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nces" sheetId="1" r:id="rId1"/>
    <sheet name="Merged Runs" sheetId="2" r:id="rId2"/>
    <sheet name="Classes" sheetId="3" r:id="rId3"/>
    <sheet name="Helper" sheetId="4" state="hidden" r:id="rId4"/>
    <sheet name="Charts" sheetId="5" r:id="rId5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<sst xmlns="http://schemas.openxmlformats.org/spreadsheetml/2006/main" count="4150" uniqueCount="528">
  <si>
    <t>./10-145162646848673</t>
  </si>
  <si>
    <t>./10-17630975493234</t>
  </si>
  <si>
    <t>./10-18708915822629</t>
  </si>
  <si>
    <t>./10-21999015624720</t>
  </si>
  <si>
    <t>./10-2428804038849</t>
  </si>
  <si>
    <t>./10-282093612040832</t>
  </si>
  <si>
    <t>./10-283712654672237</t>
  </si>
  <si>
    <t>./10-4968207684609</t>
  </si>
  <si>
    <t>./10-611399871496200</t>
  </si>
  <si>
    <t>./10-703945206928000</t>
  </si>
  <si>
    <t>./11-142936786347061</t>
  </si>
  <si>
    <t>./11-142992641884424</t>
  </si>
  <si>
    <t>./11-1654645620766</t>
  </si>
  <si>
    <t>./11-285059429957641</t>
  </si>
  <si>
    <t>./11-302094043054658</t>
  </si>
  <si>
    <t>./11-563345380114560</t>
  </si>
  <si>
    <t>./11-567405982269522</t>
  </si>
  <si>
    <t>./11-571385269453832</t>
  </si>
  <si>
    <t>./11-810374446711170</t>
  </si>
  <si>
    <t>./11-97856745635938</t>
  </si>
  <si>
    <t>./12-189666869380232</t>
  </si>
  <si>
    <t>./12-220117208207397</t>
  </si>
  <si>
    <t>./12-2519275178260</t>
  </si>
  <si>
    <t>./12-305665576802584</t>
  </si>
  <si>
    <t>./12-3790376017930</t>
  </si>
  <si>
    <t>./12-39642551615572</t>
  </si>
  <si>
    <t>./12-399125136932878</t>
  </si>
  <si>
    <t>./12-404725658288384</t>
  </si>
  <si>
    <t>./12-576148478132417</t>
  </si>
  <si>
    <t>./12-758051023945728</t>
  </si>
  <si>
    <t>./13-146097676099682</t>
  </si>
  <si>
    <t>./13-148984098980483</t>
  </si>
  <si>
    <t>./13-217846278128642</t>
  </si>
  <si>
    <t>./13-219913073464965</t>
  </si>
  <si>
    <t>./13-599247263146059</t>
  </si>
  <si>
    <t>./13-634076860664320</t>
  </si>
  <si>
    <t>./13-74777697989732</t>
  </si>
  <si>
    <t>./13-74809879310603</t>
  </si>
  <si>
    <t>./13-855695597774081</t>
  </si>
  <si>
    <t>./13-962351680519</t>
  </si>
  <si>
    <t>./14-151254420687377</t>
  </si>
  <si>
    <t>./14-38633264383335</t>
  </si>
  <si>
    <t>./14-392536406398272</t>
  </si>
  <si>
    <t>./14-43982080788289</t>
  </si>
  <si>
    <t>./14-529483572450470</t>
  </si>
  <si>
    <t>./14-58551330414606</t>
  </si>
  <si>
    <t>./14-635537048243893</t>
  </si>
  <si>
    <t>./14-637730811827716</t>
  </si>
  <si>
    <t>./14-92947393577832</t>
  </si>
  <si>
    <t>./14-9347173191976</t>
  </si>
  <si>
    <t>./15-108000777928852</t>
  </si>
  <si>
    <t>./15-158798161404009</t>
  </si>
  <si>
    <t>./15-19836396636881</t>
  </si>
  <si>
    <t>./15-266082016562578</t>
  </si>
  <si>
    <t>./15-27350890875989</t>
  </si>
  <si>
    <t>./15-422414799126536</t>
  </si>
  <si>
    <t>./15-501825394999298</t>
  </si>
  <si>
    <t>./15-563255013809669</t>
  </si>
  <si>
    <t>./15-582742400324627</t>
  </si>
  <si>
    <t>./15-70592122507448</t>
  </si>
  <si>
    <t>./16-1055807544296744</t>
  </si>
  <si>
    <t>./16-106114022441624</t>
  </si>
  <si>
    <t>./16-110504971082112</t>
  </si>
  <si>
    <t>./16-303674724124964</t>
  </si>
  <si>
    <t>./16-357488167837953</t>
  </si>
  <si>
    <t>./16-457742720811234</t>
  </si>
  <si>
    <t>./16-542063614525714</t>
  </si>
  <si>
    <t>./16-598154150942017</t>
  </si>
  <si>
    <t>./16-647166248890630</t>
  </si>
  <si>
    <t>./16-873222832137218</t>
  </si>
  <si>
    <t>./17-130017491748889</t>
  </si>
  <si>
    <t>./17-141169348788812</t>
  </si>
  <si>
    <t>./17-162805445962833</t>
  </si>
  <si>
    <t>./17-166454762766528</t>
  </si>
  <si>
    <t>./17-290652660666376</t>
  </si>
  <si>
    <t>./17-382668880481572</t>
  </si>
  <si>
    <t>./17-48557983812226</t>
  </si>
  <si>
    <t>./17-584942286423696</t>
  </si>
  <si>
    <t>./17-611548733257248</t>
  </si>
  <si>
    <t>./17-991280264058948</t>
  </si>
  <si>
    <t>./18-145252981152305</t>
  </si>
  <si>
    <t>./18-306970616958210</t>
  </si>
  <si>
    <t>./18-447664458611457</t>
  </si>
  <si>
    <t>./18-590606458230806</t>
  </si>
  <si>
    <t>./18-67109637394980</t>
  </si>
  <si>
    <t>./18-774108545421355</t>
  </si>
  <si>
    <t>./18-804705357972993</t>
  </si>
  <si>
    <t>./18-832553775667968</t>
  </si>
  <si>
    <t>./18-844639746833230</t>
  </si>
  <si>
    <t>./18-880024616446546</t>
  </si>
  <si>
    <t>./19-1093366133821998</t>
  </si>
  <si>
    <t>./19-122325089763521</t>
  </si>
  <si>
    <t>./19-145502343604656</t>
  </si>
  <si>
    <t>./19-269059738835968</t>
  </si>
  <si>
    <t>./19-576912447541779</t>
  </si>
  <si>
    <t>./19-587775493565603</t>
  </si>
  <si>
    <t>./19-703756571888926</t>
  </si>
  <si>
    <t>./19-820855407916209</t>
  </si>
  <si>
    <t>./19-866415635042871</t>
  </si>
  <si>
    <t>./19-870814299641488</t>
  </si>
  <si>
    <t>./2-1099780063232</t>
  </si>
  <si>
    <t>./2-141012366262272</t>
  </si>
  <si>
    <t>./2-144</t>
  </si>
  <si>
    <t>./2-2199040032768</t>
  </si>
  <si>
    <t>./2-281479271677952</t>
  </si>
  <si>
    <t>./2-34359738432</t>
  </si>
  <si>
    <t>./2-6291456</t>
  </si>
  <si>
    <t>./2-68719509504</t>
  </si>
  <si>
    <t>./2-70368744308736</t>
  </si>
  <si>
    <t>./2-8590983168</t>
  </si>
  <si>
    <t>./20-118173715431552</t>
  </si>
  <si>
    <t>./20-176573506527403</t>
  </si>
  <si>
    <t>./20-281484078864282</t>
  </si>
  <si>
    <t>./20-404904850560215</t>
  </si>
  <si>
    <t>./20-499442319134737</t>
  </si>
  <si>
    <t>./20-51834484103405</t>
  </si>
  <si>
    <t>./20-570271935743054</t>
  </si>
  <si>
    <t>./20-581351757287557</t>
  </si>
  <si>
    <t>./20-637733052265956</t>
  </si>
  <si>
    <t>./20-884116927277090</t>
  </si>
  <si>
    <t>./21-307346436396289</t>
  </si>
  <si>
    <t>./21-351687021757125</t>
  </si>
  <si>
    <t>./21-494615951275033</t>
  </si>
  <si>
    <t>./21-529003486332109</t>
  </si>
  <si>
    <t>./21-568354738036985</t>
  </si>
  <si>
    <t>./21-618389546895314</t>
  </si>
  <si>
    <t>./21-744234949281959</t>
  </si>
  <si>
    <t>./21-852656293774936</t>
  </si>
  <si>
    <t>./21-853416059224794</t>
  </si>
  <si>
    <t>./21-928301486730381</t>
  </si>
  <si>
    <t>./22-110950343386848</t>
  </si>
  <si>
    <t>./22-197776988620980</t>
  </si>
  <si>
    <t>./22-238071922700733</t>
  </si>
  <si>
    <t>./22-44129879191959</t>
  </si>
  <si>
    <t>./22-4971003058088</t>
  </si>
  <si>
    <t>./22-578969327593539</t>
  </si>
  <si>
    <t>./22-601487520192896</t>
  </si>
  <si>
    <t>./22-75800174064261</t>
  </si>
  <si>
    <t>./22-862477188956273</t>
  </si>
  <si>
    <t>./22-882536949549470</t>
  </si>
  <si>
    <t>./23-160272925866363</t>
  </si>
  <si>
    <t>./23-185898296896134</t>
  </si>
  <si>
    <t>./23-214027989818813</t>
  </si>
  <si>
    <t>./23-291035807406024</t>
  </si>
  <si>
    <t>./23-328156413381248</t>
  </si>
  <si>
    <t>./23-4743577343931</t>
  </si>
  <si>
    <t>./23-709561802703025</t>
  </si>
  <si>
    <t>./23-726552945001318</t>
  </si>
  <si>
    <t>./23-882466074069401</t>
  </si>
  <si>
    <t>./23-938263649400867</t>
  </si>
  <si>
    <t>./24-103301891871252</t>
  </si>
  <si>
    <t>./24-1105098441256365</t>
  </si>
  <si>
    <t>./24-234203132153264</t>
  </si>
  <si>
    <t>./24-33875059052996</t>
  </si>
  <si>
    <t>./24-347321297940604</t>
  </si>
  <si>
    <t>./24-371447204590157</t>
  </si>
  <si>
    <t>./24-575461860997413</t>
  </si>
  <si>
    <t>./24-630048288841381</t>
  </si>
  <si>
    <t>./24-702169994260096</t>
  </si>
  <si>
    <t>./24-812168132874145</t>
  </si>
  <si>
    <t>./25-1026596201833409</t>
  </si>
  <si>
    <t>./25-21030001440691</t>
  </si>
  <si>
    <t>./25-408839591588189</t>
  </si>
  <si>
    <t>./25-457261368841732</t>
  </si>
  <si>
    <t>./25-461351964184977</t>
  </si>
  <si>
    <t>./25-533954580645430</t>
  </si>
  <si>
    <t>./25-55858297801184</t>
  </si>
  <si>
    <t>./25-68488861285409</t>
  </si>
  <si>
    <t>./25-834092067333046</t>
  </si>
  <si>
    <t>./25-895593529580008</t>
  </si>
  <si>
    <t>./26-1014798548941909</t>
  </si>
  <si>
    <t>./26-1076544107431054</t>
  </si>
  <si>
    <t>./26-213197509385081</t>
  </si>
  <si>
    <t>./26-298924240154150</t>
  </si>
  <si>
    <t>./26-483563272031666</t>
  </si>
  <si>
    <t>./26-645357065160793</t>
  </si>
  <si>
    <t>./26-675296710932334</t>
  </si>
  <si>
    <t>./26-873955465262348</t>
  </si>
  <si>
    <t>./26-878666430857948</t>
  </si>
  <si>
    <t>./26-999031462389442</t>
  </si>
  <si>
    <t>./27-1090910787488985</t>
  </si>
  <si>
    <t>./27-1109277029786167</t>
  </si>
  <si>
    <t>./27-1118525187077414</t>
  </si>
  <si>
    <t>./27-244098324086619</t>
  </si>
  <si>
    <t>./27-293000056399703</t>
  </si>
  <si>
    <t>./27-344555059971521</t>
  </si>
  <si>
    <t>./27-370795817709691</t>
  </si>
  <si>
    <t>./27-500610134038317</t>
  </si>
  <si>
    <t>./27-758161827401383</t>
  </si>
  <si>
    <t>./27-817117736426938</t>
  </si>
  <si>
    <t>./28-1107839077740356</t>
  </si>
  <si>
    <t>./28-118323965921767</t>
  </si>
  <si>
    <t>./28-364941489727042</t>
  </si>
  <si>
    <t>./28-437875203273054</t>
  </si>
  <si>
    <t>./28-441551802709919</t>
  </si>
  <si>
    <t>./28-469027041127323</t>
  </si>
  <si>
    <t>./28-480949598255248</t>
  </si>
  <si>
    <t>./28-66667476344627</t>
  </si>
  <si>
    <t>./28-720704476651343</t>
  </si>
  <si>
    <t>./28-919181991705952</t>
  </si>
  <si>
    <t>./29-1112974401292661</t>
  </si>
  <si>
    <t>./29-233082094314224</t>
  </si>
  <si>
    <t>./29-25752892302701</t>
  </si>
  <si>
    <t>./29-349999843897332</t>
  </si>
  <si>
    <t>./29-359230356520227</t>
  </si>
  <si>
    <t>./29-559891113905537</t>
  </si>
  <si>
    <t>./29-659740060773626</t>
  </si>
  <si>
    <t>./29-911167932165484</t>
  </si>
  <si>
    <t>./29-924955784353788</t>
  </si>
  <si>
    <t>./29-967386350541704</t>
  </si>
  <si>
    <t>./3-1116708274176</t>
  </si>
  <si>
    <t>./3-141012634697728</t>
  </si>
  <si>
    <t>./3-17180131456</t>
  </si>
  <si>
    <t>./3-211106232533248</t>
  </si>
  <si>
    <t>./3-281474993520640</t>
  </si>
  <si>
    <t>./3-35253091565600</t>
  </si>
  <si>
    <t>./3-36507222017</t>
  </si>
  <si>
    <t>./3-54975581388800</t>
  </si>
  <si>
    <t>./3-562951027163138</t>
  </si>
  <si>
    <t>./3-570556416</t>
  </si>
  <si>
    <t>./30-1025143461620373</t>
  </si>
  <si>
    <t>./30-359530563854026</t>
  </si>
  <si>
    <t>./30-418003303107451</t>
  </si>
  <si>
    <t>./30-664069706366738</t>
  </si>
  <si>
    <t>./30-666719563402859</t>
  </si>
  <si>
    <t>./30-688291039122025</t>
  </si>
  <si>
    <t>./30-899967203929877</t>
  </si>
  <si>
    <t>./30-922351730547498</t>
  </si>
  <si>
    <t>./30-955165733213916</t>
  </si>
  <si>
    <t>./30-999957032912255</t>
  </si>
  <si>
    <t>./31-1079650116692103</t>
  </si>
  <si>
    <t>./31-1120876927963827</t>
  </si>
  <si>
    <t>./31-263048652470963</t>
  </si>
  <si>
    <t>./31-485879180932177</t>
  </si>
  <si>
    <t>./31-555233719932659</t>
  </si>
  <si>
    <t>./31-57908490329820</t>
  </si>
  <si>
    <t>./31-655077000474024</t>
  </si>
  <si>
    <t>./31-806027691487098</t>
  </si>
  <si>
    <t>./31-929861770130427</t>
  </si>
  <si>
    <t>./31-983236234923511</t>
  </si>
  <si>
    <t>./32-1029054677017275</t>
  </si>
  <si>
    <t>./32-1034252064898926</t>
  </si>
  <si>
    <t>./32-1115144867141383</t>
  </si>
  <si>
    <t>./32-242393356957406</t>
  </si>
  <si>
    <t>./32-561740415392575</t>
  </si>
  <si>
    <t>./32-685468853202584</t>
  </si>
  <si>
    <t>./32-700464510270974</t>
  </si>
  <si>
    <t>./32-782188270038653</t>
  </si>
  <si>
    <t>./32-828455636666259</t>
  </si>
  <si>
    <t>./32-975782478312928</t>
  </si>
  <si>
    <t>./33-1050005468964987</t>
  </si>
  <si>
    <t>./33-1089476323305517</t>
  </si>
  <si>
    <t>./33-274104811507354</t>
  </si>
  <si>
    <t>./33-343033314082291</t>
  </si>
  <si>
    <t>./33-517834803131603</t>
  </si>
  <si>
    <t>./33-545176873793786</t>
  </si>
  <si>
    <t>./33-614896873629181</t>
  </si>
  <si>
    <t>./33-931264267659389</t>
  </si>
  <si>
    <t>./33-949837506612927</t>
  </si>
  <si>
    <t>./33-979621594496651</t>
  </si>
  <si>
    <t>./34-1116278804904510</t>
  </si>
  <si>
    <t>./34-120791390043095</t>
  </si>
  <si>
    <t>./34-136081336400735</t>
  </si>
  <si>
    <t>./34-285799874534265</t>
  </si>
  <si>
    <t>./34-543051063277310</t>
  </si>
  <si>
    <t>./34-791056043671539</t>
  </si>
  <si>
    <t>./34-824281254165481</t>
  </si>
  <si>
    <t>./34-837094426865598</t>
  </si>
  <si>
    <t>./34-905361917557082</t>
  </si>
  <si>
    <t>./34-999382245176029</t>
  </si>
  <si>
    <t>./35-1019990236182265</t>
  </si>
  <si>
    <t>./35-1053177413613234</t>
  </si>
  <si>
    <t>./35-1088152385093589</t>
  </si>
  <si>
    <t>./35-1116676464406885</t>
  </si>
  <si>
    <t>./35-121803116613597</t>
  </si>
  <si>
    <t>./35-233637580590590</t>
  </si>
  <si>
    <t>./35-490799856877527</t>
  </si>
  <si>
    <t>./35-551541817654975</t>
  </si>
  <si>
    <t>./35-825346607119357</t>
  </si>
  <si>
    <t>./35-958670418449895</t>
  </si>
  <si>
    <t>./36-1055426950553526</t>
  </si>
  <si>
    <t>./36-1107637699391293</t>
  </si>
  <si>
    <t>./36-1120793140193758</t>
  </si>
  <si>
    <t>./36-1125397058008442</t>
  </si>
  <si>
    <t>./36-346303195641788</t>
  </si>
  <si>
    <t>./36-552356374077429</t>
  </si>
  <si>
    <t>./36-560558656405487</t>
  </si>
  <si>
    <t>./36-833188421173193</t>
  </si>
  <si>
    <t>./36-956514943627193</t>
  </si>
  <si>
    <t>./36-985065185918399</t>
  </si>
  <si>
    <t>./37-1053174827450213</t>
  </si>
  <si>
    <t>./37-1105330769211263</t>
  </si>
  <si>
    <t>./37-1124972092977523</t>
  </si>
  <si>
    <t>./37-1125500342501371</t>
  </si>
  <si>
    <t>./37-771029307653594</t>
  </si>
  <si>
    <t>./37-791336835840942</t>
  </si>
  <si>
    <t>./37-825800843319039</t>
  </si>
  <si>
    <t>./37-827906450242547</t>
  </si>
  <si>
    <t>./37-964199488384998</t>
  </si>
  <si>
    <t>./37-996157397065343</t>
  </si>
  <si>
    <t>./38-1029692601462767</t>
  </si>
  <si>
    <t>./38-1113805094288331</t>
  </si>
  <si>
    <t>./38-1119298201223036</t>
  </si>
  <si>
    <t>./38-246262149675887</t>
  </si>
  <si>
    <t>./38-280216477888253</t>
  </si>
  <si>
    <t>./38-281303173542621</t>
  </si>
  <si>
    <t>./38-535907492691423</t>
  </si>
  <si>
    <t>./38-543018067033437</t>
  </si>
  <si>
    <t>./38-804702920767182</t>
  </si>
  <si>
    <t>./38-843871900560893</t>
  </si>
  <si>
    <t>./39-1081917157375954</t>
  </si>
  <si>
    <t>./39-1090423393086251</t>
  </si>
  <si>
    <t>./39-1094000914128831</t>
  </si>
  <si>
    <t>./39-1099475117866899</t>
  </si>
  <si>
    <t>./39-1108116536031991</t>
  </si>
  <si>
    <t>./39-1125787144028053</t>
  </si>
  <si>
    <t>./39-421800072704446</t>
  </si>
  <si>
    <t>./39-562892439420919</t>
  </si>
  <si>
    <t>./39-686082026766315</t>
  </si>
  <si>
    <t>./39-756120297660143</t>
  </si>
  <si>
    <t>./4-1312784</t>
  </si>
  <si>
    <t>./4-140874927570948</t>
  </si>
  <si>
    <t>./4-21491613824</t>
  </si>
  <si>
    <t>./4-281493230354432</t>
  </si>
  <si>
    <t>./4-316659349192704</t>
  </si>
  <si>
    <t>./4-422229644935424</t>
  </si>
  <si>
    <t>./4-4398047560712</t>
  </si>
  <si>
    <t>./4-5498095017984</t>
  </si>
  <si>
    <t>./4-562949954011152</t>
  </si>
  <si>
    <t>./4-8796095184960</t>
  </si>
  <si>
    <t>./40-1037926007799583</t>
  </si>
  <si>
    <t>./40-1106106491206511</t>
  </si>
  <si>
    <t>./40-1116278365347834</t>
  </si>
  <si>
    <t>./40-1122582039821293</t>
  </si>
  <si>
    <t>./40-1123657933724665</t>
  </si>
  <si>
    <t>./40-1124514768355047</t>
  </si>
  <si>
    <t>./40-241892505677813</t>
  </si>
  <si>
    <t>./40-560748571393918</t>
  </si>
  <si>
    <t>./40-897161203941375</t>
  </si>
  <si>
    <t>./40-912319101991415</t>
  </si>
  <si>
    <t>./41-1037096625044991</t>
  </si>
  <si>
    <t>./41-1055393185264991</t>
  </si>
  <si>
    <t>./41-1107138414378734</t>
  </si>
  <si>
    <t>./41-1112568318689263</t>
  </si>
  <si>
    <t>./41-1115724927983579</t>
  </si>
  <si>
    <t>./41-1116689299127291</t>
  </si>
  <si>
    <t>./41-1125882668167157</t>
  </si>
  <si>
    <t>./41-562948609138648</t>
  </si>
  <si>
    <t>./41-976089029541750</t>
  </si>
  <si>
    <t>./41-985020609049597</t>
  </si>
  <si>
    <t>./42-1055531095473611</t>
  </si>
  <si>
    <t>./42-1090684387850175</t>
  </si>
  <si>
    <t>./42-1114870397234173</t>
  </si>
  <si>
    <t>./42-1121484680412109</t>
  </si>
  <si>
    <t>./42-1125555767213791</t>
  </si>
  <si>
    <t>./42-1125830881179591</t>
  </si>
  <si>
    <t>./42-492581065453565</t>
  </si>
  <si>
    <t>./42-844423185297400</t>
  </si>
  <si>
    <t>./42-949977752784863</t>
  </si>
  <si>
    <t>./42-976160162775005</t>
  </si>
  <si>
    <t>./43-1087399278935039</t>
  </si>
  <si>
    <t>./43-1107620391288763</t>
  </si>
  <si>
    <t>./43-1116777391063037</t>
  </si>
  <si>
    <t>./43-1119302837059245</t>
  </si>
  <si>
    <t>./43-1121224294924159</t>
  </si>
  <si>
    <t>./43-1125178352222203</t>
  </si>
  <si>
    <t>./43-1125899084750315</t>
  </si>
  <si>
    <t>./43-509348694458335</t>
  </si>
  <si>
    <t>./43-703687424735727</t>
  </si>
  <si>
    <t>./43-985162149751295</t>
  </si>
  <si>
    <t>./44-1053297242800103</t>
  </si>
  <si>
    <t>./44-1055479488315387</t>
  </si>
  <si>
    <t>./44-1081713283268599</t>
  </si>
  <si>
    <t>./44-1090681038635006</t>
  </si>
  <si>
    <t>./44-1090709092293627</t>
  </si>
  <si>
    <t>./44-1117098981940735</t>
  </si>
  <si>
    <t>./44-1124727917641663</t>
  </si>
  <si>
    <t>./44-1125616304749559</t>
  </si>
  <si>
    <t>./44-1125898815012843</t>
  </si>
  <si>
    <t>./44-404551558496254</t>
  </si>
  <si>
    <t>./45-1117098411032575</t>
  </si>
  <si>
    <t>./45-1117102731685885</t>
  </si>
  <si>
    <t>./45-1124791769612287</t>
  </si>
  <si>
    <t>./45-1124797970890751</t>
  </si>
  <si>
    <t>./45-1125865542906875</t>
  </si>
  <si>
    <t>./45-1125882185906171</t>
  </si>
  <si>
    <t>./45-1125899897401307</t>
  </si>
  <si>
    <t>./45-1125899906285486</t>
  </si>
  <si>
    <t>./45-560201107238911</t>
  </si>
  <si>
    <t>./45-562948870750207</t>
  </si>
  <si>
    <t>./46-1035739953364927</t>
  </si>
  <si>
    <t>./46-1054294203695103</t>
  </si>
  <si>
    <t>./46-1081917294116863</t>
  </si>
  <si>
    <t>./46-1081919441715191</t>
  </si>
  <si>
    <t>./46-1107208204976119</t>
  </si>
  <si>
    <t>./46-1123696588614655</t>
  </si>
  <si>
    <t>./46-1123700881981439</t>
  </si>
  <si>
    <t>./46-1125831187300159</t>
  </si>
  <si>
    <t>./46-1125864741797871</t>
  </si>
  <si>
    <t>./46-1125899885346814</t>
  </si>
  <si>
    <t>./47-1121430993371135</t>
  </si>
  <si>
    <t>./47-1124800386826237</t>
  </si>
  <si>
    <t>./47-1124800395212797</t>
  </si>
  <si>
    <t>./47-1125758172856319</t>
  </si>
  <si>
    <t>./47-1125762465791967</t>
  </si>
  <si>
    <t>./47-1125899904204799</t>
  </si>
  <si>
    <t>./47-1125899904679423</t>
  </si>
  <si>
    <t>./47-1125899906187262</t>
  </si>
  <si>
    <t>./47-562949953419007</t>
  </si>
  <si>
    <t>./47-844424762359807</t>
  </si>
  <si>
    <t>./48-1055531162664955</t>
  </si>
  <si>
    <t>./48-1108305573314559</t>
  </si>
  <si>
    <t>./48-1125831187300351</t>
  </si>
  <si>
    <t>./48-1125865547104191</t>
  </si>
  <si>
    <t>./48-1125891316908029</t>
  </si>
  <si>
    <t>./48-1125899361583103</t>
  </si>
  <si>
    <t>./48-1125899369971707</t>
  </si>
  <si>
    <t>./48-1125899906318333</t>
  </si>
  <si>
    <t>./48-844424929869823</t>
  </si>
  <si>
    <t>./48-985162418483199</t>
  </si>
  <si>
    <t>./49-1055531162664959</t>
  </si>
  <si>
    <t>./49-1090715534753791</t>
  </si>
  <si>
    <t>./49-1125350151028735</t>
  </si>
  <si>
    <t>./49-1125625028935679</t>
  </si>
  <si>
    <t>./49-1125882726973439</t>
  </si>
  <si>
    <t>./49-1125891316908031</t>
  </si>
  <si>
    <t>./49-1125895611875327</t>
  </si>
  <si>
    <t>./49-1125899906841599</t>
  </si>
  <si>
    <t>./49-1125899906842559</t>
  </si>
  <si>
    <t>./49-562949953421311</t>
  </si>
  <si>
    <t>./5-1100321132544</t>
  </si>
  <si>
    <t>./5-137975956544</t>
  </si>
  <si>
    <t>./5-146029430784</t>
  </si>
  <si>
    <t>./5-17179942978</t>
  </si>
  <si>
    <t>./5-17592194703368</t>
  </si>
  <si>
    <t>./5-281474978818064</t>
  </si>
  <si>
    <t>./5-335552532</t>
  </si>
  <si>
    <t>./5-4475364311042</t>
  </si>
  <si>
    <t>./5-558345945090</t>
  </si>
  <si>
    <t>./5-584149140480</t>
  </si>
  <si>
    <t>./50-1125899906842623</t>
  </si>
  <si>
    <t>./6-137439054337</t>
  </si>
  <si>
    <t>./6-145208549310656</t>
  </si>
  <si>
    <t>./6-17609366438082</t>
  </si>
  <si>
    <t>./6-17626562560290</t>
  </si>
  <si>
    <t>./6-37418294050817</t>
  </si>
  <si>
    <t>./6-4471069344064</t>
  </si>
  <si>
    <t>./6-69634048</t>
  </si>
  <si>
    <t>./6-70370355841028</t>
  </si>
  <si>
    <t>./6-70373039222792</t>
  </si>
  <si>
    <t>./6-71262231593088</t>
  </si>
  <si>
    <t>./7-1101661749282</t>
  </si>
  <si>
    <t>./7-1151353782272</t>
  </si>
  <si>
    <t>./7-140879423602976</t>
  </si>
  <si>
    <t>./7-176755218333696</t>
  </si>
  <si>
    <t>./7-3298673296418</t>
  </si>
  <si>
    <t>./7-35184429760513</t>
  </si>
  <si>
    <t>./7-35193029141522</t>
  </si>
  <si>
    <t>./7-634486937100304</t>
  </si>
  <si>
    <t>./7-805519363</t>
  </si>
  <si>
    <t>./7-9363297141265</t>
  </si>
  <si>
    <t>./8-18143284056069</t>
  </si>
  <si>
    <t>./8-22011724181508</t>
  </si>
  <si>
    <t>./8-2336464454704</t>
  </si>
  <si>
    <t>./8-281560881349120</t>
  </si>
  <si>
    <t>./8-3299077136512</t>
  </si>
  <si>
    <t>./8-413553810998273</t>
  </si>
  <si>
    <t>./8-429530333232</t>
  </si>
  <si>
    <t>./8-43980600905824</t>
  </si>
  <si>
    <t>./8-567622890684545</t>
  </si>
  <si>
    <t>./8-71476980058116</t>
  </si>
  <si>
    <t>./9-24190161797122</t>
  </si>
  <si>
    <t>./9-313802227812</t>
  </si>
  <si>
    <t>./9-38839287850</t>
  </si>
  <si>
    <t>./9-422775105953920</t>
  </si>
  <si>
    <t>./9-44256467435520</t>
  </si>
  <si>
    <t>./9-563224877532256</t>
  </si>
  <si>
    <t>./9-611328901840896</t>
  </si>
  <si>
    <t>./9-633868588754948</t>
  </si>
  <si>
    <t>./9-70921721520138</t>
  </si>
  <si>
    <t>./9-829197649987</t>
  </si>
  <si>
    <t>./_add-lines</t>
  </si>
  <si>
    <t>./manifest</t>
  </si>
  <si>
    <t>SUM</t>
  </si>
  <si>
    <t>AVG</t>
  </si>
  <si>
    <t>DEV</t>
  </si>
  <si>
    <t>DST</t>
  </si>
  <si>
    <t>BEST</t>
  </si>
  <si>
    <t>BETTER</t>
  </si>
  <si>
    <t>WORSE</t>
  </si>
  <si>
    <t>WORST</t>
  </si>
  <si>
    <t>clingo-dl-2.0.0/one-as</t>
  </si>
  <si>
    <t>choices</t>
  </si>
  <si>
    <t>conflicts</t>
  </si>
  <si>
    <t>constraints</t>
  </si>
  <si>
    <t>error</t>
  </si>
  <si>
    <t>mem</t>
  </si>
  <si>
    <t>memout</t>
  </si>
  <si>
    <t>models</t>
  </si>
  <si>
    <t>overall-time</t>
  </si>
  <si>
    <t>par2</t>
  </si>
  <si>
    <t>restarts</t>
  </si>
  <si>
    <t>rstatus</t>
  </si>
  <si>
    <t>ok</t>
  </si>
  <si>
    <t>rules</t>
  </si>
  <si>
    <t>solving-time</t>
  </si>
  <si>
    <t>status</t>
  </si>
  <si>
    <t>UNKNOWN</t>
  </si>
  <si>
    <t>time</t>
  </si>
  <si>
    <t>timeout</t>
  </si>
  <si>
    <t>variables</t>
  </si>
  <si>
    <t>min</t>
  </si>
  <si>
    <t>median</t>
  </si>
  <si>
    <t>max</t>
  </si>
  <si>
    <t>Merge criteria:</t>
  </si>
  <si>
    <t>.</t>
  </si>
  <si>
    <t>data</t>
  </si>
  <si>
    <t>index</t>
  </si>
  <si>
    <t>step</t>
  </si>
  <si>
    <t>sort</t>
  </si>
  <si>
    <t>clean</t>
  </si>
  <si>
    <t>values</t>
  </si>
  <si>
    <t>sorted</t>
  </si>
  <si>
    <t>aggregated</t>
  </si>
  <si>
    <t>plot</t>
  </si>
  <si>
    <t>Select merge criteria:</t>
  </si>
  <si>
    <t>none</t>
  </si>
  <si>
    <t>Select measure:</t>
  </si>
</sst>
</file>

<file path=xl/styles.xml><?xml version="1.0" encoding="utf-8"?>
<styleSheet xmlns="http://schemas.openxmlformats.org/spreadsheetml/2006/main">
  <numFmts count="1">
    <numFmt numFmtId="164" formatCode="0.00"/>
  </numFmts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Survivor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(Helper!T5:T1935)</c:f>
            </c:numRef>
          </c:xVal>
          <c:yVal>
            <c:numRef>
              <c:f>(Helper!S5:S1935)</c:f>
              <c:numCache>
                <c:formatCode>General</c:formatCode>
                <c:ptCount val="0"/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Cactus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(Helper!Q5:Q1935)</c:f>
            </c:numRef>
          </c:xVal>
          <c:yVal>
            <c:numRef>
              <c:f>(Helper!R5:R1935)</c:f>
              <c:numCache>
                <c:formatCode>General</c:formatCode>
                <c:ptCount val="0"/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 rot="-5400000" vert="horz"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CDF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(Helper!R5:R1935)</c:f>
            </c:numRef>
          </c:xVal>
          <c:yVal>
            <c:numRef>
              <c:f>(Helper!Q5:Q1935)</c:f>
              <c:numCache>
                <c:formatCode>General</c:formatCode>
                <c:ptCount val="0"/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8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4</xdr:row>
      <xdr:rowOff>0</xdr:rowOff>
    </xdr:from>
    <xdr:to>
      <xdr:col>17</xdr:col>
      <xdr:colOff>304800</xdr:colOff>
      <xdr:row>18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4</xdr:row>
      <xdr:rowOff>0</xdr:rowOff>
    </xdr:from>
    <xdr:to>
      <xdr:col>26</xdr:col>
      <xdr:colOff>304800</xdr:colOff>
      <xdr:row>18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K976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21.140625" customWidth="1"/>
    <col min="2" max="8" width="11.42578125" customWidth="1"/>
    <col min="9" max="9" width="12" customWidth="1"/>
    <col min="10" max="13" width="11.42578125" customWidth="1"/>
    <col min="14" max="14" width="12.140625" customWidth="1"/>
    <col min="15" max="25" width="11.42578125" customWidth="1"/>
    <col min="26" max="26" width="12" customWidth="1"/>
    <col min="27" max="29" width="11.42578125" customWidth="1"/>
    <col min="30" max="30" width="12.140625" customWidth="1"/>
    <col min="31" max="40" width="11.42578125" customWidth="1"/>
    <col min="41" max="41" width="12" customWidth="1"/>
    <col min="42" max="44" width="11.42578125" customWidth="1"/>
    <col min="45" max="45" width="12.140625" customWidth="1"/>
    <col min="46" max="55" width="11.42578125" customWidth="1"/>
    <col min="56" max="56" width="12" customWidth="1"/>
    <col min="57" max="59" width="11.42578125" customWidth="1"/>
    <col min="60" max="60" width="12.140625" customWidth="1"/>
    <col min="61" max="63" width="11.42578125" customWidth="1"/>
  </cols>
  <sheetData>
    <row r="1" spans="1:63">
      <c r="A1" s="1"/>
      <c r="B1" s="1" t="s">
        <v>491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511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 t="s">
        <v>512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 t="s">
        <v>513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1:63">
      <c r="A2" s="1"/>
      <c r="B2" s="1" t="s">
        <v>492</v>
      </c>
      <c r="C2" s="1" t="s">
        <v>493</v>
      </c>
      <c r="D2" s="1" t="s">
        <v>494</v>
      </c>
      <c r="E2" s="1" t="s">
        <v>495</v>
      </c>
      <c r="F2" s="1" t="s">
        <v>496</v>
      </c>
      <c r="G2" s="1" t="s">
        <v>497</v>
      </c>
      <c r="H2" s="1" t="s">
        <v>498</v>
      </c>
      <c r="I2" s="1" t="s">
        <v>499</v>
      </c>
      <c r="J2" s="1" t="s">
        <v>500</v>
      </c>
      <c r="K2" s="1" t="s">
        <v>501</v>
      </c>
      <c r="L2" s="1" t="s">
        <v>502</v>
      </c>
      <c r="M2" s="1" t="s">
        <v>504</v>
      </c>
      <c r="N2" s="1" t="s">
        <v>505</v>
      </c>
      <c r="O2" s="1" t="s">
        <v>506</v>
      </c>
      <c r="P2" s="1" t="s">
        <v>508</v>
      </c>
      <c r="Q2" s="1" t="s">
        <v>509</v>
      </c>
      <c r="R2" s="1" t="s">
        <v>510</v>
      </c>
      <c r="S2" s="1" t="s">
        <v>492</v>
      </c>
      <c r="T2" s="1" t="s">
        <v>493</v>
      </c>
      <c r="U2" s="1" t="s">
        <v>494</v>
      </c>
      <c r="V2" s="1" t="s">
        <v>495</v>
      </c>
      <c r="W2" s="1" t="s">
        <v>496</v>
      </c>
      <c r="X2" s="1" t="s">
        <v>497</v>
      </c>
      <c r="Y2" s="1" t="s">
        <v>498</v>
      </c>
      <c r="Z2" s="1" t="s">
        <v>499</v>
      </c>
      <c r="AA2" s="1" t="s">
        <v>500</v>
      </c>
      <c r="AB2" s="1" t="s">
        <v>501</v>
      </c>
      <c r="AC2" s="1" t="s">
        <v>504</v>
      </c>
      <c r="AD2" s="1" t="s">
        <v>505</v>
      </c>
      <c r="AE2" s="1" t="s">
        <v>508</v>
      </c>
      <c r="AF2" s="1" t="s">
        <v>509</v>
      </c>
      <c r="AG2" s="1" t="s">
        <v>510</v>
      </c>
      <c r="AH2" s="1" t="s">
        <v>492</v>
      </c>
      <c r="AI2" s="1" t="s">
        <v>493</v>
      </c>
      <c r="AJ2" s="1" t="s">
        <v>494</v>
      </c>
      <c r="AK2" s="1" t="s">
        <v>495</v>
      </c>
      <c r="AL2" s="1" t="s">
        <v>496</v>
      </c>
      <c r="AM2" s="1" t="s">
        <v>497</v>
      </c>
      <c r="AN2" s="1" t="s">
        <v>498</v>
      </c>
      <c r="AO2" s="1" t="s">
        <v>499</v>
      </c>
      <c r="AP2" s="1" t="s">
        <v>500</v>
      </c>
      <c r="AQ2" s="1" t="s">
        <v>501</v>
      </c>
      <c r="AR2" s="1" t="s">
        <v>504</v>
      </c>
      <c r="AS2" s="1" t="s">
        <v>505</v>
      </c>
      <c r="AT2" s="1" t="s">
        <v>508</v>
      </c>
      <c r="AU2" s="1" t="s">
        <v>509</v>
      </c>
      <c r="AV2" s="1" t="s">
        <v>510</v>
      </c>
      <c r="AW2" s="1" t="s">
        <v>492</v>
      </c>
      <c r="AX2" s="1" t="s">
        <v>493</v>
      </c>
      <c r="AY2" s="1" t="s">
        <v>494</v>
      </c>
      <c r="AZ2" s="1" t="s">
        <v>495</v>
      </c>
      <c r="BA2" s="1" t="s">
        <v>496</v>
      </c>
      <c r="BB2" s="1" t="s">
        <v>497</v>
      </c>
      <c r="BC2" s="1" t="s">
        <v>498</v>
      </c>
      <c r="BD2" s="1" t="s">
        <v>499</v>
      </c>
      <c r="BE2" s="1" t="s">
        <v>500</v>
      </c>
      <c r="BF2" s="1" t="s">
        <v>501</v>
      </c>
      <c r="BG2" s="1" t="s">
        <v>504</v>
      </c>
      <c r="BH2" s="1" t="s">
        <v>505</v>
      </c>
      <c r="BI2" s="1" t="s">
        <v>508</v>
      </c>
      <c r="BJ2" s="1" t="s">
        <v>509</v>
      </c>
      <c r="BK2" s="1" t="s">
        <v>510</v>
      </c>
    </row>
    <row r="3" spans="1:63">
      <c r="A3" s="1" t="s">
        <v>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0.018</v>
      </c>
      <c r="J3" s="1">
        <v>3000</v>
      </c>
      <c r="K3" s="1">
        <v>0</v>
      </c>
      <c r="L3" s="1" t="s">
        <v>503</v>
      </c>
      <c r="M3" s="1">
        <v>0</v>
      </c>
      <c r="N3" s="1">
        <v>0</v>
      </c>
      <c r="O3" s="1" t="s">
        <v>507</v>
      </c>
      <c r="P3" s="1">
        <v>1500</v>
      </c>
      <c r="Q3" s="1">
        <v>1</v>
      </c>
      <c r="R3" s="1">
        <v>0</v>
      </c>
      <c r="S3" s="1">
        <f>MIN($B3)</f>
        <v>0</v>
      </c>
      <c r="T3" s="1">
        <f>MIN($C3)</f>
        <v>0</v>
      </c>
      <c r="U3" s="1">
        <f>MIN($D3)</f>
        <v>0</v>
      </c>
      <c r="V3" s="1">
        <f>MIN($E3)</f>
        <v>0</v>
      </c>
      <c r="W3" s="1">
        <f>MIN($F3)</f>
        <v>0</v>
      </c>
      <c r="X3" s="1">
        <f>MIN($G3)</f>
        <v>0</v>
      </c>
      <c r="Y3" s="1">
        <f>MIN($H3)</f>
        <v>0</v>
      </c>
      <c r="Z3" s="1">
        <f>MIN($I3)</f>
        <v>0</v>
      </c>
      <c r="AA3" s="1">
        <f>MIN($J3)</f>
        <v>0</v>
      </c>
      <c r="AB3" s="1">
        <f>MIN($K3)</f>
        <v>0</v>
      </c>
      <c r="AC3" s="1">
        <f>MIN($M3)</f>
        <v>0</v>
      </c>
      <c r="AD3" s="1">
        <f>MIN($N3)</f>
        <v>0</v>
      </c>
      <c r="AE3" s="1">
        <f>MIN($P3)</f>
        <v>0</v>
      </c>
      <c r="AF3" s="1">
        <f>MIN($Q3)</f>
        <v>0</v>
      </c>
      <c r="AG3" s="1">
        <f>MIN($R3)</f>
        <v>0</v>
      </c>
      <c r="AH3" s="1">
        <f>MEDIAN($B3)</f>
        <v>0</v>
      </c>
      <c r="AI3" s="1">
        <f>MEDIAN($C3)</f>
        <v>0</v>
      </c>
      <c r="AJ3" s="1">
        <f>MEDIAN($D3)</f>
        <v>0</v>
      </c>
      <c r="AK3" s="1">
        <f>MEDIAN($E3)</f>
        <v>0</v>
      </c>
      <c r="AL3" s="1">
        <f>MEDIAN($F3)</f>
        <v>0</v>
      </c>
      <c r="AM3" s="1">
        <f>MEDIAN($G3)</f>
        <v>0</v>
      </c>
      <c r="AN3" s="1">
        <f>MEDIAN($H3)</f>
        <v>0</v>
      </c>
      <c r="AO3" s="1">
        <f>MEDIAN($I3)</f>
        <v>0</v>
      </c>
      <c r="AP3" s="1">
        <f>MEDIAN($J3)</f>
        <v>0</v>
      </c>
      <c r="AQ3" s="1">
        <f>MEDIAN($K3)</f>
        <v>0</v>
      </c>
      <c r="AR3" s="1">
        <f>MEDIAN($M3)</f>
        <v>0</v>
      </c>
      <c r="AS3" s="1">
        <f>MEDIAN($N3)</f>
        <v>0</v>
      </c>
      <c r="AT3" s="1">
        <f>MEDIAN($P3)</f>
        <v>0</v>
      </c>
      <c r="AU3" s="1">
        <f>MEDIAN($Q3)</f>
        <v>0</v>
      </c>
      <c r="AV3" s="1">
        <f>MEDIAN($R3)</f>
        <v>0</v>
      </c>
      <c r="AW3" s="1">
        <f>MAX($B3)</f>
        <v>0</v>
      </c>
      <c r="AX3" s="1">
        <f>MAX($C3)</f>
        <v>0</v>
      </c>
      <c r="AY3" s="1">
        <f>MAX($D3)</f>
        <v>0</v>
      </c>
      <c r="AZ3" s="1">
        <f>MAX($E3)</f>
        <v>0</v>
      </c>
      <c r="BA3" s="1">
        <f>MAX($F3)</f>
        <v>0</v>
      </c>
      <c r="BB3" s="1">
        <f>MAX($G3)</f>
        <v>0</v>
      </c>
      <c r="BC3" s="1">
        <f>MAX($H3)</f>
        <v>0</v>
      </c>
      <c r="BD3" s="1">
        <f>MAX($I3)</f>
        <v>0</v>
      </c>
      <c r="BE3" s="1">
        <f>MAX($J3)</f>
        <v>0</v>
      </c>
      <c r="BF3" s="1">
        <f>MAX($K3)</f>
        <v>0</v>
      </c>
      <c r="BG3" s="1">
        <f>MAX($M3)</f>
        <v>0</v>
      </c>
      <c r="BH3" s="1">
        <f>MAX($N3)</f>
        <v>0</v>
      </c>
      <c r="BI3" s="1">
        <f>MAX($P3)</f>
        <v>0</v>
      </c>
      <c r="BJ3" s="1">
        <f>MAX($Q3)</f>
        <v>0</v>
      </c>
      <c r="BK3" s="1">
        <f>MAX($R3)</f>
        <v>0</v>
      </c>
    </row>
    <row r="4" spans="1:63">
      <c r="A4" s="1" t="s">
        <v>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0.018</v>
      </c>
      <c r="J4" s="1">
        <v>3000</v>
      </c>
      <c r="K4" s="1">
        <v>0</v>
      </c>
      <c r="L4" s="1" t="s">
        <v>503</v>
      </c>
      <c r="M4" s="1">
        <v>0</v>
      </c>
      <c r="N4" s="1">
        <v>0</v>
      </c>
      <c r="O4" s="1" t="s">
        <v>507</v>
      </c>
      <c r="P4" s="1">
        <v>1500</v>
      </c>
      <c r="Q4" s="1">
        <v>1</v>
      </c>
      <c r="R4" s="1">
        <v>0</v>
      </c>
      <c r="S4" s="1">
        <f>MIN($B4)</f>
        <v>0</v>
      </c>
      <c r="T4" s="1">
        <f>MIN($C4)</f>
        <v>0</v>
      </c>
      <c r="U4" s="1">
        <f>MIN($D4)</f>
        <v>0</v>
      </c>
      <c r="V4" s="1">
        <f>MIN($E4)</f>
        <v>0</v>
      </c>
      <c r="W4" s="1">
        <f>MIN($F4)</f>
        <v>0</v>
      </c>
      <c r="X4" s="1">
        <f>MIN($G4)</f>
        <v>0</v>
      </c>
      <c r="Y4" s="1">
        <f>MIN($H4)</f>
        <v>0</v>
      </c>
      <c r="Z4" s="1">
        <f>MIN($I4)</f>
        <v>0</v>
      </c>
      <c r="AA4" s="1">
        <f>MIN($J4)</f>
        <v>0</v>
      </c>
      <c r="AB4" s="1">
        <f>MIN($K4)</f>
        <v>0</v>
      </c>
      <c r="AC4" s="1">
        <f>MIN($M4)</f>
        <v>0</v>
      </c>
      <c r="AD4" s="1">
        <f>MIN($N4)</f>
        <v>0</v>
      </c>
      <c r="AE4" s="1">
        <f>MIN($P4)</f>
        <v>0</v>
      </c>
      <c r="AF4" s="1">
        <f>MIN($Q4)</f>
        <v>0</v>
      </c>
      <c r="AG4" s="1">
        <f>MIN($R4)</f>
        <v>0</v>
      </c>
      <c r="AH4" s="1">
        <f>MEDIAN($B4)</f>
        <v>0</v>
      </c>
      <c r="AI4" s="1">
        <f>MEDIAN($C4)</f>
        <v>0</v>
      </c>
      <c r="AJ4" s="1">
        <f>MEDIAN($D4)</f>
        <v>0</v>
      </c>
      <c r="AK4" s="1">
        <f>MEDIAN($E4)</f>
        <v>0</v>
      </c>
      <c r="AL4" s="1">
        <f>MEDIAN($F4)</f>
        <v>0</v>
      </c>
      <c r="AM4" s="1">
        <f>MEDIAN($G4)</f>
        <v>0</v>
      </c>
      <c r="AN4" s="1">
        <f>MEDIAN($H4)</f>
        <v>0</v>
      </c>
      <c r="AO4" s="1">
        <f>MEDIAN($I4)</f>
        <v>0</v>
      </c>
      <c r="AP4" s="1">
        <f>MEDIAN($J4)</f>
        <v>0</v>
      </c>
      <c r="AQ4" s="1">
        <f>MEDIAN($K4)</f>
        <v>0</v>
      </c>
      <c r="AR4" s="1">
        <f>MEDIAN($M4)</f>
        <v>0</v>
      </c>
      <c r="AS4" s="1">
        <f>MEDIAN($N4)</f>
        <v>0</v>
      </c>
      <c r="AT4" s="1">
        <f>MEDIAN($P4)</f>
        <v>0</v>
      </c>
      <c r="AU4" s="1">
        <f>MEDIAN($Q4)</f>
        <v>0</v>
      </c>
      <c r="AV4" s="1">
        <f>MEDIAN($R4)</f>
        <v>0</v>
      </c>
      <c r="AW4" s="1">
        <f>MAX($B4)</f>
        <v>0</v>
      </c>
      <c r="AX4" s="1">
        <f>MAX($C4)</f>
        <v>0</v>
      </c>
      <c r="AY4" s="1">
        <f>MAX($D4)</f>
        <v>0</v>
      </c>
      <c r="AZ4" s="1">
        <f>MAX($E4)</f>
        <v>0</v>
      </c>
      <c r="BA4" s="1">
        <f>MAX($F4)</f>
        <v>0</v>
      </c>
      <c r="BB4" s="1">
        <f>MAX($G4)</f>
        <v>0</v>
      </c>
      <c r="BC4" s="1">
        <f>MAX($H4)</f>
        <v>0</v>
      </c>
      <c r="BD4" s="1">
        <f>MAX($I4)</f>
        <v>0</v>
      </c>
      <c r="BE4" s="1">
        <f>MAX($J4)</f>
        <v>0</v>
      </c>
      <c r="BF4" s="1">
        <f>MAX($K4)</f>
        <v>0</v>
      </c>
      <c r="BG4" s="1">
        <f>MAX($M4)</f>
        <v>0</v>
      </c>
      <c r="BH4" s="1">
        <f>MAX($N4)</f>
        <v>0</v>
      </c>
      <c r="BI4" s="1">
        <f>MAX($P4)</f>
        <v>0</v>
      </c>
      <c r="BJ4" s="1">
        <f>MAX($Q4)</f>
        <v>0</v>
      </c>
      <c r="BK4" s="1">
        <f>MAX($R4)</f>
        <v>0</v>
      </c>
    </row>
    <row r="5" spans="1:63">
      <c r="A5" s="1" t="s">
        <v>2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0.019</v>
      </c>
      <c r="J5" s="1">
        <v>3000</v>
      </c>
      <c r="K5" s="1">
        <v>0</v>
      </c>
      <c r="L5" s="1" t="s">
        <v>503</v>
      </c>
      <c r="M5" s="1">
        <v>0</v>
      </c>
      <c r="N5" s="1">
        <v>0</v>
      </c>
      <c r="O5" s="1" t="s">
        <v>507</v>
      </c>
      <c r="P5" s="1">
        <v>1500</v>
      </c>
      <c r="Q5" s="1">
        <v>1</v>
      </c>
      <c r="R5" s="1">
        <v>0</v>
      </c>
      <c r="S5" s="1">
        <f>MIN($B5)</f>
        <v>0</v>
      </c>
      <c r="T5" s="1">
        <f>MIN($C5)</f>
        <v>0</v>
      </c>
      <c r="U5" s="1">
        <f>MIN($D5)</f>
        <v>0</v>
      </c>
      <c r="V5" s="1">
        <f>MIN($E5)</f>
        <v>0</v>
      </c>
      <c r="W5" s="1">
        <f>MIN($F5)</f>
        <v>0</v>
      </c>
      <c r="X5" s="1">
        <f>MIN($G5)</f>
        <v>0</v>
      </c>
      <c r="Y5" s="1">
        <f>MIN($H5)</f>
        <v>0</v>
      </c>
      <c r="Z5" s="1">
        <f>MIN($I5)</f>
        <v>0</v>
      </c>
      <c r="AA5" s="1">
        <f>MIN($J5)</f>
        <v>0</v>
      </c>
      <c r="AB5" s="1">
        <f>MIN($K5)</f>
        <v>0</v>
      </c>
      <c r="AC5" s="1">
        <f>MIN($M5)</f>
        <v>0</v>
      </c>
      <c r="AD5" s="1">
        <f>MIN($N5)</f>
        <v>0</v>
      </c>
      <c r="AE5" s="1">
        <f>MIN($P5)</f>
        <v>0</v>
      </c>
      <c r="AF5" s="1">
        <f>MIN($Q5)</f>
        <v>0</v>
      </c>
      <c r="AG5" s="1">
        <f>MIN($R5)</f>
        <v>0</v>
      </c>
      <c r="AH5" s="1">
        <f>MEDIAN($B5)</f>
        <v>0</v>
      </c>
      <c r="AI5" s="1">
        <f>MEDIAN($C5)</f>
        <v>0</v>
      </c>
      <c r="AJ5" s="1">
        <f>MEDIAN($D5)</f>
        <v>0</v>
      </c>
      <c r="AK5" s="1">
        <f>MEDIAN($E5)</f>
        <v>0</v>
      </c>
      <c r="AL5" s="1">
        <f>MEDIAN($F5)</f>
        <v>0</v>
      </c>
      <c r="AM5" s="1">
        <f>MEDIAN($G5)</f>
        <v>0</v>
      </c>
      <c r="AN5" s="1">
        <f>MEDIAN($H5)</f>
        <v>0</v>
      </c>
      <c r="AO5" s="1">
        <f>MEDIAN($I5)</f>
        <v>0</v>
      </c>
      <c r="AP5" s="1">
        <f>MEDIAN($J5)</f>
        <v>0</v>
      </c>
      <c r="AQ5" s="1">
        <f>MEDIAN($K5)</f>
        <v>0</v>
      </c>
      <c r="AR5" s="1">
        <f>MEDIAN($M5)</f>
        <v>0</v>
      </c>
      <c r="AS5" s="1">
        <f>MEDIAN($N5)</f>
        <v>0</v>
      </c>
      <c r="AT5" s="1">
        <f>MEDIAN($P5)</f>
        <v>0</v>
      </c>
      <c r="AU5" s="1">
        <f>MEDIAN($Q5)</f>
        <v>0</v>
      </c>
      <c r="AV5" s="1">
        <f>MEDIAN($R5)</f>
        <v>0</v>
      </c>
      <c r="AW5" s="1">
        <f>MAX($B5)</f>
        <v>0</v>
      </c>
      <c r="AX5" s="1">
        <f>MAX($C5)</f>
        <v>0</v>
      </c>
      <c r="AY5" s="1">
        <f>MAX($D5)</f>
        <v>0</v>
      </c>
      <c r="AZ5" s="1">
        <f>MAX($E5)</f>
        <v>0</v>
      </c>
      <c r="BA5" s="1">
        <f>MAX($F5)</f>
        <v>0</v>
      </c>
      <c r="BB5" s="1">
        <f>MAX($G5)</f>
        <v>0</v>
      </c>
      <c r="BC5" s="1">
        <f>MAX($H5)</f>
        <v>0</v>
      </c>
      <c r="BD5" s="1">
        <f>MAX($I5)</f>
        <v>0</v>
      </c>
      <c r="BE5" s="1">
        <f>MAX($J5)</f>
        <v>0</v>
      </c>
      <c r="BF5" s="1">
        <f>MAX($K5)</f>
        <v>0</v>
      </c>
      <c r="BG5" s="1">
        <f>MAX($M5)</f>
        <v>0</v>
      </c>
      <c r="BH5" s="1">
        <f>MAX($N5)</f>
        <v>0</v>
      </c>
      <c r="BI5" s="1">
        <f>MAX($P5)</f>
        <v>0</v>
      </c>
      <c r="BJ5" s="1">
        <f>MAX($Q5)</f>
        <v>0</v>
      </c>
      <c r="BK5" s="1">
        <f>MAX($R5)</f>
        <v>0</v>
      </c>
    </row>
    <row r="6" spans="1:63">
      <c r="A6" s="1" t="s">
        <v>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0.019</v>
      </c>
      <c r="J6" s="1">
        <v>3000</v>
      </c>
      <c r="K6" s="1">
        <v>0</v>
      </c>
      <c r="L6" s="1" t="s">
        <v>503</v>
      </c>
      <c r="M6" s="1">
        <v>0</v>
      </c>
      <c r="N6" s="1">
        <v>0</v>
      </c>
      <c r="O6" s="1" t="s">
        <v>507</v>
      </c>
      <c r="P6" s="1">
        <v>1500</v>
      </c>
      <c r="Q6" s="1">
        <v>1</v>
      </c>
      <c r="R6" s="1">
        <v>0</v>
      </c>
      <c r="S6" s="1">
        <f>MIN($B6)</f>
        <v>0</v>
      </c>
      <c r="T6" s="1">
        <f>MIN($C6)</f>
        <v>0</v>
      </c>
      <c r="U6" s="1">
        <f>MIN($D6)</f>
        <v>0</v>
      </c>
      <c r="V6" s="1">
        <f>MIN($E6)</f>
        <v>0</v>
      </c>
      <c r="W6" s="1">
        <f>MIN($F6)</f>
        <v>0</v>
      </c>
      <c r="X6" s="1">
        <f>MIN($G6)</f>
        <v>0</v>
      </c>
      <c r="Y6" s="1">
        <f>MIN($H6)</f>
        <v>0</v>
      </c>
      <c r="Z6" s="1">
        <f>MIN($I6)</f>
        <v>0</v>
      </c>
      <c r="AA6" s="1">
        <f>MIN($J6)</f>
        <v>0</v>
      </c>
      <c r="AB6" s="1">
        <f>MIN($K6)</f>
        <v>0</v>
      </c>
      <c r="AC6" s="1">
        <f>MIN($M6)</f>
        <v>0</v>
      </c>
      <c r="AD6" s="1">
        <f>MIN($N6)</f>
        <v>0</v>
      </c>
      <c r="AE6" s="1">
        <f>MIN($P6)</f>
        <v>0</v>
      </c>
      <c r="AF6" s="1">
        <f>MIN($Q6)</f>
        <v>0</v>
      </c>
      <c r="AG6" s="1">
        <f>MIN($R6)</f>
        <v>0</v>
      </c>
      <c r="AH6" s="1">
        <f>MEDIAN($B6)</f>
        <v>0</v>
      </c>
      <c r="AI6" s="1">
        <f>MEDIAN($C6)</f>
        <v>0</v>
      </c>
      <c r="AJ6" s="1">
        <f>MEDIAN($D6)</f>
        <v>0</v>
      </c>
      <c r="AK6" s="1">
        <f>MEDIAN($E6)</f>
        <v>0</v>
      </c>
      <c r="AL6" s="1">
        <f>MEDIAN($F6)</f>
        <v>0</v>
      </c>
      <c r="AM6" s="1">
        <f>MEDIAN($G6)</f>
        <v>0</v>
      </c>
      <c r="AN6" s="1">
        <f>MEDIAN($H6)</f>
        <v>0</v>
      </c>
      <c r="AO6" s="1">
        <f>MEDIAN($I6)</f>
        <v>0</v>
      </c>
      <c r="AP6" s="1">
        <f>MEDIAN($J6)</f>
        <v>0</v>
      </c>
      <c r="AQ6" s="1">
        <f>MEDIAN($K6)</f>
        <v>0</v>
      </c>
      <c r="AR6" s="1">
        <f>MEDIAN($M6)</f>
        <v>0</v>
      </c>
      <c r="AS6" s="1">
        <f>MEDIAN($N6)</f>
        <v>0</v>
      </c>
      <c r="AT6" s="1">
        <f>MEDIAN($P6)</f>
        <v>0</v>
      </c>
      <c r="AU6" s="1">
        <f>MEDIAN($Q6)</f>
        <v>0</v>
      </c>
      <c r="AV6" s="1">
        <f>MEDIAN($R6)</f>
        <v>0</v>
      </c>
      <c r="AW6" s="1">
        <f>MAX($B6)</f>
        <v>0</v>
      </c>
      <c r="AX6" s="1">
        <f>MAX($C6)</f>
        <v>0</v>
      </c>
      <c r="AY6" s="1">
        <f>MAX($D6)</f>
        <v>0</v>
      </c>
      <c r="AZ6" s="1">
        <f>MAX($E6)</f>
        <v>0</v>
      </c>
      <c r="BA6" s="1">
        <f>MAX($F6)</f>
        <v>0</v>
      </c>
      <c r="BB6" s="1">
        <f>MAX($G6)</f>
        <v>0</v>
      </c>
      <c r="BC6" s="1">
        <f>MAX($H6)</f>
        <v>0</v>
      </c>
      <c r="BD6" s="1">
        <f>MAX($I6)</f>
        <v>0</v>
      </c>
      <c r="BE6" s="1">
        <f>MAX($J6)</f>
        <v>0</v>
      </c>
      <c r="BF6" s="1">
        <f>MAX($K6)</f>
        <v>0</v>
      </c>
      <c r="BG6" s="1">
        <f>MAX($M6)</f>
        <v>0</v>
      </c>
      <c r="BH6" s="1">
        <f>MAX($N6)</f>
        <v>0</v>
      </c>
      <c r="BI6" s="1">
        <f>MAX($P6)</f>
        <v>0</v>
      </c>
      <c r="BJ6" s="1">
        <f>MAX($Q6)</f>
        <v>0</v>
      </c>
      <c r="BK6" s="1">
        <f>MAX($R6)</f>
        <v>0</v>
      </c>
    </row>
    <row r="7" spans="1:63">
      <c r="A7" s="1" t="s">
        <v>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0.018</v>
      </c>
      <c r="J7" s="1">
        <v>3000</v>
      </c>
      <c r="K7" s="1">
        <v>0</v>
      </c>
      <c r="L7" s="1" t="s">
        <v>503</v>
      </c>
      <c r="M7" s="1">
        <v>0</v>
      </c>
      <c r="N7" s="1">
        <v>0</v>
      </c>
      <c r="O7" s="1" t="s">
        <v>507</v>
      </c>
      <c r="P7" s="1">
        <v>1500</v>
      </c>
      <c r="Q7" s="1">
        <v>1</v>
      </c>
      <c r="R7" s="1">
        <v>0</v>
      </c>
      <c r="S7" s="1">
        <f>MIN($B7)</f>
        <v>0</v>
      </c>
      <c r="T7" s="1">
        <f>MIN($C7)</f>
        <v>0</v>
      </c>
      <c r="U7" s="1">
        <f>MIN($D7)</f>
        <v>0</v>
      </c>
      <c r="V7" s="1">
        <f>MIN($E7)</f>
        <v>0</v>
      </c>
      <c r="W7" s="1">
        <f>MIN($F7)</f>
        <v>0</v>
      </c>
      <c r="X7" s="1">
        <f>MIN($G7)</f>
        <v>0</v>
      </c>
      <c r="Y7" s="1">
        <f>MIN($H7)</f>
        <v>0</v>
      </c>
      <c r="Z7" s="1">
        <f>MIN($I7)</f>
        <v>0</v>
      </c>
      <c r="AA7" s="1">
        <f>MIN($J7)</f>
        <v>0</v>
      </c>
      <c r="AB7" s="1">
        <f>MIN($K7)</f>
        <v>0</v>
      </c>
      <c r="AC7" s="1">
        <f>MIN($M7)</f>
        <v>0</v>
      </c>
      <c r="AD7" s="1">
        <f>MIN($N7)</f>
        <v>0</v>
      </c>
      <c r="AE7" s="1">
        <f>MIN($P7)</f>
        <v>0</v>
      </c>
      <c r="AF7" s="1">
        <f>MIN($Q7)</f>
        <v>0</v>
      </c>
      <c r="AG7" s="1">
        <f>MIN($R7)</f>
        <v>0</v>
      </c>
      <c r="AH7" s="1">
        <f>MEDIAN($B7)</f>
        <v>0</v>
      </c>
      <c r="AI7" s="1">
        <f>MEDIAN($C7)</f>
        <v>0</v>
      </c>
      <c r="AJ7" s="1">
        <f>MEDIAN($D7)</f>
        <v>0</v>
      </c>
      <c r="AK7" s="1">
        <f>MEDIAN($E7)</f>
        <v>0</v>
      </c>
      <c r="AL7" s="1">
        <f>MEDIAN($F7)</f>
        <v>0</v>
      </c>
      <c r="AM7" s="1">
        <f>MEDIAN($G7)</f>
        <v>0</v>
      </c>
      <c r="AN7" s="1">
        <f>MEDIAN($H7)</f>
        <v>0</v>
      </c>
      <c r="AO7" s="1">
        <f>MEDIAN($I7)</f>
        <v>0</v>
      </c>
      <c r="AP7" s="1">
        <f>MEDIAN($J7)</f>
        <v>0</v>
      </c>
      <c r="AQ7" s="1">
        <f>MEDIAN($K7)</f>
        <v>0</v>
      </c>
      <c r="AR7" s="1">
        <f>MEDIAN($M7)</f>
        <v>0</v>
      </c>
      <c r="AS7" s="1">
        <f>MEDIAN($N7)</f>
        <v>0</v>
      </c>
      <c r="AT7" s="1">
        <f>MEDIAN($P7)</f>
        <v>0</v>
      </c>
      <c r="AU7" s="1">
        <f>MEDIAN($Q7)</f>
        <v>0</v>
      </c>
      <c r="AV7" s="1">
        <f>MEDIAN($R7)</f>
        <v>0</v>
      </c>
      <c r="AW7" s="1">
        <f>MAX($B7)</f>
        <v>0</v>
      </c>
      <c r="AX7" s="1">
        <f>MAX($C7)</f>
        <v>0</v>
      </c>
      <c r="AY7" s="1">
        <f>MAX($D7)</f>
        <v>0</v>
      </c>
      <c r="AZ7" s="1">
        <f>MAX($E7)</f>
        <v>0</v>
      </c>
      <c r="BA7" s="1">
        <f>MAX($F7)</f>
        <v>0</v>
      </c>
      <c r="BB7" s="1">
        <f>MAX($G7)</f>
        <v>0</v>
      </c>
      <c r="BC7" s="1">
        <f>MAX($H7)</f>
        <v>0</v>
      </c>
      <c r="BD7" s="1">
        <f>MAX($I7)</f>
        <v>0</v>
      </c>
      <c r="BE7" s="1">
        <f>MAX($J7)</f>
        <v>0</v>
      </c>
      <c r="BF7" s="1">
        <f>MAX($K7)</f>
        <v>0</v>
      </c>
      <c r="BG7" s="1">
        <f>MAX($M7)</f>
        <v>0</v>
      </c>
      <c r="BH7" s="1">
        <f>MAX($N7)</f>
        <v>0</v>
      </c>
      <c r="BI7" s="1">
        <f>MAX($P7)</f>
        <v>0</v>
      </c>
      <c r="BJ7" s="1">
        <f>MAX($Q7)</f>
        <v>0</v>
      </c>
      <c r="BK7" s="1">
        <f>MAX($R7)</f>
        <v>0</v>
      </c>
    </row>
    <row r="8" spans="1:63">
      <c r="A8" s="1" t="s">
        <v>5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0.019</v>
      </c>
      <c r="J8" s="1">
        <v>3000</v>
      </c>
      <c r="K8" s="1">
        <v>0</v>
      </c>
      <c r="L8" s="1" t="s">
        <v>503</v>
      </c>
      <c r="M8" s="1">
        <v>0</v>
      </c>
      <c r="N8" s="1">
        <v>0</v>
      </c>
      <c r="O8" s="1" t="s">
        <v>507</v>
      </c>
      <c r="P8" s="1">
        <v>1500</v>
      </c>
      <c r="Q8" s="1">
        <v>1</v>
      </c>
      <c r="R8" s="1">
        <v>0</v>
      </c>
      <c r="S8" s="1">
        <f>MIN($B8)</f>
        <v>0</v>
      </c>
      <c r="T8" s="1">
        <f>MIN($C8)</f>
        <v>0</v>
      </c>
      <c r="U8" s="1">
        <f>MIN($D8)</f>
        <v>0</v>
      </c>
      <c r="V8" s="1">
        <f>MIN($E8)</f>
        <v>0</v>
      </c>
      <c r="W8" s="1">
        <f>MIN($F8)</f>
        <v>0</v>
      </c>
      <c r="X8" s="1">
        <f>MIN($G8)</f>
        <v>0</v>
      </c>
      <c r="Y8" s="1">
        <f>MIN($H8)</f>
        <v>0</v>
      </c>
      <c r="Z8" s="1">
        <f>MIN($I8)</f>
        <v>0</v>
      </c>
      <c r="AA8" s="1">
        <f>MIN($J8)</f>
        <v>0</v>
      </c>
      <c r="AB8" s="1">
        <f>MIN($K8)</f>
        <v>0</v>
      </c>
      <c r="AC8" s="1">
        <f>MIN($M8)</f>
        <v>0</v>
      </c>
      <c r="AD8" s="1">
        <f>MIN($N8)</f>
        <v>0</v>
      </c>
      <c r="AE8" s="1">
        <f>MIN($P8)</f>
        <v>0</v>
      </c>
      <c r="AF8" s="1">
        <f>MIN($Q8)</f>
        <v>0</v>
      </c>
      <c r="AG8" s="1">
        <f>MIN($R8)</f>
        <v>0</v>
      </c>
      <c r="AH8" s="1">
        <f>MEDIAN($B8)</f>
        <v>0</v>
      </c>
      <c r="AI8" s="1">
        <f>MEDIAN($C8)</f>
        <v>0</v>
      </c>
      <c r="AJ8" s="1">
        <f>MEDIAN($D8)</f>
        <v>0</v>
      </c>
      <c r="AK8" s="1">
        <f>MEDIAN($E8)</f>
        <v>0</v>
      </c>
      <c r="AL8" s="1">
        <f>MEDIAN($F8)</f>
        <v>0</v>
      </c>
      <c r="AM8" s="1">
        <f>MEDIAN($G8)</f>
        <v>0</v>
      </c>
      <c r="AN8" s="1">
        <f>MEDIAN($H8)</f>
        <v>0</v>
      </c>
      <c r="AO8" s="1">
        <f>MEDIAN($I8)</f>
        <v>0</v>
      </c>
      <c r="AP8" s="1">
        <f>MEDIAN($J8)</f>
        <v>0</v>
      </c>
      <c r="AQ8" s="1">
        <f>MEDIAN($K8)</f>
        <v>0</v>
      </c>
      <c r="AR8" s="1">
        <f>MEDIAN($M8)</f>
        <v>0</v>
      </c>
      <c r="AS8" s="1">
        <f>MEDIAN($N8)</f>
        <v>0</v>
      </c>
      <c r="AT8" s="1">
        <f>MEDIAN($P8)</f>
        <v>0</v>
      </c>
      <c r="AU8" s="1">
        <f>MEDIAN($Q8)</f>
        <v>0</v>
      </c>
      <c r="AV8" s="1">
        <f>MEDIAN($R8)</f>
        <v>0</v>
      </c>
      <c r="AW8" s="1">
        <f>MAX($B8)</f>
        <v>0</v>
      </c>
      <c r="AX8" s="1">
        <f>MAX($C8)</f>
        <v>0</v>
      </c>
      <c r="AY8" s="1">
        <f>MAX($D8)</f>
        <v>0</v>
      </c>
      <c r="AZ8" s="1">
        <f>MAX($E8)</f>
        <v>0</v>
      </c>
      <c r="BA8" s="1">
        <f>MAX($F8)</f>
        <v>0</v>
      </c>
      <c r="BB8" s="1">
        <f>MAX($G8)</f>
        <v>0</v>
      </c>
      <c r="BC8" s="1">
        <f>MAX($H8)</f>
        <v>0</v>
      </c>
      <c r="BD8" s="1">
        <f>MAX($I8)</f>
        <v>0</v>
      </c>
      <c r="BE8" s="1">
        <f>MAX($J8)</f>
        <v>0</v>
      </c>
      <c r="BF8" s="1">
        <f>MAX($K8)</f>
        <v>0</v>
      </c>
      <c r="BG8" s="1">
        <f>MAX($M8)</f>
        <v>0</v>
      </c>
      <c r="BH8" s="1">
        <f>MAX($N8)</f>
        <v>0</v>
      </c>
      <c r="BI8" s="1">
        <f>MAX($P8)</f>
        <v>0</v>
      </c>
      <c r="BJ8" s="1">
        <f>MAX($Q8)</f>
        <v>0</v>
      </c>
      <c r="BK8" s="1">
        <f>MAX($R8)</f>
        <v>0</v>
      </c>
    </row>
    <row r="9" spans="1:63">
      <c r="A9" s="1" t="s">
        <v>6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0.019</v>
      </c>
      <c r="J9" s="1">
        <v>3000</v>
      </c>
      <c r="K9" s="1">
        <v>0</v>
      </c>
      <c r="L9" s="1" t="s">
        <v>503</v>
      </c>
      <c r="M9" s="1">
        <v>0</v>
      </c>
      <c r="N9" s="1">
        <v>0</v>
      </c>
      <c r="O9" s="1" t="s">
        <v>507</v>
      </c>
      <c r="P9" s="1">
        <v>1500</v>
      </c>
      <c r="Q9" s="1">
        <v>1</v>
      </c>
      <c r="R9" s="1">
        <v>0</v>
      </c>
      <c r="S9" s="1">
        <f>MIN($B9)</f>
        <v>0</v>
      </c>
      <c r="T9" s="1">
        <f>MIN($C9)</f>
        <v>0</v>
      </c>
      <c r="U9" s="1">
        <f>MIN($D9)</f>
        <v>0</v>
      </c>
      <c r="V9" s="1">
        <f>MIN($E9)</f>
        <v>0</v>
      </c>
      <c r="W9" s="1">
        <f>MIN($F9)</f>
        <v>0</v>
      </c>
      <c r="X9" s="1">
        <f>MIN($G9)</f>
        <v>0</v>
      </c>
      <c r="Y9" s="1">
        <f>MIN($H9)</f>
        <v>0</v>
      </c>
      <c r="Z9" s="1">
        <f>MIN($I9)</f>
        <v>0</v>
      </c>
      <c r="AA9" s="1">
        <f>MIN($J9)</f>
        <v>0</v>
      </c>
      <c r="AB9" s="1">
        <f>MIN($K9)</f>
        <v>0</v>
      </c>
      <c r="AC9" s="1">
        <f>MIN($M9)</f>
        <v>0</v>
      </c>
      <c r="AD9" s="1">
        <f>MIN($N9)</f>
        <v>0</v>
      </c>
      <c r="AE9" s="1">
        <f>MIN($P9)</f>
        <v>0</v>
      </c>
      <c r="AF9" s="1">
        <f>MIN($Q9)</f>
        <v>0</v>
      </c>
      <c r="AG9" s="1">
        <f>MIN($R9)</f>
        <v>0</v>
      </c>
      <c r="AH9" s="1">
        <f>MEDIAN($B9)</f>
        <v>0</v>
      </c>
      <c r="AI9" s="1">
        <f>MEDIAN($C9)</f>
        <v>0</v>
      </c>
      <c r="AJ9" s="1">
        <f>MEDIAN($D9)</f>
        <v>0</v>
      </c>
      <c r="AK9" s="1">
        <f>MEDIAN($E9)</f>
        <v>0</v>
      </c>
      <c r="AL9" s="1">
        <f>MEDIAN($F9)</f>
        <v>0</v>
      </c>
      <c r="AM9" s="1">
        <f>MEDIAN($G9)</f>
        <v>0</v>
      </c>
      <c r="AN9" s="1">
        <f>MEDIAN($H9)</f>
        <v>0</v>
      </c>
      <c r="AO9" s="1">
        <f>MEDIAN($I9)</f>
        <v>0</v>
      </c>
      <c r="AP9" s="1">
        <f>MEDIAN($J9)</f>
        <v>0</v>
      </c>
      <c r="AQ9" s="1">
        <f>MEDIAN($K9)</f>
        <v>0</v>
      </c>
      <c r="AR9" s="1">
        <f>MEDIAN($M9)</f>
        <v>0</v>
      </c>
      <c r="AS9" s="1">
        <f>MEDIAN($N9)</f>
        <v>0</v>
      </c>
      <c r="AT9" s="1">
        <f>MEDIAN($P9)</f>
        <v>0</v>
      </c>
      <c r="AU9" s="1">
        <f>MEDIAN($Q9)</f>
        <v>0</v>
      </c>
      <c r="AV9" s="1">
        <f>MEDIAN($R9)</f>
        <v>0</v>
      </c>
      <c r="AW9" s="1">
        <f>MAX($B9)</f>
        <v>0</v>
      </c>
      <c r="AX9" s="1">
        <f>MAX($C9)</f>
        <v>0</v>
      </c>
      <c r="AY9" s="1">
        <f>MAX($D9)</f>
        <v>0</v>
      </c>
      <c r="AZ9" s="1">
        <f>MAX($E9)</f>
        <v>0</v>
      </c>
      <c r="BA9" s="1">
        <f>MAX($F9)</f>
        <v>0</v>
      </c>
      <c r="BB9" s="1">
        <f>MAX($G9)</f>
        <v>0</v>
      </c>
      <c r="BC9" s="1">
        <f>MAX($H9)</f>
        <v>0</v>
      </c>
      <c r="BD9" s="1">
        <f>MAX($I9)</f>
        <v>0</v>
      </c>
      <c r="BE9" s="1">
        <f>MAX($J9)</f>
        <v>0</v>
      </c>
      <c r="BF9" s="1">
        <f>MAX($K9)</f>
        <v>0</v>
      </c>
      <c r="BG9" s="1">
        <f>MAX($M9)</f>
        <v>0</v>
      </c>
      <c r="BH9" s="1">
        <f>MAX($N9)</f>
        <v>0</v>
      </c>
      <c r="BI9" s="1">
        <f>MAX($P9)</f>
        <v>0</v>
      </c>
      <c r="BJ9" s="1">
        <f>MAX($Q9)</f>
        <v>0</v>
      </c>
      <c r="BK9" s="1">
        <f>MAX($R9)</f>
        <v>0</v>
      </c>
    </row>
    <row r="10" spans="1:63">
      <c r="A10" s="1" t="s">
        <v>7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0.019</v>
      </c>
      <c r="J10" s="1">
        <v>3000</v>
      </c>
      <c r="K10" s="1">
        <v>0</v>
      </c>
      <c r="L10" s="1" t="s">
        <v>503</v>
      </c>
      <c r="M10" s="1">
        <v>0</v>
      </c>
      <c r="N10" s="1">
        <v>0</v>
      </c>
      <c r="O10" s="1" t="s">
        <v>507</v>
      </c>
      <c r="P10" s="1">
        <v>1500</v>
      </c>
      <c r="Q10" s="1">
        <v>1</v>
      </c>
      <c r="R10" s="1">
        <v>0</v>
      </c>
      <c r="S10" s="1">
        <f>MIN($B10)</f>
        <v>0</v>
      </c>
      <c r="T10" s="1">
        <f>MIN($C10)</f>
        <v>0</v>
      </c>
      <c r="U10" s="1">
        <f>MIN($D10)</f>
        <v>0</v>
      </c>
      <c r="V10" s="1">
        <f>MIN($E10)</f>
        <v>0</v>
      </c>
      <c r="W10" s="1">
        <f>MIN($F10)</f>
        <v>0</v>
      </c>
      <c r="X10" s="1">
        <f>MIN($G10)</f>
        <v>0</v>
      </c>
      <c r="Y10" s="1">
        <f>MIN($H10)</f>
        <v>0</v>
      </c>
      <c r="Z10" s="1">
        <f>MIN($I10)</f>
        <v>0</v>
      </c>
      <c r="AA10" s="1">
        <f>MIN($J10)</f>
        <v>0</v>
      </c>
      <c r="AB10" s="1">
        <f>MIN($K10)</f>
        <v>0</v>
      </c>
      <c r="AC10" s="1">
        <f>MIN($M10)</f>
        <v>0</v>
      </c>
      <c r="AD10" s="1">
        <f>MIN($N10)</f>
        <v>0</v>
      </c>
      <c r="AE10" s="1">
        <f>MIN($P10)</f>
        <v>0</v>
      </c>
      <c r="AF10" s="1">
        <f>MIN($Q10)</f>
        <v>0</v>
      </c>
      <c r="AG10" s="1">
        <f>MIN($R10)</f>
        <v>0</v>
      </c>
      <c r="AH10" s="1">
        <f>MEDIAN($B10)</f>
        <v>0</v>
      </c>
      <c r="AI10" s="1">
        <f>MEDIAN($C10)</f>
        <v>0</v>
      </c>
      <c r="AJ10" s="1">
        <f>MEDIAN($D10)</f>
        <v>0</v>
      </c>
      <c r="AK10" s="1">
        <f>MEDIAN($E10)</f>
        <v>0</v>
      </c>
      <c r="AL10" s="1">
        <f>MEDIAN($F10)</f>
        <v>0</v>
      </c>
      <c r="AM10" s="1">
        <f>MEDIAN($G10)</f>
        <v>0</v>
      </c>
      <c r="AN10" s="1">
        <f>MEDIAN($H10)</f>
        <v>0</v>
      </c>
      <c r="AO10" s="1">
        <f>MEDIAN($I10)</f>
        <v>0</v>
      </c>
      <c r="AP10" s="1">
        <f>MEDIAN($J10)</f>
        <v>0</v>
      </c>
      <c r="AQ10" s="1">
        <f>MEDIAN($K10)</f>
        <v>0</v>
      </c>
      <c r="AR10" s="1">
        <f>MEDIAN($M10)</f>
        <v>0</v>
      </c>
      <c r="AS10" s="1">
        <f>MEDIAN($N10)</f>
        <v>0</v>
      </c>
      <c r="AT10" s="1">
        <f>MEDIAN($P10)</f>
        <v>0</v>
      </c>
      <c r="AU10" s="1">
        <f>MEDIAN($Q10)</f>
        <v>0</v>
      </c>
      <c r="AV10" s="1">
        <f>MEDIAN($R10)</f>
        <v>0</v>
      </c>
      <c r="AW10" s="1">
        <f>MAX($B10)</f>
        <v>0</v>
      </c>
      <c r="AX10" s="1">
        <f>MAX($C10)</f>
        <v>0</v>
      </c>
      <c r="AY10" s="1">
        <f>MAX($D10)</f>
        <v>0</v>
      </c>
      <c r="AZ10" s="1">
        <f>MAX($E10)</f>
        <v>0</v>
      </c>
      <c r="BA10" s="1">
        <f>MAX($F10)</f>
        <v>0</v>
      </c>
      <c r="BB10" s="1">
        <f>MAX($G10)</f>
        <v>0</v>
      </c>
      <c r="BC10" s="1">
        <f>MAX($H10)</f>
        <v>0</v>
      </c>
      <c r="BD10" s="1">
        <f>MAX($I10)</f>
        <v>0</v>
      </c>
      <c r="BE10" s="1">
        <f>MAX($J10)</f>
        <v>0</v>
      </c>
      <c r="BF10" s="1">
        <f>MAX($K10)</f>
        <v>0</v>
      </c>
      <c r="BG10" s="1">
        <f>MAX($M10)</f>
        <v>0</v>
      </c>
      <c r="BH10" s="1">
        <f>MAX($N10)</f>
        <v>0</v>
      </c>
      <c r="BI10" s="1">
        <f>MAX($P10)</f>
        <v>0</v>
      </c>
      <c r="BJ10" s="1">
        <f>MAX($Q10)</f>
        <v>0</v>
      </c>
      <c r="BK10" s="1">
        <f>MAX($R10)</f>
        <v>0</v>
      </c>
    </row>
    <row r="11" spans="1:63">
      <c r="A11" s="1" t="s">
        <v>8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0.019</v>
      </c>
      <c r="J11" s="1">
        <v>3000</v>
      </c>
      <c r="K11" s="1">
        <v>0</v>
      </c>
      <c r="L11" s="1" t="s">
        <v>503</v>
      </c>
      <c r="M11" s="1">
        <v>0</v>
      </c>
      <c r="N11" s="1">
        <v>0</v>
      </c>
      <c r="O11" s="1" t="s">
        <v>507</v>
      </c>
      <c r="P11" s="1">
        <v>1500</v>
      </c>
      <c r="Q11" s="1">
        <v>1</v>
      </c>
      <c r="R11" s="1">
        <v>0</v>
      </c>
      <c r="S11" s="1">
        <f>MIN($B11)</f>
        <v>0</v>
      </c>
      <c r="T11" s="1">
        <f>MIN($C11)</f>
        <v>0</v>
      </c>
      <c r="U11" s="1">
        <f>MIN($D11)</f>
        <v>0</v>
      </c>
      <c r="V11" s="1">
        <f>MIN($E11)</f>
        <v>0</v>
      </c>
      <c r="W11" s="1">
        <f>MIN($F11)</f>
        <v>0</v>
      </c>
      <c r="X11" s="1">
        <f>MIN($G11)</f>
        <v>0</v>
      </c>
      <c r="Y11" s="1">
        <f>MIN($H11)</f>
        <v>0</v>
      </c>
      <c r="Z11" s="1">
        <f>MIN($I11)</f>
        <v>0</v>
      </c>
      <c r="AA11" s="1">
        <f>MIN($J11)</f>
        <v>0</v>
      </c>
      <c r="AB11" s="1">
        <f>MIN($K11)</f>
        <v>0</v>
      </c>
      <c r="AC11" s="1">
        <f>MIN($M11)</f>
        <v>0</v>
      </c>
      <c r="AD11" s="1">
        <f>MIN($N11)</f>
        <v>0</v>
      </c>
      <c r="AE11" s="1">
        <f>MIN($P11)</f>
        <v>0</v>
      </c>
      <c r="AF11" s="1">
        <f>MIN($Q11)</f>
        <v>0</v>
      </c>
      <c r="AG11" s="1">
        <f>MIN($R11)</f>
        <v>0</v>
      </c>
      <c r="AH11" s="1">
        <f>MEDIAN($B11)</f>
        <v>0</v>
      </c>
      <c r="AI11" s="1">
        <f>MEDIAN($C11)</f>
        <v>0</v>
      </c>
      <c r="AJ11" s="1">
        <f>MEDIAN($D11)</f>
        <v>0</v>
      </c>
      <c r="AK11" s="1">
        <f>MEDIAN($E11)</f>
        <v>0</v>
      </c>
      <c r="AL11" s="1">
        <f>MEDIAN($F11)</f>
        <v>0</v>
      </c>
      <c r="AM11" s="1">
        <f>MEDIAN($G11)</f>
        <v>0</v>
      </c>
      <c r="AN11" s="1">
        <f>MEDIAN($H11)</f>
        <v>0</v>
      </c>
      <c r="AO11" s="1">
        <f>MEDIAN($I11)</f>
        <v>0</v>
      </c>
      <c r="AP11" s="1">
        <f>MEDIAN($J11)</f>
        <v>0</v>
      </c>
      <c r="AQ11" s="1">
        <f>MEDIAN($K11)</f>
        <v>0</v>
      </c>
      <c r="AR11" s="1">
        <f>MEDIAN($M11)</f>
        <v>0</v>
      </c>
      <c r="AS11" s="1">
        <f>MEDIAN($N11)</f>
        <v>0</v>
      </c>
      <c r="AT11" s="1">
        <f>MEDIAN($P11)</f>
        <v>0</v>
      </c>
      <c r="AU11" s="1">
        <f>MEDIAN($Q11)</f>
        <v>0</v>
      </c>
      <c r="AV11" s="1">
        <f>MEDIAN($R11)</f>
        <v>0</v>
      </c>
      <c r="AW11" s="1">
        <f>MAX($B11)</f>
        <v>0</v>
      </c>
      <c r="AX11" s="1">
        <f>MAX($C11)</f>
        <v>0</v>
      </c>
      <c r="AY11" s="1">
        <f>MAX($D11)</f>
        <v>0</v>
      </c>
      <c r="AZ11" s="1">
        <f>MAX($E11)</f>
        <v>0</v>
      </c>
      <c r="BA11" s="1">
        <f>MAX($F11)</f>
        <v>0</v>
      </c>
      <c r="BB11" s="1">
        <f>MAX($G11)</f>
        <v>0</v>
      </c>
      <c r="BC11" s="1">
        <f>MAX($H11)</f>
        <v>0</v>
      </c>
      <c r="BD11" s="1">
        <f>MAX($I11)</f>
        <v>0</v>
      </c>
      <c r="BE11" s="1">
        <f>MAX($J11)</f>
        <v>0</v>
      </c>
      <c r="BF11" s="1">
        <f>MAX($K11)</f>
        <v>0</v>
      </c>
      <c r="BG11" s="1">
        <f>MAX($M11)</f>
        <v>0</v>
      </c>
      <c r="BH11" s="1">
        <f>MAX($N11)</f>
        <v>0</v>
      </c>
      <c r="BI11" s="1">
        <f>MAX($P11)</f>
        <v>0</v>
      </c>
      <c r="BJ11" s="1">
        <f>MAX($Q11)</f>
        <v>0</v>
      </c>
      <c r="BK11" s="1">
        <f>MAX($R11)</f>
        <v>0</v>
      </c>
    </row>
    <row r="12" spans="1:63">
      <c r="A12" s="1" t="s">
        <v>9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0.018</v>
      </c>
      <c r="J12" s="1">
        <v>3000</v>
      </c>
      <c r="K12" s="1">
        <v>0</v>
      </c>
      <c r="L12" s="1" t="s">
        <v>503</v>
      </c>
      <c r="M12" s="1">
        <v>0</v>
      </c>
      <c r="N12" s="1">
        <v>0</v>
      </c>
      <c r="O12" s="1" t="s">
        <v>507</v>
      </c>
      <c r="P12" s="1">
        <v>1500</v>
      </c>
      <c r="Q12" s="1">
        <v>1</v>
      </c>
      <c r="R12" s="1">
        <v>0</v>
      </c>
      <c r="S12" s="1">
        <f>MIN($B12)</f>
        <v>0</v>
      </c>
      <c r="T12" s="1">
        <f>MIN($C12)</f>
        <v>0</v>
      </c>
      <c r="U12" s="1">
        <f>MIN($D12)</f>
        <v>0</v>
      </c>
      <c r="V12" s="1">
        <f>MIN($E12)</f>
        <v>0</v>
      </c>
      <c r="W12" s="1">
        <f>MIN($F12)</f>
        <v>0</v>
      </c>
      <c r="X12" s="1">
        <f>MIN($G12)</f>
        <v>0</v>
      </c>
      <c r="Y12" s="1">
        <f>MIN($H12)</f>
        <v>0</v>
      </c>
      <c r="Z12" s="1">
        <f>MIN($I12)</f>
        <v>0</v>
      </c>
      <c r="AA12" s="1">
        <f>MIN($J12)</f>
        <v>0</v>
      </c>
      <c r="AB12" s="1">
        <f>MIN($K12)</f>
        <v>0</v>
      </c>
      <c r="AC12" s="1">
        <f>MIN($M12)</f>
        <v>0</v>
      </c>
      <c r="AD12" s="1">
        <f>MIN($N12)</f>
        <v>0</v>
      </c>
      <c r="AE12" s="1">
        <f>MIN($P12)</f>
        <v>0</v>
      </c>
      <c r="AF12" s="1">
        <f>MIN($Q12)</f>
        <v>0</v>
      </c>
      <c r="AG12" s="1">
        <f>MIN($R12)</f>
        <v>0</v>
      </c>
      <c r="AH12" s="1">
        <f>MEDIAN($B12)</f>
        <v>0</v>
      </c>
      <c r="AI12" s="1">
        <f>MEDIAN($C12)</f>
        <v>0</v>
      </c>
      <c r="AJ12" s="1">
        <f>MEDIAN($D12)</f>
        <v>0</v>
      </c>
      <c r="AK12" s="1">
        <f>MEDIAN($E12)</f>
        <v>0</v>
      </c>
      <c r="AL12" s="1">
        <f>MEDIAN($F12)</f>
        <v>0</v>
      </c>
      <c r="AM12" s="1">
        <f>MEDIAN($G12)</f>
        <v>0</v>
      </c>
      <c r="AN12" s="1">
        <f>MEDIAN($H12)</f>
        <v>0</v>
      </c>
      <c r="AO12" s="1">
        <f>MEDIAN($I12)</f>
        <v>0</v>
      </c>
      <c r="AP12" s="1">
        <f>MEDIAN($J12)</f>
        <v>0</v>
      </c>
      <c r="AQ12" s="1">
        <f>MEDIAN($K12)</f>
        <v>0</v>
      </c>
      <c r="AR12" s="1">
        <f>MEDIAN($M12)</f>
        <v>0</v>
      </c>
      <c r="AS12" s="1">
        <f>MEDIAN($N12)</f>
        <v>0</v>
      </c>
      <c r="AT12" s="1">
        <f>MEDIAN($P12)</f>
        <v>0</v>
      </c>
      <c r="AU12" s="1">
        <f>MEDIAN($Q12)</f>
        <v>0</v>
      </c>
      <c r="AV12" s="1">
        <f>MEDIAN($R12)</f>
        <v>0</v>
      </c>
      <c r="AW12" s="1">
        <f>MAX($B12)</f>
        <v>0</v>
      </c>
      <c r="AX12" s="1">
        <f>MAX($C12)</f>
        <v>0</v>
      </c>
      <c r="AY12" s="1">
        <f>MAX($D12)</f>
        <v>0</v>
      </c>
      <c r="AZ12" s="1">
        <f>MAX($E12)</f>
        <v>0</v>
      </c>
      <c r="BA12" s="1">
        <f>MAX($F12)</f>
        <v>0</v>
      </c>
      <c r="BB12" s="1">
        <f>MAX($G12)</f>
        <v>0</v>
      </c>
      <c r="BC12" s="1">
        <f>MAX($H12)</f>
        <v>0</v>
      </c>
      <c r="BD12" s="1">
        <f>MAX($I12)</f>
        <v>0</v>
      </c>
      <c r="BE12" s="1">
        <f>MAX($J12)</f>
        <v>0</v>
      </c>
      <c r="BF12" s="1">
        <f>MAX($K12)</f>
        <v>0</v>
      </c>
      <c r="BG12" s="1">
        <f>MAX($M12)</f>
        <v>0</v>
      </c>
      <c r="BH12" s="1">
        <f>MAX($N12)</f>
        <v>0</v>
      </c>
      <c r="BI12" s="1">
        <f>MAX($P12)</f>
        <v>0</v>
      </c>
      <c r="BJ12" s="1">
        <f>MAX($Q12)</f>
        <v>0</v>
      </c>
      <c r="BK12" s="1">
        <f>MAX($R12)</f>
        <v>0</v>
      </c>
    </row>
    <row r="13" spans="1:63">
      <c r="A13" s="1" t="s">
        <v>10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0.019</v>
      </c>
      <c r="J13" s="1">
        <v>3000</v>
      </c>
      <c r="K13" s="1">
        <v>0</v>
      </c>
      <c r="L13" s="1" t="s">
        <v>503</v>
      </c>
      <c r="M13" s="1">
        <v>0</v>
      </c>
      <c r="N13" s="1">
        <v>0</v>
      </c>
      <c r="O13" s="1" t="s">
        <v>507</v>
      </c>
      <c r="P13" s="1">
        <v>1500</v>
      </c>
      <c r="Q13" s="1">
        <v>1</v>
      </c>
      <c r="R13" s="1">
        <v>0</v>
      </c>
      <c r="S13" s="1">
        <f>MIN($B13)</f>
        <v>0</v>
      </c>
      <c r="T13" s="1">
        <f>MIN($C13)</f>
        <v>0</v>
      </c>
      <c r="U13" s="1">
        <f>MIN($D13)</f>
        <v>0</v>
      </c>
      <c r="V13" s="1">
        <f>MIN($E13)</f>
        <v>0</v>
      </c>
      <c r="W13" s="1">
        <f>MIN($F13)</f>
        <v>0</v>
      </c>
      <c r="X13" s="1">
        <f>MIN($G13)</f>
        <v>0</v>
      </c>
      <c r="Y13" s="1">
        <f>MIN($H13)</f>
        <v>0</v>
      </c>
      <c r="Z13" s="1">
        <f>MIN($I13)</f>
        <v>0</v>
      </c>
      <c r="AA13" s="1">
        <f>MIN($J13)</f>
        <v>0</v>
      </c>
      <c r="AB13" s="1">
        <f>MIN($K13)</f>
        <v>0</v>
      </c>
      <c r="AC13" s="1">
        <f>MIN($M13)</f>
        <v>0</v>
      </c>
      <c r="AD13" s="1">
        <f>MIN($N13)</f>
        <v>0</v>
      </c>
      <c r="AE13" s="1">
        <f>MIN($P13)</f>
        <v>0</v>
      </c>
      <c r="AF13" s="1">
        <f>MIN($Q13)</f>
        <v>0</v>
      </c>
      <c r="AG13" s="1">
        <f>MIN($R13)</f>
        <v>0</v>
      </c>
      <c r="AH13" s="1">
        <f>MEDIAN($B13)</f>
        <v>0</v>
      </c>
      <c r="AI13" s="1">
        <f>MEDIAN($C13)</f>
        <v>0</v>
      </c>
      <c r="AJ13" s="1">
        <f>MEDIAN($D13)</f>
        <v>0</v>
      </c>
      <c r="AK13" s="1">
        <f>MEDIAN($E13)</f>
        <v>0</v>
      </c>
      <c r="AL13" s="1">
        <f>MEDIAN($F13)</f>
        <v>0</v>
      </c>
      <c r="AM13" s="1">
        <f>MEDIAN($G13)</f>
        <v>0</v>
      </c>
      <c r="AN13" s="1">
        <f>MEDIAN($H13)</f>
        <v>0</v>
      </c>
      <c r="AO13" s="1">
        <f>MEDIAN($I13)</f>
        <v>0</v>
      </c>
      <c r="AP13" s="1">
        <f>MEDIAN($J13)</f>
        <v>0</v>
      </c>
      <c r="AQ13" s="1">
        <f>MEDIAN($K13)</f>
        <v>0</v>
      </c>
      <c r="AR13" s="1">
        <f>MEDIAN($M13)</f>
        <v>0</v>
      </c>
      <c r="AS13" s="1">
        <f>MEDIAN($N13)</f>
        <v>0</v>
      </c>
      <c r="AT13" s="1">
        <f>MEDIAN($P13)</f>
        <v>0</v>
      </c>
      <c r="AU13" s="1">
        <f>MEDIAN($Q13)</f>
        <v>0</v>
      </c>
      <c r="AV13" s="1">
        <f>MEDIAN($R13)</f>
        <v>0</v>
      </c>
      <c r="AW13" s="1">
        <f>MAX($B13)</f>
        <v>0</v>
      </c>
      <c r="AX13" s="1">
        <f>MAX($C13)</f>
        <v>0</v>
      </c>
      <c r="AY13" s="1">
        <f>MAX($D13)</f>
        <v>0</v>
      </c>
      <c r="AZ13" s="1">
        <f>MAX($E13)</f>
        <v>0</v>
      </c>
      <c r="BA13" s="1">
        <f>MAX($F13)</f>
        <v>0</v>
      </c>
      <c r="BB13" s="1">
        <f>MAX($G13)</f>
        <v>0</v>
      </c>
      <c r="BC13" s="1">
        <f>MAX($H13)</f>
        <v>0</v>
      </c>
      <c r="BD13" s="1">
        <f>MAX($I13)</f>
        <v>0</v>
      </c>
      <c r="BE13" s="1">
        <f>MAX($J13)</f>
        <v>0</v>
      </c>
      <c r="BF13" s="1">
        <f>MAX($K13)</f>
        <v>0</v>
      </c>
      <c r="BG13" s="1">
        <f>MAX($M13)</f>
        <v>0</v>
      </c>
      <c r="BH13" s="1">
        <f>MAX($N13)</f>
        <v>0</v>
      </c>
      <c r="BI13" s="1">
        <f>MAX($P13)</f>
        <v>0</v>
      </c>
      <c r="BJ13" s="1">
        <f>MAX($Q13)</f>
        <v>0</v>
      </c>
      <c r="BK13" s="1">
        <f>MAX($R13)</f>
        <v>0</v>
      </c>
    </row>
    <row r="14" spans="1:63">
      <c r="A14" s="1" t="s">
        <v>11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0.018</v>
      </c>
      <c r="J14" s="1">
        <v>3000</v>
      </c>
      <c r="K14" s="1">
        <v>0</v>
      </c>
      <c r="L14" s="1" t="s">
        <v>503</v>
      </c>
      <c r="M14" s="1">
        <v>0</v>
      </c>
      <c r="N14" s="1">
        <v>0</v>
      </c>
      <c r="O14" s="1" t="s">
        <v>507</v>
      </c>
      <c r="P14" s="1">
        <v>1500</v>
      </c>
      <c r="Q14" s="1">
        <v>1</v>
      </c>
      <c r="R14" s="1">
        <v>0</v>
      </c>
      <c r="S14" s="1">
        <f>MIN($B14)</f>
        <v>0</v>
      </c>
      <c r="T14" s="1">
        <f>MIN($C14)</f>
        <v>0</v>
      </c>
      <c r="U14" s="1">
        <f>MIN($D14)</f>
        <v>0</v>
      </c>
      <c r="V14" s="1">
        <f>MIN($E14)</f>
        <v>0</v>
      </c>
      <c r="W14" s="1">
        <f>MIN($F14)</f>
        <v>0</v>
      </c>
      <c r="X14" s="1">
        <f>MIN($G14)</f>
        <v>0</v>
      </c>
      <c r="Y14" s="1">
        <f>MIN($H14)</f>
        <v>0</v>
      </c>
      <c r="Z14" s="1">
        <f>MIN($I14)</f>
        <v>0</v>
      </c>
      <c r="AA14" s="1">
        <f>MIN($J14)</f>
        <v>0</v>
      </c>
      <c r="AB14" s="1">
        <f>MIN($K14)</f>
        <v>0</v>
      </c>
      <c r="AC14" s="1">
        <f>MIN($M14)</f>
        <v>0</v>
      </c>
      <c r="AD14" s="1">
        <f>MIN($N14)</f>
        <v>0</v>
      </c>
      <c r="AE14" s="1">
        <f>MIN($P14)</f>
        <v>0</v>
      </c>
      <c r="AF14" s="1">
        <f>MIN($Q14)</f>
        <v>0</v>
      </c>
      <c r="AG14" s="1">
        <f>MIN($R14)</f>
        <v>0</v>
      </c>
      <c r="AH14" s="1">
        <f>MEDIAN($B14)</f>
        <v>0</v>
      </c>
      <c r="AI14" s="1">
        <f>MEDIAN($C14)</f>
        <v>0</v>
      </c>
      <c r="AJ14" s="1">
        <f>MEDIAN($D14)</f>
        <v>0</v>
      </c>
      <c r="AK14" s="1">
        <f>MEDIAN($E14)</f>
        <v>0</v>
      </c>
      <c r="AL14" s="1">
        <f>MEDIAN($F14)</f>
        <v>0</v>
      </c>
      <c r="AM14" s="1">
        <f>MEDIAN($G14)</f>
        <v>0</v>
      </c>
      <c r="AN14" s="1">
        <f>MEDIAN($H14)</f>
        <v>0</v>
      </c>
      <c r="AO14" s="1">
        <f>MEDIAN($I14)</f>
        <v>0</v>
      </c>
      <c r="AP14" s="1">
        <f>MEDIAN($J14)</f>
        <v>0</v>
      </c>
      <c r="AQ14" s="1">
        <f>MEDIAN($K14)</f>
        <v>0</v>
      </c>
      <c r="AR14" s="1">
        <f>MEDIAN($M14)</f>
        <v>0</v>
      </c>
      <c r="AS14" s="1">
        <f>MEDIAN($N14)</f>
        <v>0</v>
      </c>
      <c r="AT14" s="1">
        <f>MEDIAN($P14)</f>
        <v>0</v>
      </c>
      <c r="AU14" s="1">
        <f>MEDIAN($Q14)</f>
        <v>0</v>
      </c>
      <c r="AV14" s="1">
        <f>MEDIAN($R14)</f>
        <v>0</v>
      </c>
      <c r="AW14" s="1">
        <f>MAX($B14)</f>
        <v>0</v>
      </c>
      <c r="AX14" s="1">
        <f>MAX($C14)</f>
        <v>0</v>
      </c>
      <c r="AY14" s="1">
        <f>MAX($D14)</f>
        <v>0</v>
      </c>
      <c r="AZ14" s="1">
        <f>MAX($E14)</f>
        <v>0</v>
      </c>
      <c r="BA14" s="1">
        <f>MAX($F14)</f>
        <v>0</v>
      </c>
      <c r="BB14" s="1">
        <f>MAX($G14)</f>
        <v>0</v>
      </c>
      <c r="BC14" s="1">
        <f>MAX($H14)</f>
        <v>0</v>
      </c>
      <c r="BD14" s="1">
        <f>MAX($I14)</f>
        <v>0</v>
      </c>
      <c r="BE14" s="1">
        <f>MAX($J14)</f>
        <v>0</v>
      </c>
      <c r="BF14" s="1">
        <f>MAX($K14)</f>
        <v>0</v>
      </c>
      <c r="BG14" s="1">
        <f>MAX($M14)</f>
        <v>0</v>
      </c>
      <c r="BH14" s="1">
        <f>MAX($N14)</f>
        <v>0</v>
      </c>
      <c r="BI14" s="1">
        <f>MAX($P14)</f>
        <v>0</v>
      </c>
      <c r="BJ14" s="1">
        <f>MAX($Q14)</f>
        <v>0</v>
      </c>
      <c r="BK14" s="1">
        <f>MAX($R14)</f>
        <v>0</v>
      </c>
    </row>
    <row r="15" spans="1:63">
      <c r="A15" s="1" t="s">
        <v>12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0.019</v>
      </c>
      <c r="J15" s="1">
        <v>3000</v>
      </c>
      <c r="K15" s="1">
        <v>0</v>
      </c>
      <c r="L15" s="1" t="s">
        <v>503</v>
      </c>
      <c r="M15" s="1">
        <v>0</v>
      </c>
      <c r="N15" s="1">
        <v>0</v>
      </c>
      <c r="O15" s="1" t="s">
        <v>507</v>
      </c>
      <c r="P15" s="1">
        <v>1500</v>
      </c>
      <c r="Q15" s="1">
        <v>1</v>
      </c>
      <c r="R15" s="1">
        <v>0</v>
      </c>
      <c r="S15" s="1">
        <f>MIN($B15)</f>
        <v>0</v>
      </c>
      <c r="T15" s="1">
        <f>MIN($C15)</f>
        <v>0</v>
      </c>
      <c r="U15" s="1">
        <f>MIN($D15)</f>
        <v>0</v>
      </c>
      <c r="V15" s="1">
        <f>MIN($E15)</f>
        <v>0</v>
      </c>
      <c r="W15" s="1">
        <f>MIN($F15)</f>
        <v>0</v>
      </c>
      <c r="X15" s="1">
        <f>MIN($G15)</f>
        <v>0</v>
      </c>
      <c r="Y15" s="1">
        <f>MIN($H15)</f>
        <v>0</v>
      </c>
      <c r="Z15" s="1">
        <f>MIN($I15)</f>
        <v>0</v>
      </c>
      <c r="AA15" s="1">
        <f>MIN($J15)</f>
        <v>0</v>
      </c>
      <c r="AB15" s="1">
        <f>MIN($K15)</f>
        <v>0</v>
      </c>
      <c r="AC15" s="1">
        <f>MIN($M15)</f>
        <v>0</v>
      </c>
      <c r="AD15" s="1">
        <f>MIN($N15)</f>
        <v>0</v>
      </c>
      <c r="AE15" s="1">
        <f>MIN($P15)</f>
        <v>0</v>
      </c>
      <c r="AF15" s="1">
        <f>MIN($Q15)</f>
        <v>0</v>
      </c>
      <c r="AG15" s="1">
        <f>MIN($R15)</f>
        <v>0</v>
      </c>
      <c r="AH15" s="1">
        <f>MEDIAN($B15)</f>
        <v>0</v>
      </c>
      <c r="AI15" s="1">
        <f>MEDIAN($C15)</f>
        <v>0</v>
      </c>
      <c r="AJ15" s="1">
        <f>MEDIAN($D15)</f>
        <v>0</v>
      </c>
      <c r="AK15" s="1">
        <f>MEDIAN($E15)</f>
        <v>0</v>
      </c>
      <c r="AL15" s="1">
        <f>MEDIAN($F15)</f>
        <v>0</v>
      </c>
      <c r="AM15" s="1">
        <f>MEDIAN($G15)</f>
        <v>0</v>
      </c>
      <c r="AN15" s="1">
        <f>MEDIAN($H15)</f>
        <v>0</v>
      </c>
      <c r="AO15" s="1">
        <f>MEDIAN($I15)</f>
        <v>0</v>
      </c>
      <c r="AP15" s="1">
        <f>MEDIAN($J15)</f>
        <v>0</v>
      </c>
      <c r="AQ15" s="1">
        <f>MEDIAN($K15)</f>
        <v>0</v>
      </c>
      <c r="AR15" s="1">
        <f>MEDIAN($M15)</f>
        <v>0</v>
      </c>
      <c r="AS15" s="1">
        <f>MEDIAN($N15)</f>
        <v>0</v>
      </c>
      <c r="AT15" s="1">
        <f>MEDIAN($P15)</f>
        <v>0</v>
      </c>
      <c r="AU15" s="1">
        <f>MEDIAN($Q15)</f>
        <v>0</v>
      </c>
      <c r="AV15" s="1">
        <f>MEDIAN($R15)</f>
        <v>0</v>
      </c>
      <c r="AW15" s="1">
        <f>MAX($B15)</f>
        <v>0</v>
      </c>
      <c r="AX15" s="1">
        <f>MAX($C15)</f>
        <v>0</v>
      </c>
      <c r="AY15" s="1">
        <f>MAX($D15)</f>
        <v>0</v>
      </c>
      <c r="AZ15" s="1">
        <f>MAX($E15)</f>
        <v>0</v>
      </c>
      <c r="BA15" s="1">
        <f>MAX($F15)</f>
        <v>0</v>
      </c>
      <c r="BB15" s="1">
        <f>MAX($G15)</f>
        <v>0</v>
      </c>
      <c r="BC15" s="1">
        <f>MAX($H15)</f>
        <v>0</v>
      </c>
      <c r="BD15" s="1">
        <f>MAX($I15)</f>
        <v>0</v>
      </c>
      <c r="BE15" s="1">
        <f>MAX($J15)</f>
        <v>0</v>
      </c>
      <c r="BF15" s="1">
        <f>MAX($K15)</f>
        <v>0</v>
      </c>
      <c r="BG15" s="1">
        <f>MAX($M15)</f>
        <v>0</v>
      </c>
      <c r="BH15" s="1">
        <f>MAX($N15)</f>
        <v>0</v>
      </c>
      <c r="BI15" s="1">
        <f>MAX($P15)</f>
        <v>0</v>
      </c>
      <c r="BJ15" s="1">
        <f>MAX($Q15)</f>
        <v>0</v>
      </c>
      <c r="BK15" s="1">
        <f>MAX($R15)</f>
        <v>0</v>
      </c>
    </row>
    <row r="16" spans="1:63">
      <c r="A16" s="1" t="s">
        <v>13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0.019</v>
      </c>
      <c r="J16" s="1">
        <v>3000</v>
      </c>
      <c r="K16" s="1">
        <v>0</v>
      </c>
      <c r="L16" s="1" t="s">
        <v>503</v>
      </c>
      <c r="M16" s="1">
        <v>0</v>
      </c>
      <c r="N16" s="1">
        <v>0</v>
      </c>
      <c r="O16" s="1" t="s">
        <v>507</v>
      </c>
      <c r="P16" s="1">
        <v>1500</v>
      </c>
      <c r="Q16" s="1">
        <v>1</v>
      </c>
      <c r="R16" s="1">
        <v>0</v>
      </c>
      <c r="S16" s="1">
        <f>MIN($B16)</f>
        <v>0</v>
      </c>
      <c r="T16" s="1">
        <f>MIN($C16)</f>
        <v>0</v>
      </c>
      <c r="U16" s="1">
        <f>MIN($D16)</f>
        <v>0</v>
      </c>
      <c r="V16" s="1">
        <f>MIN($E16)</f>
        <v>0</v>
      </c>
      <c r="W16" s="1">
        <f>MIN($F16)</f>
        <v>0</v>
      </c>
      <c r="X16" s="1">
        <f>MIN($G16)</f>
        <v>0</v>
      </c>
      <c r="Y16" s="1">
        <f>MIN($H16)</f>
        <v>0</v>
      </c>
      <c r="Z16" s="1">
        <f>MIN($I16)</f>
        <v>0</v>
      </c>
      <c r="AA16" s="1">
        <f>MIN($J16)</f>
        <v>0</v>
      </c>
      <c r="AB16" s="1">
        <f>MIN($K16)</f>
        <v>0</v>
      </c>
      <c r="AC16" s="1">
        <f>MIN($M16)</f>
        <v>0</v>
      </c>
      <c r="AD16" s="1">
        <f>MIN($N16)</f>
        <v>0</v>
      </c>
      <c r="AE16" s="1">
        <f>MIN($P16)</f>
        <v>0</v>
      </c>
      <c r="AF16" s="1">
        <f>MIN($Q16)</f>
        <v>0</v>
      </c>
      <c r="AG16" s="1">
        <f>MIN($R16)</f>
        <v>0</v>
      </c>
      <c r="AH16" s="1">
        <f>MEDIAN($B16)</f>
        <v>0</v>
      </c>
      <c r="AI16" s="1">
        <f>MEDIAN($C16)</f>
        <v>0</v>
      </c>
      <c r="AJ16" s="1">
        <f>MEDIAN($D16)</f>
        <v>0</v>
      </c>
      <c r="AK16" s="1">
        <f>MEDIAN($E16)</f>
        <v>0</v>
      </c>
      <c r="AL16" s="1">
        <f>MEDIAN($F16)</f>
        <v>0</v>
      </c>
      <c r="AM16" s="1">
        <f>MEDIAN($G16)</f>
        <v>0</v>
      </c>
      <c r="AN16" s="1">
        <f>MEDIAN($H16)</f>
        <v>0</v>
      </c>
      <c r="AO16" s="1">
        <f>MEDIAN($I16)</f>
        <v>0</v>
      </c>
      <c r="AP16" s="1">
        <f>MEDIAN($J16)</f>
        <v>0</v>
      </c>
      <c r="AQ16" s="1">
        <f>MEDIAN($K16)</f>
        <v>0</v>
      </c>
      <c r="AR16" s="1">
        <f>MEDIAN($M16)</f>
        <v>0</v>
      </c>
      <c r="AS16" s="1">
        <f>MEDIAN($N16)</f>
        <v>0</v>
      </c>
      <c r="AT16" s="1">
        <f>MEDIAN($P16)</f>
        <v>0</v>
      </c>
      <c r="AU16" s="1">
        <f>MEDIAN($Q16)</f>
        <v>0</v>
      </c>
      <c r="AV16" s="1">
        <f>MEDIAN($R16)</f>
        <v>0</v>
      </c>
      <c r="AW16" s="1">
        <f>MAX($B16)</f>
        <v>0</v>
      </c>
      <c r="AX16" s="1">
        <f>MAX($C16)</f>
        <v>0</v>
      </c>
      <c r="AY16" s="1">
        <f>MAX($D16)</f>
        <v>0</v>
      </c>
      <c r="AZ16" s="1">
        <f>MAX($E16)</f>
        <v>0</v>
      </c>
      <c r="BA16" s="1">
        <f>MAX($F16)</f>
        <v>0</v>
      </c>
      <c r="BB16" s="1">
        <f>MAX($G16)</f>
        <v>0</v>
      </c>
      <c r="BC16" s="1">
        <f>MAX($H16)</f>
        <v>0</v>
      </c>
      <c r="BD16" s="1">
        <f>MAX($I16)</f>
        <v>0</v>
      </c>
      <c r="BE16" s="1">
        <f>MAX($J16)</f>
        <v>0</v>
      </c>
      <c r="BF16" s="1">
        <f>MAX($K16)</f>
        <v>0</v>
      </c>
      <c r="BG16" s="1">
        <f>MAX($M16)</f>
        <v>0</v>
      </c>
      <c r="BH16" s="1">
        <f>MAX($N16)</f>
        <v>0</v>
      </c>
      <c r="BI16" s="1">
        <f>MAX($P16)</f>
        <v>0</v>
      </c>
      <c r="BJ16" s="1">
        <f>MAX($Q16)</f>
        <v>0</v>
      </c>
      <c r="BK16" s="1">
        <f>MAX($R16)</f>
        <v>0</v>
      </c>
    </row>
    <row r="17" spans="1:63">
      <c r="A17" s="1" t="s">
        <v>14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0.019</v>
      </c>
      <c r="J17" s="1">
        <v>3000</v>
      </c>
      <c r="K17" s="1">
        <v>0</v>
      </c>
      <c r="L17" s="1" t="s">
        <v>503</v>
      </c>
      <c r="M17" s="1">
        <v>0</v>
      </c>
      <c r="N17" s="1">
        <v>0</v>
      </c>
      <c r="O17" s="1" t="s">
        <v>507</v>
      </c>
      <c r="P17" s="1">
        <v>1500</v>
      </c>
      <c r="Q17" s="1">
        <v>1</v>
      </c>
      <c r="R17" s="1">
        <v>0</v>
      </c>
      <c r="S17" s="1">
        <f>MIN($B17)</f>
        <v>0</v>
      </c>
      <c r="T17" s="1">
        <f>MIN($C17)</f>
        <v>0</v>
      </c>
      <c r="U17" s="1">
        <f>MIN($D17)</f>
        <v>0</v>
      </c>
      <c r="V17" s="1">
        <f>MIN($E17)</f>
        <v>0</v>
      </c>
      <c r="W17" s="1">
        <f>MIN($F17)</f>
        <v>0</v>
      </c>
      <c r="X17" s="1">
        <f>MIN($G17)</f>
        <v>0</v>
      </c>
      <c r="Y17" s="1">
        <f>MIN($H17)</f>
        <v>0</v>
      </c>
      <c r="Z17" s="1">
        <f>MIN($I17)</f>
        <v>0</v>
      </c>
      <c r="AA17" s="1">
        <f>MIN($J17)</f>
        <v>0</v>
      </c>
      <c r="AB17" s="1">
        <f>MIN($K17)</f>
        <v>0</v>
      </c>
      <c r="AC17" s="1">
        <f>MIN($M17)</f>
        <v>0</v>
      </c>
      <c r="AD17" s="1">
        <f>MIN($N17)</f>
        <v>0</v>
      </c>
      <c r="AE17" s="1">
        <f>MIN($P17)</f>
        <v>0</v>
      </c>
      <c r="AF17" s="1">
        <f>MIN($Q17)</f>
        <v>0</v>
      </c>
      <c r="AG17" s="1">
        <f>MIN($R17)</f>
        <v>0</v>
      </c>
      <c r="AH17" s="1">
        <f>MEDIAN($B17)</f>
        <v>0</v>
      </c>
      <c r="AI17" s="1">
        <f>MEDIAN($C17)</f>
        <v>0</v>
      </c>
      <c r="AJ17" s="1">
        <f>MEDIAN($D17)</f>
        <v>0</v>
      </c>
      <c r="AK17" s="1">
        <f>MEDIAN($E17)</f>
        <v>0</v>
      </c>
      <c r="AL17" s="1">
        <f>MEDIAN($F17)</f>
        <v>0</v>
      </c>
      <c r="AM17" s="1">
        <f>MEDIAN($G17)</f>
        <v>0</v>
      </c>
      <c r="AN17" s="1">
        <f>MEDIAN($H17)</f>
        <v>0</v>
      </c>
      <c r="AO17" s="1">
        <f>MEDIAN($I17)</f>
        <v>0</v>
      </c>
      <c r="AP17" s="1">
        <f>MEDIAN($J17)</f>
        <v>0</v>
      </c>
      <c r="AQ17" s="1">
        <f>MEDIAN($K17)</f>
        <v>0</v>
      </c>
      <c r="AR17" s="1">
        <f>MEDIAN($M17)</f>
        <v>0</v>
      </c>
      <c r="AS17" s="1">
        <f>MEDIAN($N17)</f>
        <v>0</v>
      </c>
      <c r="AT17" s="1">
        <f>MEDIAN($P17)</f>
        <v>0</v>
      </c>
      <c r="AU17" s="1">
        <f>MEDIAN($Q17)</f>
        <v>0</v>
      </c>
      <c r="AV17" s="1">
        <f>MEDIAN($R17)</f>
        <v>0</v>
      </c>
      <c r="AW17" s="1">
        <f>MAX($B17)</f>
        <v>0</v>
      </c>
      <c r="AX17" s="1">
        <f>MAX($C17)</f>
        <v>0</v>
      </c>
      <c r="AY17" s="1">
        <f>MAX($D17)</f>
        <v>0</v>
      </c>
      <c r="AZ17" s="1">
        <f>MAX($E17)</f>
        <v>0</v>
      </c>
      <c r="BA17" s="1">
        <f>MAX($F17)</f>
        <v>0</v>
      </c>
      <c r="BB17" s="1">
        <f>MAX($G17)</f>
        <v>0</v>
      </c>
      <c r="BC17" s="1">
        <f>MAX($H17)</f>
        <v>0</v>
      </c>
      <c r="BD17" s="1">
        <f>MAX($I17)</f>
        <v>0</v>
      </c>
      <c r="BE17" s="1">
        <f>MAX($J17)</f>
        <v>0</v>
      </c>
      <c r="BF17" s="1">
        <f>MAX($K17)</f>
        <v>0</v>
      </c>
      <c r="BG17" s="1">
        <f>MAX($M17)</f>
        <v>0</v>
      </c>
      <c r="BH17" s="1">
        <f>MAX($N17)</f>
        <v>0</v>
      </c>
      <c r="BI17" s="1">
        <f>MAX($P17)</f>
        <v>0</v>
      </c>
      <c r="BJ17" s="1">
        <f>MAX($Q17)</f>
        <v>0</v>
      </c>
      <c r="BK17" s="1">
        <f>MAX($R17)</f>
        <v>0</v>
      </c>
    </row>
    <row r="18" spans="1:63">
      <c r="A18" s="1" t="s">
        <v>15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0.018</v>
      </c>
      <c r="J18" s="1">
        <v>3000</v>
      </c>
      <c r="K18" s="1">
        <v>0</v>
      </c>
      <c r="L18" s="1" t="s">
        <v>503</v>
      </c>
      <c r="M18" s="1">
        <v>0</v>
      </c>
      <c r="N18" s="1">
        <v>0</v>
      </c>
      <c r="O18" s="1" t="s">
        <v>507</v>
      </c>
      <c r="P18" s="1">
        <v>1500</v>
      </c>
      <c r="Q18" s="1">
        <v>1</v>
      </c>
      <c r="R18" s="1">
        <v>0</v>
      </c>
      <c r="S18" s="1">
        <f>MIN($B18)</f>
        <v>0</v>
      </c>
      <c r="T18" s="1">
        <f>MIN($C18)</f>
        <v>0</v>
      </c>
      <c r="U18" s="1">
        <f>MIN($D18)</f>
        <v>0</v>
      </c>
      <c r="V18" s="1">
        <f>MIN($E18)</f>
        <v>0</v>
      </c>
      <c r="W18" s="1">
        <f>MIN($F18)</f>
        <v>0</v>
      </c>
      <c r="X18" s="1">
        <f>MIN($G18)</f>
        <v>0</v>
      </c>
      <c r="Y18" s="1">
        <f>MIN($H18)</f>
        <v>0</v>
      </c>
      <c r="Z18" s="1">
        <f>MIN($I18)</f>
        <v>0</v>
      </c>
      <c r="AA18" s="1">
        <f>MIN($J18)</f>
        <v>0</v>
      </c>
      <c r="AB18" s="1">
        <f>MIN($K18)</f>
        <v>0</v>
      </c>
      <c r="AC18" s="1">
        <f>MIN($M18)</f>
        <v>0</v>
      </c>
      <c r="AD18" s="1">
        <f>MIN($N18)</f>
        <v>0</v>
      </c>
      <c r="AE18" s="1">
        <f>MIN($P18)</f>
        <v>0</v>
      </c>
      <c r="AF18" s="1">
        <f>MIN($Q18)</f>
        <v>0</v>
      </c>
      <c r="AG18" s="1">
        <f>MIN($R18)</f>
        <v>0</v>
      </c>
      <c r="AH18" s="1">
        <f>MEDIAN($B18)</f>
        <v>0</v>
      </c>
      <c r="AI18" s="1">
        <f>MEDIAN($C18)</f>
        <v>0</v>
      </c>
      <c r="AJ18" s="1">
        <f>MEDIAN($D18)</f>
        <v>0</v>
      </c>
      <c r="AK18" s="1">
        <f>MEDIAN($E18)</f>
        <v>0</v>
      </c>
      <c r="AL18" s="1">
        <f>MEDIAN($F18)</f>
        <v>0</v>
      </c>
      <c r="AM18" s="1">
        <f>MEDIAN($G18)</f>
        <v>0</v>
      </c>
      <c r="AN18" s="1">
        <f>MEDIAN($H18)</f>
        <v>0</v>
      </c>
      <c r="AO18" s="1">
        <f>MEDIAN($I18)</f>
        <v>0</v>
      </c>
      <c r="AP18" s="1">
        <f>MEDIAN($J18)</f>
        <v>0</v>
      </c>
      <c r="AQ18" s="1">
        <f>MEDIAN($K18)</f>
        <v>0</v>
      </c>
      <c r="AR18" s="1">
        <f>MEDIAN($M18)</f>
        <v>0</v>
      </c>
      <c r="AS18" s="1">
        <f>MEDIAN($N18)</f>
        <v>0</v>
      </c>
      <c r="AT18" s="1">
        <f>MEDIAN($P18)</f>
        <v>0</v>
      </c>
      <c r="AU18" s="1">
        <f>MEDIAN($Q18)</f>
        <v>0</v>
      </c>
      <c r="AV18" s="1">
        <f>MEDIAN($R18)</f>
        <v>0</v>
      </c>
      <c r="AW18" s="1">
        <f>MAX($B18)</f>
        <v>0</v>
      </c>
      <c r="AX18" s="1">
        <f>MAX($C18)</f>
        <v>0</v>
      </c>
      <c r="AY18" s="1">
        <f>MAX($D18)</f>
        <v>0</v>
      </c>
      <c r="AZ18" s="1">
        <f>MAX($E18)</f>
        <v>0</v>
      </c>
      <c r="BA18" s="1">
        <f>MAX($F18)</f>
        <v>0</v>
      </c>
      <c r="BB18" s="1">
        <f>MAX($G18)</f>
        <v>0</v>
      </c>
      <c r="BC18" s="1">
        <f>MAX($H18)</f>
        <v>0</v>
      </c>
      <c r="BD18" s="1">
        <f>MAX($I18)</f>
        <v>0</v>
      </c>
      <c r="BE18" s="1">
        <f>MAX($J18)</f>
        <v>0</v>
      </c>
      <c r="BF18" s="1">
        <f>MAX($K18)</f>
        <v>0</v>
      </c>
      <c r="BG18" s="1">
        <f>MAX($M18)</f>
        <v>0</v>
      </c>
      <c r="BH18" s="1">
        <f>MAX($N18)</f>
        <v>0</v>
      </c>
      <c r="BI18" s="1">
        <f>MAX($P18)</f>
        <v>0</v>
      </c>
      <c r="BJ18" s="1">
        <f>MAX($Q18)</f>
        <v>0</v>
      </c>
      <c r="BK18" s="1">
        <f>MAX($R18)</f>
        <v>0</v>
      </c>
    </row>
    <row r="19" spans="1:63">
      <c r="A19" s="1" t="s">
        <v>16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0.024</v>
      </c>
      <c r="J19" s="1">
        <v>3000</v>
      </c>
      <c r="K19" s="1">
        <v>0</v>
      </c>
      <c r="L19" s="1" t="s">
        <v>503</v>
      </c>
      <c r="M19" s="1">
        <v>0</v>
      </c>
      <c r="N19" s="1">
        <v>0</v>
      </c>
      <c r="O19" s="1" t="s">
        <v>507</v>
      </c>
      <c r="P19" s="1">
        <v>1500</v>
      </c>
      <c r="Q19" s="1">
        <v>1</v>
      </c>
      <c r="R19" s="1">
        <v>0</v>
      </c>
      <c r="S19" s="1">
        <f>MIN($B19)</f>
        <v>0</v>
      </c>
      <c r="T19" s="1">
        <f>MIN($C19)</f>
        <v>0</v>
      </c>
      <c r="U19" s="1">
        <f>MIN($D19)</f>
        <v>0</v>
      </c>
      <c r="V19" s="1">
        <f>MIN($E19)</f>
        <v>0</v>
      </c>
      <c r="W19" s="1">
        <f>MIN($F19)</f>
        <v>0</v>
      </c>
      <c r="X19" s="1">
        <f>MIN($G19)</f>
        <v>0</v>
      </c>
      <c r="Y19" s="1">
        <f>MIN($H19)</f>
        <v>0</v>
      </c>
      <c r="Z19" s="1">
        <f>MIN($I19)</f>
        <v>0</v>
      </c>
      <c r="AA19" s="1">
        <f>MIN($J19)</f>
        <v>0</v>
      </c>
      <c r="AB19" s="1">
        <f>MIN($K19)</f>
        <v>0</v>
      </c>
      <c r="AC19" s="1">
        <f>MIN($M19)</f>
        <v>0</v>
      </c>
      <c r="AD19" s="1">
        <f>MIN($N19)</f>
        <v>0</v>
      </c>
      <c r="AE19" s="1">
        <f>MIN($P19)</f>
        <v>0</v>
      </c>
      <c r="AF19" s="1">
        <f>MIN($Q19)</f>
        <v>0</v>
      </c>
      <c r="AG19" s="1">
        <f>MIN($R19)</f>
        <v>0</v>
      </c>
      <c r="AH19" s="1">
        <f>MEDIAN($B19)</f>
        <v>0</v>
      </c>
      <c r="AI19" s="1">
        <f>MEDIAN($C19)</f>
        <v>0</v>
      </c>
      <c r="AJ19" s="1">
        <f>MEDIAN($D19)</f>
        <v>0</v>
      </c>
      <c r="AK19" s="1">
        <f>MEDIAN($E19)</f>
        <v>0</v>
      </c>
      <c r="AL19" s="1">
        <f>MEDIAN($F19)</f>
        <v>0</v>
      </c>
      <c r="AM19" s="1">
        <f>MEDIAN($G19)</f>
        <v>0</v>
      </c>
      <c r="AN19" s="1">
        <f>MEDIAN($H19)</f>
        <v>0</v>
      </c>
      <c r="AO19" s="1">
        <f>MEDIAN($I19)</f>
        <v>0</v>
      </c>
      <c r="AP19" s="1">
        <f>MEDIAN($J19)</f>
        <v>0</v>
      </c>
      <c r="AQ19" s="1">
        <f>MEDIAN($K19)</f>
        <v>0</v>
      </c>
      <c r="AR19" s="1">
        <f>MEDIAN($M19)</f>
        <v>0</v>
      </c>
      <c r="AS19" s="1">
        <f>MEDIAN($N19)</f>
        <v>0</v>
      </c>
      <c r="AT19" s="1">
        <f>MEDIAN($P19)</f>
        <v>0</v>
      </c>
      <c r="AU19" s="1">
        <f>MEDIAN($Q19)</f>
        <v>0</v>
      </c>
      <c r="AV19" s="1">
        <f>MEDIAN($R19)</f>
        <v>0</v>
      </c>
      <c r="AW19" s="1">
        <f>MAX($B19)</f>
        <v>0</v>
      </c>
      <c r="AX19" s="1">
        <f>MAX($C19)</f>
        <v>0</v>
      </c>
      <c r="AY19" s="1">
        <f>MAX($D19)</f>
        <v>0</v>
      </c>
      <c r="AZ19" s="1">
        <f>MAX($E19)</f>
        <v>0</v>
      </c>
      <c r="BA19" s="1">
        <f>MAX($F19)</f>
        <v>0</v>
      </c>
      <c r="BB19" s="1">
        <f>MAX($G19)</f>
        <v>0</v>
      </c>
      <c r="BC19" s="1">
        <f>MAX($H19)</f>
        <v>0</v>
      </c>
      <c r="BD19" s="1">
        <f>MAX($I19)</f>
        <v>0</v>
      </c>
      <c r="BE19" s="1">
        <f>MAX($J19)</f>
        <v>0</v>
      </c>
      <c r="BF19" s="1">
        <f>MAX($K19)</f>
        <v>0</v>
      </c>
      <c r="BG19" s="1">
        <f>MAX($M19)</f>
        <v>0</v>
      </c>
      <c r="BH19" s="1">
        <f>MAX($N19)</f>
        <v>0</v>
      </c>
      <c r="BI19" s="1">
        <f>MAX($P19)</f>
        <v>0</v>
      </c>
      <c r="BJ19" s="1">
        <f>MAX($Q19)</f>
        <v>0</v>
      </c>
      <c r="BK19" s="1">
        <f>MAX($R19)</f>
        <v>0</v>
      </c>
    </row>
    <row r="20" spans="1:63">
      <c r="A20" s="1" t="s">
        <v>17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0.019</v>
      </c>
      <c r="J20" s="1">
        <v>3000</v>
      </c>
      <c r="K20" s="1">
        <v>0</v>
      </c>
      <c r="L20" s="1" t="s">
        <v>503</v>
      </c>
      <c r="M20" s="1">
        <v>0</v>
      </c>
      <c r="N20" s="1">
        <v>0</v>
      </c>
      <c r="O20" s="1" t="s">
        <v>507</v>
      </c>
      <c r="P20" s="1">
        <v>1500</v>
      </c>
      <c r="Q20" s="1">
        <v>1</v>
      </c>
      <c r="R20" s="1">
        <v>0</v>
      </c>
      <c r="S20" s="1">
        <f>MIN($B20)</f>
        <v>0</v>
      </c>
      <c r="T20" s="1">
        <f>MIN($C20)</f>
        <v>0</v>
      </c>
      <c r="U20" s="1">
        <f>MIN($D20)</f>
        <v>0</v>
      </c>
      <c r="V20" s="1">
        <f>MIN($E20)</f>
        <v>0</v>
      </c>
      <c r="W20" s="1">
        <f>MIN($F20)</f>
        <v>0</v>
      </c>
      <c r="X20" s="1">
        <f>MIN($G20)</f>
        <v>0</v>
      </c>
      <c r="Y20" s="1">
        <f>MIN($H20)</f>
        <v>0</v>
      </c>
      <c r="Z20" s="1">
        <f>MIN($I20)</f>
        <v>0</v>
      </c>
      <c r="AA20" s="1">
        <f>MIN($J20)</f>
        <v>0</v>
      </c>
      <c r="AB20" s="1">
        <f>MIN($K20)</f>
        <v>0</v>
      </c>
      <c r="AC20" s="1">
        <f>MIN($M20)</f>
        <v>0</v>
      </c>
      <c r="AD20" s="1">
        <f>MIN($N20)</f>
        <v>0</v>
      </c>
      <c r="AE20" s="1">
        <f>MIN($P20)</f>
        <v>0</v>
      </c>
      <c r="AF20" s="1">
        <f>MIN($Q20)</f>
        <v>0</v>
      </c>
      <c r="AG20" s="1">
        <f>MIN($R20)</f>
        <v>0</v>
      </c>
      <c r="AH20" s="1">
        <f>MEDIAN($B20)</f>
        <v>0</v>
      </c>
      <c r="AI20" s="1">
        <f>MEDIAN($C20)</f>
        <v>0</v>
      </c>
      <c r="AJ20" s="1">
        <f>MEDIAN($D20)</f>
        <v>0</v>
      </c>
      <c r="AK20" s="1">
        <f>MEDIAN($E20)</f>
        <v>0</v>
      </c>
      <c r="AL20" s="1">
        <f>MEDIAN($F20)</f>
        <v>0</v>
      </c>
      <c r="AM20" s="1">
        <f>MEDIAN($G20)</f>
        <v>0</v>
      </c>
      <c r="AN20" s="1">
        <f>MEDIAN($H20)</f>
        <v>0</v>
      </c>
      <c r="AO20" s="1">
        <f>MEDIAN($I20)</f>
        <v>0</v>
      </c>
      <c r="AP20" s="1">
        <f>MEDIAN($J20)</f>
        <v>0</v>
      </c>
      <c r="AQ20" s="1">
        <f>MEDIAN($K20)</f>
        <v>0</v>
      </c>
      <c r="AR20" s="1">
        <f>MEDIAN($M20)</f>
        <v>0</v>
      </c>
      <c r="AS20" s="1">
        <f>MEDIAN($N20)</f>
        <v>0</v>
      </c>
      <c r="AT20" s="1">
        <f>MEDIAN($P20)</f>
        <v>0</v>
      </c>
      <c r="AU20" s="1">
        <f>MEDIAN($Q20)</f>
        <v>0</v>
      </c>
      <c r="AV20" s="1">
        <f>MEDIAN($R20)</f>
        <v>0</v>
      </c>
      <c r="AW20" s="1">
        <f>MAX($B20)</f>
        <v>0</v>
      </c>
      <c r="AX20" s="1">
        <f>MAX($C20)</f>
        <v>0</v>
      </c>
      <c r="AY20" s="1">
        <f>MAX($D20)</f>
        <v>0</v>
      </c>
      <c r="AZ20" s="1">
        <f>MAX($E20)</f>
        <v>0</v>
      </c>
      <c r="BA20" s="1">
        <f>MAX($F20)</f>
        <v>0</v>
      </c>
      <c r="BB20" s="1">
        <f>MAX($G20)</f>
        <v>0</v>
      </c>
      <c r="BC20" s="1">
        <f>MAX($H20)</f>
        <v>0</v>
      </c>
      <c r="BD20" s="1">
        <f>MAX($I20)</f>
        <v>0</v>
      </c>
      <c r="BE20" s="1">
        <f>MAX($J20)</f>
        <v>0</v>
      </c>
      <c r="BF20" s="1">
        <f>MAX($K20)</f>
        <v>0</v>
      </c>
      <c r="BG20" s="1">
        <f>MAX($M20)</f>
        <v>0</v>
      </c>
      <c r="BH20" s="1">
        <f>MAX($N20)</f>
        <v>0</v>
      </c>
      <c r="BI20" s="1">
        <f>MAX($P20)</f>
        <v>0</v>
      </c>
      <c r="BJ20" s="1">
        <f>MAX($Q20)</f>
        <v>0</v>
      </c>
      <c r="BK20" s="1">
        <f>MAX($R20)</f>
        <v>0</v>
      </c>
    </row>
    <row r="21" spans="1:63">
      <c r="A21" s="1" t="s">
        <v>18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0.019</v>
      </c>
      <c r="J21" s="1">
        <v>3000</v>
      </c>
      <c r="K21" s="1">
        <v>0</v>
      </c>
      <c r="L21" s="1" t="s">
        <v>503</v>
      </c>
      <c r="M21" s="1">
        <v>0</v>
      </c>
      <c r="N21" s="1">
        <v>0</v>
      </c>
      <c r="O21" s="1" t="s">
        <v>507</v>
      </c>
      <c r="P21" s="1">
        <v>1500</v>
      </c>
      <c r="Q21" s="1">
        <v>1</v>
      </c>
      <c r="R21" s="1">
        <v>0</v>
      </c>
      <c r="S21" s="1">
        <f>MIN($B21)</f>
        <v>0</v>
      </c>
      <c r="T21" s="1">
        <f>MIN($C21)</f>
        <v>0</v>
      </c>
      <c r="U21" s="1">
        <f>MIN($D21)</f>
        <v>0</v>
      </c>
      <c r="V21" s="1">
        <f>MIN($E21)</f>
        <v>0</v>
      </c>
      <c r="W21" s="1">
        <f>MIN($F21)</f>
        <v>0</v>
      </c>
      <c r="X21" s="1">
        <f>MIN($G21)</f>
        <v>0</v>
      </c>
      <c r="Y21" s="1">
        <f>MIN($H21)</f>
        <v>0</v>
      </c>
      <c r="Z21" s="1">
        <f>MIN($I21)</f>
        <v>0</v>
      </c>
      <c r="AA21" s="1">
        <f>MIN($J21)</f>
        <v>0</v>
      </c>
      <c r="AB21" s="1">
        <f>MIN($K21)</f>
        <v>0</v>
      </c>
      <c r="AC21" s="1">
        <f>MIN($M21)</f>
        <v>0</v>
      </c>
      <c r="AD21" s="1">
        <f>MIN($N21)</f>
        <v>0</v>
      </c>
      <c r="AE21" s="1">
        <f>MIN($P21)</f>
        <v>0</v>
      </c>
      <c r="AF21" s="1">
        <f>MIN($Q21)</f>
        <v>0</v>
      </c>
      <c r="AG21" s="1">
        <f>MIN($R21)</f>
        <v>0</v>
      </c>
      <c r="AH21" s="1">
        <f>MEDIAN($B21)</f>
        <v>0</v>
      </c>
      <c r="AI21" s="1">
        <f>MEDIAN($C21)</f>
        <v>0</v>
      </c>
      <c r="AJ21" s="1">
        <f>MEDIAN($D21)</f>
        <v>0</v>
      </c>
      <c r="AK21" s="1">
        <f>MEDIAN($E21)</f>
        <v>0</v>
      </c>
      <c r="AL21" s="1">
        <f>MEDIAN($F21)</f>
        <v>0</v>
      </c>
      <c r="AM21" s="1">
        <f>MEDIAN($G21)</f>
        <v>0</v>
      </c>
      <c r="AN21" s="1">
        <f>MEDIAN($H21)</f>
        <v>0</v>
      </c>
      <c r="AO21" s="1">
        <f>MEDIAN($I21)</f>
        <v>0</v>
      </c>
      <c r="AP21" s="1">
        <f>MEDIAN($J21)</f>
        <v>0</v>
      </c>
      <c r="AQ21" s="1">
        <f>MEDIAN($K21)</f>
        <v>0</v>
      </c>
      <c r="AR21" s="1">
        <f>MEDIAN($M21)</f>
        <v>0</v>
      </c>
      <c r="AS21" s="1">
        <f>MEDIAN($N21)</f>
        <v>0</v>
      </c>
      <c r="AT21" s="1">
        <f>MEDIAN($P21)</f>
        <v>0</v>
      </c>
      <c r="AU21" s="1">
        <f>MEDIAN($Q21)</f>
        <v>0</v>
      </c>
      <c r="AV21" s="1">
        <f>MEDIAN($R21)</f>
        <v>0</v>
      </c>
      <c r="AW21" s="1">
        <f>MAX($B21)</f>
        <v>0</v>
      </c>
      <c r="AX21" s="1">
        <f>MAX($C21)</f>
        <v>0</v>
      </c>
      <c r="AY21" s="1">
        <f>MAX($D21)</f>
        <v>0</v>
      </c>
      <c r="AZ21" s="1">
        <f>MAX($E21)</f>
        <v>0</v>
      </c>
      <c r="BA21" s="1">
        <f>MAX($F21)</f>
        <v>0</v>
      </c>
      <c r="BB21" s="1">
        <f>MAX($G21)</f>
        <v>0</v>
      </c>
      <c r="BC21" s="1">
        <f>MAX($H21)</f>
        <v>0</v>
      </c>
      <c r="BD21" s="1">
        <f>MAX($I21)</f>
        <v>0</v>
      </c>
      <c r="BE21" s="1">
        <f>MAX($J21)</f>
        <v>0</v>
      </c>
      <c r="BF21" s="1">
        <f>MAX($K21)</f>
        <v>0</v>
      </c>
      <c r="BG21" s="1">
        <f>MAX($M21)</f>
        <v>0</v>
      </c>
      <c r="BH21" s="1">
        <f>MAX($N21)</f>
        <v>0</v>
      </c>
      <c r="BI21" s="1">
        <f>MAX($P21)</f>
        <v>0</v>
      </c>
      <c r="BJ21" s="1">
        <f>MAX($Q21)</f>
        <v>0</v>
      </c>
      <c r="BK21" s="1">
        <f>MAX($R21)</f>
        <v>0</v>
      </c>
    </row>
    <row r="22" spans="1:63">
      <c r="A22" s="1" t="s">
        <v>19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0.019</v>
      </c>
      <c r="J22" s="1">
        <v>3000</v>
      </c>
      <c r="K22" s="1">
        <v>0</v>
      </c>
      <c r="L22" s="1" t="s">
        <v>503</v>
      </c>
      <c r="M22" s="1">
        <v>0</v>
      </c>
      <c r="N22" s="1">
        <v>0</v>
      </c>
      <c r="O22" s="1" t="s">
        <v>507</v>
      </c>
      <c r="P22" s="1">
        <v>1500</v>
      </c>
      <c r="Q22" s="1">
        <v>1</v>
      </c>
      <c r="R22" s="1">
        <v>0</v>
      </c>
      <c r="S22" s="1">
        <f>MIN($B22)</f>
        <v>0</v>
      </c>
      <c r="T22" s="1">
        <f>MIN($C22)</f>
        <v>0</v>
      </c>
      <c r="U22" s="1">
        <f>MIN($D22)</f>
        <v>0</v>
      </c>
      <c r="V22" s="1">
        <f>MIN($E22)</f>
        <v>0</v>
      </c>
      <c r="W22" s="1">
        <f>MIN($F22)</f>
        <v>0</v>
      </c>
      <c r="X22" s="1">
        <f>MIN($G22)</f>
        <v>0</v>
      </c>
      <c r="Y22" s="1">
        <f>MIN($H22)</f>
        <v>0</v>
      </c>
      <c r="Z22" s="1">
        <f>MIN($I22)</f>
        <v>0</v>
      </c>
      <c r="AA22" s="1">
        <f>MIN($J22)</f>
        <v>0</v>
      </c>
      <c r="AB22" s="1">
        <f>MIN($K22)</f>
        <v>0</v>
      </c>
      <c r="AC22" s="1">
        <f>MIN($M22)</f>
        <v>0</v>
      </c>
      <c r="AD22" s="1">
        <f>MIN($N22)</f>
        <v>0</v>
      </c>
      <c r="AE22" s="1">
        <f>MIN($P22)</f>
        <v>0</v>
      </c>
      <c r="AF22" s="1">
        <f>MIN($Q22)</f>
        <v>0</v>
      </c>
      <c r="AG22" s="1">
        <f>MIN($R22)</f>
        <v>0</v>
      </c>
      <c r="AH22" s="1">
        <f>MEDIAN($B22)</f>
        <v>0</v>
      </c>
      <c r="AI22" s="1">
        <f>MEDIAN($C22)</f>
        <v>0</v>
      </c>
      <c r="AJ22" s="1">
        <f>MEDIAN($D22)</f>
        <v>0</v>
      </c>
      <c r="AK22" s="1">
        <f>MEDIAN($E22)</f>
        <v>0</v>
      </c>
      <c r="AL22" s="1">
        <f>MEDIAN($F22)</f>
        <v>0</v>
      </c>
      <c r="AM22" s="1">
        <f>MEDIAN($G22)</f>
        <v>0</v>
      </c>
      <c r="AN22" s="1">
        <f>MEDIAN($H22)</f>
        <v>0</v>
      </c>
      <c r="AO22" s="1">
        <f>MEDIAN($I22)</f>
        <v>0</v>
      </c>
      <c r="AP22" s="1">
        <f>MEDIAN($J22)</f>
        <v>0</v>
      </c>
      <c r="AQ22" s="1">
        <f>MEDIAN($K22)</f>
        <v>0</v>
      </c>
      <c r="AR22" s="1">
        <f>MEDIAN($M22)</f>
        <v>0</v>
      </c>
      <c r="AS22" s="1">
        <f>MEDIAN($N22)</f>
        <v>0</v>
      </c>
      <c r="AT22" s="1">
        <f>MEDIAN($P22)</f>
        <v>0</v>
      </c>
      <c r="AU22" s="1">
        <f>MEDIAN($Q22)</f>
        <v>0</v>
      </c>
      <c r="AV22" s="1">
        <f>MEDIAN($R22)</f>
        <v>0</v>
      </c>
      <c r="AW22" s="1">
        <f>MAX($B22)</f>
        <v>0</v>
      </c>
      <c r="AX22" s="1">
        <f>MAX($C22)</f>
        <v>0</v>
      </c>
      <c r="AY22" s="1">
        <f>MAX($D22)</f>
        <v>0</v>
      </c>
      <c r="AZ22" s="1">
        <f>MAX($E22)</f>
        <v>0</v>
      </c>
      <c r="BA22" s="1">
        <f>MAX($F22)</f>
        <v>0</v>
      </c>
      <c r="BB22" s="1">
        <f>MAX($G22)</f>
        <v>0</v>
      </c>
      <c r="BC22" s="1">
        <f>MAX($H22)</f>
        <v>0</v>
      </c>
      <c r="BD22" s="1">
        <f>MAX($I22)</f>
        <v>0</v>
      </c>
      <c r="BE22" s="1">
        <f>MAX($J22)</f>
        <v>0</v>
      </c>
      <c r="BF22" s="1">
        <f>MAX($K22)</f>
        <v>0</v>
      </c>
      <c r="BG22" s="1">
        <f>MAX($M22)</f>
        <v>0</v>
      </c>
      <c r="BH22" s="1">
        <f>MAX($N22)</f>
        <v>0</v>
      </c>
      <c r="BI22" s="1">
        <f>MAX($P22)</f>
        <v>0</v>
      </c>
      <c r="BJ22" s="1">
        <f>MAX($Q22)</f>
        <v>0</v>
      </c>
      <c r="BK22" s="1">
        <f>MAX($R22)</f>
        <v>0</v>
      </c>
    </row>
    <row r="23" spans="1:63">
      <c r="A23" s="1" t="s">
        <v>20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0.019</v>
      </c>
      <c r="J23" s="1">
        <v>3000</v>
      </c>
      <c r="K23" s="1">
        <v>0</v>
      </c>
      <c r="L23" s="1" t="s">
        <v>503</v>
      </c>
      <c r="M23" s="1">
        <v>0</v>
      </c>
      <c r="N23" s="1">
        <v>0</v>
      </c>
      <c r="O23" s="1" t="s">
        <v>507</v>
      </c>
      <c r="P23" s="1">
        <v>1500</v>
      </c>
      <c r="Q23" s="1">
        <v>1</v>
      </c>
      <c r="R23" s="1">
        <v>0</v>
      </c>
      <c r="S23" s="1">
        <f>MIN($B23)</f>
        <v>0</v>
      </c>
      <c r="T23" s="1">
        <f>MIN($C23)</f>
        <v>0</v>
      </c>
      <c r="U23" s="1">
        <f>MIN($D23)</f>
        <v>0</v>
      </c>
      <c r="V23" s="1">
        <f>MIN($E23)</f>
        <v>0</v>
      </c>
      <c r="W23" s="1">
        <f>MIN($F23)</f>
        <v>0</v>
      </c>
      <c r="X23" s="1">
        <f>MIN($G23)</f>
        <v>0</v>
      </c>
      <c r="Y23" s="1">
        <f>MIN($H23)</f>
        <v>0</v>
      </c>
      <c r="Z23" s="1">
        <f>MIN($I23)</f>
        <v>0</v>
      </c>
      <c r="AA23" s="1">
        <f>MIN($J23)</f>
        <v>0</v>
      </c>
      <c r="AB23" s="1">
        <f>MIN($K23)</f>
        <v>0</v>
      </c>
      <c r="AC23" s="1">
        <f>MIN($M23)</f>
        <v>0</v>
      </c>
      <c r="AD23" s="1">
        <f>MIN($N23)</f>
        <v>0</v>
      </c>
      <c r="AE23" s="1">
        <f>MIN($P23)</f>
        <v>0</v>
      </c>
      <c r="AF23" s="1">
        <f>MIN($Q23)</f>
        <v>0</v>
      </c>
      <c r="AG23" s="1">
        <f>MIN($R23)</f>
        <v>0</v>
      </c>
      <c r="AH23" s="1">
        <f>MEDIAN($B23)</f>
        <v>0</v>
      </c>
      <c r="AI23" s="1">
        <f>MEDIAN($C23)</f>
        <v>0</v>
      </c>
      <c r="AJ23" s="1">
        <f>MEDIAN($D23)</f>
        <v>0</v>
      </c>
      <c r="AK23" s="1">
        <f>MEDIAN($E23)</f>
        <v>0</v>
      </c>
      <c r="AL23" s="1">
        <f>MEDIAN($F23)</f>
        <v>0</v>
      </c>
      <c r="AM23" s="1">
        <f>MEDIAN($G23)</f>
        <v>0</v>
      </c>
      <c r="AN23" s="1">
        <f>MEDIAN($H23)</f>
        <v>0</v>
      </c>
      <c r="AO23" s="1">
        <f>MEDIAN($I23)</f>
        <v>0</v>
      </c>
      <c r="AP23" s="1">
        <f>MEDIAN($J23)</f>
        <v>0</v>
      </c>
      <c r="AQ23" s="1">
        <f>MEDIAN($K23)</f>
        <v>0</v>
      </c>
      <c r="AR23" s="1">
        <f>MEDIAN($M23)</f>
        <v>0</v>
      </c>
      <c r="AS23" s="1">
        <f>MEDIAN($N23)</f>
        <v>0</v>
      </c>
      <c r="AT23" s="1">
        <f>MEDIAN($P23)</f>
        <v>0</v>
      </c>
      <c r="AU23" s="1">
        <f>MEDIAN($Q23)</f>
        <v>0</v>
      </c>
      <c r="AV23" s="1">
        <f>MEDIAN($R23)</f>
        <v>0</v>
      </c>
      <c r="AW23" s="1">
        <f>MAX($B23)</f>
        <v>0</v>
      </c>
      <c r="AX23" s="1">
        <f>MAX($C23)</f>
        <v>0</v>
      </c>
      <c r="AY23" s="1">
        <f>MAX($D23)</f>
        <v>0</v>
      </c>
      <c r="AZ23" s="1">
        <f>MAX($E23)</f>
        <v>0</v>
      </c>
      <c r="BA23" s="1">
        <f>MAX($F23)</f>
        <v>0</v>
      </c>
      <c r="BB23" s="1">
        <f>MAX($G23)</f>
        <v>0</v>
      </c>
      <c r="BC23" s="1">
        <f>MAX($H23)</f>
        <v>0</v>
      </c>
      <c r="BD23" s="1">
        <f>MAX($I23)</f>
        <v>0</v>
      </c>
      <c r="BE23" s="1">
        <f>MAX($J23)</f>
        <v>0</v>
      </c>
      <c r="BF23" s="1">
        <f>MAX($K23)</f>
        <v>0</v>
      </c>
      <c r="BG23" s="1">
        <f>MAX($M23)</f>
        <v>0</v>
      </c>
      <c r="BH23" s="1">
        <f>MAX($N23)</f>
        <v>0</v>
      </c>
      <c r="BI23" s="1">
        <f>MAX($P23)</f>
        <v>0</v>
      </c>
      <c r="BJ23" s="1">
        <f>MAX($Q23)</f>
        <v>0</v>
      </c>
      <c r="BK23" s="1">
        <f>MAX($R23)</f>
        <v>0</v>
      </c>
    </row>
    <row r="24" spans="1:63">
      <c r="A24" s="1" t="s">
        <v>21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0.018</v>
      </c>
      <c r="J24" s="1">
        <v>3000</v>
      </c>
      <c r="K24" s="1">
        <v>0</v>
      </c>
      <c r="L24" s="1" t="s">
        <v>503</v>
      </c>
      <c r="M24" s="1">
        <v>0</v>
      </c>
      <c r="N24" s="1">
        <v>0</v>
      </c>
      <c r="O24" s="1" t="s">
        <v>507</v>
      </c>
      <c r="P24" s="1">
        <v>1500</v>
      </c>
      <c r="Q24" s="1">
        <v>1</v>
      </c>
      <c r="R24" s="1">
        <v>0</v>
      </c>
      <c r="S24" s="1">
        <f>MIN($B24)</f>
        <v>0</v>
      </c>
      <c r="T24" s="1">
        <f>MIN($C24)</f>
        <v>0</v>
      </c>
      <c r="U24" s="1">
        <f>MIN($D24)</f>
        <v>0</v>
      </c>
      <c r="V24" s="1">
        <f>MIN($E24)</f>
        <v>0</v>
      </c>
      <c r="W24" s="1">
        <f>MIN($F24)</f>
        <v>0</v>
      </c>
      <c r="X24" s="1">
        <f>MIN($G24)</f>
        <v>0</v>
      </c>
      <c r="Y24" s="1">
        <f>MIN($H24)</f>
        <v>0</v>
      </c>
      <c r="Z24" s="1">
        <f>MIN($I24)</f>
        <v>0</v>
      </c>
      <c r="AA24" s="1">
        <f>MIN($J24)</f>
        <v>0</v>
      </c>
      <c r="AB24" s="1">
        <f>MIN($K24)</f>
        <v>0</v>
      </c>
      <c r="AC24" s="1">
        <f>MIN($M24)</f>
        <v>0</v>
      </c>
      <c r="AD24" s="1">
        <f>MIN($N24)</f>
        <v>0</v>
      </c>
      <c r="AE24" s="1">
        <f>MIN($P24)</f>
        <v>0</v>
      </c>
      <c r="AF24" s="1">
        <f>MIN($Q24)</f>
        <v>0</v>
      </c>
      <c r="AG24" s="1">
        <f>MIN($R24)</f>
        <v>0</v>
      </c>
      <c r="AH24" s="1">
        <f>MEDIAN($B24)</f>
        <v>0</v>
      </c>
      <c r="AI24" s="1">
        <f>MEDIAN($C24)</f>
        <v>0</v>
      </c>
      <c r="AJ24" s="1">
        <f>MEDIAN($D24)</f>
        <v>0</v>
      </c>
      <c r="AK24" s="1">
        <f>MEDIAN($E24)</f>
        <v>0</v>
      </c>
      <c r="AL24" s="1">
        <f>MEDIAN($F24)</f>
        <v>0</v>
      </c>
      <c r="AM24" s="1">
        <f>MEDIAN($G24)</f>
        <v>0</v>
      </c>
      <c r="AN24" s="1">
        <f>MEDIAN($H24)</f>
        <v>0</v>
      </c>
      <c r="AO24" s="1">
        <f>MEDIAN($I24)</f>
        <v>0</v>
      </c>
      <c r="AP24" s="1">
        <f>MEDIAN($J24)</f>
        <v>0</v>
      </c>
      <c r="AQ24" s="1">
        <f>MEDIAN($K24)</f>
        <v>0</v>
      </c>
      <c r="AR24" s="1">
        <f>MEDIAN($M24)</f>
        <v>0</v>
      </c>
      <c r="AS24" s="1">
        <f>MEDIAN($N24)</f>
        <v>0</v>
      </c>
      <c r="AT24" s="1">
        <f>MEDIAN($P24)</f>
        <v>0</v>
      </c>
      <c r="AU24" s="1">
        <f>MEDIAN($Q24)</f>
        <v>0</v>
      </c>
      <c r="AV24" s="1">
        <f>MEDIAN($R24)</f>
        <v>0</v>
      </c>
      <c r="AW24" s="1">
        <f>MAX($B24)</f>
        <v>0</v>
      </c>
      <c r="AX24" s="1">
        <f>MAX($C24)</f>
        <v>0</v>
      </c>
      <c r="AY24" s="1">
        <f>MAX($D24)</f>
        <v>0</v>
      </c>
      <c r="AZ24" s="1">
        <f>MAX($E24)</f>
        <v>0</v>
      </c>
      <c r="BA24" s="1">
        <f>MAX($F24)</f>
        <v>0</v>
      </c>
      <c r="BB24" s="1">
        <f>MAX($G24)</f>
        <v>0</v>
      </c>
      <c r="BC24" s="1">
        <f>MAX($H24)</f>
        <v>0</v>
      </c>
      <c r="BD24" s="1">
        <f>MAX($I24)</f>
        <v>0</v>
      </c>
      <c r="BE24" s="1">
        <f>MAX($J24)</f>
        <v>0</v>
      </c>
      <c r="BF24" s="1">
        <f>MAX($K24)</f>
        <v>0</v>
      </c>
      <c r="BG24" s="1">
        <f>MAX($M24)</f>
        <v>0</v>
      </c>
      <c r="BH24" s="1">
        <f>MAX($N24)</f>
        <v>0</v>
      </c>
      <c r="BI24" s="1">
        <f>MAX($P24)</f>
        <v>0</v>
      </c>
      <c r="BJ24" s="1">
        <f>MAX($Q24)</f>
        <v>0</v>
      </c>
      <c r="BK24" s="1">
        <f>MAX($R24)</f>
        <v>0</v>
      </c>
    </row>
    <row r="25" spans="1:63">
      <c r="A25" s="1" t="s">
        <v>22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0.021</v>
      </c>
      <c r="J25" s="1">
        <v>3000</v>
      </c>
      <c r="K25" s="1">
        <v>0</v>
      </c>
      <c r="L25" s="1" t="s">
        <v>503</v>
      </c>
      <c r="M25" s="1">
        <v>0</v>
      </c>
      <c r="N25" s="1">
        <v>0</v>
      </c>
      <c r="O25" s="1" t="s">
        <v>507</v>
      </c>
      <c r="P25" s="1">
        <v>1500</v>
      </c>
      <c r="Q25" s="1">
        <v>1</v>
      </c>
      <c r="R25" s="1">
        <v>0</v>
      </c>
      <c r="S25" s="1">
        <f>MIN($B25)</f>
        <v>0</v>
      </c>
      <c r="T25" s="1">
        <f>MIN($C25)</f>
        <v>0</v>
      </c>
      <c r="U25" s="1">
        <f>MIN($D25)</f>
        <v>0</v>
      </c>
      <c r="V25" s="1">
        <f>MIN($E25)</f>
        <v>0</v>
      </c>
      <c r="W25" s="1">
        <f>MIN($F25)</f>
        <v>0</v>
      </c>
      <c r="X25" s="1">
        <f>MIN($G25)</f>
        <v>0</v>
      </c>
      <c r="Y25" s="1">
        <f>MIN($H25)</f>
        <v>0</v>
      </c>
      <c r="Z25" s="1">
        <f>MIN($I25)</f>
        <v>0</v>
      </c>
      <c r="AA25" s="1">
        <f>MIN($J25)</f>
        <v>0</v>
      </c>
      <c r="AB25" s="1">
        <f>MIN($K25)</f>
        <v>0</v>
      </c>
      <c r="AC25" s="1">
        <f>MIN($M25)</f>
        <v>0</v>
      </c>
      <c r="AD25" s="1">
        <f>MIN($N25)</f>
        <v>0</v>
      </c>
      <c r="AE25" s="1">
        <f>MIN($P25)</f>
        <v>0</v>
      </c>
      <c r="AF25" s="1">
        <f>MIN($Q25)</f>
        <v>0</v>
      </c>
      <c r="AG25" s="1">
        <f>MIN($R25)</f>
        <v>0</v>
      </c>
      <c r="AH25" s="1">
        <f>MEDIAN($B25)</f>
        <v>0</v>
      </c>
      <c r="AI25" s="1">
        <f>MEDIAN($C25)</f>
        <v>0</v>
      </c>
      <c r="AJ25" s="1">
        <f>MEDIAN($D25)</f>
        <v>0</v>
      </c>
      <c r="AK25" s="1">
        <f>MEDIAN($E25)</f>
        <v>0</v>
      </c>
      <c r="AL25" s="1">
        <f>MEDIAN($F25)</f>
        <v>0</v>
      </c>
      <c r="AM25" s="1">
        <f>MEDIAN($G25)</f>
        <v>0</v>
      </c>
      <c r="AN25" s="1">
        <f>MEDIAN($H25)</f>
        <v>0</v>
      </c>
      <c r="AO25" s="1">
        <f>MEDIAN($I25)</f>
        <v>0</v>
      </c>
      <c r="AP25" s="1">
        <f>MEDIAN($J25)</f>
        <v>0</v>
      </c>
      <c r="AQ25" s="1">
        <f>MEDIAN($K25)</f>
        <v>0</v>
      </c>
      <c r="AR25" s="1">
        <f>MEDIAN($M25)</f>
        <v>0</v>
      </c>
      <c r="AS25" s="1">
        <f>MEDIAN($N25)</f>
        <v>0</v>
      </c>
      <c r="AT25" s="1">
        <f>MEDIAN($P25)</f>
        <v>0</v>
      </c>
      <c r="AU25" s="1">
        <f>MEDIAN($Q25)</f>
        <v>0</v>
      </c>
      <c r="AV25" s="1">
        <f>MEDIAN($R25)</f>
        <v>0</v>
      </c>
      <c r="AW25" s="1">
        <f>MAX($B25)</f>
        <v>0</v>
      </c>
      <c r="AX25" s="1">
        <f>MAX($C25)</f>
        <v>0</v>
      </c>
      <c r="AY25" s="1">
        <f>MAX($D25)</f>
        <v>0</v>
      </c>
      <c r="AZ25" s="1">
        <f>MAX($E25)</f>
        <v>0</v>
      </c>
      <c r="BA25" s="1">
        <f>MAX($F25)</f>
        <v>0</v>
      </c>
      <c r="BB25" s="1">
        <f>MAX($G25)</f>
        <v>0</v>
      </c>
      <c r="BC25" s="1">
        <f>MAX($H25)</f>
        <v>0</v>
      </c>
      <c r="BD25" s="1">
        <f>MAX($I25)</f>
        <v>0</v>
      </c>
      <c r="BE25" s="1">
        <f>MAX($J25)</f>
        <v>0</v>
      </c>
      <c r="BF25" s="1">
        <f>MAX($K25)</f>
        <v>0</v>
      </c>
      <c r="BG25" s="1">
        <f>MAX($M25)</f>
        <v>0</v>
      </c>
      <c r="BH25" s="1">
        <f>MAX($N25)</f>
        <v>0</v>
      </c>
      <c r="BI25" s="1">
        <f>MAX($P25)</f>
        <v>0</v>
      </c>
      <c r="BJ25" s="1">
        <f>MAX($Q25)</f>
        <v>0</v>
      </c>
      <c r="BK25" s="1">
        <f>MAX($R25)</f>
        <v>0</v>
      </c>
    </row>
    <row r="26" spans="1:63">
      <c r="A26" s="1" t="s">
        <v>23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0.019</v>
      </c>
      <c r="J26" s="1">
        <v>3000</v>
      </c>
      <c r="K26" s="1">
        <v>0</v>
      </c>
      <c r="L26" s="1" t="s">
        <v>503</v>
      </c>
      <c r="M26" s="1">
        <v>0</v>
      </c>
      <c r="N26" s="1">
        <v>0</v>
      </c>
      <c r="O26" s="1" t="s">
        <v>507</v>
      </c>
      <c r="P26" s="1">
        <v>1500</v>
      </c>
      <c r="Q26" s="1">
        <v>1</v>
      </c>
      <c r="R26" s="1">
        <v>0</v>
      </c>
      <c r="S26" s="1">
        <f>MIN($B26)</f>
        <v>0</v>
      </c>
      <c r="T26" s="1">
        <f>MIN($C26)</f>
        <v>0</v>
      </c>
      <c r="U26" s="1">
        <f>MIN($D26)</f>
        <v>0</v>
      </c>
      <c r="V26" s="1">
        <f>MIN($E26)</f>
        <v>0</v>
      </c>
      <c r="W26" s="1">
        <f>MIN($F26)</f>
        <v>0</v>
      </c>
      <c r="X26" s="1">
        <f>MIN($G26)</f>
        <v>0</v>
      </c>
      <c r="Y26" s="1">
        <f>MIN($H26)</f>
        <v>0</v>
      </c>
      <c r="Z26" s="1">
        <f>MIN($I26)</f>
        <v>0</v>
      </c>
      <c r="AA26" s="1">
        <f>MIN($J26)</f>
        <v>0</v>
      </c>
      <c r="AB26" s="1">
        <f>MIN($K26)</f>
        <v>0</v>
      </c>
      <c r="AC26" s="1">
        <f>MIN($M26)</f>
        <v>0</v>
      </c>
      <c r="AD26" s="1">
        <f>MIN($N26)</f>
        <v>0</v>
      </c>
      <c r="AE26" s="1">
        <f>MIN($P26)</f>
        <v>0</v>
      </c>
      <c r="AF26" s="1">
        <f>MIN($Q26)</f>
        <v>0</v>
      </c>
      <c r="AG26" s="1">
        <f>MIN($R26)</f>
        <v>0</v>
      </c>
      <c r="AH26" s="1">
        <f>MEDIAN($B26)</f>
        <v>0</v>
      </c>
      <c r="AI26" s="1">
        <f>MEDIAN($C26)</f>
        <v>0</v>
      </c>
      <c r="AJ26" s="1">
        <f>MEDIAN($D26)</f>
        <v>0</v>
      </c>
      <c r="AK26" s="1">
        <f>MEDIAN($E26)</f>
        <v>0</v>
      </c>
      <c r="AL26" s="1">
        <f>MEDIAN($F26)</f>
        <v>0</v>
      </c>
      <c r="AM26" s="1">
        <f>MEDIAN($G26)</f>
        <v>0</v>
      </c>
      <c r="AN26" s="1">
        <f>MEDIAN($H26)</f>
        <v>0</v>
      </c>
      <c r="AO26" s="1">
        <f>MEDIAN($I26)</f>
        <v>0</v>
      </c>
      <c r="AP26" s="1">
        <f>MEDIAN($J26)</f>
        <v>0</v>
      </c>
      <c r="AQ26" s="1">
        <f>MEDIAN($K26)</f>
        <v>0</v>
      </c>
      <c r="AR26" s="1">
        <f>MEDIAN($M26)</f>
        <v>0</v>
      </c>
      <c r="AS26" s="1">
        <f>MEDIAN($N26)</f>
        <v>0</v>
      </c>
      <c r="AT26" s="1">
        <f>MEDIAN($P26)</f>
        <v>0</v>
      </c>
      <c r="AU26" s="1">
        <f>MEDIAN($Q26)</f>
        <v>0</v>
      </c>
      <c r="AV26" s="1">
        <f>MEDIAN($R26)</f>
        <v>0</v>
      </c>
      <c r="AW26" s="1">
        <f>MAX($B26)</f>
        <v>0</v>
      </c>
      <c r="AX26" s="1">
        <f>MAX($C26)</f>
        <v>0</v>
      </c>
      <c r="AY26" s="1">
        <f>MAX($D26)</f>
        <v>0</v>
      </c>
      <c r="AZ26" s="1">
        <f>MAX($E26)</f>
        <v>0</v>
      </c>
      <c r="BA26" s="1">
        <f>MAX($F26)</f>
        <v>0</v>
      </c>
      <c r="BB26" s="1">
        <f>MAX($G26)</f>
        <v>0</v>
      </c>
      <c r="BC26" s="1">
        <f>MAX($H26)</f>
        <v>0</v>
      </c>
      <c r="BD26" s="1">
        <f>MAX($I26)</f>
        <v>0</v>
      </c>
      <c r="BE26" s="1">
        <f>MAX($J26)</f>
        <v>0</v>
      </c>
      <c r="BF26" s="1">
        <f>MAX($K26)</f>
        <v>0</v>
      </c>
      <c r="BG26" s="1">
        <f>MAX($M26)</f>
        <v>0</v>
      </c>
      <c r="BH26" s="1">
        <f>MAX($N26)</f>
        <v>0</v>
      </c>
      <c r="BI26" s="1">
        <f>MAX($P26)</f>
        <v>0</v>
      </c>
      <c r="BJ26" s="1">
        <f>MAX($Q26)</f>
        <v>0</v>
      </c>
      <c r="BK26" s="1">
        <f>MAX($R26)</f>
        <v>0</v>
      </c>
    </row>
    <row r="27" spans="1:63">
      <c r="A27" s="1" t="s">
        <v>24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0.022</v>
      </c>
      <c r="J27" s="1">
        <v>3000</v>
      </c>
      <c r="K27" s="1">
        <v>0</v>
      </c>
      <c r="L27" s="1" t="s">
        <v>503</v>
      </c>
      <c r="M27" s="1">
        <v>0</v>
      </c>
      <c r="N27" s="1">
        <v>0</v>
      </c>
      <c r="O27" s="1" t="s">
        <v>507</v>
      </c>
      <c r="P27" s="1">
        <v>1500</v>
      </c>
      <c r="Q27" s="1">
        <v>1</v>
      </c>
      <c r="R27" s="1">
        <v>0</v>
      </c>
      <c r="S27" s="1">
        <f>MIN($B27)</f>
        <v>0</v>
      </c>
      <c r="T27" s="1">
        <f>MIN($C27)</f>
        <v>0</v>
      </c>
      <c r="U27" s="1">
        <f>MIN($D27)</f>
        <v>0</v>
      </c>
      <c r="V27" s="1">
        <f>MIN($E27)</f>
        <v>0</v>
      </c>
      <c r="W27" s="1">
        <f>MIN($F27)</f>
        <v>0</v>
      </c>
      <c r="X27" s="1">
        <f>MIN($G27)</f>
        <v>0</v>
      </c>
      <c r="Y27" s="1">
        <f>MIN($H27)</f>
        <v>0</v>
      </c>
      <c r="Z27" s="1">
        <f>MIN($I27)</f>
        <v>0</v>
      </c>
      <c r="AA27" s="1">
        <f>MIN($J27)</f>
        <v>0</v>
      </c>
      <c r="AB27" s="1">
        <f>MIN($K27)</f>
        <v>0</v>
      </c>
      <c r="AC27" s="1">
        <f>MIN($M27)</f>
        <v>0</v>
      </c>
      <c r="AD27" s="1">
        <f>MIN($N27)</f>
        <v>0</v>
      </c>
      <c r="AE27" s="1">
        <f>MIN($P27)</f>
        <v>0</v>
      </c>
      <c r="AF27" s="1">
        <f>MIN($Q27)</f>
        <v>0</v>
      </c>
      <c r="AG27" s="1">
        <f>MIN($R27)</f>
        <v>0</v>
      </c>
      <c r="AH27" s="1">
        <f>MEDIAN($B27)</f>
        <v>0</v>
      </c>
      <c r="AI27" s="1">
        <f>MEDIAN($C27)</f>
        <v>0</v>
      </c>
      <c r="AJ27" s="1">
        <f>MEDIAN($D27)</f>
        <v>0</v>
      </c>
      <c r="AK27" s="1">
        <f>MEDIAN($E27)</f>
        <v>0</v>
      </c>
      <c r="AL27" s="1">
        <f>MEDIAN($F27)</f>
        <v>0</v>
      </c>
      <c r="AM27" s="1">
        <f>MEDIAN($G27)</f>
        <v>0</v>
      </c>
      <c r="AN27" s="1">
        <f>MEDIAN($H27)</f>
        <v>0</v>
      </c>
      <c r="AO27" s="1">
        <f>MEDIAN($I27)</f>
        <v>0</v>
      </c>
      <c r="AP27" s="1">
        <f>MEDIAN($J27)</f>
        <v>0</v>
      </c>
      <c r="AQ27" s="1">
        <f>MEDIAN($K27)</f>
        <v>0</v>
      </c>
      <c r="AR27" s="1">
        <f>MEDIAN($M27)</f>
        <v>0</v>
      </c>
      <c r="AS27" s="1">
        <f>MEDIAN($N27)</f>
        <v>0</v>
      </c>
      <c r="AT27" s="1">
        <f>MEDIAN($P27)</f>
        <v>0</v>
      </c>
      <c r="AU27" s="1">
        <f>MEDIAN($Q27)</f>
        <v>0</v>
      </c>
      <c r="AV27" s="1">
        <f>MEDIAN($R27)</f>
        <v>0</v>
      </c>
      <c r="AW27" s="1">
        <f>MAX($B27)</f>
        <v>0</v>
      </c>
      <c r="AX27" s="1">
        <f>MAX($C27)</f>
        <v>0</v>
      </c>
      <c r="AY27" s="1">
        <f>MAX($D27)</f>
        <v>0</v>
      </c>
      <c r="AZ27" s="1">
        <f>MAX($E27)</f>
        <v>0</v>
      </c>
      <c r="BA27" s="1">
        <f>MAX($F27)</f>
        <v>0</v>
      </c>
      <c r="BB27" s="1">
        <f>MAX($G27)</f>
        <v>0</v>
      </c>
      <c r="BC27" s="1">
        <f>MAX($H27)</f>
        <v>0</v>
      </c>
      <c r="BD27" s="1">
        <f>MAX($I27)</f>
        <v>0</v>
      </c>
      <c r="BE27" s="1">
        <f>MAX($J27)</f>
        <v>0</v>
      </c>
      <c r="BF27" s="1">
        <f>MAX($K27)</f>
        <v>0</v>
      </c>
      <c r="BG27" s="1">
        <f>MAX($M27)</f>
        <v>0</v>
      </c>
      <c r="BH27" s="1">
        <f>MAX($N27)</f>
        <v>0</v>
      </c>
      <c r="BI27" s="1">
        <f>MAX($P27)</f>
        <v>0</v>
      </c>
      <c r="BJ27" s="1">
        <f>MAX($Q27)</f>
        <v>0</v>
      </c>
      <c r="BK27" s="1">
        <f>MAX($R27)</f>
        <v>0</v>
      </c>
    </row>
    <row r="28" spans="1:63">
      <c r="A28" s="1" t="s">
        <v>25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0.019</v>
      </c>
      <c r="J28" s="1">
        <v>3000</v>
      </c>
      <c r="K28" s="1">
        <v>0</v>
      </c>
      <c r="L28" s="1" t="s">
        <v>503</v>
      </c>
      <c r="M28" s="1">
        <v>0</v>
      </c>
      <c r="N28" s="1">
        <v>0</v>
      </c>
      <c r="O28" s="1" t="s">
        <v>507</v>
      </c>
      <c r="P28" s="1">
        <v>1500</v>
      </c>
      <c r="Q28" s="1">
        <v>1</v>
      </c>
      <c r="R28" s="1">
        <v>0</v>
      </c>
      <c r="S28" s="1">
        <f>MIN($B28)</f>
        <v>0</v>
      </c>
      <c r="T28" s="1">
        <f>MIN($C28)</f>
        <v>0</v>
      </c>
      <c r="U28" s="1">
        <f>MIN($D28)</f>
        <v>0</v>
      </c>
      <c r="V28" s="1">
        <f>MIN($E28)</f>
        <v>0</v>
      </c>
      <c r="W28" s="1">
        <f>MIN($F28)</f>
        <v>0</v>
      </c>
      <c r="X28" s="1">
        <f>MIN($G28)</f>
        <v>0</v>
      </c>
      <c r="Y28" s="1">
        <f>MIN($H28)</f>
        <v>0</v>
      </c>
      <c r="Z28" s="1">
        <f>MIN($I28)</f>
        <v>0</v>
      </c>
      <c r="AA28" s="1">
        <f>MIN($J28)</f>
        <v>0</v>
      </c>
      <c r="AB28" s="1">
        <f>MIN($K28)</f>
        <v>0</v>
      </c>
      <c r="AC28" s="1">
        <f>MIN($M28)</f>
        <v>0</v>
      </c>
      <c r="AD28" s="1">
        <f>MIN($N28)</f>
        <v>0</v>
      </c>
      <c r="AE28" s="1">
        <f>MIN($P28)</f>
        <v>0</v>
      </c>
      <c r="AF28" s="1">
        <f>MIN($Q28)</f>
        <v>0</v>
      </c>
      <c r="AG28" s="1">
        <f>MIN($R28)</f>
        <v>0</v>
      </c>
      <c r="AH28" s="1">
        <f>MEDIAN($B28)</f>
        <v>0</v>
      </c>
      <c r="AI28" s="1">
        <f>MEDIAN($C28)</f>
        <v>0</v>
      </c>
      <c r="AJ28" s="1">
        <f>MEDIAN($D28)</f>
        <v>0</v>
      </c>
      <c r="AK28" s="1">
        <f>MEDIAN($E28)</f>
        <v>0</v>
      </c>
      <c r="AL28" s="1">
        <f>MEDIAN($F28)</f>
        <v>0</v>
      </c>
      <c r="AM28" s="1">
        <f>MEDIAN($G28)</f>
        <v>0</v>
      </c>
      <c r="AN28" s="1">
        <f>MEDIAN($H28)</f>
        <v>0</v>
      </c>
      <c r="AO28" s="1">
        <f>MEDIAN($I28)</f>
        <v>0</v>
      </c>
      <c r="AP28" s="1">
        <f>MEDIAN($J28)</f>
        <v>0</v>
      </c>
      <c r="AQ28" s="1">
        <f>MEDIAN($K28)</f>
        <v>0</v>
      </c>
      <c r="AR28" s="1">
        <f>MEDIAN($M28)</f>
        <v>0</v>
      </c>
      <c r="AS28" s="1">
        <f>MEDIAN($N28)</f>
        <v>0</v>
      </c>
      <c r="AT28" s="1">
        <f>MEDIAN($P28)</f>
        <v>0</v>
      </c>
      <c r="AU28" s="1">
        <f>MEDIAN($Q28)</f>
        <v>0</v>
      </c>
      <c r="AV28" s="1">
        <f>MEDIAN($R28)</f>
        <v>0</v>
      </c>
      <c r="AW28" s="1">
        <f>MAX($B28)</f>
        <v>0</v>
      </c>
      <c r="AX28" s="1">
        <f>MAX($C28)</f>
        <v>0</v>
      </c>
      <c r="AY28" s="1">
        <f>MAX($D28)</f>
        <v>0</v>
      </c>
      <c r="AZ28" s="1">
        <f>MAX($E28)</f>
        <v>0</v>
      </c>
      <c r="BA28" s="1">
        <f>MAX($F28)</f>
        <v>0</v>
      </c>
      <c r="BB28" s="1">
        <f>MAX($G28)</f>
        <v>0</v>
      </c>
      <c r="BC28" s="1">
        <f>MAX($H28)</f>
        <v>0</v>
      </c>
      <c r="BD28" s="1">
        <f>MAX($I28)</f>
        <v>0</v>
      </c>
      <c r="BE28" s="1">
        <f>MAX($J28)</f>
        <v>0</v>
      </c>
      <c r="BF28" s="1">
        <f>MAX($K28)</f>
        <v>0</v>
      </c>
      <c r="BG28" s="1">
        <f>MAX($M28)</f>
        <v>0</v>
      </c>
      <c r="BH28" s="1">
        <f>MAX($N28)</f>
        <v>0</v>
      </c>
      <c r="BI28" s="1">
        <f>MAX($P28)</f>
        <v>0</v>
      </c>
      <c r="BJ28" s="1">
        <f>MAX($Q28)</f>
        <v>0</v>
      </c>
      <c r="BK28" s="1">
        <f>MAX($R28)</f>
        <v>0</v>
      </c>
    </row>
    <row r="29" spans="1:63">
      <c r="A29" s="1" t="s">
        <v>26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0.019</v>
      </c>
      <c r="J29" s="1">
        <v>3000</v>
      </c>
      <c r="K29" s="1">
        <v>0</v>
      </c>
      <c r="L29" s="1" t="s">
        <v>503</v>
      </c>
      <c r="M29" s="1">
        <v>0</v>
      </c>
      <c r="N29" s="1">
        <v>0</v>
      </c>
      <c r="O29" s="1" t="s">
        <v>507</v>
      </c>
      <c r="P29" s="1">
        <v>1500</v>
      </c>
      <c r="Q29" s="1">
        <v>1</v>
      </c>
      <c r="R29" s="1">
        <v>0</v>
      </c>
      <c r="S29" s="1">
        <f>MIN($B29)</f>
        <v>0</v>
      </c>
      <c r="T29" s="1">
        <f>MIN($C29)</f>
        <v>0</v>
      </c>
      <c r="U29" s="1">
        <f>MIN($D29)</f>
        <v>0</v>
      </c>
      <c r="V29" s="1">
        <f>MIN($E29)</f>
        <v>0</v>
      </c>
      <c r="W29" s="1">
        <f>MIN($F29)</f>
        <v>0</v>
      </c>
      <c r="X29" s="1">
        <f>MIN($G29)</f>
        <v>0</v>
      </c>
      <c r="Y29" s="1">
        <f>MIN($H29)</f>
        <v>0</v>
      </c>
      <c r="Z29" s="1">
        <f>MIN($I29)</f>
        <v>0</v>
      </c>
      <c r="AA29" s="1">
        <f>MIN($J29)</f>
        <v>0</v>
      </c>
      <c r="AB29" s="1">
        <f>MIN($K29)</f>
        <v>0</v>
      </c>
      <c r="AC29" s="1">
        <f>MIN($M29)</f>
        <v>0</v>
      </c>
      <c r="AD29" s="1">
        <f>MIN($N29)</f>
        <v>0</v>
      </c>
      <c r="AE29" s="1">
        <f>MIN($P29)</f>
        <v>0</v>
      </c>
      <c r="AF29" s="1">
        <f>MIN($Q29)</f>
        <v>0</v>
      </c>
      <c r="AG29" s="1">
        <f>MIN($R29)</f>
        <v>0</v>
      </c>
      <c r="AH29" s="1">
        <f>MEDIAN($B29)</f>
        <v>0</v>
      </c>
      <c r="AI29" s="1">
        <f>MEDIAN($C29)</f>
        <v>0</v>
      </c>
      <c r="AJ29" s="1">
        <f>MEDIAN($D29)</f>
        <v>0</v>
      </c>
      <c r="AK29" s="1">
        <f>MEDIAN($E29)</f>
        <v>0</v>
      </c>
      <c r="AL29" s="1">
        <f>MEDIAN($F29)</f>
        <v>0</v>
      </c>
      <c r="AM29" s="1">
        <f>MEDIAN($G29)</f>
        <v>0</v>
      </c>
      <c r="AN29" s="1">
        <f>MEDIAN($H29)</f>
        <v>0</v>
      </c>
      <c r="AO29" s="1">
        <f>MEDIAN($I29)</f>
        <v>0</v>
      </c>
      <c r="AP29" s="1">
        <f>MEDIAN($J29)</f>
        <v>0</v>
      </c>
      <c r="AQ29" s="1">
        <f>MEDIAN($K29)</f>
        <v>0</v>
      </c>
      <c r="AR29" s="1">
        <f>MEDIAN($M29)</f>
        <v>0</v>
      </c>
      <c r="AS29" s="1">
        <f>MEDIAN($N29)</f>
        <v>0</v>
      </c>
      <c r="AT29" s="1">
        <f>MEDIAN($P29)</f>
        <v>0</v>
      </c>
      <c r="AU29" s="1">
        <f>MEDIAN($Q29)</f>
        <v>0</v>
      </c>
      <c r="AV29" s="1">
        <f>MEDIAN($R29)</f>
        <v>0</v>
      </c>
      <c r="AW29" s="1">
        <f>MAX($B29)</f>
        <v>0</v>
      </c>
      <c r="AX29" s="1">
        <f>MAX($C29)</f>
        <v>0</v>
      </c>
      <c r="AY29" s="1">
        <f>MAX($D29)</f>
        <v>0</v>
      </c>
      <c r="AZ29" s="1">
        <f>MAX($E29)</f>
        <v>0</v>
      </c>
      <c r="BA29" s="1">
        <f>MAX($F29)</f>
        <v>0</v>
      </c>
      <c r="BB29" s="1">
        <f>MAX($G29)</f>
        <v>0</v>
      </c>
      <c r="BC29" s="1">
        <f>MAX($H29)</f>
        <v>0</v>
      </c>
      <c r="BD29" s="1">
        <f>MAX($I29)</f>
        <v>0</v>
      </c>
      <c r="BE29" s="1">
        <f>MAX($J29)</f>
        <v>0</v>
      </c>
      <c r="BF29" s="1">
        <f>MAX($K29)</f>
        <v>0</v>
      </c>
      <c r="BG29" s="1">
        <f>MAX($M29)</f>
        <v>0</v>
      </c>
      <c r="BH29" s="1">
        <f>MAX($N29)</f>
        <v>0</v>
      </c>
      <c r="BI29" s="1">
        <f>MAX($P29)</f>
        <v>0</v>
      </c>
      <c r="BJ29" s="1">
        <f>MAX($Q29)</f>
        <v>0</v>
      </c>
      <c r="BK29" s="1">
        <f>MAX($R29)</f>
        <v>0</v>
      </c>
    </row>
    <row r="30" spans="1:63">
      <c r="A30" s="1" t="s">
        <v>27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0.019</v>
      </c>
      <c r="J30" s="1">
        <v>3000</v>
      </c>
      <c r="K30" s="1">
        <v>0</v>
      </c>
      <c r="L30" s="1" t="s">
        <v>503</v>
      </c>
      <c r="M30" s="1">
        <v>0</v>
      </c>
      <c r="N30" s="1">
        <v>0</v>
      </c>
      <c r="O30" s="1" t="s">
        <v>507</v>
      </c>
      <c r="P30" s="1">
        <v>1500</v>
      </c>
      <c r="Q30" s="1">
        <v>1</v>
      </c>
      <c r="R30" s="1">
        <v>0</v>
      </c>
      <c r="S30" s="1">
        <f>MIN($B30)</f>
        <v>0</v>
      </c>
      <c r="T30" s="1">
        <f>MIN($C30)</f>
        <v>0</v>
      </c>
      <c r="U30" s="1">
        <f>MIN($D30)</f>
        <v>0</v>
      </c>
      <c r="V30" s="1">
        <f>MIN($E30)</f>
        <v>0</v>
      </c>
      <c r="W30" s="1">
        <f>MIN($F30)</f>
        <v>0</v>
      </c>
      <c r="X30" s="1">
        <f>MIN($G30)</f>
        <v>0</v>
      </c>
      <c r="Y30" s="1">
        <f>MIN($H30)</f>
        <v>0</v>
      </c>
      <c r="Z30" s="1">
        <f>MIN($I30)</f>
        <v>0</v>
      </c>
      <c r="AA30" s="1">
        <f>MIN($J30)</f>
        <v>0</v>
      </c>
      <c r="AB30" s="1">
        <f>MIN($K30)</f>
        <v>0</v>
      </c>
      <c r="AC30" s="1">
        <f>MIN($M30)</f>
        <v>0</v>
      </c>
      <c r="AD30" s="1">
        <f>MIN($N30)</f>
        <v>0</v>
      </c>
      <c r="AE30" s="1">
        <f>MIN($P30)</f>
        <v>0</v>
      </c>
      <c r="AF30" s="1">
        <f>MIN($Q30)</f>
        <v>0</v>
      </c>
      <c r="AG30" s="1">
        <f>MIN($R30)</f>
        <v>0</v>
      </c>
      <c r="AH30" s="1">
        <f>MEDIAN($B30)</f>
        <v>0</v>
      </c>
      <c r="AI30" s="1">
        <f>MEDIAN($C30)</f>
        <v>0</v>
      </c>
      <c r="AJ30" s="1">
        <f>MEDIAN($D30)</f>
        <v>0</v>
      </c>
      <c r="AK30" s="1">
        <f>MEDIAN($E30)</f>
        <v>0</v>
      </c>
      <c r="AL30" s="1">
        <f>MEDIAN($F30)</f>
        <v>0</v>
      </c>
      <c r="AM30" s="1">
        <f>MEDIAN($G30)</f>
        <v>0</v>
      </c>
      <c r="AN30" s="1">
        <f>MEDIAN($H30)</f>
        <v>0</v>
      </c>
      <c r="AO30" s="1">
        <f>MEDIAN($I30)</f>
        <v>0</v>
      </c>
      <c r="AP30" s="1">
        <f>MEDIAN($J30)</f>
        <v>0</v>
      </c>
      <c r="AQ30" s="1">
        <f>MEDIAN($K30)</f>
        <v>0</v>
      </c>
      <c r="AR30" s="1">
        <f>MEDIAN($M30)</f>
        <v>0</v>
      </c>
      <c r="AS30" s="1">
        <f>MEDIAN($N30)</f>
        <v>0</v>
      </c>
      <c r="AT30" s="1">
        <f>MEDIAN($P30)</f>
        <v>0</v>
      </c>
      <c r="AU30" s="1">
        <f>MEDIAN($Q30)</f>
        <v>0</v>
      </c>
      <c r="AV30" s="1">
        <f>MEDIAN($R30)</f>
        <v>0</v>
      </c>
      <c r="AW30" s="1">
        <f>MAX($B30)</f>
        <v>0</v>
      </c>
      <c r="AX30" s="1">
        <f>MAX($C30)</f>
        <v>0</v>
      </c>
      <c r="AY30" s="1">
        <f>MAX($D30)</f>
        <v>0</v>
      </c>
      <c r="AZ30" s="1">
        <f>MAX($E30)</f>
        <v>0</v>
      </c>
      <c r="BA30" s="1">
        <f>MAX($F30)</f>
        <v>0</v>
      </c>
      <c r="BB30" s="1">
        <f>MAX($G30)</f>
        <v>0</v>
      </c>
      <c r="BC30" s="1">
        <f>MAX($H30)</f>
        <v>0</v>
      </c>
      <c r="BD30" s="1">
        <f>MAX($I30)</f>
        <v>0</v>
      </c>
      <c r="BE30" s="1">
        <f>MAX($J30)</f>
        <v>0</v>
      </c>
      <c r="BF30" s="1">
        <f>MAX($K30)</f>
        <v>0</v>
      </c>
      <c r="BG30" s="1">
        <f>MAX($M30)</f>
        <v>0</v>
      </c>
      <c r="BH30" s="1">
        <f>MAX($N30)</f>
        <v>0</v>
      </c>
      <c r="BI30" s="1">
        <f>MAX($P30)</f>
        <v>0</v>
      </c>
      <c r="BJ30" s="1">
        <f>MAX($Q30)</f>
        <v>0</v>
      </c>
      <c r="BK30" s="1">
        <f>MAX($R30)</f>
        <v>0</v>
      </c>
    </row>
    <row r="31" spans="1:63">
      <c r="A31" s="1" t="s">
        <v>28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0.021</v>
      </c>
      <c r="J31" s="1">
        <v>3000</v>
      </c>
      <c r="K31" s="1">
        <v>0</v>
      </c>
      <c r="L31" s="1" t="s">
        <v>503</v>
      </c>
      <c r="M31" s="1">
        <v>0</v>
      </c>
      <c r="N31" s="1">
        <v>0</v>
      </c>
      <c r="O31" s="1" t="s">
        <v>507</v>
      </c>
      <c r="P31" s="1">
        <v>1500</v>
      </c>
      <c r="Q31" s="1">
        <v>1</v>
      </c>
      <c r="R31" s="1">
        <v>0</v>
      </c>
      <c r="S31" s="1">
        <f>MIN($B31)</f>
        <v>0</v>
      </c>
      <c r="T31" s="1">
        <f>MIN($C31)</f>
        <v>0</v>
      </c>
      <c r="U31" s="1">
        <f>MIN($D31)</f>
        <v>0</v>
      </c>
      <c r="V31" s="1">
        <f>MIN($E31)</f>
        <v>0</v>
      </c>
      <c r="W31" s="1">
        <f>MIN($F31)</f>
        <v>0</v>
      </c>
      <c r="X31" s="1">
        <f>MIN($G31)</f>
        <v>0</v>
      </c>
      <c r="Y31" s="1">
        <f>MIN($H31)</f>
        <v>0</v>
      </c>
      <c r="Z31" s="1">
        <f>MIN($I31)</f>
        <v>0</v>
      </c>
      <c r="AA31" s="1">
        <f>MIN($J31)</f>
        <v>0</v>
      </c>
      <c r="AB31" s="1">
        <f>MIN($K31)</f>
        <v>0</v>
      </c>
      <c r="AC31" s="1">
        <f>MIN($M31)</f>
        <v>0</v>
      </c>
      <c r="AD31" s="1">
        <f>MIN($N31)</f>
        <v>0</v>
      </c>
      <c r="AE31" s="1">
        <f>MIN($P31)</f>
        <v>0</v>
      </c>
      <c r="AF31" s="1">
        <f>MIN($Q31)</f>
        <v>0</v>
      </c>
      <c r="AG31" s="1">
        <f>MIN($R31)</f>
        <v>0</v>
      </c>
      <c r="AH31" s="1">
        <f>MEDIAN($B31)</f>
        <v>0</v>
      </c>
      <c r="AI31" s="1">
        <f>MEDIAN($C31)</f>
        <v>0</v>
      </c>
      <c r="AJ31" s="1">
        <f>MEDIAN($D31)</f>
        <v>0</v>
      </c>
      <c r="AK31" s="1">
        <f>MEDIAN($E31)</f>
        <v>0</v>
      </c>
      <c r="AL31" s="1">
        <f>MEDIAN($F31)</f>
        <v>0</v>
      </c>
      <c r="AM31" s="1">
        <f>MEDIAN($G31)</f>
        <v>0</v>
      </c>
      <c r="AN31" s="1">
        <f>MEDIAN($H31)</f>
        <v>0</v>
      </c>
      <c r="AO31" s="1">
        <f>MEDIAN($I31)</f>
        <v>0</v>
      </c>
      <c r="AP31" s="1">
        <f>MEDIAN($J31)</f>
        <v>0</v>
      </c>
      <c r="AQ31" s="1">
        <f>MEDIAN($K31)</f>
        <v>0</v>
      </c>
      <c r="AR31" s="1">
        <f>MEDIAN($M31)</f>
        <v>0</v>
      </c>
      <c r="AS31" s="1">
        <f>MEDIAN($N31)</f>
        <v>0</v>
      </c>
      <c r="AT31" s="1">
        <f>MEDIAN($P31)</f>
        <v>0</v>
      </c>
      <c r="AU31" s="1">
        <f>MEDIAN($Q31)</f>
        <v>0</v>
      </c>
      <c r="AV31" s="1">
        <f>MEDIAN($R31)</f>
        <v>0</v>
      </c>
      <c r="AW31" s="1">
        <f>MAX($B31)</f>
        <v>0</v>
      </c>
      <c r="AX31" s="1">
        <f>MAX($C31)</f>
        <v>0</v>
      </c>
      <c r="AY31" s="1">
        <f>MAX($D31)</f>
        <v>0</v>
      </c>
      <c r="AZ31" s="1">
        <f>MAX($E31)</f>
        <v>0</v>
      </c>
      <c r="BA31" s="1">
        <f>MAX($F31)</f>
        <v>0</v>
      </c>
      <c r="BB31" s="1">
        <f>MAX($G31)</f>
        <v>0</v>
      </c>
      <c r="BC31" s="1">
        <f>MAX($H31)</f>
        <v>0</v>
      </c>
      <c r="BD31" s="1">
        <f>MAX($I31)</f>
        <v>0</v>
      </c>
      <c r="BE31" s="1">
        <f>MAX($J31)</f>
        <v>0</v>
      </c>
      <c r="BF31" s="1">
        <f>MAX($K31)</f>
        <v>0</v>
      </c>
      <c r="BG31" s="1">
        <f>MAX($M31)</f>
        <v>0</v>
      </c>
      <c r="BH31" s="1">
        <f>MAX($N31)</f>
        <v>0</v>
      </c>
      <c r="BI31" s="1">
        <f>MAX($P31)</f>
        <v>0</v>
      </c>
      <c r="BJ31" s="1">
        <f>MAX($Q31)</f>
        <v>0</v>
      </c>
      <c r="BK31" s="1">
        <f>MAX($R31)</f>
        <v>0</v>
      </c>
    </row>
    <row r="32" spans="1:63">
      <c r="A32" s="1" t="s">
        <v>29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0.021</v>
      </c>
      <c r="J32" s="1">
        <v>3000</v>
      </c>
      <c r="K32" s="1">
        <v>0</v>
      </c>
      <c r="L32" s="1" t="s">
        <v>503</v>
      </c>
      <c r="M32" s="1">
        <v>0</v>
      </c>
      <c r="N32" s="1">
        <v>0</v>
      </c>
      <c r="O32" s="1" t="s">
        <v>507</v>
      </c>
      <c r="P32" s="1">
        <v>1500</v>
      </c>
      <c r="Q32" s="1">
        <v>1</v>
      </c>
      <c r="R32" s="1">
        <v>0</v>
      </c>
      <c r="S32" s="1">
        <f>MIN($B32)</f>
        <v>0</v>
      </c>
      <c r="T32" s="1">
        <f>MIN($C32)</f>
        <v>0</v>
      </c>
      <c r="U32" s="1">
        <f>MIN($D32)</f>
        <v>0</v>
      </c>
      <c r="V32" s="1">
        <f>MIN($E32)</f>
        <v>0</v>
      </c>
      <c r="W32" s="1">
        <f>MIN($F32)</f>
        <v>0</v>
      </c>
      <c r="X32" s="1">
        <f>MIN($G32)</f>
        <v>0</v>
      </c>
      <c r="Y32" s="1">
        <f>MIN($H32)</f>
        <v>0</v>
      </c>
      <c r="Z32" s="1">
        <f>MIN($I32)</f>
        <v>0</v>
      </c>
      <c r="AA32" s="1">
        <f>MIN($J32)</f>
        <v>0</v>
      </c>
      <c r="AB32" s="1">
        <f>MIN($K32)</f>
        <v>0</v>
      </c>
      <c r="AC32" s="1">
        <f>MIN($M32)</f>
        <v>0</v>
      </c>
      <c r="AD32" s="1">
        <f>MIN($N32)</f>
        <v>0</v>
      </c>
      <c r="AE32" s="1">
        <f>MIN($P32)</f>
        <v>0</v>
      </c>
      <c r="AF32" s="1">
        <f>MIN($Q32)</f>
        <v>0</v>
      </c>
      <c r="AG32" s="1">
        <f>MIN($R32)</f>
        <v>0</v>
      </c>
      <c r="AH32" s="1">
        <f>MEDIAN($B32)</f>
        <v>0</v>
      </c>
      <c r="AI32" s="1">
        <f>MEDIAN($C32)</f>
        <v>0</v>
      </c>
      <c r="AJ32" s="1">
        <f>MEDIAN($D32)</f>
        <v>0</v>
      </c>
      <c r="AK32" s="1">
        <f>MEDIAN($E32)</f>
        <v>0</v>
      </c>
      <c r="AL32" s="1">
        <f>MEDIAN($F32)</f>
        <v>0</v>
      </c>
      <c r="AM32" s="1">
        <f>MEDIAN($G32)</f>
        <v>0</v>
      </c>
      <c r="AN32" s="1">
        <f>MEDIAN($H32)</f>
        <v>0</v>
      </c>
      <c r="AO32" s="1">
        <f>MEDIAN($I32)</f>
        <v>0</v>
      </c>
      <c r="AP32" s="1">
        <f>MEDIAN($J32)</f>
        <v>0</v>
      </c>
      <c r="AQ32" s="1">
        <f>MEDIAN($K32)</f>
        <v>0</v>
      </c>
      <c r="AR32" s="1">
        <f>MEDIAN($M32)</f>
        <v>0</v>
      </c>
      <c r="AS32" s="1">
        <f>MEDIAN($N32)</f>
        <v>0</v>
      </c>
      <c r="AT32" s="1">
        <f>MEDIAN($P32)</f>
        <v>0</v>
      </c>
      <c r="AU32" s="1">
        <f>MEDIAN($Q32)</f>
        <v>0</v>
      </c>
      <c r="AV32" s="1">
        <f>MEDIAN($R32)</f>
        <v>0</v>
      </c>
      <c r="AW32" s="1">
        <f>MAX($B32)</f>
        <v>0</v>
      </c>
      <c r="AX32" s="1">
        <f>MAX($C32)</f>
        <v>0</v>
      </c>
      <c r="AY32" s="1">
        <f>MAX($D32)</f>
        <v>0</v>
      </c>
      <c r="AZ32" s="1">
        <f>MAX($E32)</f>
        <v>0</v>
      </c>
      <c r="BA32" s="1">
        <f>MAX($F32)</f>
        <v>0</v>
      </c>
      <c r="BB32" s="1">
        <f>MAX($G32)</f>
        <v>0</v>
      </c>
      <c r="BC32" s="1">
        <f>MAX($H32)</f>
        <v>0</v>
      </c>
      <c r="BD32" s="1">
        <f>MAX($I32)</f>
        <v>0</v>
      </c>
      <c r="BE32" s="1">
        <f>MAX($J32)</f>
        <v>0</v>
      </c>
      <c r="BF32" s="1">
        <f>MAX($K32)</f>
        <v>0</v>
      </c>
      <c r="BG32" s="1">
        <f>MAX($M32)</f>
        <v>0</v>
      </c>
      <c r="BH32" s="1">
        <f>MAX($N32)</f>
        <v>0</v>
      </c>
      <c r="BI32" s="1">
        <f>MAX($P32)</f>
        <v>0</v>
      </c>
      <c r="BJ32" s="1">
        <f>MAX($Q32)</f>
        <v>0</v>
      </c>
      <c r="BK32" s="1">
        <f>MAX($R32)</f>
        <v>0</v>
      </c>
    </row>
    <row r="33" spans="1:63">
      <c r="A33" s="1" t="s">
        <v>30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0.018</v>
      </c>
      <c r="J33" s="1">
        <v>3000</v>
      </c>
      <c r="K33" s="1">
        <v>0</v>
      </c>
      <c r="L33" s="1" t="s">
        <v>503</v>
      </c>
      <c r="M33" s="1">
        <v>0</v>
      </c>
      <c r="N33" s="1">
        <v>0</v>
      </c>
      <c r="O33" s="1" t="s">
        <v>507</v>
      </c>
      <c r="P33" s="1">
        <v>1500</v>
      </c>
      <c r="Q33" s="1">
        <v>1</v>
      </c>
      <c r="R33" s="1">
        <v>0</v>
      </c>
      <c r="S33" s="1">
        <f>MIN($B33)</f>
        <v>0</v>
      </c>
      <c r="T33" s="1">
        <f>MIN($C33)</f>
        <v>0</v>
      </c>
      <c r="U33" s="1">
        <f>MIN($D33)</f>
        <v>0</v>
      </c>
      <c r="V33" s="1">
        <f>MIN($E33)</f>
        <v>0</v>
      </c>
      <c r="W33" s="1">
        <f>MIN($F33)</f>
        <v>0</v>
      </c>
      <c r="X33" s="1">
        <f>MIN($G33)</f>
        <v>0</v>
      </c>
      <c r="Y33" s="1">
        <f>MIN($H33)</f>
        <v>0</v>
      </c>
      <c r="Z33" s="1">
        <f>MIN($I33)</f>
        <v>0</v>
      </c>
      <c r="AA33" s="1">
        <f>MIN($J33)</f>
        <v>0</v>
      </c>
      <c r="AB33" s="1">
        <f>MIN($K33)</f>
        <v>0</v>
      </c>
      <c r="AC33" s="1">
        <f>MIN($M33)</f>
        <v>0</v>
      </c>
      <c r="AD33" s="1">
        <f>MIN($N33)</f>
        <v>0</v>
      </c>
      <c r="AE33" s="1">
        <f>MIN($P33)</f>
        <v>0</v>
      </c>
      <c r="AF33" s="1">
        <f>MIN($Q33)</f>
        <v>0</v>
      </c>
      <c r="AG33" s="1">
        <f>MIN($R33)</f>
        <v>0</v>
      </c>
      <c r="AH33" s="1">
        <f>MEDIAN($B33)</f>
        <v>0</v>
      </c>
      <c r="AI33" s="1">
        <f>MEDIAN($C33)</f>
        <v>0</v>
      </c>
      <c r="AJ33" s="1">
        <f>MEDIAN($D33)</f>
        <v>0</v>
      </c>
      <c r="AK33" s="1">
        <f>MEDIAN($E33)</f>
        <v>0</v>
      </c>
      <c r="AL33" s="1">
        <f>MEDIAN($F33)</f>
        <v>0</v>
      </c>
      <c r="AM33" s="1">
        <f>MEDIAN($G33)</f>
        <v>0</v>
      </c>
      <c r="AN33" s="1">
        <f>MEDIAN($H33)</f>
        <v>0</v>
      </c>
      <c r="AO33" s="1">
        <f>MEDIAN($I33)</f>
        <v>0</v>
      </c>
      <c r="AP33" s="1">
        <f>MEDIAN($J33)</f>
        <v>0</v>
      </c>
      <c r="AQ33" s="1">
        <f>MEDIAN($K33)</f>
        <v>0</v>
      </c>
      <c r="AR33" s="1">
        <f>MEDIAN($M33)</f>
        <v>0</v>
      </c>
      <c r="AS33" s="1">
        <f>MEDIAN($N33)</f>
        <v>0</v>
      </c>
      <c r="AT33" s="1">
        <f>MEDIAN($P33)</f>
        <v>0</v>
      </c>
      <c r="AU33" s="1">
        <f>MEDIAN($Q33)</f>
        <v>0</v>
      </c>
      <c r="AV33" s="1">
        <f>MEDIAN($R33)</f>
        <v>0</v>
      </c>
      <c r="AW33" s="1">
        <f>MAX($B33)</f>
        <v>0</v>
      </c>
      <c r="AX33" s="1">
        <f>MAX($C33)</f>
        <v>0</v>
      </c>
      <c r="AY33" s="1">
        <f>MAX($D33)</f>
        <v>0</v>
      </c>
      <c r="AZ33" s="1">
        <f>MAX($E33)</f>
        <v>0</v>
      </c>
      <c r="BA33" s="1">
        <f>MAX($F33)</f>
        <v>0</v>
      </c>
      <c r="BB33" s="1">
        <f>MAX($G33)</f>
        <v>0</v>
      </c>
      <c r="BC33" s="1">
        <f>MAX($H33)</f>
        <v>0</v>
      </c>
      <c r="BD33" s="1">
        <f>MAX($I33)</f>
        <v>0</v>
      </c>
      <c r="BE33" s="1">
        <f>MAX($J33)</f>
        <v>0</v>
      </c>
      <c r="BF33" s="1">
        <f>MAX($K33)</f>
        <v>0</v>
      </c>
      <c r="BG33" s="1">
        <f>MAX($M33)</f>
        <v>0</v>
      </c>
      <c r="BH33" s="1">
        <f>MAX($N33)</f>
        <v>0</v>
      </c>
      <c r="BI33" s="1">
        <f>MAX($P33)</f>
        <v>0</v>
      </c>
      <c r="BJ33" s="1">
        <f>MAX($Q33)</f>
        <v>0</v>
      </c>
      <c r="BK33" s="1">
        <f>MAX($R33)</f>
        <v>0</v>
      </c>
    </row>
    <row r="34" spans="1:63">
      <c r="A34" s="1" t="s">
        <v>31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0.019</v>
      </c>
      <c r="J34" s="1">
        <v>3000</v>
      </c>
      <c r="K34" s="1">
        <v>0</v>
      </c>
      <c r="L34" s="1" t="s">
        <v>503</v>
      </c>
      <c r="M34" s="1">
        <v>0</v>
      </c>
      <c r="N34" s="1">
        <v>0</v>
      </c>
      <c r="O34" s="1" t="s">
        <v>507</v>
      </c>
      <c r="P34" s="1">
        <v>1500</v>
      </c>
      <c r="Q34" s="1">
        <v>1</v>
      </c>
      <c r="R34" s="1">
        <v>0</v>
      </c>
      <c r="S34" s="1">
        <f>MIN($B34)</f>
        <v>0</v>
      </c>
      <c r="T34" s="1">
        <f>MIN($C34)</f>
        <v>0</v>
      </c>
      <c r="U34" s="1">
        <f>MIN($D34)</f>
        <v>0</v>
      </c>
      <c r="V34" s="1">
        <f>MIN($E34)</f>
        <v>0</v>
      </c>
      <c r="W34" s="1">
        <f>MIN($F34)</f>
        <v>0</v>
      </c>
      <c r="X34" s="1">
        <f>MIN($G34)</f>
        <v>0</v>
      </c>
      <c r="Y34" s="1">
        <f>MIN($H34)</f>
        <v>0</v>
      </c>
      <c r="Z34" s="1">
        <f>MIN($I34)</f>
        <v>0</v>
      </c>
      <c r="AA34" s="1">
        <f>MIN($J34)</f>
        <v>0</v>
      </c>
      <c r="AB34" s="1">
        <f>MIN($K34)</f>
        <v>0</v>
      </c>
      <c r="AC34" s="1">
        <f>MIN($M34)</f>
        <v>0</v>
      </c>
      <c r="AD34" s="1">
        <f>MIN($N34)</f>
        <v>0</v>
      </c>
      <c r="AE34" s="1">
        <f>MIN($P34)</f>
        <v>0</v>
      </c>
      <c r="AF34" s="1">
        <f>MIN($Q34)</f>
        <v>0</v>
      </c>
      <c r="AG34" s="1">
        <f>MIN($R34)</f>
        <v>0</v>
      </c>
      <c r="AH34" s="1">
        <f>MEDIAN($B34)</f>
        <v>0</v>
      </c>
      <c r="AI34" s="1">
        <f>MEDIAN($C34)</f>
        <v>0</v>
      </c>
      <c r="AJ34" s="1">
        <f>MEDIAN($D34)</f>
        <v>0</v>
      </c>
      <c r="AK34" s="1">
        <f>MEDIAN($E34)</f>
        <v>0</v>
      </c>
      <c r="AL34" s="1">
        <f>MEDIAN($F34)</f>
        <v>0</v>
      </c>
      <c r="AM34" s="1">
        <f>MEDIAN($G34)</f>
        <v>0</v>
      </c>
      <c r="AN34" s="1">
        <f>MEDIAN($H34)</f>
        <v>0</v>
      </c>
      <c r="AO34" s="1">
        <f>MEDIAN($I34)</f>
        <v>0</v>
      </c>
      <c r="AP34" s="1">
        <f>MEDIAN($J34)</f>
        <v>0</v>
      </c>
      <c r="AQ34" s="1">
        <f>MEDIAN($K34)</f>
        <v>0</v>
      </c>
      <c r="AR34" s="1">
        <f>MEDIAN($M34)</f>
        <v>0</v>
      </c>
      <c r="AS34" s="1">
        <f>MEDIAN($N34)</f>
        <v>0</v>
      </c>
      <c r="AT34" s="1">
        <f>MEDIAN($P34)</f>
        <v>0</v>
      </c>
      <c r="AU34" s="1">
        <f>MEDIAN($Q34)</f>
        <v>0</v>
      </c>
      <c r="AV34" s="1">
        <f>MEDIAN($R34)</f>
        <v>0</v>
      </c>
      <c r="AW34" s="1">
        <f>MAX($B34)</f>
        <v>0</v>
      </c>
      <c r="AX34" s="1">
        <f>MAX($C34)</f>
        <v>0</v>
      </c>
      <c r="AY34" s="1">
        <f>MAX($D34)</f>
        <v>0</v>
      </c>
      <c r="AZ34" s="1">
        <f>MAX($E34)</f>
        <v>0</v>
      </c>
      <c r="BA34" s="1">
        <f>MAX($F34)</f>
        <v>0</v>
      </c>
      <c r="BB34" s="1">
        <f>MAX($G34)</f>
        <v>0</v>
      </c>
      <c r="BC34" s="1">
        <f>MAX($H34)</f>
        <v>0</v>
      </c>
      <c r="BD34" s="1">
        <f>MAX($I34)</f>
        <v>0</v>
      </c>
      <c r="BE34" s="1">
        <f>MAX($J34)</f>
        <v>0</v>
      </c>
      <c r="BF34" s="1">
        <f>MAX($K34)</f>
        <v>0</v>
      </c>
      <c r="BG34" s="1">
        <f>MAX($M34)</f>
        <v>0</v>
      </c>
      <c r="BH34" s="1">
        <f>MAX($N34)</f>
        <v>0</v>
      </c>
      <c r="BI34" s="1">
        <f>MAX($P34)</f>
        <v>0</v>
      </c>
      <c r="BJ34" s="1">
        <f>MAX($Q34)</f>
        <v>0</v>
      </c>
      <c r="BK34" s="1">
        <f>MAX($R34)</f>
        <v>0</v>
      </c>
    </row>
    <row r="35" spans="1:63">
      <c r="A35" s="1" t="s">
        <v>32</v>
      </c>
      <c r="B35" s="1">
        <v>0</v>
      </c>
      <c r="C35" s="1">
        <v>0</v>
      </c>
      <c r="D35" s="1">
        <v>0</v>
      </c>
      <c r="E35" s="1">
        <v>0</v>
      </c>
      <c r="F35" s="1">
        <v>6</v>
      </c>
      <c r="G35" s="1">
        <v>0</v>
      </c>
      <c r="H35" s="1">
        <v>0</v>
      </c>
      <c r="I35" s="1">
        <v>0.091</v>
      </c>
      <c r="J35" s="1">
        <v>3000</v>
      </c>
      <c r="K35" s="1">
        <v>0</v>
      </c>
      <c r="L35" s="1" t="s">
        <v>503</v>
      </c>
      <c r="M35" s="1">
        <v>0</v>
      </c>
      <c r="N35" s="1">
        <v>0</v>
      </c>
      <c r="O35" s="1" t="s">
        <v>507</v>
      </c>
      <c r="P35" s="1">
        <v>1500</v>
      </c>
      <c r="Q35" s="1">
        <v>1</v>
      </c>
      <c r="R35" s="1">
        <v>0</v>
      </c>
      <c r="S35" s="1">
        <f>MIN($B35)</f>
        <v>0</v>
      </c>
      <c r="T35" s="1">
        <f>MIN($C35)</f>
        <v>0</v>
      </c>
      <c r="U35" s="1">
        <f>MIN($D35)</f>
        <v>0</v>
      </c>
      <c r="V35" s="1">
        <f>MIN($E35)</f>
        <v>0</v>
      </c>
      <c r="W35" s="1">
        <f>MIN($F35)</f>
        <v>0</v>
      </c>
      <c r="X35" s="1">
        <f>MIN($G35)</f>
        <v>0</v>
      </c>
      <c r="Y35" s="1">
        <f>MIN($H35)</f>
        <v>0</v>
      </c>
      <c r="Z35" s="1">
        <f>MIN($I35)</f>
        <v>0</v>
      </c>
      <c r="AA35" s="1">
        <f>MIN($J35)</f>
        <v>0</v>
      </c>
      <c r="AB35" s="1">
        <f>MIN($K35)</f>
        <v>0</v>
      </c>
      <c r="AC35" s="1">
        <f>MIN($M35)</f>
        <v>0</v>
      </c>
      <c r="AD35" s="1">
        <f>MIN($N35)</f>
        <v>0</v>
      </c>
      <c r="AE35" s="1">
        <f>MIN($P35)</f>
        <v>0</v>
      </c>
      <c r="AF35" s="1">
        <f>MIN($Q35)</f>
        <v>0</v>
      </c>
      <c r="AG35" s="1">
        <f>MIN($R35)</f>
        <v>0</v>
      </c>
      <c r="AH35" s="1">
        <f>MEDIAN($B35)</f>
        <v>0</v>
      </c>
      <c r="AI35" s="1">
        <f>MEDIAN($C35)</f>
        <v>0</v>
      </c>
      <c r="AJ35" s="1">
        <f>MEDIAN($D35)</f>
        <v>0</v>
      </c>
      <c r="AK35" s="1">
        <f>MEDIAN($E35)</f>
        <v>0</v>
      </c>
      <c r="AL35" s="1">
        <f>MEDIAN($F35)</f>
        <v>0</v>
      </c>
      <c r="AM35" s="1">
        <f>MEDIAN($G35)</f>
        <v>0</v>
      </c>
      <c r="AN35" s="1">
        <f>MEDIAN($H35)</f>
        <v>0</v>
      </c>
      <c r="AO35" s="1">
        <f>MEDIAN($I35)</f>
        <v>0</v>
      </c>
      <c r="AP35" s="1">
        <f>MEDIAN($J35)</f>
        <v>0</v>
      </c>
      <c r="AQ35" s="1">
        <f>MEDIAN($K35)</f>
        <v>0</v>
      </c>
      <c r="AR35" s="1">
        <f>MEDIAN($M35)</f>
        <v>0</v>
      </c>
      <c r="AS35" s="1">
        <f>MEDIAN($N35)</f>
        <v>0</v>
      </c>
      <c r="AT35" s="1">
        <f>MEDIAN($P35)</f>
        <v>0</v>
      </c>
      <c r="AU35" s="1">
        <f>MEDIAN($Q35)</f>
        <v>0</v>
      </c>
      <c r="AV35" s="1">
        <f>MEDIAN($R35)</f>
        <v>0</v>
      </c>
      <c r="AW35" s="1">
        <f>MAX($B35)</f>
        <v>0</v>
      </c>
      <c r="AX35" s="1">
        <f>MAX($C35)</f>
        <v>0</v>
      </c>
      <c r="AY35" s="1">
        <f>MAX($D35)</f>
        <v>0</v>
      </c>
      <c r="AZ35" s="1">
        <f>MAX($E35)</f>
        <v>0</v>
      </c>
      <c r="BA35" s="1">
        <f>MAX($F35)</f>
        <v>0</v>
      </c>
      <c r="BB35" s="1">
        <f>MAX($G35)</f>
        <v>0</v>
      </c>
      <c r="BC35" s="1">
        <f>MAX($H35)</f>
        <v>0</v>
      </c>
      <c r="BD35" s="1">
        <f>MAX($I35)</f>
        <v>0</v>
      </c>
      <c r="BE35" s="1">
        <f>MAX($J35)</f>
        <v>0</v>
      </c>
      <c r="BF35" s="1">
        <f>MAX($K35)</f>
        <v>0</v>
      </c>
      <c r="BG35" s="1">
        <f>MAX($M35)</f>
        <v>0</v>
      </c>
      <c r="BH35" s="1">
        <f>MAX($N35)</f>
        <v>0</v>
      </c>
      <c r="BI35" s="1">
        <f>MAX($P35)</f>
        <v>0</v>
      </c>
      <c r="BJ35" s="1">
        <f>MAX($Q35)</f>
        <v>0</v>
      </c>
      <c r="BK35" s="1">
        <f>MAX($R35)</f>
        <v>0</v>
      </c>
    </row>
    <row r="36" spans="1:63">
      <c r="A36" s="1" t="s">
        <v>33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0.019</v>
      </c>
      <c r="J36" s="1">
        <v>3000</v>
      </c>
      <c r="K36" s="1">
        <v>0</v>
      </c>
      <c r="L36" s="1" t="s">
        <v>503</v>
      </c>
      <c r="M36" s="1">
        <v>0</v>
      </c>
      <c r="N36" s="1">
        <v>0</v>
      </c>
      <c r="O36" s="1" t="s">
        <v>507</v>
      </c>
      <c r="P36" s="1">
        <v>1500</v>
      </c>
      <c r="Q36" s="1">
        <v>1</v>
      </c>
      <c r="R36" s="1">
        <v>0</v>
      </c>
      <c r="S36" s="1">
        <f>MIN($B36)</f>
        <v>0</v>
      </c>
      <c r="T36" s="1">
        <f>MIN($C36)</f>
        <v>0</v>
      </c>
      <c r="U36" s="1">
        <f>MIN($D36)</f>
        <v>0</v>
      </c>
      <c r="V36" s="1">
        <f>MIN($E36)</f>
        <v>0</v>
      </c>
      <c r="W36" s="1">
        <f>MIN($F36)</f>
        <v>0</v>
      </c>
      <c r="X36" s="1">
        <f>MIN($G36)</f>
        <v>0</v>
      </c>
      <c r="Y36" s="1">
        <f>MIN($H36)</f>
        <v>0</v>
      </c>
      <c r="Z36" s="1">
        <f>MIN($I36)</f>
        <v>0</v>
      </c>
      <c r="AA36" s="1">
        <f>MIN($J36)</f>
        <v>0</v>
      </c>
      <c r="AB36" s="1">
        <f>MIN($K36)</f>
        <v>0</v>
      </c>
      <c r="AC36" s="1">
        <f>MIN($M36)</f>
        <v>0</v>
      </c>
      <c r="AD36" s="1">
        <f>MIN($N36)</f>
        <v>0</v>
      </c>
      <c r="AE36" s="1">
        <f>MIN($P36)</f>
        <v>0</v>
      </c>
      <c r="AF36" s="1">
        <f>MIN($Q36)</f>
        <v>0</v>
      </c>
      <c r="AG36" s="1">
        <f>MIN($R36)</f>
        <v>0</v>
      </c>
      <c r="AH36" s="1">
        <f>MEDIAN($B36)</f>
        <v>0</v>
      </c>
      <c r="AI36" s="1">
        <f>MEDIAN($C36)</f>
        <v>0</v>
      </c>
      <c r="AJ36" s="1">
        <f>MEDIAN($D36)</f>
        <v>0</v>
      </c>
      <c r="AK36" s="1">
        <f>MEDIAN($E36)</f>
        <v>0</v>
      </c>
      <c r="AL36" s="1">
        <f>MEDIAN($F36)</f>
        <v>0</v>
      </c>
      <c r="AM36" s="1">
        <f>MEDIAN($G36)</f>
        <v>0</v>
      </c>
      <c r="AN36" s="1">
        <f>MEDIAN($H36)</f>
        <v>0</v>
      </c>
      <c r="AO36" s="1">
        <f>MEDIAN($I36)</f>
        <v>0</v>
      </c>
      <c r="AP36" s="1">
        <f>MEDIAN($J36)</f>
        <v>0</v>
      </c>
      <c r="AQ36" s="1">
        <f>MEDIAN($K36)</f>
        <v>0</v>
      </c>
      <c r="AR36" s="1">
        <f>MEDIAN($M36)</f>
        <v>0</v>
      </c>
      <c r="AS36" s="1">
        <f>MEDIAN($N36)</f>
        <v>0</v>
      </c>
      <c r="AT36" s="1">
        <f>MEDIAN($P36)</f>
        <v>0</v>
      </c>
      <c r="AU36" s="1">
        <f>MEDIAN($Q36)</f>
        <v>0</v>
      </c>
      <c r="AV36" s="1">
        <f>MEDIAN($R36)</f>
        <v>0</v>
      </c>
      <c r="AW36" s="1">
        <f>MAX($B36)</f>
        <v>0</v>
      </c>
      <c r="AX36" s="1">
        <f>MAX($C36)</f>
        <v>0</v>
      </c>
      <c r="AY36" s="1">
        <f>MAX($D36)</f>
        <v>0</v>
      </c>
      <c r="AZ36" s="1">
        <f>MAX($E36)</f>
        <v>0</v>
      </c>
      <c r="BA36" s="1">
        <f>MAX($F36)</f>
        <v>0</v>
      </c>
      <c r="BB36" s="1">
        <f>MAX($G36)</f>
        <v>0</v>
      </c>
      <c r="BC36" s="1">
        <f>MAX($H36)</f>
        <v>0</v>
      </c>
      <c r="BD36" s="1">
        <f>MAX($I36)</f>
        <v>0</v>
      </c>
      <c r="BE36" s="1">
        <f>MAX($J36)</f>
        <v>0</v>
      </c>
      <c r="BF36" s="1">
        <f>MAX($K36)</f>
        <v>0</v>
      </c>
      <c r="BG36" s="1">
        <f>MAX($M36)</f>
        <v>0</v>
      </c>
      <c r="BH36" s="1">
        <f>MAX($N36)</f>
        <v>0</v>
      </c>
      <c r="BI36" s="1">
        <f>MAX($P36)</f>
        <v>0</v>
      </c>
      <c r="BJ36" s="1">
        <f>MAX($Q36)</f>
        <v>0</v>
      </c>
      <c r="BK36" s="1">
        <f>MAX($R36)</f>
        <v>0</v>
      </c>
    </row>
    <row r="37" spans="1:63">
      <c r="A37" s="1" t="s">
        <v>34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0.019</v>
      </c>
      <c r="J37" s="1">
        <v>3000</v>
      </c>
      <c r="K37" s="1">
        <v>0</v>
      </c>
      <c r="L37" s="1" t="s">
        <v>503</v>
      </c>
      <c r="M37" s="1">
        <v>0</v>
      </c>
      <c r="N37" s="1">
        <v>0</v>
      </c>
      <c r="O37" s="1" t="s">
        <v>507</v>
      </c>
      <c r="P37" s="1">
        <v>1500</v>
      </c>
      <c r="Q37" s="1">
        <v>1</v>
      </c>
      <c r="R37" s="1">
        <v>0</v>
      </c>
      <c r="S37" s="1">
        <f>MIN($B37)</f>
        <v>0</v>
      </c>
      <c r="T37" s="1">
        <f>MIN($C37)</f>
        <v>0</v>
      </c>
      <c r="U37" s="1">
        <f>MIN($D37)</f>
        <v>0</v>
      </c>
      <c r="V37" s="1">
        <f>MIN($E37)</f>
        <v>0</v>
      </c>
      <c r="W37" s="1">
        <f>MIN($F37)</f>
        <v>0</v>
      </c>
      <c r="X37" s="1">
        <f>MIN($G37)</f>
        <v>0</v>
      </c>
      <c r="Y37" s="1">
        <f>MIN($H37)</f>
        <v>0</v>
      </c>
      <c r="Z37" s="1">
        <f>MIN($I37)</f>
        <v>0</v>
      </c>
      <c r="AA37" s="1">
        <f>MIN($J37)</f>
        <v>0</v>
      </c>
      <c r="AB37" s="1">
        <f>MIN($K37)</f>
        <v>0</v>
      </c>
      <c r="AC37" s="1">
        <f>MIN($M37)</f>
        <v>0</v>
      </c>
      <c r="AD37" s="1">
        <f>MIN($N37)</f>
        <v>0</v>
      </c>
      <c r="AE37" s="1">
        <f>MIN($P37)</f>
        <v>0</v>
      </c>
      <c r="AF37" s="1">
        <f>MIN($Q37)</f>
        <v>0</v>
      </c>
      <c r="AG37" s="1">
        <f>MIN($R37)</f>
        <v>0</v>
      </c>
      <c r="AH37" s="1">
        <f>MEDIAN($B37)</f>
        <v>0</v>
      </c>
      <c r="AI37" s="1">
        <f>MEDIAN($C37)</f>
        <v>0</v>
      </c>
      <c r="AJ37" s="1">
        <f>MEDIAN($D37)</f>
        <v>0</v>
      </c>
      <c r="AK37" s="1">
        <f>MEDIAN($E37)</f>
        <v>0</v>
      </c>
      <c r="AL37" s="1">
        <f>MEDIAN($F37)</f>
        <v>0</v>
      </c>
      <c r="AM37" s="1">
        <f>MEDIAN($G37)</f>
        <v>0</v>
      </c>
      <c r="AN37" s="1">
        <f>MEDIAN($H37)</f>
        <v>0</v>
      </c>
      <c r="AO37" s="1">
        <f>MEDIAN($I37)</f>
        <v>0</v>
      </c>
      <c r="AP37" s="1">
        <f>MEDIAN($J37)</f>
        <v>0</v>
      </c>
      <c r="AQ37" s="1">
        <f>MEDIAN($K37)</f>
        <v>0</v>
      </c>
      <c r="AR37" s="1">
        <f>MEDIAN($M37)</f>
        <v>0</v>
      </c>
      <c r="AS37" s="1">
        <f>MEDIAN($N37)</f>
        <v>0</v>
      </c>
      <c r="AT37" s="1">
        <f>MEDIAN($P37)</f>
        <v>0</v>
      </c>
      <c r="AU37" s="1">
        <f>MEDIAN($Q37)</f>
        <v>0</v>
      </c>
      <c r="AV37" s="1">
        <f>MEDIAN($R37)</f>
        <v>0</v>
      </c>
      <c r="AW37" s="1">
        <f>MAX($B37)</f>
        <v>0</v>
      </c>
      <c r="AX37" s="1">
        <f>MAX($C37)</f>
        <v>0</v>
      </c>
      <c r="AY37" s="1">
        <f>MAX($D37)</f>
        <v>0</v>
      </c>
      <c r="AZ37" s="1">
        <f>MAX($E37)</f>
        <v>0</v>
      </c>
      <c r="BA37" s="1">
        <f>MAX($F37)</f>
        <v>0</v>
      </c>
      <c r="BB37" s="1">
        <f>MAX($G37)</f>
        <v>0</v>
      </c>
      <c r="BC37" s="1">
        <f>MAX($H37)</f>
        <v>0</v>
      </c>
      <c r="BD37" s="1">
        <f>MAX($I37)</f>
        <v>0</v>
      </c>
      <c r="BE37" s="1">
        <f>MAX($J37)</f>
        <v>0</v>
      </c>
      <c r="BF37" s="1">
        <f>MAX($K37)</f>
        <v>0</v>
      </c>
      <c r="BG37" s="1">
        <f>MAX($M37)</f>
        <v>0</v>
      </c>
      <c r="BH37" s="1">
        <f>MAX($N37)</f>
        <v>0</v>
      </c>
      <c r="BI37" s="1">
        <f>MAX($P37)</f>
        <v>0</v>
      </c>
      <c r="BJ37" s="1">
        <f>MAX($Q37)</f>
        <v>0</v>
      </c>
      <c r="BK37" s="1">
        <f>MAX($R37)</f>
        <v>0</v>
      </c>
    </row>
    <row r="38" spans="1:63">
      <c r="A38" s="1" t="s">
        <v>35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0.021</v>
      </c>
      <c r="J38" s="1">
        <v>3000</v>
      </c>
      <c r="K38" s="1">
        <v>0</v>
      </c>
      <c r="L38" s="1" t="s">
        <v>503</v>
      </c>
      <c r="M38" s="1">
        <v>0</v>
      </c>
      <c r="N38" s="1">
        <v>0</v>
      </c>
      <c r="O38" s="1" t="s">
        <v>507</v>
      </c>
      <c r="P38" s="1">
        <v>1500</v>
      </c>
      <c r="Q38" s="1">
        <v>1</v>
      </c>
      <c r="R38" s="1">
        <v>0</v>
      </c>
      <c r="S38" s="1">
        <f>MIN($B38)</f>
        <v>0</v>
      </c>
      <c r="T38" s="1">
        <f>MIN($C38)</f>
        <v>0</v>
      </c>
      <c r="U38" s="1">
        <f>MIN($D38)</f>
        <v>0</v>
      </c>
      <c r="V38" s="1">
        <f>MIN($E38)</f>
        <v>0</v>
      </c>
      <c r="W38" s="1">
        <f>MIN($F38)</f>
        <v>0</v>
      </c>
      <c r="X38" s="1">
        <f>MIN($G38)</f>
        <v>0</v>
      </c>
      <c r="Y38" s="1">
        <f>MIN($H38)</f>
        <v>0</v>
      </c>
      <c r="Z38" s="1">
        <f>MIN($I38)</f>
        <v>0</v>
      </c>
      <c r="AA38" s="1">
        <f>MIN($J38)</f>
        <v>0</v>
      </c>
      <c r="AB38" s="1">
        <f>MIN($K38)</f>
        <v>0</v>
      </c>
      <c r="AC38" s="1">
        <f>MIN($M38)</f>
        <v>0</v>
      </c>
      <c r="AD38" s="1">
        <f>MIN($N38)</f>
        <v>0</v>
      </c>
      <c r="AE38" s="1">
        <f>MIN($P38)</f>
        <v>0</v>
      </c>
      <c r="AF38" s="1">
        <f>MIN($Q38)</f>
        <v>0</v>
      </c>
      <c r="AG38" s="1">
        <f>MIN($R38)</f>
        <v>0</v>
      </c>
      <c r="AH38" s="1">
        <f>MEDIAN($B38)</f>
        <v>0</v>
      </c>
      <c r="AI38" s="1">
        <f>MEDIAN($C38)</f>
        <v>0</v>
      </c>
      <c r="AJ38" s="1">
        <f>MEDIAN($D38)</f>
        <v>0</v>
      </c>
      <c r="AK38" s="1">
        <f>MEDIAN($E38)</f>
        <v>0</v>
      </c>
      <c r="AL38" s="1">
        <f>MEDIAN($F38)</f>
        <v>0</v>
      </c>
      <c r="AM38" s="1">
        <f>MEDIAN($G38)</f>
        <v>0</v>
      </c>
      <c r="AN38" s="1">
        <f>MEDIAN($H38)</f>
        <v>0</v>
      </c>
      <c r="AO38" s="1">
        <f>MEDIAN($I38)</f>
        <v>0</v>
      </c>
      <c r="AP38" s="1">
        <f>MEDIAN($J38)</f>
        <v>0</v>
      </c>
      <c r="AQ38" s="1">
        <f>MEDIAN($K38)</f>
        <v>0</v>
      </c>
      <c r="AR38" s="1">
        <f>MEDIAN($M38)</f>
        <v>0</v>
      </c>
      <c r="AS38" s="1">
        <f>MEDIAN($N38)</f>
        <v>0</v>
      </c>
      <c r="AT38" s="1">
        <f>MEDIAN($P38)</f>
        <v>0</v>
      </c>
      <c r="AU38" s="1">
        <f>MEDIAN($Q38)</f>
        <v>0</v>
      </c>
      <c r="AV38" s="1">
        <f>MEDIAN($R38)</f>
        <v>0</v>
      </c>
      <c r="AW38" s="1">
        <f>MAX($B38)</f>
        <v>0</v>
      </c>
      <c r="AX38" s="1">
        <f>MAX($C38)</f>
        <v>0</v>
      </c>
      <c r="AY38" s="1">
        <f>MAX($D38)</f>
        <v>0</v>
      </c>
      <c r="AZ38" s="1">
        <f>MAX($E38)</f>
        <v>0</v>
      </c>
      <c r="BA38" s="1">
        <f>MAX($F38)</f>
        <v>0</v>
      </c>
      <c r="BB38" s="1">
        <f>MAX($G38)</f>
        <v>0</v>
      </c>
      <c r="BC38" s="1">
        <f>MAX($H38)</f>
        <v>0</v>
      </c>
      <c r="BD38" s="1">
        <f>MAX($I38)</f>
        <v>0</v>
      </c>
      <c r="BE38" s="1">
        <f>MAX($J38)</f>
        <v>0</v>
      </c>
      <c r="BF38" s="1">
        <f>MAX($K38)</f>
        <v>0</v>
      </c>
      <c r="BG38" s="1">
        <f>MAX($M38)</f>
        <v>0</v>
      </c>
      <c r="BH38" s="1">
        <f>MAX($N38)</f>
        <v>0</v>
      </c>
      <c r="BI38" s="1">
        <f>MAX($P38)</f>
        <v>0</v>
      </c>
      <c r="BJ38" s="1">
        <f>MAX($Q38)</f>
        <v>0</v>
      </c>
      <c r="BK38" s="1">
        <f>MAX($R38)</f>
        <v>0</v>
      </c>
    </row>
    <row r="39" spans="1:63">
      <c r="A39" s="1" t="s">
        <v>36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0.019</v>
      </c>
      <c r="J39" s="1">
        <v>3000</v>
      </c>
      <c r="K39" s="1">
        <v>0</v>
      </c>
      <c r="L39" s="1" t="s">
        <v>503</v>
      </c>
      <c r="M39" s="1">
        <v>0</v>
      </c>
      <c r="N39" s="1">
        <v>0</v>
      </c>
      <c r="O39" s="1" t="s">
        <v>507</v>
      </c>
      <c r="P39" s="1">
        <v>1500</v>
      </c>
      <c r="Q39" s="1">
        <v>1</v>
      </c>
      <c r="R39" s="1">
        <v>0</v>
      </c>
      <c r="S39" s="1">
        <f>MIN($B39)</f>
        <v>0</v>
      </c>
      <c r="T39" s="1">
        <f>MIN($C39)</f>
        <v>0</v>
      </c>
      <c r="U39" s="1">
        <f>MIN($D39)</f>
        <v>0</v>
      </c>
      <c r="V39" s="1">
        <f>MIN($E39)</f>
        <v>0</v>
      </c>
      <c r="W39" s="1">
        <f>MIN($F39)</f>
        <v>0</v>
      </c>
      <c r="X39" s="1">
        <f>MIN($G39)</f>
        <v>0</v>
      </c>
      <c r="Y39" s="1">
        <f>MIN($H39)</f>
        <v>0</v>
      </c>
      <c r="Z39" s="1">
        <f>MIN($I39)</f>
        <v>0</v>
      </c>
      <c r="AA39" s="1">
        <f>MIN($J39)</f>
        <v>0</v>
      </c>
      <c r="AB39" s="1">
        <f>MIN($K39)</f>
        <v>0</v>
      </c>
      <c r="AC39" s="1">
        <f>MIN($M39)</f>
        <v>0</v>
      </c>
      <c r="AD39" s="1">
        <f>MIN($N39)</f>
        <v>0</v>
      </c>
      <c r="AE39" s="1">
        <f>MIN($P39)</f>
        <v>0</v>
      </c>
      <c r="AF39" s="1">
        <f>MIN($Q39)</f>
        <v>0</v>
      </c>
      <c r="AG39" s="1">
        <f>MIN($R39)</f>
        <v>0</v>
      </c>
      <c r="AH39" s="1">
        <f>MEDIAN($B39)</f>
        <v>0</v>
      </c>
      <c r="AI39" s="1">
        <f>MEDIAN($C39)</f>
        <v>0</v>
      </c>
      <c r="AJ39" s="1">
        <f>MEDIAN($D39)</f>
        <v>0</v>
      </c>
      <c r="AK39" s="1">
        <f>MEDIAN($E39)</f>
        <v>0</v>
      </c>
      <c r="AL39" s="1">
        <f>MEDIAN($F39)</f>
        <v>0</v>
      </c>
      <c r="AM39" s="1">
        <f>MEDIAN($G39)</f>
        <v>0</v>
      </c>
      <c r="AN39" s="1">
        <f>MEDIAN($H39)</f>
        <v>0</v>
      </c>
      <c r="AO39" s="1">
        <f>MEDIAN($I39)</f>
        <v>0</v>
      </c>
      <c r="AP39" s="1">
        <f>MEDIAN($J39)</f>
        <v>0</v>
      </c>
      <c r="AQ39" s="1">
        <f>MEDIAN($K39)</f>
        <v>0</v>
      </c>
      <c r="AR39" s="1">
        <f>MEDIAN($M39)</f>
        <v>0</v>
      </c>
      <c r="AS39" s="1">
        <f>MEDIAN($N39)</f>
        <v>0</v>
      </c>
      <c r="AT39" s="1">
        <f>MEDIAN($P39)</f>
        <v>0</v>
      </c>
      <c r="AU39" s="1">
        <f>MEDIAN($Q39)</f>
        <v>0</v>
      </c>
      <c r="AV39" s="1">
        <f>MEDIAN($R39)</f>
        <v>0</v>
      </c>
      <c r="AW39" s="1">
        <f>MAX($B39)</f>
        <v>0</v>
      </c>
      <c r="AX39" s="1">
        <f>MAX($C39)</f>
        <v>0</v>
      </c>
      <c r="AY39" s="1">
        <f>MAX($D39)</f>
        <v>0</v>
      </c>
      <c r="AZ39" s="1">
        <f>MAX($E39)</f>
        <v>0</v>
      </c>
      <c r="BA39" s="1">
        <f>MAX($F39)</f>
        <v>0</v>
      </c>
      <c r="BB39" s="1">
        <f>MAX($G39)</f>
        <v>0</v>
      </c>
      <c r="BC39" s="1">
        <f>MAX($H39)</f>
        <v>0</v>
      </c>
      <c r="BD39" s="1">
        <f>MAX($I39)</f>
        <v>0</v>
      </c>
      <c r="BE39" s="1">
        <f>MAX($J39)</f>
        <v>0</v>
      </c>
      <c r="BF39" s="1">
        <f>MAX($K39)</f>
        <v>0</v>
      </c>
      <c r="BG39" s="1">
        <f>MAX($M39)</f>
        <v>0</v>
      </c>
      <c r="BH39" s="1">
        <f>MAX($N39)</f>
        <v>0</v>
      </c>
      <c r="BI39" s="1">
        <f>MAX($P39)</f>
        <v>0</v>
      </c>
      <c r="BJ39" s="1">
        <f>MAX($Q39)</f>
        <v>0</v>
      </c>
      <c r="BK39" s="1">
        <f>MAX($R39)</f>
        <v>0</v>
      </c>
    </row>
    <row r="40" spans="1:63">
      <c r="A40" s="1" t="s">
        <v>37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0.019</v>
      </c>
      <c r="J40" s="1">
        <v>3000</v>
      </c>
      <c r="K40" s="1">
        <v>0</v>
      </c>
      <c r="L40" s="1" t="s">
        <v>503</v>
      </c>
      <c r="M40" s="1">
        <v>0</v>
      </c>
      <c r="N40" s="1">
        <v>0</v>
      </c>
      <c r="O40" s="1" t="s">
        <v>507</v>
      </c>
      <c r="P40" s="1">
        <v>1500</v>
      </c>
      <c r="Q40" s="1">
        <v>1</v>
      </c>
      <c r="R40" s="1">
        <v>0</v>
      </c>
      <c r="S40" s="1">
        <f>MIN($B40)</f>
        <v>0</v>
      </c>
      <c r="T40" s="1">
        <f>MIN($C40)</f>
        <v>0</v>
      </c>
      <c r="U40" s="1">
        <f>MIN($D40)</f>
        <v>0</v>
      </c>
      <c r="V40" s="1">
        <f>MIN($E40)</f>
        <v>0</v>
      </c>
      <c r="W40" s="1">
        <f>MIN($F40)</f>
        <v>0</v>
      </c>
      <c r="X40" s="1">
        <f>MIN($G40)</f>
        <v>0</v>
      </c>
      <c r="Y40" s="1">
        <f>MIN($H40)</f>
        <v>0</v>
      </c>
      <c r="Z40" s="1">
        <f>MIN($I40)</f>
        <v>0</v>
      </c>
      <c r="AA40" s="1">
        <f>MIN($J40)</f>
        <v>0</v>
      </c>
      <c r="AB40" s="1">
        <f>MIN($K40)</f>
        <v>0</v>
      </c>
      <c r="AC40" s="1">
        <f>MIN($M40)</f>
        <v>0</v>
      </c>
      <c r="AD40" s="1">
        <f>MIN($N40)</f>
        <v>0</v>
      </c>
      <c r="AE40" s="1">
        <f>MIN($P40)</f>
        <v>0</v>
      </c>
      <c r="AF40" s="1">
        <f>MIN($Q40)</f>
        <v>0</v>
      </c>
      <c r="AG40" s="1">
        <f>MIN($R40)</f>
        <v>0</v>
      </c>
      <c r="AH40" s="1">
        <f>MEDIAN($B40)</f>
        <v>0</v>
      </c>
      <c r="AI40" s="1">
        <f>MEDIAN($C40)</f>
        <v>0</v>
      </c>
      <c r="AJ40" s="1">
        <f>MEDIAN($D40)</f>
        <v>0</v>
      </c>
      <c r="AK40" s="1">
        <f>MEDIAN($E40)</f>
        <v>0</v>
      </c>
      <c r="AL40" s="1">
        <f>MEDIAN($F40)</f>
        <v>0</v>
      </c>
      <c r="AM40" s="1">
        <f>MEDIAN($G40)</f>
        <v>0</v>
      </c>
      <c r="AN40" s="1">
        <f>MEDIAN($H40)</f>
        <v>0</v>
      </c>
      <c r="AO40" s="1">
        <f>MEDIAN($I40)</f>
        <v>0</v>
      </c>
      <c r="AP40" s="1">
        <f>MEDIAN($J40)</f>
        <v>0</v>
      </c>
      <c r="AQ40" s="1">
        <f>MEDIAN($K40)</f>
        <v>0</v>
      </c>
      <c r="AR40" s="1">
        <f>MEDIAN($M40)</f>
        <v>0</v>
      </c>
      <c r="AS40" s="1">
        <f>MEDIAN($N40)</f>
        <v>0</v>
      </c>
      <c r="AT40" s="1">
        <f>MEDIAN($P40)</f>
        <v>0</v>
      </c>
      <c r="AU40" s="1">
        <f>MEDIAN($Q40)</f>
        <v>0</v>
      </c>
      <c r="AV40" s="1">
        <f>MEDIAN($R40)</f>
        <v>0</v>
      </c>
      <c r="AW40" s="1">
        <f>MAX($B40)</f>
        <v>0</v>
      </c>
      <c r="AX40" s="1">
        <f>MAX($C40)</f>
        <v>0</v>
      </c>
      <c r="AY40" s="1">
        <f>MAX($D40)</f>
        <v>0</v>
      </c>
      <c r="AZ40" s="1">
        <f>MAX($E40)</f>
        <v>0</v>
      </c>
      <c r="BA40" s="1">
        <f>MAX($F40)</f>
        <v>0</v>
      </c>
      <c r="BB40" s="1">
        <f>MAX($G40)</f>
        <v>0</v>
      </c>
      <c r="BC40" s="1">
        <f>MAX($H40)</f>
        <v>0</v>
      </c>
      <c r="BD40" s="1">
        <f>MAX($I40)</f>
        <v>0</v>
      </c>
      <c r="BE40" s="1">
        <f>MAX($J40)</f>
        <v>0</v>
      </c>
      <c r="BF40" s="1">
        <f>MAX($K40)</f>
        <v>0</v>
      </c>
      <c r="BG40" s="1">
        <f>MAX($M40)</f>
        <v>0</v>
      </c>
      <c r="BH40" s="1">
        <f>MAX($N40)</f>
        <v>0</v>
      </c>
      <c r="BI40" s="1">
        <f>MAX($P40)</f>
        <v>0</v>
      </c>
      <c r="BJ40" s="1">
        <f>MAX($Q40)</f>
        <v>0</v>
      </c>
      <c r="BK40" s="1">
        <f>MAX($R40)</f>
        <v>0</v>
      </c>
    </row>
    <row r="41" spans="1:63">
      <c r="A41" s="1" t="s">
        <v>38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0.019</v>
      </c>
      <c r="J41" s="1">
        <v>3000</v>
      </c>
      <c r="K41" s="1">
        <v>0</v>
      </c>
      <c r="L41" s="1" t="s">
        <v>503</v>
      </c>
      <c r="M41" s="1">
        <v>0</v>
      </c>
      <c r="N41" s="1">
        <v>0</v>
      </c>
      <c r="O41" s="1" t="s">
        <v>507</v>
      </c>
      <c r="P41" s="1">
        <v>1500</v>
      </c>
      <c r="Q41" s="1">
        <v>1</v>
      </c>
      <c r="R41" s="1">
        <v>0</v>
      </c>
      <c r="S41" s="1">
        <f>MIN($B41)</f>
        <v>0</v>
      </c>
      <c r="T41" s="1">
        <f>MIN($C41)</f>
        <v>0</v>
      </c>
      <c r="U41" s="1">
        <f>MIN($D41)</f>
        <v>0</v>
      </c>
      <c r="V41" s="1">
        <f>MIN($E41)</f>
        <v>0</v>
      </c>
      <c r="W41" s="1">
        <f>MIN($F41)</f>
        <v>0</v>
      </c>
      <c r="X41" s="1">
        <f>MIN($G41)</f>
        <v>0</v>
      </c>
      <c r="Y41" s="1">
        <f>MIN($H41)</f>
        <v>0</v>
      </c>
      <c r="Z41" s="1">
        <f>MIN($I41)</f>
        <v>0</v>
      </c>
      <c r="AA41" s="1">
        <f>MIN($J41)</f>
        <v>0</v>
      </c>
      <c r="AB41" s="1">
        <f>MIN($K41)</f>
        <v>0</v>
      </c>
      <c r="AC41" s="1">
        <f>MIN($M41)</f>
        <v>0</v>
      </c>
      <c r="AD41" s="1">
        <f>MIN($N41)</f>
        <v>0</v>
      </c>
      <c r="AE41" s="1">
        <f>MIN($P41)</f>
        <v>0</v>
      </c>
      <c r="AF41" s="1">
        <f>MIN($Q41)</f>
        <v>0</v>
      </c>
      <c r="AG41" s="1">
        <f>MIN($R41)</f>
        <v>0</v>
      </c>
      <c r="AH41" s="1">
        <f>MEDIAN($B41)</f>
        <v>0</v>
      </c>
      <c r="AI41" s="1">
        <f>MEDIAN($C41)</f>
        <v>0</v>
      </c>
      <c r="AJ41" s="1">
        <f>MEDIAN($D41)</f>
        <v>0</v>
      </c>
      <c r="AK41" s="1">
        <f>MEDIAN($E41)</f>
        <v>0</v>
      </c>
      <c r="AL41" s="1">
        <f>MEDIAN($F41)</f>
        <v>0</v>
      </c>
      <c r="AM41" s="1">
        <f>MEDIAN($G41)</f>
        <v>0</v>
      </c>
      <c r="AN41" s="1">
        <f>MEDIAN($H41)</f>
        <v>0</v>
      </c>
      <c r="AO41" s="1">
        <f>MEDIAN($I41)</f>
        <v>0</v>
      </c>
      <c r="AP41" s="1">
        <f>MEDIAN($J41)</f>
        <v>0</v>
      </c>
      <c r="AQ41" s="1">
        <f>MEDIAN($K41)</f>
        <v>0</v>
      </c>
      <c r="AR41" s="1">
        <f>MEDIAN($M41)</f>
        <v>0</v>
      </c>
      <c r="AS41" s="1">
        <f>MEDIAN($N41)</f>
        <v>0</v>
      </c>
      <c r="AT41" s="1">
        <f>MEDIAN($P41)</f>
        <v>0</v>
      </c>
      <c r="AU41" s="1">
        <f>MEDIAN($Q41)</f>
        <v>0</v>
      </c>
      <c r="AV41" s="1">
        <f>MEDIAN($R41)</f>
        <v>0</v>
      </c>
      <c r="AW41" s="1">
        <f>MAX($B41)</f>
        <v>0</v>
      </c>
      <c r="AX41" s="1">
        <f>MAX($C41)</f>
        <v>0</v>
      </c>
      <c r="AY41" s="1">
        <f>MAX($D41)</f>
        <v>0</v>
      </c>
      <c r="AZ41" s="1">
        <f>MAX($E41)</f>
        <v>0</v>
      </c>
      <c r="BA41" s="1">
        <f>MAX($F41)</f>
        <v>0</v>
      </c>
      <c r="BB41" s="1">
        <f>MAX($G41)</f>
        <v>0</v>
      </c>
      <c r="BC41" s="1">
        <f>MAX($H41)</f>
        <v>0</v>
      </c>
      <c r="BD41" s="1">
        <f>MAX($I41)</f>
        <v>0</v>
      </c>
      <c r="BE41" s="1">
        <f>MAX($J41)</f>
        <v>0</v>
      </c>
      <c r="BF41" s="1">
        <f>MAX($K41)</f>
        <v>0</v>
      </c>
      <c r="BG41" s="1">
        <f>MAX($M41)</f>
        <v>0</v>
      </c>
      <c r="BH41" s="1">
        <f>MAX($N41)</f>
        <v>0</v>
      </c>
      <c r="BI41" s="1">
        <f>MAX($P41)</f>
        <v>0</v>
      </c>
      <c r="BJ41" s="1">
        <f>MAX($Q41)</f>
        <v>0</v>
      </c>
      <c r="BK41" s="1">
        <f>MAX($R41)</f>
        <v>0</v>
      </c>
    </row>
    <row r="42" spans="1:63">
      <c r="A42" s="1" t="s">
        <v>39</v>
      </c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0.021</v>
      </c>
      <c r="J42" s="1">
        <v>3000</v>
      </c>
      <c r="K42" s="1">
        <v>0</v>
      </c>
      <c r="L42" s="1" t="s">
        <v>503</v>
      </c>
      <c r="M42" s="1">
        <v>0</v>
      </c>
      <c r="N42" s="1">
        <v>0</v>
      </c>
      <c r="O42" s="1" t="s">
        <v>507</v>
      </c>
      <c r="P42" s="1">
        <v>1500</v>
      </c>
      <c r="Q42" s="1">
        <v>1</v>
      </c>
      <c r="R42" s="1">
        <v>0</v>
      </c>
      <c r="S42" s="1">
        <f>MIN($B42)</f>
        <v>0</v>
      </c>
      <c r="T42" s="1">
        <f>MIN($C42)</f>
        <v>0</v>
      </c>
      <c r="U42" s="1">
        <f>MIN($D42)</f>
        <v>0</v>
      </c>
      <c r="V42" s="1">
        <f>MIN($E42)</f>
        <v>0</v>
      </c>
      <c r="W42" s="1">
        <f>MIN($F42)</f>
        <v>0</v>
      </c>
      <c r="X42" s="1">
        <f>MIN($G42)</f>
        <v>0</v>
      </c>
      <c r="Y42" s="1">
        <f>MIN($H42)</f>
        <v>0</v>
      </c>
      <c r="Z42" s="1">
        <f>MIN($I42)</f>
        <v>0</v>
      </c>
      <c r="AA42" s="1">
        <f>MIN($J42)</f>
        <v>0</v>
      </c>
      <c r="AB42" s="1">
        <f>MIN($K42)</f>
        <v>0</v>
      </c>
      <c r="AC42" s="1">
        <f>MIN($M42)</f>
        <v>0</v>
      </c>
      <c r="AD42" s="1">
        <f>MIN($N42)</f>
        <v>0</v>
      </c>
      <c r="AE42" s="1">
        <f>MIN($P42)</f>
        <v>0</v>
      </c>
      <c r="AF42" s="1">
        <f>MIN($Q42)</f>
        <v>0</v>
      </c>
      <c r="AG42" s="1">
        <f>MIN($R42)</f>
        <v>0</v>
      </c>
      <c r="AH42" s="1">
        <f>MEDIAN($B42)</f>
        <v>0</v>
      </c>
      <c r="AI42" s="1">
        <f>MEDIAN($C42)</f>
        <v>0</v>
      </c>
      <c r="AJ42" s="1">
        <f>MEDIAN($D42)</f>
        <v>0</v>
      </c>
      <c r="AK42" s="1">
        <f>MEDIAN($E42)</f>
        <v>0</v>
      </c>
      <c r="AL42" s="1">
        <f>MEDIAN($F42)</f>
        <v>0</v>
      </c>
      <c r="AM42" s="1">
        <f>MEDIAN($G42)</f>
        <v>0</v>
      </c>
      <c r="AN42" s="1">
        <f>MEDIAN($H42)</f>
        <v>0</v>
      </c>
      <c r="AO42" s="1">
        <f>MEDIAN($I42)</f>
        <v>0</v>
      </c>
      <c r="AP42" s="1">
        <f>MEDIAN($J42)</f>
        <v>0</v>
      </c>
      <c r="AQ42" s="1">
        <f>MEDIAN($K42)</f>
        <v>0</v>
      </c>
      <c r="AR42" s="1">
        <f>MEDIAN($M42)</f>
        <v>0</v>
      </c>
      <c r="AS42" s="1">
        <f>MEDIAN($N42)</f>
        <v>0</v>
      </c>
      <c r="AT42" s="1">
        <f>MEDIAN($P42)</f>
        <v>0</v>
      </c>
      <c r="AU42" s="1">
        <f>MEDIAN($Q42)</f>
        <v>0</v>
      </c>
      <c r="AV42" s="1">
        <f>MEDIAN($R42)</f>
        <v>0</v>
      </c>
      <c r="AW42" s="1">
        <f>MAX($B42)</f>
        <v>0</v>
      </c>
      <c r="AX42" s="1">
        <f>MAX($C42)</f>
        <v>0</v>
      </c>
      <c r="AY42" s="1">
        <f>MAX($D42)</f>
        <v>0</v>
      </c>
      <c r="AZ42" s="1">
        <f>MAX($E42)</f>
        <v>0</v>
      </c>
      <c r="BA42" s="1">
        <f>MAX($F42)</f>
        <v>0</v>
      </c>
      <c r="BB42" s="1">
        <f>MAX($G42)</f>
        <v>0</v>
      </c>
      <c r="BC42" s="1">
        <f>MAX($H42)</f>
        <v>0</v>
      </c>
      <c r="BD42" s="1">
        <f>MAX($I42)</f>
        <v>0</v>
      </c>
      <c r="BE42" s="1">
        <f>MAX($J42)</f>
        <v>0</v>
      </c>
      <c r="BF42" s="1">
        <f>MAX($K42)</f>
        <v>0</v>
      </c>
      <c r="BG42" s="1">
        <f>MAX($M42)</f>
        <v>0</v>
      </c>
      <c r="BH42" s="1">
        <f>MAX($N42)</f>
        <v>0</v>
      </c>
      <c r="BI42" s="1">
        <f>MAX($P42)</f>
        <v>0</v>
      </c>
      <c r="BJ42" s="1">
        <f>MAX($Q42)</f>
        <v>0</v>
      </c>
      <c r="BK42" s="1">
        <f>MAX($R42)</f>
        <v>0</v>
      </c>
    </row>
    <row r="43" spans="1:63">
      <c r="A43" s="1" t="s">
        <v>40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0.019</v>
      </c>
      <c r="J43" s="1">
        <v>3000</v>
      </c>
      <c r="K43" s="1">
        <v>0</v>
      </c>
      <c r="L43" s="1" t="s">
        <v>503</v>
      </c>
      <c r="M43" s="1">
        <v>0</v>
      </c>
      <c r="N43" s="1">
        <v>0</v>
      </c>
      <c r="O43" s="1" t="s">
        <v>507</v>
      </c>
      <c r="P43" s="1">
        <v>1500</v>
      </c>
      <c r="Q43" s="1">
        <v>1</v>
      </c>
      <c r="R43" s="1">
        <v>0</v>
      </c>
      <c r="S43" s="1">
        <f>MIN($B43)</f>
        <v>0</v>
      </c>
      <c r="T43" s="1">
        <f>MIN($C43)</f>
        <v>0</v>
      </c>
      <c r="U43" s="1">
        <f>MIN($D43)</f>
        <v>0</v>
      </c>
      <c r="V43" s="1">
        <f>MIN($E43)</f>
        <v>0</v>
      </c>
      <c r="W43" s="1">
        <f>MIN($F43)</f>
        <v>0</v>
      </c>
      <c r="X43" s="1">
        <f>MIN($G43)</f>
        <v>0</v>
      </c>
      <c r="Y43" s="1">
        <f>MIN($H43)</f>
        <v>0</v>
      </c>
      <c r="Z43" s="1">
        <f>MIN($I43)</f>
        <v>0</v>
      </c>
      <c r="AA43" s="1">
        <f>MIN($J43)</f>
        <v>0</v>
      </c>
      <c r="AB43" s="1">
        <f>MIN($K43)</f>
        <v>0</v>
      </c>
      <c r="AC43" s="1">
        <f>MIN($M43)</f>
        <v>0</v>
      </c>
      <c r="AD43" s="1">
        <f>MIN($N43)</f>
        <v>0</v>
      </c>
      <c r="AE43" s="1">
        <f>MIN($P43)</f>
        <v>0</v>
      </c>
      <c r="AF43" s="1">
        <f>MIN($Q43)</f>
        <v>0</v>
      </c>
      <c r="AG43" s="1">
        <f>MIN($R43)</f>
        <v>0</v>
      </c>
      <c r="AH43" s="1">
        <f>MEDIAN($B43)</f>
        <v>0</v>
      </c>
      <c r="AI43" s="1">
        <f>MEDIAN($C43)</f>
        <v>0</v>
      </c>
      <c r="AJ43" s="1">
        <f>MEDIAN($D43)</f>
        <v>0</v>
      </c>
      <c r="AK43" s="1">
        <f>MEDIAN($E43)</f>
        <v>0</v>
      </c>
      <c r="AL43" s="1">
        <f>MEDIAN($F43)</f>
        <v>0</v>
      </c>
      <c r="AM43" s="1">
        <f>MEDIAN($G43)</f>
        <v>0</v>
      </c>
      <c r="AN43" s="1">
        <f>MEDIAN($H43)</f>
        <v>0</v>
      </c>
      <c r="AO43" s="1">
        <f>MEDIAN($I43)</f>
        <v>0</v>
      </c>
      <c r="AP43" s="1">
        <f>MEDIAN($J43)</f>
        <v>0</v>
      </c>
      <c r="AQ43" s="1">
        <f>MEDIAN($K43)</f>
        <v>0</v>
      </c>
      <c r="AR43" s="1">
        <f>MEDIAN($M43)</f>
        <v>0</v>
      </c>
      <c r="AS43" s="1">
        <f>MEDIAN($N43)</f>
        <v>0</v>
      </c>
      <c r="AT43" s="1">
        <f>MEDIAN($P43)</f>
        <v>0</v>
      </c>
      <c r="AU43" s="1">
        <f>MEDIAN($Q43)</f>
        <v>0</v>
      </c>
      <c r="AV43" s="1">
        <f>MEDIAN($R43)</f>
        <v>0</v>
      </c>
      <c r="AW43" s="1">
        <f>MAX($B43)</f>
        <v>0</v>
      </c>
      <c r="AX43" s="1">
        <f>MAX($C43)</f>
        <v>0</v>
      </c>
      <c r="AY43" s="1">
        <f>MAX($D43)</f>
        <v>0</v>
      </c>
      <c r="AZ43" s="1">
        <f>MAX($E43)</f>
        <v>0</v>
      </c>
      <c r="BA43" s="1">
        <f>MAX($F43)</f>
        <v>0</v>
      </c>
      <c r="BB43" s="1">
        <f>MAX($G43)</f>
        <v>0</v>
      </c>
      <c r="BC43" s="1">
        <f>MAX($H43)</f>
        <v>0</v>
      </c>
      <c r="BD43" s="1">
        <f>MAX($I43)</f>
        <v>0</v>
      </c>
      <c r="BE43" s="1">
        <f>MAX($J43)</f>
        <v>0</v>
      </c>
      <c r="BF43" s="1">
        <f>MAX($K43)</f>
        <v>0</v>
      </c>
      <c r="BG43" s="1">
        <f>MAX($M43)</f>
        <v>0</v>
      </c>
      <c r="BH43" s="1">
        <f>MAX($N43)</f>
        <v>0</v>
      </c>
      <c r="BI43" s="1">
        <f>MAX($P43)</f>
        <v>0</v>
      </c>
      <c r="BJ43" s="1">
        <f>MAX($Q43)</f>
        <v>0</v>
      </c>
      <c r="BK43" s="1">
        <f>MAX($R43)</f>
        <v>0</v>
      </c>
    </row>
    <row r="44" spans="1:63">
      <c r="A44" s="1" t="s">
        <v>41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0.018</v>
      </c>
      <c r="J44" s="1">
        <v>3000</v>
      </c>
      <c r="K44" s="1">
        <v>0</v>
      </c>
      <c r="L44" s="1" t="s">
        <v>503</v>
      </c>
      <c r="M44" s="1">
        <v>0</v>
      </c>
      <c r="N44" s="1">
        <v>0</v>
      </c>
      <c r="O44" s="1" t="s">
        <v>507</v>
      </c>
      <c r="P44" s="1">
        <v>1500</v>
      </c>
      <c r="Q44" s="1">
        <v>1</v>
      </c>
      <c r="R44" s="1">
        <v>0</v>
      </c>
      <c r="S44" s="1">
        <f>MIN($B44)</f>
        <v>0</v>
      </c>
      <c r="T44" s="1">
        <f>MIN($C44)</f>
        <v>0</v>
      </c>
      <c r="U44" s="1">
        <f>MIN($D44)</f>
        <v>0</v>
      </c>
      <c r="V44" s="1">
        <f>MIN($E44)</f>
        <v>0</v>
      </c>
      <c r="W44" s="1">
        <f>MIN($F44)</f>
        <v>0</v>
      </c>
      <c r="X44" s="1">
        <f>MIN($G44)</f>
        <v>0</v>
      </c>
      <c r="Y44" s="1">
        <f>MIN($H44)</f>
        <v>0</v>
      </c>
      <c r="Z44" s="1">
        <f>MIN($I44)</f>
        <v>0</v>
      </c>
      <c r="AA44" s="1">
        <f>MIN($J44)</f>
        <v>0</v>
      </c>
      <c r="AB44" s="1">
        <f>MIN($K44)</f>
        <v>0</v>
      </c>
      <c r="AC44" s="1">
        <f>MIN($M44)</f>
        <v>0</v>
      </c>
      <c r="AD44" s="1">
        <f>MIN($N44)</f>
        <v>0</v>
      </c>
      <c r="AE44" s="1">
        <f>MIN($P44)</f>
        <v>0</v>
      </c>
      <c r="AF44" s="1">
        <f>MIN($Q44)</f>
        <v>0</v>
      </c>
      <c r="AG44" s="1">
        <f>MIN($R44)</f>
        <v>0</v>
      </c>
      <c r="AH44" s="1">
        <f>MEDIAN($B44)</f>
        <v>0</v>
      </c>
      <c r="AI44" s="1">
        <f>MEDIAN($C44)</f>
        <v>0</v>
      </c>
      <c r="AJ44" s="1">
        <f>MEDIAN($D44)</f>
        <v>0</v>
      </c>
      <c r="AK44" s="1">
        <f>MEDIAN($E44)</f>
        <v>0</v>
      </c>
      <c r="AL44" s="1">
        <f>MEDIAN($F44)</f>
        <v>0</v>
      </c>
      <c r="AM44" s="1">
        <f>MEDIAN($G44)</f>
        <v>0</v>
      </c>
      <c r="AN44" s="1">
        <f>MEDIAN($H44)</f>
        <v>0</v>
      </c>
      <c r="AO44" s="1">
        <f>MEDIAN($I44)</f>
        <v>0</v>
      </c>
      <c r="AP44" s="1">
        <f>MEDIAN($J44)</f>
        <v>0</v>
      </c>
      <c r="AQ44" s="1">
        <f>MEDIAN($K44)</f>
        <v>0</v>
      </c>
      <c r="AR44" s="1">
        <f>MEDIAN($M44)</f>
        <v>0</v>
      </c>
      <c r="AS44" s="1">
        <f>MEDIAN($N44)</f>
        <v>0</v>
      </c>
      <c r="AT44" s="1">
        <f>MEDIAN($P44)</f>
        <v>0</v>
      </c>
      <c r="AU44" s="1">
        <f>MEDIAN($Q44)</f>
        <v>0</v>
      </c>
      <c r="AV44" s="1">
        <f>MEDIAN($R44)</f>
        <v>0</v>
      </c>
      <c r="AW44" s="1">
        <f>MAX($B44)</f>
        <v>0</v>
      </c>
      <c r="AX44" s="1">
        <f>MAX($C44)</f>
        <v>0</v>
      </c>
      <c r="AY44" s="1">
        <f>MAX($D44)</f>
        <v>0</v>
      </c>
      <c r="AZ44" s="1">
        <f>MAX($E44)</f>
        <v>0</v>
      </c>
      <c r="BA44" s="1">
        <f>MAX($F44)</f>
        <v>0</v>
      </c>
      <c r="BB44" s="1">
        <f>MAX($G44)</f>
        <v>0</v>
      </c>
      <c r="BC44" s="1">
        <f>MAX($H44)</f>
        <v>0</v>
      </c>
      <c r="BD44" s="1">
        <f>MAX($I44)</f>
        <v>0</v>
      </c>
      <c r="BE44" s="1">
        <f>MAX($J44)</f>
        <v>0</v>
      </c>
      <c r="BF44" s="1">
        <f>MAX($K44)</f>
        <v>0</v>
      </c>
      <c r="BG44" s="1">
        <f>MAX($M44)</f>
        <v>0</v>
      </c>
      <c r="BH44" s="1">
        <f>MAX($N44)</f>
        <v>0</v>
      </c>
      <c r="BI44" s="1">
        <f>MAX($P44)</f>
        <v>0</v>
      </c>
      <c r="BJ44" s="1">
        <f>MAX($Q44)</f>
        <v>0</v>
      </c>
      <c r="BK44" s="1">
        <f>MAX($R44)</f>
        <v>0</v>
      </c>
    </row>
    <row r="45" spans="1:63">
      <c r="A45" s="1" t="s">
        <v>42</v>
      </c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0.019</v>
      </c>
      <c r="J45" s="1">
        <v>3000</v>
      </c>
      <c r="K45" s="1">
        <v>0</v>
      </c>
      <c r="L45" s="1" t="s">
        <v>503</v>
      </c>
      <c r="M45" s="1">
        <v>0</v>
      </c>
      <c r="N45" s="1">
        <v>0</v>
      </c>
      <c r="O45" s="1" t="s">
        <v>507</v>
      </c>
      <c r="P45" s="1">
        <v>1500</v>
      </c>
      <c r="Q45" s="1">
        <v>1</v>
      </c>
      <c r="R45" s="1">
        <v>0</v>
      </c>
      <c r="S45" s="1">
        <f>MIN($B45)</f>
        <v>0</v>
      </c>
      <c r="T45" s="1">
        <f>MIN($C45)</f>
        <v>0</v>
      </c>
      <c r="U45" s="1">
        <f>MIN($D45)</f>
        <v>0</v>
      </c>
      <c r="V45" s="1">
        <f>MIN($E45)</f>
        <v>0</v>
      </c>
      <c r="W45" s="1">
        <f>MIN($F45)</f>
        <v>0</v>
      </c>
      <c r="X45" s="1">
        <f>MIN($G45)</f>
        <v>0</v>
      </c>
      <c r="Y45" s="1">
        <f>MIN($H45)</f>
        <v>0</v>
      </c>
      <c r="Z45" s="1">
        <f>MIN($I45)</f>
        <v>0</v>
      </c>
      <c r="AA45" s="1">
        <f>MIN($J45)</f>
        <v>0</v>
      </c>
      <c r="AB45" s="1">
        <f>MIN($K45)</f>
        <v>0</v>
      </c>
      <c r="AC45" s="1">
        <f>MIN($M45)</f>
        <v>0</v>
      </c>
      <c r="AD45" s="1">
        <f>MIN($N45)</f>
        <v>0</v>
      </c>
      <c r="AE45" s="1">
        <f>MIN($P45)</f>
        <v>0</v>
      </c>
      <c r="AF45" s="1">
        <f>MIN($Q45)</f>
        <v>0</v>
      </c>
      <c r="AG45" s="1">
        <f>MIN($R45)</f>
        <v>0</v>
      </c>
      <c r="AH45" s="1">
        <f>MEDIAN($B45)</f>
        <v>0</v>
      </c>
      <c r="AI45" s="1">
        <f>MEDIAN($C45)</f>
        <v>0</v>
      </c>
      <c r="AJ45" s="1">
        <f>MEDIAN($D45)</f>
        <v>0</v>
      </c>
      <c r="AK45" s="1">
        <f>MEDIAN($E45)</f>
        <v>0</v>
      </c>
      <c r="AL45" s="1">
        <f>MEDIAN($F45)</f>
        <v>0</v>
      </c>
      <c r="AM45" s="1">
        <f>MEDIAN($G45)</f>
        <v>0</v>
      </c>
      <c r="AN45" s="1">
        <f>MEDIAN($H45)</f>
        <v>0</v>
      </c>
      <c r="AO45" s="1">
        <f>MEDIAN($I45)</f>
        <v>0</v>
      </c>
      <c r="AP45" s="1">
        <f>MEDIAN($J45)</f>
        <v>0</v>
      </c>
      <c r="AQ45" s="1">
        <f>MEDIAN($K45)</f>
        <v>0</v>
      </c>
      <c r="AR45" s="1">
        <f>MEDIAN($M45)</f>
        <v>0</v>
      </c>
      <c r="AS45" s="1">
        <f>MEDIAN($N45)</f>
        <v>0</v>
      </c>
      <c r="AT45" s="1">
        <f>MEDIAN($P45)</f>
        <v>0</v>
      </c>
      <c r="AU45" s="1">
        <f>MEDIAN($Q45)</f>
        <v>0</v>
      </c>
      <c r="AV45" s="1">
        <f>MEDIAN($R45)</f>
        <v>0</v>
      </c>
      <c r="AW45" s="1">
        <f>MAX($B45)</f>
        <v>0</v>
      </c>
      <c r="AX45" s="1">
        <f>MAX($C45)</f>
        <v>0</v>
      </c>
      <c r="AY45" s="1">
        <f>MAX($D45)</f>
        <v>0</v>
      </c>
      <c r="AZ45" s="1">
        <f>MAX($E45)</f>
        <v>0</v>
      </c>
      <c r="BA45" s="1">
        <f>MAX($F45)</f>
        <v>0</v>
      </c>
      <c r="BB45" s="1">
        <f>MAX($G45)</f>
        <v>0</v>
      </c>
      <c r="BC45" s="1">
        <f>MAX($H45)</f>
        <v>0</v>
      </c>
      <c r="BD45" s="1">
        <f>MAX($I45)</f>
        <v>0</v>
      </c>
      <c r="BE45" s="1">
        <f>MAX($J45)</f>
        <v>0</v>
      </c>
      <c r="BF45" s="1">
        <f>MAX($K45)</f>
        <v>0</v>
      </c>
      <c r="BG45" s="1">
        <f>MAX($M45)</f>
        <v>0</v>
      </c>
      <c r="BH45" s="1">
        <f>MAX($N45)</f>
        <v>0</v>
      </c>
      <c r="BI45" s="1">
        <f>MAX($P45)</f>
        <v>0</v>
      </c>
      <c r="BJ45" s="1">
        <f>MAX($Q45)</f>
        <v>0</v>
      </c>
      <c r="BK45" s="1">
        <f>MAX($R45)</f>
        <v>0</v>
      </c>
    </row>
    <row r="46" spans="1:63">
      <c r="A46" s="1" t="s">
        <v>43</v>
      </c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0.044</v>
      </c>
      <c r="J46" s="1">
        <v>3000</v>
      </c>
      <c r="K46" s="1">
        <v>0</v>
      </c>
      <c r="L46" s="1" t="s">
        <v>503</v>
      </c>
      <c r="M46" s="1">
        <v>0</v>
      </c>
      <c r="N46" s="1">
        <v>0</v>
      </c>
      <c r="O46" s="1" t="s">
        <v>507</v>
      </c>
      <c r="P46" s="1">
        <v>1500</v>
      </c>
      <c r="Q46" s="1">
        <v>1</v>
      </c>
      <c r="R46" s="1">
        <v>0</v>
      </c>
      <c r="S46" s="1">
        <f>MIN($B46)</f>
        <v>0</v>
      </c>
      <c r="T46" s="1">
        <f>MIN($C46)</f>
        <v>0</v>
      </c>
      <c r="U46" s="1">
        <f>MIN($D46)</f>
        <v>0</v>
      </c>
      <c r="V46" s="1">
        <f>MIN($E46)</f>
        <v>0</v>
      </c>
      <c r="W46" s="1">
        <f>MIN($F46)</f>
        <v>0</v>
      </c>
      <c r="X46" s="1">
        <f>MIN($G46)</f>
        <v>0</v>
      </c>
      <c r="Y46" s="1">
        <f>MIN($H46)</f>
        <v>0</v>
      </c>
      <c r="Z46" s="1">
        <f>MIN($I46)</f>
        <v>0</v>
      </c>
      <c r="AA46" s="1">
        <f>MIN($J46)</f>
        <v>0</v>
      </c>
      <c r="AB46" s="1">
        <f>MIN($K46)</f>
        <v>0</v>
      </c>
      <c r="AC46" s="1">
        <f>MIN($M46)</f>
        <v>0</v>
      </c>
      <c r="AD46" s="1">
        <f>MIN($N46)</f>
        <v>0</v>
      </c>
      <c r="AE46" s="1">
        <f>MIN($P46)</f>
        <v>0</v>
      </c>
      <c r="AF46" s="1">
        <f>MIN($Q46)</f>
        <v>0</v>
      </c>
      <c r="AG46" s="1">
        <f>MIN($R46)</f>
        <v>0</v>
      </c>
      <c r="AH46" s="1">
        <f>MEDIAN($B46)</f>
        <v>0</v>
      </c>
      <c r="AI46" s="1">
        <f>MEDIAN($C46)</f>
        <v>0</v>
      </c>
      <c r="AJ46" s="1">
        <f>MEDIAN($D46)</f>
        <v>0</v>
      </c>
      <c r="AK46" s="1">
        <f>MEDIAN($E46)</f>
        <v>0</v>
      </c>
      <c r="AL46" s="1">
        <f>MEDIAN($F46)</f>
        <v>0</v>
      </c>
      <c r="AM46" s="1">
        <f>MEDIAN($G46)</f>
        <v>0</v>
      </c>
      <c r="AN46" s="1">
        <f>MEDIAN($H46)</f>
        <v>0</v>
      </c>
      <c r="AO46" s="1">
        <f>MEDIAN($I46)</f>
        <v>0</v>
      </c>
      <c r="AP46" s="1">
        <f>MEDIAN($J46)</f>
        <v>0</v>
      </c>
      <c r="AQ46" s="1">
        <f>MEDIAN($K46)</f>
        <v>0</v>
      </c>
      <c r="AR46" s="1">
        <f>MEDIAN($M46)</f>
        <v>0</v>
      </c>
      <c r="AS46" s="1">
        <f>MEDIAN($N46)</f>
        <v>0</v>
      </c>
      <c r="AT46" s="1">
        <f>MEDIAN($P46)</f>
        <v>0</v>
      </c>
      <c r="AU46" s="1">
        <f>MEDIAN($Q46)</f>
        <v>0</v>
      </c>
      <c r="AV46" s="1">
        <f>MEDIAN($R46)</f>
        <v>0</v>
      </c>
      <c r="AW46" s="1">
        <f>MAX($B46)</f>
        <v>0</v>
      </c>
      <c r="AX46" s="1">
        <f>MAX($C46)</f>
        <v>0</v>
      </c>
      <c r="AY46" s="1">
        <f>MAX($D46)</f>
        <v>0</v>
      </c>
      <c r="AZ46" s="1">
        <f>MAX($E46)</f>
        <v>0</v>
      </c>
      <c r="BA46" s="1">
        <f>MAX($F46)</f>
        <v>0</v>
      </c>
      <c r="BB46" s="1">
        <f>MAX($G46)</f>
        <v>0</v>
      </c>
      <c r="BC46" s="1">
        <f>MAX($H46)</f>
        <v>0</v>
      </c>
      <c r="BD46" s="1">
        <f>MAX($I46)</f>
        <v>0</v>
      </c>
      <c r="BE46" s="1">
        <f>MAX($J46)</f>
        <v>0</v>
      </c>
      <c r="BF46" s="1">
        <f>MAX($K46)</f>
        <v>0</v>
      </c>
      <c r="BG46" s="1">
        <f>MAX($M46)</f>
        <v>0</v>
      </c>
      <c r="BH46" s="1">
        <f>MAX($N46)</f>
        <v>0</v>
      </c>
      <c r="BI46" s="1">
        <f>MAX($P46)</f>
        <v>0</v>
      </c>
      <c r="BJ46" s="1">
        <f>MAX($Q46)</f>
        <v>0</v>
      </c>
      <c r="BK46" s="1">
        <f>MAX($R46)</f>
        <v>0</v>
      </c>
    </row>
    <row r="47" spans="1:63">
      <c r="A47" s="1" t="s">
        <v>44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0.019</v>
      </c>
      <c r="J47" s="1">
        <v>3000</v>
      </c>
      <c r="K47" s="1">
        <v>0</v>
      </c>
      <c r="L47" s="1" t="s">
        <v>503</v>
      </c>
      <c r="M47" s="1">
        <v>0</v>
      </c>
      <c r="N47" s="1">
        <v>0</v>
      </c>
      <c r="O47" s="1" t="s">
        <v>507</v>
      </c>
      <c r="P47" s="1">
        <v>1500</v>
      </c>
      <c r="Q47" s="1">
        <v>1</v>
      </c>
      <c r="R47" s="1">
        <v>0</v>
      </c>
      <c r="S47" s="1">
        <f>MIN($B47)</f>
        <v>0</v>
      </c>
      <c r="T47" s="1">
        <f>MIN($C47)</f>
        <v>0</v>
      </c>
      <c r="U47" s="1">
        <f>MIN($D47)</f>
        <v>0</v>
      </c>
      <c r="V47" s="1">
        <f>MIN($E47)</f>
        <v>0</v>
      </c>
      <c r="W47" s="1">
        <f>MIN($F47)</f>
        <v>0</v>
      </c>
      <c r="X47" s="1">
        <f>MIN($G47)</f>
        <v>0</v>
      </c>
      <c r="Y47" s="1">
        <f>MIN($H47)</f>
        <v>0</v>
      </c>
      <c r="Z47" s="1">
        <f>MIN($I47)</f>
        <v>0</v>
      </c>
      <c r="AA47" s="1">
        <f>MIN($J47)</f>
        <v>0</v>
      </c>
      <c r="AB47" s="1">
        <f>MIN($K47)</f>
        <v>0</v>
      </c>
      <c r="AC47" s="1">
        <f>MIN($M47)</f>
        <v>0</v>
      </c>
      <c r="AD47" s="1">
        <f>MIN($N47)</f>
        <v>0</v>
      </c>
      <c r="AE47" s="1">
        <f>MIN($P47)</f>
        <v>0</v>
      </c>
      <c r="AF47" s="1">
        <f>MIN($Q47)</f>
        <v>0</v>
      </c>
      <c r="AG47" s="1">
        <f>MIN($R47)</f>
        <v>0</v>
      </c>
      <c r="AH47" s="1">
        <f>MEDIAN($B47)</f>
        <v>0</v>
      </c>
      <c r="AI47" s="1">
        <f>MEDIAN($C47)</f>
        <v>0</v>
      </c>
      <c r="AJ47" s="1">
        <f>MEDIAN($D47)</f>
        <v>0</v>
      </c>
      <c r="AK47" s="1">
        <f>MEDIAN($E47)</f>
        <v>0</v>
      </c>
      <c r="AL47" s="1">
        <f>MEDIAN($F47)</f>
        <v>0</v>
      </c>
      <c r="AM47" s="1">
        <f>MEDIAN($G47)</f>
        <v>0</v>
      </c>
      <c r="AN47" s="1">
        <f>MEDIAN($H47)</f>
        <v>0</v>
      </c>
      <c r="AO47" s="1">
        <f>MEDIAN($I47)</f>
        <v>0</v>
      </c>
      <c r="AP47" s="1">
        <f>MEDIAN($J47)</f>
        <v>0</v>
      </c>
      <c r="AQ47" s="1">
        <f>MEDIAN($K47)</f>
        <v>0</v>
      </c>
      <c r="AR47" s="1">
        <f>MEDIAN($M47)</f>
        <v>0</v>
      </c>
      <c r="AS47" s="1">
        <f>MEDIAN($N47)</f>
        <v>0</v>
      </c>
      <c r="AT47" s="1">
        <f>MEDIAN($P47)</f>
        <v>0</v>
      </c>
      <c r="AU47" s="1">
        <f>MEDIAN($Q47)</f>
        <v>0</v>
      </c>
      <c r="AV47" s="1">
        <f>MEDIAN($R47)</f>
        <v>0</v>
      </c>
      <c r="AW47" s="1">
        <f>MAX($B47)</f>
        <v>0</v>
      </c>
      <c r="AX47" s="1">
        <f>MAX($C47)</f>
        <v>0</v>
      </c>
      <c r="AY47" s="1">
        <f>MAX($D47)</f>
        <v>0</v>
      </c>
      <c r="AZ47" s="1">
        <f>MAX($E47)</f>
        <v>0</v>
      </c>
      <c r="BA47" s="1">
        <f>MAX($F47)</f>
        <v>0</v>
      </c>
      <c r="BB47" s="1">
        <f>MAX($G47)</f>
        <v>0</v>
      </c>
      <c r="BC47" s="1">
        <f>MAX($H47)</f>
        <v>0</v>
      </c>
      <c r="BD47" s="1">
        <f>MAX($I47)</f>
        <v>0</v>
      </c>
      <c r="BE47" s="1">
        <f>MAX($J47)</f>
        <v>0</v>
      </c>
      <c r="BF47" s="1">
        <f>MAX($K47)</f>
        <v>0</v>
      </c>
      <c r="BG47" s="1">
        <f>MAX($M47)</f>
        <v>0</v>
      </c>
      <c r="BH47" s="1">
        <f>MAX($N47)</f>
        <v>0</v>
      </c>
      <c r="BI47" s="1">
        <f>MAX($P47)</f>
        <v>0</v>
      </c>
      <c r="BJ47" s="1">
        <f>MAX($Q47)</f>
        <v>0</v>
      </c>
      <c r="BK47" s="1">
        <f>MAX($R47)</f>
        <v>0</v>
      </c>
    </row>
    <row r="48" spans="1:63">
      <c r="A48" s="1" t="s">
        <v>45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0.019</v>
      </c>
      <c r="J48" s="1">
        <v>3000</v>
      </c>
      <c r="K48" s="1">
        <v>0</v>
      </c>
      <c r="L48" s="1" t="s">
        <v>503</v>
      </c>
      <c r="M48" s="1">
        <v>0</v>
      </c>
      <c r="N48" s="1">
        <v>0</v>
      </c>
      <c r="O48" s="1" t="s">
        <v>507</v>
      </c>
      <c r="P48" s="1">
        <v>1500</v>
      </c>
      <c r="Q48" s="1">
        <v>1</v>
      </c>
      <c r="R48" s="1">
        <v>0</v>
      </c>
      <c r="S48" s="1">
        <f>MIN($B48)</f>
        <v>0</v>
      </c>
      <c r="T48" s="1">
        <f>MIN($C48)</f>
        <v>0</v>
      </c>
      <c r="U48" s="1">
        <f>MIN($D48)</f>
        <v>0</v>
      </c>
      <c r="V48" s="1">
        <f>MIN($E48)</f>
        <v>0</v>
      </c>
      <c r="W48" s="1">
        <f>MIN($F48)</f>
        <v>0</v>
      </c>
      <c r="X48" s="1">
        <f>MIN($G48)</f>
        <v>0</v>
      </c>
      <c r="Y48" s="1">
        <f>MIN($H48)</f>
        <v>0</v>
      </c>
      <c r="Z48" s="1">
        <f>MIN($I48)</f>
        <v>0</v>
      </c>
      <c r="AA48" s="1">
        <f>MIN($J48)</f>
        <v>0</v>
      </c>
      <c r="AB48" s="1">
        <f>MIN($K48)</f>
        <v>0</v>
      </c>
      <c r="AC48" s="1">
        <f>MIN($M48)</f>
        <v>0</v>
      </c>
      <c r="AD48" s="1">
        <f>MIN($N48)</f>
        <v>0</v>
      </c>
      <c r="AE48" s="1">
        <f>MIN($P48)</f>
        <v>0</v>
      </c>
      <c r="AF48" s="1">
        <f>MIN($Q48)</f>
        <v>0</v>
      </c>
      <c r="AG48" s="1">
        <f>MIN($R48)</f>
        <v>0</v>
      </c>
      <c r="AH48" s="1">
        <f>MEDIAN($B48)</f>
        <v>0</v>
      </c>
      <c r="AI48" s="1">
        <f>MEDIAN($C48)</f>
        <v>0</v>
      </c>
      <c r="AJ48" s="1">
        <f>MEDIAN($D48)</f>
        <v>0</v>
      </c>
      <c r="AK48" s="1">
        <f>MEDIAN($E48)</f>
        <v>0</v>
      </c>
      <c r="AL48" s="1">
        <f>MEDIAN($F48)</f>
        <v>0</v>
      </c>
      <c r="AM48" s="1">
        <f>MEDIAN($G48)</f>
        <v>0</v>
      </c>
      <c r="AN48" s="1">
        <f>MEDIAN($H48)</f>
        <v>0</v>
      </c>
      <c r="AO48" s="1">
        <f>MEDIAN($I48)</f>
        <v>0</v>
      </c>
      <c r="AP48" s="1">
        <f>MEDIAN($J48)</f>
        <v>0</v>
      </c>
      <c r="AQ48" s="1">
        <f>MEDIAN($K48)</f>
        <v>0</v>
      </c>
      <c r="AR48" s="1">
        <f>MEDIAN($M48)</f>
        <v>0</v>
      </c>
      <c r="AS48" s="1">
        <f>MEDIAN($N48)</f>
        <v>0</v>
      </c>
      <c r="AT48" s="1">
        <f>MEDIAN($P48)</f>
        <v>0</v>
      </c>
      <c r="AU48" s="1">
        <f>MEDIAN($Q48)</f>
        <v>0</v>
      </c>
      <c r="AV48" s="1">
        <f>MEDIAN($R48)</f>
        <v>0</v>
      </c>
      <c r="AW48" s="1">
        <f>MAX($B48)</f>
        <v>0</v>
      </c>
      <c r="AX48" s="1">
        <f>MAX($C48)</f>
        <v>0</v>
      </c>
      <c r="AY48" s="1">
        <f>MAX($D48)</f>
        <v>0</v>
      </c>
      <c r="AZ48" s="1">
        <f>MAX($E48)</f>
        <v>0</v>
      </c>
      <c r="BA48" s="1">
        <f>MAX($F48)</f>
        <v>0</v>
      </c>
      <c r="BB48" s="1">
        <f>MAX($G48)</f>
        <v>0</v>
      </c>
      <c r="BC48" s="1">
        <f>MAX($H48)</f>
        <v>0</v>
      </c>
      <c r="BD48" s="1">
        <f>MAX($I48)</f>
        <v>0</v>
      </c>
      <c r="BE48" s="1">
        <f>MAX($J48)</f>
        <v>0</v>
      </c>
      <c r="BF48" s="1">
        <f>MAX($K48)</f>
        <v>0</v>
      </c>
      <c r="BG48" s="1">
        <f>MAX($M48)</f>
        <v>0</v>
      </c>
      <c r="BH48" s="1">
        <f>MAX($N48)</f>
        <v>0</v>
      </c>
      <c r="BI48" s="1">
        <f>MAX($P48)</f>
        <v>0</v>
      </c>
      <c r="BJ48" s="1">
        <f>MAX($Q48)</f>
        <v>0</v>
      </c>
      <c r="BK48" s="1">
        <f>MAX($R48)</f>
        <v>0</v>
      </c>
    </row>
    <row r="49" spans="1:63">
      <c r="A49" s="1" t="s">
        <v>46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0.02</v>
      </c>
      <c r="J49" s="1">
        <v>3000</v>
      </c>
      <c r="K49" s="1">
        <v>0</v>
      </c>
      <c r="L49" s="1" t="s">
        <v>503</v>
      </c>
      <c r="M49" s="1">
        <v>0</v>
      </c>
      <c r="N49" s="1">
        <v>0</v>
      </c>
      <c r="O49" s="1" t="s">
        <v>507</v>
      </c>
      <c r="P49" s="1">
        <v>1500</v>
      </c>
      <c r="Q49" s="1">
        <v>1</v>
      </c>
      <c r="R49" s="1">
        <v>0</v>
      </c>
      <c r="S49" s="1">
        <f>MIN($B49)</f>
        <v>0</v>
      </c>
      <c r="T49" s="1">
        <f>MIN($C49)</f>
        <v>0</v>
      </c>
      <c r="U49" s="1">
        <f>MIN($D49)</f>
        <v>0</v>
      </c>
      <c r="V49" s="1">
        <f>MIN($E49)</f>
        <v>0</v>
      </c>
      <c r="W49" s="1">
        <f>MIN($F49)</f>
        <v>0</v>
      </c>
      <c r="X49" s="1">
        <f>MIN($G49)</f>
        <v>0</v>
      </c>
      <c r="Y49" s="1">
        <f>MIN($H49)</f>
        <v>0</v>
      </c>
      <c r="Z49" s="1">
        <f>MIN($I49)</f>
        <v>0</v>
      </c>
      <c r="AA49" s="1">
        <f>MIN($J49)</f>
        <v>0</v>
      </c>
      <c r="AB49" s="1">
        <f>MIN($K49)</f>
        <v>0</v>
      </c>
      <c r="AC49" s="1">
        <f>MIN($M49)</f>
        <v>0</v>
      </c>
      <c r="AD49" s="1">
        <f>MIN($N49)</f>
        <v>0</v>
      </c>
      <c r="AE49" s="1">
        <f>MIN($P49)</f>
        <v>0</v>
      </c>
      <c r="AF49" s="1">
        <f>MIN($Q49)</f>
        <v>0</v>
      </c>
      <c r="AG49" s="1">
        <f>MIN($R49)</f>
        <v>0</v>
      </c>
      <c r="AH49" s="1">
        <f>MEDIAN($B49)</f>
        <v>0</v>
      </c>
      <c r="AI49" s="1">
        <f>MEDIAN($C49)</f>
        <v>0</v>
      </c>
      <c r="AJ49" s="1">
        <f>MEDIAN($D49)</f>
        <v>0</v>
      </c>
      <c r="AK49" s="1">
        <f>MEDIAN($E49)</f>
        <v>0</v>
      </c>
      <c r="AL49" s="1">
        <f>MEDIAN($F49)</f>
        <v>0</v>
      </c>
      <c r="AM49" s="1">
        <f>MEDIAN($G49)</f>
        <v>0</v>
      </c>
      <c r="AN49" s="1">
        <f>MEDIAN($H49)</f>
        <v>0</v>
      </c>
      <c r="AO49" s="1">
        <f>MEDIAN($I49)</f>
        <v>0</v>
      </c>
      <c r="AP49" s="1">
        <f>MEDIAN($J49)</f>
        <v>0</v>
      </c>
      <c r="AQ49" s="1">
        <f>MEDIAN($K49)</f>
        <v>0</v>
      </c>
      <c r="AR49" s="1">
        <f>MEDIAN($M49)</f>
        <v>0</v>
      </c>
      <c r="AS49" s="1">
        <f>MEDIAN($N49)</f>
        <v>0</v>
      </c>
      <c r="AT49" s="1">
        <f>MEDIAN($P49)</f>
        <v>0</v>
      </c>
      <c r="AU49" s="1">
        <f>MEDIAN($Q49)</f>
        <v>0</v>
      </c>
      <c r="AV49" s="1">
        <f>MEDIAN($R49)</f>
        <v>0</v>
      </c>
      <c r="AW49" s="1">
        <f>MAX($B49)</f>
        <v>0</v>
      </c>
      <c r="AX49" s="1">
        <f>MAX($C49)</f>
        <v>0</v>
      </c>
      <c r="AY49" s="1">
        <f>MAX($D49)</f>
        <v>0</v>
      </c>
      <c r="AZ49" s="1">
        <f>MAX($E49)</f>
        <v>0</v>
      </c>
      <c r="BA49" s="1">
        <f>MAX($F49)</f>
        <v>0</v>
      </c>
      <c r="BB49" s="1">
        <f>MAX($G49)</f>
        <v>0</v>
      </c>
      <c r="BC49" s="1">
        <f>MAX($H49)</f>
        <v>0</v>
      </c>
      <c r="BD49" s="1">
        <f>MAX($I49)</f>
        <v>0</v>
      </c>
      <c r="BE49" s="1">
        <f>MAX($J49)</f>
        <v>0</v>
      </c>
      <c r="BF49" s="1">
        <f>MAX($K49)</f>
        <v>0</v>
      </c>
      <c r="BG49" s="1">
        <f>MAX($M49)</f>
        <v>0</v>
      </c>
      <c r="BH49" s="1">
        <f>MAX($N49)</f>
        <v>0</v>
      </c>
      <c r="BI49" s="1">
        <f>MAX($P49)</f>
        <v>0</v>
      </c>
      <c r="BJ49" s="1">
        <f>MAX($Q49)</f>
        <v>0</v>
      </c>
      <c r="BK49" s="1">
        <f>MAX($R49)</f>
        <v>0</v>
      </c>
    </row>
    <row r="50" spans="1:63">
      <c r="A50" s="1" t="s">
        <v>47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0.019</v>
      </c>
      <c r="J50" s="1">
        <v>3000</v>
      </c>
      <c r="K50" s="1">
        <v>0</v>
      </c>
      <c r="L50" s="1" t="s">
        <v>503</v>
      </c>
      <c r="M50" s="1">
        <v>0</v>
      </c>
      <c r="N50" s="1">
        <v>0</v>
      </c>
      <c r="O50" s="1" t="s">
        <v>507</v>
      </c>
      <c r="P50" s="1">
        <v>1500</v>
      </c>
      <c r="Q50" s="1">
        <v>1</v>
      </c>
      <c r="R50" s="1">
        <v>0</v>
      </c>
      <c r="S50" s="1">
        <f>MIN($B50)</f>
        <v>0</v>
      </c>
      <c r="T50" s="1">
        <f>MIN($C50)</f>
        <v>0</v>
      </c>
      <c r="U50" s="1">
        <f>MIN($D50)</f>
        <v>0</v>
      </c>
      <c r="V50" s="1">
        <f>MIN($E50)</f>
        <v>0</v>
      </c>
      <c r="W50" s="1">
        <f>MIN($F50)</f>
        <v>0</v>
      </c>
      <c r="X50" s="1">
        <f>MIN($G50)</f>
        <v>0</v>
      </c>
      <c r="Y50" s="1">
        <f>MIN($H50)</f>
        <v>0</v>
      </c>
      <c r="Z50" s="1">
        <f>MIN($I50)</f>
        <v>0</v>
      </c>
      <c r="AA50" s="1">
        <f>MIN($J50)</f>
        <v>0</v>
      </c>
      <c r="AB50" s="1">
        <f>MIN($K50)</f>
        <v>0</v>
      </c>
      <c r="AC50" s="1">
        <f>MIN($M50)</f>
        <v>0</v>
      </c>
      <c r="AD50" s="1">
        <f>MIN($N50)</f>
        <v>0</v>
      </c>
      <c r="AE50" s="1">
        <f>MIN($P50)</f>
        <v>0</v>
      </c>
      <c r="AF50" s="1">
        <f>MIN($Q50)</f>
        <v>0</v>
      </c>
      <c r="AG50" s="1">
        <f>MIN($R50)</f>
        <v>0</v>
      </c>
      <c r="AH50" s="1">
        <f>MEDIAN($B50)</f>
        <v>0</v>
      </c>
      <c r="AI50" s="1">
        <f>MEDIAN($C50)</f>
        <v>0</v>
      </c>
      <c r="AJ50" s="1">
        <f>MEDIAN($D50)</f>
        <v>0</v>
      </c>
      <c r="AK50" s="1">
        <f>MEDIAN($E50)</f>
        <v>0</v>
      </c>
      <c r="AL50" s="1">
        <f>MEDIAN($F50)</f>
        <v>0</v>
      </c>
      <c r="AM50" s="1">
        <f>MEDIAN($G50)</f>
        <v>0</v>
      </c>
      <c r="AN50" s="1">
        <f>MEDIAN($H50)</f>
        <v>0</v>
      </c>
      <c r="AO50" s="1">
        <f>MEDIAN($I50)</f>
        <v>0</v>
      </c>
      <c r="AP50" s="1">
        <f>MEDIAN($J50)</f>
        <v>0</v>
      </c>
      <c r="AQ50" s="1">
        <f>MEDIAN($K50)</f>
        <v>0</v>
      </c>
      <c r="AR50" s="1">
        <f>MEDIAN($M50)</f>
        <v>0</v>
      </c>
      <c r="AS50" s="1">
        <f>MEDIAN($N50)</f>
        <v>0</v>
      </c>
      <c r="AT50" s="1">
        <f>MEDIAN($P50)</f>
        <v>0</v>
      </c>
      <c r="AU50" s="1">
        <f>MEDIAN($Q50)</f>
        <v>0</v>
      </c>
      <c r="AV50" s="1">
        <f>MEDIAN($R50)</f>
        <v>0</v>
      </c>
      <c r="AW50" s="1">
        <f>MAX($B50)</f>
        <v>0</v>
      </c>
      <c r="AX50" s="1">
        <f>MAX($C50)</f>
        <v>0</v>
      </c>
      <c r="AY50" s="1">
        <f>MAX($D50)</f>
        <v>0</v>
      </c>
      <c r="AZ50" s="1">
        <f>MAX($E50)</f>
        <v>0</v>
      </c>
      <c r="BA50" s="1">
        <f>MAX($F50)</f>
        <v>0</v>
      </c>
      <c r="BB50" s="1">
        <f>MAX($G50)</f>
        <v>0</v>
      </c>
      <c r="BC50" s="1">
        <f>MAX($H50)</f>
        <v>0</v>
      </c>
      <c r="BD50" s="1">
        <f>MAX($I50)</f>
        <v>0</v>
      </c>
      <c r="BE50" s="1">
        <f>MAX($J50)</f>
        <v>0</v>
      </c>
      <c r="BF50" s="1">
        <f>MAX($K50)</f>
        <v>0</v>
      </c>
      <c r="BG50" s="1">
        <f>MAX($M50)</f>
        <v>0</v>
      </c>
      <c r="BH50" s="1">
        <f>MAX($N50)</f>
        <v>0</v>
      </c>
      <c r="BI50" s="1">
        <f>MAX($P50)</f>
        <v>0</v>
      </c>
      <c r="BJ50" s="1">
        <f>MAX($Q50)</f>
        <v>0</v>
      </c>
      <c r="BK50" s="1">
        <f>MAX($R50)</f>
        <v>0</v>
      </c>
    </row>
    <row r="51" spans="1:63">
      <c r="A51" s="1" t="s">
        <v>48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0.018</v>
      </c>
      <c r="J51" s="1">
        <v>3000</v>
      </c>
      <c r="K51" s="1">
        <v>0</v>
      </c>
      <c r="L51" s="1" t="s">
        <v>503</v>
      </c>
      <c r="M51" s="1">
        <v>0</v>
      </c>
      <c r="N51" s="1">
        <v>0</v>
      </c>
      <c r="O51" s="1" t="s">
        <v>507</v>
      </c>
      <c r="P51" s="1">
        <v>1500</v>
      </c>
      <c r="Q51" s="1">
        <v>1</v>
      </c>
      <c r="R51" s="1">
        <v>0</v>
      </c>
      <c r="S51" s="1">
        <f>MIN($B51)</f>
        <v>0</v>
      </c>
      <c r="T51" s="1">
        <f>MIN($C51)</f>
        <v>0</v>
      </c>
      <c r="U51" s="1">
        <f>MIN($D51)</f>
        <v>0</v>
      </c>
      <c r="V51" s="1">
        <f>MIN($E51)</f>
        <v>0</v>
      </c>
      <c r="W51" s="1">
        <f>MIN($F51)</f>
        <v>0</v>
      </c>
      <c r="X51" s="1">
        <f>MIN($G51)</f>
        <v>0</v>
      </c>
      <c r="Y51" s="1">
        <f>MIN($H51)</f>
        <v>0</v>
      </c>
      <c r="Z51" s="1">
        <f>MIN($I51)</f>
        <v>0</v>
      </c>
      <c r="AA51" s="1">
        <f>MIN($J51)</f>
        <v>0</v>
      </c>
      <c r="AB51" s="1">
        <f>MIN($K51)</f>
        <v>0</v>
      </c>
      <c r="AC51" s="1">
        <f>MIN($M51)</f>
        <v>0</v>
      </c>
      <c r="AD51" s="1">
        <f>MIN($N51)</f>
        <v>0</v>
      </c>
      <c r="AE51" s="1">
        <f>MIN($P51)</f>
        <v>0</v>
      </c>
      <c r="AF51" s="1">
        <f>MIN($Q51)</f>
        <v>0</v>
      </c>
      <c r="AG51" s="1">
        <f>MIN($R51)</f>
        <v>0</v>
      </c>
      <c r="AH51" s="1">
        <f>MEDIAN($B51)</f>
        <v>0</v>
      </c>
      <c r="AI51" s="1">
        <f>MEDIAN($C51)</f>
        <v>0</v>
      </c>
      <c r="AJ51" s="1">
        <f>MEDIAN($D51)</f>
        <v>0</v>
      </c>
      <c r="AK51" s="1">
        <f>MEDIAN($E51)</f>
        <v>0</v>
      </c>
      <c r="AL51" s="1">
        <f>MEDIAN($F51)</f>
        <v>0</v>
      </c>
      <c r="AM51" s="1">
        <f>MEDIAN($G51)</f>
        <v>0</v>
      </c>
      <c r="AN51" s="1">
        <f>MEDIAN($H51)</f>
        <v>0</v>
      </c>
      <c r="AO51" s="1">
        <f>MEDIAN($I51)</f>
        <v>0</v>
      </c>
      <c r="AP51" s="1">
        <f>MEDIAN($J51)</f>
        <v>0</v>
      </c>
      <c r="AQ51" s="1">
        <f>MEDIAN($K51)</f>
        <v>0</v>
      </c>
      <c r="AR51" s="1">
        <f>MEDIAN($M51)</f>
        <v>0</v>
      </c>
      <c r="AS51" s="1">
        <f>MEDIAN($N51)</f>
        <v>0</v>
      </c>
      <c r="AT51" s="1">
        <f>MEDIAN($P51)</f>
        <v>0</v>
      </c>
      <c r="AU51" s="1">
        <f>MEDIAN($Q51)</f>
        <v>0</v>
      </c>
      <c r="AV51" s="1">
        <f>MEDIAN($R51)</f>
        <v>0</v>
      </c>
      <c r="AW51" s="1">
        <f>MAX($B51)</f>
        <v>0</v>
      </c>
      <c r="AX51" s="1">
        <f>MAX($C51)</f>
        <v>0</v>
      </c>
      <c r="AY51" s="1">
        <f>MAX($D51)</f>
        <v>0</v>
      </c>
      <c r="AZ51" s="1">
        <f>MAX($E51)</f>
        <v>0</v>
      </c>
      <c r="BA51" s="1">
        <f>MAX($F51)</f>
        <v>0</v>
      </c>
      <c r="BB51" s="1">
        <f>MAX($G51)</f>
        <v>0</v>
      </c>
      <c r="BC51" s="1">
        <f>MAX($H51)</f>
        <v>0</v>
      </c>
      <c r="BD51" s="1">
        <f>MAX($I51)</f>
        <v>0</v>
      </c>
      <c r="BE51" s="1">
        <f>MAX($J51)</f>
        <v>0</v>
      </c>
      <c r="BF51" s="1">
        <f>MAX($K51)</f>
        <v>0</v>
      </c>
      <c r="BG51" s="1">
        <f>MAX($M51)</f>
        <v>0</v>
      </c>
      <c r="BH51" s="1">
        <f>MAX($N51)</f>
        <v>0</v>
      </c>
      <c r="BI51" s="1">
        <f>MAX($P51)</f>
        <v>0</v>
      </c>
      <c r="BJ51" s="1">
        <f>MAX($Q51)</f>
        <v>0</v>
      </c>
      <c r="BK51" s="1">
        <f>MAX($R51)</f>
        <v>0</v>
      </c>
    </row>
    <row r="52" spans="1:63">
      <c r="A52" s="1" t="s">
        <v>49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0.018</v>
      </c>
      <c r="J52" s="1">
        <v>3000</v>
      </c>
      <c r="K52" s="1">
        <v>0</v>
      </c>
      <c r="L52" s="1" t="s">
        <v>503</v>
      </c>
      <c r="M52" s="1">
        <v>0</v>
      </c>
      <c r="N52" s="1">
        <v>0</v>
      </c>
      <c r="O52" s="1" t="s">
        <v>507</v>
      </c>
      <c r="P52" s="1">
        <v>1500</v>
      </c>
      <c r="Q52" s="1">
        <v>1</v>
      </c>
      <c r="R52" s="1">
        <v>0</v>
      </c>
      <c r="S52" s="1">
        <f>MIN($B52)</f>
        <v>0</v>
      </c>
      <c r="T52" s="1">
        <f>MIN($C52)</f>
        <v>0</v>
      </c>
      <c r="U52" s="1">
        <f>MIN($D52)</f>
        <v>0</v>
      </c>
      <c r="V52" s="1">
        <f>MIN($E52)</f>
        <v>0</v>
      </c>
      <c r="W52" s="1">
        <f>MIN($F52)</f>
        <v>0</v>
      </c>
      <c r="X52" s="1">
        <f>MIN($G52)</f>
        <v>0</v>
      </c>
      <c r="Y52" s="1">
        <f>MIN($H52)</f>
        <v>0</v>
      </c>
      <c r="Z52" s="1">
        <f>MIN($I52)</f>
        <v>0</v>
      </c>
      <c r="AA52" s="1">
        <f>MIN($J52)</f>
        <v>0</v>
      </c>
      <c r="AB52" s="1">
        <f>MIN($K52)</f>
        <v>0</v>
      </c>
      <c r="AC52" s="1">
        <f>MIN($M52)</f>
        <v>0</v>
      </c>
      <c r="AD52" s="1">
        <f>MIN($N52)</f>
        <v>0</v>
      </c>
      <c r="AE52" s="1">
        <f>MIN($P52)</f>
        <v>0</v>
      </c>
      <c r="AF52" s="1">
        <f>MIN($Q52)</f>
        <v>0</v>
      </c>
      <c r="AG52" s="1">
        <f>MIN($R52)</f>
        <v>0</v>
      </c>
      <c r="AH52" s="1">
        <f>MEDIAN($B52)</f>
        <v>0</v>
      </c>
      <c r="AI52" s="1">
        <f>MEDIAN($C52)</f>
        <v>0</v>
      </c>
      <c r="AJ52" s="1">
        <f>MEDIAN($D52)</f>
        <v>0</v>
      </c>
      <c r="AK52" s="1">
        <f>MEDIAN($E52)</f>
        <v>0</v>
      </c>
      <c r="AL52" s="1">
        <f>MEDIAN($F52)</f>
        <v>0</v>
      </c>
      <c r="AM52" s="1">
        <f>MEDIAN($G52)</f>
        <v>0</v>
      </c>
      <c r="AN52" s="1">
        <f>MEDIAN($H52)</f>
        <v>0</v>
      </c>
      <c r="AO52" s="1">
        <f>MEDIAN($I52)</f>
        <v>0</v>
      </c>
      <c r="AP52" s="1">
        <f>MEDIAN($J52)</f>
        <v>0</v>
      </c>
      <c r="AQ52" s="1">
        <f>MEDIAN($K52)</f>
        <v>0</v>
      </c>
      <c r="AR52" s="1">
        <f>MEDIAN($M52)</f>
        <v>0</v>
      </c>
      <c r="AS52" s="1">
        <f>MEDIAN($N52)</f>
        <v>0</v>
      </c>
      <c r="AT52" s="1">
        <f>MEDIAN($P52)</f>
        <v>0</v>
      </c>
      <c r="AU52" s="1">
        <f>MEDIAN($Q52)</f>
        <v>0</v>
      </c>
      <c r="AV52" s="1">
        <f>MEDIAN($R52)</f>
        <v>0</v>
      </c>
      <c r="AW52" s="1">
        <f>MAX($B52)</f>
        <v>0</v>
      </c>
      <c r="AX52" s="1">
        <f>MAX($C52)</f>
        <v>0</v>
      </c>
      <c r="AY52" s="1">
        <f>MAX($D52)</f>
        <v>0</v>
      </c>
      <c r="AZ52" s="1">
        <f>MAX($E52)</f>
        <v>0</v>
      </c>
      <c r="BA52" s="1">
        <f>MAX($F52)</f>
        <v>0</v>
      </c>
      <c r="BB52" s="1">
        <f>MAX($G52)</f>
        <v>0</v>
      </c>
      <c r="BC52" s="1">
        <f>MAX($H52)</f>
        <v>0</v>
      </c>
      <c r="BD52" s="1">
        <f>MAX($I52)</f>
        <v>0</v>
      </c>
      <c r="BE52" s="1">
        <f>MAX($J52)</f>
        <v>0</v>
      </c>
      <c r="BF52" s="1">
        <f>MAX($K52)</f>
        <v>0</v>
      </c>
      <c r="BG52" s="1">
        <f>MAX($M52)</f>
        <v>0</v>
      </c>
      <c r="BH52" s="1">
        <f>MAX($N52)</f>
        <v>0</v>
      </c>
      <c r="BI52" s="1">
        <f>MAX($P52)</f>
        <v>0</v>
      </c>
      <c r="BJ52" s="1">
        <f>MAX($Q52)</f>
        <v>0</v>
      </c>
      <c r="BK52" s="1">
        <f>MAX($R52)</f>
        <v>0</v>
      </c>
    </row>
    <row r="53" spans="1:63">
      <c r="A53" s="1" t="s">
        <v>50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0.019</v>
      </c>
      <c r="J53" s="1">
        <v>3000</v>
      </c>
      <c r="K53" s="1">
        <v>0</v>
      </c>
      <c r="L53" s="1" t="s">
        <v>503</v>
      </c>
      <c r="M53" s="1">
        <v>0</v>
      </c>
      <c r="N53" s="1">
        <v>0</v>
      </c>
      <c r="O53" s="1" t="s">
        <v>507</v>
      </c>
      <c r="P53" s="1">
        <v>1500</v>
      </c>
      <c r="Q53" s="1">
        <v>1</v>
      </c>
      <c r="R53" s="1">
        <v>0</v>
      </c>
      <c r="S53" s="1">
        <f>MIN($B53)</f>
        <v>0</v>
      </c>
      <c r="T53" s="1">
        <f>MIN($C53)</f>
        <v>0</v>
      </c>
      <c r="U53" s="1">
        <f>MIN($D53)</f>
        <v>0</v>
      </c>
      <c r="V53" s="1">
        <f>MIN($E53)</f>
        <v>0</v>
      </c>
      <c r="W53" s="1">
        <f>MIN($F53)</f>
        <v>0</v>
      </c>
      <c r="X53" s="1">
        <f>MIN($G53)</f>
        <v>0</v>
      </c>
      <c r="Y53" s="1">
        <f>MIN($H53)</f>
        <v>0</v>
      </c>
      <c r="Z53" s="1">
        <f>MIN($I53)</f>
        <v>0</v>
      </c>
      <c r="AA53" s="1">
        <f>MIN($J53)</f>
        <v>0</v>
      </c>
      <c r="AB53" s="1">
        <f>MIN($K53)</f>
        <v>0</v>
      </c>
      <c r="AC53" s="1">
        <f>MIN($M53)</f>
        <v>0</v>
      </c>
      <c r="AD53" s="1">
        <f>MIN($N53)</f>
        <v>0</v>
      </c>
      <c r="AE53" s="1">
        <f>MIN($P53)</f>
        <v>0</v>
      </c>
      <c r="AF53" s="1">
        <f>MIN($Q53)</f>
        <v>0</v>
      </c>
      <c r="AG53" s="1">
        <f>MIN($R53)</f>
        <v>0</v>
      </c>
      <c r="AH53" s="1">
        <f>MEDIAN($B53)</f>
        <v>0</v>
      </c>
      <c r="AI53" s="1">
        <f>MEDIAN($C53)</f>
        <v>0</v>
      </c>
      <c r="AJ53" s="1">
        <f>MEDIAN($D53)</f>
        <v>0</v>
      </c>
      <c r="AK53" s="1">
        <f>MEDIAN($E53)</f>
        <v>0</v>
      </c>
      <c r="AL53" s="1">
        <f>MEDIAN($F53)</f>
        <v>0</v>
      </c>
      <c r="AM53" s="1">
        <f>MEDIAN($G53)</f>
        <v>0</v>
      </c>
      <c r="AN53" s="1">
        <f>MEDIAN($H53)</f>
        <v>0</v>
      </c>
      <c r="AO53" s="1">
        <f>MEDIAN($I53)</f>
        <v>0</v>
      </c>
      <c r="AP53" s="1">
        <f>MEDIAN($J53)</f>
        <v>0</v>
      </c>
      <c r="AQ53" s="1">
        <f>MEDIAN($K53)</f>
        <v>0</v>
      </c>
      <c r="AR53" s="1">
        <f>MEDIAN($M53)</f>
        <v>0</v>
      </c>
      <c r="AS53" s="1">
        <f>MEDIAN($N53)</f>
        <v>0</v>
      </c>
      <c r="AT53" s="1">
        <f>MEDIAN($P53)</f>
        <v>0</v>
      </c>
      <c r="AU53" s="1">
        <f>MEDIAN($Q53)</f>
        <v>0</v>
      </c>
      <c r="AV53" s="1">
        <f>MEDIAN($R53)</f>
        <v>0</v>
      </c>
      <c r="AW53" s="1">
        <f>MAX($B53)</f>
        <v>0</v>
      </c>
      <c r="AX53" s="1">
        <f>MAX($C53)</f>
        <v>0</v>
      </c>
      <c r="AY53" s="1">
        <f>MAX($D53)</f>
        <v>0</v>
      </c>
      <c r="AZ53" s="1">
        <f>MAX($E53)</f>
        <v>0</v>
      </c>
      <c r="BA53" s="1">
        <f>MAX($F53)</f>
        <v>0</v>
      </c>
      <c r="BB53" s="1">
        <f>MAX($G53)</f>
        <v>0</v>
      </c>
      <c r="BC53" s="1">
        <f>MAX($H53)</f>
        <v>0</v>
      </c>
      <c r="BD53" s="1">
        <f>MAX($I53)</f>
        <v>0</v>
      </c>
      <c r="BE53" s="1">
        <f>MAX($J53)</f>
        <v>0</v>
      </c>
      <c r="BF53" s="1">
        <f>MAX($K53)</f>
        <v>0</v>
      </c>
      <c r="BG53" s="1">
        <f>MAX($M53)</f>
        <v>0</v>
      </c>
      <c r="BH53" s="1">
        <f>MAX($N53)</f>
        <v>0</v>
      </c>
      <c r="BI53" s="1">
        <f>MAX($P53)</f>
        <v>0</v>
      </c>
      <c r="BJ53" s="1">
        <f>MAX($Q53)</f>
        <v>0</v>
      </c>
      <c r="BK53" s="1">
        <f>MAX($R53)</f>
        <v>0</v>
      </c>
    </row>
    <row r="54" spans="1:63">
      <c r="A54" s="1" t="s">
        <v>51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0.021</v>
      </c>
      <c r="J54" s="1">
        <v>3000</v>
      </c>
      <c r="K54" s="1">
        <v>0</v>
      </c>
      <c r="L54" s="1" t="s">
        <v>503</v>
      </c>
      <c r="M54" s="1">
        <v>0</v>
      </c>
      <c r="N54" s="1">
        <v>0</v>
      </c>
      <c r="O54" s="1" t="s">
        <v>507</v>
      </c>
      <c r="P54" s="1">
        <v>1500</v>
      </c>
      <c r="Q54" s="1">
        <v>1</v>
      </c>
      <c r="R54" s="1">
        <v>0</v>
      </c>
      <c r="S54" s="1">
        <f>MIN($B54)</f>
        <v>0</v>
      </c>
      <c r="T54" s="1">
        <f>MIN($C54)</f>
        <v>0</v>
      </c>
      <c r="U54" s="1">
        <f>MIN($D54)</f>
        <v>0</v>
      </c>
      <c r="V54" s="1">
        <f>MIN($E54)</f>
        <v>0</v>
      </c>
      <c r="W54" s="1">
        <f>MIN($F54)</f>
        <v>0</v>
      </c>
      <c r="X54" s="1">
        <f>MIN($G54)</f>
        <v>0</v>
      </c>
      <c r="Y54" s="1">
        <f>MIN($H54)</f>
        <v>0</v>
      </c>
      <c r="Z54" s="1">
        <f>MIN($I54)</f>
        <v>0</v>
      </c>
      <c r="AA54" s="1">
        <f>MIN($J54)</f>
        <v>0</v>
      </c>
      <c r="AB54" s="1">
        <f>MIN($K54)</f>
        <v>0</v>
      </c>
      <c r="AC54" s="1">
        <f>MIN($M54)</f>
        <v>0</v>
      </c>
      <c r="AD54" s="1">
        <f>MIN($N54)</f>
        <v>0</v>
      </c>
      <c r="AE54" s="1">
        <f>MIN($P54)</f>
        <v>0</v>
      </c>
      <c r="AF54" s="1">
        <f>MIN($Q54)</f>
        <v>0</v>
      </c>
      <c r="AG54" s="1">
        <f>MIN($R54)</f>
        <v>0</v>
      </c>
      <c r="AH54" s="1">
        <f>MEDIAN($B54)</f>
        <v>0</v>
      </c>
      <c r="AI54" s="1">
        <f>MEDIAN($C54)</f>
        <v>0</v>
      </c>
      <c r="AJ54" s="1">
        <f>MEDIAN($D54)</f>
        <v>0</v>
      </c>
      <c r="AK54" s="1">
        <f>MEDIAN($E54)</f>
        <v>0</v>
      </c>
      <c r="AL54" s="1">
        <f>MEDIAN($F54)</f>
        <v>0</v>
      </c>
      <c r="AM54" s="1">
        <f>MEDIAN($G54)</f>
        <v>0</v>
      </c>
      <c r="AN54" s="1">
        <f>MEDIAN($H54)</f>
        <v>0</v>
      </c>
      <c r="AO54" s="1">
        <f>MEDIAN($I54)</f>
        <v>0</v>
      </c>
      <c r="AP54" s="1">
        <f>MEDIAN($J54)</f>
        <v>0</v>
      </c>
      <c r="AQ54" s="1">
        <f>MEDIAN($K54)</f>
        <v>0</v>
      </c>
      <c r="AR54" s="1">
        <f>MEDIAN($M54)</f>
        <v>0</v>
      </c>
      <c r="AS54" s="1">
        <f>MEDIAN($N54)</f>
        <v>0</v>
      </c>
      <c r="AT54" s="1">
        <f>MEDIAN($P54)</f>
        <v>0</v>
      </c>
      <c r="AU54" s="1">
        <f>MEDIAN($Q54)</f>
        <v>0</v>
      </c>
      <c r="AV54" s="1">
        <f>MEDIAN($R54)</f>
        <v>0</v>
      </c>
      <c r="AW54" s="1">
        <f>MAX($B54)</f>
        <v>0</v>
      </c>
      <c r="AX54" s="1">
        <f>MAX($C54)</f>
        <v>0</v>
      </c>
      <c r="AY54" s="1">
        <f>MAX($D54)</f>
        <v>0</v>
      </c>
      <c r="AZ54" s="1">
        <f>MAX($E54)</f>
        <v>0</v>
      </c>
      <c r="BA54" s="1">
        <f>MAX($F54)</f>
        <v>0</v>
      </c>
      <c r="BB54" s="1">
        <f>MAX($G54)</f>
        <v>0</v>
      </c>
      <c r="BC54" s="1">
        <f>MAX($H54)</f>
        <v>0</v>
      </c>
      <c r="BD54" s="1">
        <f>MAX($I54)</f>
        <v>0</v>
      </c>
      <c r="BE54" s="1">
        <f>MAX($J54)</f>
        <v>0</v>
      </c>
      <c r="BF54" s="1">
        <f>MAX($K54)</f>
        <v>0</v>
      </c>
      <c r="BG54" s="1">
        <f>MAX($M54)</f>
        <v>0</v>
      </c>
      <c r="BH54" s="1">
        <f>MAX($N54)</f>
        <v>0</v>
      </c>
      <c r="BI54" s="1">
        <f>MAX($P54)</f>
        <v>0</v>
      </c>
      <c r="BJ54" s="1">
        <f>MAX($Q54)</f>
        <v>0</v>
      </c>
      <c r="BK54" s="1">
        <f>MAX($R54)</f>
        <v>0</v>
      </c>
    </row>
    <row r="55" spans="1:63">
      <c r="A55" s="1" t="s">
        <v>52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0.019</v>
      </c>
      <c r="J55" s="1">
        <v>3000</v>
      </c>
      <c r="K55" s="1">
        <v>0</v>
      </c>
      <c r="L55" s="1" t="s">
        <v>503</v>
      </c>
      <c r="M55" s="1">
        <v>0</v>
      </c>
      <c r="N55" s="1">
        <v>0</v>
      </c>
      <c r="O55" s="1" t="s">
        <v>507</v>
      </c>
      <c r="P55" s="1">
        <v>1500</v>
      </c>
      <c r="Q55" s="1">
        <v>1</v>
      </c>
      <c r="R55" s="1">
        <v>0</v>
      </c>
      <c r="S55" s="1">
        <f>MIN($B55)</f>
        <v>0</v>
      </c>
      <c r="T55" s="1">
        <f>MIN($C55)</f>
        <v>0</v>
      </c>
      <c r="U55" s="1">
        <f>MIN($D55)</f>
        <v>0</v>
      </c>
      <c r="V55" s="1">
        <f>MIN($E55)</f>
        <v>0</v>
      </c>
      <c r="W55" s="1">
        <f>MIN($F55)</f>
        <v>0</v>
      </c>
      <c r="X55" s="1">
        <f>MIN($G55)</f>
        <v>0</v>
      </c>
      <c r="Y55" s="1">
        <f>MIN($H55)</f>
        <v>0</v>
      </c>
      <c r="Z55" s="1">
        <f>MIN($I55)</f>
        <v>0</v>
      </c>
      <c r="AA55" s="1">
        <f>MIN($J55)</f>
        <v>0</v>
      </c>
      <c r="AB55" s="1">
        <f>MIN($K55)</f>
        <v>0</v>
      </c>
      <c r="AC55" s="1">
        <f>MIN($M55)</f>
        <v>0</v>
      </c>
      <c r="AD55" s="1">
        <f>MIN($N55)</f>
        <v>0</v>
      </c>
      <c r="AE55" s="1">
        <f>MIN($P55)</f>
        <v>0</v>
      </c>
      <c r="AF55" s="1">
        <f>MIN($Q55)</f>
        <v>0</v>
      </c>
      <c r="AG55" s="1">
        <f>MIN($R55)</f>
        <v>0</v>
      </c>
      <c r="AH55" s="1">
        <f>MEDIAN($B55)</f>
        <v>0</v>
      </c>
      <c r="AI55" s="1">
        <f>MEDIAN($C55)</f>
        <v>0</v>
      </c>
      <c r="AJ55" s="1">
        <f>MEDIAN($D55)</f>
        <v>0</v>
      </c>
      <c r="AK55" s="1">
        <f>MEDIAN($E55)</f>
        <v>0</v>
      </c>
      <c r="AL55" s="1">
        <f>MEDIAN($F55)</f>
        <v>0</v>
      </c>
      <c r="AM55" s="1">
        <f>MEDIAN($G55)</f>
        <v>0</v>
      </c>
      <c r="AN55" s="1">
        <f>MEDIAN($H55)</f>
        <v>0</v>
      </c>
      <c r="AO55" s="1">
        <f>MEDIAN($I55)</f>
        <v>0</v>
      </c>
      <c r="AP55" s="1">
        <f>MEDIAN($J55)</f>
        <v>0</v>
      </c>
      <c r="AQ55" s="1">
        <f>MEDIAN($K55)</f>
        <v>0</v>
      </c>
      <c r="AR55" s="1">
        <f>MEDIAN($M55)</f>
        <v>0</v>
      </c>
      <c r="AS55" s="1">
        <f>MEDIAN($N55)</f>
        <v>0</v>
      </c>
      <c r="AT55" s="1">
        <f>MEDIAN($P55)</f>
        <v>0</v>
      </c>
      <c r="AU55" s="1">
        <f>MEDIAN($Q55)</f>
        <v>0</v>
      </c>
      <c r="AV55" s="1">
        <f>MEDIAN($R55)</f>
        <v>0</v>
      </c>
      <c r="AW55" s="1">
        <f>MAX($B55)</f>
        <v>0</v>
      </c>
      <c r="AX55" s="1">
        <f>MAX($C55)</f>
        <v>0</v>
      </c>
      <c r="AY55" s="1">
        <f>MAX($D55)</f>
        <v>0</v>
      </c>
      <c r="AZ55" s="1">
        <f>MAX($E55)</f>
        <v>0</v>
      </c>
      <c r="BA55" s="1">
        <f>MAX($F55)</f>
        <v>0</v>
      </c>
      <c r="BB55" s="1">
        <f>MAX($G55)</f>
        <v>0</v>
      </c>
      <c r="BC55" s="1">
        <f>MAX($H55)</f>
        <v>0</v>
      </c>
      <c r="BD55" s="1">
        <f>MAX($I55)</f>
        <v>0</v>
      </c>
      <c r="BE55" s="1">
        <f>MAX($J55)</f>
        <v>0</v>
      </c>
      <c r="BF55" s="1">
        <f>MAX($K55)</f>
        <v>0</v>
      </c>
      <c r="BG55" s="1">
        <f>MAX($M55)</f>
        <v>0</v>
      </c>
      <c r="BH55" s="1">
        <f>MAX($N55)</f>
        <v>0</v>
      </c>
      <c r="BI55" s="1">
        <f>MAX($P55)</f>
        <v>0</v>
      </c>
      <c r="BJ55" s="1">
        <f>MAX($Q55)</f>
        <v>0</v>
      </c>
      <c r="BK55" s="1">
        <f>MAX($R55)</f>
        <v>0</v>
      </c>
    </row>
    <row r="56" spans="1:63">
      <c r="A56" s="1" t="s">
        <v>53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0.019</v>
      </c>
      <c r="J56" s="1">
        <v>3000</v>
      </c>
      <c r="K56" s="1">
        <v>0</v>
      </c>
      <c r="L56" s="1" t="s">
        <v>503</v>
      </c>
      <c r="M56" s="1">
        <v>0</v>
      </c>
      <c r="N56" s="1">
        <v>0</v>
      </c>
      <c r="O56" s="1" t="s">
        <v>507</v>
      </c>
      <c r="P56" s="1">
        <v>1500</v>
      </c>
      <c r="Q56" s="1">
        <v>1</v>
      </c>
      <c r="R56" s="1">
        <v>0</v>
      </c>
      <c r="S56" s="1">
        <f>MIN($B56)</f>
        <v>0</v>
      </c>
      <c r="T56" s="1">
        <f>MIN($C56)</f>
        <v>0</v>
      </c>
      <c r="U56" s="1">
        <f>MIN($D56)</f>
        <v>0</v>
      </c>
      <c r="V56" s="1">
        <f>MIN($E56)</f>
        <v>0</v>
      </c>
      <c r="W56" s="1">
        <f>MIN($F56)</f>
        <v>0</v>
      </c>
      <c r="X56" s="1">
        <f>MIN($G56)</f>
        <v>0</v>
      </c>
      <c r="Y56" s="1">
        <f>MIN($H56)</f>
        <v>0</v>
      </c>
      <c r="Z56" s="1">
        <f>MIN($I56)</f>
        <v>0</v>
      </c>
      <c r="AA56" s="1">
        <f>MIN($J56)</f>
        <v>0</v>
      </c>
      <c r="AB56" s="1">
        <f>MIN($K56)</f>
        <v>0</v>
      </c>
      <c r="AC56" s="1">
        <f>MIN($M56)</f>
        <v>0</v>
      </c>
      <c r="AD56" s="1">
        <f>MIN($N56)</f>
        <v>0</v>
      </c>
      <c r="AE56" s="1">
        <f>MIN($P56)</f>
        <v>0</v>
      </c>
      <c r="AF56" s="1">
        <f>MIN($Q56)</f>
        <v>0</v>
      </c>
      <c r="AG56" s="1">
        <f>MIN($R56)</f>
        <v>0</v>
      </c>
      <c r="AH56" s="1">
        <f>MEDIAN($B56)</f>
        <v>0</v>
      </c>
      <c r="AI56" s="1">
        <f>MEDIAN($C56)</f>
        <v>0</v>
      </c>
      <c r="AJ56" s="1">
        <f>MEDIAN($D56)</f>
        <v>0</v>
      </c>
      <c r="AK56" s="1">
        <f>MEDIAN($E56)</f>
        <v>0</v>
      </c>
      <c r="AL56" s="1">
        <f>MEDIAN($F56)</f>
        <v>0</v>
      </c>
      <c r="AM56" s="1">
        <f>MEDIAN($G56)</f>
        <v>0</v>
      </c>
      <c r="AN56" s="1">
        <f>MEDIAN($H56)</f>
        <v>0</v>
      </c>
      <c r="AO56" s="1">
        <f>MEDIAN($I56)</f>
        <v>0</v>
      </c>
      <c r="AP56" s="1">
        <f>MEDIAN($J56)</f>
        <v>0</v>
      </c>
      <c r="AQ56" s="1">
        <f>MEDIAN($K56)</f>
        <v>0</v>
      </c>
      <c r="AR56" s="1">
        <f>MEDIAN($M56)</f>
        <v>0</v>
      </c>
      <c r="AS56" s="1">
        <f>MEDIAN($N56)</f>
        <v>0</v>
      </c>
      <c r="AT56" s="1">
        <f>MEDIAN($P56)</f>
        <v>0</v>
      </c>
      <c r="AU56" s="1">
        <f>MEDIAN($Q56)</f>
        <v>0</v>
      </c>
      <c r="AV56" s="1">
        <f>MEDIAN($R56)</f>
        <v>0</v>
      </c>
      <c r="AW56" s="1">
        <f>MAX($B56)</f>
        <v>0</v>
      </c>
      <c r="AX56" s="1">
        <f>MAX($C56)</f>
        <v>0</v>
      </c>
      <c r="AY56" s="1">
        <f>MAX($D56)</f>
        <v>0</v>
      </c>
      <c r="AZ56" s="1">
        <f>MAX($E56)</f>
        <v>0</v>
      </c>
      <c r="BA56" s="1">
        <f>MAX($F56)</f>
        <v>0</v>
      </c>
      <c r="BB56" s="1">
        <f>MAX($G56)</f>
        <v>0</v>
      </c>
      <c r="BC56" s="1">
        <f>MAX($H56)</f>
        <v>0</v>
      </c>
      <c r="BD56" s="1">
        <f>MAX($I56)</f>
        <v>0</v>
      </c>
      <c r="BE56" s="1">
        <f>MAX($J56)</f>
        <v>0</v>
      </c>
      <c r="BF56" s="1">
        <f>MAX($K56)</f>
        <v>0</v>
      </c>
      <c r="BG56" s="1">
        <f>MAX($M56)</f>
        <v>0</v>
      </c>
      <c r="BH56" s="1">
        <f>MAX($N56)</f>
        <v>0</v>
      </c>
      <c r="BI56" s="1">
        <f>MAX($P56)</f>
        <v>0</v>
      </c>
      <c r="BJ56" s="1">
        <f>MAX($Q56)</f>
        <v>0</v>
      </c>
      <c r="BK56" s="1">
        <f>MAX($R56)</f>
        <v>0</v>
      </c>
    </row>
    <row r="57" spans="1:63">
      <c r="A57" s="1" t="s">
        <v>54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0.018</v>
      </c>
      <c r="J57" s="1">
        <v>3000</v>
      </c>
      <c r="K57" s="1">
        <v>0</v>
      </c>
      <c r="L57" s="1" t="s">
        <v>503</v>
      </c>
      <c r="M57" s="1">
        <v>0</v>
      </c>
      <c r="N57" s="1">
        <v>0</v>
      </c>
      <c r="O57" s="1" t="s">
        <v>507</v>
      </c>
      <c r="P57" s="1">
        <v>1500</v>
      </c>
      <c r="Q57" s="1">
        <v>1</v>
      </c>
      <c r="R57" s="1">
        <v>0</v>
      </c>
      <c r="S57" s="1">
        <f>MIN($B57)</f>
        <v>0</v>
      </c>
      <c r="T57" s="1">
        <f>MIN($C57)</f>
        <v>0</v>
      </c>
      <c r="U57" s="1">
        <f>MIN($D57)</f>
        <v>0</v>
      </c>
      <c r="V57" s="1">
        <f>MIN($E57)</f>
        <v>0</v>
      </c>
      <c r="W57" s="1">
        <f>MIN($F57)</f>
        <v>0</v>
      </c>
      <c r="X57" s="1">
        <f>MIN($G57)</f>
        <v>0</v>
      </c>
      <c r="Y57" s="1">
        <f>MIN($H57)</f>
        <v>0</v>
      </c>
      <c r="Z57" s="1">
        <f>MIN($I57)</f>
        <v>0</v>
      </c>
      <c r="AA57" s="1">
        <f>MIN($J57)</f>
        <v>0</v>
      </c>
      <c r="AB57" s="1">
        <f>MIN($K57)</f>
        <v>0</v>
      </c>
      <c r="AC57" s="1">
        <f>MIN($M57)</f>
        <v>0</v>
      </c>
      <c r="AD57" s="1">
        <f>MIN($N57)</f>
        <v>0</v>
      </c>
      <c r="AE57" s="1">
        <f>MIN($P57)</f>
        <v>0</v>
      </c>
      <c r="AF57" s="1">
        <f>MIN($Q57)</f>
        <v>0</v>
      </c>
      <c r="AG57" s="1">
        <f>MIN($R57)</f>
        <v>0</v>
      </c>
      <c r="AH57" s="1">
        <f>MEDIAN($B57)</f>
        <v>0</v>
      </c>
      <c r="AI57" s="1">
        <f>MEDIAN($C57)</f>
        <v>0</v>
      </c>
      <c r="AJ57" s="1">
        <f>MEDIAN($D57)</f>
        <v>0</v>
      </c>
      <c r="AK57" s="1">
        <f>MEDIAN($E57)</f>
        <v>0</v>
      </c>
      <c r="AL57" s="1">
        <f>MEDIAN($F57)</f>
        <v>0</v>
      </c>
      <c r="AM57" s="1">
        <f>MEDIAN($G57)</f>
        <v>0</v>
      </c>
      <c r="AN57" s="1">
        <f>MEDIAN($H57)</f>
        <v>0</v>
      </c>
      <c r="AO57" s="1">
        <f>MEDIAN($I57)</f>
        <v>0</v>
      </c>
      <c r="AP57" s="1">
        <f>MEDIAN($J57)</f>
        <v>0</v>
      </c>
      <c r="AQ57" s="1">
        <f>MEDIAN($K57)</f>
        <v>0</v>
      </c>
      <c r="AR57" s="1">
        <f>MEDIAN($M57)</f>
        <v>0</v>
      </c>
      <c r="AS57" s="1">
        <f>MEDIAN($N57)</f>
        <v>0</v>
      </c>
      <c r="AT57" s="1">
        <f>MEDIAN($P57)</f>
        <v>0</v>
      </c>
      <c r="AU57" s="1">
        <f>MEDIAN($Q57)</f>
        <v>0</v>
      </c>
      <c r="AV57" s="1">
        <f>MEDIAN($R57)</f>
        <v>0</v>
      </c>
      <c r="AW57" s="1">
        <f>MAX($B57)</f>
        <v>0</v>
      </c>
      <c r="AX57" s="1">
        <f>MAX($C57)</f>
        <v>0</v>
      </c>
      <c r="AY57" s="1">
        <f>MAX($D57)</f>
        <v>0</v>
      </c>
      <c r="AZ57" s="1">
        <f>MAX($E57)</f>
        <v>0</v>
      </c>
      <c r="BA57" s="1">
        <f>MAX($F57)</f>
        <v>0</v>
      </c>
      <c r="BB57" s="1">
        <f>MAX($G57)</f>
        <v>0</v>
      </c>
      <c r="BC57" s="1">
        <f>MAX($H57)</f>
        <v>0</v>
      </c>
      <c r="BD57" s="1">
        <f>MAX($I57)</f>
        <v>0</v>
      </c>
      <c r="BE57" s="1">
        <f>MAX($J57)</f>
        <v>0</v>
      </c>
      <c r="BF57" s="1">
        <f>MAX($K57)</f>
        <v>0</v>
      </c>
      <c r="BG57" s="1">
        <f>MAX($M57)</f>
        <v>0</v>
      </c>
      <c r="BH57" s="1">
        <f>MAX($N57)</f>
        <v>0</v>
      </c>
      <c r="BI57" s="1">
        <f>MAX($P57)</f>
        <v>0</v>
      </c>
      <c r="BJ57" s="1">
        <f>MAX($Q57)</f>
        <v>0</v>
      </c>
      <c r="BK57" s="1">
        <f>MAX($R57)</f>
        <v>0</v>
      </c>
    </row>
    <row r="58" spans="1:63">
      <c r="A58" s="1" t="s">
        <v>55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0.019</v>
      </c>
      <c r="J58" s="1">
        <v>3000</v>
      </c>
      <c r="K58" s="1">
        <v>0</v>
      </c>
      <c r="L58" s="1" t="s">
        <v>503</v>
      </c>
      <c r="M58" s="1">
        <v>0</v>
      </c>
      <c r="N58" s="1">
        <v>0</v>
      </c>
      <c r="O58" s="1" t="s">
        <v>507</v>
      </c>
      <c r="P58" s="1">
        <v>1500</v>
      </c>
      <c r="Q58" s="1">
        <v>1</v>
      </c>
      <c r="R58" s="1">
        <v>0</v>
      </c>
      <c r="S58" s="1">
        <f>MIN($B58)</f>
        <v>0</v>
      </c>
      <c r="T58" s="1">
        <f>MIN($C58)</f>
        <v>0</v>
      </c>
      <c r="U58" s="1">
        <f>MIN($D58)</f>
        <v>0</v>
      </c>
      <c r="V58" s="1">
        <f>MIN($E58)</f>
        <v>0</v>
      </c>
      <c r="W58" s="1">
        <f>MIN($F58)</f>
        <v>0</v>
      </c>
      <c r="X58" s="1">
        <f>MIN($G58)</f>
        <v>0</v>
      </c>
      <c r="Y58" s="1">
        <f>MIN($H58)</f>
        <v>0</v>
      </c>
      <c r="Z58" s="1">
        <f>MIN($I58)</f>
        <v>0</v>
      </c>
      <c r="AA58" s="1">
        <f>MIN($J58)</f>
        <v>0</v>
      </c>
      <c r="AB58" s="1">
        <f>MIN($K58)</f>
        <v>0</v>
      </c>
      <c r="AC58" s="1">
        <f>MIN($M58)</f>
        <v>0</v>
      </c>
      <c r="AD58" s="1">
        <f>MIN($N58)</f>
        <v>0</v>
      </c>
      <c r="AE58" s="1">
        <f>MIN($P58)</f>
        <v>0</v>
      </c>
      <c r="AF58" s="1">
        <f>MIN($Q58)</f>
        <v>0</v>
      </c>
      <c r="AG58" s="1">
        <f>MIN($R58)</f>
        <v>0</v>
      </c>
      <c r="AH58" s="1">
        <f>MEDIAN($B58)</f>
        <v>0</v>
      </c>
      <c r="AI58" s="1">
        <f>MEDIAN($C58)</f>
        <v>0</v>
      </c>
      <c r="AJ58" s="1">
        <f>MEDIAN($D58)</f>
        <v>0</v>
      </c>
      <c r="AK58" s="1">
        <f>MEDIAN($E58)</f>
        <v>0</v>
      </c>
      <c r="AL58" s="1">
        <f>MEDIAN($F58)</f>
        <v>0</v>
      </c>
      <c r="AM58" s="1">
        <f>MEDIAN($G58)</f>
        <v>0</v>
      </c>
      <c r="AN58" s="1">
        <f>MEDIAN($H58)</f>
        <v>0</v>
      </c>
      <c r="AO58" s="1">
        <f>MEDIAN($I58)</f>
        <v>0</v>
      </c>
      <c r="AP58" s="1">
        <f>MEDIAN($J58)</f>
        <v>0</v>
      </c>
      <c r="AQ58" s="1">
        <f>MEDIAN($K58)</f>
        <v>0</v>
      </c>
      <c r="AR58" s="1">
        <f>MEDIAN($M58)</f>
        <v>0</v>
      </c>
      <c r="AS58" s="1">
        <f>MEDIAN($N58)</f>
        <v>0</v>
      </c>
      <c r="AT58" s="1">
        <f>MEDIAN($P58)</f>
        <v>0</v>
      </c>
      <c r="AU58" s="1">
        <f>MEDIAN($Q58)</f>
        <v>0</v>
      </c>
      <c r="AV58" s="1">
        <f>MEDIAN($R58)</f>
        <v>0</v>
      </c>
      <c r="AW58" s="1">
        <f>MAX($B58)</f>
        <v>0</v>
      </c>
      <c r="AX58" s="1">
        <f>MAX($C58)</f>
        <v>0</v>
      </c>
      <c r="AY58" s="1">
        <f>MAX($D58)</f>
        <v>0</v>
      </c>
      <c r="AZ58" s="1">
        <f>MAX($E58)</f>
        <v>0</v>
      </c>
      <c r="BA58" s="1">
        <f>MAX($F58)</f>
        <v>0</v>
      </c>
      <c r="BB58" s="1">
        <f>MAX($G58)</f>
        <v>0</v>
      </c>
      <c r="BC58" s="1">
        <f>MAX($H58)</f>
        <v>0</v>
      </c>
      <c r="BD58" s="1">
        <f>MAX($I58)</f>
        <v>0</v>
      </c>
      <c r="BE58" s="1">
        <f>MAX($J58)</f>
        <v>0</v>
      </c>
      <c r="BF58" s="1">
        <f>MAX($K58)</f>
        <v>0</v>
      </c>
      <c r="BG58" s="1">
        <f>MAX($M58)</f>
        <v>0</v>
      </c>
      <c r="BH58" s="1">
        <f>MAX($N58)</f>
        <v>0</v>
      </c>
      <c r="BI58" s="1">
        <f>MAX($P58)</f>
        <v>0</v>
      </c>
      <c r="BJ58" s="1">
        <f>MAX($Q58)</f>
        <v>0</v>
      </c>
      <c r="BK58" s="1">
        <f>MAX($R58)</f>
        <v>0</v>
      </c>
    </row>
    <row r="59" spans="1:63">
      <c r="A59" s="1" t="s">
        <v>56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0.019</v>
      </c>
      <c r="J59" s="1">
        <v>3000</v>
      </c>
      <c r="K59" s="1">
        <v>0</v>
      </c>
      <c r="L59" s="1" t="s">
        <v>503</v>
      </c>
      <c r="M59" s="1">
        <v>0</v>
      </c>
      <c r="N59" s="1">
        <v>0</v>
      </c>
      <c r="O59" s="1" t="s">
        <v>507</v>
      </c>
      <c r="P59" s="1">
        <v>1500</v>
      </c>
      <c r="Q59" s="1">
        <v>1</v>
      </c>
      <c r="R59" s="1">
        <v>0</v>
      </c>
      <c r="S59" s="1">
        <f>MIN($B59)</f>
        <v>0</v>
      </c>
      <c r="T59" s="1">
        <f>MIN($C59)</f>
        <v>0</v>
      </c>
      <c r="U59" s="1">
        <f>MIN($D59)</f>
        <v>0</v>
      </c>
      <c r="V59" s="1">
        <f>MIN($E59)</f>
        <v>0</v>
      </c>
      <c r="W59" s="1">
        <f>MIN($F59)</f>
        <v>0</v>
      </c>
      <c r="X59" s="1">
        <f>MIN($G59)</f>
        <v>0</v>
      </c>
      <c r="Y59" s="1">
        <f>MIN($H59)</f>
        <v>0</v>
      </c>
      <c r="Z59" s="1">
        <f>MIN($I59)</f>
        <v>0</v>
      </c>
      <c r="AA59" s="1">
        <f>MIN($J59)</f>
        <v>0</v>
      </c>
      <c r="AB59" s="1">
        <f>MIN($K59)</f>
        <v>0</v>
      </c>
      <c r="AC59" s="1">
        <f>MIN($M59)</f>
        <v>0</v>
      </c>
      <c r="AD59" s="1">
        <f>MIN($N59)</f>
        <v>0</v>
      </c>
      <c r="AE59" s="1">
        <f>MIN($P59)</f>
        <v>0</v>
      </c>
      <c r="AF59" s="1">
        <f>MIN($Q59)</f>
        <v>0</v>
      </c>
      <c r="AG59" s="1">
        <f>MIN($R59)</f>
        <v>0</v>
      </c>
      <c r="AH59" s="1">
        <f>MEDIAN($B59)</f>
        <v>0</v>
      </c>
      <c r="AI59" s="1">
        <f>MEDIAN($C59)</f>
        <v>0</v>
      </c>
      <c r="AJ59" s="1">
        <f>MEDIAN($D59)</f>
        <v>0</v>
      </c>
      <c r="AK59" s="1">
        <f>MEDIAN($E59)</f>
        <v>0</v>
      </c>
      <c r="AL59" s="1">
        <f>MEDIAN($F59)</f>
        <v>0</v>
      </c>
      <c r="AM59" s="1">
        <f>MEDIAN($G59)</f>
        <v>0</v>
      </c>
      <c r="AN59" s="1">
        <f>MEDIAN($H59)</f>
        <v>0</v>
      </c>
      <c r="AO59" s="1">
        <f>MEDIAN($I59)</f>
        <v>0</v>
      </c>
      <c r="AP59" s="1">
        <f>MEDIAN($J59)</f>
        <v>0</v>
      </c>
      <c r="AQ59" s="1">
        <f>MEDIAN($K59)</f>
        <v>0</v>
      </c>
      <c r="AR59" s="1">
        <f>MEDIAN($M59)</f>
        <v>0</v>
      </c>
      <c r="AS59" s="1">
        <f>MEDIAN($N59)</f>
        <v>0</v>
      </c>
      <c r="AT59" s="1">
        <f>MEDIAN($P59)</f>
        <v>0</v>
      </c>
      <c r="AU59" s="1">
        <f>MEDIAN($Q59)</f>
        <v>0</v>
      </c>
      <c r="AV59" s="1">
        <f>MEDIAN($R59)</f>
        <v>0</v>
      </c>
      <c r="AW59" s="1">
        <f>MAX($B59)</f>
        <v>0</v>
      </c>
      <c r="AX59" s="1">
        <f>MAX($C59)</f>
        <v>0</v>
      </c>
      <c r="AY59" s="1">
        <f>MAX($D59)</f>
        <v>0</v>
      </c>
      <c r="AZ59" s="1">
        <f>MAX($E59)</f>
        <v>0</v>
      </c>
      <c r="BA59" s="1">
        <f>MAX($F59)</f>
        <v>0</v>
      </c>
      <c r="BB59" s="1">
        <f>MAX($G59)</f>
        <v>0</v>
      </c>
      <c r="BC59" s="1">
        <f>MAX($H59)</f>
        <v>0</v>
      </c>
      <c r="BD59" s="1">
        <f>MAX($I59)</f>
        <v>0</v>
      </c>
      <c r="BE59" s="1">
        <f>MAX($J59)</f>
        <v>0</v>
      </c>
      <c r="BF59" s="1">
        <f>MAX($K59)</f>
        <v>0</v>
      </c>
      <c r="BG59" s="1">
        <f>MAX($M59)</f>
        <v>0</v>
      </c>
      <c r="BH59" s="1">
        <f>MAX($N59)</f>
        <v>0</v>
      </c>
      <c r="BI59" s="1">
        <f>MAX($P59)</f>
        <v>0</v>
      </c>
      <c r="BJ59" s="1">
        <f>MAX($Q59)</f>
        <v>0</v>
      </c>
      <c r="BK59" s="1">
        <f>MAX($R59)</f>
        <v>0</v>
      </c>
    </row>
    <row r="60" spans="1:63">
      <c r="A60" s="1" t="s">
        <v>57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0.018</v>
      </c>
      <c r="J60" s="1">
        <v>3000</v>
      </c>
      <c r="K60" s="1">
        <v>0</v>
      </c>
      <c r="L60" s="1" t="s">
        <v>503</v>
      </c>
      <c r="M60" s="1">
        <v>0</v>
      </c>
      <c r="N60" s="1">
        <v>0</v>
      </c>
      <c r="O60" s="1" t="s">
        <v>507</v>
      </c>
      <c r="P60" s="1">
        <v>1500</v>
      </c>
      <c r="Q60" s="1">
        <v>1</v>
      </c>
      <c r="R60" s="1">
        <v>0</v>
      </c>
      <c r="S60" s="1">
        <f>MIN($B60)</f>
        <v>0</v>
      </c>
      <c r="T60" s="1">
        <f>MIN($C60)</f>
        <v>0</v>
      </c>
      <c r="U60" s="1">
        <f>MIN($D60)</f>
        <v>0</v>
      </c>
      <c r="V60" s="1">
        <f>MIN($E60)</f>
        <v>0</v>
      </c>
      <c r="W60" s="1">
        <f>MIN($F60)</f>
        <v>0</v>
      </c>
      <c r="X60" s="1">
        <f>MIN($G60)</f>
        <v>0</v>
      </c>
      <c r="Y60" s="1">
        <f>MIN($H60)</f>
        <v>0</v>
      </c>
      <c r="Z60" s="1">
        <f>MIN($I60)</f>
        <v>0</v>
      </c>
      <c r="AA60" s="1">
        <f>MIN($J60)</f>
        <v>0</v>
      </c>
      <c r="AB60" s="1">
        <f>MIN($K60)</f>
        <v>0</v>
      </c>
      <c r="AC60" s="1">
        <f>MIN($M60)</f>
        <v>0</v>
      </c>
      <c r="AD60" s="1">
        <f>MIN($N60)</f>
        <v>0</v>
      </c>
      <c r="AE60" s="1">
        <f>MIN($P60)</f>
        <v>0</v>
      </c>
      <c r="AF60" s="1">
        <f>MIN($Q60)</f>
        <v>0</v>
      </c>
      <c r="AG60" s="1">
        <f>MIN($R60)</f>
        <v>0</v>
      </c>
      <c r="AH60" s="1">
        <f>MEDIAN($B60)</f>
        <v>0</v>
      </c>
      <c r="AI60" s="1">
        <f>MEDIAN($C60)</f>
        <v>0</v>
      </c>
      <c r="AJ60" s="1">
        <f>MEDIAN($D60)</f>
        <v>0</v>
      </c>
      <c r="AK60" s="1">
        <f>MEDIAN($E60)</f>
        <v>0</v>
      </c>
      <c r="AL60" s="1">
        <f>MEDIAN($F60)</f>
        <v>0</v>
      </c>
      <c r="AM60" s="1">
        <f>MEDIAN($G60)</f>
        <v>0</v>
      </c>
      <c r="AN60" s="1">
        <f>MEDIAN($H60)</f>
        <v>0</v>
      </c>
      <c r="AO60" s="1">
        <f>MEDIAN($I60)</f>
        <v>0</v>
      </c>
      <c r="AP60" s="1">
        <f>MEDIAN($J60)</f>
        <v>0</v>
      </c>
      <c r="AQ60" s="1">
        <f>MEDIAN($K60)</f>
        <v>0</v>
      </c>
      <c r="AR60" s="1">
        <f>MEDIAN($M60)</f>
        <v>0</v>
      </c>
      <c r="AS60" s="1">
        <f>MEDIAN($N60)</f>
        <v>0</v>
      </c>
      <c r="AT60" s="1">
        <f>MEDIAN($P60)</f>
        <v>0</v>
      </c>
      <c r="AU60" s="1">
        <f>MEDIAN($Q60)</f>
        <v>0</v>
      </c>
      <c r="AV60" s="1">
        <f>MEDIAN($R60)</f>
        <v>0</v>
      </c>
      <c r="AW60" s="1">
        <f>MAX($B60)</f>
        <v>0</v>
      </c>
      <c r="AX60" s="1">
        <f>MAX($C60)</f>
        <v>0</v>
      </c>
      <c r="AY60" s="1">
        <f>MAX($D60)</f>
        <v>0</v>
      </c>
      <c r="AZ60" s="1">
        <f>MAX($E60)</f>
        <v>0</v>
      </c>
      <c r="BA60" s="1">
        <f>MAX($F60)</f>
        <v>0</v>
      </c>
      <c r="BB60" s="1">
        <f>MAX($G60)</f>
        <v>0</v>
      </c>
      <c r="BC60" s="1">
        <f>MAX($H60)</f>
        <v>0</v>
      </c>
      <c r="BD60" s="1">
        <f>MAX($I60)</f>
        <v>0</v>
      </c>
      <c r="BE60" s="1">
        <f>MAX($J60)</f>
        <v>0</v>
      </c>
      <c r="BF60" s="1">
        <f>MAX($K60)</f>
        <v>0</v>
      </c>
      <c r="BG60" s="1">
        <f>MAX($M60)</f>
        <v>0</v>
      </c>
      <c r="BH60" s="1">
        <f>MAX($N60)</f>
        <v>0</v>
      </c>
      <c r="BI60" s="1">
        <f>MAX($P60)</f>
        <v>0</v>
      </c>
      <c r="BJ60" s="1">
        <f>MAX($Q60)</f>
        <v>0</v>
      </c>
      <c r="BK60" s="1">
        <f>MAX($R60)</f>
        <v>0</v>
      </c>
    </row>
    <row r="61" spans="1:63">
      <c r="A61" s="1" t="s">
        <v>58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0.019</v>
      </c>
      <c r="J61" s="1">
        <v>3000</v>
      </c>
      <c r="K61" s="1">
        <v>0</v>
      </c>
      <c r="L61" s="1" t="s">
        <v>503</v>
      </c>
      <c r="M61" s="1">
        <v>0</v>
      </c>
      <c r="N61" s="1">
        <v>0</v>
      </c>
      <c r="O61" s="1" t="s">
        <v>507</v>
      </c>
      <c r="P61" s="1">
        <v>1500</v>
      </c>
      <c r="Q61" s="1">
        <v>1</v>
      </c>
      <c r="R61" s="1">
        <v>0</v>
      </c>
      <c r="S61" s="1">
        <f>MIN($B61)</f>
        <v>0</v>
      </c>
      <c r="T61" s="1">
        <f>MIN($C61)</f>
        <v>0</v>
      </c>
      <c r="U61" s="1">
        <f>MIN($D61)</f>
        <v>0</v>
      </c>
      <c r="V61" s="1">
        <f>MIN($E61)</f>
        <v>0</v>
      </c>
      <c r="W61" s="1">
        <f>MIN($F61)</f>
        <v>0</v>
      </c>
      <c r="X61" s="1">
        <f>MIN($G61)</f>
        <v>0</v>
      </c>
      <c r="Y61" s="1">
        <f>MIN($H61)</f>
        <v>0</v>
      </c>
      <c r="Z61" s="1">
        <f>MIN($I61)</f>
        <v>0</v>
      </c>
      <c r="AA61" s="1">
        <f>MIN($J61)</f>
        <v>0</v>
      </c>
      <c r="AB61" s="1">
        <f>MIN($K61)</f>
        <v>0</v>
      </c>
      <c r="AC61" s="1">
        <f>MIN($M61)</f>
        <v>0</v>
      </c>
      <c r="AD61" s="1">
        <f>MIN($N61)</f>
        <v>0</v>
      </c>
      <c r="AE61" s="1">
        <f>MIN($P61)</f>
        <v>0</v>
      </c>
      <c r="AF61" s="1">
        <f>MIN($Q61)</f>
        <v>0</v>
      </c>
      <c r="AG61" s="1">
        <f>MIN($R61)</f>
        <v>0</v>
      </c>
      <c r="AH61" s="1">
        <f>MEDIAN($B61)</f>
        <v>0</v>
      </c>
      <c r="AI61" s="1">
        <f>MEDIAN($C61)</f>
        <v>0</v>
      </c>
      <c r="AJ61" s="1">
        <f>MEDIAN($D61)</f>
        <v>0</v>
      </c>
      <c r="AK61" s="1">
        <f>MEDIAN($E61)</f>
        <v>0</v>
      </c>
      <c r="AL61" s="1">
        <f>MEDIAN($F61)</f>
        <v>0</v>
      </c>
      <c r="AM61" s="1">
        <f>MEDIAN($G61)</f>
        <v>0</v>
      </c>
      <c r="AN61" s="1">
        <f>MEDIAN($H61)</f>
        <v>0</v>
      </c>
      <c r="AO61" s="1">
        <f>MEDIAN($I61)</f>
        <v>0</v>
      </c>
      <c r="AP61" s="1">
        <f>MEDIAN($J61)</f>
        <v>0</v>
      </c>
      <c r="AQ61" s="1">
        <f>MEDIAN($K61)</f>
        <v>0</v>
      </c>
      <c r="AR61" s="1">
        <f>MEDIAN($M61)</f>
        <v>0</v>
      </c>
      <c r="AS61" s="1">
        <f>MEDIAN($N61)</f>
        <v>0</v>
      </c>
      <c r="AT61" s="1">
        <f>MEDIAN($P61)</f>
        <v>0</v>
      </c>
      <c r="AU61" s="1">
        <f>MEDIAN($Q61)</f>
        <v>0</v>
      </c>
      <c r="AV61" s="1">
        <f>MEDIAN($R61)</f>
        <v>0</v>
      </c>
      <c r="AW61" s="1">
        <f>MAX($B61)</f>
        <v>0</v>
      </c>
      <c r="AX61" s="1">
        <f>MAX($C61)</f>
        <v>0</v>
      </c>
      <c r="AY61" s="1">
        <f>MAX($D61)</f>
        <v>0</v>
      </c>
      <c r="AZ61" s="1">
        <f>MAX($E61)</f>
        <v>0</v>
      </c>
      <c r="BA61" s="1">
        <f>MAX($F61)</f>
        <v>0</v>
      </c>
      <c r="BB61" s="1">
        <f>MAX($G61)</f>
        <v>0</v>
      </c>
      <c r="BC61" s="1">
        <f>MAX($H61)</f>
        <v>0</v>
      </c>
      <c r="BD61" s="1">
        <f>MAX($I61)</f>
        <v>0</v>
      </c>
      <c r="BE61" s="1">
        <f>MAX($J61)</f>
        <v>0</v>
      </c>
      <c r="BF61" s="1">
        <f>MAX($K61)</f>
        <v>0</v>
      </c>
      <c r="BG61" s="1">
        <f>MAX($M61)</f>
        <v>0</v>
      </c>
      <c r="BH61" s="1">
        <f>MAX($N61)</f>
        <v>0</v>
      </c>
      <c r="BI61" s="1">
        <f>MAX($P61)</f>
        <v>0</v>
      </c>
      <c r="BJ61" s="1">
        <f>MAX($Q61)</f>
        <v>0</v>
      </c>
      <c r="BK61" s="1">
        <f>MAX($R61)</f>
        <v>0</v>
      </c>
    </row>
    <row r="62" spans="1:63">
      <c r="A62" s="1" t="s">
        <v>59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0.019</v>
      </c>
      <c r="J62" s="1">
        <v>3000</v>
      </c>
      <c r="K62" s="1">
        <v>0</v>
      </c>
      <c r="L62" s="1" t="s">
        <v>503</v>
      </c>
      <c r="M62" s="1">
        <v>0</v>
      </c>
      <c r="N62" s="1">
        <v>0</v>
      </c>
      <c r="O62" s="1" t="s">
        <v>507</v>
      </c>
      <c r="P62" s="1">
        <v>1500</v>
      </c>
      <c r="Q62" s="1">
        <v>1</v>
      </c>
      <c r="R62" s="1">
        <v>0</v>
      </c>
      <c r="S62" s="1">
        <f>MIN($B62)</f>
        <v>0</v>
      </c>
      <c r="T62" s="1">
        <f>MIN($C62)</f>
        <v>0</v>
      </c>
      <c r="U62" s="1">
        <f>MIN($D62)</f>
        <v>0</v>
      </c>
      <c r="V62" s="1">
        <f>MIN($E62)</f>
        <v>0</v>
      </c>
      <c r="W62" s="1">
        <f>MIN($F62)</f>
        <v>0</v>
      </c>
      <c r="X62" s="1">
        <f>MIN($G62)</f>
        <v>0</v>
      </c>
      <c r="Y62" s="1">
        <f>MIN($H62)</f>
        <v>0</v>
      </c>
      <c r="Z62" s="1">
        <f>MIN($I62)</f>
        <v>0</v>
      </c>
      <c r="AA62" s="1">
        <f>MIN($J62)</f>
        <v>0</v>
      </c>
      <c r="AB62" s="1">
        <f>MIN($K62)</f>
        <v>0</v>
      </c>
      <c r="AC62" s="1">
        <f>MIN($M62)</f>
        <v>0</v>
      </c>
      <c r="AD62" s="1">
        <f>MIN($N62)</f>
        <v>0</v>
      </c>
      <c r="AE62" s="1">
        <f>MIN($P62)</f>
        <v>0</v>
      </c>
      <c r="AF62" s="1">
        <f>MIN($Q62)</f>
        <v>0</v>
      </c>
      <c r="AG62" s="1">
        <f>MIN($R62)</f>
        <v>0</v>
      </c>
      <c r="AH62" s="1">
        <f>MEDIAN($B62)</f>
        <v>0</v>
      </c>
      <c r="AI62" s="1">
        <f>MEDIAN($C62)</f>
        <v>0</v>
      </c>
      <c r="AJ62" s="1">
        <f>MEDIAN($D62)</f>
        <v>0</v>
      </c>
      <c r="AK62" s="1">
        <f>MEDIAN($E62)</f>
        <v>0</v>
      </c>
      <c r="AL62" s="1">
        <f>MEDIAN($F62)</f>
        <v>0</v>
      </c>
      <c r="AM62" s="1">
        <f>MEDIAN($G62)</f>
        <v>0</v>
      </c>
      <c r="AN62" s="1">
        <f>MEDIAN($H62)</f>
        <v>0</v>
      </c>
      <c r="AO62" s="1">
        <f>MEDIAN($I62)</f>
        <v>0</v>
      </c>
      <c r="AP62" s="1">
        <f>MEDIAN($J62)</f>
        <v>0</v>
      </c>
      <c r="AQ62" s="1">
        <f>MEDIAN($K62)</f>
        <v>0</v>
      </c>
      <c r="AR62" s="1">
        <f>MEDIAN($M62)</f>
        <v>0</v>
      </c>
      <c r="AS62" s="1">
        <f>MEDIAN($N62)</f>
        <v>0</v>
      </c>
      <c r="AT62" s="1">
        <f>MEDIAN($P62)</f>
        <v>0</v>
      </c>
      <c r="AU62" s="1">
        <f>MEDIAN($Q62)</f>
        <v>0</v>
      </c>
      <c r="AV62" s="1">
        <f>MEDIAN($R62)</f>
        <v>0</v>
      </c>
      <c r="AW62" s="1">
        <f>MAX($B62)</f>
        <v>0</v>
      </c>
      <c r="AX62" s="1">
        <f>MAX($C62)</f>
        <v>0</v>
      </c>
      <c r="AY62" s="1">
        <f>MAX($D62)</f>
        <v>0</v>
      </c>
      <c r="AZ62" s="1">
        <f>MAX($E62)</f>
        <v>0</v>
      </c>
      <c r="BA62" s="1">
        <f>MAX($F62)</f>
        <v>0</v>
      </c>
      <c r="BB62" s="1">
        <f>MAX($G62)</f>
        <v>0</v>
      </c>
      <c r="BC62" s="1">
        <f>MAX($H62)</f>
        <v>0</v>
      </c>
      <c r="BD62" s="1">
        <f>MAX($I62)</f>
        <v>0</v>
      </c>
      <c r="BE62" s="1">
        <f>MAX($J62)</f>
        <v>0</v>
      </c>
      <c r="BF62" s="1">
        <f>MAX($K62)</f>
        <v>0</v>
      </c>
      <c r="BG62" s="1">
        <f>MAX($M62)</f>
        <v>0</v>
      </c>
      <c r="BH62" s="1">
        <f>MAX($N62)</f>
        <v>0</v>
      </c>
      <c r="BI62" s="1">
        <f>MAX($P62)</f>
        <v>0</v>
      </c>
      <c r="BJ62" s="1">
        <f>MAX($Q62)</f>
        <v>0</v>
      </c>
      <c r="BK62" s="1">
        <f>MAX($R62)</f>
        <v>0</v>
      </c>
    </row>
    <row r="63" spans="1:63">
      <c r="A63" s="1" t="s">
        <v>60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0.018</v>
      </c>
      <c r="J63" s="1">
        <v>3000</v>
      </c>
      <c r="K63" s="1">
        <v>0</v>
      </c>
      <c r="L63" s="1" t="s">
        <v>503</v>
      </c>
      <c r="M63" s="1">
        <v>0</v>
      </c>
      <c r="N63" s="1">
        <v>0</v>
      </c>
      <c r="O63" s="1" t="s">
        <v>507</v>
      </c>
      <c r="P63" s="1">
        <v>1500</v>
      </c>
      <c r="Q63" s="1">
        <v>1</v>
      </c>
      <c r="R63" s="1">
        <v>0</v>
      </c>
      <c r="S63" s="1">
        <f>MIN($B63)</f>
        <v>0</v>
      </c>
      <c r="T63" s="1">
        <f>MIN($C63)</f>
        <v>0</v>
      </c>
      <c r="U63" s="1">
        <f>MIN($D63)</f>
        <v>0</v>
      </c>
      <c r="V63" s="1">
        <f>MIN($E63)</f>
        <v>0</v>
      </c>
      <c r="W63" s="1">
        <f>MIN($F63)</f>
        <v>0</v>
      </c>
      <c r="X63" s="1">
        <f>MIN($G63)</f>
        <v>0</v>
      </c>
      <c r="Y63" s="1">
        <f>MIN($H63)</f>
        <v>0</v>
      </c>
      <c r="Z63" s="1">
        <f>MIN($I63)</f>
        <v>0</v>
      </c>
      <c r="AA63" s="1">
        <f>MIN($J63)</f>
        <v>0</v>
      </c>
      <c r="AB63" s="1">
        <f>MIN($K63)</f>
        <v>0</v>
      </c>
      <c r="AC63" s="1">
        <f>MIN($M63)</f>
        <v>0</v>
      </c>
      <c r="AD63" s="1">
        <f>MIN($N63)</f>
        <v>0</v>
      </c>
      <c r="AE63" s="1">
        <f>MIN($P63)</f>
        <v>0</v>
      </c>
      <c r="AF63" s="1">
        <f>MIN($Q63)</f>
        <v>0</v>
      </c>
      <c r="AG63" s="1">
        <f>MIN($R63)</f>
        <v>0</v>
      </c>
      <c r="AH63" s="1">
        <f>MEDIAN($B63)</f>
        <v>0</v>
      </c>
      <c r="AI63" s="1">
        <f>MEDIAN($C63)</f>
        <v>0</v>
      </c>
      <c r="AJ63" s="1">
        <f>MEDIAN($D63)</f>
        <v>0</v>
      </c>
      <c r="AK63" s="1">
        <f>MEDIAN($E63)</f>
        <v>0</v>
      </c>
      <c r="AL63" s="1">
        <f>MEDIAN($F63)</f>
        <v>0</v>
      </c>
      <c r="AM63" s="1">
        <f>MEDIAN($G63)</f>
        <v>0</v>
      </c>
      <c r="AN63" s="1">
        <f>MEDIAN($H63)</f>
        <v>0</v>
      </c>
      <c r="AO63" s="1">
        <f>MEDIAN($I63)</f>
        <v>0</v>
      </c>
      <c r="AP63" s="1">
        <f>MEDIAN($J63)</f>
        <v>0</v>
      </c>
      <c r="AQ63" s="1">
        <f>MEDIAN($K63)</f>
        <v>0</v>
      </c>
      <c r="AR63" s="1">
        <f>MEDIAN($M63)</f>
        <v>0</v>
      </c>
      <c r="AS63" s="1">
        <f>MEDIAN($N63)</f>
        <v>0</v>
      </c>
      <c r="AT63" s="1">
        <f>MEDIAN($P63)</f>
        <v>0</v>
      </c>
      <c r="AU63" s="1">
        <f>MEDIAN($Q63)</f>
        <v>0</v>
      </c>
      <c r="AV63" s="1">
        <f>MEDIAN($R63)</f>
        <v>0</v>
      </c>
      <c r="AW63" s="1">
        <f>MAX($B63)</f>
        <v>0</v>
      </c>
      <c r="AX63" s="1">
        <f>MAX($C63)</f>
        <v>0</v>
      </c>
      <c r="AY63" s="1">
        <f>MAX($D63)</f>
        <v>0</v>
      </c>
      <c r="AZ63" s="1">
        <f>MAX($E63)</f>
        <v>0</v>
      </c>
      <c r="BA63" s="1">
        <f>MAX($F63)</f>
        <v>0</v>
      </c>
      <c r="BB63" s="1">
        <f>MAX($G63)</f>
        <v>0</v>
      </c>
      <c r="BC63" s="1">
        <f>MAX($H63)</f>
        <v>0</v>
      </c>
      <c r="BD63" s="1">
        <f>MAX($I63)</f>
        <v>0</v>
      </c>
      <c r="BE63" s="1">
        <f>MAX($J63)</f>
        <v>0</v>
      </c>
      <c r="BF63" s="1">
        <f>MAX($K63)</f>
        <v>0</v>
      </c>
      <c r="BG63" s="1">
        <f>MAX($M63)</f>
        <v>0</v>
      </c>
      <c r="BH63" s="1">
        <f>MAX($N63)</f>
        <v>0</v>
      </c>
      <c r="BI63" s="1">
        <f>MAX($P63)</f>
        <v>0</v>
      </c>
      <c r="BJ63" s="1">
        <f>MAX($Q63)</f>
        <v>0</v>
      </c>
      <c r="BK63" s="1">
        <f>MAX($R63)</f>
        <v>0</v>
      </c>
    </row>
    <row r="64" spans="1:63">
      <c r="A64" s="1" t="s">
        <v>61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0.019</v>
      </c>
      <c r="J64" s="1">
        <v>3000</v>
      </c>
      <c r="K64" s="1">
        <v>0</v>
      </c>
      <c r="L64" s="1" t="s">
        <v>503</v>
      </c>
      <c r="M64" s="1">
        <v>0</v>
      </c>
      <c r="N64" s="1">
        <v>0</v>
      </c>
      <c r="O64" s="1" t="s">
        <v>507</v>
      </c>
      <c r="P64" s="1">
        <v>1500</v>
      </c>
      <c r="Q64" s="1">
        <v>1</v>
      </c>
      <c r="R64" s="1">
        <v>0</v>
      </c>
      <c r="S64" s="1">
        <f>MIN($B64)</f>
        <v>0</v>
      </c>
      <c r="T64" s="1">
        <f>MIN($C64)</f>
        <v>0</v>
      </c>
      <c r="U64" s="1">
        <f>MIN($D64)</f>
        <v>0</v>
      </c>
      <c r="V64" s="1">
        <f>MIN($E64)</f>
        <v>0</v>
      </c>
      <c r="W64" s="1">
        <f>MIN($F64)</f>
        <v>0</v>
      </c>
      <c r="X64" s="1">
        <f>MIN($G64)</f>
        <v>0</v>
      </c>
      <c r="Y64" s="1">
        <f>MIN($H64)</f>
        <v>0</v>
      </c>
      <c r="Z64" s="1">
        <f>MIN($I64)</f>
        <v>0</v>
      </c>
      <c r="AA64" s="1">
        <f>MIN($J64)</f>
        <v>0</v>
      </c>
      <c r="AB64" s="1">
        <f>MIN($K64)</f>
        <v>0</v>
      </c>
      <c r="AC64" s="1">
        <f>MIN($M64)</f>
        <v>0</v>
      </c>
      <c r="AD64" s="1">
        <f>MIN($N64)</f>
        <v>0</v>
      </c>
      <c r="AE64" s="1">
        <f>MIN($P64)</f>
        <v>0</v>
      </c>
      <c r="AF64" s="1">
        <f>MIN($Q64)</f>
        <v>0</v>
      </c>
      <c r="AG64" s="1">
        <f>MIN($R64)</f>
        <v>0</v>
      </c>
      <c r="AH64" s="1">
        <f>MEDIAN($B64)</f>
        <v>0</v>
      </c>
      <c r="AI64" s="1">
        <f>MEDIAN($C64)</f>
        <v>0</v>
      </c>
      <c r="AJ64" s="1">
        <f>MEDIAN($D64)</f>
        <v>0</v>
      </c>
      <c r="AK64" s="1">
        <f>MEDIAN($E64)</f>
        <v>0</v>
      </c>
      <c r="AL64" s="1">
        <f>MEDIAN($F64)</f>
        <v>0</v>
      </c>
      <c r="AM64" s="1">
        <f>MEDIAN($G64)</f>
        <v>0</v>
      </c>
      <c r="AN64" s="1">
        <f>MEDIAN($H64)</f>
        <v>0</v>
      </c>
      <c r="AO64" s="1">
        <f>MEDIAN($I64)</f>
        <v>0</v>
      </c>
      <c r="AP64" s="1">
        <f>MEDIAN($J64)</f>
        <v>0</v>
      </c>
      <c r="AQ64" s="1">
        <f>MEDIAN($K64)</f>
        <v>0</v>
      </c>
      <c r="AR64" s="1">
        <f>MEDIAN($M64)</f>
        <v>0</v>
      </c>
      <c r="AS64" s="1">
        <f>MEDIAN($N64)</f>
        <v>0</v>
      </c>
      <c r="AT64" s="1">
        <f>MEDIAN($P64)</f>
        <v>0</v>
      </c>
      <c r="AU64" s="1">
        <f>MEDIAN($Q64)</f>
        <v>0</v>
      </c>
      <c r="AV64" s="1">
        <f>MEDIAN($R64)</f>
        <v>0</v>
      </c>
      <c r="AW64" s="1">
        <f>MAX($B64)</f>
        <v>0</v>
      </c>
      <c r="AX64" s="1">
        <f>MAX($C64)</f>
        <v>0</v>
      </c>
      <c r="AY64" s="1">
        <f>MAX($D64)</f>
        <v>0</v>
      </c>
      <c r="AZ64" s="1">
        <f>MAX($E64)</f>
        <v>0</v>
      </c>
      <c r="BA64" s="1">
        <f>MAX($F64)</f>
        <v>0</v>
      </c>
      <c r="BB64" s="1">
        <f>MAX($G64)</f>
        <v>0</v>
      </c>
      <c r="BC64" s="1">
        <f>MAX($H64)</f>
        <v>0</v>
      </c>
      <c r="BD64" s="1">
        <f>MAX($I64)</f>
        <v>0</v>
      </c>
      <c r="BE64" s="1">
        <f>MAX($J64)</f>
        <v>0</v>
      </c>
      <c r="BF64" s="1">
        <f>MAX($K64)</f>
        <v>0</v>
      </c>
      <c r="BG64" s="1">
        <f>MAX($M64)</f>
        <v>0</v>
      </c>
      <c r="BH64" s="1">
        <f>MAX($N64)</f>
        <v>0</v>
      </c>
      <c r="BI64" s="1">
        <f>MAX($P64)</f>
        <v>0</v>
      </c>
      <c r="BJ64" s="1">
        <f>MAX($Q64)</f>
        <v>0</v>
      </c>
      <c r="BK64" s="1">
        <f>MAX($R64)</f>
        <v>0</v>
      </c>
    </row>
    <row r="65" spans="1:63">
      <c r="A65" s="1" t="s">
        <v>62</v>
      </c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0.019</v>
      </c>
      <c r="J65" s="1">
        <v>3000</v>
      </c>
      <c r="K65" s="1">
        <v>0</v>
      </c>
      <c r="L65" s="1" t="s">
        <v>503</v>
      </c>
      <c r="M65" s="1">
        <v>0</v>
      </c>
      <c r="N65" s="1">
        <v>0</v>
      </c>
      <c r="O65" s="1" t="s">
        <v>507</v>
      </c>
      <c r="P65" s="1">
        <v>1500</v>
      </c>
      <c r="Q65" s="1">
        <v>1</v>
      </c>
      <c r="R65" s="1">
        <v>0</v>
      </c>
      <c r="S65" s="1">
        <f>MIN($B65)</f>
        <v>0</v>
      </c>
      <c r="T65" s="1">
        <f>MIN($C65)</f>
        <v>0</v>
      </c>
      <c r="U65" s="1">
        <f>MIN($D65)</f>
        <v>0</v>
      </c>
      <c r="V65" s="1">
        <f>MIN($E65)</f>
        <v>0</v>
      </c>
      <c r="W65" s="1">
        <f>MIN($F65)</f>
        <v>0</v>
      </c>
      <c r="X65" s="1">
        <f>MIN($G65)</f>
        <v>0</v>
      </c>
      <c r="Y65" s="1">
        <f>MIN($H65)</f>
        <v>0</v>
      </c>
      <c r="Z65" s="1">
        <f>MIN($I65)</f>
        <v>0</v>
      </c>
      <c r="AA65" s="1">
        <f>MIN($J65)</f>
        <v>0</v>
      </c>
      <c r="AB65" s="1">
        <f>MIN($K65)</f>
        <v>0</v>
      </c>
      <c r="AC65" s="1">
        <f>MIN($M65)</f>
        <v>0</v>
      </c>
      <c r="AD65" s="1">
        <f>MIN($N65)</f>
        <v>0</v>
      </c>
      <c r="AE65" s="1">
        <f>MIN($P65)</f>
        <v>0</v>
      </c>
      <c r="AF65" s="1">
        <f>MIN($Q65)</f>
        <v>0</v>
      </c>
      <c r="AG65" s="1">
        <f>MIN($R65)</f>
        <v>0</v>
      </c>
      <c r="AH65" s="1">
        <f>MEDIAN($B65)</f>
        <v>0</v>
      </c>
      <c r="AI65" s="1">
        <f>MEDIAN($C65)</f>
        <v>0</v>
      </c>
      <c r="AJ65" s="1">
        <f>MEDIAN($D65)</f>
        <v>0</v>
      </c>
      <c r="AK65" s="1">
        <f>MEDIAN($E65)</f>
        <v>0</v>
      </c>
      <c r="AL65" s="1">
        <f>MEDIAN($F65)</f>
        <v>0</v>
      </c>
      <c r="AM65" s="1">
        <f>MEDIAN($G65)</f>
        <v>0</v>
      </c>
      <c r="AN65" s="1">
        <f>MEDIAN($H65)</f>
        <v>0</v>
      </c>
      <c r="AO65" s="1">
        <f>MEDIAN($I65)</f>
        <v>0</v>
      </c>
      <c r="AP65" s="1">
        <f>MEDIAN($J65)</f>
        <v>0</v>
      </c>
      <c r="AQ65" s="1">
        <f>MEDIAN($K65)</f>
        <v>0</v>
      </c>
      <c r="AR65" s="1">
        <f>MEDIAN($M65)</f>
        <v>0</v>
      </c>
      <c r="AS65" s="1">
        <f>MEDIAN($N65)</f>
        <v>0</v>
      </c>
      <c r="AT65" s="1">
        <f>MEDIAN($P65)</f>
        <v>0</v>
      </c>
      <c r="AU65" s="1">
        <f>MEDIAN($Q65)</f>
        <v>0</v>
      </c>
      <c r="AV65" s="1">
        <f>MEDIAN($R65)</f>
        <v>0</v>
      </c>
      <c r="AW65" s="1">
        <f>MAX($B65)</f>
        <v>0</v>
      </c>
      <c r="AX65" s="1">
        <f>MAX($C65)</f>
        <v>0</v>
      </c>
      <c r="AY65" s="1">
        <f>MAX($D65)</f>
        <v>0</v>
      </c>
      <c r="AZ65" s="1">
        <f>MAX($E65)</f>
        <v>0</v>
      </c>
      <c r="BA65" s="1">
        <f>MAX($F65)</f>
        <v>0</v>
      </c>
      <c r="BB65" s="1">
        <f>MAX($G65)</f>
        <v>0</v>
      </c>
      <c r="BC65" s="1">
        <f>MAX($H65)</f>
        <v>0</v>
      </c>
      <c r="BD65" s="1">
        <f>MAX($I65)</f>
        <v>0</v>
      </c>
      <c r="BE65" s="1">
        <f>MAX($J65)</f>
        <v>0</v>
      </c>
      <c r="BF65" s="1">
        <f>MAX($K65)</f>
        <v>0</v>
      </c>
      <c r="BG65" s="1">
        <f>MAX($M65)</f>
        <v>0</v>
      </c>
      <c r="BH65" s="1">
        <f>MAX($N65)</f>
        <v>0</v>
      </c>
      <c r="BI65" s="1">
        <f>MAX($P65)</f>
        <v>0</v>
      </c>
      <c r="BJ65" s="1">
        <f>MAX($Q65)</f>
        <v>0</v>
      </c>
      <c r="BK65" s="1">
        <f>MAX($R65)</f>
        <v>0</v>
      </c>
    </row>
    <row r="66" spans="1:63">
      <c r="A66" s="1" t="s">
        <v>63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0.024</v>
      </c>
      <c r="J66" s="1">
        <v>3000</v>
      </c>
      <c r="K66" s="1">
        <v>0</v>
      </c>
      <c r="L66" s="1" t="s">
        <v>503</v>
      </c>
      <c r="M66" s="1">
        <v>0</v>
      </c>
      <c r="N66" s="1">
        <v>0</v>
      </c>
      <c r="O66" s="1" t="s">
        <v>507</v>
      </c>
      <c r="P66" s="1">
        <v>1500</v>
      </c>
      <c r="Q66" s="1">
        <v>1</v>
      </c>
      <c r="R66" s="1">
        <v>0</v>
      </c>
      <c r="S66" s="1">
        <f>MIN($B66)</f>
        <v>0</v>
      </c>
      <c r="T66" s="1">
        <f>MIN($C66)</f>
        <v>0</v>
      </c>
      <c r="U66" s="1">
        <f>MIN($D66)</f>
        <v>0</v>
      </c>
      <c r="V66" s="1">
        <f>MIN($E66)</f>
        <v>0</v>
      </c>
      <c r="W66" s="1">
        <f>MIN($F66)</f>
        <v>0</v>
      </c>
      <c r="X66" s="1">
        <f>MIN($G66)</f>
        <v>0</v>
      </c>
      <c r="Y66" s="1">
        <f>MIN($H66)</f>
        <v>0</v>
      </c>
      <c r="Z66" s="1">
        <f>MIN($I66)</f>
        <v>0</v>
      </c>
      <c r="AA66" s="1">
        <f>MIN($J66)</f>
        <v>0</v>
      </c>
      <c r="AB66" s="1">
        <f>MIN($K66)</f>
        <v>0</v>
      </c>
      <c r="AC66" s="1">
        <f>MIN($M66)</f>
        <v>0</v>
      </c>
      <c r="AD66" s="1">
        <f>MIN($N66)</f>
        <v>0</v>
      </c>
      <c r="AE66" s="1">
        <f>MIN($P66)</f>
        <v>0</v>
      </c>
      <c r="AF66" s="1">
        <f>MIN($Q66)</f>
        <v>0</v>
      </c>
      <c r="AG66" s="1">
        <f>MIN($R66)</f>
        <v>0</v>
      </c>
      <c r="AH66" s="1">
        <f>MEDIAN($B66)</f>
        <v>0</v>
      </c>
      <c r="AI66" s="1">
        <f>MEDIAN($C66)</f>
        <v>0</v>
      </c>
      <c r="AJ66" s="1">
        <f>MEDIAN($D66)</f>
        <v>0</v>
      </c>
      <c r="AK66" s="1">
        <f>MEDIAN($E66)</f>
        <v>0</v>
      </c>
      <c r="AL66" s="1">
        <f>MEDIAN($F66)</f>
        <v>0</v>
      </c>
      <c r="AM66" s="1">
        <f>MEDIAN($G66)</f>
        <v>0</v>
      </c>
      <c r="AN66" s="1">
        <f>MEDIAN($H66)</f>
        <v>0</v>
      </c>
      <c r="AO66" s="1">
        <f>MEDIAN($I66)</f>
        <v>0</v>
      </c>
      <c r="AP66" s="1">
        <f>MEDIAN($J66)</f>
        <v>0</v>
      </c>
      <c r="AQ66" s="1">
        <f>MEDIAN($K66)</f>
        <v>0</v>
      </c>
      <c r="AR66" s="1">
        <f>MEDIAN($M66)</f>
        <v>0</v>
      </c>
      <c r="AS66" s="1">
        <f>MEDIAN($N66)</f>
        <v>0</v>
      </c>
      <c r="AT66" s="1">
        <f>MEDIAN($P66)</f>
        <v>0</v>
      </c>
      <c r="AU66" s="1">
        <f>MEDIAN($Q66)</f>
        <v>0</v>
      </c>
      <c r="AV66" s="1">
        <f>MEDIAN($R66)</f>
        <v>0</v>
      </c>
      <c r="AW66" s="1">
        <f>MAX($B66)</f>
        <v>0</v>
      </c>
      <c r="AX66" s="1">
        <f>MAX($C66)</f>
        <v>0</v>
      </c>
      <c r="AY66" s="1">
        <f>MAX($D66)</f>
        <v>0</v>
      </c>
      <c r="AZ66" s="1">
        <f>MAX($E66)</f>
        <v>0</v>
      </c>
      <c r="BA66" s="1">
        <f>MAX($F66)</f>
        <v>0</v>
      </c>
      <c r="BB66" s="1">
        <f>MAX($G66)</f>
        <v>0</v>
      </c>
      <c r="BC66" s="1">
        <f>MAX($H66)</f>
        <v>0</v>
      </c>
      <c r="BD66" s="1">
        <f>MAX($I66)</f>
        <v>0</v>
      </c>
      <c r="BE66" s="1">
        <f>MAX($J66)</f>
        <v>0</v>
      </c>
      <c r="BF66" s="1">
        <f>MAX($K66)</f>
        <v>0</v>
      </c>
      <c r="BG66" s="1">
        <f>MAX($M66)</f>
        <v>0</v>
      </c>
      <c r="BH66" s="1">
        <f>MAX($N66)</f>
        <v>0</v>
      </c>
      <c r="BI66" s="1">
        <f>MAX($P66)</f>
        <v>0</v>
      </c>
      <c r="BJ66" s="1">
        <f>MAX($Q66)</f>
        <v>0</v>
      </c>
      <c r="BK66" s="1">
        <f>MAX($R66)</f>
        <v>0</v>
      </c>
    </row>
    <row r="67" spans="1:63">
      <c r="A67" s="1" t="s">
        <v>64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0.019</v>
      </c>
      <c r="J67" s="1">
        <v>3000</v>
      </c>
      <c r="K67" s="1">
        <v>0</v>
      </c>
      <c r="L67" s="1" t="s">
        <v>503</v>
      </c>
      <c r="M67" s="1">
        <v>0</v>
      </c>
      <c r="N67" s="1">
        <v>0</v>
      </c>
      <c r="O67" s="1" t="s">
        <v>507</v>
      </c>
      <c r="P67" s="1">
        <v>1500</v>
      </c>
      <c r="Q67" s="1">
        <v>1</v>
      </c>
      <c r="R67" s="1">
        <v>0</v>
      </c>
      <c r="S67" s="1">
        <f>MIN($B67)</f>
        <v>0</v>
      </c>
      <c r="T67" s="1">
        <f>MIN($C67)</f>
        <v>0</v>
      </c>
      <c r="U67" s="1">
        <f>MIN($D67)</f>
        <v>0</v>
      </c>
      <c r="V67" s="1">
        <f>MIN($E67)</f>
        <v>0</v>
      </c>
      <c r="W67" s="1">
        <f>MIN($F67)</f>
        <v>0</v>
      </c>
      <c r="X67" s="1">
        <f>MIN($G67)</f>
        <v>0</v>
      </c>
      <c r="Y67" s="1">
        <f>MIN($H67)</f>
        <v>0</v>
      </c>
      <c r="Z67" s="1">
        <f>MIN($I67)</f>
        <v>0</v>
      </c>
      <c r="AA67" s="1">
        <f>MIN($J67)</f>
        <v>0</v>
      </c>
      <c r="AB67" s="1">
        <f>MIN($K67)</f>
        <v>0</v>
      </c>
      <c r="AC67" s="1">
        <f>MIN($M67)</f>
        <v>0</v>
      </c>
      <c r="AD67" s="1">
        <f>MIN($N67)</f>
        <v>0</v>
      </c>
      <c r="AE67" s="1">
        <f>MIN($P67)</f>
        <v>0</v>
      </c>
      <c r="AF67" s="1">
        <f>MIN($Q67)</f>
        <v>0</v>
      </c>
      <c r="AG67" s="1">
        <f>MIN($R67)</f>
        <v>0</v>
      </c>
      <c r="AH67" s="1">
        <f>MEDIAN($B67)</f>
        <v>0</v>
      </c>
      <c r="AI67" s="1">
        <f>MEDIAN($C67)</f>
        <v>0</v>
      </c>
      <c r="AJ67" s="1">
        <f>MEDIAN($D67)</f>
        <v>0</v>
      </c>
      <c r="AK67" s="1">
        <f>MEDIAN($E67)</f>
        <v>0</v>
      </c>
      <c r="AL67" s="1">
        <f>MEDIAN($F67)</f>
        <v>0</v>
      </c>
      <c r="AM67" s="1">
        <f>MEDIAN($G67)</f>
        <v>0</v>
      </c>
      <c r="AN67" s="1">
        <f>MEDIAN($H67)</f>
        <v>0</v>
      </c>
      <c r="AO67" s="1">
        <f>MEDIAN($I67)</f>
        <v>0</v>
      </c>
      <c r="AP67" s="1">
        <f>MEDIAN($J67)</f>
        <v>0</v>
      </c>
      <c r="AQ67" s="1">
        <f>MEDIAN($K67)</f>
        <v>0</v>
      </c>
      <c r="AR67" s="1">
        <f>MEDIAN($M67)</f>
        <v>0</v>
      </c>
      <c r="AS67" s="1">
        <f>MEDIAN($N67)</f>
        <v>0</v>
      </c>
      <c r="AT67" s="1">
        <f>MEDIAN($P67)</f>
        <v>0</v>
      </c>
      <c r="AU67" s="1">
        <f>MEDIAN($Q67)</f>
        <v>0</v>
      </c>
      <c r="AV67" s="1">
        <f>MEDIAN($R67)</f>
        <v>0</v>
      </c>
      <c r="AW67" s="1">
        <f>MAX($B67)</f>
        <v>0</v>
      </c>
      <c r="AX67" s="1">
        <f>MAX($C67)</f>
        <v>0</v>
      </c>
      <c r="AY67" s="1">
        <f>MAX($D67)</f>
        <v>0</v>
      </c>
      <c r="AZ67" s="1">
        <f>MAX($E67)</f>
        <v>0</v>
      </c>
      <c r="BA67" s="1">
        <f>MAX($F67)</f>
        <v>0</v>
      </c>
      <c r="BB67" s="1">
        <f>MAX($G67)</f>
        <v>0</v>
      </c>
      <c r="BC67" s="1">
        <f>MAX($H67)</f>
        <v>0</v>
      </c>
      <c r="BD67" s="1">
        <f>MAX($I67)</f>
        <v>0</v>
      </c>
      <c r="BE67" s="1">
        <f>MAX($J67)</f>
        <v>0</v>
      </c>
      <c r="BF67" s="1">
        <f>MAX($K67)</f>
        <v>0</v>
      </c>
      <c r="BG67" s="1">
        <f>MAX($M67)</f>
        <v>0</v>
      </c>
      <c r="BH67" s="1">
        <f>MAX($N67)</f>
        <v>0</v>
      </c>
      <c r="BI67" s="1">
        <f>MAX($P67)</f>
        <v>0</v>
      </c>
      <c r="BJ67" s="1">
        <f>MAX($Q67)</f>
        <v>0</v>
      </c>
      <c r="BK67" s="1">
        <f>MAX($R67)</f>
        <v>0</v>
      </c>
    </row>
    <row r="68" spans="1:63">
      <c r="A68" s="1" t="s">
        <v>65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0.019</v>
      </c>
      <c r="J68" s="1">
        <v>3000</v>
      </c>
      <c r="K68" s="1">
        <v>0</v>
      </c>
      <c r="L68" s="1" t="s">
        <v>503</v>
      </c>
      <c r="M68" s="1">
        <v>0</v>
      </c>
      <c r="N68" s="1">
        <v>0</v>
      </c>
      <c r="O68" s="1" t="s">
        <v>507</v>
      </c>
      <c r="P68" s="1">
        <v>1500</v>
      </c>
      <c r="Q68" s="1">
        <v>1</v>
      </c>
      <c r="R68" s="1">
        <v>0</v>
      </c>
      <c r="S68" s="1">
        <f>MIN($B68)</f>
        <v>0</v>
      </c>
      <c r="T68" s="1">
        <f>MIN($C68)</f>
        <v>0</v>
      </c>
      <c r="U68" s="1">
        <f>MIN($D68)</f>
        <v>0</v>
      </c>
      <c r="V68" s="1">
        <f>MIN($E68)</f>
        <v>0</v>
      </c>
      <c r="W68" s="1">
        <f>MIN($F68)</f>
        <v>0</v>
      </c>
      <c r="X68" s="1">
        <f>MIN($G68)</f>
        <v>0</v>
      </c>
      <c r="Y68" s="1">
        <f>MIN($H68)</f>
        <v>0</v>
      </c>
      <c r="Z68" s="1">
        <f>MIN($I68)</f>
        <v>0</v>
      </c>
      <c r="AA68" s="1">
        <f>MIN($J68)</f>
        <v>0</v>
      </c>
      <c r="AB68" s="1">
        <f>MIN($K68)</f>
        <v>0</v>
      </c>
      <c r="AC68" s="1">
        <f>MIN($M68)</f>
        <v>0</v>
      </c>
      <c r="AD68" s="1">
        <f>MIN($N68)</f>
        <v>0</v>
      </c>
      <c r="AE68" s="1">
        <f>MIN($P68)</f>
        <v>0</v>
      </c>
      <c r="AF68" s="1">
        <f>MIN($Q68)</f>
        <v>0</v>
      </c>
      <c r="AG68" s="1">
        <f>MIN($R68)</f>
        <v>0</v>
      </c>
      <c r="AH68" s="1">
        <f>MEDIAN($B68)</f>
        <v>0</v>
      </c>
      <c r="AI68" s="1">
        <f>MEDIAN($C68)</f>
        <v>0</v>
      </c>
      <c r="AJ68" s="1">
        <f>MEDIAN($D68)</f>
        <v>0</v>
      </c>
      <c r="AK68" s="1">
        <f>MEDIAN($E68)</f>
        <v>0</v>
      </c>
      <c r="AL68" s="1">
        <f>MEDIAN($F68)</f>
        <v>0</v>
      </c>
      <c r="AM68" s="1">
        <f>MEDIAN($G68)</f>
        <v>0</v>
      </c>
      <c r="AN68" s="1">
        <f>MEDIAN($H68)</f>
        <v>0</v>
      </c>
      <c r="AO68" s="1">
        <f>MEDIAN($I68)</f>
        <v>0</v>
      </c>
      <c r="AP68" s="1">
        <f>MEDIAN($J68)</f>
        <v>0</v>
      </c>
      <c r="AQ68" s="1">
        <f>MEDIAN($K68)</f>
        <v>0</v>
      </c>
      <c r="AR68" s="1">
        <f>MEDIAN($M68)</f>
        <v>0</v>
      </c>
      <c r="AS68" s="1">
        <f>MEDIAN($N68)</f>
        <v>0</v>
      </c>
      <c r="AT68" s="1">
        <f>MEDIAN($P68)</f>
        <v>0</v>
      </c>
      <c r="AU68" s="1">
        <f>MEDIAN($Q68)</f>
        <v>0</v>
      </c>
      <c r="AV68" s="1">
        <f>MEDIAN($R68)</f>
        <v>0</v>
      </c>
      <c r="AW68" s="1">
        <f>MAX($B68)</f>
        <v>0</v>
      </c>
      <c r="AX68" s="1">
        <f>MAX($C68)</f>
        <v>0</v>
      </c>
      <c r="AY68" s="1">
        <f>MAX($D68)</f>
        <v>0</v>
      </c>
      <c r="AZ68" s="1">
        <f>MAX($E68)</f>
        <v>0</v>
      </c>
      <c r="BA68" s="1">
        <f>MAX($F68)</f>
        <v>0</v>
      </c>
      <c r="BB68" s="1">
        <f>MAX($G68)</f>
        <v>0</v>
      </c>
      <c r="BC68" s="1">
        <f>MAX($H68)</f>
        <v>0</v>
      </c>
      <c r="BD68" s="1">
        <f>MAX($I68)</f>
        <v>0</v>
      </c>
      <c r="BE68" s="1">
        <f>MAX($J68)</f>
        <v>0</v>
      </c>
      <c r="BF68" s="1">
        <f>MAX($K68)</f>
        <v>0</v>
      </c>
      <c r="BG68" s="1">
        <f>MAX($M68)</f>
        <v>0</v>
      </c>
      <c r="BH68" s="1">
        <f>MAX($N68)</f>
        <v>0</v>
      </c>
      <c r="BI68" s="1">
        <f>MAX($P68)</f>
        <v>0</v>
      </c>
      <c r="BJ68" s="1">
        <f>MAX($Q68)</f>
        <v>0</v>
      </c>
      <c r="BK68" s="1">
        <f>MAX($R68)</f>
        <v>0</v>
      </c>
    </row>
    <row r="69" spans="1:63">
      <c r="A69" s="1" t="s">
        <v>66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0.019</v>
      </c>
      <c r="J69" s="1">
        <v>3000</v>
      </c>
      <c r="K69" s="1">
        <v>0</v>
      </c>
      <c r="L69" s="1" t="s">
        <v>503</v>
      </c>
      <c r="M69" s="1">
        <v>0</v>
      </c>
      <c r="N69" s="1">
        <v>0</v>
      </c>
      <c r="O69" s="1" t="s">
        <v>507</v>
      </c>
      <c r="P69" s="1">
        <v>1500</v>
      </c>
      <c r="Q69" s="1">
        <v>1</v>
      </c>
      <c r="R69" s="1">
        <v>0</v>
      </c>
      <c r="S69" s="1">
        <f>MIN($B69)</f>
        <v>0</v>
      </c>
      <c r="T69" s="1">
        <f>MIN($C69)</f>
        <v>0</v>
      </c>
      <c r="U69" s="1">
        <f>MIN($D69)</f>
        <v>0</v>
      </c>
      <c r="V69" s="1">
        <f>MIN($E69)</f>
        <v>0</v>
      </c>
      <c r="W69" s="1">
        <f>MIN($F69)</f>
        <v>0</v>
      </c>
      <c r="X69" s="1">
        <f>MIN($G69)</f>
        <v>0</v>
      </c>
      <c r="Y69" s="1">
        <f>MIN($H69)</f>
        <v>0</v>
      </c>
      <c r="Z69" s="1">
        <f>MIN($I69)</f>
        <v>0</v>
      </c>
      <c r="AA69" s="1">
        <f>MIN($J69)</f>
        <v>0</v>
      </c>
      <c r="AB69" s="1">
        <f>MIN($K69)</f>
        <v>0</v>
      </c>
      <c r="AC69" s="1">
        <f>MIN($M69)</f>
        <v>0</v>
      </c>
      <c r="AD69" s="1">
        <f>MIN($N69)</f>
        <v>0</v>
      </c>
      <c r="AE69" s="1">
        <f>MIN($P69)</f>
        <v>0</v>
      </c>
      <c r="AF69" s="1">
        <f>MIN($Q69)</f>
        <v>0</v>
      </c>
      <c r="AG69" s="1">
        <f>MIN($R69)</f>
        <v>0</v>
      </c>
      <c r="AH69" s="1">
        <f>MEDIAN($B69)</f>
        <v>0</v>
      </c>
      <c r="AI69" s="1">
        <f>MEDIAN($C69)</f>
        <v>0</v>
      </c>
      <c r="AJ69" s="1">
        <f>MEDIAN($D69)</f>
        <v>0</v>
      </c>
      <c r="AK69" s="1">
        <f>MEDIAN($E69)</f>
        <v>0</v>
      </c>
      <c r="AL69" s="1">
        <f>MEDIAN($F69)</f>
        <v>0</v>
      </c>
      <c r="AM69" s="1">
        <f>MEDIAN($G69)</f>
        <v>0</v>
      </c>
      <c r="AN69" s="1">
        <f>MEDIAN($H69)</f>
        <v>0</v>
      </c>
      <c r="AO69" s="1">
        <f>MEDIAN($I69)</f>
        <v>0</v>
      </c>
      <c r="AP69" s="1">
        <f>MEDIAN($J69)</f>
        <v>0</v>
      </c>
      <c r="AQ69" s="1">
        <f>MEDIAN($K69)</f>
        <v>0</v>
      </c>
      <c r="AR69" s="1">
        <f>MEDIAN($M69)</f>
        <v>0</v>
      </c>
      <c r="AS69" s="1">
        <f>MEDIAN($N69)</f>
        <v>0</v>
      </c>
      <c r="AT69" s="1">
        <f>MEDIAN($P69)</f>
        <v>0</v>
      </c>
      <c r="AU69" s="1">
        <f>MEDIAN($Q69)</f>
        <v>0</v>
      </c>
      <c r="AV69" s="1">
        <f>MEDIAN($R69)</f>
        <v>0</v>
      </c>
      <c r="AW69" s="1">
        <f>MAX($B69)</f>
        <v>0</v>
      </c>
      <c r="AX69" s="1">
        <f>MAX($C69)</f>
        <v>0</v>
      </c>
      <c r="AY69" s="1">
        <f>MAX($D69)</f>
        <v>0</v>
      </c>
      <c r="AZ69" s="1">
        <f>MAX($E69)</f>
        <v>0</v>
      </c>
      <c r="BA69" s="1">
        <f>MAX($F69)</f>
        <v>0</v>
      </c>
      <c r="BB69" s="1">
        <f>MAX($G69)</f>
        <v>0</v>
      </c>
      <c r="BC69" s="1">
        <f>MAX($H69)</f>
        <v>0</v>
      </c>
      <c r="BD69" s="1">
        <f>MAX($I69)</f>
        <v>0</v>
      </c>
      <c r="BE69" s="1">
        <f>MAX($J69)</f>
        <v>0</v>
      </c>
      <c r="BF69" s="1">
        <f>MAX($K69)</f>
        <v>0</v>
      </c>
      <c r="BG69" s="1">
        <f>MAX($M69)</f>
        <v>0</v>
      </c>
      <c r="BH69" s="1">
        <f>MAX($N69)</f>
        <v>0</v>
      </c>
      <c r="BI69" s="1">
        <f>MAX($P69)</f>
        <v>0</v>
      </c>
      <c r="BJ69" s="1">
        <f>MAX($Q69)</f>
        <v>0</v>
      </c>
      <c r="BK69" s="1">
        <f>MAX($R69)</f>
        <v>0</v>
      </c>
    </row>
    <row r="70" spans="1:63">
      <c r="A70" s="1" t="s">
        <v>67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0.019</v>
      </c>
      <c r="J70" s="1">
        <v>3000</v>
      </c>
      <c r="K70" s="1">
        <v>0</v>
      </c>
      <c r="L70" s="1" t="s">
        <v>503</v>
      </c>
      <c r="M70" s="1">
        <v>0</v>
      </c>
      <c r="N70" s="1">
        <v>0</v>
      </c>
      <c r="O70" s="1" t="s">
        <v>507</v>
      </c>
      <c r="P70" s="1">
        <v>1500</v>
      </c>
      <c r="Q70" s="1">
        <v>1</v>
      </c>
      <c r="R70" s="1">
        <v>0</v>
      </c>
      <c r="S70" s="1">
        <f>MIN($B70)</f>
        <v>0</v>
      </c>
      <c r="T70" s="1">
        <f>MIN($C70)</f>
        <v>0</v>
      </c>
      <c r="U70" s="1">
        <f>MIN($D70)</f>
        <v>0</v>
      </c>
      <c r="V70" s="1">
        <f>MIN($E70)</f>
        <v>0</v>
      </c>
      <c r="W70" s="1">
        <f>MIN($F70)</f>
        <v>0</v>
      </c>
      <c r="X70" s="1">
        <f>MIN($G70)</f>
        <v>0</v>
      </c>
      <c r="Y70" s="1">
        <f>MIN($H70)</f>
        <v>0</v>
      </c>
      <c r="Z70" s="1">
        <f>MIN($I70)</f>
        <v>0</v>
      </c>
      <c r="AA70" s="1">
        <f>MIN($J70)</f>
        <v>0</v>
      </c>
      <c r="AB70" s="1">
        <f>MIN($K70)</f>
        <v>0</v>
      </c>
      <c r="AC70" s="1">
        <f>MIN($M70)</f>
        <v>0</v>
      </c>
      <c r="AD70" s="1">
        <f>MIN($N70)</f>
        <v>0</v>
      </c>
      <c r="AE70" s="1">
        <f>MIN($P70)</f>
        <v>0</v>
      </c>
      <c r="AF70" s="1">
        <f>MIN($Q70)</f>
        <v>0</v>
      </c>
      <c r="AG70" s="1">
        <f>MIN($R70)</f>
        <v>0</v>
      </c>
      <c r="AH70" s="1">
        <f>MEDIAN($B70)</f>
        <v>0</v>
      </c>
      <c r="AI70" s="1">
        <f>MEDIAN($C70)</f>
        <v>0</v>
      </c>
      <c r="AJ70" s="1">
        <f>MEDIAN($D70)</f>
        <v>0</v>
      </c>
      <c r="AK70" s="1">
        <f>MEDIAN($E70)</f>
        <v>0</v>
      </c>
      <c r="AL70" s="1">
        <f>MEDIAN($F70)</f>
        <v>0</v>
      </c>
      <c r="AM70" s="1">
        <f>MEDIAN($G70)</f>
        <v>0</v>
      </c>
      <c r="AN70" s="1">
        <f>MEDIAN($H70)</f>
        <v>0</v>
      </c>
      <c r="AO70" s="1">
        <f>MEDIAN($I70)</f>
        <v>0</v>
      </c>
      <c r="AP70" s="1">
        <f>MEDIAN($J70)</f>
        <v>0</v>
      </c>
      <c r="AQ70" s="1">
        <f>MEDIAN($K70)</f>
        <v>0</v>
      </c>
      <c r="AR70" s="1">
        <f>MEDIAN($M70)</f>
        <v>0</v>
      </c>
      <c r="AS70" s="1">
        <f>MEDIAN($N70)</f>
        <v>0</v>
      </c>
      <c r="AT70" s="1">
        <f>MEDIAN($P70)</f>
        <v>0</v>
      </c>
      <c r="AU70" s="1">
        <f>MEDIAN($Q70)</f>
        <v>0</v>
      </c>
      <c r="AV70" s="1">
        <f>MEDIAN($R70)</f>
        <v>0</v>
      </c>
      <c r="AW70" s="1">
        <f>MAX($B70)</f>
        <v>0</v>
      </c>
      <c r="AX70" s="1">
        <f>MAX($C70)</f>
        <v>0</v>
      </c>
      <c r="AY70" s="1">
        <f>MAX($D70)</f>
        <v>0</v>
      </c>
      <c r="AZ70" s="1">
        <f>MAX($E70)</f>
        <v>0</v>
      </c>
      <c r="BA70" s="1">
        <f>MAX($F70)</f>
        <v>0</v>
      </c>
      <c r="BB70" s="1">
        <f>MAX($G70)</f>
        <v>0</v>
      </c>
      <c r="BC70" s="1">
        <f>MAX($H70)</f>
        <v>0</v>
      </c>
      <c r="BD70" s="1">
        <f>MAX($I70)</f>
        <v>0</v>
      </c>
      <c r="BE70" s="1">
        <f>MAX($J70)</f>
        <v>0</v>
      </c>
      <c r="BF70" s="1">
        <f>MAX($K70)</f>
        <v>0</v>
      </c>
      <c r="BG70" s="1">
        <f>MAX($M70)</f>
        <v>0</v>
      </c>
      <c r="BH70" s="1">
        <f>MAX($N70)</f>
        <v>0</v>
      </c>
      <c r="BI70" s="1">
        <f>MAX($P70)</f>
        <v>0</v>
      </c>
      <c r="BJ70" s="1">
        <f>MAX($Q70)</f>
        <v>0</v>
      </c>
      <c r="BK70" s="1">
        <f>MAX($R70)</f>
        <v>0</v>
      </c>
    </row>
    <row r="71" spans="1:63">
      <c r="A71" s="1" t="s">
        <v>68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0.018</v>
      </c>
      <c r="J71" s="1">
        <v>3000</v>
      </c>
      <c r="K71" s="1">
        <v>0</v>
      </c>
      <c r="L71" s="1" t="s">
        <v>503</v>
      </c>
      <c r="M71" s="1">
        <v>0</v>
      </c>
      <c r="N71" s="1">
        <v>0</v>
      </c>
      <c r="O71" s="1" t="s">
        <v>507</v>
      </c>
      <c r="P71" s="1">
        <v>1500</v>
      </c>
      <c r="Q71" s="1">
        <v>1</v>
      </c>
      <c r="R71" s="1">
        <v>0</v>
      </c>
      <c r="S71" s="1">
        <f>MIN($B71)</f>
        <v>0</v>
      </c>
      <c r="T71" s="1">
        <f>MIN($C71)</f>
        <v>0</v>
      </c>
      <c r="U71" s="1">
        <f>MIN($D71)</f>
        <v>0</v>
      </c>
      <c r="V71" s="1">
        <f>MIN($E71)</f>
        <v>0</v>
      </c>
      <c r="W71" s="1">
        <f>MIN($F71)</f>
        <v>0</v>
      </c>
      <c r="X71" s="1">
        <f>MIN($G71)</f>
        <v>0</v>
      </c>
      <c r="Y71" s="1">
        <f>MIN($H71)</f>
        <v>0</v>
      </c>
      <c r="Z71" s="1">
        <f>MIN($I71)</f>
        <v>0</v>
      </c>
      <c r="AA71" s="1">
        <f>MIN($J71)</f>
        <v>0</v>
      </c>
      <c r="AB71" s="1">
        <f>MIN($K71)</f>
        <v>0</v>
      </c>
      <c r="AC71" s="1">
        <f>MIN($M71)</f>
        <v>0</v>
      </c>
      <c r="AD71" s="1">
        <f>MIN($N71)</f>
        <v>0</v>
      </c>
      <c r="AE71" s="1">
        <f>MIN($P71)</f>
        <v>0</v>
      </c>
      <c r="AF71" s="1">
        <f>MIN($Q71)</f>
        <v>0</v>
      </c>
      <c r="AG71" s="1">
        <f>MIN($R71)</f>
        <v>0</v>
      </c>
      <c r="AH71" s="1">
        <f>MEDIAN($B71)</f>
        <v>0</v>
      </c>
      <c r="AI71" s="1">
        <f>MEDIAN($C71)</f>
        <v>0</v>
      </c>
      <c r="AJ71" s="1">
        <f>MEDIAN($D71)</f>
        <v>0</v>
      </c>
      <c r="AK71" s="1">
        <f>MEDIAN($E71)</f>
        <v>0</v>
      </c>
      <c r="AL71" s="1">
        <f>MEDIAN($F71)</f>
        <v>0</v>
      </c>
      <c r="AM71" s="1">
        <f>MEDIAN($G71)</f>
        <v>0</v>
      </c>
      <c r="AN71" s="1">
        <f>MEDIAN($H71)</f>
        <v>0</v>
      </c>
      <c r="AO71" s="1">
        <f>MEDIAN($I71)</f>
        <v>0</v>
      </c>
      <c r="AP71" s="1">
        <f>MEDIAN($J71)</f>
        <v>0</v>
      </c>
      <c r="AQ71" s="1">
        <f>MEDIAN($K71)</f>
        <v>0</v>
      </c>
      <c r="AR71" s="1">
        <f>MEDIAN($M71)</f>
        <v>0</v>
      </c>
      <c r="AS71" s="1">
        <f>MEDIAN($N71)</f>
        <v>0</v>
      </c>
      <c r="AT71" s="1">
        <f>MEDIAN($P71)</f>
        <v>0</v>
      </c>
      <c r="AU71" s="1">
        <f>MEDIAN($Q71)</f>
        <v>0</v>
      </c>
      <c r="AV71" s="1">
        <f>MEDIAN($R71)</f>
        <v>0</v>
      </c>
      <c r="AW71" s="1">
        <f>MAX($B71)</f>
        <v>0</v>
      </c>
      <c r="AX71" s="1">
        <f>MAX($C71)</f>
        <v>0</v>
      </c>
      <c r="AY71" s="1">
        <f>MAX($D71)</f>
        <v>0</v>
      </c>
      <c r="AZ71" s="1">
        <f>MAX($E71)</f>
        <v>0</v>
      </c>
      <c r="BA71" s="1">
        <f>MAX($F71)</f>
        <v>0</v>
      </c>
      <c r="BB71" s="1">
        <f>MAX($G71)</f>
        <v>0</v>
      </c>
      <c r="BC71" s="1">
        <f>MAX($H71)</f>
        <v>0</v>
      </c>
      <c r="BD71" s="1">
        <f>MAX($I71)</f>
        <v>0</v>
      </c>
      <c r="BE71" s="1">
        <f>MAX($J71)</f>
        <v>0</v>
      </c>
      <c r="BF71" s="1">
        <f>MAX($K71)</f>
        <v>0</v>
      </c>
      <c r="BG71" s="1">
        <f>MAX($M71)</f>
        <v>0</v>
      </c>
      <c r="BH71" s="1">
        <f>MAX($N71)</f>
        <v>0</v>
      </c>
      <c r="BI71" s="1">
        <f>MAX($P71)</f>
        <v>0</v>
      </c>
      <c r="BJ71" s="1">
        <f>MAX($Q71)</f>
        <v>0</v>
      </c>
      <c r="BK71" s="1">
        <f>MAX($R71)</f>
        <v>0</v>
      </c>
    </row>
    <row r="72" spans="1:63">
      <c r="A72" s="1" t="s">
        <v>69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0.019</v>
      </c>
      <c r="J72" s="1">
        <v>3000</v>
      </c>
      <c r="K72" s="1">
        <v>0</v>
      </c>
      <c r="L72" s="1" t="s">
        <v>503</v>
      </c>
      <c r="M72" s="1">
        <v>0</v>
      </c>
      <c r="N72" s="1">
        <v>0</v>
      </c>
      <c r="O72" s="1" t="s">
        <v>507</v>
      </c>
      <c r="P72" s="1">
        <v>1500</v>
      </c>
      <c r="Q72" s="1">
        <v>1</v>
      </c>
      <c r="R72" s="1">
        <v>0</v>
      </c>
      <c r="S72" s="1">
        <f>MIN($B72)</f>
        <v>0</v>
      </c>
      <c r="T72" s="1">
        <f>MIN($C72)</f>
        <v>0</v>
      </c>
      <c r="U72" s="1">
        <f>MIN($D72)</f>
        <v>0</v>
      </c>
      <c r="V72" s="1">
        <f>MIN($E72)</f>
        <v>0</v>
      </c>
      <c r="W72" s="1">
        <f>MIN($F72)</f>
        <v>0</v>
      </c>
      <c r="X72" s="1">
        <f>MIN($G72)</f>
        <v>0</v>
      </c>
      <c r="Y72" s="1">
        <f>MIN($H72)</f>
        <v>0</v>
      </c>
      <c r="Z72" s="1">
        <f>MIN($I72)</f>
        <v>0</v>
      </c>
      <c r="AA72" s="1">
        <f>MIN($J72)</f>
        <v>0</v>
      </c>
      <c r="AB72" s="1">
        <f>MIN($K72)</f>
        <v>0</v>
      </c>
      <c r="AC72" s="1">
        <f>MIN($M72)</f>
        <v>0</v>
      </c>
      <c r="AD72" s="1">
        <f>MIN($N72)</f>
        <v>0</v>
      </c>
      <c r="AE72" s="1">
        <f>MIN($P72)</f>
        <v>0</v>
      </c>
      <c r="AF72" s="1">
        <f>MIN($Q72)</f>
        <v>0</v>
      </c>
      <c r="AG72" s="1">
        <f>MIN($R72)</f>
        <v>0</v>
      </c>
      <c r="AH72" s="1">
        <f>MEDIAN($B72)</f>
        <v>0</v>
      </c>
      <c r="AI72" s="1">
        <f>MEDIAN($C72)</f>
        <v>0</v>
      </c>
      <c r="AJ72" s="1">
        <f>MEDIAN($D72)</f>
        <v>0</v>
      </c>
      <c r="AK72" s="1">
        <f>MEDIAN($E72)</f>
        <v>0</v>
      </c>
      <c r="AL72" s="1">
        <f>MEDIAN($F72)</f>
        <v>0</v>
      </c>
      <c r="AM72" s="1">
        <f>MEDIAN($G72)</f>
        <v>0</v>
      </c>
      <c r="AN72" s="1">
        <f>MEDIAN($H72)</f>
        <v>0</v>
      </c>
      <c r="AO72" s="1">
        <f>MEDIAN($I72)</f>
        <v>0</v>
      </c>
      <c r="AP72" s="1">
        <f>MEDIAN($J72)</f>
        <v>0</v>
      </c>
      <c r="AQ72" s="1">
        <f>MEDIAN($K72)</f>
        <v>0</v>
      </c>
      <c r="AR72" s="1">
        <f>MEDIAN($M72)</f>
        <v>0</v>
      </c>
      <c r="AS72" s="1">
        <f>MEDIAN($N72)</f>
        <v>0</v>
      </c>
      <c r="AT72" s="1">
        <f>MEDIAN($P72)</f>
        <v>0</v>
      </c>
      <c r="AU72" s="1">
        <f>MEDIAN($Q72)</f>
        <v>0</v>
      </c>
      <c r="AV72" s="1">
        <f>MEDIAN($R72)</f>
        <v>0</v>
      </c>
      <c r="AW72" s="1">
        <f>MAX($B72)</f>
        <v>0</v>
      </c>
      <c r="AX72" s="1">
        <f>MAX($C72)</f>
        <v>0</v>
      </c>
      <c r="AY72" s="1">
        <f>MAX($D72)</f>
        <v>0</v>
      </c>
      <c r="AZ72" s="1">
        <f>MAX($E72)</f>
        <v>0</v>
      </c>
      <c r="BA72" s="1">
        <f>MAX($F72)</f>
        <v>0</v>
      </c>
      <c r="BB72" s="1">
        <f>MAX($G72)</f>
        <v>0</v>
      </c>
      <c r="BC72" s="1">
        <f>MAX($H72)</f>
        <v>0</v>
      </c>
      <c r="BD72" s="1">
        <f>MAX($I72)</f>
        <v>0</v>
      </c>
      <c r="BE72" s="1">
        <f>MAX($J72)</f>
        <v>0</v>
      </c>
      <c r="BF72" s="1">
        <f>MAX($K72)</f>
        <v>0</v>
      </c>
      <c r="BG72" s="1">
        <f>MAX($M72)</f>
        <v>0</v>
      </c>
      <c r="BH72" s="1">
        <f>MAX($N72)</f>
        <v>0</v>
      </c>
      <c r="BI72" s="1">
        <f>MAX($P72)</f>
        <v>0</v>
      </c>
      <c r="BJ72" s="1">
        <f>MAX($Q72)</f>
        <v>0</v>
      </c>
      <c r="BK72" s="1">
        <f>MAX($R72)</f>
        <v>0</v>
      </c>
    </row>
    <row r="73" spans="1:63">
      <c r="A73" s="1" t="s">
        <v>70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0.019</v>
      </c>
      <c r="J73" s="1">
        <v>3000</v>
      </c>
      <c r="K73" s="1">
        <v>0</v>
      </c>
      <c r="L73" s="1" t="s">
        <v>503</v>
      </c>
      <c r="M73" s="1">
        <v>0</v>
      </c>
      <c r="N73" s="1">
        <v>0</v>
      </c>
      <c r="O73" s="1" t="s">
        <v>507</v>
      </c>
      <c r="P73" s="1">
        <v>1500</v>
      </c>
      <c r="Q73" s="1">
        <v>1</v>
      </c>
      <c r="R73" s="1">
        <v>0</v>
      </c>
      <c r="S73" s="1">
        <f>MIN($B73)</f>
        <v>0</v>
      </c>
      <c r="T73" s="1">
        <f>MIN($C73)</f>
        <v>0</v>
      </c>
      <c r="U73" s="1">
        <f>MIN($D73)</f>
        <v>0</v>
      </c>
      <c r="V73" s="1">
        <f>MIN($E73)</f>
        <v>0</v>
      </c>
      <c r="W73" s="1">
        <f>MIN($F73)</f>
        <v>0</v>
      </c>
      <c r="X73" s="1">
        <f>MIN($G73)</f>
        <v>0</v>
      </c>
      <c r="Y73" s="1">
        <f>MIN($H73)</f>
        <v>0</v>
      </c>
      <c r="Z73" s="1">
        <f>MIN($I73)</f>
        <v>0</v>
      </c>
      <c r="AA73" s="1">
        <f>MIN($J73)</f>
        <v>0</v>
      </c>
      <c r="AB73" s="1">
        <f>MIN($K73)</f>
        <v>0</v>
      </c>
      <c r="AC73" s="1">
        <f>MIN($M73)</f>
        <v>0</v>
      </c>
      <c r="AD73" s="1">
        <f>MIN($N73)</f>
        <v>0</v>
      </c>
      <c r="AE73" s="1">
        <f>MIN($P73)</f>
        <v>0</v>
      </c>
      <c r="AF73" s="1">
        <f>MIN($Q73)</f>
        <v>0</v>
      </c>
      <c r="AG73" s="1">
        <f>MIN($R73)</f>
        <v>0</v>
      </c>
      <c r="AH73" s="1">
        <f>MEDIAN($B73)</f>
        <v>0</v>
      </c>
      <c r="AI73" s="1">
        <f>MEDIAN($C73)</f>
        <v>0</v>
      </c>
      <c r="AJ73" s="1">
        <f>MEDIAN($D73)</f>
        <v>0</v>
      </c>
      <c r="AK73" s="1">
        <f>MEDIAN($E73)</f>
        <v>0</v>
      </c>
      <c r="AL73" s="1">
        <f>MEDIAN($F73)</f>
        <v>0</v>
      </c>
      <c r="AM73" s="1">
        <f>MEDIAN($G73)</f>
        <v>0</v>
      </c>
      <c r="AN73" s="1">
        <f>MEDIAN($H73)</f>
        <v>0</v>
      </c>
      <c r="AO73" s="1">
        <f>MEDIAN($I73)</f>
        <v>0</v>
      </c>
      <c r="AP73" s="1">
        <f>MEDIAN($J73)</f>
        <v>0</v>
      </c>
      <c r="AQ73" s="1">
        <f>MEDIAN($K73)</f>
        <v>0</v>
      </c>
      <c r="AR73" s="1">
        <f>MEDIAN($M73)</f>
        <v>0</v>
      </c>
      <c r="AS73" s="1">
        <f>MEDIAN($N73)</f>
        <v>0</v>
      </c>
      <c r="AT73" s="1">
        <f>MEDIAN($P73)</f>
        <v>0</v>
      </c>
      <c r="AU73" s="1">
        <f>MEDIAN($Q73)</f>
        <v>0</v>
      </c>
      <c r="AV73" s="1">
        <f>MEDIAN($R73)</f>
        <v>0</v>
      </c>
      <c r="AW73" s="1">
        <f>MAX($B73)</f>
        <v>0</v>
      </c>
      <c r="AX73" s="1">
        <f>MAX($C73)</f>
        <v>0</v>
      </c>
      <c r="AY73" s="1">
        <f>MAX($D73)</f>
        <v>0</v>
      </c>
      <c r="AZ73" s="1">
        <f>MAX($E73)</f>
        <v>0</v>
      </c>
      <c r="BA73" s="1">
        <f>MAX($F73)</f>
        <v>0</v>
      </c>
      <c r="BB73" s="1">
        <f>MAX($G73)</f>
        <v>0</v>
      </c>
      <c r="BC73" s="1">
        <f>MAX($H73)</f>
        <v>0</v>
      </c>
      <c r="BD73" s="1">
        <f>MAX($I73)</f>
        <v>0</v>
      </c>
      <c r="BE73" s="1">
        <f>MAX($J73)</f>
        <v>0</v>
      </c>
      <c r="BF73" s="1">
        <f>MAX($K73)</f>
        <v>0</v>
      </c>
      <c r="BG73" s="1">
        <f>MAX($M73)</f>
        <v>0</v>
      </c>
      <c r="BH73" s="1">
        <f>MAX($N73)</f>
        <v>0</v>
      </c>
      <c r="BI73" s="1">
        <f>MAX($P73)</f>
        <v>0</v>
      </c>
      <c r="BJ73" s="1">
        <f>MAX($Q73)</f>
        <v>0</v>
      </c>
      <c r="BK73" s="1">
        <f>MAX($R73)</f>
        <v>0</v>
      </c>
    </row>
    <row r="74" spans="1:63">
      <c r="A74" s="1" t="s">
        <v>71</v>
      </c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0.02</v>
      </c>
      <c r="J74" s="1">
        <v>3000</v>
      </c>
      <c r="K74" s="1">
        <v>0</v>
      </c>
      <c r="L74" s="1" t="s">
        <v>503</v>
      </c>
      <c r="M74" s="1">
        <v>0</v>
      </c>
      <c r="N74" s="1">
        <v>0</v>
      </c>
      <c r="O74" s="1" t="s">
        <v>507</v>
      </c>
      <c r="P74" s="1">
        <v>1500</v>
      </c>
      <c r="Q74" s="1">
        <v>1</v>
      </c>
      <c r="R74" s="1">
        <v>0</v>
      </c>
      <c r="S74" s="1">
        <f>MIN($B74)</f>
        <v>0</v>
      </c>
      <c r="T74" s="1">
        <f>MIN($C74)</f>
        <v>0</v>
      </c>
      <c r="U74" s="1">
        <f>MIN($D74)</f>
        <v>0</v>
      </c>
      <c r="V74" s="1">
        <f>MIN($E74)</f>
        <v>0</v>
      </c>
      <c r="W74" s="1">
        <f>MIN($F74)</f>
        <v>0</v>
      </c>
      <c r="X74" s="1">
        <f>MIN($G74)</f>
        <v>0</v>
      </c>
      <c r="Y74" s="1">
        <f>MIN($H74)</f>
        <v>0</v>
      </c>
      <c r="Z74" s="1">
        <f>MIN($I74)</f>
        <v>0</v>
      </c>
      <c r="AA74" s="1">
        <f>MIN($J74)</f>
        <v>0</v>
      </c>
      <c r="AB74" s="1">
        <f>MIN($K74)</f>
        <v>0</v>
      </c>
      <c r="AC74" s="1">
        <f>MIN($M74)</f>
        <v>0</v>
      </c>
      <c r="AD74" s="1">
        <f>MIN($N74)</f>
        <v>0</v>
      </c>
      <c r="AE74" s="1">
        <f>MIN($P74)</f>
        <v>0</v>
      </c>
      <c r="AF74" s="1">
        <f>MIN($Q74)</f>
        <v>0</v>
      </c>
      <c r="AG74" s="1">
        <f>MIN($R74)</f>
        <v>0</v>
      </c>
      <c r="AH74" s="1">
        <f>MEDIAN($B74)</f>
        <v>0</v>
      </c>
      <c r="AI74" s="1">
        <f>MEDIAN($C74)</f>
        <v>0</v>
      </c>
      <c r="AJ74" s="1">
        <f>MEDIAN($D74)</f>
        <v>0</v>
      </c>
      <c r="AK74" s="1">
        <f>MEDIAN($E74)</f>
        <v>0</v>
      </c>
      <c r="AL74" s="1">
        <f>MEDIAN($F74)</f>
        <v>0</v>
      </c>
      <c r="AM74" s="1">
        <f>MEDIAN($G74)</f>
        <v>0</v>
      </c>
      <c r="AN74" s="1">
        <f>MEDIAN($H74)</f>
        <v>0</v>
      </c>
      <c r="AO74" s="1">
        <f>MEDIAN($I74)</f>
        <v>0</v>
      </c>
      <c r="AP74" s="1">
        <f>MEDIAN($J74)</f>
        <v>0</v>
      </c>
      <c r="AQ74" s="1">
        <f>MEDIAN($K74)</f>
        <v>0</v>
      </c>
      <c r="AR74" s="1">
        <f>MEDIAN($M74)</f>
        <v>0</v>
      </c>
      <c r="AS74" s="1">
        <f>MEDIAN($N74)</f>
        <v>0</v>
      </c>
      <c r="AT74" s="1">
        <f>MEDIAN($P74)</f>
        <v>0</v>
      </c>
      <c r="AU74" s="1">
        <f>MEDIAN($Q74)</f>
        <v>0</v>
      </c>
      <c r="AV74" s="1">
        <f>MEDIAN($R74)</f>
        <v>0</v>
      </c>
      <c r="AW74" s="1">
        <f>MAX($B74)</f>
        <v>0</v>
      </c>
      <c r="AX74" s="1">
        <f>MAX($C74)</f>
        <v>0</v>
      </c>
      <c r="AY74" s="1">
        <f>MAX($D74)</f>
        <v>0</v>
      </c>
      <c r="AZ74" s="1">
        <f>MAX($E74)</f>
        <v>0</v>
      </c>
      <c r="BA74" s="1">
        <f>MAX($F74)</f>
        <v>0</v>
      </c>
      <c r="BB74" s="1">
        <f>MAX($G74)</f>
        <v>0</v>
      </c>
      <c r="BC74" s="1">
        <f>MAX($H74)</f>
        <v>0</v>
      </c>
      <c r="BD74" s="1">
        <f>MAX($I74)</f>
        <v>0</v>
      </c>
      <c r="BE74" s="1">
        <f>MAX($J74)</f>
        <v>0</v>
      </c>
      <c r="BF74" s="1">
        <f>MAX($K74)</f>
        <v>0</v>
      </c>
      <c r="BG74" s="1">
        <f>MAX($M74)</f>
        <v>0</v>
      </c>
      <c r="BH74" s="1">
        <f>MAX($N74)</f>
        <v>0</v>
      </c>
      <c r="BI74" s="1">
        <f>MAX($P74)</f>
        <v>0</v>
      </c>
      <c r="BJ74" s="1">
        <f>MAX($Q74)</f>
        <v>0</v>
      </c>
      <c r="BK74" s="1">
        <f>MAX($R74)</f>
        <v>0</v>
      </c>
    </row>
    <row r="75" spans="1:63">
      <c r="A75" s="1" t="s">
        <v>72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0.021</v>
      </c>
      <c r="J75" s="1">
        <v>3000</v>
      </c>
      <c r="K75" s="1">
        <v>0</v>
      </c>
      <c r="L75" s="1" t="s">
        <v>503</v>
      </c>
      <c r="M75" s="1">
        <v>0</v>
      </c>
      <c r="N75" s="1">
        <v>0</v>
      </c>
      <c r="O75" s="1" t="s">
        <v>507</v>
      </c>
      <c r="P75" s="1">
        <v>1500</v>
      </c>
      <c r="Q75" s="1">
        <v>1</v>
      </c>
      <c r="R75" s="1">
        <v>0</v>
      </c>
      <c r="S75" s="1">
        <f>MIN($B75)</f>
        <v>0</v>
      </c>
      <c r="T75" s="1">
        <f>MIN($C75)</f>
        <v>0</v>
      </c>
      <c r="U75" s="1">
        <f>MIN($D75)</f>
        <v>0</v>
      </c>
      <c r="V75" s="1">
        <f>MIN($E75)</f>
        <v>0</v>
      </c>
      <c r="W75" s="1">
        <f>MIN($F75)</f>
        <v>0</v>
      </c>
      <c r="X75" s="1">
        <f>MIN($G75)</f>
        <v>0</v>
      </c>
      <c r="Y75" s="1">
        <f>MIN($H75)</f>
        <v>0</v>
      </c>
      <c r="Z75" s="1">
        <f>MIN($I75)</f>
        <v>0</v>
      </c>
      <c r="AA75" s="1">
        <f>MIN($J75)</f>
        <v>0</v>
      </c>
      <c r="AB75" s="1">
        <f>MIN($K75)</f>
        <v>0</v>
      </c>
      <c r="AC75" s="1">
        <f>MIN($M75)</f>
        <v>0</v>
      </c>
      <c r="AD75" s="1">
        <f>MIN($N75)</f>
        <v>0</v>
      </c>
      <c r="AE75" s="1">
        <f>MIN($P75)</f>
        <v>0</v>
      </c>
      <c r="AF75" s="1">
        <f>MIN($Q75)</f>
        <v>0</v>
      </c>
      <c r="AG75" s="1">
        <f>MIN($R75)</f>
        <v>0</v>
      </c>
      <c r="AH75" s="1">
        <f>MEDIAN($B75)</f>
        <v>0</v>
      </c>
      <c r="AI75" s="1">
        <f>MEDIAN($C75)</f>
        <v>0</v>
      </c>
      <c r="AJ75" s="1">
        <f>MEDIAN($D75)</f>
        <v>0</v>
      </c>
      <c r="AK75" s="1">
        <f>MEDIAN($E75)</f>
        <v>0</v>
      </c>
      <c r="AL75" s="1">
        <f>MEDIAN($F75)</f>
        <v>0</v>
      </c>
      <c r="AM75" s="1">
        <f>MEDIAN($G75)</f>
        <v>0</v>
      </c>
      <c r="AN75" s="1">
        <f>MEDIAN($H75)</f>
        <v>0</v>
      </c>
      <c r="AO75" s="1">
        <f>MEDIAN($I75)</f>
        <v>0</v>
      </c>
      <c r="AP75" s="1">
        <f>MEDIAN($J75)</f>
        <v>0</v>
      </c>
      <c r="AQ75" s="1">
        <f>MEDIAN($K75)</f>
        <v>0</v>
      </c>
      <c r="AR75" s="1">
        <f>MEDIAN($M75)</f>
        <v>0</v>
      </c>
      <c r="AS75" s="1">
        <f>MEDIAN($N75)</f>
        <v>0</v>
      </c>
      <c r="AT75" s="1">
        <f>MEDIAN($P75)</f>
        <v>0</v>
      </c>
      <c r="AU75" s="1">
        <f>MEDIAN($Q75)</f>
        <v>0</v>
      </c>
      <c r="AV75" s="1">
        <f>MEDIAN($R75)</f>
        <v>0</v>
      </c>
      <c r="AW75" s="1">
        <f>MAX($B75)</f>
        <v>0</v>
      </c>
      <c r="AX75" s="1">
        <f>MAX($C75)</f>
        <v>0</v>
      </c>
      <c r="AY75" s="1">
        <f>MAX($D75)</f>
        <v>0</v>
      </c>
      <c r="AZ75" s="1">
        <f>MAX($E75)</f>
        <v>0</v>
      </c>
      <c r="BA75" s="1">
        <f>MAX($F75)</f>
        <v>0</v>
      </c>
      <c r="BB75" s="1">
        <f>MAX($G75)</f>
        <v>0</v>
      </c>
      <c r="BC75" s="1">
        <f>MAX($H75)</f>
        <v>0</v>
      </c>
      <c r="BD75" s="1">
        <f>MAX($I75)</f>
        <v>0</v>
      </c>
      <c r="BE75" s="1">
        <f>MAX($J75)</f>
        <v>0</v>
      </c>
      <c r="BF75" s="1">
        <f>MAX($K75)</f>
        <v>0</v>
      </c>
      <c r="BG75" s="1">
        <f>MAX($M75)</f>
        <v>0</v>
      </c>
      <c r="BH75" s="1">
        <f>MAX($N75)</f>
        <v>0</v>
      </c>
      <c r="BI75" s="1">
        <f>MAX($P75)</f>
        <v>0</v>
      </c>
      <c r="BJ75" s="1">
        <f>MAX($Q75)</f>
        <v>0</v>
      </c>
      <c r="BK75" s="1">
        <f>MAX($R75)</f>
        <v>0</v>
      </c>
    </row>
    <row r="76" spans="1:63">
      <c r="A76" s="1" t="s">
        <v>73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0.019</v>
      </c>
      <c r="J76" s="1">
        <v>3000</v>
      </c>
      <c r="K76" s="1">
        <v>0</v>
      </c>
      <c r="L76" s="1" t="s">
        <v>503</v>
      </c>
      <c r="M76" s="1">
        <v>0</v>
      </c>
      <c r="N76" s="1">
        <v>0</v>
      </c>
      <c r="O76" s="1" t="s">
        <v>507</v>
      </c>
      <c r="P76" s="1">
        <v>1500</v>
      </c>
      <c r="Q76" s="1">
        <v>1</v>
      </c>
      <c r="R76" s="1">
        <v>0</v>
      </c>
      <c r="S76" s="1">
        <f>MIN($B76)</f>
        <v>0</v>
      </c>
      <c r="T76" s="1">
        <f>MIN($C76)</f>
        <v>0</v>
      </c>
      <c r="U76" s="1">
        <f>MIN($D76)</f>
        <v>0</v>
      </c>
      <c r="V76" s="1">
        <f>MIN($E76)</f>
        <v>0</v>
      </c>
      <c r="W76" s="1">
        <f>MIN($F76)</f>
        <v>0</v>
      </c>
      <c r="X76" s="1">
        <f>MIN($G76)</f>
        <v>0</v>
      </c>
      <c r="Y76" s="1">
        <f>MIN($H76)</f>
        <v>0</v>
      </c>
      <c r="Z76" s="1">
        <f>MIN($I76)</f>
        <v>0</v>
      </c>
      <c r="AA76" s="1">
        <f>MIN($J76)</f>
        <v>0</v>
      </c>
      <c r="AB76" s="1">
        <f>MIN($K76)</f>
        <v>0</v>
      </c>
      <c r="AC76" s="1">
        <f>MIN($M76)</f>
        <v>0</v>
      </c>
      <c r="AD76" s="1">
        <f>MIN($N76)</f>
        <v>0</v>
      </c>
      <c r="AE76" s="1">
        <f>MIN($P76)</f>
        <v>0</v>
      </c>
      <c r="AF76" s="1">
        <f>MIN($Q76)</f>
        <v>0</v>
      </c>
      <c r="AG76" s="1">
        <f>MIN($R76)</f>
        <v>0</v>
      </c>
      <c r="AH76" s="1">
        <f>MEDIAN($B76)</f>
        <v>0</v>
      </c>
      <c r="AI76" s="1">
        <f>MEDIAN($C76)</f>
        <v>0</v>
      </c>
      <c r="AJ76" s="1">
        <f>MEDIAN($D76)</f>
        <v>0</v>
      </c>
      <c r="AK76" s="1">
        <f>MEDIAN($E76)</f>
        <v>0</v>
      </c>
      <c r="AL76" s="1">
        <f>MEDIAN($F76)</f>
        <v>0</v>
      </c>
      <c r="AM76" s="1">
        <f>MEDIAN($G76)</f>
        <v>0</v>
      </c>
      <c r="AN76" s="1">
        <f>MEDIAN($H76)</f>
        <v>0</v>
      </c>
      <c r="AO76" s="1">
        <f>MEDIAN($I76)</f>
        <v>0</v>
      </c>
      <c r="AP76" s="1">
        <f>MEDIAN($J76)</f>
        <v>0</v>
      </c>
      <c r="AQ76" s="1">
        <f>MEDIAN($K76)</f>
        <v>0</v>
      </c>
      <c r="AR76" s="1">
        <f>MEDIAN($M76)</f>
        <v>0</v>
      </c>
      <c r="AS76" s="1">
        <f>MEDIAN($N76)</f>
        <v>0</v>
      </c>
      <c r="AT76" s="1">
        <f>MEDIAN($P76)</f>
        <v>0</v>
      </c>
      <c r="AU76" s="1">
        <f>MEDIAN($Q76)</f>
        <v>0</v>
      </c>
      <c r="AV76" s="1">
        <f>MEDIAN($R76)</f>
        <v>0</v>
      </c>
      <c r="AW76" s="1">
        <f>MAX($B76)</f>
        <v>0</v>
      </c>
      <c r="AX76" s="1">
        <f>MAX($C76)</f>
        <v>0</v>
      </c>
      <c r="AY76" s="1">
        <f>MAX($D76)</f>
        <v>0</v>
      </c>
      <c r="AZ76" s="1">
        <f>MAX($E76)</f>
        <v>0</v>
      </c>
      <c r="BA76" s="1">
        <f>MAX($F76)</f>
        <v>0</v>
      </c>
      <c r="BB76" s="1">
        <f>MAX($G76)</f>
        <v>0</v>
      </c>
      <c r="BC76" s="1">
        <f>MAX($H76)</f>
        <v>0</v>
      </c>
      <c r="BD76" s="1">
        <f>MAX($I76)</f>
        <v>0</v>
      </c>
      <c r="BE76" s="1">
        <f>MAX($J76)</f>
        <v>0</v>
      </c>
      <c r="BF76" s="1">
        <f>MAX($K76)</f>
        <v>0</v>
      </c>
      <c r="BG76" s="1">
        <f>MAX($M76)</f>
        <v>0</v>
      </c>
      <c r="BH76" s="1">
        <f>MAX($N76)</f>
        <v>0</v>
      </c>
      <c r="BI76" s="1">
        <f>MAX($P76)</f>
        <v>0</v>
      </c>
      <c r="BJ76" s="1">
        <f>MAX($Q76)</f>
        <v>0</v>
      </c>
      <c r="BK76" s="1">
        <f>MAX($R76)</f>
        <v>0</v>
      </c>
    </row>
    <row r="77" spans="1:63">
      <c r="A77" s="1" t="s">
        <v>74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0.019</v>
      </c>
      <c r="J77" s="1">
        <v>3000</v>
      </c>
      <c r="K77" s="1">
        <v>0</v>
      </c>
      <c r="L77" s="1" t="s">
        <v>503</v>
      </c>
      <c r="M77" s="1">
        <v>0</v>
      </c>
      <c r="N77" s="1">
        <v>0</v>
      </c>
      <c r="O77" s="1" t="s">
        <v>507</v>
      </c>
      <c r="P77" s="1">
        <v>1500</v>
      </c>
      <c r="Q77" s="1">
        <v>1</v>
      </c>
      <c r="R77" s="1">
        <v>0</v>
      </c>
      <c r="S77" s="1">
        <f>MIN($B77)</f>
        <v>0</v>
      </c>
      <c r="T77" s="1">
        <f>MIN($C77)</f>
        <v>0</v>
      </c>
      <c r="U77" s="1">
        <f>MIN($D77)</f>
        <v>0</v>
      </c>
      <c r="V77" s="1">
        <f>MIN($E77)</f>
        <v>0</v>
      </c>
      <c r="W77" s="1">
        <f>MIN($F77)</f>
        <v>0</v>
      </c>
      <c r="X77" s="1">
        <f>MIN($G77)</f>
        <v>0</v>
      </c>
      <c r="Y77" s="1">
        <f>MIN($H77)</f>
        <v>0</v>
      </c>
      <c r="Z77" s="1">
        <f>MIN($I77)</f>
        <v>0</v>
      </c>
      <c r="AA77" s="1">
        <f>MIN($J77)</f>
        <v>0</v>
      </c>
      <c r="AB77" s="1">
        <f>MIN($K77)</f>
        <v>0</v>
      </c>
      <c r="AC77" s="1">
        <f>MIN($M77)</f>
        <v>0</v>
      </c>
      <c r="AD77" s="1">
        <f>MIN($N77)</f>
        <v>0</v>
      </c>
      <c r="AE77" s="1">
        <f>MIN($P77)</f>
        <v>0</v>
      </c>
      <c r="AF77" s="1">
        <f>MIN($Q77)</f>
        <v>0</v>
      </c>
      <c r="AG77" s="1">
        <f>MIN($R77)</f>
        <v>0</v>
      </c>
      <c r="AH77" s="1">
        <f>MEDIAN($B77)</f>
        <v>0</v>
      </c>
      <c r="AI77" s="1">
        <f>MEDIAN($C77)</f>
        <v>0</v>
      </c>
      <c r="AJ77" s="1">
        <f>MEDIAN($D77)</f>
        <v>0</v>
      </c>
      <c r="AK77" s="1">
        <f>MEDIAN($E77)</f>
        <v>0</v>
      </c>
      <c r="AL77" s="1">
        <f>MEDIAN($F77)</f>
        <v>0</v>
      </c>
      <c r="AM77" s="1">
        <f>MEDIAN($G77)</f>
        <v>0</v>
      </c>
      <c r="AN77" s="1">
        <f>MEDIAN($H77)</f>
        <v>0</v>
      </c>
      <c r="AO77" s="1">
        <f>MEDIAN($I77)</f>
        <v>0</v>
      </c>
      <c r="AP77" s="1">
        <f>MEDIAN($J77)</f>
        <v>0</v>
      </c>
      <c r="AQ77" s="1">
        <f>MEDIAN($K77)</f>
        <v>0</v>
      </c>
      <c r="AR77" s="1">
        <f>MEDIAN($M77)</f>
        <v>0</v>
      </c>
      <c r="AS77" s="1">
        <f>MEDIAN($N77)</f>
        <v>0</v>
      </c>
      <c r="AT77" s="1">
        <f>MEDIAN($P77)</f>
        <v>0</v>
      </c>
      <c r="AU77" s="1">
        <f>MEDIAN($Q77)</f>
        <v>0</v>
      </c>
      <c r="AV77" s="1">
        <f>MEDIAN($R77)</f>
        <v>0</v>
      </c>
      <c r="AW77" s="1">
        <f>MAX($B77)</f>
        <v>0</v>
      </c>
      <c r="AX77" s="1">
        <f>MAX($C77)</f>
        <v>0</v>
      </c>
      <c r="AY77" s="1">
        <f>MAX($D77)</f>
        <v>0</v>
      </c>
      <c r="AZ77" s="1">
        <f>MAX($E77)</f>
        <v>0</v>
      </c>
      <c r="BA77" s="1">
        <f>MAX($F77)</f>
        <v>0</v>
      </c>
      <c r="BB77" s="1">
        <f>MAX($G77)</f>
        <v>0</v>
      </c>
      <c r="BC77" s="1">
        <f>MAX($H77)</f>
        <v>0</v>
      </c>
      <c r="BD77" s="1">
        <f>MAX($I77)</f>
        <v>0</v>
      </c>
      <c r="BE77" s="1">
        <f>MAX($J77)</f>
        <v>0</v>
      </c>
      <c r="BF77" s="1">
        <f>MAX($K77)</f>
        <v>0</v>
      </c>
      <c r="BG77" s="1">
        <f>MAX($M77)</f>
        <v>0</v>
      </c>
      <c r="BH77" s="1">
        <f>MAX($N77)</f>
        <v>0</v>
      </c>
      <c r="BI77" s="1">
        <f>MAX($P77)</f>
        <v>0</v>
      </c>
      <c r="BJ77" s="1">
        <f>MAX($Q77)</f>
        <v>0</v>
      </c>
      <c r="BK77" s="1">
        <f>MAX($R77)</f>
        <v>0</v>
      </c>
    </row>
    <row r="78" spans="1:63">
      <c r="A78" s="1" t="s">
        <v>75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0.019</v>
      </c>
      <c r="J78" s="1">
        <v>3000</v>
      </c>
      <c r="K78" s="1">
        <v>0</v>
      </c>
      <c r="L78" s="1" t="s">
        <v>503</v>
      </c>
      <c r="M78" s="1">
        <v>0</v>
      </c>
      <c r="N78" s="1">
        <v>0</v>
      </c>
      <c r="O78" s="1" t="s">
        <v>507</v>
      </c>
      <c r="P78" s="1">
        <v>1500</v>
      </c>
      <c r="Q78" s="1">
        <v>1</v>
      </c>
      <c r="R78" s="1">
        <v>0</v>
      </c>
      <c r="S78" s="1">
        <f>MIN($B78)</f>
        <v>0</v>
      </c>
      <c r="T78" s="1">
        <f>MIN($C78)</f>
        <v>0</v>
      </c>
      <c r="U78" s="1">
        <f>MIN($D78)</f>
        <v>0</v>
      </c>
      <c r="V78" s="1">
        <f>MIN($E78)</f>
        <v>0</v>
      </c>
      <c r="W78" s="1">
        <f>MIN($F78)</f>
        <v>0</v>
      </c>
      <c r="X78" s="1">
        <f>MIN($G78)</f>
        <v>0</v>
      </c>
      <c r="Y78" s="1">
        <f>MIN($H78)</f>
        <v>0</v>
      </c>
      <c r="Z78" s="1">
        <f>MIN($I78)</f>
        <v>0</v>
      </c>
      <c r="AA78" s="1">
        <f>MIN($J78)</f>
        <v>0</v>
      </c>
      <c r="AB78" s="1">
        <f>MIN($K78)</f>
        <v>0</v>
      </c>
      <c r="AC78" s="1">
        <f>MIN($M78)</f>
        <v>0</v>
      </c>
      <c r="AD78" s="1">
        <f>MIN($N78)</f>
        <v>0</v>
      </c>
      <c r="AE78" s="1">
        <f>MIN($P78)</f>
        <v>0</v>
      </c>
      <c r="AF78" s="1">
        <f>MIN($Q78)</f>
        <v>0</v>
      </c>
      <c r="AG78" s="1">
        <f>MIN($R78)</f>
        <v>0</v>
      </c>
      <c r="AH78" s="1">
        <f>MEDIAN($B78)</f>
        <v>0</v>
      </c>
      <c r="AI78" s="1">
        <f>MEDIAN($C78)</f>
        <v>0</v>
      </c>
      <c r="AJ78" s="1">
        <f>MEDIAN($D78)</f>
        <v>0</v>
      </c>
      <c r="AK78" s="1">
        <f>MEDIAN($E78)</f>
        <v>0</v>
      </c>
      <c r="AL78" s="1">
        <f>MEDIAN($F78)</f>
        <v>0</v>
      </c>
      <c r="AM78" s="1">
        <f>MEDIAN($G78)</f>
        <v>0</v>
      </c>
      <c r="AN78" s="1">
        <f>MEDIAN($H78)</f>
        <v>0</v>
      </c>
      <c r="AO78" s="1">
        <f>MEDIAN($I78)</f>
        <v>0</v>
      </c>
      <c r="AP78" s="1">
        <f>MEDIAN($J78)</f>
        <v>0</v>
      </c>
      <c r="AQ78" s="1">
        <f>MEDIAN($K78)</f>
        <v>0</v>
      </c>
      <c r="AR78" s="1">
        <f>MEDIAN($M78)</f>
        <v>0</v>
      </c>
      <c r="AS78" s="1">
        <f>MEDIAN($N78)</f>
        <v>0</v>
      </c>
      <c r="AT78" s="1">
        <f>MEDIAN($P78)</f>
        <v>0</v>
      </c>
      <c r="AU78" s="1">
        <f>MEDIAN($Q78)</f>
        <v>0</v>
      </c>
      <c r="AV78" s="1">
        <f>MEDIAN($R78)</f>
        <v>0</v>
      </c>
      <c r="AW78" s="1">
        <f>MAX($B78)</f>
        <v>0</v>
      </c>
      <c r="AX78" s="1">
        <f>MAX($C78)</f>
        <v>0</v>
      </c>
      <c r="AY78" s="1">
        <f>MAX($D78)</f>
        <v>0</v>
      </c>
      <c r="AZ78" s="1">
        <f>MAX($E78)</f>
        <v>0</v>
      </c>
      <c r="BA78" s="1">
        <f>MAX($F78)</f>
        <v>0</v>
      </c>
      <c r="BB78" s="1">
        <f>MAX($G78)</f>
        <v>0</v>
      </c>
      <c r="BC78" s="1">
        <f>MAX($H78)</f>
        <v>0</v>
      </c>
      <c r="BD78" s="1">
        <f>MAX($I78)</f>
        <v>0</v>
      </c>
      <c r="BE78" s="1">
        <f>MAX($J78)</f>
        <v>0</v>
      </c>
      <c r="BF78" s="1">
        <f>MAX($K78)</f>
        <v>0</v>
      </c>
      <c r="BG78" s="1">
        <f>MAX($M78)</f>
        <v>0</v>
      </c>
      <c r="BH78" s="1">
        <f>MAX($N78)</f>
        <v>0</v>
      </c>
      <c r="BI78" s="1">
        <f>MAX($P78)</f>
        <v>0</v>
      </c>
      <c r="BJ78" s="1">
        <f>MAX($Q78)</f>
        <v>0</v>
      </c>
      <c r="BK78" s="1">
        <f>MAX($R78)</f>
        <v>0</v>
      </c>
    </row>
    <row r="79" spans="1:63">
      <c r="A79" s="1" t="s">
        <v>76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0.019</v>
      </c>
      <c r="J79" s="1">
        <v>3000</v>
      </c>
      <c r="K79" s="1">
        <v>0</v>
      </c>
      <c r="L79" s="1" t="s">
        <v>503</v>
      </c>
      <c r="M79" s="1">
        <v>0</v>
      </c>
      <c r="N79" s="1">
        <v>0</v>
      </c>
      <c r="O79" s="1" t="s">
        <v>507</v>
      </c>
      <c r="P79" s="1">
        <v>1500</v>
      </c>
      <c r="Q79" s="1">
        <v>1</v>
      </c>
      <c r="R79" s="1">
        <v>0</v>
      </c>
      <c r="S79" s="1">
        <f>MIN($B79)</f>
        <v>0</v>
      </c>
      <c r="T79" s="1">
        <f>MIN($C79)</f>
        <v>0</v>
      </c>
      <c r="U79" s="1">
        <f>MIN($D79)</f>
        <v>0</v>
      </c>
      <c r="V79" s="1">
        <f>MIN($E79)</f>
        <v>0</v>
      </c>
      <c r="W79" s="1">
        <f>MIN($F79)</f>
        <v>0</v>
      </c>
      <c r="X79" s="1">
        <f>MIN($G79)</f>
        <v>0</v>
      </c>
      <c r="Y79" s="1">
        <f>MIN($H79)</f>
        <v>0</v>
      </c>
      <c r="Z79" s="1">
        <f>MIN($I79)</f>
        <v>0</v>
      </c>
      <c r="AA79" s="1">
        <f>MIN($J79)</f>
        <v>0</v>
      </c>
      <c r="AB79" s="1">
        <f>MIN($K79)</f>
        <v>0</v>
      </c>
      <c r="AC79" s="1">
        <f>MIN($M79)</f>
        <v>0</v>
      </c>
      <c r="AD79" s="1">
        <f>MIN($N79)</f>
        <v>0</v>
      </c>
      <c r="AE79" s="1">
        <f>MIN($P79)</f>
        <v>0</v>
      </c>
      <c r="AF79" s="1">
        <f>MIN($Q79)</f>
        <v>0</v>
      </c>
      <c r="AG79" s="1">
        <f>MIN($R79)</f>
        <v>0</v>
      </c>
      <c r="AH79" s="1">
        <f>MEDIAN($B79)</f>
        <v>0</v>
      </c>
      <c r="AI79" s="1">
        <f>MEDIAN($C79)</f>
        <v>0</v>
      </c>
      <c r="AJ79" s="1">
        <f>MEDIAN($D79)</f>
        <v>0</v>
      </c>
      <c r="AK79" s="1">
        <f>MEDIAN($E79)</f>
        <v>0</v>
      </c>
      <c r="AL79" s="1">
        <f>MEDIAN($F79)</f>
        <v>0</v>
      </c>
      <c r="AM79" s="1">
        <f>MEDIAN($G79)</f>
        <v>0</v>
      </c>
      <c r="AN79" s="1">
        <f>MEDIAN($H79)</f>
        <v>0</v>
      </c>
      <c r="AO79" s="1">
        <f>MEDIAN($I79)</f>
        <v>0</v>
      </c>
      <c r="AP79" s="1">
        <f>MEDIAN($J79)</f>
        <v>0</v>
      </c>
      <c r="AQ79" s="1">
        <f>MEDIAN($K79)</f>
        <v>0</v>
      </c>
      <c r="AR79" s="1">
        <f>MEDIAN($M79)</f>
        <v>0</v>
      </c>
      <c r="AS79" s="1">
        <f>MEDIAN($N79)</f>
        <v>0</v>
      </c>
      <c r="AT79" s="1">
        <f>MEDIAN($P79)</f>
        <v>0</v>
      </c>
      <c r="AU79" s="1">
        <f>MEDIAN($Q79)</f>
        <v>0</v>
      </c>
      <c r="AV79" s="1">
        <f>MEDIAN($R79)</f>
        <v>0</v>
      </c>
      <c r="AW79" s="1">
        <f>MAX($B79)</f>
        <v>0</v>
      </c>
      <c r="AX79" s="1">
        <f>MAX($C79)</f>
        <v>0</v>
      </c>
      <c r="AY79" s="1">
        <f>MAX($D79)</f>
        <v>0</v>
      </c>
      <c r="AZ79" s="1">
        <f>MAX($E79)</f>
        <v>0</v>
      </c>
      <c r="BA79" s="1">
        <f>MAX($F79)</f>
        <v>0</v>
      </c>
      <c r="BB79" s="1">
        <f>MAX($G79)</f>
        <v>0</v>
      </c>
      <c r="BC79" s="1">
        <f>MAX($H79)</f>
        <v>0</v>
      </c>
      <c r="BD79" s="1">
        <f>MAX($I79)</f>
        <v>0</v>
      </c>
      <c r="BE79" s="1">
        <f>MAX($J79)</f>
        <v>0</v>
      </c>
      <c r="BF79" s="1">
        <f>MAX($K79)</f>
        <v>0</v>
      </c>
      <c r="BG79" s="1">
        <f>MAX($M79)</f>
        <v>0</v>
      </c>
      <c r="BH79" s="1">
        <f>MAX($N79)</f>
        <v>0</v>
      </c>
      <c r="BI79" s="1">
        <f>MAX($P79)</f>
        <v>0</v>
      </c>
      <c r="BJ79" s="1">
        <f>MAX($Q79)</f>
        <v>0</v>
      </c>
      <c r="BK79" s="1">
        <f>MAX($R79)</f>
        <v>0</v>
      </c>
    </row>
    <row r="80" spans="1:63">
      <c r="A80" s="1" t="s">
        <v>77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0.019</v>
      </c>
      <c r="J80" s="1">
        <v>3000</v>
      </c>
      <c r="K80" s="1">
        <v>0</v>
      </c>
      <c r="L80" s="1" t="s">
        <v>503</v>
      </c>
      <c r="M80" s="1">
        <v>0</v>
      </c>
      <c r="N80" s="1">
        <v>0</v>
      </c>
      <c r="O80" s="1" t="s">
        <v>507</v>
      </c>
      <c r="P80" s="1">
        <v>1500</v>
      </c>
      <c r="Q80" s="1">
        <v>1</v>
      </c>
      <c r="R80" s="1">
        <v>0</v>
      </c>
      <c r="S80" s="1">
        <f>MIN($B80)</f>
        <v>0</v>
      </c>
      <c r="T80" s="1">
        <f>MIN($C80)</f>
        <v>0</v>
      </c>
      <c r="U80" s="1">
        <f>MIN($D80)</f>
        <v>0</v>
      </c>
      <c r="V80" s="1">
        <f>MIN($E80)</f>
        <v>0</v>
      </c>
      <c r="W80" s="1">
        <f>MIN($F80)</f>
        <v>0</v>
      </c>
      <c r="X80" s="1">
        <f>MIN($G80)</f>
        <v>0</v>
      </c>
      <c r="Y80" s="1">
        <f>MIN($H80)</f>
        <v>0</v>
      </c>
      <c r="Z80" s="1">
        <f>MIN($I80)</f>
        <v>0</v>
      </c>
      <c r="AA80" s="1">
        <f>MIN($J80)</f>
        <v>0</v>
      </c>
      <c r="AB80" s="1">
        <f>MIN($K80)</f>
        <v>0</v>
      </c>
      <c r="AC80" s="1">
        <f>MIN($M80)</f>
        <v>0</v>
      </c>
      <c r="AD80" s="1">
        <f>MIN($N80)</f>
        <v>0</v>
      </c>
      <c r="AE80" s="1">
        <f>MIN($P80)</f>
        <v>0</v>
      </c>
      <c r="AF80" s="1">
        <f>MIN($Q80)</f>
        <v>0</v>
      </c>
      <c r="AG80" s="1">
        <f>MIN($R80)</f>
        <v>0</v>
      </c>
      <c r="AH80" s="1">
        <f>MEDIAN($B80)</f>
        <v>0</v>
      </c>
      <c r="AI80" s="1">
        <f>MEDIAN($C80)</f>
        <v>0</v>
      </c>
      <c r="AJ80" s="1">
        <f>MEDIAN($D80)</f>
        <v>0</v>
      </c>
      <c r="AK80" s="1">
        <f>MEDIAN($E80)</f>
        <v>0</v>
      </c>
      <c r="AL80" s="1">
        <f>MEDIAN($F80)</f>
        <v>0</v>
      </c>
      <c r="AM80" s="1">
        <f>MEDIAN($G80)</f>
        <v>0</v>
      </c>
      <c r="AN80" s="1">
        <f>MEDIAN($H80)</f>
        <v>0</v>
      </c>
      <c r="AO80" s="1">
        <f>MEDIAN($I80)</f>
        <v>0</v>
      </c>
      <c r="AP80" s="1">
        <f>MEDIAN($J80)</f>
        <v>0</v>
      </c>
      <c r="AQ80" s="1">
        <f>MEDIAN($K80)</f>
        <v>0</v>
      </c>
      <c r="AR80" s="1">
        <f>MEDIAN($M80)</f>
        <v>0</v>
      </c>
      <c r="AS80" s="1">
        <f>MEDIAN($N80)</f>
        <v>0</v>
      </c>
      <c r="AT80" s="1">
        <f>MEDIAN($P80)</f>
        <v>0</v>
      </c>
      <c r="AU80" s="1">
        <f>MEDIAN($Q80)</f>
        <v>0</v>
      </c>
      <c r="AV80" s="1">
        <f>MEDIAN($R80)</f>
        <v>0</v>
      </c>
      <c r="AW80" s="1">
        <f>MAX($B80)</f>
        <v>0</v>
      </c>
      <c r="AX80" s="1">
        <f>MAX($C80)</f>
        <v>0</v>
      </c>
      <c r="AY80" s="1">
        <f>MAX($D80)</f>
        <v>0</v>
      </c>
      <c r="AZ80" s="1">
        <f>MAX($E80)</f>
        <v>0</v>
      </c>
      <c r="BA80" s="1">
        <f>MAX($F80)</f>
        <v>0</v>
      </c>
      <c r="BB80" s="1">
        <f>MAX($G80)</f>
        <v>0</v>
      </c>
      <c r="BC80" s="1">
        <f>MAX($H80)</f>
        <v>0</v>
      </c>
      <c r="BD80" s="1">
        <f>MAX($I80)</f>
        <v>0</v>
      </c>
      <c r="BE80" s="1">
        <f>MAX($J80)</f>
        <v>0</v>
      </c>
      <c r="BF80" s="1">
        <f>MAX($K80)</f>
        <v>0</v>
      </c>
      <c r="BG80" s="1">
        <f>MAX($M80)</f>
        <v>0</v>
      </c>
      <c r="BH80" s="1">
        <f>MAX($N80)</f>
        <v>0</v>
      </c>
      <c r="BI80" s="1">
        <f>MAX($P80)</f>
        <v>0</v>
      </c>
      <c r="BJ80" s="1">
        <f>MAX($Q80)</f>
        <v>0</v>
      </c>
      <c r="BK80" s="1">
        <f>MAX($R80)</f>
        <v>0</v>
      </c>
    </row>
    <row r="81" spans="1:63">
      <c r="A81" s="1" t="s">
        <v>78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0.019</v>
      </c>
      <c r="J81" s="1">
        <v>3000</v>
      </c>
      <c r="K81" s="1">
        <v>0</v>
      </c>
      <c r="L81" s="1" t="s">
        <v>503</v>
      </c>
      <c r="M81" s="1">
        <v>0</v>
      </c>
      <c r="N81" s="1">
        <v>0</v>
      </c>
      <c r="O81" s="1" t="s">
        <v>507</v>
      </c>
      <c r="P81" s="1">
        <v>1500</v>
      </c>
      <c r="Q81" s="1">
        <v>1</v>
      </c>
      <c r="R81" s="1">
        <v>0</v>
      </c>
      <c r="S81" s="1">
        <f>MIN($B81)</f>
        <v>0</v>
      </c>
      <c r="T81" s="1">
        <f>MIN($C81)</f>
        <v>0</v>
      </c>
      <c r="U81" s="1">
        <f>MIN($D81)</f>
        <v>0</v>
      </c>
      <c r="V81" s="1">
        <f>MIN($E81)</f>
        <v>0</v>
      </c>
      <c r="W81" s="1">
        <f>MIN($F81)</f>
        <v>0</v>
      </c>
      <c r="X81" s="1">
        <f>MIN($G81)</f>
        <v>0</v>
      </c>
      <c r="Y81" s="1">
        <f>MIN($H81)</f>
        <v>0</v>
      </c>
      <c r="Z81" s="1">
        <f>MIN($I81)</f>
        <v>0</v>
      </c>
      <c r="AA81" s="1">
        <f>MIN($J81)</f>
        <v>0</v>
      </c>
      <c r="AB81" s="1">
        <f>MIN($K81)</f>
        <v>0</v>
      </c>
      <c r="AC81" s="1">
        <f>MIN($M81)</f>
        <v>0</v>
      </c>
      <c r="AD81" s="1">
        <f>MIN($N81)</f>
        <v>0</v>
      </c>
      <c r="AE81" s="1">
        <f>MIN($P81)</f>
        <v>0</v>
      </c>
      <c r="AF81" s="1">
        <f>MIN($Q81)</f>
        <v>0</v>
      </c>
      <c r="AG81" s="1">
        <f>MIN($R81)</f>
        <v>0</v>
      </c>
      <c r="AH81" s="1">
        <f>MEDIAN($B81)</f>
        <v>0</v>
      </c>
      <c r="AI81" s="1">
        <f>MEDIAN($C81)</f>
        <v>0</v>
      </c>
      <c r="AJ81" s="1">
        <f>MEDIAN($D81)</f>
        <v>0</v>
      </c>
      <c r="AK81" s="1">
        <f>MEDIAN($E81)</f>
        <v>0</v>
      </c>
      <c r="AL81" s="1">
        <f>MEDIAN($F81)</f>
        <v>0</v>
      </c>
      <c r="AM81" s="1">
        <f>MEDIAN($G81)</f>
        <v>0</v>
      </c>
      <c r="AN81" s="1">
        <f>MEDIAN($H81)</f>
        <v>0</v>
      </c>
      <c r="AO81" s="1">
        <f>MEDIAN($I81)</f>
        <v>0</v>
      </c>
      <c r="AP81" s="1">
        <f>MEDIAN($J81)</f>
        <v>0</v>
      </c>
      <c r="AQ81" s="1">
        <f>MEDIAN($K81)</f>
        <v>0</v>
      </c>
      <c r="AR81" s="1">
        <f>MEDIAN($M81)</f>
        <v>0</v>
      </c>
      <c r="AS81" s="1">
        <f>MEDIAN($N81)</f>
        <v>0</v>
      </c>
      <c r="AT81" s="1">
        <f>MEDIAN($P81)</f>
        <v>0</v>
      </c>
      <c r="AU81" s="1">
        <f>MEDIAN($Q81)</f>
        <v>0</v>
      </c>
      <c r="AV81" s="1">
        <f>MEDIAN($R81)</f>
        <v>0</v>
      </c>
      <c r="AW81" s="1">
        <f>MAX($B81)</f>
        <v>0</v>
      </c>
      <c r="AX81" s="1">
        <f>MAX($C81)</f>
        <v>0</v>
      </c>
      <c r="AY81" s="1">
        <f>MAX($D81)</f>
        <v>0</v>
      </c>
      <c r="AZ81" s="1">
        <f>MAX($E81)</f>
        <v>0</v>
      </c>
      <c r="BA81" s="1">
        <f>MAX($F81)</f>
        <v>0</v>
      </c>
      <c r="BB81" s="1">
        <f>MAX($G81)</f>
        <v>0</v>
      </c>
      <c r="BC81" s="1">
        <f>MAX($H81)</f>
        <v>0</v>
      </c>
      <c r="BD81" s="1">
        <f>MAX($I81)</f>
        <v>0</v>
      </c>
      <c r="BE81" s="1">
        <f>MAX($J81)</f>
        <v>0</v>
      </c>
      <c r="BF81" s="1">
        <f>MAX($K81)</f>
        <v>0</v>
      </c>
      <c r="BG81" s="1">
        <f>MAX($M81)</f>
        <v>0</v>
      </c>
      <c r="BH81" s="1">
        <f>MAX($N81)</f>
        <v>0</v>
      </c>
      <c r="BI81" s="1">
        <f>MAX($P81)</f>
        <v>0</v>
      </c>
      <c r="BJ81" s="1">
        <f>MAX($Q81)</f>
        <v>0</v>
      </c>
      <c r="BK81" s="1">
        <f>MAX($R81)</f>
        <v>0</v>
      </c>
    </row>
    <row r="82" spans="1:63">
      <c r="A82" s="1" t="s">
        <v>79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0.019</v>
      </c>
      <c r="J82" s="1">
        <v>3000</v>
      </c>
      <c r="K82" s="1">
        <v>0</v>
      </c>
      <c r="L82" s="1" t="s">
        <v>503</v>
      </c>
      <c r="M82" s="1">
        <v>0</v>
      </c>
      <c r="N82" s="1">
        <v>0</v>
      </c>
      <c r="O82" s="1" t="s">
        <v>507</v>
      </c>
      <c r="P82" s="1">
        <v>1500</v>
      </c>
      <c r="Q82" s="1">
        <v>1</v>
      </c>
      <c r="R82" s="1">
        <v>0</v>
      </c>
      <c r="S82" s="1">
        <f>MIN($B82)</f>
        <v>0</v>
      </c>
      <c r="T82" s="1">
        <f>MIN($C82)</f>
        <v>0</v>
      </c>
      <c r="U82" s="1">
        <f>MIN($D82)</f>
        <v>0</v>
      </c>
      <c r="V82" s="1">
        <f>MIN($E82)</f>
        <v>0</v>
      </c>
      <c r="W82" s="1">
        <f>MIN($F82)</f>
        <v>0</v>
      </c>
      <c r="X82" s="1">
        <f>MIN($G82)</f>
        <v>0</v>
      </c>
      <c r="Y82" s="1">
        <f>MIN($H82)</f>
        <v>0</v>
      </c>
      <c r="Z82" s="1">
        <f>MIN($I82)</f>
        <v>0</v>
      </c>
      <c r="AA82" s="1">
        <f>MIN($J82)</f>
        <v>0</v>
      </c>
      <c r="AB82" s="1">
        <f>MIN($K82)</f>
        <v>0</v>
      </c>
      <c r="AC82" s="1">
        <f>MIN($M82)</f>
        <v>0</v>
      </c>
      <c r="AD82" s="1">
        <f>MIN($N82)</f>
        <v>0</v>
      </c>
      <c r="AE82" s="1">
        <f>MIN($P82)</f>
        <v>0</v>
      </c>
      <c r="AF82" s="1">
        <f>MIN($Q82)</f>
        <v>0</v>
      </c>
      <c r="AG82" s="1">
        <f>MIN($R82)</f>
        <v>0</v>
      </c>
      <c r="AH82" s="1">
        <f>MEDIAN($B82)</f>
        <v>0</v>
      </c>
      <c r="AI82" s="1">
        <f>MEDIAN($C82)</f>
        <v>0</v>
      </c>
      <c r="AJ82" s="1">
        <f>MEDIAN($D82)</f>
        <v>0</v>
      </c>
      <c r="AK82" s="1">
        <f>MEDIAN($E82)</f>
        <v>0</v>
      </c>
      <c r="AL82" s="1">
        <f>MEDIAN($F82)</f>
        <v>0</v>
      </c>
      <c r="AM82" s="1">
        <f>MEDIAN($G82)</f>
        <v>0</v>
      </c>
      <c r="AN82" s="1">
        <f>MEDIAN($H82)</f>
        <v>0</v>
      </c>
      <c r="AO82" s="1">
        <f>MEDIAN($I82)</f>
        <v>0</v>
      </c>
      <c r="AP82" s="1">
        <f>MEDIAN($J82)</f>
        <v>0</v>
      </c>
      <c r="AQ82" s="1">
        <f>MEDIAN($K82)</f>
        <v>0</v>
      </c>
      <c r="AR82" s="1">
        <f>MEDIAN($M82)</f>
        <v>0</v>
      </c>
      <c r="AS82" s="1">
        <f>MEDIAN($N82)</f>
        <v>0</v>
      </c>
      <c r="AT82" s="1">
        <f>MEDIAN($P82)</f>
        <v>0</v>
      </c>
      <c r="AU82" s="1">
        <f>MEDIAN($Q82)</f>
        <v>0</v>
      </c>
      <c r="AV82" s="1">
        <f>MEDIAN($R82)</f>
        <v>0</v>
      </c>
      <c r="AW82" s="1">
        <f>MAX($B82)</f>
        <v>0</v>
      </c>
      <c r="AX82" s="1">
        <f>MAX($C82)</f>
        <v>0</v>
      </c>
      <c r="AY82" s="1">
        <f>MAX($D82)</f>
        <v>0</v>
      </c>
      <c r="AZ82" s="1">
        <f>MAX($E82)</f>
        <v>0</v>
      </c>
      <c r="BA82" s="1">
        <f>MAX($F82)</f>
        <v>0</v>
      </c>
      <c r="BB82" s="1">
        <f>MAX($G82)</f>
        <v>0</v>
      </c>
      <c r="BC82" s="1">
        <f>MAX($H82)</f>
        <v>0</v>
      </c>
      <c r="BD82" s="1">
        <f>MAX($I82)</f>
        <v>0</v>
      </c>
      <c r="BE82" s="1">
        <f>MAX($J82)</f>
        <v>0</v>
      </c>
      <c r="BF82" s="1">
        <f>MAX($K82)</f>
        <v>0</v>
      </c>
      <c r="BG82" s="1">
        <f>MAX($M82)</f>
        <v>0</v>
      </c>
      <c r="BH82" s="1">
        <f>MAX($N82)</f>
        <v>0</v>
      </c>
      <c r="BI82" s="1">
        <f>MAX($P82)</f>
        <v>0</v>
      </c>
      <c r="BJ82" s="1">
        <f>MAX($Q82)</f>
        <v>0</v>
      </c>
      <c r="BK82" s="1">
        <f>MAX($R82)</f>
        <v>0</v>
      </c>
    </row>
    <row r="83" spans="1:63">
      <c r="A83" s="1" t="s">
        <v>80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0.018</v>
      </c>
      <c r="J83" s="1">
        <v>3000</v>
      </c>
      <c r="K83" s="1">
        <v>0</v>
      </c>
      <c r="L83" s="1" t="s">
        <v>503</v>
      </c>
      <c r="M83" s="1">
        <v>0</v>
      </c>
      <c r="N83" s="1">
        <v>0</v>
      </c>
      <c r="O83" s="1" t="s">
        <v>507</v>
      </c>
      <c r="P83" s="1">
        <v>1500</v>
      </c>
      <c r="Q83" s="1">
        <v>1</v>
      </c>
      <c r="R83" s="1">
        <v>0</v>
      </c>
      <c r="S83" s="1">
        <f>MIN($B83)</f>
        <v>0</v>
      </c>
      <c r="T83" s="1">
        <f>MIN($C83)</f>
        <v>0</v>
      </c>
      <c r="U83" s="1">
        <f>MIN($D83)</f>
        <v>0</v>
      </c>
      <c r="V83" s="1">
        <f>MIN($E83)</f>
        <v>0</v>
      </c>
      <c r="W83" s="1">
        <f>MIN($F83)</f>
        <v>0</v>
      </c>
      <c r="X83" s="1">
        <f>MIN($G83)</f>
        <v>0</v>
      </c>
      <c r="Y83" s="1">
        <f>MIN($H83)</f>
        <v>0</v>
      </c>
      <c r="Z83" s="1">
        <f>MIN($I83)</f>
        <v>0</v>
      </c>
      <c r="AA83" s="1">
        <f>MIN($J83)</f>
        <v>0</v>
      </c>
      <c r="AB83" s="1">
        <f>MIN($K83)</f>
        <v>0</v>
      </c>
      <c r="AC83" s="1">
        <f>MIN($M83)</f>
        <v>0</v>
      </c>
      <c r="AD83" s="1">
        <f>MIN($N83)</f>
        <v>0</v>
      </c>
      <c r="AE83" s="1">
        <f>MIN($P83)</f>
        <v>0</v>
      </c>
      <c r="AF83" s="1">
        <f>MIN($Q83)</f>
        <v>0</v>
      </c>
      <c r="AG83" s="1">
        <f>MIN($R83)</f>
        <v>0</v>
      </c>
      <c r="AH83" s="1">
        <f>MEDIAN($B83)</f>
        <v>0</v>
      </c>
      <c r="AI83" s="1">
        <f>MEDIAN($C83)</f>
        <v>0</v>
      </c>
      <c r="AJ83" s="1">
        <f>MEDIAN($D83)</f>
        <v>0</v>
      </c>
      <c r="AK83" s="1">
        <f>MEDIAN($E83)</f>
        <v>0</v>
      </c>
      <c r="AL83" s="1">
        <f>MEDIAN($F83)</f>
        <v>0</v>
      </c>
      <c r="AM83" s="1">
        <f>MEDIAN($G83)</f>
        <v>0</v>
      </c>
      <c r="AN83" s="1">
        <f>MEDIAN($H83)</f>
        <v>0</v>
      </c>
      <c r="AO83" s="1">
        <f>MEDIAN($I83)</f>
        <v>0</v>
      </c>
      <c r="AP83" s="1">
        <f>MEDIAN($J83)</f>
        <v>0</v>
      </c>
      <c r="AQ83" s="1">
        <f>MEDIAN($K83)</f>
        <v>0</v>
      </c>
      <c r="AR83" s="1">
        <f>MEDIAN($M83)</f>
        <v>0</v>
      </c>
      <c r="AS83" s="1">
        <f>MEDIAN($N83)</f>
        <v>0</v>
      </c>
      <c r="AT83" s="1">
        <f>MEDIAN($P83)</f>
        <v>0</v>
      </c>
      <c r="AU83" s="1">
        <f>MEDIAN($Q83)</f>
        <v>0</v>
      </c>
      <c r="AV83" s="1">
        <f>MEDIAN($R83)</f>
        <v>0</v>
      </c>
      <c r="AW83" s="1">
        <f>MAX($B83)</f>
        <v>0</v>
      </c>
      <c r="AX83" s="1">
        <f>MAX($C83)</f>
        <v>0</v>
      </c>
      <c r="AY83" s="1">
        <f>MAX($D83)</f>
        <v>0</v>
      </c>
      <c r="AZ83" s="1">
        <f>MAX($E83)</f>
        <v>0</v>
      </c>
      <c r="BA83" s="1">
        <f>MAX($F83)</f>
        <v>0</v>
      </c>
      <c r="BB83" s="1">
        <f>MAX($G83)</f>
        <v>0</v>
      </c>
      <c r="BC83" s="1">
        <f>MAX($H83)</f>
        <v>0</v>
      </c>
      <c r="BD83" s="1">
        <f>MAX($I83)</f>
        <v>0</v>
      </c>
      <c r="BE83" s="1">
        <f>MAX($J83)</f>
        <v>0</v>
      </c>
      <c r="BF83" s="1">
        <f>MAX($K83)</f>
        <v>0</v>
      </c>
      <c r="BG83" s="1">
        <f>MAX($M83)</f>
        <v>0</v>
      </c>
      <c r="BH83" s="1">
        <f>MAX($N83)</f>
        <v>0</v>
      </c>
      <c r="BI83" s="1">
        <f>MAX($P83)</f>
        <v>0</v>
      </c>
      <c r="BJ83" s="1">
        <f>MAX($Q83)</f>
        <v>0</v>
      </c>
      <c r="BK83" s="1">
        <f>MAX($R83)</f>
        <v>0</v>
      </c>
    </row>
    <row r="84" spans="1:63">
      <c r="A84" s="1" t="s">
        <v>81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0.019</v>
      </c>
      <c r="J84" s="1">
        <v>3000</v>
      </c>
      <c r="K84" s="1">
        <v>0</v>
      </c>
      <c r="L84" s="1" t="s">
        <v>503</v>
      </c>
      <c r="M84" s="1">
        <v>0</v>
      </c>
      <c r="N84" s="1">
        <v>0</v>
      </c>
      <c r="O84" s="1" t="s">
        <v>507</v>
      </c>
      <c r="P84" s="1">
        <v>1500</v>
      </c>
      <c r="Q84" s="1">
        <v>1</v>
      </c>
      <c r="R84" s="1">
        <v>0</v>
      </c>
      <c r="S84" s="1">
        <f>MIN($B84)</f>
        <v>0</v>
      </c>
      <c r="T84" s="1">
        <f>MIN($C84)</f>
        <v>0</v>
      </c>
      <c r="U84" s="1">
        <f>MIN($D84)</f>
        <v>0</v>
      </c>
      <c r="V84" s="1">
        <f>MIN($E84)</f>
        <v>0</v>
      </c>
      <c r="W84" s="1">
        <f>MIN($F84)</f>
        <v>0</v>
      </c>
      <c r="X84" s="1">
        <f>MIN($G84)</f>
        <v>0</v>
      </c>
      <c r="Y84" s="1">
        <f>MIN($H84)</f>
        <v>0</v>
      </c>
      <c r="Z84" s="1">
        <f>MIN($I84)</f>
        <v>0</v>
      </c>
      <c r="AA84" s="1">
        <f>MIN($J84)</f>
        <v>0</v>
      </c>
      <c r="AB84" s="1">
        <f>MIN($K84)</f>
        <v>0</v>
      </c>
      <c r="AC84" s="1">
        <f>MIN($M84)</f>
        <v>0</v>
      </c>
      <c r="AD84" s="1">
        <f>MIN($N84)</f>
        <v>0</v>
      </c>
      <c r="AE84" s="1">
        <f>MIN($P84)</f>
        <v>0</v>
      </c>
      <c r="AF84" s="1">
        <f>MIN($Q84)</f>
        <v>0</v>
      </c>
      <c r="AG84" s="1">
        <f>MIN($R84)</f>
        <v>0</v>
      </c>
      <c r="AH84" s="1">
        <f>MEDIAN($B84)</f>
        <v>0</v>
      </c>
      <c r="AI84" s="1">
        <f>MEDIAN($C84)</f>
        <v>0</v>
      </c>
      <c r="AJ84" s="1">
        <f>MEDIAN($D84)</f>
        <v>0</v>
      </c>
      <c r="AK84" s="1">
        <f>MEDIAN($E84)</f>
        <v>0</v>
      </c>
      <c r="AL84" s="1">
        <f>MEDIAN($F84)</f>
        <v>0</v>
      </c>
      <c r="AM84" s="1">
        <f>MEDIAN($G84)</f>
        <v>0</v>
      </c>
      <c r="AN84" s="1">
        <f>MEDIAN($H84)</f>
        <v>0</v>
      </c>
      <c r="AO84" s="1">
        <f>MEDIAN($I84)</f>
        <v>0</v>
      </c>
      <c r="AP84" s="1">
        <f>MEDIAN($J84)</f>
        <v>0</v>
      </c>
      <c r="AQ84" s="1">
        <f>MEDIAN($K84)</f>
        <v>0</v>
      </c>
      <c r="AR84" s="1">
        <f>MEDIAN($M84)</f>
        <v>0</v>
      </c>
      <c r="AS84" s="1">
        <f>MEDIAN($N84)</f>
        <v>0</v>
      </c>
      <c r="AT84" s="1">
        <f>MEDIAN($P84)</f>
        <v>0</v>
      </c>
      <c r="AU84" s="1">
        <f>MEDIAN($Q84)</f>
        <v>0</v>
      </c>
      <c r="AV84" s="1">
        <f>MEDIAN($R84)</f>
        <v>0</v>
      </c>
      <c r="AW84" s="1">
        <f>MAX($B84)</f>
        <v>0</v>
      </c>
      <c r="AX84" s="1">
        <f>MAX($C84)</f>
        <v>0</v>
      </c>
      <c r="AY84" s="1">
        <f>MAX($D84)</f>
        <v>0</v>
      </c>
      <c r="AZ84" s="1">
        <f>MAX($E84)</f>
        <v>0</v>
      </c>
      <c r="BA84" s="1">
        <f>MAX($F84)</f>
        <v>0</v>
      </c>
      <c r="BB84" s="1">
        <f>MAX($G84)</f>
        <v>0</v>
      </c>
      <c r="BC84" s="1">
        <f>MAX($H84)</f>
        <v>0</v>
      </c>
      <c r="BD84" s="1">
        <f>MAX($I84)</f>
        <v>0</v>
      </c>
      <c r="BE84" s="1">
        <f>MAX($J84)</f>
        <v>0</v>
      </c>
      <c r="BF84" s="1">
        <f>MAX($K84)</f>
        <v>0</v>
      </c>
      <c r="BG84" s="1">
        <f>MAX($M84)</f>
        <v>0</v>
      </c>
      <c r="BH84" s="1">
        <f>MAX($N84)</f>
        <v>0</v>
      </c>
      <c r="BI84" s="1">
        <f>MAX($P84)</f>
        <v>0</v>
      </c>
      <c r="BJ84" s="1">
        <f>MAX($Q84)</f>
        <v>0</v>
      </c>
      <c r="BK84" s="1">
        <f>MAX($R84)</f>
        <v>0</v>
      </c>
    </row>
    <row r="85" spans="1:63">
      <c r="A85" s="1" t="s">
        <v>82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0.019</v>
      </c>
      <c r="J85" s="1">
        <v>3000</v>
      </c>
      <c r="K85" s="1">
        <v>0</v>
      </c>
      <c r="L85" s="1" t="s">
        <v>503</v>
      </c>
      <c r="M85" s="1">
        <v>0</v>
      </c>
      <c r="N85" s="1">
        <v>0</v>
      </c>
      <c r="O85" s="1" t="s">
        <v>507</v>
      </c>
      <c r="P85" s="1">
        <v>1500</v>
      </c>
      <c r="Q85" s="1">
        <v>1</v>
      </c>
      <c r="R85" s="1">
        <v>0</v>
      </c>
      <c r="S85" s="1">
        <f>MIN($B85)</f>
        <v>0</v>
      </c>
      <c r="T85" s="1">
        <f>MIN($C85)</f>
        <v>0</v>
      </c>
      <c r="U85" s="1">
        <f>MIN($D85)</f>
        <v>0</v>
      </c>
      <c r="V85" s="1">
        <f>MIN($E85)</f>
        <v>0</v>
      </c>
      <c r="W85" s="1">
        <f>MIN($F85)</f>
        <v>0</v>
      </c>
      <c r="X85" s="1">
        <f>MIN($G85)</f>
        <v>0</v>
      </c>
      <c r="Y85" s="1">
        <f>MIN($H85)</f>
        <v>0</v>
      </c>
      <c r="Z85" s="1">
        <f>MIN($I85)</f>
        <v>0</v>
      </c>
      <c r="AA85" s="1">
        <f>MIN($J85)</f>
        <v>0</v>
      </c>
      <c r="AB85" s="1">
        <f>MIN($K85)</f>
        <v>0</v>
      </c>
      <c r="AC85" s="1">
        <f>MIN($M85)</f>
        <v>0</v>
      </c>
      <c r="AD85" s="1">
        <f>MIN($N85)</f>
        <v>0</v>
      </c>
      <c r="AE85" s="1">
        <f>MIN($P85)</f>
        <v>0</v>
      </c>
      <c r="AF85" s="1">
        <f>MIN($Q85)</f>
        <v>0</v>
      </c>
      <c r="AG85" s="1">
        <f>MIN($R85)</f>
        <v>0</v>
      </c>
      <c r="AH85" s="1">
        <f>MEDIAN($B85)</f>
        <v>0</v>
      </c>
      <c r="AI85" s="1">
        <f>MEDIAN($C85)</f>
        <v>0</v>
      </c>
      <c r="AJ85" s="1">
        <f>MEDIAN($D85)</f>
        <v>0</v>
      </c>
      <c r="AK85" s="1">
        <f>MEDIAN($E85)</f>
        <v>0</v>
      </c>
      <c r="AL85" s="1">
        <f>MEDIAN($F85)</f>
        <v>0</v>
      </c>
      <c r="AM85" s="1">
        <f>MEDIAN($G85)</f>
        <v>0</v>
      </c>
      <c r="AN85" s="1">
        <f>MEDIAN($H85)</f>
        <v>0</v>
      </c>
      <c r="AO85" s="1">
        <f>MEDIAN($I85)</f>
        <v>0</v>
      </c>
      <c r="AP85" s="1">
        <f>MEDIAN($J85)</f>
        <v>0</v>
      </c>
      <c r="AQ85" s="1">
        <f>MEDIAN($K85)</f>
        <v>0</v>
      </c>
      <c r="AR85" s="1">
        <f>MEDIAN($M85)</f>
        <v>0</v>
      </c>
      <c r="AS85" s="1">
        <f>MEDIAN($N85)</f>
        <v>0</v>
      </c>
      <c r="AT85" s="1">
        <f>MEDIAN($P85)</f>
        <v>0</v>
      </c>
      <c r="AU85" s="1">
        <f>MEDIAN($Q85)</f>
        <v>0</v>
      </c>
      <c r="AV85" s="1">
        <f>MEDIAN($R85)</f>
        <v>0</v>
      </c>
      <c r="AW85" s="1">
        <f>MAX($B85)</f>
        <v>0</v>
      </c>
      <c r="AX85" s="1">
        <f>MAX($C85)</f>
        <v>0</v>
      </c>
      <c r="AY85" s="1">
        <f>MAX($D85)</f>
        <v>0</v>
      </c>
      <c r="AZ85" s="1">
        <f>MAX($E85)</f>
        <v>0</v>
      </c>
      <c r="BA85" s="1">
        <f>MAX($F85)</f>
        <v>0</v>
      </c>
      <c r="BB85" s="1">
        <f>MAX($G85)</f>
        <v>0</v>
      </c>
      <c r="BC85" s="1">
        <f>MAX($H85)</f>
        <v>0</v>
      </c>
      <c r="BD85" s="1">
        <f>MAX($I85)</f>
        <v>0</v>
      </c>
      <c r="BE85" s="1">
        <f>MAX($J85)</f>
        <v>0</v>
      </c>
      <c r="BF85" s="1">
        <f>MAX($K85)</f>
        <v>0</v>
      </c>
      <c r="BG85" s="1">
        <f>MAX($M85)</f>
        <v>0</v>
      </c>
      <c r="BH85" s="1">
        <f>MAX($N85)</f>
        <v>0</v>
      </c>
      <c r="BI85" s="1">
        <f>MAX($P85)</f>
        <v>0</v>
      </c>
      <c r="BJ85" s="1">
        <f>MAX($Q85)</f>
        <v>0</v>
      </c>
      <c r="BK85" s="1">
        <f>MAX($R85)</f>
        <v>0</v>
      </c>
    </row>
    <row r="86" spans="1:63">
      <c r="A86" s="1" t="s">
        <v>83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0.019</v>
      </c>
      <c r="J86" s="1">
        <v>3000</v>
      </c>
      <c r="K86" s="1">
        <v>0</v>
      </c>
      <c r="L86" s="1" t="s">
        <v>503</v>
      </c>
      <c r="M86" s="1">
        <v>0</v>
      </c>
      <c r="N86" s="1">
        <v>0</v>
      </c>
      <c r="O86" s="1" t="s">
        <v>507</v>
      </c>
      <c r="P86" s="1">
        <v>1500</v>
      </c>
      <c r="Q86" s="1">
        <v>1</v>
      </c>
      <c r="R86" s="1">
        <v>0</v>
      </c>
      <c r="S86" s="1">
        <f>MIN($B86)</f>
        <v>0</v>
      </c>
      <c r="T86" s="1">
        <f>MIN($C86)</f>
        <v>0</v>
      </c>
      <c r="U86" s="1">
        <f>MIN($D86)</f>
        <v>0</v>
      </c>
      <c r="V86" s="1">
        <f>MIN($E86)</f>
        <v>0</v>
      </c>
      <c r="W86" s="1">
        <f>MIN($F86)</f>
        <v>0</v>
      </c>
      <c r="X86" s="1">
        <f>MIN($G86)</f>
        <v>0</v>
      </c>
      <c r="Y86" s="1">
        <f>MIN($H86)</f>
        <v>0</v>
      </c>
      <c r="Z86" s="1">
        <f>MIN($I86)</f>
        <v>0</v>
      </c>
      <c r="AA86" s="1">
        <f>MIN($J86)</f>
        <v>0</v>
      </c>
      <c r="AB86" s="1">
        <f>MIN($K86)</f>
        <v>0</v>
      </c>
      <c r="AC86" s="1">
        <f>MIN($M86)</f>
        <v>0</v>
      </c>
      <c r="AD86" s="1">
        <f>MIN($N86)</f>
        <v>0</v>
      </c>
      <c r="AE86" s="1">
        <f>MIN($P86)</f>
        <v>0</v>
      </c>
      <c r="AF86" s="1">
        <f>MIN($Q86)</f>
        <v>0</v>
      </c>
      <c r="AG86" s="1">
        <f>MIN($R86)</f>
        <v>0</v>
      </c>
      <c r="AH86" s="1">
        <f>MEDIAN($B86)</f>
        <v>0</v>
      </c>
      <c r="AI86" s="1">
        <f>MEDIAN($C86)</f>
        <v>0</v>
      </c>
      <c r="AJ86" s="1">
        <f>MEDIAN($D86)</f>
        <v>0</v>
      </c>
      <c r="AK86" s="1">
        <f>MEDIAN($E86)</f>
        <v>0</v>
      </c>
      <c r="AL86" s="1">
        <f>MEDIAN($F86)</f>
        <v>0</v>
      </c>
      <c r="AM86" s="1">
        <f>MEDIAN($G86)</f>
        <v>0</v>
      </c>
      <c r="AN86" s="1">
        <f>MEDIAN($H86)</f>
        <v>0</v>
      </c>
      <c r="AO86" s="1">
        <f>MEDIAN($I86)</f>
        <v>0</v>
      </c>
      <c r="AP86" s="1">
        <f>MEDIAN($J86)</f>
        <v>0</v>
      </c>
      <c r="AQ86" s="1">
        <f>MEDIAN($K86)</f>
        <v>0</v>
      </c>
      <c r="AR86" s="1">
        <f>MEDIAN($M86)</f>
        <v>0</v>
      </c>
      <c r="AS86" s="1">
        <f>MEDIAN($N86)</f>
        <v>0</v>
      </c>
      <c r="AT86" s="1">
        <f>MEDIAN($P86)</f>
        <v>0</v>
      </c>
      <c r="AU86" s="1">
        <f>MEDIAN($Q86)</f>
        <v>0</v>
      </c>
      <c r="AV86" s="1">
        <f>MEDIAN($R86)</f>
        <v>0</v>
      </c>
      <c r="AW86" s="1">
        <f>MAX($B86)</f>
        <v>0</v>
      </c>
      <c r="AX86" s="1">
        <f>MAX($C86)</f>
        <v>0</v>
      </c>
      <c r="AY86" s="1">
        <f>MAX($D86)</f>
        <v>0</v>
      </c>
      <c r="AZ86" s="1">
        <f>MAX($E86)</f>
        <v>0</v>
      </c>
      <c r="BA86" s="1">
        <f>MAX($F86)</f>
        <v>0</v>
      </c>
      <c r="BB86" s="1">
        <f>MAX($G86)</f>
        <v>0</v>
      </c>
      <c r="BC86" s="1">
        <f>MAX($H86)</f>
        <v>0</v>
      </c>
      <c r="BD86" s="1">
        <f>MAX($I86)</f>
        <v>0</v>
      </c>
      <c r="BE86" s="1">
        <f>MAX($J86)</f>
        <v>0</v>
      </c>
      <c r="BF86" s="1">
        <f>MAX($K86)</f>
        <v>0</v>
      </c>
      <c r="BG86" s="1">
        <f>MAX($M86)</f>
        <v>0</v>
      </c>
      <c r="BH86" s="1">
        <f>MAX($N86)</f>
        <v>0</v>
      </c>
      <c r="BI86" s="1">
        <f>MAX($P86)</f>
        <v>0</v>
      </c>
      <c r="BJ86" s="1">
        <f>MAX($Q86)</f>
        <v>0</v>
      </c>
      <c r="BK86" s="1">
        <f>MAX($R86)</f>
        <v>0</v>
      </c>
    </row>
    <row r="87" spans="1:63">
      <c r="A87" s="1" t="s">
        <v>84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0.019</v>
      </c>
      <c r="J87" s="1">
        <v>3000</v>
      </c>
      <c r="K87" s="1">
        <v>0</v>
      </c>
      <c r="L87" s="1" t="s">
        <v>503</v>
      </c>
      <c r="M87" s="1">
        <v>0</v>
      </c>
      <c r="N87" s="1">
        <v>0</v>
      </c>
      <c r="O87" s="1" t="s">
        <v>507</v>
      </c>
      <c r="P87" s="1">
        <v>1500</v>
      </c>
      <c r="Q87" s="1">
        <v>1</v>
      </c>
      <c r="R87" s="1">
        <v>0</v>
      </c>
      <c r="S87" s="1">
        <f>MIN($B87)</f>
        <v>0</v>
      </c>
      <c r="T87" s="1">
        <f>MIN($C87)</f>
        <v>0</v>
      </c>
      <c r="U87" s="1">
        <f>MIN($D87)</f>
        <v>0</v>
      </c>
      <c r="V87" s="1">
        <f>MIN($E87)</f>
        <v>0</v>
      </c>
      <c r="W87" s="1">
        <f>MIN($F87)</f>
        <v>0</v>
      </c>
      <c r="X87" s="1">
        <f>MIN($G87)</f>
        <v>0</v>
      </c>
      <c r="Y87" s="1">
        <f>MIN($H87)</f>
        <v>0</v>
      </c>
      <c r="Z87" s="1">
        <f>MIN($I87)</f>
        <v>0</v>
      </c>
      <c r="AA87" s="1">
        <f>MIN($J87)</f>
        <v>0</v>
      </c>
      <c r="AB87" s="1">
        <f>MIN($K87)</f>
        <v>0</v>
      </c>
      <c r="AC87" s="1">
        <f>MIN($M87)</f>
        <v>0</v>
      </c>
      <c r="AD87" s="1">
        <f>MIN($N87)</f>
        <v>0</v>
      </c>
      <c r="AE87" s="1">
        <f>MIN($P87)</f>
        <v>0</v>
      </c>
      <c r="AF87" s="1">
        <f>MIN($Q87)</f>
        <v>0</v>
      </c>
      <c r="AG87" s="1">
        <f>MIN($R87)</f>
        <v>0</v>
      </c>
      <c r="AH87" s="1">
        <f>MEDIAN($B87)</f>
        <v>0</v>
      </c>
      <c r="AI87" s="1">
        <f>MEDIAN($C87)</f>
        <v>0</v>
      </c>
      <c r="AJ87" s="1">
        <f>MEDIAN($D87)</f>
        <v>0</v>
      </c>
      <c r="AK87" s="1">
        <f>MEDIAN($E87)</f>
        <v>0</v>
      </c>
      <c r="AL87" s="1">
        <f>MEDIAN($F87)</f>
        <v>0</v>
      </c>
      <c r="AM87" s="1">
        <f>MEDIAN($G87)</f>
        <v>0</v>
      </c>
      <c r="AN87" s="1">
        <f>MEDIAN($H87)</f>
        <v>0</v>
      </c>
      <c r="AO87" s="1">
        <f>MEDIAN($I87)</f>
        <v>0</v>
      </c>
      <c r="AP87" s="1">
        <f>MEDIAN($J87)</f>
        <v>0</v>
      </c>
      <c r="AQ87" s="1">
        <f>MEDIAN($K87)</f>
        <v>0</v>
      </c>
      <c r="AR87" s="1">
        <f>MEDIAN($M87)</f>
        <v>0</v>
      </c>
      <c r="AS87" s="1">
        <f>MEDIAN($N87)</f>
        <v>0</v>
      </c>
      <c r="AT87" s="1">
        <f>MEDIAN($P87)</f>
        <v>0</v>
      </c>
      <c r="AU87" s="1">
        <f>MEDIAN($Q87)</f>
        <v>0</v>
      </c>
      <c r="AV87" s="1">
        <f>MEDIAN($R87)</f>
        <v>0</v>
      </c>
      <c r="AW87" s="1">
        <f>MAX($B87)</f>
        <v>0</v>
      </c>
      <c r="AX87" s="1">
        <f>MAX($C87)</f>
        <v>0</v>
      </c>
      <c r="AY87" s="1">
        <f>MAX($D87)</f>
        <v>0</v>
      </c>
      <c r="AZ87" s="1">
        <f>MAX($E87)</f>
        <v>0</v>
      </c>
      <c r="BA87" s="1">
        <f>MAX($F87)</f>
        <v>0</v>
      </c>
      <c r="BB87" s="1">
        <f>MAX($G87)</f>
        <v>0</v>
      </c>
      <c r="BC87" s="1">
        <f>MAX($H87)</f>
        <v>0</v>
      </c>
      <c r="BD87" s="1">
        <f>MAX($I87)</f>
        <v>0</v>
      </c>
      <c r="BE87" s="1">
        <f>MAX($J87)</f>
        <v>0</v>
      </c>
      <c r="BF87" s="1">
        <f>MAX($K87)</f>
        <v>0</v>
      </c>
      <c r="BG87" s="1">
        <f>MAX($M87)</f>
        <v>0</v>
      </c>
      <c r="BH87" s="1">
        <f>MAX($N87)</f>
        <v>0</v>
      </c>
      <c r="BI87" s="1">
        <f>MAX($P87)</f>
        <v>0</v>
      </c>
      <c r="BJ87" s="1">
        <f>MAX($Q87)</f>
        <v>0</v>
      </c>
      <c r="BK87" s="1">
        <f>MAX($R87)</f>
        <v>0</v>
      </c>
    </row>
    <row r="88" spans="1:63">
      <c r="A88" s="1" t="s">
        <v>85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0.019</v>
      </c>
      <c r="J88" s="1">
        <v>3000</v>
      </c>
      <c r="K88" s="1">
        <v>0</v>
      </c>
      <c r="L88" s="1" t="s">
        <v>503</v>
      </c>
      <c r="M88" s="1">
        <v>0</v>
      </c>
      <c r="N88" s="1">
        <v>0</v>
      </c>
      <c r="O88" s="1" t="s">
        <v>507</v>
      </c>
      <c r="P88" s="1">
        <v>1500</v>
      </c>
      <c r="Q88" s="1">
        <v>1</v>
      </c>
      <c r="R88" s="1">
        <v>0</v>
      </c>
      <c r="S88" s="1">
        <f>MIN($B88)</f>
        <v>0</v>
      </c>
      <c r="T88" s="1">
        <f>MIN($C88)</f>
        <v>0</v>
      </c>
      <c r="U88" s="1">
        <f>MIN($D88)</f>
        <v>0</v>
      </c>
      <c r="V88" s="1">
        <f>MIN($E88)</f>
        <v>0</v>
      </c>
      <c r="W88" s="1">
        <f>MIN($F88)</f>
        <v>0</v>
      </c>
      <c r="X88" s="1">
        <f>MIN($G88)</f>
        <v>0</v>
      </c>
      <c r="Y88" s="1">
        <f>MIN($H88)</f>
        <v>0</v>
      </c>
      <c r="Z88" s="1">
        <f>MIN($I88)</f>
        <v>0</v>
      </c>
      <c r="AA88" s="1">
        <f>MIN($J88)</f>
        <v>0</v>
      </c>
      <c r="AB88" s="1">
        <f>MIN($K88)</f>
        <v>0</v>
      </c>
      <c r="AC88" s="1">
        <f>MIN($M88)</f>
        <v>0</v>
      </c>
      <c r="AD88" s="1">
        <f>MIN($N88)</f>
        <v>0</v>
      </c>
      <c r="AE88" s="1">
        <f>MIN($P88)</f>
        <v>0</v>
      </c>
      <c r="AF88" s="1">
        <f>MIN($Q88)</f>
        <v>0</v>
      </c>
      <c r="AG88" s="1">
        <f>MIN($R88)</f>
        <v>0</v>
      </c>
      <c r="AH88" s="1">
        <f>MEDIAN($B88)</f>
        <v>0</v>
      </c>
      <c r="AI88" s="1">
        <f>MEDIAN($C88)</f>
        <v>0</v>
      </c>
      <c r="AJ88" s="1">
        <f>MEDIAN($D88)</f>
        <v>0</v>
      </c>
      <c r="AK88" s="1">
        <f>MEDIAN($E88)</f>
        <v>0</v>
      </c>
      <c r="AL88" s="1">
        <f>MEDIAN($F88)</f>
        <v>0</v>
      </c>
      <c r="AM88" s="1">
        <f>MEDIAN($G88)</f>
        <v>0</v>
      </c>
      <c r="AN88" s="1">
        <f>MEDIAN($H88)</f>
        <v>0</v>
      </c>
      <c r="AO88" s="1">
        <f>MEDIAN($I88)</f>
        <v>0</v>
      </c>
      <c r="AP88" s="1">
        <f>MEDIAN($J88)</f>
        <v>0</v>
      </c>
      <c r="AQ88" s="1">
        <f>MEDIAN($K88)</f>
        <v>0</v>
      </c>
      <c r="AR88" s="1">
        <f>MEDIAN($M88)</f>
        <v>0</v>
      </c>
      <c r="AS88" s="1">
        <f>MEDIAN($N88)</f>
        <v>0</v>
      </c>
      <c r="AT88" s="1">
        <f>MEDIAN($P88)</f>
        <v>0</v>
      </c>
      <c r="AU88" s="1">
        <f>MEDIAN($Q88)</f>
        <v>0</v>
      </c>
      <c r="AV88" s="1">
        <f>MEDIAN($R88)</f>
        <v>0</v>
      </c>
      <c r="AW88" s="1">
        <f>MAX($B88)</f>
        <v>0</v>
      </c>
      <c r="AX88" s="1">
        <f>MAX($C88)</f>
        <v>0</v>
      </c>
      <c r="AY88" s="1">
        <f>MAX($D88)</f>
        <v>0</v>
      </c>
      <c r="AZ88" s="1">
        <f>MAX($E88)</f>
        <v>0</v>
      </c>
      <c r="BA88" s="1">
        <f>MAX($F88)</f>
        <v>0</v>
      </c>
      <c r="BB88" s="1">
        <f>MAX($G88)</f>
        <v>0</v>
      </c>
      <c r="BC88" s="1">
        <f>MAX($H88)</f>
        <v>0</v>
      </c>
      <c r="BD88" s="1">
        <f>MAX($I88)</f>
        <v>0</v>
      </c>
      <c r="BE88" s="1">
        <f>MAX($J88)</f>
        <v>0</v>
      </c>
      <c r="BF88" s="1">
        <f>MAX($K88)</f>
        <v>0</v>
      </c>
      <c r="BG88" s="1">
        <f>MAX($M88)</f>
        <v>0</v>
      </c>
      <c r="BH88" s="1">
        <f>MAX($N88)</f>
        <v>0</v>
      </c>
      <c r="BI88" s="1">
        <f>MAX($P88)</f>
        <v>0</v>
      </c>
      <c r="BJ88" s="1">
        <f>MAX($Q88)</f>
        <v>0</v>
      </c>
      <c r="BK88" s="1">
        <f>MAX($R88)</f>
        <v>0</v>
      </c>
    </row>
    <row r="89" spans="1:63">
      <c r="A89" s="1" t="s">
        <v>86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0.018</v>
      </c>
      <c r="J89" s="1">
        <v>3000</v>
      </c>
      <c r="K89" s="1">
        <v>0</v>
      </c>
      <c r="L89" s="1" t="s">
        <v>503</v>
      </c>
      <c r="M89" s="1">
        <v>0</v>
      </c>
      <c r="N89" s="1">
        <v>0</v>
      </c>
      <c r="O89" s="1" t="s">
        <v>507</v>
      </c>
      <c r="P89" s="1">
        <v>1500</v>
      </c>
      <c r="Q89" s="1">
        <v>1</v>
      </c>
      <c r="R89" s="1">
        <v>0</v>
      </c>
      <c r="S89" s="1">
        <f>MIN($B89)</f>
        <v>0</v>
      </c>
      <c r="T89" s="1">
        <f>MIN($C89)</f>
        <v>0</v>
      </c>
      <c r="U89" s="1">
        <f>MIN($D89)</f>
        <v>0</v>
      </c>
      <c r="V89" s="1">
        <f>MIN($E89)</f>
        <v>0</v>
      </c>
      <c r="W89" s="1">
        <f>MIN($F89)</f>
        <v>0</v>
      </c>
      <c r="X89" s="1">
        <f>MIN($G89)</f>
        <v>0</v>
      </c>
      <c r="Y89" s="1">
        <f>MIN($H89)</f>
        <v>0</v>
      </c>
      <c r="Z89" s="1">
        <f>MIN($I89)</f>
        <v>0</v>
      </c>
      <c r="AA89" s="1">
        <f>MIN($J89)</f>
        <v>0</v>
      </c>
      <c r="AB89" s="1">
        <f>MIN($K89)</f>
        <v>0</v>
      </c>
      <c r="AC89" s="1">
        <f>MIN($M89)</f>
        <v>0</v>
      </c>
      <c r="AD89" s="1">
        <f>MIN($N89)</f>
        <v>0</v>
      </c>
      <c r="AE89" s="1">
        <f>MIN($P89)</f>
        <v>0</v>
      </c>
      <c r="AF89" s="1">
        <f>MIN($Q89)</f>
        <v>0</v>
      </c>
      <c r="AG89" s="1">
        <f>MIN($R89)</f>
        <v>0</v>
      </c>
      <c r="AH89" s="1">
        <f>MEDIAN($B89)</f>
        <v>0</v>
      </c>
      <c r="AI89" s="1">
        <f>MEDIAN($C89)</f>
        <v>0</v>
      </c>
      <c r="AJ89" s="1">
        <f>MEDIAN($D89)</f>
        <v>0</v>
      </c>
      <c r="AK89" s="1">
        <f>MEDIAN($E89)</f>
        <v>0</v>
      </c>
      <c r="AL89" s="1">
        <f>MEDIAN($F89)</f>
        <v>0</v>
      </c>
      <c r="AM89" s="1">
        <f>MEDIAN($G89)</f>
        <v>0</v>
      </c>
      <c r="AN89" s="1">
        <f>MEDIAN($H89)</f>
        <v>0</v>
      </c>
      <c r="AO89" s="1">
        <f>MEDIAN($I89)</f>
        <v>0</v>
      </c>
      <c r="AP89" s="1">
        <f>MEDIAN($J89)</f>
        <v>0</v>
      </c>
      <c r="AQ89" s="1">
        <f>MEDIAN($K89)</f>
        <v>0</v>
      </c>
      <c r="AR89" s="1">
        <f>MEDIAN($M89)</f>
        <v>0</v>
      </c>
      <c r="AS89" s="1">
        <f>MEDIAN($N89)</f>
        <v>0</v>
      </c>
      <c r="AT89" s="1">
        <f>MEDIAN($P89)</f>
        <v>0</v>
      </c>
      <c r="AU89" s="1">
        <f>MEDIAN($Q89)</f>
        <v>0</v>
      </c>
      <c r="AV89" s="1">
        <f>MEDIAN($R89)</f>
        <v>0</v>
      </c>
      <c r="AW89" s="1">
        <f>MAX($B89)</f>
        <v>0</v>
      </c>
      <c r="AX89" s="1">
        <f>MAX($C89)</f>
        <v>0</v>
      </c>
      <c r="AY89" s="1">
        <f>MAX($D89)</f>
        <v>0</v>
      </c>
      <c r="AZ89" s="1">
        <f>MAX($E89)</f>
        <v>0</v>
      </c>
      <c r="BA89" s="1">
        <f>MAX($F89)</f>
        <v>0</v>
      </c>
      <c r="BB89" s="1">
        <f>MAX($G89)</f>
        <v>0</v>
      </c>
      <c r="BC89" s="1">
        <f>MAX($H89)</f>
        <v>0</v>
      </c>
      <c r="BD89" s="1">
        <f>MAX($I89)</f>
        <v>0</v>
      </c>
      <c r="BE89" s="1">
        <f>MAX($J89)</f>
        <v>0</v>
      </c>
      <c r="BF89" s="1">
        <f>MAX($K89)</f>
        <v>0</v>
      </c>
      <c r="BG89" s="1">
        <f>MAX($M89)</f>
        <v>0</v>
      </c>
      <c r="BH89" s="1">
        <f>MAX($N89)</f>
        <v>0</v>
      </c>
      <c r="BI89" s="1">
        <f>MAX($P89)</f>
        <v>0</v>
      </c>
      <c r="BJ89" s="1">
        <f>MAX($Q89)</f>
        <v>0</v>
      </c>
      <c r="BK89" s="1">
        <f>MAX($R89)</f>
        <v>0</v>
      </c>
    </row>
    <row r="90" spans="1:63">
      <c r="A90" s="1" t="s">
        <v>87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0.019</v>
      </c>
      <c r="J90" s="1">
        <v>3000</v>
      </c>
      <c r="K90" s="1">
        <v>0</v>
      </c>
      <c r="L90" s="1" t="s">
        <v>503</v>
      </c>
      <c r="M90" s="1">
        <v>0</v>
      </c>
      <c r="N90" s="1">
        <v>0</v>
      </c>
      <c r="O90" s="1" t="s">
        <v>507</v>
      </c>
      <c r="P90" s="1">
        <v>1500</v>
      </c>
      <c r="Q90" s="1">
        <v>1</v>
      </c>
      <c r="R90" s="1">
        <v>0</v>
      </c>
      <c r="S90" s="1">
        <f>MIN($B90)</f>
        <v>0</v>
      </c>
      <c r="T90" s="1">
        <f>MIN($C90)</f>
        <v>0</v>
      </c>
      <c r="U90" s="1">
        <f>MIN($D90)</f>
        <v>0</v>
      </c>
      <c r="V90" s="1">
        <f>MIN($E90)</f>
        <v>0</v>
      </c>
      <c r="W90" s="1">
        <f>MIN($F90)</f>
        <v>0</v>
      </c>
      <c r="X90" s="1">
        <f>MIN($G90)</f>
        <v>0</v>
      </c>
      <c r="Y90" s="1">
        <f>MIN($H90)</f>
        <v>0</v>
      </c>
      <c r="Z90" s="1">
        <f>MIN($I90)</f>
        <v>0</v>
      </c>
      <c r="AA90" s="1">
        <f>MIN($J90)</f>
        <v>0</v>
      </c>
      <c r="AB90" s="1">
        <f>MIN($K90)</f>
        <v>0</v>
      </c>
      <c r="AC90" s="1">
        <f>MIN($M90)</f>
        <v>0</v>
      </c>
      <c r="AD90" s="1">
        <f>MIN($N90)</f>
        <v>0</v>
      </c>
      <c r="AE90" s="1">
        <f>MIN($P90)</f>
        <v>0</v>
      </c>
      <c r="AF90" s="1">
        <f>MIN($Q90)</f>
        <v>0</v>
      </c>
      <c r="AG90" s="1">
        <f>MIN($R90)</f>
        <v>0</v>
      </c>
      <c r="AH90" s="1">
        <f>MEDIAN($B90)</f>
        <v>0</v>
      </c>
      <c r="AI90" s="1">
        <f>MEDIAN($C90)</f>
        <v>0</v>
      </c>
      <c r="AJ90" s="1">
        <f>MEDIAN($D90)</f>
        <v>0</v>
      </c>
      <c r="AK90" s="1">
        <f>MEDIAN($E90)</f>
        <v>0</v>
      </c>
      <c r="AL90" s="1">
        <f>MEDIAN($F90)</f>
        <v>0</v>
      </c>
      <c r="AM90" s="1">
        <f>MEDIAN($G90)</f>
        <v>0</v>
      </c>
      <c r="AN90" s="1">
        <f>MEDIAN($H90)</f>
        <v>0</v>
      </c>
      <c r="AO90" s="1">
        <f>MEDIAN($I90)</f>
        <v>0</v>
      </c>
      <c r="AP90" s="1">
        <f>MEDIAN($J90)</f>
        <v>0</v>
      </c>
      <c r="AQ90" s="1">
        <f>MEDIAN($K90)</f>
        <v>0</v>
      </c>
      <c r="AR90" s="1">
        <f>MEDIAN($M90)</f>
        <v>0</v>
      </c>
      <c r="AS90" s="1">
        <f>MEDIAN($N90)</f>
        <v>0</v>
      </c>
      <c r="AT90" s="1">
        <f>MEDIAN($P90)</f>
        <v>0</v>
      </c>
      <c r="AU90" s="1">
        <f>MEDIAN($Q90)</f>
        <v>0</v>
      </c>
      <c r="AV90" s="1">
        <f>MEDIAN($R90)</f>
        <v>0</v>
      </c>
      <c r="AW90" s="1">
        <f>MAX($B90)</f>
        <v>0</v>
      </c>
      <c r="AX90" s="1">
        <f>MAX($C90)</f>
        <v>0</v>
      </c>
      <c r="AY90" s="1">
        <f>MAX($D90)</f>
        <v>0</v>
      </c>
      <c r="AZ90" s="1">
        <f>MAX($E90)</f>
        <v>0</v>
      </c>
      <c r="BA90" s="1">
        <f>MAX($F90)</f>
        <v>0</v>
      </c>
      <c r="BB90" s="1">
        <f>MAX($G90)</f>
        <v>0</v>
      </c>
      <c r="BC90" s="1">
        <f>MAX($H90)</f>
        <v>0</v>
      </c>
      <c r="BD90" s="1">
        <f>MAX($I90)</f>
        <v>0</v>
      </c>
      <c r="BE90" s="1">
        <f>MAX($J90)</f>
        <v>0</v>
      </c>
      <c r="BF90" s="1">
        <f>MAX($K90)</f>
        <v>0</v>
      </c>
      <c r="BG90" s="1">
        <f>MAX($M90)</f>
        <v>0</v>
      </c>
      <c r="BH90" s="1">
        <f>MAX($N90)</f>
        <v>0</v>
      </c>
      <c r="BI90" s="1">
        <f>MAX($P90)</f>
        <v>0</v>
      </c>
      <c r="BJ90" s="1">
        <f>MAX($Q90)</f>
        <v>0</v>
      </c>
      <c r="BK90" s="1">
        <f>MAX($R90)</f>
        <v>0</v>
      </c>
    </row>
    <row r="91" spans="1:63">
      <c r="A91" s="1" t="s">
        <v>88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0.019</v>
      </c>
      <c r="J91" s="1">
        <v>3000</v>
      </c>
      <c r="K91" s="1">
        <v>0</v>
      </c>
      <c r="L91" s="1" t="s">
        <v>503</v>
      </c>
      <c r="M91" s="1">
        <v>0</v>
      </c>
      <c r="N91" s="1">
        <v>0</v>
      </c>
      <c r="O91" s="1" t="s">
        <v>507</v>
      </c>
      <c r="P91" s="1">
        <v>1500</v>
      </c>
      <c r="Q91" s="1">
        <v>1</v>
      </c>
      <c r="R91" s="1">
        <v>0</v>
      </c>
      <c r="S91" s="1">
        <f>MIN($B91)</f>
        <v>0</v>
      </c>
      <c r="T91" s="1">
        <f>MIN($C91)</f>
        <v>0</v>
      </c>
      <c r="U91" s="1">
        <f>MIN($D91)</f>
        <v>0</v>
      </c>
      <c r="V91" s="1">
        <f>MIN($E91)</f>
        <v>0</v>
      </c>
      <c r="W91" s="1">
        <f>MIN($F91)</f>
        <v>0</v>
      </c>
      <c r="X91" s="1">
        <f>MIN($G91)</f>
        <v>0</v>
      </c>
      <c r="Y91" s="1">
        <f>MIN($H91)</f>
        <v>0</v>
      </c>
      <c r="Z91" s="1">
        <f>MIN($I91)</f>
        <v>0</v>
      </c>
      <c r="AA91" s="1">
        <f>MIN($J91)</f>
        <v>0</v>
      </c>
      <c r="AB91" s="1">
        <f>MIN($K91)</f>
        <v>0</v>
      </c>
      <c r="AC91" s="1">
        <f>MIN($M91)</f>
        <v>0</v>
      </c>
      <c r="AD91" s="1">
        <f>MIN($N91)</f>
        <v>0</v>
      </c>
      <c r="AE91" s="1">
        <f>MIN($P91)</f>
        <v>0</v>
      </c>
      <c r="AF91" s="1">
        <f>MIN($Q91)</f>
        <v>0</v>
      </c>
      <c r="AG91" s="1">
        <f>MIN($R91)</f>
        <v>0</v>
      </c>
      <c r="AH91" s="1">
        <f>MEDIAN($B91)</f>
        <v>0</v>
      </c>
      <c r="AI91" s="1">
        <f>MEDIAN($C91)</f>
        <v>0</v>
      </c>
      <c r="AJ91" s="1">
        <f>MEDIAN($D91)</f>
        <v>0</v>
      </c>
      <c r="AK91" s="1">
        <f>MEDIAN($E91)</f>
        <v>0</v>
      </c>
      <c r="AL91" s="1">
        <f>MEDIAN($F91)</f>
        <v>0</v>
      </c>
      <c r="AM91" s="1">
        <f>MEDIAN($G91)</f>
        <v>0</v>
      </c>
      <c r="AN91" s="1">
        <f>MEDIAN($H91)</f>
        <v>0</v>
      </c>
      <c r="AO91" s="1">
        <f>MEDIAN($I91)</f>
        <v>0</v>
      </c>
      <c r="AP91" s="1">
        <f>MEDIAN($J91)</f>
        <v>0</v>
      </c>
      <c r="AQ91" s="1">
        <f>MEDIAN($K91)</f>
        <v>0</v>
      </c>
      <c r="AR91" s="1">
        <f>MEDIAN($M91)</f>
        <v>0</v>
      </c>
      <c r="AS91" s="1">
        <f>MEDIAN($N91)</f>
        <v>0</v>
      </c>
      <c r="AT91" s="1">
        <f>MEDIAN($P91)</f>
        <v>0</v>
      </c>
      <c r="AU91" s="1">
        <f>MEDIAN($Q91)</f>
        <v>0</v>
      </c>
      <c r="AV91" s="1">
        <f>MEDIAN($R91)</f>
        <v>0</v>
      </c>
      <c r="AW91" s="1">
        <f>MAX($B91)</f>
        <v>0</v>
      </c>
      <c r="AX91" s="1">
        <f>MAX($C91)</f>
        <v>0</v>
      </c>
      <c r="AY91" s="1">
        <f>MAX($D91)</f>
        <v>0</v>
      </c>
      <c r="AZ91" s="1">
        <f>MAX($E91)</f>
        <v>0</v>
      </c>
      <c r="BA91" s="1">
        <f>MAX($F91)</f>
        <v>0</v>
      </c>
      <c r="BB91" s="1">
        <f>MAX($G91)</f>
        <v>0</v>
      </c>
      <c r="BC91" s="1">
        <f>MAX($H91)</f>
        <v>0</v>
      </c>
      <c r="BD91" s="1">
        <f>MAX($I91)</f>
        <v>0</v>
      </c>
      <c r="BE91" s="1">
        <f>MAX($J91)</f>
        <v>0</v>
      </c>
      <c r="BF91" s="1">
        <f>MAX($K91)</f>
        <v>0</v>
      </c>
      <c r="BG91" s="1">
        <f>MAX($M91)</f>
        <v>0</v>
      </c>
      <c r="BH91" s="1">
        <f>MAX($N91)</f>
        <v>0</v>
      </c>
      <c r="BI91" s="1">
        <f>MAX($P91)</f>
        <v>0</v>
      </c>
      <c r="BJ91" s="1">
        <f>MAX($Q91)</f>
        <v>0</v>
      </c>
      <c r="BK91" s="1">
        <f>MAX($R91)</f>
        <v>0</v>
      </c>
    </row>
    <row r="92" spans="1:63">
      <c r="A92" s="1" t="s">
        <v>89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0.022</v>
      </c>
      <c r="J92" s="1">
        <v>3000</v>
      </c>
      <c r="K92" s="1">
        <v>0</v>
      </c>
      <c r="L92" s="1" t="s">
        <v>503</v>
      </c>
      <c r="M92" s="1">
        <v>0</v>
      </c>
      <c r="N92" s="1">
        <v>0</v>
      </c>
      <c r="O92" s="1" t="s">
        <v>507</v>
      </c>
      <c r="P92" s="1">
        <v>1500</v>
      </c>
      <c r="Q92" s="1">
        <v>1</v>
      </c>
      <c r="R92" s="1">
        <v>0</v>
      </c>
      <c r="S92" s="1">
        <f>MIN($B92)</f>
        <v>0</v>
      </c>
      <c r="T92" s="1">
        <f>MIN($C92)</f>
        <v>0</v>
      </c>
      <c r="U92" s="1">
        <f>MIN($D92)</f>
        <v>0</v>
      </c>
      <c r="V92" s="1">
        <f>MIN($E92)</f>
        <v>0</v>
      </c>
      <c r="W92" s="1">
        <f>MIN($F92)</f>
        <v>0</v>
      </c>
      <c r="X92" s="1">
        <f>MIN($G92)</f>
        <v>0</v>
      </c>
      <c r="Y92" s="1">
        <f>MIN($H92)</f>
        <v>0</v>
      </c>
      <c r="Z92" s="1">
        <f>MIN($I92)</f>
        <v>0</v>
      </c>
      <c r="AA92" s="1">
        <f>MIN($J92)</f>
        <v>0</v>
      </c>
      <c r="AB92" s="1">
        <f>MIN($K92)</f>
        <v>0</v>
      </c>
      <c r="AC92" s="1">
        <f>MIN($M92)</f>
        <v>0</v>
      </c>
      <c r="AD92" s="1">
        <f>MIN($N92)</f>
        <v>0</v>
      </c>
      <c r="AE92" s="1">
        <f>MIN($P92)</f>
        <v>0</v>
      </c>
      <c r="AF92" s="1">
        <f>MIN($Q92)</f>
        <v>0</v>
      </c>
      <c r="AG92" s="1">
        <f>MIN($R92)</f>
        <v>0</v>
      </c>
      <c r="AH92" s="1">
        <f>MEDIAN($B92)</f>
        <v>0</v>
      </c>
      <c r="AI92" s="1">
        <f>MEDIAN($C92)</f>
        <v>0</v>
      </c>
      <c r="AJ92" s="1">
        <f>MEDIAN($D92)</f>
        <v>0</v>
      </c>
      <c r="AK92" s="1">
        <f>MEDIAN($E92)</f>
        <v>0</v>
      </c>
      <c r="AL92" s="1">
        <f>MEDIAN($F92)</f>
        <v>0</v>
      </c>
      <c r="AM92" s="1">
        <f>MEDIAN($G92)</f>
        <v>0</v>
      </c>
      <c r="AN92" s="1">
        <f>MEDIAN($H92)</f>
        <v>0</v>
      </c>
      <c r="AO92" s="1">
        <f>MEDIAN($I92)</f>
        <v>0</v>
      </c>
      <c r="AP92" s="1">
        <f>MEDIAN($J92)</f>
        <v>0</v>
      </c>
      <c r="AQ92" s="1">
        <f>MEDIAN($K92)</f>
        <v>0</v>
      </c>
      <c r="AR92" s="1">
        <f>MEDIAN($M92)</f>
        <v>0</v>
      </c>
      <c r="AS92" s="1">
        <f>MEDIAN($N92)</f>
        <v>0</v>
      </c>
      <c r="AT92" s="1">
        <f>MEDIAN($P92)</f>
        <v>0</v>
      </c>
      <c r="AU92" s="1">
        <f>MEDIAN($Q92)</f>
        <v>0</v>
      </c>
      <c r="AV92" s="1">
        <f>MEDIAN($R92)</f>
        <v>0</v>
      </c>
      <c r="AW92" s="1">
        <f>MAX($B92)</f>
        <v>0</v>
      </c>
      <c r="AX92" s="1">
        <f>MAX($C92)</f>
        <v>0</v>
      </c>
      <c r="AY92" s="1">
        <f>MAX($D92)</f>
        <v>0</v>
      </c>
      <c r="AZ92" s="1">
        <f>MAX($E92)</f>
        <v>0</v>
      </c>
      <c r="BA92" s="1">
        <f>MAX($F92)</f>
        <v>0</v>
      </c>
      <c r="BB92" s="1">
        <f>MAX($G92)</f>
        <v>0</v>
      </c>
      <c r="BC92" s="1">
        <f>MAX($H92)</f>
        <v>0</v>
      </c>
      <c r="BD92" s="1">
        <f>MAX($I92)</f>
        <v>0</v>
      </c>
      <c r="BE92" s="1">
        <f>MAX($J92)</f>
        <v>0</v>
      </c>
      <c r="BF92" s="1">
        <f>MAX($K92)</f>
        <v>0</v>
      </c>
      <c r="BG92" s="1">
        <f>MAX($M92)</f>
        <v>0</v>
      </c>
      <c r="BH92" s="1">
        <f>MAX($N92)</f>
        <v>0</v>
      </c>
      <c r="BI92" s="1">
        <f>MAX($P92)</f>
        <v>0</v>
      </c>
      <c r="BJ92" s="1">
        <f>MAX($Q92)</f>
        <v>0</v>
      </c>
      <c r="BK92" s="1">
        <f>MAX($R92)</f>
        <v>0</v>
      </c>
    </row>
    <row r="93" spans="1:63">
      <c r="A93" s="1" t="s">
        <v>90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0.019</v>
      </c>
      <c r="J93" s="1">
        <v>3000</v>
      </c>
      <c r="K93" s="1">
        <v>0</v>
      </c>
      <c r="L93" s="1" t="s">
        <v>503</v>
      </c>
      <c r="M93" s="1">
        <v>0</v>
      </c>
      <c r="N93" s="1">
        <v>0</v>
      </c>
      <c r="O93" s="1" t="s">
        <v>507</v>
      </c>
      <c r="P93" s="1">
        <v>1500</v>
      </c>
      <c r="Q93" s="1">
        <v>1</v>
      </c>
      <c r="R93" s="1">
        <v>0</v>
      </c>
      <c r="S93" s="1">
        <f>MIN($B93)</f>
        <v>0</v>
      </c>
      <c r="T93" s="1">
        <f>MIN($C93)</f>
        <v>0</v>
      </c>
      <c r="U93" s="1">
        <f>MIN($D93)</f>
        <v>0</v>
      </c>
      <c r="V93" s="1">
        <f>MIN($E93)</f>
        <v>0</v>
      </c>
      <c r="W93" s="1">
        <f>MIN($F93)</f>
        <v>0</v>
      </c>
      <c r="X93" s="1">
        <f>MIN($G93)</f>
        <v>0</v>
      </c>
      <c r="Y93" s="1">
        <f>MIN($H93)</f>
        <v>0</v>
      </c>
      <c r="Z93" s="1">
        <f>MIN($I93)</f>
        <v>0</v>
      </c>
      <c r="AA93" s="1">
        <f>MIN($J93)</f>
        <v>0</v>
      </c>
      <c r="AB93" s="1">
        <f>MIN($K93)</f>
        <v>0</v>
      </c>
      <c r="AC93" s="1">
        <f>MIN($M93)</f>
        <v>0</v>
      </c>
      <c r="AD93" s="1">
        <f>MIN($N93)</f>
        <v>0</v>
      </c>
      <c r="AE93" s="1">
        <f>MIN($P93)</f>
        <v>0</v>
      </c>
      <c r="AF93" s="1">
        <f>MIN($Q93)</f>
        <v>0</v>
      </c>
      <c r="AG93" s="1">
        <f>MIN($R93)</f>
        <v>0</v>
      </c>
      <c r="AH93" s="1">
        <f>MEDIAN($B93)</f>
        <v>0</v>
      </c>
      <c r="AI93" s="1">
        <f>MEDIAN($C93)</f>
        <v>0</v>
      </c>
      <c r="AJ93" s="1">
        <f>MEDIAN($D93)</f>
        <v>0</v>
      </c>
      <c r="AK93" s="1">
        <f>MEDIAN($E93)</f>
        <v>0</v>
      </c>
      <c r="AL93" s="1">
        <f>MEDIAN($F93)</f>
        <v>0</v>
      </c>
      <c r="AM93" s="1">
        <f>MEDIAN($G93)</f>
        <v>0</v>
      </c>
      <c r="AN93" s="1">
        <f>MEDIAN($H93)</f>
        <v>0</v>
      </c>
      <c r="AO93" s="1">
        <f>MEDIAN($I93)</f>
        <v>0</v>
      </c>
      <c r="AP93" s="1">
        <f>MEDIAN($J93)</f>
        <v>0</v>
      </c>
      <c r="AQ93" s="1">
        <f>MEDIAN($K93)</f>
        <v>0</v>
      </c>
      <c r="AR93" s="1">
        <f>MEDIAN($M93)</f>
        <v>0</v>
      </c>
      <c r="AS93" s="1">
        <f>MEDIAN($N93)</f>
        <v>0</v>
      </c>
      <c r="AT93" s="1">
        <f>MEDIAN($P93)</f>
        <v>0</v>
      </c>
      <c r="AU93" s="1">
        <f>MEDIAN($Q93)</f>
        <v>0</v>
      </c>
      <c r="AV93" s="1">
        <f>MEDIAN($R93)</f>
        <v>0</v>
      </c>
      <c r="AW93" s="1">
        <f>MAX($B93)</f>
        <v>0</v>
      </c>
      <c r="AX93" s="1">
        <f>MAX($C93)</f>
        <v>0</v>
      </c>
      <c r="AY93" s="1">
        <f>MAX($D93)</f>
        <v>0</v>
      </c>
      <c r="AZ93" s="1">
        <f>MAX($E93)</f>
        <v>0</v>
      </c>
      <c r="BA93" s="1">
        <f>MAX($F93)</f>
        <v>0</v>
      </c>
      <c r="BB93" s="1">
        <f>MAX($G93)</f>
        <v>0</v>
      </c>
      <c r="BC93" s="1">
        <f>MAX($H93)</f>
        <v>0</v>
      </c>
      <c r="BD93" s="1">
        <f>MAX($I93)</f>
        <v>0</v>
      </c>
      <c r="BE93" s="1">
        <f>MAX($J93)</f>
        <v>0</v>
      </c>
      <c r="BF93" s="1">
        <f>MAX($K93)</f>
        <v>0</v>
      </c>
      <c r="BG93" s="1">
        <f>MAX($M93)</f>
        <v>0</v>
      </c>
      <c r="BH93" s="1">
        <f>MAX($N93)</f>
        <v>0</v>
      </c>
      <c r="BI93" s="1">
        <f>MAX($P93)</f>
        <v>0</v>
      </c>
      <c r="BJ93" s="1">
        <f>MAX($Q93)</f>
        <v>0</v>
      </c>
      <c r="BK93" s="1">
        <f>MAX($R93)</f>
        <v>0</v>
      </c>
    </row>
    <row r="94" spans="1:63">
      <c r="A94" s="1" t="s">
        <v>91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0.019</v>
      </c>
      <c r="J94" s="1">
        <v>3000</v>
      </c>
      <c r="K94" s="1">
        <v>0</v>
      </c>
      <c r="L94" s="1" t="s">
        <v>503</v>
      </c>
      <c r="M94" s="1">
        <v>0</v>
      </c>
      <c r="N94" s="1">
        <v>0</v>
      </c>
      <c r="O94" s="1" t="s">
        <v>507</v>
      </c>
      <c r="P94" s="1">
        <v>1500</v>
      </c>
      <c r="Q94" s="1">
        <v>1</v>
      </c>
      <c r="R94" s="1">
        <v>0</v>
      </c>
      <c r="S94" s="1">
        <f>MIN($B94)</f>
        <v>0</v>
      </c>
      <c r="T94" s="1">
        <f>MIN($C94)</f>
        <v>0</v>
      </c>
      <c r="U94" s="1">
        <f>MIN($D94)</f>
        <v>0</v>
      </c>
      <c r="V94" s="1">
        <f>MIN($E94)</f>
        <v>0</v>
      </c>
      <c r="W94" s="1">
        <f>MIN($F94)</f>
        <v>0</v>
      </c>
      <c r="X94" s="1">
        <f>MIN($G94)</f>
        <v>0</v>
      </c>
      <c r="Y94" s="1">
        <f>MIN($H94)</f>
        <v>0</v>
      </c>
      <c r="Z94" s="1">
        <f>MIN($I94)</f>
        <v>0</v>
      </c>
      <c r="AA94" s="1">
        <f>MIN($J94)</f>
        <v>0</v>
      </c>
      <c r="AB94" s="1">
        <f>MIN($K94)</f>
        <v>0</v>
      </c>
      <c r="AC94" s="1">
        <f>MIN($M94)</f>
        <v>0</v>
      </c>
      <c r="AD94" s="1">
        <f>MIN($N94)</f>
        <v>0</v>
      </c>
      <c r="AE94" s="1">
        <f>MIN($P94)</f>
        <v>0</v>
      </c>
      <c r="AF94" s="1">
        <f>MIN($Q94)</f>
        <v>0</v>
      </c>
      <c r="AG94" s="1">
        <f>MIN($R94)</f>
        <v>0</v>
      </c>
      <c r="AH94" s="1">
        <f>MEDIAN($B94)</f>
        <v>0</v>
      </c>
      <c r="AI94" s="1">
        <f>MEDIAN($C94)</f>
        <v>0</v>
      </c>
      <c r="AJ94" s="1">
        <f>MEDIAN($D94)</f>
        <v>0</v>
      </c>
      <c r="AK94" s="1">
        <f>MEDIAN($E94)</f>
        <v>0</v>
      </c>
      <c r="AL94" s="1">
        <f>MEDIAN($F94)</f>
        <v>0</v>
      </c>
      <c r="AM94" s="1">
        <f>MEDIAN($G94)</f>
        <v>0</v>
      </c>
      <c r="AN94" s="1">
        <f>MEDIAN($H94)</f>
        <v>0</v>
      </c>
      <c r="AO94" s="1">
        <f>MEDIAN($I94)</f>
        <v>0</v>
      </c>
      <c r="AP94" s="1">
        <f>MEDIAN($J94)</f>
        <v>0</v>
      </c>
      <c r="AQ94" s="1">
        <f>MEDIAN($K94)</f>
        <v>0</v>
      </c>
      <c r="AR94" s="1">
        <f>MEDIAN($M94)</f>
        <v>0</v>
      </c>
      <c r="AS94" s="1">
        <f>MEDIAN($N94)</f>
        <v>0</v>
      </c>
      <c r="AT94" s="1">
        <f>MEDIAN($P94)</f>
        <v>0</v>
      </c>
      <c r="AU94" s="1">
        <f>MEDIAN($Q94)</f>
        <v>0</v>
      </c>
      <c r="AV94" s="1">
        <f>MEDIAN($R94)</f>
        <v>0</v>
      </c>
      <c r="AW94" s="1">
        <f>MAX($B94)</f>
        <v>0</v>
      </c>
      <c r="AX94" s="1">
        <f>MAX($C94)</f>
        <v>0</v>
      </c>
      <c r="AY94" s="1">
        <f>MAX($D94)</f>
        <v>0</v>
      </c>
      <c r="AZ94" s="1">
        <f>MAX($E94)</f>
        <v>0</v>
      </c>
      <c r="BA94" s="1">
        <f>MAX($F94)</f>
        <v>0</v>
      </c>
      <c r="BB94" s="1">
        <f>MAX($G94)</f>
        <v>0</v>
      </c>
      <c r="BC94" s="1">
        <f>MAX($H94)</f>
        <v>0</v>
      </c>
      <c r="BD94" s="1">
        <f>MAX($I94)</f>
        <v>0</v>
      </c>
      <c r="BE94" s="1">
        <f>MAX($J94)</f>
        <v>0</v>
      </c>
      <c r="BF94" s="1">
        <f>MAX($K94)</f>
        <v>0</v>
      </c>
      <c r="BG94" s="1">
        <f>MAX($M94)</f>
        <v>0</v>
      </c>
      <c r="BH94" s="1">
        <f>MAX($N94)</f>
        <v>0</v>
      </c>
      <c r="BI94" s="1">
        <f>MAX($P94)</f>
        <v>0</v>
      </c>
      <c r="BJ94" s="1">
        <f>MAX($Q94)</f>
        <v>0</v>
      </c>
      <c r="BK94" s="1">
        <f>MAX($R94)</f>
        <v>0</v>
      </c>
    </row>
    <row r="95" spans="1:63">
      <c r="A95" s="1" t="s">
        <v>92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0.021</v>
      </c>
      <c r="J95" s="1">
        <v>3000</v>
      </c>
      <c r="K95" s="1">
        <v>0</v>
      </c>
      <c r="L95" s="1" t="s">
        <v>503</v>
      </c>
      <c r="M95" s="1">
        <v>0</v>
      </c>
      <c r="N95" s="1">
        <v>0</v>
      </c>
      <c r="O95" s="1" t="s">
        <v>507</v>
      </c>
      <c r="P95" s="1">
        <v>1500</v>
      </c>
      <c r="Q95" s="1">
        <v>1</v>
      </c>
      <c r="R95" s="1">
        <v>0</v>
      </c>
      <c r="S95" s="1">
        <f>MIN($B95)</f>
        <v>0</v>
      </c>
      <c r="T95" s="1">
        <f>MIN($C95)</f>
        <v>0</v>
      </c>
      <c r="U95" s="1">
        <f>MIN($D95)</f>
        <v>0</v>
      </c>
      <c r="V95" s="1">
        <f>MIN($E95)</f>
        <v>0</v>
      </c>
      <c r="W95" s="1">
        <f>MIN($F95)</f>
        <v>0</v>
      </c>
      <c r="X95" s="1">
        <f>MIN($G95)</f>
        <v>0</v>
      </c>
      <c r="Y95" s="1">
        <f>MIN($H95)</f>
        <v>0</v>
      </c>
      <c r="Z95" s="1">
        <f>MIN($I95)</f>
        <v>0</v>
      </c>
      <c r="AA95" s="1">
        <f>MIN($J95)</f>
        <v>0</v>
      </c>
      <c r="AB95" s="1">
        <f>MIN($K95)</f>
        <v>0</v>
      </c>
      <c r="AC95" s="1">
        <f>MIN($M95)</f>
        <v>0</v>
      </c>
      <c r="AD95" s="1">
        <f>MIN($N95)</f>
        <v>0</v>
      </c>
      <c r="AE95" s="1">
        <f>MIN($P95)</f>
        <v>0</v>
      </c>
      <c r="AF95" s="1">
        <f>MIN($Q95)</f>
        <v>0</v>
      </c>
      <c r="AG95" s="1">
        <f>MIN($R95)</f>
        <v>0</v>
      </c>
      <c r="AH95" s="1">
        <f>MEDIAN($B95)</f>
        <v>0</v>
      </c>
      <c r="AI95" s="1">
        <f>MEDIAN($C95)</f>
        <v>0</v>
      </c>
      <c r="AJ95" s="1">
        <f>MEDIAN($D95)</f>
        <v>0</v>
      </c>
      <c r="AK95" s="1">
        <f>MEDIAN($E95)</f>
        <v>0</v>
      </c>
      <c r="AL95" s="1">
        <f>MEDIAN($F95)</f>
        <v>0</v>
      </c>
      <c r="AM95" s="1">
        <f>MEDIAN($G95)</f>
        <v>0</v>
      </c>
      <c r="AN95" s="1">
        <f>MEDIAN($H95)</f>
        <v>0</v>
      </c>
      <c r="AO95" s="1">
        <f>MEDIAN($I95)</f>
        <v>0</v>
      </c>
      <c r="AP95" s="1">
        <f>MEDIAN($J95)</f>
        <v>0</v>
      </c>
      <c r="AQ95" s="1">
        <f>MEDIAN($K95)</f>
        <v>0</v>
      </c>
      <c r="AR95" s="1">
        <f>MEDIAN($M95)</f>
        <v>0</v>
      </c>
      <c r="AS95" s="1">
        <f>MEDIAN($N95)</f>
        <v>0</v>
      </c>
      <c r="AT95" s="1">
        <f>MEDIAN($P95)</f>
        <v>0</v>
      </c>
      <c r="AU95" s="1">
        <f>MEDIAN($Q95)</f>
        <v>0</v>
      </c>
      <c r="AV95" s="1">
        <f>MEDIAN($R95)</f>
        <v>0</v>
      </c>
      <c r="AW95" s="1">
        <f>MAX($B95)</f>
        <v>0</v>
      </c>
      <c r="AX95" s="1">
        <f>MAX($C95)</f>
        <v>0</v>
      </c>
      <c r="AY95" s="1">
        <f>MAX($D95)</f>
        <v>0</v>
      </c>
      <c r="AZ95" s="1">
        <f>MAX($E95)</f>
        <v>0</v>
      </c>
      <c r="BA95" s="1">
        <f>MAX($F95)</f>
        <v>0</v>
      </c>
      <c r="BB95" s="1">
        <f>MAX($G95)</f>
        <v>0</v>
      </c>
      <c r="BC95" s="1">
        <f>MAX($H95)</f>
        <v>0</v>
      </c>
      <c r="BD95" s="1">
        <f>MAX($I95)</f>
        <v>0</v>
      </c>
      <c r="BE95" s="1">
        <f>MAX($J95)</f>
        <v>0</v>
      </c>
      <c r="BF95" s="1">
        <f>MAX($K95)</f>
        <v>0</v>
      </c>
      <c r="BG95" s="1">
        <f>MAX($M95)</f>
        <v>0</v>
      </c>
      <c r="BH95" s="1">
        <f>MAX($N95)</f>
        <v>0</v>
      </c>
      <c r="BI95" s="1">
        <f>MAX($P95)</f>
        <v>0</v>
      </c>
      <c r="BJ95" s="1">
        <f>MAX($Q95)</f>
        <v>0</v>
      </c>
      <c r="BK95" s="1">
        <f>MAX($R95)</f>
        <v>0</v>
      </c>
    </row>
    <row r="96" spans="1:63">
      <c r="A96" s="1" t="s">
        <v>93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0.019</v>
      </c>
      <c r="J96" s="1">
        <v>3000</v>
      </c>
      <c r="K96" s="1">
        <v>0</v>
      </c>
      <c r="L96" s="1" t="s">
        <v>503</v>
      </c>
      <c r="M96" s="1">
        <v>0</v>
      </c>
      <c r="N96" s="1">
        <v>0</v>
      </c>
      <c r="O96" s="1" t="s">
        <v>507</v>
      </c>
      <c r="P96" s="1">
        <v>1500</v>
      </c>
      <c r="Q96" s="1">
        <v>1</v>
      </c>
      <c r="R96" s="1">
        <v>0</v>
      </c>
      <c r="S96" s="1">
        <f>MIN($B96)</f>
        <v>0</v>
      </c>
      <c r="T96" s="1">
        <f>MIN($C96)</f>
        <v>0</v>
      </c>
      <c r="U96" s="1">
        <f>MIN($D96)</f>
        <v>0</v>
      </c>
      <c r="V96" s="1">
        <f>MIN($E96)</f>
        <v>0</v>
      </c>
      <c r="W96" s="1">
        <f>MIN($F96)</f>
        <v>0</v>
      </c>
      <c r="X96" s="1">
        <f>MIN($G96)</f>
        <v>0</v>
      </c>
      <c r="Y96" s="1">
        <f>MIN($H96)</f>
        <v>0</v>
      </c>
      <c r="Z96" s="1">
        <f>MIN($I96)</f>
        <v>0</v>
      </c>
      <c r="AA96" s="1">
        <f>MIN($J96)</f>
        <v>0</v>
      </c>
      <c r="AB96" s="1">
        <f>MIN($K96)</f>
        <v>0</v>
      </c>
      <c r="AC96" s="1">
        <f>MIN($M96)</f>
        <v>0</v>
      </c>
      <c r="AD96" s="1">
        <f>MIN($N96)</f>
        <v>0</v>
      </c>
      <c r="AE96" s="1">
        <f>MIN($P96)</f>
        <v>0</v>
      </c>
      <c r="AF96" s="1">
        <f>MIN($Q96)</f>
        <v>0</v>
      </c>
      <c r="AG96" s="1">
        <f>MIN($R96)</f>
        <v>0</v>
      </c>
      <c r="AH96" s="1">
        <f>MEDIAN($B96)</f>
        <v>0</v>
      </c>
      <c r="AI96" s="1">
        <f>MEDIAN($C96)</f>
        <v>0</v>
      </c>
      <c r="AJ96" s="1">
        <f>MEDIAN($D96)</f>
        <v>0</v>
      </c>
      <c r="AK96" s="1">
        <f>MEDIAN($E96)</f>
        <v>0</v>
      </c>
      <c r="AL96" s="1">
        <f>MEDIAN($F96)</f>
        <v>0</v>
      </c>
      <c r="AM96" s="1">
        <f>MEDIAN($G96)</f>
        <v>0</v>
      </c>
      <c r="AN96" s="1">
        <f>MEDIAN($H96)</f>
        <v>0</v>
      </c>
      <c r="AO96" s="1">
        <f>MEDIAN($I96)</f>
        <v>0</v>
      </c>
      <c r="AP96" s="1">
        <f>MEDIAN($J96)</f>
        <v>0</v>
      </c>
      <c r="AQ96" s="1">
        <f>MEDIAN($K96)</f>
        <v>0</v>
      </c>
      <c r="AR96" s="1">
        <f>MEDIAN($M96)</f>
        <v>0</v>
      </c>
      <c r="AS96" s="1">
        <f>MEDIAN($N96)</f>
        <v>0</v>
      </c>
      <c r="AT96" s="1">
        <f>MEDIAN($P96)</f>
        <v>0</v>
      </c>
      <c r="AU96" s="1">
        <f>MEDIAN($Q96)</f>
        <v>0</v>
      </c>
      <c r="AV96" s="1">
        <f>MEDIAN($R96)</f>
        <v>0</v>
      </c>
      <c r="AW96" s="1">
        <f>MAX($B96)</f>
        <v>0</v>
      </c>
      <c r="AX96" s="1">
        <f>MAX($C96)</f>
        <v>0</v>
      </c>
      <c r="AY96" s="1">
        <f>MAX($D96)</f>
        <v>0</v>
      </c>
      <c r="AZ96" s="1">
        <f>MAX($E96)</f>
        <v>0</v>
      </c>
      <c r="BA96" s="1">
        <f>MAX($F96)</f>
        <v>0</v>
      </c>
      <c r="BB96" s="1">
        <f>MAX($G96)</f>
        <v>0</v>
      </c>
      <c r="BC96" s="1">
        <f>MAX($H96)</f>
        <v>0</v>
      </c>
      <c r="BD96" s="1">
        <f>MAX($I96)</f>
        <v>0</v>
      </c>
      <c r="BE96" s="1">
        <f>MAX($J96)</f>
        <v>0</v>
      </c>
      <c r="BF96" s="1">
        <f>MAX($K96)</f>
        <v>0</v>
      </c>
      <c r="BG96" s="1">
        <f>MAX($M96)</f>
        <v>0</v>
      </c>
      <c r="BH96" s="1">
        <f>MAX($N96)</f>
        <v>0</v>
      </c>
      <c r="BI96" s="1">
        <f>MAX($P96)</f>
        <v>0</v>
      </c>
      <c r="BJ96" s="1">
        <f>MAX($Q96)</f>
        <v>0</v>
      </c>
      <c r="BK96" s="1">
        <f>MAX($R96)</f>
        <v>0</v>
      </c>
    </row>
    <row r="97" spans="1:63">
      <c r="A97" s="1" t="s">
        <v>94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0.019</v>
      </c>
      <c r="J97" s="1">
        <v>3000</v>
      </c>
      <c r="K97" s="1">
        <v>0</v>
      </c>
      <c r="L97" s="1" t="s">
        <v>503</v>
      </c>
      <c r="M97" s="1">
        <v>0</v>
      </c>
      <c r="N97" s="1">
        <v>0</v>
      </c>
      <c r="O97" s="1" t="s">
        <v>507</v>
      </c>
      <c r="P97" s="1">
        <v>1500</v>
      </c>
      <c r="Q97" s="1">
        <v>1</v>
      </c>
      <c r="R97" s="1">
        <v>0</v>
      </c>
      <c r="S97" s="1">
        <f>MIN($B97)</f>
        <v>0</v>
      </c>
      <c r="T97" s="1">
        <f>MIN($C97)</f>
        <v>0</v>
      </c>
      <c r="U97" s="1">
        <f>MIN($D97)</f>
        <v>0</v>
      </c>
      <c r="V97" s="1">
        <f>MIN($E97)</f>
        <v>0</v>
      </c>
      <c r="W97" s="1">
        <f>MIN($F97)</f>
        <v>0</v>
      </c>
      <c r="X97" s="1">
        <f>MIN($G97)</f>
        <v>0</v>
      </c>
      <c r="Y97" s="1">
        <f>MIN($H97)</f>
        <v>0</v>
      </c>
      <c r="Z97" s="1">
        <f>MIN($I97)</f>
        <v>0</v>
      </c>
      <c r="AA97" s="1">
        <f>MIN($J97)</f>
        <v>0</v>
      </c>
      <c r="AB97" s="1">
        <f>MIN($K97)</f>
        <v>0</v>
      </c>
      <c r="AC97" s="1">
        <f>MIN($M97)</f>
        <v>0</v>
      </c>
      <c r="AD97" s="1">
        <f>MIN($N97)</f>
        <v>0</v>
      </c>
      <c r="AE97" s="1">
        <f>MIN($P97)</f>
        <v>0</v>
      </c>
      <c r="AF97" s="1">
        <f>MIN($Q97)</f>
        <v>0</v>
      </c>
      <c r="AG97" s="1">
        <f>MIN($R97)</f>
        <v>0</v>
      </c>
      <c r="AH97" s="1">
        <f>MEDIAN($B97)</f>
        <v>0</v>
      </c>
      <c r="AI97" s="1">
        <f>MEDIAN($C97)</f>
        <v>0</v>
      </c>
      <c r="AJ97" s="1">
        <f>MEDIAN($D97)</f>
        <v>0</v>
      </c>
      <c r="AK97" s="1">
        <f>MEDIAN($E97)</f>
        <v>0</v>
      </c>
      <c r="AL97" s="1">
        <f>MEDIAN($F97)</f>
        <v>0</v>
      </c>
      <c r="AM97" s="1">
        <f>MEDIAN($G97)</f>
        <v>0</v>
      </c>
      <c r="AN97" s="1">
        <f>MEDIAN($H97)</f>
        <v>0</v>
      </c>
      <c r="AO97" s="1">
        <f>MEDIAN($I97)</f>
        <v>0</v>
      </c>
      <c r="AP97" s="1">
        <f>MEDIAN($J97)</f>
        <v>0</v>
      </c>
      <c r="AQ97" s="1">
        <f>MEDIAN($K97)</f>
        <v>0</v>
      </c>
      <c r="AR97" s="1">
        <f>MEDIAN($M97)</f>
        <v>0</v>
      </c>
      <c r="AS97" s="1">
        <f>MEDIAN($N97)</f>
        <v>0</v>
      </c>
      <c r="AT97" s="1">
        <f>MEDIAN($P97)</f>
        <v>0</v>
      </c>
      <c r="AU97" s="1">
        <f>MEDIAN($Q97)</f>
        <v>0</v>
      </c>
      <c r="AV97" s="1">
        <f>MEDIAN($R97)</f>
        <v>0</v>
      </c>
      <c r="AW97" s="1">
        <f>MAX($B97)</f>
        <v>0</v>
      </c>
      <c r="AX97" s="1">
        <f>MAX($C97)</f>
        <v>0</v>
      </c>
      <c r="AY97" s="1">
        <f>MAX($D97)</f>
        <v>0</v>
      </c>
      <c r="AZ97" s="1">
        <f>MAX($E97)</f>
        <v>0</v>
      </c>
      <c r="BA97" s="1">
        <f>MAX($F97)</f>
        <v>0</v>
      </c>
      <c r="BB97" s="1">
        <f>MAX($G97)</f>
        <v>0</v>
      </c>
      <c r="BC97" s="1">
        <f>MAX($H97)</f>
        <v>0</v>
      </c>
      <c r="BD97" s="1">
        <f>MAX($I97)</f>
        <v>0</v>
      </c>
      <c r="BE97" s="1">
        <f>MAX($J97)</f>
        <v>0</v>
      </c>
      <c r="BF97" s="1">
        <f>MAX($K97)</f>
        <v>0</v>
      </c>
      <c r="BG97" s="1">
        <f>MAX($M97)</f>
        <v>0</v>
      </c>
      <c r="BH97" s="1">
        <f>MAX($N97)</f>
        <v>0</v>
      </c>
      <c r="BI97" s="1">
        <f>MAX($P97)</f>
        <v>0</v>
      </c>
      <c r="BJ97" s="1">
        <f>MAX($Q97)</f>
        <v>0</v>
      </c>
      <c r="BK97" s="1">
        <f>MAX($R97)</f>
        <v>0</v>
      </c>
    </row>
    <row r="98" spans="1:63">
      <c r="A98" s="1" t="s">
        <v>95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0.019</v>
      </c>
      <c r="J98" s="1">
        <v>3000</v>
      </c>
      <c r="K98" s="1">
        <v>0</v>
      </c>
      <c r="L98" s="1" t="s">
        <v>503</v>
      </c>
      <c r="M98" s="1">
        <v>0</v>
      </c>
      <c r="N98" s="1">
        <v>0</v>
      </c>
      <c r="O98" s="1" t="s">
        <v>507</v>
      </c>
      <c r="P98" s="1">
        <v>1500</v>
      </c>
      <c r="Q98" s="1">
        <v>1</v>
      </c>
      <c r="R98" s="1">
        <v>0</v>
      </c>
      <c r="S98" s="1">
        <f>MIN($B98)</f>
        <v>0</v>
      </c>
      <c r="T98" s="1">
        <f>MIN($C98)</f>
        <v>0</v>
      </c>
      <c r="U98" s="1">
        <f>MIN($D98)</f>
        <v>0</v>
      </c>
      <c r="V98" s="1">
        <f>MIN($E98)</f>
        <v>0</v>
      </c>
      <c r="W98" s="1">
        <f>MIN($F98)</f>
        <v>0</v>
      </c>
      <c r="X98" s="1">
        <f>MIN($G98)</f>
        <v>0</v>
      </c>
      <c r="Y98" s="1">
        <f>MIN($H98)</f>
        <v>0</v>
      </c>
      <c r="Z98" s="1">
        <f>MIN($I98)</f>
        <v>0</v>
      </c>
      <c r="AA98" s="1">
        <f>MIN($J98)</f>
        <v>0</v>
      </c>
      <c r="AB98" s="1">
        <f>MIN($K98)</f>
        <v>0</v>
      </c>
      <c r="AC98" s="1">
        <f>MIN($M98)</f>
        <v>0</v>
      </c>
      <c r="AD98" s="1">
        <f>MIN($N98)</f>
        <v>0</v>
      </c>
      <c r="AE98" s="1">
        <f>MIN($P98)</f>
        <v>0</v>
      </c>
      <c r="AF98" s="1">
        <f>MIN($Q98)</f>
        <v>0</v>
      </c>
      <c r="AG98" s="1">
        <f>MIN($R98)</f>
        <v>0</v>
      </c>
      <c r="AH98" s="1">
        <f>MEDIAN($B98)</f>
        <v>0</v>
      </c>
      <c r="AI98" s="1">
        <f>MEDIAN($C98)</f>
        <v>0</v>
      </c>
      <c r="AJ98" s="1">
        <f>MEDIAN($D98)</f>
        <v>0</v>
      </c>
      <c r="AK98" s="1">
        <f>MEDIAN($E98)</f>
        <v>0</v>
      </c>
      <c r="AL98" s="1">
        <f>MEDIAN($F98)</f>
        <v>0</v>
      </c>
      <c r="AM98" s="1">
        <f>MEDIAN($G98)</f>
        <v>0</v>
      </c>
      <c r="AN98" s="1">
        <f>MEDIAN($H98)</f>
        <v>0</v>
      </c>
      <c r="AO98" s="1">
        <f>MEDIAN($I98)</f>
        <v>0</v>
      </c>
      <c r="AP98" s="1">
        <f>MEDIAN($J98)</f>
        <v>0</v>
      </c>
      <c r="AQ98" s="1">
        <f>MEDIAN($K98)</f>
        <v>0</v>
      </c>
      <c r="AR98" s="1">
        <f>MEDIAN($M98)</f>
        <v>0</v>
      </c>
      <c r="AS98" s="1">
        <f>MEDIAN($N98)</f>
        <v>0</v>
      </c>
      <c r="AT98" s="1">
        <f>MEDIAN($P98)</f>
        <v>0</v>
      </c>
      <c r="AU98" s="1">
        <f>MEDIAN($Q98)</f>
        <v>0</v>
      </c>
      <c r="AV98" s="1">
        <f>MEDIAN($R98)</f>
        <v>0</v>
      </c>
      <c r="AW98" s="1">
        <f>MAX($B98)</f>
        <v>0</v>
      </c>
      <c r="AX98" s="1">
        <f>MAX($C98)</f>
        <v>0</v>
      </c>
      <c r="AY98" s="1">
        <f>MAX($D98)</f>
        <v>0</v>
      </c>
      <c r="AZ98" s="1">
        <f>MAX($E98)</f>
        <v>0</v>
      </c>
      <c r="BA98" s="1">
        <f>MAX($F98)</f>
        <v>0</v>
      </c>
      <c r="BB98" s="1">
        <f>MAX($G98)</f>
        <v>0</v>
      </c>
      <c r="BC98" s="1">
        <f>MAX($H98)</f>
        <v>0</v>
      </c>
      <c r="BD98" s="1">
        <f>MAX($I98)</f>
        <v>0</v>
      </c>
      <c r="BE98" s="1">
        <f>MAX($J98)</f>
        <v>0</v>
      </c>
      <c r="BF98" s="1">
        <f>MAX($K98)</f>
        <v>0</v>
      </c>
      <c r="BG98" s="1">
        <f>MAX($M98)</f>
        <v>0</v>
      </c>
      <c r="BH98" s="1">
        <f>MAX($N98)</f>
        <v>0</v>
      </c>
      <c r="BI98" s="1">
        <f>MAX($P98)</f>
        <v>0</v>
      </c>
      <c r="BJ98" s="1">
        <f>MAX($Q98)</f>
        <v>0</v>
      </c>
      <c r="BK98" s="1">
        <f>MAX($R98)</f>
        <v>0</v>
      </c>
    </row>
    <row r="99" spans="1:63">
      <c r="A99" s="1" t="s">
        <v>96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0.02</v>
      </c>
      <c r="J99" s="1">
        <v>3000</v>
      </c>
      <c r="K99" s="1">
        <v>0</v>
      </c>
      <c r="L99" s="1" t="s">
        <v>503</v>
      </c>
      <c r="M99" s="1">
        <v>0</v>
      </c>
      <c r="N99" s="1">
        <v>0</v>
      </c>
      <c r="O99" s="1" t="s">
        <v>507</v>
      </c>
      <c r="P99" s="1">
        <v>1500</v>
      </c>
      <c r="Q99" s="1">
        <v>1</v>
      </c>
      <c r="R99" s="1">
        <v>0</v>
      </c>
      <c r="S99" s="1">
        <f>MIN($B99)</f>
        <v>0</v>
      </c>
      <c r="T99" s="1">
        <f>MIN($C99)</f>
        <v>0</v>
      </c>
      <c r="U99" s="1">
        <f>MIN($D99)</f>
        <v>0</v>
      </c>
      <c r="V99" s="1">
        <f>MIN($E99)</f>
        <v>0</v>
      </c>
      <c r="W99" s="1">
        <f>MIN($F99)</f>
        <v>0</v>
      </c>
      <c r="X99" s="1">
        <f>MIN($G99)</f>
        <v>0</v>
      </c>
      <c r="Y99" s="1">
        <f>MIN($H99)</f>
        <v>0</v>
      </c>
      <c r="Z99" s="1">
        <f>MIN($I99)</f>
        <v>0</v>
      </c>
      <c r="AA99" s="1">
        <f>MIN($J99)</f>
        <v>0</v>
      </c>
      <c r="AB99" s="1">
        <f>MIN($K99)</f>
        <v>0</v>
      </c>
      <c r="AC99" s="1">
        <f>MIN($M99)</f>
        <v>0</v>
      </c>
      <c r="AD99" s="1">
        <f>MIN($N99)</f>
        <v>0</v>
      </c>
      <c r="AE99" s="1">
        <f>MIN($P99)</f>
        <v>0</v>
      </c>
      <c r="AF99" s="1">
        <f>MIN($Q99)</f>
        <v>0</v>
      </c>
      <c r="AG99" s="1">
        <f>MIN($R99)</f>
        <v>0</v>
      </c>
      <c r="AH99" s="1">
        <f>MEDIAN($B99)</f>
        <v>0</v>
      </c>
      <c r="AI99" s="1">
        <f>MEDIAN($C99)</f>
        <v>0</v>
      </c>
      <c r="AJ99" s="1">
        <f>MEDIAN($D99)</f>
        <v>0</v>
      </c>
      <c r="AK99" s="1">
        <f>MEDIAN($E99)</f>
        <v>0</v>
      </c>
      <c r="AL99" s="1">
        <f>MEDIAN($F99)</f>
        <v>0</v>
      </c>
      <c r="AM99" s="1">
        <f>MEDIAN($G99)</f>
        <v>0</v>
      </c>
      <c r="AN99" s="1">
        <f>MEDIAN($H99)</f>
        <v>0</v>
      </c>
      <c r="AO99" s="1">
        <f>MEDIAN($I99)</f>
        <v>0</v>
      </c>
      <c r="AP99" s="1">
        <f>MEDIAN($J99)</f>
        <v>0</v>
      </c>
      <c r="AQ99" s="1">
        <f>MEDIAN($K99)</f>
        <v>0</v>
      </c>
      <c r="AR99" s="1">
        <f>MEDIAN($M99)</f>
        <v>0</v>
      </c>
      <c r="AS99" s="1">
        <f>MEDIAN($N99)</f>
        <v>0</v>
      </c>
      <c r="AT99" s="1">
        <f>MEDIAN($P99)</f>
        <v>0</v>
      </c>
      <c r="AU99" s="1">
        <f>MEDIAN($Q99)</f>
        <v>0</v>
      </c>
      <c r="AV99" s="1">
        <f>MEDIAN($R99)</f>
        <v>0</v>
      </c>
      <c r="AW99" s="1">
        <f>MAX($B99)</f>
        <v>0</v>
      </c>
      <c r="AX99" s="1">
        <f>MAX($C99)</f>
        <v>0</v>
      </c>
      <c r="AY99" s="1">
        <f>MAX($D99)</f>
        <v>0</v>
      </c>
      <c r="AZ99" s="1">
        <f>MAX($E99)</f>
        <v>0</v>
      </c>
      <c r="BA99" s="1">
        <f>MAX($F99)</f>
        <v>0</v>
      </c>
      <c r="BB99" s="1">
        <f>MAX($G99)</f>
        <v>0</v>
      </c>
      <c r="BC99" s="1">
        <f>MAX($H99)</f>
        <v>0</v>
      </c>
      <c r="BD99" s="1">
        <f>MAX($I99)</f>
        <v>0</v>
      </c>
      <c r="BE99" s="1">
        <f>MAX($J99)</f>
        <v>0</v>
      </c>
      <c r="BF99" s="1">
        <f>MAX($K99)</f>
        <v>0</v>
      </c>
      <c r="BG99" s="1">
        <f>MAX($M99)</f>
        <v>0</v>
      </c>
      <c r="BH99" s="1">
        <f>MAX($N99)</f>
        <v>0</v>
      </c>
      <c r="BI99" s="1">
        <f>MAX($P99)</f>
        <v>0</v>
      </c>
      <c r="BJ99" s="1">
        <f>MAX($Q99)</f>
        <v>0</v>
      </c>
      <c r="BK99" s="1">
        <f>MAX($R99)</f>
        <v>0</v>
      </c>
    </row>
    <row r="100" spans="1:63">
      <c r="A100" s="1" t="s">
        <v>97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0.019</v>
      </c>
      <c r="J100" s="1">
        <v>3000</v>
      </c>
      <c r="K100" s="1">
        <v>0</v>
      </c>
      <c r="L100" s="1" t="s">
        <v>503</v>
      </c>
      <c r="M100" s="1">
        <v>0</v>
      </c>
      <c r="N100" s="1">
        <v>0</v>
      </c>
      <c r="O100" s="1" t="s">
        <v>507</v>
      </c>
      <c r="P100" s="1">
        <v>1500</v>
      </c>
      <c r="Q100" s="1">
        <v>1</v>
      </c>
      <c r="R100" s="1">
        <v>0</v>
      </c>
      <c r="S100" s="1">
        <f>MIN($B100)</f>
        <v>0</v>
      </c>
      <c r="T100" s="1">
        <f>MIN($C100)</f>
        <v>0</v>
      </c>
      <c r="U100" s="1">
        <f>MIN($D100)</f>
        <v>0</v>
      </c>
      <c r="V100" s="1">
        <f>MIN($E100)</f>
        <v>0</v>
      </c>
      <c r="W100" s="1">
        <f>MIN($F100)</f>
        <v>0</v>
      </c>
      <c r="X100" s="1">
        <f>MIN($G100)</f>
        <v>0</v>
      </c>
      <c r="Y100" s="1">
        <f>MIN($H100)</f>
        <v>0</v>
      </c>
      <c r="Z100" s="1">
        <f>MIN($I100)</f>
        <v>0</v>
      </c>
      <c r="AA100" s="1">
        <f>MIN($J100)</f>
        <v>0</v>
      </c>
      <c r="AB100" s="1">
        <f>MIN($K100)</f>
        <v>0</v>
      </c>
      <c r="AC100" s="1">
        <f>MIN($M100)</f>
        <v>0</v>
      </c>
      <c r="AD100" s="1">
        <f>MIN($N100)</f>
        <v>0</v>
      </c>
      <c r="AE100" s="1">
        <f>MIN($P100)</f>
        <v>0</v>
      </c>
      <c r="AF100" s="1">
        <f>MIN($Q100)</f>
        <v>0</v>
      </c>
      <c r="AG100" s="1">
        <f>MIN($R100)</f>
        <v>0</v>
      </c>
      <c r="AH100" s="1">
        <f>MEDIAN($B100)</f>
        <v>0</v>
      </c>
      <c r="AI100" s="1">
        <f>MEDIAN($C100)</f>
        <v>0</v>
      </c>
      <c r="AJ100" s="1">
        <f>MEDIAN($D100)</f>
        <v>0</v>
      </c>
      <c r="AK100" s="1">
        <f>MEDIAN($E100)</f>
        <v>0</v>
      </c>
      <c r="AL100" s="1">
        <f>MEDIAN($F100)</f>
        <v>0</v>
      </c>
      <c r="AM100" s="1">
        <f>MEDIAN($G100)</f>
        <v>0</v>
      </c>
      <c r="AN100" s="1">
        <f>MEDIAN($H100)</f>
        <v>0</v>
      </c>
      <c r="AO100" s="1">
        <f>MEDIAN($I100)</f>
        <v>0</v>
      </c>
      <c r="AP100" s="1">
        <f>MEDIAN($J100)</f>
        <v>0</v>
      </c>
      <c r="AQ100" s="1">
        <f>MEDIAN($K100)</f>
        <v>0</v>
      </c>
      <c r="AR100" s="1">
        <f>MEDIAN($M100)</f>
        <v>0</v>
      </c>
      <c r="AS100" s="1">
        <f>MEDIAN($N100)</f>
        <v>0</v>
      </c>
      <c r="AT100" s="1">
        <f>MEDIAN($P100)</f>
        <v>0</v>
      </c>
      <c r="AU100" s="1">
        <f>MEDIAN($Q100)</f>
        <v>0</v>
      </c>
      <c r="AV100" s="1">
        <f>MEDIAN($R100)</f>
        <v>0</v>
      </c>
      <c r="AW100" s="1">
        <f>MAX($B100)</f>
        <v>0</v>
      </c>
      <c r="AX100" s="1">
        <f>MAX($C100)</f>
        <v>0</v>
      </c>
      <c r="AY100" s="1">
        <f>MAX($D100)</f>
        <v>0</v>
      </c>
      <c r="AZ100" s="1">
        <f>MAX($E100)</f>
        <v>0</v>
      </c>
      <c r="BA100" s="1">
        <f>MAX($F100)</f>
        <v>0</v>
      </c>
      <c r="BB100" s="1">
        <f>MAX($G100)</f>
        <v>0</v>
      </c>
      <c r="BC100" s="1">
        <f>MAX($H100)</f>
        <v>0</v>
      </c>
      <c r="BD100" s="1">
        <f>MAX($I100)</f>
        <v>0</v>
      </c>
      <c r="BE100" s="1">
        <f>MAX($J100)</f>
        <v>0</v>
      </c>
      <c r="BF100" s="1">
        <f>MAX($K100)</f>
        <v>0</v>
      </c>
      <c r="BG100" s="1">
        <f>MAX($M100)</f>
        <v>0</v>
      </c>
      <c r="BH100" s="1">
        <f>MAX($N100)</f>
        <v>0</v>
      </c>
      <c r="BI100" s="1">
        <f>MAX($P100)</f>
        <v>0</v>
      </c>
      <c r="BJ100" s="1">
        <f>MAX($Q100)</f>
        <v>0</v>
      </c>
      <c r="BK100" s="1">
        <f>MAX($R100)</f>
        <v>0</v>
      </c>
    </row>
    <row r="101" spans="1:63">
      <c r="A101" s="1" t="s">
        <v>98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0.019</v>
      </c>
      <c r="J101" s="1">
        <v>3000</v>
      </c>
      <c r="K101" s="1">
        <v>0</v>
      </c>
      <c r="L101" s="1" t="s">
        <v>503</v>
      </c>
      <c r="M101" s="1">
        <v>0</v>
      </c>
      <c r="N101" s="1">
        <v>0</v>
      </c>
      <c r="O101" s="1" t="s">
        <v>507</v>
      </c>
      <c r="P101" s="1">
        <v>1500</v>
      </c>
      <c r="Q101" s="1">
        <v>1</v>
      </c>
      <c r="R101" s="1">
        <v>0</v>
      </c>
      <c r="S101" s="1">
        <f>MIN($B101)</f>
        <v>0</v>
      </c>
      <c r="T101" s="1">
        <f>MIN($C101)</f>
        <v>0</v>
      </c>
      <c r="U101" s="1">
        <f>MIN($D101)</f>
        <v>0</v>
      </c>
      <c r="V101" s="1">
        <f>MIN($E101)</f>
        <v>0</v>
      </c>
      <c r="W101" s="1">
        <f>MIN($F101)</f>
        <v>0</v>
      </c>
      <c r="X101" s="1">
        <f>MIN($G101)</f>
        <v>0</v>
      </c>
      <c r="Y101" s="1">
        <f>MIN($H101)</f>
        <v>0</v>
      </c>
      <c r="Z101" s="1">
        <f>MIN($I101)</f>
        <v>0</v>
      </c>
      <c r="AA101" s="1">
        <f>MIN($J101)</f>
        <v>0</v>
      </c>
      <c r="AB101" s="1">
        <f>MIN($K101)</f>
        <v>0</v>
      </c>
      <c r="AC101" s="1">
        <f>MIN($M101)</f>
        <v>0</v>
      </c>
      <c r="AD101" s="1">
        <f>MIN($N101)</f>
        <v>0</v>
      </c>
      <c r="AE101" s="1">
        <f>MIN($P101)</f>
        <v>0</v>
      </c>
      <c r="AF101" s="1">
        <f>MIN($Q101)</f>
        <v>0</v>
      </c>
      <c r="AG101" s="1">
        <f>MIN($R101)</f>
        <v>0</v>
      </c>
      <c r="AH101" s="1">
        <f>MEDIAN($B101)</f>
        <v>0</v>
      </c>
      <c r="AI101" s="1">
        <f>MEDIAN($C101)</f>
        <v>0</v>
      </c>
      <c r="AJ101" s="1">
        <f>MEDIAN($D101)</f>
        <v>0</v>
      </c>
      <c r="AK101" s="1">
        <f>MEDIAN($E101)</f>
        <v>0</v>
      </c>
      <c r="AL101" s="1">
        <f>MEDIAN($F101)</f>
        <v>0</v>
      </c>
      <c r="AM101" s="1">
        <f>MEDIAN($G101)</f>
        <v>0</v>
      </c>
      <c r="AN101" s="1">
        <f>MEDIAN($H101)</f>
        <v>0</v>
      </c>
      <c r="AO101" s="1">
        <f>MEDIAN($I101)</f>
        <v>0</v>
      </c>
      <c r="AP101" s="1">
        <f>MEDIAN($J101)</f>
        <v>0</v>
      </c>
      <c r="AQ101" s="1">
        <f>MEDIAN($K101)</f>
        <v>0</v>
      </c>
      <c r="AR101" s="1">
        <f>MEDIAN($M101)</f>
        <v>0</v>
      </c>
      <c r="AS101" s="1">
        <f>MEDIAN($N101)</f>
        <v>0</v>
      </c>
      <c r="AT101" s="1">
        <f>MEDIAN($P101)</f>
        <v>0</v>
      </c>
      <c r="AU101" s="1">
        <f>MEDIAN($Q101)</f>
        <v>0</v>
      </c>
      <c r="AV101" s="1">
        <f>MEDIAN($R101)</f>
        <v>0</v>
      </c>
      <c r="AW101" s="1">
        <f>MAX($B101)</f>
        <v>0</v>
      </c>
      <c r="AX101" s="1">
        <f>MAX($C101)</f>
        <v>0</v>
      </c>
      <c r="AY101" s="1">
        <f>MAX($D101)</f>
        <v>0</v>
      </c>
      <c r="AZ101" s="1">
        <f>MAX($E101)</f>
        <v>0</v>
      </c>
      <c r="BA101" s="1">
        <f>MAX($F101)</f>
        <v>0</v>
      </c>
      <c r="BB101" s="1">
        <f>MAX($G101)</f>
        <v>0</v>
      </c>
      <c r="BC101" s="1">
        <f>MAX($H101)</f>
        <v>0</v>
      </c>
      <c r="BD101" s="1">
        <f>MAX($I101)</f>
        <v>0</v>
      </c>
      <c r="BE101" s="1">
        <f>MAX($J101)</f>
        <v>0</v>
      </c>
      <c r="BF101" s="1">
        <f>MAX($K101)</f>
        <v>0</v>
      </c>
      <c r="BG101" s="1">
        <f>MAX($M101)</f>
        <v>0</v>
      </c>
      <c r="BH101" s="1">
        <f>MAX($N101)</f>
        <v>0</v>
      </c>
      <c r="BI101" s="1">
        <f>MAX($P101)</f>
        <v>0</v>
      </c>
      <c r="BJ101" s="1">
        <f>MAX($Q101)</f>
        <v>0</v>
      </c>
      <c r="BK101" s="1">
        <f>MAX($R101)</f>
        <v>0</v>
      </c>
    </row>
    <row r="102" spans="1:63">
      <c r="A102" s="1" t="s">
        <v>99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0.019</v>
      </c>
      <c r="J102" s="1">
        <v>3000</v>
      </c>
      <c r="K102" s="1">
        <v>0</v>
      </c>
      <c r="L102" s="1" t="s">
        <v>503</v>
      </c>
      <c r="M102" s="1">
        <v>0</v>
      </c>
      <c r="N102" s="1">
        <v>0</v>
      </c>
      <c r="O102" s="1" t="s">
        <v>507</v>
      </c>
      <c r="P102" s="1">
        <v>1500</v>
      </c>
      <c r="Q102" s="1">
        <v>1</v>
      </c>
      <c r="R102" s="1">
        <v>0</v>
      </c>
      <c r="S102" s="1">
        <f>MIN($B102)</f>
        <v>0</v>
      </c>
      <c r="T102" s="1">
        <f>MIN($C102)</f>
        <v>0</v>
      </c>
      <c r="U102" s="1">
        <f>MIN($D102)</f>
        <v>0</v>
      </c>
      <c r="V102" s="1">
        <f>MIN($E102)</f>
        <v>0</v>
      </c>
      <c r="W102" s="1">
        <f>MIN($F102)</f>
        <v>0</v>
      </c>
      <c r="X102" s="1">
        <f>MIN($G102)</f>
        <v>0</v>
      </c>
      <c r="Y102" s="1">
        <f>MIN($H102)</f>
        <v>0</v>
      </c>
      <c r="Z102" s="1">
        <f>MIN($I102)</f>
        <v>0</v>
      </c>
      <c r="AA102" s="1">
        <f>MIN($J102)</f>
        <v>0</v>
      </c>
      <c r="AB102" s="1">
        <f>MIN($K102)</f>
        <v>0</v>
      </c>
      <c r="AC102" s="1">
        <f>MIN($M102)</f>
        <v>0</v>
      </c>
      <c r="AD102" s="1">
        <f>MIN($N102)</f>
        <v>0</v>
      </c>
      <c r="AE102" s="1">
        <f>MIN($P102)</f>
        <v>0</v>
      </c>
      <c r="AF102" s="1">
        <f>MIN($Q102)</f>
        <v>0</v>
      </c>
      <c r="AG102" s="1">
        <f>MIN($R102)</f>
        <v>0</v>
      </c>
      <c r="AH102" s="1">
        <f>MEDIAN($B102)</f>
        <v>0</v>
      </c>
      <c r="AI102" s="1">
        <f>MEDIAN($C102)</f>
        <v>0</v>
      </c>
      <c r="AJ102" s="1">
        <f>MEDIAN($D102)</f>
        <v>0</v>
      </c>
      <c r="AK102" s="1">
        <f>MEDIAN($E102)</f>
        <v>0</v>
      </c>
      <c r="AL102" s="1">
        <f>MEDIAN($F102)</f>
        <v>0</v>
      </c>
      <c r="AM102" s="1">
        <f>MEDIAN($G102)</f>
        <v>0</v>
      </c>
      <c r="AN102" s="1">
        <f>MEDIAN($H102)</f>
        <v>0</v>
      </c>
      <c r="AO102" s="1">
        <f>MEDIAN($I102)</f>
        <v>0</v>
      </c>
      <c r="AP102" s="1">
        <f>MEDIAN($J102)</f>
        <v>0</v>
      </c>
      <c r="AQ102" s="1">
        <f>MEDIAN($K102)</f>
        <v>0</v>
      </c>
      <c r="AR102" s="1">
        <f>MEDIAN($M102)</f>
        <v>0</v>
      </c>
      <c r="AS102" s="1">
        <f>MEDIAN($N102)</f>
        <v>0</v>
      </c>
      <c r="AT102" s="1">
        <f>MEDIAN($P102)</f>
        <v>0</v>
      </c>
      <c r="AU102" s="1">
        <f>MEDIAN($Q102)</f>
        <v>0</v>
      </c>
      <c r="AV102" s="1">
        <f>MEDIAN($R102)</f>
        <v>0</v>
      </c>
      <c r="AW102" s="1">
        <f>MAX($B102)</f>
        <v>0</v>
      </c>
      <c r="AX102" s="1">
        <f>MAX($C102)</f>
        <v>0</v>
      </c>
      <c r="AY102" s="1">
        <f>MAX($D102)</f>
        <v>0</v>
      </c>
      <c r="AZ102" s="1">
        <f>MAX($E102)</f>
        <v>0</v>
      </c>
      <c r="BA102" s="1">
        <f>MAX($F102)</f>
        <v>0</v>
      </c>
      <c r="BB102" s="1">
        <f>MAX($G102)</f>
        <v>0</v>
      </c>
      <c r="BC102" s="1">
        <f>MAX($H102)</f>
        <v>0</v>
      </c>
      <c r="BD102" s="1">
        <f>MAX($I102)</f>
        <v>0</v>
      </c>
      <c r="BE102" s="1">
        <f>MAX($J102)</f>
        <v>0</v>
      </c>
      <c r="BF102" s="1">
        <f>MAX($K102)</f>
        <v>0</v>
      </c>
      <c r="BG102" s="1">
        <f>MAX($M102)</f>
        <v>0</v>
      </c>
      <c r="BH102" s="1">
        <f>MAX($N102)</f>
        <v>0</v>
      </c>
      <c r="BI102" s="1">
        <f>MAX($P102)</f>
        <v>0</v>
      </c>
      <c r="BJ102" s="1">
        <f>MAX($Q102)</f>
        <v>0</v>
      </c>
      <c r="BK102" s="1">
        <f>MAX($R102)</f>
        <v>0</v>
      </c>
    </row>
    <row r="103" spans="1:63">
      <c r="A103" s="1" t="s">
        <v>100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0.019</v>
      </c>
      <c r="J103" s="1">
        <v>3000</v>
      </c>
      <c r="K103" s="1">
        <v>0</v>
      </c>
      <c r="L103" s="1" t="s">
        <v>503</v>
      </c>
      <c r="M103" s="1">
        <v>0</v>
      </c>
      <c r="N103" s="1">
        <v>0</v>
      </c>
      <c r="O103" s="1" t="s">
        <v>507</v>
      </c>
      <c r="P103" s="1">
        <v>1500</v>
      </c>
      <c r="Q103" s="1">
        <v>1</v>
      </c>
      <c r="R103" s="1">
        <v>0</v>
      </c>
      <c r="S103" s="1">
        <f>MIN($B103)</f>
        <v>0</v>
      </c>
      <c r="T103" s="1">
        <f>MIN($C103)</f>
        <v>0</v>
      </c>
      <c r="U103" s="1">
        <f>MIN($D103)</f>
        <v>0</v>
      </c>
      <c r="V103" s="1">
        <f>MIN($E103)</f>
        <v>0</v>
      </c>
      <c r="W103" s="1">
        <f>MIN($F103)</f>
        <v>0</v>
      </c>
      <c r="X103" s="1">
        <f>MIN($G103)</f>
        <v>0</v>
      </c>
      <c r="Y103" s="1">
        <f>MIN($H103)</f>
        <v>0</v>
      </c>
      <c r="Z103" s="1">
        <f>MIN($I103)</f>
        <v>0</v>
      </c>
      <c r="AA103" s="1">
        <f>MIN($J103)</f>
        <v>0</v>
      </c>
      <c r="AB103" s="1">
        <f>MIN($K103)</f>
        <v>0</v>
      </c>
      <c r="AC103" s="1">
        <f>MIN($M103)</f>
        <v>0</v>
      </c>
      <c r="AD103" s="1">
        <f>MIN($N103)</f>
        <v>0</v>
      </c>
      <c r="AE103" s="1">
        <f>MIN($P103)</f>
        <v>0</v>
      </c>
      <c r="AF103" s="1">
        <f>MIN($Q103)</f>
        <v>0</v>
      </c>
      <c r="AG103" s="1">
        <f>MIN($R103)</f>
        <v>0</v>
      </c>
      <c r="AH103" s="1">
        <f>MEDIAN($B103)</f>
        <v>0</v>
      </c>
      <c r="AI103" s="1">
        <f>MEDIAN($C103)</f>
        <v>0</v>
      </c>
      <c r="AJ103" s="1">
        <f>MEDIAN($D103)</f>
        <v>0</v>
      </c>
      <c r="AK103" s="1">
        <f>MEDIAN($E103)</f>
        <v>0</v>
      </c>
      <c r="AL103" s="1">
        <f>MEDIAN($F103)</f>
        <v>0</v>
      </c>
      <c r="AM103" s="1">
        <f>MEDIAN($G103)</f>
        <v>0</v>
      </c>
      <c r="AN103" s="1">
        <f>MEDIAN($H103)</f>
        <v>0</v>
      </c>
      <c r="AO103" s="1">
        <f>MEDIAN($I103)</f>
        <v>0</v>
      </c>
      <c r="AP103" s="1">
        <f>MEDIAN($J103)</f>
        <v>0</v>
      </c>
      <c r="AQ103" s="1">
        <f>MEDIAN($K103)</f>
        <v>0</v>
      </c>
      <c r="AR103" s="1">
        <f>MEDIAN($M103)</f>
        <v>0</v>
      </c>
      <c r="AS103" s="1">
        <f>MEDIAN($N103)</f>
        <v>0</v>
      </c>
      <c r="AT103" s="1">
        <f>MEDIAN($P103)</f>
        <v>0</v>
      </c>
      <c r="AU103" s="1">
        <f>MEDIAN($Q103)</f>
        <v>0</v>
      </c>
      <c r="AV103" s="1">
        <f>MEDIAN($R103)</f>
        <v>0</v>
      </c>
      <c r="AW103" s="1">
        <f>MAX($B103)</f>
        <v>0</v>
      </c>
      <c r="AX103" s="1">
        <f>MAX($C103)</f>
        <v>0</v>
      </c>
      <c r="AY103" s="1">
        <f>MAX($D103)</f>
        <v>0</v>
      </c>
      <c r="AZ103" s="1">
        <f>MAX($E103)</f>
        <v>0</v>
      </c>
      <c r="BA103" s="1">
        <f>MAX($F103)</f>
        <v>0</v>
      </c>
      <c r="BB103" s="1">
        <f>MAX($G103)</f>
        <v>0</v>
      </c>
      <c r="BC103" s="1">
        <f>MAX($H103)</f>
        <v>0</v>
      </c>
      <c r="BD103" s="1">
        <f>MAX($I103)</f>
        <v>0</v>
      </c>
      <c r="BE103" s="1">
        <f>MAX($J103)</f>
        <v>0</v>
      </c>
      <c r="BF103" s="1">
        <f>MAX($K103)</f>
        <v>0</v>
      </c>
      <c r="BG103" s="1">
        <f>MAX($M103)</f>
        <v>0</v>
      </c>
      <c r="BH103" s="1">
        <f>MAX($N103)</f>
        <v>0</v>
      </c>
      <c r="BI103" s="1">
        <f>MAX($P103)</f>
        <v>0</v>
      </c>
      <c r="BJ103" s="1">
        <f>MAX($Q103)</f>
        <v>0</v>
      </c>
      <c r="BK103" s="1">
        <f>MAX($R103)</f>
        <v>0</v>
      </c>
    </row>
    <row r="104" spans="1:63">
      <c r="A104" s="1" t="s">
        <v>101</v>
      </c>
      <c r="B104" s="1">
        <v>0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0.018</v>
      </c>
      <c r="J104" s="1">
        <v>3000</v>
      </c>
      <c r="K104" s="1">
        <v>0</v>
      </c>
      <c r="L104" s="1" t="s">
        <v>503</v>
      </c>
      <c r="M104" s="1">
        <v>0</v>
      </c>
      <c r="N104" s="1">
        <v>0</v>
      </c>
      <c r="O104" s="1" t="s">
        <v>507</v>
      </c>
      <c r="P104" s="1">
        <v>1500</v>
      </c>
      <c r="Q104" s="1">
        <v>1</v>
      </c>
      <c r="R104" s="1">
        <v>0</v>
      </c>
      <c r="S104" s="1">
        <f>MIN($B104)</f>
        <v>0</v>
      </c>
      <c r="T104" s="1">
        <f>MIN($C104)</f>
        <v>0</v>
      </c>
      <c r="U104" s="1">
        <f>MIN($D104)</f>
        <v>0</v>
      </c>
      <c r="V104" s="1">
        <f>MIN($E104)</f>
        <v>0</v>
      </c>
      <c r="W104" s="1">
        <f>MIN($F104)</f>
        <v>0</v>
      </c>
      <c r="X104" s="1">
        <f>MIN($G104)</f>
        <v>0</v>
      </c>
      <c r="Y104" s="1">
        <f>MIN($H104)</f>
        <v>0</v>
      </c>
      <c r="Z104" s="1">
        <f>MIN($I104)</f>
        <v>0</v>
      </c>
      <c r="AA104" s="1">
        <f>MIN($J104)</f>
        <v>0</v>
      </c>
      <c r="AB104" s="1">
        <f>MIN($K104)</f>
        <v>0</v>
      </c>
      <c r="AC104" s="1">
        <f>MIN($M104)</f>
        <v>0</v>
      </c>
      <c r="AD104" s="1">
        <f>MIN($N104)</f>
        <v>0</v>
      </c>
      <c r="AE104" s="1">
        <f>MIN($P104)</f>
        <v>0</v>
      </c>
      <c r="AF104" s="1">
        <f>MIN($Q104)</f>
        <v>0</v>
      </c>
      <c r="AG104" s="1">
        <f>MIN($R104)</f>
        <v>0</v>
      </c>
      <c r="AH104" s="1">
        <f>MEDIAN($B104)</f>
        <v>0</v>
      </c>
      <c r="AI104" s="1">
        <f>MEDIAN($C104)</f>
        <v>0</v>
      </c>
      <c r="AJ104" s="1">
        <f>MEDIAN($D104)</f>
        <v>0</v>
      </c>
      <c r="AK104" s="1">
        <f>MEDIAN($E104)</f>
        <v>0</v>
      </c>
      <c r="AL104" s="1">
        <f>MEDIAN($F104)</f>
        <v>0</v>
      </c>
      <c r="AM104" s="1">
        <f>MEDIAN($G104)</f>
        <v>0</v>
      </c>
      <c r="AN104" s="1">
        <f>MEDIAN($H104)</f>
        <v>0</v>
      </c>
      <c r="AO104" s="1">
        <f>MEDIAN($I104)</f>
        <v>0</v>
      </c>
      <c r="AP104" s="1">
        <f>MEDIAN($J104)</f>
        <v>0</v>
      </c>
      <c r="AQ104" s="1">
        <f>MEDIAN($K104)</f>
        <v>0</v>
      </c>
      <c r="AR104" s="1">
        <f>MEDIAN($M104)</f>
        <v>0</v>
      </c>
      <c r="AS104" s="1">
        <f>MEDIAN($N104)</f>
        <v>0</v>
      </c>
      <c r="AT104" s="1">
        <f>MEDIAN($P104)</f>
        <v>0</v>
      </c>
      <c r="AU104" s="1">
        <f>MEDIAN($Q104)</f>
        <v>0</v>
      </c>
      <c r="AV104" s="1">
        <f>MEDIAN($R104)</f>
        <v>0</v>
      </c>
      <c r="AW104" s="1">
        <f>MAX($B104)</f>
        <v>0</v>
      </c>
      <c r="AX104" s="1">
        <f>MAX($C104)</f>
        <v>0</v>
      </c>
      <c r="AY104" s="1">
        <f>MAX($D104)</f>
        <v>0</v>
      </c>
      <c r="AZ104" s="1">
        <f>MAX($E104)</f>
        <v>0</v>
      </c>
      <c r="BA104" s="1">
        <f>MAX($F104)</f>
        <v>0</v>
      </c>
      <c r="BB104" s="1">
        <f>MAX($G104)</f>
        <v>0</v>
      </c>
      <c r="BC104" s="1">
        <f>MAX($H104)</f>
        <v>0</v>
      </c>
      <c r="BD104" s="1">
        <f>MAX($I104)</f>
        <v>0</v>
      </c>
      <c r="BE104" s="1">
        <f>MAX($J104)</f>
        <v>0</v>
      </c>
      <c r="BF104" s="1">
        <f>MAX($K104)</f>
        <v>0</v>
      </c>
      <c r="BG104" s="1">
        <f>MAX($M104)</f>
        <v>0</v>
      </c>
      <c r="BH104" s="1">
        <f>MAX($N104)</f>
        <v>0</v>
      </c>
      <c r="BI104" s="1">
        <f>MAX($P104)</f>
        <v>0</v>
      </c>
      <c r="BJ104" s="1">
        <f>MAX($Q104)</f>
        <v>0</v>
      </c>
      <c r="BK104" s="1">
        <f>MAX($R104)</f>
        <v>0</v>
      </c>
    </row>
    <row r="105" spans="1:63">
      <c r="A105" s="1" t="s">
        <v>102</v>
      </c>
      <c r="B105" s="1">
        <v>0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0.018</v>
      </c>
      <c r="J105" s="1">
        <v>3000</v>
      </c>
      <c r="K105" s="1">
        <v>0</v>
      </c>
      <c r="L105" s="1" t="s">
        <v>503</v>
      </c>
      <c r="M105" s="1">
        <v>0</v>
      </c>
      <c r="N105" s="1">
        <v>0</v>
      </c>
      <c r="O105" s="1" t="s">
        <v>507</v>
      </c>
      <c r="P105" s="1">
        <v>1500</v>
      </c>
      <c r="Q105" s="1">
        <v>1</v>
      </c>
      <c r="R105" s="1">
        <v>0</v>
      </c>
      <c r="S105" s="1">
        <f>MIN($B105)</f>
        <v>0</v>
      </c>
      <c r="T105" s="1">
        <f>MIN($C105)</f>
        <v>0</v>
      </c>
      <c r="U105" s="1">
        <f>MIN($D105)</f>
        <v>0</v>
      </c>
      <c r="V105" s="1">
        <f>MIN($E105)</f>
        <v>0</v>
      </c>
      <c r="W105" s="1">
        <f>MIN($F105)</f>
        <v>0</v>
      </c>
      <c r="X105" s="1">
        <f>MIN($G105)</f>
        <v>0</v>
      </c>
      <c r="Y105" s="1">
        <f>MIN($H105)</f>
        <v>0</v>
      </c>
      <c r="Z105" s="1">
        <f>MIN($I105)</f>
        <v>0</v>
      </c>
      <c r="AA105" s="1">
        <f>MIN($J105)</f>
        <v>0</v>
      </c>
      <c r="AB105" s="1">
        <f>MIN($K105)</f>
        <v>0</v>
      </c>
      <c r="AC105" s="1">
        <f>MIN($M105)</f>
        <v>0</v>
      </c>
      <c r="AD105" s="1">
        <f>MIN($N105)</f>
        <v>0</v>
      </c>
      <c r="AE105" s="1">
        <f>MIN($P105)</f>
        <v>0</v>
      </c>
      <c r="AF105" s="1">
        <f>MIN($Q105)</f>
        <v>0</v>
      </c>
      <c r="AG105" s="1">
        <f>MIN($R105)</f>
        <v>0</v>
      </c>
      <c r="AH105" s="1">
        <f>MEDIAN($B105)</f>
        <v>0</v>
      </c>
      <c r="AI105" s="1">
        <f>MEDIAN($C105)</f>
        <v>0</v>
      </c>
      <c r="AJ105" s="1">
        <f>MEDIAN($D105)</f>
        <v>0</v>
      </c>
      <c r="AK105" s="1">
        <f>MEDIAN($E105)</f>
        <v>0</v>
      </c>
      <c r="AL105" s="1">
        <f>MEDIAN($F105)</f>
        <v>0</v>
      </c>
      <c r="AM105" s="1">
        <f>MEDIAN($G105)</f>
        <v>0</v>
      </c>
      <c r="AN105" s="1">
        <f>MEDIAN($H105)</f>
        <v>0</v>
      </c>
      <c r="AO105" s="1">
        <f>MEDIAN($I105)</f>
        <v>0</v>
      </c>
      <c r="AP105" s="1">
        <f>MEDIAN($J105)</f>
        <v>0</v>
      </c>
      <c r="AQ105" s="1">
        <f>MEDIAN($K105)</f>
        <v>0</v>
      </c>
      <c r="AR105" s="1">
        <f>MEDIAN($M105)</f>
        <v>0</v>
      </c>
      <c r="AS105" s="1">
        <f>MEDIAN($N105)</f>
        <v>0</v>
      </c>
      <c r="AT105" s="1">
        <f>MEDIAN($P105)</f>
        <v>0</v>
      </c>
      <c r="AU105" s="1">
        <f>MEDIAN($Q105)</f>
        <v>0</v>
      </c>
      <c r="AV105" s="1">
        <f>MEDIAN($R105)</f>
        <v>0</v>
      </c>
      <c r="AW105" s="1">
        <f>MAX($B105)</f>
        <v>0</v>
      </c>
      <c r="AX105" s="1">
        <f>MAX($C105)</f>
        <v>0</v>
      </c>
      <c r="AY105" s="1">
        <f>MAX($D105)</f>
        <v>0</v>
      </c>
      <c r="AZ105" s="1">
        <f>MAX($E105)</f>
        <v>0</v>
      </c>
      <c r="BA105" s="1">
        <f>MAX($F105)</f>
        <v>0</v>
      </c>
      <c r="BB105" s="1">
        <f>MAX($G105)</f>
        <v>0</v>
      </c>
      <c r="BC105" s="1">
        <f>MAX($H105)</f>
        <v>0</v>
      </c>
      <c r="BD105" s="1">
        <f>MAX($I105)</f>
        <v>0</v>
      </c>
      <c r="BE105" s="1">
        <f>MAX($J105)</f>
        <v>0</v>
      </c>
      <c r="BF105" s="1">
        <f>MAX($K105)</f>
        <v>0</v>
      </c>
      <c r="BG105" s="1">
        <f>MAX($M105)</f>
        <v>0</v>
      </c>
      <c r="BH105" s="1">
        <f>MAX($N105)</f>
        <v>0</v>
      </c>
      <c r="BI105" s="1">
        <f>MAX($P105)</f>
        <v>0</v>
      </c>
      <c r="BJ105" s="1">
        <f>MAX($Q105)</f>
        <v>0</v>
      </c>
      <c r="BK105" s="1">
        <f>MAX($R105)</f>
        <v>0</v>
      </c>
    </row>
    <row r="106" spans="1:63">
      <c r="A106" s="1" t="s">
        <v>103</v>
      </c>
      <c r="B106" s="1">
        <v>0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0.018</v>
      </c>
      <c r="J106" s="1">
        <v>3000</v>
      </c>
      <c r="K106" s="1">
        <v>0</v>
      </c>
      <c r="L106" s="1" t="s">
        <v>503</v>
      </c>
      <c r="M106" s="1">
        <v>0</v>
      </c>
      <c r="N106" s="1">
        <v>0</v>
      </c>
      <c r="O106" s="1" t="s">
        <v>507</v>
      </c>
      <c r="P106" s="1">
        <v>1500</v>
      </c>
      <c r="Q106" s="1">
        <v>1</v>
      </c>
      <c r="R106" s="1">
        <v>0</v>
      </c>
      <c r="S106" s="1">
        <f>MIN($B106)</f>
        <v>0</v>
      </c>
      <c r="T106" s="1">
        <f>MIN($C106)</f>
        <v>0</v>
      </c>
      <c r="U106" s="1">
        <f>MIN($D106)</f>
        <v>0</v>
      </c>
      <c r="V106" s="1">
        <f>MIN($E106)</f>
        <v>0</v>
      </c>
      <c r="W106" s="1">
        <f>MIN($F106)</f>
        <v>0</v>
      </c>
      <c r="X106" s="1">
        <f>MIN($G106)</f>
        <v>0</v>
      </c>
      <c r="Y106" s="1">
        <f>MIN($H106)</f>
        <v>0</v>
      </c>
      <c r="Z106" s="1">
        <f>MIN($I106)</f>
        <v>0</v>
      </c>
      <c r="AA106" s="1">
        <f>MIN($J106)</f>
        <v>0</v>
      </c>
      <c r="AB106" s="1">
        <f>MIN($K106)</f>
        <v>0</v>
      </c>
      <c r="AC106" s="1">
        <f>MIN($M106)</f>
        <v>0</v>
      </c>
      <c r="AD106" s="1">
        <f>MIN($N106)</f>
        <v>0</v>
      </c>
      <c r="AE106" s="1">
        <f>MIN($P106)</f>
        <v>0</v>
      </c>
      <c r="AF106" s="1">
        <f>MIN($Q106)</f>
        <v>0</v>
      </c>
      <c r="AG106" s="1">
        <f>MIN($R106)</f>
        <v>0</v>
      </c>
      <c r="AH106" s="1">
        <f>MEDIAN($B106)</f>
        <v>0</v>
      </c>
      <c r="AI106" s="1">
        <f>MEDIAN($C106)</f>
        <v>0</v>
      </c>
      <c r="AJ106" s="1">
        <f>MEDIAN($D106)</f>
        <v>0</v>
      </c>
      <c r="AK106" s="1">
        <f>MEDIAN($E106)</f>
        <v>0</v>
      </c>
      <c r="AL106" s="1">
        <f>MEDIAN($F106)</f>
        <v>0</v>
      </c>
      <c r="AM106" s="1">
        <f>MEDIAN($G106)</f>
        <v>0</v>
      </c>
      <c r="AN106" s="1">
        <f>MEDIAN($H106)</f>
        <v>0</v>
      </c>
      <c r="AO106" s="1">
        <f>MEDIAN($I106)</f>
        <v>0</v>
      </c>
      <c r="AP106" s="1">
        <f>MEDIAN($J106)</f>
        <v>0</v>
      </c>
      <c r="AQ106" s="1">
        <f>MEDIAN($K106)</f>
        <v>0</v>
      </c>
      <c r="AR106" s="1">
        <f>MEDIAN($M106)</f>
        <v>0</v>
      </c>
      <c r="AS106" s="1">
        <f>MEDIAN($N106)</f>
        <v>0</v>
      </c>
      <c r="AT106" s="1">
        <f>MEDIAN($P106)</f>
        <v>0</v>
      </c>
      <c r="AU106" s="1">
        <f>MEDIAN($Q106)</f>
        <v>0</v>
      </c>
      <c r="AV106" s="1">
        <f>MEDIAN($R106)</f>
        <v>0</v>
      </c>
      <c r="AW106" s="1">
        <f>MAX($B106)</f>
        <v>0</v>
      </c>
      <c r="AX106" s="1">
        <f>MAX($C106)</f>
        <v>0</v>
      </c>
      <c r="AY106" s="1">
        <f>MAX($D106)</f>
        <v>0</v>
      </c>
      <c r="AZ106" s="1">
        <f>MAX($E106)</f>
        <v>0</v>
      </c>
      <c r="BA106" s="1">
        <f>MAX($F106)</f>
        <v>0</v>
      </c>
      <c r="BB106" s="1">
        <f>MAX($G106)</f>
        <v>0</v>
      </c>
      <c r="BC106" s="1">
        <f>MAX($H106)</f>
        <v>0</v>
      </c>
      <c r="BD106" s="1">
        <f>MAX($I106)</f>
        <v>0</v>
      </c>
      <c r="BE106" s="1">
        <f>MAX($J106)</f>
        <v>0</v>
      </c>
      <c r="BF106" s="1">
        <f>MAX($K106)</f>
        <v>0</v>
      </c>
      <c r="BG106" s="1">
        <f>MAX($M106)</f>
        <v>0</v>
      </c>
      <c r="BH106" s="1">
        <f>MAX($N106)</f>
        <v>0</v>
      </c>
      <c r="BI106" s="1">
        <f>MAX($P106)</f>
        <v>0</v>
      </c>
      <c r="BJ106" s="1">
        <f>MAX($Q106)</f>
        <v>0</v>
      </c>
      <c r="BK106" s="1">
        <f>MAX($R106)</f>
        <v>0</v>
      </c>
    </row>
    <row r="107" spans="1:63">
      <c r="A107" s="1" t="s">
        <v>104</v>
      </c>
      <c r="B107" s="1">
        <v>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0.018</v>
      </c>
      <c r="J107" s="1">
        <v>3000</v>
      </c>
      <c r="K107" s="1">
        <v>0</v>
      </c>
      <c r="L107" s="1" t="s">
        <v>503</v>
      </c>
      <c r="M107" s="1">
        <v>0</v>
      </c>
      <c r="N107" s="1">
        <v>0</v>
      </c>
      <c r="O107" s="1" t="s">
        <v>507</v>
      </c>
      <c r="P107" s="1">
        <v>1500</v>
      </c>
      <c r="Q107" s="1">
        <v>1</v>
      </c>
      <c r="R107" s="1">
        <v>0</v>
      </c>
      <c r="S107" s="1">
        <f>MIN($B107)</f>
        <v>0</v>
      </c>
      <c r="T107" s="1">
        <f>MIN($C107)</f>
        <v>0</v>
      </c>
      <c r="U107" s="1">
        <f>MIN($D107)</f>
        <v>0</v>
      </c>
      <c r="V107" s="1">
        <f>MIN($E107)</f>
        <v>0</v>
      </c>
      <c r="W107" s="1">
        <f>MIN($F107)</f>
        <v>0</v>
      </c>
      <c r="X107" s="1">
        <f>MIN($G107)</f>
        <v>0</v>
      </c>
      <c r="Y107" s="1">
        <f>MIN($H107)</f>
        <v>0</v>
      </c>
      <c r="Z107" s="1">
        <f>MIN($I107)</f>
        <v>0</v>
      </c>
      <c r="AA107" s="1">
        <f>MIN($J107)</f>
        <v>0</v>
      </c>
      <c r="AB107" s="1">
        <f>MIN($K107)</f>
        <v>0</v>
      </c>
      <c r="AC107" s="1">
        <f>MIN($M107)</f>
        <v>0</v>
      </c>
      <c r="AD107" s="1">
        <f>MIN($N107)</f>
        <v>0</v>
      </c>
      <c r="AE107" s="1">
        <f>MIN($P107)</f>
        <v>0</v>
      </c>
      <c r="AF107" s="1">
        <f>MIN($Q107)</f>
        <v>0</v>
      </c>
      <c r="AG107" s="1">
        <f>MIN($R107)</f>
        <v>0</v>
      </c>
      <c r="AH107" s="1">
        <f>MEDIAN($B107)</f>
        <v>0</v>
      </c>
      <c r="AI107" s="1">
        <f>MEDIAN($C107)</f>
        <v>0</v>
      </c>
      <c r="AJ107" s="1">
        <f>MEDIAN($D107)</f>
        <v>0</v>
      </c>
      <c r="AK107" s="1">
        <f>MEDIAN($E107)</f>
        <v>0</v>
      </c>
      <c r="AL107" s="1">
        <f>MEDIAN($F107)</f>
        <v>0</v>
      </c>
      <c r="AM107" s="1">
        <f>MEDIAN($G107)</f>
        <v>0</v>
      </c>
      <c r="AN107" s="1">
        <f>MEDIAN($H107)</f>
        <v>0</v>
      </c>
      <c r="AO107" s="1">
        <f>MEDIAN($I107)</f>
        <v>0</v>
      </c>
      <c r="AP107" s="1">
        <f>MEDIAN($J107)</f>
        <v>0</v>
      </c>
      <c r="AQ107" s="1">
        <f>MEDIAN($K107)</f>
        <v>0</v>
      </c>
      <c r="AR107" s="1">
        <f>MEDIAN($M107)</f>
        <v>0</v>
      </c>
      <c r="AS107" s="1">
        <f>MEDIAN($N107)</f>
        <v>0</v>
      </c>
      <c r="AT107" s="1">
        <f>MEDIAN($P107)</f>
        <v>0</v>
      </c>
      <c r="AU107" s="1">
        <f>MEDIAN($Q107)</f>
        <v>0</v>
      </c>
      <c r="AV107" s="1">
        <f>MEDIAN($R107)</f>
        <v>0</v>
      </c>
      <c r="AW107" s="1">
        <f>MAX($B107)</f>
        <v>0</v>
      </c>
      <c r="AX107" s="1">
        <f>MAX($C107)</f>
        <v>0</v>
      </c>
      <c r="AY107" s="1">
        <f>MAX($D107)</f>
        <v>0</v>
      </c>
      <c r="AZ107" s="1">
        <f>MAX($E107)</f>
        <v>0</v>
      </c>
      <c r="BA107" s="1">
        <f>MAX($F107)</f>
        <v>0</v>
      </c>
      <c r="BB107" s="1">
        <f>MAX($G107)</f>
        <v>0</v>
      </c>
      <c r="BC107" s="1">
        <f>MAX($H107)</f>
        <v>0</v>
      </c>
      <c r="BD107" s="1">
        <f>MAX($I107)</f>
        <v>0</v>
      </c>
      <c r="BE107" s="1">
        <f>MAX($J107)</f>
        <v>0</v>
      </c>
      <c r="BF107" s="1">
        <f>MAX($K107)</f>
        <v>0</v>
      </c>
      <c r="BG107" s="1">
        <f>MAX($M107)</f>
        <v>0</v>
      </c>
      <c r="BH107" s="1">
        <f>MAX($N107)</f>
        <v>0</v>
      </c>
      <c r="BI107" s="1">
        <f>MAX($P107)</f>
        <v>0</v>
      </c>
      <c r="BJ107" s="1">
        <f>MAX($Q107)</f>
        <v>0</v>
      </c>
      <c r="BK107" s="1">
        <f>MAX($R107)</f>
        <v>0</v>
      </c>
    </row>
    <row r="108" spans="1:63">
      <c r="A108" s="1" t="s">
        <v>105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0.018</v>
      </c>
      <c r="J108" s="1">
        <v>3000</v>
      </c>
      <c r="K108" s="1">
        <v>0</v>
      </c>
      <c r="L108" s="1" t="s">
        <v>503</v>
      </c>
      <c r="M108" s="1">
        <v>0</v>
      </c>
      <c r="N108" s="1">
        <v>0</v>
      </c>
      <c r="O108" s="1" t="s">
        <v>507</v>
      </c>
      <c r="P108" s="1">
        <v>1500</v>
      </c>
      <c r="Q108" s="1">
        <v>1</v>
      </c>
      <c r="R108" s="1">
        <v>0</v>
      </c>
      <c r="S108" s="1">
        <f>MIN($B108)</f>
        <v>0</v>
      </c>
      <c r="T108" s="1">
        <f>MIN($C108)</f>
        <v>0</v>
      </c>
      <c r="U108" s="1">
        <f>MIN($D108)</f>
        <v>0</v>
      </c>
      <c r="V108" s="1">
        <f>MIN($E108)</f>
        <v>0</v>
      </c>
      <c r="W108" s="1">
        <f>MIN($F108)</f>
        <v>0</v>
      </c>
      <c r="X108" s="1">
        <f>MIN($G108)</f>
        <v>0</v>
      </c>
      <c r="Y108" s="1">
        <f>MIN($H108)</f>
        <v>0</v>
      </c>
      <c r="Z108" s="1">
        <f>MIN($I108)</f>
        <v>0</v>
      </c>
      <c r="AA108" s="1">
        <f>MIN($J108)</f>
        <v>0</v>
      </c>
      <c r="AB108" s="1">
        <f>MIN($K108)</f>
        <v>0</v>
      </c>
      <c r="AC108" s="1">
        <f>MIN($M108)</f>
        <v>0</v>
      </c>
      <c r="AD108" s="1">
        <f>MIN($N108)</f>
        <v>0</v>
      </c>
      <c r="AE108" s="1">
        <f>MIN($P108)</f>
        <v>0</v>
      </c>
      <c r="AF108" s="1">
        <f>MIN($Q108)</f>
        <v>0</v>
      </c>
      <c r="AG108" s="1">
        <f>MIN($R108)</f>
        <v>0</v>
      </c>
      <c r="AH108" s="1">
        <f>MEDIAN($B108)</f>
        <v>0</v>
      </c>
      <c r="AI108" s="1">
        <f>MEDIAN($C108)</f>
        <v>0</v>
      </c>
      <c r="AJ108" s="1">
        <f>MEDIAN($D108)</f>
        <v>0</v>
      </c>
      <c r="AK108" s="1">
        <f>MEDIAN($E108)</f>
        <v>0</v>
      </c>
      <c r="AL108" s="1">
        <f>MEDIAN($F108)</f>
        <v>0</v>
      </c>
      <c r="AM108" s="1">
        <f>MEDIAN($G108)</f>
        <v>0</v>
      </c>
      <c r="AN108" s="1">
        <f>MEDIAN($H108)</f>
        <v>0</v>
      </c>
      <c r="AO108" s="1">
        <f>MEDIAN($I108)</f>
        <v>0</v>
      </c>
      <c r="AP108" s="1">
        <f>MEDIAN($J108)</f>
        <v>0</v>
      </c>
      <c r="AQ108" s="1">
        <f>MEDIAN($K108)</f>
        <v>0</v>
      </c>
      <c r="AR108" s="1">
        <f>MEDIAN($M108)</f>
        <v>0</v>
      </c>
      <c r="AS108" s="1">
        <f>MEDIAN($N108)</f>
        <v>0</v>
      </c>
      <c r="AT108" s="1">
        <f>MEDIAN($P108)</f>
        <v>0</v>
      </c>
      <c r="AU108" s="1">
        <f>MEDIAN($Q108)</f>
        <v>0</v>
      </c>
      <c r="AV108" s="1">
        <f>MEDIAN($R108)</f>
        <v>0</v>
      </c>
      <c r="AW108" s="1">
        <f>MAX($B108)</f>
        <v>0</v>
      </c>
      <c r="AX108" s="1">
        <f>MAX($C108)</f>
        <v>0</v>
      </c>
      <c r="AY108" s="1">
        <f>MAX($D108)</f>
        <v>0</v>
      </c>
      <c r="AZ108" s="1">
        <f>MAX($E108)</f>
        <v>0</v>
      </c>
      <c r="BA108" s="1">
        <f>MAX($F108)</f>
        <v>0</v>
      </c>
      <c r="BB108" s="1">
        <f>MAX($G108)</f>
        <v>0</v>
      </c>
      <c r="BC108" s="1">
        <f>MAX($H108)</f>
        <v>0</v>
      </c>
      <c r="BD108" s="1">
        <f>MAX($I108)</f>
        <v>0</v>
      </c>
      <c r="BE108" s="1">
        <f>MAX($J108)</f>
        <v>0</v>
      </c>
      <c r="BF108" s="1">
        <f>MAX($K108)</f>
        <v>0</v>
      </c>
      <c r="BG108" s="1">
        <f>MAX($M108)</f>
        <v>0</v>
      </c>
      <c r="BH108" s="1">
        <f>MAX($N108)</f>
        <v>0</v>
      </c>
      <c r="BI108" s="1">
        <f>MAX($P108)</f>
        <v>0</v>
      </c>
      <c r="BJ108" s="1">
        <f>MAX($Q108)</f>
        <v>0</v>
      </c>
      <c r="BK108" s="1">
        <f>MAX($R108)</f>
        <v>0</v>
      </c>
    </row>
    <row r="109" spans="1:63">
      <c r="A109" s="1" t="s">
        <v>106</v>
      </c>
      <c r="B109" s="1">
        <v>0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0.019</v>
      </c>
      <c r="J109" s="1">
        <v>3000</v>
      </c>
      <c r="K109" s="1">
        <v>0</v>
      </c>
      <c r="L109" s="1" t="s">
        <v>503</v>
      </c>
      <c r="M109" s="1">
        <v>0</v>
      </c>
      <c r="N109" s="1">
        <v>0</v>
      </c>
      <c r="O109" s="1" t="s">
        <v>507</v>
      </c>
      <c r="P109" s="1">
        <v>1500</v>
      </c>
      <c r="Q109" s="1">
        <v>1</v>
      </c>
      <c r="R109" s="1">
        <v>0</v>
      </c>
      <c r="S109" s="1">
        <f>MIN($B109)</f>
        <v>0</v>
      </c>
      <c r="T109" s="1">
        <f>MIN($C109)</f>
        <v>0</v>
      </c>
      <c r="U109" s="1">
        <f>MIN($D109)</f>
        <v>0</v>
      </c>
      <c r="V109" s="1">
        <f>MIN($E109)</f>
        <v>0</v>
      </c>
      <c r="W109" s="1">
        <f>MIN($F109)</f>
        <v>0</v>
      </c>
      <c r="X109" s="1">
        <f>MIN($G109)</f>
        <v>0</v>
      </c>
      <c r="Y109" s="1">
        <f>MIN($H109)</f>
        <v>0</v>
      </c>
      <c r="Z109" s="1">
        <f>MIN($I109)</f>
        <v>0</v>
      </c>
      <c r="AA109" s="1">
        <f>MIN($J109)</f>
        <v>0</v>
      </c>
      <c r="AB109" s="1">
        <f>MIN($K109)</f>
        <v>0</v>
      </c>
      <c r="AC109" s="1">
        <f>MIN($M109)</f>
        <v>0</v>
      </c>
      <c r="AD109" s="1">
        <f>MIN($N109)</f>
        <v>0</v>
      </c>
      <c r="AE109" s="1">
        <f>MIN($P109)</f>
        <v>0</v>
      </c>
      <c r="AF109" s="1">
        <f>MIN($Q109)</f>
        <v>0</v>
      </c>
      <c r="AG109" s="1">
        <f>MIN($R109)</f>
        <v>0</v>
      </c>
      <c r="AH109" s="1">
        <f>MEDIAN($B109)</f>
        <v>0</v>
      </c>
      <c r="AI109" s="1">
        <f>MEDIAN($C109)</f>
        <v>0</v>
      </c>
      <c r="AJ109" s="1">
        <f>MEDIAN($D109)</f>
        <v>0</v>
      </c>
      <c r="AK109" s="1">
        <f>MEDIAN($E109)</f>
        <v>0</v>
      </c>
      <c r="AL109" s="1">
        <f>MEDIAN($F109)</f>
        <v>0</v>
      </c>
      <c r="AM109" s="1">
        <f>MEDIAN($G109)</f>
        <v>0</v>
      </c>
      <c r="AN109" s="1">
        <f>MEDIAN($H109)</f>
        <v>0</v>
      </c>
      <c r="AO109" s="1">
        <f>MEDIAN($I109)</f>
        <v>0</v>
      </c>
      <c r="AP109" s="1">
        <f>MEDIAN($J109)</f>
        <v>0</v>
      </c>
      <c r="AQ109" s="1">
        <f>MEDIAN($K109)</f>
        <v>0</v>
      </c>
      <c r="AR109" s="1">
        <f>MEDIAN($M109)</f>
        <v>0</v>
      </c>
      <c r="AS109" s="1">
        <f>MEDIAN($N109)</f>
        <v>0</v>
      </c>
      <c r="AT109" s="1">
        <f>MEDIAN($P109)</f>
        <v>0</v>
      </c>
      <c r="AU109" s="1">
        <f>MEDIAN($Q109)</f>
        <v>0</v>
      </c>
      <c r="AV109" s="1">
        <f>MEDIAN($R109)</f>
        <v>0</v>
      </c>
      <c r="AW109" s="1">
        <f>MAX($B109)</f>
        <v>0</v>
      </c>
      <c r="AX109" s="1">
        <f>MAX($C109)</f>
        <v>0</v>
      </c>
      <c r="AY109" s="1">
        <f>MAX($D109)</f>
        <v>0</v>
      </c>
      <c r="AZ109" s="1">
        <f>MAX($E109)</f>
        <v>0</v>
      </c>
      <c r="BA109" s="1">
        <f>MAX($F109)</f>
        <v>0</v>
      </c>
      <c r="BB109" s="1">
        <f>MAX($G109)</f>
        <v>0</v>
      </c>
      <c r="BC109" s="1">
        <f>MAX($H109)</f>
        <v>0</v>
      </c>
      <c r="BD109" s="1">
        <f>MAX($I109)</f>
        <v>0</v>
      </c>
      <c r="BE109" s="1">
        <f>MAX($J109)</f>
        <v>0</v>
      </c>
      <c r="BF109" s="1">
        <f>MAX($K109)</f>
        <v>0</v>
      </c>
      <c r="BG109" s="1">
        <f>MAX($M109)</f>
        <v>0</v>
      </c>
      <c r="BH109" s="1">
        <f>MAX($N109)</f>
        <v>0</v>
      </c>
      <c r="BI109" s="1">
        <f>MAX($P109)</f>
        <v>0</v>
      </c>
      <c r="BJ109" s="1">
        <f>MAX($Q109)</f>
        <v>0</v>
      </c>
      <c r="BK109" s="1">
        <f>MAX($R109)</f>
        <v>0</v>
      </c>
    </row>
    <row r="110" spans="1:63">
      <c r="A110" s="1" t="s">
        <v>107</v>
      </c>
      <c r="B110" s="1">
        <v>0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0.018</v>
      </c>
      <c r="J110" s="1">
        <v>3000</v>
      </c>
      <c r="K110" s="1">
        <v>0</v>
      </c>
      <c r="L110" s="1" t="s">
        <v>503</v>
      </c>
      <c r="M110" s="1">
        <v>0</v>
      </c>
      <c r="N110" s="1">
        <v>0</v>
      </c>
      <c r="O110" s="1" t="s">
        <v>507</v>
      </c>
      <c r="P110" s="1">
        <v>1500</v>
      </c>
      <c r="Q110" s="1">
        <v>1</v>
      </c>
      <c r="R110" s="1">
        <v>0</v>
      </c>
      <c r="S110" s="1">
        <f>MIN($B110)</f>
        <v>0</v>
      </c>
      <c r="T110" s="1">
        <f>MIN($C110)</f>
        <v>0</v>
      </c>
      <c r="U110" s="1">
        <f>MIN($D110)</f>
        <v>0</v>
      </c>
      <c r="V110" s="1">
        <f>MIN($E110)</f>
        <v>0</v>
      </c>
      <c r="W110" s="1">
        <f>MIN($F110)</f>
        <v>0</v>
      </c>
      <c r="X110" s="1">
        <f>MIN($G110)</f>
        <v>0</v>
      </c>
      <c r="Y110" s="1">
        <f>MIN($H110)</f>
        <v>0</v>
      </c>
      <c r="Z110" s="1">
        <f>MIN($I110)</f>
        <v>0</v>
      </c>
      <c r="AA110" s="1">
        <f>MIN($J110)</f>
        <v>0</v>
      </c>
      <c r="AB110" s="1">
        <f>MIN($K110)</f>
        <v>0</v>
      </c>
      <c r="AC110" s="1">
        <f>MIN($M110)</f>
        <v>0</v>
      </c>
      <c r="AD110" s="1">
        <f>MIN($N110)</f>
        <v>0</v>
      </c>
      <c r="AE110" s="1">
        <f>MIN($P110)</f>
        <v>0</v>
      </c>
      <c r="AF110" s="1">
        <f>MIN($Q110)</f>
        <v>0</v>
      </c>
      <c r="AG110" s="1">
        <f>MIN($R110)</f>
        <v>0</v>
      </c>
      <c r="AH110" s="1">
        <f>MEDIAN($B110)</f>
        <v>0</v>
      </c>
      <c r="AI110" s="1">
        <f>MEDIAN($C110)</f>
        <v>0</v>
      </c>
      <c r="AJ110" s="1">
        <f>MEDIAN($D110)</f>
        <v>0</v>
      </c>
      <c r="AK110" s="1">
        <f>MEDIAN($E110)</f>
        <v>0</v>
      </c>
      <c r="AL110" s="1">
        <f>MEDIAN($F110)</f>
        <v>0</v>
      </c>
      <c r="AM110" s="1">
        <f>MEDIAN($G110)</f>
        <v>0</v>
      </c>
      <c r="AN110" s="1">
        <f>MEDIAN($H110)</f>
        <v>0</v>
      </c>
      <c r="AO110" s="1">
        <f>MEDIAN($I110)</f>
        <v>0</v>
      </c>
      <c r="AP110" s="1">
        <f>MEDIAN($J110)</f>
        <v>0</v>
      </c>
      <c r="AQ110" s="1">
        <f>MEDIAN($K110)</f>
        <v>0</v>
      </c>
      <c r="AR110" s="1">
        <f>MEDIAN($M110)</f>
        <v>0</v>
      </c>
      <c r="AS110" s="1">
        <f>MEDIAN($N110)</f>
        <v>0</v>
      </c>
      <c r="AT110" s="1">
        <f>MEDIAN($P110)</f>
        <v>0</v>
      </c>
      <c r="AU110" s="1">
        <f>MEDIAN($Q110)</f>
        <v>0</v>
      </c>
      <c r="AV110" s="1">
        <f>MEDIAN($R110)</f>
        <v>0</v>
      </c>
      <c r="AW110" s="1">
        <f>MAX($B110)</f>
        <v>0</v>
      </c>
      <c r="AX110" s="1">
        <f>MAX($C110)</f>
        <v>0</v>
      </c>
      <c r="AY110" s="1">
        <f>MAX($D110)</f>
        <v>0</v>
      </c>
      <c r="AZ110" s="1">
        <f>MAX($E110)</f>
        <v>0</v>
      </c>
      <c r="BA110" s="1">
        <f>MAX($F110)</f>
        <v>0</v>
      </c>
      <c r="BB110" s="1">
        <f>MAX($G110)</f>
        <v>0</v>
      </c>
      <c r="BC110" s="1">
        <f>MAX($H110)</f>
        <v>0</v>
      </c>
      <c r="BD110" s="1">
        <f>MAX($I110)</f>
        <v>0</v>
      </c>
      <c r="BE110" s="1">
        <f>MAX($J110)</f>
        <v>0</v>
      </c>
      <c r="BF110" s="1">
        <f>MAX($K110)</f>
        <v>0</v>
      </c>
      <c r="BG110" s="1">
        <f>MAX($M110)</f>
        <v>0</v>
      </c>
      <c r="BH110" s="1">
        <f>MAX($N110)</f>
        <v>0</v>
      </c>
      <c r="BI110" s="1">
        <f>MAX($P110)</f>
        <v>0</v>
      </c>
      <c r="BJ110" s="1">
        <f>MAX($Q110)</f>
        <v>0</v>
      </c>
      <c r="BK110" s="1">
        <f>MAX($R110)</f>
        <v>0</v>
      </c>
    </row>
    <row r="111" spans="1:63">
      <c r="A111" s="1" t="s">
        <v>108</v>
      </c>
      <c r="B111" s="1">
        <v>0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0.021</v>
      </c>
      <c r="J111" s="1">
        <v>3000</v>
      </c>
      <c r="K111" s="1">
        <v>0</v>
      </c>
      <c r="L111" s="1" t="s">
        <v>503</v>
      </c>
      <c r="M111" s="1">
        <v>0</v>
      </c>
      <c r="N111" s="1">
        <v>0</v>
      </c>
      <c r="O111" s="1" t="s">
        <v>507</v>
      </c>
      <c r="P111" s="1">
        <v>1500</v>
      </c>
      <c r="Q111" s="1">
        <v>1</v>
      </c>
      <c r="R111" s="1">
        <v>0</v>
      </c>
      <c r="S111" s="1">
        <f>MIN($B111)</f>
        <v>0</v>
      </c>
      <c r="T111" s="1">
        <f>MIN($C111)</f>
        <v>0</v>
      </c>
      <c r="U111" s="1">
        <f>MIN($D111)</f>
        <v>0</v>
      </c>
      <c r="V111" s="1">
        <f>MIN($E111)</f>
        <v>0</v>
      </c>
      <c r="W111" s="1">
        <f>MIN($F111)</f>
        <v>0</v>
      </c>
      <c r="X111" s="1">
        <f>MIN($G111)</f>
        <v>0</v>
      </c>
      <c r="Y111" s="1">
        <f>MIN($H111)</f>
        <v>0</v>
      </c>
      <c r="Z111" s="1">
        <f>MIN($I111)</f>
        <v>0</v>
      </c>
      <c r="AA111" s="1">
        <f>MIN($J111)</f>
        <v>0</v>
      </c>
      <c r="AB111" s="1">
        <f>MIN($K111)</f>
        <v>0</v>
      </c>
      <c r="AC111" s="1">
        <f>MIN($M111)</f>
        <v>0</v>
      </c>
      <c r="AD111" s="1">
        <f>MIN($N111)</f>
        <v>0</v>
      </c>
      <c r="AE111" s="1">
        <f>MIN($P111)</f>
        <v>0</v>
      </c>
      <c r="AF111" s="1">
        <f>MIN($Q111)</f>
        <v>0</v>
      </c>
      <c r="AG111" s="1">
        <f>MIN($R111)</f>
        <v>0</v>
      </c>
      <c r="AH111" s="1">
        <f>MEDIAN($B111)</f>
        <v>0</v>
      </c>
      <c r="AI111" s="1">
        <f>MEDIAN($C111)</f>
        <v>0</v>
      </c>
      <c r="AJ111" s="1">
        <f>MEDIAN($D111)</f>
        <v>0</v>
      </c>
      <c r="AK111" s="1">
        <f>MEDIAN($E111)</f>
        <v>0</v>
      </c>
      <c r="AL111" s="1">
        <f>MEDIAN($F111)</f>
        <v>0</v>
      </c>
      <c r="AM111" s="1">
        <f>MEDIAN($G111)</f>
        <v>0</v>
      </c>
      <c r="AN111" s="1">
        <f>MEDIAN($H111)</f>
        <v>0</v>
      </c>
      <c r="AO111" s="1">
        <f>MEDIAN($I111)</f>
        <v>0</v>
      </c>
      <c r="AP111" s="1">
        <f>MEDIAN($J111)</f>
        <v>0</v>
      </c>
      <c r="AQ111" s="1">
        <f>MEDIAN($K111)</f>
        <v>0</v>
      </c>
      <c r="AR111" s="1">
        <f>MEDIAN($M111)</f>
        <v>0</v>
      </c>
      <c r="AS111" s="1">
        <f>MEDIAN($N111)</f>
        <v>0</v>
      </c>
      <c r="AT111" s="1">
        <f>MEDIAN($P111)</f>
        <v>0</v>
      </c>
      <c r="AU111" s="1">
        <f>MEDIAN($Q111)</f>
        <v>0</v>
      </c>
      <c r="AV111" s="1">
        <f>MEDIAN($R111)</f>
        <v>0</v>
      </c>
      <c r="AW111" s="1">
        <f>MAX($B111)</f>
        <v>0</v>
      </c>
      <c r="AX111" s="1">
        <f>MAX($C111)</f>
        <v>0</v>
      </c>
      <c r="AY111" s="1">
        <f>MAX($D111)</f>
        <v>0</v>
      </c>
      <c r="AZ111" s="1">
        <f>MAX($E111)</f>
        <v>0</v>
      </c>
      <c r="BA111" s="1">
        <f>MAX($F111)</f>
        <v>0</v>
      </c>
      <c r="BB111" s="1">
        <f>MAX($G111)</f>
        <v>0</v>
      </c>
      <c r="BC111" s="1">
        <f>MAX($H111)</f>
        <v>0</v>
      </c>
      <c r="BD111" s="1">
        <f>MAX($I111)</f>
        <v>0</v>
      </c>
      <c r="BE111" s="1">
        <f>MAX($J111)</f>
        <v>0</v>
      </c>
      <c r="BF111" s="1">
        <f>MAX($K111)</f>
        <v>0</v>
      </c>
      <c r="BG111" s="1">
        <f>MAX($M111)</f>
        <v>0</v>
      </c>
      <c r="BH111" s="1">
        <f>MAX($N111)</f>
        <v>0</v>
      </c>
      <c r="BI111" s="1">
        <f>MAX($P111)</f>
        <v>0</v>
      </c>
      <c r="BJ111" s="1">
        <f>MAX($Q111)</f>
        <v>0</v>
      </c>
      <c r="BK111" s="1">
        <f>MAX($R111)</f>
        <v>0</v>
      </c>
    </row>
    <row r="112" spans="1:63">
      <c r="A112" s="1" t="s">
        <v>109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0.018</v>
      </c>
      <c r="J112" s="1">
        <v>3000</v>
      </c>
      <c r="K112" s="1">
        <v>0</v>
      </c>
      <c r="L112" s="1" t="s">
        <v>503</v>
      </c>
      <c r="M112" s="1">
        <v>0</v>
      </c>
      <c r="N112" s="1">
        <v>0</v>
      </c>
      <c r="O112" s="1" t="s">
        <v>507</v>
      </c>
      <c r="P112" s="1">
        <v>1500</v>
      </c>
      <c r="Q112" s="1">
        <v>1</v>
      </c>
      <c r="R112" s="1">
        <v>0</v>
      </c>
      <c r="S112" s="1">
        <f>MIN($B112)</f>
        <v>0</v>
      </c>
      <c r="T112" s="1">
        <f>MIN($C112)</f>
        <v>0</v>
      </c>
      <c r="U112" s="1">
        <f>MIN($D112)</f>
        <v>0</v>
      </c>
      <c r="V112" s="1">
        <f>MIN($E112)</f>
        <v>0</v>
      </c>
      <c r="W112" s="1">
        <f>MIN($F112)</f>
        <v>0</v>
      </c>
      <c r="X112" s="1">
        <f>MIN($G112)</f>
        <v>0</v>
      </c>
      <c r="Y112" s="1">
        <f>MIN($H112)</f>
        <v>0</v>
      </c>
      <c r="Z112" s="1">
        <f>MIN($I112)</f>
        <v>0</v>
      </c>
      <c r="AA112" s="1">
        <f>MIN($J112)</f>
        <v>0</v>
      </c>
      <c r="AB112" s="1">
        <f>MIN($K112)</f>
        <v>0</v>
      </c>
      <c r="AC112" s="1">
        <f>MIN($M112)</f>
        <v>0</v>
      </c>
      <c r="AD112" s="1">
        <f>MIN($N112)</f>
        <v>0</v>
      </c>
      <c r="AE112" s="1">
        <f>MIN($P112)</f>
        <v>0</v>
      </c>
      <c r="AF112" s="1">
        <f>MIN($Q112)</f>
        <v>0</v>
      </c>
      <c r="AG112" s="1">
        <f>MIN($R112)</f>
        <v>0</v>
      </c>
      <c r="AH112" s="1">
        <f>MEDIAN($B112)</f>
        <v>0</v>
      </c>
      <c r="AI112" s="1">
        <f>MEDIAN($C112)</f>
        <v>0</v>
      </c>
      <c r="AJ112" s="1">
        <f>MEDIAN($D112)</f>
        <v>0</v>
      </c>
      <c r="AK112" s="1">
        <f>MEDIAN($E112)</f>
        <v>0</v>
      </c>
      <c r="AL112" s="1">
        <f>MEDIAN($F112)</f>
        <v>0</v>
      </c>
      <c r="AM112" s="1">
        <f>MEDIAN($G112)</f>
        <v>0</v>
      </c>
      <c r="AN112" s="1">
        <f>MEDIAN($H112)</f>
        <v>0</v>
      </c>
      <c r="AO112" s="1">
        <f>MEDIAN($I112)</f>
        <v>0</v>
      </c>
      <c r="AP112" s="1">
        <f>MEDIAN($J112)</f>
        <v>0</v>
      </c>
      <c r="AQ112" s="1">
        <f>MEDIAN($K112)</f>
        <v>0</v>
      </c>
      <c r="AR112" s="1">
        <f>MEDIAN($M112)</f>
        <v>0</v>
      </c>
      <c r="AS112" s="1">
        <f>MEDIAN($N112)</f>
        <v>0</v>
      </c>
      <c r="AT112" s="1">
        <f>MEDIAN($P112)</f>
        <v>0</v>
      </c>
      <c r="AU112" s="1">
        <f>MEDIAN($Q112)</f>
        <v>0</v>
      </c>
      <c r="AV112" s="1">
        <f>MEDIAN($R112)</f>
        <v>0</v>
      </c>
      <c r="AW112" s="1">
        <f>MAX($B112)</f>
        <v>0</v>
      </c>
      <c r="AX112" s="1">
        <f>MAX($C112)</f>
        <v>0</v>
      </c>
      <c r="AY112" s="1">
        <f>MAX($D112)</f>
        <v>0</v>
      </c>
      <c r="AZ112" s="1">
        <f>MAX($E112)</f>
        <v>0</v>
      </c>
      <c r="BA112" s="1">
        <f>MAX($F112)</f>
        <v>0</v>
      </c>
      <c r="BB112" s="1">
        <f>MAX($G112)</f>
        <v>0</v>
      </c>
      <c r="BC112" s="1">
        <f>MAX($H112)</f>
        <v>0</v>
      </c>
      <c r="BD112" s="1">
        <f>MAX($I112)</f>
        <v>0</v>
      </c>
      <c r="BE112" s="1">
        <f>MAX($J112)</f>
        <v>0</v>
      </c>
      <c r="BF112" s="1">
        <f>MAX($K112)</f>
        <v>0</v>
      </c>
      <c r="BG112" s="1">
        <f>MAX($M112)</f>
        <v>0</v>
      </c>
      <c r="BH112" s="1">
        <f>MAX($N112)</f>
        <v>0</v>
      </c>
      <c r="BI112" s="1">
        <f>MAX($P112)</f>
        <v>0</v>
      </c>
      <c r="BJ112" s="1">
        <f>MAX($Q112)</f>
        <v>0</v>
      </c>
      <c r="BK112" s="1">
        <f>MAX($R112)</f>
        <v>0</v>
      </c>
    </row>
    <row r="113" spans="1:63">
      <c r="A113" s="1" t="s">
        <v>110</v>
      </c>
      <c r="B113" s="1">
        <v>0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0.021</v>
      </c>
      <c r="J113" s="1">
        <v>3000</v>
      </c>
      <c r="K113" s="1">
        <v>0</v>
      </c>
      <c r="L113" s="1" t="s">
        <v>503</v>
      </c>
      <c r="M113" s="1">
        <v>0</v>
      </c>
      <c r="N113" s="1">
        <v>0</v>
      </c>
      <c r="O113" s="1" t="s">
        <v>507</v>
      </c>
      <c r="P113" s="1">
        <v>1500</v>
      </c>
      <c r="Q113" s="1">
        <v>1</v>
      </c>
      <c r="R113" s="1">
        <v>0</v>
      </c>
      <c r="S113" s="1">
        <f>MIN($B113)</f>
        <v>0</v>
      </c>
      <c r="T113" s="1">
        <f>MIN($C113)</f>
        <v>0</v>
      </c>
      <c r="U113" s="1">
        <f>MIN($D113)</f>
        <v>0</v>
      </c>
      <c r="V113" s="1">
        <f>MIN($E113)</f>
        <v>0</v>
      </c>
      <c r="W113" s="1">
        <f>MIN($F113)</f>
        <v>0</v>
      </c>
      <c r="X113" s="1">
        <f>MIN($G113)</f>
        <v>0</v>
      </c>
      <c r="Y113" s="1">
        <f>MIN($H113)</f>
        <v>0</v>
      </c>
      <c r="Z113" s="1">
        <f>MIN($I113)</f>
        <v>0</v>
      </c>
      <c r="AA113" s="1">
        <f>MIN($J113)</f>
        <v>0</v>
      </c>
      <c r="AB113" s="1">
        <f>MIN($K113)</f>
        <v>0</v>
      </c>
      <c r="AC113" s="1">
        <f>MIN($M113)</f>
        <v>0</v>
      </c>
      <c r="AD113" s="1">
        <f>MIN($N113)</f>
        <v>0</v>
      </c>
      <c r="AE113" s="1">
        <f>MIN($P113)</f>
        <v>0</v>
      </c>
      <c r="AF113" s="1">
        <f>MIN($Q113)</f>
        <v>0</v>
      </c>
      <c r="AG113" s="1">
        <f>MIN($R113)</f>
        <v>0</v>
      </c>
      <c r="AH113" s="1">
        <f>MEDIAN($B113)</f>
        <v>0</v>
      </c>
      <c r="AI113" s="1">
        <f>MEDIAN($C113)</f>
        <v>0</v>
      </c>
      <c r="AJ113" s="1">
        <f>MEDIAN($D113)</f>
        <v>0</v>
      </c>
      <c r="AK113" s="1">
        <f>MEDIAN($E113)</f>
        <v>0</v>
      </c>
      <c r="AL113" s="1">
        <f>MEDIAN($F113)</f>
        <v>0</v>
      </c>
      <c r="AM113" s="1">
        <f>MEDIAN($G113)</f>
        <v>0</v>
      </c>
      <c r="AN113" s="1">
        <f>MEDIAN($H113)</f>
        <v>0</v>
      </c>
      <c r="AO113" s="1">
        <f>MEDIAN($I113)</f>
        <v>0</v>
      </c>
      <c r="AP113" s="1">
        <f>MEDIAN($J113)</f>
        <v>0</v>
      </c>
      <c r="AQ113" s="1">
        <f>MEDIAN($K113)</f>
        <v>0</v>
      </c>
      <c r="AR113" s="1">
        <f>MEDIAN($M113)</f>
        <v>0</v>
      </c>
      <c r="AS113" s="1">
        <f>MEDIAN($N113)</f>
        <v>0</v>
      </c>
      <c r="AT113" s="1">
        <f>MEDIAN($P113)</f>
        <v>0</v>
      </c>
      <c r="AU113" s="1">
        <f>MEDIAN($Q113)</f>
        <v>0</v>
      </c>
      <c r="AV113" s="1">
        <f>MEDIAN($R113)</f>
        <v>0</v>
      </c>
      <c r="AW113" s="1">
        <f>MAX($B113)</f>
        <v>0</v>
      </c>
      <c r="AX113" s="1">
        <f>MAX($C113)</f>
        <v>0</v>
      </c>
      <c r="AY113" s="1">
        <f>MAX($D113)</f>
        <v>0</v>
      </c>
      <c r="AZ113" s="1">
        <f>MAX($E113)</f>
        <v>0</v>
      </c>
      <c r="BA113" s="1">
        <f>MAX($F113)</f>
        <v>0</v>
      </c>
      <c r="BB113" s="1">
        <f>MAX($G113)</f>
        <v>0</v>
      </c>
      <c r="BC113" s="1">
        <f>MAX($H113)</f>
        <v>0</v>
      </c>
      <c r="BD113" s="1">
        <f>MAX($I113)</f>
        <v>0</v>
      </c>
      <c r="BE113" s="1">
        <f>MAX($J113)</f>
        <v>0</v>
      </c>
      <c r="BF113" s="1">
        <f>MAX($K113)</f>
        <v>0</v>
      </c>
      <c r="BG113" s="1">
        <f>MAX($M113)</f>
        <v>0</v>
      </c>
      <c r="BH113" s="1">
        <f>MAX($N113)</f>
        <v>0</v>
      </c>
      <c r="BI113" s="1">
        <f>MAX($P113)</f>
        <v>0</v>
      </c>
      <c r="BJ113" s="1">
        <f>MAX($Q113)</f>
        <v>0</v>
      </c>
      <c r="BK113" s="1">
        <f>MAX($R113)</f>
        <v>0</v>
      </c>
    </row>
    <row r="114" spans="1:63">
      <c r="A114" s="1" t="s">
        <v>111</v>
      </c>
      <c r="B114" s="1">
        <v>0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0.019</v>
      </c>
      <c r="J114" s="1">
        <v>3000</v>
      </c>
      <c r="K114" s="1">
        <v>0</v>
      </c>
      <c r="L114" s="1" t="s">
        <v>503</v>
      </c>
      <c r="M114" s="1">
        <v>0</v>
      </c>
      <c r="N114" s="1">
        <v>0</v>
      </c>
      <c r="O114" s="1" t="s">
        <v>507</v>
      </c>
      <c r="P114" s="1">
        <v>1500</v>
      </c>
      <c r="Q114" s="1">
        <v>1</v>
      </c>
      <c r="R114" s="1">
        <v>0</v>
      </c>
      <c r="S114" s="1">
        <f>MIN($B114)</f>
        <v>0</v>
      </c>
      <c r="T114" s="1">
        <f>MIN($C114)</f>
        <v>0</v>
      </c>
      <c r="U114" s="1">
        <f>MIN($D114)</f>
        <v>0</v>
      </c>
      <c r="V114" s="1">
        <f>MIN($E114)</f>
        <v>0</v>
      </c>
      <c r="W114" s="1">
        <f>MIN($F114)</f>
        <v>0</v>
      </c>
      <c r="X114" s="1">
        <f>MIN($G114)</f>
        <v>0</v>
      </c>
      <c r="Y114" s="1">
        <f>MIN($H114)</f>
        <v>0</v>
      </c>
      <c r="Z114" s="1">
        <f>MIN($I114)</f>
        <v>0</v>
      </c>
      <c r="AA114" s="1">
        <f>MIN($J114)</f>
        <v>0</v>
      </c>
      <c r="AB114" s="1">
        <f>MIN($K114)</f>
        <v>0</v>
      </c>
      <c r="AC114" s="1">
        <f>MIN($M114)</f>
        <v>0</v>
      </c>
      <c r="AD114" s="1">
        <f>MIN($N114)</f>
        <v>0</v>
      </c>
      <c r="AE114" s="1">
        <f>MIN($P114)</f>
        <v>0</v>
      </c>
      <c r="AF114" s="1">
        <f>MIN($Q114)</f>
        <v>0</v>
      </c>
      <c r="AG114" s="1">
        <f>MIN($R114)</f>
        <v>0</v>
      </c>
      <c r="AH114" s="1">
        <f>MEDIAN($B114)</f>
        <v>0</v>
      </c>
      <c r="AI114" s="1">
        <f>MEDIAN($C114)</f>
        <v>0</v>
      </c>
      <c r="AJ114" s="1">
        <f>MEDIAN($D114)</f>
        <v>0</v>
      </c>
      <c r="AK114" s="1">
        <f>MEDIAN($E114)</f>
        <v>0</v>
      </c>
      <c r="AL114" s="1">
        <f>MEDIAN($F114)</f>
        <v>0</v>
      </c>
      <c r="AM114" s="1">
        <f>MEDIAN($G114)</f>
        <v>0</v>
      </c>
      <c r="AN114" s="1">
        <f>MEDIAN($H114)</f>
        <v>0</v>
      </c>
      <c r="AO114" s="1">
        <f>MEDIAN($I114)</f>
        <v>0</v>
      </c>
      <c r="AP114" s="1">
        <f>MEDIAN($J114)</f>
        <v>0</v>
      </c>
      <c r="AQ114" s="1">
        <f>MEDIAN($K114)</f>
        <v>0</v>
      </c>
      <c r="AR114" s="1">
        <f>MEDIAN($M114)</f>
        <v>0</v>
      </c>
      <c r="AS114" s="1">
        <f>MEDIAN($N114)</f>
        <v>0</v>
      </c>
      <c r="AT114" s="1">
        <f>MEDIAN($P114)</f>
        <v>0</v>
      </c>
      <c r="AU114" s="1">
        <f>MEDIAN($Q114)</f>
        <v>0</v>
      </c>
      <c r="AV114" s="1">
        <f>MEDIAN($R114)</f>
        <v>0</v>
      </c>
      <c r="AW114" s="1">
        <f>MAX($B114)</f>
        <v>0</v>
      </c>
      <c r="AX114" s="1">
        <f>MAX($C114)</f>
        <v>0</v>
      </c>
      <c r="AY114" s="1">
        <f>MAX($D114)</f>
        <v>0</v>
      </c>
      <c r="AZ114" s="1">
        <f>MAX($E114)</f>
        <v>0</v>
      </c>
      <c r="BA114" s="1">
        <f>MAX($F114)</f>
        <v>0</v>
      </c>
      <c r="BB114" s="1">
        <f>MAX($G114)</f>
        <v>0</v>
      </c>
      <c r="BC114" s="1">
        <f>MAX($H114)</f>
        <v>0</v>
      </c>
      <c r="BD114" s="1">
        <f>MAX($I114)</f>
        <v>0</v>
      </c>
      <c r="BE114" s="1">
        <f>MAX($J114)</f>
        <v>0</v>
      </c>
      <c r="BF114" s="1">
        <f>MAX($K114)</f>
        <v>0</v>
      </c>
      <c r="BG114" s="1">
        <f>MAX($M114)</f>
        <v>0</v>
      </c>
      <c r="BH114" s="1">
        <f>MAX($N114)</f>
        <v>0</v>
      </c>
      <c r="BI114" s="1">
        <f>MAX($P114)</f>
        <v>0</v>
      </c>
      <c r="BJ114" s="1">
        <f>MAX($Q114)</f>
        <v>0</v>
      </c>
      <c r="BK114" s="1">
        <f>MAX($R114)</f>
        <v>0</v>
      </c>
    </row>
    <row r="115" spans="1:63">
      <c r="A115" s="1" t="s">
        <v>112</v>
      </c>
      <c r="B115" s="1">
        <v>0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0.022</v>
      </c>
      <c r="J115" s="1">
        <v>3000</v>
      </c>
      <c r="K115" s="1">
        <v>0</v>
      </c>
      <c r="L115" s="1" t="s">
        <v>503</v>
      </c>
      <c r="M115" s="1">
        <v>0</v>
      </c>
      <c r="N115" s="1">
        <v>0</v>
      </c>
      <c r="O115" s="1" t="s">
        <v>507</v>
      </c>
      <c r="P115" s="1">
        <v>1500</v>
      </c>
      <c r="Q115" s="1">
        <v>1</v>
      </c>
      <c r="R115" s="1">
        <v>0</v>
      </c>
      <c r="S115" s="1">
        <f>MIN($B115)</f>
        <v>0</v>
      </c>
      <c r="T115" s="1">
        <f>MIN($C115)</f>
        <v>0</v>
      </c>
      <c r="U115" s="1">
        <f>MIN($D115)</f>
        <v>0</v>
      </c>
      <c r="V115" s="1">
        <f>MIN($E115)</f>
        <v>0</v>
      </c>
      <c r="W115" s="1">
        <f>MIN($F115)</f>
        <v>0</v>
      </c>
      <c r="X115" s="1">
        <f>MIN($G115)</f>
        <v>0</v>
      </c>
      <c r="Y115" s="1">
        <f>MIN($H115)</f>
        <v>0</v>
      </c>
      <c r="Z115" s="1">
        <f>MIN($I115)</f>
        <v>0</v>
      </c>
      <c r="AA115" s="1">
        <f>MIN($J115)</f>
        <v>0</v>
      </c>
      <c r="AB115" s="1">
        <f>MIN($K115)</f>
        <v>0</v>
      </c>
      <c r="AC115" s="1">
        <f>MIN($M115)</f>
        <v>0</v>
      </c>
      <c r="AD115" s="1">
        <f>MIN($N115)</f>
        <v>0</v>
      </c>
      <c r="AE115" s="1">
        <f>MIN($P115)</f>
        <v>0</v>
      </c>
      <c r="AF115" s="1">
        <f>MIN($Q115)</f>
        <v>0</v>
      </c>
      <c r="AG115" s="1">
        <f>MIN($R115)</f>
        <v>0</v>
      </c>
      <c r="AH115" s="1">
        <f>MEDIAN($B115)</f>
        <v>0</v>
      </c>
      <c r="AI115" s="1">
        <f>MEDIAN($C115)</f>
        <v>0</v>
      </c>
      <c r="AJ115" s="1">
        <f>MEDIAN($D115)</f>
        <v>0</v>
      </c>
      <c r="AK115" s="1">
        <f>MEDIAN($E115)</f>
        <v>0</v>
      </c>
      <c r="AL115" s="1">
        <f>MEDIAN($F115)</f>
        <v>0</v>
      </c>
      <c r="AM115" s="1">
        <f>MEDIAN($G115)</f>
        <v>0</v>
      </c>
      <c r="AN115" s="1">
        <f>MEDIAN($H115)</f>
        <v>0</v>
      </c>
      <c r="AO115" s="1">
        <f>MEDIAN($I115)</f>
        <v>0</v>
      </c>
      <c r="AP115" s="1">
        <f>MEDIAN($J115)</f>
        <v>0</v>
      </c>
      <c r="AQ115" s="1">
        <f>MEDIAN($K115)</f>
        <v>0</v>
      </c>
      <c r="AR115" s="1">
        <f>MEDIAN($M115)</f>
        <v>0</v>
      </c>
      <c r="AS115" s="1">
        <f>MEDIAN($N115)</f>
        <v>0</v>
      </c>
      <c r="AT115" s="1">
        <f>MEDIAN($P115)</f>
        <v>0</v>
      </c>
      <c r="AU115" s="1">
        <f>MEDIAN($Q115)</f>
        <v>0</v>
      </c>
      <c r="AV115" s="1">
        <f>MEDIAN($R115)</f>
        <v>0</v>
      </c>
      <c r="AW115" s="1">
        <f>MAX($B115)</f>
        <v>0</v>
      </c>
      <c r="AX115" s="1">
        <f>MAX($C115)</f>
        <v>0</v>
      </c>
      <c r="AY115" s="1">
        <f>MAX($D115)</f>
        <v>0</v>
      </c>
      <c r="AZ115" s="1">
        <f>MAX($E115)</f>
        <v>0</v>
      </c>
      <c r="BA115" s="1">
        <f>MAX($F115)</f>
        <v>0</v>
      </c>
      <c r="BB115" s="1">
        <f>MAX($G115)</f>
        <v>0</v>
      </c>
      <c r="BC115" s="1">
        <f>MAX($H115)</f>
        <v>0</v>
      </c>
      <c r="BD115" s="1">
        <f>MAX($I115)</f>
        <v>0</v>
      </c>
      <c r="BE115" s="1">
        <f>MAX($J115)</f>
        <v>0</v>
      </c>
      <c r="BF115" s="1">
        <f>MAX($K115)</f>
        <v>0</v>
      </c>
      <c r="BG115" s="1">
        <f>MAX($M115)</f>
        <v>0</v>
      </c>
      <c r="BH115" s="1">
        <f>MAX($N115)</f>
        <v>0</v>
      </c>
      <c r="BI115" s="1">
        <f>MAX($P115)</f>
        <v>0</v>
      </c>
      <c r="BJ115" s="1">
        <f>MAX($Q115)</f>
        <v>0</v>
      </c>
      <c r="BK115" s="1">
        <f>MAX($R115)</f>
        <v>0</v>
      </c>
    </row>
    <row r="116" spans="1:63">
      <c r="A116" s="1" t="s">
        <v>113</v>
      </c>
      <c r="B116" s="1">
        <v>0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0.021</v>
      </c>
      <c r="J116" s="1">
        <v>3000</v>
      </c>
      <c r="K116" s="1">
        <v>0</v>
      </c>
      <c r="L116" s="1" t="s">
        <v>503</v>
      </c>
      <c r="M116" s="1">
        <v>0</v>
      </c>
      <c r="N116" s="1">
        <v>0</v>
      </c>
      <c r="O116" s="1" t="s">
        <v>507</v>
      </c>
      <c r="P116" s="1">
        <v>1500</v>
      </c>
      <c r="Q116" s="1">
        <v>1</v>
      </c>
      <c r="R116" s="1">
        <v>0</v>
      </c>
      <c r="S116" s="1">
        <f>MIN($B116)</f>
        <v>0</v>
      </c>
      <c r="T116" s="1">
        <f>MIN($C116)</f>
        <v>0</v>
      </c>
      <c r="U116" s="1">
        <f>MIN($D116)</f>
        <v>0</v>
      </c>
      <c r="V116" s="1">
        <f>MIN($E116)</f>
        <v>0</v>
      </c>
      <c r="W116" s="1">
        <f>MIN($F116)</f>
        <v>0</v>
      </c>
      <c r="X116" s="1">
        <f>MIN($G116)</f>
        <v>0</v>
      </c>
      <c r="Y116" s="1">
        <f>MIN($H116)</f>
        <v>0</v>
      </c>
      <c r="Z116" s="1">
        <f>MIN($I116)</f>
        <v>0</v>
      </c>
      <c r="AA116" s="1">
        <f>MIN($J116)</f>
        <v>0</v>
      </c>
      <c r="AB116" s="1">
        <f>MIN($K116)</f>
        <v>0</v>
      </c>
      <c r="AC116" s="1">
        <f>MIN($M116)</f>
        <v>0</v>
      </c>
      <c r="AD116" s="1">
        <f>MIN($N116)</f>
        <v>0</v>
      </c>
      <c r="AE116" s="1">
        <f>MIN($P116)</f>
        <v>0</v>
      </c>
      <c r="AF116" s="1">
        <f>MIN($Q116)</f>
        <v>0</v>
      </c>
      <c r="AG116" s="1">
        <f>MIN($R116)</f>
        <v>0</v>
      </c>
      <c r="AH116" s="1">
        <f>MEDIAN($B116)</f>
        <v>0</v>
      </c>
      <c r="AI116" s="1">
        <f>MEDIAN($C116)</f>
        <v>0</v>
      </c>
      <c r="AJ116" s="1">
        <f>MEDIAN($D116)</f>
        <v>0</v>
      </c>
      <c r="AK116" s="1">
        <f>MEDIAN($E116)</f>
        <v>0</v>
      </c>
      <c r="AL116" s="1">
        <f>MEDIAN($F116)</f>
        <v>0</v>
      </c>
      <c r="AM116" s="1">
        <f>MEDIAN($G116)</f>
        <v>0</v>
      </c>
      <c r="AN116" s="1">
        <f>MEDIAN($H116)</f>
        <v>0</v>
      </c>
      <c r="AO116" s="1">
        <f>MEDIAN($I116)</f>
        <v>0</v>
      </c>
      <c r="AP116" s="1">
        <f>MEDIAN($J116)</f>
        <v>0</v>
      </c>
      <c r="AQ116" s="1">
        <f>MEDIAN($K116)</f>
        <v>0</v>
      </c>
      <c r="AR116" s="1">
        <f>MEDIAN($M116)</f>
        <v>0</v>
      </c>
      <c r="AS116" s="1">
        <f>MEDIAN($N116)</f>
        <v>0</v>
      </c>
      <c r="AT116" s="1">
        <f>MEDIAN($P116)</f>
        <v>0</v>
      </c>
      <c r="AU116" s="1">
        <f>MEDIAN($Q116)</f>
        <v>0</v>
      </c>
      <c r="AV116" s="1">
        <f>MEDIAN($R116)</f>
        <v>0</v>
      </c>
      <c r="AW116" s="1">
        <f>MAX($B116)</f>
        <v>0</v>
      </c>
      <c r="AX116" s="1">
        <f>MAX($C116)</f>
        <v>0</v>
      </c>
      <c r="AY116" s="1">
        <f>MAX($D116)</f>
        <v>0</v>
      </c>
      <c r="AZ116" s="1">
        <f>MAX($E116)</f>
        <v>0</v>
      </c>
      <c r="BA116" s="1">
        <f>MAX($F116)</f>
        <v>0</v>
      </c>
      <c r="BB116" s="1">
        <f>MAX($G116)</f>
        <v>0</v>
      </c>
      <c r="BC116" s="1">
        <f>MAX($H116)</f>
        <v>0</v>
      </c>
      <c r="BD116" s="1">
        <f>MAX($I116)</f>
        <v>0</v>
      </c>
      <c r="BE116" s="1">
        <f>MAX($J116)</f>
        <v>0</v>
      </c>
      <c r="BF116" s="1">
        <f>MAX($K116)</f>
        <v>0</v>
      </c>
      <c r="BG116" s="1">
        <f>MAX($M116)</f>
        <v>0</v>
      </c>
      <c r="BH116" s="1">
        <f>MAX($N116)</f>
        <v>0</v>
      </c>
      <c r="BI116" s="1">
        <f>MAX($P116)</f>
        <v>0</v>
      </c>
      <c r="BJ116" s="1">
        <f>MAX($Q116)</f>
        <v>0</v>
      </c>
      <c r="BK116" s="1">
        <f>MAX($R116)</f>
        <v>0</v>
      </c>
    </row>
    <row r="117" spans="1:63">
      <c r="A117" s="1" t="s">
        <v>114</v>
      </c>
      <c r="B117" s="1">
        <v>0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0.019</v>
      </c>
      <c r="J117" s="1">
        <v>3000</v>
      </c>
      <c r="K117" s="1">
        <v>0</v>
      </c>
      <c r="L117" s="1" t="s">
        <v>503</v>
      </c>
      <c r="M117" s="1">
        <v>0</v>
      </c>
      <c r="N117" s="1">
        <v>0</v>
      </c>
      <c r="O117" s="1" t="s">
        <v>507</v>
      </c>
      <c r="P117" s="1">
        <v>1500</v>
      </c>
      <c r="Q117" s="1">
        <v>1</v>
      </c>
      <c r="R117" s="1">
        <v>0</v>
      </c>
      <c r="S117" s="1">
        <f>MIN($B117)</f>
        <v>0</v>
      </c>
      <c r="T117" s="1">
        <f>MIN($C117)</f>
        <v>0</v>
      </c>
      <c r="U117" s="1">
        <f>MIN($D117)</f>
        <v>0</v>
      </c>
      <c r="V117" s="1">
        <f>MIN($E117)</f>
        <v>0</v>
      </c>
      <c r="W117" s="1">
        <f>MIN($F117)</f>
        <v>0</v>
      </c>
      <c r="X117" s="1">
        <f>MIN($G117)</f>
        <v>0</v>
      </c>
      <c r="Y117" s="1">
        <f>MIN($H117)</f>
        <v>0</v>
      </c>
      <c r="Z117" s="1">
        <f>MIN($I117)</f>
        <v>0</v>
      </c>
      <c r="AA117" s="1">
        <f>MIN($J117)</f>
        <v>0</v>
      </c>
      <c r="AB117" s="1">
        <f>MIN($K117)</f>
        <v>0</v>
      </c>
      <c r="AC117" s="1">
        <f>MIN($M117)</f>
        <v>0</v>
      </c>
      <c r="AD117" s="1">
        <f>MIN($N117)</f>
        <v>0</v>
      </c>
      <c r="AE117" s="1">
        <f>MIN($P117)</f>
        <v>0</v>
      </c>
      <c r="AF117" s="1">
        <f>MIN($Q117)</f>
        <v>0</v>
      </c>
      <c r="AG117" s="1">
        <f>MIN($R117)</f>
        <v>0</v>
      </c>
      <c r="AH117" s="1">
        <f>MEDIAN($B117)</f>
        <v>0</v>
      </c>
      <c r="AI117" s="1">
        <f>MEDIAN($C117)</f>
        <v>0</v>
      </c>
      <c r="AJ117" s="1">
        <f>MEDIAN($D117)</f>
        <v>0</v>
      </c>
      <c r="AK117" s="1">
        <f>MEDIAN($E117)</f>
        <v>0</v>
      </c>
      <c r="AL117" s="1">
        <f>MEDIAN($F117)</f>
        <v>0</v>
      </c>
      <c r="AM117" s="1">
        <f>MEDIAN($G117)</f>
        <v>0</v>
      </c>
      <c r="AN117" s="1">
        <f>MEDIAN($H117)</f>
        <v>0</v>
      </c>
      <c r="AO117" s="1">
        <f>MEDIAN($I117)</f>
        <v>0</v>
      </c>
      <c r="AP117" s="1">
        <f>MEDIAN($J117)</f>
        <v>0</v>
      </c>
      <c r="AQ117" s="1">
        <f>MEDIAN($K117)</f>
        <v>0</v>
      </c>
      <c r="AR117" s="1">
        <f>MEDIAN($M117)</f>
        <v>0</v>
      </c>
      <c r="AS117" s="1">
        <f>MEDIAN($N117)</f>
        <v>0</v>
      </c>
      <c r="AT117" s="1">
        <f>MEDIAN($P117)</f>
        <v>0</v>
      </c>
      <c r="AU117" s="1">
        <f>MEDIAN($Q117)</f>
        <v>0</v>
      </c>
      <c r="AV117" s="1">
        <f>MEDIAN($R117)</f>
        <v>0</v>
      </c>
      <c r="AW117" s="1">
        <f>MAX($B117)</f>
        <v>0</v>
      </c>
      <c r="AX117" s="1">
        <f>MAX($C117)</f>
        <v>0</v>
      </c>
      <c r="AY117" s="1">
        <f>MAX($D117)</f>
        <v>0</v>
      </c>
      <c r="AZ117" s="1">
        <f>MAX($E117)</f>
        <v>0</v>
      </c>
      <c r="BA117" s="1">
        <f>MAX($F117)</f>
        <v>0</v>
      </c>
      <c r="BB117" s="1">
        <f>MAX($G117)</f>
        <v>0</v>
      </c>
      <c r="BC117" s="1">
        <f>MAX($H117)</f>
        <v>0</v>
      </c>
      <c r="BD117" s="1">
        <f>MAX($I117)</f>
        <v>0</v>
      </c>
      <c r="BE117" s="1">
        <f>MAX($J117)</f>
        <v>0</v>
      </c>
      <c r="BF117" s="1">
        <f>MAX($K117)</f>
        <v>0</v>
      </c>
      <c r="BG117" s="1">
        <f>MAX($M117)</f>
        <v>0</v>
      </c>
      <c r="BH117" s="1">
        <f>MAX($N117)</f>
        <v>0</v>
      </c>
      <c r="BI117" s="1">
        <f>MAX($P117)</f>
        <v>0</v>
      </c>
      <c r="BJ117" s="1">
        <f>MAX($Q117)</f>
        <v>0</v>
      </c>
      <c r="BK117" s="1">
        <f>MAX($R117)</f>
        <v>0</v>
      </c>
    </row>
    <row r="118" spans="1:63">
      <c r="A118" s="1" t="s">
        <v>115</v>
      </c>
      <c r="B118" s="1">
        <v>0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0.019</v>
      </c>
      <c r="J118" s="1">
        <v>3000</v>
      </c>
      <c r="K118" s="1">
        <v>0</v>
      </c>
      <c r="L118" s="1" t="s">
        <v>503</v>
      </c>
      <c r="M118" s="1">
        <v>0</v>
      </c>
      <c r="N118" s="1">
        <v>0</v>
      </c>
      <c r="O118" s="1" t="s">
        <v>507</v>
      </c>
      <c r="P118" s="1">
        <v>1500</v>
      </c>
      <c r="Q118" s="1">
        <v>1</v>
      </c>
      <c r="R118" s="1">
        <v>0</v>
      </c>
      <c r="S118" s="1">
        <f>MIN($B118)</f>
        <v>0</v>
      </c>
      <c r="T118" s="1">
        <f>MIN($C118)</f>
        <v>0</v>
      </c>
      <c r="U118" s="1">
        <f>MIN($D118)</f>
        <v>0</v>
      </c>
      <c r="V118" s="1">
        <f>MIN($E118)</f>
        <v>0</v>
      </c>
      <c r="W118" s="1">
        <f>MIN($F118)</f>
        <v>0</v>
      </c>
      <c r="X118" s="1">
        <f>MIN($G118)</f>
        <v>0</v>
      </c>
      <c r="Y118" s="1">
        <f>MIN($H118)</f>
        <v>0</v>
      </c>
      <c r="Z118" s="1">
        <f>MIN($I118)</f>
        <v>0</v>
      </c>
      <c r="AA118" s="1">
        <f>MIN($J118)</f>
        <v>0</v>
      </c>
      <c r="AB118" s="1">
        <f>MIN($K118)</f>
        <v>0</v>
      </c>
      <c r="AC118" s="1">
        <f>MIN($M118)</f>
        <v>0</v>
      </c>
      <c r="AD118" s="1">
        <f>MIN($N118)</f>
        <v>0</v>
      </c>
      <c r="AE118" s="1">
        <f>MIN($P118)</f>
        <v>0</v>
      </c>
      <c r="AF118" s="1">
        <f>MIN($Q118)</f>
        <v>0</v>
      </c>
      <c r="AG118" s="1">
        <f>MIN($R118)</f>
        <v>0</v>
      </c>
      <c r="AH118" s="1">
        <f>MEDIAN($B118)</f>
        <v>0</v>
      </c>
      <c r="AI118" s="1">
        <f>MEDIAN($C118)</f>
        <v>0</v>
      </c>
      <c r="AJ118" s="1">
        <f>MEDIAN($D118)</f>
        <v>0</v>
      </c>
      <c r="AK118" s="1">
        <f>MEDIAN($E118)</f>
        <v>0</v>
      </c>
      <c r="AL118" s="1">
        <f>MEDIAN($F118)</f>
        <v>0</v>
      </c>
      <c r="AM118" s="1">
        <f>MEDIAN($G118)</f>
        <v>0</v>
      </c>
      <c r="AN118" s="1">
        <f>MEDIAN($H118)</f>
        <v>0</v>
      </c>
      <c r="AO118" s="1">
        <f>MEDIAN($I118)</f>
        <v>0</v>
      </c>
      <c r="AP118" s="1">
        <f>MEDIAN($J118)</f>
        <v>0</v>
      </c>
      <c r="AQ118" s="1">
        <f>MEDIAN($K118)</f>
        <v>0</v>
      </c>
      <c r="AR118" s="1">
        <f>MEDIAN($M118)</f>
        <v>0</v>
      </c>
      <c r="AS118" s="1">
        <f>MEDIAN($N118)</f>
        <v>0</v>
      </c>
      <c r="AT118" s="1">
        <f>MEDIAN($P118)</f>
        <v>0</v>
      </c>
      <c r="AU118" s="1">
        <f>MEDIAN($Q118)</f>
        <v>0</v>
      </c>
      <c r="AV118" s="1">
        <f>MEDIAN($R118)</f>
        <v>0</v>
      </c>
      <c r="AW118" s="1">
        <f>MAX($B118)</f>
        <v>0</v>
      </c>
      <c r="AX118" s="1">
        <f>MAX($C118)</f>
        <v>0</v>
      </c>
      <c r="AY118" s="1">
        <f>MAX($D118)</f>
        <v>0</v>
      </c>
      <c r="AZ118" s="1">
        <f>MAX($E118)</f>
        <v>0</v>
      </c>
      <c r="BA118" s="1">
        <f>MAX($F118)</f>
        <v>0</v>
      </c>
      <c r="BB118" s="1">
        <f>MAX($G118)</f>
        <v>0</v>
      </c>
      <c r="BC118" s="1">
        <f>MAX($H118)</f>
        <v>0</v>
      </c>
      <c r="BD118" s="1">
        <f>MAX($I118)</f>
        <v>0</v>
      </c>
      <c r="BE118" s="1">
        <f>MAX($J118)</f>
        <v>0</v>
      </c>
      <c r="BF118" s="1">
        <f>MAX($K118)</f>
        <v>0</v>
      </c>
      <c r="BG118" s="1">
        <f>MAX($M118)</f>
        <v>0</v>
      </c>
      <c r="BH118" s="1">
        <f>MAX($N118)</f>
        <v>0</v>
      </c>
      <c r="BI118" s="1">
        <f>MAX($P118)</f>
        <v>0</v>
      </c>
      <c r="BJ118" s="1">
        <f>MAX($Q118)</f>
        <v>0</v>
      </c>
      <c r="BK118" s="1">
        <f>MAX($R118)</f>
        <v>0</v>
      </c>
    </row>
    <row r="119" spans="1:63">
      <c r="A119" s="1" t="s">
        <v>116</v>
      </c>
      <c r="B119" s="1">
        <v>0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0.019</v>
      </c>
      <c r="J119" s="1">
        <v>3000</v>
      </c>
      <c r="K119" s="1">
        <v>0</v>
      </c>
      <c r="L119" s="1" t="s">
        <v>503</v>
      </c>
      <c r="M119" s="1">
        <v>0</v>
      </c>
      <c r="N119" s="1">
        <v>0</v>
      </c>
      <c r="O119" s="1" t="s">
        <v>507</v>
      </c>
      <c r="P119" s="1">
        <v>1500</v>
      </c>
      <c r="Q119" s="1">
        <v>1</v>
      </c>
      <c r="R119" s="1">
        <v>0</v>
      </c>
      <c r="S119" s="1">
        <f>MIN($B119)</f>
        <v>0</v>
      </c>
      <c r="T119" s="1">
        <f>MIN($C119)</f>
        <v>0</v>
      </c>
      <c r="U119" s="1">
        <f>MIN($D119)</f>
        <v>0</v>
      </c>
      <c r="V119" s="1">
        <f>MIN($E119)</f>
        <v>0</v>
      </c>
      <c r="W119" s="1">
        <f>MIN($F119)</f>
        <v>0</v>
      </c>
      <c r="X119" s="1">
        <f>MIN($G119)</f>
        <v>0</v>
      </c>
      <c r="Y119" s="1">
        <f>MIN($H119)</f>
        <v>0</v>
      </c>
      <c r="Z119" s="1">
        <f>MIN($I119)</f>
        <v>0</v>
      </c>
      <c r="AA119" s="1">
        <f>MIN($J119)</f>
        <v>0</v>
      </c>
      <c r="AB119" s="1">
        <f>MIN($K119)</f>
        <v>0</v>
      </c>
      <c r="AC119" s="1">
        <f>MIN($M119)</f>
        <v>0</v>
      </c>
      <c r="AD119" s="1">
        <f>MIN($N119)</f>
        <v>0</v>
      </c>
      <c r="AE119" s="1">
        <f>MIN($P119)</f>
        <v>0</v>
      </c>
      <c r="AF119" s="1">
        <f>MIN($Q119)</f>
        <v>0</v>
      </c>
      <c r="AG119" s="1">
        <f>MIN($R119)</f>
        <v>0</v>
      </c>
      <c r="AH119" s="1">
        <f>MEDIAN($B119)</f>
        <v>0</v>
      </c>
      <c r="AI119" s="1">
        <f>MEDIAN($C119)</f>
        <v>0</v>
      </c>
      <c r="AJ119" s="1">
        <f>MEDIAN($D119)</f>
        <v>0</v>
      </c>
      <c r="AK119" s="1">
        <f>MEDIAN($E119)</f>
        <v>0</v>
      </c>
      <c r="AL119" s="1">
        <f>MEDIAN($F119)</f>
        <v>0</v>
      </c>
      <c r="AM119" s="1">
        <f>MEDIAN($G119)</f>
        <v>0</v>
      </c>
      <c r="AN119" s="1">
        <f>MEDIAN($H119)</f>
        <v>0</v>
      </c>
      <c r="AO119" s="1">
        <f>MEDIAN($I119)</f>
        <v>0</v>
      </c>
      <c r="AP119" s="1">
        <f>MEDIAN($J119)</f>
        <v>0</v>
      </c>
      <c r="AQ119" s="1">
        <f>MEDIAN($K119)</f>
        <v>0</v>
      </c>
      <c r="AR119" s="1">
        <f>MEDIAN($M119)</f>
        <v>0</v>
      </c>
      <c r="AS119" s="1">
        <f>MEDIAN($N119)</f>
        <v>0</v>
      </c>
      <c r="AT119" s="1">
        <f>MEDIAN($P119)</f>
        <v>0</v>
      </c>
      <c r="AU119" s="1">
        <f>MEDIAN($Q119)</f>
        <v>0</v>
      </c>
      <c r="AV119" s="1">
        <f>MEDIAN($R119)</f>
        <v>0</v>
      </c>
      <c r="AW119" s="1">
        <f>MAX($B119)</f>
        <v>0</v>
      </c>
      <c r="AX119" s="1">
        <f>MAX($C119)</f>
        <v>0</v>
      </c>
      <c r="AY119" s="1">
        <f>MAX($D119)</f>
        <v>0</v>
      </c>
      <c r="AZ119" s="1">
        <f>MAX($E119)</f>
        <v>0</v>
      </c>
      <c r="BA119" s="1">
        <f>MAX($F119)</f>
        <v>0</v>
      </c>
      <c r="BB119" s="1">
        <f>MAX($G119)</f>
        <v>0</v>
      </c>
      <c r="BC119" s="1">
        <f>MAX($H119)</f>
        <v>0</v>
      </c>
      <c r="BD119" s="1">
        <f>MAX($I119)</f>
        <v>0</v>
      </c>
      <c r="BE119" s="1">
        <f>MAX($J119)</f>
        <v>0</v>
      </c>
      <c r="BF119" s="1">
        <f>MAX($K119)</f>
        <v>0</v>
      </c>
      <c r="BG119" s="1">
        <f>MAX($M119)</f>
        <v>0</v>
      </c>
      <c r="BH119" s="1">
        <f>MAX($N119)</f>
        <v>0</v>
      </c>
      <c r="BI119" s="1">
        <f>MAX($P119)</f>
        <v>0</v>
      </c>
      <c r="BJ119" s="1">
        <f>MAX($Q119)</f>
        <v>0</v>
      </c>
      <c r="BK119" s="1">
        <f>MAX($R119)</f>
        <v>0</v>
      </c>
    </row>
    <row r="120" spans="1:63">
      <c r="A120" s="1" t="s">
        <v>117</v>
      </c>
      <c r="B120" s="1">
        <v>0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0.019</v>
      </c>
      <c r="J120" s="1">
        <v>3000</v>
      </c>
      <c r="K120" s="1">
        <v>0</v>
      </c>
      <c r="L120" s="1" t="s">
        <v>503</v>
      </c>
      <c r="M120" s="1">
        <v>0</v>
      </c>
      <c r="N120" s="1">
        <v>0</v>
      </c>
      <c r="O120" s="1" t="s">
        <v>507</v>
      </c>
      <c r="P120" s="1">
        <v>1500</v>
      </c>
      <c r="Q120" s="1">
        <v>1</v>
      </c>
      <c r="R120" s="1">
        <v>0</v>
      </c>
      <c r="S120" s="1">
        <f>MIN($B120)</f>
        <v>0</v>
      </c>
      <c r="T120" s="1">
        <f>MIN($C120)</f>
        <v>0</v>
      </c>
      <c r="U120" s="1">
        <f>MIN($D120)</f>
        <v>0</v>
      </c>
      <c r="V120" s="1">
        <f>MIN($E120)</f>
        <v>0</v>
      </c>
      <c r="W120" s="1">
        <f>MIN($F120)</f>
        <v>0</v>
      </c>
      <c r="X120" s="1">
        <f>MIN($G120)</f>
        <v>0</v>
      </c>
      <c r="Y120" s="1">
        <f>MIN($H120)</f>
        <v>0</v>
      </c>
      <c r="Z120" s="1">
        <f>MIN($I120)</f>
        <v>0</v>
      </c>
      <c r="AA120" s="1">
        <f>MIN($J120)</f>
        <v>0</v>
      </c>
      <c r="AB120" s="1">
        <f>MIN($K120)</f>
        <v>0</v>
      </c>
      <c r="AC120" s="1">
        <f>MIN($M120)</f>
        <v>0</v>
      </c>
      <c r="AD120" s="1">
        <f>MIN($N120)</f>
        <v>0</v>
      </c>
      <c r="AE120" s="1">
        <f>MIN($P120)</f>
        <v>0</v>
      </c>
      <c r="AF120" s="1">
        <f>MIN($Q120)</f>
        <v>0</v>
      </c>
      <c r="AG120" s="1">
        <f>MIN($R120)</f>
        <v>0</v>
      </c>
      <c r="AH120" s="1">
        <f>MEDIAN($B120)</f>
        <v>0</v>
      </c>
      <c r="AI120" s="1">
        <f>MEDIAN($C120)</f>
        <v>0</v>
      </c>
      <c r="AJ120" s="1">
        <f>MEDIAN($D120)</f>
        <v>0</v>
      </c>
      <c r="AK120" s="1">
        <f>MEDIAN($E120)</f>
        <v>0</v>
      </c>
      <c r="AL120" s="1">
        <f>MEDIAN($F120)</f>
        <v>0</v>
      </c>
      <c r="AM120" s="1">
        <f>MEDIAN($G120)</f>
        <v>0</v>
      </c>
      <c r="AN120" s="1">
        <f>MEDIAN($H120)</f>
        <v>0</v>
      </c>
      <c r="AO120" s="1">
        <f>MEDIAN($I120)</f>
        <v>0</v>
      </c>
      <c r="AP120" s="1">
        <f>MEDIAN($J120)</f>
        <v>0</v>
      </c>
      <c r="AQ120" s="1">
        <f>MEDIAN($K120)</f>
        <v>0</v>
      </c>
      <c r="AR120" s="1">
        <f>MEDIAN($M120)</f>
        <v>0</v>
      </c>
      <c r="AS120" s="1">
        <f>MEDIAN($N120)</f>
        <v>0</v>
      </c>
      <c r="AT120" s="1">
        <f>MEDIAN($P120)</f>
        <v>0</v>
      </c>
      <c r="AU120" s="1">
        <f>MEDIAN($Q120)</f>
        <v>0</v>
      </c>
      <c r="AV120" s="1">
        <f>MEDIAN($R120)</f>
        <v>0</v>
      </c>
      <c r="AW120" s="1">
        <f>MAX($B120)</f>
        <v>0</v>
      </c>
      <c r="AX120" s="1">
        <f>MAX($C120)</f>
        <v>0</v>
      </c>
      <c r="AY120" s="1">
        <f>MAX($D120)</f>
        <v>0</v>
      </c>
      <c r="AZ120" s="1">
        <f>MAX($E120)</f>
        <v>0</v>
      </c>
      <c r="BA120" s="1">
        <f>MAX($F120)</f>
        <v>0</v>
      </c>
      <c r="BB120" s="1">
        <f>MAX($G120)</f>
        <v>0</v>
      </c>
      <c r="BC120" s="1">
        <f>MAX($H120)</f>
        <v>0</v>
      </c>
      <c r="BD120" s="1">
        <f>MAX($I120)</f>
        <v>0</v>
      </c>
      <c r="BE120" s="1">
        <f>MAX($J120)</f>
        <v>0</v>
      </c>
      <c r="BF120" s="1">
        <f>MAX($K120)</f>
        <v>0</v>
      </c>
      <c r="BG120" s="1">
        <f>MAX($M120)</f>
        <v>0</v>
      </c>
      <c r="BH120" s="1">
        <f>MAX($N120)</f>
        <v>0</v>
      </c>
      <c r="BI120" s="1">
        <f>MAX($P120)</f>
        <v>0</v>
      </c>
      <c r="BJ120" s="1">
        <f>MAX($Q120)</f>
        <v>0</v>
      </c>
      <c r="BK120" s="1">
        <f>MAX($R120)</f>
        <v>0</v>
      </c>
    </row>
    <row r="121" spans="1:63">
      <c r="A121" s="1" t="s">
        <v>118</v>
      </c>
      <c r="B121" s="1">
        <v>0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0.018</v>
      </c>
      <c r="J121" s="1">
        <v>3000</v>
      </c>
      <c r="K121" s="1">
        <v>0</v>
      </c>
      <c r="L121" s="1" t="s">
        <v>503</v>
      </c>
      <c r="M121" s="1">
        <v>0</v>
      </c>
      <c r="N121" s="1">
        <v>0</v>
      </c>
      <c r="O121" s="1" t="s">
        <v>507</v>
      </c>
      <c r="P121" s="1">
        <v>1500</v>
      </c>
      <c r="Q121" s="1">
        <v>1</v>
      </c>
      <c r="R121" s="1">
        <v>0</v>
      </c>
      <c r="S121" s="1">
        <f>MIN($B121)</f>
        <v>0</v>
      </c>
      <c r="T121" s="1">
        <f>MIN($C121)</f>
        <v>0</v>
      </c>
      <c r="U121" s="1">
        <f>MIN($D121)</f>
        <v>0</v>
      </c>
      <c r="V121" s="1">
        <f>MIN($E121)</f>
        <v>0</v>
      </c>
      <c r="W121" s="1">
        <f>MIN($F121)</f>
        <v>0</v>
      </c>
      <c r="X121" s="1">
        <f>MIN($G121)</f>
        <v>0</v>
      </c>
      <c r="Y121" s="1">
        <f>MIN($H121)</f>
        <v>0</v>
      </c>
      <c r="Z121" s="1">
        <f>MIN($I121)</f>
        <v>0</v>
      </c>
      <c r="AA121" s="1">
        <f>MIN($J121)</f>
        <v>0</v>
      </c>
      <c r="AB121" s="1">
        <f>MIN($K121)</f>
        <v>0</v>
      </c>
      <c r="AC121" s="1">
        <f>MIN($M121)</f>
        <v>0</v>
      </c>
      <c r="AD121" s="1">
        <f>MIN($N121)</f>
        <v>0</v>
      </c>
      <c r="AE121" s="1">
        <f>MIN($P121)</f>
        <v>0</v>
      </c>
      <c r="AF121" s="1">
        <f>MIN($Q121)</f>
        <v>0</v>
      </c>
      <c r="AG121" s="1">
        <f>MIN($R121)</f>
        <v>0</v>
      </c>
      <c r="AH121" s="1">
        <f>MEDIAN($B121)</f>
        <v>0</v>
      </c>
      <c r="AI121" s="1">
        <f>MEDIAN($C121)</f>
        <v>0</v>
      </c>
      <c r="AJ121" s="1">
        <f>MEDIAN($D121)</f>
        <v>0</v>
      </c>
      <c r="AK121" s="1">
        <f>MEDIAN($E121)</f>
        <v>0</v>
      </c>
      <c r="AL121" s="1">
        <f>MEDIAN($F121)</f>
        <v>0</v>
      </c>
      <c r="AM121" s="1">
        <f>MEDIAN($G121)</f>
        <v>0</v>
      </c>
      <c r="AN121" s="1">
        <f>MEDIAN($H121)</f>
        <v>0</v>
      </c>
      <c r="AO121" s="1">
        <f>MEDIAN($I121)</f>
        <v>0</v>
      </c>
      <c r="AP121" s="1">
        <f>MEDIAN($J121)</f>
        <v>0</v>
      </c>
      <c r="AQ121" s="1">
        <f>MEDIAN($K121)</f>
        <v>0</v>
      </c>
      <c r="AR121" s="1">
        <f>MEDIAN($M121)</f>
        <v>0</v>
      </c>
      <c r="AS121" s="1">
        <f>MEDIAN($N121)</f>
        <v>0</v>
      </c>
      <c r="AT121" s="1">
        <f>MEDIAN($P121)</f>
        <v>0</v>
      </c>
      <c r="AU121" s="1">
        <f>MEDIAN($Q121)</f>
        <v>0</v>
      </c>
      <c r="AV121" s="1">
        <f>MEDIAN($R121)</f>
        <v>0</v>
      </c>
      <c r="AW121" s="1">
        <f>MAX($B121)</f>
        <v>0</v>
      </c>
      <c r="AX121" s="1">
        <f>MAX($C121)</f>
        <v>0</v>
      </c>
      <c r="AY121" s="1">
        <f>MAX($D121)</f>
        <v>0</v>
      </c>
      <c r="AZ121" s="1">
        <f>MAX($E121)</f>
        <v>0</v>
      </c>
      <c r="BA121" s="1">
        <f>MAX($F121)</f>
        <v>0</v>
      </c>
      <c r="BB121" s="1">
        <f>MAX($G121)</f>
        <v>0</v>
      </c>
      <c r="BC121" s="1">
        <f>MAX($H121)</f>
        <v>0</v>
      </c>
      <c r="BD121" s="1">
        <f>MAX($I121)</f>
        <v>0</v>
      </c>
      <c r="BE121" s="1">
        <f>MAX($J121)</f>
        <v>0</v>
      </c>
      <c r="BF121" s="1">
        <f>MAX($K121)</f>
        <v>0</v>
      </c>
      <c r="BG121" s="1">
        <f>MAX($M121)</f>
        <v>0</v>
      </c>
      <c r="BH121" s="1">
        <f>MAX($N121)</f>
        <v>0</v>
      </c>
      <c r="BI121" s="1">
        <f>MAX($P121)</f>
        <v>0</v>
      </c>
      <c r="BJ121" s="1">
        <f>MAX($Q121)</f>
        <v>0</v>
      </c>
      <c r="BK121" s="1">
        <f>MAX($R121)</f>
        <v>0</v>
      </c>
    </row>
    <row r="122" spans="1:63">
      <c r="A122" s="1" t="s">
        <v>119</v>
      </c>
      <c r="B122" s="1">
        <v>0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0.019</v>
      </c>
      <c r="J122" s="1">
        <v>3000</v>
      </c>
      <c r="K122" s="1">
        <v>0</v>
      </c>
      <c r="L122" s="1" t="s">
        <v>503</v>
      </c>
      <c r="M122" s="1">
        <v>0</v>
      </c>
      <c r="N122" s="1">
        <v>0</v>
      </c>
      <c r="O122" s="1" t="s">
        <v>507</v>
      </c>
      <c r="P122" s="1">
        <v>1500</v>
      </c>
      <c r="Q122" s="1">
        <v>1</v>
      </c>
      <c r="R122" s="1">
        <v>0</v>
      </c>
      <c r="S122" s="1">
        <f>MIN($B122)</f>
        <v>0</v>
      </c>
      <c r="T122" s="1">
        <f>MIN($C122)</f>
        <v>0</v>
      </c>
      <c r="U122" s="1">
        <f>MIN($D122)</f>
        <v>0</v>
      </c>
      <c r="V122" s="1">
        <f>MIN($E122)</f>
        <v>0</v>
      </c>
      <c r="W122" s="1">
        <f>MIN($F122)</f>
        <v>0</v>
      </c>
      <c r="X122" s="1">
        <f>MIN($G122)</f>
        <v>0</v>
      </c>
      <c r="Y122" s="1">
        <f>MIN($H122)</f>
        <v>0</v>
      </c>
      <c r="Z122" s="1">
        <f>MIN($I122)</f>
        <v>0</v>
      </c>
      <c r="AA122" s="1">
        <f>MIN($J122)</f>
        <v>0</v>
      </c>
      <c r="AB122" s="1">
        <f>MIN($K122)</f>
        <v>0</v>
      </c>
      <c r="AC122" s="1">
        <f>MIN($M122)</f>
        <v>0</v>
      </c>
      <c r="AD122" s="1">
        <f>MIN($N122)</f>
        <v>0</v>
      </c>
      <c r="AE122" s="1">
        <f>MIN($P122)</f>
        <v>0</v>
      </c>
      <c r="AF122" s="1">
        <f>MIN($Q122)</f>
        <v>0</v>
      </c>
      <c r="AG122" s="1">
        <f>MIN($R122)</f>
        <v>0</v>
      </c>
      <c r="AH122" s="1">
        <f>MEDIAN($B122)</f>
        <v>0</v>
      </c>
      <c r="AI122" s="1">
        <f>MEDIAN($C122)</f>
        <v>0</v>
      </c>
      <c r="AJ122" s="1">
        <f>MEDIAN($D122)</f>
        <v>0</v>
      </c>
      <c r="AK122" s="1">
        <f>MEDIAN($E122)</f>
        <v>0</v>
      </c>
      <c r="AL122" s="1">
        <f>MEDIAN($F122)</f>
        <v>0</v>
      </c>
      <c r="AM122" s="1">
        <f>MEDIAN($G122)</f>
        <v>0</v>
      </c>
      <c r="AN122" s="1">
        <f>MEDIAN($H122)</f>
        <v>0</v>
      </c>
      <c r="AO122" s="1">
        <f>MEDIAN($I122)</f>
        <v>0</v>
      </c>
      <c r="AP122" s="1">
        <f>MEDIAN($J122)</f>
        <v>0</v>
      </c>
      <c r="AQ122" s="1">
        <f>MEDIAN($K122)</f>
        <v>0</v>
      </c>
      <c r="AR122" s="1">
        <f>MEDIAN($M122)</f>
        <v>0</v>
      </c>
      <c r="AS122" s="1">
        <f>MEDIAN($N122)</f>
        <v>0</v>
      </c>
      <c r="AT122" s="1">
        <f>MEDIAN($P122)</f>
        <v>0</v>
      </c>
      <c r="AU122" s="1">
        <f>MEDIAN($Q122)</f>
        <v>0</v>
      </c>
      <c r="AV122" s="1">
        <f>MEDIAN($R122)</f>
        <v>0</v>
      </c>
      <c r="AW122" s="1">
        <f>MAX($B122)</f>
        <v>0</v>
      </c>
      <c r="AX122" s="1">
        <f>MAX($C122)</f>
        <v>0</v>
      </c>
      <c r="AY122" s="1">
        <f>MAX($D122)</f>
        <v>0</v>
      </c>
      <c r="AZ122" s="1">
        <f>MAX($E122)</f>
        <v>0</v>
      </c>
      <c r="BA122" s="1">
        <f>MAX($F122)</f>
        <v>0</v>
      </c>
      <c r="BB122" s="1">
        <f>MAX($G122)</f>
        <v>0</v>
      </c>
      <c r="BC122" s="1">
        <f>MAX($H122)</f>
        <v>0</v>
      </c>
      <c r="BD122" s="1">
        <f>MAX($I122)</f>
        <v>0</v>
      </c>
      <c r="BE122" s="1">
        <f>MAX($J122)</f>
        <v>0</v>
      </c>
      <c r="BF122" s="1">
        <f>MAX($K122)</f>
        <v>0</v>
      </c>
      <c r="BG122" s="1">
        <f>MAX($M122)</f>
        <v>0</v>
      </c>
      <c r="BH122" s="1">
        <f>MAX($N122)</f>
        <v>0</v>
      </c>
      <c r="BI122" s="1">
        <f>MAX($P122)</f>
        <v>0</v>
      </c>
      <c r="BJ122" s="1">
        <f>MAX($Q122)</f>
        <v>0</v>
      </c>
      <c r="BK122" s="1">
        <f>MAX($R122)</f>
        <v>0</v>
      </c>
    </row>
    <row r="123" spans="1:63">
      <c r="A123" s="1" t="s">
        <v>120</v>
      </c>
      <c r="B123" s="1">
        <v>0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0.018</v>
      </c>
      <c r="J123" s="1">
        <v>3000</v>
      </c>
      <c r="K123" s="1">
        <v>0</v>
      </c>
      <c r="L123" s="1" t="s">
        <v>503</v>
      </c>
      <c r="M123" s="1">
        <v>0</v>
      </c>
      <c r="N123" s="1">
        <v>0</v>
      </c>
      <c r="O123" s="1" t="s">
        <v>507</v>
      </c>
      <c r="P123" s="1">
        <v>1500</v>
      </c>
      <c r="Q123" s="1">
        <v>1</v>
      </c>
      <c r="R123" s="1">
        <v>0</v>
      </c>
      <c r="S123" s="1">
        <f>MIN($B123)</f>
        <v>0</v>
      </c>
      <c r="T123" s="1">
        <f>MIN($C123)</f>
        <v>0</v>
      </c>
      <c r="U123" s="1">
        <f>MIN($D123)</f>
        <v>0</v>
      </c>
      <c r="V123" s="1">
        <f>MIN($E123)</f>
        <v>0</v>
      </c>
      <c r="W123" s="1">
        <f>MIN($F123)</f>
        <v>0</v>
      </c>
      <c r="X123" s="1">
        <f>MIN($G123)</f>
        <v>0</v>
      </c>
      <c r="Y123" s="1">
        <f>MIN($H123)</f>
        <v>0</v>
      </c>
      <c r="Z123" s="1">
        <f>MIN($I123)</f>
        <v>0</v>
      </c>
      <c r="AA123" s="1">
        <f>MIN($J123)</f>
        <v>0</v>
      </c>
      <c r="AB123" s="1">
        <f>MIN($K123)</f>
        <v>0</v>
      </c>
      <c r="AC123" s="1">
        <f>MIN($M123)</f>
        <v>0</v>
      </c>
      <c r="AD123" s="1">
        <f>MIN($N123)</f>
        <v>0</v>
      </c>
      <c r="AE123" s="1">
        <f>MIN($P123)</f>
        <v>0</v>
      </c>
      <c r="AF123" s="1">
        <f>MIN($Q123)</f>
        <v>0</v>
      </c>
      <c r="AG123" s="1">
        <f>MIN($R123)</f>
        <v>0</v>
      </c>
      <c r="AH123" s="1">
        <f>MEDIAN($B123)</f>
        <v>0</v>
      </c>
      <c r="AI123" s="1">
        <f>MEDIAN($C123)</f>
        <v>0</v>
      </c>
      <c r="AJ123" s="1">
        <f>MEDIAN($D123)</f>
        <v>0</v>
      </c>
      <c r="AK123" s="1">
        <f>MEDIAN($E123)</f>
        <v>0</v>
      </c>
      <c r="AL123" s="1">
        <f>MEDIAN($F123)</f>
        <v>0</v>
      </c>
      <c r="AM123" s="1">
        <f>MEDIAN($G123)</f>
        <v>0</v>
      </c>
      <c r="AN123" s="1">
        <f>MEDIAN($H123)</f>
        <v>0</v>
      </c>
      <c r="AO123" s="1">
        <f>MEDIAN($I123)</f>
        <v>0</v>
      </c>
      <c r="AP123" s="1">
        <f>MEDIAN($J123)</f>
        <v>0</v>
      </c>
      <c r="AQ123" s="1">
        <f>MEDIAN($K123)</f>
        <v>0</v>
      </c>
      <c r="AR123" s="1">
        <f>MEDIAN($M123)</f>
        <v>0</v>
      </c>
      <c r="AS123" s="1">
        <f>MEDIAN($N123)</f>
        <v>0</v>
      </c>
      <c r="AT123" s="1">
        <f>MEDIAN($P123)</f>
        <v>0</v>
      </c>
      <c r="AU123" s="1">
        <f>MEDIAN($Q123)</f>
        <v>0</v>
      </c>
      <c r="AV123" s="1">
        <f>MEDIAN($R123)</f>
        <v>0</v>
      </c>
      <c r="AW123" s="1">
        <f>MAX($B123)</f>
        <v>0</v>
      </c>
      <c r="AX123" s="1">
        <f>MAX($C123)</f>
        <v>0</v>
      </c>
      <c r="AY123" s="1">
        <f>MAX($D123)</f>
        <v>0</v>
      </c>
      <c r="AZ123" s="1">
        <f>MAX($E123)</f>
        <v>0</v>
      </c>
      <c r="BA123" s="1">
        <f>MAX($F123)</f>
        <v>0</v>
      </c>
      <c r="BB123" s="1">
        <f>MAX($G123)</f>
        <v>0</v>
      </c>
      <c r="BC123" s="1">
        <f>MAX($H123)</f>
        <v>0</v>
      </c>
      <c r="BD123" s="1">
        <f>MAX($I123)</f>
        <v>0</v>
      </c>
      <c r="BE123" s="1">
        <f>MAX($J123)</f>
        <v>0</v>
      </c>
      <c r="BF123" s="1">
        <f>MAX($K123)</f>
        <v>0</v>
      </c>
      <c r="BG123" s="1">
        <f>MAX($M123)</f>
        <v>0</v>
      </c>
      <c r="BH123" s="1">
        <f>MAX($N123)</f>
        <v>0</v>
      </c>
      <c r="BI123" s="1">
        <f>MAX($P123)</f>
        <v>0</v>
      </c>
      <c r="BJ123" s="1">
        <f>MAX($Q123)</f>
        <v>0</v>
      </c>
      <c r="BK123" s="1">
        <f>MAX($R123)</f>
        <v>0</v>
      </c>
    </row>
    <row r="124" spans="1:63">
      <c r="A124" s="1" t="s">
        <v>121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0.022</v>
      </c>
      <c r="J124" s="1">
        <v>3000</v>
      </c>
      <c r="K124" s="1">
        <v>0</v>
      </c>
      <c r="L124" s="1" t="s">
        <v>503</v>
      </c>
      <c r="M124" s="1">
        <v>0</v>
      </c>
      <c r="N124" s="1">
        <v>0</v>
      </c>
      <c r="O124" s="1" t="s">
        <v>507</v>
      </c>
      <c r="P124" s="1">
        <v>1500</v>
      </c>
      <c r="Q124" s="1">
        <v>1</v>
      </c>
      <c r="R124" s="1">
        <v>0</v>
      </c>
      <c r="S124" s="1">
        <f>MIN($B124)</f>
        <v>0</v>
      </c>
      <c r="T124" s="1">
        <f>MIN($C124)</f>
        <v>0</v>
      </c>
      <c r="U124" s="1">
        <f>MIN($D124)</f>
        <v>0</v>
      </c>
      <c r="V124" s="1">
        <f>MIN($E124)</f>
        <v>0</v>
      </c>
      <c r="W124" s="1">
        <f>MIN($F124)</f>
        <v>0</v>
      </c>
      <c r="X124" s="1">
        <f>MIN($G124)</f>
        <v>0</v>
      </c>
      <c r="Y124" s="1">
        <f>MIN($H124)</f>
        <v>0</v>
      </c>
      <c r="Z124" s="1">
        <f>MIN($I124)</f>
        <v>0</v>
      </c>
      <c r="AA124" s="1">
        <f>MIN($J124)</f>
        <v>0</v>
      </c>
      <c r="AB124" s="1">
        <f>MIN($K124)</f>
        <v>0</v>
      </c>
      <c r="AC124" s="1">
        <f>MIN($M124)</f>
        <v>0</v>
      </c>
      <c r="AD124" s="1">
        <f>MIN($N124)</f>
        <v>0</v>
      </c>
      <c r="AE124" s="1">
        <f>MIN($P124)</f>
        <v>0</v>
      </c>
      <c r="AF124" s="1">
        <f>MIN($Q124)</f>
        <v>0</v>
      </c>
      <c r="AG124" s="1">
        <f>MIN($R124)</f>
        <v>0</v>
      </c>
      <c r="AH124" s="1">
        <f>MEDIAN($B124)</f>
        <v>0</v>
      </c>
      <c r="AI124" s="1">
        <f>MEDIAN($C124)</f>
        <v>0</v>
      </c>
      <c r="AJ124" s="1">
        <f>MEDIAN($D124)</f>
        <v>0</v>
      </c>
      <c r="AK124" s="1">
        <f>MEDIAN($E124)</f>
        <v>0</v>
      </c>
      <c r="AL124" s="1">
        <f>MEDIAN($F124)</f>
        <v>0</v>
      </c>
      <c r="AM124" s="1">
        <f>MEDIAN($G124)</f>
        <v>0</v>
      </c>
      <c r="AN124" s="1">
        <f>MEDIAN($H124)</f>
        <v>0</v>
      </c>
      <c r="AO124" s="1">
        <f>MEDIAN($I124)</f>
        <v>0</v>
      </c>
      <c r="AP124" s="1">
        <f>MEDIAN($J124)</f>
        <v>0</v>
      </c>
      <c r="AQ124" s="1">
        <f>MEDIAN($K124)</f>
        <v>0</v>
      </c>
      <c r="AR124" s="1">
        <f>MEDIAN($M124)</f>
        <v>0</v>
      </c>
      <c r="AS124" s="1">
        <f>MEDIAN($N124)</f>
        <v>0</v>
      </c>
      <c r="AT124" s="1">
        <f>MEDIAN($P124)</f>
        <v>0</v>
      </c>
      <c r="AU124" s="1">
        <f>MEDIAN($Q124)</f>
        <v>0</v>
      </c>
      <c r="AV124" s="1">
        <f>MEDIAN($R124)</f>
        <v>0</v>
      </c>
      <c r="AW124" s="1">
        <f>MAX($B124)</f>
        <v>0</v>
      </c>
      <c r="AX124" s="1">
        <f>MAX($C124)</f>
        <v>0</v>
      </c>
      <c r="AY124" s="1">
        <f>MAX($D124)</f>
        <v>0</v>
      </c>
      <c r="AZ124" s="1">
        <f>MAX($E124)</f>
        <v>0</v>
      </c>
      <c r="BA124" s="1">
        <f>MAX($F124)</f>
        <v>0</v>
      </c>
      <c r="BB124" s="1">
        <f>MAX($G124)</f>
        <v>0</v>
      </c>
      <c r="BC124" s="1">
        <f>MAX($H124)</f>
        <v>0</v>
      </c>
      <c r="BD124" s="1">
        <f>MAX($I124)</f>
        <v>0</v>
      </c>
      <c r="BE124" s="1">
        <f>MAX($J124)</f>
        <v>0</v>
      </c>
      <c r="BF124" s="1">
        <f>MAX($K124)</f>
        <v>0</v>
      </c>
      <c r="BG124" s="1">
        <f>MAX($M124)</f>
        <v>0</v>
      </c>
      <c r="BH124" s="1">
        <f>MAX($N124)</f>
        <v>0</v>
      </c>
      <c r="BI124" s="1">
        <f>MAX($P124)</f>
        <v>0</v>
      </c>
      <c r="BJ124" s="1">
        <f>MAX($Q124)</f>
        <v>0</v>
      </c>
      <c r="BK124" s="1">
        <f>MAX($R124)</f>
        <v>0</v>
      </c>
    </row>
    <row r="125" spans="1:63">
      <c r="A125" s="1" t="s">
        <v>122</v>
      </c>
      <c r="B125" s="1">
        <v>0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0.022</v>
      </c>
      <c r="J125" s="1">
        <v>3000</v>
      </c>
      <c r="K125" s="1">
        <v>0</v>
      </c>
      <c r="L125" s="1" t="s">
        <v>503</v>
      </c>
      <c r="M125" s="1">
        <v>0</v>
      </c>
      <c r="N125" s="1">
        <v>0</v>
      </c>
      <c r="O125" s="1" t="s">
        <v>507</v>
      </c>
      <c r="P125" s="1">
        <v>1500</v>
      </c>
      <c r="Q125" s="1">
        <v>1</v>
      </c>
      <c r="R125" s="1">
        <v>0</v>
      </c>
      <c r="S125" s="1">
        <f>MIN($B125)</f>
        <v>0</v>
      </c>
      <c r="T125" s="1">
        <f>MIN($C125)</f>
        <v>0</v>
      </c>
      <c r="U125" s="1">
        <f>MIN($D125)</f>
        <v>0</v>
      </c>
      <c r="V125" s="1">
        <f>MIN($E125)</f>
        <v>0</v>
      </c>
      <c r="W125" s="1">
        <f>MIN($F125)</f>
        <v>0</v>
      </c>
      <c r="X125" s="1">
        <f>MIN($G125)</f>
        <v>0</v>
      </c>
      <c r="Y125" s="1">
        <f>MIN($H125)</f>
        <v>0</v>
      </c>
      <c r="Z125" s="1">
        <f>MIN($I125)</f>
        <v>0</v>
      </c>
      <c r="AA125" s="1">
        <f>MIN($J125)</f>
        <v>0</v>
      </c>
      <c r="AB125" s="1">
        <f>MIN($K125)</f>
        <v>0</v>
      </c>
      <c r="AC125" s="1">
        <f>MIN($M125)</f>
        <v>0</v>
      </c>
      <c r="AD125" s="1">
        <f>MIN($N125)</f>
        <v>0</v>
      </c>
      <c r="AE125" s="1">
        <f>MIN($P125)</f>
        <v>0</v>
      </c>
      <c r="AF125" s="1">
        <f>MIN($Q125)</f>
        <v>0</v>
      </c>
      <c r="AG125" s="1">
        <f>MIN($R125)</f>
        <v>0</v>
      </c>
      <c r="AH125" s="1">
        <f>MEDIAN($B125)</f>
        <v>0</v>
      </c>
      <c r="AI125" s="1">
        <f>MEDIAN($C125)</f>
        <v>0</v>
      </c>
      <c r="AJ125" s="1">
        <f>MEDIAN($D125)</f>
        <v>0</v>
      </c>
      <c r="AK125" s="1">
        <f>MEDIAN($E125)</f>
        <v>0</v>
      </c>
      <c r="AL125" s="1">
        <f>MEDIAN($F125)</f>
        <v>0</v>
      </c>
      <c r="AM125" s="1">
        <f>MEDIAN($G125)</f>
        <v>0</v>
      </c>
      <c r="AN125" s="1">
        <f>MEDIAN($H125)</f>
        <v>0</v>
      </c>
      <c r="AO125" s="1">
        <f>MEDIAN($I125)</f>
        <v>0</v>
      </c>
      <c r="AP125" s="1">
        <f>MEDIAN($J125)</f>
        <v>0</v>
      </c>
      <c r="AQ125" s="1">
        <f>MEDIAN($K125)</f>
        <v>0</v>
      </c>
      <c r="AR125" s="1">
        <f>MEDIAN($M125)</f>
        <v>0</v>
      </c>
      <c r="AS125" s="1">
        <f>MEDIAN($N125)</f>
        <v>0</v>
      </c>
      <c r="AT125" s="1">
        <f>MEDIAN($P125)</f>
        <v>0</v>
      </c>
      <c r="AU125" s="1">
        <f>MEDIAN($Q125)</f>
        <v>0</v>
      </c>
      <c r="AV125" s="1">
        <f>MEDIAN($R125)</f>
        <v>0</v>
      </c>
      <c r="AW125" s="1">
        <f>MAX($B125)</f>
        <v>0</v>
      </c>
      <c r="AX125" s="1">
        <f>MAX($C125)</f>
        <v>0</v>
      </c>
      <c r="AY125" s="1">
        <f>MAX($D125)</f>
        <v>0</v>
      </c>
      <c r="AZ125" s="1">
        <f>MAX($E125)</f>
        <v>0</v>
      </c>
      <c r="BA125" s="1">
        <f>MAX($F125)</f>
        <v>0</v>
      </c>
      <c r="BB125" s="1">
        <f>MAX($G125)</f>
        <v>0</v>
      </c>
      <c r="BC125" s="1">
        <f>MAX($H125)</f>
        <v>0</v>
      </c>
      <c r="BD125" s="1">
        <f>MAX($I125)</f>
        <v>0</v>
      </c>
      <c r="BE125" s="1">
        <f>MAX($J125)</f>
        <v>0</v>
      </c>
      <c r="BF125" s="1">
        <f>MAX($K125)</f>
        <v>0</v>
      </c>
      <c r="BG125" s="1">
        <f>MAX($M125)</f>
        <v>0</v>
      </c>
      <c r="BH125" s="1">
        <f>MAX($N125)</f>
        <v>0</v>
      </c>
      <c r="BI125" s="1">
        <f>MAX($P125)</f>
        <v>0</v>
      </c>
      <c r="BJ125" s="1">
        <f>MAX($Q125)</f>
        <v>0</v>
      </c>
      <c r="BK125" s="1">
        <f>MAX($R125)</f>
        <v>0</v>
      </c>
    </row>
    <row r="126" spans="1:63">
      <c r="A126" s="1" t="s">
        <v>123</v>
      </c>
      <c r="B126" s="1">
        <v>0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0.023</v>
      </c>
      <c r="J126" s="1">
        <v>3000</v>
      </c>
      <c r="K126" s="1">
        <v>0</v>
      </c>
      <c r="L126" s="1" t="s">
        <v>503</v>
      </c>
      <c r="M126" s="1">
        <v>0</v>
      </c>
      <c r="N126" s="1">
        <v>0</v>
      </c>
      <c r="O126" s="1" t="s">
        <v>507</v>
      </c>
      <c r="P126" s="1">
        <v>1500</v>
      </c>
      <c r="Q126" s="1">
        <v>1</v>
      </c>
      <c r="R126" s="1">
        <v>0</v>
      </c>
      <c r="S126" s="1">
        <f>MIN($B126)</f>
        <v>0</v>
      </c>
      <c r="T126" s="1">
        <f>MIN($C126)</f>
        <v>0</v>
      </c>
      <c r="U126" s="1">
        <f>MIN($D126)</f>
        <v>0</v>
      </c>
      <c r="V126" s="1">
        <f>MIN($E126)</f>
        <v>0</v>
      </c>
      <c r="W126" s="1">
        <f>MIN($F126)</f>
        <v>0</v>
      </c>
      <c r="X126" s="1">
        <f>MIN($G126)</f>
        <v>0</v>
      </c>
      <c r="Y126" s="1">
        <f>MIN($H126)</f>
        <v>0</v>
      </c>
      <c r="Z126" s="1">
        <f>MIN($I126)</f>
        <v>0</v>
      </c>
      <c r="AA126" s="1">
        <f>MIN($J126)</f>
        <v>0</v>
      </c>
      <c r="AB126" s="1">
        <f>MIN($K126)</f>
        <v>0</v>
      </c>
      <c r="AC126" s="1">
        <f>MIN($M126)</f>
        <v>0</v>
      </c>
      <c r="AD126" s="1">
        <f>MIN($N126)</f>
        <v>0</v>
      </c>
      <c r="AE126" s="1">
        <f>MIN($P126)</f>
        <v>0</v>
      </c>
      <c r="AF126" s="1">
        <f>MIN($Q126)</f>
        <v>0</v>
      </c>
      <c r="AG126" s="1">
        <f>MIN($R126)</f>
        <v>0</v>
      </c>
      <c r="AH126" s="1">
        <f>MEDIAN($B126)</f>
        <v>0</v>
      </c>
      <c r="AI126" s="1">
        <f>MEDIAN($C126)</f>
        <v>0</v>
      </c>
      <c r="AJ126" s="1">
        <f>MEDIAN($D126)</f>
        <v>0</v>
      </c>
      <c r="AK126" s="1">
        <f>MEDIAN($E126)</f>
        <v>0</v>
      </c>
      <c r="AL126" s="1">
        <f>MEDIAN($F126)</f>
        <v>0</v>
      </c>
      <c r="AM126" s="1">
        <f>MEDIAN($G126)</f>
        <v>0</v>
      </c>
      <c r="AN126" s="1">
        <f>MEDIAN($H126)</f>
        <v>0</v>
      </c>
      <c r="AO126" s="1">
        <f>MEDIAN($I126)</f>
        <v>0</v>
      </c>
      <c r="AP126" s="1">
        <f>MEDIAN($J126)</f>
        <v>0</v>
      </c>
      <c r="AQ126" s="1">
        <f>MEDIAN($K126)</f>
        <v>0</v>
      </c>
      <c r="AR126" s="1">
        <f>MEDIAN($M126)</f>
        <v>0</v>
      </c>
      <c r="AS126" s="1">
        <f>MEDIAN($N126)</f>
        <v>0</v>
      </c>
      <c r="AT126" s="1">
        <f>MEDIAN($P126)</f>
        <v>0</v>
      </c>
      <c r="AU126" s="1">
        <f>MEDIAN($Q126)</f>
        <v>0</v>
      </c>
      <c r="AV126" s="1">
        <f>MEDIAN($R126)</f>
        <v>0</v>
      </c>
      <c r="AW126" s="1">
        <f>MAX($B126)</f>
        <v>0</v>
      </c>
      <c r="AX126" s="1">
        <f>MAX($C126)</f>
        <v>0</v>
      </c>
      <c r="AY126" s="1">
        <f>MAX($D126)</f>
        <v>0</v>
      </c>
      <c r="AZ126" s="1">
        <f>MAX($E126)</f>
        <v>0</v>
      </c>
      <c r="BA126" s="1">
        <f>MAX($F126)</f>
        <v>0</v>
      </c>
      <c r="BB126" s="1">
        <f>MAX($G126)</f>
        <v>0</v>
      </c>
      <c r="BC126" s="1">
        <f>MAX($H126)</f>
        <v>0</v>
      </c>
      <c r="BD126" s="1">
        <f>MAX($I126)</f>
        <v>0</v>
      </c>
      <c r="BE126" s="1">
        <f>MAX($J126)</f>
        <v>0</v>
      </c>
      <c r="BF126" s="1">
        <f>MAX($K126)</f>
        <v>0</v>
      </c>
      <c r="BG126" s="1">
        <f>MAX($M126)</f>
        <v>0</v>
      </c>
      <c r="BH126" s="1">
        <f>MAX($N126)</f>
        <v>0</v>
      </c>
      <c r="BI126" s="1">
        <f>MAX($P126)</f>
        <v>0</v>
      </c>
      <c r="BJ126" s="1">
        <f>MAX($Q126)</f>
        <v>0</v>
      </c>
      <c r="BK126" s="1">
        <f>MAX($R126)</f>
        <v>0</v>
      </c>
    </row>
    <row r="127" spans="1:63">
      <c r="A127" s="1" t="s">
        <v>124</v>
      </c>
      <c r="B127" s="1">
        <v>0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0.019</v>
      </c>
      <c r="J127" s="1">
        <v>3000</v>
      </c>
      <c r="K127" s="1">
        <v>0</v>
      </c>
      <c r="L127" s="1" t="s">
        <v>503</v>
      </c>
      <c r="M127" s="1">
        <v>0</v>
      </c>
      <c r="N127" s="1">
        <v>0</v>
      </c>
      <c r="O127" s="1" t="s">
        <v>507</v>
      </c>
      <c r="P127" s="1">
        <v>1500</v>
      </c>
      <c r="Q127" s="1">
        <v>1</v>
      </c>
      <c r="R127" s="1">
        <v>0</v>
      </c>
      <c r="S127" s="1">
        <f>MIN($B127)</f>
        <v>0</v>
      </c>
      <c r="T127" s="1">
        <f>MIN($C127)</f>
        <v>0</v>
      </c>
      <c r="U127" s="1">
        <f>MIN($D127)</f>
        <v>0</v>
      </c>
      <c r="V127" s="1">
        <f>MIN($E127)</f>
        <v>0</v>
      </c>
      <c r="W127" s="1">
        <f>MIN($F127)</f>
        <v>0</v>
      </c>
      <c r="X127" s="1">
        <f>MIN($G127)</f>
        <v>0</v>
      </c>
      <c r="Y127" s="1">
        <f>MIN($H127)</f>
        <v>0</v>
      </c>
      <c r="Z127" s="1">
        <f>MIN($I127)</f>
        <v>0</v>
      </c>
      <c r="AA127" s="1">
        <f>MIN($J127)</f>
        <v>0</v>
      </c>
      <c r="AB127" s="1">
        <f>MIN($K127)</f>
        <v>0</v>
      </c>
      <c r="AC127" s="1">
        <f>MIN($M127)</f>
        <v>0</v>
      </c>
      <c r="AD127" s="1">
        <f>MIN($N127)</f>
        <v>0</v>
      </c>
      <c r="AE127" s="1">
        <f>MIN($P127)</f>
        <v>0</v>
      </c>
      <c r="AF127" s="1">
        <f>MIN($Q127)</f>
        <v>0</v>
      </c>
      <c r="AG127" s="1">
        <f>MIN($R127)</f>
        <v>0</v>
      </c>
      <c r="AH127" s="1">
        <f>MEDIAN($B127)</f>
        <v>0</v>
      </c>
      <c r="AI127" s="1">
        <f>MEDIAN($C127)</f>
        <v>0</v>
      </c>
      <c r="AJ127" s="1">
        <f>MEDIAN($D127)</f>
        <v>0</v>
      </c>
      <c r="AK127" s="1">
        <f>MEDIAN($E127)</f>
        <v>0</v>
      </c>
      <c r="AL127" s="1">
        <f>MEDIAN($F127)</f>
        <v>0</v>
      </c>
      <c r="AM127" s="1">
        <f>MEDIAN($G127)</f>
        <v>0</v>
      </c>
      <c r="AN127" s="1">
        <f>MEDIAN($H127)</f>
        <v>0</v>
      </c>
      <c r="AO127" s="1">
        <f>MEDIAN($I127)</f>
        <v>0</v>
      </c>
      <c r="AP127" s="1">
        <f>MEDIAN($J127)</f>
        <v>0</v>
      </c>
      <c r="AQ127" s="1">
        <f>MEDIAN($K127)</f>
        <v>0</v>
      </c>
      <c r="AR127" s="1">
        <f>MEDIAN($M127)</f>
        <v>0</v>
      </c>
      <c r="AS127" s="1">
        <f>MEDIAN($N127)</f>
        <v>0</v>
      </c>
      <c r="AT127" s="1">
        <f>MEDIAN($P127)</f>
        <v>0</v>
      </c>
      <c r="AU127" s="1">
        <f>MEDIAN($Q127)</f>
        <v>0</v>
      </c>
      <c r="AV127" s="1">
        <f>MEDIAN($R127)</f>
        <v>0</v>
      </c>
      <c r="AW127" s="1">
        <f>MAX($B127)</f>
        <v>0</v>
      </c>
      <c r="AX127" s="1">
        <f>MAX($C127)</f>
        <v>0</v>
      </c>
      <c r="AY127" s="1">
        <f>MAX($D127)</f>
        <v>0</v>
      </c>
      <c r="AZ127" s="1">
        <f>MAX($E127)</f>
        <v>0</v>
      </c>
      <c r="BA127" s="1">
        <f>MAX($F127)</f>
        <v>0</v>
      </c>
      <c r="BB127" s="1">
        <f>MAX($G127)</f>
        <v>0</v>
      </c>
      <c r="BC127" s="1">
        <f>MAX($H127)</f>
        <v>0</v>
      </c>
      <c r="BD127" s="1">
        <f>MAX($I127)</f>
        <v>0</v>
      </c>
      <c r="BE127" s="1">
        <f>MAX($J127)</f>
        <v>0</v>
      </c>
      <c r="BF127" s="1">
        <f>MAX($K127)</f>
        <v>0</v>
      </c>
      <c r="BG127" s="1">
        <f>MAX($M127)</f>
        <v>0</v>
      </c>
      <c r="BH127" s="1">
        <f>MAX($N127)</f>
        <v>0</v>
      </c>
      <c r="BI127" s="1">
        <f>MAX($P127)</f>
        <v>0</v>
      </c>
      <c r="BJ127" s="1">
        <f>MAX($Q127)</f>
        <v>0</v>
      </c>
      <c r="BK127" s="1">
        <f>MAX($R127)</f>
        <v>0</v>
      </c>
    </row>
    <row r="128" spans="1:63">
      <c r="A128" s="1" t="s">
        <v>125</v>
      </c>
      <c r="B128" s="1">
        <v>0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0.022</v>
      </c>
      <c r="J128" s="1">
        <v>3000</v>
      </c>
      <c r="K128" s="1">
        <v>0</v>
      </c>
      <c r="L128" s="1" t="s">
        <v>503</v>
      </c>
      <c r="M128" s="1">
        <v>0</v>
      </c>
      <c r="N128" s="1">
        <v>0</v>
      </c>
      <c r="O128" s="1" t="s">
        <v>507</v>
      </c>
      <c r="P128" s="1">
        <v>1500</v>
      </c>
      <c r="Q128" s="1">
        <v>1</v>
      </c>
      <c r="R128" s="1">
        <v>0</v>
      </c>
      <c r="S128" s="1">
        <f>MIN($B128)</f>
        <v>0</v>
      </c>
      <c r="T128" s="1">
        <f>MIN($C128)</f>
        <v>0</v>
      </c>
      <c r="U128" s="1">
        <f>MIN($D128)</f>
        <v>0</v>
      </c>
      <c r="V128" s="1">
        <f>MIN($E128)</f>
        <v>0</v>
      </c>
      <c r="W128" s="1">
        <f>MIN($F128)</f>
        <v>0</v>
      </c>
      <c r="X128" s="1">
        <f>MIN($G128)</f>
        <v>0</v>
      </c>
      <c r="Y128" s="1">
        <f>MIN($H128)</f>
        <v>0</v>
      </c>
      <c r="Z128" s="1">
        <f>MIN($I128)</f>
        <v>0</v>
      </c>
      <c r="AA128" s="1">
        <f>MIN($J128)</f>
        <v>0</v>
      </c>
      <c r="AB128" s="1">
        <f>MIN($K128)</f>
        <v>0</v>
      </c>
      <c r="AC128" s="1">
        <f>MIN($M128)</f>
        <v>0</v>
      </c>
      <c r="AD128" s="1">
        <f>MIN($N128)</f>
        <v>0</v>
      </c>
      <c r="AE128" s="1">
        <f>MIN($P128)</f>
        <v>0</v>
      </c>
      <c r="AF128" s="1">
        <f>MIN($Q128)</f>
        <v>0</v>
      </c>
      <c r="AG128" s="1">
        <f>MIN($R128)</f>
        <v>0</v>
      </c>
      <c r="AH128" s="1">
        <f>MEDIAN($B128)</f>
        <v>0</v>
      </c>
      <c r="AI128" s="1">
        <f>MEDIAN($C128)</f>
        <v>0</v>
      </c>
      <c r="AJ128" s="1">
        <f>MEDIAN($D128)</f>
        <v>0</v>
      </c>
      <c r="AK128" s="1">
        <f>MEDIAN($E128)</f>
        <v>0</v>
      </c>
      <c r="AL128" s="1">
        <f>MEDIAN($F128)</f>
        <v>0</v>
      </c>
      <c r="AM128" s="1">
        <f>MEDIAN($G128)</f>
        <v>0</v>
      </c>
      <c r="AN128" s="1">
        <f>MEDIAN($H128)</f>
        <v>0</v>
      </c>
      <c r="AO128" s="1">
        <f>MEDIAN($I128)</f>
        <v>0</v>
      </c>
      <c r="AP128" s="1">
        <f>MEDIAN($J128)</f>
        <v>0</v>
      </c>
      <c r="AQ128" s="1">
        <f>MEDIAN($K128)</f>
        <v>0</v>
      </c>
      <c r="AR128" s="1">
        <f>MEDIAN($M128)</f>
        <v>0</v>
      </c>
      <c r="AS128" s="1">
        <f>MEDIAN($N128)</f>
        <v>0</v>
      </c>
      <c r="AT128" s="1">
        <f>MEDIAN($P128)</f>
        <v>0</v>
      </c>
      <c r="AU128" s="1">
        <f>MEDIAN($Q128)</f>
        <v>0</v>
      </c>
      <c r="AV128" s="1">
        <f>MEDIAN($R128)</f>
        <v>0</v>
      </c>
      <c r="AW128" s="1">
        <f>MAX($B128)</f>
        <v>0</v>
      </c>
      <c r="AX128" s="1">
        <f>MAX($C128)</f>
        <v>0</v>
      </c>
      <c r="AY128" s="1">
        <f>MAX($D128)</f>
        <v>0</v>
      </c>
      <c r="AZ128" s="1">
        <f>MAX($E128)</f>
        <v>0</v>
      </c>
      <c r="BA128" s="1">
        <f>MAX($F128)</f>
        <v>0</v>
      </c>
      <c r="BB128" s="1">
        <f>MAX($G128)</f>
        <v>0</v>
      </c>
      <c r="BC128" s="1">
        <f>MAX($H128)</f>
        <v>0</v>
      </c>
      <c r="BD128" s="1">
        <f>MAX($I128)</f>
        <v>0</v>
      </c>
      <c r="BE128" s="1">
        <f>MAX($J128)</f>
        <v>0</v>
      </c>
      <c r="BF128" s="1">
        <f>MAX($K128)</f>
        <v>0</v>
      </c>
      <c r="BG128" s="1">
        <f>MAX($M128)</f>
        <v>0</v>
      </c>
      <c r="BH128" s="1">
        <f>MAX($N128)</f>
        <v>0</v>
      </c>
      <c r="BI128" s="1">
        <f>MAX($P128)</f>
        <v>0</v>
      </c>
      <c r="BJ128" s="1">
        <f>MAX($Q128)</f>
        <v>0</v>
      </c>
      <c r="BK128" s="1">
        <f>MAX($R128)</f>
        <v>0</v>
      </c>
    </row>
    <row r="129" spans="1:63">
      <c r="A129" s="1" t="s">
        <v>126</v>
      </c>
      <c r="B129" s="1">
        <v>0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0.019</v>
      </c>
      <c r="J129" s="1">
        <v>3000</v>
      </c>
      <c r="K129" s="1">
        <v>0</v>
      </c>
      <c r="L129" s="1" t="s">
        <v>503</v>
      </c>
      <c r="M129" s="1">
        <v>0</v>
      </c>
      <c r="N129" s="1">
        <v>0</v>
      </c>
      <c r="O129" s="1" t="s">
        <v>507</v>
      </c>
      <c r="P129" s="1">
        <v>1500</v>
      </c>
      <c r="Q129" s="1">
        <v>1</v>
      </c>
      <c r="R129" s="1">
        <v>0</v>
      </c>
      <c r="S129" s="1">
        <f>MIN($B129)</f>
        <v>0</v>
      </c>
      <c r="T129" s="1">
        <f>MIN($C129)</f>
        <v>0</v>
      </c>
      <c r="U129" s="1">
        <f>MIN($D129)</f>
        <v>0</v>
      </c>
      <c r="V129" s="1">
        <f>MIN($E129)</f>
        <v>0</v>
      </c>
      <c r="W129" s="1">
        <f>MIN($F129)</f>
        <v>0</v>
      </c>
      <c r="X129" s="1">
        <f>MIN($G129)</f>
        <v>0</v>
      </c>
      <c r="Y129" s="1">
        <f>MIN($H129)</f>
        <v>0</v>
      </c>
      <c r="Z129" s="1">
        <f>MIN($I129)</f>
        <v>0</v>
      </c>
      <c r="AA129" s="1">
        <f>MIN($J129)</f>
        <v>0</v>
      </c>
      <c r="AB129" s="1">
        <f>MIN($K129)</f>
        <v>0</v>
      </c>
      <c r="AC129" s="1">
        <f>MIN($M129)</f>
        <v>0</v>
      </c>
      <c r="AD129" s="1">
        <f>MIN($N129)</f>
        <v>0</v>
      </c>
      <c r="AE129" s="1">
        <f>MIN($P129)</f>
        <v>0</v>
      </c>
      <c r="AF129" s="1">
        <f>MIN($Q129)</f>
        <v>0</v>
      </c>
      <c r="AG129" s="1">
        <f>MIN($R129)</f>
        <v>0</v>
      </c>
      <c r="AH129" s="1">
        <f>MEDIAN($B129)</f>
        <v>0</v>
      </c>
      <c r="AI129" s="1">
        <f>MEDIAN($C129)</f>
        <v>0</v>
      </c>
      <c r="AJ129" s="1">
        <f>MEDIAN($D129)</f>
        <v>0</v>
      </c>
      <c r="AK129" s="1">
        <f>MEDIAN($E129)</f>
        <v>0</v>
      </c>
      <c r="AL129" s="1">
        <f>MEDIAN($F129)</f>
        <v>0</v>
      </c>
      <c r="AM129" s="1">
        <f>MEDIAN($G129)</f>
        <v>0</v>
      </c>
      <c r="AN129" s="1">
        <f>MEDIAN($H129)</f>
        <v>0</v>
      </c>
      <c r="AO129" s="1">
        <f>MEDIAN($I129)</f>
        <v>0</v>
      </c>
      <c r="AP129" s="1">
        <f>MEDIAN($J129)</f>
        <v>0</v>
      </c>
      <c r="AQ129" s="1">
        <f>MEDIAN($K129)</f>
        <v>0</v>
      </c>
      <c r="AR129" s="1">
        <f>MEDIAN($M129)</f>
        <v>0</v>
      </c>
      <c r="AS129" s="1">
        <f>MEDIAN($N129)</f>
        <v>0</v>
      </c>
      <c r="AT129" s="1">
        <f>MEDIAN($P129)</f>
        <v>0</v>
      </c>
      <c r="AU129" s="1">
        <f>MEDIAN($Q129)</f>
        <v>0</v>
      </c>
      <c r="AV129" s="1">
        <f>MEDIAN($R129)</f>
        <v>0</v>
      </c>
      <c r="AW129" s="1">
        <f>MAX($B129)</f>
        <v>0</v>
      </c>
      <c r="AX129" s="1">
        <f>MAX($C129)</f>
        <v>0</v>
      </c>
      <c r="AY129" s="1">
        <f>MAX($D129)</f>
        <v>0</v>
      </c>
      <c r="AZ129" s="1">
        <f>MAX($E129)</f>
        <v>0</v>
      </c>
      <c r="BA129" s="1">
        <f>MAX($F129)</f>
        <v>0</v>
      </c>
      <c r="BB129" s="1">
        <f>MAX($G129)</f>
        <v>0</v>
      </c>
      <c r="BC129" s="1">
        <f>MAX($H129)</f>
        <v>0</v>
      </c>
      <c r="BD129" s="1">
        <f>MAX($I129)</f>
        <v>0</v>
      </c>
      <c r="BE129" s="1">
        <f>MAX($J129)</f>
        <v>0</v>
      </c>
      <c r="BF129" s="1">
        <f>MAX($K129)</f>
        <v>0</v>
      </c>
      <c r="BG129" s="1">
        <f>MAX($M129)</f>
        <v>0</v>
      </c>
      <c r="BH129" s="1">
        <f>MAX($N129)</f>
        <v>0</v>
      </c>
      <c r="BI129" s="1">
        <f>MAX($P129)</f>
        <v>0</v>
      </c>
      <c r="BJ129" s="1">
        <f>MAX($Q129)</f>
        <v>0</v>
      </c>
      <c r="BK129" s="1">
        <f>MAX($R129)</f>
        <v>0</v>
      </c>
    </row>
    <row r="130" spans="1:63">
      <c r="A130" s="1" t="s">
        <v>127</v>
      </c>
      <c r="B130" s="1">
        <v>0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0.019</v>
      </c>
      <c r="J130" s="1">
        <v>3000</v>
      </c>
      <c r="K130" s="1">
        <v>0</v>
      </c>
      <c r="L130" s="1" t="s">
        <v>503</v>
      </c>
      <c r="M130" s="1">
        <v>0</v>
      </c>
      <c r="N130" s="1">
        <v>0</v>
      </c>
      <c r="O130" s="1" t="s">
        <v>507</v>
      </c>
      <c r="P130" s="1">
        <v>1500</v>
      </c>
      <c r="Q130" s="1">
        <v>1</v>
      </c>
      <c r="R130" s="1">
        <v>0</v>
      </c>
      <c r="S130" s="1">
        <f>MIN($B130)</f>
        <v>0</v>
      </c>
      <c r="T130" s="1">
        <f>MIN($C130)</f>
        <v>0</v>
      </c>
      <c r="U130" s="1">
        <f>MIN($D130)</f>
        <v>0</v>
      </c>
      <c r="V130" s="1">
        <f>MIN($E130)</f>
        <v>0</v>
      </c>
      <c r="W130" s="1">
        <f>MIN($F130)</f>
        <v>0</v>
      </c>
      <c r="X130" s="1">
        <f>MIN($G130)</f>
        <v>0</v>
      </c>
      <c r="Y130" s="1">
        <f>MIN($H130)</f>
        <v>0</v>
      </c>
      <c r="Z130" s="1">
        <f>MIN($I130)</f>
        <v>0</v>
      </c>
      <c r="AA130" s="1">
        <f>MIN($J130)</f>
        <v>0</v>
      </c>
      <c r="AB130" s="1">
        <f>MIN($K130)</f>
        <v>0</v>
      </c>
      <c r="AC130" s="1">
        <f>MIN($M130)</f>
        <v>0</v>
      </c>
      <c r="AD130" s="1">
        <f>MIN($N130)</f>
        <v>0</v>
      </c>
      <c r="AE130" s="1">
        <f>MIN($P130)</f>
        <v>0</v>
      </c>
      <c r="AF130" s="1">
        <f>MIN($Q130)</f>
        <v>0</v>
      </c>
      <c r="AG130" s="1">
        <f>MIN($R130)</f>
        <v>0</v>
      </c>
      <c r="AH130" s="1">
        <f>MEDIAN($B130)</f>
        <v>0</v>
      </c>
      <c r="AI130" s="1">
        <f>MEDIAN($C130)</f>
        <v>0</v>
      </c>
      <c r="AJ130" s="1">
        <f>MEDIAN($D130)</f>
        <v>0</v>
      </c>
      <c r="AK130" s="1">
        <f>MEDIAN($E130)</f>
        <v>0</v>
      </c>
      <c r="AL130" s="1">
        <f>MEDIAN($F130)</f>
        <v>0</v>
      </c>
      <c r="AM130" s="1">
        <f>MEDIAN($G130)</f>
        <v>0</v>
      </c>
      <c r="AN130" s="1">
        <f>MEDIAN($H130)</f>
        <v>0</v>
      </c>
      <c r="AO130" s="1">
        <f>MEDIAN($I130)</f>
        <v>0</v>
      </c>
      <c r="AP130" s="1">
        <f>MEDIAN($J130)</f>
        <v>0</v>
      </c>
      <c r="AQ130" s="1">
        <f>MEDIAN($K130)</f>
        <v>0</v>
      </c>
      <c r="AR130" s="1">
        <f>MEDIAN($M130)</f>
        <v>0</v>
      </c>
      <c r="AS130" s="1">
        <f>MEDIAN($N130)</f>
        <v>0</v>
      </c>
      <c r="AT130" s="1">
        <f>MEDIAN($P130)</f>
        <v>0</v>
      </c>
      <c r="AU130" s="1">
        <f>MEDIAN($Q130)</f>
        <v>0</v>
      </c>
      <c r="AV130" s="1">
        <f>MEDIAN($R130)</f>
        <v>0</v>
      </c>
      <c r="AW130" s="1">
        <f>MAX($B130)</f>
        <v>0</v>
      </c>
      <c r="AX130" s="1">
        <f>MAX($C130)</f>
        <v>0</v>
      </c>
      <c r="AY130" s="1">
        <f>MAX($D130)</f>
        <v>0</v>
      </c>
      <c r="AZ130" s="1">
        <f>MAX($E130)</f>
        <v>0</v>
      </c>
      <c r="BA130" s="1">
        <f>MAX($F130)</f>
        <v>0</v>
      </c>
      <c r="BB130" s="1">
        <f>MAX($G130)</f>
        <v>0</v>
      </c>
      <c r="BC130" s="1">
        <f>MAX($H130)</f>
        <v>0</v>
      </c>
      <c r="BD130" s="1">
        <f>MAX($I130)</f>
        <v>0</v>
      </c>
      <c r="BE130" s="1">
        <f>MAX($J130)</f>
        <v>0</v>
      </c>
      <c r="BF130" s="1">
        <f>MAX($K130)</f>
        <v>0</v>
      </c>
      <c r="BG130" s="1">
        <f>MAX($M130)</f>
        <v>0</v>
      </c>
      <c r="BH130" s="1">
        <f>MAX($N130)</f>
        <v>0</v>
      </c>
      <c r="BI130" s="1">
        <f>MAX($P130)</f>
        <v>0</v>
      </c>
      <c r="BJ130" s="1">
        <f>MAX($Q130)</f>
        <v>0</v>
      </c>
      <c r="BK130" s="1">
        <f>MAX($R130)</f>
        <v>0</v>
      </c>
    </row>
    <row r="131" spans="1:63">
      <c r="A131" s="1" t="s">
        <v>128</v>
      </c>
      <c r="B131" s="1">
        <v>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0.019</v>
      </c>
      <c r="J131" s="1">
        <v>3000</v>
      </c>
      <c r="K131" s="1">
        <v>0</v>
      </c>
      <c r="L131" s="1" t="s">
        <v>503</v>
      </c>
      <c r="M131" s="1">
        <v>0</v>
      </c>
      <c r="N131" s="1">
        <v>0</v>
      </c>
      <c r="O131" s="1" t="s">
        <v>507</v>
      </c>
      <c r="P131" s="1">
        <v>1500</v>
      </c>
      <c r="Q131" s="1">
        <v>1</v>
      </c>
      <c r="R131" s="1">
        <v>0</v>
      </c>
      <c r="S131" s="1">
        <f>MIN($B131)</f>
        <v>0</v>
      </c>
      <c r="T131" s="1">
        <f>MIN($C131)</f>
        <v>0</v>
      </c>
      <c r="U131" s="1">
        <f>MIN($D131)</f>
        <v>0</v>
      </c>
      <c r="V131" s="1">
        <f>MIN($E131)</f>
        <v>0</v>
      </c>
      <c r="W131" s="1">
        <f>MIN($F131)</f>
        <v>0</v>
      </c>
      <c r="X131" s="1">
        <f>MIN($G131)</f>
        <v>0</v>
      </c>
      <c r="Y131" s="1">
        <f>MIN($H131)</f>
        <v>0</v>
      </c>
      <c r="Z131" s="1">
        <f>MIN($I131)</f>
        <v>0</v>
      </c>
      <c r="AA131" s="1">
        <f>MIN($J131)</f>
        <v>0</v>
      </c>
      <c r="AB131" s="1">
        <f>MIN($K131)</f>
        <v>0</v>
      </c>
      <c r="AC131" s="1">
        <f>MIN($M131)</f>
        <v>0</v>
      </c>
      <c r="AD131" s="1">
        <f>MIN($N131)</f>
        <v>0</v>
      </c>
      <c r="AE131" s="1">
        <f>MIN($P131)</f>
        <v>0</v>
      </c>
      <c r="AF131" s="1">
        <f>MIN($Q131)</f>
        <v>0</v>
      </c>
      <c r="AG131" s="1">
        <f>MIN($R131)</f>
        <v>0</v>
      </c>
      <c r="AH131" s="1">
        <f>MEDIAN($B131)</f>
        <v>0</v>
      </c>
      <c r="AI131" s="1">
        <f>MEDIAN($C131)</f>
        <v>0</v>
      </c>
      <c r="AJ131" s="1">
        <f>MEDIAN($D131)</f>
        <v>0</v>
      </c>
      <c r="AK131" s="1">
        <f>MEDIAN($E131)</f>
        <v>0</v>
      </c>
      <c r="AL131" s="1">
        <f>MEDIAN($F131)</f>
        <v>0</v>
      </c>
      <c r="AM131" s="1">
        <f>MEDIAN($G131)</f>
        <v>0</v>
      </c>
      <c r="AN131" s="1">
        <f>MEDIAN($H131)</f>
        <v>0</v>
      </c>
      <c r="AO131" s="1">
        <f>MEDIAN($I131)</f>
        <v>0</v>
      </c>
      <c r="AP131" s="1">
        <f>MEDIAN($J131)</f>
        <v>0</v>
      </c>
      <c r="AQ131" s="1">
        <f>MEDIAN($K131)</f>
        <v>0</v>
      </c>
      <c r="AR131" s="1">
        <f>MEDIAN($M131)</f>
        <v>0</v>
      </c>
      <c r="AS131" s="1">
        <f>MEDIAN($N131)</f>
        <v>0</v>
      </c>
      <c r="AT131" s="1">
        <f>MEDIAN($P131)</f>
        <v>0</v>
      </c>
      <c r="AU131" s="1">
        <f>MEDIAN($Q131)</f>
        <v>0</v>
      </c>
      <c r="AV131" s="1">
        <f>MEDIAN($R131)</f>
        <v>0</v>
      </c>
      <c r="AW131" s="1">
        <f>MAX($B131)</f>
        <v>0</v>
      </c>
      <c r="AX131" s="1">
        <f>MAX($C131)</f>
        <v>0</v>
      </c>
      <c r="AY131" s="1">
        <f>MAX($D131)</f>
        <v>0</v>
      </c>
      <c r="AZ131" s="1">
        <f>MAX($E131)</f>
        <v>0</v>
      </c>
      <c r="BA131" s="1">
        <f>MAX($F131)</f>
        <v>0</v>
      </c>
      <c r="BB131" s="1">
        <f>MAX($G131)</f>
        <v>0</v>
      </c>
      <c r="BC131" s="1">
        <f>MAX($H131)</f>
        <v>0</v>
      </c>
      <c r="BD131" s="1">
        <f>MAX($I131)</f>
        <v>0</v>
      </c>
      <c r="BE131" s="1">
        <f>MAX($J131)</f>
        <v>0</v>
      </c>
      <c r="BF131" s="1">
        <f>MAX($K131)</f>
        <v>0</v>
      </c>
      <c r="BG131" s="1">
        <f>MAX($M131)</f>
        <v>0</v>
      </c>
      <c r="BH131" s="1">
        <f>MAX($N131)</f>
        <v>0</v>
      </c>
      <c r="BI131" s="1">
        <f>MAX($P131)</f>
        <v>0</v>
      </c>
      <c r="BJ131" s="1">
        <f>MAX($Q131)</f>
        <v>0</v>
      </c>
      <c r="BK131" s="1">
        <f>MAX($R131)</f>
        <v>0</v>
      </c>
    </row>
    <row r="132" spans="1:63">
      <c r="A132" s="1" t="s">
        <v>129</v>
      </c>
      <c r="B132" s="1">
        <v>0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0.018</v>
      </c>
      <c r="J132" s="1">
        <v>3000</v>
      </c>
      <c r="K132" s="1">
        <v>0</v>
      </c>
      <c r="L132" s="1" t="s">
        <v>503</v>
      </c>
      <c r="M132" s="1">
        <v>0</v>
      </c>
      <c r="N132" s="1">
        <v>0</v>
      </c>
      <c r="O132" s="1" t="s">
        <v>507</v>
      </c>
      <c r="P132" s="1">
        <v>1500</v>
      </c>
      <c r="Q132" s="1">
        <v>1</v>
      </c>
      <c r="R132" s="1">
        <v>0</v>
      </c>
      <c r="S132" s="1">
        <f>MIN($B132)</f>
        <v>0</v>
      </c>
      <c r="T132" s="1">
        <f>MIN($C132)</f>
        <v>0</v>
      </c>
      <c r="U132" s="1">
        <f>MIN($D132)</f>
        <v>0</v>
      </c>
      <c r="V132" s="1">
        <f>MIN($E132)</f>
        <v>0</v>
      </c>
      <c r="W132" s="1">
        <f>MIN($F132)</f>
        <v>0</v>
      </c>
      <c r="X132" s="1">
        <f>MIN($G132)</f>
        <v>0</v>
      </c>
      <c r="Y132" s="1">
        <f>MIN($H132)</f>
        <v>0</v>
      </c>
      <c r="Z132" s="1">
        <f>MIN($I132)</f>
        <v>0</v>
      </c>
      <c r="AA132" s="1">
        <f>MIN($J132)</f>
        <v>0</v>
      </c>
      <c r="AB132" s="1">
        <f>MIN($K132)</f>
        <v>0</v>
      </c>
      <c r="AC132" s="1">
        <f>MIN($M132)</f>
        <v>0</v>
      </c>
      <c r="AD132" s="1">
        <f>MIN($N132)</f>
        <v>0</v>
      </c>
      <c r="AE132" s="1">
        <f>MIN($P132)</f>
        <v>0</v>
      </c>
      <c r="AF132" s="1">
        <f>MIN($Q132)</f>
        <v>0</v>
      </c>
      <c r="AG132" s="1">
        <f>MIN($R132)</f>
        <v>0</v>
      </c>
      <c r="AH132" s="1">
        <f>MEDIAN($B132)</f>
        <v>0</v>
      </c>
      <c r="AI132" s="1">
        <f>MEDIAN($C132)</f>
        <v>0</v>
      </c>
      <c r="AJ132" s="1">
        <f>MEDIAN($D132)</f>
        <v>0</v>
      </c>
      <c r="AK132" s="1">
        <f>MEDIAN($E132)</f>
        <v>0</v>
      </c>
      <c r="AL132" s="1">
        <f>MEDIAN($F132)</f>
        <v>0</v>
      </c>
      <c r="AM132" s="1">
        <f>MEDIAN($G132)</f>
        <v>0</v>
      </c>
      <c r="AN132" s="1">
        <f>MEDIAN($H132)</f>
        <v>0</v>
      </c>
      <c r="AO132" s="1">
        <f>MEDIAN($I132)</f>
        <v>0</v>
      </c>
      <c r="AP132" s="1">
        <f>MEDIAN($J132)</f>
        <v>0</v>
      </c>
      <c r="AQ132" s="1">
        <f>MEDIAN($K132)</f>
        <v>0</v>
      </c>
      <c r="AR132" s="1">
        <f>MEDIAN($M132)</f>
        <v>0</v>
      </c>
      <c r="AS132" s="1">
        <f>MEDIAN($N132)</f>
        <v>0</v>
      </c>
      <c r="AT132" s="1">
        <f>MEDIAN($P132)</f>
        <v>0</v>
      </c>
      <c r="AU132" s="1">
        <f>MEDIAN($Q132)</f>
        <v>0</v>
      </c>
      <c r="AV132" s="1">
        <f>MEDIAN($R132)</f>
        <v>0</v>
      </c>
      <c r="AW132" s="1">
        <f>MAX($B132)</f>
        <v>0</v>
      </c>
      <c r="AX132" s="1">
        <f>MAX($C132)</f>
        <v>0</v>
      </c>
      <c r="AY132" s="1">
        <f>MAX($D132)</f>
        <v>0</v>
      </c>
      <c r="AZ132" s="1">
        <f>MAX($E132)</f>
        <v>0</v>
      </c>
      <c r="BA132" s="1">
        <f>MAX($F132)</f>
        <v>0</v>
      </c>
      <c r="BB132" s="1">
        <f>MAX($G132)</f>
        <v>0</v>
      </c>
      <c r="BC132" s="1">
        <f>MAX($H132)</f>
        <v>0</v>
      </c>
      <c r="BD132" s="1">
        <f>MAX($I132)</f>
        <v>0</v>
      </c>
      <c r="BE132" s="1">
        <f>MAX($J132)</f>
        <v>0</v>
      </c>
      <c r="BF132" s="1">
        <f>MAX($K132)</f>
        <v>0</v>
      </c>
      <c r="BG132" s="1">
        <f>MAX($M132)</f>
        <v>0</v>
      </c>
      <c r="BH132" s="1">
        <f>MAX($N132)</f>
        <v>0</v>
      </c>
      <c r="BI132" s="1">
        <f>MAX($P132)</f>
        <v>0</v>
      </c>
      <c r="BJ132" s="1">
        <f>MAX($Q132)</f>
        <v>0</v>
      </c>
      <c r="BK132" s="1">
        <f>MAX($R132)</f>
        <v>0</v>
      </c>
    </row>
    <row r="133" spans="1:63">
      <c r="A133" s="1" t="s">
        <v>130</v>
      </c>
      <c r="B133" s="1">
        <v>0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0.019</v>
      </c>
      <c r="J133" s="1">
        <v>3000</v>
      </c>
      <c r="K133" s="1">
        <v>0</v>
      </c>
      <c r="L133" s="1" t="s">
        <v>503</v>
      </c>
      <c r="M133" s="1">
        <v>0</v>
      </c>
      <c r="N133" s="1">
        <v>0</v>
      </c>
      <c r="O133" s="1" t="s">
        <v>507</v>
      </c>
      <c r="P133" s="1">
        <v>1500</v>
      </c>
      <c r="Q133" s="1">
        <v>1</v>
      </c>
      <c r="R133" s="1">
        <v>0</v>
      </c>
      <c r="S133" s="1">
        <f>MIN($B133)</f>
        <v>0</v>
      </c>
      <c r="T133" s="1">
        <f>MIN($C133)</f>
        <v>0</v>
      </c>
      <c r="U133" s="1">
        <f>MIN($D133)</f>
        <v>0</v>
      </c>
      <c r="V133" s="1">
        <f>MIN($E133)</f>
        <v>0</v>
      </c>
      <c r="W133" s="1">
        <f>MIN($F133)</f>
        <v>0</v>
      </c>
      <c r="X133" s="1">
        <f>MIN($G133)</f>
        <v>0</v>
      </c>
      <c r="Y133" s="1">
        <f>MIN($H133)</f>
        <v>0</v>
      </c>
      <c r="Z133" s="1">
        <f>MIN($I133)</f>
        <v>0</v>
      </c>
      <c r="AA133" s="1">
        <f>MIN($J133)</f>
        <v>0</v>
      </c>
      <c r="AB133" s="1">
        <f>MIN($K133)</f>
        <v>0</v>
      </c>
      <c r="AC133" s="1">
        <f>MIN($M133)</f>
        <v>0</v>
      </c>
      <c r="AD133" s="1">
        <f>MIN($N133)</f>
        <v>0</v>
      </c>
      <c r="AE133" s="1">
        <f>MIN($P133)</f>
        <v>0</v>
      </c>
      <c r="AF133" s="1">
        <f>MIN($Q133)</f>
        <v>0</v>
      </c>
      <c r="AG133" s="1">
        <f>MIN($R133)</f>
        <v>0</v>
      </c>
      <c r="AH133" s="1">
        <f>MEDIAN($B133)</f>
        <v>0</v>
      </c>
      <c r="AI133" s="1">
        <f>MEDIAN($C133)</f>
        <v>0</v>
      </c>
      <c r="AJ133" s="1">
        <f>MEDIAN($D133)</f>
        <v>0</v>
      </c>
      <c r="AK133" s="1">
        <f>MEDIAN($E133)</f>
        <v>0</v>
      </c>
      <c r="AL133" s="1">
        <f>MEDIAN($F133)</f>
        <v>0</v>
      </c>
      <c r="AM133" s="1">
        <f>MEDIAN($G133)</f>
        <v>0</v>
      </c>
      <c r="AN133" s="1">
        <f>MEDIAN($H133)</f>
        <v>0</v>
      </c>
      <c r="AO133" s="1">
        <f>MEDIAN($I133)</f>
        <v>0</v>
      </c>
      <c r="AP133" s="1">
        <f>MEDIAN($J133)</f>
        <v>0</v>
      </c>
      <c r="AQ133" s="1">
        <f>MEDIAN($K133)</f>
        <v>0</v>
      </c>
      <c r="AR133" s="1">
        <f>MEDIAN($M133)</f>
        <v>0</v>
      </c>
      <c r="AS133" s="1">
        <f>MEDIAN($N133)</f>
        <v>0</v>
      </c>
      <c r="AT133" s="1">
        <f>MEDIAN($P133)</f>
        <v>0</v>
      </c>
      <c r="AU133" s="1">
        <f>MEDIAN($Q133)</f>
        <v>0</v>
      </c>
      <c r="AV133" s="1">
        <f>MEDIAN($R133)</f>
        <v>0</v>
      </c>
      <c r="AW133" s="1">
        <f>MAX($B133)</f>
        <v>0</v>
      </c>
      <c r="AX133" s="1">
        <f>MAX($C133)</f>
        <v>0</v>
      </c>
      <c r="AY133" s="1">
        <f>MAX($D133)</f>
        <v>0</v>
      </c>
      <c r="AZ133" s="1">
        <f>MAX($E133)</f>
        <v>0</v>
      </c>
      <c r="BA133" s="1">
        <f>MAX($F133)</f>
        <v>0</v>
      </c>
      <c r="BB133" s="1">
        <f>MAX($G133)</f>
        <v>0</v>
      </c>
      <c r="BC133" s="1">
        <f>MAX($H133)</f>
        <v>0</v>
      </c>
      <c r="BD133" s="1">
        <f>MAX($I133)</f>
        <v>0</v>
      </c>
      <c r="BE133" s="1">
        <f>MAX($J133)</f>
        <v>0</v>
      </c>
      <c r="BF133" s="1">
        <f>MAX($K133)</f>
        <v>0</v>
      </c>
      <c r="BG133" s="1">
        <f>MAX($M133)</f>
        <v>0</v>
      </c>
      <c r="BH133" s="1">
        <f>MAX($N133)</f>
        <v>0</v>
      </c>
      <c r="BI133" s="1">
        <f>MAX($P133)</f>
        <v>0</v>
      </c>
      <c r="BJ133" s="1">
        <f>MAX($Q133)</f>
        <v>0</v>
      </c>
      <c r="BK133" s="1">
        <f>MAX($R133)</f>
        <v>0</v>
      </c>
    </row>
    <row r="134" spans="1:63">
      <c r="A134" s="1" t="s">
        <v>131</v>
      </c>
      <c r="B134" s="1">
        <v>0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0.019</v>
      </c>
      <c r="J134" s="1">
        <v>3000</v>
      </c>
      <c r="K134" s="1">
        <v>0</v>
      </c>
      <c r="L134" s="1" t="s">
        <v>503</v>
      </c>
      <c r="M134" s="1">
        <v>0</v>
      </c>
      <c r="N134" s="1">
        <v>0</v>
      </c>
      <c r="O134" s="1" t="s">
        <v>507</v>
      </c>
      <c r="P134" s="1">
        <v>1500</v>
      </c>
      <c r="Q134" s="1">
        <v>1</v>
      </c>
      <c r="R134" s="1">
        <v>0</v>
      </c>
      <c r="S134" s="1">
        <f>MIN($B134)</f>
        <v>0</v>
      </c>
      <c r="T134" s="1">
        <f>MIN($C134)</f>
        <v>0</v>
      </c>
      <c r="U134" s="1">
        <f>MIN($D134)</f>
        <v>0</v>
      </c>
      <c r="V134" s="1">
        <f>MIN($E134)</f>
        <v>0</v>
      </c>
      <c r="W134" s="1">
        <f>MIN($F134)</f>
        <v>0</v>
      </c>
      <c r="X134" s="1">
        <f>MIN($G134)</f>
        <v>0</v>
      </c>
      <c r="Y134" s="1">
        <f>MIN($H134)</f>
        <v>0</v>
      </c>
      <c r="Z134" s="1">
        <f>MIN($I134)</f>
        <v>0</v>
      </c>
      <c r="AA134" s="1">
        <f>MIN($J134)</f>
        <v>0</v>
      </c>
      <c r="AB134" s="1">
        <f>MIN($K134)</f>
        <v>0</v>
      </c>
      <c r="AC134" s="1">
        <f>MIN($M134)</f>
        <v>0</v>
      </c>
      <c r="AD134" s="1">
        <f>MIN($N134)</f>
        <v>0</v>
      </c>
      <c r="AE134" s="1">
        <f>MIN($P134)</f>
        <v>0</v>
      </c>
      <c r="AF134" s="1">
        <f>MIN($Q134)</f>
        <v>0</v>
      </c>
      <c r="AG134" s="1">
        <f>MIN($R134)</f>
        <v>0</v>
      </c>
      <c r="AH134" s="1">
        <f>MEDIAN($B134)</f>
        <v>0</v>
      </c>
      <c r="AI134" s="1">
        <f>MEDIAN($C134)</f>
        <v>0</v>
      </c>
      <c r="AJ134" s="1">
        <f>MEDIAN($D134)</f>
        <v>0</v>
      </c>
      <c r="AK134" s="1">
        <f>MEDIAN($E134)</f>
        <v>0</v>
      </c>
      <c r="AL134" s="1">
        <f>MEDIAN($F134)</f>
        <v>0</v>
      </c>
      <c r="AM134" s="1">
        <f>MEDIAN($G134)</f>
        <v>0</v>
      </c>
      <c r="AN134" s="1">
        <f>MEDIAN($H134)</f>
        <v>0</v>
      </c>
      <c r="AO134" s="1">
        <f>MEDIAN($I134)</f>
        <v>0</v>
      </c>
      <c r="AP134" s="1">
        <f>MEDIAN($J134)</f>
        <v>0</v>
      </c>
      <c r="AQ134" s="1">
        <f>MEDIAN($K134)</f>
        <v>0</v>
      </c>
      <c r="AR134" s="1">
        <f>MEDIAN($M134)</f>
        <v>0</v>
      </c>
      <c r="AS134" s="1">
        <f>MEDIAN($N134)</f>
        <v>0</v>
      </c>
      <c r="AT134" s="1">
        <f>MEDIAN($P134)</f>
        <v>0</v>
      </c>
      <c r="AU134" s="1">
        <f>MEDIAN($Q134)</f>
        <v>0</v>
      </c>
      <c r="AV134" s="1">
        <f>MEDIAN($R134)</f>
        <v>0</v>
      </c>
      <c r="AW134" s="1">
        <f>MAX($B134)</f>
        <v>0</v>
      </c>
      <c r="AX134" s="1">
        <f>MAX($C134)</f>
        <v>0</v>
      </c>
      <c r="AY134" s="1">
        <f>MAX($D134)</f>
        <v>0</v>
      </c>
      <c r="AZ134" s="1">
        <f>MAX($E134)</f>
        <v>0</v>
      </c>
      <c r="BA134" s="1">
        <f>MAX($F134)</f>
        <v>0</v>
      </c>
      <c r="BB134" s="1">
        <f>MAX($G134)</f>
        <v>0</v>
      </c>
      <c r="BC134" s="1">
        <f>MAX($H134)</f>
        <v>0</v>
      </c>
      <c r="BD134" s="1">
        <f>MAX($I134)</f>
        <v>0</v>
      </c>
      <c r="BE134" s="1">
        <f>MAX($J134)</f>
        <v>0</v>
      </c>
      <c r="BF134" s="1">
        <f>MAX($K134)</f>
        <v>0</v>
      </c>
      <c r="BG134" s="1">
        <f>MAX($M134)</f>
        <v>0</v>
      </c>
      <c r="BH134" s="1">
        <f>MAX($N134)</f>
        <v>0</v>
      </c>
      <c r="BI134" s="1">
        <f>MAX($P134)</f>
        <v>0</v>
      </c>
      <c r="BJ134" s="1">
        <f>MAX($Q134)</f>
        <v>0</v>
      </c>
      <c r="BK134" s="1">
        <f>MAX($R134)</f>
        <v>0</v>
      </c>
    </row>
    <row r="135" spans="1:63">
      <c r="A135" s="1" t="s">
        <v>132</v>
      </c>
      <c r="B135" s="1">
        <v>0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0.019</v>
      </c>
      <c r="J135" s="1">
        <v>3000</v>
      </c>
      <c r="K135" s="1">
        <v>0</v>
      </c>
      <c r="L135" s="1" t="s">
        <v>503</v>
      </c>
      <c r="M135" s="1">
        <v>0</v>
      </c>
      <c r="N135" s="1">
        <v>0</v>
      </c>
      <c r="O135" s="1" t="s">
        <v>507</v>
      </c>
      <c r="P135" s="1">
        <v>1500</v>
      </c>
      <c r="Q135" s="1">
        <v>1</v>
      </c>
      <c r="R135" s="1">
        <v>0</v>
      </c>
      <c r="S135" s="1">
        <f>MIN($B135)</f>
        <v>0</v>
      </c>
      <c r="T135" s="1">
        <f>MIN($C135)</f>
        <v>0</v>
      </c>
      <c r="U135" s="1">
        <f>MIN($D135)</f>
        <v>0</v>
      </c>
      <c r="V135" s="1">
        <f>MIN($E135)</f>
        <v>0</v>
      </c>
      <c r="W135" s="1">
        <f>MIN($F135)</f>
        <v>0</v>
      </c>
      <c r="X135" s="1">
        <f>MIN($G135)</f>
        <v>0</v>
      </c>
      <c r="Y135" s="1">
        <f>MIN($H135)</f>
        <v>0</v>
      </c>
      <c r="Z135" s="1">
        <f>MIN($I135)</f>
        <v>0</v>
      </c>
      <c r="AA135" s="1">
        <f>MIN($J135)</f>
        <v>0</v>
      </c>
      <c r="AB135" s="1">
        <f>MIN($K135)</f>
        <v>0</v>
      </c>
      <c r="AC135" s="1">
        <f>MIN($M135)</f>
        <v>0</v>
      </c>
      <c r="AD135" s="1">
        <f>MIN($N135)</f>
        <v>0</v>
      </c>
      <c r="AE135" s="1">
        <f>MIN($P135)</f>
        <v>0</v>
      </c>
      <c r="AF135" s="1">
        <f>MIN($Q135)</f>
        <v>0</v>
      </c>
      <c r="AG135" s="1">
        <f>MIN($R135)</f>
        <v>0</v>
      </c>
      <c r="AH135" s="1">
        <f>MEDIAN($B135)</f>
        <v>0</v>
      </c>
      <c r="AI135" s="1">
        <f>MEDIAN($C135)</f>
        <v>0</v>
      </c>
      <c r="AJ135" s="1">
        <f>MEDIAN($D135)</f>
        <v>0</v>
      </c>
      <c r="AK135" s="1">
        <f>MEDIAN($E135)</f>
        <v>0</v>
      </c>
      <c r="AL135" s="1">
        <f>MEDIAN($F135)</f>
        <v>0</v>
      </c>
      <c r="AM135" s="1">
        <f>MEDIAN($G135)</f>
        <v>0</v>
      </c>
      <c r="AN135" s="1">
        <f>MEDIAN($H135)</f>
        <v>0</v>
      </c>
      <c r="AO135" s="1">
        <f>MEDIAN($I135)</f>
        <v>0</v>
      </c>
      <c r="AP135" s="1">
        <f>MEDIAN($J135)</f>
        <v>0</v>
      </c>
      <c r="AQ135" s="1">
        <f>MEDIAN($K135)</f>
        <v>0</v>
      </c>
      <c r="AR135" s="1">
        <f>MEDIAN($M135)</f>
        <v>0</v>
      </c>
      <c r="AS135" s="1">
        <f>MEDIAN($N135)</f>
        <v>0</v>
      </c>
      <c r="AT135" s="1">
        <f>MEDIAN($P135)</f>
        <v>0</v>
      </c>
      <c r="AU135" s="1">
        <f>MEDIAN($Q135)</f>
        <v>0</v>
      </c>
      <c r="AV135" s="1">
        <f>MEDIAN($R135)</f>
        <v>0</v>
      </c>
      <c r="AW135" s="1">
        <f>MAX($B135)</f>
        <v>0</v>
      </c>
      <c r="AX135" s="1">
        <f>MAX($C135)</f>
        <v>0</v>
      </c>
      <c r="AY135" s="1">
        <f>MAX($D135)</f>
        <v>0</v>
      </c>
      <c r="AZ135" s="1">
        <f>MAX($E135)</f>
        <v>0</v>
      </c>
      <c r="BA135" s="1">
        <f>MAX($F135)</f>
        <v>0</v>
      </c>
      <c r="BB135" s="1">
        <f>MAX($G135)</f>
        <v>0</v>
      </c>
      <c r="BC135" s="1">
        <f>MAX($H135)</f>
        <v>0</v>
      </c>
      <c r="BD135" s="1">
        <f>MAX($I135)</f>
        <v>0</v>
      </c>
      <c r="BE135" s="1">
        <f>MAX($J135)</f>
        <v>0</v>
      </c>
      <c r="BF135" s="1">
        <f>MAX($K135)</f>
        <v>0</v>
      </c>
      <c r="BG135" s="1">
        <f>MAX($M135)</f>
        <v>0</v>
      </c>
      <c r="BH135" s="1">
        <f>MAX($N135)</f>
        <v>0</v>
      </c>
      <c r="BI135" s="1">
        <f>MAX($P135)</f>
        <v>0</v>
      </c>
      <c r="BJ135" s="1">
        <f>MAX($Q135)</f>
        <v>0</v>
      </c>
      <c r="BK135" s="1">
        <f>MAX($R135)</f>
        <v>0</v>
      </c>
    </row>
    <row r="136" spans="1:63">
      <c r="A136" s="1" t="s">
        <v>133</v>
      </c>
      <c r="B136" s="1">
        <v>0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0.021</v>
      </c>
      <c r="J136" s="1">
        <v>3000</v>
      </c>
      <c r="K136" s="1">
        <v>0</v>
      </c>
      <c r="L136" s="1" t="s">
        <v>503</v>
      </c>
      <c r="M136" s="1">
        <v>0</v>
      </c>
      <c r="N136" s="1">
        <v>0</v>
      </c>
      <c r="O136" s="1" t="s">
        <v>507</v>
      </c>
      <c r="P136" s="1">
        <v>1500</v>
      </c>
      <c r="Q136" s="1">
        <v>1</v>
      </c>
      <c r="R136" s="1">
        <v>0</v>
      </c>
      <c r="S136" s="1">
        <f>MIN($B136)</f>
        <v>0</v>
      </c>
      <c r="T136" s="1">
        <f>MIN($C136)</f>
        <v>0</v>
      </c>
      <c r="U136" s="1">
        <f>MIN($D136)</f>
        <v>0</v>
      </c>
      <c r="V136" s="1">
        <f>MIN($E136)</f>
        <v>0</v>
      </c>
      <c r="W136" s="1">
        <f>MIN($F136)</f>
        <v>0</v>
      </c>
      <c r="X136" s="1">
        <f>MIN($G136)</f>
        <v>0</v>
      </c>
      <c r="Y136" s="1">
        <f>MIN($H136)</f>
        <v>0</v>
      </c>
      <c r="Z136" s="1">
        <f>MIN($I136)</f>
        <v>0</v>
      </c>
      <c r="AA136" s="1">
        <f>MIN($J136)</f>
        <v>0</v>
      </c>
      <c r="AB136" s="1">
        <f>MIN($K136)</f>
        <v>0</v>
      </c>
      <c r="AC136" s="1">
        <f>MIN($M136)</f>
        <v>0</v>
      </c>
      <c r="AD136" s="1">
        <f>MIN($N136)</f>
        <v>0</v>
      </c>
      <c r="AE136" s="1">
        <f>MIN($P136)</f>
        <v>0</v>
      </c>
      <c r="AF136" s="1">
        <f>MIN($Q136)</f>
        <v>0</v>
      </c>
      <c r="AG136" s="1">
        <f>MIN($R136)</f>
        <v>0</v>
      </c>
      <c r="AH136" s="1">
        <f>MEDIAN($B136)</f>
        <v>0</v>
      </c>
      <c r="AI136" s="1">
        <f>MEDIAN($C136)</f>
        <v>0</v>
      </c>
      <c r="AJ136" s="1">
        <f>MEDIAN($D136)</f>
        <v>0</v>
      </c>
      <c r="AK136" s="1">
        <f>MEDIAN($E136)</f>
        <v>0</v>
      </c>
      <c r="AL136" s="1">
        <f>MEDIAN($F136)</f>
        <v>0</v>
      </c>
      <c r="AM136" s="1">
        <f>MEDIAN($G136)</f>
        <v>0</v>
      </c>
      <c r="AN136" s="1">
        <f>MEDIAN($H136)</f>
        <v>0</v>
      </c>
      <c r="AO136" s="1">
        <f>MEDIAN($I136)</f>
        <v>0</v>
      </c>
      <c r="AP136" s="1">
        <f>MEDIAN($J136)</f>
        <v>0</v>
      </c>
      <c r="AQ136" s="1">
        <f>MEDIAN($K136)</f>
        <v>0</v>
      </c>
      <c r="AR136" s="1">
        <f>MEDIAN($M136)</f>
        <v>0</v>
      </c>
      <c r="AS136" s="1">
        <f>MEDIAN($N136)</f>
        <v>0</v>
      </c>
      <c r="AT136" s="1">
        <f>MEDIAN($P136)</f>
        <v>0</v>
      </c>
      <c r="AU136" s="1">
        <f>MEDIAN($Q136)</f>
        <v>0</v>
      </c>
      <c r="AV136" s="1">
        <f>MEDIAN($R136)</f>
        <v>0</v>
      </c>
      <c r="AW136" s="1">
        <f>MAX($B136)</f>
        <v>0</v>
      </c>
      <c r="AX136" s="1">
        <f>MAX($C136)</f>
        <v>0</v>
      </c>
      <c r="AY136" s="1">
        <f>MAX($D136)</f>
        <v>0</v>
      </c>
      <c r="AZ136" s="1">
        <f>MAX($E136)</f>
        <v>0</v>
      </c>
      <c r="BA136" s="1">
        <f>MAX($F136)</f>
        <v>0</v>
      </c>
      <c r="BB136" s="1">
        <f>MAX($G136)</f>
        <v>0</v>
      </c>
      <c r="BC136" s="1">
        <f>MAX($H136)</f>
        <v>0</v>
      </c>
      <c r="BD136" s="1">
        <f>MAX($I136)</f>
        <v>0</v>
      </c>
      <c r="BE136" s="1">
        <f>MAX($J136)</f>
        <v>0</v>
      </c>
      <c r="BF136" s="1">
        <f>MAX($K136)</f>
        <v>0</v>
      </c>
      <c r="BG136" s="1">
        <f>MAX($M136)</f>
        <v>0</v>
      </c>
      <c r="BH136" s="1">
        <f>MAX($N136)</f>
        <v>0</v>
      </c>
      <c r="BI136" s="1">
        <f>MAX($P136)</f>
        <v>0</v>
      </c>
      <c r="BJ136" s="1">
        <f>MAX($Q136)</f>
        <v>0</v>
      </c>
      <c r="BK136" s="1">
        <f>MAX($R136)</f>
        <v>0</v>
      </c>
    </row>
    <row r="137" spans="1:63">
      <c r="A137" s="1" t="s">
        <v>134</v>
      </c>
      <c r="B137" s="1">
        <v>0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0.019</v>
      </c>
      <c r="J137" s="1">
        <v>3000</v>
      </c>
      <c r="K137" s="1">
        <v>0</v>
      </c>
      <c r="L137" s="1" t="s">
        <v>503</v>
      </c>
      <c r="M137" s="1">
        <v>0</v>
      </c>
      <c r="N137" s="1">
        <v>0</v>
      </c>
      <c r="O137" s="1" t="s">
        <v>507</v>
      </c>
      <c r="P137" s="1">
        <v>1500</v>
      </c>
      <c r="Q137" s="1">
        <v>1</v>
      </c>
      <c r="R137" s="1">
        <v>0</v>
      </c>
      <c r="S137" s="1">
        <f>MIN($B137)</f>
        <v>0</v>
      </c>
      <c r="T137" s="1">
        <f>MIN($C137)</f>
        <v>0</v>
      </c>
      <c r="U137" s="1">
        <f>MIN($D137)</f>
        <v>0</v>
      </c>
      <c r="V137" s="1">
        <f>MIN($E137)</f>
        <v>0</v>
      </c>
      <c r="W137" s="1">
        <f>MIN($F137)</f>
        <v>0</v>
      </c>
      <c r="X137" s="1">
        <f>MIN($G137)</f>
        <v>0</v>
      </c>
      <c r="Y137" s="1">
        <f>MIN($H137)</f>
        <v>0</v>
      </c>
      <c r="Z137" s="1">
        <f>MIN($I137)</f>
        <v>0</v>
      </c>
      <c r="AA137" s="1">
        <f>MIN($J137)</f>
        <v>0</v>
      </c>
      <c r="AB137" s="1">
        <f>MIN($K137)</f>
        <v>0</v>
      </c>
      <c r="AC137" s="1">
        <f>MIN($M137)</f>
        <v>0</v>
      </c>
      <c r="AD137" s="1">
        <f>MIN($N137)</f>
        <v>0</v>
      </c>
      <c r="AE137" s="1">
        <f>MIN($P137)</f>
        <v>0</v>
      </c>
      <c r="AF137" s="1">
        <f>MIN($Q137)</f>
        <v>0</v>
      </c>
      <c r="AG137" s="1">
        <f>MIN($R137)</f>
        <v>0</v>
      </c>
      <c r="AH137" s="1">
        <f>MEDIAN($B137)</f>
        <v>0</v>
      </c>
      <c r="AI137" s="1">
        <f>MEDIAN($C137)</f>
        <v>0</v>
      </c>
      <c r="AJ137" s="1">
        <f>MEDIAN($D137)</f>
        <v>0</v>
      </c>
      <c r="AK137" s="1">
        <f>MEDIAN($E137)</f>
        <v>0</v>
      </c>
      <c r="AL137" s="1">
        <f>MEDIAN($F137)</f>
        <v>0</v>
      </c>
      <c r="AM137" s="1">
        <f>MEDIAN($G137)</f>
        <v>0</v>
      </c>
      <c r="AN137" s="1">
        <f>MEDIAN($H137)</f>
        <v>0</v>
      </c>
      <c r="AO137" s="1">
        <f>MEDIAN($I137)</f>
        <v>0</v>
      </c>
      <c r="AP137" s="1">
        <f>MEDIAN($J137)</f>
        <v>0</v>
      </c>
      <c r="AQ137" s="1">
        <f>MEDIAN($K137)</f>
        <v>0</v>
      </c>
      <c r="AR137" s="1">
        <f>MEDIAN($M137)</f>
        <v>0</v>
      </c>
      <c r="AS137" s="1">
        <f>MEDIAN($N137)</f>
        <v>0</v>
      </c>
      <c r="AT137" s="1">
        <f>MEDIAN($P137)</f>
        <v>0</v>
      </c>
      <c r="AU137" s="1">
        <f>MEDIAN($Q137)</f>
        <v>0</v>
      </c>
      <c r="AV137" s="1">
        <f>MEDIAN($R137)</f>
        <v>0</v>
      </c>
      <c r="AW137" s="1">
        <f>MAX($B137)</f>
        <v>0</v>
      </c>
      <c r="AX137" s="1">
        <f>MAX($C137)</f>
        <v>0</v>
      </c>
      <c r="AY137" s="1">
        <f>MAX($D137)</f>
        <v>0</v>
      </c>
      <c r="AZ137" s="1">
        <f>MAX($E137)</f>
        <v>0</v>
      </c>
      <c r="BA137" s="1">
        <f>MAX($F137)</f>
        <v>0</v>
      </c>
      <c r="BB137" s="1">
        <f>MAX($G137)</f>
        <v>0</v>
      </c>
      <c r="BC137" s="1">
        <f>MAX($H137)</f>
        <v>0</v>
      </c>
      <c r="BD137" s="1">
        <f>MAX($I137)</f>
        <v>0</v>
      </c>
      <c r="BE137" s="1">
        <f>MAX($J137)</f>
        <v>0</v>
      </c>
      <c r="BF137" s="1">
        <f>MAX($K137)</f>
        <v>0</v>
      </c>
      <c r="BG137" s="1">
        <f>MAX($M137)</f>
        <v>0</v>
      </c>
      <c r="BH137" s="1">
        <f>MAX($N137)</f>
        <v>0</v>
      </c>
      <c r="BI137" s="1">
        <f>MAX($P137)</f>
        <v>0</v>
      </c>
      <c r="BJ137" s="1">
        <f>MAX($Q137)</f>
        <v>0</v>
      </c>
      <c r="BK137" s="1">
        <f>MAX($R137)</f>
        <v>0</v>
      </c>
    </row>
    <row r="138" spans="1:63">
      <c r="A138" s="1" t="s">
        <v>135</v>
      </c>
      <c r="B138" s="1">
        <v>0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0.019</v>
      </c>
      <c r="J138" s="1">
        <v>3000</v>
      </c>
      <c r="K138" s="1">
        <v>0</v>
      </c>
      <c r="L138" s="1" t="s">
        <v>503</v>
      </c>
      <c r="M138" s="1">
        <v>0</v>
      </c>
      <c r="N138" s="1">
        <v>0</v>
      </c>
      <c r="O138" s="1" t="s">
        <v>507</v>
      </c>
      <c r="P138" s="1">
        <v>1500</v>
      </c>
      <c r="Q138" s="1">
        <v>1</v>
      </c>
      <c r="R138" s="1">
        <v>0</v>
      </c>
      <c r="S138" s="1">
        <f>MIN($B138)</f>
        <v>0</v>
      </c>
      <c r="T138" s="1">
        <f>MIN($C138)</f>
        <v>0</v>
      </c>
      <c r="U138" s="1">
        <f>MIN($D138)</f>
        <v>0</v>
      </c>
      <c r="V138" s="1">
        <f>MIN($E138)</f>
        <v>0</v>
      </c>
      <c r="W138" s="1">
        <f>MIN($F138)</f>
        <v>0</v>
      </c>
      <c r="X138" s="1">
        <f>MIN($G138)</f>
        <v>0</v>
      </c>
      <c r="Y138" s="1">
        <f>MIN($H138)</f>
        <v>0</v>
      </c>
      <c r="Z138" s="1">
        <f>MIN($I138)</f>
        <v>0</v>
      </c>
      <c r="AA138" s="1">
        <f>MIN($J138)</f>
        <v>0</v>
      </c>
      <c r="AB138" s="1">
        <f>MIN($K138)</f>
        <v>0</v>
      </c>
      <c r="AC138" s="1">
        <f>MIN($M138)</f>
        <v>0</v>
      </c>
      <c r="AD138" s="1">
        <f>MIN($N138)</f>
        <v>0</v>
      </c>
      <c r="AE138" s="1">
        <f>MIN($P138)</f>
        <v>0</v>
      </c>
      <c r="AF138" s="1">
        <f>MIN($Q138)</f>
        <v>0</v>
      </c>
      <c r="AG138" s="1">
        <f>MIN($R138)</f>
        <v>0</v>
      </c>
      <c r="AH138" s="1">
        <f>MEDIAN($B138)</f>
        <v>0</v>
      </c>
      <c r="AI138" s="1">
        <f>MEDIAN($C138)</f>
        <v>0</v>
      </c>
      <c r="AJ138" s="1">
        <f>MEDIAN($D138)</f>
        <v>0</v>
      </c>
      <c r="AK138" s="1">
        <f>MEDIAN($E138)</f>
        <v>0</v>
      </c>
      <c r="AL138" s="1">
        <f>MEDIAN($F138)</f>
        <v>0</v>
      </c>
      <c r="AM138" s="1">
        <f>MEDIAN($G138)</f>
        <v>0</v>
      </c>
      <c r="AN138" s="1">
        <f>MEDIAN($H138)</f>
        <v>0</v>
      </c>
      <c r="AO138" s="1">
        <f>MEDIAN($I138)</f>
        <v>0</v>
      </c>
      <c r="AP138" s="1">
        <f>MEDIAN($J138)</f>
        <v>0</v>
      </c>
      <c r="AQ138" s="1">
        <f>MEDIAN($K138)</f>
        <v>0</v>
      </c>
      <c r="AR138" s="1">
        <f>MEDIAN($M138)</f>
        <v>0</v>
      </c>
      <c r="AS138" s="1">
        <f>MEDIAN($N138)</f>
        <v>0</v>
      </c>
      <c r="AT138" s="1">
        <f>MEDIAN($P138)</f>
        <v>0</v>
      </c>
      <c r="AU138" s="1">
        <f>MEDIAN($Q138)</f>
        <v>0</v>
      </c>
      <c r="AV138" s="1">
        <f>MEDIAN($R138)</f>
        <v>0</v>
      </c>
      <c r="AW138" s="1">
        <f>MAX($B138)</f>
        <v>0</v>
      </c>
      <c r="AX138" s="1">
        <f>MAX($C138)</f>
        <v>0</v>
      </c>
      <c r="AY138" s="1">
        <f>MAX($D138)</f>
        <v>0</v>
      </c>
      <c r="AZ138" s="1">
        <f>MAX($E138)</f>
        <v>0</v>
      </c>
      <c r="BA138" s="1">
        <f>MAX($F138)</f>
        <v>0</v>
      </c>
      <c r="BB138" s="1">
        <f>MAX($G138)</f>
        <v>0</v>
      </c>
      <c r="BC138" s="1">
        <f>MAX($H138)</f>
        <v>0</v>
      </c>
      <c r="BD138" s="1">
        <f>MAX($I138)</f>
        <v>0</v>
      </c>
      <c r="BE138" s="1">
        <f>MAX($J138)</f>
        <v>0</v>
      </c>
      <c r="BF138" s="1">
        <f>MAX($K138)</f>
        <v>0</v>
      </c>
      <c r="BG138" s="1">
        <f>MAX($M138)</f>
        <v>0</v>
      </c>
      <c r="BH138" s="1">
        <f>MAX($N138)</f>
        <v>0</v>
      </c>
      <c r="BI138" s="1">
        <f>MAX($P138)</f>
        <v>0</v>
      </c>
      <c r="BJ138" s="1">
        <f>MAX($Q138)</f>
        <v>0</v>
      </c>
      <c r="BK138" s="1">
        <f>MAX($R138)</f>
        <v>0</v>
      </c>
    </row>
    <row r="139" spans="1:63">
      <c r="A139" s="1" t="s">
        <v>136</v>
      </c>
      <c r="B139" s="1">
        <v>0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0.019</v>
      </c>
      <c r="J139" s="1">
        <v>3000</v>
      </c>
      <c r="K139" s="1">
        <v>0</v>
      </c>
      <c r="L139" s="1" t="s">
        <v>503</v>
      </c>
      <c r="M139" s="1">
        <v>0</v>
      </c>
      <c r="N139" s="1">
        <v>0</v>
      </c>
      <c r="O139" s="1" t="s">
        <v>507</v>
      </c>
      <c r="P139" s="1">
        <v>1500</v>
      </c>
      <c r="Q139" s="1">
        <v>1</v>
      </c>
      <c r="R139" s="1">
        <v>0</v>
      </c>
      <c r="S139" s="1">
        <f>MIN($B139)</f>
        <v>0</v>
      </c>
      <c r="T139" s="1">
        <f>MIN($C139)</f>
        <v>0</v>
      </c>
      <c r="U139" s="1">
        <f>MIN($D139)</f>
        <v>0</v>
      </c>
      <c r="V139" s="1">
        <f>MIN($E139)</f>
        <v>0</v>
      </c>
      <c r="W139" s="1">
        <f>MIN($F139)</f>
        <v>0</v>
      </c>
      <c r="X139" s="1">
        <f>MIN($G139)</f>
        <v>0</v>
      </c>
      <c r="Y139" s="1">
        <f>MIN($H139)</f>
        <v>0</v>
      </c>
      <c r="Z139" s="1">
        <f>MIN($I139)</f>
        <v>0</v>
      </c>
      <c r="AA139" s="1">
        <f>MIN($J139)</f>
        <v>0</v>
      </c>
      <c r="AB139" s="1">
        <f>MIN($K139)</f>
        <v>0</v>
      </c>
      <c r="AC139" s="1">
        <f>MIN($M139)</f>
        <v>0</v>
      </c>
      <c r="AD139" s="1">
        <f>MIN($N139)</f>
        <v>0</v>
      </c>
      <c r="AE139" s="1">
        <f>MIN($P139)</f>
        <v>0</v>
      </c>
      <c r="AF139" s="1">
        <f>MIN($Q139)</f>
        <v>0</v>
      </c>
      <c r="AG139" s="1">
        <f>MIN($R139)</f>
        <v>0</v>
      </c>
      <c r="AH139" s="1">
        <f>MEDIAN($B139)</f>
        <v>0</v>
      </c>
      <c r="AI139" s="1">
        <f>MEDIAN($C139)</f>
        <v>0</v>
      </c>
      <c r="AJ139" s="1">
        <f>MEDIAN($D139)</f>
        <v>0</v>
      </c>
      <c r="AK139" s="1">
        <f>MEDIAN($E139)</f>
        <v>0</v>
      </c>
      <c r="AL139" s="1">
        <f>MEDIAN($F139)</f>
        <v>0</v>
      </c>
      <c r="AM139" s="1">
        <f>MEDIAN($G139)</f>
        <v>0</v>
      </c>
      <c r="AN139" s="1">
        <f>MEDIAN($H139)</f>
        <v>0</v>
      </c>
      <c r="AO139" s="1">
        <f>MEDIAN($I139)</f>
        <v>0</v>
      </c>
      <c r="AP139" s="1">
        <f>MEDIAN($J139)</f>
        <v>0</v>
      </c>
      <c r="AQ139" s="1">
        <f>MEDIAN($K139)</f>
        <v>0</v>
      </c>
      <c r="AR139" s="1">
        <f>MEDIAN($M139)</f>
        <v>0</v>
      </c>
      <c r="AS139" s="1">
        <f>MEDIAN($N139)</f>
        <v>0</v>
      </c>
      <c r="AT139" s="1">
        <f>MEDIAN($P139)</f>
        <v>0</v>
      </c>
      <c r="AU139" s="1">
        <f>MEDIAN($Q139)</f>
        <v>0</v>
      </c>
      <c r="AV139" s="1">
        <f>MEDIAN($R139)</f>
        <v>0</v>
      </c>
      <c r="AW139" s="1">
        <f>MAX($B139)</f>
        <v>0</v>
      </c>
      <c r="AX139" s="1">
        <f>MAX($C139)</f>
        <v>0</v>
      </c>
      <c r="AY139" s="1">
        <f>MAX($D139)</f>
        <v>0</v>
      </c>
      <c r="AZ139" s="1">
        <f>MAX($E139)</f>
        <v>0</v>
      </c>
      <c r="BA139" s="1">
        <f>MAX($F139)</f>
        <v>0</v>
      </c>
      <c r="BB139" s="1">
        <f>MAX($G139)</f>
        <v>0</v>
      </c>
      <c r="BC139" s="1">
        <f>MAX($H139)</f>
        <v>0</v>
      </c>
      <c r="BD139" s="1">
        <f>MAX($I139)</f>
        <v>0</v>
      </c>
      <c r="BE139" s="1">
        <f>MAX($J139)</f>
        <v>0</v>
      </c>
      <c r="BF139" s="1">
        <f>MAX($K139)</f>
        <v>0</v>
      </c>
      <c r="BG139" s="1">
        <f>MAX($M139)</f>
        <v>0</v>
      </c>
      <c r="BH139" s="1">
        <f>MAX($N139)</f>
        <v>0</v>
      </c>
      <c r="BI139" s="1">
        <f>MAX($P139)</f>
        <v>0</v>
      </c>
      <c r="BJ139" s="1">
        <f>MAX($Q139)</f>
        <v>0</v>
      </c>
      <c r="BK139" s="1">
        <f>MAX($R139)</f>
        <v>0</v>
      </c>
    </row>
    <row r="140" spans="1:63">
      <c r="A140" s="1" t="s">
        <v>137</v>
      </c>
      <c r="B140" s="1">
        <v>0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0.019</v>
      </c>
      <c r="J140" s="1">
        <v>3000</v>
      </c>
      <c r="K140" s="1">
        <v>0</v>
      </c>
      <c r="L140" s="1" t="s">
        <v>503</v>
      </c>
      <c r="M140" s="1">
        <v>0</v>
      </c>
      <c r="N140" s="1">
        <v>0</v>
      </c>
      <c r="O140" s="1" t="s">
        <v>507</v>
      </c>
      <c r="P140" s="1">
        <v>1500</v>
      </c>
      <c r="Q140" s="1">
        <v>1</v>
      </c>
      <c r="R140" s="1">
        <v>0</v>
      </c>
      <c r="S140" s="1">
        <f>MIN($B140)</f>
        <v>0</v>
      </c>
      <c r="T140" s="1">
        <f>MIN($C140)</f>
        <v>0</v>
      </c>
      <c r="U140" s="1">
        <f>MIN($D140)</f>
        <v>0</v>
      </c>
      <c r="V140" s="1">
        <f>MIN($E140)</f>
        <v>0</v>
      </c>
      <c r="W140" s="1">
        <f>MIN($F140)</f>
        <v>0</v>
      </c>
      <c r="X140" s="1">
        <f>MIN($G140)</f>
        <v>0</v>
      </c>
      <c r="Y140" s="1">
        <f>MIN($H140)</f>
        <v>0</v>
      </c>
      <c r="Z140" s="1">
        <f>MIN($I140)</f>
        <v>0</v>
      </c>
      <c r="AA140" s="1">
        <f>MIN($J140)</f>
        <v>0</v>
      </c>
      <c r="AB140" s="1">
        <f>MIN($K140)</f>
        <v>0</v>
      </c>
      <c r="AC140" s="1">
        <f>MIN($M140)</f>
        <v>0</v>
      </c>
      <c r="AD140" s="1">
        <f>MIN($N140)</f>
        <v>0</v>
      </c>
      <c r="AE140" s="1">
        <f>MIN($P140)</f>
        <v>0</v>
      </c>
      <c r="AF140" s="1">
        <f>MIN($Q140)</f>
        <v>0</v>
      </c>
      <c r="AG140" s="1">
        <f>MIN($R140)</f>
        <v>0</v>
      </c>
      <c r="AH140" s="1">
        <f>MEDIAN($B140)</f>
        <v>0</v>
      </c>
      <c r="AI140" s="1">
        <f>MEDIAN($C140)</f>
        <v>0</v>
      </c>
      <c r="AJ140" s="1">
        <f>MEDIAN($D140)</f>
        <v>0</v>
      </c>
      <c r="AK140" s="1">
        <f>MEDIAN($E140)</f>
        <v>0</v>
      </c>
      <c r="AL140" s="1">
        <f>MEDIAN($F140)</f>
        <v>0</v>
      </c>
      <c r="AM140" s="1">
        <f>MEDIAN($G140)</f>
        <v>0</v>
      </c>
      <c r="AN140" s="1">
        <f>MEDIAN($H140)</f>
        <v>0</v>
      </c>
      <c r="AO140" s="1">
        <f>MEDIAN($I140)</f>
        <v>0</v>
      </c>
      <c r="AP140" s="1">
        <f>MEDIAN($J140)</f>
        <v>0</v>
      </c>
      <c r="AQ140" s="1">
        <f>MEDIAN($K140)</f>
        <v>0</v>
      </c>
      <c r="AR140" s="1">
        <f>MEDIAN($M140)</f>
        <v>0</v>
      </c>
      <c r="AS140" s="1">
        <f>MEDIAN($N140)</f>
        <v>0</v>
      </c>
      <c r="AT140" s="1">
        <f>MEDIAN($P140)</f>
        <v>0</v>
      </c>
      <c r="AU140" s="1">
        <f>MEDIAN($Q140)</f>
        <v>0</v>
      </c>
      <c r="AV140" s="1">
        <f>MEDIAN($R140)</f>
        <v>0</v>
      </c>
      <c r="AW140" s="1">
        <f>MAX($B140)</f>
        <v>0</v>
      </c>
      <c r="AX140" s="1">
        <f>MAX($C140)</f>
        <v>0</v>
      </c>
      <c r="AY140" s="1">
        <f>MAX($D140)</f>
        <v>0</v>
      </c>
      <c r="AZ140" s="1">
        <f>MAX($E140)</f>
        <v>0</v>
      </c>
      <c r="BA140" s="1">
        <f>MAX($F140)</f>
        <v>0</v>
      </c>
      <c r="BB140" s="1">
        <f>MAX($G140)</f>
        <v>0</v>
      </c>
      <c r="BC140" s="1">
        <f>MAX($H140)</f>
        <v>0</v>
      </c>
      <c r="BD140" s="1">
        <f>MAX($I140)</f>
        <v>0</v>
      </c>
      <c r="BE140" s="1">
        <f>MAX($J140)</f>
        <v>0</v>
      </c>
      <c r="BF140" s="1">
        <f>MAX($K140)</f>
        <v>0</v>
      </c>
      <c r="BG140" s="1">
        <f>MAX($M140)</f>
        <v>0</v>
      </c>
      <c r="BH140" s="1">
        <f>MAX($N140)</f>
        <v>0</v>
      </c>
      <c r="BI140" s="1">
        <f>MAX($P140)</f>
        <v>0</v>
      </c>
      <c r="BJ140" s="1">
        <f>MAX($Q140)</f>
        <v>0</v>
      </c>
      <c r="BK140" s="1">
        <f>MAX($R140)</f>
        <v>0</v>
      </c>
    </row>
    <row r="141" spans="1:63">
      <c r="A141" s="1" t="s">
        <v>138</v>
      </c>
      <c r="B141" s="1">
        <v>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0.022</v>
      </c>
      <c r="J141" s="1">
        <v>3000</v>
      </c>
      <c r="K141" s="1">
        <v>0</v>
      </c>
      <c r="L141" s="1" t="s">
        <v>503</v>
      </c>
      <c r="M141" s="1">
        <v>0</v>
      </c>
      <c r="N141" s="1">
        <v>0</v>
      </c>
      <c r="O141" s="1" t="s">
        <v>507</v>
      </c>
      <c r="P141" s="1">
        <v>1500</v>
      </c>
      <c r="Q141" s="1">
        <v>1</v>
      </c>
      <c r="R141" s="1">
        <v>0</v>
      </c>
      <c r="S141" s="1">
        <f>MIN($B141)</f>
        <v>0</v>
      </c>
      <c r="T141" s="1">
        <f>MIN($C141)</f>
        <v>0</v>
      </c>
      <c r="U141" s="1">
        <f>MIN($D141)</f>
        <v>0</v>
      </c>
      <c r="V141" s="1">
        <f>MIN($E141)</f>
        <v>0</v>
      </c>
      <c r="W141" s="1">
        <f>MIN($F141)</f>
        <v>0</v>
      </c>
      <c r="X141" s="1">
        <f>MIN($G141)</f>
        <v>0</v>
      </c>
      <c r="Y141" s="1">
        <f>MIN($H141)</f>
        <v>0</v>
      </c>
      <c r="Z141" s="1">
        <f>MIN($I141)</f>
        <v>0</v>
      </c>
      <c r="AA141" s="1">
        <f>MIN($J141)</f>
        <v>0</v>
      </c>
      <c r="AB141" s="1">
        <f>MIN($K141)</f>
        <v>0</v>
      </c>
      <c r="AC141" s="1">
        <f>MIN($M141)</f>
        <v>0</v>
      </c>
      <c r="AD141" s="1">
        <f>MIN($N141)</f>
        <v>0</v>
      </c>
      <c r="AE141" s="1">
        <f>MIN($P141)</f>
        <v>0</v>
      </c>
      <c r="AF141" s="1">
        <f>MIN($Q141)</f>
        <v>0</v>
      </c>
      <c r="AG141" s="1">
        <f>MIN($R141)</f>
        <v>0</v>
      </c>
      <c r="AH141" s="1">
        <f>MEDIAN($B141)</f>
        <v>0</v>
      </c>
      <c r="AI141" s="1">
        <f>MEDIAN($C141)</f>
        <v>0</v>
      </c>
      <c r="AJ141" s="1">
        <f>MEDIAN($D141)</f>
        <v>0</v>
      </c>
      <c r="AK141" s="1">
        <f>MEDIAN($E141)</f>
        <v>0</v>
      </c>
      <c r="AL141" s="1">
        <f>MEDIAN($F141)</f>
        <v>0</v>
      </c>
      <c r="AM141" s="1">
        <f>MEDIAN($G141)</f>
        <v>0</v>
      </c>
      <c r="AN141" s="1">
        <f>MEDIAN($H141)</f>
        <v>0</v>
      </c>
      <c r="AO141" s="1">
        <f>MEDIAN($I141)</f>
        <v>0</v>
      </c>
      <c r="AP141" s="1">
        <f>MEDIAN($J141)</f>
        <v>0</v>
      </c>
      <c r="AQ141" s="1">
        <f>MEDIAN($K141)</f>
        <v>0</v>
      </c>
      <c r="AR141" s="1">
        <f>MEDIAN($M141)</f>
        <v>0</v>
      </c>
      <c r="AS141" s="1">
        <f>MEDIAN($N141)</f>
        <v>0</v>
      </c>
      <c r="AT141" s="1">
        <f>MEDIAN($P141)</f>
        <v>0</v>
      </c>
      <c r="AU141" s="1">
        <f>MEDIAN($Q141)</f>
        <v>0</v>
      </c>
      <c r="AV141" s="1">
        <f>MEDIAN($R141)</f>
        <v>0</v>
      </c>
      <c r="AW141" s="1">
        <f>MAX($B141)</f>
        <v>0</v>
      </c>
      <c r="AX141" s="1">
        <f>MAX($C141)</f>
        <v>0</v>
      </c>
      <c r="AY141" s="1">
        <f>MAX($D141)</f>
        <v>0</v>
      </c>
      <c r="AZ141" s="1">
        <f>MAX($E141)</f>
        <v>0</v>
      </c>
      <c r="BA141" s="1">
        <f>MAX($F141)</f>
        <v>0</v>
      </c>
      <c r="BB141" s="1">
        <f>MAX($G141)</f>
        <v>0</v>
      </c>
      <c r="BC141" s="1">
        <f>MAX($H141)</f>
        <v>0</v>
      </c>
      <c r="BD141" s="1">
        <f>MAX($I141)</f>
        <v>0</v>
      </c>
      <c r="BE141" s="1">
        <f>MAX($J141)</f>
        <v>0</v>
      </c>
      <c r="BF141" s="1">
        <f>MAX($K141)</f>
        <v>0</v>
      </c>
      <c r="BG141" s="1">
        <f>MAX($M141)</f>
        <v>0</v>
      </c>
      <c r="BH141" s="1">
        <f>MAX($N141)</f>
        <v>0</v>
      </c>
      <c r="BI141" s="1">
        <f>MAX($P141)</f>
        <v>0</v>
      </c>
      <c r="BJ141" s="1">
        <f>MAX($Q141)</f>
        <v>0</v>
      </c>
      <c r="BK141" s="1">
        <f>MAX($R141)</f>
        <v>0</v>
      </c>
    </row>
    <row r="142" spans="1:63">
      <c r="A142" s="1" t="s">
        <v>139</v>
      </c>
      <c r="B142" s="1">
        <v>0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0.019</v>
      </c>
      <c r="J142" s="1">
        <v>3000</v>
      </c>
      <c r="K142" s="1">
        <v>0</v>
      </c>
      <c r="L142" s="1" t="s">
        <v>503</v>
      </c>
      <c r="M142" s="1">
        <v>0</v>
      </c>
      <c r="N142" s="1">
        <v>0</v>
      </c>
      <c r="O142" s="1" t="s">
        <v>507</v>
      </c>
      <c r="P142" s="1">
        <v>1500</v>
      </c>
      <c r="Q142" s="1">
        <v>1</v>
      </c>
      <c r="R142" s="1">
        <v>0</v>
      </c>
      <c r="S142" s="1">
        <f>MIN($B142)</f>
        <v>0</v>
      </c>
      <c r="T142" s="1">
        <f>MIN($C142)</f>
        <v>0</v>
      </c>
      <c r="U142" s="1">
        <f>MIN($D142)</f>
        <v>0</v>
      </c>
      <c r="V142" s="1">
        <f>MIN($E142)</f>
        <v>0</v>
      </c>
      <c r="W142" s="1">
        <f>MIN($F142)</f>
        <v>0</v>
      </c>
      <c r="X142" s="1">
        <f>MIN($G142)</f>
        <v>0</v>
      </c>
      <c r="Y142" s="1">
        <f>MIN($H142)</f>
        <v>0</v>
      </c>
      <c r="Z142" s="1">
        <f>MIN($I142)</f>
        <v>0</v>
      </c>
      <c r="AA142" s="1">
        <f>MIN($J142)</f>
        <v>0</v>
      </c>
      <c r="AB142" s="1">
        <f>MIN($K142)</f>
        <v>0</v>
      </c>
      <c r="AC142" s="1">
        <f>MIN($M142)</f>
        <v>0</v>
      </c>
      <c r="AD142" s="1">
        <f>MIN($N142)</f>
        <v>0</v>
      </c>
      <c r="AE142" s="1">
        <f>MIN($P142)</f>
        <v>0</v>
      </c>
      <c r="AF142" s="1">
        <f>MIN($Q142)</f>
        <v>0</v>
      </c>
      <c r="AG142" s="1">
        <f>MIN($R142)</f>
        <v>0</v>
      </c>
      <c r="AH142" s="1">
        <f>MEDIAN($B142)</f>
        <v>0</v>
      </c>
      <c r="AI142" s="1">
        <f>MEDIAN($C142)</f>
        <v>0</v>
      </c>
      <c r="AJ142" s="1">
        <f>MEDIAN($D142)</f>
        <v>0</v>
      </c>
      <c r="AK142" s="1">
        <f>MEDIAN($E142)</f>
        <v>0</v>
      </c>
      <c r="AL142" s="1">
        <f>MEDIAN($F142)</f>
        <v>0</v>
      </c>
      <c r="AM142" s="1">
        <f>MEDIAN($G142)</f>
        <v>0</v>
      </c>
      <c r="AN142" s="1">
        <f>MEDIAN($H142)</f>
        <v>0</v>
      </c>
      <c r="AO142" s="1">
        <f>MEDIAN($I142)</f>
        <v>0</v>
      </c>
      <c r="AP142" s="1">
        <f>MEDIAN($J142)</f>
        <v>0</v>
      </c>
      <c r="AQ142" s="1">
        <f>MEDIAN($K142)</f>
        <v>0</v>
      </c>
      <c r="AR142" s="1">
        <f>MEDIAN($M142)</f>
        <v>0</v>
      </c>
      <c r="AS142" s="1">
        <f>MEDIAN($N142)</f>
        <v>0</v>
      </c>
      <c r="AT142" s="1">
        <f>MEDIAN($P142)</f>
        <v>0</v>
      </c>
      <c r="AU142" s="1">
        <f>MEDIAN($Q142)</f>
        <v>0</v>
      </c>
      <c r="AV142" s="1">
        <f>MEDIAN($R142)</f>
        <v>0</v>
      </c>
      <c r="AW142" s="1">
        <f>MAX($B142)</f>
        <v>0</v>
      </c>
      <c r="AX142" s="1">
        <f>MAX($C142)</f>
        <v>0</v>
      </c>
      <c r="AY142" s="1">
        <f>MAX($D142)</f>
        <v>0</v>
      </c>
      <c r="AZ142" s="1">
        <f>MAX($E142)</f>
        <v>0</v>
      </c>
      <c r="BA142" s="1">
        <f>MAX($F142)</f>
        <v>0</v>
      </c>
      <c r="BB142" s="1">
        <f>MAX($G142)</f>
        <v>0</v>
      </c>
      <c r="BC142" s="1">
        <f>MAX($H142)</f>
        <v>0</v>
      </c>
      <c r="BD142" s="1">
        <f>MAX($I142)</f>
        <v>0</v>
      </c>
      <c r="BE142" s="1">
        <f>MAX($J142)</f>
        <v>0</v>
      </c>
      <c r="BF142" s="1">
        <f>MAX($K142)</f>
        <v>0</v>
      </c>
      <c r="BG142" s="1">
        <f>MAX($M142)</f>
        <v>0</v>
      </c>
      <c r="BH142" s="1">
        <f>MAX($N142)</f>
        <v>0</v>
      </c>
      <c r="BI142" s="1">
        <f>MAX($P142)</f>
        <v>0</v>
      </c>
      <c r="BJ142" s="1">
        <f>MAX($Q142)</f>
        <v>0</v>
      </c>
      <c r="BK142" s="1">
        <f>MAX($R142)</f>
        <v>0</v>
      </c>
    </row>
    <row r="143" spans="1:63">
      <c r="A143" s="1" t="s">
        <v>140</v>
      </c>
      <c r="B143" s="1">
        <v>0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0.022</v>
      </c>
      <c r="J143" s="1">
        <v>3000</v>
      </c>
      <c r="K143" s="1">
        <v>0</v>
      </c>
      <c r="L143" s="1" t="s">
        <v>503</v>
      </c>
      <c r="M143" s="1">
        <v>0</v>
      </c>
      <c r="N143" s="1">
        <v>0</v>
      </c>
      <c r="O143" s="1" t="s">
        <v>507</v>
      </c>
      <c r="P143" s="1">
        <v>1500</v>
      </c>
      <c r="Q143" s="1">
        <v>1</v>
      </c>
      <c r="R143" s="1">
        <v>0</v>
      </c>
      <c r="S143" s="1">
        <f>MIN($B143)</f>
        <v>0</v>
      </c>
      <c r="T143" s="1">
        <f>MIN($C143)</f>
        <v>0</v>
      </c>
      <c r="U143" s="1">
        <f>MIN($D143)</f>
        <v>0</v>
      </c>
      <c r="V143" s="1">
        <f>MIN($E143)</f>
        <v>0</v>
      </c>
      <c r="W143" s="1">
        <f>MIN($F143)</f>
        <v>0</v>
      </c>
      <c r="X143" s="1">
        <f>MIN($G143)</f>
        <v>0</v>
      </c>
      <c r="Y143" s="1">
        <f>MIN($H143)</f>
        <v>0</v>
      </c>
      <c r="Z143" s="1">
        <f>MIN($I143)</f>
        <v>0</v>
      </c>
      <c r="AA143" s="1">
        <f>MIN($J143)</f>
        <v>0</v>
      </c>
      <c r="AB143" s="1">
        <f>MIN($K143)</f>
        <v>0</v>
      </c>
      <c r="AC143" s="1">
        <f>MIN($M143)</f>
        <v>0</v>
      </c>
      <c r="AD143" s="1">
        <f>MIN($N143)</f>
        <v>0</v>
      </c>
      <c r="AE143" s="1">
        <f>MIN($P143)</f>
        <v>0</v>
      </c>
      <c r="AF143" s="1">
        <f>MIN($Q143)</f>
        <v>0</v>
      </c>
      <c r="AG143" s="1">
        <f>MIN($R143)</f>
        <v>0</v>
      </c>
      <c r="AH143" s="1">
        <f>MEDIAN($B143)</f>
        <v>0</v>
      </c>
      <c r="AI143" s="1">
        <f>MEDIAN($C143)</f>
        <v>0</v>
      </c>
      <c r="AJ143" s="1">
        <f>MEDIAN($D143)</f>
        <v>0</v>
      </c>
      <c r="AK143" s="1">
        <f>MEDIAN($E143)</f>
        <v>0</v>
      </c>
      <c r="AL143" s="1">
        <f>MEDIAN($F143)</f>
        <v>0</v>
      </c>
      <c r="AM143" s="1">
        <f>MEDIAN($G143)</f>
        <v>0</v>
      </c>
      <c r="AN143" s="1">
        <f>MEDIAN($H143)</f>
        <v>0</v>
      </c>
      <c r="AO143" s="1">
        <f>MEDIAN($I143)</f>
        <v>0</v>
      </c>
      <c r="AP143" s="1">
        <f>MEDIAN($J143)</f>
        <v>0</v>
      </c>
      <c r="AQ143" s="1">
        <f>MEDIAN($K143)</f>
        <v>0</v>
      </c>
      <c r="AR143" s="1">
        <f>MEDIAN($M143)</f>
        <v>0</v>
      </c>
      <c r="AS143" s="1">
        <f>MEDIAN($N143)</f>
        <v>0</v>
      </c>
      <c r="AT143" s="1">
        <f>MEDIAN($P143)</f>
        <v>0</v>
      </c>
      <c r="AU143" s="1">
        <f>MEDIAN($Q143)</f>
        <v>0</v>
      </c>
      <c r="AV143" s="1">
        <f>MEDIAN($R143)</f>
        <v>0</v>
      </c>
      <c r="AW143" s="1">
        <f>MAX($B143)</f>
        <v>0</v>
      </c>
      <c r="AX143" s="1">
        <f>MAX($C143)</f>
        <v>0</v>
      </c>
      <c r="AY143" s="1">
        <f>MAX($D143)</f>
        <v>0</v>
      </c>
      <c r="AZ143" s="1">
        <f>MAX($E143)</f>
        <v>0</v>
      </c>
      <c r="BA143" s="1">
        <f>MAX($F143)</f>
        <v>0</v>
      </c>
      <c r="BB143" s="1">
        <f>MAX($G143)</f>
        <v>0</v>
      </c>
      <c r="BC143" s="1">
        <f>MAX($H143)</f>
        <v>0</v>
      </c>
      <c r="BD143" s="1">
        <f>MAX($I143)</f>
        <v>0</v>
      </c>
      <c r="BE143" s="1">
        <f>MAX($J143)</f>
        <v>0</v>
      </c>
      <c r="BF143" s="1">
        <f>MAX($K143)</f>
        <v>0</v>
      </c>
      <c r="BG143" s="1">
        <f>MAX($M143)</f>
        <v>0</v>
      </c>
      <c r="BH143" s="1">
        <f>MAX($N143)</f>
        <v>0</v>
      </c>
      <c r="BI143" s="1">
        <f>MAX($P143)</f>
        <v>0</v>
      </c>
      <c r="BJ143" s="1">
        <f>MAX($Q143)</f>
        <v>0</v>
      </c>
      <c r="BK143" s="1">
        <f>MAX($R143)</f>
        <v>0</v>
      </c>
    </row>
    <row r="144" spans="1:63">
      <c r="A144" s="1" t="s">
        <v>141</v>
      </c>
      <c r="B144" s="1">
        <v>0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0.019</v>
      </c>
      <c r="J144" s="1">
        <v>3000</v>
      </c>
      <c r="K144" s="1">
        <v>0</v>
      </c>
      <c r="L144" s="1" t="s">
        <v>503</v>
      </c>
      <c r="M144" s="1">
        <v>0</v>
      </c>
      <c r="N144" s="1">
        <v>0</v>
      </c>
      <c r="O144" s="1" t="s">
        <v>507</v>
      </c>
      <c r="P144" s="1">
        <v>1500</v>
      </c>
      <c r="Q144" s="1">
        <v>1</v>
      </c>
      <c r="R144" s="1">
        <v>0</v>
      </c>
      <c r="S144" s="1">
        <f>MIN($B144)</f>
        <v>0</v>
      </c>
      <c r="T144" s="1">
        <f>MIN($C144)</f>
        <v>0</v>
      </c>
      <c r="U144" s="1">
        <f>MIN($D144)</f>
        <v>0</v>
      </c>
      <c r="V144" s="1">
        <f>MIN($E144)</f>
        <v>0</v>
      </c>
      <c r="W144" s="1">
        <f>MIN($F144)</f>
        <v>0</v>
      </c>
      <c r="X144" s="1">
        <f>MIN($G144)</f>
        <v>0</v>
      </c>
      <c r="Y144" s="1">
        <f>MIN($H144)</f>
        <v>0</v>
      </c>
      <c r="Z144" s="1">
        <f>MIN($I144)</f>
        <v>0</v>
      </c>
      <c r="AA144" s="1">
        <f>MIN($J144)</f>
        <v>0</v>
      </c>
      <c r="AB144" s="1">
        <f>MIN($K144)</f>
        <v>0</v>
      </c>
      <c r="AC144" s="1">
        <f>MIN($M144)</f>
        <v>0</v>
      </c>
      <c r="AD144" s="1">
        <f>MIN($N144)</f>
        <v>0</v>
      </c>
      <c r="AE144" s="1">
        <f>MIN($P144)</f>
        <v>0</v>
      </c>
      <c r="AF144" s="1">
        <f>MIN($Q144)</f>
        <v>0</v>
      </c>
      <c r="AG144" s="1">
        <f>MIN($R144)</f>
        <v>0</v>
      </c>
      <c r="AH144" s="1">
        <f>MEDIAN($B144)</f>
        <v>0</v>
      </c>
      <c r="AI144" s="1">
        <f>MEDIAN($C144)</f>
        <v>0</v>
      </c>
      <c r="AJ144" s="1">
        <f>MEDIAN($D144)</f>
        <v>0</v>
      </c>
      <c r="AK144" s="1">
        <f>MEDIAN($E144)</f>
        <v>0</v>
      </c>
      <c r="AL144" s="1">
        <f>MEDIAN($F144)</f>
        <v>0</v>
      </c>
      <c r="AM144" s="1">
        <f>MEDIAN($G144)</f>
        <v>0</v>
      </c>
      <c r="AN144" s="1">
        <f>MEDIAN($H144)</f>
        <v>0</v>
      </c>
      <c r="AO144" s="1">
        <f>MEDIAN($I144)</f>
        <v>0</v>
      </c>
      <c r="AP144" s="1">
        <f>MEDIAN($J144)</f>
        <v>0</v>
      </c>
      <c r="AQ144" s="1">
        <f>MEDIAN($K144)</f>
        <v>0</v>
      </c>
      <c r="AR144" s="1">
        <f>MEDIAN($M144)</f>
        <v>0</v>
      </c>
      <c r="AS144" s="1">
        <f>MEDIAN($N144)</f>
        <v>0</v>
      </c>
      <c r="AT144" s="1">
        <f>MEDIAN($P144)</f>
        <v>0</v>
      </c>
      <c r="AU144" s="1">
        <f>MEDIAN($Q144)</f>
        <v>0</v>
      </c>
      <c r="AV144" s="1">
        <f>MEDIAN($R144)</f>
        <v>0</v>
      </c>
      <c r="AW144" s="1">
        <f>MAX($B144)</f>
        <v>0</v>
      </c>
      <c r="AX144" s="1">
        <f>MAX($C144)</f>
        <v>0</v>
      </c>
      <c r="AY144" s="1">
        <f>MAX($D144)</f>
        <v>0</v>
      </c>
      <c r="AZ144" s="1">
        <f>MAX($E144)</f>
        <v>0</v>
      </c>
      <c r="BA144" s="1">
        <f>MAX($F144)</f>
        <v>0</v>
      </c>
      <c r="BB144" s="1">
        <f>MAX($G144)</f>
        <v>0</v>
      </c>
      <c r="BC144" s="1">
        <f>MAX($H144)</f>
        <v>0</v>
      </c>
      <c r="BD144" s="1">
        <f>MAX($I144)</f>
        <v>0</v>
      </c>
      <c r="BE144" s="1">
        <f>MAX($J144)</f>
        <v>0</v>
      </c>
      <c r="BF144" s="1">
        <f>MAX($K144)</f>
        <v>0</v>
      </c>
      <c r="BG144" s="1">
        <f>MAX($M144)</f>
        <v>0</v>
      </c>
      <c r="BH144" s="1">
        <f>MAX($N144)</f>
        <v>0</v>
      </c>
      <c r="BI144" s="1">
        <f>MAX($P144)</f>
        <v>0</v>
      </c>
      <c r="BJ144" s="1">
        <f>MAX($Q144)</f>
        <v>0</v>
      </c>
      <c r="BK144" s="1">
        <f>MAX($R144)</f>
        <v>0</v>
      </c>
    </row>
    <row r="145" spans="1:63">
      <c r="A145" s="1" t="s">
        <v>142</v>
      </c>
      <c r="B145" s="1">
        <v>0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0.019</v>
      </c>
      <c r="J145" s="1">
        <v>3000</v>
      </c>
      <c r="K145" s="1">
        <v>0</v>
      </c>
      <c r="L145" s="1" t="s">
        <v>503</v>
      </c>
      <c r="M145" s="1">
        <v>0</v>
      </c>
      <c r="N145" s="1">
        <v>0</v>
      </c>
      <c r="O145" s="1" t="s">
        <v>507</v>
      </c>
      <c r="P145" s="1">
        <v>1500</v>
      </c>
      <c r="Q145" s="1">
        <v>1</v>
      </c>
      <c r="R145" s="1">
        <v>0</v>
      </c>
      <c r="S145" s="1">
        <f>MIN($B145)</f>
        <v>0</v>
      </c>
      <c r="T145" s="1">
        <f>MIN($C145)</f>
        <v>0</v>
      </c>
      <c r="U145" s="1">
        <f>MIN($D145)</f>
        <v>0</v>
      </c>
      <c r="V145" s="1">
        <f>MIN($E145)</f>
        <v>0</v>
      </c>
      <c r="W145" s="1">
        <f>MIN($F145)</f>
        <v>0</v>
      </c>
      <c r="X145" s="1">
        <f>MIN($G145)</f>
        <v>0</v>
      </c>
      <c r="Y145" s="1">
        <f>MIN($H145)</f>
        <v>0</v>
      </c>
      <c r="Z145" s="1">
        <f>MIN($I145)</f>
        <v>0</v>
      </c>
      <c r="AA145" s="1">
        <f>MIN($J145)</f>
        <v>0</v>
      </c>
      <c r="AB145" s="1">
        <f>MIN($K145)</f>
        <v>0</v>
      </c>
      <c r="AC145" s="1">
        <f>MIN($M145)</f>
        <v>0</v>
      </c>
      <c r="AD145" s="1">
        <f>MIN($N145)</f>
        <v>0</v>
      </c>
      <c r="AE145" s="1">
        <f>MIN($P145)</f>
        <v>0</v>
      </c>
      <c r="AF145" s="1">
        <f>MIN($Q145)</f>
        <v>0</v>
      </c>
      <c r="AG145" s="1">
        <f>MIN($R145)</f>
        <v>0</v>
      </c>
      <c r="AH145" s="1">
        <f>MEDIAN($B145)</f>
        <v>0</v>
      </c>
      <c r="AI145" s="1">
        <f>MEDIAN($C145)</f>
        <v>0</v>
      </c>
      <c r="AJ145" s="1">
        <f>MEDIAN($D145)</f>
        <v>0</v>
      </c>
      <c r="AK145" s="1">
        <f>MEDIAN($E145)</f>
        <v>0</v>
      </c>
      <c r="AL145" s="1">
        <f>MEDIAN($F145)</f>
        <v>0</v>
      </c>
      <c r="AM145" s="1">
        <f>MEDIAN($G145)</f>
        <v>0</v>
      </c>
      <c r="AN145" s="1">
        <f>MEDIAN($H145)</f>
        <v>0</v>
      </c>
      <c r="AO145" s="1">
        <f>MEDIAN($I145)</f>
        <v>0</v>
      </c>
      <c r="AP145" s="1">
        <f>MEDIAN($J145)</f>
        <v>0</v>
      </c>
      <c r="AQ145" s="1">
        <f>MEDIAN($K145)</f>
        <v>0</v>
      </c>
      <c r="AR145" s="1">
        <f>MEDIAN($M145)</f>
        <v>0</v>
      </c>
      <c r="AS145" s="1">
        <f>MEDIAN($N145)</f>
        <v>0</v>
      </c>
      <c r="AT145" s="1">
        <f>MEDIAN($P145)</f>
        <v>0</v>
      </c>
      <c r="AU145" s="1">
        <f>MEDIAN($Q145)</f>
        <v>0</v>
      </c>
      <c r="AV145" s="1">
        <f>MEDIAN($R145)</f>
        <v>0</v>
      </c>
      <c r="AW145" s="1">
        <f>MAX($B145)</f>
        <v>0</v>
      </c>
      <c r="AX145" s="1">
        <f>MAX($C145)</f>
        <v>0</v>
      </c>
      <c r="AY145" s="1">
        <f>MAX($D145)</f>
        <v>0</v>
      </c>
      <c r="AZ145" s="1">
        <f>MAX($E145)</f>
        <v>0</v>
      </c>
      <c r="BA145" s="1">
        <f>MAX($F145)</f>
        <v>0</v>
      </c>
      <c r="BB145" s="1">
        <f>MAX($G145)</f>
        <v>0</v>
      </c>
      <c r="BC145" s="1">
        <f>MAX($H145)</f>
        <v>0</v>
      </c>
      <c r="BD145" s="1">
        <f>MAX($I145)</f>
        <v>0</v>
      </c>
      <c r="BE145" s="1">
        <f>MAX($J145)</f>
        <v>0</v>
      </c>
      <c r="BF145" s="1">
        <f>MAX($K145)</f>
        <v>0</v>
      </c>
      <c r="BG145" s="1">
        <f>MAX($M145)</f>
        <v>0</v>
      </c>
      <c r="BH145" s="1">
        <f>MAX($N145)</f>
        <v>0</v>
      </c>
      <c r="BI145" s="1">
        <f>MAX($P145)</f>
        <v>0</v>
      </c>
      <c r="BJ145" s="1">
        <f>MAX($Q145)</f>
        <v>0</v>
      </c>
      <c r="BK145" s="1">
        <f>MAX($R145)</f>
        <v>0</v>
      </c>
    </row>
    <row r="146" spans="1:63">
      <c r="A146" s="1" t="s">
        <v>143</v>
      </c>
      <c r="B146" s="1">
        <v>0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0.019</v>
      </c>
      <c r="J146" s="1">
        <v>3000</v>
      </c>
      <c r="K146" s="1">
        <v>0</v>
      </c>
      <c r="L146" s="1" t="s">
        <v>503</v>
      </c>
      <c r="M146" s="1">
        <v>0</v>
      </c>
      <c r="N146" s="1">
        <v>0</v>
      </c>
      <c r="O146" s="1" t="s">
        <v>507</v>
      </c>
      <c r="P146" s="1">
        <v>1500</v>
      </c>
      <c r="Q146" s="1">
        <v>1</v>
      </c>
      <c r="R146" s="1">
        <v>0</v>
      </c>
      <c r="S146" s="1">
        <f>MIN($B146)</f>
        <v>0</v>
      </c>
      <c r="T146" s="1">
        <f>MIN($C146)</f>
        <v>0</v>
      </c>
      <c r="U146" s="1">
        <f>MIN($D146)</f>
        <v>0</v>
      </c>
      <c r="V146" s="1">
        <f>MIN($E146)</f>
        <v>0</v>
      </c>
      <c r="W146" s="1">
        <f>MIN($F146)</f>
        <v>0</v>
      </c>
      <c r="X146" s="1">
        <f>MIN($G146)</f>
        <v>0</v>
      </c>
      <c r="Y146" s="1">
        <f>MIN($H146)</f>
        <v>0</v>
      </c>
      <c r="Z146" s="1">
        <f>MIN($I146)</f>
        <v>0</v>
      </c>
      <c r="AA146" s="1">
        <f>MIN($J146)</f>
        <v>0</v>
      </c>
      <c r="AB146" s="1">
        <f>MIN($K146)</f>
        <v>0</v>
      </c>
      <c r="AC146" s="1">
        <f>MIN($M146)</f>
        <v>0</v>
      </c>
      <c r="AD146" s="1">
        <f>MIN($N146)</f>
        <v>0</v>
      </c>
      <c r="AE146" s="1">
        <f>MIN($P146)</f>
        <v>0</v>
      </c>
      <c r="AF146" s="1">
        <f>MIN($Q146)</f>
        <v>0</v>
      </c>
      <c r="AG146" s="1">
        <f>MIN($R146)</f>
        <v>0</v>
      </c>
      <c r="AH146" s="1">
        <f>MEDIAN($B146)</f>
        <v>0</v>
      </c>
      <c r="AI146" s="1">
        <f>MEDIAN($C146)</f>
        <v>0</v>
      </c>
      <c r="AJ146" s="1">
        <f>MEDIAN($D146)</f>
        <v>0</v>
      </c>
      <c r="AK146" s="1">
        <f>MEDIAN($E146)</f>
        <v>0</v>
      </c>
      <c r="AL146" s="1">
        <f>MEDIAN($F146)</f>
        <v>0</v>
      </c>
      <c r="AM146" s="1">
        <f>MEDIAN($G146)</f>
        <v>0</v>
      </c>
      <c r="AN146" s="1">
        <f>MEDIAN($H146)</f>
        <v>0</v>
      </c>
      <c r="AO146" s="1">
        <f>MEDIAN($I146)</f>
        <v>0</v>
      </c>
      <c r="AP146" s="1">
        <f>MEDIAN($J146)</f>
        <v>0</v>
      </c>
      <c r="AQ146" s="1">
        <f>MEDIAN($K146)</f>
        <v>0</v>
      </c>
      <c r="AR146" s="1">
        <f>MEDIAN($M146)</f>
        <v>0</v>
      </c>
      <c r="AS146" s="1">
        <f>MEDIAN($N146)</f>
        <v>0</v>
      </c>
      <c r="AT146" s="1">
        <f>MEDIAN($P146)</f>
        <v>0</v>
      </c>
      <c r="AU146" s="1">
        <f>MEDIAN($Q146)</f>
        <v>0</v>
      </c>
      <c r="AV146" s="1">
        <f>MEDIAN($R146)</f>
        <v>0</v>
      </c>
      <c r="AW146" s="1">
        <f>MAX($B146)</f>
        <v>0</v>
      </c>
      <c r="AX146" s="1">
        <f>MAX($C146)</f>
        <v>0</v>
      </c>
      <c r="AY146" s="1">
        <f>MAX($D146)</f>
        <v>0</v>
      </c>
      <c r="AZ146" s="1">
        <f>MAX($E146)</f>
        <v>0</v>
      </c>
      <c r="BA146" s="1">
        <f>MAX($F146)</f>
        <v>0</v>
      </c>
      <c r="BB146" s="1">
        <f>MAX($G146)</f>
        <v>0</v>
      </c>
      <c r="BC146" s="1">
        <f>MAX($H146)</f>
        <v>0</v>
      </c>
      <c r="BD146" s="1">
        <f>MAX($I146)</f>
        <v>0</v>
      </c>
      <c r="BE146" s="1">
        <f>MAX($J146)</f>
        <v>0</v>
      </c>
      <c r="BF146" s="1">
        <f>MAX($K146)</f>
        <v>0</v>
      </c>
      <c r="BG146" s="1">
        <f>MAX($M146)</f>
        <v>0</v>
      </c>
      <c r="BH146" s="1">
        <f>MAX($N146)</f>
        <v>0</v>
      </c>
      <c r="BI146" s="1">
        <f>MAX($P146)</f>
        <v>0</v>
      </c>
      <c r="BJ146" s="1">
        <f>MAX($Q146)</f>
        <v>0</v>
      </c>
      <c r="BK146" s="1">
        <f>MAX($R146)</f>
        <v>0</v>
      </c>
    </row>
    <row r="147" spans="1:63">
      <c r="A147" s="1" t="s">
        <v>144</v>
      </c>
      <c r="B147" s="1">
        <v>0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0.019</v>
      </c>
      <c r="J147" s="1">
        <v>3000</v>
      </c>
      <c r="K147" s="1">
        <v>0</v>
      </c>
      <c r="L147" s="1" t="s">
        <v>503</v>
      </c>
      <c r="M147" s="1">
        <v>0</v>
      </c>
      <c r="N147" s="1">
        <v>0</v>
      </c>
      <c r="O147" s="1" t="s">
        <v>507</v>
      </c>
      <c r="P147" s="1">
        <v>1500</v>
      </c>
      <c r="Q147" s="1">
        <v>1</v>
      </c>
      <c r="R147" s="1">
        <v>0</v>
      </c>
      <c r="S147" s="1">
        <f>MIN($B147)</f>
        <v>0</v>
      </c>
      <c r="T147" s="1">
        <f>MIN($C147)</f>
        <v>0</v>
      </c>
      <c r="U147" s="1">
        <f>MIN($D147)</f>
        <v>0</v>
      </c>
      <c r="V147" s="1">
        <f>MIN($E147)</f>
        <v>0</v>
      </c>
      <c r="W147" s="1">
        <f>MIN($F147)</f>
        <v>0</v>
      </c>
      <c r="X147" s="1">
        <f>MIN($G147)</f>
        <v>0</v>
      </c>
      <c r="Y147" s="1">
        <f>MIN($H147)</f>
        <v>0</v>
      </c>
      <c r="Z147" s="1">
        <f>MIN($I147)</f>
        <v>0</v>
      </c>
      <c r="AA147" s="1">
        <f>MIN($J147)</f>
        <v>0</v>
      </c>
      <c r="AB147" s="1">
        <f>MIN($K147)</f>
        <v>0</v>
      </c>
      <c r="AC147" s="1">
        <f>MIN($M147)</f>
        <v>0</v>
      </c>
      <c r="AD147" s="1">
        <f>MIN($N147)</f>
        <v>0</v>
      </c>
      <c r="AE147" s="1">
        <f>MIN($P147)</f>
        <v>0</v>
      </c>
      <c r="AF147" s="1">
        <f>MIN($Q147)</f>
        <v>0</v>
      </c>
      <c r="AG147" s="1">
        <f>MIN($R147)</f>
        <v>0</v>
      </c>
      <c r="AH147" s="1">
        <f>MEDIAN($B147)</f>
        <v>0</v>
      </c>
      <c r="AI147" s="1">
        <f>MEDIAN($C147)</f>
        <v>0</v>
      </c>
      <c r="AJ147" s="1">
        <f>MEDIAN($D147)</f>
        <v>0</v>
      </c>
      <c r="AK147" s="1">
        <f>MEDIAN($E147)</f>
        <v>0</v>
      </c>
      <c r="AL147" s="1">
        <f>MEDIAN($F147)</f>
        <v>0</v>
      </c>
      <c r="AM147" s="1">
        <f>MEDIAN($G147)</f>
        <v>0</v>
      </c>
      <c r="AN147" s="1">
        <f>MEDIAN($H147)</f>
        <v>0</v>
      </c>
      <c r="AO147" s="1">
        <f>MEDIAN($I147)</f>
        <v>0</v>
      </c>
      <c r="AP147" s="1">
        <f>MEDIAN($J147)</f>
        <v>0</v>
      </c>
      <c r="AQ147" s="1">
        <f>MEDIAN($K147)</f>
        <v>0</v>
      </c>
      <c r="AR147" s="1">
        <f>MEDIAN($M147)</f>
        <v>0</v>
      </c>
      <c r="AS147" s="1">
        <f>MEDIAN($N147)</f>
        <v>0</v>
      </c>
      <c r="AT147" s="1">
        <f>MEDIAN($P147)</f>
        <v>0</v>
      </c>
      <c r="AU147" s="1">
        <f>MEDIAN($Q147)</f>
        <v>0</v>
      </c>
      <c r="AV147" s="1">
        <f>MEDIAN($R147)</f>
        <v>0</v>
      </c>
      <c r="AW147" s="1">
        <f>MAX($B147)</f>
        <v>0</v>
      </c>
      <c r="AX147" s="1">
        <f>MAX($C147)</f>
        <v>0</v>
      </c>
      <c r="AY147" s="1">
        <f>MAX($D147)</f>
        <v>0</v>
      </c>
      <c r="AZ147" s="1">
        <f>MAX($E147)</f>
        <v>0</v>
      </c>
      <c r="BA147" s="1">
        <f>MAX($F147)</f>
        <v>0</v>
      </c>
      <c r="BB147" s="1">
        <f>MAX($G147)</f>
        <v>0</v>
      </c>
      <c r="BC147" s="1">
        <f>MAX($H147)</f>
        <v>0</v>
      </c>
      <c r="BD147" s="1">
        <f>MAX($I147)</f>
        <v>0</v>
      </c>
      <c r="BE147" s="1">
        <f>MAX($J147)</f>
        <v>0</v>
      </c>
      <c r="BF147" s="1">
        <f>MAX($K147)</f>
        <v>0</v>
      </c>
      <c r="BG147" s="1">
        <f>MAX($M147)</f>
        <v>0</v>
      </c>
      <c r="BH147" s="1">
        <f>MAX($N147)</f>
        <v>0</v>
      </c>
      <c r="BI147" s="1">
        <f>MAX($P147)</f>
        <v>0</v>
      </c>
      <c r="BJ147" s="1">
        <f>MAX($Q147)</f>
        <v>0</v>
      </c>
      <c r="BK147" s="1">
        <f>MAX($R147)</f>
        <v>0</v>
      </c>
    </row>
    <row r="148" spans="1:63">
      <c r="A148" s="1" t="s">
        <v>145</v>
      </c>
      <c r="B148" s="1">
        <v>0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0.022</v>
      </c>
      <c r="J148" s="1">
        <v>3000</v>
      </c>
      <c r="K148" s="1">
        <v>0</v>
      </c>
      <c r="L148" s="1" t="s">
        <v>503</v>
      </c>
      <c r="M148" s="1">
        <v>0</v>
      </c>
      <c r="N148" s="1">
        <v>0</v>
      </c>
      <c r="O148" s="1" t="s">
        <v>507</v>
      </c>
      <c r="P148" s="1">
        <v>1500</v>
      </c>
      <c r="Q148" s="1">
        <v>1</v>
      </c>
      <c r="R148" s="1">
        <v>0</v>
      </c>
      <c r="S148" s="1">
        <f>MIN($B148)</f>
        <v>0</v>
      </c>
      <c r="T148" s="1">
        <f>MIN($C148)</f>
        <v>0</v>
      </c>
      <c r="U148" s="1">
        <f>MIN($D148)</f>
        <v>0</v>
      </c>
      <c r="V148" s="1">
        <f>MIN($E148)</f>
        <v>0</v>
      </c>
      <c r="W148" s="1">
        <f>MIN($F148)</f>
        <v>0</v>
      </c>
      <c r="X148" s="1">
        <f>MIN($G148)</f>
        <v>0</v>
      </c>
      <c r="Y148" s="1">
        <f>MIN($H148)</f>
        <v>0</v>
      </c>
      <c r="Z148" s="1">
        <f>MIN($I148)</f>
        <v>0</v>
      </c>
      <c r="AA148" s="1">
        <f>MIN($J148)</f>
        <v>0</v>
      </c>
      <c r="AB148" s="1">
        <f>MIN($K148)</f>
        <v>0</v>
      </c>
      <c r="AC148" s="1">
        <f>MIN($M148)</f>
        <v>0</v>
      </c>
      <c r="AD148" s="1">
        <f>MIN($N148)</f>
        <v>0</v>
      </c>
      <c r="AE148" s="1">
        <f>MIN($P148)</f>
        <v>0</v>
      </c>
      <c r="AF148" s="1">
        <f>MIN($Q148)</f>
        <v>0</v>
      </c>
      <c r="AG148" s="1">
        <f>MIN($R148)</f>
        <v>0</v>
      </c>
      <c r="AH148" s="1">
        <f>MEDIAN($B148)</f>
        <v>0</v>
      </c>
      <c r="AI148" s="1">
        <f>MEDIAN($C148)</f>
        <v>0</v>
      </c>
      <c r="AJ148" s="1">
        <f>MEDIAN($D148)</f>
        <v>0</v>
      </c>
      <c r="AK148" s="1">
        <f>MEDIAN($E148)</f>
        <v>0</v>
      </c>
      <c r="AL148" s="1">
        <f>MEDIAN($F148)</f>
        <v>0</v>
      </c>
      <c r="AM148" s="1">
        <f>MEDIAN($G148)</f>
        <v>0</v>
      </c>
      <c r="AN148" s="1">
        <f>MEDIAN($H148)</f>
        <v>0</v>
      </c>
      <c r="AO148" s="1">
        <f>MEDIAN($I148)</f>
        <v>0</v>
      </c>
      <c r="AP148" s="1">
        <f>MEDIAN($J148)</f>
        <v>0</v>
      </c>
      <c r="AQ148" s="1">
        <f>MEDIAN($K148)</f>
        <v>0</v>
      </c>
      <c r="AR148" s="1">
        <f>MEDIAN($M148)</f>
        <v>0</v>
      </c>
      <c r="AS148" s="1">
        <f>MEDIAN($N148)</f>
        <v>0</v>
      </c>
      <c r="AT148" s="1">
        <f>MEDIAN($P148)</f>
        <v>0</v>
      </c>
      <c r="AU148" s="1">
        <f>MEDIAN($Q148)</f>
        <v>0</v>
      </c>
      <c r="AV148" s="1">
        <f>MEDIAN($R148)</f>
        <v>0</v>
      </c>
      <c r="AW148" s="1">
        <f>MAX($B148)</f>
        <v>0</v>
      </c>
      <c r="AX148" s="1">
        <f>MAX($C148)</f>
        <v>0</v>
      </c>
      <c r="AY148" s="1">
        <f>MAX($D148)</f>
        <v>0</v>
      </c>
      <c r="AZ148" s="1">
        <f>MAX($E148)</f>
        <v>0</v>
      </c>
      <c r="BA148" s="1">
        <f>MAX($F148)</f>
        <v>0</v>
      </c>
      <c r="BB148" s="1">
        <f>MAX($G148)</f>
        <v>0</v>
      </c>
      <c r="BC148" s="1">
        <f>MAX($H148)</f>
        <v>0</v>
      </c>
      <c r="BD148" s="1">
        <f>MAX($I148)</f>
        <v>0</v>
      </c>
      <c r="BE148" s="1">
        <f>MAX($J148)</f>
        <v>0</v>
      </c>
      <c r="BF148" s="1">
        <f>MAX($K148)</f>
        <v>0</v>
      </c>
      <c r="BG148" s="1">
        <f>MAX($M148)</f>
        <v>0</v>
      </c>
      <c r="BH148" s="1">
        <f>MAX($N148)</f>
        <v>0</v>
      </c>
      <c r="BI148" s="1">
        <f>MAX($P148)</f>
        <v>0</v>
      </c>
      <c r="BJ148" s="1">
        <f>MAX($Q148)</f>
        <v>0</v>
      </c>
      <c r="BK148" s="1">
        <f>MAX($R148)</f>
        <v>0</v>
      </c>
    </row>
    <row r="149" spans="1:63">
      <c r="A149" s="1" t="s">
        <v>146</v>
      </c>
      <c r="B149" s="1">
        <v>0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0.02</v>
      </c>
      <c r="J149" s="1">
        <v>3000</v>
      </c>
      <c r="K149" s="1">
        <v>0</v>
      </c>
      <c r="L149" s="1" t="s">
        <v>503</v>
      </c>
      <c r="M149" s="1">
        <v>0</v>
      </c>
      <c r="N149" s="1">
        <v>0</v>
      </c>
      <c r="O149" s="1" t="s">
        <v>507</v>
      </c>
      <c r="P149" s="1">
        <v>1500</v>
      </c>
      <c r="Q149" s="1">
        <v>1</v>
      </c>
      <c r="R149" s="1">
        <v>0</v>
      </c>
      <c r="S149" s="1">
        <f>MIN($B149)</f>
        <v>0</v>
      </c>
      <c r="T149" s="1">
        <f>MIN($C149)</f>
        <v>0</v>
      </c>
      <c r="U149" s="1">
        <f>MIN($D149)</f>
        <v>0</v>
      </c>
      <c r="V149" s="1">
        <f>MIN($E149)</f>
        <v>0</v>
      </c>
      <c r="W149" s="1">
        <f>MIN($F149)</f>
        <v>0</v>
      </c>
      <c r="X149" s="1">
        <f>MIN($G149)</f>
        <v>0</v>
      </c>
      <c r="Y149" s="1">
        <f>MIN($H149)</f>
        <v>0</v>
      </c>
      <c r="Z149" s="1">
        <f>MIN($I149)</f>
        <v>0</v>
      </c>
      <c r="AA149" s="1">
        <f>MIN($J149)</f>
        <v>0</v>
      </c>
      <c r="AB149" s="1">
        <f>MIN($K149)</f>
        <v>0</v>
      </c>
      <c r="AC149" s="1">
        <f>MIN($M149)</f>
        <v>0</v>
      </c>
      <c r="AD149" s="1">
        <f>MIN($N149)</f>
        <v>0</v>
      </c>
      <c r="AE149" s="1">
        <f>MIN($P149)</f>
        <v>0</v>
      </c>
      <c r="AF149" s="1">
        <f>MIN($Q149)</f>
        <v>0</v>
      </c>
      <c r="AG149" s="1">
        <f>MIN($R149)</f>
        <v>0</v>
      </c>
      <c r="AH149" s="1">
        <f>MEDIAN($B149)</f>
        <v>0</v>
      </c>
      <c r="AI149" s="1">
        <f>MEDIAN($C149)</f>
        <v>0</v>
      </c>
      <c r="AJ149" s="1">
        <f>MEDIAN($D149)</f>
        <v>0</v>
      </c>
      <c r="AK149" s="1">
        <f>MEDIAN($E149)</f>
        <v>0</v>
      </c>
      <c r="AL149" s="1">
        <f>MEDIAN($F149)</f>
        <v>0</v>
      </c>
      <c r="AM149" s="1">
        <f>MEDIAN($G149)</f>
        <v>0</v>
      </c>
      <c r="AN149" s="1">
        <f>MEDIAN($H149)</f>
        <v>0</v>
      </c>
      <c r="AO149" s="1">
        <f>MEDIAN($I149)</f>
        <v>0</v>
      </c>
      <c r="AP149" s="1">
        <f>MEDIAN($J149)</f>
        <v>0</v>
      </c>
      <c r="AQ149" s="1">
        <f>MEDIAN($K149)</f>
        <v>0</v>
      </c>
      <c r="AR149" s="1">
        <f>MEDIAN($M149)</f>
        <v>0</v>
      </c>
      <c r="AS149" s="1">
        <f>MEDIAN($N149)</f>
        <v>0</v>
      </c>
      <c r="AT149" s="1">
        <f>MEDIAN($P149)</f>
        <v>0</v>
      </c>
      <c r="AU149" s="1">
        <f>MEDIAN($Q149)</f>
        <v>0</v>
      </c>
      <c r="AV149" s="1">
        <f>MEDIAN($R149)</f>
        <v>0</v>
      </c>
      <c r="AW149" s="1">
        <f>MAX($B149)</f>
        <v>0</v>
      </c>
      <c r="AX149" s="1">
        <f>MAX($C149)</f>
        <v>0</v>
      </c>
      <c r="AY149" s="1">
        <f>MAX($D149)</f>
        <v>0</v>
      </c>
      <c r="AZ149" s="1">
        <f>MAX($E149)</f>
        <v>0</v>
      </c>
      <c r="BA149" s="1">
        <f>MAX($F149)</f>
        <v>0</v>
      </c>
      <c r="BB149" s="1">
        <f>MAX($G149)</f>
        <v>0</v>
      </c>
      <c r="BC149" s="1">
        <f>MAX($H149)</f>
        <v>0</v>
      </c>
      <c r="BD149" s="1">
        <f>MAX($I149)</f>
        <v>0</v>
      </c>
      <c r="BE149" s="1">
        <f>MAX($J149)</f>
        <v>0</v>
      </c>
      <c r="BF149" s="1">
        <f>MAX($K149)</f>
        <v>0</v>
      </c>
      <c r="BG149" s="1">
        <f>MAX($M149)</f>
        <v>0</v>
      </c>
      <c r="BH149" s="1">
        <f>MAX($N149)</f>
        <v>0</v>
      </c>
      <c r="BI149" s="1">
        <f>MAX($P149)</f>
        <v>0</v>
      </c>
      <c r="BJ149" s="1">
        <f>MAX($Q149)</f>
        <v>0</v>
      </c>
      <c r="BK149" s="1">
        <f>MAX($R149)</f>
        <v>0</v>
      </c>
    </row>
    <row r="150" spans="1:63">
      <c r="A150" s="1" t="s">
        <v>147</v>
      </c>
      <c r="B150" s="1">
        <v>0</v>
      </c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0.019</v>
      </c>
      <c r="J150" s="1">
        <v>3000</v>
      </c>
      <c r="K150" s="1">
        <v>0</v>
      </c>
      <c r="L150" s="1" t="s">
        <v>503</v>
      </c>
      <c r="M150" s="1">
        <v>0</v>
      </c>
      <c r="N150" s="1">
        <v>0</v>
      </c>
      <c r="O150" s="1" t="s">
        <v>507</v>
      </c>
      <c r="P150" s="1">
        <v>1500</v>
      </c>
      <c r="Q150" s="1">
        <v>1</v>
      </c>
      <c r="R150" s="1">
        <v>0</v>
      </c>
      <c r="S150" s="1">
        <f>MIN($B150)</f>
        <v>0</v>
      </c>
      <c r="T150" s="1">
        <f>MIN($C150)</f>
        <v>0</v>
      </c>
      <c r="U150" s="1">
        <f>MIN($D150)</f>
        <v>0</v>
      </c>
      <c r="V150" s="1">
        <f>MIN($E150)</f>
        <v>0</v>
      </c>
      <c r="W150" s="1">
        <f>MIN($F150)</f>
        <v>0</v>
      </c>
      <c r="X150" s="1">
        <f>MIN($G150)</f>
        <v>0</v>
      </c>
      <c r="Y150" s="1">
        <f>MIN($H150)</f>
        <v>0</v>
      </c>
      <c r="Z150" s="1">
        <f>MIN($I150)</f>
        <v>0</v>
      </c>
      <c r="AA150" s="1">
        <f>MIN($J150)</f>
        <v>0</v>
      </c>
      <c r="AB150" s="1">
        <f>MIN($K150)</f>
        <v>0</v>
      </c>
      <c r="AC150" s="1">
        <f>MIN($M150)</f>
        <v>0</v>
      </c>
      <c r="AD150" s="1">
        <f>MIN($N150)</f>
        <v>0</v>
      </c>
      <c r="AE150" s="1">
        <f>MIN($P150)</f>
        <v>0</v>
      </c>
      <c r="AF150" s="1">
        <f>MIN($Q150)</f>
        <v>0</v>
      </c>
      <c r="AG150" s="1">
        <f>MIN($R150)</f>
        <v>0</v>
      </c>
      <c r="AH150" s="1">
        <f>MEDIAN($B150)</f>
        <v>0</v>
      </c>
      <c r="AI150" s="1">
        <f>MEDIAN($C150)</f>
        <v>0</v>
      </c>
      <c r="AJ150" s="1">
        <f>MEDIAN($D150)</f>
        <v>0</v>
      </c>
      <c r="AK150" s="1">
        <f>MEDIAN($E150)</f>
        <v>0</v>
      </c>
      <c r="AL150" s="1">
        <f>MEDIAN($F150)</f>
        <v>0</v>
      </c>
      <c r="AM150" s="1">
        <f>MEDIAN($G150)</f>
        <v>0</v>
      </c>
      <c r="AN150" s="1">
        <f>MEDIAN($H150)</f>
        <v>0</v>
      </c>
      <c r="AO150" s="1">
        <f>MEDIAN($I150)</f>
        <v>0</v>
      </c>
      <c r="AP150" s="1">
        <f>MEDIAN($J150)</f>
        <v>0</v>
      </c>
      <c r="AQ150" s="1">
        <f>MEDIAN($K150)</f>
        <v>0</v>
      </c>
      <c r="AR150" s="1">
        <f>MEDIAN($M150)</f>
        <v>0</v>
      </c>
      <c r="AS150" s="1">
        <f>MEDIAN($N150)</f>
        <v>0</v>
      </c>
      <c r="AT150" s="1">
        <f>MEDIAN($P150)</f>
        <v>0</v>
      </c>
      <c r="AU150" s="1">
        <f>MEDIAN($Q150)</f>
        <v>0</v>
      </c>
      <c r="AV150" s="1">
        <f>MEDIAN($R150)</f>
        <v>0</v>
      </c>
      <c r="AW150" s="1">
        <f>MAX($B150)</f>
        <v>0</v>
      </c>
      <c r="AX150" s="1">
        <f>MAX($C150)</f>
        <v>0</v>
      </c>
      <c r="AY150" s="1">
        <f>MAX($D150)</f>
        <v>0</v>
      </c>
      <c r="AZ150" s="1">
        <f>MAX($E150)</f>
        <v>0</v>
      </c>
      <c r="BA150" s="1">
        <f>MAX($F150)</f>
        <v>0</v>
      </c>
      <c r="BB150" s="1">
        <f>MAX($G150)</f>
        <v>0</v>
      </c>
      <c r="BC150" s="1">
        <f>MAX($H150)</f>
        <v>0</v>
      </c>
      <c r="BD150" s="1">
        <f>MAX($I150)</f>
        <v>0</v>
      </c>
      <c r="BE150" s="1">
        <f>MAX($J150)</f>
        <v>0</v>
      </c>
      <c r="BF150" s="1">
        <f>MAX($K150)</f>
        <v>0</v>
      </c>
      <c r="BG150" s="1">
        <f>MAX($M150)</f>
        <v>0</v>
      </c>
      <c r="BH150" s="1">
        <f>MAX($N150)</f>
        <v>0</v>
      </c>
      <c r="BI150" s="1">
        <f>MAX($P150)</f>
        <v>0</v>
      </c>
      <c r="BJ150" s="1">
        <f>MAX($Q150)</f>
        <v>0</v>
      </c>
      <c r="BK150" s="1">
        <f>MAX($R150)</f>
        <v>0</v>
      </c>
    </row>
    <row r="151" spans="1:63">
      <c r="A151" s="1" t="s">
        <v>148</v>
      </c>
      <c r="B151" s="1">
        <v>0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0.022</v>
      </c>
      <c r="J151" s="1">
        <v>3000</v>
      </c>
      <c r="K151" s="1">
        <v>0</v>
      </c>
      <c r="L151" s="1" t="s">
        <v>503</v>
      </c>
      <c r="M151" s="1">
        <v>0</v>
      </c>
      <c r="N151" s="1">
        <v>0</v>
      </c>
      <c r="O151" s="1" t="s">
        <v>507</v>
      </c>
      <c r="P151" s="1">
        <v>1500</v>
      </c>
      <c r="Q151" s="1">
        <v>1</v>
      </c>
      <c r="R151" s="1">
        <v>0</v>
      </c>
      <c r="S151" s="1">
        <f>MIN($B151)</f>
        <v>0</v>
      </c>
      <c r="T151" s="1">
        <f>MIN($C151)</f>
        <v>0</v>
      </c>
      <c r="U151" s="1">
        <f>MIN($D151)</f>
        <v>0</v>
      </c>
      <c r="V151" s="1">
        <f>MIN($E151)</f>
        <v>0</v>
      </c>
      <c r="W151" s="1">
        <f>MIN($F151)</f>
        <v>0</v>
      </c>
      <c r="X151" s="1">
        <f>MIN($G151)</f>
        <v>0</v>
      </c>
      <c r="Y151" s="1">
        <f>MIN($H151)</f>
        <v>0</v>
      </c>
      <c r="Z151" s="1">
        <f>MIN($I151)</f>
        <v>0</v>
      </c>
      <c r="AA151" s="1">
        <f>MIN($J151)</f>
        <v>0</v>
      </c>
      <c r="AB151" s="1">
        <f>MIN($K151)</f>
        <v>0</v>
      </c>
      <c r="AC151" s="1">
        <f>MIN($M151)</f>
        <v>0</v>
      </c>
      <c r="AD151" s="1">
        <f>MIN($N151)</f>
        <v>0</v>
      </c>
      <c r="AE151" s="1">
        <f>MIN($P151)</f>
        <v>0</v>
      </c>
      <c r="AF151" s="1">
        <f>MIN($Q151)</f>
        <v>0</v>
      </c>
      <c r="AG151" s="1">
        <f>MIN($R151)</f>
        <v>0</v>
      </c>
      <c r="AH151" s="1">
        <f>MEDIAN($B151)</f>
        <v>0</v>
      </c>
      <c r="AI151" s="1">
        <f>MEDIAN($C151)</f>
        <v>0</v>
      </c>
      <c r="AJ151" s="1">
        <f>MEDIAN($D151)</f>
        <v>0</v>
      </c>
      <c r="AK151" s="1">
        <f>MEDIAN($E151)</f>
        <v>0</v>
      </c>
      <c r="AL151" s="1">
        <f>MEDIAN($F151)</f>
        <v>0</v>
      </c>
      <c r="AM151" s="1">
        <f>MEDIAN($G151)</f>
        <v>0</v>
      </c>
      <c r="AN151" s="1">
        <f>MEDIAN($H151)</f>
        <v>0</v>
      </c>
      <c r="AO151" s="1">
        <f>MEDIAN($I151)</f>
        <v>0</v>
      </c>
      <c r="AP151" s="1">
        <f>MEDIAN($J151)</f>
        <v>0</v>
      </c>
      <c r="AQ151" s="1">
        <f>MEDIAN($K151)</f>
        <v>0</v>
      </c>
      <c r="AR151" s="1">
        <f>MEDIAN($M151)</f>
        <v>0</v>
      </c>
      <c r="AS151" s="1">
        <f>MEDIAN($N151)</f>
        <v>0</v>
      </c>
      <c r="AT151" s="1">
        <f>MEDIAN($P151)</f>
        <v>0</v>
      </c>
      <c r="AU151" s="1">
        <f>MEDIAN($Q151)</f>
        <v>0</v>
      </c>
      <c r="AV151" s="1">
        <f>MEDIAN($R151)</f>
        <v>0</v>
      </c>
      <c r="AW151" s="1">
        <f>MAX($B151)</f>
        <v>0</v>
      </c>
      <c r="AX151" s="1">
        <f>MAX($C151)</f>
        <v>0</v>
      </c>
      <c r="AY151" s="1">
        <f>MAX($D151)</f>
        <v>0</v>
      </c>
      <c r="AZ151" s="1">
        <f>MAX($E151)</f>
        <v>0</v>
      </c>
      <c r="BA151" s="1">
        <f>MAX($F151)</f>
        <v>0</v>
      </c>
      <c r="BB151" s="1">
        <f>MAX($G151)</f>
        <v>0</v>
      </c>
      <c r="BC151" s="1">
        <f>MAX($H151)</f>
        <v>0</v>
      </c>
      <c r="BD151" s="1">
        <f>MAX($I151)</f>
        <v>0</v>
      </c>
      <c r="BE151" s="1">
        <f>MAX($J151)</f>
        <v>0</v>
      </c>
      <c r="BF151" s="1">
        <f>MAX($K151)</f>
        <v>0</v>
      </c>
      <c r="BG151" s="1">
        <f>MAX($M151)</f>
        <v>0</v>
      </c>
      <c r="BH151" s="1">
        <f>MAX($N151)</f>
        <v>0</v>
      </c>
      <c r="BI151" s="1">
        <f>MAX($P151)</f>
        <v>0</v>
      </c>
      <c r="BJ151" s="1">
        <f>MAX($Q151)</f>
        <v>0</v>
      </c>
      <c r="BK151" s="1">
        <f>MAX($R151)</f>
        <v>0</v>
      </c>
    </row>
    <row r="152" spans="1:63">
      <c r="A152" s="1" t="s">
        <v>149</v>
      </c>
      <c r="B152" s="1">
        <v>0</v>
      </c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0.019</v>
      </c>
      <c r="J152" s="1">
        <v>3000</v>
      </c>
      <c r="K152" s="1">
        <v>0</v>
      </c>
      <c r="L152" s="1" t="s">
        <v>503</v>
      </c>
      <c r="M152" s="1">
        <v>0</v>
      </c>
      <c r="N152" s="1">
        <v>0</v>
      </c>
      <c r="O152" s="1" t="s">
        <v>507</v>
      </c>
      <c r="P152" s="1">
        <v>1500</v>
      </c>
      <c r="Q152" s="1">
        <v>1</v>
      </c>
      <c r="R152" s="1">
        <v>0</v>
      </c>
      <c r="S152" s="1">
        <f>MIN($B152)</f>
        <v>0</v>
      </c>
      <c r="T152" s="1">
        <f>MIN($C152)</f>
        <v>0</v>
      </c>
      <c r="U152" s="1">
        <f>MIN($D152)</f>
        <v>0</v>
      </c>
      <c r="V152" s="1">
        <f>MIN($E152)</f>
        <v>0</v>
      </c>
      <c r="W152" s="1">
        <f>MIN($F152)</f>
        <v>0</v>
      </c>
      <c r="X152" s="1">
        <f>MIN($G152)</f>
        <v>0</v>
      </c>
      <c r="Y152" s="1">
        <f>MIN($H152)</f>
        <v>0</v>
      </c>
      <c r="Z152" s="1">
        <f>MIN($I152)</f>
        <v>0</v>
      </c>
      <c r="AA152" s="1">
        <f>MIN($J152)</f>
        <v>0</v>
      </c>
      <c r="AB152" s="1">
        <f>MIN($K152)</f>
        <v>0</v>
      </c>
      <c r="AC152" s="1">
        <f>MIN($M152)</f>
        <v>0</v>
      </c>
      <c r="AD152" s="1">
        <f>MIN($N152)</f>
        <v>0</v>
      </c>
      <c r="AE152" s="1">
        <f>MIN($P152)</f>
        <v>0</v>
      </c>
      <c r="AF152" s="1">
        <f>MIN($Q152)</f>
        <v>0</v>
      </c>
      <c r="AG152" s="1">
        <f>MIN($R152)</f>
        <v>0</v>
      </c>
      <c r="AH152" s="1">
        <f>MEDIAN($B152)</f>
        <v>0</v>
      </c>
      <c r="AI152" s="1">
        <f>MEDIAN($C152)</f>
        <v>0</v>
      </c>
      <c r="AJ152" s="1">
        <f>MEDIAN($D152)</f>
        <v>0</v>
      </c>
      <c r="AK152" s="1">
        <f>MEDIAN($E152)</f>
        <v>0</v>
      </c>
      <c r="AL152" s="1">
        <f>MEDIAN($F152)</f>
        <v>0</v>
      </c>
      <c r="AM152" s="1">
        <f>MEDIAN($G152)</f>
        <v>0</v>
      </c>
      <c r="AN152" s="1">
        <f>MEDIAN($H152)</f>
        <v>0</v>
      </c>
      <c r="AO152" s="1">
        <f>MEDIAN($I152)</f>
        <v>0</v>
      </c>
      <c r="AP152" s="1">
        <f>MEDIAN($J152)</f>
        <v>0</v>
      </c>
      <c r="AQ152" s="1">
        <f>MEDIAN($K152)</f>
        <v>0</v>
      </c>
      <c r="AR152" s="1">
        <f>MEDIAN($M152)</f>
        <v>0</v>
      </c>
      <c r="AS152" s="1">
        <f>MEDIAN($N152)</f>
        <v>0</v>
      </c>
      <c r="AT152" s="1">
        <f>MEDIAN($P152)</f>
        <v>0</v>
      </c>
      <c r="AU152" s="1">
        <f>MEDIAN($Q152)</f>
        <v>0</v>
      </c>
      <c r="AV152" s="1">
        <f>MEDIAN($R152)</f>
        <v>0</v>
      </c>
      <c r="AW152" s="1">
        <f>MAX($B152)</f>
        <v>0</v>
      </c>
      <c r="AX152" s="1">
        <f>MAX($C152)</f>
        <v>0</v>
      </c>
      <c r="AY152" s="1">
        <f>MAX($D152)</f>
        <v>0</v>
      </c>
      <c r="AZ152" s="1">
        <f>MAX($E152)</f>
        <v>0</v>
      </c>
      <c r="BA152" s="1">
        <f>MAX($F152)</f>
        <v>0</v>
      </c>
      <c r="BB152" s="1">
        <f>MAX($G152)</f>
        <v>0</v>
      </c>
      <c r="BC152" s="1">
        <f>MAX($H152)</f>
        <v>0</v>
      </c>
      <c r="BD152" s="1">
        <f>MAX($I152)</f>
        <v>0</v>
      </c>
      <c r="BE152" s="1">
        <f>MAX($J152)</f>
        <v>0</v>
      </c>
      <c r="BF152" s="1">
        <f>MAX($K152)</f>
        <v>0</v>
      </c>
      <c r="BG152" s="1">
        <f>MAX($M152)</f>
        <v>0</v>
      </c>
      <c r="BH152" s="1">
        <f>MAX($N152)</f>
        <v>0</v>
      </c>
      <c r="BI152" s="1">
        <f>MAX($P152)</f>
        <v>0</v>
      </c>
      <c r="BJ152" s="1">
        <f>MAX($Q152)</f>
        <v>0</v>
      </c>
      <c r="BK152" s="1">
        <f>MAX($R152)</f>
        <v>0</v>
      </c>
    </row>
    <row r="153" spans="1:63">
      <c r="A153" s="1" t="s">
        <v>150</v>
      </c>
      <c r="B153" s="1">
        <v>0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0.022</v>
      </c>
      <c r="J153" s="1">
        <v>3000</v>
      </c>
      <c r="K153" s="1">
        <v>0</v>
      </c>
      <c r="L153" s="1" t="s">
        <v>503</v>
      </c>
      <c r="M153" s="1">
        <v>0</v>
      </c>
      <c r="N153" s="1">
        <v>0</v>
      </c>
      <c r="O153" s="1" t="s">
        <v>507</v>
      </c>
      <c r="P153" s="1">
        <v>1500</v>
      </c>
      <c r="Q153" s="1">
        <v>1</v>
      </c>
      <c r="R153" s="1">
        <v>0</v>
      </c>
      <c r="S153" s="1">
        <f>MIN($B153)</f>
        <v>0</v>
      </c>
      <c r="T153" s="1">
        <f>MIN($C153)</f>
        <v>0</v>
      </c>
      <c r="U153" s="1">
        <f>MIN($D153)</f>
        <v>0</v>
      </c>
      <c r="V153" s="1">
        <f>MIN($E153)</f>
        <v>0</v>
      </c>
      <c r="W153" s="1">
        <f>MIN($F153)</f>
        <v>0</v>
      </c>
      <c r="X153" s="1">
        <f>MIN($G153)</f>
        <v>0</v>
      </c>
      <c r="Y153" s="1">
        <f>MIN($H153)</f>
        <v>0</v>
      </c>
      <c r="Z153" s="1">
        <f>MIN($I153)</f>
        <v>0</v>
      </c>
      <c r="AA153" s="1">
        <f>MIN($J153)</f>
        <v>0</v>
      </c>
      <c r="AB153" s="1">
        <f>MIN($K153)</f>
        <v>0</v>
      </c>
      <c r="AC153" s="1">
        <f>MIN($M153)</f>
        <v>0</v>
      </c>
      <c r="AD153" s="1">
        <f>MIN($N153)</f>
        <v>0</v>
      </c>
      <c r="AE153" s="1">
        <f>MIN($P153)</f>
        <v>0</v>
      </c>
      <c r="AF153" s="1">
        <f>MIN($Q153)</f>
        <v>0</v>
      </c>
      <c r="AG153" s="1">
        <f>MIN($R153)</f>
        <v>0</v>
      </c>
      <c r="AH153" s="1">
        <f>MEDIAN($B153)</f>
        <v>0</v>
      </c>
      <c r="AI153" s="1">
        <f>MEDIAN($C153)</f>
        <v>0</v>
      </c>
      <c r="AJ153" s="1">
        <f>MEDIAN($D153)</f>
        <v>0</v>
      </c>
      <c r="AK153" s="1">
        <f>MEDIAN($E153)</f>
        <v>0</v>
      </c>
      <c r="AL153" s="1">
        <f>MEDIAN($F153)</f>
        <v>0</v>
      </c>
      <c r="AM153" s="1">
        <f>MEDIAN($G153)</f>
        <v>0</v>
      </c>
      <c r="AN153" s="1">
        <f>MEDIAN($H153)</f>
        <v>0</v>
      </c>
      <c r="AO153" s="1">
        <f>MEDIAN($I153)</f>
        <v>0</v>
      </c>
      <c r="AP153" s="1">
        <f>MEDIAN($J153)</f>
        <v>0</v>
      </c>
      <c r="AQ153" s="1">
        <f>MEDIAN($K153)</f>
        <v>0</v>
      </c>
      <c r="AR153" s="1">
        <f>MEDIAN($M153)</f>
        <v>0</v>
      </c>
      <c r="AS153" s="1">
        <f>MEDIAN($N153)</f>
        <v>0</v>
      </c>
      <c r="AT153" s="1">
        <f>MEDIAN($P153)</f>
        <v>0</v>
      </c>
      <c r="AU153" s="1">
        <f>MEDIAN($Q153)</f>
        <v>0</v>
      </c>
      <c r="AV153" s="1">
        <f>MEDIAN($R153)</f>
        <v>0</v>
      </c>
      <c r="AW153" s="1">
        <f>MAX($B153)</f>
        <v>0</v>
      </c>
      <c r="AX153" s="1">
        <f>MAX($C153)</f>
        <v>0</v>
      </c>
      <c r="AY153" s="1">
        <f>MAX($D153)</f>
        <v>0</v>
      </c>
      <c r="AZ153" s="1">
        <f>MAX($E153)</f>
        <v>0</v>
      </c>
      <c r="BA153" s="1">
        <f>MAX($F153)</f>
        <v>0</v>
      </c>
      <c r="BB153" s="1">
        <f>MAX($G153)</f>
        <v>0</v>
      </c>
      <c r="BC153" s="1">
        <f>MAX($H153)</f>
        <v>0</v>
      </c>
      <c r="BD153" s="1">
        <f>MAX($I153)</f>
        <v>0</v>
      </c>
      <c r="BE153" s="1">
        <f>MAX($J153)</f>
        <v>0</v>
      </c>
      <c r="BF153" s="1">
        <f>MAX($K153)</f>
        <v>0</v>
      </c>
      <c r="BG153" s="1">
        <f>MAX($M153)</f>
        <v>0</v>
      </c>
      <c r="BH153" s="1">
        <f>MAX($N153)</f>
        <v>0</v>
      </c>
      <c r="BI153" s="1">
        <f>MAX($P153)</f>
        <v>0</v>
      </c>
      <c r="BJ153" s="1">
        <f>MAX($Q153)</f>
        <v>0</v>
      </c>
      <c r="BK153" s="1">
        <f>MAX($R153)</f>
        <v>0</v>
      </c>
    </row>
    <row r="154" spans="1:63">
      <c r="A154" s="1" t="s">
        <v>151</v>
      </c>
      <c r="B154" s="1">
        <v>0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0.02</v>
      </c>
      <c r="J154" s="1">
        <v>3000</v>
      </c>
      <c r="K154" s="1">
        <v>0</v>
      </c>
      <c r="L154" s="1" t="s">
        <v>503</v>
      </c>
      <c r="M154" s="1">
        <v>0</v>
      </c>
      <c r="N154" s="1">
        <v>0</v>
      </c>
      <c r="O154" s="1" t="s">
        <v>507</v>
      </c>
      <c r="P154" s="1">
        <v>1500</v>
      </c>
      <c r="Q154" s="1">
        <v>1</v>
      </c>
      <c r="R154" s="1">
        <v>0</v>
      </c>
      <c r="S154" s="1">
        <f>MIN($B154)</f>
        <v>0</v>
      </c>
      <c r="T154" s="1">
        <f>MIN($C154)</f>
        <v>0</v>
      </c>
      <c r="U154" s="1">
        <f>MIN($D154)</f>
        <v>0</v>
      </c>
      <c r="V154" s="1">
        <f>MIN($E154)</f>
        <v>0</v>
      </c>
      <c r="W154" s="1">
        <f>MIN($F154)</f>
        <v>0</v>
      </c>
      <c r="X154" s="1">
        <f>MIN($G154)</f>
        <v>0</v>
      </c>
      <c r="Y154" s="1">
        <f>MIN($H154)</f>
        <v>0</v>
      </c>
      <c r="Z154" s="1">
        <f>MIN($I154)</f>
        <v>0</v>
      </c>
      <c r="AA154" s="1">
        <f>MIN($J154)</f>
        <v>0</v>
      </c>
      <c r="AB154" s="1">
        <f>MIN($K154)</f>
        <v>0</v>
      </c>
      <c r="AC154" s="1">
        <f>MIN($M154)</f>
        <v>0</v>
      </c>
      <c r="AD154" s="1">
        <f>MIN($N154)</f>
        <v>0</v>
      </c>
      <c r="AE154" s="1">
        <f>MIN($P154)</f>
        <v>0</v>
      </c>
      <c r="AF154" s="1">
        <f>MIN($Q154)</f>
        <v>0</v>
      </c>
      <c r="AG154" s="1">
        <f>MIN($R154)</f>
        <v>0</v>
      </c>
      <c r="AH154" s="1">
        <f>MEDIAN($B154)</f>
        <v>0</v>
      </c>
      <c r="AI154" s="1">
        <f>MEDIAN($C154)</f>
        <v>0</v>
      </c>
      <c r="AJ154" s="1">
        <f>MEDIAN($D154)</f>
        <v>0</v>
      </c>
      <c r="AK154" s="1">
        <f>MEDIAN($E154)</f>
        <v>0</v>
      </c>
      <c r="AL154" s="1">
        <f>MEDIAN($F154)</f>
        <v>0</v>
      </c>
      <c r="AM154" s="1">
        <f>MEDIAN($G154)</f>
        <v>0</v>
      </c>
      <c r="AN154" s="1">
        <f>MEDIAN($H154)</f>
        <v>0</v>
      </c>
      <c r="AO154" s="1">
        <f>MEDIAN($I154)</f>
        <v>0</v>
      </c>
      <c r="AP154" s="1">
        <f>MEDIAN($J154)</f>
        <v>0</v>
      </c>
      <c r="AQ154" s="1">
        <f>MEDIAN($K154)</f>
        <v>0</v>
      </c>
      <c r="AR154" s="1">
        <f>MEDIAN($M154)</f>
        <v>0</v>
      </c>
      <c r="AS154" s="1">
        <f>MEDIAN($N154)</f>
        <v>0</v>
      </c>
      <c r="AT154" s="1">
        <f>MEDIAN($P154)</f>
        <v>0</v>
      </c>
      <c r="AU154" s="1">
        <f>MEDIAN($Q154)</f>
        <v>0</v>
      </c>
      <c r="AV154" s="1">
        <f>MEDIAN($R154)</f>
        <v>0</v>
      </c>
      <c r="AW154" s="1">
        <f>MAX($B154)</f>
        <v>0</v>
      </c>
      <c r="AX154" s="1">
        <f>MAX($C154)</f>
        <v>0</v>
      </c>
      <c r="AY154" s="1">
        <f>MAX($D154)</f>
        <v>0</v>
      </c>
      <c r="AZ154" s="1">
        <f>MAX($E154)</f>
        <v>0</v>
      </c>
      <c r="BA154" s="1">
        <f>MAX($F154)</f>
        <v>0</v>
      </c>
      <c r="BB154" s="1">
        <f>MAX($G154)</f>
        <v>0</v>
      </c>
      <c r="BC154" s="1">
        <f>MAX($H154)</f>
        <v>0</v>
      </c>
      <c r="BD154" s="1">
        <f>MAX($I154)</f>
        <v>0</v>
      </c>
      <c r="BE154" s="1">
        <f>MAX($J154)</f>
        <v>0</v>
      </c>
      <c r="BF154" s="1">
        <f>MAX($K154)</f>
        <v>0</v>
      </c>
      <c r="BG154" s="1">
        <f>MAX($M154)</f>
        <v>0</v>
      </c>
      <c r="BH154" s="1">
        <f>MAX($N154)</f>
        <v>0</v>
      </c>
      <c r="BI154" s="1">
        <f>MAX($P154)</f>
        <v>0</v>
      </c>
      <c r="BJ154" s="1">
        <f>MAX($Q154)</f>
        <v>0</v>
      </c>
      <c r="BK154" s="1">
        <f>MAX($R154)</f>
        <v>0</v>
      </c>
    </row>
    <row r="155" spans="1:63">
      <c r="A155" s="1" t="s">
        <v>152</v>
      </c>
      <c r="B155" s="1">
        <v>0</v>
      </c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0.019</v>
      </c>
      <c r="J155" s="1">
        <v>3000</v>
      </c>
      <c r="K155" s="1">
        <v>0</v>
      </c>
      <c r="L155" s="1" t="s">
        <v>503</v>
      </c>
      <c r="M155" s="1">
        <v>0</v>
      </c>
      <c r="N155" s="1">
        <v>0</v>
      </c>
      <c r="O155" s="1" t="s">
        <v>507</v>
      </c>
      <c r="P155" s="1">
        <v>1500</v>
      </c>
      <c r="Q155" s="1">
        <v>1</v>
      </c>
      <c r="R155" s="1">
        <v>0</v>
      </c>
      <c r="S155" s="1">
        <f>MIN($B155)</f>
        <v>0</v>
      </c>
      <c r="T155" s="1">
        <f>MIN($C155)</f>
        <v>0</v>
      </c>
      <c r="U155" s="1">
        <f>MIN($D155)</f>
        <v>0</v>
      </c>
      <c r="V155" s="1">
        <f>MIN($E155)</f>
        <v>0</v>
      </c>
      <c r="W155" s="1">
        <f>MIN($F155)</f>
        <v>0</v>
      </c>
      <c r="X155" s="1">
        <f>MIN($G155)</f>
        <v>0</v>
      </c>
      <c r="Y155" s="1">
        <f>MIN($H155)</f>
        <v>0</v>
      </c>
      <c r="Z155" s="1">
        <f>MIN($I155)</f>
        <v>0</v>
      </c>
      <c r="AA155" s="1">
        <f>MIN($J155)</f>
        <v>0</v>
      </c>
      <c r="AB155" s="1">
        <f>MIN($K155)</f>
        <v>0</v>
      </c>
      <c r="AC155" s="1">
        <f>MIN($M155)</f>
        <v>0</v>
      </c>
      <c r="AD155" s="1">
        <f>MIN($N155)</f>
        <v>0</v>
      </c>
      <c r="AE155" s="1">
        <f>MIN($P155)</f>
        <v>0</v>
      </c>
      <c r="AF155" s="1">
        <f>MIN($Q155)</f>
        <v>0</v>
      </c>
      <c r="AG155" s="1">
        <f>MIN($R155)</f>
        <v>0</v>
      </c>
      <c r="AH155" s="1">
        <f>MEDIAN($B155)</f>
        <v>0</v>
      </c>
      <c r="AI155" s="1">
        <f>MEDIAN($C155)</f>
        <v>0</v>
      </c>
      <c r="AJ155" s="1">
        <f>MEDIAN($D155)</f>
        <v>0</v>
      </c>
      <c r="AK155" s="1">
        <f>MEDIAN($E155)</f>
        <v>0</v>
      </c>
      <c r="AL155" s="1">
        <f>MEDIAN($F155)</f>
        <v>0</v>
      </c>
      <c r="AM155" s="1">
        <f>MEDIAN($G155)</f>
        <v>0</v>
      </c>
      <c r="AN155" s="1">
        <f>MEDIAN($H155)</f>
        <v>0</v>
      </c>
      <c r="AO155" s="1">
        <f>MEDIAN($I155)</f>
        <v>0</v>
      </c>
      <c r="AP155" s="1">
        <f>MEDIAN($J155)</f>
        <v>0</v>
      </c>
      <c r="AQ155" s="1">
        <f>MEDIAN($K155)</f>
        <v>0</v>
      </c>
      <c r="AR155" s="1">
        <f>MEDIAN($M155)</f>
        <v>0</v>
      </c>
      <c r="AS155" s="1">
        <f>MEDIAN($N155)</f>
        <v>0</v>
      </c>
      <c r="AT155" s="1">
        <f>MEDIAN($P155)</f>
        <v>0</v>
      </c>
      <c r="AU155" s="1">
        <f>MEDIAN($Q155)</f>
        <v>0</v>
      </c>
      <c r="AV155" s="1">
        <f>MEDIAN($R155)</f>
        <v>0</v>
      </c>
      <c r="AW155" s="1">
        <f>MAX($B155)</f>
        <v>0</v>
      </c>
      <c r="AX155" s="1">
        <f>MAX($C155)</f>
        <v>0</v>
      </c>
      <c r="AY155" s="1">
        <f>MAX($D155)</f>
        <v>0</v>
      </c>
      <c r="AZ155" s="1">
        <f>MAX($E155)</f>
        <v>0</v>
      </c>
      <c r="BA155" s="1">
        <f>MAX($F155)</f>
        <v>0</v>
      </c>
      <c r="BB155" s="1">
        <f>MAX($G155)</f>
        <v>0</v>
      </c>
      <c r="BC155" s="1">
        <f>MAX($H155)</f>
        <v>0</v>
      </c>
      <c r="BD155" s="1">
        <f>MAX($I155)</f>
        <v>0</v>
      </c>
      <c r="BE155" s="1">
        <f>MAX($J155)</f>
        <v>0</v>
      </c>
      <c r="BF155" s="1">
        <f>MAX($K155)</f>
        <v>0</v>
      </c>
      <c r="BG155" s="1">
        <f>MAX($M155)</f>
        <v>0</v>
      </c>
      <c r="BH155" s="1">
        <f>MAX($N155)</f>
        <v>0</v>
      </c>
      <c r="BI155" s="1">
        <f>MAX($P155)</f>
        <v>0</v>
      </c>
      <c r="BJ155" s="1">
        <f>MAX($Q155)</f>
        <v>0</v>
      </c>
      <c r="BK155" s="1">
        <f>MAX($R155)</f>
        <v>0</v>
      </c>
    </row>
    <row r="156" spans="1:63">
      <c r="A156" s="1" t="s">
        <v>153</v>
      </c>
      <c r="B156" s="1">
        <v>0</v>
      </c>
      <c r="C156" s="1">
        <v>0</v>
      </c>
      <c r="D156" s="1">
        <v>0</v>
      </c>
      <c r="E156" s="1">
        <v>0</v>
      </c>
      <c r="F156" s="1">
        <v>6</v>
      </c>
      <c r="G156" s="1">
        <v>0</v>
      </c>
      <c r="H156" s="1">
        <v>0</v>
      </c>
      <c r="I156" s="1">
        <v>0.091</v>
      </c>
      <c r="J156" s="1">
        <v>3000</v>
      </c>
      <c r="K156" s="1">
        <v>0</v>
      </c>
      <c r="L156" s="1" t="s">
        <v>503</v>
      </c>
      <c r="M156" s="1">
        <v>0</v>
      </c>
      <c r="N156" s="1">
        <v>0</v>
      </c>
      <c r="O156" s="1" t="s">
        <v>507</v>
      </c>
      <c r="P156" s="1">
        <v>1500</v>
      </c>
      <c r="Q156" s="1">
        <v>1</v>
      </c>
      <c r="R156" s="1">
        <v>0</v>
      </c>
      <c r="S156" s="1">
        <f>MIN($B156)</f>
        <v>0</v>
      </c>
      <c r="T156" s="1">
        <f>MIN($C156)</f>
        <v>0</v>
      </c>
      <c r="U156" s="1">
        <f>MIN($D156)</f>
        <v>0</v>
      </c>
      <c r="V156" s="1">
        <f>MIN($E156)</f>
        <v>0</v>
      </c>
      <c r="W156" s="1">
        <f>MIN($F156)</f>
        <v>0</v>
      </c>
      <c r="X156" s="1">
        <f>MIN($G156)</f>
        <v>0</v>
      </c>
      <c r="Y156" s="1">
        <f>MIN($H156)</f>
        <v>0</v>
      </c>
      <c r="Z156" s="1">
        <f>MIN($I156)</f>
        <v>0</v>
      </c>
      <c r="AA156" s="1">
        <f>MIN($J156)</f>
        <v>0</v>
      </c>
      <c r="AB156" s="1">
        <f>MIN($K156)</f>
        <v>0</v>
      </c>
      <c r="AC156" s="1">
        <f>MIN($M156)</f>
        <v>0</v>
      </c>
      <c r="AD156" s="1">
        <f>MIN($N156)</f>
        <v>0</v>
      </c>
      <c r="AE156" s="1">
        <f>MIN($P156)</f>
        <v>0</v>
      </c>
      <c r="AF156" s="1">
        <f>MIN($Q156)</f>
        <v>0</v>
      </c>
      <c r="AG156" s="1">
        <f>MIN($R156)</f>
        <v>0</v>
      </c>
      <c r="AH156" s="1">
        <f>MEDIAN($B156)</f>
        <v>0</v>
      </c>
      <c r="AI156" s="1">
        <f>MEDIAN($C156)</f>
        <v>0</v>
      </c>
      <c r="AJ156" s="1">
        <f>MEDIAN($D156)</f>
        <v>0</v>
      </c>
      <c r="AK156" s="1">
        <f>MEDIAN($E156)</f>
        <v>0</v>
      </c>
      <c r="AL156" s="1">
        <f>MEDIAN($F156)</f>
        <v>0</v>
      </c>
      <c r="AM156" s="1">
        <f>MEDIAN($G156)</f>
        <v>0</v>
      </c>
      <c r="AN156" s="1">
        <f>MEDIAN($H156)</f>
        <v>0</v>
      </c>
      <c r="AO156" s="1">
        <f>MEDIAN($I156)</f>
        <v>0</v>
      </c>
      <c r="AP156" s="1">
        <f>MEDIAN($J156)</f>
        <v>0</v>
      </c>
      <c r="AQ156" s="1">
        <f>MEDIAN($K156)</f>
        <v>0</v>
      </c>
      <c r="AR156" s="1">
        <f>MEDIAN($M156)</f>
        <v>0</v>
      </c>
      <c r="AS156" s="1">
        <f>MEDIAN($N156)</f>
        <v>0</v>
      </c>
      <c r="AT156" s="1">
        <f>MEDIAN($P156)</f>
        <v>0</v>
      </c>
      <c r="AU156" s="1">
        <f>MEDIAN($Q156)</f>
        <v>0</v>
      </c>
      <c r="AV156" s="1">
        <f>MEDIAN($R156)</f>
        <v>0</v>
      </c>
      <c r="AW156" s="1">
        <f>MAX($B156)</f>
        <v>0</v>
      </c>
      <c r="AX156" s="1">
        <f>MAX($C156)</f>
        <v>0</v>
      </c>
      <c r="AY156" s="1">
        <f>MAX($D156)</f>
        <v>0</v>
      </c>
      <c r="AZ156" s="1">
        <f>MAX($E156)</f>
        <v>0</v>
      </c>
      <c r="BA156" s="1">
        <f>MAX($F156)</f>
        <v>0</v>
      </c>
      <c r="BB156" s="1">
        <f>MAX($G156)</f>
        <v>0</v>
      </c>
      <c r="BC156" s="1">
        <f>MAX($H156)</f>
        <v>0</v>
      </c>
      <c r="BD156" s="1">
        <f>MAX($I156)</f>
        <v>0</v>
      </c>
      <c r="BE156" s="1">
        <f>MAX($J156)</f>
        <v>0</v>
      </c>
      <c r="BF156" s="1">
        <f>MAX($K156)</f>
        <v>0</v>
      </c>
      <c r="BG156" s="1">
        <f>MAX($M156)</f>
        <v>0</v>
      </c>
      <c r="BH156" s="1">
        <f>MAX($N156)</f>
        <v>0</v>
      </c>
      <c r="BI156" s="1">
        <f>MAX($P156)</f>
        <v>0</v>
      </c>
      <c r="BJ156" s="1">
        <f>MAX($Q156)</f>
        <v>0</v>
      </c>
      <c r="BK156" s="1">
        <f>MAX($R156)</f>
        <v>0</v>
      </c>
    </row>
    <row r="157" spans="1:63">
      <c r="A157" s="1" t="s">
        <v>154</v>
      </c>
      <c r="B157" s="1">
        <v>0</v>
      </c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0.019</v>
      </c>
      <c r="J157" s="1">
        <v>3000</v>
      </c>
      <c r="K157" s="1">
        <v>0</v>
      </c>
      <c r="L157" s="1" t="s">
        <v>503</v>
      </c>
      <c r="M157" s="1">
        <v>0</v>
      </c>
      <c r="N157" s="1">
        <v>0</v>
      </c>
      <c r="O157" s="1" t="s">
        <v>507</v>
      </c>
      <c r="P157" s="1">
        <v>1500</v>
      </c>
      <c r="Q157" s="1">
        <v>1</v>
      </c>
      <c r="R157" s="1">
        <v>0</v>
      </c>
      <c r="S157" s="1">
        <f>MIN($B157)</f>
        <v>0</v>
      </c>
      <c r="T157" s="1">
        <f>MIN($C157)</f>
        <v>0</v>
      </c>
      <c r="U157" s="1">
        <f>MIN($D157)</f>
        <v>0</v>
      </c>
      <c r="V157" s="1">
        <f>MIN($E157)</f>
        <v>0</v>
      </c>
      <c r="W157" s="1">
        <f>MIN($F157)</f>
        <v>0</v>
      </c>
      <c r="X157" s="1">
        <f>MIN($G157)</f>
        <v>0</v>
      </c>
      <c r="Y157" s="1">
        <f>MIN($H157)</f>
        <v>0</v>
      </c>
      <c r="Z157" s="1">
        <f>MIN($I157)</f>
        <v>0</v>
      </c>
      <c r="AA157" s="1">
        <f>MIN($J157)</f>
        <v>0</v>
      </c>
      <c r="AB157" s="1">
        <f>MIN($K157)</f>
        <v>0</v>
      </c>
      <c r="AC157" s="1">
        <f>MIN($M157)</f>
        <v>0</v>
      </c>
      <c r="AD157" s="1">
        <f>MIN($N157)</f>
        <v>0</v>
      </c>
      <c r="AE157" s="1">
        <f>MIN($P157)</f>
        <v>0</v>
      </c>
      <c r="AF157" s="1">
        <f>MIN($Q157)</f>
        <v>0</v>
      </c>
      <c r="AG157" s="1">
        <f>MIN($R157)</f>
        <v>0</v>
      </c>
      <c r="AH157" s="1">
        <f>MEDIAN($B157)</f>
        <v>0</v>
      </c>
      <c r="AI157" s="1">
        <f>MEDIAN($C157)</f>
        <v>0</v>
      </c>
      <c r="AJ157" s="1">
        <f>MEDIAN($D157)</f>
        <v>0</v>
      </c>
      <c r="AK157" s="1">
        <f>MEDIAN($E157)</f>
        <v>0</v>
      </c>
      <c r="AL157" s="1">
        <f>MEDIAN($F157)</f>
        <v>0</v>
      </c>
      <c r="AM157" s="1">
        <f>MEDIAN($G157)</f>
        <v>0</v>
      </c>
      <c r="AN157" s="1">
        <f>MEDIAN($H157)</f>
        <v>0</v>
      </c>
      <c r="AO157" s="1">
        <f>MEDIAN($I157)</f>
        <v>0</v>
      </c>
      <c r="AP157" s="1">
        <f>MEDIAN($J157)</f>
        <v>0</v>
      </c>
      <c r="AQ157" s="1">
        <f>MEDIAN($K157)</f>
        <v>0</v>
      </c>
      <c r="AR157" s="1">
        <f>MEDIAN($M157)</f>
        <v>0</v>
      </c>
      <c r="AS157" s="1">
        <f>MEDIAN($N157)</f>
        <v>0</v>
      </c>
      <c r="AT157" s="1">
        <f>MEDIAN($P157)</f>
        <v>0</v>
      </c>
      <c r="AU157" s="1">
        <f>MEDIAN($Q157)</f>
        <v>0</v>
      </c>
      <c r="AV157" s="1">
        <f>MEDIAN($R157)</f>
        <v>0</v>
      </c>
      <c r="AW157" s="1">
        <f>MAX($B157)</f>
        <v>0</v>
      </c>
      <c r="AX157" s="1">
        <f>MAX($C157)</f>
        <v>0</v>
      </c>
      <c r="AY157" s="1">
        <f>MAX($D157)</f>
        <v>0</v>
      </c>
      <c r="AZ157" s="1">
        <f>MAX($E157)</f>
        <v>0</v>
      </c>
      <c r="BA157" s="1">
        <f>MAX($F157)</f>
        <v>0</v>
      </c>
      <c r="BB157" s="1">
        <f>MAX($G157)</f>
        <v>0</v>
      </c>
      <c r="BC157" s="1">
        <f>MAX($H157)</f>
        <v>0</v>
      </c>
      <c r="BD157" s="1">
        <f>MAX($I157)</f>
        <v>0</v>
      </c>
      <c r="BE157" s="1">
        <f>MAX($J157)</f>
        <v>0</v>
      </c>
      <c r="BF157" s="1">
        <f>MAX($K157)</f>
        <v>0</v>
      </c>
      <c r="BG157" s="1">
        <f>MAX($M157)</f>
        <v>0</v>
      </c>
      <c r="BH157" s="1">
        <f>MAX($N157)</f>
        <v>0</v>
      </c>
      <c r="BI157" s="1">
        <f>MAX($P157)</f>
        <v>0</v>
      </c>
      <c r="BJ157" s="1">
        <f>MAX($Q157)</f>
        <v>0</v>
      </c>
      <c r="BK157" s="1">
        <f>MAX($R157)</f>
        <v>0</v>
      </c>
    </row>
    <row r="158" spans="1:63">
      <c r="A158" s="1" t="s">
        <v>155</v>
      </c>
      <c r="B158" s="1">
        <v>0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0.019</v>
      </c>
      <c r="J158" s="1">
        <v>3000</v>
      </c>
      <c r="K158" s="1">
        <v>0</v>
      </c>
      <c r="L158" s="1" t="s">
        <v>503</v>
      </c>
      <c r="M158" s="1">
        <v>0</v>
      </c>
      <c r="N158" s="1">
        <v>0</v>
      </c>
      <c r="O158" s="1" t="s">
        <v>507</v>
      </c>
      <c r="P158" s="1">
        <v>1500</v>
      </c>
      <c r="Q158" s="1">
        <v>1</v>
      </c>
      <c r="R158" s="1">
        <v>0</v>
      </c>
      <c r="S158" s="1">
        <f>MIN($B158)</f>
        <v>0</v>
      </c>
      <c r="T158" s="1">
        <f>MIN($C158)</f>
        <v>0</v>
      </c>
      <c r="U158" s="1">
        <f>MIN($D158)</f>
        <v>0</v>
      </c>
      <c r="V158" s="1">
        <f>MIN($E158)</f>
        <v>0</v>
      </c>
      <c r="W158" s="1">
        <f>MIN($F158)</f>
        <v>0</v>
      </c>
      <c r="X158" s="1">
        <f>MIN($G158)</f>
        <v>0</v>
      </c>
      <c r="Y158" s="1">
        <f>MIN($H158)</f>
        <v>0</v>
      </c>
      <c r="Z158" s="1">
        <f>MIN($I158)</f>
        <v>0</v>
      </c>
      <c r="AA158" s="1">
        <f>MIN($J158)</f>
        <v>0</v>
      </c>
      <c r="AB158" s="1">
        <f>MIN($K158)</f>
        <v>0</v>
      </c>
      <c r="AC158" s="1">
        <f>MIN($M158)</f>
        <v>0</v>
      </c>
      <c r="AD158" s="1">
        <f>MIN($N158)</f>
        <v>0</v>
      </c>
      <c r="AE158" s="1">
        <f>MIN($P158)</f>
        <v>0</v>
      </c>
      <c r="AF158" s="1">
        <f>MIN($Q158)</f>
        <v>0</v>
      </c>
      <c r="AG158" s="1">
        <f>MIN($R158)</f>
        <v>0</v>
      </c>
      <c r="AH158" s="1">
        <f>MEDIAN($B158)</f>
        <v>0</v>
      </c>
      <c r="AI158" s="1">
        <f>MEDIAN($C158)</f>
        <v>0</v>
      </c>
      <c r="AJ158" s="1">
        <f>MEDIAN($D158)</f>
        <v>0</v>
      </c>
      <c r="AK158" s="1">
        <f>MEDIAN($E158)</f>
        <v>0</v>
      </c>
      <c r="AL158" s="1">
        <f>MEDIAN($F158)</f>
        <v>0</v>
      </c>
      <c r="AM158" s="1">
        <f>MEDIAN($G158)</f>
        <v>0</v>
      </c>
      <c r="AN158" s="1">
        <f>MEDIAN($H158)</f>
        <v>0</v>
      </c>
      <c r="AO158" s="1">
        <f>MEDIAN($I158)</f>
        <v>0</v>
      </c>
      <c r="AP158" s="1">
        <f>MEDIAN($J158)</f>
        <v>0</v>
      </c>
      <c r="AQ158" s="1">
        <f>MEDIAN($K158)</f>
        <v>0</v>
      </c>
      <c r="AR158" s="1">
        <f>MEDIAN($M158)</f>
        <v>0</v>
      </c>
      <c r="AS158" s="1">
        <f>MEDIAN($N158)</f>
        <v>0</v>
      </c>
      <c r="AT158" s="1">
        <f>MEDIAN($P158)</f>
        <v>0</v>
      </c>
      <c r="AU158" s="1">
        <f>MEDIAN($Q158)</f>
        <v>0</v>
      </c>
      <c r="AV158" s="1">
        <f>MEDIAN($R158)</f>
        <v>0</v>
      </c>
      <c r="AW158" s="1">
        <f>MAX($B158)</f>
        <v>0</v>
      </c>
      <c r="AX158" s="1">
        <f>MAX($C158)</f>
        <v>0</v>
      </c>
      <c r="AY158" s="1">
        <f>MAX($D158)</f>
        <v>0</v>
      </c>
      <c r="AZ158" s="1">
        <f>MAX($E158)</f>
        <v>0</v>
      </c>
      <c r="BA158" s="1">
        <f>MAX($F158)</f>
        <v>0</v>
      </c>
      <c r="BB158" s="1">
        <f>MAX($G158)</f>
        <v>0</v>
      </c>
      <c r="BC158" s="1">
        <f>MAX($H158)</f>
        <v>0</v>
      </c>
      <c r="BD158" s="1">
        <f>MAX($I158)</f>
        <v>0</v>
      </c>
      <c r="BE158" s="1">
        <f>MAX($J158)</f>
        <v>0</v>
      </c>
      <c r="BF158" s="1">
        <f>MAX($K158)</f>
        <v>0</v>
      </c>
      <c r="BG158" s="1">
        <f>MAX($M158)</f>
        <v>0</v>
      </c>
      <c r="BH158" s="1">
        <f>MAX($N158)</f>
        <v>0</v>
      </c>
      <c r="BI158" s="1">
        <f>MAX($P158)</f>
        <v>0</v>
      </c>
      <c r="BJ158" s="1">
        <f>MAX($Q158)</f>
        <v>0</v>
      </c>
      <c r="BK158" s="1">
        <f>MAX($R158)</f>
        <v>0</v>
      </c>
    </row>
    <row r="159" spans="1:63">
      <c r="A159" s="1" t="s">
        <v>156</v>
      </c>
      <c r="B159" s="1">
        <v>0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0.02</v>
      </c>
      <c r="J159" s="1">
        <v>3000</v>
      </c>
      <c r="K159" s="1">
        <v>0</v>
      </c>
      <c r="L159" s="1" t="s">
        <v>503</v>
      </c>
      <c r="M159" s="1">
        <v>0</v>
      </c>
      <c r="N159" s="1">
        <v>0</v>
      </c>
      <c r="O159" s="1" t="s">
        <v>507</v>
      </c>
      <c r="P159" s="1">
        <v>1500</v>
      </c>
      <c r="Q159" s="1">
        <v>1</v>
      </c>
      <c r="R159" s="1">
        <v>0</v>
      </c>
      <c r="S159" s="1">
        <f>MIN($B159)</f>
        <v>0</v>
      </c>
      <c r="T159" s="1">
        <f>MIN($C159)</f>
        <v>0</v>
      </c>
      <c r="U159" s="1">
        <f>MIN($D159)</f>
        <v>0</v>
      </c>
      <c r="V159" s="1">
        <f>MIN($E159)</f>
        <v>0</v>
      </c>
      <c r="W159" s="1">
        <f>MIN($F159)</f>
        <v>0</v>
      </c>
      <c r="X159" s="1">
        <f>MIN($G159)</f>
        <v>0</v>
      </c>
      <c r="Y159" s="1">
        <f>MIN($H159)</f>
        <v>0</v>
      </c>
      <c r="Z159" s="1">
        <f>MIN($I159)</f>
        <v>0</v>
      </c>
      <c r="AA159" s="1">
        <f>MIN($J159)</f>
        <v>0</v>
      </c>
      <c r="AB159" s="1">
        <f>MIN($K159)</f>
        <v>0</v>
      </c>
      <c r="AC159" s="1">
        <f>MIN($M159)</f>
        <v>0</v>
      </c>
      <c r="AD159" s="1">
        <f>MIN($N159)</f>
        <v>0</v>
      </c>
      <c r="AE159" s="1">
        <f>MIN($P159)</f>
        <v>0</v>
      </c>
      <c r="AF159" s="1">
        <f>MIN($Q159)</f>
        <v>0</v>
      </c>
      <c r="AG159" s="1">
        <f>MIN($R159)</f>
        <v>0</v>
      </c>
      <c r="AH159" s="1">
        <f>MEDIAN($B159)</f>
        <v>0</v>
      </c>
      <c r="AI159" s="1">
        <f>MEDIAN($C159)</f>
        <v>0</v>
      </c>
      <c r="AJ159" s="1">
        <f>MEDIAN($D159)</f>
        <v>0</v>
      </c>
      <c r="AK159" s="1">
        <f>MEDIAN($E159)</f>
        <v>0</v>
      </c>
      <c r="AL159" s="1">
        <f>MEDIAN($F159)</f>
        <v>0</v>
      </c>
      <c r="AM159" s="1">
        <f>MEDIAN($G159)</f>
        <v>0</v>
      </c>
      <c r="AN159" s="1">
        <f>MEDIAN($H159)</f>
        <v>0</v>
      </c>
      <c r="AO159" s="1">
        <f>MEDIAN($I159)</f>
        <v>0</v>
      </c>
      <c r="AP159" s="1">
        <f>MEDIAN($J159)</f>
        <v>0</v>
      </c>
      <c r="AQ159" s="1">
        <f>MEDIAN($K159)</f>
        <v>0</v>
      </c>
      <c r="AR159" s="1">
        <f>MEDIAN($M159)</f>
        <v>0</v>
      </c>
      <c r="AS159" s="1">
        <f>MEDIAN($N159)</f>
        <v>0</v>
      </c>
      <c r="AT159" s="1">
        <f>MEDIAN($P159)</f>
        <v>0</v>
      </c>
      <c r="AU159" s="1">
        <f>MEDIAN($Q159)</f>
        <v>0</v>
      </c>
      <c r="AV159" s="1">
        <f>MEDIAN($R159)</f>
        <v>0</v>
      </c>
      <c r="AW159" s="1">
        <f>MAX($B159)</f>
        <v>0</v>
      </c>
      <c r="AX159" s="1">
        <f>MAX($C159)</f>
        <v>0</v>
      </c>
      <c r="AY159" s="1">
        <f>MAX($D159)</f>
        <v>0</v>
      </c>
      <c r="AZ159" s="1">
        <f>MAX($E159)</f>
        <v>0</v>
      </c>
      <c r="BA159" s="1">
        <f>MAX($F159)</f>
        <v>0</v>
      </c>
      <c r="BB159" s="1">
        <f>MAX($G159)</f>
        <v>0</v>
      </c>
      <c r="BC159" s="1">
        <f>MAX($H159)</f>
        <v>0</v>
      </c>
      <c r="BD159" s="1">
        <f>MAX($I159)</f>
        <v>0</v>
      </c>
      <c r="BE159" s="1">
        <f>MAX($J159)</f>
        <v>0</v>
      </c>
      <c r="BF159" s="1">
        <f>MAX($K159)</f>
        <v>0</v>
      </c>
      <c r="BG159" s="1">
        <f>MAX($M159)</f>
        <v>0</v>
      </c>
      <c r="BH159" s="1">
        <f>MAX($N159)</f>
        <v>0</v>
      </c>
      <c r="BI159" s="1">
        <f>MAX($P159)</f>
        <v>0</v>
      </c>
      <c r="BJ159" s="1">
        <f>MAX($Q159)</f>
        <v>0</v>
      </c>
      <c r="BK159" s="1">
        <f>MAX($R159)</f>
        <v>0</v>
      </c>
    </row>
    <row r="160" spans="1:63">
      <c r="A160" s="1" t="s">
        <v>157</v>
      </c>
      <c r="B160" s="1">
        <v>0</v>
      </c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0.019</v>
      </c>
      <c r="J160" s="1">
        <v>3000</v>
      </c>
      <c r="K160" s="1">
        <v>0</v>
      </c>
      <c r="L160" s="1" t="s">
        <v>503</v>
      </c>
      <c r="M160" s="1">
        <v>0</v>
      </c>
      <c r="N160" s="1">
        <v>0</v>
      </c>
      <c r="O160" s="1" t="s">
        <v>507</v>
      </c>
      <c r="P160" s="1">
        <v>1500</v>
      </c>
      <c r="Q160" s="1">
        <v>1</v>
      </c>
      <c r="R160" s="1">
        <v>0</v>
      </c>
      <c r="S160" s="1">
        <f>MIN($B160)</f>
        <v>0</v>
      </c>
      <c r="T160" s="1">
        <f>MIN($C160)</f>
        <v>0</v>
      </c>
      <c r="U160" s="1">
        <f>MIN($D160)</f>
        <v>0</v>
      </c>
      <c r="V160" s="1">
        <f>MIN($E160)</f>
        <v>0</v>
      </c>
      <c r="W160" s="1">
        <f>MIN($F160)</f>
        <v>0</v>
      </c>
      <c r="X160" s="1">
        <f>MIN($G160)</f>
        <v>0</v>
      </c>
      <c r="Y160" s="1">
        <f>MIN($H160)</f>
        <v>0</v>
      </c>
      <c r="Z160" s="1">
        <f>MIN($I160)</f>
        <v>0</v>
      </c>
      <c r="AA160" s="1">
        <f>MIN($J160)</f>
        <v>0</v>
      </c>
      <c r="AB160" s="1">
        <f>MIN($K160)</f>
        <v>0</v>
      </c>
      <c r="AC160" s="1">
        <f>MIN($M160)</f>
        <v>0</v>
      </c>
      <c r="AD160" s="1">
        <f>MIN($N160)</f>
        <v>0</v>
      </c>
      <c r="AE160" s="1">
        <f>MIN($P160)</f>
        <v>0</v>
      </c>
      <c r="AF160" s="1">
        <f>MIN($Q160)</f>
        <v>0</v>
      </c>
      <c r="AG160" s="1">
        <f>MIN($R160)</f>
        <v>0</v>
      </c>
      <c r="AH160" s="1">
        <f>MEDIAN($B160)</f>
        <v>0</v>
      </c>
      <c r="AI160" s="1">
        <f>MEDIAN($C160)</f>
        <v>0</v>
      </c>
      <c r="AJ160" s="1">
        <f>MEDIAN($D160)</f>
        <v>0</v>
      </c>
      <c r="AK160" s="1">
        <f>MEDIAN($E160)</f>
        <v>0</v>
      </c>
      <c r="AL160" s="1">
        <f>MEDIAN($F160)</f>
        <v>0</v>
      </c>
      <c r="AM160" s="1">
        <f>MEDIAN($G160)</f>
        <v>0</v>
      </c>
      <c r="AN160" s="1">
        <f>MEDIAN($H160)</f>
        <v>0</v>
      </c>
      <c r="AO160" s="1">
        <f>MEDIAN($I160)</f>
        <v>0</v>
      </c>
      <c r="AP160" s="1">
        <f>MEDIAN($J160)</f>
        <v>0</v>
      </c>
      <c r="AQ160" s="1">
        <f>MEDIAN($K160)</f>
        <v>0</v>
      </c>
      <c r="AR160" s="1">
        <f>MEDIAN($M160)</f>
        <v>0</v>
      </c>
      <c r="AS160" s="1">
        <f>MEDIAN($N160)</f>
        <v>0</v>
      </c>
      <c r="AT160" s="1">
        <f>MEDIAN($P160)</f>
        <v>0</v>
      </c>
      <c r="AU160" s="1">
        <f>MEDIAN($Q160)</f>
        <v>0</v>
      </c>
      <c r="AV160" s="1">
        <f>MEDIAN($R160)</f>
        <v>0</v>
      </c>
      <c r="AW160" s="1">
        <f>MAX($B160)</f>
        <v>0</v>
      </c>
      <c r="AX160" s="1">
        <f>MAX($C160)</f>
        <v>0</v>
      </c>
      <c r="AY160" s="1">
        <f>MAX($D160)</f>
        <v>0</v>
      </c>
      <c r="AZ160" s="1">
        <f>MAX($E160)</f>
        <v>0</v>
      </c>
      <c r="BA160" s="1">
        <f>MAX($F160)</f>
        <v>0</v>
      </c>
      <c r="BB160" s="1">
        <f>MAX($G160)</f>
        <v>0</v>
      </c>
      <c r="BC160" s="1">
        <f>MAX($H160)</f>
        <v>0</v>
      </c>
      <c r="BD160" s="1">
        <f>MAX($I160)</f>
        <v>0</v>
      </c>
      <c r="BE160" s="1">
        <f>MAX($J160)</f>
        <v>0</v>
      </c>
      <c r="BF160" s="1">
        <f>MAX($K160)</f>
        <v>0</v>
      </c>
      <c r="BG160" s="1">
        <f>MAX($M160)</f>
        <v>0</v>
      </c>
      <c r="BH160" s="1">
        <f>MAX($N160)</f>
        <v>0</v>
      </c>
      <c r="BI160" s="1">
        <f>MAX($P160)</f>
        <v>0</v>
      </c>
      <c r="BJ160" s="1">
        <f>MAX($Q160)</f>
        <v>0</v>
      </c>
      <c r="BK160" s="1">
        <f>MAX($R160)</f>
        <v>0</v>
      </c>
    </row>
    <row r="161" spans="1:63">
      <c r="A161" s="1" t="s">
        <v>158</v>
      </c>
      <c r="B161" s="1">
        <v>0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0.019</v>
      </c>
      <c r="J161" s="1">
        <v>3000</v>
      </c>
      <c r="K161" s="1">
        <v>0</v>
      </c>
      <c r="L161" s="1" t="s">
        <v>503</v>
      </c>
      <c r="M161" s="1">
        <v>0</v>
      </c>
      <c r="N161" s="1">
        <v>0</v>
      </c>
      <c r="O161" s="1" t="s">
        <v>507</v>
      </c>
      <c r="P161" s="1">
        <v>1500</v>
      </c>
      <c r="Q161" s="1">
        <v>1</v>
      </c>
      <c r="R161" s="1">
        <v>0</v>
      </c>
      <c r="S161" s="1">
        <f>MIN($B161)</f>
        <v>0</v>
      </c>
      <c r="T161" s="1">
        <f>MIN($C161)</f>
        <v>0</v>
      </c>
      <c r="U161" s="1">
        <f>MIN($D161)</f>
        <v>0</v>
      </c>
      <c r="V161" s="1">
        <f>MIN($E161)</f>
        <v>0</v>
      </c>
      <c r="W161" s="1">
        <f>MIN($F161)</f>
        <v>0</v>
      </c>
      <c r="X161" s="1">
        <f>MIN($G161)</f>
        <v>0</v>
      </c>
      <c r="Y161" s="1">
        <f>MIN($H161)</f>
        <v>0</v>
      </c>
      <c r="Z161" s="1">
        <f>MIN($I161)</f>
        <v>0</v>
      </c>
      <c r="AA161" s="1">
        <f>MIN($J161)</f>
        <v>0</v>
      </c>
      <c r="AB161" s="1">
        <f>MIN($K161)</f>
        <v>0</v>
      </c>
      <c r="AC161" s="1">
        <f>MIN($M161)</f>
        <v>0</v>
      </c>
      <c r="AD161" s="1">
        <f>MIN($N161)</f>
        <v>0</v>
      </c>
      <c r="AE161" s="1">
        <f>MIN($P161)</f>
        <v>0</v>
      </c>
      <c r="AF161" s="1">
        <f>MIN($Q161)</f>
        <v>0</v>
      </c>
      <c r="AG161" s="1">
        <f>MIN($R161)</f>
        <v>0</v>
      </c>
      <c r="AH161" s="1">
        <f>MEDIAN($B161)</f>
        <v>0</v>
      </c>
      <c r="AI161" s="1">
        <f>MEDIAN($C161)</f>
        <v>0</v>
      </c>
      <c r="AJ161" s="1">
        <f>MEDIAN($D161)</f>
        <v>0</v>
      </c>
      <c r="AK161" s="1">
        <f>MEDIAN($E161)</f>
        <v>0</v>
      </c>
      <c r="AL161" s="1">
        <f>MEDIAN($F161)</f>
        <v>0</v>
      </c>
      <c r="AM161" s="1">
        <f>MEDIAN($G161)</f>
        <v>0</v>
      </c>
      <c r="AN161" s="1">
        <f>MEDIAN($H161)</f>
        <v>0</v>
      </c>
      <c r="AO161" s="1">
        <f>MEDIAN($I161)</f>
        <v>0</v>
      </c>
      <c r="AP161" s="1">
        <f>MEDIAN($J161)</f>
        <v>0</v>
      </c>
      <c r="AQ161" s="1">
        <f>MEDIAN($K161)</f>
        <v>0</v>
      </c>
      <c r="AR161" s="1">
        <f>MEDIAN($M161)</f>
        <v>0</v>
      </c>
      <c r="AS161" s="1">
        <f>MEDIAN($N161)</f>
        <v>0</v>
      </c>
      <c r="AT161" s="1">
        <f>MEDIAN($P161)</f>
        <v>0</v>
      </c>
      <c r="AU161" s="1">
        <f>MEDIAN($Q161)</f>
        <v>0</v>
      </c>
      <c r="AV161" s="1">
        <f>MEDIAN($R161)</f>
        <v>0</v>
      </c>
      <c r="AW161" s="1">
        <f>MAX($B161)</f>
        <v>0</v>
      </c>
      <c r="AX161" s="1">
        <f>MAX($C161)</f>
        <v>0</v>
      </c>
      <c r="AY161" s="1">
        <f>MAX($D161)</f>
        <v>0</v>
      </c>
      <c r="AZ161" s="1">
        <f>MAX($E161)</f>
        <v>0</v>
      </c>
      <c r="BA161" s="1">
        <f>MAX($F161)</f>
        <v>0</v>
      </c>
      <c r="BB161" s="1">
        <f>MAX($G161)</f>
        <v>0</v>
      </c>
      <c r="BC161" s="1">
        <f>MAX($H161)</f>
        <v>0</v>
      </c>
      <c r="BD161" s="1">
        <f>MAX($I161)</f>
        <v>0</v>
      </c>
      <c r="BE161" s="1">
        <f>MAX($J161)</f>
        <v>0</v>
      </c>
      <c r="BF161" s="1">
        <f>MAX($K161)</f>
        <v>0</v>
      </c>
      <c r="BG161" s="1">
        <f>MAX($M161)</f>
        <v>0</v>
      </c>
      <c r="BH161" s="1">
        <f>MAX($N161)</f>
        <v>0</v>
      </c>
      <c r="BI161" s="1">
        <f>MAX($P161)</f>
        <v>0</v>
      </c>
      <c r="BJ161" s="1">
        <f>MAX($Q161)</f>
        <v>0</v>
      </c>
      <c r="BK161" s="1">
        <f>MAX($R161)</f>
        <v>0</v>
      </c>
    </row>
    <row r="162" spans="1:63">
      <c r="A162" s="1" t="s">
        <v>159</v>
      </c>
      <c r="B162" s="1">
        <v>0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0.02</v>
      </c>
      <c r="J162" s="1">
        <v>3000</v>
      </c>
      <c r="K162" s="1">
        <v>0</v>
      </c>
      <c r="L162" s="1" t="s">
        <v>503</v>
      </c>
      <c r="M162" s="1">
        <v>0</v>
      </c>
      <c r="N162" s="1">
        <v>0</v>
      </c>
      <c r="O162" s="1" t="s">
        <v>507</v>
      </c>
      <c r="P162" s="1">
        <v>1500</v>
      </c>
      <c r="Q162" s="1">
        <v>1</v>
      </c>
      <c r="R162" s="1">
        <v>0</v>
      </c>
      <c r="S162" s="1">
        <f>MIN($B162)</f>
        <v>0</v>
      </c>
      <c r="T162" s="1">
        <f>MIN($C162)</f>
        <v>0</v>
      </c>
      <c r="U162" s="1">
        <f>MIN($D162)</f>
        <v>0</v>
      </c>
      <c r="V162" s="1">
        <f>MIN($E162)</f>
        <v>0</v>
      </c>
      <c r="W162" s="1">
        <f>MIN($F162)</f>
        <v>0</v>
      </c>
      <c r="X162" s="1">
        <f>MIN($G162)</f>
        <v>0</v>
      </c>
      <c r="Y162" s="1">
        <f>MIN($H162)</f>
        <v>0</v>
      </c>
      <c r="Z162" s="1">
        <f>MIN($I162)</f>
        <v>0</v>
      </c>
      <c r="AA162" s="1">
        <f>MIN($J162)</f>
        <v>0</v>
      </c>
      <c r="AB162" s="1">
        <f>MIN($K162)</f>
        <v>0</v>
      </c>
      <c r="AC162" s="1">
        <f>MIN($M162)</f>
        <v>0</v>
      </c>
      <c r="AD162" s="1">
        <f>MIN($N162)</f>
        <v>0</v>
      </c>
      <c r="AE162" s="1">
        <f>MIN($P162)</f>
        <v>0</v>
      </c>
      <c r="AF162" s="1">
        <f>MIN($Q162)</f>
        <v>0</v>
      </c>
      <c r="AG162" s="1">
        <f>MIN($R162)</f>
        <v>0</v>
      </c>
      <c r="AH162" s="1">
        <f>MEDIAN($B162)</f>
        <v>0</v>
      </c>
      <c r="AI162" s="1">
        <f>MEDIAN($C162)</f>
        <v>0</v>
      </c>
      <c r="AJ162" s="1">
        <f>MEDIAN($D162)</f>
        <v>0</v>
      </c>
      <c r="AK162" s="1">
        <f>MEDIAN($E162)</f>
        <v>0</v>
      </c>
      <c r="AL162" s="1">
        <f>MEDIAN($F162)</f>
        <v>0</v>
      </c>
      <c r="AM162" s="1">
        <f>MEDIAN($G162)</f>
        <v>0</v>
      </c>
      <c r="AN162" s="1">
        <f>MEDIAN($H162)</f>
        <v>0</v>
      </c>
      <c r="AO162" s="1">
        <f>MEDIAN($I162)</f>
        <v>0</v>
      </c>
      <c r="AP162" s="1">
        <f>MEDIAN($J162)</f>
        <v>0</v>
      </c>
      <c r="AQ162" s="1">
        <f>MEDIAN($K162)</f>
        <v>0</v>
      </c>
      <c r="AR162" s="1">
        <f>MEDIAN($M162)</f>
        <v>0</v>
      </c>
      <c r="AS162" s="1">
        <f>MEDIAN($N162)</f>
        <v>0</v>
      </c>
      <c r="AT162" s="1">
        <f>MEDIAN($P162)</f>
        <v>0</v>
      </c>
      <c r="AU162" s="1">
        <f>MEDIAN($Q162)</f>
        <v>0</v>
      </c>
      <c r="AV162" s="1">
        <f>MEDIAN($R162)</f>
        <v>0</v>
      </c>
      <c r="AW162" s="1">
        <f>MAX($B162)</f>
        <v>0</v>
      </c>
      <c r="AX162" s="1">
        <f>MAX($C162)</f>
        <v>0</v>
      </c>
      <c r="AY162" s="1">
        <f>MAX($D162)</f>
        <v>0</v>
      </c>
      <c r="AZ162" s="1">
        <f>MAX($E162)</f>
        <v>0</v>
      </c>
      <c r="BA162" s="1">
        <f>MAX($F162)</f>
        <v>0</v>
      </c>
      <c r="BB162" s="1">
        <f>MAX($G162)</f>
        <v>0</v>
      </c>
      <c r="BC162" s="1">
        <f>MAX($H162)</f>
        <v>0</v>
      </c>
      <c r="BD162" s="1">
        <f>MAX($I162)</f>
        <v>0</v>
      </c>
      <c r="BE162" s="1">
        <f>MAX($J162)</f>
        <v>0</v>
      </c>
      <c r="BF162" s="1">
        <f>MAX($K162)</f>
        <v>0</v>
      </c>
      <c r="BG162" s="1">
        <f>MAX($M162)</f>
        <v>0</v>
      </c>
      <c r="BH162" s="1">
        <f>MAX($N162)</f>
        <v>0</v>
      </c>
      <c r="BI162" s="1">
        <f>MAX($P162)</f>
        <v>0</v>
      </c>
      <c r="BJ162" s="1">
        <f>MAX($Q162)</f>
        <v>0</v>
      </c>
      <c r="BK162" s="1">
        <f>MAX($R162)</f>
        <v>0</v>
      </c>
    </row>
    <row r="163" spans="1:63">
      <c r="A163" s="1" t="s">
        <v>160</v>
      </c>
      <c r="B163" s="1">
        <v>0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0.019</v>
      </c>
      <c r="J163" s="1">
        <v>3000</v>
      </c>
      <c r="K163" s="1">
        <v>0</v>
      </c>
      <c r="L163" s="1" t="s">
        <v>503</v>
      </c>
      <c r="M163" s="1">
        <v>0</v>
      </c>
      <c r="N163" s="1">
        <v>0</v>
      </c>
      <c r="O163" s="1" t="s">
        <v>507</v>
      </c>
      <c r="P163" s="1">
        <v>1500</v>
      </c>
      <c r="Q163" s="1">
        <v>1</v>
      </c>
      <c r="R163" s="1">
        <v>0</v>
      </c>
      <c r="S163" s="1">
        <f>MIN($B163)</f>
        <v>0</v>
      </c>
      <c r="T163" s="1">
        <f>MIN($C163)</f>
        <v>0</v>
      </c>
      <c r="U163" s="1">
        <f>MIN($D163)</f>
        <v>0</v>
      </c>
      <c r="V163" s="1">
        <f>MIN($E163)</f>
        <v>0</v>
      </c>
      <c r="W163" s="1">
        <f>MIN($F163)</f>
        <v>0</v>
      </c>
      <c r="X163" s="1">
        <f>MIN($G163)</f>
        <v>0</v>
      </c>
      <c r="Y163" s="1">
        <f>MIN($H163)</f>
        <v>0</v>
      </c>
      <c r="Z163" s="1">
        <f>MIN($I163)</f>
        <v>0</v>
      </c>
      <c r="AA163" s="1">
        <f>MIN($J163)</f>
        <v>0</v>
      </c>
      <c r="AB163" s="1">
        <f>MIN($K163)</f>
        <v>0</v>
      </c>
      <c r="AC163" s="1">
        <f>MIN($M163)</f>
        <v>0</v>
      </c>
      <c r="AD163" s="1">
        <f>MIN($N163)</f>
        <v>0</v>
      </c>
      <c r="AE163" s="1">
        <f>MIN($P163)</f>
        <v>0</v>
      </c>
      <c r="AF163" s="1">
        <f>MIN($Q163)</f>
        <v>0</v>
      </c>
      <c r="AG163" s="1">
        <f>MIN($R163)</f>
        <v>0</v>
      </c>
      <c r="AH163" s="1">
        <f>MEDIAN($B163)</f>
        <v>0</v>
      </c>
      <c r="AI163" s="1">
        <f>MEDIAN($C163)</f>
        <v>0</v>
      </c>
      <c r="AJ163" s="1">
        <f>MEDIAN($D163)</f>
        <v>0</v>
      </c>
      <c r="AK163" s="1">
        <f>MEDIAN($E163)</f>
        <v>0</v>
      </c>
      <c r="AL163" s="1">
        <f>MEDIAN($F163)</f>
        <v>0</v>
      </c>
      <c r="AM163" s="1">
        <f>MEDIAN($G163)</f>
        <v>0</v>
      </c>
      <c r="AN163" s="1">
        <f>MEDIAN($H163)</f>
        <v>0</v>
      </c>
      <c r="AO163" s="1">
        <f>MEDIAN($I163)</f>
        <v>0</v>
      </c>
      <c r="AP163" s="1">
        <f>MEDIAN($J163)</f>
        <v>0</v>
      </c>
      <c r="AQ163" s="1">
        <f>MEDIAN($K163)</f>
        <v>0</v>
      </c>
      <c r="AR163" s="1">
        <f>MEDIAN($M163)</f>
        <v>0</v>
      </c>
      <c r="AS163" s="1">
        <f>MEDIAN($N163)</f>
        <v>0</v>
      </c>
      <c r="AT163" s="1">
        <f>MEDIAN($P163)</f>
        <v>0</v>
      </c>
      <c r="AU163" s="1">
        <f>MEDIAN($Q163)</f>
        <v>0</v>
      </c>
      <c r="AV163" s="1">
        <f>MEDIAN($R163)</f>
        <v>0</v>
      </c>
      <c r="AW163" s="1">
        <f>MAX($B163)</f>
        <v>0</v>
      </c>
      <c r="AX163" s="1">
        <f>MAX($C163)</f>
        <v>0</v>
      </c>
      <c r="AY163" s="1">
        <f>MAX($D163)</f>
        <v>0</v>
      </c>
      <c r="AZ163" s="1">
        <f>MAX($E163)</f>
        <v>0</v>
      </c>
      <c r="BA163" s="1">
        <f>MAX($F163)</f>
        <v>0</v>
      </c>
      <c r="BB163" s="1">
        <f>MAX($G163)</f>
        <v>0</v>
      </c>
      <c r="BC163" s="1">
        <f>MAX($H163)</f>
        <v>0</v>
      </c>
      <c r="BD163" s="1">
        <f>MAX($I163)</f>
        <v>0</v>
      </c>
      <c r="BE163" s="1">
        <f>MAX($J163)</f>
        <v>0</v>
      </c>
      <c r="BF163" s="1">
        <f>MAX($K163)</f>
        <v>0</v>
      </c>
      <c r="BG163" s="1">
        <f>MAX($M163)</f>
        <v>0</v>
      </c>
      <c r="BH163" s="1">
        <f>MAX($N163)</f>
        <v>0</v>
      </c>
      <c r="BI163" s="1">
        <f>MAX($P163)</f>
        <v>0</v>
      </c>
      <c r="BJ163" s="1">
        <f>MAX($Q163)</f>
        <v>0</v>
      </c>
      <c r="BK163" s="1">
        <f>MAX($R163)</f>
        <v>0</v>
      </c>
    </row>
    <row r="164" spans="1:63">
      <c r="A164" s="1" t="s">
        <v>161</v>
      </c>
      <c r="B164" s="1">
        <v>0</v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0.019</v>
      </c>
      <c r="J164" s="1">
        <v>3000</v>
      </c>
      <c r="K164" s="1">
        <v>0</v>
      </c>
      <c r="L164" s="1" t="s">
        <v>503</v>
      </c>
      <c r="M164" s="1">
        <v>0</v>
      </c>
      <c r="N164" s="1">
        <v>0</v>
      </c>
      <c r="O164" s="1" t="s">
        <v>507</v>
      </c>
      <c r="P164" s="1">
        <v>1500</v>
      </c>
      <c r="Q164" s="1">
        <v>1</v>
      </c>
      <c r="R164" s="1">
        <v>0</v>
      </c>
      <c r="S164" s="1">
        <f>MIN($B164)</f>
        <v>0</v>
      </c>
      <c r="T164" s="1">
        <f>MIN($C164)</f>
        <v>0</v>
      </c>
      <c r="U164" s="1">
        <f>MIN($D164)</f>
        <v>0</v>
      </c>
      <c r="V164" s="1">
        <f>MIN($E164)</f>
        <v>0</v>
      </c>
      <c r="W164" s="1">
        <f>MIN($F164)</f>
        <v>0</v>
      </c>
      <c r="X164" s="1">
        <f>MIN($G164)</f>
        <v>0</v>
      </c>
      <c r="Y164" s="1">
        <f>MIN($H164)</f>
        <v>0</v>
      </c>
      <c r="Z164" s="1">
        <f>MIN($I164)</f>
        <v>0</v>
      </c>
      <c r="AA164" s="1">
        <f>MIN($J164)</f>
        <v>0</v>
      </c>
      <c r="AB164" s="1">
        <f>MIN($K164)</f>
        <v>0</v>
      </c>
      <c r="AC164" s="1">
        <f>MIN($M164)</f>
        <v>0</v>
      </c>
      <c r="AD164" s="1">
        <f>MIN($N164)</f>
        <v>0</v>
      </c>
      <c r="AE164" s="1">
        <f>MIN($P164)</f>
        <v>0</v>
      </c>
      <c r="AF164" s="1">
        <f>MIN($Q164)</f>
        <v>0</v>
      </c>
      <c r="AG164" s="1">
        <f>MIN($R164)</f>
        <v>0</v>
      </c>
      <c r="AH164" s="1">
        <f>MEDIAN($B164)</f>
        <v>0</v>
      </c>
      <c r="AI164" s="1">
        <f>MEDIAN($C164)</f>
        <v>0</v>
      </c>
      <c r="AJ164" s="1">
        <f>MEDIAN($D164)</f>
        <v>0</v>
      </c>
      <c r="AK164" s="1">
        <f>MEDIAN($E164)</f>
        <v>0</v>
      </c>
      <c r="AL164" s="1">
        <f>MEDIAN($F164)</f>
        <v>0</v>
      </c>
      <c r="AM164" s="1">
        <f>MEDIAN($G164)</f>
        <v>0</v>
      </c>
      <c r="AN164" s="1">
        <f>MEDIAN($H164)</f>
        <v>0</v>
      </c>
      <c r="AO164" s="1">
        <f>MEDIAN($I164)</f>
        <v>0</v>
      </c>
      <c r="AP164" s="1">
        <f>MEDIAN($J164)</f>
        <v>0</v>
      </c>
      <c r="AQ164" s="1">
        <f>MEDIAN($K164)</f>
        <v>0</v>
      </c>
      <c r="AR164" s="1">
        <f>MEDIAN($M164)</f>
        <v>0</v>
      </c>
      <c r="AS164" s="1">
        <f>MEDIAN($N164)</f>
        <v>0</v>
      </c>
      <c r="AT164" s="1">
        <f>MEDIAN($P164)</f>
        <v>0</v>
      </c>
      <c r="AU164" s="1">
        <f>MEDIAN($Q164)</f>
        <v>0</v>
      </c>
      <c r="AV164" s="1">
        <f>MEDIAN($R164)</f>
        <v>0</v>
      </c>
      <c r="AW164" s="1">
        <f>MAX($B164)</f>
        <v>0</v>
      </c>
      <c r="AX164" s="1">
        <f>MAX($C164)</f>
        <v>0</v>
      </c>
      <c r="AY164" s="1">
        <f>MAX($D164)</f>
        <v>0</v>
      </c>
      <c r="AZ164" s="1">
        <f>MAX($E164)</f>
        <v>0</v>
      </c>
      <c r="BA164" s="1">
        <f>MAX($F164)</f>
        <v>0</v>
      </c>
      <c r="BB164" s="1">
        <f>MAX($G164)</f>
        <v>0</v>
      </c>
      <c r="BC164" s="1">
        <f>MAX($H164)</f>
        <v>0</v>
      </c>
      <c r="BD164" s="1">
        <f>MAX($I164)</f>
        <v>0</v>
      </c>
      <c r="BE164" s="1">
        <f>MAX($J164)</f>
        <v>0</v>
      </c>
      <c r="BF164" s="1">
        <f>MAX($K164)</f>
        <v>0</v>
      </c>
      <c r="BG164" s="1">
        <f>MAX($M164)</f>
        <v>0</v>
      </c>
      <c r="BH164" s="1">
        <f>MAX($N164)</f>
        <v>0</v>
      </c>
      <c r="BI164" s="1">
        <f>MAX($P164)</f>
        <v>0</v>
      </c>
      <c r="BJ164" s="1">
        <f>MAX($Q164)</f>
        <v>0</v>
      </c>
      <c r="BK164" s="1">
        <f>MAX($R164)</f>
        <v>0</v>
      </c>
    </row>
    <row r="165" spans="1:63">
      <c r="A165" s="1" t="s">
        <v>162</v>
      </c>
      <c r="B165" s="1">
        <v>0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0.02</v>
      </c>
      <c r="J165" s="1">
        <v>3000</v>
      </c>
      <c r="K165" s="1">
        <v>0</v>
      </c>
      <c r="L165" s="1" t="s">
        <v>503</v>
      </c>
      <c r="M165" s="1">
        <v>0</v>
      </c>
      <c r="N165" s="1">
        <v>0</v>
      </c>
      <c r="O165" s="1" t="s">
        <v>507</v>
      </c>
      <c r="P165" s="1">
        <v>1500</v>
      </c>
      <c r="Q165" s="1">
        <v>1</v>
      </c>
      <c r="R165" s="1">
        <v>0</v>
      </c>
      <c r="S165" s="1">
        <f>MIN($B165)</f>
        <v>0</v>
      </c>
      <c r="T165" s="1">
        <f>MIN($C165)</f>
        <v>0</v>
      </c>
      <c r="U165" s="1">
        <f>MIN($D165)</f>
        <v>0</v>
      </c>
      <c r="V165" s="1">
        <f>MIN($E165)</f>
        <v>0</v>
      </c>
      <c r="W165" s="1">
        <f>MIN($F165)</f>
        <v>0</v>
      </c>
      <c r="X165" s="1">
        <f>MIN($G165)</f>
        <v>0</v>
      </c>
      <c r="Y165" s="1">
        <f>MIN($H165)</f>
        <v>0</v>
      </c>
      <c r="Z165" s="1">
        <f>MIN($I165)</f>
        <v>0</v>
      </c>
      <c r="AA165" s="1">
        <f>MIN($J165)</f>
        <v>0</v>
      </c>
      <c r="AB165" s="1">
        <f>MIN($K165)</f>
        <v>0</v>
      </c>
      <c r="AC165" s="1">
        <f>MIN($M165)</f>
        <v>0</v>
      </c>
      <c r="AD165" s="1">
        <f>MIN($N165)</f>
        <v>0</v>
      </c>
      <c r="AE165" s="1">
        <f>MIN($P165)</f>
        <v>0</v>
      </c>
      <c r="AF165" s="1">
        <f>MIN($Q165)</f>
        <v>0</v>
      </c>
      <c r="AG165" s="1">
        <f>MIN($R165)</f>
        <v>0</v>
      </c>
      <c r="AH165" s="1">
        <f>MEDIAN($B165)</f>
        <v>0</v>
      </c>
      <c r="AI165" s="1">
        <f>MEDIAN($C165)</f>
        <v>0</v>
      </c>
      <c r="AJ165" s="1">
        <f>MEDIAN($D165)</f>
        <v>0</v>
      </c>
      <c r="AK165" s="1">
        <f>MEDIAN($E165)</f>
        <v>0</v>
      </c>
      <c r="AL165" s="1">
        <f>MEDIAN($F165)</f>
        <v>0</v>
      </c>
      <c r="AM165" s="1">
        <f>MEDIAN($G165)</f>
        <v>0</v>
      </c>
      <c r="AN165" s="1">
        <f>MEDIAN($H165)</f>
        <v>0</v>
      </c>
      <c r="AO165" s="1">
        <f>MEDIAN($I165)</f>
        <v>0</v>
      </c>
      <c r="AP165" s="1">
        <f>MEDIAN($J165)</f>
        <v>0</v>
      </c>
      <c r="AQ165" s="1">
        <f>MEDIAN($K165)</f>
        <v>0</v>
      </c>
      <c r="AR165" s="1">
        <f>MEDIAN($M165)</f>
        <v>0</v>
      </c>
      <c r="AS165" s="1">
        <f>MEDIAN($N165)</f>
        <v>0</v>
      </c>
      <c r="AT165" s="1">
        <f>MEDIAN($P165)</f>
        <v>0</v>
      </c>
      <c r="AU165" s="1">
        <f>MEDIAN($Q165)</f>
        <v>0</v>
      </c>
      <c r="AV165" s="1">
        <f>MEDIAN($R165)</f>
        <v>0</v>
      </c>
      <c r="AW165" s="1">
        <f>MAX($B165)</f>
        <v>0</v>
      </c>
      <c r="AX165" s="1">
        <f>MAX($C165)</f>
        <v>0</v>
      </c>
      <c r="AY165" s="1">
        <f>MAX($D165)</f>
        <v>0</v>
      </c>
      <c r="AZ165" s="1">
        <f>MAX($E165)</f>
        <v>0</v>
      </c>
      <c r="BA165" s="1">
        <f>MAX($F165)</f>
        <v>0</v>
      </c>
      <c r="BB165" s="1">
        <f>MAX($G165)</f>
        <v>0</v>
      </c>
      <c r="BC165" s="1">
        <f>MAX($H165)</f>
        <v>0</v>
      </c>
      <c r="BD165" s="1">
        <f>MAX($I165)</f>
        <v>0</v>
      </c>
      <c r="BE165" s="1">
        <f>MAX($J165)</f>
        <v>0</v>
      </c>
      <c r="BF165" s="1">
        <f>MAX($K165)</f>
        <v>0</v>
      </c>
      <c r="BG165" s="1">
        <f>MAX($M165)</f>
        <v>0</v>
      </c>
      <c r="BH165" s="1">
        <f>MAX($N165)</f>
        <v>0</v>
      </c>
      <c r="BI165" s="1">
        <f>MAX($P165)</f>
        <v>0</v>
      </c>
      <c r="BJ165" s="1">
        <f>MAX($Q165)</f>
        <v>0</v>
      </c>
      <c r="BK165" s="1">
        <f>MAX($R165)</f>
        <v>0</v>
      </c>
    </row>
    <row r="166" spans="1:63">
      <c r="A166" s="1" t="s">
        <v>163</v>
      </c>
      <c r="B166" s="1">
        <v>0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0.019</v>
      </c>
      <c r="J166" s="1">
        <v>3000</v>
      </c>
      <c r="K166" s="1">
        <v>0</v>
      </c>
      <c r="L166" s="1" t="s">
        <v>503</v>
      </c>
      <c r="M166" s="1">
        <v>0</v>
      </c>
      <c r="N166" s="1">
        <v>0</v>
      </c>
      <c r="O166" s="1" t="s">
        <v>507</v>
      </c>
      <c r="P166" s="1">
        <v>1500</v>
      </c>
      <c r="Q166" s="1">
        <v>1</v>
      </c>
      <c r="R166" s="1">
        <v>0</v>
      </c>
      <c r="S166" s="1">
        <f>MIN($B166)</f>
        <v>0</v>
      </c>
      <c r="T166" s="1">
        <f>MIN($C166)</f>
        <v>0</v>
      </c>
      <c r="U166" s="1">
        <f>MIN($D166)</f>
        <v>0</v>
      </c>
      <c r="V166" s="1">
        <f>MIN($E166)</f>
        <v>0</v>
      </c>
      <c r="W166" s="1">
        <f>MIN($F166)</f>
        <v>0</v>
      </c>
      <c r="X166" s="1">
        <f>MIN($G166)</f>
        <v>0</v>
      </c>
      <c r="Y166" s="1">
        <f>MIN($H166)</f>
        <v>0</v>
      </c>
      <c r="Z166" s="1">
        <f>MIN($I166)</f>
        <v>0</v>
      </c>
      <c r="AA166" s="1">
        <f>MIN($J166)</f>
        <v>0</v>
      </c>
      <c r="AB166" s="1">
        <f>MIN($K166)</f>
        <v>0</v>
      </c>
      <c r="AC166" s="1">
        <f>MIN($M166)</f>
        <v>0</v>
      </c>
      <c r="AD166" s="1">
        <f>MIN($N166)</f>
        <v>0</v>
      </c>
      <c r="AE166" s="1">
        <f>MIN($P166)</f>
        <v>0</v>
      </c>
      <c r="AF166" s="1">
        <f>MIN($Q166)</f>
        <v>0</v>
      </c>
      <c r="AG166" s="1">
        <f>MIN($R166)</f>
        <v>0</v>
      </c>
      <c r="AH166" s="1">
        <f>MEDIAN($B166)</f>
        <v>0</v>
      </c>
      <c r="AI166" s="1">
        <f>MEDIAN($C166)</f>
        <v>0</v>
      </c>
      <c r="AJ166" s="1">
        <f>MEDIAN($D166)</f>
        <v>0</v>
      </c>
      <c r="AK166" s="1">
        <f>MEDIAN($E166)</f>
        <v>0</v>
      </c>
      <c r="AL166" s="1">
        <f>MEDIAN($F166)</f>
        <v>0</v>
      </c>
      <c r="AM166" s="1">
        <f>MEDIAN($G166)</f>
        <v>0</v>
      </c>
      <c r="AN166" s="1">
        <f>MEDIAN($H166)</f>
        <v>0</v>
      </c>
      <c r="AO166" s="1">
        <f>MEDIAN($I166)</f>
        <v>0</v>
      </c>
      <c r="AP166" s="1">
        <f>MEDIAN($J166)</f>
        <v>0</v>
      </c>
      <c r="AQ166" s="1">
        <f>MEDIAN($K166)</f>
        <v>0</v>
      </c>
      <c r="AR166" s="1">
        <f>MEDIAN($M166)</f>
        <v>0</v>
      </c>
      <c r="AS166" s="1">
        <f>MEDIAN($N166)</f>
        <v>0</v>
      </c>
      <c r="AT166" s="1">
        <f>MEDIAN($P166)</f>
        <v>0</v>
      </c>
      <c r="AU166" s="1">
        <f>MEDIAN($Q166)</f>
        <v>0</v>
      </c>
      <c r="AV166" s="1">
        <f>MEDIAN($R166)</f>
        <v>0</v>
      </c>
      <c r="AW166" s="1">
        <f>MAX($B166)</f>
        <v>0</v>
      </c>
      <c r="AX166" s="1">
        <f>MAX($C166)</f>
        <v>0</v>
      </c>
      <c r="AY166" s="1">
        <f>MAX($D166)</f>
        <v>0</v>
      </c>
      <c r="AZ166" s="1">
        <f>MAX($E166)</f>
        <v>0</v>
      </c>
      <c r="BA166" s="1">
        <f>MAX($F166)</f>
        <v>0</v>
      </c>
      <c r="BB166" s="1">
        <f>MAX($G166)</f>
        <v>0</v>
      </c>
      <c r="BC166" s="1">
        <f>MAX($H166)</f>
        <v>0</v>
      </c>
      <c r="BD166" s="1">
        <f>MAX($I166)</f>
        <v>0</v>
      </c>
      <c r="BE166" s="1">
        <f>MAX($J166)</f>
        <v>0</v>
      </c>
      <c r="BF166" s="1">
        <f>MAX($K166)</f>
        <v>0</v>
      </c>
      <c r="BG166" s="1">
        <f>MAX($M166)</f>
        <v>0</v>
      </c>
      <c r="BH166" s="1">
        <f>MAX($N166)</f>
        <v>0</v>
      </c>
      <c r="BI166" s="1">
        <f>MAX($P166)</f>
        <v>0</v>
      </c>
      <c r="BJ166" s="1">
        <f>MAX($Q166)</f>
        <v>0</v>
      </c>
      <c r="BK166" s="1">
        <f>MAX($R166)</f>
        <v>0</v>
      </c>
    </row>
    <row r="167" spans="1:63">
      <c r="A167" s="1" t="s">
        <v>164</v>
      </c>
      <c r="B167" s="1">
        <v>0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0.019</v>
      </c>
      <c r="J167" s="1">
        <v>3000</v>
      </c>
      <c r="K167" s="1">
        <v>0</v>
      </c>
      <c r="L167" s="1" t="s">
        <v>503</v>
      </c>
      <c r="M167" s="1">
        <v>0</v>
      </c>
      <c r="N167" s="1">
        <v>0</v>
      </c>
      <c r="O167" s="1" t="s">
        <v>507</v>
      </c>
      <c r="P167" s="1">
        <v>1500</v>
      </c>
      <c r="Q167" s="1">
        <v>1</v>
      </c>
      <c r="R167" s="1">
        <v>0</v>
      </c>
      <c r="S167" s="1">
        <f>MIN($B167)</f>
        <v>0</v>
      </c>
      <c r="T167" s="1">
        <f>MIN($C167)</f>
        <v>0</v>
      </c>
      <c r="U167" s="1">
        <f>MIN($D167)</f>
        <v>0</v>
      </c>
      <c r="V167" s="1">
        <f>MIN($E167)</f>
        <v>0</v>
      </c>
      <c r="W167" s="1">
        <f>MIN($F167)</f>
        <v>0</v>
      </c>
      <c r="X167" s="1">
        <f>MIN($G167)</f>
        <v>0</v>
      </c>
      <c r="Y167" s="1">
        <f>MIN($H167)</f>
        <v>0</v>
      </c>
      <c r="Z167" s="1">
        <f>MIN($I167)</f>
        <v>0</v>
      </c>
      <c r="AA167" s="1">
        <f>MIN($J167)</f>
        <v>0</v>
      </c>
      <c r="AB167" s="1">
        <f>MIN($K167)</f>
        <v>0</v>
      </c>
      <c r="AC167" s="1">
        <f>MIN($M167)</f>
        <v>0</v>
      </c>
      <c r="AD167" s="1">
        <f>MIN($N167)</f>
        <v>0</v>
      </c>
      <c r="AE167" s="1">
        <f>MIN($P167)</f>
        <v>0</v>
      </c>
      <c r="AF167" s="1">
        <f>MIN($Q167)</f>
        <v>0</v>
      </c>
      <c r="AG167" s="1">
        <f>MIN($R167)</f>
        <v>0</v>
      </c>
      <c r="AH167" s="1">
        <f>MEDIAN($B167)</f>
        <v>0</v>
      </c>
      <c r="AI167" s="1">
        <f>MEDIAN($C167)</f>
        <v>0</v>
      </c>
      <c r="AJ167" s="1">
        <f>MEDIAN($D167)</f>
        <v>0</v>
      </c>
      <c r="AK167" s="1">
        <f>MEDIAN($E167)</f>
        <v>0</v>
      </c>
      <c r="AL167" s="1">
        <f>MEDIAN($F167)</f>
        <v>0</v>
      </c>
      <c r="AM167" s="1">
        <f>MEDIAN($G167)</f>
        <v>0</v>
      </c>
      <c r="AN167" s="1">
        <f>MEDIAN($H167)</f>
        <v>0</v>
      </c>
      <c r="AO167" s="1">
        <f>MEDIAN($I167)</f>
        <v>0</v>
      </c>
      <c r="AP167" s="1">
        <f>MEDIAN($J167)</f>
        <v>0</v>
      </c>
      <c r="AQ167" s="1">
        <f>MEDIAN($K167)</f>
        <v>0</v>
      </c>
      <c r="AR167" s="1">
        <f>MEDIAN($M167)</f>
        <v>0</v>
      </c>
      <c r="AS167" s="1">
        <f>MEDIAN($N167)</f>
        <v>0</v>
      </c>
      <c r="AT167" s="1">
        <f>MEDIAN($P167)</f>
        <v>0</v>
      </c>
      <c r="AU167" s="1">
        <f>MEDIAN($Q167)</f>
        <v>0</v>
      </c>
      <c r="AV167" s="1">
        <f>MEDIAN($R167)</f>
        <v>0</v>
      </c>
      <c r="AW167" s="1">
        <f>MAX($B167)</f>
        <v>0</v>
      </c>
      <c r="AX167" s="1">
        <f>MAX($C167)</f>
        <v>0</v>
      </c>
      <c r="AY167" s="1">
        <f>MAX($D167)</f>
        <v>0</v>
      </c>
      <c r="AZ167" s="1">
        <f>MAX($E167)</f>
        <v>0</v>
      </c>
      <c r="BA167" s="1">
        <f>MAX($F167)</f>
        <v>0</v>
      </c>
      <c r="BB167" s="1">
        <f>MAX($G167)</f>
        <v>0</v>
      </c>
      <c r="BC167" s="1">
        <f>MAX($H167)</f>
        <v>0</v>
      </c>
      <c r="BD167" s="1">
        <f>MAX($I167)</f>
        <v>0</v>
      </c>
      <c r="BE167" s="1">
        <f>MAX($J167)</f>
        <v>0</v>
      </c>
      <c r="BF167" s="1">
        <f>MAX($K167)</f>
        <v>0</v>
      </c>
      <c r="BG167" s="1">
        <f>MAX($M167)</f>
        <v>0</v>
      </c>
      <c r="BH167" s="1">
        <f>MAX($N167)</f>
        <v>0</v>
      </c>
      <c r="BI167" s="1">
        <f>MAX($P167)</f>
        <v>0</v>
      </c>
      <c r="BJ167" s="1">
        <f>MAX($Q167)</f>
        <v>0</v>
      </c>
      <c r="BK167" s="1">
        <f>MAX($R167)</f>
        <v>0</v>
      </c>
    </row>
    <row r="168" spans="1:63">
      <c r="A168" s="1" t="s">
        <v>165</v>
      </c>
      <c r="B168" s="1">
        <v>0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0.019</v>
      </c>
      <c r="J168" s="1">
        <v>3000</v>
      </c>
      <c r="K168" s="1">
        <v>0</v>
      </c>
      <c r="L168" s="1" t="s">
        <v>503</v>
      </c>
      <c r="M168" s="1">
        <v>0</v>
      </c>
      <c r="N168" s="1">
        <v>0</v>
      </c>
      <c r="O168" s="1" t="s">
        <v>507</v>
      </c>
      <c r="P168" s="1">
        <v>1500</v>
      </c>
      <c r="Q168" s="1">
        <v>1</v>
      </c>
      <c r="R168" s="1">
        <v>0</v>
      </c>
      <c r="S168" s="1">
        <f>MIN($B168)</f>
        <v>0</v>
      </c>
      <c r="T168" s="1">
        <f>MIN($C168)</f>
        <v>0</v>
      </c>
      <c r="U168" s="1">
        <f>MIN($D168)</f>
        <v>0</v>
      </c>
      <c r="V168" s="1">
        <f>MIN($E168)</f>
        <v>0</v>
      </c>
      <c r="W168" s="1">
        <f>MIN($F168)</f>
        <v>0</v>
      </c>
      <c r="X168" s="1">
        <f>MIN($G168)</f>
        <v>0</v>
      </c>
      <c r="Y168" s="1">
        <f>MIN($H168)</f>
        <v>0</v>
      </c>
      <c r="Z168" s="1">
        <f>MIN($I168)</f>
        <v>0</v>
      </c>
      <c r="AA168" s="1">
        <f>MIN($J168)</f>
        <v>0</v>
      </c>
      <c r="AB168" s="1">
        <f>MIN($K168)</f>
        <v>0</v>
      </c>
      <c r="AC168" s="1">
        <f>MIN($M168)</f>
        <v>0</v>
      </c>
      <c r="AD168" s="1">
        <f>MIN($N168)</f>
        <v>0</v>
      </c>
      <c r="AE168" s="1">
        <f>MIN($P168)</f>
        <v>0</v>
      </c>
      <c r="AF168" s="1">
        <f>MIN($Q168)</f>
        <v>0</v>
      </c>
      <c r="AG168" s="1">
        <f>MIN($R168)</f>
        <v>0</v>
      </c>
      <c r="AH168" s="1">
        <f>MEDIAN($B168)</f>
        <v>0</v>
      </c>
      <c r="AI168" s="1">
        <f>MEDIAN($C168)</f>
        <v>0</v>
      </c>
      <c r="AJ168" s="1">
        <f>MEDIAN($D168)</f>
        <v>0</v>
      </c>
      <c r="AK168" s="1">
        <f>MEDIAN($E168)</f>
        <v>0</v>
      </c>
      <c r="AL168" s="1">
        <f>MEDIAN($F168)</f>
        <v>0</v>
      </c>
      <c r="AM168" s="1">
        <f>MEDIAN($G168)</f>
        <v>0</v>
      </c>
      <c r="AN168" s="1">
        <f>MEDIAN($H168)</f>
        <v>0</v>
      </c>
      <c r="AO168" s="1">
        <f>MEDIAN($I168)</f>
        <v>0</v>
      </c>
      <c r="AP168" s="1">
        <f>MEDIAN($J168)</f>
        <v>0</v>
      </c>
      <c r="AQ168" s="1">
        <f>MEDIAN($K168)</f>
        <v>0</v>
      </c>
      <c r="AR168" s="1">
        <f>MEDIAN($M168)</f>
        <v>0</v>
      </c>
      <c r="AS168" s="1">
        <f>MEDIAN($N168)</f>
        <v>0</v>
      </c>
      <c r="AT168" s="1">
        <f>MEDIAN($P168)</f>
        <v>0</v>
      </c>
      <c r="AU168" s="1">
        <f>MEDIAN($Q168)</f>
        <v>0</v>
      </c>
      <c r="AV168" s="1">
        <f>MEDIAN($R168)</f>
        <v>0</v>
      </c>
      <c r="AW168" s="1">
        <f>MAX($B168)</f>
        <v>0</v>
      </c>
      <c r="AX168" s="1">
        <f>MAX($C168)</f>
        <v>0</v>
      </c>
      <c r="AY168" s="1">
        <f>MAX($D168)</f>
        <v>0</v>
      </c>
      <c r="AZ168" s="1">
        <f>MAX($E168)</f>
        <v>0</v>
      </c>
      <c r="BA168" s="1">
        <f>MAX($F168)</f>
        <v>0</v>
      </c>
      <c r="BB168" s="1">
        <f>MAX($G168)</f>
        <v>0</v>
      </c>
      <c r="BC168" s="1">
        <f>MAX($H168)</f>
        <v>0</v>
      </c>
      <c r="BD168" s="1">
        <f>MAX($I168)</f>
        <v>0</v>
      </c>
      <c r="BE168" s="1">
        <f>MAX($J168)</f>
        <v>0</v>
      </c>
      <c r="BF168" s="1">
        <f>MAX($K168)</f>
        <v>0</v>
      </c>
      <c r="BG168" s="1">
        <f>MAX($M168)</f>
        <v>0</v>
      </c>
      <c r="BH168" s="1">
        <f>MAX($N168)</f>
        <v>0</v>
      </c>
      <c r="BI168" s="1">
        <f>MAX($P168)</f>
        <v>0</v>
      </c>
      <c r="BJ168" s="1">
        <f>MAX($Q168)</f>
        <v>0</v>
      </c>
      <c r="BK168" s="1">
        <f>MAX($R168)</f>
        <v>0</v>
      </c>
    </row>
    <row r="169" spans="1:63">
      <c r="A169" s="1" t="s">
        <v>166</v>
      </c>
      <c r="B169" s="1">
        <v>0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0.022</v>
      </c>
      <c r="J169" s="1">
        <v>3000</v>
      </c>
      <c r="K169" s="1">
        <v>0</v>
      </c>
      <c r="L169" s="1" t="s">
        <v>503</v>
      </c>
      <c r="M169" s="1">
        <v>0</v>
      </c>
      <c r="N169" s="1">
        <v>0</v>
      </c>
      <c r="O169" s="1" t="s">
        <v>507</v>
      </c>
      <c r="P169" s="1">
        <v>1500</v>
      </c>
      <c r="Q169" s="1">
        <v>1</v>
      </c>
      <c r="R169" s="1">
        <v>0</v>
      </c>
      <c r="S169" s="1">
        <f>MIN($B169)</f>
        <v>0</v>
      </c>
      <c r="T169" s="1">
        <f>MIN($C169)</f>
        <v>0</v>
      </c>
      <c r="U169" s="1">
        <f>MIN($D169)</f>
        <v>0</v>
      </c>
      <c r="V169" s="1">
        <f>MIN($E169)</f>
        <v>0</v>
      </c>
      <c r="W169" s="1">
        <f>MIN($F169)</f>
        <v>0</v>
      </c>
      <c r="X169" s="1">
        <f>MIN($G169)</f>
        <v>0</v>
      </c>
      <c r="Y169" s="1">
        <f>MIN($H169)</f>
        <v>0</v>
      </c>
      <c r="Z169" s="1">
        <f>MIN($I169)</f>
        <v>0</v>
      </c>
      <c r="AA169" s="1">
        <f>MIN($J169)</f>
        <v>0</v>
      </c>
      <c r="AB169" s="1">
        <f>MIN($K169)</f>
        <v>0</v>
      </c>
      <c r="AC169" s="1">
        <f>MIN($M169)</f>
        <v>0</v>
      </c>
      <c r="AD169" s="1">
        <f>MIN($N169)</f>
        <v>0</v>
      </c>
      <c r="AE169" s="1">
        <f>MIN($P169)</f>
        <v>0</v>
      </c>
      <c r="AF169" s="1">
        <f>MIN($Q169)</f>
        <v>0</v>
      </c>
      <c r="AG169" s="1">
        <f>MIN($R169)</f>
        <v>0</v>
      </c>
      <c r="AH169" s="1">
        <f>MEDIAN($B169)</f>
        <v>0</v>
      </c>
      <c r="AI169" s="1">
        <f>MEDIAN($C169)</f>
        <v>0</v>
      </c>
      <c r="AJ169" s="1">
        <f>MEDIAN($D169)</f>
        <v>0</v>
      </c>
      <c r="AK169" s="1">
        <f>MEDIAN($E169)</f>
        <v>0</v>
      </c>
      <c r="AL169" s="1">
        <f>MEDIAN($F169)</f>
        <v>0</v>
      </c>
      <c r="AM169" s="1">
        <f>MEDIAN($G169)</f>
        <v>0</v>
      </c>
      <c r="AN169" s="1">
        <f>MEDIAN($H169)</f>
        <v>0</v>
      </c>
      <c r="AO169" s="1">
        <f>MEDIAN($I169)</f>
        <v>0</v>
      </c>
      <c r="AP169" s="1">
        <f>MEDIAN($J169)</f>
        <v>0</v>
      </c>
      <c r="AQ169" s="1">
        <f>MEDIAN($K169)</f>
        <v>0</v>
      </c>
      <c r="AR169" s="1">
        <f>MEDIAN($M169)</f>
        <v>0</v>
      </c>
      <c r="AS169" s="1">
        <f>MEDIAN($N169)</f>
        <v>0</v>
      </c>
      <c r="AT169" s="1">
        <f>MEDIAN($P169)</f>
        <v>0</v>
      </c>
      <c r="AU169" s="1">
        <f>MEDIAN($Q169)</f>
        <v>0</v>
      </c>
      <c r="AV169" s="1">
        <f>MEDIAN($R169)</f>
        <v>0</v>
      </c>
      <c r="AW169" s="1">
        <f>MAX($B169)</f>
        <v>0</v>
      </c>
      <c r="AX169" s="1">
        <f>MAX($C169)</f>
        <v>0</v>
      </c>
      <c r="AY169" s="1">
        <f>MAX($D169)</f>
        <v>0</v>
      </c>
      <c r="AZ169" s="1">
        <f>MAX($E169)</f>
        <v>0</v>
      </c>
      <c r="BA169" s="1">
        <f>MAX($F169)</f>
        <v>0</v>
      </c>
      <c r="BB169" s="1">
        <f>MAX($G169)</f>
        <v>0</v>
      </c>
      <c r="BC169" s="1">
        <f>MAX($H169)</f>
        <v>0</v>
      </c>
      <c r="BD169" s="1">
        <f>MAX($I169)</f>
        <v>0</v>
      </c>
      <c r="BE169" s="1">
        <f>MAX($J169)</f>
        <v>0</v>
      </c>
      <c r="BF169" s="1">
        <f>MAX($K169)</f>
        <v>0</v>
      </c>
      <c r="BG169" s="1">
        <f>MAX($M169)</f>
        <v>0</v>
      </c>
      <c r="BH169" s="1">
        <f>MAX($N169)</f>
        <v>0</v>
      </c>
      <c r="BI169" s="1">
        <f>MAX($P169)</f>
        <v>0</v>
      </c>
      <c r="BJ169" s="1">
        <f>MAX($Q169)</f>
        <v>0</v>
      </c>
      <c r="BK169" s="1">
        <f>MAX($R169)</f>
        <v>0</v>
      </c>
    </row>
    <row r="170" spans="1:63">
      <c r="A170" s="1" t="s">
        <v>167</v>
      </c>
      <c r="B170" s="1">
        <v>0</v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0.02</v>
      </c>
      <c r="J170" s="1">
        <v>3000</v>
      </c>
      <c r="K170" s="1">
        <v>0</v>
      </c>
      <c r="L170" s="1" t="s">
        <v>503</v>
      </c>
      <c r="M170" s="1">
        <v>0</v>
      </c>
      <c r="N170" s="1">
        <v>0</v>
      </c>
      <c r="O170" s="1" t="s">
        <v>507</v>
      </c>
      <c r="P170" s="1">
        <v>1500</v>
      </c>
      <c r="Q170" s="1">
        <v>1</v>
      </c>
      <c r="R170" s="1">
        <v>0</v>
      </c>
      <c r="S170" s="1">
        <f>MIN($B170)</f>
        <v>0</v>
      </c>
      <c r="T170" s="1">
        <f>MIN($C170)</f>
        <v>0</v>
      </c>
      <c r="U170" s="1">
        <f>MIN($D170)</f>
        <v>0</v>
      </c>
      <c r="V170" s="1">
        <f>MIN($E170)</f>
        <v>0</v>
      </c>
      <c r="W170" s="1">
        <f>MIN($F170)</f>
        <v>0</v>
      </c>
      <c r="X170" s="1">
        <f>MIN($G170)</f>
        <v>0</v>
      </c>
      <c r="Y170" s="1">
        <f>MIN($H170)</f>
        <v>0</v>
      </c>
      <c r="Z170" s="1">
        <f>MIN($I170)</f>
        <v>0</v>
      </c>
      <c r="AA170" s="1">
        <f>MIN($J170)</f>
        <v>0</v>
      </c>
      <c r="AB170" s="1">
        <f>MIN($K170)</f>
        <v>0</v>
      </c>
      <c r="AC170" s="1">
        <f>MIN($M170)</f>
        <v>0</v>
      </c>
      <c r="AD170" s="1">
        <f>MIN($N170)</f>
        <v>0</v>
      </c>
      <c r="AE170" s="1">
        <f>MIN($P170)</f>
        <v>0</v>
      </c>
      <c r="AF170" s="1">
        <f>MIN($Q170)</f>
        <v>0</v>
      </c>
      <c r="AG170" s="1">
        <f>MIN($R170)</f>
        <v>0</v>
      </c>
      <c r="AH170" s="1">
        <f>MEDIAN($B170)</f>
        <v>0</v>
      </c>
      <c r="AI170" s="1">
        <f>MEDIAN($C170)</f>
        <v>0</v>
      </c>
      <c r="AJ170" s="1">
        <f>MEDIAN($D170)</f>
        <v>0</v>
      </c>
      <c r="AK170" s="1">
        <f>MEDIAN($E170)</f>
        <v>0</v>
      </c>
      <c r="AL170" s="1">
        <f>MEDIAN($F170)</f>
        <v>0</v>
      </c>
      <c r="AM170" s="1">
        <f>MEDIAN($G170)</f>
        <v>0</v>
      </c>
      <c r="AN170" s="1">
        <f>MEDIAN($H170)</f>
        <v>0</v>
      </c>
      <c r="AO170" s="1">
        <f>MEDIAN($I170)</f>
        <v>0</v>
      </c>
      <c r="AP170" s="1">
        <f>MEDIAN($J170)</f>
        <v>0</v>
      </c>
      <c r="AQ170" s="1">
        <f>MEDIAN($K170)</f>
        <v>0</v>
      </c>
      <c r="AR170" s="1">
        <f>MEDIAN($M170)</f>
        <v>0</v>
      </c>
      <c r="AS170" s="1">
        <f>MEDIAN($N170)</f>
        <v>0</v>
      </c>
      <c r="AT170" s="1">
        <f>MEDIAN($P170)</f>
        <v>0</v>
      </c>
      <c r="AU170" s="1">
        <f>MEDIAN($Q170)</f>
        <v>0</v>
      </c>
      <c r="AV170" s="1">
        <f>MEDIAN($R170)</f>
        <v>0</v>
      </c>
      <c r="AW170" s="1">
        <f>MAX($B170)</f>
        <v>0</v>
      </c>
      <c r="AX170" s="1">
        <f>MAX($C170)</f>
        <v>0</v>
      </c>
      <c r="AY170" s="1">
        <f>MAX($D170)</f>
        <v>0</v>
      </c>
      <c r="AZ170" s="1">
        <f>MAX($E170)</f>
        <v>0</v>
      </c>
      <c r="BA170" s="1">
        <f>MAX($F170)</f>
        <v>0</v>
      </c>
      <c r="BB170" s="1">
        <f>MAX($G170)</f>
        <v>0</v>
      </c>
      <c r="BC170" s="1">
        <f>MAX($H170)</f>
        <v>0</v>
      </c>
      <c r="BD170" s="1">
        <f>MAX($I170)</f>
        <v>0</v>
      </c>
      <c r="BE170" s="1">
        <f>MAX($J170)</f>
        <v>0</v>
      </c>
      <c r="BF170" s="1">
        <f>MAX($K170)</f>
        <v>0</v>
      </c>
      <c r="BG170" s="1">
        <f>MAX($M170)</f>
        <v>0</v>
      </c>
      <c r="BH170" s="1">
        <f>MAX($N170)</f>
        <v>0</v>
      </c>
      <c r="BI170" s="1">
        <f>MAX($P170)</f>
        <v>0</v>
      </c>
      <c r="BJ170" s="1">
        <f>MAX($Q170)</f>
        <v>0</v>
      </c>
      <c r="BK170" s="1">
        <f>MAX($R170)</f>
        <v>0</v>
      </c>
    </row>
    <row r="171" spans="1:63">
      <c r="A171" s="1" t="s">
        <v>168</v>
      </c>
      <c r="B171" s="1">
        <v>0</v>
      </c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0.019</v>
      </c>
      <c r="J171" s="1">
        <v>3000</v>
      </c>
      <c r="K171" s="1">
        <v>0</v>
      </c>
      <c r="L171" s="1" t="s">
        <v>503</v>
      </c>
      <c r="M171" s="1">
        <v>0</v>
      </c>
      <c r="N171" s="1">
        <v>0</v>
      </c>
      <c r="O171" s="1" t="s">
        <v>507</v>
      </c>
      <c r="P171" s="1">
        <v>1500</v>
      </c>
      <c r="Q171" s="1">
        <v>1</v>
      </c>
      <c r="R171" s="1">
        <v>0</v>
      </c>
      <c r="S171" s="1">
        <f>MIN($B171)</f>
        <v>0</v>
      </c>
      <c r="T171" s="1">
        <f>MIN($C171)</f>
        <v>0</v>
      </c>
      <c r="U171" s="1">
        <f>MIN($D171)</f>
        <v>0</v>
      </c>
      <c r="V171" s="1">
        <f>MIN($E171)</f>
        <v>0</v>
      </c>
      <c r="W171" s="1">
        <f>MIN($F171)</f>
        <v>0</v>
      </c>
      <c r="X171" s="1">
        <f>MIN($G171)</f>
        <v>0</v>
      </c>
      <c r="Y171" s="1">
        <f>MIN($H171)</f>
        <v>0</v>
      </c>
      <c r="Z171" s="1">
        <f>MIN($I171)</f>
        <v>0</v>
      </c>
      <c r="AA171" s="1">
        <f>MIN($J171)</f>
        <v>0</v>
      </c>
      <c r="AB171" s="1">
        <f>MIN($K171)</f>
        <v>0</v>
      </c>
      <c r="AC171" s="1">
        <f>MIN($M171)</f>
        <v>0</v>
      </c>
      <c r="AD171" s="1">
        <f>MIN($N171)</f>
        <v>0</v>
      </c>
      <c r="AE171" s="1">
        <f>MIN($P171)</f>
        <v>0</v>
      </c>
      <c r="AF171" s="1">
        <f>MIN($Q171)</f>
        <v>0</v>
      </c>
      <c r="AG171" s="1">
        <f>MIN($R171)</f>
        <v>0</v>
      </c>
      <c r="AH171" s="1">
        <f>MEDIAN($B171)</f>
        <v>0</v>
      </c>
      <c r="AI171" s="1">
        <f>MEDIAN($C171)</f>
        <v>0</v>
      </c>
      <c r="AJ171" s="1">
        <f>MEDIAN($D171)</f>
        <v>0</v>
      </c>
      <c r="AK171" s="1">
        <f>MEDIAN($E171)</f>
        <v>0</v>
      </c>
      <c r="AL171" s="1">
        <f>MEDIAN($F171)</f>
        <v>0</v>
      </c>
      <c r="AM171" s="1">
        <f>MEDIAN($G171)</f>
        <v>0</v>
      </c>
      <c r="AN171" s="1">
        <f>MEDIAN($H171)</f>
        <v>0</v>
      </c>
      <c r="AO171" s="1">
        <f>MEDIAN($I171)</f>
        <v>0</v>
      </c>
      <c r="AP171" s="1">
        <f>MEDIAN($J171)</f>
        <v>0</v>
      </c>
      <c r="AQ171" s="1">
        <f>MEDIAN($K171)</f>
        <v>0</v>
      </c>
      <c r="AR171" s="1">
        <f>MEDIAN($M171)</f>
        <v>0</v>
      </c>
      <c r="AS171" s="1">
        <f>MEDIAN($N171)</f>
        <v>0</v>
      </c>
      <c r="AT171" s="1">
        <f>MEDIAN($P171)</f>
        <v>0</v>
      </c>
      <c r="AU171" s="1">
        <f>MEDIAN($Q171)</f>
        <v>0</v>
      </c>
      <c r="AV171" s="1">
        <f>MEDIAN($R171)</f>
        <v>0</v>
      </c>
      <c r="AW171" s="1">
        <f>MAX($B171)</f>
        <v>0</v>
      </c>
      <c r="AX171" s="1">
        <f>MAX($C171)</f>
        <v>0</v>
      </c>
      <c r="AY171" s="1">
        <f>MAX($D171)</f>
        <v>0</v>
      </c>
      <c r="AZ171" s="1">
        <f>MAX($E171)</f>
        <v>0</v>
      </c>
      <c r="BA171" s="1">
        <f>MAX($F171)</f>
        <v>0</v>
      </c>
      <c r="BB171" s="1">
        <f>MAX($G171)</f>
        <v>0</v>
      </c>
      <c r="BC171" s="1">
        <f>MAX($H171)</f>
        <v>0</v>
      </c>
      <c r="BD171" s="1">
        <f>MAX($I171)</f>
        <v>0</v>
      </c>
      <c r="BE171" s="1">
        <f>MAX($J171)</f>
        <v>0</v>
      </c>
      <c r="BF171" s="1">
        <f>MAX($K171)</f>
        <v>0</v>
      </c>
      <c r="BG171" s="1">
        <f>MAX($M171)</f>
        <v>0</v>
      </c>
      <c r="BH171" s="1">
        <f>MAX($N171)</f>
        <v>0</v>
      </c>
      <c r="BI171" s="1">
        <f>MAX($P171)</f>
        <v>0</v>
      </c>
      <c r="BJ171" s="1">
        <f>MAX($Q171)</f>
        <v>0</v>
      </c>
      <c r="BK171" s="1">
        <f>MAX($R171)</f>
        <v>0</v>
      </c>
    </row>
    <row r="172" spans="1:63">
      <c r="A172" s="1" t="s">
        <v>169</v>
      </c>
      <c r="B172" s="1">
        <v>0</v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0.019</v>
      </c>
      <c r="J172" s="1">
        <v>3000</v>
      </c>
      <c r="K172" s="1">
        <v>0</v>
      </c>
      <c r="L172" s="1" t="s">
        <v>503</v>
      </c>
      <c r="M172" s="1">
        <v>0</v>
      </c>
      <c r="N172" s="1">
        <v>0</v>
      </c>
      <c r="O172" s="1" t="s">
        <v>507</v>
      </c>
      <c r="P172" s="1">
        <v>1500</v>
      </c>
      <c r="Q172" s="1">
        <v>1</v>
      </c>
      <c r="R172" s="1">
        <v>0</v>
      </c>
      <c r="S172" s="1">
        <f>MIN($B172)</f>
        <v>0</v>
      </c>
      <c r="T172" s="1">
        <f>MIN($C172)</f>
        <v>0</v>
      </c>
      <c r="U172" s="1">
        <f>MIN($D172)</f>
        <v>0</v>
      </c>
      <c r="V172" s="1">
        <f>MIN($E172)</f>
        <v>0</v>
      </c>
      <c r="W172" s="1">
        <f>MIN($F172)</f>
        <v>0</v>
      </c>
      <c r="X172" s="1">
        <f>MIN($G172)</f>
        <v>0</v>
      </c>
      <c r="Y172" s="1">
        <f>MIN($H172)</f>
        <v>0</v>
      </c>
      <c r="Z172" s="1">
        <f>MIN($I172)</f>
        <v>0</v>
      </c>
      <c r="AA172" s="1">
        <f>MIN($J172)</f>
        <v>0</v>
      </c>
      <c r="AB172" s="1">
        <f>MIN($K172)</f>
        <v>0</v>
      </c>
      <c r="AC172" s="1">
        <f>MIN($M172)</f>
        <v>0</v>
      </c>
      <c r="AD172" s="1">
        <f>MIN($N172)</f>
        <v>0</v>
      </c>
      <c r="AE172" s="1">
        <f>MIN($P172)</f>
        <v>0</v>
      </c>
      <c r="AF172" s="1">
        <f>MIN($Q172)</f>
        <v>0</v>
      </c>
      <c r="AG172" s="1">
        <f>MIN($R172)</f>
        <v>0</v>
      </c>
      <c r="AH172" s="1">
        <f>MEDIAN($B172)</f>
        <v>0</v>
      </c>
      <c r="AI172" s="1">
        <f>MEDIAN($C172)</f>
        <v>0</v>
      </c>
      <c r="AJ172" s="1">
        <f>MEDIAN($D172)</f>
        <v>0</v>
      </c>
      <c r="AK172" s="1">
        <f>MEDIAN($E172)</f>
        <v>0</v>
      </c>
      <c r="AL172" s="1">
        <f>MEDIAN($F172)</f>
        <v>0</v>
      </c>
      <c r="AM172" s="1">
        <f>MEDIAN($G172)</f>
        <v>0</v>
      </c>
      <c r="AN172" s="1">
        <f>MEDIAN($H172)</f>
        <v>0</v>
      </c>
      <c r="AO172" s="1">
        <f>MEDIAN($I172)</f>
        <v>0</v>
      </c>
      <c r="AP172" s="1">
        <f>MEDIAN($J172)</f>
        <v>0</v>
      </c>
      <c r="AQ172" s="1">
        <f>MEDIAN($K172)</f>
        <v>0</v>
      </c>
      <c r="AR172" s="1">
        <f>MEDIAN($M172)</f>
        <v>0</v>
      </c>
      <c r="AS172" s="1">
        <f>MEDIAN($N172)</f>
        <v>0</v>
      </c>
      <c r="AT172" s="1">
        <f>MEDIAN($P172)</f>
        <v>0</v>
      </c>
      <c r="AU172" s="1">
        <f>MEDIAN($Q172)</f>
        <v>0</v>
      </c>
      <c r="AV172" s="1">
        <f>MEDIAN($R172)</f>
        <v>0</v>
      </c>
      <c r="AW172" s="1">
        <f>MAX($B172)</f>
        <v>0</v>
      </c>
      <c r="AX172" s="1">
        <f>MAX($C172)</f>
        <v>0</v>
      </c>
      <c r="AY172" s="1">
        <f>MAX($D172)</f>
        <v>0</v>
      </c>
      <c r="AZ172" s="1">
        <f>MAX($E172)</f>
        <v>0</v>
      </c>
      <c r="BA172" s="1">
        <f>MAX($F172)</f>
        <v>0</v>
      </c>
      <c r="BB172" s="1">
        <f>MAX($G172)</f>
        <v>0</v>
      </c>
      <c r="BC172" s="1">
        <f>MAX($H172)</f>
        <v>0</v>
      </c>
      <c r="BD172" s="1">
        <f>MAX($I172)</f>
        <v>0</v>
      </c>
      <c r="BE172" s="1">
        <f>MAX($J172)</f>
        <v>0</v>
      </c>
      <c r="BF172" s="1">
        <f>MAX($K172)</f>
        <v>0</v>
      </c>
      <c r="BG172" s="1">
        <f>MAX($M172)</f>
        <v>0</v>
      </c>
      <c r="BH172" s="1">
        <f>MAX($N172)</f>
        <v>0</v>
      </c>
      <c r="BI172" s="1">
        <f>MAX($P172)</f>
        <v>0</v>
      </c>
      <c r="BJ172" s="1">
        <f>MAX($Q172)</f>
        <v>0</v>
      </c>
      <c r="BK172" s="1">
        <f>MAX($R172)</f>
        <v>0</v>
      </c>
    </row>
    <row r="173" spans="1:63">
      <c r="A173" s="1" t="s">
        <v>170</v>
      </c>
      <c r="B173" s="1">
        <v>0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0.022</v>
      </c>
      <c r="J173" s="1">
        <v>3000</v>
      </c>
      <c r="K173" s="1">
        <v>0</v>
      </c>
      <c r="L173" s="1" t="s">
        <v>503</v>
      </c>
      <c r="M173" s="1">
        <v>0</v>
      </c>
      <c r="N173" s="1">
        <v>0</v>
      </c>
      <c r="O173" s="1" t="s">
        <v>507</v>
      </c>
      <c r="P173" s="1">
        <v>1500</v>
      </c>
      <c r="Q173" s="1">
        <v>1</v>
      </c>
      <c r="R173" s="1">
        <v>0</v>
      </c>
      <c r="S173" s="1">
        <f>MIN($B173)</f>
        <v>0</v>
      </c>
      <c r="T173" s="1">
        <f>MIN($C173)</f>
        <v>0</v>
      </c>
      <c r="U173" s="1">
        <f>MIN($D173)</f>
        <v>0</v>
      </c>
      <c r="V173" s="1">
        <f>MIN($E173)</f>
        <v>0</v>
      </c>
      <c r="W173" s="1">
        <f>MIN($F173)</f>
        <v>0</v>
      </c>
      <c r="X173" s="1">
        <f>MIN($G173)</f>
        <v>0</v>
      </c>
      <c r="Y173" s="1">
        <f>MIN($H173)</f>
        <v>0</v>
      </c>
      <c r="Z173" s="1">
        <f>MIN($I173)</f>
        <v>0</v>
      </c>
      <c r="AA173" s="1">
        <f>MIN($J173)</f>
        <v>0</v>
      </c>
      <c r="AB173" s="1">
        <f>MIN($K173)</f>
        <v>0</v>
      </c>
      <c r="AC173" s="1">
        <f>MIN($M173)</f>
        <v>0</v>
      </c>
      <c r="AD173" s="1">
        <f>MIN($N173)</f>
        <v>0</v>
      </c>
      <c r="AE173" s="1">
        <f>MIN($P173)</f>
        <v>0</v>
      </c>
      <c r="AF173" s="1">
        <f>MIN($Q173)</f>
        <v>0</v>
      </c>
      <c r="AG173" s="1">
        <f>MIN($R173)</f>
        <v>0</v>
      </c>
      <c r="AH173" s="1">
        <f>MEDIAN($B173)</f>
        <v>0</v>
      </c>
      <c r="AI173" s="1">
        <f>MEDIAN($C173)</f>
        <v>0</v>
      </c>
      <c r="AJ173" s="1">
        <f>MEDIAN($D173)</f>
        <v>0</v>
      </c>
      <c r="AK173" s="1">
        <f>MEDIAN($E173)</f>
        <v>0</v>
      </c>
      <c r="AL173" s="1">
        <f>MEDIAN($F173)</f>
        <v>0</v>
      </c>
      <c r="AM173" s="1">
        <f>MEDIAN($G173)</f>
        <v>0</v>
      </c>
      <c r="AN173" s="1">
        <f>MEDIAN($H173)</f>
        <v>0</v>
      </c>
      <c r="AO173" s="1">
        <f>MEDIAN($I173)</f>
        <v>0</v>
      </c>
      <c r="AP173" s="1">
        <f>MEDIAN($J173)</f>
        <v>0</v>
      </c>
      <c r="AQ173" s="1">
        <f>MEDIAN($K173)</f>
        <v>0</v>
      </c>
      <c r="AR173" s="1">
        <f>MEDIAN($M173)</f>
        <v>0</v>
      </c>
      <c r="AS173" s="1">
        <f>MEDIAN($N173)</f>
        <v>0</v>
      </c>
      <c r="AT173" s="1">
        <f>MEDIAN($P173)</f>
        <v>0</v>
      </c>
      <c r="AU173" s="1">
        <f>MEDIAN($Q173)</f>
        <v>0</v>
      </c>
      <c r="AV173" s="1">
        <f>MEDIAN($R173)</f>
        <v>0</v>
      </c>
      <c r="AW173" s="1">
        <f>MAX($B173)</f>
        <v>0</v>
      </c>
      <c r="AX173" s="1">
        <f>MAX($C173)</f>
        <v>0</v>
      </c>
      <c r="AY173" s="1">
        <f>MAX($D173)</f>
        <v>0</v>
      </c>
      <c r="AZ173" s="1">
        <f>MAX($E173)</f>
        <v>0</v>
      </c>
      <c r="BA173" s="1">
        <f>MAX($F173)</f>
        <v>0</v>
      </c>
      <c r="BB173" s="1">
        <f>MAX($G173)</f>
        <v>0</v>
      </c>
      <c r="BC173" s="1">
        <f>MAX($H173)</f>
        <v>0</v>
      </c>
      <c r="BD173" s="1">
        <f>MAX($I173)</f>
        <v>0</v>
      </c>
      <c r="BE173" s="1">
        <f>MAX($J173)</f>
        <v>0</v>
      </c>
      <c r="BF173" s="1">
        <f>MAX($K173)</f>
        <v>0</v>
      </c>
      <c r="BG173" s="1">
        <f>MAX($M173)</f>
        <v>0</v>
      </c>
      <c r="BH173" s="1">
        <f>MAX($N173)</f>
        <v>0</v>
      </c>
      <c r="BI173" s="1">
        <f>MAX($P173)</f>
        <v>0</v>
      </c>
      <c r="BJ173" s="1">
        <f>MAX($Q173)</f>
        <v>0</v>
      </c>
      <c r="BK173" s="1">
        <f>MAX($R173)</f>
        <v>0</v>
      </c>
    </row>
    <row r="174" spans="1:63">
      <c r="A174" s="1" t="s">
        <v>171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0.019</v>
      </c>
      <c r="J174" s="1">
        <v>3000</v>
      </c>
      <c r="K174" s="1">
        <v>0</v>
      </c>
      <c r="L174" s="1" t="s">
        <v>503</v>
      </c>
      <c r="M174" s="1">
        <v>0</v>
      </c>
      <c r="N174" s="1">
        <v>0</v>
      </c>
      <c r="O174" s="1" t="s">
        <v>507</v>
      </c>
      <c r="P174" s="1">
        <v>1500</v>
      </c>
      <c r="Q174" s="1">
        <v>1</v>
      </c>
      <c r="R174" s="1">
        <v>0</v>
      </c>
      <c r="S174" s="1">
        <f>MIN($B174)</f>
        <v>0</v>
      </c>
      <c r="T174" s="1">
        <f>MIN($C174)</f>
        <v>0</v>
      </c>
      <c r="U174" s="1">
        <f>MIN($D174)</f>
        <v>0</v>
      </c>
      <c r="V174" s="1">
        <f>MIN($E174)</f>
        <v>0</v>
      </c>
      <c r="W174" s="1">
        <f>MIN($F174)</f>
        <v>0</v>
      </c>
      <c r="X174" s="1">
        <f>MIN($G174)</f>
        <v>0</v>
      </c>
      <c r="Y174" s="1">
        <f>MIN($H174)</f>
        <v>0</v>
      </c>
      <c r="Z174" s="1">
        <f>MIN($I174)</f>
        <v>0</v>
      </c>
      <c r="AA174" s="1">
        <f>MIN($J174)</f>
        <v>0</v>
      </c>
      <c r="AB174" s="1">
        <f>MIN($K174)</f>
        <v>0</v>
      </c>
      <c r="AC174" s="1">
        <f>MIN($M174)</f>
        <v>0</v>
      </c>
      <c r="AD174" s="1">
        <f>MIN($N174)</f>
        <v>0</v>
      </c>
      <c r="AE174" s="1">
        <f>MIN($P174)</f>
        <v>0</v>
      </c>
      <c r="AF174" s="1">
        <f>MIN($Q174)</f>
        <v>0</v>
      </c>
      <c r="AG174" s="1">
        <f>MIN($R174)</f>
        <v>0</v>
      </c>
      <c r="AH174" s="1">
        <f>MEDIAN($B174)</f>
        <v>0</v>
      </c>
      <c r="AI174" s="1">
        <f>MEDIAN($C174)</f>
        <v>0</v>
      </c>
      <c r="AJ174" s="1">
        <f>MEDIAN($D174)</f>
        <v>0</v>
      </c>
      <c r="AK174" s="1">
        <f>MEDIAN($E174)</f>
        <v>0</v>
      </c>
      <c r="AL174" s="1">
        <f>MEDIAN($F174)</f>
        <v>0</v>
      </c>
      <c r="AM174" s="1">
        <f>MEDIAN($G174)</f>
        <v>0</v>
      </c>
      <c r="AN174" s="1">
        <f>MEDIAN($H174)</f>
        <v>0</v>
      </c>
      <c r="AO174" s="1">
        <f>MEDIAN($I174)</f>
        <v>0</v>
      </c>
      <c r="AP174" s="1">
        <f>MEDIAN($J174)</f>
        <v>0</v>
      </c>
      <c r="AQ174" s="1">
        <f>MEDIAN($K174)</f>
        <v>0</v>
      </c>
      <c r="AR174" s="1">
        <f>MEDIAN($M174)</f>
        <v>0</v>
      </c>
      <c r="AS174" s="1">
        <f>MEDIAN($N174)</f>
        <v>0</v>
      </c>
      <c r="AT174" s="1">
        <f>MEDIAN($P174)</f>
        <v>0</v>
      </c>
      <c r="AU174" s="1">
        <f>MEDIAN($Q174)</f>
        <v>0</v>
      </c>
      <c r="AV174" s="1">
        <f>MEDIAN($R174)</f>
        <v>0</v>
      </c>
      <c r="AW174" s="1">
        <f>MAX($B174)</f>
        <v>0</v>
      </c>
      <c r="AX174" s="1">
        <f>MAX($C174)</f>
        <v>0</v>
      </c>
      <c r="AY174" s="1">
        <f>MAX($D174)</f>
        <v>0</v>
      </c>
      <c r="AZ174" s="1">
        <f>MAX($E174)</f>
        <v>0</v>
      </c>
      <c r="BA174" s="1">
        <f>MAX($F174)</f>
        <v>0</v>
      </c>
      <c r="BB174" s="1">
        <f>MAX($G174)</f>
        <v>0</v>
      </c>
      <c r="BC174" s="1">
        <f>MAX($H174)</f>
        <v>0</v>
      </c>
      <c r="BD174" s="1">
        <f>MAX($I174)</f>
        <v>0</v>
      </c>
      <c r="BE174" s="1">
        <f>MAX($J174)</f>
        <v>0</v>
      </c>
      <c r="BF174" s="1">
        <f>MAX($K174)</f>
        <v>0</v>
      </c>
      <c r="BG174" s="1">
        <f>MAX($M174)</f>
        <v>0</v>
      </c>
      <c r="BH174" s="1">
        <f>MAX($N174)</f>
        <v>0</v>
      </c>
      <c r="BI174" s="1">
        <f>MAX($P174)</f>
        <v>0</v>
      </c>
      <c r="BJ174" s="1">
        <f>MAX($Q174)</f>
        <v>0</v>
      </c>
      <c r="BK174" s="1">
        <f>MAX($R174)</f>
        <v>0</v>
      </c>
    </row>
    <row r="175" spans="1:63">
      <c r="A175" s="1" t="s">
        <v>172</v>
      </c>
      <c r="B175" s="1">
        <v>0</v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0.022</v>
      </c>
      <c r="J175" s="1">
        <v>3000</v>
      </c>
      <c r="K175" s="1">
        <v>0</v>
      </c>
      <c r="L175" s="1" t="s">
        <v>503</v>
      </c>
      <c r="M175" s="1">
        <v>0</v>
      </c>
      <c r="N175" s="1">
        <v>0</v>
      </c>
      <c r="O175" s="1" t="s">
        <v>507</v>
      </c>
      <c r="P175" s="1">
        <v>1500</v>
      </c>
      <c r="Q175" s="1">
        <v>1</v>
      </c>
      <c r="R175" s="1">
        <v>0</v>
      </c>
      <c r="S175" s="1">
        <f>MIN($B175)</f>
        <v>0</v>
      </c>
      <c r="T175" s="1">
        <f>MIN($C175)</f>
        <v>0</v>
      </c>
      <c r="U175" s="1">
        <f>MIN($D175)</f>
        <v>0</v>
      </c>
      <c r="V175" s="1">
        <f>MIN($E175)</f>
        <v>0</v>
      </c>
      <c r="W175" s="1">
        <f>MIN($F175)</f>
        <v>0</v>
      </c>
      <c r="X175" s="1">
        <f>MIN($G175)</f>
        <v>0</v>
      </c>
      <c r="Y175" s="1">
        <f>MIN($H175)</f>
        <v>0</v>
      </c>
      <c r="Z175" s="1">
        <f>MIN($I175)</f>
        <v>0</v>
      </c>
      <c r="AA175" s="1">
        <f>MIN($J175)</f>
        <v>0</v>
      </c>
      <c r="AB175" s="1">
        <f>MIN($K175)</f>
        <v>0</v>
      </c>
      <c r="AC175" s="1">
        <f>MIN($M175)</f>
        <v>0</v>
      </c>
      <c r="AD175" s="1">
        <f>MIN($N175)</f>
        <v>0</v>
      </c>
      <c r="AE175" s="1">
        <f>MIN($P175)</f>
        <v>0</v>
      </c>
      <c r="AF175" s="1">
        <f>MIN($Q175)</f>
        <v>0</v>
      </c>
      <c r="AG175" s="1">
        <f>MIN($R175)</f>
        <v>0</v>
      </c>
      <c r="AH175" s="1">
        <f>MEDIAN($B175)</f>
        <v>0</v>
      </c>
      <c r="AI175" s="1">
        <f>MEDIAN($C175)</f>
        <v>0</v>
      </c>
      <c r="AJ175" s="1">
        <f>MEDIAN($D175)</f>
        <v>0</v>
      </c>
      <c r="AK175" s="1">
        <f>MEDIAN($E175)</f>
        <v>0</v>
      </c>
      <c r="AL175" s="1">
        <f>MEDIAN($F175)</f>
        <v>0</v>
      </c>
      <c r="AM175" s="1">
        <f>MEDIAN($G175)</f>
        <v>0</v>
      </c>
      <c r="AN175" s="1">
        <f>MEDIAN($H175)</f>
        <v>0</v>
      </c>
      <c r="AO175" s="1">
        <f>MEDIAN($I175)</f>
        <v>0</v>
      </c>
      <c r="AP175" s="1">
        <f>MEDIAN($J175)</f>
        <v>0</v>
      </c>
      <c r="AQ175" s="1">
        <f>MEDIAN($K175)</f>
        <v>0</v>
      </c>
      <c r="AR175" s="1">
        <f>MEDIAN($M175)</f>
        <v>0</v>
      </c>
      <c r="AS175" s="1">
        <f>MEDIAN($N175)</f>
        <v>0</v>
      </c>
      <c r="AT175" s="1">
        <f>MEDIAN($P175)</f>
        <v>0</v>
      </c>
      <c r="AU175" s="1">
        <f>MEDIAN($Q175)</f>
        <v>0</v>
      </c>
      <c r="AV175" s="1">
        <f>MEDIAN($R175)</f>
        <v>0</v>
      </c>
      <c r="AW175" s="1">
        <f>MAX($B175)</f>
        <v>0</v>
      </c>
      <c r="AX175" s="1">
        <f>MAX($C175)</f>
        <v>0</v>
      </c>
      <c r="AY175" s="1">
        <f>MAX($D175)</f>
        <v>0</v>
      </c>
      <c r="AZ175" s="1">
        <f>MAX($E175)</f>
        <v>0</v>
      </c>
      <c r="BA175" s="1">
        <f>MAX($F175)</f>
        <v>0</v>
      </c>
      <c r="BB175" s="1">
        <f>MAX($G175)</f>
        <v>0</v>
      </c>
      <c r="BC175" s="1">
        <f>MAX($H175)</f>
        <v>0</v>
      </c>
      <c r="BD175" s="1">
        <f>MAX($I175)</f>
        <v>0</v>
      </c>
      <c r="BE175" s="1">
        <f>MAX($J175)</f>
        <v>0</v>
      </c>
      <c r="BF175" s="1">
        <f>MAX($K175)</f>
        <v>0</v>
      </c>
      <c r="BG175" s="1">
        <f>MAX($M175)</f>
        <v>0</v>
      </c>
      <c r="BH175" s="1">
        <f>MAX($N175)</f>
        <v>0</v>
      </c>
      <c r="BI175" s="1">
        <f>MAX($P175)</f>
        <v>0</v>
      </c>
      <c r="BJ175" s="1">
        <f>MAX($Q175)</f>
        <v>0</v>
      </c>
      <c r="BK175" s="1">
        <f>MAX($R175)</f>
        <v>0</v>
      </c>
    </row>
    <row r="176" spans="1:63">
      <c r="A176" s="1" t="s">
        <v>173</v>
      </c>
      <c r="B176" s="1">
        <v>0</v>
      </c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0.02</v>
      </c>
      <c r="J176" s="1">
        <v>3000</v>
      </c>
      <c r="K176" s="1">
        <v>0</v>
      </c>
      <c r="L176" s="1" t="s">
        <v>503</v>
      </c>
      <c r="M176" s="1">
        <v>0</v>
      </c>
      <c r="N176" s="1">
        <v>0</v>
      </c>
      <c r="O176" s="1" t="s">
        <v>507</v>
      </c>
      <c r="P176" s="1">
        <v>1500</v>
      </c>
      <c r="Q176" s="1">
        <v>1</v>
      </c>
      <c r="R176" s="1">
        <v>0</v>
      </c>
      <c r="S176" s="1">
        <f>MIN($B176)</f>
        <v>0</v>
      </c>
      <c r="T176" s="1">
        <f>MIN($C176)</f>
        <v>0</v>
      </c>
      <c r="U176" s="1">
        <f>MIN($D176)</f>
        <v>0</v>
      </c>
      <c r="V176" s="1">
        <f>MIN($E176)</f>
        <v>0</v>
      </c>
      <c r="W176" s="1">
        <f>MIN($F176)</f>
        <v>0</v>
      </c>
      <c r="X176" s="1">
        <f>MIN($G176)</f>
        <v>0</v>
      </c>
      <c r="Y176" s="1">
        <f>MIN($H176)</f>
        <v>0</v>
      </c>
      <c r="Z176" s="1">
        <f>MIN($I176)</f>
        <v>0</v>
      </c>
      <c r="AA176" s="1">
        <f>MIN($J176)</f>
        <v>0</v>
      </c>
      <c r="AB176" s="1">
        <f>MIN($K176)</f>
        <v>0</v>
      </c>
      <c r="AC176" s="1">
        <f>MIN($M176)</f>
        <v>0</v>
      </c>
      <c r="AD176" s="1">
        <f>MIN($N176)</f>
        <v>0</v>
      </c>
      <c r="AE176" s="1">
        <f>MIN($P176)</f>
        <v>0</v>
      </c>
      <c r="AF176" s="1">
        <f>MIN($Q176)</f>
        <v>0</v>
      </c>
      <c r="AG176" s="1">
        <f>MIN($R176)</f>
        <v>0</v>
      </c>
      <c r="AH176" s="1">
        <f>MEDIAN($B176)</f>
        <v>0</v>
      </c>
      <c r="AI176" s="1">
        <f>MEDIAN($C176)</f>
        <v>0</v>
      </c>
      <c r="AJ176" s="1">
        <f>MEDIAN($D176)</f>
        <v>0</v>
      </c>
      <c r="AK176" s="1">
        <f>MEDIAN($E176)</f>
        <v>0</v>
      </c>
      <c r="AL176" s="1">
        <f>MEDIAN($F176)</f>
        <v>0</v>
      </c>
      <c r="AM176" s="1">
        <f>MEDIAN($G176)</f>
        <v>0</v>
      </c>
      <c r="AN176" s="1">
        <f>MEDIAN($H176)</f>
        <v>0</v>
      </c>
      <c r="AO176" s="1">
        <f>MEDIAN($I176)</f>
        <v>0</v>
      </c>
      <c r="AP176" s="1">
        <f>MEDIAN($J176)</f>
        <v>0</v>
      </c>
      <c r="AQ176" s="1">
        <f>MEDIAN($K176)</f>
        <v>0</v>
      </c>
      <c r="AR176" s="1">
        <f>MEDIAN($M176)</f>
        <v>0</v>
      </c>
      <c r="AS176" s="1">
        <f>MEDIAN($N176)</f>
        <v>0</v>
      </c>
      <c r="AT176" s="1">
        <f>MEDIAN($P176)</f>
        <v>0</v>
      </c>
      <c r="AU176" s="1">
        <f>MEDIAN($Q176)</f>
        <v>0</v>
      </c>
      <c r="AV176" s="1">
        <f>MEDIAN($R176)</f>
        <v>0</v>
      </c>
      <c r="AW176" s="1">
        <f>MAX($B176)</f>
        <v>0</v>
      </c>
      <c r="AX176" s="1">
        <f>MAX($C176)</f>
        <v>0</v>
      </c>
      <c r="AY176" s="1">
        <f>MAX($D176)</f>
        <v>0</v>
      </c>
      <c r="AZ176" s="1">
        <f>MAX($E176)</f>
        <v>0</v>
      </c>
      <c r="BA176" s="1">
        <f>MAX($F176)</f>
        <v>0</v>
      </c>
      <c r="BB176" s="1">
        <f>MAX($G176)</f>
        <v>0</v>
      </c>
      <c r="BC176" s="1">
        <f>MAX($H176)</f>
        <v>0</v>
      </c>
      <c r="BD176" s="1">
        <f>MAX($I176)</f>
        <v>0</v>
      </c>
      <c r="BE176" s="1">
        <f>MAX($J176)</f>
        <v>0</v>
      </c>
      <c r="BF176" s="1">
        <f>MAX($K176)</f>
        <v>0</v>
      </c>
      <c r="BG176" s="1">
        <f>MAX($M176)</f>
        <v>0</v>
      </c>
      <c r="BH176" s="1">
        <f>MAX($N176)</f>
        <v>0</v>
      </c>
      <c r="BI176" s="1">
        <f>MAX($P176)</f>
        <v>0</v>
      </c>
      <c r="BJ176" s="1">
        <f>MAX($Q176)</f>
        <v>0</v>
      </c>
      <c r="BK176" s="1">
        <f>MAX($R176)</f>
        <v>0</v>
      </c>
    </row>
    <row r="177" spans="1:63">
      <c r="A177" s="1" t="s">
        <v>174</v>
      </c>
      <c r="B177" s="1">
        <v>0</v>
      </c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0.019</v>
      </c>
      <c r="J177" s="1">
        <v>3000</v>
      </c>
      <c r="K177" s="1">
        <v>0</v>
      </c>
      <c r="L177" s="1" t="s">
        <v>503</v>
      </c>
      <c r="M177" s="1">
        <v>0</v>
      </c>
      <c r="N177" s="1">
        <v>0</v>
      </c>
      <c r="O177" s="1" t="s">
        <v>507</v>
      </c>
      <c r="P177" s="1">
        <v>1500</v>
      </c>
      <c r="Q177" s="1">
        <v>1</v>
      </c>
      <c r="R177" s="1">
        <v>0</v>
      </c>
      <c r="S177" s="1">
        <f>MIN($B177)</f>
        <v>0</v>
      </c>
      <c r="T177" s="1">
        <f>MIN($C177)</f>
        <v>0</v>
      </c>
      <c r="U177" s="1">
        <f>MIN($D177)</f>
        <v>0</v>
      </c>
      <c r="V177" s="1">
        <f>MIN($E177)</f>
        <v>0</v>
      </c>
      <c r="W177" s="1">
        <f>MIN($F177)</f>
        <v>0</v>
      </c>
      <c r="X177" s="1">
        <f>MIN($G177)</f>
        <v>0</v>
      </c>
      <c r="Y177" s="1">
        <f>MIN($H177)</f>
        <v>0</v>
      </c>
      <c r="Z177" s="1">
        <f>MIN($I177)</f>
        <v>0</v>
      </c>
      <c r="AA177" s="1">
        <f>MIN($J177)</f>
        <v>0</v>
      </c>
      <c r="AB177" s="1">
        <f>MIN($K177)</f>
        <v>0</v>
      </c>
      <c r="AC177" s="1">
        <f>MIN($M177)</f>
        <v>0</v>
      </c>
      <c r="AD177" s="1">
        <f>MIN($N177)</f>
        <v>0</v>
      </c>
      <c r="AE177" s="1">
        <f>MIN($P177)</f>
        <v>0</v>
      </c>
      <c r="AF177" s="1">
        <f>MIN($Q177)</f>
        <v>0</v>
      </c>
      <c r="AG177" s="1">
        <f>MIN($R177)</f>
        <v>0</v>
      </c>
      <c r="AH177" s="1">
        <f>MEDIAN($B177)</f>
        <v>0</v>
      </c>
      <c r="AI177" s="1">
        <f>MEDIAN($C177)</f>
        <v>0</v>
      </c>
      <c r="AJ177" s="1">
        <f>MEDIAN($D177)</f>
        <v>0</v>
      </c>
      <c r="AK177" s="1">
        <f>MEDIAN($E177)</f>
        <v>0</v>
      </c>
      <c r="AL177" s="1">
        <f>MEDIAN($F177)</f>
        <v>0</v>
      </c>
      <c r="AM177" s="1">
        <f>MEDIAN($G177)</f>
        <v>0</v>
      </c>
      <c r="AN177" s="1">
        <f>MEDIAN($H177)</f>
        <v>0</v>
      </c>
      <c r="AO177" s="1">
        <f>MEDIAN($I177)</f>
        <v>0</v>
      </c>
      <c r="AP177" s="1">
        <f>MEDIAN($J177)</f>
        <v>0</v>
      </c>
      <c r="AQ177" s="1">
        <f>MEDIAN($K177)</f>
        <v>0</v>
      </c>
      <c r="AR177" s="1">
        <f>MEDIAN($M177)</f>
        <v>0</v>
      </c>
      <c r="AS177" s="1">
        <f>MEDIAN($N177)</f>
        <v>0</v>
      </c>
      <c r="AT177" s="1">
        <f>MEDIAN($P177)</f>
        <v>0</v>
      </c>
      <c r="AU177" s="1">
        <f>MEDIAN($Q177)</f>
        <v>0</v>
      </c>
      <c r="AV177" s="1">
        <f>MEDIAN($R177)</f>
        <v>0</v>
      </c>
      <c r="AW177" s="1">
        <f>MAX($B177)</f>
        <v>0</v>
      </c>
      <c r="AX177" s="1">
        <f>MAX($C177)</f>
        <v>0</v>
      </c>
      <c r="AY177" s="1">
        <f>MAX($D177)</f>
        <v>0</v>
      </c>
      <c r="AZ177" s="1">
        <f>MAX($E177)</f>
        <v>0</v>
      </c>
      <c r="BA177" s="1">
        <f>MAX($F177)</f>
        <v>0</v>
      </c>
      <c r="BB177" s="1">
        <f>MAX($G177)</f>
        <v>0</v>
      </c>
      <c r="BC177" s="1">
        <f>MAX($H177)</f>
        <v>0</v>
      </c>
      <c r="BD177" s="1">
        <f>MAX($I177)</f>
        <v>0</v>
      </c>
      <c r="BE177" s="1">
        <f>MAX($J177)</f>
        <v>0</v>
      </c>
      <c r="BF177" s="1">
        <f>MAX($K177)</f>
        <v>0</v>
      </c>
      <c r="BG177" s="1">
        <f>MAX($M177)</f>
        <v>0</v>
      </c>
      <c r="BH177" s="1">
        <f>MAX($N177)</f>
        <v>0</v>
      </c>
      <c r="BI177" s="1">
        <f>MAX($P177)</f>
        <v>0</v>
      </c>
      <c r="BJ177" s="1">
        <f>MAX($Q177)</f>
        <v>0</v>
      </c>
      <c r="BK177" s="1">
        <f>MAX($R177)</f>
        <v>0</v>
      </c>
    </row>
    <row r="178" spans="1:63">
      <c r="A178" s="1" t="s">
        <v>175</v>
      </c>
      <c r="B178" s="1">
        <v>0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0.019</v>
      </c>
      <c r="J178" s="1">
        <v>3000</v>
      </c>
      <c r="K178" s="1">
        <v>0</v>
      </c>
      <c r="L178" s="1" t="s">
        <v>503</v>
      </c>
      <c r="M178" s="1">
        <v>0</v>
      </c>
      <c r="N178" s="1">
        <v>0</v>
      </c>
      <c r="O178" s="1" t="s">
        <v>507</v>
      </c>
      <c r="P178" s="1">
        <v>1500</v>
      </c>
      <c r="Q178" s="1">
        <v>1</v>
      </c>
      <c r="R178" s="1">
        <v>0</v>
      </c>
      <c r="S178" s="1">
        <f>MIN($B178)</f>
        <v>0</v>
      </c>
      <c r="T178" s="1">
        <f>MIN($C178)</f>
        <v>0</v>
      </c>
      <c r="U178" s="1">
        <f>MIN($D178)</f>
        <v>0</v>
      </c>
      <c r="V178" s="1">
        <f>MIN($E178)</f>
        <v>0</v>
      </c>
      <c r="W178" s="1">
        <f>MIN($F178)</f>
        <v>0</v>
      </c>
      <c r="X178" s="1">
        <f>MIN($G178)</f>
        <v>0</v>
      </c>
      <c r="Y178" s="1">
        <f>MIN($H178)</f>
        <v>0</v>
      </c>
      <c r="Z178" s="1">
        <f>MIN($I178)</f>
        <v>0</v>
      </c>
      <c r="AA178" s="1">
        <f>MIN($J178)</f>
        <v>0</v>
      </c>
      <c r="AB178" s="1">
        <f>MIN($K178)</f>
        <v>0</v>
      </c>
      <c r="AC178" s="1">
        <f>MIN($M178)</f>
        <v>0</v>
      </c>
      <c r="AD178" s="1">
        <f>MIN($N178)</f>
        <v>0</v>
      </c>
      <c r="AE178" s="1">
        <f>MIN($P178)</f>
        <v>0</v>
      </c>
      <c r="AF178" s="1">
        <f>MIN($Q178)</f>
        <v>0</v>
      </c>
      <c r="AG178" s="1">
        <f>MIN($R178)</f>
        <v>0</v>
      </c>
      <c r="AH178" s="1">
        <f>MEDIAN($B178)</f>
        <v>0</v>
      </c>
      <c r="AI178" s="1">
        <f>MEDIAN($C178)</f>
        <v>0</v>
      </c>
      <c r="AJ178" s="1">
        <f>MEDIAN($D178)</f>
        <v>0</v>
      </c>
      <c r="AK178" s="1">
        <f>MEDIAN($E178)</f>
        <v>0</v>
      </c>
      <c r="AL178" s="1">
        <f>MEDIAN($F178)</f>
        <v>0</v>
      </c>
      <c r="AM178" s="1">
        <f>MEDIAN($G178)</f>
        <v>0</v>
      </c>
      <c r="AN178" s="1">
        <f>MEDIAN($H178)</f>
        <v>0</v>
      </c>
      <c r="AO178" s="1">
        <f>MEDIAN($I178)</f>
        <v>0</v>
      </c>
      <c r="AP178" s="1">
        <f>MEDIAN($J178)</f>
        <v>0</v>
      </c>
      <c r="AQ178" s="1">
        <f>MEDIAN($K178)</f>
        <v>0</v>
      </c>
      <c r="AR178" s="1">
        <f>MEDIAN($M178)</f>
        <v>0</v>
      </c>
      <c r="AS178" s="1">
        <f>MEDIAN($N178)</f>
        <v>0</v>
      </c>
      <c r="AT178" s="1">
        <f>MEDIAN($P178)</f>
        <v>0</v>
      </c>
      <c r="AU178" s="1">
        <f>MEDIAN($Q178)</f>
        <v>0</v>
      </c>
      <c r="AV178" s="1">
        <f>MEDIAN($R178)</f>
        <v>0</v>
      </c>
      <c r="AW178" s="1">
        <f>MAX($B178)</f>
        <v>0</v>
      </c>
      <c r="AX178" s="1">
        <f>MAX($C178)</f>
        <v>0</v>
      </c>
      <c r="AY178" s="1">
        <f>MAX($D178)</f>
        <v>0</v>
      </c>
      <c r="AZ178" s="1">
        <f>MAX($E178)</f>
        <v>0</v>
      </c>
      <c r="BA178" s="1">
        <f>MAX($F178)</f>
        <v>0</v>
      </c>
      <c r="BB178" s="1">
        <f>MAX($G178)</f>
        <v>0</v>
      </c>
      <c r="BC178" s="1">
        <f>MAX($H178)</f>
        <v>0</v>
      </c>
      <c r="BD178" s="1">
        <f>MAX($I178)</f>
        <v>0</v>
      </c>
      <c r="BE178" s="1">
        <f>MAX($J178)</f>
        <v>0</v>
      </c>
      <c r="BF178" s="1">
        <f>MAX($K178)</f>
        <v>0</v>
      </c>
      <c r="BG178" s="1">
        <f>MAX($M178)</f>
        <v>0</v>
      </c>
      <c r="BH178" s="1">
        <f>MAX($N178)</f>
        <v>0</v>
      </c>
      <c r="BI178" s="1">
        <f>MAX($P178)</f>
        <v>0</v>
      </c>
      <c r="BJ178" s="1">
        <f>MAX($Q178)</f>
        <v>0</v>
      </c>
      <c r="BK178" s="1">
        <f>MAX($R178)</f>
        <v>0</v>
      </c>
    </row>
    <row r="179" spans="1:63">
      <c r="A179" s="1" t="s">
        <v>176</v>
      </c>
      <c r="B179" s="1">
        <v>0</v>
      </c>
      <c r="C179" s="1">
        <v>0</v>
      </c>
      <c r="D179" s="1">
        <v>0</v>
      </c>
      <c r="E179" s="1">
        <v>0</v>
      </c>
      <c r="F179" s="1">
        <v>7</v>
      </c>
      <c r="G179" s="1">
        <v>0</v>
      </c>
      <c r="H179" s="1">
        <v>0</v>
      </c>
      <c r="I179" s="1">
        <v>0.055</v>
      </c>
      <c r="J179" s="1">
        <v>3000</v>
      </c>
      <c r="K179" s="1">
        <v>0</v>
      </c>
      <c r="L179" s="1" t="s">
        <v>503</v>
      </c>
      <c r="M179" s="1">
        <v>0</v>
      </c>
      <c r="N179" s="1">
        <v>0</v>
      </c>
      <c r="O179" s="1" t="s">
        <v>507</v>
      </c>
      <c r="P179" s="1">
        <v>1500</v>
      </c>
      <c r="Q179" s="1">
        <v>1</v>
      </c>
      <c r="R179" s="1">
        <v>0</v>
      </c>
      <c r="S179" s="1">
        <f>MIN($B179)</f>
        <v>0</v>
      </c>
      <c r="T179" s="1">
        <f>MIN($C179)</f>
        <v>0</v>
      </c>
      <c r="U179" s="1">
        <f>MIN($D179)</f>
        <v>0</v>
      </c>
      <c r="V179" s="1">
        <f>MIN($E179)</f>
        <v>0</v>
      </c>
      <c r="W179" s="1">
        <f>MIN($F179)</f>
        <v>0</v>
      </c>
      <c r="X179" s="1">
        <f>MIN($G179)</f>
        <v>0</v>
      </c>
      <c r="Y179" s="1">
        <f>MIN($H179)</f>
        <v>0</v>
      </c>
      <c r="Z179" s="1">
        <f>MIN($I179)</f>
        <v>0</v>
      </c>
      <c r="AA179" s="1">
        <f>MIN($J179)</f>
        <v>0</v>
      </c>
      <c r="AB179" s="1">
        <f>MIN($K179)</f>
        <v>0</v>
      </c>
      <c r="AC179" s="1">
        <f>MIN($M179)</f>
        <v>0</v>
      </c>
      <c r="AD179" s="1">
        <f>MIN($N179)</f>
        <v>0</v>
      </c>
      <c r="AE179" s="1">
        <f>MIN($P179)</f>
        <v>0</v>
      </c>
      <c r="AF179" s="1">
        <f>MIN($Q179)</f>
        <v>0</v>
      </c>
      <c r="AG179" s="1">
        <f>MIN($R179)</f>
        <v>0</v>
      </c>
      <c r="AH179" s="1">
        <f>MEDIAN($B179)</f>
        <v>0</v>
      </c>
      <c r="AI179" s="1">
        <f>MEDIAN($C179)</f>
        <v>0</v>
      </c>
      <c r="AJ179" s="1">
        <f>MEDIAN($D179)</f>
        <v>0</v>
      </c>
      <c r="AK179" s="1">
        <f>MEDIAN($E179)</f>
        <v>0</v>
      </c>
      <c r="AL179" s="1">
        <f>MEDIAN($F179)</f>
        <v>0</v>
      </c>
      <c r="AM179" s="1">
        <f>MEDIAN($G179)</f>
        <v>0</v>
      </c>
      <c r="AN179" s="1">
        <f>MEDIAN($H179)</f>
        <v>0</v>
      </c>
      <c r="AO179" s="1">
        <f>MEDIAN($I179)</f>
        <v>0</v>
      </c>
      <c r="AP179" s="1">
        <f>MEDIAN($J179)</f>
        <v>0</v>
      </c>
      <c r="AQ179" s="1">
        <f>MEDIAN($K179)</f>
        <v>0</v>
      </c>
      <c r="AR179" s="1">
        <f>MEDIAN($M179)</f>
        <v>0</v>
      </c>
      <c r="AS179" s="1">
        <f>MEDIAN($N179)</f>
        <v>0</v>
      </c>
      <c r="AT179" s="1">
        <f>MEDIAN($P179)</f>
        <v>0</v>
      </c>
      <c r="AU179" s="1">
        <f>MEDIAN($Q179)</f>
        <v>0</v>
      </c>
      <c r="AV179" s="1">
        <f>MEDIAN($R179)</f>
        <v>0</v>
      </c>
      <c r="AW179" s="1">
        <f>MAX($B179)</f>
        <v>0</v>
      </c>
      <c r="AX179" s="1">
        <f>MAX($C179)</f>
        <v>0</v>
      </c>
      <c r="AY179" s="1">
        <f>MAX($D179)</f>
        <v>0</v>
      </c>
      <c r="AZ179" s="1">
        <f>MAX($E179)</f>
        <v>0</v>
      </c>
      <c r="BA179" s="1">
        <f>MAX($F179)</f>
        <v>0</v>
      </c>
      <c r="BB179" s="1">
        <f>MAX($G179)</f>
        <v>0</v>
      </c>
      <c r="BC179" s="1">
        <f>MAX($H179)</f>
        <v>0</v>
      </c>
      <c r="BD179" s="1">
        <f>MAX($I179)</f>
        <v>0</v>
      </c>
      <c r="BE179" s="1">
        <f>MAX($J179)</f>
        <v>0</v>
      </c>
      <c r="BF179" s="1">
        <f>MAX($K179)</f>
        <v>0</v>
      </c>
      <c r="BG179" s="1">
        <f>MAX($M179)</f>
        <v>0</v>
      </c>
      <c r="BH179" s="1">
        <f>MAX($N179)</f>
        <v>0</v>
      </c>
      <c r="BI179" s="1">
        <f>MAX($P179)</f>
        <v>0</v>
      </c>
      <c r="BJ179" s="1">
        <f>MAX($Q179)</f>
        <v>0</v>
      </c>
      <c r="BK179" s="1">
        <f>MAX($R179)</f>
        <v>0</v>
      </c>
    </row>
    <row r="180" spans="1:63">
      <c r="A180" s="1" t="s">
        <v>177</v>
      </c>
      <c r="B180" s="1">
        <v>0</v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0.019</v>
      </c>
      <c r="J180" s="1">
        <v>3000</v>
      </c>
      <c r="K180" s="1">
        <v>0</v>
      </c>
      <c r="L180" s="1" t="s">
        <v>503</v>
      </c>
      <c r="M180" s="1">
        <v>0</v>
      </c>
      <c r="N180" s="1">
        <v>0</v>
      </c>
      <c r="O180" s="1" t="s">
        <v>507</v>
      </c>
      <c r="P180" s="1">
        <v>1500</v>
      </c>
      <c r="Q180" s="1">
        <v>1</v>
      </c>
      <c r="R180" s="1">
        <v>0</v>
      </c>
      <c r="S180" s="1">
        <f>MIN($B180)</f>
        <v>0</v>
      </c>
      <c r="T180" s="1">
        <f>MIN($C180)</f>
        <v>0</v>
      </c>
      <c r="U180" s="1">
        <f>MIN($D180)</f>
        <v>0</v>
      </c>
      <c r="V180" s="1">
        <f>MIN($E180)</f>
        <v>0</v>
      </c>
      <c r="W180" s="1">
        <f>MIN($F180)</f>
        <v>0</v>
      </c>
      <c r="X180" s="1">
        <f>MIN($G180)</f>
        <v>0</v>
      </c>
      <c r="Y180" s="1">
        <f>MIN($H180)</f>
        <v>0</v>
      </c>
      <c r="Z180" s="1">
        <f>MIN($I180)</f>
        <v>0</v>
      </c>
      <c r="AA180" s="1">
        <f>MIN($J180)</f>
        <v>0</v>
      </c>
      <c r="AB180" s="1">
        <f>MIN($K180)</f>
        <v>0</v>
      </c>
      <c r="AC180" s="1">
        <f>MIN($M180)</f>
        <v>0</v>
      </c>
      <c r="AD180" s="1">
        <f>MIN($N180)</f>
        <v>0</v>
      </c>
      <c r="AE180" s="1">
        <f>MIN($P180)</f>
        <v>0</v>
      </c>
      <c r="AF180" s="1">
        <f>MIN($Q180)</f>
        <v>0</v>
      </c>
      <c r="AG180" s="1">
        <f>MIN($R180)</f>
        <v>0</v>
      </c>
      <c r="AH180" s="1">
        <f>MEDIAN($B180)</f>
        <v>0</v>
      </c>
      <c r="AI180" s="1">
        <f>MEDIAN($C180)</f>
        <v>0</v>
      </c>
      <c r="AJ180" s="1">
        <f>MEDIAN($D180)</f>
        <v>0</v>
      </c>
      <c r="AK180" s="1">
        <f>MEDIAN($E180)</f>
        <v>0</v>
      </c>
      <c r="AL180" s="1">
        <f>MEDIAN($F180)</f>
        <v>0</v>
      </c>
      <c r="AM180" s="1">
        <f>MEDIAN($G180)</f>
        <v>0</v>
      </c>
      <c r="AN180" s="1">
        <f>MEDIAN($H180)</f>
        <v>0</v>
      </c>
      <c r="AO180" s="1">
        <f>MEDIAN($I180)</f>
        <v>0</v>
      </c>
      <c r="AP180" s="1">
        <f>MEDIAN($J180)</f>
        <v>0</v>
      </c>
      <c r="AQ180" s="1">
        <f>MEDIAN($K180)</f>
        <v>0</v>
      </c>
      <c r="AR180" s="1">
        <f>MEDIAN($M180)</f>
        <v>0</v>
      </c>
      <c r="AS180" s="1">
        <f>MEDIAN($N180)</f>
        <v>0</v>
      </c>
      <c r="AT180" s="1">
        <f>MEDIAN($P180)</f>
        <v>0</v>
      </c>
      <c r="AU180" s="1">
        <f>MEDIAN($Q180)</f>
        <v>0</v>
      </c>
      <c r="AV180" s="1">
        <f>MEDIAN($R180)</f>
        <v>0</v>
      </c>
      <c r="AW180" s="1">
        <f>MAX($B180)</f>
        <v>0</v>
      </c>
      <c r="AX180" s="1">
        <f>MAX($C180)</f>
        <v>0</v>
      </c>
      <c r="AY180" s="1">
        <f>MAX($D180)</f>
        <v>0</v>
      </c>
      <c r="AZ180" s="1">
        <f>MAX($E180)</f>
        <v>0</v>
      </c>
      <c r="BA180" s="1">
        <f>MAX($F180)</f>
        <v>0</v>
      </c>
      <c r="BB180" s="1">
        <f>MAX($G180)</f>
        <v>0</v>
      </c>
      <c r="BC180" s="1">
        <f>MAX($H180)</f>
        <v>0</v>
      </c>
      <c r="BD180" s="1">
        <f>MAX($I180)</f>
        <v>0</v>
      </c>
      <c r="BE180" s="1">
        <f>MAX($J180)</f>
        <v>0</v>
      </c>
      <c r="BF180" s="1">
        <f>MAX($K180)</f>
        <v>0</v>
      </c>
      <c r="BG180" s="1">
        <f>MAX($M180)</f>
        <v>0</v>
      </c>
      <c r="BH180" s="1">
        <f>MAX($N180)</f>
        <v>0</v>
      </c>
      <c r="BI180" s="1">
        <f>MAX($P180)</f>
        <v>0</v>
      </c>
      <c r="BJ180" s="1">
        <f>MAX($Q180)</f>
        <v>0</v>
      </c>
      <c r="BK180" s="1">
        <f>MAX($R180)</f>
        <v>0</v>
      </c>
    </row>
    <row r="181" spans="1:63">
      <c r="A181" s="1" t="s">
        <v>178</v>
      </c>
      <c r="B181" s="1">
        <v>0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0.02</v>
      </c>
      <c r="J181" s="1">
        <v>3000</v>
      </c>
      <c r="K181" s="1">
        <v>0</v>
      </c>
      <c r="L181" s="1" t="s">
        <v>503</v>
      </c>
      <c r="M181" s="1">
        <v>0</v>
      </c>
      <c r="N181" s="1">
        <v>0</v>
      </c>
      <c r="O181" s="1" t="s">
        <v>507</v>
      </c>
      <c r="P181" s="1">
        <v>1500</v>
      </c>
      <c r="Q181" s="1">
        <v>1</v>
      </c>
      <c r="R181" s="1">
        <v>0</v>
      </c>
      <c r="S181" s="1">
        <f>MIN($B181)</f>
        <v>0</v>
      </c>
      <c r="T181" s="1">
        <f>MIN($C181)</f>
        <v>0</v>
      </c>
      <c r="U181" s="1">
        <f>MIN($D181)</f>
        <v>0</v>
      </c>
      <c r="V181" s="1">
        <f>MIN($E181)</f>
        <v>0</v>
      </c>
      <c r="W181" s="1">
        <f>MIN($F181)</f>
        <v>0</v>
      </c>
      <c r="X181" s="1">
        <f>MIN($G181)</f>
        <v>0</v>
      </c>
      <c r="Y181" s="1">
        <f>MIN($H181)</f>
        <v>0</v>
      </c>
      <c r="Z181" s="1">
        <f>MIN($I181)</f>
        <v>0</v>
      </c>
      <c r="AA181" s="1">
        <f>MIN($J181)</f>
        <v>0</v>
      </c>
      <c r="AB181" s="1">
        <f>MIN($K181)</f>
        <v>0</v>
      </c>
      <c r="AC181" s="1">
        <f>MIN($M181)</f>
        <v>0</v>
      </c>
      <c r="AD181" s="1">
        <f>MIN($N181)</f>
        <v>0</v>
      </c>
      <c r="AE181" s="1">
        <f>MIN($P181)</f>
        <v>0</v>
      </c>
      <c r="AF181" s="1">
        <f>MIN($Q181)</f>
        <v>0</v>
      </c>
      <c r="AG181" s="1">
        <f>MIN($R181)</f>
        <v>0</v>
      </c>
      <c r="AH181" s="1">
        <f>MEDIAN($B181)</f>
        <v>0</v>
      </c>
      <c r="AI181" s="1">
        <f>MEDIAN($C181)</f>
        <v>0</v>
      </c>
      <c r="AJ181" s="1">
        <f>MEDIAN($D181)</f>
        <v>0</v>
      </c>
      <c r="AK181" s="1">
        <f>MEDIAN($E181)</f>
        <v>0</v>
      </c>
      <c r="AL181" s="1">
        <f>MEDIAN($F181)</f>
        <v>0</v>
      </c>
      <c r="AM181" s="1">
        <f>MEDIAN($G181)</f>
        <v>0</v>
      </c>
      <c r="AN181" s="1">
        <f>MEDIAN($H181)</f>
        <v>0</v>
      </c>
      <c r="AO181" s="1">
        <f>MEDIAN($I181)</f>
        <v>0</v>
      </c>
      <c r="AP181" s="1">
        <f>MEDIAN($J181)</f>
        <v>0</v>
      </c>
      <c r="AQ181" s="1">
        <f>MEDIAN($K181)</f>
        <v>0</v>
      </c>
      <c r="AR181" s="1">
        <f>MEDIAN($M181)</f>
        <v>0</v>
      </c>
      <c r="AS181" s="1">
        <f>MEDIAN($N181)</f>
        <v>0</v>
      </c>
      <c r="AT181" s="1">
        <f>MEDIAN($P181)</f>
        <v>0</v>
      </c>
      <c r="AU181" s="1">
        <f>MEDIAN($Q181)</f>
        <v>0</v>
      </c>
      <c r="AV181" s="1">
        <f>MEDIAN($R181)</f>
        <v>0</v>
      </c>
      <c r="AW181" s="1">
        <f>MAX($B181)</f>
        <v>0</v>
      </c>
      <c r="AX181" s="1">
        <f>MAX($C181)</f>
        <v>0</v>
      </c>
      <c r="AY181" s="1">
        <f>MAX($D181)</f>
        <v>0</v>
      </c>
      <c r="AZ181" s="1">
        <f>MAX($E181)</f>
        <v>0</v>
      </c>
      <c r="BA181" s="1">
        <f>MAX($F181)</f>
        <v>0</v>
      </c>
      <c r="BB181" s="1">
        <f>MAX($G181)</f>
        <v>0</v>
      </c>
      <c r="BC181" s="1">
        <f>MAX($H181)</f>
        <v>0</v>
      </c>
      <c r="BD181" s="1">
        <f>MAX($I181)</f>
        <v>0</v>
      </c>
      <c r="BE181" s="1">
        <f>MAX($J181)</f>
        <v>0</v>
      </c>
      <c r="BF181" s="1">
        <f>MAX($K181)</f>
        <v>0</v>
      </c>
      <c r="BG181" s="1">
        <f>MAX($M181)</f>
        <v>0</v>
      </c>
      <c r="BH181" s="1">
        <f>MAX($N181)</f>
        <v>0</v>
      </c>
      <c r="BI181" s="1">
        <f>MAX($P181)</f>
        <v>0</v>
      </c>
      <c r="BJ181" s="1">
        <f>MAX($Q181)</f>
        <v>0</v>
      </c>
      <c r="BK181" s="1">
        <f>MAX($R181)</f>
        <v>0</v>
      </c>
    </row>
    <row r="182" spans="1:63">
      <c r="A182" s="1" t="s">
        <v>179</v>
      </c>
      <c r="B182" s="1">
        <v>0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0.02</v>
      </c>
      <c r="J182" s="1">
        <v>3000</v>
      </c>
      <c r="K182" s="1">
        <v>0</v>
      </c>
      <c r="L182" s="1" t="s">
        <v>503</v>
      </c>
      <c r="M182" s="1">
        <v>0</v>
      </c>
      <c r="N182" s="1">
        <v>0</v>
      </c>
      <c r="O182" s="1" t="s">
        <v>507</v>
      </c>
      <c r="P182" s="1">
        <v>1500</v>
      </c>
      <c r="Q182" s="1">
        <v>1</v>
      </c>
      <c r="R182" s="1">
        <v>0</v>
      </c>
      <c r="S182" s="1">
        <f>MIN($B182)</f>
        <v>0</v>
      </c>
      <c r="T182" s="1">
        <f>MIN($C182)</f>
        <v>0</v>
      </c>
      <c r="U182" s="1">
        <f>MIN($D182)</f>
        <v>0</v>
      </c>
      <c r="V182" s="1">
        <f>MIN($E182)</f>
        <v>0</v>
      </c>
      <c r="W182" s="1">
        <f>MIN($F182)</f>
        <v>0</v>
      </c>
      <c r="X182" s="1">
        <f>MIN($G182)</f>
        <v>0</v>
      </c>
      <c r="Y182" s="1">
        <f>MIN($H182)</f>
        <v>0</v>
      </c>
      <c r="Z182" s="1">
        <f>MIN($I182)</f>
        <v>0</v>
      </c>
      <c r="AA182" s="1">
        <f>MIN($J182)</f>
        <v>0</v>
      </c>
      <c r="AB182" s="1">
        <f>MIN($K182)</f>
        <v>0</v>
      </c>
      <c r="AC182" s="1">
        <f>MIN($M182)</f>
        <v>0</v>
      </c>
      <c r="AD182" s="1">
        <f>MIN($N182)</f>
        <v>0</v>
      </c>
      <c r="AE182" s="1">
        <f>MIN($P182)</f>
        <v>0</v>
      </c>
      <c r="AF182" s="1">
        <f>MIN($Q182)</f>
        <v>0</v>
      </c>
      <c r="AG182" s="1">
        <f>MIN($R182)</f>
        <v>0</v>
      </c>
      <c r="AH182" s="1">
        <f>MEDIAN($B182)</f>
        <v>0</v>
      </c>
      <c r="AI182" s="1">
        <f>MEDIAN($C182)</f>
        <v>0</v>
      </c>
      <c r="AJ182" s="1">
        <f>MEDIAN($D182)</f>
        <v>0</v>
      </c>
      <c r="AK182" s="1">
        <f>MEDIAN($E182)</f>
        <v>0</v>
      </c>
      <c r="AL182" s="1">
        <f>MEDIAN($F182)</f>
        <v>0</v>
      </c>
      <c r="AM182" s="1">
        <f>MEDIAN($G182)</f>
        <v>0</v>
      </c>
      <c r="AN182" s="1">
        <f>MEDIAN($H182)</f>
        <v>0</v>
      </c>
      <c r="AO182" s="1">
        <f>MEDIAN($I182)</f>
        <v>0</v>
      </c>
      <c r="AP182" s="1">
        <f>MEDIAN($J182)</f>
        <v>0</v>
      </c>
      <c r="AQ182" s="1">
        <f>MEDIAN($K182)</f>
        <v>0</v>
      </c>
      <c r="AR182" s="1">
        <f>MEDIAN($M182)</f>
        <v>0</v>
      </c>
      <c r="AS182" s="1">
        <f>MEDIAN($N182)</f>
        <v>0</v>
      </c>
      <c r="AT182" s="1">
        <f>MEDIAN($P182)</f>
        <v>0</v>
      </c>
      <c r="AU182" s="1">
        <f>MEDIAN($Q182)</f>
        <v>0</v>
      </c>
      <c r="AV182" s="1">
        <f>MEDIAN($R182)</f>
        <v>0</v>
      </c>
      <c r="AW182" s="1">
        <f>MAX($B182)</f>
        <v>0</v>
      </c>
      <c r="AX182" s="1">
        <f>MAX($C182)</f>
        <v>0</v>
      </c>
      <c r="AY182" s="1">
        <f>MAX($D182)</f>
        <v>0</v>
      </c>
      <c r="AZ182" s="1">
        <f>MAX($E182)</f>
        <v>0</v>
      </c>
      <c r="BA182" s="1">
        <f>MAX($F182)</f>
        <v>0</v>
      </c>
      <c r="BB182" s="1">
        <f>MAX($G182)</f>
        <v>0</v>
      </c>
      <c r="BC182" s="1">
        <f>MAX($H182)</f>
        <v>0</v>
      </c>
      <c r="BD182" s="1">
        <f>MAX($I182)</f>
        <v>0</v>
      </c>
      <c r="BE182" s="1">
        <f>MAX($J182)</f>
        <v>0</v>
      </c>
      <c r="BF182" s="1">
        <f>MAX($K182)</f>
        <v>0</v>
      </c>
      <c r="BG182" s="1">
        <f>MAX($M182)</f>
        <v>0</v>
      </c>
      <c r="BH182" s="1">
        <f>MAX($N182)</f>
        <v>0</v>
      </c>
      <c r="BI182" s="1">
        <f>MAX($P182)</f>
        <v>0</v>
      </c>
      <c r="BJ182" s="1">
        <f>MAX($Q182)</f>
        <v>0</v>
      </c>
      <c r="BK182" s="1">
        <f>MAX($R182)</f>
        <v>0</v>
      </c>
    </row>
    <row r="183" spans="1:63">
      <c r="A183" s="1" t="s">
        <v>180</v>
      </c>
      <c r="B183" s="1">
        <v>0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0.019</v>
      </c>
      <c r="J183" s="1">
        <v>3000</v>
      </c>
      <c r="K183" s="1">
        <v>0</v>
      </c>
      <c r="L183" s="1" t="s">
        <v>503</v>
      </c>
      <c r="M183" s="1">
        <v>0</v>
      </c>
      <c r="N183" s="1">
        <v>0</v>
      </c>
      <c r="O183" s="1" t="s">
        <v>507</v>
      </c>
      <c r="P183" s="1">
        <v>1500</v>
      </c>
      <c r="Q183" s="1">
        <v>1</v>
      </c>
      <c r="R183" s="1">
        <v>0</v>
      </c>
      <c r="S183" s="1">
        <f>MIN($B183)</f>
        <v>0</v>
      </c>
      <c r="T183" s="1">
        <f>MIN($C183)</f>
        <v>0</v>
      </c>
      <c r="U183" s="1">
        <f>MIN($D183)</f>
        <v>0</v>
      </c>
      <c r="V183" s="1">
        <f>MIN($E183)</f>
        <v>0</v>
      </c>
      <c r="W183" s="1">
        <f>MIN($F183)</f>
        <v>0</v>
      </c>
      <c r="X183" s="1">
        <f>MIN($G183)</f>
        <v>0</v>
      </c>
      <c r="Y183" s="1">
        <f>MIN($H183)</f>
        <v>0</v>
      </c>
      <c r="Z183" s="1">
        <f>MIN($I183)</f>
        <v>0</v>
      </c>
      <c r="AA183" s="1">
        <f>MIN($J183)</f>
        <v>0</v>
      </c>
      <c r="AB183" s="1">
        <f>MIN($K183)</f>
        <v>0</v>
      </c>
      <c r="AC183" s="1">
        <f>MIN($M183)</f>
        <v>0</v>
      </c>
      <c r="AD183" s="1">
        <f>MIN($N183)</f>
        <v>0</v>
      </c>
      <c r="AE183" s="1">
        <f>MIN($P183)</f>
        <v>0</v>
      </c>
      <c r="AF183" s="1">
        <f>MIN($Q183)</f>
        <v>0</v>
      </c>
      <c r="AG183" s="1">
        <f>MIN($R183)</f>
        <v>0</v>
      </c>
      <c r="AH183" s="1">
        <f>MEDIAN($B183)</f>
        <v>0</v>
      </c>
      <c r="AI183" s="1">
        <f>MEDIAN($C183)</f>
        <v>0</v>
      </c>
      <c r="AJ183" s="1">
        <f>MEDIAN($D183)</f>
        <v>0</v>
      </c>
      <c r="AK183" s="1">
        <f>MEDIAN($E183)</f>
        <v>0</v>
      </c>
      <c r="AL183" s="1">
        <f>MEDIAN($F183)</f>
        <v>0</v>
      </c>
      <c r="AM183" s="1">
        <f>MEDIAN($G183)</f>
        <v>0</v>
      </c>
      <c r="AN183" s="1">
        <f>MEDIAN($H183)</f>
        <v>0</v>
      </c>
      <c r="AO183" s="1">
        <f>MEDIAN($I183)</f>
        <v>0</v>
      </c>
      <c r="AP183" s="1">
        <f>MEDIAN($J183)</f>
        <v>0</v>
      </c>
      <c r="AQ183" s="1">
        <f>MEDIAN($K183)</f>
        <v>0</v>
      </c>
      <c r="AR183" s="1">
        <f>MEDIAN($M183)</f>
        <v>0</v>
      </c>
      <c r="AS183" s="1">
        <f>MEDIAN($N183)</f>
        <v>0</v>
      </c>
      <c r="AT183" s="1">
        <f>MEDIAN($P183)</f>
        <v>0</v>
      </c>
      <c r="AU183" s="1">
        <f>MEDIAN($Q183)</f>
        <v>0</v>
      </c>
      <c r="AV183" s="1">
        <f>MEDIAN($R183)</f>
        <v>0</v>
      </c>
      <c r="AW183" s="1">
        <f>MAX($B183)</f>
        <v>0</v>
      </c>
      <c r="AX183" s="1">
        <f>MAX($C183)</f>
        <v>0</v>
      </c>
      <c r="AY183" s="1">
        <f>MAX($D183)</f>
        <v>0</v>
      </c>
      <c r="AZ183" s="1">
        <f>MAX($E183)</f>
        <v>0</v>
      </c>
      <c r="BA183" s="1">
        <f>MAX($F183)</f>
        <v>0</v>
      </c>
      <c r="BB183" s="1">
        <f>MAX($G183)</f>
        <v>0</v>
      </c>
      <c r="BC183" s="1">
        <f>MAX($H183)</f>
        <v>0</v>
      </c>
      <c r="BD183" s="1">
        <f>MAX($I183)</f>
        <v>0</v>
      </c>
      <c r="BE183" s="1">
        <f>MAX($J183)</f>
        <v>0</v>
      </c>
      <c r="BF183" s="1">
        <f>MAX($K183)</f>
        <v>0</v>
      </c>
      <c r="BG183" s="1">
        <f>MAX($M183)</f>
        <v>0</v>
      </c>
      <c r="BH183" s="1">
        <f>MAX($N183)</f>
        <v>0</v>
      </c>
      <c r="BI183" s="1">
        <f>MAX($P183)</f>
        <v>0</v>
      </c>
      <c r="BJ183" s="1">
        <f>MAX($Q183)</f>
        <v>0</v>
      </c>
      <c r="BK183" s="1">
        <f>MAX($R183)</f>
        <v>0</v>
      </c>
    </row>
    <row r="184" spans="1:63">
      <c r="A184" s="1" t="s">
        <v>181</v>
      </c>
      <c r="B184" s="1">
        <v>0</v>
      </c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0.02</v>
      </c>
      <c r="J184" s="1">
        <v>3000</v>
      </c>
      <c r="K184" s="1">
        <v>0</v>
      </c>
      <c r="L184" s="1" t="s">
        <v>503</v>
      </c>
      <c r="M184" s="1">
        <v>0</v>
      </c>
      <c r="N184" s="1">
        <v>0</v>
      </c>
      <c r="O184" s="1" t="s">
        <v>507</v>
      </c>
      <c r="P184" s="1">
        <v>1500</v>
      </c>
      <c r="Q184" s="1">
        <v>1</v>
      </c>
      <c r="R184" s="1">
        <v>0</v>
      </c>
      <c r="S184" s="1">
        <f>MIN($B184)</f>
        <v>0</v>
      </c>
      <c r="T184" s="1">
        <f>MIN($C184)</f>
        <v>0</v>
      </c>
      <c r="U184" s="1">
        <f>MIN($D184)</f>
        <v>0</v>
      </c>
      <c r="V184" s="1">
        <f>MIN($E184)</f>
        <v>0</v>
      </c>
      <c r="W184" s="1">
        <f>MIN($F184)</f>
        <v>0</v>
      </c>
      <c r="X184" s="1">
        <f>MIN($G184)</f>
        <v>0</v>
      </c>
      <c r="Y184" s="1">
        <f>MIN($H184)</f>
        <v>0</v>
      </c>
      <c r="Z184" s="1">
        <f>MIN($I184)</f>
        <v>0</v>
      </c>
      <c r="AA184" s="1">
        <f>MIN($J184)</f>
        <v>0</v>
      </c>
      <c r="AB184" s="1">
        <f>MIN($K184)</f>
        <v>0</v>
      </c>
      <c r="AC184" s="1">
        <f>MIN($M184)</f>
        <v>0</v>
      </c>
      <c r="AD184" s="1">
        <f>MIN($N184)</f>
        <v>0</v>
      </c>
      <c r="AE184" s="1">
        <f>MIN($P184)</f>
        <v>0</v>
      </c>
      <c r="AF184" s="1">
        <f>MIN($Q184)</f>
        <v>0</v>
      </c>
      <c r="AG184" s="1">
        <f>MIN($R184)</f>
        <v>0</v>
      </c>
      <c r="AH184" s="1">
        <f>MEDIAN($B184)</f>
        <v>0</v>
      </c>
      <c r="AI184" s="1">
        <f>MEDIAN($C184)</f>
        <v>0</v>
      </c>
      <c r="AJ184" s="1">
        <f>MEDIAN($D184)</f>
        <v>0</v>
      </c>
      <c r="AK184" s="1">
        <f>MEDIAN($E184)</f>
        <v>0</v>
      </c>
      <c r="AL184" s="1">
        <f>MEDIAN($F184)</f>
        <v>0</v>
      </c>
      <c r="AM184" s="1">
        <f>MEDIAN($G184)</f>
        <v>0</v>
      </c>
      <c r="AN184" s="1">
        <f>MEDIAN($H184)</f>
        <v>0</v>
      </c>
      <c r="AO184" s="1">
        <f>MEDIAN($I184)</f>
        <v>0</v>
      </c>
      <c r="AP184" s="1">
        <f>MEDIAN($J184)</f>
        <v>0</v>
      </c>
      <c r="AQ184" s="1">
        <f>MEDIAN($K184)</f>
        <v>0</v>
      </c>
      <c r="AR184" s="1">
        <f>MEDIAN($M184)</f>
        <v>0</v>
      </c>
      <c r="AS184" s="1">
        <f>MEDIAN($N184)</f>
        <v>0</v>
      </c>
      <c r="AT184" s="1">
        <f>MEDIAN($P184)</f>
        <v>0</v>
      </c>
      <c r="AU184" s="1">
        <f>MEDIAN($Q184)</f>
        <v>0</v>
      </c>
      <c r="AV184" s="1">
        <f>MEDIAN($R184)</f>
        <v>0</v>
      </c>
      <c r="AW184" s="1">
        <f>MAX($B184)</f>
        <v>0</v>
      </c>
      <c r="AX184" s="1">
        <f>MAX($C184)</f>
        <v>0</v>
      </c>
      <c r="AY184" s="1">
        <f>MAX($D184)</f>
        <v>0</v>
      </c>
      <c r="AZ184" s="1">
        <f>MAX($E184)</f>
        <v>0</v>
      </c>
      <c r="BA184" s="1">
        <f>MAX($F184)</f>
        <v>0</v>
      </c>
      <c r="BB184" s="1">
        <f>MAX($G184)</f>
        <v>0</v>
      </c>
      <c r="BC184" s="1">
        <f>MAX($H184)</f>
        <v>0</v>
      </c>
      <c r="BD184" s="1">
        <f>MAX($I184)</f>
        <v>0</v>
      </c>
      <c r="BE184" s="1">
        <f>MAX($J184)</f>
        <v>0</v>
      </c>
      <c r="BF184" s="1">
        <f>MAX($K184)</f>
        <v>0</v>
      </c>
      <c r="BG184" s="1">
        <f>MAX($M184)</f>
        <v>0</v>
      </c>
      <c r="BH184" s="1">
        <f>MAX($N184)</f>
        <v>0</v>
      </c>
      <c r="BI184" s="1">
        <f>MAX($P184)</f>
        <v>0</v>
      </c>
      <c r="BJ184" s="1">
        <f>MAX($Q184)</f>
        <v>0</v>
      </c>
      <c r="BK184" s="1">
        <f>MAX($R184)</f>
        <v>0</v>
      </c>
    </row>
    <row r="185" spans="1:63">
      <c r="A185" s="1" t="s">
        <v>182</v>
      </c>
      <c r="B185" s="1">
        <v>0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0.019</v>
      </c>
      <c r="J185" s="1">
        <v>3000</v>
      </c>
      <c r="K185" s="1">
        <v>0</v>
      </c>
      <c r="L185" s="1" t="s">
        <v>503</v>
      </c>
      <c r="M185" s="1">
        <v>0</v>
      </c>
      <c r="N185" s="1">
        <v>0</v>
      </c>
      <c r="O185" s="1" t="s">
        <v>507</v>
      </c>
      <c r="P185" s="1">
        <v>1500</v>
      </c>
      <c r="Q185" s="1">
        <v>1</v>
      </c>
      <c r="R185" s="1">
        <v>0</v>
      </c>
      <c r="S185" s="1">
        <f>MIN($B185)</f>
        <v>0</v>
      </c>
      <c r="T185" s="1">
        <f>MIN($C185)</f>
        <v>0</v>
      </c>
      <c r="U185" s="1">
        <f>MIN($D185)</f>
        <v>0</v>
      </c>
      <c r="V185" s="1">
        <f>MIN($E185)</f>
        <v>0</v>
      </c>
      <c r="W185" s="1">
        <f>MIN($F185)</f>
        <v>0</v>
      </c>
      <c r="X185" s="1">
        <f>MIN($G185)</f>
        <v>0</v>
      </c>
      <c r="Y185" s="1">
        <f>MIN($H185)</f>
        <v>0</v>
      </c>
      <c r="Z185" s="1">
        <f>MIN($I185)</f>
        <v>0</v>
      </c>
      <c r="AA185" s="1">
        <f>MIN($J185)</f>
        <v>0</v>
      </c>
      <c r="AB185" s="1">
        <f>MIN($K185)</f>
        <v>0</v>
      </c>
      <c r="AC185" s="1">
        <f>MIN($M185)</f>
        <v>0</v>
      </c>
      <c r="AD185" s="1">
        <f>MIN($N185)</f>
        <v>0</v>
      </c>
      <c r="AE185" s="1">
        <f>MIN($P185)</f>
        <v>0</v>
      </c>
      <c r="AF185" s="1">
        <f>MIN($Q185)</f>
        <v>0</v>
      </c>
      <c r="AG185" s="1">
        <f>MIN($R185)</f>
        <v>0</v>
      </c>
      <c r="AH185" s="1">
        <f>MEDIAN($B185)</f>
        <v>0</v>
      </c>
      <c r="AI185" s="1">
        <f>MEDIAN($C185)</f>
        <v>0</v>
      </c>
      <c r="AJ185" s="1">
        <f>MEDIAN($D185)</f>
        <v>0</v>
      </c>
      <c r="AK185" s="1">
        <f>MEDIAN($E185)</f>
        <v>0</v>
      </c>
      <c r="AL185" s="1">
        <f>MEDIAN($F185)</f>
        <v>0</v>
      </c>
      <c r="AM185" s="1">
        <f>MEDIAN($G185)</f>
        <v>0</v>
      </c>
      <c r="AN185" s="1">
        <f>MEDIAN($H185)</f>
        <v>0</v>
      </c>
      <c r="AO185" s="1">
        <f>MEDIAN($I185)</f>
        <v>0</v>
      </c>
      <c r="AP185" s="1">
        <f>MEDIAN($J185)</f>
        <v>0</v>
      </c>
      <c r="AQ185" s="1">
        <f>MEDIAN($K185)</f>
        <v>0</v>
      </c>
      <c r="AR185" s="1">
        <f>MEDIAN($M185)</f>
        <v>0</v>
      </c>
      <c r="AS185" s="1">
        <f>MEDIAN($N185)</f>
        <v>0</v>
      </c>
      <c r="AT185" s="1">
        <f>MEDIAN($P185)</f>
        <v>0</v>
      </c>
      <c r="AU185" s="1">
        <f>MEDIAN($Q185)</f>
        <v>0</v>
      </c>
      <c r="AV185" s="1">
        <f>MEDIAN($R185)</f>
        <v>0</v>
      </c>
      <c r="AW185" s="1">
        <f>MAX($B185)</f>
        <v>0</v>
      </c>
      <c r="AX185" s="1">
        <f>MAX($C185)</f>
        <v>0</v>
      </c>
      <c r="AY185" s="1">
        <f>MAX($D185)</f>
        <v>0</v>
      </c>
      <c r="AZ185" s="1">
        <f>MAX($E185)</f>
        <v>0</v>
      </c>
      <c r="BA185" s="1">
        <f>MAX($F185)</f>
        <v>0</v>
      </c>
      <c r="BB185" s="1">
        <f>MAX($G185)</f>
        <v>0</v>
      </c>
      <c r="BC185" s="1">
        <f>MAX($H185)</f>
        <v>0</v>
      </c>
      <c r="BD185" s="1">
        <f>MAX($I185)</f>
        <v>0</v>
      </c>
      <c r="BE185" s="1">
        <f>MAX($J185)</f>
        <v>0</v>
      </c>
      <c r="BF185" s="1">
        <f>MAX($K185)</f>
        <v>0</v>
      </c>
      <c r="BG185" s="1">
        <f>MAX($M185)</f>
        <v>0</v>
      </c>
      <c r="BH185" s="1">
        <f>MAX($N185)</f>
        <v>0</v>
      </c>
      <c r="BI185" s="1">
        <f>MAX($P185)</f>
        <v>0</v>
      </c>
      <c r="BJ185" s="1">
        <f>MAX($Q185)</f>
        <v>0</v>
      </c>
      <c r="BK185" s="1">
        <f>MAX($R185)</f>
        <v>0</v>
      </c>
    </row>
    <row r="186" spans="1:63">
      <c r="A186" s="1" t="s">
        <v>183</v>
      </c>
      <c r="B186" s="1">
        <v>0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0.019</v>
      </c>
      <c r="J186" s="1">
        <v>3000</v>
      </c>
      <c r="K186" s="1">
        <v>0</v>
      </c>
      <c r="L186" s="1" t="s">
        <v>503</v>
      </c>
      <c r="M186" s="1">
        <v>0</v>
      </c>
      <c r="N186" s="1">
        <v>0</v>
      </c>
      <c r="O186" s="1" t="s">
        <v>507</v>
      </c>
      <c r="P186" s="1">
        <v>1500</v>
      </c>
      <c r="Q186" s="1">
        <v>1</v>
      </c>
      <c r="R186" s="1">
        <v>0</v>
      </c>
      <c r="S186" s="1">
        <f>MIN($B186)</f>
        <v>0</v>
      </c>
      <c r="T186" s="1">
        <f>MIN($C186)</f>
        <v>0</v>
      </c>
      <c r="U186" s="1">
        <f>MIN($D186)</f>
        <v>0</v>
      </c>
      <c r="V186" s="1">
        <f>MIN($E186)</f>
        <v>0</v>
      </c>
      <c r="W186" s="1">
        <f>MIN($F186)</f>
        <v>0</v>
      </c>
      <c r="X186" s="1">
        <f>MIN($G186)</f>
        <v>0</v>
      </c>
      <c r="Y186" s="1">
        <f>MIN($H186)</f>
        <v>0</v>
      </c>
      <c r="Z186" s="1">
        <f>MIN($I186)</f>
        <v>0</v>
      </c>
      <c r="AA186" s="1">
        <f>MIN($J186)</f>
        <v>0</v>
      </c>
      <c r="AB186" s="1">
        <f>MIN($K186)</f>
        <v>0</v>
      </c>
      <c r="AC186" s="1">
        <f>MIN($M186)</f>
        <v>0</v>
      </c>
      <c r="AD186" s="1">
        <f>MIN($N186)</f>
        <v>0</v>
      </c>
      <c r="AE186" s="1">
        <f>MIN($P186)</f>
        <v>0</v>
      </c>
      <c r="AF186" s="1">
        <f>MIN($Q186)</f>
        <v>0</v>
      </c>
      <c r="AG186" s="1">
        <f>MIN($R186)</f>
        <v>0</v>
      </c>
      <c r="AH186" s="1">
        <f>MEDIAN($B186)</f>
        <v>0</v>
      </c>
      <c r="AI186" s="1">
        <f>MEDIAN($C186)</f>
        <v>0</v>
      </c>
      <c r="AJ186" s="1">
        <f>MEDIAN($D186)</f>
        <v>0</v>
      </c>
      <c r="AK186" s="1">
        <f>MEDIAN($E186)</f>
        <v>0</v>
      </c>
      <c r="AL186" s="1">
        <f>MEDIAN($F186)</f>
        <v>0</v>
      </c>
      <c r="AM186" s="1">
        <f>MEDIAN($G186)</f>
        <v>0</v>
      </c>
      <c r="AN186" s="1">
        <f>MEDIAN($H186)</f>
        <v>0</v>
      </c>
      <c r="AO186" s="1">
        <f>MEDIAN($I186)</f>
        <v>0</v>
      </c>
      <c r="AP186" s="1">
        <f>MEDIAN($J186)</f>
        <v>0</v>
      </c>
      <c r="AQ186" s="1">
        <f>MEDIAN($K186)</f>
        <v>0</v>
      </c>
      <c r="AR186" s="1">
        <f>MEDIAN($M186)</f>
        <v>0</v>
      </c>
      <c r="AS186" s="1">
        <f>MEDIAN($N186)</f>
        <v>0</v>
      </c>
      <c r="AT186" s="1">
        <f>MEDIAN($P186)</f>
        <v>0</v>
      </c>
      <c r="AU186" s="1">
        <f>MEDIAN($Q186)</f>
        <v>0</v>
      </c>
      <c r="AV186" s="1">
        <f>MEDIAN($R186)</f>
        <v>0</v>
      </c>
      <c r="AW186" s="1">
        <f>MAX($B186)</f>
        <v>0</v>
      </c>
      <c r="AX186" s="1">
        <f>MAX($C186)</f>
        <v>0</v>
      </c>
      <c r="AY186" s="1">
        <f>MAX($D186)</f>
        <v>0</v>
      </c>
      <c r="AZ186" s="1">
        <f>MAX($E186)</f>
        <v>0</v>
      </c>
      <c r="BA186" s="1">
        <f>MAX($F186)</f>
        <v>0</v>
      </c>
      <c r="BB186" s="1">
        <f>MAX($G186)</f>
        <v>0</v>
      </c>
      <c r="BC186" s="1">
        <f>MAX($H186)</f>
        <v>0</v>
      </c>
      <c r="BD186" s="1">
        <f>MAX($I186)</f>
        <v>0</v>
      </c>
      <c r="BE186" s="1">
        <f>MAX($J186)</f>
        <v>0</v>
      </c>
      <c r="BF186" s="1">
        <f>MAX($K186)</f>
        <v>0</v>
      </c>
      <c r="BG186" s="1">
        <f>MAX($M186)</f>
        <v>0</v>
      </c>
      <c r="BH186" s="1">
        <f>MAX($N186)</f>
        <v>0</v>
      </c>
      <c r="BI186" s="1">
        <f>MAX($P186)</f>
        <v>0</v>
      </c>
      <c r="BJ186" s="1">
        <f>MAX($Q186)</f>
        <v>0</v>
      </c>
      <c r="BK186" s="1">
        <f>MAX($R186)</f>
        <v>0</v>
      </c>
    </row>
    <row r="187" spans="1:63">
      <c r="A187" s="1" t="s">
        <v>184</v>
      </c>
      <c r="B187" s="1">
        <v>0</v>
      </c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0.022</v>
      </c>
      <c r="J187" s="1">
        <v>3000</v>
      </c>
      <c r="K187" s="1">
        <v>0</v>
      </c>
      <c r="L187" s="1" t="s">
        <v>503</v>
      </c>
      <c r="M187" s="1">
        <v>0</v>
      </c>
      <c r="N187" s="1">
        <v>0</v>
      </c>
      <c r="O187" s="1" t="s">
        <v>507</v>
      </c>
      <c r="P187" s="1">
        <v>1500</v>
      </c>
      <c r="Q187" s="1">
        <v>1</v>
      </c>
      <c r="R187" s="1">
        <v>0</v>
      </c>
      <c r="S187" s="1">
        <f>MIN($B187)</f>
        <v>0</v>
      </c>
      <c r="T187" s="1">
        <f>MIN($C187)</f>
        <v>0</v>
      </c>
      <c r="U187" s="1">
        <f>MIN($D187)</f>
        <v>0</v>
      </c>
      <c r="V187" s="1">
        <f>MIN($E187)</f>
        <v>0</v>
      </c>
      <c r="W187" s="1">
        <f>MIN($F187)</f>
        <v>0</v>
      </c>
      <c r="X187" s="1">
        <f>MIN($G187)</f>
        <v>0</v>
      </c>
      <c r="Y187" s="1">
        <f>MIN($H187)</f>
        <v>0</v>
      </c>
      <c r="Z187" s="1">
        <f>MIN($I187)</f>
        <v>0</v>
      </c>
      <c r="AA187" s="1">
        <f>MIN($J187)</f>
        <v>0</v>
      </c>
      <c r="AB187" s="1">
        <f>MIN($K187)</f>
        <v>0</v>
      </c>
      <c r="AC187" s="1">
        <f>MIN($M187)</f>
        <v>0</v>
      </c>
      <c r="AD187" s="1">
        <f>MIN($N187)</f>
        <v>0</v>
      </c>
      <c r="AE187" s="1">
        <f>MIN($P187)</f>
        <v>0</v>
      </c>
      <c r="AF187" s="1">
        <f>MIN($Q187)</f>
        <v>0</v>
      </c>
      <c r="AG187" s="1">
        <f>MIN($R187)</f>
        <v>0</v>
      </c>
      <c r="AH187" s="1">
        <f>MEDIAN($B187)</f>
        <v>0</v>
      </c>
      <c r="AI187" s="1">
        <f>MEDIAN($C187)</f>
        <v>0</v>
      </c>
      <c r="AJ187" s="1">
        <f>MEDIAN($D187)</f>
        <v>0</v>
      </c>
      <c r="AK187" s="1">
        <f>MEDIAN($E187)</f>
        <v>0</v>
      </c>
      <c r="AL187" s="1">
        <f>MEDIAN($F187)</f>
        <v>0</v>
      </c>
      <c r="AM187" s="1">
        <f>MEDIAN($G187)</f>
        <v>0</v>
      </c>
      <c r="AN187" s="1">
        <f>MEDIAN($H187)</f>
        <v>0</v>
      </c>
      <c r="AO187" s="1">
        <f>MEDIAN($I187)</f>
        <v>0</v>
      </c>
      <c r="AP187" s="1">
        <f>MEDIAN($J187)</f>
        <v>0</v>
      </c>
      <c r="AQ187" s="1">
        <f>MEDIAN($K187)</f>
        <v>0</v>
      </c>
      <c r="AR187" s="1">
        <f>MEDIAN($M187)</f>
        <v>0</v>
      </c>
      <c r="AS187" s="1">
        <f>MEDIAN($N187)</f>
        <v>0</v>
      </c>
      <c r="AT187" s="1">
        <f>MEDIAN($P187)</f>
        <v>0</v>
      </c>
      <c r="AU187" s="1">
        <f>MEDIAN($Q187)</f>
        <v>0</v>
      </c>
      <c r="AV187" s="1">
        <f>MEDIAN($R187)</f>
        <v>0</v>
      </c>
      <c r="AW187" s="1">
        <f>MAX($B187)</f>
        <v>0</v>
      </c>
      <c r="AX187" s="1">
        <f>MAX($C187)</f>
        <v>0</v>
      </c>
      <c r="AY187" s="1">
        <f>MAX($D187)</f>
        <v>0</v>
      </c>
      <c r="AZ187" s="1">
        <f>MAX($E187)</f>
        <v>0</v>
      </c>
      <c r="BA187" s="1">
        <f>MAX($F187)</f>
        <v>0</v>
      </c>
      <c r="BB187" s="1">
        <f>MAX($G187)</f>
        <v>0</v>
      </c>
      <c r="BC187" s="1">
        <f>MAX($H187)</f>
        <v>0</v>
      </c>
      <c r="BD187" s="1">
        <f>MAX($I187)</f>
        <v>0</v>
      </c>
      <c r="BE187" s="1">
        <f>MAX($J187)</f>
        <v>0</v>
      </c>
      <c r="BF187" s="1">
        <f>MAX($K187)</f>
        <v>0</v>
      </c>
      <c r="BG187" s="1">
        <f>MAX($M187)</f>
        <v>0</v>
      </c>
      <c r="BH187" s="1">
        <f>MAX($N187)</f>
        <v>0</v>
      </c>
      <c r="BI187" s="1">
        <f>MAX($P187)</f>
        <v>0</v>
      </c>
      <c r="BJ187" s="1">
        <f>MAX($Q187)</f>
        <v>0</v>
      </c>
      <c r="BK187" s="1">
        <f>MAX($R187)</f>
        <v>0</v>
      </c>
    </row>
    <row r="188" spans="1:63">
      <c r="A188" s="1" t="s">
        <v>185</v>
      </c>
      <c r="B188" s="1">
        <v>0</v>
      </c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0.022</v>
      </c>
      <c r="J188" s="1">
        <v>3000</v>
      </c>
      <c r="K188" s="1">
        <v>0</v>
      </c>
      <c r="L188" s="1" t="s">
        <v>503</v>
      </c>
      <c r="M188" s="1">
        <v>0</v>
      </c>
      <c r="N188" s="1">
        <v>0</v>
      </c>
      <c r="O188" s="1" t="s">
        <v>507</v>
      </c>
      <c r="P188" s="1">
        <v>1500</v>
      </c>
      <c r="Q188" s="1">
        <v>1</v>
      </c>
      <c r="R188" s="1">
        <v>0</v>
      </c>
      <c r="S188" s="1">
        <f>MIN($B188)</f>
        <v>0</v>
      </c>
      <c r="T188" s="1">
        <f>MIN($C188)</f>
        <v>0</v>
      </c>
      <c r="U188" s="1">
        <f>MIN($D188)</f>
        <v>0</v>
      </c>
      <c r="V188" s="1">
        <f>MIN($E188)</f>
        <v>0</v>
      </c>
      <c r="W188" s="1">
        <f>MIN($F188)</f>
        <v>0</v>
      </c>
      <c r="X188" s="1">
        <f>MIN($G188)</f>
        <v>0</v>
      </c>
      <c r="Y188" s="1">
        <f>MIN($H188)</f>
        <v>0</v>
      </c>
      <c r="Z188" s="1">
        <f>MIN($I188)</f>
        <v>0</v>
      </c>
      <c r="AA188" s="1">
        <f>MIN($J188)</f>
        <v>0</v>
      </c>
      <c r="AB188" s="1">
        <f>MIN($K188)</f>
        <v>0</v>
      </c>
      <c r="AC188" s="1">
        <f>MIN($M188)</f>
        <v>0</v>
      </c>
      <c r="AD188" s="1">
        <f>MIN($N188)</f>
        <v>0</v>
      </c>
      <c r="AE188" s="1">
        <f>MIN($P188)</f>
        <v>0</v>
      </c>
      <c r="AF188" s="1">
        <f>MIN($Q188)</f>
        <v>0</v>
      </c>
      <c r="AG188" s="1">
        <f>MIN($R188)</f>
        <v>0</v>
      </c>
      <c r="AH188" s="1">
        <f>MEDIAN($B188)</f>
        <v>0</v>
      </c>
      <c r="AI188" s="1">
        <f>MEDIAN($C188)</f>
        <v>0</v>
      </c>
      <c r="AJ188" s="1">
        <f>MEDIAN($D188)</f>
        <v>0</v>
      </c>
      <c r="AK188" s="1">
        <f>MEDIAN($E188)</f>
        <v>0</v>
      </c>
      <c r="AL188" s="1">
        <f>MEDIAN($F188)</f>
        <v>0</v>
      </c>
      <c r="AM188" s="1">
        <f>MEDIAN($G188)</f>
        <v>0</v>
      </c>
      <c r="AN188" s="1">
        <f>MEDIAN($H188)</f>
        <v>0</v>
      </c>
      <c r="AO188" s="1">
        <f>MEDIAN($I188)</f>
        <v>0</v>
      </c>
      <c r="AP188" s="1">
        <f>MEDIAN($J188)</f>
        <v>0</v>
      </c>
      <c r="AQ188" s="1">
        <f>MEDIAN($K188)</f>
        <v>0</v>
      </c>
      <c r="AR188" s="1">
        <f>MEDIAN($M188)</f>
        <v>0</v>
      </c>
      <c r="AS188" s="1">
        <f>MEDIAN($N188)</f>
        <v>0</v>
      </c>
      <c r="AT188" s="1">
        <f>MEDIAN($P188)</f>
        <v>0</v>
      </c>
      <c r="AU188" s="1">
        <f>MEDIAN($Q188)</f>
        <v>0</v>
      </c>
      <c r="AV188" s="1">
        <f>MEDIAN($R188)</f>
        <v>0</v>
      </c>
      <c r="AW188" s="1">
        <f>MAX($B188)</f>
        <v>0</v>
      </c>
      <c r="AX188" s="1">
        <f>MAX($C188)</f>
        <v>0</v>
      </c>
      <c r="AY188" s="1">
        <f>MAX($D188)</f>
        <v>0</v>
      </c>
      <c r="AZ188" s="1">
        <f>MAX($E188)</f>
        <v>0</v>
      </c>
      <c r="BA188" s="1">
        <f>MAX($F188)</f>
        <v>0</v>
      </c>
      <c r="BB188" s="1">
        <f>MAX($G188)</f>
        <v>0</v>
      </c>
      <c r="BC188" s="1">
        <f>MAX($H188)</f>
        <v>0</v>
      </c>
      <c r="BD188" s="1">
        <f>MAX($I188)</f>
        <v>0</v>
      </c>
      <c r="BE188" s="1">
        <f>MAX($J188)</f>
        <v>0</v>
      </c>
      <c r="BF188" s="1">
        <f>MAX($K188)</f>
        <v>0</v>
      </c>
      <c r="BG188" s="1">
        <f>MAX($M188)</f>
        <v>0</v>
      </c>
      <c r="BH188" s="1">
        <f>MAX($N188)</f>
        <v>0</v>
      </c>
      <c r="BI188" s="1">
        <f>MAX($P188)</f>
        <v>0</v>
      </c>
      <c r="BJ188" s="1">
        <f>MAX($Q188)</f>
        <v>0</v>
      </c>
      <c r="BK188" s="1">
        <f>MAX($R188)</f>
        <v>0</v>
      </c>
    </row>
    <row r="189" spans="1:63">
      <c r="A189" s="1" t="s">
        <v>186</v>
      </c>
      <c r="B189" s="1">
        <v>0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0.02</v>
      </c>
      <c r="J189" s="1">
        <v>3000</v>
      </c>
      <c r="K189" s="1">
        <v>0</v>
      </c>
      <c r="L189" s="1" t="s">
        <v>503</v>
      </c>
      <c r="M189" s="1">
        <v>0</v>
      </c>
      <c r="N189" s="1">
        <v>0</v>
      </c>
      <c r="O189" s="1" t="s">
        <v>507</v>
      </c>
      <c r="P189" s="1">
        <v>1500</v>
      </c>
      <c r="Q189" s="1">
        <v>1</v>
      </c>
      <c r="R189" s="1">
        <v>0</v>
      </c>
      <c r="S189" s="1">
        <f>MIN($B189)</f>
        <v>0</v>
      </c>
      <c r="T189" s="1">
        <f>MIN($C189)</f>
        <v>0</v>
      </c>
      <c r="U189" s="1">
        <f>MIN($D189)</f>
        <v>0</v>
      </c>
      <c r="V189" s="1">
        <f>MIN($E189)</f>
        <v>0</v>
      </c>
      <c r="W189" s="1">
        <f>MIN($F189)</f>
        <v>0</v>
      </c>
      <c r="X189" s="1">
        <f>MIN($G189)</f>
        <v>0</v>
      </c>
      <c r="Y189" s="1">
        <f>MIN($H189)</f>
        <v>0</v>
      </c>
      <c r="Z189" s="1">
        <f>MIN($I189)</f>
        <v>0</v>
      </c>
      <c r="AA189" s="1">
        <f>MIN($J189)</f>
        <v>0</v>
      </c>
      <c r="AB189" s="1">
        <f>MIN($K189)</f>
        <v>0</v>
      </c>
      <c r="AC189" s="1">
        <f>MIN($M189)</f>
        <v>0</v>
      </c>
      <c r="AD189" s="1">
        <f>MIN($N189)</f>
        <v>0</v>
      </c>
      <c r="AE189" s="1">
        <f>MIN($P189)</f>
        <v>0</v>
      </c>
      <c r="AF189" s="1">
        <f>MIN($Q189)</f>
        <v>0</v>
      </c>
      <c r="AG189" s="1">
        <f>MIN($R189)</f>
        <v>0</v>
      </c>
      <c r="AH189" s="1">
        <f>MEDIAN($B189)</f>
        <v>0</v>
      </c>
      <c r="AI189" s="1">
        <f>MEDIAN($C189)</f>
        <v>0</v>
      </c>
      <c r="AJ189" s="1">
        <f>MEDIAN($D189)</f>
        <v>0</v>
      </c>
      <c r="AK189" s="1">
        <f>MEDIAN($E189)</f>
        <v>0</v>
      </c>
      <c r="AL189" s="1">
        <f>MEDIAN($F189)</f>
        <v>0</v>
      </c>
      <c r="AM189" s="1">
        <f>MEDIAN($G189)</f>
        <v>0</v>
      </c>
      <c r="AN189" s="1">
        <f>MEDIAN($H189)</f>
        <v>0</v>
      </c>
      <c r="AO189" s="1">
        <f>MEDIAN($I189)</f>
        <v>0</v>
      </c>
      <c r="AP189" s="1">
        <f>MEDIAN($J189)</f>
        <v>0</v>
      </c>
      <c r="AQ189" s="1">
        <f>MEDIAN($K189)</f>
        <v>0</v>
      </c>
      <c r="AR189" s="1">
        <f>MEDIAN($M189)</f>
        <v>0</v>
      </c>
      <c r="AS189" s="1">
        <f>MEDIAN($N189)</f>
        <v>0</v>
      </c>
      <c r="AT189" s="1">
        <f>MEDIAN($P189)</f>
        <v>0</v>
      </c>
      <c r="AU189" s="1">
        <f>MEDIAN($Q189)</f>
        <v>0</v>
      </c>
      <c r="AV189" s="1">
        <f>MEDIAN($R189)</f>
        <v>0</v>
      </c>
      <c r="AW189" s="1">
        <f>MAX($B189)</f>
        <v>0</v>
      </c>
      <c r="AX189" s="1">
        <f>MAX($C189)</f>
        <v>0</v>
      </c>
      <c r="AY189" s="1">
        <f>MAX($D189)</f>
        <v>0</v>
      </c>
      <c r="AZ189" s="1">
        <f>MAX($E189)</f>
        <v>0</v>
      </c>
      <c r="BA189" s="1">
        <f>MAX($F189)</f>
        <v>0</v>
      </c>
      <c r="BB189" s="1">
        <f>MAX($G189)</f>
        <v>0</v>
      </c>
      <c r="BC189" s="1">
        <f>MAX($H189)</f>
        <v>0</v>
      </c>
      <c r="BD189" s="1">
        <f>MAX($I189)</f>
        <v>0</v>
      </c>
      <c r="BE189" s="1">
        <f>MAX($J189)</f>
        <v>0</v>
      </c>
      <c r="BF189" s="1">
        <f>MAX($K189)</f>
        <v>0</v>
      </c>
      <c r="BG189" s="1">
        <f>MAX($M189)</f>
        <v>0</v>
      </c>
      <c r="BH189" s="1">
        <f>MAX($N189)</f>
        <v>0</v>
      </c>
      <c r="BI189" s="1">
        <f>MAX($P189)</f>
        <v>0</v>
      </c>
      <c r="BJ189" s="1">
        <f>MAX($Q189)</f>
        <v>0</v>
      </c>
      <c r="BK189" s="1">
        <f>MAX($R189)</f>
        <v>0</v>
      </c>
    </row>
    <row r="190" spans="1:63">
      <c r="A190" s="1" t="s">
        <v>187</v>
      </c>
      <c r="B190" s="1">
        <v>0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0.021</v>
      </c>
      <c r="J190" s="1">
        <v>3000</v>
      </c>
      <c r="K190" s="1">
        <v>0</v>
      </c>
      <c r="L190" s="1" t="s">
        <v>503</v>
      </c>
      <c r="M190" s="1">
        <v>0</v>
      </c>
      <c r="N190" s="1">
        <v>0</v>
      </c>
      <c r="O190" s="1" t="s">
        <v>507</v>
      </c>
      <c r="P190" s="1">
        <v>1500</v>
      </c>
      <c r="Q190" s="1">
        <v>1</v>
      </c>
      <c r="R190" s="1">
        <v>0</v>
      </c>
      <c r="S190" s="1">
        <f>MIN($B190)</f>
        <v>0</v>
      </c>
      <c r="T190" s="1">
        <f>MIN($C190)</f>
        <v>0</v>
      </c>
      <c r="U190" s="1">
        <f>MIN($D190)</f>
        <v>0</v>
      </c>
      <c r="V190" s="1">
        <f>MIN($E190)</f>
        <v>0</v>
      </c>
      <c r="W190" s="1">
        <f>MIN($F190)</f>
        <v>0</v>
      </c>
      <c r="X190" s="1">
        <f>MIN($G190)</f>
        <v>0</v>
      </c>
      <c r="Y190" s="1">
        <f>MIN($H190)</f>
        <v>0</v>
      </c>
      <c r="Z190" s="1">
        <f>MIN($I190)</f>
        <v>0</v>
      </c>
      <c r="AA190" s="1">
        <f>MIN($J190)</f>
        <v>0</v>
      </c>
      <c r="AB190" s="1">
        <f>MIN($K190)</f>
        <v>0</v>
      </c>
      <c r="AC190" s="1">
        <f>MIN($M190)</f>
        <v>0</v>
      </c>
      <c r="AD190" s="1">
        <f>MIN($N190)</f>
        <v>0</v>
      </c>
      <c r="AE190" s="1">
        <f>MIN($P190)</f>
        <v>0</v>
      </c>
      <c r="AF190" s="1">
        <f>MIN($Q190)</f>
        <v>0</v>
      </c>
      <c r="AG190" s="1">
        <f>MIN($R190)</f>
        <v>0</v>
      </c>
      <c r="AH190" s="1">
        <f>MEDIAN($B190)</f>
        <v>0</v>
      </c>
      <c r="AI190" s="1">
        <f>MEDIAN($C190)</f>
        <v>0</v>
      </c>
      <c r="AJ190" s="1">
        <f>MEDIAN($D190)</f>
        <v>0</v>
      </c>
      <c r="AK190" s="1">
        <f>MEDIAN($E190)</f>
        <v>0</v>
      </c>
      <c r="AL190" s="1">
        <f>MEDIAN($F190)</f>
        <v>0</v>
      </c>
      <c r="AM190" s="1">
        <f>MEDIAN($G190)</f>
        <v>0</v>
      </c>
      <c r="AN190" s="1">
        <f>MEDIAN($H190)</f>
        <v>0</v>
      </c>
      <c r="AO190" s="1">
        <f>MEDIAN($I190)</f>
        <v>0</v>
      </c>
      <c r="AP190" s="1">
        <f>MEDIAN($J190)</f>
        <v>0</v>
      </c>
      <c r="AQ190" s="1">
        <f>MEDIAN($K190)</f>
        <v>0</v>
      </c>
      <c r="AR190" s="1">
        <f>MEDIAN($M190)</f>
        <v>0</v>
      </c>
      <c r="AS190" s="1">
        <f>MEDIAN($N190)</f>
        <v>0</v>
      </c>
      <c r="AT190" s="1">
        <f>MEDIAN($P190)</f>
        <v>0</v>
      </c>
      <c r="AU190" s="1">
        <f>MEDIAN($Q190)</f>
        <v>0</v>
      </c>
      <c r="AV190" s="1">
        <f>MEDIAN($R190)</f>
        <v>0</v>
      </c>
      <c r="AW190" s="1">
        <f>MAX($B190)</f>
        <v>0</v>
      </c>
      <c r="AX190" s="1">
        <f>MAX($C190)</f>
        <v>0</v>
      </c>
      <c r="AY190" s="1">
        <f>MAX($D190)</f>
        <v>0</v>
      </c>
      <c r="AZ190" s="1">
        <f>MAX($E190)</f>
        <v>0</v>
      </c>
      <c r="BA190" s="1">
        <f>MAX($F190)</f>
        <v>0</v>
      </c>
      <c r="BB190" s="1">
        <f>MAX($G190)</f>
        <v>0</v>
      </c>
      <c r="BC190" s="1">
        <f>MAX($H190)</f>
        <v>0</v>
      </c>
      <c r="BD190" s="1">
        <f>MAX($I190)</f>
        <v>0</v>
      </c>
      <c r="BE190" s="1">
        <f>MAX($J190)</f>
        <v>0</v>
      </c>
      <c r="BF190" s="1">
        <f>MAX($K190)</f>
        <v>0</v>
      </c>
      <c r="BG190" s="1">
        <f>MAX($M190)</f>
        <v>0</v>
      </c>
      <c r="BH190" s="1">
        <f>MAX($N190)</f>
        <v>0</v>
      </c>
      <c r="BI190" s="1">
        <f>MAX($P190)</f>
        <v>0</v>
      </c>
      <c r="BJ190" s="1">
        <f>MAX($Q190)</f>
        <v>0</v>
      </c>
      <c r="BK190" s="1">
        <f>MAX($R190)</f>
        <v>0</v>
      </c>
    </row>
    <row r="191" spans="1:63">
      <c r="A191" s="1" t="s">
        <v>188</v>
      </c>
      <c r="B191" s="1">
        <v>0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0.019</v>
      </c>
      <c r="J191" s="1">
        <v>3000</v>
      </c>
      <c r="K191" s="1">
        <v>0</v>
      </c>
      <c r="L191" s="1" t="s">
        <v>503</v>
      </c>
      <c r="M191" s="1">
        <v>0</v>
      </c>
      <c r="N191" s="1">
        <v>0</v>
      </c>
      <c r="O191" s="1" t="s">
        <v>507</v>
      </c>
      <c r="P191" s="1">
        <v>1500</v>
      </c>
      <c r="Q191" s="1">
        <v>1</v>
      </c>
      <c r="R191" s="1">
        <v>0</v>
      </c>
      <c r="S191" s="1">
        <f>MIN($B191)</f>
        <v>0</v>
      </c>
      <c r="T191" s="1">
        <f>MIN($C191)</f>
        <v>0</v>
      </c>
      <c r="U191" s="1">
        <f>MIN($D191)</f>
        <v>0</v>
      </c>
      <c r="V191" s="1">
        <f>MIN($E191)</f>
        <v>0</v>
      </c>
      <c r="W191" s="1">
        <f>MIN($F191)</f>
        <v>0</v>
      </c>
      <c r="X191" s="1">
        <f>MIN($G191)</f>
        <v>0</v>
      </c>
      <c r="Y191" s="1">
        <f>MIN($H191)</f>
        <v>0</v>
      </c>
      <c r="Z191" s="1">
        <f>MIN($I191)</f>
        <v>0</v>
      </c>
      <c r="AA191" s="1">
        <f>MIN($J191)</f>
        <v>0</v>
      </c>
      <c r="AB191" s="1">
        <f>MIN($K191)</f>
        <v>0</v>
      </c>
      <c r="AC191" s="1">
        <f>MIN($M191)</f>
        <v>0</v>
      </c>
      <c r="AD191" s="1">
        <f>MIN($N191)</f>
        <v>0</v>
      </c>
      <c r="AE191" s="1">
        <f>MIN($P191)</f>
        <v>0</v>
      </c>
      <c r="AF191" s="1">
        <f>MIN($Q191)</f>
        <v>0</v>
      </c>
      <c r="AG191" s="1">
        <f>MIN($R191)</f>
        <v>0</v>
      </c>
      <c r="AH191" s="1">
        <f>MEDIAN($B191)</f>
        <v>0</v>
      </c>
      <c r="AI191" s="1">
        <f>MEDIAN($C191)</f>
        <v>0</v>
      </c>
      <c r="AJ191" s="1">
        <f>MEDIAN($D191)</f>
        <v>0</v>
      </c>
      <c r="AK191" s="1">
        <f>MEDIAN($E191)</f>
        <v>0</v>
      </c>
      <c r="AL191" s="1">
        <f>MEDIAN($F191)</f>
        <v>0</v>
      </c>
      <c r="AM191" s="1">
        <f>MEDIAN($G191)</f>
        <v>0</v>
      </c>
      <c r="AN191" s="1">
        <f>MEDIAN($H191)</f>
        <v>0</v>
      </c>
      <c r="AO191" s="1">
        <f>MEDIAN($I191)</f>
        <v>0</v>
      </c>
      <c r="AP191" s="1">
        <f>MEDIAN($J191)</f>
        <v>0</v>
      </c>
      <c r="AQ191" s="1">
        <f>MEDIAN($K191)</f>
        <v>0</v>
      </c>
      <c r="AR191" s="1">
        <f>MEDIAN($M191)</f>
        <v>0</v>
      </c>
      <c r="AS191" s="1">
        <f>MEDIAN($N191)</f>
        <v>0</v>
      </c>
      <c r="AT191" s="1">
        <f>MEDIAN($P191)</f>
        <v>0</v>
      </c>
      <c r="AU191" s="1">
        <f>MEDIAN($Q191)</f>
        <v>0</v>
      </c>
      <c r="AV191" s="1">
        <f>MEDIAN($R191)</f>
        <v>0</v>
      </c>
      <c r="AW191" s="1">
        <f>MAX($B191)</f>
        <v>0</v>
      </c>
      <c r="AX191" s="1">
        <f>MAX($C191)</f>
        <v>0</v>
      </c>
      <c r="AY191" s="1">
        <f>MAX($D191)</f>
        <v>0</v>
      </c>
      <c r="AZ191" s="1">
        <f>MAX($E191)</f>
        <v>0</v>
      </c>
      <c r="BA191" s="1">
        <f>MAX($F191)</f>
        <v>0</v>
      </c>
      <c r="BB191" s="1">
        <f>MAX($G191)</f>
        <v>0</v>
      </c>
      <c r="BC191" s="1">
        <f>MAX($H191)</f>
        <v>0</v>
      </c>
      <c r="BD191" s="1">
        <f>MAX($I191)</f>
        <v>0</v>
      </c>
      <c r="BE191" s="1">
        <f>MAX($J191)</f>
        <v>0</v>
      </c>
      <c r="BF191" s="1">
        <f>MAX($K191)</f>
        <v>0</v>
      </c>
      <c r="BG191" s="1">
        <f>MAX($M191)</f>
        <v>0</v>
      </c>
      <c r="BH191" s="1">
        <f>MAX($N191)</f>
        <v>0</v>
      </c>
      <c r="BI191" s="1">
        <f>MAX($P191)</f>
        <v>0</v>
      </c>
      <c r="BJ191" s="1">
        <f>MAX($Q191)</f>
        <v>0</v>
      </c>
      <c r="BK191" s="1">
        <f>MAX($R191)</f>
        <v>0</v>
      </c>
    </row>
    <row r="192" spans="1:63">
      <c r="A192" s="1" t="s">
        <v>189</v>
      </c>
      <c r="B192" s="1">
        <v>0</v>
      </c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0.019</v>
      </c>
      <c r="J192" s="1">
        <v>3000</v>
      </c>
      <c r="K192" s="1">
        <v>0</v>
      </c>
      <c r="L192" s="1" t="s">
        <v>503</v>
      </c>
      <c r="M192" s="1">
        <v>0</v>
      </c>
      <c r="N192" s="1">
        <v>0</v>
      </c>
      <c r="O192" s="1" t="s">
        <v>507</v>
      </c>
      <c r="P192" s="1">
        <v>1500</v>
      </c>
      <c r="Q192" s="1">
        <v>1</v>
      </c>
      <c r="R192" s="1">
        <v>0</v>
      </c>
      <c r="S192" s="1">
        <f>MIN($B192)</f>
        <v>0</v>
      </c>
      <c r="T192" s="1">
        <f>MIN($C192)</f>
        <v>0</v>
      </c>
      <c r="U192" s="1">
        <f>MIN($D192)</f>
        <v>0</v>
      </c>
      <c r="V192" s="1">
        <f>MIN($E192)</f>
        <v>0</v>
      </c>
      <c r="W192" s="1">
        <f>MIN($F192)</f>
        <v>0</v>
      </c>
      <c r="X192" s="1">
        <f>MIN($G192)</f>
        <v>0</v>
      </c>
      <c r="Y192" s="1">
        <f>MIN($H192)</f>
        <v>0</v>
      </c>
      <c r="Z192" s="1">
        <f>MIN($I192)</f>
        <v>0</v>
      </c>
      <c r="AA192" s="1">
        <f>MIN($J192)</f>
        <v>0</v>
      </c>
      <c r="AB192" s="1">
        <f>MIN($K192)</f>
        <v>0</v>
      </c>
      <c r="AC192" s="1">
        <f>MIN($M192)</f>
        <v>0</v>
      </c>
      <c r="AD192" s="1">
        <f>MIN($N192)</f>
        <v>0</v>
      </c>
      <c r="AE192" s="1">
        <f>MIN($P192)</f>
        <v>0</v>
      </c>
      <c r="AF192" s="1">
        <f>MIN($Q192)</f>
        <v>0</v>
      </c>
      <c r="AG192" s="1">
        <f>MIN($R192)</f>
        <v>0</v>
      </c>
      <c r="AH192" s="1">
        <f>MEDIAN($B192)</f>
        <v>0</v>
      </c>
      <c r="AI192" s="1">
        <f>MEDIAN($C192)</f>
        <v>0</v>
      </c>
      <c r="AJ192" s="1">
        <f>MEDIAN($D192)</f>
        <v>0</v>
      </c>
      <c r="AK192" s="1">
        <f>MEDIAN($E192)</f>
        <v>0</v>
      </c>
      <c r="AL192" s="1">
        <f>MEDIAN($F192)</f>
        <v>0</v>
      </c>
      <c r="AM192" s="1">
        <f>MEDIAN($G192)</f>
        <v>0</v>
      </c>
      <c r="AN192" s="1">
        <f>MEDIAN($H192)</f>
        <v>0</v>
      </c>
      <c r="AO192" s="1">
        <f>MEDIAN($I192)</f>
        <v>0</v>
      </c>
      <c r="AP192" s="1">
        <f>MEDIAN($J192)</f>
        <v>0</v>
      </c>
      <c r="AQ192" s="1">
        <f>MEDIAN($K192)</f>
        <v>0</v>
      </c>
      <c r="AR192" s="1">
        <f>MEDIAN($M192)</f>
        <v>0</v>
      </c>
      <c r="AS192" s="1">
        <f>MEDIAN($N192)</f>
        <v>0</v>
      </c>
      <c r="AT192" s="1">
        <f>MEDIAN($P192)</f>
        <v>0</v>
      </c>
      <c r="AU192" s="1">
        <f>MEDIAN($Q192)</f>
        <v>0</v>
      </c>
      <c r="AV192" s="1">
        <f>MEDIAN($R192)</f>
        <v>0</v>
      </c>
      <c r="AW192" s="1">
        <f>MAX($B192)</f>
        <v>0</v>
      </c>
      <c r="AX192" s="1">
        <f>MAX($C192)</f>
        <v>0</v>
      </c>
      <c r="AY192" s="1">
        <f>MAX($D192)</f>
        <v>0</v>
      </c>
      <c r="AZ192" s="1">
        <f>MAX($E192)</f>
        <v>0</v>
      </c>
      <c r="BA192" s="1">
        <f>MAX($F192)</f>
        <v>0</v>
      </c>
      <c r="BB192" s="1">
        <f>MAX($G192)</f>
        <v>0</v>
      </c>
      <c r="BC192" s="1">
        <f>MAX($H192)</f>
        <v>0</v>
      </c>
      <c r="BD192" s="1">
        <f>MAX($I192)</f>
        <v>0</v>
      </c>
      <c r="BE192" s="1">
        <f>MAX($J192)</f>
        <v>0</v>
      </c>
      <c r="BF192" s="1">
        <f>MAX($K192)</f>
        <v>0</v>
      </c>
      <c r="BG192" s="1">
        <f>MAX($M192)</f>
        <v>0</v>
      </c>
      <c r="BH192" s="1">
        <f>MAX($N192)</f>
        <v>0</v>
      </c>
      <c r="BI192" s="1">
        <f>MAX($P192)</f>
        <v>0</v>
      </c>
      <c r="BJ192" s="1">
        <f>MAX($Q192)</f>
        <v>0</v>
      </c>
      <c r="BK192" s="1">
        <f>MAX($R192)</f>
        <v>0</v>
      </c>
    </row>
    <row r="193" spans="1:63">
      <c r="A193" s="1" t="s">
        <v>190</v>
      </c>
      <c r="B193" s="1">
        <v>0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0.019</v>
      </c>
      <c r="J193" s="1">
        <v>3000</v>
      </c>
      <c r="K193" s="1">
        <v>0</v>
      </c>
      <c r="L193" s="1" t="s">
        <v>503</v>
      </c>
      <c r="M193" s="1">
        <v>0</v>
      </c>
      <c r="N193" s="1">
        <v>0</v>
      </c>
      <c r="O193" s="1" t="s">
        <v>507</v>
      </c>
      <c r="P193" s="1">
        <v>1500</v>
      </c>
      <c r="Q193" s="1">
        <v>1</v>
      </c>
      <c r="R193" s="1">
        <v>0</v>
      </c>
      <c r="S193" s="1">
        <f>MIN($B193)</f>
        <v>0</v>
      </c>
      <c r="T193" s="1">
        <f>MIN($C193)</f>
        <v>0</v>
      </c>
      <c r="U193" s="1">
        <f>MIN($D193)</f>
        <v>0</v>
      </c>
      <c r="V193" s="1">
        <f>MIN($E193)</f>
        <v>0</v>
      </c>
      <c r="W193" s="1">
        <f>MIN($F193)</f>
        <v>0</v>
      </c>
      <c r="X193" s="1">
        <f>MIN($G193)</f>
        <v>0</v>
      </c>
      <c r="Y193" s="1">
        <f>MIN($H193)</f>
        <v>0</v>
      </c>
      <c r="Z193" s="1">
        <f>MIN($I193)</f>
        <v>0</v>
      </c>
      <c r="AA193" s="1">
        <f>MIN($J193)</f>
        <v>0</v>
      </c>
      <c r="AB193" s="1">
        <f>MIN($K193)</f>
        <v>0</v>
      </c>
      <c r="AC193" s="1">
        <f>MIN($M193)</f>
        <v>0</v>
      </c>
      <c r="AD193" s="1">
        <f>MIN($N193)</f>
        <v>0</v>
      </c>
      <c r="AE193" s="1">
        <f>MIN($P193)</f>
        <v>0</v>
      </c>
      <c r="AF193" s="1">
        <f>MIN($Q193)</f>
        <v>0</v>
      </c>
      <c r="AG193" s="1">
        <f>MIN($R193)</f>
        <v>0</v>
      </c>
      <c r="AH193" s="1">
        <f>MEDIAN($B193)</f>
        <v>0</v>
      </c>
      <c r="AI193" s="1">
        <f>MEDIAN($C193)</f>
        <v>0</v>
      </c>
      <c r="AJ193" s="1">
        <f>MEDIAN($D193)</f>
        <v>0</v>
      </c>
      <c r="AK193" s="1">
        <f>MEDIAN($E193)</f>
        <v>0</v>
      </c>
      <c r="AL193" s="1">
        <f>MEDIAN($F193)</f>
        <v>0</v>
      </c>
      <c r="AM193" s="1">
        <f>MEDIAN($G193)</f>
        <v>0</v>
      </c>
      <c r="AN193" s="1">
        <f>MEDIAN($H193)</f>
        <v>0</v>
      </c>
      <c r="AO193" s="1">
        <f>MEDIAN($I193)</f>
        <v>0</v>
      </c>
      <c r="AP193" s="1">
        <f>MEDIAN($J193)</f>
        <v>0</v>
      </c>
      <c r="AQ193" s="1">
        <f>MEDIAN($K193)</f>
        <v>0</v>
      </c>
      <c r="AR193" s="1">
        <f>MEDIAN($M193)</f>
        <v>0</v>
      </c>
      <c r="AS193" s="1">
        <f>MEDIAN($N193)</f>
        <v>0</v>
      </c>
      <c r="AT193" s="1">
        <f>MEDIAN($P193)</f>
        <v>0</v>
      </c>
      <c r="AU193" s="1">
        <f>MEDIAN($Q193)</f>
        <v>0</v>
      </c>
      <c r="AV193" s="1">
        <f>MEDIAN($R193)</f>
        <v>0</v>
      </c>
      <c r="AW193" s="1">
        <f>MAX($B193)</f>
        <v>0</v>
      </c>
      <c r="AX193" s="1">
        <f>MAX($C193)</f>
        <v>0</v>
      </c>
      <c r="AY193" s="1">
        <f>MAX($D193)</f>
        <v>0</v>
      </c>
      <c r="AZ193" s="1">
        <f>MAX($E193)</f>
        <v>0</v>
      </c>
      <c r="BA193" s="1">
        <f>MAX($F193)</f>
        <v>0</v>
      </c>
      <c r="BB193" s="1">
        <f>MAX($G193)</f>
        <v>0</v>
      </c>
      <c r="BC193" s="1">
        <f>MAX($H193)</f>
        <v>0</v>
      </c>
      <c r="BD193" s="1">
        <f>MAX($I193)</f>
        <v>0</v>
      </c>
      <c r="BE193" s="1">
        <f>MAX($J193)</f>
        <v>0</v>
      </c>
      <c r="BF193" s="1">
        <f>MAX($K193)</f>
        <v>0</v>
      </c>
      <c r="BG193" s="1">
        <f>MAX($M193)</f>
        <v>0</v>
      </c>
      <c r="BH193" s="1">
        <f>MAX($N193)</f>
        <v>0</v>
      </c>
      <c r="BI193" s="1">
        <f>MAX($P193)</f>
        <v>0</v>
      </c>
      <c r="BJ193" s="1">
        <f>MAX($Q193)</f>
        <v>0</v>
      </c>
      <c r="BK193" s="1">
        <f>MAX($R193)</f>
        <v>0</v>
      </c>
    </row>
    <row r="194" spans="1:63">
      <c r="A194" s="1" t="s">
        <v>191</v>
      </c>
      <c r="B194" s="1">
        <v>0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0.02</v>
      </c>
      <c r="J194" s="1">
        <v>3000</v>
      </c>
      <c r="K194" s="1">
        <v>0</v>
      </c>
      <c r="L194" s="1" t="s">
        <v>503</v>
      </c>
      <c r="M194" s="1">
        <v>0</v>
      </c>
      <c r="N194" s="1">
        <v>0</v>
      </c>
      <c r="O194" s="1" t="s">
        <v>507</v>
      </c>
      <c r="P194" s="1">
        <v>1500</v>
      </c>
      <c r="Q194" s="1">
        <v>1</v>
      </c>
      <c r="R194" s="1">
        <v>0</v>
      </c>
      <c r="S194" s="1">
        <f>MIN($B194)</f>
        <v>0</v>
      </c>
      <c r="T194" s="1">
        <f>MIN($C194)</f>
        <v>0</v>
      </c>
      <c r="U194" s="1">
        <f>MIN($D194)</f>
        <v>0</v>
      </c>
      <c r="V194" s="1">
        <f>MIN($E194)</f>
        <v>0</v>
      </c>
      <c r="W194" s="1">
        <f>MIN($F194)</f>
        <v>0</v>
      </c>
      <c r="X194" s="1">
        <f>MIN($G194)</f>
        <v>0</v>
      </c>
      <c r="Y194" s="1">
        <f>MIN($H194)</f>
        <v>0</v>
      </c>
      <c r="Z194" s="1">
        <f>MIN($I194)</f>
        <v>0</v>
      </c>
      <c r="AA194" s="1">
        <f>MIN($J194)</f>
        <v>0</v>
      </c>
      <c r="AB194" s="1">
        <f>MIN($K194)</f>
        <v>0</v>
      </c>
      <c r="AC194" s="1">
        <f>MIN($M194)</f>
        <v>0</v>
      </c>
      <c r="AD194" s="1">
        <f>MIN($N194)</f>
        <v>0</v>
      </c>
      <c r="AE194" s="1">
        <f>MIN($P194)</f>
        <v>0</v>
      </c>
      <c r="AF194" s="1">
        <f>MIN($Q194)</f>
        <v>0</v>
      </c>
      <c r="AG194" s="1">
        <f>MIN($R194)</f>
        <v>0</v>
      </c>
      <c r="AH194" s="1">
        <f>MEDIAN($B194)</f>
        <v>0</v>
      </c>
      <c r="AI194" s="1">
        <f>MEDIAN($C194)</f>
        <v>0</v>
      </c>
      <c r="AJ194" s="1">
        <f>MEDIAN($D194)</f>
        <v>0</v>
      </c>
      <c r="AK194" s="1">
        <f>MEDIAN($E194)</f>
        <v>0</v>
      </c>
      <c r="AL194" s="1">
        <f>MEDIAN($F194)</f>
        <v>0</v>
      </c>
      <c r="AM194" s="1">
        <f>MEDIAN($G194)</f>
        <v>0</v>
      </c>
      <c r="AN194" s="1">
        <f>MEDIAN($H194)</f>
        <v>0</v>
      </c>
      <c r="AO194" s="1">
        <f>MEDIAN($I194)</f>
        <v>0</v>
      </c>
      <c r="AP194" s="1">
        <f>MEDIAN($J194)</f>
        <v>0</v>
      </c>
      <c r="AQ194" s="1">
        <f>MEDIAN($K194)</f>
        <v>0</v>
      </c>
      <c r="AR194" s="1">
        <f>MEDIAN($M194)</f>
        <v>0</v>
      </c>
      <c r="AS194" s="1">
        <f>MEDIAN($N194)</f>
        <v>0</v>
      </c>
      <c r="AT194" s="1">
        <f>MEDIAN($P194)</f>
        <v>0</v>
      </c>
      <c r="AU194" s="1">
        <f>MEDIAN($Q194)</f>
        <v>0</v>
      </c>
      <c r="AV194" s="1">
        <f>MEDIAN($R194)</f>
        <v>0</v>
      </c>
      <c r="AW194" s="1">
        <f>MAX($B194)</f>
        <v>0</v>
      </c>
      <c r="AX194" s="1">
        <f>MAX($C194)</f>
        <v>0</v>
      </c>
      <c r="AY194" s="1">
        <f>MAX($D194)</f>
        <v>0</v>
      </c>
      <c r="AZ194" s="1">
        <f>MAX($E194)</f>
        <v>0</v>
      </c>
      <c r="BA194" s="1">
        <f>MAX($F194)</f>
        <v>0</v>
      </c>
      <c r="BB194" s="1">
        <f>MAX($G194)</f>
        <v>0</v>
      </c>
      <c r="BC194" s="1">
        <f>MAX($H194)</f>
        <v>0</v>
      </c>
      <c r="BD194" s="1">
        <f>MAX($I194)</f>
        <v>0</v>
      </c>
      <c r="BE194" s="1">
        <f>MAX($J194)</f>
        <v>0</v>
      </c>
      <c r="BF194" s="1">
        <f>MAX($K194)</f>
        <v>0</v>
      </c>
      <c r="BG194" s="1">
        <f>MAX($M194)</f>
        <v>0</v>
      </c>
      <c r="BH194" s="1">
        <f>MAX($N194)</f>
        <v>0</v>
      </c>
      <c r="BI194" s="1">
        <f>MAX($P194)</f>
        <v>0</v>
      </c>
      <c r="BJ194" s="1">
        <f>MAX($Q194)</f>
        <v>0</v>
      </c>
      <c r="BK194" s="1">
        <f>MAX($R194)</f>
        <v>0</v>
      </c>
    </row>
    <row r="195" spans="1:63">
      <c r="A195" s="1" t="s">
        <v>192</v>
      </c>
      <c r="B195" s="1">
        <v>0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0.022</v>
      </c>
      <c r="J195" s="1">
        <v>3000</v>
      </c>
      <c r="K195" s="1">
        <v>0</v>
      </c>
      <c r="L195" s="1" t="s">
        <v>503</v>
      </c>
      <c r="M195" s="1">
        <v>0</v>
      </c>
      <c r="N195" s="1">
        <v>0</v>
      </c>
      <c r="O195" s="1" t="s">
        <v>507</v>
      </c>
      <c r="P195" s="1">
        <v>1500</v>
      </c>
      <c r="Q195" s="1">
        <v>1</v>
      </c>
      <c r="R195" s="1">
        <v>0</v>
      </c>
      <c r="S195" s="1">
        <f>MIN($B195)</f>
        <v>0</v>
      </c>
      <c r="T195" s="1">
        <f>MIN($C195)</f>
        <v>0</v>
      </c>
      <c r="U195" s="1">
        <f>MIN($D195)</f>
        <v>0</v>
      </c>
      <c r="V195" s="1">
        <f>MIN($E195)</f>
        <v>0</v>
      </c>
      <c r="W195" s="1">
        <f>MIN($F195)</f>
        <v>0</v>
      </c>
      <c r="X195" s="1">
        <f>MIN($G195)</f>
        <v>0</v>
      </c>
      <c r="Y195" s="1">
        <f>MIN($H195)</f>
        <v>0</v>
      </c>
      <c r="Z195" s="1">
        <f>MIN($I195)</f>
        <v>0</v>
      </c>
      <c r="AA195" s="1">
        <f>MIN($J195)</f>
        <v>0</v>
      </c>
      <c r="AB195" s="1">
        <f>MIN($K195)</f>
        <v>0</v>
      </c>
      <c r="AC195" s="1">
        <f>MIN($M195)</f>
        <v>0</v>
      </c>
      <c r="AD195" s="1">
        <f>MIN($N195)</f>
        <v>0</v>
      </c>
      <c r="AE195" s="1">
        <f>MIN($P195)</f>
        <v>0</v>
      </c>
      <c r="AF195" s="1">
        <f>MIN($Q195)</f>
        <v>0</v>
      </c>
      <c r="AG195" s="1">
        <f>MIN($R195)</f>
        <v>0</v>
      </c>
      <c r="AH195" s="1">
        <f>MEDIAN($B195)</f>
        <v>0</v>
      </c>
      <c r="AI195" s="1">
        <f>MEDIAN($C195)</f>
        <v>0</v>
      </c>
      <c r="AJ195" s="1">
        <f>MEDIAN($D195)</f>
        <v>0</v>
      </c>
      <c r="AK195" s="1">
        <f>MEDIAN($E195)</f>
        <v>0</v>
      </c>
      <c r="AL195" s="1">
        <f>MEDIAN($F195)</f>
        <v>0</v>
      </c>
      <c r="AM195" s="1">
        <f>MEDIAN($G195)</f>
        <v>0</v>
      </c>
      <c r="AN195" s="1">
        <f>MEDIAN($H195)</f>
        <v>0</v>
      </c>
      <c r="AO195" s="1">
        <f>MEDIAN($I195)</f>
        <v>0</v>
      </c>
      <c r="AP195" s="1">
        <f>MEDIAN($J195)</f>
        <v>0</v>
      </c>
      <c r="AQ195" s="1">
        <f>MEDIAN($K195)</f>
        <v>0</v>
      </c>
      <c r="AR195" s="1">
        <f>MEDIAN($M195)</f>
        <v>0</v>
      </c>
      <c r="AS195" s="1">
        <f>MEDIAN($N195)</f>
        <v>0</v>
      </c>
      <c r="AT195" s="1">
        <f>MEDIAN($P195)</f>
        <v>0</v>
      </c>
      <c r="AU195" s="1">
        <f>MEDIAN($Q195)</f>
        <v>0</v>
      </c>
      <c r="AV195" s="1">
        <f>MEDIAN($R195)</f>
        <v>0</v>
      </c>
      <c r="AW195" s="1">
        <f>MAX($B195)</f>
        <v>0</v>
      </c>
      <c r="AX195" s="1">
        <f>MAX($C195)</f>
        <v>0</v>
      </c>
      <c r="AY195" s="1">
        <f>MAX($D195)</f>
        <v>0</v>
      </c>
      <c r="AZ195" s="1">
        <f>MAX($E195)</f>
        <v>0</v>
      </c>
      <c r="BA195" s="1">
        <f>MAX($F195)</f>
        <v>0</v>
      </c>
      <c r="BB195" s="1">
        <f>MAX($G195)</f>
        <v>0</v>
      </c>
      <c r="BC195" s="1">
        <f>MAX($H195)</f>
        <v>0</v>
      </c>
      <c r="BD195" s="1">
        <f>MAX($I195)</f>
        <v>0</v>
      </c>
      <c r="BE195" s="1">
        <f>MAX($J195)</f>
        <v>0</v>
      </c>
      <c r="BF195" s="1">
        <f>MAX($K195)</f>
        <v>0</v>
      </c>
      <c r="BG195" s="1">
        <f>MAX($M195)</f>
        <v>0</v>
      </c>
      <c r="BH195" s="1">
        <f>MAX($N195)</f>
        <v>0</v>
      </c>
      <c r="BI195" s="1">
        <f>MAX($P195)</f>
        <v>0</v>
      </c>
      <c r="BJ195" s="1">
        <f>MAX($Q195)</f>
        <v>0</v>
      </c>
      <c r="BK195" s="1">
        <f>MAX($R195)</f>
        <v>0</v>
      </c>
    </row>
    <row r="196" spans="1:63">
      <c r="A196" s="1" t="s">
        <v>193</v>
      </c>
      <c r="B196" s="1">
        <v>0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0.019</v>
      </c>
      <c r="J196" s="1">
        <v>3000</v>
      </c>
      <c r="K196" s="1">
        <v>0</v>
      </c>
      <c r="L196" s="1" t="s">
        <v>503</v>
      </c>
      <c r="M196" s="1">
        <v>0</v>
      </c>
      <c r="N196" s="1">
        <v>0</v>
      </c>
      <c r="O196" s="1" t="s">
        <v>507</v>
      </c>
      <c r="P196" s="1">
        <v>1500</v>
      </c>
      <c r="Q196" s="1">
        <v>1</v>
      </c>
      <c r="R196" s="1">
        <v>0</v>
      </c>
      <c r="S196" s="1">
        <f>MIN($B196)</f>
        <v>0</v>
      </c>
      <c r="T196" s="1">
        <f>MIN($C196)</f>
        <v>0</v>
      </c>
      <c r="U196" s="1">
        <f>MIN($D196)</f>
        <v>0</v>
      </c>
      <c r="V196" s="1">
        <f>MIN($E196)</f>
        <v>0</v>
      </c>
      <c r="W196" s="1">
        <f>MIN($F196)</f>
        <v>0</v>
      </c>
      <c r="X196" s="1">
        <f>MIN($G196)</f>
        <v>0</v>
      </c>
      <c r="Y196" s="1">
        <f>MIN($H196)</f>
        <v>0</v>
      </c>
      <c r="Z196" s="1">
        <f>MIN($I196)</f>
        <v>0</v>
      </c>
      <c r="AA196" s="1">
        <f>MIN($J196)</f>
        <v>0</v>
      </c>
      <c r="AB196" s="1">
        <f>MIN($K196)</f>
        <v>0</v>
      </c>
      <c r="AC196" s="1">
        <f>MIN($M196)</f>
        <v>0</v>
      </c>
      <c r="AD196" s="1">
        <f>MIN($N196)</f>
        <v>0</v>
      </c>
      <c r="AE196" s="1">
        <f>MIN($P196)</f>
        <v>0</v>
      </c>
      <c r="AF196" s="1">
        <f>MIN($Q196)</f>
        <v>0</v>
      </c>
      <c r="AG196" s="1">
        <f>MIN($R196)</f>
        <v>0</v>
      </c>
      <c r="AH196" s="1">
        <f>MEDIAN($B196)</f>
        <v>0</v>
      </c>
      <c r="AI196" s="1">
        <f>MEDIAN($C196)</f>
        <v>0</v>
      </c>
      <c r="AJ196" s="1">
        <f>MEDIAN($D196)</f>
        <v>0</v>
      </c>
      <c r="AK196" s="1">
        <f>MEDIAN($E196)</f>
        <v>0</v>
      </c>
      <c r="AL196" s="1">
        <f>MEDIAN($F196)</f>
        <v>0</v>
      </c>
      <c r="AM196" s="1">
        <f>MEDIAN($G196)</f>
        <v>0</v>
      </c>
      <c r="AN196" s="1">
        <f>MEDIAN($H196)</f>
        <v>0</v>
      </c>
      <c r="AO196" s="1">
        <f>MEDIAN($I196)</f>
        <v>0</v>
      </c>
      <c r="AP196" s="1">
        <f>MEDIAN($J196)</f>
        <v>0</v>
      </c>
      <c r="AQ196" s="1">
        <f>MEDIAN($K196)</f>
        <v>0</v>
      </c>
      <c r="AR196" s="1">
        <f>MEDIAN($M196)</f>
        <v>0</v>
      </c>
      <c r="AS196" s="1">
        <f>MEDIAN($N196)</f>
        <v>0</v>
      </c>
      <c r="AT196" s="1">
        <f>MEDIAN($P196)</f>
        <v>0</v>
      </c>
      <c r="AU196" s="1">
        <f>MEDIAN($Q196)</f>
        <v>0</v>
      </c>
      <c r="AV196" s="1">
        <f>MEDIAN($R196)</f>
        <v>0</v>
      </c>
      <c r="AW196" s="1">
        <f>MAX($B196)</f>
        <v>0</v>
      </c>
      <c r="AX196" s="1">
        <f>MAX($C196)</f>
        <v>0</v>
      </c>
      <c r="AY196" s="1">
        <f>MAX($D196)</f>
        <v>0</v>
      </c>
      <c r="AZ196" s="1">
        <f>MAX($E196)</f>
        <v>0</v>
      </c>
      <c r="BA196" s="1">
        <f>MAX($F196)</f>
        <v>0</v>
      </c>
      <c r="BB196" s="1">
        <f>MAX($G196)</f>
        <v>0</v>
      </c>
      <c r="BC196" s="1">
        <f>MAX($H196)</f>
        <v>0</v>
      </c>
      <c r="BD196" s="1">
        <f>MAX($I196)</f>
        <v>0</v>
      </c>
      <c r="BE196" s="1">
        <f>MAX($J196)</f>
        <v>0</v>
      </c>
      <c r="BF196" s="1">
        <f>MAX($K196)</f>
        <v>0</v>
      </c>
      <c r="BG196" s="1">
        <f>MAX($M196)</f>
        <v>0</v>
      </c>
      <c r="BH196" s="1">
        <f>MAX($N196)</f>
        <v>0</v>
      </c>
      <c r="BI196" s="1">
        <f>MAX($P196)</f>
        <v>0</v>
      </c>
      <c r="BJ196" s="1">
        <f>MAX($Q196)</f>
        <v>0</v>
      </c>
      <c r="BK196" s="1">
        <f>MAX($R196)</f>
        <v>0</v>
      </c>
    </row>
    <row r="197" spans="1:63">
      <c r="A197" s="1" t="s">
        <v>194</v>
      </c>
      <c r="B197" s="1">
        <v>0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0.019</v>
      </c>
      <c r="J197" s="1">
        <v>3000</v>
      </c>
      <c r="K197" s="1">
        <v>0</v>
      </c>
      <c r="L197" s="1" t="s">
        <v>503</v>
      </c>
      <c r="M197" s="1">
        <v>0</v>
      </c>
      <c r="N197" s="1">
        <v>0</v>
      </c>
      <c r="O197" s="1" t="s">
        <v>507</v>
      </c>
      <c r="P197" s="1">
        <v>1500</v>
      </c>
      <c r="Q197" s="1">
        <v>1</v>
      </c>
      <c r="R197" s="1">
        <v>0</v>
      </c>
      <c r="S197" s="1">
        <f>MIN($B197)</f>
        <v>0</v>
      </c>
      <c r="T197" s="1">
        <f>MIN($C197)</f>
        <v>0</v>
      </c>
      <c r="U197" s="1">
        <f>MIN($D197)</f>
        <v>0</v>
      </c>
      <c r="V197" s="1">
        <f>MIN($E197)</f>
        <v>0</v>
      </c>
      <c r="W197" s="1">
        <f>MIN($F197)</f>
        <v>0</v>
      </c>
      <c r="X197" s="1">
        <f>MIN($G197)</f>
        <v>0</v>
      </c>
      <c r="Y197" s="1">
        <f>MIN($H197)</f>
        <v>0</v>
      </c>
      <c r="Z197" s="1">
        <f>MIN($I197)</f>
        <v>0</v>
      </c>
      <c r="AA197" s="1">
        <f>MIN($J197)</f>
        <v>0</v>
      </c>
      <c r="AB197" s="1">
        <f>MIN($K197)</f>
        <v>0</v>
      </c>
      <c r="AC197" s="1">
        <f>MIN($M197)</f>
        <v>0</v>
      </c>
      <c r="AD197" s="1">
        <f>MIN($N197)</f>
        <v>0</v>
      </c>
      <c r="AE197" s="1">
        <f>MIN($P197)</f>
        <v>0</v>
      </c>
      <c r="AF197" s="1">
        <f>MIN($Q197)</f>
        <v>0</v>
      </c>
      <c r="AG197" s="1">
        <f>MIN($R197)</f>
        <v>0</v>
      </c>
      <c r="AH197" s="1">
        <f>MEDIAN($B197)</f>
        <v>0</v>
      </c>
      <c r="AI197" s="1">
        <f>MEDIAN($C197)</f>
        <v>0</v>
      </c>
      <c r="AJ197" s="1">
        <f>MEDIAN($D197)</f>
        <v>0</v>
      </c>
      <c r="AK197" s="1">
        <f>MEDIAN($E197)</f>
        <v>0</v>
      </c>
      <c r="AL197" s="1">
        <f>MEDIAN($F197)</f>
        <v>0</v>
      </c>
      <c r="AM197" s="1">
        <f>MEDIAN($G197)</f>
        <v>0</v>
      </c>
      <c r="AN197" s="1">
        <f>MEDIAN($H197)</f>
        <v>0</v>
      </c>
      <c r="AO197" s="1">
        <f>MEDIAN($I197)</f>
        <v>0</v>
      </c>
      <c r="AP197" s="1">
        <f>MEDIAN($J197)</f>
        <v>0</v>
      </c>
      <c r="AQ197" s="1">
        <f>MEDIAN($K197)</f>
        <v>0</v>
      </c>
      <c r="AR197" s="1">
        <f>MEDIAN($M197)</f>
        <v>0</v>
      </c>
      <c r="AS197" s="1">
        <f>MEDIAN($N197)</f>
        <v>0</v>
      </c>
      <c r="AT197" s="1">
        <f>MEDIAN($P197)</f>
        <v>0</v>
      </c>
      <c r="AU197" s="1">
        <f>MEDIAN($Q197)</f>
        <v>0</v>
      </c>
      <c r="AV197" s="1">
        <f>MEDIAN($R197)</f>
        <v>0</v>
      </c>
      <c r="AW197" s="1">
        <f>MAX($B197)</f>
        <v>0</v>
      </c>
      <c r="AX197" s="1">
        <f>MAX($C197)</f>
        <v>0</v>
      </c>
      <c r="AY197" s="1">
        <f>MAX($D197)</f>
        <v>0</v>
      </c>
      <c r="AZ197" s="1">
        <f>MAX($E197)</f>
        <v>0</v>
      </c>
      <c r="BA197" s="1">
        <f>MAX($F197)</f>
        <v>0</v>
      </c>
      <c r="BB197" s="1">
        <f>MAX($G197)</f>
        <v>0</v>
      </c>
      <c r="BC197" s="1">
        <f>MAX($H197)</f>
        <v>0</v>
      </c>
      <c r="BD197" s="1">
        <f>MAX($I197)</f>
        <v>0</v>
      </c>
      <c r="BE197" s="1">
        <f>MAX($J197)</f>
        <v>0</v>
      </c>
      <c r="BF197" s="1">
        <f>MAX($K197)</f>
        <v>0</v>
      </c>
      <c r="BG197" s="1">
        <f>MAX($M197)</f>
        <v>0</v>
      </c>
      <c r="BH197" s="1">
        <f>MAX($N197)</f>
        <v>0</v>
      </c>
      <c r="BI197" s="1">
        <f>MAX($P197)</f>
        <v>0</v>
      </c>
      <c r="BJ197" s="1">
        <f>MAX($Q197)</f>
        <v>0</v>
      </c>
      <c r="BK197" s="1">
        <f>MAX($R197)</f>
        <v>0</v>
      </c>
    </row>
    <row r="198" spans="1:63">
      <c r="A198" s="1" t="s">
        <v>195</v>
      </c>
      <c r="B198" s="1">
        <v>0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0.019</v>
      </c>
      <c r="J198" s="1">
        <v>3000</v>
      </c>
      <c r="K198" s="1">
        <v>0</v>
      </c>
      <c r="L198" s="1" t="s">
        <v>503</v>
      </c>
      <c r="M198" s="1">
        <v>0</v>
      </c>
      <c r="N198" s="1">
        <v>0</v>
      </c>
      <c r="O198" s="1" t="s">
        <v>507</v>
      </c>
      <c r="P198" s="1">
        <v>1500</v>
      </c>
      <c r="Q198" s="1">
        <v>1</v>
      </c>
      <c r="R198" s="1">
        <v>0</v>
      </c>
      <c r="S198" s="1">
        <f>MIN($B198)</f>
        <v>0</v>
      </c>
      <c r="T198" s="1">
        <f>MIN($C198)</f>
        <v>0</v>
      </c>
      <c r="U198" s="1">
        <f>MIN($D198)</f>
        <v>0</v>
      </c>
      <c r="V198" s="1">
        <f>MIN($E198)</f>
        <v>0</v>
      </c>
      <c r="W198" s="1">
        <f>MIN($F198)</f>
        <v>0</v>
      </c>
      <c r="X198" s="1">
        <f>MIN($G198)</f>
        <v>0</v>
      </c>
      <c r="Y198" s="1">
        <f>MIN($H198)</f>
        <v>0</v>
      </c>
      <c r="Z198" s="1">
        <f>MIN($I198)</f>
        <v>0</v>
      </c>
      <c r="AA198" s="1">
        <f>MIN($J198)</f>
        <v>0</v>
      </c>
      <c r="AB198" s="1">
        <f>MIN($K198)</f>
        <v>0</v>
      </c>
      <c r="AC198" s="1">
        <f>MIN($M198)</f>
        <v>0</v>
      </c>
      <c r="AD198" s="1">
        <f>MIN($N198)</f>
        <v>0</v>
      </c>
      <c r="AE198" s="1">
        <f>MIN($P198)</f>
        <v>0</v>
      </c>
      <c r="AF198" s="1">
        <f>MIN($Q198)</f>
        <v>0</v>
      </c>
      <c r="AG198" s="1">
        <f>MIN($R198)</f>
        <v>0</v>
      </c>
      <c r="AH198" s="1">
        <f>MEDIAN($B198)</f>
        <v>0</v>
      </c>
      <c r="AI198" s="1">
        <f>MEDIAN($C198)</f>
        <v>0</v>
      </c>
      <c r="AJ198" s="1">
        <f>MEDIAN($D198)</f>
        <v>0</v>
      </c>
      <c r="AK198" s="1">
        <f>MEDIAN($E198)</f>
        <v>0</v>
      </c>
      <c r="AL198" s="1">
        <f>MEDIAN($F198)</f>
        <v>0</v>
      </c>
      <c r="AM198" s="1">
        <f>MEDIAN($G198)</f>
        <v>0</v>
      </c>
      <c r="AN198" s="1">
        <f>MEDIAN($H198)</f>
        <v>0</v>
      </c>
      <c r="AO198" s="1">
        <f>MEDIAN($I198)</f>
        <v>0</v>
      </c>
      <c r="AP198" s="1">
        <f>MEDIAN($J198)</f>
        <v>0</v>
      </c>
      <c r="AQ198" s="1">
        <f>MEDIAN($K198)</f>
        <v>0</v>
      </c>
      <c r="AR198" s="1">
        <f>MEDIAN($M198)</f>
        <v>0</v>
      </c>
      <c r="AS198" s="1">
        <f>MEDIAN($N198)</f>
        <v>0</v>
      </c>
      <c r="AT198" s="1">
        <f>MEDIAN($P198)</f>
        <v>0</v>
      </c>
      <c r="AU198" s="1">
        <f>MEDIAN($Q198)</f>
        <v>0</v>
      </c>
      <c r="AV198" s="1">
        <f>MEDIAN($R198)</f>
        <v>0</v>
      </c>
      <c r="AW198" s="1">
        <f>MAX($B198)</f>
        <v>0</v>
      </c>
      <c r="AX198" s="1">
        <f>MAX($C198)</f>
        <v>0</v>
      </c>
      <c r="AY198" s="1">
        <f>MAX($D198)</f>
        <v>0</v>
      </c>
      <c r="AZ198" s="1">
        <f>MAX($E198)</f>
        <v>0</v>
      </c>
      <c r="BA198" s="1">
        <f>MAX($F198)</f>
        <v>0</v>
      </c>
      <c r="BB198" s="1">
        <f>MAX($G198)</f>
        <v>0</v>
      </c>
      <c r="BC198" s="1">
        <f>MAX($H198)</f>
        <v>0</v>
      </c>
      <c r="BD198" s="1">
        <f>MAX($I198)</f>
        <v>0</v>
      </c>
      <c r="BE198" s="1">
        <f>MAX($J198)</f>
        <v>0</v>
      </c>
      <c r="BF198" s="1">
        <f>MAX($K198)</f>
        <v>0</v>
      </c>
      <c r="BG198" s="1">
        <f>MAX($M198)</f>
        <v>0</v>
      </c>
      <c r="BH198" s="1">
        <f>MAX($N198)</f>
        <v>0</v>
      </c>
      <c r="BI198" s="1">
        <f>MAX($P198)</f>
        <v>0</v>
      </c>
      <c r="BJ198" s="1">
        <f>MAX($Q198)</f>
        <v>0</v>
      </c>
      <c r="BK198" s="1">
        <f>MAX($R198)</f>
        <v>0</v>
      </c>
    </row>
    <row r="199" spans="1:63">
      <c r="A199" s="1" t="s">
        <v>196</v>
      </c>
      <c r="B199" s="1">
        <v>0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0.019</v>
      </c>
      <c r="J199" s="1">
        <v>3000</v>
      </c>
      <c r="K199" s="1">
        <v>0</v>
      </c>
      <c r="L199" s="1" t="s">
        <v>503</v>
      </c>
      <c r="M199" s="1">
        <v>0</v>
      </c>
      <c r="N199" s="1">
        <v>0</v>
      </c>
      <c r="O199" s="1" t="s">
        <v>507</v>
      </c>
      <c r="P199" s="1">
        <v>1500</v>
      </c>
      <c r="Q199" s="1">
        <v>1</v>
      </c>
      <c r="R199" s="1">
        <v>0</v>
      </c>
      <c r="S199" s="1">
        <f>MIN($B199)</f>
        <v>0</v>
      </c>
      <c r="T199" s="1">
        <f>MIN($C199)</f>
        <v>0</v>
      </c>
      <c r="U199" s="1">
        <f>MIN($D199)</f>
        <v>0</v>
      </c>
      <c r="V199" s="1">
        <f>MIN($E199)</f>
        <v>0</v>
      </c>
      <c r="W199" s="1">
        <f>MIN($F199)</f>
        <v>0</v>
      </c>
      <c r="X199" s="1">
        <f>MIN($G199)</f>
        <v>0</v>
      </c>
      <c r="Y199" s="1">
        <f>MIN($H199)</f>
        <v>0</v>
      </c>
      <c r="Z199" s="1">
        <f>MIN($I199)</f>
        <v>0</v>
      </c>
      <c r="AA199" s="1">
        <f>MIN($J199)</f>
        <v>0</v>
      </c>
      <c r="AB199" s="1">
        <f>MIN($K199)</f>
        <v>0</v>
      </c>
      <c r="AC199" s="1">
        <f>MIN($M199)</f>
        <v>0</v>
      </c>
      <c r="AD199" s="1">
        <f>MIN($N199)</f>
        <v>0</v>
      </c>
      <c r="AE199" s="1">
        <f>MIN($P199)</f>
        <v>0</v>
      </c>
      <c r="AF199" s="1">
        <f>MIN($Q199)</f>
        <v>0</v>
      </c>
      <c r="AG199" s="1">
        <f>MIN($R199)</f>
        <v>0</v>
      </c>
      <c r="AH199" s="1">
        <f>MEDIAN($B199)</f>
        <v>0</v>
      </c>
      <c r="AI199" s="1">
        <f>MEDIAN($C199)</f>
        <v>0</v>
      </c>
      <c r="AJ199" s="1">
        <f>MEDIAN($D199)</f>
        <v>0</v>
      </c>
      <c r="AK199" s="1">
        <f>MEDIAN($E199)</f>
        <v>0</v>
      </c>
      <c r="AL199" s="1">
        <f>MEDIAN($F199)</f>
        <v>0</v>
      </c>
      <c r="AM199" s="1">
        <f>MEDIAN($G199)</f>
        <v>0</v>
      </c>
      <c r="AN199" s="1">
        <f>MEDIAN($H199)</f>
        <v>0</v>
      </c>
      <c r="AO199" s="1">
        <f>MEDIAN($I199)</f>
        <v>0</v>
      </c>
      <c r="AP199" s="1">
        <f>MEDIAN($J199)</f>
        <v>0</v>
      </c>
      <c r="AQ199" s="1">
        <f>MEDIAN($K199)</f>
        <v>0</v>
      </c>
      <c r="AR199" s="1">
        <f>MEDIAN($M199)</f>
        <v>0</v>
      </c>
      <c r="AS199" s="1">
        <f>MEDIAN($N199)</f>
        <v>0</v>
      </c>
      <c r="AT199" s="1">
        <f>MEDIAN($P199)</f>
        <v>0</v>
      </c>
      <c r="AU199" s="1">
        <f>MEDIAN($Q199)</f>
        <v>0</v>
      </c>
      <c r="AV199" s="1">
        <f>MEDIAN($R199)</f>
        <v>0</v>
      </c>
      <c r="AW199" s="1">
        <f>MAX($B199)</f>
        <v>0</v>
      </c>
      <c r="AX199" s="1">
        <f>MAX($C199)</f>
        <v>0</v>
      </c>
      <c r="AY199" s="1">
        <f>MAX($D199)</f>
        <v>0</v>
      </c>
      <c r="AZ199" s="1">
        <f>MAX($E199)</f>
        <v>0</v>
      </c>
      <c r="BA199" s="1">
        <f>MAX($F199)</f>
        <v>0</v>
      </c>
      <c r="BB199" s="1">
        <f>MAX($G199)</f>
        <v>0</v>
      </c>
      <c r="BC199" s="1">
        <f>MAX($H199)</f>
        <v>0</v>
      </c>
      <c r="BD199" s="1">
        <f>MAX($I199)</f>
        <v>0</v>
      </c>
      <c r="BE199" s="1">
        <f>MAX($J199)</f>
        <v>0</v>
      </c>
      <c r="BF199" s="1">
        <f>MAX($K199)</f>
        <v>0</v>
      </c>
      <c r="BG199" s="1">
        <f>MAX($M199)</f>
        <v>0</v>
      </c>
      <c r="BH199" s="1">
        <f>MAX($N199)</f>
        <v>0</v>
      </c>
      <c r="BI199" s="1">
        <f>MAX($P199)</f>
        <v>0</v>
      </c>
      <c r="BJ199" s="1">
        <f>MAX($Q199)</f>
        <v>0</v>
      </c>
      <c r="BK199" s="1">
        <f>MAX($R199)</f>
        <v>0</v>
      </c>
    </row>
    <row r="200" spans="1:63">
      <c r="A200" s="1" t="s">
        <v>197</v>
      </c>
      <c r="B200" s="1">
        <v>0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0.02</v>
      </c>
      <c r="J200" s="1">
        <v>3000</v>
      </c>
      <c r="K200" s="1">
        <v>0</v>
      </c>
      <c r="L200" s="1" t="s">
        <v>503</v>
      </c>
      <c r="M200" s="1">
        <v>0</v>
      </c>
      <c r="N200" s="1">
        <v>0</v>
      </c>
      <c r="O200" s="1" t="s">
        <v>507</v>
      </c>
      <c r="P200" s="1">
        <v>1500</v>
      </c>
      <c r="Q200" s="1">
        <v>1</v>
      </c>
      <c r="R200" s="1">
        <v>0</v>
      </c>
      <c r="S200" s="1">
        <f>MIN($B200)</f>
        <v>0</v>
      </c>
      <c r="T200" s="1">
        <f>MIN($C200)</f>
        <v>0</v>
      </c>
      <c r="U200" s="1">
        <f>MIN($D200)</f>
        <v>0</v>
      </c>
      <c r="V200" s="1">
        <f>MIN($E200)</f>
        <v>0</v>
      </c>
      <c r="W200" s="1">
        <f>MIN($F200)</f>
        <v>0</v>
      </c>
      <c r="X200" s="1">
        <f>MIN($G200)</f>
        <v>0</v>
      </c>
      <c r="Y200" s="1">
        <f>MIN($H200)</f>
        <v>0</v>
      </c>
      <c r="Z200" s="1">
        <f>MIN($I200)</f>
        <v>0</v>
      </c>
      <c r="AA200" s="1">
        <f>MIN($J200)</f>
        <v>0</v>
      </c>
      <c r="AB200" s="1">
        <f>MIN($K200)</f>
        <v>0</v>
      </c>
      <c r="AC200" s="1">
        <f>MIN($M200)</f>
        <v>0</v>
      </c>
      <c r="AD200" s="1">
        <f>MIN($N200)</f>
        <v>0</v>
      </c>
      <c r="AE200" s="1">
        <f>MIN($P200)</f>
        <v>0</v>
      </c>
      <c r="AF200" s="1">
        <f>MIN($Q200)</f>
        <v>0</v>
      </c>
      <c r="AG200" s="1">
        <f>MIN($R200)</f>
        <v>0</v>
      </c>
      <c r="AH200" s="1">
        <f>MEDIAN($B200)</f>
        <v>0</v>
      </c>
      <c r="AI200" s="1">
        <f>MEDIAN($C200)</f>
        <v>0</v>
      </c>
      <c r="AJ200" s="1">
        <f>MEDIAN($D200)</f>
        <v>0</v>
      </c>
      <c r="AK200" s="1">
        <f>MEDIAN($E200)</f>
        <v>0</v>
      </c>
      <c r="AL200" s="1">
        <f>MEDIAN($F200)</f>
        <v>0</v>
      </c>
      <c r="AM200" s="1">
        <f>MEDIAN($G200)</f>
        <v>0</v>
      </c>
      <c r="AN200" s="1">
        <f>MEDIAN($H200)</f>
        <v>0</v>
      </c>
      <c r="AO200" s="1">
        <f>MEDIAN($I200)</f>
        <v>0</v>
      </c>
      <c r="AP200" s="1">
        <f>MEDIAN($J200)</f>
        <v>0</v>
      </c>
      <c r="AQ200" s="1">
        <f>MEDIAN($K200)</f>
        <v>0</v>
      </c>
      <c r="AR200" s="1">
        <f>MEDIAN($M200)</f>
        <v>0</v>
      </c>
      <c r="AS200" s="1">
        <f>MEDIAN($N200)</f>
        <v>0</v>
      </c>
      <c r="AT200" s="1">
        <f>MEDIAN($P200)</f>
        <v>0</v>
      </c>
      <c r="AU200" s="1">
        <f>MEDIAN($Q200)</f>
        <v>0</v>
      </c>
      <c r="AV200" s="1">
        <f>MEDIAN($R200)</f>
        <v>0</v>
      </c>
      <c r="AW200" s="1">
        <f>MAX($B200)</f>
        <v>0</v>
      </c>
      <c r="AX200" s="1">
        <f>MAX($C200)</f>
        <v>0</v>
      </c>
      <c r="AY200" s="1">
        <f>MAX($D200)</f>
        <v>0</v>
      </c>
      <c r="AZ200" s="1">
        <f>MAX($E200)</f>
        <v>0</v>
      </c>
      <c r="BA200" s="1">
        <f>MAX($F200)</f>
        <v>0</v>
      </c>
      <c r="BB200" s="1">
        <f>MAX($G200)</f>
        <v>0</v>
      </c>
      <c r="BC200" s="1">
        <f>MAX($H200)</f>
        <v>0</v>
      </c>
      <c r="BD200" s="1">
        <f>MAX($I200)</f>
        <v>0</v>
      </c>
      <c r="BE200" s="1">
        <f>MAX($J200)</f>
        <v>0</v>
      </c>
      <c r="BF200" s="1">
        <f>MAX($K200)</f>
        <v>0</v>
      </c>
      <c r="BG200" s="1">
        <f>MAX($M200)</f>
        <v>0</v>
      </c>
      <c r="BH200" s="1">
        <f>MAX($N200)</f>
        <v>0</v>
      </c>
      <c r="BI200" s="1">
        <f>MAX($P200)</f>
        <v>0</v>
      </c>
      <c r="BJ200" s="1">
        <f>MAX($Q200)</f>
        <v>0</v>
      </c>
      <c r="BK200" s="1">
        <f>MAX($R200)</f>
        <v>0</v>
      </c>
    </row>
    <row r="201" spans="1:63">
      <c r="A201" s="1" t="s">
        <v>198</v>
      </c>
      <c r="B201" s="1">
        <v>0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0.019</v>
      </c>
      <c r="J201" s="1">
        <v>3000</v>
      </c>
      <c r="K201" s="1">
        <v>0</v>
      </c>
      <c r="L201" s="1" t="s">
        <v>503</v>
      </c>
      <c r="M201" s="1">
        <v>0</v>
      </c>
      <c r="N201" s="1">
        <v>0</v>
      </c>
      <c r="O201" s="1" t="s">
        <v>507</v>
      </c>
      <c r="P201" s="1">
        <v>1500</v>
      </c>
      <c r="Q201" s="1">
        <v>1</v>
      </c>
      <c r="R201" s="1">
        <v>0</v>
      </c>
      <c r="S201" s="1">
        <f>MIN($B201)</f>
        <v>0</v>
      </c>
      <c r="T201" s="1">
        <f>MIN($C201)</f>
        <v>0</v>
      </c>
      <c r="U201" s="1">
        <f>MIN($D201)</f>
        <v>0</v>
      </c>
      <c r="V201" s="1">
        <f>MIN($E201)</f>
        <v>0</v>
      </c>
      <c r="W201" s="1">
        <f>MIN($F201)</f>
        <v>0</v>
      </c>
      <c r="X201" s="1">
        <f>MIN($G201)</f>
        <v>0</v>
      </c>
      <c r="Y201" s="1">
        <f>MIN($H201)</f>
        <v>0</v>
      </c>
      <c r="Z201" s="1">
        <f>MIN($I201)</f>
        <v>0</v>
      </c>
      <c r="AA201" s="1">
        <f>MIN($J201)</f>
        <v>0</v>
      </c>
      <c r="AB201" s="1">
        <f>MIN($K201)</f>
        <v>0</v>
      </c>
      <c r="AC201" s="1">
        <f>MIN($M201)</f>
        <v>0</v>
      </c>
      <c r="AD201" s="1">
        <f>MIN($N201)</f>
        <v>0</v>
      </c>
      <c r="AE201" s="1">
        <f>MIN($P201)</f>
        <v>0</v>
      </c>
      <c r="AF201" s="1">
        <f>MIN($Q201)</f>
        <v>0</v>
      </c>
      <c r="AG201" s="1">
        <f>MIN($R201)</f>
        <v>0</v>
      </c>
      <c r="AH201" s="1">
        <f>MEDIAN($B201)</f>
        <v>0</v>
      </c>
      <c r="AI201" s="1">
        <f>MEDIAN($C201)</f>
        <v>0</v>
      </c>
      <c r="AJ201" s="1">
        <f>MEDIAN($D201)</f>
        <v>0</v>
      </c>
      <c r="AK201" s="1">
        <f>MEDIAN($E201)</f>
        <v>0</v>
      </c>
      <c r="AL201" s="1">
        <f>MEDIAN($F201)</f>
        <v>0</v>
      </c>
      <c r="AM201" s="1">
        <f>MEDIAN($G201)</f>
        <v>0</v>
      </c>
      <c r="AN201" s="1">
        <f>MEDIAN($H201)</f>
        <v>0</v>
      </c>
      <c r="AO201" s="1">
        <f>MEDIAN($I201)</f>
        <v>0</v>
      </c>
      <c r="AP201" s="1">
        <f>MEDIAN($J201)</f>
        <v>0</v>
      </c>
      <c r="AQ201" s="1">
        <f>MEDIAN($K201)</f>
        <v>0</v>
      </c>
      <c r="AR201" s="1">
        <f>MEDIAN($M201)</f>
        <v>0</v>
      </c>
      <c r="AS201" s="1">
        <f>MEDIAN($N201)</f>
        <v>0</v>
      </c>
      <c r="AT201" s="1">
        <f>MEDIAN($P201)</f>
        <v>0</v>
      </c>
      <c r="AU201" s="1">
        <f>MEDIAN($Q201)</f>
        <v>0</v>
      </c>
      <c r="AV201" s="1">
        <f>MEDIAN($R201)</f>
        <v>0</v>
      </c>
      <c r="AW201" s="1">
        <f>MAX($B201)</f>
        <v>0</v>
      </c>
      <c r="AX201" s="1">
        <f>MAX($C201)</f>
        <v>0</v>
      </c>
      <c r="AY201" s="1">
        <f>MAX($D201)</f>
        <v>0</v>
      </c>
      <c r="AZ201" s="1">
        <f>MAX($E201)</f>
        <v>0</v>
      </c>
      <c r="BA201" s="1">
        <f>MAX($F201)</f>
        <v>0</v>
      </c>
      <c r="BB201" s="1">
        <f>MAX($G201)</f>
        <v>0</v>
      </c>
      <c r="BC201" s="1">
        <f>MAX($H201)</f>
        <v>0</v>
      </c>
      <c r="BD201" s="1">
        <f>MAX($I201)</f>
        <v>0</v>
      </c>
      <c r="BE201" s="1">
        <f>MAX($J201)</f>
        <v>0</v>
      </c>
      <c r="BF201" s="1">
        <f>MAX($K201)</f>
        <v>0</v>
      </c>
      <c r="BG201" s="1">
        <f>MAX($M201)</f>
        <v>0</v>
      </c>
      <c r="BH201" s="1">
        <f>MAX($N201)</f>
        <v>0</v>
      </c>
      <c r="BI201" s="1">
        <f>MAX($P201)</f>
        <v>0</v>
      </c>
      <c r="BJ201" s="1">
        <f>MAX($Q201)</f>
        <v>0</v>
      </c>
      <c r="BK201" s="1">
        <f>MAX($R201)</f>
        <v>0</v>
      </c>
    </row>
    <row r="202" spans="1:63">
      <c r="A202" s="1" t="s">
        <v>199</v>
      </c>
      <c r="B202" s="1">
        <v>0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0.019</v>
      </c>
      <c r="J202" s="1">
        <v>3000</v>
      </c>
      <c r="K202" s="1">
        <v>0</v>
      </c>
      <c r="L202" s="1" t="s">
        <v>503</v>
      </c>
      <c r="M202" s="1">
        <v>0</v>
      </c>
      <c r="N202" s="1">
        <v>0</v>
      </c>
      <c r="O202" s="1" t="s">
        <v>507</v>
      </c>
      <c r="P202" s="1">
        <v>1500</v>
      </c>
      <c r="Q202" s="1">
        <v>1</v>
      </c>
      <c r="R202" s="1">
        <v>0</v>
      </c>
      <c r="S202" s="1">
        <f>MIN($B202)</f>
        <v>0</v>
      </c>
      <c r="T202" s="1">
        <f>MIN($C202)</f>
        <v>0</v>
      </c>
      <c r="U202" s="1">
        <f>MIN($D202)</f>
        <v>0</v>
      </c>
      <c r="V202" s="1">
        <f>MIN($E202)</f>
        <v>0</v>
      </c>
      <c r="W202" s="1">
        <f>MIN($F202)</f>
        <v>0</v>
      </c>
      <c r="X202" s="1">
        <f>MIN($G202)</f>
        <v>0</v>
      </c>
      <c r="Y202" s="1">
        <f>MIN($H202)</f>
        <v>0</v>
      </c>
      <c r="Z202" s="1">
        <f>MIN($I202)</f>
        <v>0</v>
      </c>
      <c r="AA202" s="1">
        <f>MIN($J202)</f>
        <v>0</v>
      </c>
      <c r="AB202" s="1">
        <f>MIN($K202)</f>
        <v>0</v>
      </c>
      <c r="AC202" s="1">
        <f>MIN($M202)</f>
        <v>0</v>
      </c>
      <c r="AD202" s="1">
        <f>MIN($N202)</f>
        <v>0</v>
      </c>
      <c r="AE202" s="1">
        <f>MIN($P202)</f>
        <v>0</v>
      </c>
      <c r="AF202" s="1">
        <f>MIN($Q202)</f>
        <v>0</v>
      </c>
      <c r="AG202" s="1">
        <f>MIN($R202)</f>
        <v>0</v>
      </c>
      <c r="AH202" s="1">
        <f>MEDIAN($B202)</f>
        <v>0</v>
      </c>
      <c r="AI202" s="1">
        <f>MEDIAN($C202)</f>
        <v>0</v>
      </c>
      <c r="AJ202" s="1">
        <f>MEDIAN($D202)</f>
        <v>0</v>
      </c>
      <c r="AK202" s="1">
        <f>MEDIAN($E202)</f>
        <v>0</v>
      </c>
      <c r="AL202" s="1">
        <f>MEDIAN($F202)</f>
        <v>0</v>
      </c>
      <c r="AM202" s="1">
        <f>MEDIAN($G202)</f>
        <v>0</v>
      </c>
      <c r="AN202" s="1">
        <f>MEDIAN($H202)</f>
        <v>0</v>
      </c>
      <c r="AO202" s="1">
        <f>MEDIAN($I202)</f>
        <v>0</v>
      </c>
      <c r="AP202" s="1">
        <f>MEDIAN($J202)</f>
        <v>0</v>
      </c>
      <c r="AQ202" s="1">
        <f>MEDIAN($K202)</f>
        <v>0</v>
      </c>
      <c r="AR202" s="1">
        <f>MEDIAN($M202)</f>
        <v>0</v>
      </c>
      <c r="AS202" s="1">
        <f>MEDIAN($N202)</f>
        <v>0</v>
      </c>
      <c r="AT202" s="1">
        <f>MEDIAN($P202)</f>
        <v>0</v>
      </c>
      <c r="AU202" s="1">
        <f>MEDIAN($Q202)</f>
        <v>0</v>
      </c>
      <c r="AV202" s="1">
        <f>MEDIAN($R202)</f>
        <v>0</v>
      </c>
      <c r="AW202" s="1">
        <f>MAX($B202)</f>
        <v>0</v>
      </c>
      <c r="AX202" s="1">
        <f>MAX($C202)</f>
        <v>0</v>
      </c>
      <c r="AY202" s="1">
        <f>MAX($D202)</f>
        <v>0</v>
      </c>
      <c r="AZ202" s="1">
        <f>MAX($E202)</f>
        <v>0</v>
      </c>
      <c r="BA202" s="1">
        <f>MAX($F202)</f>
        <v>0</v>
      </c>
      <c r="BB202" s="1">
        <f>MAX($G202)</f>
        <v>0</v>
      </c>
      <c r="BC202" s="1">
        <f>MAX($H202)</f>
        <v>0</v>
      </c>
      <c r="BD202" s="1">
        <f>MAX($I202)</f>
        <v>0</v>
      </c>
      <c r="BE202" s="1">
        <f>MAX($J202)</f>
        <v>0</v>
      </c>
      <c r="BF202" s="1">
        <f>MAX($K202)</f>
        <v>0</v>
      </c>
      <c r="BG202" s="1">
        <f>MAX($M202)</f>
        <v>0</v>
      </c>
      <c r="BH202" s="1">
        <f>MAX($N202)</f>
        <v>0</v>
      </c>
      <c r="BI202" s="1">
        <f>MAX($P202)</f>
        <v>0</v>
      </c>
      <c r="BJ202" s="1">
        <f>MAX($Q202)</f>
        <v>0</v>
      </c>
      <c r="BK202" s="1">
        <f>MAX($R202)</f>
        <v>0</v>
      </c>
    </row>
    <row r="203" spans="1:63">
      <c r="A203" s="1" t="s">
        <v>200</v>
      </c>
      <c r="B203" s="1">
        <v>0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0.019</v>
      </c>
      <c r="J203" s="1">
        <v>3000</v>
      </c>
      <c r="K203" s="1">
        <v>0</v>
      </c>
      <c r="L203" s="1" t="s">
        <v>503</v>
      </c>
      <c r="M203" s="1">
        <v>0</v>
      </c>
      <c r="N203" s="1">
        <v>0</v>
      </c>
      <c r="O203" s="1" t="s">
        <v>507</v>
      </c>
      <c r="P203" s="1">
        <v>1500</v>
      </c>
      <c r="Q203" s="1">
        <v>1</v>
      </c>
      <c r="R203" s="1">
        <v>0</v>
      </c>
      <c r="S203" s="1">
        <f>MIN($B203)</f>
        <v>0</v>
      </c>
      <c r="T203" s="1">
        <f>MIN($C203)</f>
        <v>0</v>
      </c>
      <c r="U203" s="1">
        <f>MIN($D203)</f>
        <v>0</v>
      </c>
      <c r="V203" s="1">
        <f>MIN($E203)</f>
        <v>0</v>
      </c>
      <c r="W203" s="1">
        <f>MIN($F203)</f>
        <v>0</v>
      </c>
      <c r="X203" s="1">
        <f>MIN($G203)</f>
        <v>0</v>
      </c>
      <c r="Y203" s="1">
        <f>MIN($H203)</f>
        <v>0</v>
      </c>
      <c r="Z203" s="1">
        <f>MIN($I203)</f>
        <v>0</v>
      </c>
      <c r="AA203" s="1">
        <f>MIN($J203)</f>
        <v>0</v>
      </c>
      <c r="AB203" s="1">
        <f>MIN($K203)</f>
        <v>0</v>
      </c>
      <c r="AC203" s="1">
        <f>MIN($M203)</f>
        <v>0</v>
      </c>
      <c r="AD203" s="1">
        <f>MIN($N203)</f>
        <v>0</v>
      </c>
      <c r="AE203" s="1">
        <f>MIN($P203)</f>
        <v>0</v>
      </c>
      <c r="AF203" s="1">
        <f>MIN($Q203)</f>
        <v>0</v>
      </c>
      <c r="AG203" s="1">
        <f>MIN($R203)</f>
        <v>0</v>
      </c>
      <c r="AH203" s="1">
        <f>MEDIAN($B203)</f>
        <v>0</v>
      </c>
      <c r="AI203" s="1">
        <f>MEDIAN($C203)</f>
        <v>0</v>
      </c>
      <c r="AJ203" s="1">
        <f>MEDIAN($D203)</f>
        <v>0</v>
      </c>
      <c r="AK203" s="1">
        <f>MEDIAN($E203)</f>
        <v>0</v>
      </c>
      <c r="AL203" s="1">
        <f>MEDIAN($F203)</f>
        <v>0</v>
      </c>
      <c r="AM203" s="1">
        <f>MEDIAN($G203)</f>
        <v>0</v>
      </c>
      <c r="AN203" s="1">
        <f>MEDIAN($H203)</f>
        <v>0</v>
      </c>
      <c r="AO203" s="1">
        <f>MEDIAN($I203)</f>
        <v>0</v>
      </c>
      <c r="AP203" s="1">
        <f>MEDIAN($J203)</f>
        <v>0</v>
      </c>
      <c r="AQ203" s="1">
        <f>MEDIAN($K203)</f>
        <v>0</v>
      </c>
      <c r="AR203" s="1">
        <f>MEDIAN($M203)</f>
        <v>0</v>
      </c>
      <c r="AS203" s="1">
        <f>MEDIAN($N203)</f>
        <v>0</v>
      </c>
      <c r="AT203" s="1">
        <f>MEDIAN($P203)</f>
        <v>0</v>
      </c>
      <c r="AU203" s="1">
        <f>MEDIAN($Q203)</f>
        <v>0</v>
      </c>
      <c r="AV203" s="1">
        <f>MEDIAN($R203)</f>
        <v>0</v>
      </c>
      <c r="AW203" s="1">
        <f>MAX($B203)</f>
        <v>0</v>
      </c>
      <c r="AX203" s="1">
        <f>MAX($C203)</f>
        <v>0</v>
      </c>
      <c r="AY203" s="1">
        <f>MAX($D203)</f>
        <v>0</v>
      </c>
      <c r="AZ203" s="1">
        <f>MAX($E203)</f>
        <v>0</v>
      </c>
      <c r="BA203" s="1">
        <f>MAX($F203)</f>
        <v>0</v>
      </c>
      <c r="BB203" s="1">
        <f>MAX($G203)</f>
        <v>0</v>
      </c>
      <c r="BC203" s="1">
        <f>MAX($H203)</f>
        <v>0</v>
      </c>
      <c r="BD203" s="1">
        <f>MAX($I203)</f>
        <v>0</v>
      </c>
      <c r="BE203" s="1">
        <f>MAX($J203)</f>
        <v>0</v>
      </c>
      <c r="BF203" s="1">
        <f>MAX($K203)</f>
        <v>0</v>
      </c>
      <c r="BG203" s="1">
        <f>MAX($M203)</f>
        <v>0</v>
      </c>
      <c r="BH203" s="1">
        <f>MAX($N203)</f>
        <v>0</v>
      </c>
      <c r="BI203" s="1">
        <f>MAX($P203)</f>
        <v>0</v>
      </c>
      <c r="BJ203" s="1">
        <f>MAX($Q203)</f>
        <v>0</v>
      </c>
      <c r="BK203" s="1">
        <f>MAX($R203)</f>
        <v>0</v>
      </c>
    </row>
    <row r="204" spans="1:63">
      <c r="A204" s="1" t="s">
        <v>201</v>
      </c>
      <c r="B204" s="1">
        <v>0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0.019</v>
      </c>
      <c r="J204" s="1">
        <v>3000</v>
      </c>
      <c r="K204" s="1">
        <v>0</v>
      </c>
      <c r="L204" s="1" t="s">
        <v>503</v>
      </c>
      <c r="M204" s="1">
        <v>0</v>
      </c>
      <c r="N204" s="1">
        <v>0</v>
      </c>
      <c r="O204" s="1" t="s">
        <v>507</v>
      </c>
      <c r="P204" s="1">
        <v>1500</v>
      </c>
      <c r="Q204" s="1">
        <v>1</v>
      </c>
      <c r="R204" s="1">
        <v>0</v>
      </c>
      <c r="S204" s="1">
        <f>MIN($B204)</f>
        <v>0</v>
      </c>
      <c r="T204" s="1">
        <f>MIN($C204)</f>
        <v>0</v>
      </c>
      <c r="U204" s="1">
        <f>MIN($D204)</f>
        <v>0</v>
      </c>
      <c r="V204" s="1">
        <f>MIN($E204)</f>
        <v>0</v>
      </c>
      <c r="W204" s="1">
        <f>MIN($F204)</f>
        <v>0</v>
      </c>
      <c r="X204" s="1">
        <f>MIN($G204)</f>
        <v>0</v>
      </c>
      <c r="Y204" s="1">
        <f>MIN($H204)</f>
        <v>0</v>
      </c>
      <c r="Z204" s="1">
        <f>MIN($I204)</f>
        <v>0</v>
      </c>
      <c r="AA204" s="1">
        <f>MIN($J204)</f>
        <v>0</v>
      </c>
      <c r="AB204" s="1">
        <f>MIN($K204)</f>
        <v>0</v>
      </c>
      <c r="AC204" s="1">
        <f>MIN($M204)</f>
        <v>0</v>
      </c>
      <c r="AD204" s="1">
        <f>MIN($N204)</f>
        <v>0</v>
      </c>
      <c r="AE204" s="1">
        <f>MIN($P204)</f>
        <v>0</v>
      </c>
      <c r="AF204" s="1">
        <f>MIN($Q204)</f>
        <v>0</v>
      </c>
      <c r="AG204" s="1">
        <f>MIN($R204)</f>
        <v>0</v>
      </c>
      <c r="AH204" s="1">
        <f>MEDIAN($B204)</f>
        <v>0</v>
      </c>
      <c r="AI204" s="1">
        <f>MEDIAN($C204)</f>
        <v>0</v>
      </c>
      <c r="AJ204" s="1">
        <f>MEDIAN($D204)</f>
        <v>0</v>
      </c>
      <c r="AK204" s="1">
        <f>MEDIAN($E204)</f>
        <v>0</v>
      </c>
      <c r="AL204" s="1">
        <f>MEDIAN($F204)</f>
        <v>0</v>
      </c>
      <c r="AM204" s="1">
        <f>MEDIAN($G204)</f>
        <v>0</v>
      </c>
      <c r="AN204" s="1">
        <f>MEDIAN($H204)</f>
        <v>0</v>
      </c>
      <c r="AO204" s="1">
        <f>MEDIAN($I204)</f>
        <v>0</v>
      </c>
      <c r="AP204" s="1">
        <f>MEDIAN($J204)</f>
        <v>0</v>
      </c>
      <c r="AQ204" s="1">
        <f>MEDIAN($K204)</f>
        <v>0</v>
      </c>
      <c r="AR204" s="1">
        <f>MEDIAN($M204)</f>
        <v>0</v>
      </c>
      <c r="AS204" s="1">
        <f>MEDIAN($N204)</f>
        <v>0</v>
      </c>
      <c r="AT204" s="1">
        <f>MEDIAN($P204)</f>
        <v>0</v>
      </c>
      <c r="AU204" s="1">
        <f>MEDIAN($Q204)</f>
        <v>0</v>
      </c>
      <c r="AV204" s="1">
        <f>MEDIAN($R204)</f>
        <v>0</v>
      </c>
      <c r="AW204" s="1">
        <f>MAX($B204)</f>
        <v>0</v>
      </c>
      <c r="AX204" s="1">
        <f>MAX($C204)</f>
        <v>0</v>
      </c>
      <c r="AY204" s="1">
        <f>MAX($D204)</f>
        <v>0</v>
      </c>
      <c r="AZ204" s="1">
        <f>MAX($E204)</f>
        <v>0</v>
      </c>
      <c r="BA204" s="1">
        <f>MAX($F204)</f>
        <v>0</v>
      </c>
      <c r="BB204" s="1">
        <f>MAX($G204)</f>
        <v>0</v>
      </c>
      <c r="BC204" s="1">
        <f>MAX($H204)</f>
        <v>0</v>
      </c>
      <c r="BD204" s="1">
        <f>MAX($I204)</f>
        <v>0</v>
      </c>
      <c r="BE204" s="1">
        <f>MAX($J204)</f>
        <v>0</v>
      </c>
      <c r="BF204" s="1">
        <f>MAX($K204)</f>
        <v>0</v>
      </c>
      <c r="BG204" s="1">
        <f>MAX($M204)</f>
        <v>0</v>
      </c>
      <c r="BH204" s="1">
        <f>MAX($N204)</f>
        <v>0</v>
      </c>
      <c r="BI204" s="1">
        <f>MAX($P204)</f>
        <v>0</v>
      </c>
      <c r="BJ204" s="1">
        <f>MAX($Q204)</f>
        <v>0</v>
      </c>
      <c r="BK204" s="1">
        <f>MAX($R204)</f>
        <v>0</v>
      </c>
    </row>
    <row r="205" spans="1:63">
      <c r="A205" s="1" t="s">
        <v>202</v>
      </c>
      <c r="B205" s="1">
        <v>0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0.023</v>
      </c>
      <c r="J205" s="1">
        <v>3000</v>
      </c>
      <c r="K205" s="1">
        <v>0</v>
      </c>
      <c r="L205" s="1" t="s">
        <v>503</v>
      </c>
      <c r="M205" s="1">
        <v>0</v>
      </c>
      <c r="N205" s="1">
        <v>0</v>
      </c>
      <c r="O205" s="1" t="s">
        <v>507</v>
      </c>
      <c r="P205" s="1">
        <v>1500</v>
      </c>
      <c r="Q205" s="1">
        <v>1</v>
      </c>
      <c r="R205" s="1">
        <v>0</v>
      </c>
      <c r="S205" s="1">
        <f>MIN($B205)</f>
        <v>0</v>
      </c>
      <c r="T205" s="1">
        <f>MIN($C205)</f>
        <v>0</v>
      </c>
      <c r="U205" s="1">
        <f>MIN($D205)</f>
        <v>0</v>
      </c>
      <c r="V205" s="1">
        <f>MIN($E205)</f>
        <v>0</v>
      </c>
      <c r="W205" s="1">
        <f>MIN($F205)</f>
        <v>0</v>
      </c>
      <c r="X205" s="1">
        <f>MIN($G205)</f>
        <v>0</v>
      </c>
      <c r="Y205" s="1">
        <f>MIN($H205)</f>
        <v>0</v>
      </c>
      <c r="Z205" s="1">
        <f>MIN($I205)</f>
        <v>0</v>
      </c>
      <c r="AA205" s="1">
        <f>MIN($J205)</f>
        <v>0</v>
      </c>
      <c r="AB205" s="1">
        <f>MIN($K205)</f>
        <v>0</v>
      </c>
      <c r="AC205" s="1">
        <f>MIN($M205)</f>
        <v>0</v>
      </c>
      <c r="AD205" s="1">
        <f>MIN($N205)</f>
        <v>0</v>
      </c>
      <c r="AE205" s="1">
        <f>MIN($P205)</f>
        <v>0</v>
      </c>
      <c r="AF205" s="1">
        <f>MIN($Q205)</f>
        <v>0</v>
      </c>
      <c r="AG205" s="1">
        <f>MIN($R205)</f>
        <v>0</v>
      </c>
      <c r="AH205" s="1">
        <f>MEDIAN($B205)</f>
        <v>0</v>
      </c>
      <c r="AI205" s="1">
        <f>MEDIAN($C205)</f>
        <v>0</v>
      </c>
      <c r="AJ205" s="1">
        <f>MEDIAN($D205)</f>
        <v>0</v>
      </c>
      <c r="AK205" s="1">
        <f>MEDIAN($E205)</f>
        <v>0</v>
      </c>
      <c r="AL205" s="1">
        <f>MEDIAN($F205)</f>
        <v>0</v>
      </c>
      <c r="AM205" s="1">
        <f>MEDIAN($G205)</f>
        <v>0</v>
      </c>
      <c r="AN205" s="1">
        <f>MEDIAN($H205)</f>
        <v>0</v>
      </c>
      <c r="AO205" s="1">
        <f>MEDIAN($I205)</f>
        <v>0</v>
      </c>
      <c r="AP205" s="1">
        <f>MEDIAN($J205)</f>
        <v>0</v>
      </c>
      <c r="AQ205" s="1">
        <f>MEDIAN($K205)</f>
        <v>0</v>
      </c>
      <c r="AR205" s="1">
        <f>MEDIAN($M205)</f>
        <v>0</v>
      </c>
      <c r="AS205" s="1">
        <f>MEDIAN($N205)</f>
        <v>0</v>
      </c>
      <c r="AT205" s="1">
        <f>MEDIAN($P205)</f>
        <v>0</v>
      </c>
      <c r="AU205" s="1">
        <f>MEDIAN($Q205)</f>
        <v>0</v>
      </c>
      <c r="AV205" s="1">
        <f>MEDIAN($R205)</f>
        <v>0</v>
      </c>
      <c r="AW205" s="1">
        <f>MAX($B205)</f>
        <v>0</v>
      </c>
      <c r="AX205" s="1">
        <f>MAX($C205)</f>
        <v>0</v>
      </c>
      <c r="AY205" s="1">
        <f>MAX($D205)</f>
        <v>0</v>
      </c>
      <c r="AZ205" s="1">
        <f>MAX($E205)</f>
        <v>0</v>
      </c>
      <c r="BA205" s="1">
        <f>MAX($F205)</f>
        <v>0</v>
      </c>
      <c r="BB205" s="1">
        <f>MAX($G205)</f>
        <v>0</v>
      </c>
      <c r="BC205" s="1">
        <f>MAX($H205)</f>
        <v>0</v>
      </c>
      <c r="BD205" s="1">
        <f>MAX($I205)</f>
        <v>0</v>
      </c>
      <c r="BE205" s="1">
        <f>MAX($J205)</f>
        <v>0</v>
      </c>
      <c r="BF205" s="1">
        <f>MAX($K205)</f>
        <v>0</v>
      </c>
      <c r="BG205" s="1">
        <f>MAX($M205)</f>
        <v>0</v>
      </c>
      <c r="BH205" s="1">
        <f>MAX($N205)</f>
        <v>0</v>
      </c>
      <c r="BI205" s="1">
        <f>MAX($P205)</f>
        <v>0</v>
      </c>
      <c r="BJ205" s="1">
        <f>MAX($Q205)</f>
        <v>0</v>
      </c>
      <c r="BK205" s="1">
        <f>MAX($R205)</f>
        <v>0</v>
      </c>
    </row>
    <row r="206" spans="1:63">
      <c r="A206" s="1" t="s">
        <v>203</v>
      </c>
      <c r="B206" s="1">
        <v>0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0.019</v>
      </c>
      <c r="J206" s="1">
        <v>3000</v>
      </c>
      <c r="K206" s="1">
        <v>0</v>
      </c>
      <c r="L206" s="1" t="s">
        <v>503</v>
      </c>
      <c r="M206" s="1">
        <v>0</v>
      </c>
      <c r="N206" s="1">
        <v>0</v>
      </c>
      <c r="O206" s="1" t="s">
        <v>507</v>
      </c>
      <c r="P206" s="1">
        <v>1500</v>
      </c>
      <c r="Q206" s="1">
        <v>1</v>
      </c>
      <c r="R206" s="1">
        <v>0</v>
      </c>
      <c r="S206" s="1">
        <f>MIN($B206)</f>
        <v>0</v>
      </c>
      <c r="T206" s="1">
        <f>MIN($C206)</f>
        <v>0</v>
      </c>
      <c r="U206" s="1">
        <f>MIN($D206)</f>
        <v>0</v>
      </c>
      <c r="V206" s="1">
        <f>MIN($E206)</f>
        <v>0</v>
      </c>
      <c r="W206" s="1">
        <f>MIN($F206)</f>
        <v>0</v>
      </c>
      <c r="X206" s="1">
        <f>MIN($G206)</f>
        <v>0</v>
      </c>
      <c r="Y206" s="1">
        <f>MIN($H206)</f>
        <v>0</v>
      </c>
      <c r="Z206" s="1">
        <f>MIN($I206)</f>
        <v>0</v>
      </c>
      <c r="AA206" s="1">
        <f>MIN($J206)</f>
        <v>0</v>
      </c>
      <c r="AB206" s="1">
        <f>MIN($K206)</f>
        <v>0</v>
      </c>
      <c r="AC206" s="1">
        <f>MIN($M206)</f>
        <v>0</v>
      </c>
      <c r="AD206" s="1">
        <f>MIN($N206)</f>
        <v>0</v>
      </c>
      <c r="AE206" s="1">
        <f>MIN($P206)</f>
        <v>0</v>
      </c>
      <c r="AF206" s="1">
        <f>MIN($Q206)</f>
        <v>0</v>
      </c>
      <c r="AG206" s="1">
        <f>MIN($R206)</f>
        <v>0</v>
      </c>
      <c r="AH206" s="1">
        <f>MEDIAN($B206)</f>
        <v>0</v>
      </c>
      <c r="AI206" s="1">
        <f>MEDIAN($C206)</f>
        <v>0</v>
      </c>
      <c r="AJ206" s="1">
        <f>MEDIAN($D206)</f>
        <v>0</v>
      </c>
      <c r="AK206" s="1">
        <f>MEDIAN($E206)</f>
        <v>0</v>
      </c>
      <c r="AL206" s="1">
        <f>MEDIAN($F206)</f>
        <v>0</v>
      </c>
      <c r="AM206" s="1">
        <f>MEDIAN($G206)</f>
        <v>0</v>
      </c>
      <c r="AN206" s="1">
        <f>MEDIAN($H206)</f>
        <v>0</v>
      </c>
      <c r="AO206" s="1">
        <f>MEDIAN($I206)</f>
        <v>0</v>
      </c>
      <c r="AP206" s="1">
        <f>MEDIAN($J206)</f>
        <v>0</v>
      </c>
      <c r="AQ206" s="1">
        <f>MEDIAN($K206)</f>
        <v>0</v>
      </c>
      <c r="AR206" s="1">
        <f>MEDIAN($M206)</f>
        <v>0</v>
      </c>
      <c r="AS206" s="1">
        <f>MEDIAN($N206)</f>
        <v>0</v>
      </c>
      <c r="AT206" s="1">
        <f>MEDIAN($P206)</f>
        <v>0</v>
      </c>
      <c r="AU206" s="1">
        <f>MEDIAN($Q206)</f>
        <v>0</v>
      </c>
      <c r="AV206" s="1">
        <f>MEDIAN($R206)</f>
        <v>0</v>
      </c>
      <c r="AW206" s="1">
        <f>MAX($B206)</f>
        <v>0</v>
      </c>
      <c r="AX206" s="1">
        <f>MAX($C206)</f>
        <v>0</v>
      </c>
      <c r="AY206" s="1">
        <f>MAX($D206)</f>
        <v>0</v>
      </c>
      <c r="AZ206" s="1">
        <f>MAX($E206)</f>
        <v>0</v>
      </c>
      <c r="BA206" s="1">
        <f>MAX($F206)</f>
        <v>0</v>
      </c>
      <c r="BB206" s="1">
        <f>MAX($G206)</f>
        <v>0</v>
      </c>
      <c r="BC206" s="1">
        <f>MAX($H206)</f>
        <v>0</v>
      </c>
      <c r="BD206" s="1">
        <f>MAX($I206)</f>
        <v>0</v>
      </c>
      <c r="BE206" s="1">
        <f>MAX($J206)</f>
        <v>0</v>
      </c>
      <c r="BF206" s="1">
        <f>MAX($K206)</f>
        <v>0</v>
      </c>
      <c r="BG206" s="1">
        <f>MAX($M206)</f>
        <v>0</v>
      </c>
      <c r="BH206" s="1">
        <f>MAX($N206)</f>
        <v>0</v>
      </c>
      <c r="BI206" s="1">
        <f>MAX($P206)</f>
        <v>0</v>
      </c>
      <c r="BJ206" s="1">
        <f>MAX($Q206)</f>
        <v>0</v>
      </c>
      <c r="BK206" s="1">
        <f>MAX($R206)</f>
        <v>0</v>
      </c>
    </row>
    <row r="207" spans="1:63">
      <c r="A207" s="1" t="s">
        <v>204</v>
      </c>
      <c r="B207" s="1">
        <v>0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0.019</v>
      </c>
      <c r="J207" s="1">
        <v>3000</v>
      </c>
      <c r="K207" s="1">
        <v>0</v>
      </c>
      <c r="L207" s="1" t="s">
        <v>503</v>
      </c>
      <c r="M207" s="1">
        <v>0</v>
      </c>
      <c r="N207" s="1">
        <v>0</v>
      </c>
      <c r="O207" s="1" t="s">
        <v>507</v>
      </c>
      <c r="P207" s="1">
        <v>1500</v>
      </c>
      <c r="Q207" s="1">
        <v>1</v>
      </c>
      <c r="R207" s="1">
        <v>0</v>
      </c>
      <c r="S207" s="1">
        <f>MIN($B207)</f>
        <v>0</v>
      </c>
      <c r="T207" s="1">
        <f>MIN($C207)</f>
        <v>0</v>
      </c>
      <c r="U207" s="1">
        <f>MIN($D207)</f>
        <v>0</v>
      </c>
      <c r="V207" s="1">
        <f>MIN($E207)</f>
        <v>0</v>
      </c>
      <c r="W207" s="1">
        <f>MIN($F207)</f>
        <v>0</v>
      </c>
      <c r="X207" s="1">
        <f>MIN($G207)</f>
        <v>0</v>
      </c>
      <c r="Y207" s="1">
        <f>MIN($H207)</f>
        <v>0</v>
      </c>
      <c r="Z207" s="1">
        <f>MIN($I207)</f>
        <v>0</v>
      </c>
      <c r="AA207" s="1">
        <f>MIN($J207)</f>
        <v>0</v>
      </c>
      <c r="AB207" s="1">
        <f>MIN($K207)</f>
        <v>0</v>
      </c>
      <c r="AC207" s="1">
        <f>MIN($M207)</f>
        <v>0</v>
      </c>
      <c r="AD207" s="1">
        <f>MIN($N207)</f>
        <v>0</v>
      </c>
      <c r="AE207" s="1">
        <f>MIN($P207)</f>
        <v>0</v>
      </c>
      <c r="AF207" s="1">
        <f>MIN($Q207)</f>
        <v>0</v>
      </c>
      <c r="AG207" s="1">
        <f>MIN($R207)</f>
        <v>0</v>
      </c>
      <c r="AH207" s="1">
        <f>MEDIAN($B207)</f>
        <v>0</v>
      </c>
      <c r="AI207" s="1">
        <f>MEDIAN($C207)</f>
        <v>0</v>
      </c>
      <c r="AJ207" s="1">
        <f>MEDIAN($D207)</f>
        <v>0</v>
      </c>
      <c r="AK207" s="1">
        <f>MEDIAN($E207)</f>
        <v>0</v>
      </c>
      <c r="AL207" s="1">
        <f>MEDIAN($F207)</f>
        <v>0</v>
      </c>
      <c r="AM207" s="1">
        <f>MEDIAN($G207)</f>
        <v>0</v>
      </c>
      <c r="AN207" s="1">
        <f>MEDIAN($H207)</f>
        <v>0</v>
      </c>
      <c r="AO207" s="1">
        <f>MEDIAN($I207)</f>
        <v>0</v>
      </c>
      <c r="AP207" s="1">
        <f>MEDIAN($J207)</f>
        <v>0</v>
      </c>
      <c r="AQ207" s="1">
        <f>MEDIAN($K207)</f>
        <v>0</v>
      </c>
      <c r="AR207" s="1">
        <f>MEDIAN($M207)</f>
        <v>0</v>
      </c>
      <c r="AS207" s="1">
        <f>MEDIAN($N207)</f>
        <v>0</v>
      </c>
      <c r="AT207" s="1">
        <f>MEDIAN($P207)</f>
        <v>0</v>
      </c>
      <c r="AU207" s="1">
        <f>MEDIAN($Q207)</f>
        <v>0</v>
      </c>
      <c r="AV207" s="1">
        <f>MEDIAN($R207)</f>
        <v>0</v>
      </c>
      <c r="AW207" s="1">
        <f>MAX($B207)</f>
        <v>0</v>
      </c>
      <c r="AX207" s="1">
        <f>MAX($C207)</f>
        <v>0</v>
      </c>
      <c r="AY207" s="1">
        <f>MAX($D207)</f>
        <v>0</v>
      </c>
      <c r="AZ207" s="1">
        <f>MAX($E207)</f>
        <v>0</v>
      </c>
      <c r="BA207" s="1">
        <f>MAX($F207)</f>
        <v>0</v>
      </c>
      <c r="BB207" s="1">
        <f>MAX($G207)</f>
        <v>0</v>
      </c>
      <c r="BC207" s="1">
        <f>MAX($H207)</f>
        <v>0</v>
      </c>
      <c r="BD207" s="1">
        <f>MAX($I207)</f>
        <v>0</v>
      </c>
      <c r="BE207" s="1">
        <f>MAX($J207)</f>
        <v>0</v>
      </c>
      <c r="BF207" s="1">
        <f>MAX($K207)</f>
        <v>0</v>
      </c>
      <c r="BG207" s="1">
        <f>MAX($M207)</f>
        <v>0</v>
      </c>
      <c r="BH207" s="1">
        <f>MAX($N207)</f>
        <v>0</v>
      </c>
      <c r="BI207" s="1">
        <f>MAX($P207)</f>
        <v>0</v>
      </c>
      <c r="BJ207" s="1">
        <f>MAX($Q207)</f>
        <v>0</v>
      </c>
      <c r="BK207" s="1">
        <f>MAX($R207)</f>
        <v>0</v>
      </c>
    </row>
    <row r="208" spans="1:63">
      <c r="A208" s="1" t="s">
        <v>205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0.022</v>
      </c>
      <c r="J208" s="1">
        <v>3000</v>
      </c>
      <c r="K208" s="1">
        <v>0</v>
      </c>
      <c r="L208" s="1" t="s">
        <v>503</v>
      </c>
      <c r="M208" s="1">
        <v>0</v>
      </c>
      <c r="N208" s="1">
        <v>0</v>
      </c>
      <c r="O208" s="1" t="s">
        <v>507</v>
      </c>
      <c r="P208" s="1">
        <v>1500</v>
      </c>
      <c r="Q208" s="1">
        <v>1</v>
      </c>
      <c r="R208" s="1">
        <v>0</v>
      </c>
      <c r="S208" s="1">
        <f>MIN($B208)</f>
        <v>0</v>
      </c>
      <c r="T208" s="1">
        <f>MIN($C208)</f>
        <v>0</v>
      </c>
      <c r="U208" s="1">
        <f>MIN($D208)</f>
        <v>0</v>
      </c>
      <c r="V208" s="1">
        <f>MIN($E208)</f>
        <v>0</v>
      </c>
      <c r="W208" s="1">
        <f>MIN($F208)</f>
        <v>0</v>
      </c>
      <c r="X208" s="1">
        <f>MIN($G208)</f>
        <v>0</v>
      </c>
      <c r="Y208" s="1">
        <f>MIN($H208)</f>
        <v>0</v>
      </c>
      <c r="Z208" s="1">
        <f>MIN($I208)</f>
        <v>0</v>
      </c>
      <c r="AA208" s="1">
        <f>MIN($J208)</f>
        <v>0</v>
      </c>
      <c r="AB208" s="1">
        <f>MIN($K208)</f>
        <v>0</v>
      </c>
      <c r="AC208" s="1">
        <f>MIN($M208)</f>
        <v>0</v>
      </c>
      <c r="AD208" s="1">
        <f>MIN($N208)</f>
        <v>0</v>
      </c>
      <c r="AE208" s="1">
        <f>MIN($P208)</f>
        <v>0</v>
      </c>
      <c r="AF208" s="1">
        <f>MIN($Q208)</f>
        <v>0</v>
      </c>
      <c r="AG208" s="1">
        <f>MIN($R208)</f>
        <v>0</v>
      </c>
      <c r="AH208" s="1">
        <f>MEDIAN($B208)</f>
        <v>0</v>
      </c>
      <c r="AI208" s="1">
        <f>MEDIAN($C208)</f>
        <v>0</v>
      </c>
      <c r="AJ208" s="1">
        <f>MEDIAN($D208)</f>
        <v>0</v>
      </c>
      <c r="AK208" s="1">
        <f>MEDIAN($E208)</f>
        <v>0</v>
      </c>
      <c r="AL208" s="1">
        <f>MEDIAN($F208)</f>
        <v>0</v>
      </c>
      <c r="AM208" s="1">
        <f>MEDIAN($G208)</f>
        <v>0</v>
      </c>
      <c r="AN208" s="1">
        <f>MEDIAN($H208)</f>
        <v>0</v>
      </c>
      <c r="AO208" s="1">
        <f>MEDIAN($I208)</f>
        <v>0</v>
      </c>
      <c r="AP208" s="1">
        <f>MEDIAN($J208)</f>
        <v>0</v>
      </c>
      <c r="AQ208" s="1">
        <f>MEDIAN($K208)</f>
        <v>0</v>
      </c>
      <c r="AR208" s="1">
        <f>MEDIAN($M208)</f>
        <v>0</v>
      </c>
      <c r="AS208" s="1">
        <f>MEDIAN($N208)</f>
        <v>0</v>
      </c>
      <c r="AT208" s="1">
        <f>MEDIAN($P208)</f>
        <v>0</v>
      </c>
      <c r="AU208" s="1">
        <f>MEDIAN($Q208)</f>
        <v>0</v>
      </c>
      <c r="AV208" s="1">
        <f>MEDIAN($R208)</f>
        <v>0</v>
      </c>
      <c r="AW208" s="1">
        <f>MAX($B208)</f>
        <v>0</v>
      </c>
      <c r="AX208" s="1">
        <f>MAX($C208)</f>
        <v>0</v>
      </c>
      <c r="AY208" s="1">
        <f>MAX($D208)</f>
        <v>0</v>
      </c>
      <c r="AZ208" s="1">
        <f>MAX($E208)</f>
        <v>0</v>
      </c>
      <c r="BA208" s="1">
        <f>MAX($F208)</f>
        <v>0</v>
      </c>
      <c r="BB208" s="1">
        <f>MAX($G208)</f>
        <v>0</v>
      </c>
      <c r="BC208" s="1">
        <f>MAX($H208)</f>
        <v>0</v>
      </c>
      <c r="BD208" s="1">
        <f>MAX($I208)</f>
        <v>0</v>
      </c>
      <c r="BE208" s="1">
        <f>MAX($J208)</f>
        <v>0</v>
      </c>
      <c r="BF208" s="1">
        <f>MAX($K208)</f>
        <v>0</v>
      </c>
      <c r="BG208" s="1">
        <f>MAX($M208)</f>
        <v>0</v>
      </c>
      <c r="BH208" s="1">
        <f>MAX($N208)</f>
        <v>0</v>
      </c>
      <c r="BI208" s="1">
        <f>MAX($P208)</f>
        <v>0</v>
      </c>
      <c r="BJ208" s="1">
        <f>MAX($Q208)</f>
        <v>0</v>
      </c>
      <c r="BK208" s="1">
        <f>MAX($R208)</f>
        <v>0</v>
      </c>
    </row>
    <row r="209" spans="1:63">
      <c r="A209" s="1" t="s">
        <v>206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0.019</v>
      </c>
      <c r="J209" s="1">
        <v>3000</v>
      </c>
      <c r="K209" s="1">
        <v>0</v>
      </c>
      <c r="L209" s="1" t="s">
        <v>503</v>
      </c>
      <c r="M209" s="1">
        <v>0</v>
      </c>
      <c r="N209" s="1">
        <v>0</v>
      </c>
      <c r="O209" s="1" t="s">
        <v>507</v>
      </c>
      <c r="P209" s="1">
        <v>1500</v>
      </c>
      <c r="Q209" s="1">
        <v>1</v>
      </c>
      <c r="R209" s="1">
        <v>0</v>
      </c>
      <c r="S209" s="1">
        <f>MIN($B209)</f>
        <v>0</v>
      </c>
      <c r="T209" s="1">
        <f>MIN($C209)</f>
        <v>0</v>
      </c>
      <c r="U209" s="1">
        <f>MIN($D209)</f>
        <v>0</v>
      </c>
      <c r="V209" s="1">
        <f>MIN($E209)</f>
        <v>0</v>
      </c>
      <c r="W209" s="1">
        <f>MIN($F209)</f>
        <v>0</v>
      </c>
      <c r="X209" s="1">
        <f>MIN($G209)</f>
        <v>0</v>
      </c>
      <c r="Y209" s="1">
        <f>MIN($H209)</f>
        <v>0</v>
      </c>
      <c r="Z209" s="1">
        <f>MIN($I209)</f>
        <v>0</v>
      </c>
      <c r="AA209" s="1">
        <f>MIN($J209)</f>
        <v>0</v>
      </c>
      <c r="AB209" s="1">
        <f>MIN($K209)</f>
        <v>0</v>
      </c>
      <c r="AC209" s="1">
        <f>MIN($M209)</f>
        <v>0</v>
      </c>
      <c r="AD209" s="1">
        <f>MIN($N209)</f>
        <v>0</v>
      </c>
      <c r="AE209" s="1">
        <f>MIN($P209)</f>
        <v>0</v>
      </c>
      <c r="AF209" s="1">
        <f>MIN($Q209)</f>
        <v>0</v>
      </c>
      <c r="AG209" s="1">
        <f>MIN($R209)</f>
        <v>0</v>
      </c>
      <c r="AH209" s="1">
        <f>MEDIAN($B209)</f>
        <v>0</v>
      </c>
      <c r="AI209" s="1">
        <f>MEDIAN($C209)</f>
        <v>0</v>
      </c>
      <c r="AJ209" s="1">
        <f>MEDIAN($D209)</f>
        <v>0</v>
      </c>
      <c r="AK209" s="1">
        <f>MEDIAN($E209)</f>
        <v>0</v>
      </c>
      <c r="AL209" s="1">
        <f>MEDIAN($F209)</f>
        <v>0</v>
      </c>
      <c r="AM209" s="1">
        <f>MEDIAN($G209)</f>
        <v>0</v>
      </c>
      <c r="AN209" s="1">
        <f>MEDIAN($H209)</f>
        <v>0</v>
      </c>
      <c r="AO209" s="1">
        <f>MEDIAN($I209)</f>
        <v>0</v>
      </c>
      <c r="AP209" s="1">
        <f>MEDIAN($J209)</f>
        <v>0</v>
      </c>
      <c r="AQ209" s="1">
        <f>MEDIAN($K209)</f>
        <v>0</v>
      </c>
      <c r="AR209" s="1">
        <f>MEDIAN($M209)</f>
        <v>0</v>
      </c>
      <c r="AS209" s="1">
        <f>MEDIAN($N209)</f>
        <v>0</v>
      </c>
      <c r="AT209" s="1">
        <f>MEDIAN($P209)</f>
        <v>0</v>
      </c>
      <c r="AU209" s="1">
        <f>MEDIAN($Q209)</f>
        <v>0</v>
      </c>
      <c r="AV209" s="1">
        <f>MEDIAN($R209)</f>
        <v>0</v>
      </c>
      <c r="AW209" s="1">
        <f>MAX($B209)</f>
        <v>0</v>
      </c>
      <c r="AX209" s="1">
        <f>MAX($C209)</f>
        <v>0</v>
      </c>
      <c r="AY209" s="1">
        <f>MAX($D209)</f>
        <v>0</v>
      </c>
      <c r="AZ209" s="1">
        <f>MAX($E209)</f>
        <v>0</v>
      </c>
      <c r="BA209" s="1">
        <f>MAX($F209)</f>
        <v>0</v>
      </c>
      <c r="BB209" s="1">
        <f>MAX($G209)</f>
        <v>0</v>
      </c>
      <c r="BC209" s="1">
        <f>MAX($H209)</f>
        <v>0</v>
      </c>
      <c r="BD209" s="1">
        <f>MAX($I209)</f>
        <v>0</v>
      </c>
      <c r="BE209" s="1">
        <f>MAX($J209)</f>
        <v>0</v>
      </c>
      <c r="BF209" s="1">
        <f>MAX($K209)</f>
        <v>0</v>
      </c>
      <c r="BG209" s="1">
        <f>MAX($M209)</f>
        <v>0</v>
      </c>
      <c r="BH209" s="1">
        <f>MAX($N209)</f>
        <v>0</v>
      </c>
      <c r="BI209" s="1">
        <f>MAX($P209)</f>
        <v>0</v>
      </c>
      <c r="BJ209" s="1">
        <f>MAX($Q209)</f>
        <v>0</v>
      </c>
      <c r="BK209" s="1">
        <f>MAX($R209)</f>
        <v>0</v>
      </c>
    </row>
    <row r="210" spans="1:63">
      <c r="A210" s="1" t="s">
        <v>207</v>
      </c>
      <c r="B210" s="1">
        <v>0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0.019</v>
      </c>
      <c r="J210" s="1">
        <v>3000</v>
      </c>
      <c r="K210" s="1">
        <v>0</v>
      </c>
      <c r="L210" s="1" t="s">
        <v>503</v>
      </c>
      <c r="M210" s="1">
        <v>0</v>
      </c>
      <c r="N210" s="1">
        <v>0</v>
      </c>
      <c r="O210" s="1" t="s">
        <v>507</v>
      </c>
      <c r="P210" s="1">
        <v>1500</v>
      </c>
      <c r="Q210" s="1">
        <v>1</v>
      </c>
      <c r="R210" s="1">
        <v>0</v>
      </c>
      <c r="S210" s="1">
        <f>MIN($B210)</f>
        <v>0</v>
      </c>
      <c r="T210" s="1">
        <f>MIN($C210)</f>
        <v>0</v>
      </c>
      <c r="U210" s="1">
        <f>MIN($D210)</f>
        <v>0</v>
      </c>
      <c r="V210" s="1">
        <f>MIN($E210)</f>
        <v>0</v>
      </c>
      <c r="W210" s="1">
        <f>MIN($F210)</f>
        <v>0</v>
      </c>
      <c r="X210" s="1">
        <f>MIN($G210)</f>
        <v>0</v>
      </c>
      <c r="Y210" s="1">
        <f>MIN($H210)</f>
        <v>0</v>
      </c>
      <c r="Z210" s="1">
        <f>MIN($I210)</f>
        <v>0</v>
      </c>
      <c r="AA210" s="1">
        <f>MIN($J210)</f>
        <v>0</v>
      </c>
      <c r="AB210" s="1">
        <f>MIN($K210)</f>
        <v>0</v>
      </c>
      <c r="AC210" s="1">
        <f>MIN($M210)</f>
        <v>0</v>
      </c>
      <c r="AD210" s="1">
        <f>MIN($N210)</f>
        <v>0</v>
      </c>
      <c r="AE210" s="1">
        <f>MIN($P210)</f>
        <v>0</v>
      </c>
      <c r="AF210" s="1">
        <f>MIN($Q210)</f>
        <v>0</v>
      </c>
      <c r="AG210" s="1">
        <f>MIN($R210)</f>
        <v>0</v>
      </c>
      <c r="AH210" s="1">
        <f>MEDIAN($B210)</f>
        <v>0</v>
      </c>
      <c r="AI210" s="1">
        <f>MEDIAN($C210)</f>
        <v>0</v>
      </c>
      <c r="AJ210" s="1">
        <f>MEDIAN($D210)</f>
        <v>0</v>
      </c>
      <c r="AK210" s="1">
        <f>MEDIAN($E210)</f>
        <v>0</v>
      </c>
      <c r="AL210" s="1">
        <f>MEDIAN($F210)</f>
        <v>0</v>
      </c>
      <c r="AM210" s="1">
        <f>MEDIAN($G210)</f>
        <v>0</v>
      </c>
      <c r="AN210" s="1">
        <f>MEDIAN($H210)</f>
        <v>0</v>
      </c>
      <c r="AO210" s="1">
        <f>MEDIAN($I210)</f>
        <v>0</v>
      </c>
      <c r="AP210" s="1">
        <f>MEDIAN($J210)</f>
        <v>0</v>
      </c>
      <c r="AQ210" s="1">
        <f>MEDIAN($K210)</f>
        <v>0</v>
      </c>
      <c r="AR210" s="1">
        <f>MEDIAN($M210)</f>
        <v>0</v>
      </c>
      <c r="AS210" s="1">
        <f>MEDIAN($N210)</f>
        <v>0</v>
      </c>
      <c r="AT210" s="1">
        <f>MEDIAN($P210)</f>
        <v>0</v>
      </c>
      <c r="AU210" s="1">
        <f>MEDIAN($Q210)</f>
        <v>0</v>
      </c>
      <c r="AV210" s="1">
        <f>MEDIAN($R210)</f>
        <v>0</v>
      </c>
      <c r="AW210" s="1">
        <f>MAX($B210)</f>
        <v>0</v>
      </c>
      <c r="AX210" s="1">
        <f>MAX($C210)</f>
        <v>0</v>
      </c>
      <c r="AY210" s="1">
        <f>MAX($D210)</f>
        <v>0</v>
      </c>
      <c r="AZ210" s="1">
        <f>MAX($E210)</f>
        <v>0</v>
      </c>
      <c r="BA210" s="1">
        <f>MAX($F210)</f>
        <v>0</v>
      </c>
      <c r="BB210" s="1">
        <f>MAX($G210)</f>
        <v>0</v>
      </c>
      <c r="BC210" s="1">
        <f>MAX($H210)</f>
        <v>0</v>
      </c>
      <c r="BD210" s="1">
        <f>MAX($I210)</f>
        <v>0</v>
      </c>
      <c r="BE210" s="1">
        <f>MAX($J210)</f>
        <v>0</v>
      </c>
      <c r="BF210" s="1">
        <f>MAX($K210)</f>
        <v>0</v>
      </c>
      <c r="BG210" s="1">
        <f>MAX($M210)</f>
        <v>0</v>
      </c>
      <c r="BH210" s="1">
        <f>MAX($N210)</f>
        <v>0</v>
      </c>
      <c r="BI210" s="1">
        <f>MAX($P210)</f>
        <v>0</v>
      </c>
      <c r="BJ210" s="1">
        <f>MAX($Q210)</f>
        <v>0</v>
      </c>
      <c r="BK210" s="1">
        <f>MAX($R210)</f>
        <v>0</v>
      </c>
    </row>
    <row r="211" spans="1:63">
      <c r="A211" s="1" t="s">
        <v>208</v>
      </c>
      <c r="B211" s="1">
        <v>0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0.019</v>
      </c>
      <c r="J211" s="1">
        <v>3000</v>
      </c>
      <c r="K211" s="1">
        <v>0</v>
      </c>
      <c r="L211" s="1" t="s">
        <v>503</v>
      </c>
      <c r="M211" s="1">
        <v>0</v>
      </c>
      <c r="N211" s="1">
        <v>0</v>
      </c>
      <c r="O211" s="1" t="s">
        <v>507</v>
      </c>
      <c r="P211" s="1">
        <v>1500</v>
      </c>
      <c r="Q211" s="1">
        <v>1</v>
      </c>
      <c r="R211" s="1">
        <v>0</v>
      </c>
      <c r="S211" s="1">
        <f>MIN($B211)</f>
        <v>0</v>
      </c>
      <c r="T211" s="1">
        <f>MIN($C211)</f>
        <v>0</v>
      </c>
      <c r="U211" s="1">
        <f>MIN($D211)</f>
        <v>0</v>
      </c>
      <c r="V211" s="1">
        <f>MIN($E211)</f>
        <v>0</v>
      </c>
      <c r="W211" s="1">
        <f>MIN($F211)</f>
        <v>0</v>
      </c>
      <c r="X211" s="1">
        <f>MIN($G211)</f>
        <v>0</v>
      </c>
      <c r="Y211" s="1">
        <f>MIN($H211)</f>
        <v>0</v>
      </c>
      <c r="Z211" s="1">
        <f>MIN($I211)</f>
        <v>0</v>
      </c>
      <c r="AA211" s="1">
        <f>MIN($J211)</f>
        <v>0</v>
      </c>
      <c r="AB211" s="1">
        <f>MIN($K211)</f>
        <v>0</v>
      </c>
      <c r="AC211" s="1">
        <f>MIN($M211)</f>
        <v>0</v>
      </c>
      <c r="AD211" s="1">
        <f>MIN($N211)</f>
        <v>0</v>
      </c>
      <c r="AE211" s="1">
        <f>MIN($P211)</f>
        <v>0</v>
      </c>
      <c r="AF211" s="1">
        <f>MIN($Q211)</f>
        <v>0</v>
      </c>
      <c r="AG211" s="1">
        <f>MIN($R211)</f>
        <v>0</v>
      </c>
      <c r="AH211" s="1">
        <f>MEDIAN($B211)</f>
        <v>0</v>
      </c>
      <c r="AI211" s="1">
        <f>MEDIAN($C211)</f>
        <v>0</v>
      </c>
      <c r="AJ211" s="1">
        <f>MEDIAN($D211)</f>
        <v>0</v>
      </c>
      <c r="AK211" s="1">
        <f>MEDIAN($E211)</f>
        <v>0</v>
      </c>
      <c r="AL211" s="1">
        <f>MEDIAN($F211)</f>
        <v>0</v>
      </c>
      <c r="AM211" s="1">
        <f>MEDIAN($G211)</f>
        <v>0</v>
      </c>
      <c r="AN211" s="1">
        <f>MEDIAN($H211)</f>
        <v>0</v>
      </c>
      <c r="AO211" s="1">
        <f>MEDIAN($I211)</f>
        <v>0</v>
      </c>
      <c r="AP211" s="1">
        <f>MEDIAN($J211)</f>
        <v>0</v>
      </c>
      <c r="AQ211" s="1">
        <f>MEDIAN($K211)</f>
        <v>0</v>
      </c>
      <c r="AR211" s="1">
        <f>MEDIAN($M211)</f>
        <v>0</v>
      </c>
      <c r="AS211" s="1">
        <f>MEDIAN($N211)</f>
        <v>0</v>
      </c>
      <c r="AT211" s="1">
        <f>MEDIAN($P211)</f>
        <v>0</v>
      </c>
      <c r="AU211" s="1">
        <f>MEDIAN($Q211)</f>
        <v>0</v>
      </c>
      <c r="AV211" s="1">
        <f>MEDIAN($R211)</f>
        <v>0</v>
      </c>
      <c r="AW211" s="1">
        <f>MAX($B211)</f>
        <v>0</v>
      </c>
      <c r="AX211" s="1">
        <f>MAX($C211)</f>
        <v>0</v>
      </c>
      <c r="AY211" s="1">
        <f>MAX($D211)</f>
        <v>0</v>
      </c>
      <c r="AZ211" s="1">
        <f>MAX($E211)</f>
        <v>0</v>
      </c>
      <c r="BA211" s="1">
        <f>MAX($F211)</f>
        <v>0</v>
      </c>
      <c r="BB211" s="1">
        <f>MAX($G211)</f>
        <v>0</v>
      </c>
      <c r="BC211" s="1">
        <f>MAX($H211)</f>
        <v>0</v>
      </c>
      <c r="BD211" s="1">
        <f>MAX($I211)</f>
        <v>0</v>
      </c>
      <c r="BE211" s="1">
        <f>MAX($J211)</f>
        <v>0</v>
      </c>
      <c r="BF211" s="1">
        <f>MAX($K211)</f>
        <v>0</v>
      </c>
      <c r="BG211" s="1">
        <f>MAX($M211)</f>
        <v>0</v>
      </c>
      <c r="BH211" s="1">
        <f>MAX($N211)</f>
        <v>0</v>
      </c>
      <c r="BI211" s="1">
        <f>MAX($P211)</f>
        <v>0</v>
      </c>
      <c r="BJ211" s="1">
        <f>MAX($Q211)</f>
        <v>0</v>
      </c>
      <c r="BK211" s="1">
        <f>MAX($R211)</f>
        <v>0</v>
      </c>
    </row>
    <row r="212" spans="1:63">
      <c r="A212" s="1" t="s">
        <v>209</v>
      </c>
      <c r="B212" s="1">
        <v>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0.02</v>
      </c>
      <c r="J212" s="1">
        <v>3000</v>
      </c>
      <c r="K212" s="1">
        <v>0</v>
      </c>
      <c r="L212" s="1" t="s">
        <v>503</v>
      </c>
      <c r="M212" s="1">
        <v>0</v>
      </c>
      <c r="N212" s="1">
        <v>0</v>
      </c>
      <c r="O212" s="1" t="s">
        <v>507</v>
      </c>
      <c r="P212" s="1">
        <v>1500</v>
      </c>
      <c r="Q212" s="1">
        <v>1</v>
      </c>
      <c r="R212" s="1">
        <v>0</v>
      </c>
      <c r="S212" s="1">
        <f>MIN($B212)</f>
        <v>0</v>
      </c>
      <c r="T212" s="1">
        <f>MIN($C212)</f>
        <v>0</v>
      </c>
      <c r="U212" s="1">
        <f>MIN($D212)</f>
        <v>0</v>
      </c>
      <c r="V212" s="1">
        <f>MIN($E212)</f>
        <v>0</v>
      </c>
      <c r="W212" s="1">
        <f>MIN($F212)</f>
        <v>0</v>
      </c>
      <c r="X212" s="1">
        <f>MIN($G212)</f>
        <v>0</v>
      </c>
      <c r="Y212" s="1">
        <f>MIN($H212)</f>
        <v>0</v>
      </c>
      <c r="Z212" s="1">
        <f>MIN($I212)</f>
        <v>0</v>
      </c>
      <c r="AA212" s="1">
        <f>MIN($J212)</f>
        <v>0</v>
      </c>
      <c r="AB212" s="1">
        <f>MIN($K212)</f>
        <v>0</v>
      </c>
      <c r="AC212" s="1">
        <f>MIN($M212)</f>
        <v>0</v>
      </c>
      <c r="AD212" s="1">
        <f>MIN($N212)</f>
        <v>0</v>
      </c>
      <c r="AE212" s="1">
        <f>MIN($P212)</f>
        <v>0</v>
      </c>
      <c r="AF212" s="1">
        <f>MIN($Q212)</f>
        <v>0</v>
      </c>
      <c r="AG212" s="1">
        <f>MIN($R212)</f>
        <v>0</v>
      </c>
      <c r="AH212" s="1">
        <f>MEDIAN($B212)</f>
        <v>0</v>
      </c>
      <c r="AI212" s="1">
        <f>MEDIAN($C212)</f>
        <v>0</v>
      </c>
      <c r="AJ212" s="1">
        <f>MEDIAN($D212)</f>
        <v>0</v>
      </c>
      <c r="AK212" s="1">
        <f>MEDIAN($E212)</f>
        <v>0</v>
      </c>
      <c r="AL212" s="1">
        <f>MEDIAN($F212)</f>
        <v>0</v>
      </c>
      <c r="AM212" s="1">
        <f>MEDIAN($G212)</f>
        <v>0</v>
      </c>
      <c r="AN212" s="1">
        <f>MEDIAN($H212)</f>
        <v>0</v>
      </c>
      <c r="AO212" s="1">
        <f>MEDIAN($I212)</f>
        <v>0</v>
      </c>
      <c r="AP212" s="1">
        <f>MEDIAN($J212)</f>
        <v>0</v>
      </c>
      <c r="AQ212" s="1">
        <f>MEDIAN($K212)</f>
        <v>0</v>
      </c>
      <c r="AR212" s="1">
        <f>MEDIAN($M212)</f>
        <v>0</v>
      </c>
      <c r="AS212" s="1">
        <f>MEDIAN($N212)</f>
        <v>0</v>
      </c>
      <c r="AT212" s="1">
        <f>MEDIAN($P212)</f>
        <v>0</v>
      </c>
      <c r="AU212" s="1">
        <f>MEDIAN($Q212)</f>
        <v>0</v>
      </c>
      <c r="AV212" s="1">
        <f>MEDIAN($R212)</f>
        <v>0</v>
      </c>
      <c r="AW212" s="1">
        <f>MAX($B212)</f>
        <v>0</v>
      </c>
      <c r="AX212" s="1">
        <f>MAX($C212)</f>
        <v>0</v>
      </c>
      <c r="AY212" s="1">
        <f>MAX($D212)</f>
        <v>0</v>
      </c>
      <c r="AZ212" s="1">
        <f>MAX($E212)</f>
        <v>0</v>
      </c>
      <c r="BA212" s="1">
        <f>MAX($F212)</f>
        <v>0</v>
      </c>
      <c r="BB212" s="1">
        <f>MAX($G212)</f>
        <v>0</v>
      </c>
      <c r="BC212" s="1">
        <f>MAX($H212)</f>
        <v>0</v>
      </c>
      <c r="BD212" s="1">
        <f>MAX($I212)</f>
        <v>0</v>
      </c>
      <c r="BE212" s="1">
        <f>MAX($J212)</f>
        <v>0</v>
      </c>
      <c r="BF212" s="1">
        <f>MAX($K212)</f>
        <v>0</v>
      </c>
      <c r="BG212" s="1">
        <f>MAX($M212)</f>
        <v>0</v>
      </c>
      <c r="BH212" s="1">
        <f>MAX($N212)</f>
        <v>0</v>
      </c>
      <c r="BI212" s="1">
        <f>MAX($P212)</f>
        <v>0</v>
      </c>
      <c r="BJ212" s="1">
        <f>MAX($Q212)</f>
        <v>0</v>
      </c>
      <c r="BK212" s="1">
        <f>MAX($R212)</f>
        <v>0</v>
      </c>
    </row>
    <row r="213" spans="1:63">
      <c r="A213" s="1" t="s">
        <v>210</v>
      </c>
      <c r="B213" s="1">
        <v>0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0.018</v>
      </c>
      <c r="J213" s="1">
        <v>3000</v>
      </c>
      <c r="K213" s="1">
        <v>0</v>
      </c>
      <c r="L213" s="1" t="s">
        <v>503</v>
      </c>
      <c r="M213" s="1">
        <v>0</v>
      </c>
      <c r="N213" s="1">
        <v>0</v>
      </c>
      <c r="O213" s="1" t="s">
        <v>507</v>
      </c>
      <c r="P213" s="1">
        <v>1500</v>
      </c>
      <c r="Q213" s="1">
        <v>1</v>
      </c>
      <c r="R213" s="1">
        <v>0</v>
      </c>
      <c r="S213" s="1">
        <f>MIN($B213)</f>
        <v>0</v>
      </c>
      <c r="T213" s="1">
        <f>MIN($C213)</f>
        <v>0</v>
      </c>
      <c r="U213" s="1">
        <f>MIN($D213)</f>
        <v>0</v>
      </c>
      <c r="V213" s="1">
        <f>MIN($E213)</f>
        <v>0</v>
      </c>
      <c r="W213" s="1">
        <f>MIN($F213)</f>
        <v>0</v>
      </c>
      <c r="X213" s="1">
        <f>MIN($G213)</f>
        <v>0</v>
      </c>
      <c r="Y213" s="1">
        <f>MIN($H213)</f>
        <v>0</v>
      </c>
      <c r="Z213" s="1">
        <f>MIN($I213)</f>
        <v>0</v>
      </c>
      <c r="AA213" s="1">
        <f>MIN($J213)</f>
        <v>0</v>
      </c>
      <c r="AB213" s="1">
        <f>MIN($K213)</f>
        <v>0</v>
      </c>
      <c r="AC213" s="1">
        <f>MIN($M213)</f>
        <v>0</v>
      </c>
      <c r="AD213" s="1">
        <f>MIN($N213)</f>
        <v>0</v>
      </c>
      <c r="AE213" s="1">
        <f>MIN($P213)</f>
        <v>0</v>
      </c>
      <c r="AF213" s="1">
        <f>MIN($Q213)</f>
        <v>0</v>
      </c>
      <c r="AG213" s="1">
        <f>MIN($R213)</f>
        <v>0</v>
      </c>
      <c r="AH213" s="1">
        <f>MEDIAN($B213)</f>
        <v>0</v>
      </c>
      <c r="AI213" s="1">
        <f>MEDIAN($C213)</f>
        <v>0</v>
      </c>
      <c r="AJ213" s="1">
        <f>MEDIAN($D213)</f>
        <v>0</v>
      </c>
      <c r="AK213" s="1">
        <f>MEDIAN($E213)</f>
        <v>0</v>
      </c>
      <c r="AL213" s="1">
        <f>MEDIAN($F213)</f>
        <v>0</v>
      </c>
      <c r="AM213" s="1">
        <f>MEDIAN($G213)</f>
        <v>0</v>
      </c>
      <c r="AN213" s="1">
        <f>MEDIAN($H213)</f>
        <v>0</v>
      </c>
      <c r="AO213" s="1">
        <f>MEDIAN($I213)</f>
        <v>0</v>
      </c>
      <c r="AP213" s="1">
        <f>MEDIAN($J213)</f>
        <v>0</v>
      </c>
      <c r="AQ213" s="1">
        <f>MEDIAN($K213)</f>
        <v>0</v>
      </c>
      <c r="AR213" s="1">
        <f>MEDIAN($M213)</f>
        <v>0</v>
      </c>
      <c r="AS213" s="1">
        <f>MEDIAN($N213)</f>
        <v>0</v>
      </c>
      <c r="AT213" s="1">
        <f>MEDIAN($P213)</f>
        <v>0</v>
      </c>
      <c r="AU213" s="1">
        <f>MEDIAN($Q213)</f>
        <v>0</v>
      </c>
      <c r="AV213" s="1">
        <f>MEDIAN($R213)</f>
        <v>0</v>
      </c>
      <c r="AW213" s="1">
        <f>MAX($B213)</f>
        <v>0</v>
      </c>
      <c r="AX213" s="1">
        <f>MAX($C213)</f>
        <v>0</v>
      </c>
      <c r="AY213" s="1">
        <f>MAX($D213)</f>
        <v>0</v>
      </c>
      <c r="AZ213" s="1">
        <f>MAX($E213)</f>
        <v>0</v>
      </c>
      <c r="BA213" s="1">
        <f>MAX($F213)</f>
        <v>0</v>
      </c>
      <c r="BB213" s="1">
        <f>MAX($G213)</f>
        <v>0</v>
      </c>
      <c r="BC213" s="1">
        <f>MAX($H213)</f>
        <v>0</v>
      </c>
      <c r="BD213" s="1">
        <f>MAX($I213)</f>
        <v>0</v>
      </c>
      <c r="BE213" s="1">
        <f>MAX($J213)</f>
        <v>0</v>
      </c>
      <c r="BF213" s="1">
        <f>MAX($K213)</f>
        <v>0</v>
      </c>
      <c r="BG213" s="1">
        <f>MAX($M213)</f>
        <v>0</v>
      </c>
      <c r="BH213" s="1">
        <f>MAX($N213)</f>
        <v>0</v>
      </c>
      <c r="BI213" s="1">
        <f>MAX($P213)</f>
        <v>0</v>
      </c>
      <c r="BJ213" s="1">
        <f>MAX($Q213)</f>
        <v>0</v>
      </c>
      <c r="BK213" s="1">
        <f>MAX($R213)</f>
        <v>0</v>
      </c>
    </row>
    <row r="214" spans="1:63">
      <c r="A214" s="1" t="s">
        <v>211</v>
      </c>
      <c r="B214" s="1">
        <v>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0.018</v>
      </c>
      <c r="J214" s="1">
        <v>3000</v>
      </c>
      <c r="K214" s="1">
        <v>0</v>
      </c>
      <c r="L214" s="1" t="s">
        <v>503</v>
      </c>
      <c r="M214" s="1">
        <v>0</v>
      </c>
      <c r="N214" s="1">
        <v>0</v>
      </c>
      <c r="O214" s="1" t="s">
        <v>507</v>
      </c>
      <c r="P214" s="1">
        <v>1500</v>
      </c>
      <c r="Q214" s="1">
        <v>1</v>
      </c>
      <c r="R214" s="1">
        <v>0</v>
      </c>
      <c r="S214" s="1">
        <f>MIN($B214)</f>
        <v>0</v>
      </c>
      <c r="T214" s="1">
        <f>MIN($C214)</f>
        <v>0</v>
      </c>
      <c r="U214" s="1">
        <f>MIN($D214)</f>
        <v>0</v>
      </c>
      <c r="V214" s="1">
        <f>MIN($E214)</f>
        <v>0</v>
      </c>
      <c r="W214" s="1">
        <f>MIN($F214)</f>
        <v>0</v>
      </c>
      <c r="X214" s="1">
        <f>MIN($G214)</f>
        <v>0</v>
      </c>
      <c r="Y214" s="1">
        <f>MIN($H214)</f>
        <v>0</v>
      </c>
      <c r="Z214" s="1">
        <f>MIN($I214)</f>
        <v>0</v>
      </c>
      <c r="AA214" s="1">
        <f>MIN($J214)</f>
        <v>0</v>
      </c>
      <c r="AB214" s="1">
        <f>MIN($K214)</f>
        <v>0</v>
      </c>
      <c r="AC214" s="1">
        <f>MIN($M214)</f>
        <v>0</v>
      </c>
      <c r="AD214" s="1">
        <f>MIN($N214)</f>
        <v>0</v>
      </c>
      <c r="AE214" s="1">
        <f>MIN($P214)</f>
        <v>0</v>
      </c>
      <c r="AF214" s="1">
        <f>MIN($Q214)</f>
        <v>0</v>
      </c>
      <c r="AG214" s="1">
        <f>MIN($R214)</f>
        <v>0</v>
      </c>
      <c r="AH214" s="1">
        <f>MEDIAN($B214)</f>
        <v>0</v>
      </c>
      <c r="AI214" s="1">
        <f>MEDIAN($C214)</f>
        <v>0</v>
      </c>
      <c r="AJ214" s="1">
        <f>MEDIAN($D214)</f>
        <v>0</v>
      </c>
      <c r="AK214" s="1">
        <f>MEDIAN($E214)</f>
        <v>0</v>
      </c>
      <c r="AL214" s="1">
        <f>MEDIAN($F214)</f>
        <v>0</v>
      </c>
      <c r="AM214" s="1">
        <f>MEDIAN($G214)</f>
        <v>0</v>
      </c>
      <c r="AN214" s="1">
        <f>MEDIAN($H214)</f>
        <v>0</v>
      </c>
      <c r="AO214" s="1">
        <f>MEDIAN($I214)</f>
        <v>0</v>
      </c>
      <c r="AP214" s="1">
        <f>MEDIAN($J214)</f>
        <v>0</v>
      </c>
      <c r="AQ214" s="1">
        <f>MEDIAN($K214)</f>
        <v>0</v>
      </c>
      <c r="AR214" s="1">
        <f>MEDIAN($M214)</f>
        <v>0</v>
      </c>
      <c r="AS214" s="1">
        <f>MEDIAN($N214)</f>
        <v>0</v>
      </c>
      <c r="AT214" s="1">
        <f>MEDIAN($P214)</f>
        <v>0</v>
      </c>
      <c r="AU214" s="1">
        <f>MEDIAN($Q214)</f>
        <v>0</v>
      </c>
      <c r="AV214" s="1">
        <f>MEDIAN($R214)</f>
        <v>0</v>
      </c>
      <c r="AW214" s="1">
        <f>MAX($B214)</f>
        <v>0</v>
      </c>
      <c r="AX214" s="1">
        <f>MAX($C214)</f>
        <v>0</v>
      </c>
      <c r="AY214" s="1">
        <f>MAX($D214)</f>
        <v>0</v>
      </c>
      <c r="AZ214" s="1">
        <f>MAX($E214)</f>
        <v>0</v>
      </c>
      <c r="BA214" s="1">
        <f>MAX($F214)</f>
        <v>0</v>
      </c>
      <c r="BB214" s="1">
        <f>MAX($G214)</f>
        <v>0</v>
      </c>
      <c r="BC214" s="1">
        <f>MAX($H214)</f>
        <v>0</v>
      </c>
      <c r="BD214" s="1">
        <f>MAX($I214)</f>
        <v>0</v>
      </c>
      <c r="BE214" s="1">
        <f>MAX($J214)</f>
        <v>0</v>
      </c>
      <c r="BF214" s="1">
        <f>MAX($K214)</f>
        <v>0</v>
      </c>
      <c r="BG214" s="1">
        <f>MAX($M214)</f>
        <v>0</v>
      </c>
      <c r="BH214" s="1">
        <f>MAX($N214)</f>
        <v>0</v>
      </c>
      <c r="BI214" s="1">
        <f>MAX($P214)</f>
        <v>0</v>
      </c>
      <c r="BJ214" s="1">
        <f>MAX($Q214)</f>
        <v>0</v>
      </c>
      <c r="BK214" s="1">
        <f>MAX($R214)</f>
        <v>0</v>
      </c>
    </row>
    <row r="215" spans="1:63">
      <c r="A215" s="1" t="s">
        <v>212</v>
      </c>
      <c r="B215" s="1">
        <v>0</v>
      </c>
      <c r="C215" s="1">
        <v>0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1">
        <v>0.02</v>
      </c>
      <c r="J215" s="1">
        <v>3000</v>
      </c>
      <c r="K215" s="1">
        <v>0</v>
      </c>
      <c r="L215" s="1" t="s">
        <v>503</v>
      </c>
      <c r="M215" s="1">
        <v>0</v>
      </c>
      <c r="N215" s="1">
        <v>0</v>
      </c>
      <c r="O215" s="1" t="s">
        <v>507</v>
      </c>
      <c r="P215" s="1">
        <v>1500</v>
      </c>
      <c r="Q215" s="1">
        <v>1</v>
      </c>
      <c r="R215" s="1">
        <v>0</v>
      </c>
      <c r="S215" s="1">
        <f>MIN($B215)</f>
        <v>0</v>
      </c>
      <c r="T215" s="1">
        <f>MIN($C215)</f>
        <v>0</v>
      </c>
      <c r="U215" s="1">
        <f>MIN($D215)</f>
        <v>0</v>
      </c>
      <c r="V215" s="1">
        <f>MIN($E215)</f>
        <v>0</v>
      </c>
      <c r="W215" s="1">
        <f>MIN($F215)</f>
        <v>0</v>
      </c>
      <c r="X215" s="1">
        <f>MIN($G215)</f>
        <v>0</v>
      </c>
      <c r="Y215" s="1">
        <f>MIN($H215)</f>
        <v>0</v>
      </c>
      <c r="Z215" s="1">
        <f>MIN($I215)</f>
        <v>0</v>
      </c>
      <c r="AA215" s="1">
        <f>MIN($J215)</f>
        <v>0</v>
      </c>
      <c r="AB215" s="1">
        <f>MIN($K215)</f>
        <v>0</v>
      </c>
      <c r="AC215" s="1">
        <f>MIN($M215)</f>
        <v>0</v>
      </c>
      <c r="AD215" s="1">
        <f>MIN($N215)</f>
        <v>0</v>
      </c>
      <c r="AE215" s="1">
        <f>MIN($P215)</f>
        <v>0</v>
      </c>
      <c r="AF215" s="1">
        <f>MIN($Q215)</f>
        <v>0</v>
      </c>
      <c r="AG215" s="1">
        <f>MIN($R215)</f>
        <v>0</v>
      </c>
      <c r="AH215" s="1">
        <f>MEDIAN($B215)</f>
        <v>0</v>
      </c>
      <c r="AI215" s="1">
        <f>MEDIAN($C215)</f>
        <v>0</v>
      </c>
      <c r="AJ215" s="1">
        <f>MEDIAN($D215)</f>
        <v>0</v>
      </c>
      <c r="AK215" s="1">
        <f>MEDIAN($E215)</f>
        <v>0</v>
      </c>
      <c r="AL215" s="1">
        <f>MEDIAN($F215)</f>
        <v>0</v>
      </c>
      <c r="AM215" s="1">
        <f>MEDIAN($G215)</f>
        <v>0</v>
      </c>
      <c r="AN215" s="1">
        <f>MEDIAN($H215)</f>
        <v>0</v>
      </c>
      <c r="AO215" s="1">
        <f>MEDIAN($I215)</f>
        <v>0</v>
      </c>
      <c r="AP215" s="1">
        <f>MEDIAN($J215)</f>
        <v>0</v>
      </c>
      <c r="AQ215" s="1">
        <f>MEDIAN($K215)</f>
        <v>0</v>
      </c>
      <c r="AR215" s="1">
        <f>MEDIAN($M215)</f>
        <v>0</v>
      </c>
      <c r="AS215" s="1">
        <f>MEDIAN($N215)</f>
        <v>0</v>
      </c>
      <c r="AT215" s="1">
        <f>MEDIAN($P215)</f>
        <v>0</v>
      </c>
      <c r="AU215" s="1">
        <f>MEDIAN($Q215)</f>
        <v>0</v>
      </c>
      <c r="AV215" s="1">
        <f>MEDIAN($R215)</f>
        <v>0</v>
      </c>
      <c r="AW215" s="1">
        <f>MAX($B215)</f>
        <v>0</v>
      </c>
      <c r="AX215" s="1">
        <f>MAX($C215)</f>
        <v>0</v>
      </c>
      <c r="AY215" s="1">
        <f>MAX($D215)</f>
        <v>0</v>
      </c>
      <c r="AZ215" s="1">
        <f>MAX($E215)</f>
        <v>0</v>
      </c>
      <c r="BA215" s="1">
        <f>MAX($F215)</f>
        <v>0</v>
      </c>
      <c r="BB215" s="1">
        <f>MAX($G215)</f>
        <v>0</v>
      </c>
      <c r="BC215" s="1">
        <f>MAX($H215)</f>
        <v>0</v>
      </c>
      <c r="BD215" s="1">
        <f>MAX($I215)</f>
        <v>0</v>
      </c>
      <c r="BE215" s="1">
        <f>MAX($J215)</f>
        <v>0</v>
      </c>
      <c r="BF215" s="1">
        <f>MAX($K215)</f>
        <v>0</v>
      </c>
      <c r="BG215" s="1">
        <f>MAX($M215)</f>
        <v>0</v>
      </c>
      <c r="BH215" s="1">
        <f>MAX($N215)</f>
        <v>0</v>
      </c>
      <c r="BI215" s="1">
        <f>MAX($P215)</f>
        <v>0</v>
      </c>
      <c r="BJ215" s="1">
        <f>MAX($Q215)</f>
        <v>0</v>
      </c>
      <c r="BK215" s="1">
        <f>MAX($R215)</f>
        <v>0</v>
      </c>
    </row>
    <row r="216" spans="1:63">
      <c r="A216" s="1" t="s">
        <v>213</v>
      </c>
      <c r="B216" s="1">
        <v>0</v>
      </c>
      <c r="C216" s="1">
        <v>0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0.021</v>
      </c>
      <c r="J216" s="1">
        <v>3000</v>
      </c>
      <c r="K216" s="1">
        <v>0</v>
      </c>
      <c r="L216" s="1" t="s">
        <v>503</v>
      </c>
      <c r="M216" s="1">
        <v>0</v>
      </c>
      <c r="N216" s="1">
        <v>0</v>
      </c>
      <c r="O216" s="1" t="s">
        <v>507</v>
      </c>
      <c r="P216" s="1">
        <v>1500</v>
      </c>
      <c r="Q216" s="1">
        <v>1</v>
      </c>
      <c r="R216" s="1">
        <v>0</v>
      </c>
      <c r="S216" s="1">
        <f>MIN($B216)</f>
        <v>0</v>
      </c>
      <c r="T216" s="1">
        <f>MIN($C216)</f>
        <v>0</v>
      </c>
      <c r="U216" s="1">
        <f>MIN($D216)</f>
        <v>0</v>
      </c>
      <c r="V216" s="1">
        <f>MIN($E216)</f>
        <v>0</v>
      </c>
      <c r="W216" s="1">
        <f>MIN($F216)</f>
        <v>0</v>
      </c>
      <c r="X216" s="1">
        <f>MIN($G216)</f>
        <v>0</v>
      </c>
      <c r="Y216" s="1">
        <f>MIN($H216)</f>
        <v>0</v>
      </c>
      <c r="Z216" s="1">
        <f>MIN($I216)</f>
        <v>0</v>
      </c>
      <c r="AA216" s="1">
        <f>MIN($J216)</f>
        <v>0</v>
      </c>
      <c r="AB216" s="1">
        <f>MIN($K216)</f>
        <v>0</v>
      </c>
      <c r="AC216" s="1">
        <f>MIN($M216)</f>
        <v>0</v>
      </c>
      <c r="AD216" s="1">
        <f>MIN($N216)</f>
        <v>0</v>
      </c>
      <c r="AE216" s="1">
        <f>MIN($P216)</f>
        <v>0</v>
      </c>
      <c r="AF216" s="1">
        <f>MIN($Q216)</f>
        <v>0</v>
      </c>
      <c r="AG216" s="1">
        <f>MIN($R216)</f>
        <v>0</v>
      </c>
      <c r="AH216" s="1">
        <f>MEDIAN($B216)</f>
        <v>0</v>
      </c>
      <c r="AI216" s="1">
        <f>MEDIAN($C216)</f>
        <v>0</v>
      </c>
      <c r="AJ216" s="1">
        <f>MEDIAN($D216)</f>
        <v>0</v>
      </c>
      <c r="AK216" s="1">
        <f>MEDIAN($E216)</f>
        <v>0</v>
      </c>
      <c r="AL216" s="1">
        <f>MEDIAN($F216)</f>
        <v>0</v>
      </c>
      <c r="AM216" s="1">
        <f>MEDIAN($G216)</f>
        <v>0</v>
      </c>
      <c r="AN216" s="1">
        <f>MEDIAN($H216)</f>
        <v>0</v>
      </c>
      <c r="AO216" s="1">
        <f>MEDIAN($I216)</f>
        <v>0</v>
      </c>
      <c r="AP216" s="1">
        <f>MEDIAN($J216)</f>
        <v>0</v>
      </c>
      <c r="AQ216" s="1">
        <f>MEDIAN($K216)</f>
        <v>0</v>
      </c>
      <c r="AR216" s="1">
        <f>MEDIAN($M216)</f>
        <v>0</v>
      </c>
      <c r="AS216" s="1">
        <f>MEDIAN($N216)</f>
        <v>0</v>
      </c>
      <c r="AT216" s="1">
        <f>MEDIAN($P216)</f>
        <v>0</v>
      </c>
      <c r="AU216" s="1">
        <f>MEDIAN($Q216)</f>
        <v>0</v>
      </c>
      <c r="AV216" s="1">
        <f>MEDIAN($R216)</f>
        <v>0</v>
      </c>
      <c r="AW216" s="1">
        <f>MAX($B216)</f>
        <v>0</v>
      </c>
      <c r="AX216" s="1">
        <f>MAX($C216)</f>
        <v>0</v>
      </c>
      <c r="AY216" s="1">
        <f>MAX($D216)</f>
        <v>0</v>
      </c>
      <c r="AZ216" s="1">
        <f>MAX($E216)</f>
        <v>0</v>
      </c>
      <c r="BA216" s="1">
        <f>MAX($F216)</f>
        <v>0</v>
      </c>
      <c r="BB216" s="1">
        <f>MAX($G216)</f>
        <v>0</v>
      </c>
      <c r="BC216" s="1">
        <f>MAX($H216)</f>
        <v>0</v>
      </c>
      <c r="BD216" s="1">
        <f>MAX($I216)</f>
        <v>0</v>
      </c>
      <c r="BE216" s="1">
        <f>MAX($J216)</f>
        <v>0</v>
      </c>
      <c r="BF216" s="1">
        <f>MAX($K216)</f>
        <v>0</v>
      </c>
      <c r="BG216" s="1">
        <f>MAX($M216)</f>
        <v>0</v>
      </c>
      <c r="BH216" s="1">
        <f>MAX($N216)</f>
        <v>0</v>
      </c>
      <c r="BI216" s="1">
        <f>MAX($P216)</f>
        <v>0</v>
      </c>
      <c r="BJ216" s="1">
        <f>MAX($Q216)</f>
        <v>0</v>
      </c>
      <c r="BK216" s="1">
        <f>MAX($R216)</f>
        <v>0</v>
      </c>
    </row>
    <row r="217" spans="1:63">
      <c r="A217" s="1" t="s">
        <v>214</v>
      </c>
      <c r="B217" s="1">
        <v>0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0.018</v>
      </c>
      <c r="J217" s="1">
        <v>3000</v>
      </c>
      <c r="K217" s="1">
        <v>0</v>
      </c>
      <c r="L217" s="1" t="s">
        <v>503</v>
      </c>
      <c r="M217" s="1">
        <v>0</v>
      </c>
      <c r="N217" s="1">
        <v>0</v>
      </c>
      <c r="O217" s="1" t="s">
        <v>507</v>
      </c>
      <c r="P217" s="1">
        <v>1500</v>
      </c>
      <c r="Q217" s="1">
        <v>1</v>
      </c>
      <c r="R217" s="1">
        <v>0</v>
      </c>
      <c r="S217" s="1">
        <f>MIN($B217)</f>
        <v>0</v>
      </c>
      <c r="T217" s="1">
        <f>MIN($C217)</f>
        <v>0</v>
      </c>
      <c r="U217" s="1">
        <f>MIN($D217)</f>
        <v>0</v>
      </c>
      <c r="V217" s="1">
        <f>MIN($E217)</f>
        <v>0</v>
      </c>
      <c r="W217" s="1">
        <f>MIN($F217)</f>
        <v>0</v>
      </c>
      <c r="X217" s="1">
        <f>MIN($G217)</f>
        <v>0</v>
      </c>
      <c r="Y217" s="1">
        <f>MIN($H217)</f>
        <v>0</v>
      </c>
      <c r="Z217" s="1">
        <f>MIN($I217)</f>
        <v>0</v>
      </c>
      <c r="AA217" s="1">
        <f>MIN($J217)</f>
        <v>0</v>
      </c>
      <c r="AB217" s="1">
        <f>MIN($K217)</f>
        <v>0</v>
      </c>
      <c r="AC217" s="1">
        <f>MIN($M217)</f>
        <v>0</v>
      </c>
      <c r="AD217" s="1">
        <f>MIN($N217)</f>
        <v>0</v>
      </c>
      <c r="AE217" s="1">
        <f>MIN($P217)</f>
        <v>0</v>
      </c>
      <c r="AF217" s="1">
        <f>MIN($Q217)</f>
        <v>0</v>
      </c>
      <c r="AG217" s="1">
        <f>MIN($R217)</f>
        <v>0</v>
      </c>
      <c r="AH217" s="1">
        <f>MEDIAN($B217)</f>
        <v>0</v>
      </c>
      <c r="AI217" s="1">
        <f>MEDIAN($C217)</f>
        <v>0</v>
      </c>
      <c r="AJ217" s="1">
        <f>MEDIAN($D217)</f>
        <v>0</v>
      </c>
      <c r="AK217" s="1">
        <f>MEDIAN($E217)</f>
        <v>0</v>
      </c>
      <c r="AL217" s="1">
        <f>MEDIAN($F217)</f>
        <v>0</v>
      </c>
      <c r="AM217" s="1">
        <f>MEDIAN($G217)</f>
        <v>0</v>
      </c>
      <c r="AN217" s="1">
        <f>MEDIAN($H217)</f>
        <v>0</v>
      </c>
      <c r="AO217" s="1">
        <f>MEDIAN($I217)</f>
        <v>0</v>
      </c>
      <c r="AP217" s="1">
        <f>MEDIAN($J217)</f>
        <v>0</v>
      </c>
      <c r="AQ217" s="1">
        <f>MEDIAN($K217)</f>
        <v>0</v>
      </c>
      <c r="AR217" s="1">
        <f>MEDIAN($M217)</f>
        <v>0</v>
      </c>
      <c r="AS217" s="1">
        <f>MEDIAN($N217)</f>
        <v>0</v>
      </c>
      <c r="AT217" s="1">
        <f>MEDIAN($P217)</f>
        <v>0</v>
      </c>
      <c r="AU217" s="1">
        <f>MEDIAN($Q217)</f>
        <v>0</v>
      </c>
      <c r="AV217" s="1">
        <f>MEDIAN($R217)</f>
        <v>0</v>
      </c>
      <c r="AW217" s="1">
        <f>MAX($B217)</f>
        <v>0</v>
      </c>
      <c r="AX217" s="1">
        <f>MAX($C217)</f>
        <v>0</v>
      </c>
      <c r="AY217" s="1">
        <f>MAX($D217)</f>
        <v>0</v>
      </c>
      <c r="AZ217" s="1">
        <f>MAX($E217)</f>
        <v>0</v>
      </c>
      <c r="BA217" s="1">
        <f>MAX($F217)</f>
        <v>0</v>
      </c>
      <c r="BB217" s="1">
        <f>MAX($G217)</f>
        <v>0</v>
      </c>
      <c r="BC217" s="1">
        <f>MAX($H217)</f>
        <v>0</v>
      </c>
      <c r="BD217" s="1">
        <f>MAX($I217)</f>
        <v>0</v>
      </c>
      <c r="BE217" s="1">
        <f>MAX($J217)</f>
        <v>0</v>
      </c>
      <c r="BF217" s="1">
        <f>MAX($K217)</f>
        <v>0</v>
      </c>
      <c r="BG217" s="1">
        <f>MAX($M217)</f>
        <v>0</v>
      </c>
      <c r="BH217" s="1">
        <f>MAX($N217)</f>
        <v>0</v>
      </c>
      <c r="BI217" s="1">
        <f>MAX($P217)</f>
        <v>0</v>
      </c>
      <c r="BJ217" s="1">
        <f>MAX($Q217)</f>
        <v>0</v>
      </c>
      <c r="BK217" s="1">
        <f>MAX($R217)</f>
        <v>0</v>
      </c>
    </row>
    <row r="218" spans="1:63">
      <c r="A218" s="1" t="s">
        <v>215</v>
      </c>
      <c r="B218" s="1">
        <v>0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0.018</v>
      </c>
      <c r="J218" s="1">
        <v>3000</v>
      </c>
      <c r="K218" s="1">
        <v>0</v>
      </c>
      <c r="L218" s="1" t="s">
        <v>503</v>
      </c>
      <c r="M218" s="1">
        <v>0</v>
      </c>
      <c r="N218" s="1">
        <v>0</v>
      </c>
      <c r="O218" s="1" t="s">
        <v>507</v>
      </c>
      <c r="P218" s="1">
        <v>1500</v>
      </c>
      <c r="Q218" s="1">
        <v>1</v>
      </c>
      <c r="R218" s="1">
        <v>0</v>
      </c>
      <c r="S218" s="1">
        <f>MIN($B218)</f>
        <v>0</v>
      </c>
      <c r="T218" s="1">
        <f>MIN($C218)</f>
        <v>0</v>
      </c>
      <c r="U218" s="1">
        <f>MIN($D218)</f>
        <v>0</v>
      </c>
      <c r="V218" s="1">
        <f>MIN($E218)</f>
        <v>0</v>
      </c>
      <c r="W218" s="1">
        <f>MIN($F218)</f>
        <v>0</v>
      </c>
      <c r="X218" s="1">
        <f>MIN($G218)</f>
        <v>0</v>
      </c>
      <c r="Y218" s="1">
        <f>MIN($H218)</f>
        <v>0</v>
      </c>
      <c r="Z218" s="1">
        <f>MIN($I218)</f>
        <v>0</v>
      </c>
      <c r="AA218" s="1">
        <f>MIN($J218)</f>
        <v>0</v>
      </c>
      <c r="AB218" s="1">
        <f>MIN($K218)</f>
        <v>0</v>
      </c>
      <c r="AC218" s="1">
        <f>MIN($M218)</f>
        <v>0</v>
      </c>
      <c r="AD218" s="1">
        <f>MIN($N218)</f>
        <v>0</v>
      </c>
      <c r="AE218" s="1">
        <f>MIN($P218)</f>
        <v>0</v>
      </c>
      <c r="AF218" s="1">
        <f>MIN($Q218)</f>
        <v>0</v>
      </c>
      <c r="AG218" s="1">
        <f>MIN($R218)</f>
        <v>0</v>
      </c>
      <c r="AH218" s="1">
        <f>MEDIAN($B218)</f>
        <v>0</v>
      </c>
      <c r="AI218" s="1">
        <f>MEDIAN($C218)</f>
        <v>0</v>
      </c>
      <c r="AJ218" s="1">
        <f>MEDIAN($D218)</f>
        <v>0</v>
      </c>
      <c r="AK218" s="1">
        <f>MEDIAN($E218)</f>
        <v>0</v>
      </c>
      <c r="AL218" s="1">
        <f>MEDIAN($F218)</f>
        <v>0</v>
      </c>
      <c r="AM218" s="1">
        <f>MEDIAN($G218)</f>
        <v>0</v>
      </c>
      <c r="AN218" s="1">
        <f>MEDIAN($H218)</f>
        <v>0</v>
      </c>
      <c r="AO218" s="1">
        <f>MEDIAN($I218)</f>
        <v>0</v>
      </c>
      <c r="AP218" s="1">
        <f>MEDIAN($J218)</f>
        <v>0</v>
      </c>
      <c r="AQ218" s="1">
        <f>MEDIAN($K218)</f>
        <v>0</v>
      </c>
      <c r="AR218" s="1">
        <f>MEDIAN($M218)</f>
        <v>0</v>
      </c>
      <c r="AS218" s="1">
        <f>MEDIAN($N218)</f>
        <v>0</v>
      </c>
      <c r="AT218" s="1">
        <f>MEDIAN($P218)</f>
        <v>0</v>
      </c>
      <c r="AU218" s="1">
        <f>MEDIAN($Q218)</f>
        <v>0</v>
      </c>
      <c r="AV218" s="1">
        <f>MEDIAN($R218)</f>
        <v>0</v>
      </c>
      <c r="AW218" s="1">
        <f>MAX($B218)</f>
        <v>0</v>
      </c>
      <c r="AX218" s="1">
        <f>MAX($C218)</f>
        <v>0</v>
      </c>
      <c r="AY218" s="1">
        <f>MAX($D218)</f>
        <v>0</v>
      </c>
      <c r="AZ218" s="1">
        <f>MAX($E218)</f>
        <v>0</v>
      </c>
      <c r="BA218" s="1">
        <f>MAX($F218)</f>
        <v>0</v>
      </c>
      <c r="BB218" s="1">
        <f>MAX($G218)</f>
        <v>0</v>
      </c>
      <c r="BC218" s="1">
        <f>MAX($H218)</f>
        <v>0</v>
      </c>
      <c r="BD218" s="1">
        <f>MAX($I218)</f>
        <v>0</v>
      </c>
      <c r="BE218" s="1">
        <f>MAX($J218)</f>
        <v>0</v>
      </c>
      <c r="BF218" s="1">
        <f>MAX($K218)</f>
        <v>0</v>
      </c>
      <c r="BG218" s="1">
        <f>MAX($M218)</f>
        <v>0</v>
      </c>
      <c r="BH218" s="1">
        <f>MAX($N218)</f>
        <v>0</v>
      </c>
      <c r="BI218" s="1">
        <f>MAX($P218)</f>
        <v>0</v>
      </c>
      <c r="BJ218" s="1">
        <f>MAX($Q218)</f>
        <v>0</v>
      </c>
      <c r="BK218" s="1">
        <f>MAX($R218)</f>
        <v>0</v>
      </c>
    </row>
    <row r="219" spans="1:63">
      <c r="A219" s="1" t="s">
        <v>216</v>
      </c>
      <c r="B219" s="1">
        <v>0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0.018</v>
      </c>
      <c r="J219" s="1">
        <v>3000</v>
      </c>
      <c r="K219" s="1">
        <v>0</v>
      </c>
      <c r="L219" s="1" t="s">
        <v>503</v>
      </c>
      <c r="M219" s="1">
        <v>0</v>
      </c>
      <c r="N219" s="1">
        <v>0</v>
      </c>
      <c r="O219" s="1" t="s">
        <v>507</v>
      </c>
      <c r="P219" s="1">
        <v>1500</v>
      </c>
      <c r="Q219" s="1">
        <v>1</v>
      </c>
      <c r="R219" s="1">
        <v>0</v>
      </c>
      <c r="S219" s="1">
        <f>MIN($B219)</f>
        <v>0</v>
      </c>
      <c r="T219" s="1">
        <f>MIN($C219)</f>
        <v>0</v>
      </c>
      <c r="U219" s="1">
        <f>MIN($D219)</f>
        <v>0</v>
      </c>
      <c r="V219" s="1">
        <f>MIN($E219)</f>
        <v>0</v>
      </c>
      <c r="W219" s="1">
        <f>MIN($F219)</f>
        <v>0</v>
      </c>
      <c r="X219" s="1">
        <f>MIN($G219)</f>
        <v>0</v>
      </c>
      <c r="Y219" s="1">
        <f>MIN($H219)</f>
        <v>0</v>
      </c>
      <c r="Z219" s="1">
        <f>MIN($I219)</f>
        <v>0</v>
      </c>
      <c r="AA219" s="1">
        <f>MIN($J219)</f>
        <v>0</v>
      </c>
      <c r="AB219" s="1">
        <f>MIN($K219)</f>
        <v>0</v>
      </c>
      <c r="AC219" s="1">
        <f>MIN($M219)</f>
        <v>0</v>
      </c>
      <c r="AD219" s="1">
        <f>MIN($N219)</f>
        <v>0</v>
      </c>
      <c r="AE219" s="1">
        <f>MIN($P219)</f>
        <v>0</v>
      </c>
      <c r="AF219" s="1">
        <f>MIN($Q219)</f>
        <v>0</v>
      </c>
      <c r="AG219" s="1">
        <f>MIN($R219)</f>
        <v>0</v>
      </c>
      <c r="AH219" s="1">
        <f>MEDIAN($B219)</f>
        <v>0</v>
      </c>
      <c r="AI219" s="1">
        <f>MEDIAN($C219)</f>
        <v>0</v>
      </c>
      <c r="AJ219" s="1">
        <f>MEDIAN($D219)</f>
        <v>0</v>
      </c>
      <c r="AK219" s="1">
        <f>MEDIAN($E219)</f>
        <v>0</v>
      </c>
      <c r="AL219" s="1">
        <f>MEDIAN($F219)</f>
        <v>0</v>
      </c>
      <c r="AM219" s="1">
        <f>MEDIAN($G219)</f>
        <v>0</v>
      </c>
      <c r="AN219" s="1">
        <f>MEDIAN($H219)</f>
        <v>0</v>
      </c>
      <c r="AO219" s="1">
        <f>MEDIAN($I219)</f>
        <v>0</v>
      </c>
      <c r="AP219" s="1">
        <f>MEDIAN($J219)</f>
        <v>0</v>
      </c>
      <c r="AQ219" s="1">
        <f>MEDIAN($K219)</f>
        <v>0</v>
      </c>
      <c r="AR219" s="1">
        <f>MEDIAN($M219)</f>
        <v>0</v>
      </c>
      <c r="AS219" s="1">
        <f>MEDIAN($N219)</f>
        <v>0</v>
      </c>
      <c r="AT219" s="1">
        <f>MEDIAN($P219)</f>
        <v>0</v>
      </c>
      <c r="AU219" s="1">
        <f>MEDIAN($Q219)</f>
        <v>0</v>
      </c>
      <c r="AV219" s="1">
        <f>MEDIAN($R219)</f>
        <v>0</v>
      </c>
      <c r="AW219" s="1">
        <f>MAX($B219)</f>
        <v>0</v>
      </c>
      <c r="AX219" s="1">
        <f>MAX($C219)</f>
        <v>0</v>
      </c>
      <c r="AY219" s="1">
        <f>MAX($D219)</f>
        <v>0</v>
      </c>
      <c r="AZ219" s="1">
        <f>MAX($E219)</f>
        <v>0</v>
      </c>
      <c r="BA219" s="1">
        <f>MAX($F219)</f>
        <v>0</v>
      </c>
      <c r="BB219" s="1">
        <f>MAX($G219)</f>
        <v>0</v>
      </c>
      <c r="BC219" s="1">
        <f>MAX($H219)</f>
        <v>0</v>
      </c>
      <c r="BD219" s="1">
        <f>MAX($I219)</f>
        <v>0</v>
      </c>
      <c r="BE219" s="1">
        <f>MAX($J219)</f>
        <v>0</v>
      </c>
      <c r="BF219" s="1">
        <f>MAX($K219)</f>
        <v>0</v>
      </c>
      <c r="BG219" s="1">
        <f>MAX($M219)</f>
        <v>0</v>
      </c>
      <c r="BH219" s="1">
        <f>MAX($N219)</f>
        <v>0</v>
      </c>
      <c r="BI219" s="1">
        <f>MAX($P219)</f>
        <v>0</v>
      </c>
      <c r="BJ219" s="1">
        <f>MAX($Q219)</f>
        <v>0</v>
      </c>
      <c r="BK219" s="1">
        <f>MAX($R219)</f>
        <v>0</v>
      </c>
    </row>
    <row r="220" spans="1:63">
      <c r="A220" s="1" t="s">
        <v>217</v>
      </c>
      <c r="B220" s="1">
        <v>0</v>
      </c>
      <c r="C220" s="1">
        <v>0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0.019</v>
      </c>
      <c r="J220" s="1">
        <v>3000</v>
      </c>
      <c r="K220" s="1">
        <v>0</v>
      </c>
      <c r="L220" s="1" t="s">
        <v>503</v>
      </c>
      <c r="M220" s="1">
        <v>0</v>
      </c>
      <c r="N220" s="1">
        <v>0</v>
      </c>
      <c r="O220" s="1" t="s">
        <v>507</v>
      </c>
      <c r="P220" s="1">
        <v>1500</v>
      </c>
      <c r="Q220" s="1">
        <v>1</v>
      </c>
      <c r="R220" s="1">
        <v>0</v>
      </c>
      <c r="S220" s="1">
        <f>MIN($B220)</f>
        <v>0</v>
      </c>
      <c r="T220" s="1">
        <f>MIN($C220)</f>
        <v>0</v>
      </c>
      <c r="U220" s="1">
        <f>MIN($D220)</f>
        <v>0</v>
      </c>
      <c r="V220" s="1">
        <f>MIN($E220)</f>
        <v>0</v>
      </c>
      <c r="W220" s="1">
        <f>MIN($F220)</f>
        <v>0</v>
      </c>
      <c r="X220" s="1">
        <f>MIN($G220)</f>
        <v>0</v>
      </c>
      <c r="Y220" s="1">
        <f>MIN($H220)</f>
        <v>0</v>
      </c>
      <c r="Z220" s="1">
        <f>MIN($I220)</f>
        <v>0</v>
      </c>
      <c r="AA220" s="1">
        <f>MIN($J220)</f>
        <v>0</v>
      </c>
      <c r="AB220" s="1">
        <f>MIN($K220)</f>
        <v>0</v>
      </c>
      <c r="AC220" s="1">
        <f>MIN($M220)</f>
        <v>0</v>
      </c>
      <c r="AD220" s="1">
        <f>MIN($N220)</f>
        <v>0</v>
      </c>
      <c r="AE220" s="1">
        <f>MIN($P220)</f>
        <v>0</v>
      </c>
      <c r="AF220" s="1">
        <f>MIN($Q220)</f>
        <v>0</v>
      </c>
      <c r="AG220" s="1">
        <f>MIN($R220)</f>
        <v>0</v>
      </c>
      <c r="AH220" s="1">
        <f>MEDIAN($B220)</f>
        <v>0</v>
      </c>
      <c r="AI220" s="1">
        <f>MEDIAN($C220)</f>
        <v>0</v>
      </c>
      <c r="AJ220" s="1">
        <f>MEDIAN($D220)</f>
        <v>0</v>
      </c>
      <c r="AK220" s="1">
        <f>MEDIAN($E220)</f>
        <v>0</v>
      </c>
      <c r="AL220" s="1">
        <f>MEDIAN($F220)</f>
        <v>0</v>
      </c>
      <c r="AM220" s="1">
        <f>MEDIAN($G220)</f>
        <v>0</v>
      </c>
      <c r="AN220" s="1">
        <f>MEDIAN($H220)</f>
        <v>0</v>
      </c>
      <c r="AO220" s="1">
        <f>MEDIAN($I220)</f>
        <v>0</v>
      </c>
      <c r="AP220" s="1">
        <f>MEDIAN($J220)</f>
        <v>0</v>
      </c>
      <c r="AQ220" s="1">
        <f>MEDIAN($K220)</f>
        <v>0</v>
      </c>
      <c r="AR220" s="1">
        <f>MEDIAN($M220)</f>
        <v>0</v>
      </c>
      <c r="AS220" s="1">
        <f>MEDIAN($N220)</f>
        <v>0</v>
      </c>
      <c r="AT220" s="1">
        <f>MEDIAN($P220)</f>
        <v>0</v>
      </c>
      <c r="AU220" s="1">
        <f>MEDIAN($Q220)</f>
        <v>0</v>
      </c>
      <c r="AV220" s="1">
        <f>MEDIAN($R220)</f>
        <v>0</v>
      </c>
      <c r="AW220" s="1">
        <f>MAX($B220)</f>
        <v>0</v>
      </c>
      <c r="AX220" s="1">
        <f>MAX($C220)</f>
        <v>0</v>
      </c>
      <c r="AY220" s="1">
        <f>MAX($D220)</f>
        <v>0</v>
      </c>
      <c r="AZ220" s="1">
        <f>MAX($E220)</f>
        <v>0</v>
      </c>
      <c r="BA220" s="1">
        <f>MAX($F220)</f>
        <v>0</v>
      </c>
      <c r="BB220" s="1">
        <f>MAX($G220)</f>
        <v>0</v>
      </c>
      <c r="BC220" s="1">
        <f>MAX($H220)</f>
        <v>0</v>
      </c>
      <c r="BD220" s="1">
        <f>MAX($I220)</f>
        <v>0</v>
      </c>
      <c r="BE220" s="1">
        <f>MAX($J220)</f>
        <v>0</v>
      </c>
      <c r="BF220" s="1">
        <f>MAX($K220)</f>
        <v>0</v>
      </c>
      <c r="BG220" s="1">
        <f>MAX($M220)</f>
        <v>0</v>
      </c>
      <c r="BH220" s="1">
        <f>MAX($N220)</f>
        <v>0</v>
      </c>
      <c r="BI220" s="1">
        <f>MAX($P220)</f>
        <v>0</v>
      </c>
      <c r="BJ220" s="1">
        <f>MAX($Q220)</f>
        <v>0</v>
      </c>
      <c r="BK220" s="1">
        <f>MAX($R220)</f>
        <v>0</v>
      </c>
    </row>
    <row r="221" spans="1:63">
      <c r="A221" s="1" t="s">
        <v>218</v>
      </c>
      <c r="B221" s="1">
        <v>0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0.018</v>
      </c>
      <c r="J221" s="1">
        <v>3000</v>
      </c>
      <c r="K221" s="1">
        <v>0</v>
      </c>
      <c r="L221" s="1" t="s">
        <v>503</v>
      </c>
      <c r="M221" s="1">
        <v>0</v>
      </c>
      <c r="N221" s="1">
        <v>0</v>
      </c>
      <c r="O221" s="1" t="s">
        <v>507</v>
      </c>
      <c r="P221" s="1">
        <v>1500</v>
      </c>
      <c r="Q221" s="1">
        <v>1</v>
      </c>
      <c r="R221" s="1">
        <v>0</v>
      </c>
      <c r="S221" s="1">
        <f>MIN($B221)</f>
        <v>0</v>
      </c>
      <c r="T221" s="1">
        <f>MIN($C221)</f>
        <v>0</v>
      </c>
      <c r="U221" s="1">
        <f>MIN($D221)</f>
        <v>0</v>
      </c>
      <c r="V221" s="1">
        <f>MIN($E221)</f>
        <v>0</v>
      </c>
      <c r="W221" s="1">
        <f>MIN($F221)</f>
        <v>0</v>
      </c>
      <c r="X221" s="1">
        <f>MIN($G221)</f>
        <v>0</v>
      </c>
      <c r="Y221" s="1">
        <f>MIN($H221)</f>
        <v>0</v>
      </c>
      <c r="Z221" s="1">
        <f>MIN($I221)</f>
        <v>0</v>
      </c>
      <c r="AA221" s="1">
        <f>MIN($J221)</f>
        <v>0</v>
      </c>
      <c r="AB221" s="1">
        <f>MIN($K221)</f>
        <v>0</v>
      </c>
      <c r="AC221" s="1">
        <f>MIN($M221)</f>
        <v>0</v>
      </c>
      <c r="AD221" s="1">
        <f>MIN($N221)</f>
        <v>0</v>
      </c>
      <c r="AE221" s="1">
        <f>MIN($P221)</f>
        <v>0</v>
      </c>
      <c r="AF221" s="1">
        <f>MIN($Q221)</f>
        <v>0</v>
      </c>
      <c r="AG221" s="1">
        <f>MIN($R221)</f>
        <v>0</v>
      </c>
      <c r="AH221" s="1">
        <f>MEDIAN($B221)</f>
        <v>0</v>
      </c>
      <c r="AI221" s="1">
        <f>MEDIAN($C221)</f>
        <v>0</v>
      </c>
      <c r="AJ221" s="1">
        <f>MEDIAN($D221)</f>
        <v>0</v>
      </c>
      <c r="AK221" s="1">
        <f>MEDIAN($E221)</f>
        <v>0</v>
      </c>
      <c r="AL221" s="1">
        <f>MEDIAN($F221)</f>
        <v>0</v>
      </c>
      <c r="AM221" s="1">
        <f>MEDIAN($G221)</f>
        <v>0</v>
      </c>
      <c r="AN221" s="1">
        <f>MEDIAN($H221)</f>
        <v>0</v>
      </c>
      <c r="AO221" s="1">
        <f>MEDIAN($I221)</f>
        <v>0</v>
      </c>
      <c r="AP221" s="1">
        <f>MEDIAN($J221)</f>
        <v>0</v>
      </c>
      <c r="AQ221" s="1">
        <f>MEDIAN($K221)</f>
        <v>0</v>
      </c>
      <c r="AR221" s="1">
        <f>MEDIAN($M221)</f>
        <v>0</v>
      </c>
      <c r="AS221" s="1">
        <f>MEDIAN($N221)</f>
        <v>0</v>
      </c>
      <c r="AT221" s="1">
        <f>MEDIAN($P221)</f>
        <v>0</v>
      </c>
      <c r="AU221" s="1">
        <f>MEDIAN($Q221)</f>
        <v>0</v>
      </c>
      <c r="AV221" s="1">
        <f>MEDIAN($R221)</f>
        <v>0</v>
      </c>
      <c r="AW221" s="1">
        <f>MAX($B221)</f>
        <v>0</v>
      </c>
      <c r="AX221" s="1">
        <f>MAX($C221)</f>
        <v>0</v>
      </c>
      <c r="AY221" s="1">
        <f>MAX($D221)</f>
        <v>0</v>
      </c>
      <c r="AZ221" s="1">
        <f>MAX($E221)</f>
        <v>0</v>
      </c>
      <c r="BA221" s="1">
        <f>MAX($F221)</f>
        <v>0</v>
      </c>
      <c r="BB221" s="1">
        <f>MAX($G221)</f>
        <v>0</v>
      </c>
      <c r="BC221" s="1">
        <f>MAX($H221)</f>
        <v>0</v>
      </c>
      <c r="BD221" s="1">
        <f>MAX($I221)</f>
        <v>0</v>
      </c>
      <c r="BE221" s="1">
        <f>MAX($J221)</f>
        <v>0</v>
      </c>
      <c r="BF221" s="1">
        <f>MAX($K221)</f>
        <v>0</v>
      </c>
      <c r="BG221" s="1">
        <f>MAX($M221)</f>
        <v>0</v>
      </c>
      <c r="BH221" s="1">
        <f>MAX($N221)</f>
        <v>0</v>
      </c>
      <c r="BI221" s="1">
        <f>MAX($P221)</f>
        <v>0</v>
      </c>
      <c r="BJ221" s="1">
        <f>MAX($Q221)</f>
        <v>0</v>
      </c>
      <c r="BK221" s="1">
        <f>MAX($R221)</f>
        <v>0</v>
      </c>
    </row>
    <row r="222" spans="1:63">
      <c r="A222" s="1" t="s">
        <v>219</v>
      </c>
      <c r="B222" s="1">
        <v>0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0.02</v>
      </c>
      <c r="J222" s="1">
        <v>3000</v>
      </c>
      <c r="K222" s="1">
        <v>0</v>
      </c>
      <c r="L222" s="1" t="s">
        <v>503</v>
      </c>
      <c r="M222" s="1">
        <v>0</v>
      </c>
      <c r="N222" s="1">
        <v>0</v>
      </c>
      <c r="O222" s="1" t="s">
        <v>507</v>
      </c>
      <c r="P222" s="1">
        <v>1500</v>
      </c>
      <c r="Q222" s="1">
        <v>1</v>
      </c>
      <c r="R222" s="1">
        <v>0</v>
      </c>
      <c r="S222" s="1">
        <f>MIN($B222)</f>
        <v>0</v>
      </c>
      <c r="T222" s="1">
        <f>MIN($C222)</f>
        <v>0</v>
      </c>
      <c r="U222" s="1">
        <f>MIN($D222)</f>
        <v>0</v>
      </c>
      <c r="V222" s="1">
        <f>MIN($E222)</f>
        <v>0</v>
      </c>
      <c r="W222" s="1">
        <f>MIN($F222)</f>
        <v>0</v>
      </c>
      <c r="X222" s="1">
        <f>MIN($G222)</f>
        <v>0</v>
      </c>
      <c r="Y222" s="1">
        <f>MIN($H222)</f>
        <v>0</v>
      </c>
      <c r="Z222" s="1">
        <f>MIN($I222)</f>
        <v>0</v>
      </c>
      <c r="AA222" s="1">
        <f>MIN($J222)</f>
        <v>0</v>
      </c>
      <c r="AB222" s="1">
        <f>MIN($K222)</f>
        <v>0</v>
      </c>
      <c r="AC222" s="1">
        <f>MIN($M222)</f>
        <v>0</v>
      </c>
      <c r="AD222" s="1">
        <f>MIN($N222)</f>
        <v>0</v>
      </c>
      <c r="AE222" s="1">
        <f>MIN($P222)</f>
        <v>0</v>
      </c>
      <c r="AF222" s="1">
        <f>MIN($Q222)</f>
        <v>0</v>
      </c>
      <c r="AG222" s="1">
        <f>MIN($R222)</f>
        <v>0</v>
      </c>
      <c r="AH222" s="1">
        <f>MEDIAN($B222)</f>
        <v>0</v>
      </c>
      <c r="AI222" s="1">
        <f>MEDIAN($C222)</f>
        <v>0</v>
      </c>
      <c r="AJ222" s="1">
        <f>MEDIAN($D222)</f>
        <v>0</v>
      </c>
      <c r="AK222" s="1">
        <f>MEDIAN($E222)</f>
        <v>0</v>
      </c>
      <c r="AL222" s="1">
        <f>MEDIAN($F222)</f>
        <v>0</v>
      </c>
      <c r="AM222" s="1">
        <f>MEDIAN($G222)</f>
        <v>0</v>
      </c>
      <c r="AN222" s="1">
        <f>MEDIAN($H222)</f>
        <v>0</v>
      </c>
      <c r="AO222" s="1">
        <f>MEDIAN($I222)</f>
        <v>0</v>
      </c>
      <c r="AP222" s="1">
        <f>MEDIAN($J222)</f>
        <v>0</v>
      </c>
      <c r="AQ222" s="1">
        <f>MEDIAN($K222)</f>
        <v>0</v>
      </c>
      <c r="AR222" s="1">
        <f>MEDIAN($M222)</f>
        <v>0</v>
      </c>
      <c r="AS222" s="1">
        <f>MEDIAN($N222)</f>
        <v>0</v>
      </c>
      <c r="AT222" s="1">
        <f>MEDIAN($P222)</f>
        <v>0</v>
      </c>
      <c r="AU222" s="1">
        <f>MEDIAN($Q222)</f>
        <v>0</v>
      </c>
      <c r="AV222" s="1">
        <f>MEDIAN($R222)</f>
        <v>0</v>
      </c>
      <c r="AW222" s="1">
        <f>MAX($B222)</f>
        <v>0</v>
      </c>
      <c r="AX222" s="1">
        <f>MAX($C222)</f>
        <v>0</v>
      </c>
      <c r="AY222" s="1">
        <f>MAX($D222)</f>
        <v>0</v>
      </c>
      <c r="AZ222" s="1">
        <f>MAX($E222)</f>
        <v>0</v>
      </c>
      <c r="BA222" s="1">
        <f>MAX($F222)</f>
        <v>0</v>
      </c>
      <c r="BB222" s="1">
        <f>MAX($G222)</f>
        <v>0</v>
      </c>
      <c r="BC222" s="1">
        <f>MAX($H222)</f>
        <v>0</v>
      </c>
      <c r="BD222" s="1">
        <f>MAX($I222)</f>
        <v>0</v>
      </c>
      <c r="BE222" s="1">
        <f>MAX($J222)</f>
        <v>0</v>
      </c>
      <c r="BF222" s="1">
        <f>MAX($K222)</f>
        <v>0</v>
      </c>
      <c r="BG222" s="1">
        <f>MAX($M222)</f>
        <v>0</v>
      </c>
      <c r="BH222" s="1">
        <f>MAX($N222)</f>
        <v>0</v>
      </c>
      <c r="BI222" s="1">
        <f>MAX($P222)</f>
        <v>0</v>
      </c>
      <c r="BJ222" s="1">
        <f>MAX($Q222)</f>
        <v>0</v>
      </c>
      <c r="BK222" s="1">
        <f>MAX($R222)</f>
        <v>0</v>
      </c>
    </row>
    <row r="223" spans="1:63">
      <c r="A223" s="1" t="s">
        <v>220</v>
      </c>
      <c r="B223" s="1">
        <v>0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0.02</v>
      </c>
      <c r="J223" s="1">
        <v>3000</v>
      </c>
      <c r="K223" s="1">
        <v>0</v>
      </c>
      <c r="L223" s="1" t="s">
        <v>503</v>
      </c>
      <c r="M223" s="1">
        <v>0</v>
      </c>
      <c r="N223" s="1">
        <v>0</v>
      </c>
      <c r="O223" s="1" t="s">
        <v>507</v>
      </c>
      <c r="P223" s="1">
        <v>1500</v>
      </c>
      <c r="Q223" s="1">
        <v>1</v>
      </c>
      <c r="R223" s="1">
        <v>0</v>
      </c>
      <c r="S223" s="1">
        <f>MIN($B223)</f>
        <v>0</v>
      </c>
      <c r="T223" s="1">
        <f>MIN($C223)</f>
        <v>0</v>
      </c>
      <c r="U223" s="1">
        <f>MIN($D223)</f>
        <v>0</v>
      </c>
      <c r="V223" s="1">
        <f>MIN($E223)</f>
        <v>0</v>
      </c>
      <c r="W223" s="1">
        <f>MIN($F223)</f>
        <v>0</v>
      </c>
      <c r="X223" s="1">
        <f>MIN($G223)</f>
        <v>0</v>
      </c>
      <c r="Y223" s="1">
        <f>MIN($H223)</f>
        <v>0</v>
      </c>
      <c r="Z223" s="1">
        <f>MIN($I223)</f>
        <v>0</v>
      </c>
      <c r="AA223" s="1">
        <f>MIN($J223)</f>
        <v>0</v>
      </c>
      <c r="AB223" s="1">
        <f>MIN($K223)</f>
        <v>0</v>
      </c>
      <c r="AC223" s="1">
        <f>MIN($M223)</f>
        <v>0</v>
      </c>
      <c r="AD223" s="1">
        <f>MIN($N223)</f>
        <v>0</v>
      </c>
      <c r="AE223" s="1">
        <f>MIN($P223)</f>
        <v>0</v>
      </c>
      <c r="AF223" s="1">
        <f>MIN($Q223)</f>
        <v>0</v>
      </c>
      <c r="AG223" s="1">
        <f>MIN($R223)</f>
        <v>0</v>
      </c>
      <c r="AH223" s="1">
        <f>MEDIAN($B223)</f>
        <v>0</v>
      </c>
      <c r="AI223" s="1">
        <f>MEDIAN($C223)</f>
        <v>0</v>
      </c>
      <c r="AJ223" s="1">
        <f>MEDIAN($D223)</f>
        <v>0</v>
      </c>
      <c r="AK223" s="1">
        <f>MEDIAN($E223)</f>
        <v>0</v>
      </c>
      <c r="AL223" s="1">
        <f>MEDIAN($F223)</f>
        <v>0</v>
      </c>
      <c r="AM223" s="1">
        <f>MEDIAN($G223)</f>
        <v>0</v>
      </c>
      <c r="AN223" s="1">
        <f>MEDIAN($H223)</f>
        <v>0</v>
      </c>
      <c r="AO223" s="1">
        <f>MEDIAN($I223)</f>
        <v>0</v>
      </c>
      <c r="AP223" s="1">
        <f>MEDIAN($J223)</f>
        <v>0</v>
      </c>
      <c r="AQ223" s="1">
        <f>MEDIAN($K223)</f>
        <v>0</v>
      </c>
      <c r="AR223" s="1">
        <f>MEDIAN($M223)</f>
        <v>0</v>
      </c>
      <c r="AS223" s="1">
        <f>MEDIAN($N223)</f>
        <v>0</v>
      </c>
      <c r="AT223" s="1">
        <f>MEDIAN($P223)</f>
        <v>0</v>
      </c>
      <c r="AU223" s="1">
        <f>MEDIAN($Q223)</f>
        <v>0</v>
      </c>
      <c r="AV223" s="1">
        <f>MEDIAN($R223)</f>
        <v>0</v>
      </c>
      <c r="AW223" s="1">
        <f>MAX($B223)</f>
        <v>0</v>
      </c>
      <c r="AX223" s="1">
        <f>MAX($C223)</f>
        <v>0</v>
      </c>
      <c r="AY223" s="1">
        <f>MAX($D223)</f>
        <v>0</v>
      </c>
      <c r="AZ223" s="1">
        <f>MAX($E223)</f>
        <v>0</v>
      </c>
      <c r="BA223" s="1">
        <f>MAX($F223)</f>
        <v>0</v>
      </c>
      <c r="BB223" s="1">
        <f>MAX($G223)</f>
        <v>0</v>
      </c>
      <c r="BC223" s="1">
        <f>MAX($H223)</f>
        <v>0</v>
      </c>
      <c r="BD223" s="1">
        <f>MAX($I223)</f>
        <v>0</v>
      </c>
      <c r="BE223" s="1">
        <f>MAX($J223)</f>
        <v>0</v>
      </c>
      <c r="BF223" s="1">
        <f>MAX($K223)</f>
        <v>0</v>
      </c>
      <c r="BG223" s="1">
        <f>MAX($M223)</f>
        <v>0</v>
      </c>
      <c r="BH223" s="1">
        <f>MAX($N223)</f>
        <v>0</v>
      </c>
      <c r="BI223" s="1">
        <f>MAX($P223)</f>
        <v>0</v>
      </c>
      <c r="BJ223" s="1">
        <f>MAX($Q223)</f>
        <v>0</v>
      </c>
      <c r="BK223" s="1">
        <f>MAX($R223)</f>
        <v>0</v>
      </c>
    </row>
    <row r="224" spans="1:63">
      <c r="A224" s="1" t="s">
        <v>221</v>
      </c>
      <c r="B224" s="1">
        <v>0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0.019</v>
      </c>
      <c r="J224" s="1">
        <v>3000</v>
      </c>
      <c r="K224" s="1">
        <v>0</v>
      </c>
      <c r="L224" s="1" t="s">
        <v>503</v>
      </c>
      <c r="M224" s="1">
        <v>0</v>
      </c>
      <c r="N224" s="1">
        <v>0</v>
      </c>
      <c r="O224" s="1" t="s">
        <v>507</v>
      </c>
      <c r="P224" s="1">
        <v>1500</v>
      </c>
      <c r="Q224" s="1">
        <v>1</v>
      </c>
      <c r="R224" s="1">
        <v>0</v>
      </c>
      <c r="S224" s="1">
        <f>MIN($B224)</f>
        <v>0</v>
      </c>
      <c r="T224" s="1">
        <f>MIN($C224)</f>
        <v>0</v>
      </c>
      <c r="U224" s="1">
        <f>MIN($D224)</f>
        <v>0</v>
      </c>
      <c r="V224" s="1">
        <f>MIN($E224)</f>
        <v>0</v>
      </c>
      <c r="W224" s="1">
        <f>MIN($F224)</f>
        <v>0</v>
      </c>
      <c r="X224" s="1">
        <f>MIN($G224)</f>
        <v>0</v>
      </c>
      <c r="Y224" s="1">
        <f>MIN($H224)</f>
        <v>0</v>
      </c>
      <c r="Z224" s="1">
        <f>MIN($I224)</f>
        <v>0</v>
      </c>
      <c r="AA224" s="1">
        <f>MIN($J224)</f>
        <v>0</v>
      </c>
      <c r="AB224" s="1">
        <f>MIN($K224)</f>
        <v>0</v>
      </c>
      <c r="AC224" s="1">
        <f>MIN($M224)</f>
        <v>0</v>
      </c>
      <c r="AD224" s="1">
        <f>MIN($N224)</f>
        <v>0</v>
      </c>
      <c r="AE224" s="1">
        <f>MIN($P224)</f>
        <v>0</v>
      </c>
      <c r="AF224" s="1">
        <f>MIN($Q224)</f>
        <v>0</v>
      </c>
      <c r="AG224" s="1">
        <f>MIN($R224)</f>
        <v>0</v>
      </c>
      <c r="AH224" s="1">
        <f>MEDIAN($B224)</f>
        <v>0</v>
      </c>
      <c r="AI224" s="1">
        <f>MEDIAN($C224)</f>
        <v>0</v>
      </c>
      <c r="AJ224" s="1">
        <f>MEDIAN($D224)</f>
        <v>0</v>
      </c>
      <c r="AK224" s="1">
        <f>MEDIAN($E224)</f>
        <v>0</v>
      </c>
      <c r="AL224" s="1">
        <f>MEDIAN($F224)</f>
        <v>0</v>
      </c>
      <c r="AM224" s="1">
        <f>MEDIAN($G224)</f>
        <v>0</v>
      </c>
      <c r="AN224" s="1">
        <f>MEDIAN($H224)</f>
        <v>0</v>
      </c>
      <c r="AO224" s="1">
        <f>MEDIAN($I224)</f>
        <v>0</v>
      </c>
      <c r="AP224" s="1">
        <f>MEDIAN($J224)</f>
        <v>0</v>
      </c>
      <c r="AQ224" s="1">
        <f>MEDIAN($K224)</f>
        <v>0</v>
      </c>
      <c r="AR224" s="1">
        <f>MEDIAN($M224)</f>
        <v>0</v>
      </c>
      <c r="AS224" s="1">
        <f>MEDIAN($N224)</f>
        <v>0</v>
      </c>
      <c r="AT224" s="1">
        <f>MEDIAN($P224)</f>
        <v>0</v>
      </c>
      <c r="AU224" s="1">
        <f>MEDIAN($Q224)</f>
        <v>0</v>
      </c>
      <c r="AV224" s="1">
        <f>MEDIAN($R224)</f>
        <v>0</v>
      </c>
      <c r="AW224" s="1">
        <f>MAX($B224)</f>
        <v>0</v>
      </c>
      <c r="AX224" s="1">
        <f>MAX($C224)</f>
        <v>0</v>
      </c>
      <c r="AY224" s="1">
        <f>MAX($D224)</f>
        <v>0</v>
      </c>
      <c r="AZ224" s="1">
        <f>MAX($E224)</f>
        <v>0</v>
      </c>
      <c r="BA224" s="1">
        <f>MAX($F224)</f>
        <v>0</v>
      </c>
      <c r="BB224" s="1">
        <f>MAX($G224)</f>
        <v>0</v>
      </c>
      <c r="BC224" s="1">
        <f>MAX($H224)</f>
        <v>0</v>
      </c>
      <c r="BD224" s="1">
        <f>MAX($I224)</f>
        <v>0</v>
      </c>
      <c r="BE224" s="1">
        <f>MAX($J224)</f>
        <v>0</v>
      </c>
      <c r="BF224" s="1">
        <f>MAX($K224)</f>
        <v>0</v>
      </c>
      <c r="BG224" s="1">
        <f>MAX($M224)</f>
        <v>0</v>
      </c>
      <c r="BH224" s="1">
        <f>MAX($N224)</f>
        <v>0</v>
      </c>
      <c r="BI224" s="1">
        <f>MAX($P224)</f>
        <v>0</v>
      </c>
      <c r="BJ224" s="1">
        <f>MAX($Q224)</f>
        <v>0</v>
      </c>
      <c r="BK224" s="1">
        <f>MAX($R224)</f>
        <v>0</v>
      </c>
    </row>
    <row r="225" spans="1:63">
      <c r="A225" s="1" t="s">
        <v>222</v>
      </c>
      <c r="B225" s="1">
        <v>0</v>
      </c>
      <c r="C225" s="1">
        <v>0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0.02</v>
      </c>
      <c r="J225" s="1">
        <v>3000</v>
      </c>
      <c r="K225" s="1">
        <v>0</v>
      </c>
      <c r="L225" s="1" t="s">
        <v>503</v>
      </c>
      <c r="M225" s="1">
        <v>0</v>
      </c>
      <c r="N225" s="1">
        <v>0</v>
      </c>
      <c r="O225" s="1" t="s">
        <v>507</v>
      </c>
      <c r="P225" s="1">
        <v>1500</v>
      </c>
      <c r="Q225" s="1">
        <v>1</v>
      </c>
      <c r="R225" s="1">
        <v>0</v>
      </c>
      <c r="S225" s="1">
        <f>MIN($B225)</f>
        <v>0</v>
      </c>
      <c r="T225" s="1">
        <f>MIN($C225)</f>
        <v>0</v>
      </c>
      <c r="U225" s="1">
        <f>MIN($D225)</f>
        <v>0</v>
      </c>
      <c r="V225" s="1">
        <f>MIN($E225)</f>
        <v>0</v>
      </c>
      <c r="W225" s="1">
        <f>MIN($F225)</f>
        <v>0</v>
      </c>
      <c r="X225" s="1">
        <f>MIN($G225)</f>
        <v>0</v>
      </c>
      <c r="Y225" s="1">
        <f>MIN($H225)</f>
        <v>0</v>
      </c>
      <c r="Z225" s="1">
        <f>MIN($I225)</f>
        <v>0</v>
      </c>
      <c r="AA225" s="1">
        <f>MIN($J225)</f>
        <v>0</v>
      </c>
      <c r="AB225" s="1">
        <f>MIN($K225)</f>
        <v>0</v>
      </c>
      <c r="AC225" s="1">
        <f>MIN($M225)</f>
        <v>0</v>
      </c>
      <c r="AD225" s="1">
        <f>MIN($N225)</f>
        <v>0</v>
      </c>
      <c r="AE225" s="1">
        <f>MIN($P225)</f>
        <v>0</v>
      </c>
      <c r="AF225" s="1">
        <f>MIN($Q225)</f>
        <v>0</v>
      </c>
      <c r="AG225" s="1">
        <f>MIN($R225)</f>
        <v>0</v>
      </c>
      <c r="AH225" s="1">
        <f>MEDIAN($B225)</f>
        <v>0</v>
      </c>
      <c r="AI225" s="1">
        <f>MEDIAN($C225)</f>
        <v>0</v>
      </c>
      <c r="AJ225" s="1">
        <f>MEDIAN($D225)</f>
        <v>0</v>
      </c>
      <c r="AK225" s="1">
        <f>MEDIAN($E225)</f>
        <v>0</v>
      </c>
      <c r="AL225" s="1">
        <f>MEDIAN($F225)</f>
        <v>0</v>
      </c>
      <c r="AM225" s="1">
        <f>MEDIAN($G225)</f>
        <v>0</v>
      </c>
      <c r="AN225" s="1">
        <f>MEDIAN($H225)</f>
        <v>0</v>
      </c>
      <c r="AO225" s="1">
        <f>MEDIAN($I225)</f>
        <v>0</v>
      </c>
      <c r="AP225" s="1">
        <f>MEDIAN($J225)</f>
        <v>0</v>
      </c>
      <c r="AQ225" s="1">
        <f>MEDIAN($K225)</f>
        <v>0</v>
      </c>
      <c r="AR225" s="1">
        <f>MEDIAN($M225)</f>
        <v>0</v>
      </c>
      <c r="AS225" s="1">
        <f>MEDIAN($N225)</f>
        <v>0</v>
      </c>
      <c r="AT225" s="1">
        <f>MEDIAN($P225)</f>
        <v>0</v>
      </c>
      <c r="AU225" s="1">
        <f>MEDIAN($Q225)</f>
        <v>0</v>
      </c>
      <c r="AV225" s="1">
        <f>MEDIAN($R225)</f>
        <v>0</v>
      </c>
      <c r="AW225" s="1">
        <f>MAX($B225)</f>
        <v>0</v>
      </c>
      <c r="AX225" s="1">
        <f>MAX($C225)</f>
        <v>0</v>
      </c>
      <c r="AY225" s="1">
        <f>MAX($D225)</f>
        <v>0</v>
      </c>
      <c r="AZ225" s="1">
        <f>MAX($E225)</f>
        <v>0</v>
      </c>
      <c r="BA225" s="1">
        <f>MAX($F225)</f>
        <v>0</v>
      </c>
      <c r="BB225" s="1">
        <f>MAX($G225)</f>
        <v>0</v>
      </c>
      <c r="BC225" s="1">
        <f>MAX($H225)</f>
        <v>0</v>
      </c>
      <c r="BD225" s="1">
        <f>MAX($I225)</f>
        <v>0</v>
      </c>
      <c r="BE225" s="1">
        <f>MAX($J225)</f>
        <v>0</v>
      </c>
      <c r="BF225" s="1">
        <f>MAX($K225)</f>
        <v>0</v>
      </c>
      <c r="BG225" s="1">
        <f>MAX($M225)</f>
        <v>0</v>
      </c>
      <c r="BH225" s="1">
        <f>MAX($N225)</f>
        <v>0</v>
      </c>
      <c r="BI225" s="1">
        <f>MAX($P225)</f>
        <v>0</v>
      </c>
      <c r="BJ225" s="1">
        <f>MAX($Q225)</f>
        <v>0</v>
      </c>
      <c r="BK225" s="1">
        <f>MAX($R225)</f>
        <v>0</v>
      </c>
    </row>
    <row r="226" spans="1:63">
      <c r="A226" s="1" t="s">
        <v>223</v>
      </c>
      <c r="B226" s="1">
        <v>0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0.019</v>
      </c>
      <c r="J226" s="1">
        <v>3000</v>
      </c>
      <c r="K226" s="1">
        <v>0</v>
      </c>
      <c r="L226" s="1" t="s">
        <v>503</v>
      </c>
      <c r="M226" s="1">
        <v>0</v>
      </c>
      <c r="N226" s="1">
        <v>0</v>
      </c>
      <c r="O226" s="1" t="s">
        <v>507</v>
      </c>
      <c r="P226" s="1">
        <v>1500</v>
      </c>
      <c r="Q226" s="1">
        <v>1</v>
      </c>
      <c r="R226" s="1">
        <v>0</v>
      </c>
      <c r="S226" s="1">
        <f>MIN($B226)</f>
        <v>0</v>
      </c>
      <c r="T226" s="1">
        <f>MIN($C226)</f>
        <v>0</v>
      </c>
      <c r="U226" s="1">
        <f>MIN($D226)</f>
        <v>0</v>
      </c>
      <c r="V226" s="1">
        <f>MIN($E226)</f>
        <v>0</v>
      </c>
      <c r="W226" s="1">
        <f>MIN($F226)</f>
        <v>0</v>
      </c>
      <c r="X226" s="1">
        <f>MIN($G226)</f>
        <v>0</v>
      </c>
      <c r="Y226" s="1">
        <f>MIN($H226)</f>
        <v>0</v>
      </c>
      <c r="Z226" s="1">
        <f>MIN($I226)</f>
        <v>0</v>
      </c>
      <c r="AA226" s="1">
        <f>MIN($J226)</f>
        <v>0</v>
      </c>
      <c r="AB226" s="1">
        <f>MIN($K226)</f>
        <v>0</v>
      </c>
      <c r="AC226" s="1">
        <f>MIN($M226)</f>
        <v>0</v>
      </c>
      <c r="AD226" s="1">
        <f>MIN($N226)</f>
        <v>0</v>
      </c>
      <c r="AE226" s="1">
        <f>MIN($P226)</f>
        <v>0</v>
      </c>
      <c r="AF226" s="1">
        <f>MIN($Q226)</f>
        <v>0</v>
      </c>
      <c r="AG226" s="1">
        <f>MIN($R226)</f>
        <v>0</v>
      </c>
      <c r="AH226" s="1">
        <f>MEDIAN($B226)</f>
        <v>0</v>
      </c>
      <c r="AI226" s="1">
        <f>MEDIAN($C226)</f>
        <v>0</v>
      </c>
      <c r="AJ226" s="1">
        <f>MEDIAN($D226)</f>
        <v>0</v>
      </c>
      <c r="AK226" s="1">
        <f>MEDIAN($E226)</f>
        <v>0</v>
      </c>
      <c r="AL226" s="1">
        <f>MEDIAN($F226)</f>
        <v>0</v>
      </c>
      <c r="AM226" s="1">
        <f>MEDIAN($G226)</f>
        <v>0</v>
      </c>
      <c r="AN226" s="1">
        <f>MEDIAN($H226)</f>
        <v>0</v>
      </c>
      <c r="AO226" s="1">
        <f>MEDIAN($I226)</f>
        <v>0</v>
      </c>
      <c r="AP226" s="1">
        <f>MEDIAN($J226)</f>
        <v>0</v>
      </c>
      <c r="AQ226" s="1">
        <f>MEDIAN($K226)</f>
        <v>0</v>
      </c>
      <c r="AR226" s="1">
        <f>MEDIAN($M226)</f>
        <v>0</v>
      </c>
      <c r="AS226" s="1">
        <f>MEDIAN($N226)</f>
        <v>0</v>
      </c>
      <c r="AT226" s="1">
        <f>MEDIAN($P226)</f>
        <v>0</v>
      </c>
      <c r="AU226" s="1">
        <f>MEDIAN($Q226)</f>
        <v>0</v>
      </c>
      <c r="AV226" s="1">
        <f>MEDIAN($R226)</f>
        <v>0</v>
      </c>
      <c r="AW226" s="1">
        <f>MAX($B226)</f>
        <v>0</v>
      </c>
      <c r="AX226" s="1">
        <f>MAX($C226)</f>
        <v>0</v>
      </c>
      <c r="AY226" s="1">
        <f>MAX($D226)</f>
        <v>0</v>
      </c>
      <c r="AZ226" s="1">
        <f>MAX($E226)</f>
        <v>0</v>
      </c>
      <c r="BA226" s="1">
        <f>MAX($F226)</f>
        <v>0</v>
      </c>
      <c r="BB226" s="1">
        <f>MAX($G226)</f>
        <v>0</v>
      </c>
      <c r="BC226" s="1">
        <f>MAX($H226)</f>
        <v>0</v>
      </c>
      <c r="BD226" s="1">
        <f>MAX($I226)</f>
        <v>0</v>
      </c>
      <c r="BE226" s="1">
        <f>MAX($J226)</f>
        <v>0</v>
      </c>
      <c r="BF226" s="1">
        <f>MAX($K226)</f>
        <v>0</v>
      </c>
      <c r="BG226" s="1">
        <f>MAX($M226)</f>
        <v>0</v>
      </c>
      <c r="BH226" s="1">
        <f>MAX($N226)</f>
        <v>0</v>
      </c>
      <c r="BI226" s="1">
        <f>MAX($P226)</f>
        <v>0</v>
      </c>
      <c r="BJ226" s="1">
        <f>MAX($Q226)</f>
        <v>0</v>
      </c>
      <c r="BK226" s="1">
        <f>MAX($R226)</f>
        <v>0</v>
      </c>
    </row>
    <row r="227" spans="1:63">
      <c r="A227" s="1" t="s">
        <v>224</v>
      </c>
      <c r="B227" s="1">
        <v>0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0.019</v>
      </c>
      <c r="J227" s="1">
        <v>3000</v>
      </c>
      <c r="K227" s="1">
        <v>0</v>
      </c>
      <c r="L227" s="1" t="s">
        <v>503</v>
      </c>
      <c r="M227" s="1">
        <v>0</v>
      </c>
      <c r="N227" s="1">
        <v>0</v>
      </c>
      <c r="O227" s="1" t="s">
        <v>507</v>
      </c>
      <c r="P227" s="1">
        <v>1500</v>
      </c>
      <c r="Q227" s="1">
        <v>1</v>
      </c>
      <c r="R227" s="1">
        <v>0</v>
      </c>
      <c r="S227" s="1">
        <f>MIN($B227)</f>
        <v>0</v>
      </c>
      <c r="T227" s="1">
        <f>MIN($C227)</f>
        <v>0</v>
      </c>
      <c r="U227" s="1">
        <f>MIN($D227)</f>
        <v>0</v>
      </c>
      <c r="V227" s="1">
        <f>MIN($E227)</f>
        <v>0</v>
      </c>
      <c r="W227" s="1">
        <f>MIN($F227)</f>
        <v>0</v>
      </c>
      <c r="X227" s="1">
        <f>MIN($G227)</f>
        <v>0</v>
      </c>
      <c r="Y227" s="1">
        <f>MIN($H227)</f>
        <v>0</v>
      </c>
      <c r="Z227" s="1">
        <f>MIN($I227)</f>
        <v>0</v>
      </c>
      <c r="AA227" s="1">
        <f>MIN($J227)</f>
        <v>0</v>
      </c>
      <c r="AB227" s="1">
        <f>MIN($K227)</f>
        <v>0</v>
      </c>
      <c r="AC227" s="1">
        <f>MIN($M227)</f>
        <v>0</v>
      </c>
      <c r="AD227" s="1">
        <f>MIN($N227)</f>
        <v>0</v>
      </c>
      <c r="AE227" s="1">
        <f>MIN($P227)</f>
        <v>0</v>
      </c>
      <c r="AF227" s="1">
        <f>MIN($Q227)</f>
        <v>0</v>
      </c>
      <c r="AG227" s="1">
        <f>MIN($R227)</f>
        <v>0</v>
      </c>
      <c r="AH227" s="1">
        <f>MEDIAN($B227)</f>
        <v>0</v>
      </c>
      <c r="AI227" s="1">
        <f>MEDIAN($C227)</f>
        <v>0</v>
      </c>
      <c r="AJ227" s="1">
        <f>MEDIAN($D227)</f>
        <v>0</v>
      </c>
      <c r="AK227" s="1">
        <f>MEDIAN($E227)</f>
        <v>0</v>
      </c>
      <c r="AL227" s="1">
        <f>MEDIAN($F227)</f>
        <v>0</v>
      </c>
      <c r="AM227" s="1">
        <f>MEDIAN($G227)</f>
        <v>0</v>
      </c>
      <c r="AN227" s="1">
        <f>MEDIAN($H227)</f>
        <v>0</v>
      </c>
      <c r="AO227" s="1">
        <f>MEDIAN($I227)</f>
        <v>0</v>
      </c>
      <c r="AP227" s="1">
        <f>MEDIAN($J227)</f>
        <v>0</v>
      </c>
      <c r="AQ227" s="1">
        <f>MEDIAN($K227)</f>
        <v>0</v>
      </c>
      <c r="AR227" s="1">
        <f>MEDIAN($M227)</f>
        <v>0</v>
      </c>
      <c r="AS227" s="1">
        <f>MEDIAN($N227)</f>
        <v>0</v>
      </c>
      <c r="AT227" s="1">
        <f>MEDIAN($P227)</f>
        <v>0</v>
      </c>
      <c r="AU227" s="1">
        <f>MEDIAN($Q227)</f>
        <v>0</v>
      </c>
      <c r="AV227" s="1">
        <f>MEDIAN($R227)</f>
        <v>0</v>
      </c>
      <c r="AW227" s="1">
        <f>MAX($B227)</f>
        <v>0</v>
      </c>
      <c r="AX227" s="1">
        <f>MAX($C227)</f>
        <v>0</v>
      </c>
      <c r="AY227" s="1">
        <f>MAX($D227)</f>
        <v>0</v>
      </c>
      <c r="AZ227" s="1">
        <f>MAX($E227)</f>
        <v>0</v>
      </c>
      <c r="BA227" s="1">
        <f>MAX($F227)</f>
        <v>0</v>
      </c>
      <c r="BB227" s="1">
        <f>MAX($G227)</f>
        <v>0</v>
      </c>
      <c r="BC227" s="1">
        <f>MAX($H227)</f>
        <v>0</v>
      </c>
      <c r="BD227" s="1">
        <f>MAX($I227)</f>
        <v>0</v>
      </c>
      <c r="BE227" s="1">
        <f>MAX($J227)</f>
        <v>0</v>
      </c>
      <c r="BF227" s="1">
        <f>MAX($K227)</f>
        <v>0</v>
      </c>
      <c r="BG227" s="1">
        <f>MAX($M227)</f>
        <v>0</v>
      </c>
      <c r="BH227" s="1">
        <f>MAX($N227)</f>
        <v>0</v>
      </c>
      <c r="BI227" s="1">
        <f>MAX($P227)</f>
        <v>0</v>
      </c>
      <c r="BJ227" s="1">
        <f>MAX($Q227)</f>
        <v>0</v>
      </c>
      <c r="BK227" s="1">
        <f>MAX($R227)</f>
        <v>0</v>
      </c>
    </row>
    <row r="228" spans="1:63">
      <c r="A228" s="1" t="s">
        <v>225</v>
      </c>
      <c r="B228" s="1">
        <v>0</v>
      </c>
      <c r="C228" s="1">
        <v>0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0.02</v>
      </c>
      <c r="J228" s="1">
        <v>3000</v>
      </c>
      <c r="K228" s="1">
        <v>0</v>
      </c>
      <c r="L228" s="1" t="s">
        <v>503</v>
      </c>
      <c r="M228" s="1">
        <v>0</v>
      </c>
      <c r="N228" s="1">
        <v>0</v>
      </c>
      <c r="O228" s="1" t="s">
        <v>507</v>
      </c>
      <c r="P228" s="1">
        <v>1500</v>
      </c>
      <c r="Q228" s="1">
        <v>1</v>
      </c>
      <c r="R228" s="1">
        <v>0</v>
      </c>
      <c r="S228" s="1">
        <f>MIN($B228)</f>
        <v>0</v>
      </c>
      <c r="T228" s="1">
        <f>MIN($C228)</f>
        <v>0</v>
      </c>
      <c r="U228" s="1">
        <f>MIN($D228)</f>
        <v>0</v>
      </c>
      <c r="V228" s="1">
        <f>MIN($E228)</f>
        <v>0</v>
      </c>
      <c r="W228" s="1">
        <f>MIN($F228)</f>
        <v>0</v>
      </c>
      <c r="X228" s="1">
        <f>MIN($G228)</f>
        <v>0</v>
      </c>
      <c r="Y228" s="1">
        <f>MIN($H228)</f>
        <v>0</v>
      </c>
      <c r="Z228" s="1">
        <f>MIN($I228)</f>
        <v>0</v>
      </c>
      <c r="AA228" s="1">
        <f>MIN($J228)</f>
        <v>0</v>
      </c>
      <c r="AB228" s="1">
        <f>MIN($K228)</f>
        <v>0</v>
      </c>
      <c r="AC228" s="1">
        <f>MIN($M228)</f>
        <v>0</v>
      </c>
      <c r="AD228" s="1">
        <f>MIN($N228)</f>
        <v>0</v>
      </c>
      <c r="AE228" s="1">
        <f>MIN($P228)</f>
        <v>0</v>
      </c>
      <c r="AF228" s="1">
        <f>MIN($Q228)</f>
        <v>0</v>
      </c>
      <c r="AG228" s="1">
        <f>MIN($R228)</f>
        <v>0</v>
      </c>
      <c r="AH228" s="1">
        <f>MEDIAN($B228)</f>
        <v>0</v>
      </c>
      <c r="AI228" s="1">
        <f>MEDIAN($C228)</f>
        <v>0</v>
      </c>
      <c r="AJ228" s="1">
        <f>MEDIAN($D228)</f>
        <v>0</v>
      </c>
      <c r="AK228" s="1">
        <f>MEDIAN($E228)</f>
        <v>0</v>
      </c>
      <c r="AL228" s="1">
        <f>MEDIAN($F228)</f>
        <v>0</v>
      </c>
      <c r="AM228" s="1">
        <f>MEDIAN($G228)</f>
        <v>0</v>
      </c>
      <c r="AN228" s="1">
        <f>MEDIAN($H228)</f>
        <v>0</v>
      </c>
      <c r="AO228" s="1">
        <f>MEDIAN($I228)</f>
        <v>0</v>
      </c>
      <c r="AP228" s="1">
        <f>MEDIAN($J228)</f>
        <v>0</v>
      </c>
      <c r="AQ228" s="1">
        <f>MEDIAN($K228)</f>
        <v>0</v>
      </c>
      <c r="AR228" s="1">
        <f>MEDIAN($M228)</f>
        <v>0</v>
      </c>
      <c r="AS228" s="1">
        <f>MEDIAN($N228)</f>
        <v>0</v>
      </c>
      <c r="AT228" s="1">
        <f>MEDIAN($P228)</f>
        <v>0</v>
      </c>
      <c r="AU228" s="1">
        <f>MEDIAN($Q228)</f>
        <v>0</v>
      </c>
      <c r="AV228" s="1">
        <f>MEDIAN($R228)</f>
        <v>0</v>
      </c>
      <c r="AW228" s="1">
        <f>MAX($B228)</f>
        <v>0</v>
      </c>
      <c r="AX228" s="1">
        <f>MAX($C228)</f>
        <v>0</v>
      </c>
      <c r="AY228" s="1">
        <f>MAX($D228)</f>
        <v>0</v>
      </c>
      <c r="AZ228" s="1">
        <f>MAX($E228)</f>
        <v>0</v>
      </c>
      <c r="BA228" s="1">
        <f>MAX($F228)</f>
        <v>0</v>
      </c>
      <c r="BB228" s="1">
        <f>MAX($G228)</f>
        <v>0</v>
      </c>
      <c r="BC228" s="1">
        <f>MAX($H228)</f>
        <v>0</v>
      </c>
      <c r="BD228" s="1">
        <f>MAX($I228)</f>
        <v>0</v>
      </c>
      <c r="BE228" s="1">
        <f>MAX($J228)</f>
        <v>0</v>
      </c>
      <c r="BF228" s="1">
        <f>MAX($K228)</f>
        <v>0</v>
      </c>
      <c r="BG228" s="1">
        <f>MAX($M228)</f>
        <v>0</v>
      </c>
      <c r="BH228" s="1">
        <f>MAX($N228)</f>
        <v>0</v>
      </c>
      <c r="BI228" s="1">
        <f>MAX($P228)</f>
        <v>0</v>
      </c>
      <c r="BJ228" s="1">
        <f>MAX($Q228)</f>
        <v>0</v>
      </c>
      <c r="BK228" s="1">
        <f>MAX($R228)</f>
        <v>0</v>
      </c>
    </row>
    <row r="229" spans="1:63">
      <c r="A229" s="1" t="s">
        <v>226</v>
      </c>
      <c r="B229" s="1">
        <v>0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0.02</v>
      </c>
      <c r="J229" s="1">
        <v>3000</v>
      </c>
      <c r="K229" s="1">
        <v>0</v>
      </c>
      <c r="L229" s="1" t="s">
        <v>503</v>
      </c>
      <c r="M229" s="1">
        <v>0</v>
      </c>
      <c r="N229" s="1">
        <v>0</v>
      </c>
      <c r="O229" s="1" t="s">
        <v>507</v>
      </c>
      <c r="P229" s="1">
        <v>1500</v>
      </c>
      <c r="Q229" s="1">
        <v>1</v>
      </c>
      <c r="R229" s="1">
        <v>0</v>
      </c>
      <c r="S229" s="1">
        <f>MIN($B229)</f>
        <v>0</v>
      </c>
      <c r="T229" s="1">
        <f>MIN($C229)</f>
        <v>0</v>
      </c>
      <c r="U229" s="1">
        <f>MIN($D229)</f>
        <v>0</v>
      </c>
      <c r="V229" s="1">
        <f>MIN($E229)</f>
        <v>0</v>
      </c>
      <c r="W229" s="1">
        <f>MIN($F229)</f>
        <v>0</v>
      </c>
      <c r="X229" s="1">
        <f>MIN($G229)</f>
        <v>0</v>
      </c>
      <c r="Y229" s="1">
        <f>MIN($H229)</f>
        <v>0</v>
      </c>
      <c r="Z229" s="1">
        <f>MIN($I229)</f>
        <v>0</v>
      </c>
      <c r="AA229" s="1">
        <f>MIN($J229)</f>
        <v>0</v>
      </c>
      <c r="AB229" s="1">
        <f>MIN($K229)</f>
        <v>0</v>
      </c>
      <c r="AC229" s="1">
        <f>MIN($M229)</f>
        <v>0</v>
      </c>
      <c r="AD229" s="1">
        <f>MIN($N229)</f>
        <v>0</v>
      </c>
      <c r="AE229" s="1">
        <f>MIN($P229)</f>
        <v>0</v>
      </c>
      <c r="AF229" s="1">
        <f>MIN($Q229)</f>
        <v>0</v>
      </c>
      <c r="AG229" s="1">
        <f>MIN($R229)</f>
        <v>0</v>
      </c>
      <c r="AH229" s="1">
        <f>MEDIAN($B229)</f>
        <v>0</v>
      </c>
      <c r="AI229" s="1">
        <f>MEDIAN($C229)</f>
        <v>0</v>
      </c>
      <c r="AJ229" s="1">
        <f>MEDIAN($D229)</f>
        <v>0</v>
      </c>
      <c r="AK229" s="1">
        <f>MEDIAN($E229)</f>
        <v>0</v>
      </c>
      <c r="AL229" s="1">
        <f>MEDIAN($F229)</f>
        <v>0</v>
      </c>
      <c r="AM229" s="1">
        <f>MEDIAN($G229)</f>
        <v>0</v>
      </c>
      <c r="AN229" s="1">
        <f>MEDIAN($H229)</f>
        <v>0</v>
      </c>
      <c r="AO229" s="1">
        <f>MEDIAN($I229)</f>
        <v>0</v>
      </c>
      <c r="AP229" s="1">
        <f>MEDIAN($J229)</f>
        <v>0</v>
      </c>
      <c r="AQ229" s="1">
        <f>MEDIAN($K229)</f>
        <v>0</v>
      </c>
      <c r="AR229" s="1">
        <f>MEDIAN($M229)</f>
        <v>0</v>
      </c>
      <c r="AS229" s="1">
        <f>MEDIAN($N229)</f>
        <v>0</v>
      </c>
      <c r="AT229" s="1">
        <f>MEDIAN($P229)</f>
        <v>0</v>
      </c>
      <c r="AU229" s="1">
        <f>MEDIAN($Q229)</f>
        <v>0</v>
      </c>
      <c r="AV229" s="1">
        <f>MEDIAN($R229)</f>
        <v>0</v>
      </c>
      <c r="AW229" s="1">
        <f>MAX($B229)</f>
        <v>0</v>
      </c>
      <c r="AX229" s="1">
        <f>MAX($C229)</f>
        <v>0</v>
      </c>
      <c r="AY229" s="1">
        <f>MAX($D229)</f>
        <v>0</v>
      </c>
      <c r="AZ229" s="1">
        <f>MAX($E229)</f>
        <v>0</v>
      </c>
      <c r="BA229" s="1">
        <f>MAX($F229)</f>
        <v>0</v>
      </c>
      <c r="BB229" s="1">
        <f>MAX($G229)</f>
        <v>0</v>
      </c>
      <c r="BC229" s="1">
        <f>MAX($H229)</f>
        <v>0</v>
      </c>
      <c r="BD229" s="1">
        <f>MAX($I229)</f>
        <v>0</v>
      </c>
      <c r="BE229" s="1">
        <f>MAX($J229)</f>
        <v>0</v>
      </c>
      <c r="BF229" s="1">
        <f>MAX($K229)</f>
        <v>0</v>
      </c>
      <c r="BG229" s="1">
        <f>MAX($M229)</f>
        <v>0</v>
      </c>
      <c r="BH229" s="1">
        <f>MAX($N229)</f>
        <v>0</v>
      </c>
      <c r="BI229" s="1">
        <f>MAX($P229)</f>
        <v>0</v>
      </c>
      <c r="BJ229" s="1">
        <f>MAX($Q229)</f>
        <v>0</v>
      </c>
      <c r="BK229" s="1">
        <f>MAX($R229)</f>
        <v>0</v>
      </c>
    </row>
    <row r="230" spans="1:63">
      <c r="A230" s="1" t="s">
        <v>227</v>
      </c>
      <c r="B230" s="1">
        <v>0</v>
      </c>
      <c r="C230" s="1">
        <v>0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0.019</v>
      </c>
      <c r="J230" s="1">
        <v>3000</v>
      </c>
      <c r="K230" s="1">
        <v>0</v>
      </c>
      <c r="L230" s="1" t="s">
        <v>503</v>
      </c>
      <c r="M230" s="1">
        <v>0</v>
      </c>
      <c r="N230" s="1">
        <v>0</v>
      </c>
      <c r="O230" s="1" t="s">
        <v>507</v>
      </c>
      <c r="P230" s="1">
        <v>1500</v>
      </c>
      <c r="Q230" s="1">
        <v>1</v>
      </c>
      <c r="R230" s="1">
        <v>0</v>
      </c>
      <c r="S230" s="1">
        <f>MIN($B230)</f>
        <v>0</v>
      </c>
      <c r="T230" s="1">
        <f>MIN($C230)</f>
        <v>0</v>
      </c>
      <c r="U230" s="1">
        <f>MIN($D230)</f>
        <v>0</v>
      </c>
      <c r="V230" s="1">
        <f>MIN($E230)</f>
        <v>0</v>
      </c>
      <c r="W230" s="1">
        <f>MIN($F230)</f>
        <v>0</v>
      </c>
      <c r="X230" s="1">
        <f>MIN($G230)</f>
        <v>0</v>
      </c>
      <c r="Y230" s="1">
        <f>MIN($H230)</f>
        <v>0</v>
      </c>
      <c r="Z230" s="1">
        <f>MIN($I230)</f>
        <v>0</v>
      </c>
      <c r="AA230" s="1">
        <f>MIN($J230)</f>
        <v>0</v>
      </c>
      <c r="AB230" s="1">
        <f>MIN($K230)</f>
        <v>0</v>
      </c>
      <c r="AC230" s="1">
        <f>MIN($M230)</f>
        <v>0</v>
      </c>
      <c r="AD230" s="1">
        <f>MIN($N230)</f>
        <v>0</v>
      </c>
      <c r="AE230" s="1">
        <f>MIN($P230)</f>
        <v>0</v>
      </c>
      <c r="AF230" s="1">
        <f>MIN($Q230)</f>
        <v>0</v>
      </c>
      <c r="AG230" s="1">
        <f>MIN($R230)</f>
        <v>0</v>
      </c>
      <c r="AH230" s="1">
        <f>MEDIAN($B230)</f>
        <v>0</v>
      </c>
      <c r="AI230" s="1">
        <f>MEDIAN($C230)</f>
        <v>0</v>
      </c>
      <c r="AJ230" s="1">
        <f>MEDIAN($D230)</f>
        <v>0</v>
      </c>
      <c r="AK230" s="1">
        <f>MEDIAN($E230)</f>
        <v>0</v>
      </c>
      <c r="AL230" s="1">
        <f>MEDIAN($F230)</f>
        <v>0</v>
      </c>
      <c r="AM230" s="1">
        <f>MEDIAN($G230)</f>
        <v>0</v>
      </c>
      <c r="AN230" s="1">
        <f>MEDIAN($H230)</f>
        <v>0</v>
      </c>
      <c r="AO230" s="1">
        <f>MEDIAN($I230)</f>
        <v>0</v>
      </c>
      <c r="AP230" s="1">
        <f>MEDIAN($J230)</f>
        <v>0</v>
      </c>
      <c r="AQ230" s="1">
        <f>MEDIAN($K230)</f>
        <v>0</v>
      </c>
      <c r="AR230" s="1">
        <f>MEDIAN($M230)</f>
        <v>0</v>
      </c>
      <c r="AS230" s="1">
        <f>MEDIAN($N230)</f>
        <v>0</v>
      </c>
      <c r="AT230" s="1">
        <f>MEDIAN($P230)</f>
        <v>0</v>
      </c>
      <c r="AU230" s="1">
        <f>MEDIAN($Q230)</f>
        <v>0</v>
      </c>
      <c r="AV230" s="1">
        <f>MEDIAN($R230)</f>
        <v>0</v>
      </c>
      <c r="AW230" s="1">
        <f>MAX($B230)</f>
        <v>0</v>
      </c>
      <c r="AX230" s="1">
        <f>MAX($C230)</f>
        <v>0</v>
      </c>
      <c r="AY230" s="1">
        <f>MAX($D230)</f>
        <v>0</v>
      </c>
      <c r="AZ230" s="1">
        <f>MAX($E230)</f>
        <v>0</v>
      </c>
      <c r="BA230" s="1">
        <f>MAX($F230)</f>
        <v>0</v>
      </c>
      <c r="BB230" s="1">
        <f>MAX($G230)</f>
        <v>0</v>
      </c>
      <c r="BC230" s="1">
        <f>MAX($H230)</f>
        <v>0</v>
      </c>
      <c r="BD230" s="1">
        <f>MAX($I230)</f>
        <v>0</v>
      </c>
      <c r="BE230" s="1">
        <f>MAX($J230)</f>
        <v>0</v>
      </c>
      <c r="BF230" s="1">
        <f>MAX($K230)</f>
        <v>0</v>
      </c>
      <c r="BG230" s="1">
        <f>MAX($M230)</f>
        <v>0</v>
      </c>
      <c r="BH230" s="1">
        <f>MAX($N230)</f>
        <v>0</v>
      </c>
      <c r="BI230" s="1">
        <f>MAX($P230)</f>
        <v>0</v>
      </c>
      <c r="BJ230" s="1">
        <f>MAX($Q230)</f>
        <v>0</v>
      </c>
      <c r="BK230" s="1">
        <f>MAX($R230)</f>
        <v>0</v>
      </c>
    </row>
    <row r="231" spans="1:63">
      <c r="A231" s="1" t="s">
        <v>228</v>
      </c>
      <c r="B231" s="1">
        <v>0</v>
      </c>
      <c r="C231" s="1">
        <v>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0.019</v>
      </c>
      <c r="J231" s="1">
        <v>3000</v>
      </c>
      <c r="K231" s="1">
        <v>0</v>
      </c>
      <c r="L231" s="1" t="s">
        <v>503</v>
      </c>
      <c r="M231" s="1">
        <v>0</v>
      </c>
      <c r="N231" s="1">
        <v>0</v>
      </c>
      <c r="O231" s="1" t="s">
        <v>507</v>
      </c>
      <c r="P231" s="1">
        <v>1500</v>
      </c>
      <c r="Q231" s="1">
        <v>1</v>
      </c>
      <c r="R231" s="1">
        <v>0</v>
      </c>
      <c r="S231" s="1">
        <f>MIN($B231)</f>
        <v>0</v>
      </c>
      <c r="T231" s="1">
        <f>MIN($C231)</f>
        <v>0</v>
      </c>
      <c r="U231" s="1">
        <f>MIN($D231)</f>
        <v>0</v>
      </c>
      <c r="V231" s="1">
        <f>MIN($E231)</f>
        <v>0</v>
      </c>
      <c r="W231" s="1">
        <f>MIN($F231)</f>
        <v>0</v>
      </c>
      <c r="X231" s="1">
        <f>MIN($G231)</f>
        <v>0</v>
      </c>
      <c r="Y231" s="1">
        <f>MIN($H231)</f>
        <v>0</v>
      </c>
      <c r="Z231" s="1">
        <f>MIN($I231)</f>
        <v>0</v>
      </c>
      <c r="AA231" s="1">
        <f>MIN($J231)</f>
        <v>0</v>
      </c>
      <c r="AB231" s="1">
        <f>MIN($K231)</f>
        <v>0</v>
      </c>
      <c r="AC231" s="1">
        <f>MIN($M231)</f>
        <v>0</v>
      </c>
      <c r="AD231" s="1">
        <f>MIN($N231)</f>
        <v>0</v>
      </c>
      <c r="AE231" s="1">
        <f>MIN($P231)</f>
        <v>0</v>
      </c>
      <c r="AF231" s="1">
        <f>MIN($Q231)</f>
        <v>0</v>
      </c>
      <c r="AG231" s="1">
        <f>MIN($R231)</f>
        <v>0</v>
      </c>
      <c r="AH231" s="1">
        <f>MEDIAN($B231)</f>
        <v>0</v>
      </c>
      <c r="AI231" s="1">
        <f>MEDIAN($C231)</f>
        <v>0</v>
      </c>
      <c r="AJ231" s="1">
        <f>MEDIAN($D231)</f>
        <v>0</v>
      </c>
      <c r="AK231" s="1">
        <f>MEDIAN($E231)</f>
        <v>0</v>
      </c>
      <c r="AL231" s="1">
        <f>MEDIAN($F231)</f>
        <v>0</v>
      </c>
      <c r="AM231" s="1">
        <f>MEDIAN($G231)</f>
        <v>0</v>
      </c>
      <c r="AN231" s="1">
        <f>MEDIAN($H231)</f>
        <v>0</v>
      </c>
      <c r="AO231" s="1">
        <f>MEDIAN($I231)</f>
        <v>0</v>
      </c>
      <c r="AP231" s="1">
        <f>MEDIAN($J231)</f>
        <v>0</v>
      </c>
      <c r="AQ231" s="1">
        <f>MEDIAN($K231)</f>
        <v>0</v>
      </c>
      <c r="AR231" s="1">
        <f>MEDIAN($M231)</f>
        <v>0</v>
      </c>
      <c r="AS231" s="1">
        <f>MEDIAN($N231)</f>
        <v>0</v>
      </c>
      <c r="AT231" s="1">
        <f>MEDIAN($P231)</f>
        <v>0</v>
      </c>
      <c r="AU231" s="1">
        <f>MEDIAN($Q231)</f>
        <v>0</v>
      </c>
      <c r="AV231" s="1">
        <f>MEDIAN($R231)</f>
        <v>0</v>
      </c>
      <c r="AW231" s="1">
        <f>MAX($B231)</f>
        <v>0</v>
      </c>
      <c r="AX231" s="1">
        <f>MAX($C231)</f>
        <v>0</v>
      </c>
      <c r="AY231" s="1">
        <f>MAX($D231)</f>
        <v>0</v>
      </c>
      <c r="AZ231" s="1">
        <f>MAX($E231)</f>
        <v>0</v>
      </c>
      <c r="BA231" s="1">
        <f>MAX($F231)</f>
        <v>0</v>
      </c>
      <c r="BB231" s="1">
        <f>MAX($G231)</f>
        <v>0</v>
      </c>
      <c r="BC231" s="1">
        <f>MAX($H231)</f>
        <v>0</v>
      </c>
      <c r="BD231" s="1">
        <f>MAX($I231)</f>
        <v>0</v>
      </c>
      <c r="BE231" s="1">
        <f>MAX($J231)</f>
        <v>0</v>
      </c>
      <c r="BF231" s="1">
        <f>MAX($K231)</f>
        <v>0</v>
      </c>
      <c r="BG231" s="1">
        <f>MAX($M231)</f>
        <v>0</v>
      </c>
      <c r="BH231" s="1">
        <f>MAX($N231)</f>
        <v>0</v>
      </c>
      <c r="BI231" s="1">
        <f>MAX($P231)</f>
        <v>0</v>
      </c>
      <c r="BJ231" s="1">
        <f>MAX($Q231)</f>
        <v>0</v>
      </c>
      <c r="BK231" s="1">
        <f>MAX($R231)</f>
        <v>0</v>
      </c>
    </row>
    <row r="232" spans="1:63">
      <c r="A232" s="1" t="s">
        <v>229</v>
      </c>
      <c r="B232" s="1">
        <v>0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0.04</v>
      </c>
      <c r="J232" s="1">
        <v>3000</v>
      </c>
      <c r="K232" s="1">
        <v>0</v>
      </c>
      <c r="L232" s="1" t="s">
        <v>503</v>
      </c>
      <c r="M232" s="1">
        <v>0</v>
      </c>
      <c r="N232" s="1">
        <v>0</v>
      </c>
      <c r="O232" s="1" t="s">
        <v>507</v>
      </c>
      <c r="P232" s="1">
        <v>1500</v>
      </c>
      <c r="Q232" s="1">
        <v>1</v>
      </c>
      <c r="R232" s="1">
        <v>0</v>
      </c>
      <c r="S232" s="1">
        <f>MIN($B232)</f>
        <v>0</v>
      </c>
      <c r="T232" s="1">
        <f>MIN($C232)</f>
        <v>0</v>
      </c>
      <c r="U232" s="1">
        <f>MIN($D232)</f>
        <v>0</v>
      </c>
      <c r="V232" s="1">
        <f>MIN($E232)</f>
        <v>0</v>
      </c>
      <c r="W232" s="1">
        <f>MIN($F232)</f>
        <v>0</v>
      </c>
      <c r="X232" s="1">
        <f>MIN($G232)</f>
        <v>0</v>
      </c>
      <c r="Y232" s="1">
        <f>MIN($H232)</f>
        <v>0</v>
      </c>
      <c r="Z232" s="1">
        <f>MIN($I232)</f>
        <v>0</v>
      </c>
      <c r="AA232" s="1">
        <f>MIN($J232)</f>
        <v>0</v>
      </c>
      <c r="AB232" s="1">
        <f>MIN($K232)</f>
        <v>0</v>
      </c>
      <c r="AC232" s="1">
        <f>MIN($M232)</f>
        <v>0</v>
      </c>
      <c r="AD232" s="1">
        <f>MIN($N232)</f>
        <v>0</v>
      </c>
      <c r="AE232" s="1">
        <f>MIN($P232)</f>
        <v>0</v>
      </c>
      <c r="AF232" s="1">
        <f>MIN($Q232)</f>
        <v>0</v>
      </c>
      <c r="AG232" s="1">
        <f>MIN($R232)</f>
        <v>0</v>
      </c>
      <c r="AH232" s="1">
        <f>MEDIAN($B232)</f>
        <v>0</v>
      </c>
      <c r="AI232" s="1">
        <f>MEDIAN($C232)</f>
        <v>0</v>
      </c>
      <c r="AJ232" s="1">
        <f>MEDIAN($D232)</f>
        <v>0</v>
      </c>
      <c r="AK232" s="1">
        <f>MEDIAN($E232)</f>
        <v>0</v>
      </c>
      <c r="AL232" s="1">
        <f>MEDIAN($F232)</f>
        <v>0</v>
      </c>
      <c r="AM232" s="1">
        <f>MEDIAN($G232)</f>
        <v>0</v>
      </c>
      <c r="AN232" s="1">
        <f>MEDIAN($H232)</f>
        <v>0</v>
      </c>
      <c r="AO232" s="1">
        <f>MEDIAN($I232)</f>
        <v>0</v>
      </c>
      <c r="AP232" s="1">
        <f>MEDIAN($J232)</f>
        <v>0</v>
      </c>
      <c r="AQ232" s="1">
        <f>MEDIAN($K232)</f>
        <v>0</v>
      </c>
      <c r="AR232" s="1">
        <f>MEDIAN($M232)</f>
        <v>0</v>
      </c>
      <c r="AS232" s="1">
        <f>MEDIAN($N232)</f>
        <v>0</v>
      </c>
      <c r="AT232" s="1">
        <f>MEDIAN($P232)</f>
        <v>0</v>
      </c>
      <c r="AU232" s="1">
        <f>MEDIAN($Q232)</f>
        <v>0</v>
      </c>
      <c r="AV232" s="1">
        <f>MEDIAN($R232)</f>
        <v>0</v>
      </c>
      <c r="AW232" s="1">
        <f>MAX($B232)</f>
        <v>0</v>
      </c>
      <c r="AX232" s="1">
        <f>MAX($C232)</f>
        <v>0</v>
      </c>
      <c r="AY232" s="1">
        <f>MAX($D232)</f>
        <v>0</v>
      </c>
      <c r="AZ232" s="1">
        <f>MAX($E232)</f>
        <v>0</v>
      </c>
      <c r="BA232" s="1">
        <f>MAX($F232)</f>
        <v>0</v>
      </c>
      <c r="BB232" s="1">
        <f>MAX($G232)</f>
        <v>0</v>
      </c>
      <c r="BC232" s="1">
        <f>MAX($H232)</f>
        <v>0</v>
      </c>
      <c r="BD232" s="1">
        <f>MAX($I232)</f>
        <v>0</v>
      </c>
      <c r="BE232" s="1">
        <f>MAX($J232)</f>
        <v>0</v>
      </c>
      <c r="BF232" s="1">
        <f>MAX($K232)</f>
        <v>0</v>
      </c>
      <c r="BG232" s="1">
        <f>MAX($M232)</f>
        <v>0</v>
      </c>
      <c r="BH232" s="1">
        <f>MAX($N232)</f>
        <v>0</v>
      </c>
      <c r="BI232" s="1">
        <f>MAX($P232)</f>
        <v>0</v>
      </c>
      <c r="BJ232" s="1">
        <f>MAX($Q232)</f>
        <v>0</v>
      </c>
      <c r="BK232" s="1">
        <f>MAX($R232)</f>
        <v>0</v>
      </c>
    </row>
    <row r="233" spans="1:63">
      <c r="A233" s="1" t="s">
        <v>230</v>
      </c>
      <c r="B233" s="1">
        <v>0</v>
      </c>
      <c r="C233" s="1">
        <v>0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0.02</v>
      </c>
      <c r="J233" s="1">
        <v>3000</v>
      </c>
      <c r="K233" s="1">
        <v>0</v>
      </c>
      <c r="L233" s="1" t="s">
        <v>503</v>
      </c>
      <c r="M233" s="1">
        <v>0</v>
      </c>
      <c r="N233" s="1">
        <v>0</v>
      </c>
      <c r="O233" s="1" t="s">
        <v>507</v>
      </c>
      <c r="P233" s="1">
        <v>1500</v>
      </c>
      <c r="Q233" s="1">
        <v>1</v>
      </c>
      <c r="R233" s="1">
        <v>0</v>
      </c>
      <c r="S233" s="1">
        <f>MIN($B233)</f>
        <v>0</v>
      </c>
      <c r="T233" s="1">
        <f>MIN($C233)</f>
        <v>0</v>
      </c>
      <c r="U233" s="1">
        <f>MIN($D233)</f>
        <v>0</v>
      </c>
      <c r="V233" s="1">
        <f>MIN($E233)</f>
        <v>0</v>
      </c>
      <c r="W233" s="1">
        <f>MIN($F233)</f>
        <v>0</v>
      </c>
      <c r="X233" s="1">
        <f>MIN($G233)</f>
        <v>0</v>
      </c>
      <c r="Y233" s="1">
        <f>MIN($H233)</f>
        <v>0</v>
      </c>
      <c r="Z233" s="1">
        <f>MIN($I233)</f>
        <v>0</v>
      </c>
      <c r="AA233" s="1">
        <f>MIN($J233)</f>
        <v>0</v>
      </c>
      <c r="AB233" s="1">
        <f>MIN($K233)</f>
        <v>0</v>
      </c>
      <c r="AC233" s="1">
        <f>MIN($M233)</f>
        <v>0</v>
      </c>
      <c r="AD233" s="1">
        <f>MIN($N233)</f>
        <v>0</v>
      </c>
      <c r="AE233" s="1">
        <f>MIN($P233)</f>
        <v>0</v>
      </c>
      <c r="AF233" s="1">
        <f>MIN($Q233)</f>
        <v>0</v>
      </c>
      <c r="AG233" s="1">
        <f>MIN($R233)</f>
        <v>0</v>
      </c>
      <c r="AH233" s="1">
        <f>MEDIAN($B233)</f>
        <v>0</v>
      </c>
      <c r="AI233" s="1">
        <f>MEDIAN($C233)</f>
        <v>0</v>
      </c>
      <c r="AJ233" s="1">
        <f>MEDIAN($D233)</f>
        <v>0</v>
      </c>
      <c r="AK233" s="1">
        <f>MEDIAN($E233)</f>
        <v>0</v>
      </c>
      <c r="AL233" s="1">
        <f>MEDIAN($F233)</f>
        <v>0</v>
      </c>
      <c r="AM233" s="1">
        <f>MEDIAN($G233)</f>
        <v>0</v>
      </c>
      <c r="AN233" s="1">
        <f>MEDIAN($H233)</f>
        <v>0</v>
      </c>
      <c r="AO233" s="1">
        <f>MEDIAN($I233)</f>
        <v>0</v>
      </c>
      <c r="AP233" s="1">
        <f>MEDIAN($J233)</f>
        <v>0</v>
      </c>
      <c r="AQ233" s="1">
        <f>MEDIAN($K233)</f>
        <v>0</v>
      </c>
      <c r="AR233" s="1">
        <f>MEDIAN($M233)</f>
        <v>0</v>
      </c>
      <c r="AS233" s="1">
        <f>MEDIAN($N233)</f>
        <v>0</v>
      </c>
      <c r="AT233" s="1">
        <f>MEDIAN($P233)</f>
        <v>0</v>
      </c>
      <c r="AU233" s="1">
        <f>MEDIAN($Q233)</f>
        <v>0</v>
      </c>
      <c r="AV233" s="1">
        <f>MEDIAN($R233)</f>
        <v>0</v>
      </c>
      <c r="AW233" s="1">
        <f>MAX($B233)</f>
        <v>0</v>
      </c>
      <c r="AX233" s="1">
        <f>MAX($C233)</f>
        <v>0</v>
      </c>
      <c r="AY233" s="1">
        <f>MAX($D233)</f>
        <v>0</v>
      </c>
      <c r="AZ233" s="1">
        <f>MAX($E233)</f>
        <v>0</v>
      </c>
      <c r="BA233" s="1">
        <f>MAX($F233)</f>
        <v>0</v>
      </c>
      <c r="BB233" s="1">
        <f>MAX($G233)</f>
        <v>0</v>
      </c>
      <c r="BC233" s="1">
        <f>MAX($H233)</f>
        <v>0</v>
      </c>
      <c r="BD233" s="1">
        <f>MAX($I233)</f>
        <v>0</v>
      </c>
      <c r="BE233" s="1">
        <f>MAX($J233)</f>
        <v>0</v>
      </c>
      <c r="BF233" s="1">
        <f>MAX($K233)</f>
        <v>0</v>
      </c>
      <c r="BG233" s="1">
        <f>MAX($M233)</f>
        <v>0</v>
      </c>
      <c r="BH233" s="1">
        <f>MAX($N233)</f>
        <v>0</v>
      </c>
      <c r="BI233" s="1">
        <f>MAX($P233)</f>
        <v>0</v>
      </c>
      <c r="BJ233" s="1">
        <f>MAX($Q233)</f>
        <v>0</v>
      </c>
      <c r="BK233" s="1">
        <f>MAX($R233)</f>
        <v>0</v>
      </c>
    </row>
    <row r="234" spans="1:63">
      <c r="A234" s="1" t="s">
        <v>231</v>
      </c>
      <c r="B234" s="1">
        <v>0</v>
      </c>
      <c r="C234" s="1">
        <v>0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0.02</v>
      </c>
      <c r="J234" s="1">
        <v>3000</v>
      </c>
      <c r="K234" s="1">
        <v>0</v>
      </c>
      <c r="L234" s="1" t="s">
        <v>503</v>
      </c>
      <c r="M234" s="1">
        <v>0</v>
      </c>
      <c r="N234" s="1">
        <v>0</v>
      </c>
      <c r="O234" s="1" t="s">
        <v>507</v>
      </c>
      <c r="P234" s="1">
        <v>1500</v>
      </c>
      <c r="Q234" s="1">
        <v>1</v>
      </c>
      <c r="R234" s="1">
        <v>0</v>
      </c>
      <c r="S234" s="1">
        <f>MIN($B234)</f>
        <v>0</v>
      </c>
      <c r="T234" s="1">
        <f>MIN($C234)</f>
        <v>0</v>
      </c>
      <c r="U234" s="1">
        <f>MIN($D234)</f>
        <v>0</v>
      </c>
      <c r="V234" s="1">
        <f>MIN($E234)</f>
        <v>0</v>
      </c>
      <c r="W234" s="1">
        <f>MIN($F234)</f>
        <v>0</v>
      </c>
      <c r="X234" s="1">
        <f>MIN($G234)</f>
        <v>0</v>
      </c>
      <c r="Y234" s="1">
        <f>MIN($H234)</f>
        <v>0</v>
      </c>
      <c r="Z234" s="1">
        <f>MIN($I234)</f>
        <v>0</v>
      </c>
      <c r="AA234" s="1">
        <f>MIN($J234)</f>
        <v>0</v>
      </c>
      <c r="AB234" s="1">
        <f>MIN($K234)</f>
        <v>0</v>
      </c>
      <c r="AC234" s="1">
        <f>MIN($M234)</f>
        <v>0</v>
      </c>
      <c r="AD234" s="1">
        <f>MIN($N234)</f>
        <v>0</v>
      </c>
      <c r="AE234" s="1">
        <f>MIN($P234)</f>
        <v>0</v>
      </c>
      <c r="AF234" s="1">
        <f>MIN($Q234)</f>
        <v>0</v>
      </c>
      <c r="AG234" s="1">
        <f>MIN($R234)</f>
        <v>0</v>
      </c>
      <c r="AH234" s="1">
        <f>MEDIAN($B234)</f>
        <v>0</v>
      </c>
      <c r="AI234" s="1">
        <f>MEDIAN($C234)</f>
        <v>0</v>
      </c>
      <c r="AJ234" s="1">
        <f>MEDIAN($D234)</f>
        <v>0</v>
      </c>
      <c r="AK234" s="1">
        <f>MEDIAN($E234)</f>
        <v>0</v>
      </c>
      <c r="AL234" s="1">
        <f>MEDIAN($F234)</f>
        <v>0</v>
      </c>
      <c r="AM234" s="1">
        <f>MEDIAN($G234)</f>
        <v>0</v>
      </c>
      <c r="AN234" s="1">
        <f>MEDIAN($H234)</f>
        <v>0</v>
      </c>
      <c r="AO234" s="1">
        <f>MEDIAN($I234)</f>
        <v>0</v>
      </c>
      <c r="AP234" s="1">
        <f>MEDIAN($J234)</f>
        <v>0</v>
      </c>
      <c r="AQ234" s="1">
        <f>MEDIAN($K234)</f>
        <v>0</v>
      </c>
      <c r="AR234" s="1">
        <f>MEDIAN($M234)</f>
        <v>0</v>
      </c>
      <c r="AS234" s="1">
        <f>MEDIAN($N234)</f>
        <v>0</v>
      </c>
      <c r="AT234" s="1">
        <f>MEDIAN($P234)</f>
        <v>0</v>
      </c>
      <c r="AU234" s="1">
        <f>MEDIAN($Q234)</f>
        <v>0</v>
      </c>
      <c r="AV234" s="1">
        <f>MEDIAN($R234)</f>
        <v>0</v>
      </c>
      <c r="AW234" s="1">
        <f>MAX($B234)</f>
        <v>0</v>
      </c>
      <c r="AX234" s="1">
        <f>MAX($C234)</f>
        <v>0</v>
      </c>
      <c r="AY234" s="1">
        <f>MAX($D234)</f>
        <v>0</v>
      </c>
      <c r="AZ234" s="1">
        <f>MAX($E234)</f>
        <v>0</v>
      </c>
      <c r="BA234" s="1">
        <f>MAX($F234)</f>
        <v>0</v>
      </c>
      <c r="BB234" s="1">
        <f>MAX($G234)</f>
        <v>0</v>
      </c>
      <c r="BC234" s="1">
        <f>MAX($H234)</f>
        <v>0</v>
      </c>
      <c r="BD234" s="1">
        <f>MAX($I234)</f>
        <v>0</v>
      </c>
      <c r="BE234" s="1">
        <f>MAX($J234)</f>
        <v>0</v>
      </c>
      <c r="BF234" s="1">
        <f>MAX($K234)</f>
        <v>0</v>
      </c>
      <c r="BG234" s="1">
        <f>MAX($M234)</f>
        <v>0</v>
      </c>
      <c r="BH234" s="1">
        <f>MAX($N234)</f>
        <v>0</v>
      </c>
      <c r="BI234" s="1">
        <f>MAX($P234)</f>
        <v>0</v>
      </c>
      <c r="BJ234" s="1">
        <f>MAX($Q234)</f>
        <v>0</v>
      </c>
      <c r="BK234" s="1">
        <f>MAX($R234)</f>
        <v>0</v>
      </c>
    </row>
    <row r="235" spans="1:63">
      <c r="A235" s="1" t="s">
        <v>232</v>
      </c>
      <c r="B235" s="1">
        <v>0</v>
      </c>
      <c r="C235" s="1">
        <v>0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0.019</v>
      </c>
      <c r="J235" s="1">
        <v>3000</v>
      </c>
      <c r="K235" s="1">
        <v>0</v>
      </c>
      <c r="L235" s="1" t="s">
        <v>503</v>
      </c>
      <c r="M235" s="1">
        <v>0</v>
      </c>
      <c r="N235" s="1">
        <v>0</v>
      </c>
      <c r="O235" s="1" t="s">
        <v>507</v>
      </c>
      <c r="P235" s="1">
        <v>1500</v>
      </c>
      <c r="Q235" s="1">
        <v>1</v>
      </c>
      <c r="R235" s="1">
        <v>0</v>
      </c>
      <c r="S235" s="1">
        <f>MIN($B235)</f>
        <v>0</v>
      </c>
      <c r="T235" s="1">
        <f>MIN($C235)</f>
        <v>0</v>
      </c>
      <c r="U235" s="1">
        <f>MIN($D235)</f>
        <v>0</v>
      </c>
      <c r="V235" s="1">
        <f>MIN($E235)</f>
        <v>0</v>
      </c>
      <c r="W235" s="1">
        <f>MIN($F235)</f>
        <v>0</v>
      </c>
      <c r="X235" s="1">
        <f>MIN($G235)</f>
        <v>0</v>
      </c>
      <c r="Y235" s="1">
        <f>MIN($H235)</f>
        <v>0</v>
      </c>
      <c r="Z235" s="1">
        <f>MIN($I235)</f>
        <v>0</v>
      </c>
      <c r="AA235" s="1">
        <f>MIN($J235)</f>
        <v>0</v>
      </c>
      <c r="AB235" s="1">
        <f>MIN($K235)</f>
        <v>0</v>
      </c>
      <c r="AC235" s="1">
        <f>MIN($M235)</f>
        <v>0</v>
      </c>
      <c r="AD235" s="1">
        <f>MIN($N235)</f>
        <v>0</v>
      </c>
      <c r="AE235" s="1">
        <f>MIN($P235)</f>
        <v>0</v>
      </c>
      <c r="AF235" s="1">
        <f>MIN($Q235)</f>
        <v>0</v>
      </c>
      <c r="AG235" s="1">
        <f>MIN($R235)</f>
        <v>0</v>
      </c>
      <c r="AH235" s="1">
        <f>MEDIAN($B235)</f>
        <v>0</v>
      </c>
      <c r="AI235" s="1">
        <f>MEDIAN($C235)</f>
        <v>0</v>
      </c>
      <c r="AJ235" s="1">
        <f>MEDIAN($D235)</f>
        <v>0</v>
      </c>
      <c r="AK235" s="1">
        <f>MEDIAN($E235)</f>
        <v>0</v>
      </c>
      <c r="AL235" s="1">
        <f>MEDIAN($F235)</f>
        <v>0</v>
      </c>
      <c r="AM235" s="1">
        <f>MEDIAN($G235)</f>
        <v>0</v>
      </c>
      <c r="AN235" s="1">
        <f>MEDIAN($H235)</f>
        <v>0</v>
      </c>
      <c r="AO235" s="1">
        <f>MEDIAN($I235)</f>
        <v>0</v>
      </c>
      <c r="AP235" s="1">
        <f>MEDIAN($J235)</f>
        <v>0</v>
      </c>
      <c r="AQ235" s="1">
        <f>MEDIAN($K235)</f>
        <v>0</v>
      </c>
      <c r="AR235" s="1">
        <f>MEDIAN($M235)</f>
        <v>0</v>
      </c>
      <c r="AS235" s="1">
        <f>MEDIAN($N235)</f>
        <v>0</v>
      </c>
      <c r="AT235" s="1">
        <f>MEDIAN($P235)</f>
        <v>0</v>
      </c>
      <c r="AU235" s="1">
        <f>MEDIAN($Q235)</f>
        <v>0</v>
      </c>
      <c r="AV235" s="1">
        <f>MEDIAN($R235)</f>
        <v>0</v>
      </c>
      <c r="AW235" s="1">
        <f>MAX($B235)</f>
        <v>0</v>
      </c>
      <c r="AX235" s="1">
        <f>MAX($C235)</f>
        <v>0</v>
      </c>
      <c r="AY235" s="1">
        <f>MAX($D235)</f>
        <v>0</v>
      </c>
      <c r="AZ235" s="1">
        <f>MAX($E235)</f>
        <v>0</v>
      </c>
      <c r="BA235" s="1">
        <f>MAX($F235)</f>
        <v>0</v>
      </c>
      <c r="BB235" s="1">
        <f>MAX($G235)</f>
        <v>0</v>
      </c>
      <c r="BC235" s="1">
        <f>MAX($H235)</f>
        <v>0</v>
      </c>
      <c r="BD235" s="1">
        <f>MAX($I235)</f>
        <v>0</v>
      </c>
      <c r="BE235" s="1">
        <f>MAX($J235)</f>
        <v>0</v>
      </c>
      <c r="BF235" s="1">
        <f>MAX($K235)</f>
        <v>0</v>
      </c>
      <c r="BG235" s="1">
        <f>MAX($M235)</f>
        <v>0</v>
      </c>
      <c r="BH235" s="1">
        <f>MAX($N235)</f>
        <v>0</v>
      </c>
      <c r="BI235" s="1">
        <f>MAX($P235)</f>
        <v>0</v>
      </c>
      <c r="BJ235" s="1">
        <f>MAX($Q235)</f>
        <v>0</v>
      </c>
      <c r="BK235" s="1">
        <f>MAX($R235)</f>
        <v>0</v>
      </c>
    </row>
    <row r="236" spans="1:63">
      <c r="A236" s="1" t="s">
        <v>233</v>
      </c>
      <c r="B236" s="1">
        <v>0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0.019</v>
      </c>
      <c r="J236" s="1">
        <v>3000</v>
      </c>
      <c r="K236" s="1">
        <v>0</v>
      </c>
      <c r="L236" s="1" t="s">
        <v>503</v>
      </c>
      <c r="M236" s="1">
        <v>0</v>
      </c>
      <c r="N236" s="1">
        <v>0</v>
      </c>
      <c r="O236" s="1" t="s">
        <v>507</v>
      </c>
      <c r="P236" s="1">
        <v>1500</v>
      </c>
      <c r="Q236" s="1">
        <v>1</v>
      </c>
      <c r="R236" s="1">
        <v>0</v>
      </c>
      <c r="S236" s="1">
        <f>MIN($B236)</f>
        <v>0</v>
      </c>
      <c r="T236" s="1">
        <f>MIN($C236)</f>
        <v>0</v>
      </c>
      <c r="U236" s="1">
        <f>MIN($D236)</f>
        <v>0</v>
      </c>
      <c r="V236" s="1">
        <f>MIN($E236)</f>
        <v>0</v>
      </c>
      <c r="W236" s="1">
        <f>MIN($F236)</f>
        <v>0</v>
      </c>
      <c r="X236" s="1">
        <f>MIN($G236)</f>
        <v>0</v>
      </c>
      <c r="Y236" s="1">
        <f>MIN($H236)</f>
        <v>0</v>
      </c>
      <c r="Z236" s="1">
        <f>MIN($I236)</f>
        <v>0</v>
      </c>
      <c r="AA236" s="1">
        <f>MIN($J236)</f>
        <v>0</v>
      </c>
      <c r="AB236" s="1">
        <f>MIN($K236)</f>
        <v>0</v>
      </c>
      <c r="AC236" s="1">
        <f>MIN($M236)</f>
        <v>0</v>
      </c>
      <c r="AD236" s="1">
        <f>MIN($N236)</f>
        <v>0</v>
      </c>
      <c r="AE236" s="1">
        <f>MIN($P236)</f>
        <v>0</v>
      </c>
      <c r="AF236" s="1">
        <f>MIN($Q236)</f>
        <v>0</v>
      </c>
      <c r="AG236" s="1">
        <f>MIN($R236)</f>
        <v>0</v>
      </c>
      <c r="AH236" s="1">
        <f>MEDIAN($B236)</f>
        <v>0</v>
      </c>
      <c r="AI236" s="1">
        <f>MEDIAN($C236)</f>
        <v>0</v>
      </c>
      <c r="AJ236" s="1">
        <f>MEDIAN($D236)</f>
        <v>0</v>
      </c>
      <c r="AK236" s="1">
        <f>MEDIAN($E236)</f>
        <v>0</v>
      </c>
      <c r="AL236" s="1">
        <f>MEDIAN($F236)</f>
        <v>0</v>
      </c>
      <c r="AM236" s="1">
        <f>MEDIAN($G236)</f>
        <v>0</v>
      </c>
      <c r="AN236" s="1">
        <f>MEDIAN($H236)</f>
        <v>0</v>
      </c>
      <c r="AO236" s="1">
        <f>MEDIAN($I236)</f>
        <v>0</v>
      </c>
      <c r="AP236" s="1">
        <f>MEDIAN($J236)</f>
        <v>0</v>
      </c>
      <c r="AQ236" s="1">
        <f>MEDIAN($K236)</f>
        <v>0</v>
      </c>
      <c r="AR236" s="1">
        <f>MEDIAN($M236)</f>
        <v>0</v>
      </c>
      <c r="AS236" s="1">
        <f>MEDIAN($N236)</f>
        <v>0</v>
      </c>
      <c r="AT236" s="1">
        <f>MEDIAN($P236)</f>
        <v>0</v>
      </c>
      <c r="AU236" s="1">
        <f>MEDIAN($Q236)</f>
        <v>0</v>
      </c>
      <c r="AV236" s="1">
        <f>MEDIAN($R236)</f>
        <v>0</v>
      </c>
      <c r="AW236" s="1">
        <f>MAX($B236)</f>
        <v>0</v>
      </c>
      <c r="AX236" s="1">
        <f>MAX($C236)</f>
        <v>0</v>
      </c>
      <c r="AY236" s="1">
        <f>MAX($D236)</f>
        <v>0</v>
      </c>
      <c r="AZ236" s="1">
        <f>MAX($E236)</f>
        <v>0</v>
      </c>
      <c r="BA236" s="1">
        <f>MAX($F236)</f>
        <v>0</v>
      </c>
      <c r="BB236" s="1">
        <f>MAX($G236)</f>
        <v>0</v>
      </c>
      <c r="BC236" s="1">
        <f>MAX($H236)</f>
        <v>0</v>
      </c>
      <c r="BD236" s="1">
        <f>MAX($I236)</f>
        <v>0</v>
      </c>
      <c r="BE236" s="1">
        <f>MAX($J236)</f>
        <v>0</v>
      </c>
      <c r="BF236" s="1">
        <f>MAX($K236)</f>
        <v>0</v>
      </c>
      <c r="BG236" s="1">
        <f>MAX($M236)</f>
        <v>0</v>
      </c>
      <c r="BH236" s="1">
        <f>MAX($N236)</f>
        <v>0</v>
      </c>
      <c r="BI236" s="1">
        <f>MAX($P236)</f>
        <v>0</v>
      </c>
      <c r="BJ236" s="1">
        <f>MAX($Q236)</f>
        <v>0</v>
      </c>
      <c r="BK236" s="1">
        <f>MAX($R236)</f>
        <v>0</v>
      </c>
    </row>
    <row r="237" spans="1:63">
      <c r="A237" s="1" t="s">
        <v>234</v>
      </c>
      <c r="B237" s="1">
        <v>0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0.02</v>
      </c>
      <c r="J237" s="1">
        <v>3000</v>
      </c>
      <c r="K237" s="1">
        <v>0</v>
      </c>
      <c r="L237" s="1" t="s">
        <v>503</v>
      </c>
      <c r="M237" s="1">
        <v>0</v>
      </c>
      <c r="N237" s="1">
        <v>0</v>
      </c>
      <c r="O237" s="1" t="s">
        <v>507</v>
      </c>
      <c r="P237" s="1">
        <v>1500</v>
      </c>
      <c r="Q237" s="1">
        <v>1</v>
      </c>
      <c r="R237" s="1">
        <v>0</v>
      </c>
      <c r="S237" s="1">
        <f>MIN($B237)</f>
        <v>0</v>
      </c>
      <c r="T237" s="1">
        <f>MIN($C237)</f>
        <v>0</v>
      </c>
      <c r="U237" s="1">
        <f>MIN($D237)</f>
        <v>0</v>
      </c>
      <c r="V237" s="1">
        <f>MIN($E237)</f>
        <v>0</v>
      </c>
      <c r="W237" s="1">
        <f>MIN($F237)</f>
        <v>0</v>
      </c>
      <c r="X237" s="1">
        <f>MIN($G237)</f>
        <v>0</v>
      </c>
      <c r="Y237" s="1">
        <f>MIN($H237)</f>
        <v>0</v>
      </c>
      <c r="Z237" s="1">
        <f>MIN($I237)</f>
        <v>0</v>
      </c>
      <c r="AA237" s="1">
        <f>MIN($J237)</f>
        <v>0</v>
      </c>
      <c r="AB237" s="1">
        <f>MIN($K237)</f>
        <v>0</v>
      </c>
      <c r="AC237" s="1">
        <f>MIN($M237)</f>
        <v>0</v>
      </c>
      <c r="AD237" s="1">
        <f>MIN($N237)</f>
        <v>0</v>
      </c>
      <c r="AE237" s="1">
        <f>MIN($P237)</f>
        <v>0</v>
      </c>
      <c r="AF237" s="1">
        <f>MIN($Q237)</f>
        <v>0</v>
      </c>
      <c r="AG237" s="1">
        <f>MIN($R237)</f>
        <v>0</v>
      </c>
      <c r="AH237" s="1">
        <f>MEDIAN($B237)</f>
        <v>0</v>
      </c>
      <c r="AI237" s="1">
        <f>MEDIAN($C237)</f>
        <v>0</v>
      </c>
      <c r="AJ237" s="1">
        <f>MEDIAN($D237)</f>
        <v>0</v>
      </c>
      <c r="AK237" s="1">
        <f>MEDIAN($E237)</f>
        <v>0</v>
      </c>
      <c r="AL237" s="1">
        <f>MEDIAN($F237)</f>
        <v>0</v>
      </c>
      <c r="AM237" s="1">
        <f>MEDIAN($G237)</f>
        <v>0</v>
      </c>
      <c r="AN237" s="1">
        <f>MEDIAN($H237)</f>
        <v>0</v>
      </c>
      <c r="AO237" s="1">
        <f>MEDIAN($I237)</f>
        <v>0</v>
      </c>
      <c r="AP237" s="1">
        <f>MEDIAN($J237)</f>
        <v>0</v>
      </c>
      <c r="AQ237" s="1">
        <f>MEDIAN($K237)</f>
        <v>0</v>
      </c>
      <c r="AR237" s="1">
        <f>MEDIAN($M237)</f>
        <v>0</v>
      </c>
      <c r="AS237" s="1">
        <f>MEDIAN($N237)</f>
        <v>0</v>
      </c>
      <c r="AT237" s="1">
        <f>MEDIAN($P237)</f>
        <v>0</v>
      </c>
      <c r="AU237" s="1">
        <f>MEDIAN($Q237)</f>
        <v>0</v>
      </c>
      <c r="AV237" s="1">
        <f>MEDIAN($R237)</f>
        <v>0</v>
      </c>
      <c r="AW237" s="1">
        <f>MAX($B237)</f>
        <v>0</v>
      </c>
      <c r="AX237" s="1">
        <f>MAX($C237)</f>
        <v>0</v>
      </c>
      <c r="AY237" s="1">
        <f>MAX($D237)</f>
        <v>0</v>
      </c>
      <c r="AZ237" s="1">
        <f>MAX($E237)</f>
        <v>0</v>
      </c>
      <c r="BA237" s="1">
        <f>MAX($F237)</f>
        <v>0</v>
      </c>
      <c r="BB237" s="1">
        <f>MAX($G237)</f>
        <v>0</v>
      </c>
      <c r="BC237" s="1">
        <f>MAX($H237)</f>
        <v>0</v>
      </c>
      <c r="BD237" s="1">
        <f>MAX($I237)</f>
        <v>0</v>
      </c>
      <c r="BE237" s="1">
        <f>MAX($J237)</f>
        <v>0</v>
      </c>
      <c r="BF237" s="1">
        <f>MAX($K237)</f>
        <v>0</v>
      </c>
      <c r="BG237" s="1">
        <f>MAX($M237)</f>
        <v>0</v>
      </c>
      <c r="BH237" s="1">
        <f>MAX($N237)</f>
        <v>0</v>
      </c>
      <c r="BI237" s="1">
        <f>MAX($P237)</f>
        <v>0</v>
      </c>
      <c r="BJ237" s="1">
        <f>MAX($Q237)</f>
        <v>0</v>
      </c>
      <c r="BK237" s="1">
        <f>MAX($R237)</f>
        <v>0</v>
      </c>
    </row>
    <row r="238" spans="1:63">
      <c r="A238" s="1" t="s">
        <v>235</v>
      </c>
      <c r="B238" s="1">
        <v>0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0.044</v>
      </c>
      <c r="J238" s="1">
        <v>3000</v>
      </c>
      <c r="K238" s="1">
        <v>0</v>
      </c>
      <c r="L238" s="1" t="s">
        <v>503</v>
      </c>
      <c r="M238" s="1">
        <v>0</v>
      </c>
      <c r="N238" s="1">
        <v>0</v>
      </c>
      <c r="O238" s="1" t="s">
        <v>507</v>
      </c>
      <c r="P238" s="1">
        <v>1500</v>
      </c>
      <c r="Q238" s="1">
        <v>1</v>
      </c>
      <c r="R238" s="1">
        <v>0</v>
      </c>
      <c r="S238" s="1">
        <f>MIN($B238)</f>
        <v>0</v>
      </c>
      <c r="T238" s="1">
        <f>MIN($C238)</f>
        <v>0</v>
      </c>
      <c r="U238" s="1">
        <f>MIN($D238)</f>
        <v>0</v>
      </c>
      <c r="V238" s="1">
        <f>MIN($E238)</f>
        <v>0</v>
      </c>
      <c r="W238" s="1">
        <f>MIN($F238)</f>
        <v>0</v>
      </c>
      <c r="X238" s="1">
        <f>MIN($G238)</f>
        <v>0</v>
      </c>
      <c r="Y238" s="1">
        <f>MIN($H238)</f>
        <v>0</v>
      </c>
      <c r="Z238" s="1">
        <f>MIN($I238)</f>
        <v>0</v>
      </c>
      <c r="AA238" s="1">
        <f>MIN($J238)</f>
        <v>0</v>
      </c>
      <c r="AB238" s="1">
        <f>MIN($K238)</f>
        <v>0</v>
      </c>
      <c r="AC238" s="1">
        <f>MIN($M238)</f>
        <v>0</v>
      </c>
      <c r="AD238" s="1">
        <f>MIN($N238)</f>
        <v>0</v>
      </c>
      <c r="AE238" s="1">
        <f>MIN($P238)</f>
        <v>0</v>
      </c>
      <c r="AF238" s="1">
        <f>MIN($Q238)</f>
        <v>0</v>
      </c>
      <c r="AG238" s="1">
        <f>MIN($R238)</f>
        <v>0</v>
      </c>
      <c r="AH238" s="1">
        <f>MEDIAN($B238)</f>
        <v>0</v>
      </c>
      <c r="AI238" s="1">
        <f>MEDIAN($C238)</f>
        <v>0</v>
      </c>
      <c r="AJ238" s="1">
        <f>MEDIAN($D238)</f>
        <v>0</v>
      </c>
      <c r="AK238" s="1">
        <f>MEDIAN($E238)</f>
        <v>0</v>
      </c>
      <c r="AL238" s="1">
        <f>MEDIAN($F238)</f>
        <v>0</v>
      </c>
      <c r="AM238" s="1">
        <f>MEDIAN($G238)</f>
        <v>0</v>
      </c>
      <c r="AN238" s="1">
        <f>MEDIAN($H238)</f>
        <v>0</v>
      </c>
      <c r="AO238" s="1">
        <f>MEDIAN($I238)</f>
        <v>0</v>
      </c>
      <c r="AP238" s="1">
        <f>MEDIAN($J238)</f>
        <v>0</v>
      </c>
      <c r="AQ238" s="1">
        <f>MEDIAN($K238)</f>
        <v>0</v>
      </c>
      <c r="AR238" s="1">
        <f>MEDIAN($M238)</f>
        <v>0</v>
      </c>
      <c r="AS238" s="1">
        <f>MEDIAN($N238)</f>
        <v>0</v>
      </c>
      <c r="AT238" s="1">
        <f>MEDIAN($P238)</f>
        <v>0</v>
      </c>
      <c r="AU238" s="1">
        <f>MEDIAN($Q238)</f>
        <v>0</v>
      </c>
      <c r="AV238" s="1">
        <f>MEDIAN($R238)</f>
        <v>0</v>
      </c>
      <c r="AW238" s="1">
        <f>MAX($B238)</f>
        <v>0</v>
      </c>
      <c r="AX238" s="1">
        <f>MAX($C238)</f>
        <v>0</v>
      </c>
      <c r="AY238" s="1">
        <f>MAX($D238)</f>
        <v>0</v>
      </c>
      <c r="AZ238" s="1">
        <f>MAX($E238)</f>
        <v>0</v>
      </c>
      <c r="BA238" s="1">
        <f>MAX($F238)</f>
        <v>0</v>
      </c>
      <c r="BB238" s="1">
        <f>MAX($G238)</f>
        <v>0</v>
      </c>
      <c r="BC238" s="1">
        <f>MAX($H238)</f>
        <v>0</v>
      </c>
      <c r="BD238" s="1">
        <f>MAX($I238)</f>
        <v>0</v>
      </c>
      <c r="BE238" s="1">
        <f>MAX($J238)</f>
        <v>0</v>
      </c>
      <c r="BF238" s="1">
        <f>MAX($K238)</f>
        <v>0</v>
      </c>
      <c r="BG238" s="1">
        <f>MAX($M238)</f>
        <v>0</v>
      </c>
      <c r="BH238" s="1">
        <f>MAX($N238)</f>
        <v>0</v>
      </c>
      <c r="BI238" s="1">
        <f>MAX($P238)</f>
        <v>0</v>
      </c>
      <c r="BJ238" s="1">
        <f>MAX($Q238)</f>
        <v>0</v>
      </c>
      <c r="BK238" s="1">
        <f>MAX($R238)</f>
        <v>0</v>
      </c>
    </row>
    <row r="239" spans="1:63">
      <c r="A239" s="1" t="s">
        <v>236</v>
      </c>
      <c r="B239" s="1">
        <v>0</v>
      </c>
      <c r="C239" s="1">
        <v>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0.019</v>
      </c>
      <c r="J239" s="1">
        <v>3000</v>
      </c>
      <c r="K239" s="1">
        <v>0</v>
      </c>
      <c r="L239" s="1" t="s">
        <v>503</v>
      </c>
      <c r="M239" s="1">
        <v>0</v>
      </c>
      <c r="N239" s="1">
        <v>0</v>
      </c>
      <c r="O239" s="1" t="s">
        <v>507</v>
      </c>
      <c r="P239" s="1">
        <v>1500</v>
      </c>
      <c r="Q239" s="1">
        <v>1</v>
      </c>
      <c r="R239" s="1">
        <v>0</v>
      </c>
      <c r="S239" s="1">
        <f>MIN($B239)</f>
        <v>0</v>
      </c>
      <c r="T239" s="1">
        <f>MIN($C239)</f>
        <v>0</v>
      </c>
      <c r="U239" s="1">
        <f>MIN($D239)</f>
        <v>0</v>
      </c>
      <c r="V239" s="1">
        <f>MIN($E239)</f>
        <v>0</v>
      </c>
      <c r="W239" s="1">
        <f>MIN($F239)</f>
        <v>0</v>
      </c>
      <c r="X239" s="1">
        <f>MIN($G239)</f>
        <v>0</v>
      </c>
      <c r="Y239" s="1">
        <f>MIN($H239)</f>
        <v>0</v>
      </c>
      <c r="Z239" s="1">
        <f>MIN($I239)</f>
        <v>0</v>
      </c>
      <c r="AA239" s="1">
        <f>MIN($J239)</f>
        <v>0</v>
      </c>
      <c r="AB239" s="1">
        <f>MIN($K239)</f>
        <v>0</v>
      </c>
      <c r="AC239" s="1">
        <f>MIN($M239)</f>
        <v>0</v>
      </c>
      <c r="AD239" s="1">
        <f>MIN($N239)</f>
        <v>0</v>
      </c>
      <c r="AE239" s="1">
        <f>MIN($P239)</f>
        <v>0</v>
      </c>
      <c r="AF239" s="1">
        <f>MIN($Q239)</f>
        <v>0</v>
      </c>
      <c r="AG239" s="1">
        <f>MIN($R239)</f>
        <v>0</v>
      </c>
      <c r="AH239" s="1">
        <f>MEDIAN($B239)</f>
        <v>0</v>
      </c>
      <c r="AI239" s="1">
        <f>MEDIAN($C239)</f>
        <v>0</v>
      </c>
      <c r="AJ239" s="1">
        <f>MEDIAN($D239)</f>
        <v>0</v>
      </c>
      <c r="AK239" s="1">
        <f>MEDIAN($E239)</f>
        <v>0</v>
      </c>
      <c r="AL239" s="1">
        <f>MEDIAN($F239)</f>
        <v>0</v>
      </c>
      <c r="AM239" s="1">
        <f>MEDIAN($G239)</f>
        <v>0</v>
      </c>
      <c r="AN239" s="1">
        <f>MEDIAN($H239)</f>
        <v>0</v>
      </c>
      <c r="AO239" s="1">
        <f>MEDIAN($I239)</f>
        <v>0</v>
      </c>
      <c r="AP239" s="1">
        <f>MEDIAN($J239)</f>
        <v>0</v>
      </c>
      <c r="AQ239" s="1">
        <f>MEDIAN($K239)</f>
        <v>0</v>
      </c>
      <c r="AR239" s="1">
        <f>MEDIAN($M239)</f>
        <v>0</v>
      </c>
      <c r="AS239" s="1">
        <f>MEDIAN($N239)</f>
        <v>0</v>
      </c>
      <c r="AT239" s="1">
        <f>MEDIAN($P239)</f>
        <v>0</v>
      </c>
      <c r="AU239" s="1">
        <f>MEDIAN($Q239)</f>
        <v>0</v>
      </c>
      <c r="AV239" s="1">
        <f>MEDIAN($R239)</f>
        <v>0</v>
      </c>
      <c r="AW239" s="1">
        <f>MAX($B239)</f>
        <v>0</v>
      </c>
      <c r="AX239" s="1">
        <f>MAX($C239)</f>
        <v>0</v>
      </c>
      <c r="AY239" s="1">
        <f>MAX($D239)</f>
        <v>0</v>
      </c>
      <c r="AZ239" s="1">
        <f>MAX($E239)</f>
        <v>0</v>
      </c>
      <c r="BA239" s="1">
        <f>MAX($F239)</f>
        <v>0</v>
      </c>
      <c r="BB239" s="1">
        <f>MAX($G239)</f>
        <v>0</v>
      </c>
      <c r="BC239" s="1">
        <f>MAX($H239)</f>
        <v>0</v>
      </c>
      <c r="BD239" s="1">
        <f>MAX($I239)</f>
        <v>0</v>
      </c>
      <c r="BE239" s="1">
        <f>MAX($J239)</f>
        <v>0</v>
      </c>
      <c r="BF239" s="1">
        <f>MAX($K239)</f>
        <v>0</v>
      </c>
      <c r="BG239" s="1">
        <f>MAX($M239)</f>
        <v>0</v>
      </c>
      <c r="BH239" s="1">
        <f>MAX($N239)</f>
        <v>0</v>
      </c>
      <c r="BI239" s="1">
        <f>MAX($P239)</f>
        <v>0</v>
      </c>
      <c r="BJ239" s="1">
        <f>MAX($Q239)</f>
        <v>0</v>
      </c>
      <c r="BK239" s="1">
        <f>MAX($R239)</f>
        <v>0</v>
      </c>
    </row>
    <row r="240" spans="1:63">
      <c r="A240" s="1" t="s">
        <v>237</v>
      </c>
      <c r="B240" s="1">
        <v>0</v>
      </c>
      <c r="C240" s="1">
        <v>0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0.019</v>
      </c>
      <c r="J240" s="1">
        <v>3000</v>
      </c>
      <c r="K240" s="1">
        <v>0</v>
      </c>
      <c r="L240" s="1" t="s">
        <v>503</v>
      </c>
      <c r="M240" s="1">
        <v>0</v>
      </c>
      <c r="N240" s="1">
        <v>0</v>
      </c>
      <c r="O240" s="1" t="s">
        <v>507</v>
      </c>
      <c r="P240" s="1">
        <v>1500</v>
      </c>
      <c r="Q240" s="1">
        <v>1</v>
      </c>
      <c r="R240" s="1">
        <v>0</v>
      </c>
      <c r="S240" s="1">
        <f>MIN($B240)</f>
        <v>0</v>
      </c>
      <c r="T240" s="1">
        <f>MIN($C240)</f>
        <v>0</v>
      </c>
      <c r="U240" s="1">
        <f>MIN($D240)</f>
        <v>0</v>
      </c>
      <c r="V240" s="1">
        <f>MIN($E240)</f>
        <v>0</v>
      </c>
      <c r="W240" s="1">
        <f>MIN($F240)</f>
        <v>0</v>
      </c>
      <c r="X240" s="1">
        <f>MIN($G240)</f>
        <v>0</v>
      </c>
      <c r="Y240" s="1">
        <f>MIN($H240)</f>
        <v>0</v>
      </c>
      <c r="Z240" s="1">
        <f>MIN($I240)</f>
        <v>0</v>
      </c>
      <c r="AA240" s="1">
        <f>MIN($J240)</f>
        <v>0</v>
      </c>
      <c r="AB240" s="1">
        <f>MIN($K240)</f>
        <v>0</v>
      </c>
      <c r="AC240" s="1">
        <f>MIN($M240)</f>
        <v>0</v>
      </c>
      <c r="AD240" s="1">
        <f>MIN($N240)</f>
        <v>0</v>
      </c>
      <c r="AE240" s="1">
        <f>MIN($P240)</f>
        <v>0</v>
      </c>
      <c r="AF240" s="1">
        <f>MIN($Q240)</f>
        <v>0</v>
      </c>
      <c r="AG240" s="1">
        <f>MIN($R240)</f>
        <v>0</v>
      </c>
      <c r="AH240" s="1">
        <f>MEDIAN($B240)</f>
        <v>0</v>
      </c>
      <c r="AI240" s="1">
        <f>MEDIAN($C240)</f>
        <v>0</v>
      </c>
      <c r="AJ240" s="1">
        <f>MEDIAN($D240)</f>
        <v>0</v>
      </c>
      <c r="AK240" s="1">
        <f>MEDIAN($E240)</f>
        <v>0</v>
      </c>
      <c r="AL240" s="1">
        <f>MEDIAN($F240)</f>
        <v>0</v>
      </c>
      <c r="AM240" s="1">
        <f>MEDIAN($G240)</f>
        <v>0</v>
      </c>
      <c r="AN240" s="1">
        <f>MEDIAN($H240)</f>
        <v>0</v>
      </c>
      <c r="AO240" s="1">
        <f>MEDIAN($I240)</f>
        <v>0</v>
      </c>
      <c r="AP240" s="1">
        <f>MEDIAN($J240)</f>
        <v>0</v>
      </c>
      <c r="AQ240" s="1">
        <f>MEDIAN($K240)</f>
        <v>0</v>
      </c>
      <c r="AR240" s="1">
        <f>MEDIAN($M240)</f>
        <v>0</v>
      </c>
      <c r="AS240" s="1">
        <f>MEDIAN($N240)</f>
        <v>0</v>
      </c>
      <c r="AT240" s="1">
        <f>MEDIAN($P240)</f>
        <v>0</v>
      </c>
      <c r="AU240" s="1">
        <f>MEDIAN($Q240)</f>
        <v>0</v>
      </c>
      <c r="AV240" s="1">
        <f>MEDIAN($R240)</f>
        <v>0</v>
      </c>
      <c r="AW240" s="1">
        <f>MAX($B240)</f>
        <v>0</v>
      </c>
      <c r="AX240" s="1">
        <f>MAX($C240)</f>
        <v>0</v>
      </c>
      <c r="AY240" s="1">
        <f>MAX($D240)</f>
        <v>0</v>
      </c>
      <c r="AZ240" s="1">
        <f>MAX($E240)</f>
        <v>0</v>
      </c>
      <c r="BA240" s="1">
        <f>MAX($F240)</f>
        <v>0</v>
      </c>
      <c r="BB240" s="1">
        <f>MAX($G240)</f>
        <v>0</v>
      </c>
      <c r="BC240" s="1">
        <f>MAX($H240)</f>
        <v>0</v>
      </c>
      <c r="BD240" s="1">
        <f>MAX($I240)</f>
        <v>0</v>
      </c>
      <c r="BE240" s="1">
        <f>MAX($J240)</f>
        <v>0</v>
      </c>
      <c r="BF240" s="1">
        <f>MAX($K240)</f>
        <v>0</v>
      </c>
      <c r="BG240" s="1">
        <f>MAX($M240)</f>
        <v>0</v>
      </c>
      <c r="BH240" s="1">
        <f>MAX($N240)</f>
        <v>0</v>
      </c>
      <c r="BI240" s="1">
        <f>MAX($P240)</f>
        <v>0</v>
      </c>
      <c r="BJ240" s="1">
        <f>MAX($Q240)</f>
        <v>0</v>
      </c>
      <c r="BK240" s="1">
        <f>MAX($R240)</f>
        <v>0</v>
      </c>
    </row>
    <row r="241" spans="1:63">
      <c r="A241" s="1" t="s">
        <v>238</v>
      </c>
      <c r="B241" s="1">
        <v>0</v>
      </c>
      <c r="C241" s="1">
        <v>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0.019</v>
      </c>
      <c r="J241" s="1">
        <v>3000</v>
      </c>
      <c r="K241" s="1">
        <v>0</v>
      </c>
      <c r="L241" s="1" t="s">
        <v>503</v>
      </c>
      <c r="M241" s="1">
        <v>0</v>
      </c>
      <c r="N241" s="1">
        <v>0</v>
      </c>
      <c r="O241" s="1" t="s">
        <v>507</v>
      </c>
      <c r="P241" s="1">
        <v>1500</v>
      </c>
      <c r="Q241" s="1">
        <v>1</v>
      </c>
      <c r="R241" s="1">
        <v>0</v>
      </c>
      <c r="S241" s="1">
        <f>MIN($B241)</f>
        <v>0</v>
      </c>
      <c r="T241" s="1">
        <f>MIN($C241)</f>
        <v>0</v>
      </c>
      <c r="U241" s="1">
        <f>MIN($D241)</f>
        <v>0</v>
      </c>
      <c r="V241" s="1">
        <f>MIN($E241)</f>
        <v>0</v>
      </c>
      <c r="W241" s="1">
        <f>MIN($F241)</f>
        <v>0</v>
      </c>
      <c r="X241" s="1">
        <f>MIN($G241)</f>
        <v>0</v>
      </c>
      <c r="Y241" s="1">
        <f>MIN($H241)</f>
        <v>0</v>
      </c>
      <c r="Z241" s="1">
        <f>MIN($I241)</f>
        <v>0</v>
      </c>
      <c r="AA241" s="1">
        <f>MIN($J241)</f>
        <v>0</v>
      </c>
      <c r="AB241" s="1">
        <f>MIN($K241)</f>
        <v>0</v>
      </c>
      <c r="AC241" s="1">
        <f>MIN($M241)</f>
        <v>0</v>
      </c>
      <c r="AD241" s="1">
        <f>MIN($N241)</f>
        <v>0</v>
      </c>
      <c r="AE241" s="1">
        <f>MIN($P241)</f>
        <v>0</v>
      </c>
      <c r="AF241" s="1">
        <f>MIN($Q241)</f>
        <v>0</v>
      </c>
      <c r="AG241" s="1">
        <f>MIN($R241)</f>
        <v>0</v>
      </c>
      <c r="AH241" s="1">
        <f>MEDIAN($B241)</f>
        <v>0</v>
      </c>
      <c r="AI241" s="1">
        <f>MEDIAN($C241)</f>
        <v>0</v>
      </c>
      <c r="AJ241" s="1">
        <f>MEDIAN($D241)</f>
        <v>0</v>
      </c>
      <c r="AK241" s="1">
        <f>MEDIAN($E241)</f>
        <v>0</v>
      </c>
      <c r="AL241" s="1">
        <f>MEDIAN($F241)</f>
        <v>0</v>
      </c>
      <c r="AM241" s="1">
        <f>MEDIAN($G241)</f>
        <v>0</v>
      </c>
      <c r="AN241" s="1">
        <f>MEDIAN($H241)</f>
        <v>0</v>
      </c>
      <c r="AO241" s="1">
        <f>MEDIAN($I241)</f>
        <v>0</v>
      </c>
      <c r="AP241" s="1">
        <f>MEDIAN($J241)</f>
        <v>0</v>
      </c>
      <c r="AQ241" s="1">
        <f>MEDIAN($K241)</f>
        <v>0</v>
      </c>
      <c r="AR241" s="1">
        <f>MEDIAN($M241)</f>
        <v>0</v>
      </c>
      <c r="AS241" s="1">
        <f>MEDIAN($N241)</f>
        <v>0</v>
      </c>
      <c r="AT241" s="1">
        <f>MEDIAN($P241)</f>
        <v>0</v>
      </c>
      <c r="AU241" s="1">
        <f>MEDIAN($Q241)</f>
        <v>0</v>
      </c>
      <c r="AV241" s="1">
        <f>MEDIAN($R241)</f>
        <v>0</v>
      </c>
      <c r="AW241" s="1">
        <f>MAX($B241)</f>
        <v>0</v>
      </c>
      <c r="AX241" s="1">
        <f>MAX($C241)</f>
        <v>0</v>
      </c>
      <c r="AY241" s="1">
        <f>MAX($D241)</f>
        <v>0</v>
      </c>
      <c r="AZ241" s="1">
        <f>MAX($E241)</f>
        <v>0</v>
      </c>
      <c r="BA241" s="1">
        <f>MAX($F241)</f>
        <v>0</v>
      </c>
      <c r="BB241" s="1">
        <f>MAX($G241)</f>
        <v>0</v>
      </c>
      <c r="BC241" s="1">
        <f>MAX($H241)</f>
        <v>0</v>
      </c>
      <c r="BD241" s="1">
        <f>MAX($I241)</f>
        <v>0</v>
      </c>
      <c r="BE241" s="1">
        <f>MAX($J241)</f>
        <v>0</v>
      </c>
      <c r="BF241" s="1">
        <f>MAX($K241)</f>
        <v>0</v>
      </c>
      <c r="BG241" s="1">
        <f>MAX($M241)</f>
        <v>0</v>
      </c>
      <c r="BH241" s="1">
        <f>MAX($N241)</f>
        <v>0</v>
      </c>
      <c r="BI241" s="1">
        <f>MAX($P241)</f>
        <v>0</v>
      </c>
      <c r="BJ241" s="1">
        <f>MAX($Q241)</f>
        <v>0</v>
      </c>
      <c r="BK241" s="1">
        <f>MAX($R241)</f>
        <v>0</v>
      </c>
    </row>
    <row r="242" spans="1:63">
      <c r="A242" s="1" t="s">
        <v>239</v>
      </c>
      <c r="B242" s="1">
        <v>0</v>
      </c>
      <c r="C242" s="1">
        <v>0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0.02</v>
      </c>
      <c r="J242" s="1">
        <v>3000</v>
      </c>
      <c r="K242" s="1">
        <v>0</v>
      </c>
      <c r="L242" s="1" t="s">
        <v>503</v>
      </c>
      <c r="M242" s="1">
        <v>0</v>
      </c>
      <c r="N242" s="1">
        <v>0</v>
      </c>
      <c r="O242" s="1" t="s">
        <v>507</v>
      </c>
      <c r="P242" s="1">
        <v>1500</v>
      </c>
      <c r="Q242" s="1">
        <v>1</v>
      </c>
      <c r="R242" s="1">
        <v>0</v>
      </c>
      <c r="S242" s="1">
        <f>MIN($B242)</f>
        <v>0</v>
      </c>
      <c r="T242" s="1">
        <f>MIN($C242)</f>
        <v>0</v>
      </c>
      <c r="U242" s="1">
        <f>MIN($D242)</f>
        <v>0</v>
      </c>
      <c r="V242" s="1">
        <f>MIN($E242)</f>
        <v>0</v>
      </c>
      <c r="W242" s="1">
        <f>MIN($F242)</f>
        <v>0</v>
      </c>
      <c r="X242" s="1">
        <f>MIN($G242)</f>
        <v>0</v>
      </c>
      <c r="Y242" s="1">
        <f>MIN($H242)</f>
        <v>0</v>
      </c>
      <c r="Z242" s="1">
        <f>MIN($I242)</f>
        <v>0</v>
      </c>
      <c r="AA242" s="1">
        <f>MIN($J242)</f>
        <v>0</v>
      </c>
      <c r="AB242" s="1">
        <f>MIN($K242)</f>
        <v>0</v>
      </c>
      <c r="AC242" s="1">
        <f>MIN($M242)</f>
        <v>0</v>
      </c>
      <c r="AD242" s="1">
        <f>MIN($N242)</f>
        <v>0</v>
      </c>
      <c r="AE242" s="1">
        <f>MIN($P242)</f>
        <v>0</v>
      </c>
      <c r="AF242" s="1">
        <f>MIN($Q242)</f>
        <v>0</v>
      </c>
      <c r="AG242" s="1">
        <f>MIN($R242)</f>
        <v>0</v>
      </c>
      <c r="AH242" s="1">
        <f>MEDIAN($B242)</f>
        <v>0</v>
      </c>
      <c r="AI242" s="1">
        <f>MEDIAN($C242)</f>
        <v>0</v>
      </c>
      <c r="AJ242" s="1">
        <f>MEDIAN($D242)</f>
        <v>0</v>
      </c>
      <c r="AK242" s="1">
        <f>MEDIAN($E242)</f>
        <v>0</v>
      </c>
      <c r="AL242" s="1">
        <f>MEDIAN($F242)</f>
        <v>0</v>
      </c>
      <c r="AM242" s="1">
        <f>MEDIAN($G242)</f>
        <v>0</v>
      </c>
      <c r="AN242" s="1">
        <f>MEDIAN($H242)</f>
        <v>0</v>
      </c>
      <c r="AO242" s="1">
        <f>MEDIAN($I242)</f>
        <v>0</v>
      </c>
      <c r="AP242" s="1">
        <f>MEDIAN($J242)</f>
        <v>0</v>
      </c>
      <c r="AQ242" s="1">
        <f>MEDIAN($K242)</f>
        <v>0</v>
      </c>
      <c r="AR242" s="1">
        <f>MEDIAN($M242)</f>
        <v>0</v>
      </c>
      <c r="AS242" s="1">
        <f>MEDIAN($N242)</f>
        <v>0</v>
      </c>
      <c r="AT242" s="1">
        <f>MEDIAN($P242)</f>
        <v>0</v>
      </c>
      <c r="AU242" s="1">
        <f>MEDIAN($Q242)</f>
        <v>0</v>
      </c>
      <c r="AV242" s="1">
        <f>MEDIAN($R242)</f>
        <v>0</v>
      </c>
      <c r="AW242" s="1">
        <f>MAX($B242)</f>
        <v>0</v>
      </c>
      <c r="AX242" s="1">
        <f>MAX($C242)</f>
        <v>0</v>
      </c>
      <c r="AY242" s="1">
        <f>MAX($D242)</f>
        <v>0</v>
      </c>
      <c r="AZ242" s="1">
        <f>MAX($E242)</f>
        <v>0</v>
      </c>
      <c r="BA242" s="1">
        <f>MAX($F242)</f>
        <v>0</v>
      </c>
      <c r="BB242" s="1">
        <f>MAX($G242)</f>
        <v>0</v>
      </c>
      <c r="BC242" s="1">
        <f>MAX($H242)</f>
        <v>0</v>
      </c>
      <c r="BD242" s="1">
        <f>MAX($I242)</f>
        <v>0</v>
      </c>
      <c r="BE242" s="1">
        <f>MAX($J242)</f>
        <v>0</v>
      </c>
      <c r="BF242" s="1">
        <f>MAX($K242)</f>
        <v>0</v>
      </c>
      <c r="BG242" s="1">
        <f>MAX($M242)</f>
        <v>0</v>
      </c>
      <c r="BH242" s="1">
        <f>MAX($N242)</f>
        <v>0</v>
      </c>
      <c r="BI242" s="1">
        <f>MAX($P242)</f>
        <v>0</v>
      </c>
      <c r="BJ242" s="1">
        <f>MAX($Q242)</f>
        <v>0</v>
      </c>
      <c r="BK242" s="1">
        <f>MAX($R242)</f>
        <v>0</v>
      </c>
    </row>
    <row r="243" spans="1:63">
      <c r="A243" s="1" t="s">
        <v>240</v>
      </c>
      <c r="B243" s="1">
        <v>0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0.019</v>
      </c>
      <c r="J243" s="1">
        <v>3000</v>
      </c>
      <c r="K243" s="1">
        <v>0</v>
      </c>
      <c r="L243" s="1" t="s">
        <v>503</v>
      </c>
      <c r="M243" s="1">
        <v>0</v>
      </c>
      <c r="N243" s="1">
        <v>0</v>
      </c>
      <c r="O243" s="1" t="s">
        <v>507</v>
      </c>
      <c r="P243" s="1">
        <v>1500</v>
      </c>
      <c r="Q243" s="1">
        <v>1</v>
      </c>
      <c r="R243" s="1">
        <v>0</v>
      </c>
      <c r="S243" s="1">
        <f>MIN($B243)</f>
        <v>0</v>
      </c>
      <c r="T243" s="1">
        <f>MIN($C243)</f>
        <v>0</v>
      </c>
      <c r="U243" s="1">
        <f>MIN($D243)</f>
        <v>0</v>
      </c>
      <c r="V243" s="1">
        <f>MIN($E243)</f>
        <v>0</v>
      </c>
      <c r="W243" s="1">
        <f>MIN($F243)</f>
        <v>0</v>
      </c>
      <c r="X243" s="1">
        <f>MIN($G243)</f>
        <v>0</v>
      </c>
      <c r="Y243" s="1">
        <f>MIN($H243)</f>
        <v>0</v>
      </c>
      <c r="Z243" s="1">
        <f>MIN($I243)</f>
        <v>0</v>
      </c>
      <c r="AA243" s="1">
        <f>MIN($J243)</f>
        <v>0</v>
      </c>
      <c r="AB243" s="1">
        <f>MIN($K243)</f>
        <v>0</v>
      </c>
      <c r="AC243" s="1">
        <f>MIN($M243)</f>
        <v>0</v>
      </c>
      <c r="AD243" s="1">
        <f>MIN($N243)</f>
        <v>0</v>
      </c>
      <c r="AE243" s="1">
        <f>MIN($P243)</f>
        <v>0</v>
      </c>
      <c r="AF243" s="1">
        <f>MIN($Q243)</f>
        <v>0</v>
      </c>
      <c r="AG243" s="1">
        <f>MIN($R243)</f>
        <v>0</v>
      </c>
      <c r="AH243" s="1">
        <f>MEDIAN($B243)</f>
        <v>0</v>
      </c>
      <c r="AI243" s="1">
        <f>MEDIAN($C243)</f>
        <v>0</v>
      </c>
      <c r="AJ243" s="1">
        <f>MEDIAN($D243)</f>
        <v>0</v>
      </c>
      <c r="AK243" s="1">
        <f>MEDIAN($E243)</f>
        <v>0</v>
      </c>
      <c r="AL243" s="1">
        <f>MEDIAN($F243)</f>
        <v>0</v>
      </c>
      <c r="AM243" s="1">
        <f>MEDIAN($G243)</f>
        <v>0</v>
      </c>
      <c r="AN243" s="1">
        <f>MEDIAN($H243)</f>
        <v>0</v>
      </c>
      <c r="AO243" s="1">
        <f>MEDIAN($I243)</f>
        <v>0</v>
      </c>
      <c r="AP243" s="1">
        <f>MEDIAN($J243)</f>
        <v>0</v>
      </c>
      <c r="AQ243" s="1">
        <f>MEDIAN($K243)</f>
        <v>0</v>
      </c>
      <c r="AR243" s="1">
        <f>MEDIAN($M243)</f>
        <v>0</v>
      </c>
      <c r="AS243" s="1">
        <f>MEDIAN($N243)</f>
        <v>0</v>
      </c>
      <c r="AT243" s="1">
        <f>MEDIAN($P243)</f>
        <v>0</v>
      </c>
      <c r="AU243" s="1">
        <f>MEDIAN($Q243)</f>
        <v>0</v>
      </c>
      <c r="AV243" s="1">
        <f>MEDIAN($R243)</f>
        <v>0</v>
      </c>
      <c r="AW243" s="1">
        <f>MAX($B243)</f>
        <v>0</v>
      </c>
      <c r="AX243" s="1">
        <f>MAX($C243)</f>
        <v>0</v>
      </c>
      <c r="AY243" s="1">
        <f>MAX($D243)</f>
        <v>0</v>
      </c>
      <c r="AZ243" s="1">
        <f>MAX($E243)</f>
        <v>0</v>
      </c>
      <c r="BA243" s="1">
        <f>MAX($F243)</f>
        <v>0</v>
      </c>
      <c r="BB243" s="1">
        <f>MAX($G243)</f>
        <v>0</v>
      </c>
      <c r="BC243" s="1">
        <f>MAX($H243)</f>
        <v>0</v>
      </c>
      <c r="BD243" s="1">
        <f>MAX($I243)</f>
        <v>0</v>
      </c>
      <c r="BE243" s="1">
        <f>MAX($J243)</f>
        <v>0</v>
      </c>
      <c r="BF243" s="1">
        <f>MAX($K243)</f>
        <v>0</v>
      </c>
      <c r="BG243" s="1">
        <f>MAX($M243)</f>
        <v>0</v>
      </c>
      <c r="BH243" s="1">
        <f>MAX($N243)</f>
        <v>0</v>
      </c>
      <c r="BI243" s="1">
        <f>MAX($P243)</f>
        <v>0</v>
      </c>
      <c r="BJ243" s="1">
        <f>MAX($Q243)</f>
        <v>0</v>
      </c>
      <c r="BK243" s="1">
        <f>MAX($R243)</f>
        <v>0</v>
      </c>
    </row>
    <row r="244" spans="1:63">
      <c r="A244" s="1" t="s">
        <v>241</v>
      </c>
      <c r="B244" s="1">
        <v>0</v>
      </c>
      <c r="C244" s="1">
        <v>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0.019</v>
      </c>
      <c r="J244" s="1">
        <v>3000</v>
      </c>
      <c r="K244" s="1">
        <v>0</v>
      </c>
      <c r="L244" s="1" t="s">
        <v>503</v>
      </c>
      <c r="M244" s="1">
        <v>0</v>
      </c>
      <c r="N244" s="1">
        <v>0</v>
      </c>
      <c r="O244" s="1" t="s">
        <v>507</v>
      </c>
      <c r="P244" s="1">
        <v>1500</v>
      </c>
      <c r="Q244" s="1">
        <v>1</v>
      </c>
      <c r="R244" s="1">
        <v>0</v>
      </c>
      <c r="S244" s="1">
        <f>MIN($B244)</f>
        <v>0</v>
      </c>
      <c r="T244" s="1">
        <f>MIN($C244)</f>
        <v>0</v>
      </c>
      <c r="U244" s="1">
        <f>MIN($D244)</f>
        <v>0</v>
      </c>
      <c r="V244" s="1">
        <f>MIN($E244)</f>
        <v>0</v>
      </c>
      <c r="W244" s="1">
        <f>MIN($F244)</f>
        <v>0</v>
      </c>
      <c r="X244" s="1">
        <f>MIN($G244)</f>
        <v>0</v>
      </c>
      <c r="Y244" s="1">
        <f>MIN($H244)</f>
        <v>0</v>
      </c>
      <c r="Z244" s="1">
        <f>MIN($I244)</f>
        <v>0</v>
      </c>
      <c r="AA244" s="1">
        <f>MIN($J244)</f>
        <v>0</v>
      </c>
      <c r="AB244" s="1">
        <f>MIN($K244)</f>
        <v>0</v>
      </c>
      <c r="AC244" s="1">
        <f>MIN($M244)</f>
        <v>0</v>
      </c>
      <c r="AD244" s="1">
        <f>MIN($N244)</f>
        <v>0</v>
      </c>
      <c r="AE244" s="1">
        <f>MIN($P244)</f>
        <v>0</v>
      </c>
      <c r="AF244" s="1">
        <f>MIN($Q244)</f>
        <v>0</v>
      </c>
      <c r="AG244" s="1">
        <f>MIN($R244)</f>
        <v>0</v>
      </c>
      <c r="AH244" s="1">
        <f>MEDIAN($B244)</f>
        <v>0</v>
      </c>
      <c r="AI244" s="1">
        <f>MEDIAN($C244)</f>
        <v>0</v>
      </c>
      <c r="AJ244" s="1">
        <f>MEDIAN($D244)</f>
        <v>0</v>
      </c>
      <c r="AK244" s="1">
        <f>MEDIAN($E244)</f>
        <v>0</v>
      </c>
      <c r="AL244" s="1">
        <f>MEDIAN($F244)</f>
        <v>0</v>
      </c>
      <c r="AM244" s="1">
        <f>MEDIAN($G244)</f>
        <v>0</v>
      </c>
      <c r="AN244" s="1">
        <f>MEDIAN($H244)</f>
        <v>0</v>
      </c>
      <c r="AO244" s="1">
        <f>MEDIAN($I244)</f>
        <v>0</v>
      </c>
      <c r="AP244" s="1">
        <f>MEDIAN($J244)</f>
        <v>0</v>
      </c>
      <c r="AQ244" s="1">
        <f>MEDIAN($K244)</f>
        <v>0</v>
      </c>
      <c r="AR244" s="1">
        <f>MEDIAN($M244)</f>
        <v>0</v>
      </c>
      <c r="AS244" s="1">
        <f>MEDIAN($N244)</f>
        <v>0</v>
      </c>
      <c r="AT244" s="1">
        <f>MEDIAN($P244)</f>
        <v>0</v>
      </c>
      <c r="AU244" s="1">
        <f>MEDIAN($Q244)</f>
        <v>0</v>
      </c>
      <c r="AV244" s="1">
        <f>MEDIAN($R244)</f>
        <v>0</v>
      </c>
      <c r="AW244" s="1">
        <f>MAX($B244)</f>
        <v>0</v>
      </c>
      <c r="AX244" s="1">
        <f>MAX($C244)</f>
        <v>0</v>
      </c>
      <c r="AY244" s="1">
        <f>MAX($D244)</f>
        <v>0</v>
      </c>
      <c r="AZ244" s="1">
        <f>MAX($E244)</f>
        <v>0</v>
      </c>
      <c r="BA244" s="1">
        <f>MAX($F244)</f>
        <v>0</v>
      </c>
      <c r="BB244" s="1">
        <f>MAX($G244)</f>
        <v>0</v>
      </c>
      <c r="BC244" s="1">
        <f>MAX($H244)</f>
        <v>0</v>
      </c>
      <c r="BD244" s="1">
        <f>MAX($I244)</f>
        <v>0</v>
      </c>
      <c r="BE244" s="1">
        <f>MAX($J244)</f>
        <v>0</v>
      </c>
      <c r="BF244" s="1">
        <f>MAX($K244)</f>
        <v>0</v>
      </c>
      <c r="BG244" s="1">
        <f>MAX($M244)</f>
        <v>0</v>
      </c>
      <c r="BH244" s="1">
        <f>MAX($N244)</f>
        <v>0</v>
      </c>
      <c r="BI244" s="1">
        <f>MAX($P244)</f>
        <v>0</v>
      </c>
      <c r="BJ244" s="1">
        <f>MAX($Q244)</f>
        <v>0</v>
      </c>
      <c r="BK244" s="1">
        <f>MAX($R244)</f>
        <v>0</v>
      </c>
    </row>
    <row r="245" spans="1:63">
      <c r="A245" s="1" t="s">
        <v>242</v>
      </c>
      <c r="B245" s="1">
        <v>0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0.019</v>
      </c>
      <c r="J245" s="1">
        <v>3000</v>
      </c>
      <c r="K245" s="1">
        <v>0</v>
      </c>
      <c r="L245" s="1" t="s">
        <v>503</v>
      </c>
      <c r="M245" s="1">
        <v>0</v>
      </c>
      <c r="N245" s="1">
        <v>0</v>
      </c>
      <c r="O245" s="1" t="s">
        <v>507</v>
      </c>
      <c r="P245" s="1">
        <v>1500</v>
      </c>
      <c r="Q245" s="1">
        <v>1</v>
      </c>
      <c r="R245" s="1">
        <v>0</v>
      </c>
      <c r="S245" s="1">
        <f>MIN($B245)</f>
        <v>0</v>
      </c>
      <c r="T245" s="1">
        <f>MIN($C245)</f>
        <v>0</v>
      </c>
      <c r="U245" s="1">
        <f>MIN($D245)</f>
        <v>0</v>
      </c>
      <c r="V245" s="1">
        <f>MIN($E245)</f>
        <v>0</v>
      </c>
      <c r="W245" s="1">
        <f>MIN($F245)</f>
        <v>0</v>
      </c>
      <c r="X245" s="1">
        <f>MIN($G245)</f>
        <v>0</v>
      </c>
      <c r="Y245" s="1">
        <f>MIN($H245)</f>
        <v>0</v>
      </c>
      <c r="Z245" s="1">
        <f>MIN($I245)</f>
        <v>0</v>
      </c>
      <c r="AA245" s="1">
        <f>MIN($J245)</f>
        <v>0</v>
      </c>
      <c r="AB245" s="1">
        <f>MIN($K245)</f>
        <v>0</v>
      </c>
      <c r="AC245" s="1">
        <f>MIN($M245)</f>
        <v>0</v>
      </c>
      <c r="AD245" s="1">
        <f>MIN($N245)</f>
        <v>0</v>
      </c>
      <c r="AE245" s="1">
        <f>MIN($P245)</f>
        <v>0</v>
      </c>
      <c r="AF245" s="1">
        <f>MIN($Q245)</f>
        <v>0</v>
      </c>
      <c r="AG245" s="1">
        <f>MIN($R245)</f>
        <v>0</v>
      </c>
      <c r="AH245" s="1">
        <f>MEDIAN($B245)</f>
        <v>0</v>
      </c>
      <c r="AI245" s="1">
        <f>MEDIAN($C245)</f>
        <v>0</v>
      </c>
      <c r="AJ245" s="1">
        <f>MEDIAN($D245)</f>
        <v>0</v>
      </c>
      <c r="AK245" s="1">
        <f>MEDIAN($E245)</f>
        <v>0</v>
      </c>
      <c r="AL245" s="1">
        <f>MEDIAN($F245)</f>
        <v>0</v>
      </c>
      <c r="AM245" s="1">
        <f>MEDIAN($G245)</f>
        <v>0</v>
      </c>
      <c r="AN245" s="1">
        <f>MEDIAN($H245)</f>
        <v>0</v>
      </c>
      <c r="AO245" s="1">
        <f>MEDIAN($I245)</f>
        <v>0</v>
      </c>
      <c r="AP245" s="1">
        <f>MEDIAN($J245)</f>
        <v>0</v>
      </c>
      <c r="AQ245" s="1">
        <f>MEDIAN($K245)</f>
        <v>0</v>
      </c>
      <c r="AR245" s="1">
        <f>MEDIAN($M245)</f>
        <v>0</v>
      </c>
      <c r="AS245" s="1">
        <f>MEDIAN($N245)</f>
        <v>0</v>
      </c>
      <c r="AT245" s="1">
        <f>MEDIAN($P245)</f>
        <v>0</v>
      </c>
      <c r="AU245" s="1">
        <f>MEDIAN($Q245)</f>
        <v>0</v>
      </c>
      <c r="AV245" s="1">
        <f>MEDIAN($R245)</f>
        <v>0</v>
      </c>
      <c r="AW245" s="1">
        <f>MAX($B245)</f>
        <v>0</v>
      </c>
      <c r="AX245" s="1">
        <f>MAX($C245)</f>
        <v>0</v>
      </c>
      <c r="AY245" s="1">
        <f>MAX($D245)</f>
        <v>0</v>
      </c>
      <c r="AZ245" s="1">
        <f>MAX($E245)</f>
        <v>0</v>
      </c>
      <c r="BA245" s="1">
        <f>MAX($F245)</f>
        <v>0</v>
      </c>
      <c r="BB245" s="1">
        <f>MAX($G245)</f>
        <v>0</v>
      </c>
      <c r="BC245" s="1">
        <f>MAX($H245)</f>
        <v>0</v>
      </c>
      <c r="BD245" s="1">
        <f>MAX($I245)</f>
        <v>0</v>
      </c>
      <c r="BE245" s="1">
        <f>MAX($J245)</f>
        <v>0</v>
      </c>
      <c r="BF245" s="1">
        <f>MAX($K245)</f>
        <v>0</v>
      </c>
      <c r="BG245" s="1">
        <f>MAX($M245)</f>
        <v>0</v>
      </c>
      <c r="BH245" s="1">
        <f>MAX($N245)</f>
        <v>0</v>
      </c>
      <c r="BI245" s="1">
        <f>MAX($P245)</f>
        <v>0</v>
      </c>
      <c r="BJ245" s="1">
        <f>MAX($Q245)</f>
        <v>0</v>
      </c>
      <c r="BK245" s="1">
        <f>MAX($R245)</f>
        <v>0</v>
      </c>
    </row>
    <row r="246" spans="1:63">
      <c r="A246" s="1" t="s">
        <v>243</v>
      </c>
      <c r="B246" s="1">
        <v>0</v>
      </c>
      <c r="C246" s="1">
        <v>0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0.019</v>
      </c>
      <c r="J246" s="1">
        <v>3000</v>
      </c>
      <c r="K246" s="1">
        <v>0</v>
      </c>
      <c r="L246" s="1" t="s">
        <v>503</v>
      </c>
      <c r="M246" s="1">
        <v>0</v>
      </c>
      <c r="N246" s="1">
        <v>0</v>
      </c>
      <c r="O246" s="1" t="s">
        <v>507</v>
      </c>
      <c r="P246" s="1">
        <v>1500</v>
      </c>
      <c r="Q246" s="1">
        <v>1</v>
      </c>
      <c r="R246" s="1">
        <v>0</v>
      </c>
      <c r="S246" s="1">
        <f>MIN($B246)</f>
        <v>0</v>
      </c>
      <c r="T246" s="1">
        <f>MIN($C246)</f>
        <v>0</v>
      </c>
      <c r="U246" s="1">
        <f>MIN($D246)</f>
        <v>0</v>
      </c>
      <c r="V246" s="1">
        <f>MIN($E246)</f>
        <v>0</v>
      </c>
      <c r="W246" s="1">
        <f>MIN($F246)</f>
        <v>0</v>
      </c>
      <c r="X246" s="1">
        <f>MIN($G246)</f>
        <v>0</v>
      </c>
      <c r="Y246" s="1">
        <f>MIN($H246)</f>
        <v>0</v>
      </c>
      <c r="Z246" s="1">
        <f>MIN($I246)</f>
        <v>0</v>
      </c>
      <c r="AA246" s="1">
        <f>MIN($J246)</f>
        <v>0</v>
      </c>
      <c r="AB246" s="1">
        <f>MIN($K246)</f>
        <v>0</v>
      </c>
      <c r="AC246" s="1">
        <f>MIN($M246)</f>
        <v>0</v>
      </c>
      <c r="AD246" s="1">
        <f>MIN($N246)</f>
        <v>0</v>
      </c>
      <c r="AE246" s="1">
        <f>MIN($P246)</f>
        <v>0</v>
      </c>
      <c r="AF246" s="1">
        <f>MIN($Q246)</f>
        <v>0</v>
      </c>
      <c r="AG246" s="1">
        <f>MIN($R246)</f>
        <v>0</v>
      </c>
      <c r="AH246" s="1">
        <f>MEDIAN($B246)</f>
        <v>0</v>
      </c>
      <c r="AI246" s="1">
        <f>MEDIAN($C246)</f>
        <v>0</v>
      </c>
      <c r="AJ246" s="1">
        <f>MEDIAN($D246)</f>
        <v>0</v>
      </c>
      <c r="AK246" s="1">
        <f>MEDIAN($E246)</f>
        <v>0</v>
      </c>
      <c r="AL246" s="1">
        <f>MEDIAN($F246)</f>
        <v>0</v>
      </c>
      <c r="AM246" s="1">
        <f>MEDIAN($G246)</f>
        <v>0</v>
      </c>
      <c r="AN246" s="1">
        <f>MEDIAN($H246)</f>
        <v>0</v>
      </c>
      <c r="AO246" s="1">
        <f>MEDIAN($I246)</f>
        <v>0</v>
      </c>
      <c r="AP246" s="1">
        <f>MEDIAN($J246)</f>
        <v>0</v>
      </c>
      <c r="AQ246" s="1">
        <f>MEDIAN($K246)</f>
        <v>0</v>
      </c>
      <c r="AR246" s="1">
        <f>MEDIAN($M246)</f>
        <v>0</v>
      </c>
      <c r="AS246" s="1">
        <f>MEDIAN($N246)</f>
        <v>0</v>
      </c>
      <c r="AT246" s="1">
        <f>MEDIAN($P246)</f>
        <v>0</v>
      </c>
      <c r="AU246" s="1">
        <f>MEDIAN($Q246)</f>
        <v>0</v>
      </c>
      <c r="AV246" s="1">
        <f>MEDIAN($R246)</f>
        <v>0</v>
      </c>
      <c r="AW246" s="1">
        <f>MAX($B246)</f>
        <v>0</v>
      </c>
      <c r="AX246" s="1">
        <f>MAX($C246)</f>
        <v>0</v>
      </c>
      <c r="AY246" s="1">
        <f>MAX($D246)</f>
        <v>0</v>
      </c>
      <c r="AZ246" s="1">
        <f>MAX($E246)</f>
        <v>0</v>
      </c>
      <c r="BA246" s="1">
        <f>MAX($F246)</f>
        <v>0</v>
      </c>
      <c r="BB246" s="1">
        <f>MAX($G246)</f>
        <v>0</v>
      </c>
      <c r="BC246" s="1">
        <f>MAX($H246)</f>
        <v>0</v>
      </c>
      <c r="BD246" s="1">
        <f>MAX($I246)</f>
        <v>0</v>
      </c>
      <c r="BE246" s="1">
        <f>MAX($J246)</f>
        <v>0</v>
      </c>
      <c r="BF246" s="1">
        <f>MAX($K246)</f>
        <v>0</v>
      </c>
      <c r="BG246" s="1">
        <f>MAX($M246)</f>
        <v>0</v>
      </c>
      <c r="BH246" s="1">
        <f>MAX($N246)</f>
        <v>0</v>
      </c>
      <c r="BI246" s="1">
        <f>MAX($P246)</f>
        <v>0</v>
      </c>
      <c r="BJ246" s="1">
        <f>MAX($Q246)</f>
        <v>0</v>
      </c>
      <c r="BK246" s="1">
        <f>MAX($R246)</f>
        <v>0</v>
      </c>
    </row>
    <row r="247" spans="1:63">
      <c r="A247" s="1" t="s">
        <v>244</v>
      </c>
      <c r="B247" s="1">
        <v>0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0.022</v>
      </c>
      <c r="J247" s="1">
        <v>3000</v>
      </c>
      <c r="K247" s="1">
        <v>0</v>
      </c>
      <c r="L247" s="1" t="s">
        <v>503</v>
      </c>
      <c r="M247" s="1">
        <v>0</v>
      </c>
      <c r="N247" s="1">
        <v>0</v>
      </c>
      <c r="O247" s="1" t="s">
        <v>507</v>
      </c>
      <c r="P247" s="1">
        <v>1500</v>
      </c>
      <c r="Q247" s="1">
        <v>1</v>
      </c>
      <c r="R247" s="1">
        <v>0</v>
      </c>
      <c r="S247" s="1">
        <f>MIN($B247)</f>
        <v>0</v>
      </c>
      <c r="T247" s="1">
        <f>MIN($C247)</f>
        <v>0</v>
      </c>
      <c r="U247" s="1">
        <f>MIN($D247)</f>
        <v>0</v>
      </c>
      <c r="V247" s="1">
        <f>MIN($E247)</f>
        <v>0</v>
      </c>
      <c r="W247" s="1">
        <f>MIN($F247)</f>
        <v>0</v>
      </c>
      <c r="X247" s="1">
        <f>MIN($G247)</f>
        <v>0</v>
      </c>
      <c r="Y247" s="1">
        <f>MIN($H247)</f>
        <v>0</v>
      </c>
      <c r="Z247" s="1">
        <f>MIN($I247)</f>
        <v>0</v>
      </c>
      <c r="AA247" s="1">
        <f>MIN($J247)</f>
        <v>0</v>
      </c>
      <c r="AB247" s="1">
        <f>MIN($K247)</f>
        <v>0</v>
      </c>
      <c r="AC247" s="1">
        <f>MIN($M247)</f>
        <v>0</v>
      </c>
      <c r="AD247" s="1">
        <f>MIN($N247)</f>
        <v>0</v>
      </c>
      <c r="AE247" s="1">
        <f>MIN($P247)</f>
        <v>0</v>
      </c>
      <c r="AF247" s="1">
        <f>MIN($Q247)</f>
        <v>0</v>
      </c>
      <c r="AG247" s="1">
        <f>MIN($R247)</f>
        <v>0</v>
      </c>
      <c r="AH247" s="1">
        <f>MEDIAN($B247)</f>
        <v>0</v>
      </c>
      <c r="AI247" s="1">
        <f>MEDIAN($C247)</f>
        <v>0</v>
      </c>
      <c r="AJ247" s="1">
        <f>MEDIAN($D247)</f>
        <v>0</v>
      </c>
      <c r="AK247" s="1">
        <f>MEDIAN($E247)</f>
        <v>0</v>
      </c>
      <c r="AL247" s="1">
        <f>MEDIAN($F247)</f>
        <v>0</v>
      </c>
      <c r="AM247" s="1">
        <f>MEDIAN($G247)</f>
        <v>0</v>
      </c>
      <c r="AN247" s="1">
        <f>MEDIAN($H247)</f>
        <v>0</v>
      </c>
      <c r="AO247" s="1">
        <f>MEDIAN($I247)</f>
        <v>0</v>
      </c>
      <c r="AP247" s="1">
        <f>MEDIAN($J247)</f>
        <v>0</v>
      </c>
      <c r="AQ247" s="1">
        <f>MEDIAN($K247)</f>
        <v>0</v>
      </c>
      <c r="AR247" s="1">
        <f>MEDIAN($M247)</f>
        <v>0</v>
      </c>
      <c r="AS247" s="1">
        <f>MEDIAN($N247)</f>
        <v>0</v>
      </c>
      <c r="AT247" s="1">
        <f>MEDIAN($P247)</f>
        <v>0</v>
      </c>
      <c r="AU247" s="1">
        <f>MEDIAN($Q247)</f>
        <v>0</v>
      </c>
      <c r="AV247" s="1">
        <f>MEDIAN($R247)</f>
        <v>0</v>
      </c>
      <c r="AW247" s="1">
        <f>MAX($B247)</f>
        <v>0</v>
      </c>
      <c r="AX247" s="1">
        <f>MAX($C247)</f>
        <v>0</v>
      </c>
      <c r="AY247" s="1">
        <f>MAX($D247)</f>
        <v>0</v>
      </c>
      <c r="AZ247" s="1">
        <f>MAX($E247)</f>
        <v>0</v>
      </c>
      <c r="BA247" s="1">
        <f>MAX($F247)</f>
        <v>0</v>
      </c>
      <c r="BB247" s="1">
        <f>MAX($G247)</f>
        <v>0</v>
      </c>
      <c r="BC247" s="1">
        <f>MAX($H247)</f>
        <v>0</v>
      </c>
      <c r="BD247" s="1">
        <f>MAX($I247)</f>
        <v>0</v>
      </c>
      <c r="BE247" s="1">
        <f>MAX($J247)</f>
        <v>0</v>
      </c>
      <c r="BF247" s="1">
        <f>MAX($K247)</f>
        <v>0</v>
      </c>
      <c r="BG247" s="1">
        <f>MAX($M247)</f>
        <v>0</v>
      </c>
      <c r="BH247" s="1">
        <f>MAX($N247)</f>
        <v>0</v>
      </c>
      <c r="BI247" s="1">
        <f>MAX($P247)</f>
        <v>0</v>
      </c>
      <c r="BJ247" s="1">
        <f>MAX($Q247)</f>
        <v>0</v>
      </c>
      <c r="BK247" s="1">
        <f>MAX($R247)</f>
        <v>0</v>
      </c>
    </row>
    <row r="248" spans="1:63">
      <c r="A248" s="1" t="s">
        <v>245</v>
      </c>
      <c r="B248" s="1">
        <v>0</v>
      </c>
      <c r="C248" s="1">
        <v>0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0.022</v>
      </c>
      <c r="J248" s="1">
        <v>3000</v>
      </c>
      <c r="K248" s="1">
        <v>0</v>
      </c>
      <c r="L248" s="1" t="s">
        <v>503</v>
      </c>
      <c r="M248" s="1">
        <v>0</v>
      </c>
      <c r="N248" s="1">
        <v>0</v>
      </c>
      <c r="O248" s="1" t="s">
        <v>507</v>
      </c>
      <c r="P248" s="1">
        <v>1500</v>
      </c>
      <c r="Q248" s="1">
        <v>1</v>
      </c>
      <c r="R248" s="1">
        <v>0</v>
      </c>
      <c r="S248" s="1">
        <f>MIN($B248)</f>
        <v>0</v>
      </c>
      <c r="T248" s="1">
        <f>MIN($C248)</f>
        <v>0</v>
      </c>
      <c r="U248" s="1">
        <f>MIN($D248)</f>
        <v>0</v>
      </c>
      <c r="V248" s="1">
        <f>MIN($E248)</f>
        <v>0</v>
      </c>
      <c r="W248" s="1">
        <f>MIN($F248)</f>
        <v>0</v>
      </c>
      <c r="X248" s="1">
        <f>MIN($G248)</f>
        <v>0</v>
      </c>
      <c r="Y248" s="1">
        <f>MIN($H248)</f>
        <v>0</v>
      </c>
      <c r="Z248" s="1">
        <f>MIN($I248)</f>
        <v>0</v>
      </c>
      <c r="AA248" s="1">
        <f>MIN($J248)</f>
        <v>0</v>
      </c>
      <c r="AB248" s="1">
        <f>MIN($K248)</f>
        <v>0</v>
      </c>
      <c r="AC248" s="1">
        <f>MIN($M248)</f>
        <v>0</v>
      </c>
      <c r="AD248" s="1">
        <f>MIN($N248)</f>
        <v>0</v>
      </c>
      <c r="AE248" s="1">
        <f>MIN($P248)</f>
        <v>0</v>
      </c>
      <c r="AF248" s="1">
        <f>MIN($Q248)</f>
        <v>0</v>
      </c>
      <c r="AG248" s="1">
        <f>MIN($R248)</f>
        <v>0</v>
      </c>
      <c r="AH248" s="1">
        <f>MEDIAN($B248)</f>
        <v>0</v>
      </c>
      <c r="AI248" s="1">
        <f>MEDIAN($C248)</f>
        <v>0</v>
      </c>
      <c r="AJ248" s="1">
        <f>MEDIAN($D248)</f>
        <v>0</v>
      </c>
      <c r="AK248" s="1">
        <f>MEDIAN($E248)</f>
        <v>0</v>
      </c>
      <c r="AL248" s="1">
        <f>MEDIAN($F248)</f>
        <v>0</v>
      </c>
      <c r="AM248" s="1">
        <f>MEDIAN($G248)</f>
        <v>0</v>
      </c>
      <c r="AN248" s="1">
        <f>MEDIAN($H248)</f>
        <v>0</v>
      </c>
      <c r="AO248" s="1">
        <f>MEDIAN($I248)</f>
        <v>0</v>
      </c>
      <c r="AP248" s="1">
        <f>MEDIAN($J248)</f>
        <v>0</v>
      </c>
      <c r="AQ248" s="1">
        <f>MEDIAN($K248)</f>
        <v>0</v>
      </c>
      <c r="AR248" s="1">
        <f>MEDIAN($M248)</f>
        <v>0</v>
      </c>
      <c r="AS248" s="1">
        <f>MEDIAN($N248)</f>
        <v>0</v>
      </c>
      <c r="AT248" s="1">
        <f>MEDIAN($P248)</f>
        <v>0</v>
      </c>
      <c r="AU248" s="1">
        <f>MEDIAN($Q248)</f>
        <v>0</v>
      </c>
      <c r="AV248" s="1">
        <f>MEDIAN($R248)</f>
        <v>0</v>
      </c>
      <c r="AW248" s="1">
        <f>MAX($B248)</f>
        <v>0</v>
      </c>
      <c r="AX248" s="1">
        <f>MAX($C248)</f>
        <v>0</v>
      </c>
      <c r="AY248" s="1">
        <f>MAX($D248)</f>
        <v>0</v>
      </c>
      <c r="AZ248" s="1">
        <f>MAX($E248)</f>
        <v>0</v>
      </c>
      <c r="BA248" s="1">
        <f>MAX($F248)</f>
        <v>0</v>
      </c>
      <c r="BB248" s="1">
        <f>MAX($G248)</f>
        <v>0</v>
      </c>
      <c r="BC248" s="1">
        <f>MAX($H248)</f>
        <v>0</v>
      </c>
      <c r="BD248" s="1">
        <f>MAX($I248)</f>
        <v>0</v>
      </c>
      <c r="BE248" s="1">
        <f>MAX($J248)</f>
        <v>0</v>
      </c>
      <c r="BF248" s="1">
        <f>MAX($K248)</f>
        <v>0</v>
      </c>
      <c r="BG248" s="1">
        <f>MAX($M248)</f>
        <v>0</v>
      </c>
      <c r="BH248" s="1">
        <f>MAX($N248)</f>
        <v>0</v>
      </c>
      <c r="BI248" s="1">
        <f>MAX($P248)</f>
        <v>0</v>
      </c>
      <c r="BJ248" s="1">
        <f>MAX($Q248)</f>
        <v>0</v>
      </c>
      <c r="BK248" s="1">
        <f>MAX($R248)</f>
        <v>0</v>
      </c>
    </row>
    <row r="249" spans="1:63">
      <c r="A249" s="1" t="s">
        <v>246</v>
      </c>
      <c r="B249" s="1">
        <v>0</v>
      </c>
      <c r="C249" s="1">
        <v>0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0.02</v>
      </c>
      <c r="J249" s="1">
        <v>3000</v>
      </c>
      <c r="K249" s="1">
        <v>0</v>
      </c>
      <c r="L249" s="1" t="s">
        <v>503</v>
      </c>
      <c r="M249" s="1">
        <v>0</v>
      </c>
      <c r="N249" s="1">
        <v>0</v>
      </c>
      <c r="O249" s="1" t="s">
        <v>507</v>
      </c>
      <c r="P249" s="1">
        <v>1500</v>
      </c>
      <c r="Q249" s="1">
        <v>1</v>
      </c>
      <c r="R249" s="1">
        <v>0</v>
      </c>
      <c r="S249" s="1">
        <f>MIN($B249)</f>
        <v>0</v>
      </c>
      <c r="T249" s="1">
        <f>MIN($C249)</f>
        <v>0</v>
      </c>
      <c r="U249" s="1">
        <f>MIN($D249)</f>
        <v>0</v>
      </c>
      <c r="V249" s="1">
        <f>MIN($E249)</f>
        <v>0</v>
      </c>
      <c r="W249" s="1">
        <f>MIN($F249)</f>
        <v>0</v>
      </c>
      <c r="X249" s="1">
        <f>MIN($G249)</f>
        <v>0</v>
      </c>
      <c r="Y249" s="1">
        <f>MIN($H249)</f>
        <v>0</v>
      </c>
      <c r="Z249" s="1">
        <f>MIN($I249)</f>
        <v>0</v>
      </c>
      <c r="AA249" s="1">
        <f>MIN($J249)</f>
        <v>0</v>
      </c>
      <c r="AB249" s="1">
        <f>MIN($K249)</f>
        <v>0</v>
      </c>
      <c r="AC249" s="1">
        <f>MIN($M249)</f>
        <v>0</v>
      </c>
      <c r="AD249" s="1">
        <f>MIN($N249)</f>
        <v>0</v>
      </c>
      <c r="AE249" s="1">
        <f>MIN($P249)</f>
        <v>0</v>
      </c>
      <c r="AF249" s="1">
        <f>MIN($Q249)</f>
        <v>0</v>
      </c>
      <c r="AG249" s="1">
        <f>MIN($R249)</f>
        <v>0</v>
      </c>
      <c r="AH249" s="1">
        <f>MEDIAN($B249)</f>
        <v>0</v>
      </c>
      <c r="AI249" s="1">
        <f>MEDIAN($C249)</f>
        <v>0</v>
      </c>
      <c r="AJ249" s="1">
        <f>MEDIAN($D249)</f>
        <v>0</v>
      </c>
      <c r="AK249" s="1">
        <f>MEDIAN($E249)</f>
        <v>0</v>
      </c>
      <c r="AL249" s="1">
        <f>MEDIAN($F249)</f>
        <v>0</v>
      </c>
      <c r="AM249" s="1">
        <f>MEDIAN($G249)</f>
        <v>0</v>
      </c>
      <c r="AN249" s="1">
        <f>MEDIAN($H249)</f>
        <v>0</v>
      </c>
      <c r="AO249" s="1">
        <f>MEDIAN($I249)</f>
        <v>0</v>
      </c>
      <c r="AP249" s="1">
        <f>MEDIAN($J249)</f>
        <v>0</v>
      </c>
      <c r="AQ249" s="1">
        <f>MEDIAN($K249)</f>
        <v>0</v>
      </c>
      <c r="AR249" s="1">
        <f>MEDIAN($M249)</f>
        <v>0</v>
      </c>
      <c r="AS249" s="1">
        <f>MEDIAN($N249)</f>
        <v>0</v>
      </c>
      <c r="AT249" s="1">
        <f>MEDIAN($P249)</f>
        <v>0</v>
      </c>
      <c r="AU249" s="1">
        <f>MEDIAN($Q249)</f>
        <v>0</v>
      </c>
      <c r="AV249" s="1">
        <f>MEDIAN($R249)</f>
        <v>0</v>
      </c>
      <c r="AW249" s="1">
        <f>MAX($B249)</f>
        <v>0</v>
      </c>
      <c r="AX249" s="1">
        <f>MAX($C249)</f>
        <v>0</v>
      </c>
      <c r="AY249" s="1">
        <f>MAX($D249)</f>
        <v>0</v>
      </c>
      <c r="AZ249" s="1">
        <f>MAX($E249)</f>
        <v>0</v>
      </c>
      <c r="BA249" s="1">
        <f>MAX($F249)</f>
        <v>0</v>
      </c>
      <c r="BB249" s="1">
        <f>MAX($G249)</f>
        <v>0</v>
      </c>
      <c r="BC249" s="1">
        <f>MAX($H249)</f>
        <v>0</v>
      </c>
      <c r="BD249" s="1">
        <f>MAX($I249)</f>
        <v>0</v>
      </c>
      <c r="BE249" s="1">
        <f>MAX($J249)</f>
        <v>0</v>
      </c>
      <c r="BF249" s="1">
        <f>MAX($K249)</f>
        <v>0</v>
      </c>
      <c r="BG249" s="1">
        <f>MAX($M249)</f>
        <v>0</v>
      </c>
      <c r="BH249" s="1">
        <f>MAX($N249)</f>
        <v>0</v>
      </c>
      <c r="BI249" s="1">
        <f>MAX($P249)</f>
        <v>0</v>
      </c>
      <c r="BJ249" s="1">
        <f>MAX($Q249)</f>
        <v>0</v>
      </c>
      <c r="BK249" s="1">
        <f>MAX($R249)</f>
        <v>0</v>
      </c>
    </row>
    <row r="250" spans="1:63">
      <c r="A250" s="1" t="s">
        <v>247</v>
      </c>
      <c r="B250" s="1">
        <v>0</v>
      </c>
      <c r="C250" s="1">
        <v>0</v>
      </c>
      <c r="D250" s="1">
        <v>0</v>
      </c>
      <c r="E250" s="1">
        <v>0</v>
      </c>
      <c r="F250" s="1">
        <v>0</v>
      </c>
      <c r="G250" s="1">
        <v>0</v>
      </c>
      <c r="H250" s="1">
        <v>0</v>
      </c>
      <c r="I250" s="1">
        <v>0.02</v>
      </c>
      <c r="J250" s="1">
        <v>3000</v>
      </c>
      <c r="K250" s="1">
        <v>0</v>
      </c>
      <c r="L250" s="1" t="s">
        <v>503</v>
      </c>
      <c r="M250" s="1">
        <v>0</v>
      </c>
      <c r="N250" s="1">
        <v>0</v>
      </c>
      <c r="O250" s="1" t="s">
        <v>507</v>
      </c>
      <c r="P250" s="1">
        <v>1500</v>
      </c>
      <c r="Q250" s="1">
        <v>1</v>
      </c>
      <c r="R250" s="1">
        <v>0</v>
      </c>
      <c r="S250" s="1">
        <f>MIN($B250)</f>
        <v>0</v>
      </c>
      <c r="T250" s="1">
        <f>MIN($C250)</f>
        <v>0</v>
      </c>
      <c r="U250" s="1">
        <f>MIN($D250)</f>
        <v>0</v>
      </c>
      <c r="V250" s="1">
        <f>MIN($E250)</f>
        <v>0</v>
      </c>
      <c r="W250" s="1">
        <f>MIN($F250)</f>
        <v>0</v>
      </c>
      <c r="X250" s="1">
        <f>MIN($G250)</f>
        <v>0</v>
      </c>
      <c r="Y250" s="1">
        <f>MIN($H250)</f>
        <v>0</v>
      </c>
      <c r="Z250" s="1">
        <f>MIN($I250)</f>
        <v>0</v>
      </c>
      <c r="AA250" s="1">
        <f>MIN($J250)</f>
        <v>0</v>
      </c>
      <c r="AB250" s="1">
        <f>MIN($K250)</f>
        <v>0</v>
      </c>
      <c r="AC250" s="1">
        <f>MIN($M250)</f>
        <v>0</v>
      </c>
      <c r="AD250" s="1">
        <f>MIN($N250)</f>
        <v>0</v>
      </c>
      <c r="AE250" s="1">
        <f>MIN($P250)</f>
        <v>0</v>
      </c>
      <c r="AF250" s="1">
        <f>MIN($Q250)</f>
        <v>0</v>
      </c>
      <c r="AG250" s="1">
        <f>MIN($R250)</f>
        <v>0</v>
      </c>
      <c r="AH250" s="1">
        <f>MEDIAN($B250)</f>
        <v>0</v>
      </c>
      <c r="AI250" s="1">
        <f>MEDIAN($C250)</f>
        <v>0</v>
      </c>
      <c r="AJ250" s="1">
        <f>MEDIAN($D250)</f>
        <v>0</v>
      </c>
      <c r="AK250" s="1">
        <f>MEDIAN($E250)</f>
        <v>0</v>
      </c>
      <c r="AL250" s="1">
        <f>MEDIAN($F250)</f>
        <v>0</v>
      </c>
      <c r="AM250" s="1">
        <f>MEDIAN($G250)</f>
        <v>0</v>
      </c>
      <c r="AN250" s="1">
        <f>MEDIAN($H250)</f>
        <v>0</v>
      </c>
      <c r="AO250" s="1">
        <f>MEDIAN($I250)</f>
        <v>0</v>
      </c>
      <c r="AP250" s="1">
        <f>MEDIAN($J250)</f>
        <v>0</v>
      </c>
      <c r="AQ250" s="1">
        <f>MEDIAN($K250)</f>
        <v>0</v>
      </c>
      <c r="AR250" s="1">
        <f>MEDIAN($M250)</f>
        <v>0</v>
      </c>
      <c r="AS250" s="1">
        <f>MEDIAN($N250)</f>
        <v>0</v>
      </c>
      <c r="AT250" s="1">
        <f>MEDIAN($P250)</f>
        <v>0</v>
      </c>
      <c r="AU250" s="1">
        <f>MEDIAN($Q250)</f>
        <v>0</v>
      </c>
      <c r="AV250" s="1">
        <f>MEDIAN($R250)</f>
        <v>0</v>
      </c>
      <c r="AW250" s="1">
        <f>MAX($B250)</f>
        <v>0</v>
      </c>
      <c r="AX250" s="1">
        <f>MAX($C250)</f>
        <v>0</v>
      </c>
      <c r="AY250" s="1">
        <f>MAX($D250)</f>
        <v>0</v>
      </c>
      <c r="AZ250" s="1">
        <f>MAX($E250)</f>
        <v>0</v>
      </c>
      <c r="BA250" s="1">
        <f>MAX($F250)</f>
        <v>0</v>
      </c>
      <c r="BB250" s="1">
        <f>MAX($G250)</f>
        <v>0</v>
      </c>
      <c r="BC250" s="1">
        <f>MAX($H250)</f>
        <v>0</v>
      </c>
      <c r="BD250" s="1">
        <f>MAX($I250)</f>
        <v>0</v>
      </c>
      <c r="BE250" s="1">
        <f>MAX($J250)</f>
        <v>0</v>
      </c>
      <c r="BF250" s="1">
        <f>MAX($K250)</f>
        <v>0</v>
      </c>
      <c r="BG250" s="1">
        <f>MAX($M250)</f>
        <v>0</v>
      </c>
      <c r="BH250" s="1">
        <f>MAX($N250)</f>
        <v>0</v>
      </c>
      <c r="BI250" s="1">
        <f>MAX($P250)</f>
        <v>0</v>
      </c>
      <c r="BJ250" s="1">
        <f>MAX($Q250)</f>
        <v>0</v>
      </c>
      <c r="BK250" s="1">
        <f>MAX($R250)</f>
        <v>0</v>
      </c>
    </row>
    <row r="251" spans="1:63">
      <c r="A251" s="1" t="s">
        <v>248</v>
      </c>
      <c r="B251" s="1">
        <v>0</v>
      </c>
      <c r="C251" s="1">
        <v>0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0.019</v>
      </c>
      <c r="J251" s="1">
        <v>3000</v>
      </c>
      <c r="K251" s="1">
        <v>0</v>
      </c>
      <c r="L251" s="1" t="s">
        <v>503</v>
      </c>
      <c r="M251" s="1">
        <v>0</v>
      </c>
      <c r="N251" s="1">
        <v>0</v>
      </c>
      <c r="O251" s="1" t="s">
        <v>507</v>
      </c>
      <c r="P251" s="1">
        <v>1500</v>
      </c>
      <c r="Q251" s="1">
        <v>1</v>
      </c>
      <c r="R251" s="1">
        <v>0</v>
      </c>
      <c r="S251" s="1">
        <f>MIN($B251)</f>
        <v>0</v>
      </c>
      <c r="T251" s="1">
        <f>MIN($C251)</f>
        <v>0</v>
      </c>
      <c r="U251" s="1">
        <f>MIN($D251)</f>
        <v>0</v>
      </c>
      <c r="V251" s="1">
        <f>MIN($E251)</f>
        <v>0</v>
      </c>
      <c r="W251" s="1">
        <f>MIN($F251)</f>
        <v>0</v>
      </c>
      <c r="X251" s="1">
        <f>MIN($G251)</f>
        <v>0</v>
      </c>
      <c r="Y251" s="1">
        <f>MIN($H251)</f>
        <v>0</v>
      </c>
      <c r="Z251" s="1">
        <f>MIN($I251)</f>
        <v>0</v>
      </c>
      <c r="AA251" s="1">
        <f>MIN($J251)</f>
        <v>0</v>
      </c>
      <c r="AB251" s="1">
        <f>MIN($K251)</f>
        <v>0</v>
      </c>
      <c r="AC251" s="1">
        <f>MIN($M251)</f>
        <v>0</v>
      </c>
      <c r="AD251" s="1">
        <f>MIN($N251)</f>
        <v>0</v>
      </c>
      <c r="AE251" s="1">
        <f>MIN($P251)</f>
        <v>0</v>
      </c>
      <c r="AF251" s="1">
        <f>MIN($Q251)</f>
        <v>0</v>
      </c>
      <c r="AG251" s="1">
        <f>MIN($R251)</f>
        <v>0</v>
      </c>
      <c r="AH251" s="1">
        <f>MEDIAN($B251)</f>
        <v>0</v>
      </c>
      <c r="AI251" s="1">
        <f>MEDIAN($C251)</f>
        <v>0</v>
      </c>
      <c r="AJ251" s="1">
        <f>MEDIAN($D251)</f>
        <v>0</v>
      </c>
      <c r="AK251" s="1">
        <f>MEDIAN($E251)</f>
        <v>0</v>
      </c>
      <c r="AL251" s="1">
        <f>MEDIAN($F251)</f>
        <v>0</v>
      </c>
      <c r="AM251" s="1">
        <f>MEDIAN($G251)</f>
        <v>0</v>
      </c>
      <c r="AN251" s="1">
        <f>MEDIAN($H251)</f>
        <v>0</v>
      </c>
      <c r="AO251" s="1">
        <f>MEDIAN($I251)</f>
        <v>0</v>
      </c>
      <c r="AP251" s="1">
        <f>MEDIAN($J251)</f>
        <v>0</v>
      </c>
      <c r="AQ251" s="1">
        <f>MEDIAN($K251)</f>
        <v>0</v>
      </c>
      <c r="AR251" s="1">
        <f>MEDIAN($M251)</f>
        <v>0</v>
      </c>
      <c r="AS251" s="1">
        <f>MEDIAN($N251)</f>
        <v>0</v>
      </c>
      <c r="AT251" s="1">
        <f>MEDIAN($P251)</f>
        <v>0</v>
      </c>
      <c r="AU251" s="1">
        <f>MEDIAN($Q251)</f>
        <v>0</v>
      </c>
      <c r="AV251" s="1">
        <f>MEDIAN($R251)</f>
        <v>0</v>
      </c>
      <c r="AW251" s="1">
        <f>MAX($B251)</f>
        <v>0</v>
      </c>
      <c r="AX251" s="1">
        <f>MAX($C251)</f>
        <v>0</v>
      </c>
      <c r="AY251" s="1">
        <f>MAX($D251)</f>
        <v>0</v>
      </c>
      <c r="AZ251" s="1">
        <f>MAX($E251)</f>
        <v>0</v>
      </c>
      <c r="BA251" s="1">
        <f>MAX($F251)</f>
        <v>0</v>
      </c>
      <c r="BB251" s="1">
        <f>MAX($G251)</f>
        <v>0</v>
      </c>
      <c r="BC251" s="1">
        <f>MAX($H251)</f>
        <v>0</v>
      </c>
      <c r="BD251" s="1">
        <f>MAX($I251)</f>
        <v>0</v>
      </c>
      <c r="BE251" s="1">
        <f>MAX($J251)</f>
        <v>0</v>
      </c>
      <c r="BF251" s="1">
        <f>MAX($K251)</f>
        <v>0</v>
      </c>
      <c r="BG251" s="1">
        <f>MAX($M251)</f>
        <v>0</v>
      </c>
      <c r="BH251" s="1">
        <f>MAX($N251)</f>
        <v>0</v>
      </c>
      <c r="BI251" s="1">
        <f>MAX($P251)</f>
        <v>0</v>
      </c>
      <c r="BJ251" s="1">
        <f>MAX($Q251)</f>
        <v>0</v>
      </c>
      <c r="BK251" s="1">
        <f>MAX($R251)</f>
        <v>0</v>
      </c>
    </row>
    <row r="252" spans="1:63">
      <c r="A252" s="1" t="s">
        <v>249</v>
      </c>
      <c r="B252" s="1">
        <v>0</v>
      </c>
      <c r="C252" s="1">
        <v>0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0.02</v>
      </c>
      <c r="J252" s="1">
        <v>3000</v>
      </c>
      <c r="K252" s="1">
        <v>0</v>
      </c>
      <c r="L252" s="1" t="s">
        <v>503</v>
      </c>
      <c r="M252" s="1">
        <v>0</v>
      </c>
      <c r="N252" s="1">
        <v>0</v>
      </c>
      <c r="O252" s="1" t="s">
        <v>507</v>
      </c>
      <c r="P252" s="1">
        <v>1500</v>
      </c>
      <c r="Q252" s="1">
        <v>1</v>
      </c>
      <c r="R252" s="1">
        <v>0</v>
      </c>
      <c r="S252" s="1">
        <f>MIN($B252)</f>
        <v>0</v>
      </c>
      <c r="T252" s="1">
        <f>MIN($C252)</f>
        <v>0</v>
      </c>
      <c r="U252" s="1">
        <f>MIN($D252)</f>
        <v>0</v>
      </c>
      <c r="V252" s="1">
        <f>MIN($E252)</f>
        <v>0</v>
      </c>
      <c r="W252" s="1">
        <f>MIN($F252)</f>
        <v>0</v>
      </c>
      <c r="X252" s="1">
        <f>MIN($G252)</f>
        <v>0</v>
      </c>
      <c r="Y252" s="1">
        <f>MIN($H252)</f>
        <v>0</v>
      </c>
      <c r="Z252" s="1">
        <f>MIN($I252)</f>
        <v>0</v>
      </c>
      <c r="AA252" s="1">
        <f>MIN($J252)</f>
        <v>0</v>
      </c>
      <c r="AB252" s="1">
        <f>MIN($K252)</f>
        <v>0</v>
      </c>
      <c r="AC252" s="1">
        <f>MIN($M252)</f>
        <v>0</v>
      </c>
      <c r="AD252" s="1">
        <f>MIN($N252)</f>
        <v>0</v>
      </c>
      <c r="AE252" s="1">
        <f>MIN($P252)</f>
        <v>0</v>
      </c>
      <c r="AF252" s="1">
        <f>MIN($Q252)</f>
        <v>0</v>
      </c>
      <c r="AG252" s="1">
        <f>MIN($R252)</f>
        <v>0</v>
      </c>
      <c r="AH252" s="1">
        <f>MEDIAN($B252)</f>
        <v>0</v>
      </c>
      <c r="AI252" s="1">
        <f>MEDIAN($C252)</f>
        <v>0</v>
      </c>
      <c r="AJ252" s="1">
        <f>MEDIAN($D252)</f>
        <v>0</v>
      </c>
      <c r="AK252" s="1">
        <f>MEDIAN($E252)</f>
        <v>0</v>
      </c>
      <c r="AL252" s="1">
        <f>MEDIAN($F252)</f>
        <v>0</v>
      </c>
      <c r="AM252" s="1">
        <f>MEDIAN($G252)</f>
        <v>0</v>
      </c>
      <c r="AN252" s="1">
        <f>MEDIAN($H252)</f>
        <v>0</v>
      </c>
      <c r="AO252" s="1">
        <f>MEDIAN($I252)</f>
        <v>0</v>
      </c>
      <c r="AP252" s="1">
        <f>MEDIAN($J252)</f>
        <v>0</v>
      </c>
      <c r="AQ252" s="1">
        <f>MEDIAN($K252)</f>
        <v>0</v>
      </c>
      <c r="AR252" s="1">
        <f>MEDIAN($M252)</f>
        <v>0</v>
      </c>
      <c r="AS252" s="1">
        <f>MEDIAN($N252)</f>
        <v>0</v>
      </c>
      <c r="AT252" s="1">
        <f>MEDIAN($P252)</f>
        <v>0</v>
      </c>
      <c r="AU252" s="1">
        <f>MEDIAN($Q252)</f>
        <v>0</v>
      </c>
      <c r="AV252" s="1">
        <f>MEDIAN($R252)</f>
        <v>0</v>
      </c>
      <c r="AW252" s="1">
        <f>MAX($B252)</f>
        <v>0</v>
      </c>
      <c r="AX252" s="1">
        <f>MAX($C252)</f>
        <v>0</v>
      </c>
      <c r="AY252" s="1">
        <f>MAX($D252)</f>
        <v>0</v>
      </c>
      <c r="AZ252" s="1">
        <f>MAX($E252)</f>
        <v>0</v>
      </c>
      <c r="BA252" s="1">
        <f>MAX($F252)</f>
        <v>0</v>
      </c>
      <c r="BB252" s="1">
        <f>MAX($G252)</f>
        <v>0</v>
      </c>
      <c r="BC252" s="1">
        <f>MAX($H252)</f>
        <v>0</v>
      </c>
      <c r="BD252" s="1">
        <f>MAX($I252)</f>
        <v>0</v>
      </c>
      <c r="BE252" s="1">
        <f>MAX($J252)</f>
        <v>0</v>
      </c>
      <c r="BF252" s="1">
        <f>MAX($K252)</f>
        <v>0</v>
      </c>
      <c r="BG252" s="1">
        <f>MAX($M252)</f>
        <v>0</v>
      </c>
      <c r="BH252" s="1">
        <f>MAX($N252)</f>
        <v>0</v>
      </c>
      <c r="BI252" s="1">
        <f>MAX($P252)</f>
        <v>0</v>
      </c>
      <c r="BJ252" s="1">
        <f>MAX($Q252)</f>
        <v>0</v>
      </c>
      <c r="BK252" s="1">
        <f>MAX($R252)</f>
        <v>0</v>
      </c>
    </row>
    <row r="253" spans="1:63">
      <c r="A253" s="1" t="s">
        <v>250</v>
      </c>
      <c r="B253" s="1">
        <v>0</v>
      </c>
      <c r="C253" s="1">
        <v>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0.023</v>
      </c>
      <c r="J253" s="1">
        <v>3000</v>
      </c>
      <c r="K253" s="1">
        <v>0</v>
      </c>
      <c r="L253" s="1" t="s">
        <v>503</v>
      </c>
      <c r="M253" s="1">
        <v>0</v>
      </c>
      <c r="N253" s="1">
        <v>0</v>
      </c>
      <c r="O253" s="1" t="s">
        <v>507</v>
      </c>
      <c r="P253" s="1">
        <v>1500</v>
      </c>
      <c r="Q253" s="1">
        <v>1</v>
      </c>
      <c r="R253" s="1">
        <v>0</v>
      </c>
      <c r="S253" s="1">
        <f>MIN($B253)</f>
        <v>0</v>
      </c>
      <c r="T253" s="1">
        <f>MIN($C253)</f>
        <v>0</v>
      </c>
      <c r="U253" s="1">
        <f>MIN($D253)</f>
        <v>0</v>
      </c>
      <c r="V253" s="1">
        <f>MIN($E253)</f>
        <v>0</v>
      </c>
      <c r="W253" s="1">
        <f>MIN($F253)</f>
        <v>0</v>
      </c>
      <c r="X253" s="1">
        <f>MIN($G253)</f>
        <v>0</v>
      </c>
      <c r="Y253" s="1">
        <f>MIN($H253)</f>
        <v>0</v>
      </c>
      <c r="Z253" s="1">
        <f>MIN($I253)</f>
        <v>0</v>
      </c>
      <c r="AA253" s="1">
        <f>MIN($J253)</f>
        <v>0</v>
      </c>
      <c r="AB253" s="1">
        <f>MIN($K253)</f>
        <v>0</v>
      </c>
      <c r="AC253" s="1">
        <f>MIN($M253)</f>
        <v>0</v>
      </c>
      <c r="AD253" s="1">
        <f>MIN($N253)</f>
        <v>0</v>
      </c>
      <c r="AE253" s="1">
        <f>MIN($P253)</f>
        <v>0</v>
      </c>
      <c r="AF253" s="1">
        <f>MIN($Q253)</f>
        <v>0</v>
      </c>
      <c r="AG253" s="1">
        <f>MIN($R253)</f>
        <v>0</v>
      </c>
      <c r="AH253" s="1">
        <f>MEDIAN($B253)</f>
        <v>0</v>
      </c>
      <c r="AI253" s="1">
        <f>MEDIAN($C253)</f>
        <v>0</v>
      </c>
      <c r="AJ253" s="1">
        <f>MEDIAN($D253)</f>
        <v>0</v>
      </c>
      <c r="AK253" s="1">
        <f>MEDIAN($E253)</f>
        <v>0</v>
      </c>
      <c r="AL253" s="1">
        <f>MEDIAN($F253)</f>
        <v>0</v>
      </c>
      <c r="AM253" s="1">
        <f>MEDIAN($G253)</f>
        <v>0</v>
      </c>
      <c r="AN253" s="1">
        <f>MEDIAN($H253)</f>
        <v>0</v>
      </c>
      <c r="AO253" s="1">
        <f>MEDIAN($I253)</f>
        <v>0</v>
      </c>
      <c r="AP253" s="1">
        <f>MEDIAN($J253)</f>
        <v>0</v>
      </c>
      <c r="AQ253" s="1">
        <f>MEDIAN($K253)</f>
        <v>0</v>
      </c>
      <c r="AR253" s="1">
        <f>MEDIAN($M253)</f>
        <v>0</v>
      </c>
      <c r="AS253" s="1">
        <f>MEDIAN($N253)</f>
        <v>0</v>
      </c>
      <c r="AT253" s="1">
        <f>MEDIAN($P253)</f>
        <v>0</v>
      </c>
      <c r="AU253" s="1">
        <f>MEDIAN($Q253)</f>
        <v>0</v>
      </c>
      <c r="AV253" s="1">
        <f>MEDIAN($R253)</f>
        <v>0</v>
      </c>
      <c r="AW253" s="1">
        <f>MAX($B253)</f>
        <v>0</v>
      </c>
      <c r="AX253" s="1">
        <f>MAX($C253)</f>
        <v>0</v>
      </c>
      <c r="AY253" s="1">
        <f>MAX($D253)</f>
        <v>0</v>
      </c>
      <c r="AZ253" s="1">
        <f>MAX($E253)</f>
        <v>0</v>
      </c>
      <c r="BA253" s="1">
        <f>MAX($F253)</f>
        <v>0</v>
      </c>
      <c r="BB253" s="1">
        <f>MAX($G253)</f>
        <v>0</v>
      </c>
      <c r="BC253" s="1">
        <f>MAX($H253)</f>
        <v>0</v>
      </c>
      <c r="BD253" s="1">
        <f>MAX($I253)</f>
        <v>0</v>
      </c>
      <c r="BE253" s="1">
        <f>MAX($J253)</f>
        <v>0</v>
      </c>
      <c r="BF253" s="1">
        <f>MAX($K253)</f>
        <v>0</v>
      </c>
      <c r="BG253" s="1">
        <f>MAX($M253)</f>
        <v>0</v>
      </c>
      <c r="BH253" s="1">
        <f>MAX($N253)</f>
        <v>0</v>
      </c>
      <c r="BI253" s="1">
        <f>MAX($P253)</f>
        <v>0</v>
      </c>
      <c r="BJ253" s="1">
        <f>MAX($Q253)</f>
        <v>0</v>
      </c>
      <c r="BK253" s="1">
        <f>MAX($R253)</f>
        <v>0</v>
      </c>
    </row>
    <row r="254" spans="1:63">
      <c r="A254" s="1" t="s">
        <v>251</v>
      </c>
      <c r="B254" s="1">
        <v>0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0.02</v>
      </c>
      <c r="J254" s="1">
        <v>3000</v>
      </c>
      <c r="K254" s="1">
        <v>0</v>
      </c>
      <c r="L254" s="1" t="s">
        <v>503</v>
      </c>
      <c r="M254" s="1">
        <v>0</v>
      </c>
      <c r="N254" s="1">
        <v>0</v>
      </c>
      <c r="O254" s="1" t="s">
        <v>507</v>
      </c>
      <c r="P254" s="1">
        <v>1500</v>
      </c>
      <c r="Q254" s="1">
        <v>1</v>
      </c>
      <c r="R254" s="1">
        <v>0</v>
      </c>
      <c r="S254" s="1">
        <f>MIN($B254)</f>
        <v>0</v>
      </c>
      <c r="T254" s="1">
        <f>MIN($C254)</f>
        <v>0</v>
      </c>
      <c r="U254" s="1">
        <f>MIN($D254)</f>
        <v>0</v>
      </c>
      <c r="V254" s="1">
        <f>MIN($E254)</f>
        <v>0</v>
      </c>
      <c r="W254" s="1">
        <f>MIN($F254)</f>
        <v>0</v>
      </c>
      <c r="X254" s="1">
        <f>MIN($G254)</f>
        <v>0</v>
      </c>
      <c r="Y254" s="1">
        <f>MIN($H254)</f>
        <v>0</v>
      </c>
      <c r="Z254" s="1">
        <f>MIN($I254)</f>
        <v>0</v>
      </c>
      <c r="AA254" s="1">
        <f>MIN($J254)</f>
        <v>0</v>
      </c>
      <c r="AB254" s="1">
        <f>MIN($K254)</f>
        <v>0</v>
      </c>
      <c r="AC254" s="1">
        <f>MIN($M254)</f>
        <v>0</v>
      </c>
      <c r="AD254" s="1">
        <f>MIN($N254)</f>
        <v>0</v>
      </c>
      <c r="AE254" s="1">
        <f>MIN($P254)</f>
        <v>0</v>
      </c>
      <c r="AF254" s="1">
        <f>MIN($Q254)</f>
        <v>0</v>
      </c>
      <c r="AG254" s="1">
        <f>MIN($R254)</f>
        <v>0</v>
      </c>
      <c r="AH254" s="1">
        <f>MEDIAN($B254)</f>
        <v>0</v>
      </c>
      <c r="AI254" s="1">
        <f>MEDIAN($C254)</f>
        <v>0</v>
      </c>
      <c r="AJ254" s="1">
        <f>MEDIAN($D254)</f>
        <v>0</v>
      </c>
      <c r="AK254" s="1">
        <f>MEDIAN($E254)</f>
        <v>0</v>
      </c>
      <c r="AL254" s="1">
        <f>MEDIAN($F254)</f>
        <v>0</v>
      </c>
      <c r="AM254" s="1">
        <f>MEDIAN($G254)</f>
        <v>0</v>
      </c>
      <c r="AN254" s="1">
        <f>MEDIAN($H254)</f>
        <v>0</v>
      </c>
      <c r="AO254" s="1">
        <f>MEDIAN($I254)</f>
        <v>0</v>
      </c>
      <c r="AP254" s="1">
        <f>MEDIAN($J254)</f>
        <v>0</v>
      </c>
      <c r="AQ254" s="1">
        <f>MEDIAN($K254)</f>
        <v>0</v>
      </c>
      <c r="AR254" s="1">
        <f>MEDIAN($M254)</f>
        <v>0</v>
      </c>
      <c r="AS254" s="1">
        <f>MEDIAN($N254)</f>
        <v>0</v>
      </c>
      <c r="AT254" s="1">
        <f>MEDIAN($P254)</f>
        <v>0</v>
      </c>
      <c r="AU254" s="1">
        <f>MEDIAN($Q254)</f>
        <v>0</v>
      </c>
      <c r="AV254" s="1">
        <f>MEDIAN($R254)</f>
        <v>0</v>
      </c>
      <c r="AW254" s="1">
        <f>MAX($B254)</f>
        <v>0</v>
      </c>
      <c r="AX254" s="1">
        <f>MAX($C254)</f>
        <v>0</v>
      </c>
      <c r="AY254" s="1">
        <f>MAX($D254)</f>
        <v>0</v>
      </c>
      <c r="AZ254" s="1">
        <f>MAX($E254)</f>
        <v>0</v>
      </c>
      <c r="BA254" s="1">
        <f>MAX($F254)</f>
        <v>0</v>
      </c>
      <c r="BB254" s="1">
        <f>MAX($G254)</f>
        <v>0</v>
      </c>
      <c r="BC254" s="1">
        <f>MAX($H254)</f>
        <v>0</v>
      </c>
      <c r="BD254" s="1">
        <f>MAX($I254)</f>
        <v>0</v>
      </c>
      <c r="BE254" s="1">
        <f>MAX($J254)</f>
        <v>0</v>
      </c>
      <c r="BF254" s="1">
        <f>MAX($K254)</f>
        <v>0</v>
      </c>
      <c r="BG254" s="1">
        <f>MAX($M254)</f>
        <v>0</v>
      </c>
      <c r="BH254" s="1">
        <f>MAX($N254)</f>
        <v>0</v>
      </c>
      <c r="BI254" s="1">
        <f>MAX($P254)</f>
        <v>0</v>
      </c>
      <c r="BJ254" s="1">
        <f>MAX($Q254)</f>
        <v>0</v>
      </c>
      <c r="BK254" s="1">
        <f>MAX($R254)</f>
        <v>0</v>
      </c>
    </row>
    <row r="255" spans="1:63">
      <c r="A255" s="1" t="s">
        <v>252</v>
      </c>
      <c r="B255" s="1">
        <v>0</v>
      </c>
      <c r="C255" s="1">
        <v>0</v>
      </c>
      <c r="D255" s="1">
        <v>0</v>
      </c>
      <c r="E255" s="1">
        <v>0</v>
      </c>
      <c r="F255" s="1">
        <v>0</v>
      </c>
      <c r="G255" s="1">
        <v>0</v>
      </c>
      <c r="H255" s="1">
        <v>0</v>
      </c>
      <c r="I255" s="1">
        <v>0.019</v>
      </c>
      <c r="J255" s="1">
        <v>3000</v>
      </c>
      <c r="K255" s="1">
        <v>0</v>
      </c>
      <c r="L255" s="1" t="s">
        <v>503</v>
      </c>
      <c r="M255" s="1">
        <v>0</v>
      </c>
      <c r="N255" s="1">
        <v>0</v>
      </c>
      <c r="O255" s="1" t="s">
        <v>507</v>
      </c>
      <c r="P255" s="1">
        <v>1500</v>
      </c>
      <c r="Q255" s="1">
        <v>1</v>
      </c>
      <c r="R255" s="1">
        <v>0</v>
      </c>
      <c r="S255" s="1">
        <f>MIN($B255)</f>
        <v>0</v>
      </c>
      <c r="T255" s="1">
        <f>MIN($C255)</f>
        <v>0</v>
      </c>
      <c r="U255" s="1">
        <f>MIN($D255)</f>
        <v>0</v>
      </c>
      <c r="V255" s="1">
        <f>MIN($E255)</f>
        <v>0</v>
      </c>
      <c r="W255" s="1">
        <f>MIN($F255)</f>
        <v>0</v>
      </c>
      <c r="X255" s="1">
        <f>MIN($G255)</f>
        <v>0</v>
      </c>
      <c r="Y255" s="1">
        <f>MIN($H255)</f>
        <v>0</v>
      </c>
      <c r="Z255" s="1">
        <f>MIN($I255)</f>
        <v>0</v>
      </c>
      <c r="AA255" s="1">
        <f>MIN($J255)</f>
        <v>0</v>
      </c>
      <c r="AB255" s="1">
        <f>MIN($K255)</f>
        <v>0</v>
      </c>
      <c r="AC255" s="1">
        <f>MIN($M255)</f>
        <v>0</v>
      </c>
      <c r="AD255" s="1">
        <f>MIN($N255)</f>
        <v>0</v>
      </c>
      <c r="AE255" s="1">
        <f>MIN($P255)</f>
        <v>0</v>
      </c>
      <c r="AF255" s="1">
        <f>MIN($Q255)</f>
        <v>0</v>
      </c>
      <c r="AG255" s="1">
        <f>MIN($R255)</f>
        <v>0</v>
      </c>
      <c r="AH255" s="1">
        <f>MEDIAN($B255)</f>
        <v>0</v>
      </c>
      <c r="AI255" s="1">
        <f>MEDIAN($C255)</f>
        <v>0</v>
      </c>
      <c r="AJ255" s="1">
        <f>MEDIAN($D255)</f>
        <v>0</v>
      </c>
      <c r="AK255" s="1">
        <f>MEDIAN($E255)</f>
        <v>0</v>
      </c>
      <c r="AL255" s="1">
        <f>MEDIAN($F255)</f>
        <v>0</v>
      </c>
      <c r="AM255" s="1">
        <f>MEDIAN($G255)</f>
        <v>0</v>
      </c>
      <c r="AN255" s="1">
        <f>MEDIAN($H255)</f>
        <v>0</v>
      </c>
      <c r="AO255" s="1">
        <f>MEDIAN($I255)</f>
        <v>0</v>
      </c>
      <c r="AP255" s="1">
        <f>MEDIAN($J255)</f>
        <v>0</v>
      </c>
      <c r="AQ255" s="1">
        <f>MEDIAN($K255)</f>
        <v>0</v>
      </c>
      <c r="AR255" s="1">
        <f>MEDIAN($M255)</f>
        <v>0</v>
      </c>
      <c r="AS255" s="1">
        <f>MEDIAN($N255)</f>
        <v>0</v>
      </c>
      <c r="AT255" s="1">
        <f>MEDIAN($P255)</f>
        <v>0</v>
      </c>
      <c r="AU255" s="1">
        <f>MEDIAN($Q255)</f>
        <v>0</v>
      </c>
      <c r="AV255" s="1">
        <f>MEDIAN($R255)</f>
        <v>0</v>
      </c>
      <c r="AW255" s="1">
        <f>MAX($B255)</f>
        <v>0</v>
      </c>
      <c r="AX255" s="1">
        <f>MAX($C255)</f>
        <v>0</v>
      </c>
      <c r="AY255" s="1">
        <f>MAX($D255)</f>
        <v>0</v>
      </c>
      <c r="AZ255" s="1">
        <f>MAX($E255)</f>
        <v>0</v>
      </c>
      <c r="BA255" s="1">
        <f>MAX($F255)</f>
        <v>0</v>
      </c>
      <c r="BB255" s="1">
        <f>MAX($G255)</f>
        <v>0</v>
      </c>
      <c r="BC255" s="1">
        <f>MAX($H255)</f>
        <v>0</v>
      </c>
      <c r="BD255" s="1">
        <f>MAX($I255)</f>
        <v>0</v>
      </c>
      <c r="BE255" s="1">
        <f>MAX($J255)</f>
        <v>0</v>
      </c>
      <c r="BF255" s="1">
        <f>MAX($K255)</f>
        <v>0</v>
      </c>
      <c r="BG255" s="1">
        <f>MAX($M255)</f>
        <v>0</v>
      </c>
      <c r="BH255" s="1">
        <f>MAX($N255)</f>
        <v>0</v>
      </c>
      <c r="BI255" s="1">
        <f>MAX($P255)</f>
        <v>0</v>
      </c>
      <c r="BJ255" s="1">
        <f>MAX($Q255)</f>
        <v>0</v>
      </c>
      <c r="BK255" s="1">
        <f>MAX($R255)</f>
        <v>0</v>
      </c>
    </row>
    <row r="256" spans="1:63">
      <c r="A256" s="1" t="s">
        <v>253</v>
      </c>
      <c r="B256" s="1">
        <v>0</v>
      </c>
      <c r="C256" s="1">
        <v>0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0.019</v>
      </c>
      <c r="J256" s="1">
        <v>3000</v>
      </c>
      <c r="K256" s="1">
        <v>0</v>
      </c>
      <c r="L256" s="1" t="s">
        <v>503</v>
      </c>
      <c r="M256" s="1">
        <v>0</v>
      </c>
      <c r="N256" s="1">
        <v>0</v>
      </c>
      <c r="O256" s="1" t="s">
        <v>507</v>
      </c>
      <c r="P256" s="1">
        <v>1500</v>
      </c>
      <c r="Q256" s="1">
        <v>1</v>
      </c>
      <c r="R256" s="1">
        <v>0</v>
      </c>
      <c r="S256" s="1">
        <f>MIN($B256)</f>
        <v>0</v>
      </c>
      <c r="T256" s="1">
        <f>MIN($C256)</f>
        <v>0</v>
      </c>
      <c r="U256" s="1">
        <f>MIN($D256)</f>
        <v>0</v>
      </c>
      <c r="V256" s="1">
        <f>MIN($E256)</f>
        <v>0</v>
      </c>
      <c r="W256" s="1">
        <f>MIN($F256)</f>
        <v>0</v>
      </c>
      <c r="X256" s="1">
        <f>MIN($G256)</f>
        <v>0</v>
      </c>
      <c r="Y256" s="1">
        <f>MIN($H256)</f>
        <v>0</v>
      </c>
      <c r="Z256" s="1">
        <f>MIN($I256)</f>
        <v>0</v>
      </c>
      <c r="AA256" s="1">
        <f>MIN($J256)</f>
        <v>0</v>
      </c>
      <c r="AB256" s="1">
        <f>MIN($K256)</f>
        <v>0</v>
      </c>
      <c r="AC256" s="1">
        <f>MIN($M256)</f>
        <v>0</v>
      </c>
      <c r="AD256" s="1">
        <f>MIN($N256)</f>
        <v>0</v>
      </c>
      <c r="AE256" s="1">
        <f>MIN($P256)</f>
        <v>0</v>
      </c>
      <c r="AF256" s="1">
        <f>MIN($Q256)</f>
        <v>0</v>
      </c>
      <c r="AG256" s="1">
        <f>MIN($R256)</f>
        <v>0</v>
      </c>
      <c r="AH256" s="1">
        <f>MEDIAN($B256)</f>
        <v>0</v>
      </c>
      <c r="AI256" s="1">
        <f>MEDIAN($C256)</f>
        <v>0</v>
      </c>
      <c r="AJ256" s="1">
        <f>MEDIAN($D256)</f>
        <v>0</v>
      </c>
      <c r="AK256" s="1">
        <f>MEDIAN($E256)</f>
        <v>0</v>
      </c>
      <c r="AL256" s="1">
        <f>MEDIAN($F256)</f>
        <v>0</v>
      </c>
      <c r="AM256" s="1">
        <f>MEDIAN($G256)</f>
        <v>0</v>
      </c>
      <c r="AN256" s="1">
        <f>MEDIAN($H256)</f>
        <v>0</v>
      </c>
      <c r="AO256" s="1">
        <f>MEDIAN($I256)</f>
        <v>0</v>
      </c>
      <c r="AP256" s="1">
        <f>MEDIAN($J256)</f>
        <v>0</v>
      </c>
      <c r="AQ256" s="1">
        <f>MEDIAN($K256)</f>
        <v>0</v>
      </c>
      <c r="AR256" s="1">
        <f>MEDIAN($M256)</f>
        <v>0</v>
      </c>
      <c r="AS256" s="1">
        <f>MEDIAN($N256)</f>
        <v>0</v>
      </c>
      <c r="AT256" s="1">
        <f>MEDIAN($P256)</f>
        <v>0</v>
      </c>
      <c r="AU256" s="1">
        <f>MEDIAN($Q256)</f>
        <v>0</v>
      </c>
      <c r="AV256" s="1">
        <f>MEDIAN($R256)</f>
        <v>0</v>
      </c>
      <c r="AW256" s="1">
        <f>MAX($B256)</f>
        <v>0</v>
      </c>
      <c r="AX256" s="1">
        <f>MAX($C256)</f>
        <v>0</v>
      </c>
      <c r="AY256" s="1">
        <f>MAX($D256)</f>
        <v>0</v>
      </c>
      <c r="AZ256" s="1">
        <f>MAX($E256)</f>
        <v>0</v>
      </c>
      <c r="BA256" s="1">
        <f>MAX($F256)</f>
        <v>0</v>
      </c>
      <c r="BB256" s="1">
        <f>MAX($G256)</f>
        <v>0</v>
      </c>
      <c r="BC256" s="1">
        <f>MAX($H256)</f>
        <v>0</v>
      </c>
      <c r="BD256" s="1">
        <f>MAX($I256)</f>
        <v>0</v>
      </c>
      <c r="BE256" s="1">
        <f>MAX($J256)</f>
        <v>0</v>
      </c>
      <c r="BF256" s="1">
        <f>MAX($K256)</f>
        <v>0</v>
      </c>
      <c r="BG256" s="1">
        <f>MAX($M256)</f>
        <v>0</v>
      </c>
      <c r="BH256" s="1">
        <f>MAX($N256)</f>
        <v>0</v>
      </c>
      <c r="BI256" s="1">
        <f>MAX($P256)</f>
        <v>0</v>
      </c>
      <c r="BJ256" s="1">
        <f>MAX($Q256)</f>
        <v>0</v>
      </c>
      <c r="BK256" s="1">
        <f>MAX($R256)</f>
        <v>0</v>
      </c>
    </row>
    <row r="257" spans="1:63">
      <c r="A257" s="1" t="s">
        <v>254</v>
      </c>
      <c r="B257" s="1">
        <v>0</v>
      </c>
      <c r="C257" s="1">
        <v>0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0.02</v>
      </c>
      <c r="J257" s="1">
        <v>3000</v>
      </c>
      <c r="K257" s="1">
        <v>0</v>
      </c>
      <c r="L257" s="1" t="s">
        <v>503</v>
      </c>
      <c r="M257" s="1">
        <v>0</v>
      </c>
      <c r="N257" s="1">
        <v>0</v>
      </c>
      <c r="O257" s="1" t="s">
        <v>507</v>
      </c>
      <c r="P257" s="1">
        <v>1500</v>
      </c>
      <c r="Q257" s="1">
        <v>1</v>
      </c>
      <c r="R257" s="1">
        <v>0</v>
      </c>
      <c r="S257" s="1">
        <f>MIN($B257)</f>
        <v>0</v>
      </c>
      <c r="T257" s="1">
        <f>MIN($C257)</f>
        <v>0</v>
      </c>
      <c r="U257" s="1">
        <f>MIN($D257)</f>
        <v>0</v>
      </c>
      <c r="V257" s="1">
        <f>MIN($E257)</f>
        <v>0</v>
      </c>
      <c r="W257" s="1">
        <f>MIN($F257)</f>
        <v>0</v>
      </c>
      <c r="X257" s="1">
        <f>MIN($G257)</f>
        <v>0</v>
      </c>
      <c r="Y257" s="1">
        <f>MIN($H257)</f>
        <v>0</v>
      </c>
      <c r="Z257" s="1">
        <f>MIN($I257)</f>
        <v>0</v>
      </c>
      <c r="AA257" s="1">
        <f>MIN($J257)</f>
        <v>0</v>
      </c>
      <c r="AB257" s="1">
        <f>MIN($K257)</f>
        <v>0</v>
      </c>
      <c r="AC257" s="1">
        <f>MIN($M257)</f>
        <v>0</v>
      </c>
      <c r="AD257" s="1">
        <f>MIN($N257)</f>
        <v>0</v>
      </c>
      <c r="AE257" s="1">
        <f>MIN($P257)</f>
        <v>0</v>
      </c>
      <c r="AF257" s="1">
        <f>MIN($Q257)</f>
        <v>0</v>
      </c>
      <c r="AG257" s="1">
        <f>MIN($R257)</f>
        <v>0</v>
      </c>
      <c r="AH257" s="1">
        <f>MEDIAN($B257)</f>
        <v>0</v>
      </c>
      <c r="AI257" s="1">
        <f>MEDIAN($C257)</f>
        <v>0</v>
      </c>
      <c r="AJ257" s="1">
        <f>MEDIAN($D257)</f>
        <v>0</v>
      </c>
      <c r="AK257" s="1">
        <f>MEDIAN($E257)</f>
        <v>0</v>
      </c>
      <c r="AL257" s="1">
        <f>MEDIAN($F257)</f>
        <v>0</v>
      </c>
      <c r="AM257" s="1">
        <f>MEDIAN($G257)</f>
        <v>0</v>
      </c>
      <c r="AN257" s="1">
        <f>MEDIAN($H257)</f>
        <v>0</v>
      </c>
      <c r="AO257" s="1">
        <f>MEDIAN($I257)</f>
        <v>0</v>
      </c>
      <c r="AP257" s="1">
        <f>MEDIAN($J257)</f>
        <v>0</v>
      </c>
      <c r="AQ257" s="1">
        <f>MEDIAN($K257)</f>
        <v>0</v>
      </c>
      <c r="AR257" s="1">
        <f>MEDIAN($M257)</f>
        <v>0</v>
      </c>
      <c r="AS257" s="1">
        <f>MEDIAN($N257)</f>
        <v>0</v>
      </c>
      <c r="AT257" s="1">
        <f>MEDIAN($P257)</f>
        <v>0</v>
      </c>
      <c r="AU257" s="1">
        <f>MEDIAN($Q257)</f>
        <v>0</v>
      </c>
      <c r="AV257" s="1">
        <f>MEDIAN($R257)</f>
        <v>0</v>
      </c>
      <c r="AW257" s="1">
        <f>MAX($B257)</f>
        <v>0</v>
      </c>
      <c r="AX257" s="1">
        <f>MAX($C257)</f>
        <v>0</v>
      </c>
      <c r="AY257" s="1">
        <f>MAX($D257)</f>
        <v>0</v>
      </c>
      <c r="AZ257" s="1">
        <f>MAX($E257)</f>
        <v>0</v>
      </c>
      <c r="BA257" s="1">
        <f>MAX($F257)</f>
        <v>0</v>
      </c>
      <c r="BB257" s="1">
        <f>MAX($G257)</f>
        <v>0</v>
      </c>
      <c r="BC257" s="1">
        <f>MAX($H257)</f>
        <v>0</v>
      </c>
      <c r="BD257" s="1">
        <f>MAX($I257)</f>
        <v>0</v>
      </c>
      <c r="BE257" s="1">
        <f>MAX($J257)</f>
        <v>0</v>
      </c>
      <c r="BF257" s="1">
        <f>MAX($K257)</f>
        <v>0</v>
      </c>
      <c r="BG257" s="1">
        <f>MAX($M257)</f>
        <v>0</v>
      </c>
      <c r="BH257" s="1">
        <f>MAX($N257)</f>
        <v>0</v>
      </c>
      <c r="BI257" s="1">
        <f>MAX($P257)</f>
        <v>0</v>
      </c>
      <c r="BJ257" s="1">
        <f>MAX($Q257)</f>
        <v>0</v>
      </c>
      <c r="BK257" s="1">
        <f>MAX($R257)</f>
        <v>0</v>
      </c>
    </row>
    <row r="258" spans="1:63">
      <c r="A258" s="1" t="s">
        <v>255</v>
      </c>
      <c r="B258" s="1">
        <v>0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0.02</v>
      </c>
      <c r="J258" s="1">
        <v>3000</v>
      </c>
      <c r="K258" s="1">
        <v>0</v>
      </c>
      <c r="L258" s="1" t="s">
        <v>503</v>
      </c>
      <c r="M258" s="1">
        <v>0</v>
      </c>
      <c r="N258" s="1">
        <v>0</v>
      </c>
      <c r="O258" s="1" t="s">
        <v>507</v>
      </c>
      <c r="P258" s="1">
        <v>1500</v>
      </c>
      <c r="Q258" s="1">
        <v>1</v>
      </c>
      <c r="R258" s="1">
        <v>0</v>
      </c>
      <c r="S258" s="1">
        <f>MIN($B258)</f>
        <v>0</v>
      </c>
      <c r="T258" s="1">
        <f>MIN($C258)</f>
        <v>0</v>
      </c>
      <c r="U258" s="1">
        <f>MIN($D258)</f>
        <v>0</v>
      </c>
      <c r="V258" s="1">
        <f>MIN($E258)</f>
        <v>0</v>
      </c>
      <c r="W258" s="1">
        <f>MIN($F258)</f>
        <v>0</v>
      </c>
      <c r="X258" s="1">
        <f>MIN($G258)</f>
        <v>0</v>
      </c>
      <c r="Y258" s="1">
        <f>MIN($H258)</f>
        <v>0</v>
      </c>
      <c r="Z258" s="1">
        <f>MIN($I258)</f>
        <v>0</v>
      </c>
      <c r="AA258" s="1">
        <f>MIN($J258)</f>
        <v>0</v>
      </c>
      <c r="AB258" s="1">
        <f>MIN($K258)</f>
        <v>0</v>
      </c>
      <c r="AC258" s="1">
        <f>MIN($M258)</f>
        <v>0</v>
      </c>
      <c r="AD258" s="1">
        <f>MIN($N258)</f>
        <v>0</v>
      </c>
      <c r="AE258" s="1">
        <f>MIN($P258)</f>
        <v>0</v>
      </c>
      <c r="AF258" s="1">
        <f>MIN($Q258)</f>
        <v>0</v>
      </c>
      <c r="AG258" s="1">
        <f>MIN($R258)</f>
        <v>0</v>
      </c>
      <c r="AH258" s="1">
        <f>MEDIAN($B258)</f>
        <v>0</v>
      </c>
      <c r="AI258" s="1">
        <f>MEDIAN($C258)</f>
        <v>0</v>
      </c>
      <c r="AJ258" s="1">
        <f>MEDIAN($D258)</f>
        <v>0</v>
      </c>
      <c r="AK258" s="1">
        <f>MEDIAN($E258)</f>
        <v>0</v>
      </c>
      <c r="AL258" s="1">
        <f>MEDIAN($F258)</f>
        <v>0</v>
      </c>
      <c r="AM258" s="1">
        <f>MEDIAN($G258)</f>
        <v>0</v>
      </c>
      <c r="AN258" s="1">
        <f>MEDIAN($H258)</f>
        <v>0</v>
      </c>
      <c r="AO258" s="1">
        <f>MEDIAN($I258)</f>
        <v>0</v>
      </c>
      <c r="AP258" s="1">
        <f>MEDIAN($J258)</f>
        <v>0</v>
      </c>
      <c r="AQ258" s="1">
        <f>MEDIAN($K258)</f>
        <v>0</v>
      </c>
      <c r="AR258" s="1">
        <f>MEDIAN($M258)</f>
        <v>0</v>
      </c>
      <c r="AS258" s="1">
        <f>MEDIAN($N258)</f>
        <v>0</v>
      </c>
      <c r="AT258" s="1">
        <f>MEDIAN($P258)</f>
        <v>0</v>
      </c>
      <c r="AU258" s="1">
        <f>MEDIAN($Q258)</f>
        <v>0</v>
      </c>
      <c r="AV258" s="1">
        <f>MEDIAN($R258)</f>
        <v>0</v>
      </c>
      <c r="AW258" s="1">
        <f>MAX($B258)</f>
        <v>0</v>
      </c>
      <c r="AX258" s="1">
        <f>MAX($C258)</f>
        <v>0</v>
      </c>
      <c r="AY258" s="1">
        <f>MAX($D258)</f>
        <v>0</v>
      </c>
      <c r="AZ258" s="1">
        <f>MAX($E258)</f>
        <v>0</v>
      </c>
      <c r="BA258" s="1">
        <f>MAX($F258)</f>
        <v>0</v>
      </c>
      <c r="BB258" s="1">
        <f>MAX($G258)</f>
        <v>0</v>
      </c>
      <c r="BC258" s="1">
        <f>MAX($H258)</f>
        <v>0</v>
      </c>
      <c r="BD258" s="1">
        <f>MAX($I258)</f>
        <v>0</v>
      </c>
      <c r="BE258" s="1">
        <f>MAX($J258)</f>
        <v>0</v>
      </c>
      <c r="BF258" s="1">
        <f>MAX($K258)</f>
        <v>0</v>
      </c>
      <c r="BG258" s="1">
        <f>MAX($M258)</f>
        <v>0</v>
      </c>
      <c r="BH258" s="1">
        <f>MAX($N258)</f>
        <v>0</v>
      </c>
      <c r="BI258" s="1">
        <f>MAX($P258)</f>
        <v>0</v>
      </c>
      <c r="BJ258" s="1">
        <f>MAX($Q258)</f>
        <v>0</v>
      </c>
      <c r="BK258" s="1">
        <f>MAX($R258)</f>
        <v>0</v>
      </c>
    </row>
    <row r="259" spans="1:63">
      <c r="A259" s="1" t="s">
        <v>256</v>
      </c>
      <c r="B259" s="1">
        <v>0</v>
      </c>
      <c r="C259" s="1">
        <v>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0.02</v>
      </c>
      <c r="J259" s="1">
        <v>3000</v>
      </c>
      <c r="K259" s="1">
        <v>0</v>
      </c>
      <c r="L259" s="1" t="s">
        <v>503</v>
      </c>
      <c r="M259" s="1">
        <v>0</v>
      </c>
      <c r="N259" s="1">
        <v>0</v>
      </c>
      <c r="O259" s="1" t="s">
        <v>507</v>
      </c>
      <c r="P259" s="1">
        <v>1500</v>
      </c>
      <c r="Q259" s="1">
        <v>1</v>
      </c>
      <c r="R259" s="1">
        <v>0</v>
      </c>
      <c r="S259" s="1">
        <f>MIN($B259)</f>
        <v>0</v>
      </c>
      <c r="T259" s="1">
        <f>MIN($C259)</f>
        <v>0</v>
      </c>
      <c r="U259" s="1">
        <f>MIN($D259)</f>
        <v>0</v>
      </c>
      <c r="V259" s="1">
        <f>MIN($E259)</f>
        <v>0</v>
      </c>
      <c r="W259" s="1">
        <f>MIN($F259)</f>
        <v>0</v>
      </c>
      <c r="X259" s="1">
        <f>MIN($G259)</f>
        <v>0</v>
      </c>
      <c r="Y259" s="1">
        <f>MIN($H259)</f>
        <v>0</v>
      </c>
      <c r="Z259" s="1">
        <f>MIN($I259)</f>
        <v>0</v>
      </c>
      <c r="AA259" s="1">
        <f>MIN($J259)</f>
        <v>0</v>
      </c>
      <c r="AB259" s="1">
        <f>MIN($K259)</f>
        <v>0</v>
      </c>
      <c r="AC259" s="1">
        <f>MIN($M259)</f>
        <v>0</v>
      </c>
      <c r="AD259" s="1">
        <f>MIN($N259)</f>
        <v>0</v>
      </c>
      <c r="AE259" s="1">
        <f>MIN($P259)</f>
        <v>0</v>
      </c>
      <c r="AF259" s="1">
        <f>MIN($Q259)</f>
        <v>0</v>
      </c>
      <c r="AG259" s="1">
        <f>MIN($R259)</f>
        <v>0</v>
      </c>
      <c r="AH259" s="1">
        <f>MEDIAN($B259)</f>
        <v>0</v>
      </c>
      <c r="AI259" s="1">
        <f>MEDIAN($C259)</f>
        <v>0</v>
      </c>
      <c r="AJ259" s="1">
        <f>MEDIAN($D259)</f>
        <v>0</v>
      </c>
      <c r="AK259" s="1">
        <f>MEDIAN($E259)</f>
        <v>0</v>
      </c>
      <c r="AL259" s="1">
        <f>MEDIAN($F259)</f>
        <v>0</v>
      </c>
      <c r="AM259" s="1">
        <f>MEDIAN($G259)</f>
        <v>0</v>
      </c>
      <c r="AN259" s="1">
        <f>MEDIAN($H259)</f>
        <v>0</v>
      </c>
      <c r="AO259" s="1">
        <f>MEDIAN($I259)</f>
        <v>0</v>
      </c>
      <c r="AP259" s="1">
        <f>MEDIAN($J259)</f>
        <v>0</v>
      </c>
      <c r="AQ259" s="1">
        <f>MEDIAN($K259)</f>
        <v>0</v>
      </c>
      <c r="AR259" s="1">
        <f>MEDIAN($M259)</f>
        <v>0</v>
      </c>
      <c r="AS259" s="1">
        <f>MEDIAN($N259)</f>
        <v>0</v>
      </c>
      <c r="AT259" s="1">
        <f>MEDIAN($P259)</f>
        <v>0</v>
      </c>
      <c r="AU259" s="1">
        <f>MEDIAN($Q259)</f>
        <v>0</v>
      </c>
      <c r="AV259" s="1">
        <f>MEDIAN($R259)</f>
        <v>0</v>
      </c>
      <c r="AW259" s="1">
        <f>MAX($B259)</f>
        <v>0</v>
      </c>
      <c r="AX259" s="1">
        <f>MAX($C259)</f>
        <v>0</v>
      </c>
      <c r="AY259" s="1">
        <f>MAX($D259)</f>
        <v>0</v>
      </c>
      <c r="AZ259" s="1">
        <f>MAX($E259)</f>
        <v>0</v>
      </c>
      <c r="BA259" s="1">
        <f>MAX($F259)</f>
        <v>0</v>
      </c>
      <c r="BB259" s="1">
        <f>MAX($G259)</f>
        <v>0</v>
      </c>
      <c r="BC259" s="1">
        <f>MAX($H259)</f>
        <v>0</v>
      </c>
      <c r="BD259" s="1">
        <f>MAX($I259)</f>
        <v>0</v>
      </c>
      <c r="BE259" s="1">
        <f>MAX($J259)</f>
        <v>0</v>
      </c>
      <c r="BF259" s="1">
        <f>MAX($K259)</f>
        <v>0</v>
      </c>
      <c r="BG259" s="1">
        <f>MAX($M259)</f>
        <v>0</v>
      </c>
      <c r="BH259" s="1">
        <f>MAX($N259)</f>
        <v>0</v>
      </c>
      <c r="BI259" s="1">
        <f>MAX($P259)</f>
        <v>0</v>
      </c>
      <c r="BJ259" s="1">
        <f>MAX($Q259)</f>
        <v>0</v>
      </c>
      <c r="BK259" s="1">
        <f>MAX($R259)</f>
        <v>0</v>
      </c>
    </row>
    <row r="260" spans="1:63">
      <c r="A260" s="1" t="s">
        <v>257</v>
      </c>
      <c r="B260" s="1">
        <v>0</v>
      </c>
      <c r="C260" s="1">
        <v>0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0.02</v>
      </c>
      <c r="J260" s="1">
        <v>3000</v>
      </c>
      <c r="K260" s="1">
        <v>0</v>
      </c>
      <c r="L260" s="1" t="s">
        <v>503</v>
      </c>
      <c r="M260" s="1">
        <v>0</v>
      </c>
      <c r="N260" s="1">
        <v>0</v>
      </c>
      <c r="O260" s="1" t="s">
        <v>507</v>
      </c>
      <c r="P260" s="1">
        <v>1500</v>
      </c>
      <c r="Q260" s="1">
        <v>1</v>
      </c>
      <c r="R260" s="1">
        <v>0</v>
      </c>
      <c r="S260" s="1">
        <f>MIN($B260)</f>
        <v>0</v>
      </c>
      <c r="T260" s="1">
        <f>MIN($C260)</f>
        <v>0</v>
      </c>
      <c r="U260" s="1">
        <f>MIN($D260)</f>
        <v>0</v>
      </c>
      <c r="V260" s="1">
        <f>MIN($E260)</f>
        <v>0</v>
      </c>
      <c r="W260" s="1">
        <f>MIN($F260)</f>
        <v>0</v>
      </c>
      <c r="X260" s="1">
        <f>MIN($G260)</f>
        <v>0</v>
      </c>
      <c r="Y260" s="1">
        <f>MIN($H260)</f>
        <v>0</v>
      </c>
      <c r="Z260" s="1">
        <f>MIN($I260)</f>
        <v>0</v>
      </c>
      <c r="AA260" s="1">
        <f>MIN($J260)</f>
        <v>0</v>
      </c>
      <c r="AB260" s="1">
        <f>MIN($K260)</f>
        <v>0</v>
      </c>
      <c r="AC260" s="1">
        <f>MIN($M260)</f>
        <v>0</v>
      </c>
      <c r="AD260" s="1">
        <f>MIN($N260)</f>
        <v>0</v>
      </c>
      <c r="AE260" s="1">
        <f>MIN($P260)</f>
        <v>0</v>
      </c>
      <c r="AF260" s="1">
        <f>MIN($Q260)</f>
        <v>0</v>
      </c>
      <c r="AG260" s="1">
        <f>MIN($R260)</f>
        <v>0</v>
      </c>
      <c r="AH260" s="1">
        <f>MEDIAN($B260)</f>
        <v>0</v>
      </c>
      <c r="AI260" s="1">
        <f>MEDIAN($C260)</f>
        <v>0</v>
      </c>
      <c r="AJ260" s="1">
        <f>MEDIAN($D260)</f>
        <v>0</v>
      </c>
      <c r="AK260" s="1">
        <f>MEDIAN($E260)</f>
        <v>0</v>
      </c>
      <c r="AL260" s="1">
        <f>MEDIAN($F260)</f>
        <v>0</v>
      </c>
      <c r="AM260" s="1">
        <f>MEDIAN($G260)</f>
        <v>0</v>
      </c>
      <c r="AN260" s="1">
        <f>MEDIAN($H260)</f>
        <v>0</v>
      </c>
      <c r="AO260" s="1">
        <f>MEDIAN($I260)</f>
        <v>0</v>
      </c>
      <c r="AP260" s="1">
        <f>MEDIAN($J260)</f>
        <v>0</v>
      </c>
      <c r="AQ260" s="1">
        <f>MEDIAN($K260)</f>
        <v>0</v>
      </c>
      <c r="AR260" s="1">
        <f>MEDIAN($M260)</f>
        <v>0</v>
      </c>
      <c r="AS260" s="1">
        <f>MEDIAN($N260)</f>
        <v>0</v>
      </c>
      <c r="AT260" s="1">
        <f>MEDIAN($P260)</f>
        <v>0</v>
      </c>
      <c r="AU260" s="1">
        <f>MEDIAN($Q260)</f>
        <v>0</v>
      </c>
      <c r="AV260" s="1">
        <f>MEDIAN($R260)</f>
        <v>0</v>
      </c>
      <c r="AW260" s="1">
        <f>MAX($B260)</f>
        <v>0</v>
      </c>
      <c r="AX260" s="1">
        <f>MAX($C260)</f>
        <v>0</v>
      </c>
      <c r="AY260" s="1">
        <f>MAX($D260)</f>
        <v>0</v>
      </c>
      <c r="AZ260" s="1">
        <f>MAX($E260)</f>
        <v>0</v>
      </c>
      <c r="BA260" s="1">
        <f>MAX($F260)</f>
        <v>0</v>
      </c>
      <c r="BB260" s="1">
        <f>MAX($G260)</f>
        <v>0</v>
      </c>
      <c r="BC260" s="1">
        <f>MAX($H260)</f>
        <v>0</v>
      </c>
      <c r="BD260" s="1">
        <f>MAX($I260)</f>
        <v>0</v>
      </c>
      <c r="BE260" s="1">
        <f>MAX($J260)</f>
        <v>0</v>
      </c>
      <c r="BF260" s="1">
        <f>MAX($K260)</f>
        <v>0</v>
      </c>
      <c r="BG260" s="1">
        <f>MAX($M260)</f>
        <v>0</v>
      </c>
      <c r="BH260" s="1">
        <f>MAX($N260)</f>
        <v>0</v>
      </c>
      <c r="BI260" s="1">
        <f>MAX($P260)</f>
        <v>0</v>
      </c>
      <c r="BJ260" s="1">
        <f>MAX($Q260)</f>
        <v>0</v>
      </c>
      <c r="BK260" s="1">
        <f>MAX($R260)</f>
        <v>0</v>
      </c>
    </row>
    <row r="261" spans="1:63">
      <c r="A261" s="1" t="s">
        <v>258</v>
      </c>
      <c r="B261" s="1">
        <v>0</v>
      </c>
      <c r="C261" s="1">
        <v>0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0.019</v>
      </c>
      <c r="J261" s="1">
        <v>3000</v>
      </c>
      <c r="K261" s="1">
        <v>0</v>
      </c>
      <c r="L261" s="1" t="s">
        <v>503</v>
      </c>
      <c r="M261" s="1">
        <v>0</v>
      </c>
      <c r="N261" s="1">
        <v>0</v>
      </c>
      <c r="O261" s="1" t="s">
        <v>507</v>
      </c>
      <c r="P261" s="1">
        <v>1500</v>
      </c>
      <c r="Q261" s="1">
        <v>1</v>
      </c>
      <c r="R261" s="1">
        <v>0</v>
      </c>
      <c r="S261" s="1">
        <f>MIN($B261)</f>
        <v>0</v>
      </c>
      <c r="T261" s="1">
        <f>MIN($C261)</f>
        <v>0</v>
      </c>
      <c r="U261" s="1">
        <f>MIN($D261)</f>
        <v>0</v>
      </c>
      <c r="V261" s="1">
        <f>MIN($E261)</f>
        <v>0</v>
      </c>
      <c r="W261" s="1">
        <f>MIN($F261)</f>
        <v>0</v>
      </c>
      <c r="X261" s="1">
        <f>MIN($G261)</f>
        <v>0</v>
      </c>
      <c r="Y261" s="1">
        <f>MIN($H261)</f>
        <v>0</v>
      </c>
      <c r="Z261" s="1">
        <f>MIN($I261)</f>
        <v>0</v>
      </c>
      <c r="AA261" s="1">
        <f>MIN($J261)</f>
        <v>0</v>
      </c>
      <c r="AB261" s="1">
        <f>MIN($K261)</f>
        <v>0</v>
      </c>
      <c r="AC261" s="1">
        <f>MIN($M261)</f>
        <v>0</v>
      </c>
      <c r="AD261" s="1">
        <f>MIN($N261)</f>
        <v>0</v>
      </c>
      <c r="AE261" s="1">
        <f>MIN($P261)</f>
        <v>0</v>
      </c>
      <c r="AF261" s="1">
        <f>MIN($Q261)</f>
        <v>0</v>
      </c>
      <c r="AG261" s="1">
        <f>MIN($R261)</f>
        <v>0</v>
      </c>
      <c r="AH261" s="1">
        <f>MEDIAN($B261)</f>
        <v>0</v>
      </c>
      <c r="AI261" s="1">
        <f>MEDIAN($C261)</f>
        <v>0</v>
      </c>
      <c r="AJ261" s="1">
        <f>MEDIAN($D261)</f>
        <v>0</v>
      </c>
      <c r="AK261" s="1">
        <f>MEDIAN($E261)</f>
        <v>0</v>
      </c>
      <c r="AL261" s="1">
        <f>MEDIAN($F261)</f>
        <v>0</v>
      </c>
      <c r="AM261" s="1">
        <f>MEDIAN($G261)</f>
        <v>0</v>
      </c>
      <c r="AN261" s="1">
        <f>MEDIAN($H261)</f>
        <v>0</v>
      </c>
      <c r="AO261" s="1">
        <f>MEDIAN($I261)</f>
        <v>0</v>
      </c>
      <c r="AP261" s="1">
        <f>MEDIAN($J261)</f>
        <v>0</v>
      </c>
      <c r="AQ261" s="1">
        <f>MEDIAN($K261)</f>
        <v>0</v>
      </c>
      <c r="AR261" s="1">
        <f>MEDIAN($M261)</f>
        <v>0</v>
      </c>
      <c r="AS261" s="1">
        <f>MEDIAN($N261)</f>
        <v>0</v>
      </c>
      <c r="AT261" s="1">
        <f>MEDIAN($P261)</f>
        <v>0</v>
      </c>
      <c r="AU261" s="1">
        <f>MEDIAN($Q261)</f>
        <v>0</v>
      </c>
      <c r="AV261" s="1">
        <f>MEDIAN($R261)</f>
        <v>0</v>
      </c>
      <c r="AW261" s="1">
        <f>MAX($B261)</f>
        <v>0</v>
      </c>
      <c r="AX261" s="1">
        <f>MAX($C261)</f>
        <v>0</v>
      </c>
      <c r="AY261" s="1">
        <f>MAX($D261)</f>
        <v>0</v>
      </c>
      <c r="AZ261" s="1">
        <f>MAX($E261)</f>
        <v>0</v>
      </c>
      <c r="BA261" s="1">
        <f>MAX($F261)</f>
        <v>0</v>
      </c>
      <c r="BB261" s="1">
        <f>MAX($G261)</f>
        <v>0</v>
      </c>
      <c r="BC261" s="1">
        <f>MAX($H261)</f>
        <v>0</v>
      </c>
      <c r="BD261" s="1">
        <f>MAX($I261)</f>
        <v>0</v>
      </c>
      <c r="BE261" s="1">
        <f>MAX($J261)</f>
        <v>0</v>
      </c>
      <c r="BF261" s="1">
        <f>MAX($K261)</f>
        <v>0</v>
      </c>
      <c r="BG261" s="1">
        <f>MAX($M261)</f>
        <v>0</v>
      </c>
      <c r="BH261" s="1">
        <f>MAX($N261)</f>
        <v>0</v>
      </c>
      <c r="BI261" s="1">
        <f>MAX($P261)</f>
        <v>0</v>
      </c>
      <c r="BJ261" s="1">
        <f>MAX($Q261)</f>
        <v>0</v>
      </c>
      <c r="BK261" s="1">
        <f>MAX($R261)</f>
        <v>0</v>
      </c>
    </row>
    <row r="262" spans="1:63">
      <c r="A262" s="1" t="s">
        <v>259</v>
      </c>
      <c r="B262" s="1">
        <v>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0.02</v>
      </c>
      <c r="J262" s="1">
        <v>3000</v>
      </c>
      <c r="K262" s="1">
        <v>0</v>
      </c>
      <c r="L262" s="1" t="s">
        <v>503</v>
      </c>
      <c r="M262" s="1">
        <v>0</v>
      </c>
      <c r="N262" s="1">
        <v>0</v>
      </c>
      <c r="O262" s="1" t="s">
        <v>507</v>
      </c>
      <c r="P262" s="1">
        <v>1500</v>
      </c>
      <c r="Q262" s="1">
        <v>1</v>
      </c>
      <c r="R262" s="1">
        <v>0</v>
      </c>
      <c r="S262" s="1">
        <f>MIN($B262)</f>
        <v>0</v>
      </c>
      <c r="T262" s="1">
        <f>MIN($C262)</f>
        <v>0</v>
      </c>
      <c r="U262" s="1">
        <f>MIN($D262)</f>
        <v>0</v>
      </c>
      <c r="V262" s="1">
        <f>MIN($E262)</f>
        <v>0</v>
      </c>
      <c r="W262" s="1">
        <f>MIN($F262)</f>
        <v>0</v>
      </c>
      <c r="X262" s="1">
        <f>MIN($G262)</f>
        <v>0</v>
      </c>
      <c r="Y262" s="1">
        <f>MIN($H262)</f>
        <v>0</v>
      </c>
      <c r="Z262" s="1">
        <f>MIN($I262)</f>
        <v>0</v>
      </c>
      <c r="AA262" s="1">
        <f>MIN($J262)</f>
        <v>0</v>
      </c>
      <c r="AB262" s="1">
        <f>MIN($K262)</f>
        <v>0</v>
      </c>
      <c r="AC262" s="1">
        <f>MIN($M262)</f>
        <v>0</v>
      </c>
      <c r="AD262" s="1">
        <f>MIN($N262)</f>
        <v>0</v>
      </c>
      <c r="AE262" s="1">
        <f>MIN($P262)</f>
        <v>0</v>
      </c>
      <c r="AF262" s="1">
        <f>MIN($Q262)</f>
        <v>0</v>
      </c>
      <c r="AG262" s="1">
        <f>MIN($R262)</f>
        <v>0</v>
      </c>
      <c r="AH262" s="1">
        <f>MEDIAN($B262)</f>
        <v>0</v>
      </c>
      <c r="AI262" s="1">
        <f>MEDIAN($C262)</f>
        <v>0</v>
      </c>
      <c r="AJ262" s="1">
        <f>MEDIAN($D262)</f>
        <v>0</v>
      </c>
      <c r="AK262" s="1">
        <f>MEDIAN($E262)</f>
        <v>0</v>
      </c>
      <c r="AL262" s="1">
        <f>MEDIAN($F262)</f>
        <v>0</v>
      </c>
      <c r="AM262" s="1">
        <f>MEDIAN($G262)</f>
        <v>0</v>
      </c>
      <c r="AN262" s="1">
        <f>MEDIAN($H262)</f>
        <v>0</v>
      </c>
      <c r="AO262" s="1">
        <f>MEDIAN($I262)</f>
        <v>0</v>
      </c>
      <c r="AP262" s="1">
        <f>MEDIAN($J262)</f>
        <v>0</v>
      </c>
      <c r="AQ262" s="1">
        <f>MEDIAN($K262)</f>
        <v>0</v>
      </c>
      <c r="AR262" s="1">
        <f>MEDIAN($M262)</f>
        <v>0</v>
      </c>
      <c r="AS262" s="1">
        <f>MEDIAN($N262)</f>
        <v>0</v>
      </c>
      <c r="AT262" s="1">
        <f>MEDIAN($P262)</f>
        <v>0</v>
      </c>
      <c r="AU262" s="1">
        <f>MEDIAN($Q262)</f>
        <v>0</v>
      </c>
      <c r="AV262" s="1">
        <f>MEDIAN($R262)</f>
        <v>0</v>
      </c>
      <c r="AW262" s="1">
        <f>MAX($B262)</f>
        <v>0</v>
      </c>
      <c r="AX262" s="1">
        <f>MAX($C262)</f>
        <v>0</v>
      </c>
      <c r="AY262" s="1">
        <f>MAX($D262)</f>
        <v>0</v>
      </c>
      <c r="AZ262" s="1">
        <f>MAX($E262)</f>
        <v>0</v>
      </c>
      <c r="BA262" s="1">
        <f>MAX($F262)</f>
        <v>0</v>
      </c>
      <c r="BB262" s="1">
        <f>MAX($G262)</f>
        <v>0</v>
      </c>
      <c r="BC262" s="1">
        <f>MAX($H262)</f>
        <v>0</v>
      </c>
      <c r="BD262" s="1">
        <f>MAX($I262)</f>
        <v>0</v>
      </c>
      <c r="BE262" s="1">
        <f>MAX($J262)</f>
        <v>0</v>
      </c>
      <c r="BF262" s="1">
        <f>MAX($K262)</f>
        <v>0</v>
      </c>
      <c r="BG262" s="1">
        <f>MAX($M262)</f>
        <v>0</v>
      </c>
      <c r="BH262" s="1">
        <f>MAX($N262)</f>
        <v>0</v>
      </c>
      <c r="BI262" s="1">
        <f>MAX($P262)</f>
        <v>0</v>
      </c>
      <c r="BJ262" s="1">
        <f>MAX($Q262)</f>
        <v>0</v>
      </c>
      <c r="BK262" s="1">
        <f>MAX($R262)</f>
        <v>0</v>
      </c>
    </row>
    <row r="263" spans="1:63">
      <c r="A263" s="1" t="s">
        <v>260</v>
      </c>
      <c r="B263" s="1">
        <v>0</v>
      </c>
      <c r="C263" s="1">
        <v>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0.019</v>
      </c>
      <c r="J263" s="1">
        <v>3000</v>
      </c>
      <c r="K263" s="1">
        <v>0</v>
      </c>
      <c r="L263" s="1" t="s">
        <v>503</v>
      </c>
      <c r="M263" s="1">
        <v>0</v>
      </c>
      <c r="N263" s="1">
        <v>0</v>
      </c>
      <c r="O263" s="1" t="s">
        <v>507</v>
      </c>
      <c r="P263" s="1">
        <v>1500</v>
      </c>
      <c r="Q263" s="1">
        <v>1</v>
      </c>
      <c r="R263" s="1">
        <v>0</v>
      </c>
      <c r="S263" s="1">
        <f>MIN($B263)</f>
        <v>0</v>
      </c>
      <c r="T263" s="1">
        <f>MIN($C263)</f>
        <v>0</v>
      </c>
      <c r="U263" s="1">
        <f>MIN($D263)</f>
        <v>0</v>
      </c>
      <c r="V263" s="1">
        <f>MIN($E263)</f>
        <v>0</v>
      </c>
      <c r="W263" s="1">
        <f>MIN($F263)</f>
        <v>0</v>
      </c>
      <c r="X263" s="1">
        <f>MIN($G263)</f>
        <v>0</v>
      </c>
      <c r="Y263" s="1">
        <f>MIN($H263)</f>
        <v>0</v>
      </c>
      <c r="Z263" s="1">
        <f>MIN($I263)</f>
        <v>0</v>
      </c>
      <c r="AA263" s="1">
        <f>MIN($J263)</f>
        <v>0</v>
      </c>
      <c r="AB263" s="1">
        <f>MIN($K263)</f>
        <v>0</v>
      </c>
      <c r="AC263" s="1">
        <f>MIN($M263)</f>
        <v>0</v>
      </c>
      <c r="AD263" s="1">
        <f>MIN($N263)</f>
        <v>0</v>
      </c>
      <c r="AE263" s="1">
        <f>MIN($P263)</f>
        <v>0</v>
      </c>
      <c r="AF263" s="1">
        <f>MIN($Q263)</f>
        <v>0</v>
      </c>
      <c r="AG263" s="1">
        <f>MIN($R263)</f>
        <v>0</v>
      </c>
      <c r="AH263" s="1">
        <f>MEDIAN($B263)</f>
        <v>0</v>
      </c>
      <c r="AI263" s="1">
        <f>MEDIAN($C263)</f>
        <v>0</v>
      </c>
      <c r="AJ263" s="1">
        <f>MEDIAN($D263)</f>
        <v>0</v>
      </c>
      <c r="AK263" s="1">
        <f>MEDIAN($E263)</f>
        <v>0</v>
      </c>
      <c r="AL263" s="1">
        <f>MEDIAN($F263)</f>
        <v>0</v>
      </c>
      <c r="AM263" s="1">
        <f>MEDIAN($G263)</f>
        <v>0</v>
      </c>
      <c r="AN263" s="1">
        <f>MEDIAN($H263)</f>
        <v>0</v>
      </c>
      <c r="AO263" s="1">
        <f>MEDIAN($I263)</f>
        <v>0</v>
      </c>
      <c r="AP263" s="1">
        <f>MEDIAN($J263)</f>
        <v>0</v>
      </c>
      <c r="AQ263" s="1">
        <f>MEDIAN($K263)</f>
        <v>0</v>
      </c>
      <c r="AR263" s="1">
        <f>MEDIAN($M263)</f>
        <v>0</v>
      </c>
      <c r="AS263" s="1">
        <f>MEDIAN($N263)</f>
        <v>0</v>
      </c>
      <c r="AT263" s="1">
        <f>MEDIAN($P263)</f>
        <v>0</v>
      </c>
      <c r="AU263" s="1">
        <f>MEDIAN($Q263)</f>
        <v>0</v>
      </c>
      <c r="AV263" s="1">
        <f>MEDIAN($R263)</f>
        <v>0</v>
      </c>
      <c r="AW263" s="1">
        <f>MAX($B263)</f>
        <v>0</v>
      </c>
      <c r="AX263" s="1">
        <f>MAX($C263)</f>
        <v>0</v>
      </c>
      <c r="AY263" s="1">
        <f>MAX($D263)</f>
        <v>0</v>
      </c>
      <c r="AZ263" s="1">
        <f>MAX($E263)</f>
        <v>0</v>
      </c>
      <c r="BA263" s="1">
        <f>MAX($F263)</f>
        <v>0</v>
      </c>
      <c r="BB263" s="1">
        <f>MAX($G263)</f>
        <v>0</v>
      </c>
      <c r="BC263" s="1">
        <f>MAX($H263)</f>
        <v>0</v>
      </c>
      <c r="BD263" s="1">
        <f>MAX($I263)</f>
        <v>0</v>
      </c>
      <c r="BE263" s="1">
        <f>MAX($J263)</f>
        <v>0</v>
      </c>
      <c r="BF263" s="1">
        <f>MAX($K263)</f>
        <v>0</v>
      </c>
      <c r="BG263" s="1">
        <f>MAX($M263)</f>
        <v>0</v>
      </c>
      <c r="BH263" s="1">
        <f>MAX($N263)</f>
        <v>0</v>
      </c>
      <c r="BI263" s="1">
        <f>MAX($P263)</f>
        <v>0</v>
      </c>
      <c r="BJ263" s="1">
        <f>MAX($Q263)</f>
        <v>0</v>
      </c>
      <c r="BK263" s="1">
        <f>MAX($R263)</f>
        <v>0</v>
      </c>
    </row>
    <row r="264" spans="1:63">
      <c r="A264" s="1" t="s">
        <v>261</v>
      </c>
      <c r="B264" s="1">
        <v>0</v>
      </c>
      <c r="C264" s="1">
        <v>0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0.019</v>
      </c>
      <c r="J264" s="1">
        <v>3000</v>
      </c>
      <c r="K264" s="1">
        <v>0</v>
      </c>
      <c r="L264" s="1" t="s">
        <v>503</v>
      </c>
      <c r="M264" s="1">
        <v>0</v>
      </c>
      <c r="N264" s="1">
        <v>0</v>
      </c>
      <c r="O264" s="1" t="s">
        <v>507</v>
      </c>
      <c r="P264" s="1">
        <v>1500</v>
      </c>
      <c r="Q264" s="1">
        <v>1</v>
      </c>
      <c r="R264" s="1">
        <v>0</v>
      </c>
      <c r="S264" s="1">
        <f>MIN($B264)</f>
        <v>0</v>
      </c>
      <c r="T264" s="1">
        <f>MIN($C264)</f>
        <v>0</v>
      </c>
      <c r="U264" s="1">
        <f>MIN($D264)</f>
        <v>0</v>
      </c>
      <c r="V264" s="1">
        <f>MIN($E264)</f>
        <v>0</v>
      </c>
      <c r="W264" s="1">
        <f>MIN($F264)</f>
        <v>0</v>
      </c>
      <c r="X264" s="1">
        <f>MIN($G264)</f>
        <v>0</v>
      </c>
      <c r="Y264" s="1">
        <f>MIN($H264)</f>
        <v>0</v>
      </c>
      <c r="Z264" s="1">
        <f>MIN($I264)</f>
        <v>0</v>
      </c>
      <c r="AA264" s="1">
        <f>MIN($J264)</f>
        <v>0</v>
      </c>
      <c r="AB264" s="1">
        <f>MIN($K264)</f>
        <v>0</v>
      </c>
      <c r="AC264" s="1">
        <f>MIN($M264)</f>
        <v>0</v>
      </c>
      <c r="AD264" s="1">
        <f>MIN($N264)</f>
        <v>0</v>
      </c>
      <c r="AE264" s="1">
        <f>MIN($P264)</f>
        <v>0</v>
      </c>
      <c r="AF264" s="1">
        <f>MIN($Q264)</f>
        <v>0</v>
      </c>
      <c r="AG264" s="1">
        <f>MIN($R264)</f>
        <v>0</v>
      </c>
      <c r="AH264" s="1">
        <f>MEDIAN($B264)</f>
        <v>0</v>
      </c>
      <c r="AI264" s="1">
        <f>MEDIAN($C264)</f>
        <v>0</v>
      </c>
      <c r="AJ264" s="1">
        <f>MEDIAN($D264)</f>
        <v>0</v>
      </c>
      <c r="AK264" s="1">
        <f>MEDIAN($E264)</f>
        <v>0</v>
      </c>
      <c r="AL264" s="1">
        <f>MEDIAN($F264)</f>
        <v>0</v>
      </c>
      <c r="AM264" s="1">
        <f>MEDIAN($G264)</f>
        <v>0</v>
      </c>
      <c r="AN264" s="1">
        <f>MEDIAN($H264)</f>
        <v>0</v>
      </c>
      <c r="AO264" s="1">
        <f>MEDIAN($I264)</f>
        <v>0</v>
      </c>
      <c r="AP264" s="1">
        <f>MEDIAN($J264)</f>
        <v>0</v>
      </c>
      <c r="AQ264" s="1">
        <f>MEDIAN($K264)</f>
        <v>0</v>
      </c>
      <c r="AR264" s="1">
        <f>MEDIAN($M264)</f>
        <v>0</v>
      </c>
      <c r="AS264" s="1">
        <f>MEDIAN($N264)</f>
        <v>0</v>
      </c>
      <c r="AT264" s="1">
        <f>MEDIAN($P264)</f>
        <v>0</v>
      </c>
      <c r="AU264" s="1">
        <f>MEDIAN($Q264)</f>
        <v>0</v>
      </c>
      <c r="AV264" s="1">
        <f>MEDIAN($R264)</f>
        <v>0</v>
      </c>
      <c r="AW264" s="1">
        <f>MAX($B264)</f>
        <v>0</v>
      </c>
      <c r="AX264" s="1">
        <f>MAX($C264)</f>
        <v>0</v>
      </c>
      <c r="AY264" s="1">
        <f>MAX($D264)</f>
        <v>0</v>
      </c>
      <c r="AZ264" s="1">
        <f>MAX($E264)</f>
        <v>0</v>
      </c>
      <c r="BA264" s="1">
        <f>MAX($F264)</f>
        <v>0</v>
      </c>
      <c r="BB264" s="1">
        <f>MAX($G264)</f>
        <v>0</v>
      </c>
      <c r="BC264" s="1">
        <f>MAX($H264)</f>
        <v>0</v>
      </c>
      <c r="BD264" s="1">
        <f>MAX($I264)</f>
        <v>0</v>
      </c>
      <c r="BE264" s="1">
        <f>MAX($J264)</f>
        <v>0</v>
      </c>
      <c r="BF264" s="1">
        <f>MAX($K264)</f>
        <v>0</v>
      </c>
      <c r="BG264" s="1">
        <f>MAX($M264)</f>
        <v>0</v>
      </c>
      <c r="BH264" s="1">
        <f>MAX($N264)</f>
        <v>0</v>
      </c>
      <c r="BI264" s="1">
        <f>MAX($P264)</f>
        <v>0</v>
      </c>
      <c r="BJ264" s="1">
        <f>MAX($Q264)</f>
        <v>0</v>
      </c>
      <c r="BK264" s="1">
        <f>MAX($R264)</f>
        <v>0</v>
      </c>
    </row>
    <row r="265" spans="1:63">
      <c r="A265" s="1" t="s">
        <v>262</v>
      </c>
      <c r="B265" s="1">
        <v>0</v>
      </c>
      <c r="C265" s="1">
        <v>0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0.02</v>
      </c>
      <c r="J265" s="1">
        <v>3000</v>
      </c>
      <c r="K265" s="1">
        <v>0</v>
      </c>
      <c r="L265" s="1" t="s">
        <v>503</v>
      </c>
      <c r="M265" s="1">
        <v>0</v>
      </c>
      <c r="N265" s="1">
        <v>0</v>
      </c>
      <c r="O265" s="1" t="s">
        <v>507</v>
      </c>
      <c r="P265" s="1">
        <v>1500</v>
      </c>
      <c r="Q265" s="1">
        <v>1</v>
      </c>
      <c r="R265" s="1">
        <v>0</v>
      </c>
      <c r="S265" s="1">
        <f>MIN($B265)</f>
        <v>0</v>
      </c>
      <c r="T265" s="1">
        <f>MIN($C265)</f>
        <v>0</v>
      </c>
      <c r="U265" s="1">
        <f>MIN($D265)</f>
        <v>0</v>
      </c>
      <c r="V265" s="1">
        <f>MIN($E265)</f>
        <v>0</v>
      </c>
      <c r="W265" s="1">
        <f>MIN($F265)</f>
        <v>0</v>
      </c>
      <c r="X265" s="1">
        <f>MIN($G265)</f>
        <v>0</v>
      </c>
      <c r="Y265" s="1">
        <f>MIN($H265)</f>
        <v>0</v>
      </c>
      <c r="Z265" s="1">
        <f>MIN($I265)</f>
        <v>0</v>
      </c>
      <c r="AA265" s="1">
        <f>MIN($J265)</f>
        <v>0</v>
      </c>
      <c r="AB265" s="1">
        <f>MIN($K265)</f>
        <v>0</v>
      </c>
      <c r="AC265" s="1">
        <f>MIN($M265)</f>
        <v>0</v>
      </c>
      <c r="AD265" s="1">
        <f>MIN($N265)</f>
        <v>0</v>
      </c>
      <c r="AE265" s="1">
        <f>MIN($P265)</f>
        <v>0</v>
      </c>
      <c r="AF265" s="1">
        <f>MIN($Q265)</f>
        <v>0</v>
      </c>
      <c r="AG265" s="1">
        <f>MIN($R265)</f>
        <v>0</v>
      </c>
      <c r="AH265" s="1">
        <f>MEDIAN($B265)</f>
        <v>0</v>
      </c>
      <c r="AI265" s="1">
        <f>MEDIAN($C265)</f>
        <v>0</v>
      </c>
      <c r="AJ265" s="1">
        <f>MEDIAN($D265)</f>
        <v>0</v>
      </c>
      <c r="AK265" s="1">
        <f>MEDIAN($E265)</f>
        <v>0</v>
      </c>
      <c r="AL265" s="1">
        <f>MEDIAN($F265)</f>
        <v>0</v>
      </c>
      <c r="AM265" s="1">
        <f>MEDIAN($G265)</f>
        <v>0</v>
      </c>
      <c r="AN265" s="1">
        <f>MEDIAN($H265)</f>
        <v>0</v>
      </c>
      <c r="AO265" s="1">
        <f>MEDIAN($I265)</f>
        <v>0</v>
      </c>
      <c r="AP265" s="1">
        <f>MEDIAN($J265)</f>
        <v>0</v>
      </c>
      <c r="AQ265" s="1">
        <f>MEDIAN($K265)</f>
        <v>0</v>
      </c>
      <c r="AR265" s="1">
        <f>MEDIAN($M265)</f>
        <v>0</v>
      </c>
      <c r="AS265" s="1">
        <f>MEDIAN($N265)</f>
        <v>0</v>
      </c>
      <c r="AT265" s="1">
        <f>MEDIAN($P265)</f>
        <v>0</v>
      </c>
      <c r="AU265" s="1">
        <f>MEDIAN($Q265)</f>
        <v>0</v>
      </c>
      <c r="AV265" s="1">
        <f>MEDIAN($R265)</f>
        <v>0</v>
      </c>
      <c r="AW265" s="1">
        <f>MAX($B265)</f>
        <v>0</v>
      </c>
      <c r="AX265" s="1">
        <f>MAX($C265)</f>
        <v>0</v>
      </c>
      <c r="AY265" s="1">
        <f>MAX($D265)</f>
        <v>0</v>
      </c>
      <c r="AZ265" s="1">
        <f>MAX($E265)</f>
        <v>0</v>
      </c>
      <c r="BA265" s="1">
        <f>MAX($F265)</f>
        <v>0</v>
      </c>
      <c r="BB265" s="1">
        <f>MAX($G265)</f>
        <v>0</v>
      </c>
      <c r="BC265" s="1">
        <f>MAX($H265)</f>
        <v>0</v>
      </c>
      <c r="BD265" s="1">
        <f>MAX($I265)</f>
        <v>0</v>
      </c>
      <c r="BE265" s="1">
        <f>MAX($J265)</f>
        <v>0</v>
      </c>
      <c r="BF265" s="1">
        <f>MAX($K265)</f>
        <v>0</v>
      </c>
      <c r="BG265" s="1">
        <f>MAX($M265)</f>
        <v>0</v>
      </c>
      <c r="BH265" s="1">
        <f>MAX($N265)</f>
        <v>0</v>
      </c>
      <c r="BI265" s="1">
        <f>MAX($P265)</f>
        <v>0</v>
      </c>
      <c r="BJ265" s="1">
        <f>MAX($Q265)</f>
        <v>0</v>
      </c>
      <c r="BK265" s="1">
        <f>MAX($R265)</f>
        <v>0</v>
      </c>
    </row>
    <row r="266" spans="1:63">
      <c r="A266" s="1" t="s">
        <v>263</v>
      </c>
      <c r="B266" s="1">
        <v>0</v>
      </c>
      <c r="C266" s="1">
        <v>0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0.019</v>
      </c>
      <c r="J266" s="1">
        <v>3000</v>
      </c>
      <c r="K266" s="1">
        <v>0</v>
      </c>
      <c r="L266" s="1" t="s">
        <v>503</v>
      </c>
      <c r="M266" s="1">
        <v>0</v>
      </c>
      <c r="N266" s="1">
        <v>0</v>
      </c>
      <c r="O266" s="1" t="s">
        <v>507</v>
      </c>
      <c r="P266" s="1">
        <v>1500</v>
      </c>
      <c r="Q266" s="1">
        <v>1</v>
      </c>
      <c r="R266" s="1">
        <v>0</v>
      </c>
      <c r="S266" s="1">
        <f>MIN($B266)</f>
        <v>0</v>
      </c>
      <c r="T266" s="1">
        <f>MIN($C266)</f>
        <v>0</v>
      </c>
      <c r="U266" s="1">
        <f>MIN($D266)</f>
        <v>0</v>
      </c>
      <c r="V266" s="1">
        <f>MIN($E266)</f>
        <v>0</v>
      </c>
      <c r="W266" s="1">
        <f>MIN($F266)</f>
        <v>0</v>
      </c>
      <c r="X266" s="1">
        <f>MIN($G266)</f>
        <v>0</v>
      </c>
      <c r="Y266" s="1">
        <f>MIN($H266)</f>
        <v>0</v>
      </c>
      <c r="Z266" s="1">
        <f>MIN($I266)</f>
        <v>0</v>
      </c>
      <c r="AA266" s="1">
        <f>MIN($J266)</f>
        <v>0</v>
      </c>
      <c r="AB266" s="1">
        <f>MIN($K266)</f>
        <v>0</v>
      </c>
      <c r="AC266" s="1">
        <f>MIN($M266)</f>
        <v>0</v>
      </c>
      <c r="AD266" s="1">
        <f>MIN($N266)</f>
        <v>0</v>
      </c>
      <c r="AE266" s="1">
        <f>MIN($P266)</f>
        <v>0</v>
      </c>
      <c r="AF266" s="1">
        <f>MIN($Q266)</f>
        <v>0</v>
      </c>
      <c r="AG266" s="1">
        <f>MIN($R266)</f>
        <v>0</v>
      </c>
      <c r="AH266" s="1">
        <f>MEDIAN($B266)</f>
        <v>0</v>
      </c>
      <c r="AI266" s="1">
        <f>MEDIAN($C266)</f>
        <v>0</v>
      </c>
      <c r="AJ266" s="1">
        <f>MEDIAN($D266)</f>
        <v>0</v>
      </c>
      <c r="AK266" s="1">
        <f>MEDIAN($E266)</f>
        <v>0</v>
      </c>
      <c r="AL266" s="1">
        <f>MEDIAN($F266)</f>
        <v>0</v>
      </c>
      <c r="AM266" s="1">
        <f>MEDIAN($G266)</f>
        <v>0</v>
      </c>
      <c r="AN266" s="1">
        <f>MEDIAN($H266)</f>
        <v>0</v>
      </c>
      <c r="AO266" s="1">
        <f>MEDIAN($I266)</f>
        <v>0</v>
      </c>
      <c r="AP266" s="1">
        <f>MEDIAN($J266)</f>
        <v>0</v>
      </c>
      <c r="AQ266" s="1">
        <f>MEDIAN($K266)</f>
        <v>0</v>
      </c>
      <c r="AR266" s="1">
        <f>MEDIAN($M266)</f>
        <v>0</v>
      </c>
      <c r="AS266" s="1">
        <f>MEDIAN($N266)</f>
        <v>0</v>
      </c>
      <c r="AT266" s="1">
        <f>MEDIAN($P266)</f>
        <v>0</v>
      </c>
      <c r="AU266" s="1">
        <f>MEDIAN($Q266)</f>
        <v>0</v>
      </c>
      <c r="AV266" s="1">
        <f>MEDIAN($R266)</f>
        <v>0</v>
      </c>
      <c r="AW266" s="1">
        <f>MAX($B266)</f>
        <v>0</v>
      </c>
      <c r="AX266" s="1">
        <f>MAX($C266)</f>
        <v>0</v>
      </c>
      <c r="AY266" s="1">
        <f>MAX($D266)</f>
        <v>0</v>
      </c>
      <c r="AZ266" s="1">
        <f>MAX($E266)</f>
        <v>0</v>
      </c>
      <c r="BA266" s="1">
        <f>MAX($F266)</f>
        <v>0</v>
      </c>
      <c r="BB266" s="1">
        <f>MAX($G266)</f>
        <v>0</v>
      </c>
      <c r="BC266" s="1">
        <f>MAX($H266)</f>
        <v>0</v>
      </c>
      <c r="BD266" s="1">
        <f>MAX($I266)</f>
        <v>0</v>
      </c>
      <c r="BE266" s="1">
        <f>MAX($J266)</f>
        <v>0</v>
      </c>
      <c r="BF266" s="1">
        <f>MAX($K266)</f>
        <v>0</v>
      </c>
      <c r="BG266" s="1">
        <f>MAX($M266)</f>
        <v>0</v>
      </c>
      <c r="BH266" s="1">
        <f>MAX($N266)</f>
        <v>0</v>
      </c>
      <c r="BI266" s="1">
        <f>MAX($P266)</f>
        <v>0</v>
      </c>
      <c r="BJ266" s="1">
        <f>MAX($Q266)</f>
        <v>0</v>
      </c>
      <c r="BK266" s="1">
        <f>MAX($R266)</f>
        <v>0</v>
      </c>
    </row>
    <row r="267" spans="1:63">
      <c r="A267" s="1" t="s">
        <v>264</v>
      </c>
      <c r="B267" s="1">
        <v>0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0.022</v>
      </c>
      <c r="J267" s="1">
        <v>3000</v>
      </c>
      <c r="K267" s="1">
        <v>0</v>
      </c>
      <c r="L267" s="1" t="s">
        <v>503</v>
      </c>
      <c r="M267" s="1">
        <v>0</v>
      </c>
      <c r="N267" s="1">
        <v>0</v>
      </c>
      <c r="O267" s="1" t="s">
        <v>507</v>
      </c>
      <c r="P267" s="1">
        <v>1500</v>
      </c>
      <c r="Q267" s="1">
        <v>1</v>
      </c>
      <c r="R267" s="1">
        <v>0</v>
      </c>
      <c r="S267" s="1">
        <f>MIN($B267)</f>
        <v>0</v>
      </c>
      <c r="T267" s="1">
        <f>MIN($C267)</f>
        <v>0</v>
      </c>
      <c r="U267" s="1">
        <f>MIN($D267)</f>
        <v>0</v>
      </c>
      <c r="V267" s="1">
        <f>MIN($E267)</f>
        <v>0</v>
      </c>
      <c r="W267" s="1">
        <f>MIN($F267)</f>
        <v>0</v>
      </c>
      <c r="X267" s="1">
        <f>MIN($G267)</f>
        <v>0</v>
      </c>
      <c r="Y267" s="1">
        <f>MIN($H267)</f>
        <v>0</v>
      </c>
      <c r="Z267" s="1">
        <f>MIN($I267)</f>
        <v>0</v>
      </c>
      <c r="AA267" s="1">
        <f>MIN($J267)</f>
        <v>0</v>
      </c>
      <c r="AB267" s="1">
        <f>MIN($K267)</f>
        <v>0</v>
      </c>
      <c r="AC267" s="1">
        <f>MIN($M267)</f>
        <v>0</v>
      </c>
      <c r="AD267" s="1">
        <f>MIN($N267)</f>
        <v>0</v>
      </c>
      <c r="AE267" s="1">
        <f>MIN($P267)</f>
        <v>0</v>
      </c>
      <c r="AF267" s="1">
        <f>MIN($Q267)</f>
        <v>0</v>
      </c>
      <c r="AG267" s="1">
        <f>MIN($R267)</f>
        <v>0</v>
      </c>
      <c r="AH267" s="1">
        <f>MEDIAN($B267)</f>
        <v>0</v>
      </c>
      <c r="AI267" s="1">
        <f>MEDIAN($C267)</f>
        <v>0</v>
      </c>
      <c r="AJ267" s="1">
        <f>MEDIAN($D267)</f>
        <v>0</v>
      </c>
      <c r="AK267" s="1">
        <f>MEDIAN($E267)</f>
        <v>0</v>
      </c>
      <c r="AL267" s="1">
        <f>MEDIAN($F267)</f>
        <v>0</v>
      </c>
      <c r="AM267" s="1">
        <f>MEDIAN($G267)</f>
        <v>0</v>
      </c>
      <c r="AN267" s="1">
        <f>MEDIAN($H267)</f>
        <v>0</v>
      </c>
      <c r="AO267" s="1">
        <f>MEDIAN($I267)</f>
        <v>0</v>
      </c>
      <c r="AP267" s="1">
        <f>MEDIAN($J267)</f>
        <v>0</v>
      </c>
      <c r="AQ267" s="1">
        <f>MEDIAN($K267)</f>
        <v>0</v>
      </c>
      <c r="AR267" s="1">
        <f>MEDIAN($M267)</f>
        <v>0</v>
      </c>
      <c r="AS267" s="1">
        <f>MEDIAN($N267)</f>
        <v>0</v>
      </c>
      <c r="AT267" s="1">
        <f>MEDIAN($P267)</f>
        <v>0</v>
      </c>
      <c r="AU267" s="1">
        <f>MEDIAN($Q267)</f>
        <v>0</v>
      </c>
      <c r="AV267" s="1">
        <f>MEDIAN($R267)</f>
        <v>0</v>
      </c>
      <c r="AW267" s="1">
        <f>MAX($B267)</f>
        <v>0</v>
      </c>
      <c r="AX267" s="1">
        <f>MAX($C267)</f>
        <v>0</v>
      </c>
      <c r="AY267" s="1">
        <f>MAX($D267)</f>
        <v>0</v>
      </c>
      <c r="AZ267" s="1">
        <f>MAX($E267)</f>
        <v>0</v>
      </c>
      <c r="BA267" s="1">
        <f>MAX($F267)</f>
        <v>0</v>
      </c>
      <c r="BB267" s="1">
        <f>MAX($G267)</f>
        <v>0</v>
      </c>
      <c r="BC267" s="1">
        <f>MAX($H267)</f>
        <v>0</v>
      </c>
      <c r="BD267" s="1">
        <f>MAX($I267)</f>
        <v>0</v>
      </c>
      <c r="BE267" s="1">
        <f>MAX($J267)</f>
        <v>0</v>
      </c>
      <c r="BF267" s="1">
        <f>MAX($K267)</f>
        <v>0</v>
      </c>
      <c r="BG267" s="1">
        <f>MAX($M267)</f>
        <v>0</v>
      </c>
      <c r="BH267" s="1">
        <f>MAX($N267)</f>
        <v>0</v>
      </c>
      <c r="BI267" s="1">
        <f>MAX($P267)</f>
        <v>0</v>
      </c>
      <c r="BJ267" s="1">
        <f>MAX($Q267)</f>
        <v>0</v>
      </c>
      <c r="BK267" s="1">
        <f>MAX($R267)</f>
        <v>0</v>
      </c>
    </row>
    <row r="268" spans="1:63">
      <c r="A268" s="1" t="s">
        <v>265</v>
      </c>
      <c r="B268" s="1">
        <v>0</v>
      </c>
      <c r="C268" s="1">
        <v>0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0.019</v>
      </c>
      <c r="J268" s="1">
        <v>3000</v>
      </c>
      <c r="K268" s="1">
        <v>0</v>
      </c>
      <c r="L268" s="1" t="s">
        <v>503</v>
      </c>
      <c r="M268" s="1">
        <v>0</v>
      </c>
      <c r="N268" s="1">
        <v>0</v>
      </c>
      <c r="O268" s="1" t="s">
        <v>507</v>
      </c>
      <c r="P268" s="1">
        <v>1500</v>
      </c>
      <c r="Q268" s="1">
        <v>1</v>
      </c>
      <c r="R268" s="1">
        <v>0</v>
      </c>
      <c r="S268" s="1">
        <f>MIN($B268)</f>
        <v>0</v>
      </c>
      <c r="T268" s="1">
        <f>MIN($C268)</f>
        <v>0</v>
      </c>
      <c r="U268" s="1">
        <f>MIN($D268)</f>
        <v>0</v>
      </c>
      <c r="V268" s="1">
        <f>MIN($E268)</f>
        <v>0</v>
      </c>
      <c r="W268" s="1">
        <f>MIN($F268)</f>
        <v>0</v>
      </c>
      <c r="X268" s="1">
        <f>MIN($G268)</f>
        <v>0</v>
      </c>
      <c r="Y268" s="1">
        <f>MIN($H268)</f>
        <v>0</v>
      </c>
      <c r="Z268" s="1">
        <f>MIN($I268)</f>
        <v>0</v>
      </c>
      <c r="AA268" s="1">
        <f>MIN($J268)</f>
        <v>0</v>
      </c>
      <c r="AB268" s="1">
        <f>MIN($K268)</f>
        <v>0</v>
      </c>
      <c r="AC268" s="1">
        <f>MIN($M268)</f>
        <v>0</v>
      </c>
      <c r="AD268" s="1">
        <f>MIN($N268)</f>
        <v>0</v>
      </c>
      <c r="AE268" s="1">
        <f>MIN($P268)</f>
        <v>0</v>
      </c>
      <c r="AF268" s="1">
        <f>MIN($Q268)</f>
        <v>0</v>
      </c>
      <c r="AG268" s="1">
        <f>MIN($R268)</f>
        <v>0</v>
      </c>
      <c r="AH268" s="1">
        <f>MEDIAN($B268)</f>
        <v>0</v>
      </c>
      <c r="AI268" s="1">
        <f>MEDIAN($C268)</f>
        <v>0</v>
      </c>
      <c r="AJ268" s="1">
        <f>MEDIAN($D268)</f>
        <v>0</v>
      </c>
      <c r="AK268" s="1">
        <f>MEDIAN($E268)</f>
        <v>0</v>
      </c>
      <c r="AL268" s="1">
        <f>MEDIAN($F268)</f>
        <v>0</v>
      </c>
      <c r="AM268" s="1">
        <f>MEDIAN($G268)</f>
        <v>0</v>
      </c>
      <c r="AN268" s="1">
        <f>MEDIAN($H268)</f>
        <v>0</v>
      </c>
      <c r="AO268" s="1">
        <f>MEDIAN($I268)</f>
        <v>0</v>
      </c>
      <c r="AP268" s="1">
        <f>MEDIAN($J268)</f>
        <v>0</v>
      </c>
      <c r="AQ268" s="1">
        <f>MEDIAN($K268)</f>
        <v>0</v>
      </c>
      <c r="AR268" s="1">
        <f>MEDIAN($M268)</f>
        <v>0</v>
      </c>
      <c r="AS268" s="1">
        <f>MEDIAN($N268)</f>
        <v>0</v>
      </c>
      <c r="AT268" s="1">
        <f>MEDIAN($P268)</f>
        <v>0</v>
      </c>
      <c r="AU268" s="1">
        <f>MEDIAN($Q268)</f>
        <v>0</v>
      </c>
      <c r="AV268" s="1">
        <f>MEDIAN($R268)</f>
        <v>0</v>
      </c>
      <c r="AW268" s="1">
        <f>MAX($B268)</f>
        <v>0</v>
      </c>
      <c r="AX268" s="1">
        <f>MAX($C268)</f>
        <v>0</v>
      </c>
      <c r="AY268" s="1">
        <f>MAX($D268)</f>
        <v>0</v>
      </c>
      <c r="AZ268" s="1">
        <f>MAX($E268)</f>
        <v>0</v>
      </c>
      <c r="BA268" s="1">
        <f>MAX($F268)</f>
        <v>0</v>
      </c>
      <c r="BB268" s="1">
        <f>MAX($G268)</f>
        <v>0</v>
      </c>
      <c r="BC268" s="1">
        <f>MAX($H268)</f>
        <v>0</v>
      </c>
      <c r="BD268" s="1">
        <f>MAX($I268)</f>
        <v>0</v>
      </c>
      <c r="BE268" s="1">
        <f>MAX($J268)</f>
        <v>0</v>
      </c>
      <c r="BF268" s="1">
        <f>MAX($K268)</f>
        <v>0</v>
      </c>
      <c r="BG268" s="1">
        <f>MAX($M268)</f>
        <v>0</v>
      </c>
      <c r="BH268" s="1">
        <f>MAX($N268)</f>
        <v>0</v>
      </c>
      <c r="BI268" s="1">
        <f>MAX($P268)</f>
        <v>0</v>
      </c>
      <c r="BJ268" s="1">
        <f>MAX($Q268)</f>
        <v>0</v>
      </c>
      <c r="BK268" s="1">
        <f>MAX($R268)</f>
        <v>0</v>
      </c>
    </row>
    <row r="269" spans="1:63">
      <c r="A269" s="1" t="s">
        <v>266</v>
      </c>
      <c r="B269" s="1">
        <v>0</v>
      </c>
      <c r="C269" s="1">
        <v>0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0.019</v>
      </c>
      <c r="J269" s="1">
        <v>3000</v>
      </c>
      <c r="K269" s="1">
        <v>0</v>
      </c>
      <c r="L269" s="1" t="s">
        <v>503</v>
      </c>
      <c r="M269" s="1">
        <v>0</v>
      </c>
      <c r="N269" s="1">
        <v>0</v>
      </c>
      <c r="O269" s="1" t="s">
        <v>507</v>
      </c>
      <c r="P269" s="1">
        <v>1500</v>
      </c>
      <c r="Q269" s="1">
        <v>1</v>
      </c>
      <c r="R269" s="1">
        <v>0</v>
      </c>
      <c r="S269" s="1">
        <f>MIN($B269)</f>
        <v>0</v>
      </c>
      <c r="T269" s="1">
        <f>MIN($C269)</f>
        <v>0</v>
      </c>
      <c r="U269" s="1">
        <f>MIN($D269)</f>
        <v>0</v>
      </c>
      <c r="V269" s="1">
        <f>MIN($E269)</f>
        <v>0</v>
      </c>
      <c r="W269" s="1">
        <f>MIN($F269)</f>
        <v>0</v>
      </c>
      <c r="X269" s="1">
        <f>MIN($G269)</f>
        <v>0</v>
      </c>
      <c r="Y269" s="1">
        <f>MIN($H269)</f>
        <v>0</v>
      </c>
      <c r="Z269" s="1">
        <f>MIN($I269)</f>
        <v>0</v>
      </c>
      <c r="AA269" s="1">
        <f>MIN($J269)</f>
        <v>0</v>
      </c>
      <c r="AB269" s="1">
        <f>MIN($K269)</f>
        <v>0</v>
      </c>
      <c r="AC269" s="1">
        <f>MIN($M269)</f>
        <v>0</v>
      </c>
      <c r="AD269" s="1">
        <f>MIN($N269)</f>
        <v>0</v>
      </c>
      <c r="AE269" s="1">
        <f>MIN($P269)</f>
        <v>0</v>
      </c>
      <c r="AF269" s="1">
        <f>MIN($Q269)</f>
        <v>0</v>
      </c>
      <c r="AG269" s="1">
        <f>MIN($R269)</f>
        <v>0</v>
      </c>
      <c r="AH269" s="1">
        <f>MEDIAN($B269)</f>
        <v>0</v>
      </c>
      <c r="AI269" s="1">
        <f>MEDIAN($C269)</f>
        <v>0</v>
      </c>
      <c r="AJ269" s="1">
        <f>MEDIAN($D269)</f>
        <v>0</v>
      </c>
      <c r="AK269" s="1">
        <f>MEDIAN($E269)</f>
        <v>0</v>
      </c>
      <c r="AL269" s="1">
        <f>MEDIAN($F269)</f>
        <v>0</v>
      </c>
      <c r="AM269" s="1">
        <f>MEDIAN($G269)</f>
        <v>0</v>
      </c>
      <c r="AN269" s="1">
        <f>MEDIAN($H269)</f>
        <v>0</v>
      </c>
      <c r="AO269" s="1">
        <f>MEDIAN($I269)</f>
        <v>0</v>
      </c>
      <c r="AP269" s="1">
        <f>MEDIAN($J269)</f>
        <v>0</v>
      </c>
      <c r="AQ269" s="1">
        <f>MEDIAN($K269)</f>
        <v>0</v>
      </c>
      <c r="AR269" s="1">
        <f>MEDIAN($M269)</f>
        <v>0</v>
      </c>
      <c r="AS269" s="1">
        <f>MEDIAN($N269)</f>
        <v>0</v>
      </c>
      <c r="AT269" s="1">
        <f>MEDIAN($P269)</f>
        <v>0</v>
      </c>
      <c r="AU269" s="1">
        <f>MEDIAN($Q269)</f>
        <v>0</v>
      </c>
      <c r="AV269" s="1">
        <f>MEDIAN($R269)</f>
        <v>0</v>
      </c>
      <c r="AW269" s="1">
        <f>MAX($B269)</f>
        <v>0</v>
      </c>
      <c r="AX269" s="1">
        <f>MAX($C269)</f>
        <v>0</v>
      </c>
      <c r="AY269" s="1">
        <f>MAX($D269)</f>
        <v>0</v>
      </c>
      <c r="AZ269" s="1">
        <f>MAX($E269)</f>
        <v>0</v>
      </c>
      <c r="BA269" s="1">
        <f>MAX($F269)</f>
        <v>0</v>
      </c>
      <c r="BB269" s="1">
        <f>MAX($G269)</f>
        <v>0</v>
      </c>
      <c r="BC269" s="1">
        <f>MAX($H269)</f>
        <v>0</v>
      </c>
      <c r="BD269" s="1">
        <f>MAX($I269)</f>
        <v>0</v>
      </c>
      <c r="BE269" s="1">
        <f>MAX($J269)</f>
        <v>0</v>
      </c>
      <c r="BF269" s="1">
        <f>MAX($K269)</f>
        <v>0</v>
      </c>
      <c r="BG269" s="1">
        <f>MAX($M269)</f>
        <v>0</v>
      </c>
      <c r="BH269" s="1">
        <f>MAX($N269)</f>
        <v>0</v>
      </c>
      <c r="BI269" s="1">
        <f>MAX($P269)</f>
        <v>0</v>
      </c>
      <c r="BJ269" s="1">
        <f>MAX($Q269)</f>
        <v>0</v>
      </c>
      <c r="BK269" s="1">
        <f>MAX($R269)</f>
        <v>0</v>
      </c>
    </row>
    <row r="270" spans="1:63">
      <c r="A270" s="1" t="s">
        <v>267</v>
      </c>
      <c r="B270" s="1">
        <v>0</v>
      </c>
      <c r="C270" s="1">
        <v>0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0.019</v>
      </c>
      <c r="J270" s="1">
        <v>3000</v>
      </c>
      <c r="K270" s="1">
        <v>0</v>
      </c>
      <c r="L270" s="1" t="s">
        <v>503</v>
      </c>
      <c r="M270" s="1">
        <v>0</v>
      </c>
      <c r="N270" s="1">
        <v>0</v>
      </c>
      <c r="O270" s="1" t="s">
        <v>507</v>
      </c>
      <c r="P270" s="1">
        <v>1500</v>
      </c>
      <c r="Q270" s="1">
        <v>1</v>
      </c>
      <c r="R270" s="1">
        <v>0</v>
      </c>
      <c r="S270" s="1">
        <f>MIN($B270)</f>
        <v>0</v>
      </c>
      <c r="T270" s="1">
        <f>MIN($C270)</f>
        <v>0</v>
      </c>
      <c r="U270" s="1">
        <f>MIN($D270)</f>
        <v>0</v>
      </c>
      <c r="V270" s="1">
        <f>MIN($E270)</f>
        <v>0</v>
      </c>
      <c r="W270" s="1">
        <f>MIN($F270)</f>
        <v>0</v>
      </c>
      <c r="X270" s="1">
        <f>MIN($G270)</f>
        <v>0</v>
      </c>
      <c r="Y270" s="1">
        <f>MIN($H270)</f>
        <v>0</v>
      </c>
      <c r="Z270" s="1">
        <f>MIN($I270)</f>
        <v>0</v>
      </c>
      <c r="AA270" s="1">
        <f>MIN($J270)</f>
        <v>0</v>
      </c>
      <c r="AB270" s="1">
        <f>MIN($K270)</f>
        <v>0</v>
      </c>
      <c r="AC270" s="1">
        <f>MIN($M270)</f>
        <v>0</v>
      </c>
      <c r="AD270" s="1">
        <f>MIN($N270)</f>
        <v>0</v>
      </c>
      <c r="AE270" s="1">
        <f>MIN($P270)</f>
        <v>0</v>
      </c>
      <c r="AF270" s="1">
        <f>MIN($Q270)</f>
        <v>0</v>
      </c>
      <c r="AG270" s="1">
        <f>MIN($R270)</f>
        <v>0</v>
      </c>
      <c r="AH270" s="1">
        <f>MEDIAN($B270)</f>
        <v>0</v>
      </c>
      <c r="AI270" s="1">
        <f>MEDIAN($C270)</f>
        <v>0</v>
      </c>
      <c r="AJ270" s="1">
        <f>MEDIAN($D270)</f>
        <v>0</v>
      </c>
      <c r="AK270" s="1">
        <f>MEDIAN($E270)</f>
        <v>0</v>
      </c>
      <c r="AL270" s="1">
        <f>MEDIAN($F270)</f>
        <v>0</v>
      </c>
      <c r="AM270" s="1">
        <f>MEDIAN($G270)</f>
        <v>0</v>
      </c>
      <c r="AN270" s="1">
        <f>MEDIAN($H270)</f>
        <v>0</v>
      </c>
      <c r="AO270" s="1">
        <f>MEDIAN($I270)</f>
        <v>0</v>
      </c>
      <c r="AP270" s="1">
        <f>MEDIAN($J270)</f>
        <v>0</v>
      </c>
      <c r="AQ270" s="1">
        <f>MEDIAN($K270)</f>
        <v>0</v>
      </c>
      <c r="AR270" s="1">
        <f>MEDIAN($M270)</f>
        <v>0</v>
      </c>
      <c r="AS270" s="1">
        <f>MEDIAN($N270)</f>
        <v>0</v>
      </c>
      <c r="AT270" s="1">
        <f>MEDIAN($P270)</f>
        <v>0</v>
      </c>
      <c r="AU270" s="1">
        <f>MEDIAN($Q270)</f>
        <v>0</v>
      </c>
      <c r="AV270" s="1">
        <f>MEDIAN($R270)</f>
        <v>0</v>
      </c>
      <c r="AW270" s="1">
        <f>MAX($B270)</f>
        <v>0</v>
      </c>
      <c r="AX270" s="1">
        <f>MAX($C270)</f>
        <v>0</v>
      </c>
      <c r="AY270" s="1">
        <f>MAX($D270)</f>
        <v>0</v>
      </c>
      <c r="AZ270" s="1">
        <f>MAX($E270)</f>
        <v>0</v>
      </c>
      <c r="BA270" s="1">
        <f>MAX($F270)</f>
        <v>0</v>
      </c>
      <c r="BB270" s="1">
        <f>MAX($G270)</f>
        <v>0</v>
      </c>
      <c r="BC270" s="1">
        <f>MAX($H270)</f>
        <v>0</v>
      </c>
      <c r="BD270" s="1">
        <f>MAX($I270)</f>
        <v>0</v>
      </c>
      <c r="BE270" s="1">
        <f>MAX($J270)</f>
        <v>0</v>
      </c>
      <c r="BF270" s="1">
        <f>MAX($K270)</f>
        <v>0</v>
      </c>
      <c r="BG270" s="1">
        <f>MAX($M270)</f>
        <v>0</v>
      </c>
      <c r="BH270" s="1">
        <f>MAX($N270)</f>
        <v>0</v>
      </c>
      <c r="BI270" s="1">
        <f>MAX($P270)</f>
        <v>0</v>
      </c>
      <c r="BJ270" s="1">
        <f>MAX($Q270)</f>
        <v>0</v>
      </c>
      <c r="BK270" s="1">
        <f>MAX($R270)</f>
        <v>0</v>
      </c>
    </row>
    <row r="271" spans="1:63">
      <c r="A271" s="1" t="s">
        <v>268</v>
      </c>
      <c r="B271" s="1">
        <v>0</v>
      </c>
      <c r="C271" s="1">
        <v>0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0.02</v>
      </c>
      <c r="J271" s="1">
        <v>3000</v>
      </c>
      <c r="K271" s="1">
        <v>0</v>
      </c>
      <c r="L271" s="1" t="s">
        <v>503</v>
      </c>
      <c r="M271" s="1">
        <v>0</v>
      </c>
      <c r="N271" s="1">
        <v>0</v>
      </c>
      <c r="O271" s="1" t="s">
        <v>507</v>
      </c>
      <c r="P271" s="1">
        <v>1500</v>
      </c>
      <c r="Q271" s="1">
        <v>1</v>
      </c>
      <c r="R271" s="1">
        <v>0</v>
      </c>
      <c r="S271" s="1">
        <f>MIN($B271)</f>
        <v>0</v>
      </c>
      <c r="T271" s="1">
        <f>MIN($C271)</f>
        <v>0</v>
      </c>
      <c r="U271" s="1">
        <f>MIN($D271)</f>
        <v>0</v>
      </c>
      <c r="V271" s="1">
        <f>MIN($E271)</f>
        <v>0</v>
      </c>
      <c r="W271" s="1">
        <f>MIN($F271)</f>
        <v>0</v>
      </c>
      <c r="X271" s="1">
        <f>MIN($G271)</f>
        <v>0</v>
      </c>
      <c r="Y271" s="1">
        <f>MIN($H271)</f>
        <v>0</v>
      </c>
      <c r="Z271" s="1">
        <f>MIN($I271)</f>
        <v>0</v>
      </c>
      <c r="AA271" s="1">
        <f>MIN($J271)</f>
        <v>0</v>
      </c>
      <c r="AB271" s="1">
        <f>MIN($K271)</f>
        <v>0</v>
      </c>
      <c r="AC271" s="1">
        <f>MIN($M271)</f>
        <v>0</v>
      </c>
      <c r="AD271" s="1">
        <f>MIN($N271)</f>
        <v>0</v>
      </c>
      <c r="AE271" s="1">
        <f>MIN($P271)</f>
        <v>0</v>
      </c>
      <c r="AF271" s="1">
        <f>MIN($Q271)</f>
        <v>0</v>
      </c>
      <c r="AG271" s="1">
        <f>MIN($R271)</f>
        <v>0</v>
      </c>
      <c r="AH271" s="1">
        <f>MEDIAN($B271)</f>
        <v>0</v>
      </c>
      <c r="AI271" s="1">
        <f>MEDIAN($C271)</f>
        <v>0</v>
      </c>
      <c r="AJ271" s="1">
        <f>MEDIAN($D271)</f>
        <v>0</v>
      </c>
      <c r="AK271" s="1">
        <f>MEDIAN($E271)</f>
        <v>0</v>
      </c>
      <c r="AL271" s="1">
        <f>MEDIAN($F271)</f>
        <v>0</v>
      </c>
      <c r="AM271" s="1">
        <f>MEDIAN($G271)</f>
        <v>0</v>
      </c>
      <c r="AN271" s="1">
        <f>MEDIAN($H271)</f>
        <v>0</v>
      </c>
      <c r="AO271" s="1">
        <f>MEDIAN($I271)</f>
        <v>0</v>
      </c>
      <c r="AP271" s="1">
        <f>MEDIAN($J271)</f>
        <v>0</v>
      </c>
      <c r="AQ271" s="1">
        <f>MEDIAN($K271)</f>
        <v>0</v>
      </c>
      <c r="AR271" s="1">
        <f>MEDIAN($M271)</f>
        <v>0</v>
      </c>
      <c r="AS271" s="1">
        <f>MEDIAN($N271)</f>
        <v>0</v>
      </c>
      <c r="AT271" s="1">
        <f>MEDIAN($P271)</f>
        <v>0</v>
      </c>
      <c r="AU271" s="1">
        <f>MEDIAN($Q271)</f>
        <v>0</v>
      </c>
      <c r="AV271" s="1">
        <f>MEDIAN($R271)</f>
        <v>0</v>
      </c>
      <c r="AW271" s="1">
        <f>MAX($B271)</f>
        <v>0</v>
      </c>
      <c r="AX271" s="1">
        <f>MAX($C271)</f>
        <v>0</v>
      </c>
      <c r="AY271" s="1">
        <f>MAX($D271)</f>
        <v>0</v>
      </c>
      <c r="AZ271" s="1">
        <f>MAX($E271)</f>
        <v>0</v>
      </c>
      <c r="BA271" s="1">
        <f>MAX($F271)</f>
        <v>0</v>
      </c>
      <c r="BB271" s="1">
        <f>MAX($G271)</f>
        <v>0</v>
      </c>
      <c r="BC271" s="1">
        <f>MAX($H271)</f>
        <v>0</v>
      </c>
      <c r="BD271" s="1">
        <f>MAX($I271)</f>
        <v>0</v>
      </c>
      <c r="BE271" s="1">
        <f>MAX($J271)</f>
        <v>0</v>
      </c>
      <c r="BF271" s="1">
        <f>MAX($K271)</f>
        <v>0</v>
      </c>
      <c r="BG271" s="1">
        <f>MAX($M271)</f>
        <v>0</v>
      </c>
      <c r="BH271" s="1">
        <f>MAX($N271)</f>
        <v>0</v>
      </c>
      <c r="BI271" s="1">
        <f>MAX($P271)</f>
        <v>0</v>
      </c>
      <c r="BJ271" s="1">
        <f>MAX($Q271)</f>
        <v>0</v>
      </c>
      <c r="BK271" s="1">
        <f>MAX($R271)</f>
        <v>0</v>
      </c>
    </row>
    <row r="272" spans="1:63">
      <c r="A272" s="1" t="s">
        <v>269</v>
      </c>
      <c r="B272" s="1">
        <v>0</v>
      </c>
      <c r="C272" s="1">
        <v>0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0.02</v>
      </c>
      <c r="J272" s="1">
        <v>3000</v>
      </c>
      <c r="K272" s="1">
        <v>0</v>
      </c>
      <c r="L272" s="1" t="s">
        <v>503</v>
      </c>
      <c r="M272" s="1">
        <v>0</v>
      </c>
      <c r="N272" s="1">
        <v>0</v>
      </c>
      <c r="O272" s="1" t="s">
        <v>507</v>
      </c>
      <c r="P272" s="1">
        <v>1500</v>
      </c>
      <c r="Q272" s="1">
        <v>1</v>
      </c>
      <c r="R272" s="1">
        <v>0</v>
      </c>
      <c r="S272" s="1">
        <f>MIN($B272)</f>
        <v>0</v>
      </c>
      <c r="T272" s="1">
        <f>MIN($C272)</f>
        <v>0</v>
      </c>
      <c r="U272" s="1">
        <f>MIN($D272)</f>
        <v>0</v>
      </c>
      <c r="V272" s="1">
        <f>MIN($E272)</f>
        <v>0</v>
      </c>
      <c r="W272" s="1">
        <f>MIN($F272)</f>
        <v>0</v>
      </c>
      <c r="X272" s="1">
        <f>MIN($G272)</f>
        <v>0</v>
      </c>
      <c r="Y272" s="1">
        <f>MIN($H272)</f>
        <v>0</v>
      </c>
      <c r="Z272" s="1">
        <f>MIN($I272)</f>
        <v>0</v>
      </c>
      <c r="AA272" s="1">
        <f>MIN($J272)</f>
        <v>0</v>
      </c>
      <c r="AB272" s="1">
        <f>MIN($K272)</f>
        <v>0</v>
      </c>
      <c r="AC272" s="1">
        <f>MIN($M272)</f>
        <v>0</v>
      </c>
      <c r="AD272" s="1">
        <f>MIN($N272)</f>
        <v>0</v>
      </c>
      <c r="AE272" s="1">
        <f>MIN($P272)</f>
        <v>0</v>
      </c>
      <c r="AF272" s="1">
        <f>MIN($Q272)</f>
        <v>0</v>
      </c>
      <c r="AG272" s="1">
        <f>MIN($R272)</f>
        <v>0</v>
      </c>
      <c r="AH272" s="1">
        <f>MEDIAN($B272)</f>
        <v>0</v>
      </c>
      <c r="AI272" s="1">
        <f>MEDIAN($C272)</f>
        <v>0</v>
      </c>
      <c r="AJ272" s="1">
        <f>MEDIAN($D272)</f>
        <v>0</v>
      </c>
      <c r="AK272" s="1">
        <f>MEDIAN($E272)</f>
        <v>0</v>
      </c>
      <c r="AL272" s="1">
        <f>MEDIAN($F272)</f>
        <v>0</v>
      </c>
      <c r="AM272" s="1">
        <f>MEDIAN($G272)</f>
        <v>0</v>
      </c>
      <c r="AN272" s="1">
        <f>MEDIAN($H272)</f>
        <v>0</v>
      </c>
      <c r="AO272" s="1">
        <f>MEDIAN($I272)</f>
        <v>0</v>
      </c>
      <c r="AP272" s="1">
        <f>MEDIAN($J272)</f>
        <v>0</v>
      </c>
      <c r="AQ272" s="1">
        <f>MEDIAN($K272)</f>
        <v>0</v>
      </c>
      <c r="AR272" s="1">
        <f>MEDIAN($M272)</f>
        <v>0</v>
      </c>
      <c r="AS272" s="1">
        <f>MEDIAN($N272)</f>
        <v>0</v>
      </c>
      <c r="AT272" s="1">
        <f>MEDIAN($P272)</f>
        <v>0</v>
      </c>
      <c r="AU272" s="1">
        <f>MEDIAN($Q272)</f>
        <v>0</v>
      </c>
      <c r="AV272" s="1">
        <f>MEDIAN($R272)</f>
        <v>0</v>
      </c>
      <c r="AW272" s="1">
        <f>MAX($B272)</f>
        <v>0</v>
      </c>
      <c r="AX272" s="1">
        <f>MAX($C272)</f>
        <v>0</v>
      </c>
      <c r="AY272" s="1">
        <f>MAX($D272)</f>
        <v>0</v>
      </c>
      <c r="AZ272" s="1">
        <f>MAX($E272)</f>
        <v>0</v>
      </c>
      <c r="BA272" s="1">
        <f>MAX($F272)</f>
        <v>0</v>
      </c>
      <c r="BB272" s="1">
        <f>MAX($G272)</f>
        <v>0</v>
      </c>
      <c r="BC272" s="1">
        <f>MAX($H272)</f>
        <v>0</v>
      </c>
      <c r="BD272" s="1">
        <f>MAX($I272)</f>
        <v>0</v>
      </c>
      <c r="BE272" s="1">
        <f>MAX($J272)</f>
        <v>0</v>
      </c>
      <c r="BF272" s="1">
        <f>MAX($K272)</f>
        <v>0</v>
      </c>
      <c r="BG272" s="1">
        <f>MAX($M272)</f>
        <v>0</v>
      </c>
      <c r="BH272" s="1">
        <f>MAX($N272)</f>
        <v>0</v>
      </c>
      <c r="BI272" s="1">
        <f>MAX($P272)</f>
        <v>0</v>
      </c>
      <c r="BJ272" s="1">
        <f>MAX($Q272)</f>
        <v>0</v>
      </c>
      <c r="BK272" s="1">
        <f>MAX($R272)</f>
        <v>0</v>
      </c>
    </row>
    <row r="273" spans="1:63">
      <c r="A273" s="1" t="s">
        <v>270</v>
      </c>
      <c r="B273" s="1">
        <v>0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0.02</v>
      </c>
      <c r="J273" s="1">
        <v>3000</v>
      </c>
      <c r="K273" s="1">
        <v>0</v>
      </c>
      <c r="L273" s="1" t="s">
        <v>503</v>
      </c>
      <c r="M273" s="1">
        <v>0</v>
      </c>
      <c r="N273" s="1">
        <v>0</v>
      </c>
      <c r="O273" s="1" t="s">
        <v>507</v>
      </c>
      <c r="P273" s="1">
        <v>1500</v>
      </c>
      <c r="Q273" s="1">
        <v>1</v>
      </c>
      <c r="R273" s="1">
        <v>0</v>
      </c>
      <c r="S273" s="1">
        <f>MIN($B273)</f>
        <v>0</v>
      </c>
      <c r="T273" s="1">
        <f>MIN($C273)</f>
        <v>0</v>
      </c>
      <c r="U273" s="1">
        <f>MIN($D273)</f>
        <v>0</v>
      </c>
      <c r="V273" s="1">
        <f>MIN($E273)</f>
        <v>0</v>
      </c>
      <c r="W273" s="1">
        <f>MIN($F273)</f>
        <v>0</v>
      </c>
      <c r="X273" s="1">
        <f>MIN($G273)</f>
        <v>0</v>
      </c>
      <c r="Y273" s="1">
        <f>MIN($H273)</f>
        <v>0</v>
      </c>
      <c r="Z273" s="1">
        <f>MIN($I273)</f>
        <v>0</v>
      </c>
      <c r="AA273" s="1">
        <f>MIN($J273)</f>
        <v>0</v>
      </c>
      <c r="AB273" s="1">
        <f>MIN($K273)</f>
        <v>0</v>
      </c>
      <c r="AC273" s="1">
        <f>MIN($M273)</f>
        <v>0</v>
      </c>
      <c r="AD273" s="1">
        <f>MIN($N273)</f>
        <v>0</v>
      </c>
      <c r="AE273" s="1">
        <f>MIN($P273)</f>
        <v>0</v>
      </c>
      <c r="AF273" s="1">
        <f>MIN($Q273)</f>
        <v>0</v>
      </c>
      <c r="AG273" s="1">
        <f>MIN($R273)</f>
        <v>0</v>
      </c>
      <c r="AH273" s="1">
        <f>MEDIAN($B273)</f>
        <v>0</v>
      </c>
      <c r="AI273" s="1">
        <f>MEDIAN($C273)</f>
        <v>0</v>
      </c>
      <c r="AJ273" s="1">
        <f>MEDIAN($D273)</f>
        <v>0</v>
      </c>
      <c r="AK273" s="1">
        <f>MEDIAN($E273)</f>
        <v>0</v>
      </c>
      <c r="AL273" s="1">
        <f>MEDIAN($F273)</f>
        <v>0</v>
      </c>
      <c r="AM273" s="1">
        <f>MEDIAN($G273)</f>
        <v>0</v>
      </c>
      <c r="AN273" s="1">
        <f>MEDIAN($H273)</f>
        <v>0</v>
      </c>
      <c r="AO273" s="1">
        <f>MEDIAN($I273)</f>
        <v>0</v>
      </c>
      <c r="AP273" s="1">
        <f>MEDIAN($J273)</f>
        <v>0</v>
      </c>
      <c r="AQ273" s="1">
        <f>MEDIAN($K273)</f>
        <v>0</v>
      </c>
      <c r="AR273" s="1">
        <f>MEDIAN($M273)</f>
        <v>0</v>
      </c>
      <c r="AS273" s="1">
        <f>MEDIAN($N273)</f>
        <v>0</v>
      </c>
      <c r="AT273" s="1">
        <f>MEDIAN($P273)</f>
        <v>0</v>
      </c>
      <c r="AU273" s="1">
        <f>MEDIAN($Q273)</f>
        <v>0</v>
      </c>
      <c r="AV273" s="1">
        <f>MEDIAN($R273)</f>
        <v>0</v>
      </c>
      <c r="AW273" s="1">
        <f>MAX($B273)</f>
        <v>0</v>
      </c>
      <c r="AX273" s="1">
        <f>MAX($C273)</f>
        <v>0</v>
      </c>
      <c r="AY273" s="1">
        <f>MAX($D273)</f>
        <v>0</v>
      </c>
      <c r="AZ273" s="1">
        <f>MAX($E273)</f>
        <v>0</v>
      </c>
      <c r="BA273" s="1">
        <f>MAX($F273)</f>
        <v>0</v>
      </c>
      <c r="BB273" s="1">
        <f>MAX($G273)</f>
        <v>0</v>
      </c>
      <c r="BC273" s="1">
        <f>MAX($H273)</f>
        <v>0</v>
      </c>
      <c r="BD273" s="1">
        <f>MAX($I273)</f>
        <v>0</v>
      </c>
      <c r="BE273" s="1">
        <f>MAX($J273)</f>
        <v>0</v>
      </c>
      <c r="BF273" s="1">
        <f>MAX($K273)</f>
        <v>0</v>
      </c>
      <c r="BG273" s="1">
        <f>MAX($M273)</f>
        <v>0</v>
      </c>
      <c r="BH273" s="1">
        <f>MAX($N273)</f>
        <v>0</v>
      </c>
      <c r="BI273" s="1">
        <f>MAX($P273)</f>
        <v>0</v>
      </c>
      <c r="BJ273" s="1">
        <f>MAX($Q273)</f>
        <v>0</v>
      </c>
      <c r="BK273" s="1">
        <f>MAX($R273)</f>
        <v>0</v>
      </c>
    </row>
    <row r="274" spans="1:63">
      <c r="A274" s="1" t="s">
        <v>271</v>
      </c>
      <c r="B274" s="1">
        <v>0</v>
      </c>
      <c r="C274" s="1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0.02</v>
      </c>
      <c r="J274" s="1">
        <v>3000</v>
      </c>
      <c r="K274" s="1">
        <v>0</v>
      </c>
      <c r="L274" s="1" t="s">
        <v>503</v>
      </c>
      <c r="M274" s="1">
        <v>0</v>
      </c>
      <c r="N274" s="1">
        <v>0</v>
      </c>
      <c r="O274" s="1" t="s">
        <v>507</v>
      </c>
      <c r="P274" s="1">
        <v>1500</v>
      </c>
      <c r="Q274" s="1">
        <v>1</v>
      </c>
      <c r="R274" s="1">
        <v>0</v>
      </c>
      <c r="S274" s="1">
        <f>MIN($B274)</f>
        <v>0</v>
      </c>
      <c r="T274" s="1">
        <f>MIN($C274)</f>
        <v>0</v>
      </c>
      <c r="U274" s="1">
        <f>MIN($D274)</f>
        <v>0</v>
      </c>
      <c r="V274" s="1">
        <f>MIN($E274)</f>
        <v>0</v>
      </c>
      <c r="W274" s="1">
        <f>MIN($F274)</f>
        <v>0</v>
      </c>
      <c r="X274" s="1">
        <f>MIN($G274)</f>
        <v>0</v>
      </c>
      <c r="Y274" s="1">
        <f>MIN($H274)</f>
        <v>0</v>
      </c>
      <c r="Z274" s="1">
        <f>MIN($I274)</f>
        <v>0</v>
      </c>
      <c r="AA274" s="1">
        <f>MIN($J274)</f>
        <v>0</v>
      </c>
      <c r="AB274" s="1">
        <f>MIN($K274)</f>
        <v>0</v>
      </c>
      <c r="AC274" s="1">
        <f>MIN($M274)</f>
        <v>0</v>
      </c>
      <c r="AD274" s="1">
        <f>MIN($N274)</f>
        <v>0</v>
      </c>
      <c r="AE274" s="1">
        <f>MIN($P274)</f>
        <v>0</v>
      </c>
      <c r="AF274" s="1">
        <f>MIN($Q274)</f>
        <v>0</v>
      </c>
      <c r="AG274" s="1">
        <f>MIN($R274)</f>
        <v>0</v>
      </c>
      <c r="AH274" s="1">
        <f>MEDIAN($B274)</f>
        <v>0</v>
      </c>
      <c r="AI274" s="1">
        <f>MEDIAN($C274)</f>
        <v>0</v>
      </c>
      <c r="AJ274" s="1">
        <f>MEDIAN($D274)</f>
        <v>0</v>
      </c>
      <c r="AK274" s="1">
        <f>MEDIAN($E274)</f>
        <v>0</v>
      </c>
      <c r="AL274" s="1">
        <f>MEDIAN($F274)</f>
        <v>0</v>
      </c>
      <c r="AM274" s="1">
        <f>MEDIAN($G274)</f>
        <v>0</v>
      </c>
      <c r="AN274" s="1">
        <f>MEDIAN($H274)</f>
        <v>0</v>
      </c>
      <c r="AO274" s="1">
        <f>MEDIAN($I274)</f>
        <v>0</v>
      </c>
      <c r="AP274" s="1">
        <f>MEDIAN($J274)</f>
        <v>0</v>
      </c>
      <c r="AQ274" s="1">
        <f>MEDIAN($K274)</f>
        <v>0</v>
      </c>
      <c r="AR274" s="1">
        <f>MEDIAN($M274)</f>
        <v>0</v>
      </c>
      <c r="AS274" s="1">
        <f>MEDIAN($N274)</f>
        <v>0</v>
      </c>
      <c r="AT274" s="1">
        <f>MEDIAN($P274)</f>
        <v>0</v>
      </c>
      <c r="AU274" s="1">
        <f>MEDIAN($Q274)</f>
        <v>0</v>
      </c>
      <c r="AV274" s="1">
        <f>MEDIAN($R274)</f>
        <v>0</v>
      </c>
      <c r="AW274" s="1">
        <f>MAX($B274)</f>
        <v>0</v>
      </c>
      <c r="AX274" s="1">
        <f>MAX($C274)</f>
        <v>0</v>
      </c>
      <c r="AY274" s="1">
        <f>MAX($D274)</f>
        <v>0</v>
      </c>
      <c r="AZ274" s="1">
        <f>MAX($E274)</f>
        <v>0</v>
      </c>
      <c r="BA274" s="1">
        <f>MAX($F274)</f>
        <v>0</v>
      </c>
      <c r="BB274" s="1">
        <f>MAX($G274)</f>
        <v>0</v>
      </c>
      <c r="BC274" s="1">
        <f>MAX($H274)</f>
        <v>0</v>
      </c>
      <c r="BD274" s="1">
        <f>MAX($I274)</f>
        <v>0</v>
      </c>
      <c r="BE274" s="1">
        <f>MAX($J274)</f>
        <v>0</v>
      </c>
      <c r="BF274" s="1">
        <f>MAX($K274)</f>
        <v>0</v>
      </c>
      <c r="BG274" s="1">
        <f>MAX($M274)</f>
        <v>0</v>
      </c>
      <c r="BH274" s="1">
        <f>MAX($N274)</f>
        <v>0</v>
      </c>
      <c r="BI274" s="1">
        <f>MAX($P274)</f>
        <v>0</v>
      </c>
      <c r="BJ274" s="1">
        <f>MAX($Q274)</f>
        <v>0</v>
      </c>
      <c r="BK274" s="1">
        <f>MAX($R274)</f>
        <v>0</v>
      </c>
    </row>
    <row r="275" spans="1:63">
      <c r="A275" s="1" t="s">
        <v>272</v>
      </c>
      <c r="B275" s="1">
        <v>0</v>
      </c>
      <c r="C275" s="1">
        <v>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0.019</v>
      </c>
      <c r="J275" s="1">
        <v>3000</v>
      </c>
      <c r="K275" s="1">
        <v>0</v>
      </c>
      <c r="L275" s="1" t="s">
        <v>503</v>
      </c>
      <c r="M275" s="1">
        <v>0</v>
      </c>
      <c r="N275" s="1">
        <v>0</v>
      </c>
      <c r="O275" s="1" t="s">
        <v>507</v>
      </c>
      <c r="P275" s="1">
        <v>1500</v>
      </c>
      <c r="Q275" s="1">
        <v>1</v>
      </c>
      <c r="R275" s="1">
        <v>0</v>
      </c>
      <c r="S275" s="1">
        <f>MIN($B275)</f>
        <v>0</v>
      </c>
      <c r="T275" s="1">
        <f>MIN($C275)</f>
        <v>0</v>
      </c>
      <c r="U275" s="1">
        <f>MIN($D275)</f>
        <v>0</v>
      </c>
      <c r="V275" s="1">
        <f>MIN($E275)</f>
        <v>0</v>
      </c>
      <c r="W275" s="1">
        <f>MIN($F275)</f>
        <v>0</v>
      </c>
      <c r="X275" s="1">
        <f>MIN($G275)</f>
        <v>0</v>
      </c>
      <c r="Y275" s="1">
        <f>MIN($H275)</f>
        <v>0</v>
      </c>
      <c r="Z275" s="1">
        <f>MIN($I275)</f>
        <v>0</v>
      </c>
      <c r="AA275" s="1">
        <f>MIN($J275)</f>
        <v>0</v>
      </c>
      <c r="AB275" s="1">
        <f>MIN($K275)</f>
        <v>0</v>
      </c>
      <c r="AC275" s="1">
        <f>MIN($M275)</f>
        <v>0</v>
      </c>
      <c r="AD275" s="1">
        <f>MIN($N275)</f>
        <v>0</v>
      </c>
      <c r="AE275" s="1">
        <f>MIN($P275)</f>
        <v>0</v>
      </c>
      <c r="AF275" s="1">
        <f>MIN($Q275)</f>
        <v>0</v>
      </c>
      <c r="AG275" s="1">
        <f>MIN($R275)</f>
        <v>0</v>
      </c>
      <c r="AH275" s="1">
        <f>MEDIAN($B275)</f>
        <v>0</v>
      </c>
      <c r="AI275" s="1">
        <f>MEDIAN($C275)</f>
        <v>0</v>
      </c>
      <c r="AJ275" s="1">
        <f>MEDIAN($D275)</f>
        <v>0</v>
      </c>
      <c r="AK275" s="1">
        <f>MEDIAN($E275)</f>
        <v>0</v>
      </c>
      <c r="AL275" s="1">
        <f>MEDIAN($F275)</f>
        <v>0</v>
      </c>
      <c r="AM275" s="1">
        <f>MEDIAN($G275)</f>
        <v>0</v>
      </c>
      <c r="AN275" s="1">
        <f>MEDIAN($H275)</f>
        <v>0</v>
      </c>
      <c r="AO275" s="1">
        <f>MEDIAN($I275)</f>
        <v>0</v>
      </c>
      <c r="AP275" s="1">
        <f>MEDIAN($J275)</f>
        <v>0</v>
      </c>
      <c r="AQ275" s="1">
        <f>MEDIAN($K275)</f>
        <v>0</v>
      </c>
      <c r="AR275" s="1">
        <f>MEDIAN($M275)</f>
        <v>0</v>
      </c>
      <c r="AS275" s="1">
        <f>MEDIAN($N275)</f>
        <v>0</v>
      </c>
      <c r="AT275" s="1">
        <f>MEDIAN($P275)</f>
        <v>0</v>
      </c>
      <c r="AU275" s="1">
        <f>MEDIAN($Q275)</f>
        <v>0</v>
      </c>
      <c r="AV275" s="1">
        <f>MEDIAN($R275)</f>
        <v>0</v>
      </c>
      <c r="AW275" s="1">
        <f>MAX($B275)</f>
        <v>0</v>
      </c>
      <c r="AX275" s="1">
        <f>MAX($C275)</f>
        <v>0</v>
      </c>
      <c r="AY275" s="1">
        <f>MAX($D275)</f>
        <v>0</v>
      </c>
      <c r="AZ275" s="1">
        <f>MAX($E275)</f>
        <v>0</v>
      </c>
      <c r="BA275" s="1">
        <f>MAX($F275)</f>
        <v>0</v>
      </c>
      <c r="BB275" s="1">
        <f>MAX($G275)</f>
        <v>0</v>
      </c>
      <c r="BC275" s="1">
        <f>MAX($H275)</f>
        <v>0</v>
      </c>
      <c r="BD275" s="1">
        <f>MAX($I275)</f>
        <v>0</v>
      </c>
      <c r="BE275" s="1">
        <f>MAX($J275)</f>
        <v>0</v>
      </c>
      <c r="BF275" s="1">
        <f>MAX($K275)</f>
        <v>0</v>
      </c>
      <c r="BG275" s="1">
        <f>MAX($M275)</f>
        <v>0</v>
      </c>
      <c r="BH275" s="1">
        <f>MAX($N275)</f>
        <v>0</v>
      </c>
      <c r="BI275" s="1">
        <f>MAX($P275)</f>
        <v>0</v>
      </c>
      <c r="BJ275" s="1">
        <f>MAX($Q275)</f>
        <v>0</v>
      </c>
      <c r="BK275" s="1">
        <f>MAX($R275)</f>
        <v>0</v>
      </c>
    </row>
    <row r="276" spans="1:63">
      <c r="A276" s="1" t="s">
        <v>273</v>
      </c>
      <c r="B276" s="1">
        <v>0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0.019</v>
      </c>
      <c r="J276" s="1">
        <v>3000</v>
      </c>
      <c r="K276" s="1">
        <v>0</v>
      </c>
      <c r="L276" s="1" t="s">
        <v>503</v>
      </c>
      <c r="M276" s="1">
        <v>0</v>
      </c>
      <c r="N276" s="1">
        <v>0</v>
      </c>
      <c r="O276" s="1" t="s">
        <v>507</v>
      </c>
      <c r="P276" s="1">
        <v>1500</v>
      </c>
      <c r="Q276" s="1">
        <v>1</v>
      </c>
      <c r="R276" s="1">
        <v>0</v>
      </c>
      <c r="S276" s="1">
        <f>MIN($B276)</f>
        <v>0</v>
      </c>
      <c r="T276" s="1">
        <f>MIN($C276)</f>
        <v>0</v>
      </c>
      <c r="U276" s="1">
        <f>MIN($D276)</f>
        <v>0</v>
      </c>
      <c r="V276" s="1">
        <f>MIN($E276)</f>
        <v>0</v>
      </c>
      <c r="W276" s="1">
        <f>MIN($F276)</f>
        <v>0</v>
      </c>
      <c r="X276" s="1">
        <f>MIN($G276)</f>
        <v>0</v>
      </c>
      <c r="Y276" s="1">
        <f>MIN($H276)</f>
        <v>0</v>
      </c>
      <c r="Z276" s="1">
        <f>MIN($I276)</f>
        <v>0</v>
      </c>
      <c r="AA276" s="1">
        <f>MIN($J276)</f>
        <v>0</v>
      </c>
      <c r="AB276" s="1">
        <f>MIN($K276)</f>
        <v>0</v>
      </c>
      <c r="AC276" s="1">
        <f>MIN($M276)</f>
        <v>0</v>
      </c>
      <c r="AD276" s="1">
        <f>MIN($N276)</f>
        <v>0</v>
      </c>
      <c r="AE276" s="1">
        <f>MIN($P276)</f>
        <v>0</v>
      </c>
      <c r="AF276" s="1">
        <f>MIN($Q276)</f>
        <v>0</v>
      </c>
      <c r="AG276" s="1">
        <f>MIN($R276)</f>
        <v>0</v>
      </c>
      <c r="AH276" s="1">
        <f>MEDIAN($B276)</f>
        <v>0</v>
      </c>
      <c r="AI276" s="1">
        <f>MEDIAN($C276)</f>
        <v>0</v>
      </c>
      <c r="AJ276" s="1">
        <f>MEDIAN($D276)</f>
        <v>0</v>
      </c>
      <c r="AK276" s="1">
        <f>MEDIAN($E276)</f>
        <v>0</v>
      </c>
      <c r="AL276" s="1">
        <f>MEDIAN($F276)</f>
        <v>0</v>
      </c>
      <c r="AM276" s="1">
        <f>MEDIAN($G276)</f>
        <v>0</v>
      </c>
      <c r="AN276" s="1">
        <f>MEDIAN($H276)</f>
        <v>0</v>
      </c>
      <c r="AO276" s="1">
        <f>MEDIAN($I276)</f>
        <v>0</v>
      </c>
      <c r="AP276" s="1">
        <f>MEDIAN($J276)</f>
        <v>0</v>
      </c>
      <c r="AQ276" s="1">
        <f>MEDIAN($K276)</f>
        <v>0</v>
      </c>
      <c r="AR276" s="1">
        <f>MEDIAN($M276)</f>
        <v>0</v>
      </c>
      <c r="AS276" s="1">
        <f>MEDIAN($N276)</f>
        <v>0</v>
      </c>
      <c r="AT276" s="1">
        <f>MEDIAN($P276)</f>
        <v>0</v>
      </c>
      <c r="AU276" s="1">
        <f>MEDIAN($Q276)</f>
        <v>0</v>
      </c>
      <c r="AV276" s="1">
        <f>MEDIAN($R276)</f>
        <v>0</v>
      </c>
      <c r="AW276" s="1">
        <f>MAX($B276)</f>
        <v>0</v>
      </c>
      <c r="AX276" s="1">
        <f>MAX($C276)</f>
        <v>0</v>
      </c>
      <c r="AY276" s="1">
        <f>MAX($D276)</f>
        <v>0</v>
      </c>
      <c r="AZ276" s="1">
        <f>MAX($E276)</f>
        <v>0</v>
      </c>
      <c r="BA276" s="1">
        <f>MAX($F276)</f>
        <v>0</v>
      </c>
      <c r="BB276" s="1">
        <f>MAX($G276)</f>
        <v>0</v>
      </c>
      <c r="BC276" s="1">
        <f>MAX($H276)</f>
        <v>0</v>
      </c>
      <c r="BD276" s="1">
        <f>MAX($I276)</f>
        <v>0</v>
      </c>
      <c r="BE276" s="1">
        <f>MAX($J276)</f>
        <v>0</v>
      </c>
      <c r="BF276" s="1">
        <f>MAX($K276)</f>
        <v>0</v>
      </c>
      <c r="BG276" s="1">
        <f>MAX($M276)</f>
        <v>0</v>
      </c>
      <c r="BH276" s="1">
        <f>MAX($N276)</f>
        <v>0</v>
      </c>
      <c r="BI276" s="1">
        <f>MAX($P276)</f>
        <v>0</v>
      </c>
      <c r="BJ276" s="1">
        <f>MAX($Q276)</f>
        <v>0</v>
      </c>
      <c r="BK276" s="1">
        <f>MAX($R276)</f>
        <v>0</v>
      </c>
    </row>
    <row r="277" spans="1:63">
      <c r="A277" s="1" t="s">
        <v>274</v>
      </c>
      <c r="B277" s="1">
        <v>0</v>
      </c>
      <c r="C277" s="1">
        <v>0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0.021</v>
      </c>
      <c r="J277" s="1">
        <v>3000</v>
      </c>
      <c r="K277" s="1">
        <v>0</v>
      </c>
      <c r="L277" s="1" t="s">
        <v>503</v>
      </c>
      <c r="M277" s="1">
        <v>0</v>
      </c>
      <c r="N277" s="1">
        <v>0</v>
      </c>
      <c r="O277" s="1" t="s">
        <v>507</v>
      </c>
      <c r="P277" s="1">
        <v>1500</v>
      </c>
      <c r="Q277" s="1">
        <v>1</v>
      </c>
      <c r="R277" s="1">
        <v>0</v>
      </c>
      <c r="S277" s="1">
        <f>MIN($B277)</f>
        <v>0</v>
      </c>
      <c r="T277" s="1">
        <f>MIN($C277)</f>
        <v>0</v>
      </c>
      <c r="U277" s="1">
        <f>MIN($D277)</f>
        <v>0</v>
      </c>
      <c r="V277" s="1">
        <f>MIN($E277)</f>
        <v>0</v>
      </c>
      <c r="W277" s="1">
        <f>MIN($F277)</f>
        <v>0</v>
      </c>
      <c r="X277" s="1">
        <f>MIN($G277)</f>
        <v>0</v>
      </c>
      <c r="Y277" s="1">
        <f>MIN($H277)</f>
        <v>0</v>
      </c>
      <c r="Z277" s="1">
        <f>MIN($I277)</f>
        <v>0</v>
      </c>
      <c r="AA277" s="1">
        <f>MIN($J277)</f>
        <v>0</v>
      </c>
      <c r="AB277" s="1">
        <f>MIN($K277)</f>
        <v>0</v>
      </c>
      <c r="AC277" s="1">
        <f>MIN($M277)</f>
        <v>0</v>
      </c>
      <c r="AD277" s="1">
        <f>MIN($N277)</f>
        <v>0</v>
      </c>
      <c r="AE277" s="1">
        <f>MIN($P277)</f>
        <v>0</v>
      </c>
      <c r="AF277" s="1">
        <f>MIN($Q277)</f>
        <v>0</v>
      </c>
      <c r="AG277" s="1">
        <f>MIN($R277)</f>
        <v>0</v>
      </c>
      <c r="AH277" s="1">
        <f>MEDIAN($B277)</f>
        <v>0</v>
      </c>
      <c r="AI277" s="1">
        <f>MEDIAN($C277)</f>
        <v>0</v>
      </c>
      <c r="AJ277" s="1">
        <f>MEDIAN($D277)</f>
        <v>0</v>
      </c>
      <c r="AK277" s="1">
        <f>MEDIAN($E277)</f>
        <v>0</v>
      </c>
      <c r="AL277" s="1">
        <f>MEDIAN($F277)</f>
        <v>0</v>
      </c>
      <c r="AM277" s="1">
        <f>MEDIAN($G277)</f>
        <v>0</v>
      </c>
      <c r="AN277" s="1">
        <f>MEDIAN($H277)</f>
        <v>0</v>
      </c>
      <c r="AO277" s="1">
        <f>MEDIAN($I277)</f>
        <v>0</v>
      </c>
      <c r="AP277" s="1">
        <f>MEDIAN($J277)</f>
        <v>0</v>
      </c>
      <c r="AQ277" s="1">
        <f>MEDIAN($K277)</f>
        <v>0</v>
      </c>
      <c r="AR277" s="1">
        <f>MEDIAN($M277)</f>
        <v>0</v>
      </c>
      <c r="AS277" s="1">
        <f>MEDIAN($N277)</f>
        <v>0</v>
      </c>
      <c r="AT277" s="1">
        <f>MEDIAN($P277)</f>
        <v>0</v>
      </c>
      <c r="AU277" s="1">
        <f>MEDIAN($Q277)</f>
        <v>0</v>
      </c>
      <c r="AV277" s="1">
        <f>MEDIAN($R277)</f>
        <v>0</v>
      </c>
      <c r="AW277" s="1">
        <f>MAX($B277)</f>
        <v>0</v>
      </c>
      <c r="AX277" s="1">
        <f>MAX($C277)</f>
        <v>0</v>
      </c>
      <c r="AY277" s="1">
        <f>MAX($D277)</f>
        <v>0</v>
      </c>
      <c r="AZ277" s="1">
        <f>MAX($E277)</f>
        <v>0</v>
      </c>
      <c r="BA277" s="1">
        <f>MAX($F277)</f>
        <v>0</v>
      </c>
      <c r="BB277" s="1">
        <f>MAX($G277)</f>
        <v>0</v>
      </c>
      <c r="BC277" s="1">
        <f>MAX($H277)</f>
        <v>0</v>
      </c>
      <c r="BD277" s="1">
        <f>MAX($I277)</f>
        <v>0</v>
      </c>
      <c r="BE277" s="1">
        <f>MAX($J277)</f>
        <v>0</v>
      </c>
      <c r="BF277" s="1">
        <f>MAX($K277)</f>
        <v>0</v>
      </c>
      <c r="BG277" s="1">
        <f>MAX($M277)</f>
        <v>0</v>
      </c>
      <c r="BH277" s="1">
        <f>MAX($N277)</f>
        <v>0</v>
      </c>
      <c r="BI277" s="1">
        <f>MAX($P277)</f>
        <v>0</v>
      </c>
      <c r="BJ277" s="1">
        <f>MAX($Q277)</f>
        <v>0</v>
      </c>
      <c r="BK277" s="1">
        <f>MAX($R277)</f>
        <v>0</v>
      </c>
    </row>
    <row r="278" spans="1:63">
      <c r="A278" s="1" t="s">
        <v>275</v>
      </c>
      <c r="B278" s="1">
        <v>0</v>
      </c>
      <c r="C278" s="1">
        <v>0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0.022</v>
      </c>
      <c r="J278" s="1">
        <v>3000</v>
      </c>
      <c r="K278" s="1">
        <v>0</v>
      </c>
      <c r="L278" s="1" t="s">
        <v>503</v>
      </c>
      <c r="M278" s="1">
        <v>0</v>
      </c>
      <c r="N278" s="1">
        <v>0</v>
      </c>
      <c r="O278" s="1" t="s">
        <v>507</v>
      </c>
      <c r="P278" s="1">
        <v>1500</v>
      </c>
      <c r="Q278" s="1">
        <v>1</v>
      </c>
      <c r="R278" s="1">
        <v>0</v>
      </c>
      <c r="S278" s="1">
        <f>MIN($B278)</f>
        <v>0</v>
      </c>
      <c r="T278" s="1">
        <f>MIN($C278)</f>
        <v>0</v>
      </c>
      <c r="U278" s="1">
        <f>MIN($D278)</f>
        <v>0</v>
      </c>
      <c r="V278" s="1">
        <f>MIN($E278)</f>
        <v>0</v>
      </c>
      <c r="W278" s="1">
        <f>MIN($F278)</f>
        <v>0</v>
      </c>
      <c r="X278" s="1">
        <f>MIN($G278)</f>
        <v>0</v>
      </c>
      <c r="Y278" s="1">
        <f>MIN($H278)</f>
        <v>0</v>
      </c>
      <c r="Z278" s="1">
        <f>MIN($I278)</f>
        <v>0</v>
      </c>
      <c r="AA278" s="1">
        <f>MIN($J278)</f>
        <v>0</v>
      </c>
      <c r="AB278" s="1">
        <f>MIN($K278)</f>
        <v>0</v>
      </c>
      <c r="AC278" s="1">
        <f>MIN($M278)</f>
        <v>0</v>
      </c>
      <c r="AD278" s="1">
        <f>MIN($N278)</f>
        <v>0</v>
      </c>
      <c r="AE278" s="1">
        <f>MIN($P278)</f>
        <v>0</v>
      </c>
      <c r="AF278" s="1">
        <f>MIN($Q278)</f>
        <v>0</v>
      </c>
      <c r="AG278" s="1">
        <f>MIN($R278)</f>
        <v>0</v>
      </c>
      <c r="AH278" s="1">
        <f>MEDIAN($B278)</f>
        <v>0</v>
      </c>
      <c r="AI278" s="1">
        <f>MEDIAN($C278)</f>
        <v>0</v>
      </c>
      <c r="AJ278" s="1">
        <f>MEDIAN($D278)</f>
        <v>0</v>
      </c>
      <c r="AK278" s="1">
        <f>MEDIAN($E278)</f>
        <v>0</v>
      </c>
      <c r="AL278" s="1">
        <f>MEDIAN($F278)</f>
        <v>0</v>
      </c>
      <c r="AM278" s="1">
        <f>MEDIAN($G278)</f>
        <v>0</v>
      </c>
      <c r="AN278" s="1">
        <f>MEDIAN($H278)</f>
        <v>0</v>
      </c>
      <c r="AO278" s="1">
        <f>MEDIAN($I278)</f>
        <v>0</v>
      </c>
      <c r="AP278" s="1">
        <f>MEDIAN($J278)</f>
        <v>0</v>
      </c>
      <c r="AQ278" s="1">
        <f>MEDIAN($K278)</f>
        <v>0</v>
      </c>
      <c r="AR278" s="1">
        <f>MEDIAN($M278)</f>
        <v>0</v>
      </c>
      <c r="AS278" s="1">
        <f>MEDIAN($N278)</f>
        <v>0</v>
      </c>
      <c r="AT278" s="1">
        <f>MEDIAN($P278)</f>
        <v>0</v>
      </c>
      <c r="AU278" s="1">
        <f>MEDIAN($Q278)</f>
        <v>0</v>
      </c>
      <c r="AV278" s="1">
        <f>MEDIAN($R278)</f>
        <v>0</v>
      </c>
      <c r="AW278" s="1">
        <f>MAX($B278)</f>
        <v>0</v>
      </c>
      <c r="AX278" s="1">
        <f>MAX($C278)</f>
        <v>0</v>
      </c>
      <c r="AY278" s="1">
        <f>MAX($D278)</f>
        <v>0</v>
      </c>
      <c r="AZ278" s="1">
        <f>MAX($E278)</f>
        <v>0</v>
      </c>
      <c r="BA278" s="1">
        <f>MAX($F278)</f>
        <v>0</v>
      </c>
      <c r="BB278" s="1">
        <f>MAX($G278)</f>
        <v>0</v>
      </c>
      <c r="BC278" s="1">
        <f>MAX($H278)</f>
        <v>0</v>
      </c>
      <c r="BD278" s="1">
        <f>MAX($I278)</f>
        <v>0</v>
      </c>
      <c r="BE278" s="1">
        <f>MAX($J278)</f>
        <v>0</v>
      </c>
      <c r="BF278" s="1">
        <f>MAX($K278)</f>
        <v>0</v>
      </c>
      <c r="BG278" s="1">
        <f>MAX($M278)</f>
        <v>0</v>
      </c>
      <c r="BH278" s="1">
        <f>MAX($N278)</f>
        <v>0</v>
      </c>
      <c r="BI278" s="1">
        <f>MAX($P278)</f>
        <v>0</v>
      </c>
      <c r="BJ278" s="1">
        <f>MAX($Q278)</f>
        <v>0</v>
      </c>
      <c r="BK278" s="1">
        <f>MAX($R278)</f>
        <v>0</v>
      </c>
    </row>
    <row r="279" spans="1:63">
      <c r="A279" s="1" t="s">
        <v>276</v>
      </c>
      <c r="B279" s="1">
        <v>0</v>
      </c>
      <c r="C279" s="1">
        <v>0</v>
      </c>
      <c r="D279" s="1">
        <v>0</v>
      </c>
      <c r="E279" s="1">
        <v>0</v>
      </c>
      <c r="F279" s="1">
        <v>6</v>
      </c>
      <c r="G279" s="1">
        <v>0</v>
      </c>
      <c r="H279" s="1">
        <v>0</v>
      </c>
      <c r="I279" s="1">
        <v>0.091</v>
      </c>
      <c r="J279" s="1">
        <v>3000</v>
      </c>
      <c r="K279" s="1">
        <v>0</v>
      </c>
      <c r="L279" s="1" t="s">
        <v>503</v>
      </c>
      <c r="M279" s="1">
        <v>0</v>
      </c>
      <c r="N279" s="1">
        <v>0</v>
      </c>
      <c r="O279" s="1" t="s">
        <v>507</v>
      </c>
      <c r="P279" s="1">
        <v>1500</v>
      </c>
      <c r="Q279" s="1">
        <v>1</v>
      </c>
      <c r="R279" s="1">
        <v>0</v>
      </c>
      <c r="S279" s="1">
        <f>MIN($B279)</f>
        <v>0</v>
      </c>
      <c r="T279" s="1">
        <f>MIN($C279)</f>
        <v>0</v>
      </c>
      <c r="U279" s="1">
        <f>MIN($D279)</f>
        <v>0</v>
      </c>
      <c r="V279" s="1">
        <f>MIN($E279)</f>
        <v>0</v>
      </c>
      <c r="W279" s="1">
        <f>MIN($F279)</f>
        <v>0</v>
      </c>
      <c r="X279" s="1">
        <f>MIN($G279)</f>
        <v>0</v>
      </c>
      <c r="Y279" s="1">
        <f>MIN($H279)</f>
        <v>0</v>
      </c>
      <c r="Z279" s="1">
        <f>MIN($I279)</f>
        <v>0</v>
      </c>
      <c r="AA279" s="1">
        <f>MIN($J279)</f>
        <v>0</v>
      </c>
      <c r="AB279" s="1">
        <f>MIN($K279)</f>
        <v>0</v>
      </c>
      <c r="AC279" s="1">
        <f>MIN($M279)</f>
        <v>0</v>
      </c>
      <c r="AD279" s="1">
        <f>MIN($N279)</f>
        <v>0</v>
      </c>
      <c r="AE279" s="1">
        <f>MIN($P279)</f>
        <v>0</v>
      </c>
      <c r="AF279" s="1">
        <f>MIN($Q279)</f>
        <v>0</v>
      </c>
      <c r="AG279" s="1">
        <f>MIN($R279)</f>
        <v>0</v>
      </c>
      <c r="AH279" s="1">
        <f>MEDIAN($B279)</f>
        <v>0</v>
      </c>
      <c r="AI279" s="1">
        <f>MEDIAN($C279)</f>
        <v>0</v>
      </c>
      <c r="AJ279" s="1">
        <f>MEDIAN($D279)</f>
        <v>0</v>
      </c>
      <c r="AK279" s="1">
        <f>MEDIAN($E279)</f>
        <v>0</v>
      </c>
      <c r="AL279" s="1">
        <f>MEDIAN($F279)</f>
        <v>0</v>
      </c>
      <c r="AM279" s="1">
        <f>MEDIAN($G279)</f>
        <v>0</v>
      </c>
      <c r="AN279" s="1">
        <f>MEDIAN($H279)</f>
        <v>0</v>
      </c>
      <c r="AO279" s="1">
        <f>MEDIAN($I279)</f>
        <v>0</v>
      </c>
      <c r="AP279" s="1">
        <f>MEDIAN($J279)</f>
        <v>0</v>
      </c>
      <c r="AQ279" s="1">
        <f>MEDIAN($K279)</f>
        <v>0</v>
      </c>
      <c r="AR279" s="1">
        <f>MEDIAN($M279)</f>
        <v>0</v>
      </c>
      <c r="AS279" s="1">
        <f>MEDIAN($N279)</f>
        <v>0</v>
      </c>
      <c r="AT279" s="1">
        <f>MEDIAN($P279)</f>
        <v>0</v>
      </c>
      <c r="AU279" s="1">
        <f>MEDIAN($Q279)</f>
        <v>0</v>
      </c>
      <c r="AV279" s="1">
        <f>MEDIAN($R279)</f>
        <v>0</v>
      </c>
      <c r="AW279" s="1">
        <f>MAX($B279)</f>
        <v>0</v>
      </c>
      <c r="AX279" s="1">
        <f>MAX($C279)</f>
        <v>0</v>
      </c>
      <c r="AY279" s="1">
        <f>MAX($D279)</f>
        <v>0</v>
      </c>
      <c r="AZ279" s="1">
        <f>MAX($E279)</f>
        <v>0</v>
      </c>
      <c r="BA279" s="1">
        <f>MAX($F279)</f>
        <v>0</v>
      </c>
      <c r="BB279" s="1">
        <f>MAX($G279)</f>
        <v>0</v>
      </c>
      <c r="BC279" s="1">
        <f>MAX($H279)</f>
        <v>0</v>
      </c>
      <c r="BD279" s="1">
        <f>MAX($I279)</f>
        <v>0</v>
      </c>
      <c r="BE279" s="1">
        <f>MAX($J279)</f>
        <v>0</v>
      </c>
      <c r="BF279" s="1">
        <f>MAX($K279)</f>
        <v>0</v>
      </c>
      <c r="BG279" s="1">
        <f>MAX($M279)</f>
        <v>0</v>
      </c>
      <c r="BH279" s="1">
        <f>MAX($N279)</f>
        <v>0</v>
      </c>
      <c r="BI279" s="1">
        <f>MAX($P279)</f>
        <v>0</v>
      </c>
      <c r="BJ279" s="1">
        <f>MAX($Q279)</f>
        <v>0</v>
      </c>
      <c r="BK279" s="1">
        <f>MAX($R279)</f>
        <v>0</v>
      </c>
    </row>
    <row r="280" spans="1:63">
      <c r="A280" s="1" t="s">
        <v>277</v>
      </c>
      <c r="B280" s="1">
        <v>0</v>
      </c>
      <c r="C280" s="1">
        <v>0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0.02</v>
      </c>
      <c r="J280" s="1">
        <v>3000</v>
      </c>
      <c r="K280" s="1">
        <v>0</v>
      </c>
      <c r="L280" s="1" t="s">
        <v>503</v>
      </c>
      <c r="M280" s="1">
        <v>0</v>
      </c>
      <c r="N280" s="1">
        <v>0</v>
      </c>
      <c r="O280" s="1" t="s">
        <v>507</v>
      </c>
      <c r="P280" s="1">
        <v>1500</v>
      </c>
      <c r="Q280" s="1">
        <v>1</v>
      </c>
      <c r="R280" s="1">
        <v>0</v>
      </c>
      <c r="S280" s="1">
        <f>MIN($B280)</f>
        <v>0</v>
      </c>
      <c r="T280" s="1">
        <f>MIN($C280)</f>
        <v>0</v>
      </c>
      <c r="U280" s="1">
        <f>MIN($D280)</f>
        <v>0</v>
      </c>
      <c r="V280" s="1">
        <f>MIN($E280)</f>
        <v>0</v>
      </c>
      <c r="W280" s="1">
        <f>MIN($F280)</f>
        <v>0</v>
      </c>
      <c r="X280" s="1">
        <f>MIN($G280)</f>
        <v>0</v>
      </c>
      <c r="Y280" s="1">
        <f>MIN($H280)</f>
        <v>0</v>
      </c>
      <c r="Z280" s="1">
        <f>MIN($I280)</f>
        <v>0</v>
      </c>
      <c r="AA280" s="1">
        <f>MIN($J280)</f>
        <v>0</v>
      </c>
      <c r="AB280" s="1">
        <f>MIN($K280)</f>
        <v>0</v>
      </c>
      <c r="AC280" s="1">
        <f>MIN($M280)</f>
        <v>0</v>
      </c>
      <c r="AD280" s="1">
        <f>MIN($N280)</f>
        <v>0</v>
      </c>
      <c r="AE280" s="1">
        <f>MIN($P280)</f>
        <v>0</v>
      </c>
      <c r="AF280" s="1">
        <f>MIN($Q280)</f>
        <v>0</v>
      </c>
      <c r="AG280" s="1">
        <f>MIN($R280)</f>
        <v>0</v>
      </c>
      <c r="AH280" s="1">
        <f>MEDIAN($B280)</f>
        <v>0</v>
      </c>
      <c r="AI280" s="1">
        <f>MEDIAN($C280)</f>
        <v>0</v>
      </c>
      <c r="AJ280" s="1">
        <f>MEDIAN($D280)</f>
        <v>0</v>
      </c>
      <c r="AK280" s="1">
        <f>MEDIAN($E280)</f>
        <v>0</v>
      </c>
      <c r="AL280" s="1">
        <f>MEDIAN($F280)</f>
        <v>0</v>
      </c>
      <c r="AM280" s="1">
        <f>MEDIAN($G280)</f>
        <v>0</v>
      </c>
      <c r="AN280" s="1">
        <f>MEDIAN($H280)</f>
        <v>0</v>
      </c>
      <c r="AO280" s="1">
        <f>MEDIAN($I280)</f>
        <v>0</v>
      </c>
      <c r="AP280" s="1">
        <f>MEDIAN($J280)</f>
        <v>0</v>
      </c>
      <c r="AQ280" s="1">
        <f>MEDIAN($K280)</f>
        <v>0</v>
      </c>
      <c r="AR280" s="1">
        <f>MEDIAN($M280)</f>
        <v>0</v>
      </c>
      <c r="AS280" s="1">
        <f>MEDIAN($N280)</f>
        <v>0</v>
      </c>
      <c r="AT280" s="1">
        <f>MEDIAN($P280)</f>
        <v>0</v>
      </c>
      <c r="AU280" s="1">
        <f>MEDIAN($Q280)</f>
        <v>0</v>
      </c>
      <c r="AV280" s="1">
        <f>MEDIAN($R280)</f>
        <v>0</v>
      </c>
      <c r="AW280" s="1">
        <f>MAX($B280)</f>
        <v>0</v>
      </c>
      <c r="AX280" s="1">
        <f>MAX($C280)</f>
        <v>0</v>
      </c>
      <c r="AY280" s="1">
        <f>MAX($D280)</f>
        <v>0</v>
      </c>
      <c r="AZ280" s="1">
        <f>MAX($E280)</f>
        <v>0</v>
      </c>
      <c r="BA280" s="1">
        <f>MAX($F280)</f>
        <v>0</v>
      </c>
      <c r="BB280" s="1">
        <f>MAX($G280)</f>
        <v>0</v>
      </c>
      <c r="BC280" s="1">
        <f>MAX($H280)</f>
        <v>0</v>
      </c>
      <c r="BD280" s="1">
        <f>MAX($I280)</f>
        <v>0</v>
      </c>
      <c r="BE280" s="1">
        <f>MAX($J280)</f>
        <v>0</v>
      </c>
      <c r="BF280" s="1">
        <f>MAX($K280)</f>
        <v>0</v>
      </c>
      <c r="BG280" s="1">
        <f>MAX($M280)</f>
        <v>0</v>
      </c>
      <c r="BH280" s="1">
        <f>MAX($N280)</f>
        <v>0</v>
      </c>
      <c r="BI280" s="1">
        <f>MAX($P280)</f>
        <v>0</v>
      </c>
      <c r="BJ280" s="1">
        <f>MAX($Q280)</f>
        <v>0</v>
      </c>
      <c r="BK280" s="1">
        <f>MAX($R280)</f>
        <v>0</v>
      </c>
    </row>
    <row r="281" spans="1:63">
      <c r="A281" s="1" t="s">
        <v>278</v>
      </c>
      <c r="B281" s="1">
        <v>0</v>
      </c>
      <c r="C281" s="1">
        <v>0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0.019</v>
      </c>
      <c r="J281" s="1">
        <v>3000</v>
      </c>
      <c r="K281" s="1">
        <v>0</v>
      </c>
      <c r="L281" s="1" t="s">
        <v>503</v>
      </c>
      <c r="M281" s="1">
        <v>0</v>
      </c>
      <c r="N281" s="1">
        <v>0</v>
      </c>
      <c r="O281" s="1" t="s">
        <v>507</v>
      </c>
      <c r="P281" s="1">
        <v>1500</v>
      </c>
      <c r="Q281" s="1">
        <v>1</v>
      </c>
      <c r="R281" s="1">
        <v>0</v>
      </c>
      <c r="S281" s="1">
        <f>MIN($B281)</f>
        <v>0</v>
      </c>
      <c r="T281" s="1">
        <f>MIN($C281)</f>
        <v>0</v>
      </c>
      <c r="U281" s="1">
        <f>MIN($D281)</f>
        <v>0</v>
      </c>
      <c r="V281" s="1">
        <f>MIN($E281)</f>
        <v>0</v>
      </c>
      <c r="W281" s="1">
        <f>MIN($F281)</f>
        <v>0</v>
      </c>
      <c r="X281" s="1">
        <f>MIN($G281)</f>
        <v>0</v>
      </c>
      <c r="Y281" s="1">
        <f>MIN($H281)</f>
        <v>0</v>
      </c>
      <c r="Z281" s="1">
        <f>MIN($I281)</f>
        <v>0</v>
      </c>
      <c r="AA281" s="1">
        <f>MIN($J281)</f>
        <v>0</v>
      </c>
      <c r="AB281" s="1">
        <f>MIN($K281)</f>
        <v>0</v>
      </c>
      <c r="AC281" s="1">
        <f>MIN($M281)</f>
        <v>0</v>
      </c>
      <c r="AD281" s="1">
        <f>MIN($N281)</f>
        <v>0</v>
      </c>
      <c r="AE281" s="1">
        <f>MIN($P281)</f>
        <v>0</v>
      </c>
      <c r="AF281" s="1">
        <f>MIN($Q281)</f>
        <v>0</v>
      </c>
      <c r="AG281" s="1">
        <f>MIN($R281)</f>
        <v>0</v>
      </c>
      <c r="AH281" s="1">
        <f>MEDIAN($B281)</f>
        <v>0</v>
      </c>
      <c r="AI281" s="1">
        <f>MEDIAN($C281)</f>
        <v>0</v>
      </c>
      <c r="AJ281" s="1">
        <f>MEDIAN($D281)</f>
        <v>0</v>
      </c>
      <c r="AK281" s="1">
        <f>MEDIAN($E281)</f>
        <v>0</v>
      </c>
      <c r="AL281" s="1">
        <f>MEDIAN($F281)</f>
        <v>0</v>
      </c>
      <c r="AM281" s="1">
        <f>MEDIAN($G281)</f>
        <v>0</v>
      </c>
      <c r="AN281" s="1">
        <f>MEDIAN($H281)</f>
        <v>0</v>
      </c>
      <c r="AO281" s="1">
        <f>MEDIAN($I281)</f>
        <v>0</v>
      </c>
      <c r="AP281" s="1">
        <f>MEDIAN($J281)</f>
        <v>0</v>
      </c>
      <c r="AQ281" s="1">
        <f>MEDIAN($K281)</f>
        <v>0</v>
      </c>
      <c r="AR281" s="1">
        <f>MEDIAN($M281)</f>
        <v>0</v>
      </c>
      <c r="AS281" s="1">
        <f>MEDIAN($N281)</f>
        <v>0</v>
      </c>
      <c r="AT281" s="1">
        <f>MEDIAN($P281)</f>
        <v>0</v>
      </c>
      <c r="AU281" s="1">
        <f>MEDIAN($Q281)</f>
        <v>0</v>
      </c>
      <c r="AV281" s="1">
        <f>MEDIAN($R281)</f>
        <v>0</v>
      </c>
      <c r="AW281" s="1">
        <f>MAX($B281)</f>
        <v>0</v>
      </c>
      <c r="AX281" s="1">
        <f>MAX($C281)</f>
        <v>0</v>
      </c>
      <c r="AY281" s="1">
        <f>MAX($D281)</f>
        <v>0</v>
      </c>
      <c r="AZ281" s="1">
        <f>MAX($E281)</f>
        <v>0</v>
      </c>
      <c r="BA281" s="1">
        <f>MAX($F281)</f>
        <v>0</v>
      </c>
      <c r="BB281" s="1">
        <f>MAX($G281)</f>
        <v>0</v>
      </c>
      <c r="BC281" s="1">
        <f>MAX($H281)</f>
        <v>0</v>
      </c>
      <c r="BD281" s="1">
        <f>MAX($I281)</f>
        <v>0</v>
      </c>
      <c r="BE281" s="1">
        <f>MAX($J281)</f>
        <v>0</v>
      </c>
      <c r="BF281" s="1">
        <f>MAX($K281)</f>
        <v>0</v>
      </c>
      <c r="BG281" s="1">
        <f>MAX($M281)</f>
        <v>0</v>
      </c>
      <c r="BH281" s="1">
        <f>MAX($N281)</f>
        <v>0</v>
      </c>
      <c r="BI281" s="1">
        <f>MAX($P281)</f>
        <v>0</v>
      </c>
      <c r="BJ281" s="1">
        <f>MAX($Q281)</f>
        <v>0</v>
      </c>
      <c r="BK281" s="1">
        <f>MAX($R281)</f>
        <v>0</v>
      </c>
    </row>
    <row r="282" spans="1:63">
      <c r="A282" s="1" t="s">
        <v>279</v>
      </c>
      <c r="B282" s="1">
        <v>0</v>
      </c>
      <c r="C282" s="1">
        <v>0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0.02</v>
      </c>
      <c r="J282" s="1">
        <v>3000</v>
      </c>
      <c r="K282" s="1">
        <v>0</v>
      </c>
      <c r="L282" s="1" t="s">
        <v>503</v>
      </c>
      <c r="M282" s="1">
        <v>0</v>
      </c>
      <c r="N282" s="1">
        <v>0</v>
      </c>
      <c r="O282" s="1" t="s">
        <v>507</v>
      </c>
      <c r="P282" s="1">
        <v>1500</v>
      </c>
      <c r="Q282" s="1">
        <v>1</v>
      </c>
      <c r="R282" s="1">
        <v>0</v>
      </c>
      <c r="S282" s="1">
        <f>MIN($B282)</f>
        <v>0</v>
      </c>
      <c r="T282" s="1">
        <f>MIN($C282)</f>
        <v>0</v>
      </c>
      <c r="U282" s="1">
        <f>MIN($D282)</f>
        <v>0</v>
      </c>
      <c r="V282" s="1">
        <f>MIN($E282)</f>
        <v>0</v>
      </c>
      <c r="W282" s="1">
        <f>MIN($F282)</f>
        <v>0</v>
      </c>
      <c r="X282" s="1">
        <f>MIN($G282)</f>
        <v>0</v>
      </c>
      <c r="Y282" s="1">
        <f>MIN($H282)</f>
        <v>0</v>
      </c>
      <c r="Z282" s="1">
        <f>MIN($I282)</f>
        <v>0</v>
      </c>
      <c r="AA282" s="1">
        <f>MIN($J282)</f>
        <v>0</v>
      </c>
      <c r="AB282" s="1">
        <f>MIN($K282)</f>
        <v>0</v>
      </c>
      <c r="AC282" s="1">
        <f>MIN($M282)</f>
        <v>0</v>
      </c>
      <c r="AD282" s="1">
        <f>MIN($N282)</f>
        <v>0</v>
      </c>
      <c r="AE282" s="1">
        <f>MIN($P282)</f>
        <v>0</v>
      </c>
      <c r="AF282" s="1">
        <f>MIN($Q282)</f>
        <v>0</v>
      </c>
      <c r="AG282" s="1">
        <f>MIN($R282)</f>
        <v>0</v>
      </c>
      <c r="AH282" s="1">
        <f>MEDIAN($B282)</f>
        <v>0</v>
      </c>
      <c r="AI282" s="1">
        <f>MEDIAN($C282)</f>
        <v>0</v>
      </c>
      <c r="AJ282" s="1">
        <f>MEDIAN($D282)</f>
        <v>0</v>
      </c>
      <c r="AK282" s="1">
        <f>MEDIAN($E282)</f>
        <v>0</v>
      </c>
      <c r="AL282" s="1">
        <f>MEDIAN($F282)</f>
        <v>0</v>
      </c>
      <c r="AM282" s="1">
        <f>MEDIAN($G282)</f>
        <v>0</v>
      </c>
      <c r="AN282" s="1">
        <f>MEDIAN($H282)</f>
        <v>0</v>
      </c>
      <c r="AO282" s="1">
        <f>MEDIAN($I282)</f>
        <v>0</v>
      </c>
      <c r="AP282" s="1">
        <f>MEDIAN($J282)</f>
        <v>0</v>
      </c>
      <c r="AQ282" s="1">
        <f>MEDIAN($K282)</f>
        <v>0</v>
      </c>
      <c r="AR282" s="1">
        <f>MEDIAN($M282)</f>
        <v>0</v>
      </c>
      <c r="AS282" s="1">
        <f>MEDIAN($N282)</f>
        <v>0</v>
      </c>
      <c r="AT282" s="1">
        <f>MEDIAN($P282)</f>
        <v>0</v>
      </c>
      <c r="AU282" s="1">
        <f>MEDIAN($Q282)</f>
        <v>0</v>
      </c>
      <c r="AV282" s="1">
        <f>MEDIAN($R282)</f>
        <v>0</v>
      </c>
      <c r="AW282" s="1">
        <f>MAX($B282)</f>
        <v>0</v>
      </c>
      <c r="AX282" s="1">
        <f>MAX($C282)</f>
        <v>0</v>
      </c>
      <c r="AY282" s="1">
        <f>MAX($D282)</f>
        <v>0</v>
      </c>
      <c r="AZ282" s="1">
        <f>MAX($E282)</f>
        <v>0</v>
      </c>
      <c r="BA282" s="1">
        <f>MAX($F282)</f>
        <v>0</v>
      </c>
      <c r="BB282" s="1">
        <f>MAX($G282)</f>
        <v>0</v>
      </c>
      <c r="BC282" s="1">
        <f>MAX($H282)</f>
        <v>0</v>
      </c>
      <c r="BD282" s="1">
        <f>MAX($I282)</f>
        <v>0</v>
      </c>
      <c r="BE282" s="1">
        <f>MAX($J282)</f>
        <v>0</v>
      </c>
      <c r="BF282" s="1">
        <f>MAX($K282)</f>
        <v>0</v>
      </c>
      <c r="BG282" s="1">
        <f>MAX($M282)</f>
        <v>0</v>
      </c>
      <c r="BH282" s="1">
        <f>MAX($N282)</f>
        <v>0</v>
      </c>
      <c r="BI282" s="1">
        <f>MAX($P282)</f>
        <v>0</v>
      </c>
      <c r="BJ282" s="1">
        <f>MAX($Q282)</f>
        <v>0</v>
      </c>
      <c r="BK282" s="1">
        <f>MAX($R282)</f>
        <v>0</v>
      </c>
    </row>
    <row r="283" spans="1:63">
      <c r="A283" s="1" t="s">
        <v>280</v>
      </c>
      <c r="B283" s="1">
        <v>0</v>
      </c>
      <c r="C283" s="1">
        <v>0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v>0.02</v>
      </c>
      <c r="J283" s="1">
        <v>3000</v>
      </c>
      <c r="K283" s="1">
        <v>0</v>
      </c>
      <c r="L283" s="1" t="s">
        <v>503</v>
      </c>
      <c r="M283" s="1">
        <v>0</v>
      </c>
      <c r="N283" s="1">
        <v>0</v>
      </c>
      <c r="O283" s="1" t="s">
        <v>507</v>
      </c>
      <c r="P283" s="1">
        <v>1500</v>
      </c>
      <c r="Q283" s="1">
        <v>1</v>
      </c>
      <c r="R283" s="1">
        <v>0</v>
      </c>
      <c r="S283" s="1">
        <f>MIN($B283)</f>
        <v>0</v>
      </c>
      <c r="T283" s="1">
        <f>MIN($C283)</f>
        <v>0</v>
      </c>
      <c r="U283" s="1">
        <f>MIN($D283)</f>
        <v>0</v>
      </c>
      <c r="V283" s="1">
        <f>MIN($E283)</f>
        <v>0</v>
      </c>
      <c r="W283" s="1">
        <f>MIN($F283)</f>
        <v>0</v>
      </c>
      <c r="X283" s="1">
        <f>MIN($G283)</f>
        <v>0</v>
      </c>
      <c r="Y283" s="1">
        <f>MIN($H283)</f>
        <v>0</v>
      </c>
      <c r="Z283" s="1">
        <f>MIN($I283)</f>
        <v>0</v>
      </c>
      <c r="AA283" s="1">
        <f>MIN($J283)</f>
        <v>0</v>
      </c>
      <c r="AB283" s="1">
        <f>MIN($K283)</f>
        <v>0</v>
      </c>
      <c r="AC283" s="1">
        <f>MIN($M283)</f>
        <v>0</v>
      </c>
      <c r="AD283" s="1">
        <f>MIN($N283)</f>
        <v>0</v>
      </c>
      <c r="AE283" s="1">
        <f>MIN($P283)</f>
        <v>0</v>
      </c>
      <c r="AF283" s="1">
        <f>MIN($Q283)</f>
        <v>0</v>
      </c>
      <c r="AG283" s="1">
        <f>MIN($R283)</f>
        <v>0</v>
      </c>
      <c r="AH283" s="1">
        <f>MEDIAN($B283)</f>
        <v>0</v>
      </c>
      <c r="AI283" s="1">
        <f>MEDIAN($C283)</f>
        <v>0</v>
      </c>
      <c r="AJ283" s="1">
        <f>MEDIAN($D283)</f>
        <v>0</v>
      </c>
      <c r="AK283" s="1">
        <f>MEDIAN($E283)</f>
        <v>0</v>
      </c>
      <c r="AL283" s="1">
        <f>MEDIAN($F283)</f>
        <v>0</v>
      </c>
      <c r="AM283" s="1">
        <f>MEDIAN($G283)</f>
        <v>0</v>
      </c>
      <c r="AN283" s="1">
        <f>MEDIAN($H283)</f>
        <v>0</v>
      </c>
      <c r="AO283" s="1">
        <f>MEDIAN($I283)</f>
        <v>0</v>
      </c>
      <c r="AP283" s="1">
        <f>MEDIAN($J283)</f>
        <v>0</v>
      </c>
      <c r="AQ283" s="1">
        <f>MEDIAN($K283)</f>
        <v>0</v>
      </c>
      <c r="AR283" s="1">
        <f>MEDIAN($M283)</f>
        <v>0</v>
      </c>
      <c r="AS283" s="1">
        <f>MEDIAN($N283)</f>
        <v>0</v>
      </c>
      <c r="AT283" s="1">
        <f>MEDIAN($P283)</f>
        <v>0</v>
      </c>
      <c r="AU283" s="1">
        <f>MEDIAN($Q283)</f>
        <v>0</v>
      </c>
      <c r="AV283" s="1">
        <f>MEDIAN($R283)</f>
        <v>0</v>
      </c>
      <c r="AW283" s="1">
        <f>MAX($B283)</f>
        <v>0</v>
      </c>
      <c r="AX283" s="1">
        <f>MAX($C283)</f>
        <v>0</v>
      </c>
      <c r="AY283" s="1">
        <f>MAX($D283)</f>
        <v>0</v>
      </c>
      <c r="AZ283" s="1">
        <f>MAX($E283)</f>
        <v>0</v>
      </c>
      <c r="BA283" s="1">
        <f>MAX($F283)</f>
        <v>0</v>
      </c>
      <c r="BB283" s="1">
        <f>MAX($G283)</f>
        <v>0</v>
      </c>
      <c r="BC283" s="1">
        <f>MAX($H283)</f>
        <v>0</v>
      </c>
      <c r="BD283" s="1">
        <f>MAX($I283)</f>
        <v>0</v>
      </c>
      <c r="BE283" s="1">
        <f>MAX($J283)</f>
        <v>0</v>
      </c>
      <c r="BF283" s="1">
        <f>MAX($K283)</f>
        <v>0</v>
      </c>
      <c r="BG283" s="1">
        <f>MAX($M283)</f>
        <v>0</v>
      </c>
      <c r="BH283" s="1">
        <f>MAX($N283)</f>
        <v>0</v>
      </c>
      <c r="BI283" s="1">
        <f>MAX($P283)</f>
        <v>0</v>
      </c>
      <c r="BJ283" s="1">
        <f>MAX($Q283)</f>
        <v>0</v>
      </c>
      <c r="BK283" s="1">
        <f>MAX($R283)</f>
        <v>0</v>
      </c>
    </row>
    <row r="284" spans="1:63">
      <c r="A284" s="1" t="s">
        <v>281</v>
      </c>
      <c r="B284" s="1">
        <v>0</v>
      </c>
      <c r="C284" s="1">
        <v>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0.02</v>
      </c>
      <c r="J284" s="1">
        <v>3000</v>
      </c>
      <c r="K284" s="1">
        <v>0</v>
      </c>
      <c r="L284" s="1" t="s">
        <v>503</v>
      </c>
      <c r="M284" s="1">
        <v>0</v>
      </c>
      <c r="N284" s="1">
        <v>0</v>
      </c>
      <c r="O284" s="1" t="s">
        <v>507</v>
      </c>
      <c r="P284" s="1">
        <v>1500</v>
      </c>
      <c r="Q284" s="1">
        <v>1</v>
      </c>
      <c r="R284" s="1">
        <v>0</v>
      </c>
      <c r="S284" s="1">
        <f>MIN($B284)</f>
        <v>0</v>
      </c>
      <c r="T284" s="1">
        <f>MIN($C284)</f>
        <v>0</v>
      </c>
      <c r="U284" s="1">
        <f>MIN($D284)</f>
        <v>0</v>
      </c>
      <c r="V284" s="1">
        <f>MIN($E284)</f>
        <v>0</v>
      </c>
      <c r="W284" s="1">
        <f>MIN($F284)</f>
        <v>0</v>
      </c>
      <c r="X284" s="1">
        <f>MIN($G284)</f>
        <v>0</v>
      </c>
      <c r="Y284" s="1">
        <f>MIN($H284)</f>
        <v>0</v>
      </c>
      <c r="Z284" s="1">
        <f>MIN($I284)</f>
        <v>0</v>
      </c>
      <c r="AA284" s="1">
        <f>MIN($J284)</f>
        <v>0</v>
      </c>
      <c r="AB284" s="1">
        <f>MIN($K284)</f>
        <v>0</v>
      </c>
      <c r="AC284" s="1">
        <f>MIN($M284)</f>
        <v>0</v>
      </c>
      <c r="AD284" s="1">
        <f>MIN($N284)</f>
        <v>0</v>
      </c>
      <c r="AE284" s="1">
        <f>MIN($P284)</f>
        <v>0</v>
      </c>
      <c r="AF284" s="1">
        <f>MIN($Q284)</f>
        <v>0</v>
      </c>
      <c r="AG284" s="1">
        <f>MIN($R284)</f>
        <v>0</v>
      </c>
      <c r="AH284" s="1">
        <f>MEDIAN($B284)</f>
        <v>0</v>
      </c>
      <c r="AI284" s="1">
        <f>MEDIAN($C284)</f>
        <v>0</v>
      </c>
      <c r="AJ284" s="1">
        <f>MEDIAN($D284)</f>
        <v>0</v>
      </c>
      <c r="AK284" s="1">
        <f>MEDIAN($E284)</f>
        <v>0</v>
      </c>
      <c r="AL284" s="1">
        <f>MEDIAN($F284)</f>
        <v>0</v>
      </c>
      <c r="AM284" s="1">
        <f>MEDIAN($G284)</f>
        <v>0</v>
      </c>
      <c r="AN284" s="1">
        <f>MEDIAN($H284)</f>
        <v>0</v>
      </c>
      <c r="AO284" s="1">
        <f>MEDIAN($I284)</f>
        <v>0</v>
      </c>
      <c r="AP284" s="1">
        <f>MEDIAN($J284)</f>
        <v>0</v>
      </c>
      <c r="AQ284" s="1">
        <f>MEDIAN($K284)</f>
        <v>0</v>
      </c>
      <c r="AR284" s="1">
        <f>MEDIAN($M284)</f>
        <v>0</v>
      </c>
      <c r="AS284" s="1">
        <f>MEDIAN($N284)</f>
        <v>0</v>
      </c>
      <c r="AT284" s="1">
        <f>MEDIAN($P284)</f>
        <v>0</v>
      </c>
      <c r="AU284" s="1">
        <f>MEDIAN($Q284)</f>
        <v>0</v>
      </c>
      <c r="AV284" s="1">
        <f>MEDIAN($R284)</f>
        <v>0</v>
      </c>
      <c r="AW284" s="1">
        <f>MAX($B284)</f>
        <v>0</v>
      </c>
      <c r="AX284" s="1">
        <f>MAX($C284)</f>
        <v>0</v>
      </c>
      <c r="AY284" s="1">
        <f>MAX($D284)</f>
        <v>0</v>
      </c>
      <c r="AZ284" s="1">
        <f>MAX($E284)</f>
        <v>0</v>
      </c>
      <c r="BA284" s="1">
        <f>MAX($F284)</f>
        <v>0</v>
      </c>
      <c r="BB284" s="1">
        <f>MAX($G284)</f>
        <v>0</v>
      </c>
      <c r="BC284" s="1">
        <f>MAX($H284)</f>
        <v>0</v>
      </c>
      <c r="BD284" s="1">
        <f>MAX($I284)</f>
        <v>0</v>
      </c>
      <c r="BE284" s="1">
        <f>MAX($J284)</f>
        <v>0</v>
      </c>
      <c r="BF284" s="1">
        <f>MAX($K284)</f>
        <v>0</v>
      </c>
      <c r="BG284" s="1">
        <f>MAX($M284)</f>
        <v>0</v>
      </c>
      <c r="BH284" s="1">
        <f>MAX($N284)</f>
        <v>0</v>
      </c>
      <c r="BI284" s="1">
        <f>MAX($P284)</f>
        <v>0</v>
      </c>
      <c r="BJ284" s="1">
        <f>MAX($Q284)</f>
        <v>0</v>
      </c>
      <c r="BK284" s="1">
        <f>MAX($R284)</f>
        <v>0</v>
      </c>
    </row>
    <row r="285" spans="1:63">
      <c r="A285" s="1" t="s">
        <v>282</v>
      </c>
      <c r="B285" s="1">
        <v>0</v>
      </c>
      <c r="C285" s="1">
        <v>0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0.019</v>
      </c>
      <c r="J285" s="1">
        <v>3000</v>
      </c>
      <c r="K285" s="1">
        <v>0</v>
      </c>
      <c r="L285" s="1" t="s">
        <v>503</v>
      </c>
      <c r="M285" s="1">
        <v>0</v>
      </c>
      <c r="N285" s="1">
        <v>0</v>
      </c>
      <c r="O285" s="1" t="s">
        <v>507</v>
      </c>
      <c r="P285" s="1">
        <v>1500</v>
      </c>
      <c r="Q285" s="1">
        <v>1</v>
      </c>
      <c r="R285" s="1">
        <v>0</v>
      </c>
      <c r="S285" s="1">
        <f>MIN($B285)</f>
        <v>0</v>
      </c>
      <c r="T285" s="1">
        <f>MIN($C285)</f>
        <v>0</v>
      </c>
      <c r="U285" s="1">
        <f>MIN($D285)</f>
        <v>0</v>
      </c>
      <c r="V285" s="1">
        <f>MIN($E285)</f>
        <v>0</v>
      </c>
      <c r="W285" s="1">
        <f>MIN($F285)</f>
        <v>0</v>
      </c>
      <c r="X285" s="1">
        <f>MIN($G285)</f>
        <v>0</v>
      </c>
      <c r="Y285" s="1">
        <f>MIN($H285)</f>
        <v>0</v>
      </c>
      <c r="Z285" s="1">
        <f>MIN($I285)</f>
        <v>0</v>
      </c>
      <c r="AA285" s="1">
        <f>MIN($J285)</f>
        <v>0</v>
      </c>
      <c r="AB285" s="1">
        <f>MIN($K285)</f>
        <v>0</v>
      </c>
      <c r="AC285" s="1">
        <f>MIN($M285)</f>
        <v>0</v>
      </c>
      <c r="AD285" s="1">
        <f>MIN($N285)</f>
        <v>0</v>
      </c>
      <c r="AE285" s="1">
        <f>MIN($P285)</f>
        <v>0</v>
      </c>
      <c r="AF285" s="1">
        <f>MIN($Q285)</f>
        <v>0</v>
      </c>
      <c r="AG285" s="1">
        <f>MIN($R285)</f>
        <v>0</v>
      </c>
      <c r="AH285" s="1">
        <f>MEDIAN($B285)</f>
        <v>0</v>
      </c>
      <c r="AI285" s="1">
        <f>MEDIAN($C285)</f>
        <v>0</v>
      </c>
      <c r="AJ285" s="1">
        <f>MEDIAN($D285)</f>
        <v>0</v>
      </c>
      <c r="AK285" s="1">
        <f>MEDIAN($E285)</f>
        <v>0</v>
      </c>
      <c r="AL285" s="1">
        <f>MEDIAN($F285)</f>
        <v>0</v>
      </c>
      <c r="AM285" s="1">
        <f>MEDIAN($G285)</f>
        <v>0</v>
      </c>
      <c r="AN285" s="1">
        <f>MEDIAN($H285)</f>
        <v>0</v>
      </c>
      <c r="AO285" s="1">
        <f>MEDIAN($I285)</f>
        <v>0</v>
      </c>
      <c r="AP285" s="1">
        <f>MEDIAN($J285)</f>
        <v>0</v>
      </c>
      <c r="AQ285" s="1">
        <f>MEDIAN($K285)</f>
        <v>0</v>
      </c>
      <c r="AR285" s="1">
        <f>MEDIAN($M285)</f>
        <v>0</v>
      </c>
      <c r="AS285" s="1">
        <f>MEDIAN($N285)</f>
        <v>0</v>
      </c>
      <c r="AT285" s="1">
        <f>MEDIAN($P285)</f>
        <v>0</v>
      </c>
      <c r="AU285" s="1">
        <f>MEDIAN($Q285)</f>
        <v>0</v>
      </c>
      <c r="AV285" s="1">
        <f>MEDIAN($R285)</f>
        <v>0</v>
      </c>
      <c r="AW285" s="1">
        <f>MAX($B285)</f>
        <v>0</v>
      </c>
      <c r="AX285" s="1">
        <f>MAX($C285)</f>
        <v>0</v>
      </c>
      <c r="AY285" s="1">
        <f>MAX($D285)</f>
        <v>0</v>
      </c>
      <c r="AZ285" s="1">
        <f>MAX($E285)</f>
        <v>0</v>
      </c>
      <c r="BA285" s="1">
        <f>MAX($F285)</f>
        <v>0</v>
      </c>
      <c r="BB285" s="1">
        <f>MAX($G285)</f>
        <v>0</v>
      </c>
      <c r="BC285" s="1">
        <f>MAX($H285)</f>
        <v>0</v>
      </c>
      <c r="BD285" s="1">
        <f>MAX($I285)</f>
        <v>0</v>
      </c>
      <c r="BE285" s="1">
        <f>MAX($J285)</f>
        <v>0</v>
      </c>
      <c r="BF285" s="1">
        <f>MAX($K285)</f>
        <v>0</v>
      </c>
      <c r="BG285" s="1">
        <f>MAX($M285)</f>
        <v>0</v>
      </c>
      <c r="BH285" s="1">
        <f>MAX($N285)</f>
        <v>0</v>
      </c>
      <c r="BI285" s="1">
        <f>MAX($P285)</f>
        <v>0</v>
      </c>
      <c r="BJ285" s="1">
        <f>MAX($Q285)</f>
        <v>0</v>
      </c>
      <c r="BK285" s="1">
        <f>MAX($R285)</f>
        <v>0</v>
      </c>
    </row>
    <row r="286" spans="1:63">
      <c r="A286" s="1" t="s">
        <v>283</v>
      </c>
      <c r="B286" s="1">
        <v>0</v>
      </c>
      <c r="C286" s="1">
        <v>0</v>
      </c>
      <c r="D286" s="1">
        <v>0</v>
      </c>
      <c r="E286" s="1">
        <v>0</v>
      </c>
      <c r="F286" s="1">
        <v>0</v>
      </c>
      <c r="G286" s="1">
        <v>0</v>
      </c>
      <c r="H286" s="1">
        <v>0</v>
      </c>
      <c r="I286" s="1">
        <v>0.023</v>
      </c>
      <c r="J286" s="1">
        <v>3000</v>
      </c>
      <c r="K286" s="1">
        <v>0</v>
      </c>
      <c r="L286" s="1" t="s">
        <v>503</v>
      </c>
      <c r="M286" s="1">
        <v>0</v>
      </c>
      <c r="N286" s="1">
        <v>0</v>
      </c>
      <c r="O286" s="1" t="s">
        <v>507</v>
      </c>
      <c r="P286" s="1">
        <v>1500</v>
      </c>
      <c r="Q286" s="1">
        <v>1</v>
      </c>
      <c r="R286" s="1">
        <v>0</v>
      </c>
      <c r="S286" s="1">
        <f>MIN($B286)</f>
        <v>0</v>
      </c>
      <c r="T286" s="1">
        <f>MIN($C286)</f>
        <v>0</v>
      </c>
      <c r="U286" s="1">
        <f>MIN($D286)</f>
        <v>0</v>
      </c>
      <c r="V286" s="1">
        <f>MIN($E286)</f>
        <v>0</v>
      </c>
      <c r="W286" s="1">
        <f>MIN($F286)</f>
        <v>0</v>
      </c>
      <c r="X286" s="1">
        <f>MIN($G286)</f>
        <v>0</v>
      </c>
      <c r="Y286" s="1">
        <f>MIN($H286)</f>
        <v>0</v>
      </c>
      <c r="Z286" s="1">
        <f>MIN($I286)</f>
        <v>0</v>
      </c>
      <c r="AA286" s="1">
        <f>MIN($J286)</f>
        <v>0</v>
      </c>
      <c r="AB286" s="1">
        <f>MIN($K286)</f>
        <v>0</v>
      </c>
      <c r="AC286" s="1">
        <f>MIN($M286)</f>
        <v>0</v>
      </c>
      <c r="AD286" s="1">
        <f>MIN($N286)</f>
        <v>0</v>
      </c>
      <c r="AE286" s="1">
        <f>MIN($P286)</f>
        <v>0</v>
      </c>
      <c r="AF286" s="1">
        <f>MIN($Q286)</f>
        <v>0</v>
      </c>
      <c r="AG286" s="1">
        <f>MIN($R286)</f>
        <v>0</v>
      </c>
      <c r="AH286" s="1">
        <f>MEDIAN($B286)</f>
        <v>0</v>
      </c>
      <c r="AI286" s="1">
        <f>MEDIAN($C286)</f>
        <v>0</v>
      </c>
      <c r="AJ286" s="1">
        <f>MEDIAN($D286)</f>
        <v>0</v>
      </c>
      <c r="AK286" s="1">
        <f>MEDIAN($E286)</f>
        <v>0</v>
      </c>
      <c r="AL286" s="1">
        <f>MEDIAN($F286)</f>
        <v>0</v>
      </c>
      <c r="AM286" s="1">
        <f>MEDIAN($G286)</f>
        <v>0</v>
      </c>
      <c r="AN286" s="1">
        <f>MEDIAN($H286)</f>
        <v>0</v>
      </c>
      <c r="AO286" s="1">
        <f>MEDIAN($I286)</f>
        <v>0</v>
      </c>
      <c r="AP286" s="1">
        <f>MEDIAN($J286)</f>
        <v>0</v>
      </c>
      <c r="AQ286" s="1">
        <f>MEDIAN($K286)</f>
        <v>0</v>
      </c>
      <c r="AR286" s="1">
        <f>MEDIAN($M286)</f>
        <v>0</v>
      </c>
      <c r="AS286" s="1">
        <f>MEDIAN($N286)</f>
        <v>0</v>
      </c>
      <c r="AT286" s="1">
        <f>MEDIAN($P286)</f>
        <v>0</v>
      </c>
      <c r="AU286" s="1">
        <f>MEDIAN($Q286)</f>
        <v>0</v>
      </c>
      <c r="AV286" s="1">
        <f>MEDIAN($R286)</f>
        <v>0</v>
      </c>
      <c r="AW286" s="1">
        <f>MAX($B286)</f>
        <v>0</v>
      </c>
      <c r="AX286" s="1">
        <f>MAX($C286)</f>
        <v>0</v>
      </c>
      <c r="AY286" s="1">
        <f>MAX($D286)</f>
        <v>0</v>
      </c>
      <c r="AZ286" s="1">
        <f>MAX($E286)</f>
        <v>0</v>
      </c>
      <c r="BA286" s="1">
        <f>MAX($F286)</f>
        <v>0</v>
      </c>
      <c r="BB286" s="1">
        <f>MAX($G286)</f>
        <v>0</v>
      </c>
      <c r="BC286" s="1">
        <f>MAX($H286)</f>
        <v>0</v>
      </c>
      <c r="BD286" s="1">
        <f>MAX($I286)</f>
        <v>0</v>
      </c>
      <c r="BE286" s="1">
        <f>MAX($J286)</f>
        <v>0</v>
      </c>
      <c r="BF286" s="1">
        <f>MAX($K286)</f>
        <v>0</v>
      </c>
      <c r="BG286" s="1">
        <f>MAX($M286)</f>
        <v>0</v>
      </c>
      <c r="BH286" s="1">
        <f>MAX($N286)</f>
        <v>0</v>
      </c>
      <c r="BI286" s="1">
        <f>MAX($P286)</f>
        <v>0</v>
      </c>
      <c r="BJ286" s="1">
        <f>MAX($Q286)</f>
        <v>0</v>
      </c>
      <c r="BK286" s="1">
        <f>MAX($R286)</f>
        <v>0</v>
      </c>
    </row>
    <row r="287" spans="1:63">
      <c r="A287" s="1" t="s">
        <v>284</v>
      </c>
      <c r="B287" s="1">
        <v>0</v>
      </c>
      <c r="C287" s="1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0.019</v>
      </c>
      <c r="J287" s="1">
        <v>3000</v>
      </c>
      <c r="K287" s="1">
        <v>0</v>
      </c>
      <c r="L287" s="1" t="s">
        <v>503</v>
      </c>
      <c r="M287" s="1">
        <v>0</v>
      </c>
      <c r="N287" s="1">
        <v>0</v>
      </c>
      <c r="O287" s="1" t="s">
        <v>507</v>
      </c>
      <c r="P287" s="1">
        <v>1500</v>
      </c>
      <c r="Q287" s="1">
        <v>1</v>
      </c>
      <c r="R287" s="1">
        <v>0</v>
      </c>
      <c r="S287" s="1">
        <f>MIN($B287)</f>
        <v>0</v>
      </c>
      <c r="T287" s="1">
        <f>MIN($C287)</f>
        <v>0</v>
      </c>
      <c r="U287" s="1">
        <f>MIN($D287)</f>
        <v>0</v>
      </c>
      <c r="V287" s="1">
        <f>MIN($E287)</f>
        <v>0</v>
      </c>
      <c r="W287" s="1">
        <f>MIN($F287)</f>
        <v>0</v>
      </c>
      <c r="X287" s="1">
        <f>MIN($G287)</f>
        <v>0</v>
      </c>
      <c r="Y287" s="1">
        <f>MIN($H287)</f>
        <v>0</v>
      </c>
      <c r="Z287" s="1">
        <f>MIN($I287)</f>
        <v>0</v>
      </c>
      <c r="AA287" s="1">
        <f>MIN($J287)</f>
        <v>0</v>
      </c>
      <c r="AB287" s="1">
        <f>MIN($K287)</f>
        <v>0</v>
      </c>
      <c r="AC287" s="1">
        <f>MIN($M287)</f>
        <v>0</v>
      </c>
      <c r="AD287" s="1">
        <f>MIN($N287)</f>
        <v>0</v>
      </c>
      <c r="AE287" s="1">
        <f>MIN($P287)</f>
        <v>0</v>
      </c>
      <c r="AF287" s="1">
        <f>MIN($Q287)</f>
        <v>0</v>
      </c>
      <c r="AG287" s="1">
        <f>MIN($R287)</f>
        <v>0</v>
      </c>
      <c r="AH287" s="1">
        <f>MEDIAN($B287)</f>
        <v>0</v>
      </c>
      <c r="AI287" s="1">
        <f>MEDIAN($C287)</f>
        <v>0</v>
      </c>
      <c r="AJ287" s="1">
        <f>MEDIAN($D287)</f>
        <v>0</v>
      </c>
      <c r="AK287" s="1">
        <f>MEDIAN($E287)</f>
        <v>0</v>
      </c>
      <c r="AL287" s="1">
        <f>MEDIAN($F287)</f>
        <v>0</v>
      </c>
      <c r="AM287" s="1">
        <f>MEDIAN($G287)</f>
        <v>0</v>
      </c>
      <c r="AN287" s="1">
        <f>MEDIAN($H287)</f>
        <v>0</v>
      </c>
      <c r="AO287" s="1">
        <f>MEDIAN($I287)</f>
        <v>0</v>
      </c>
      <c r="AP287" s="1">
        <f>MEDIAN($J287)</f>
        <v>0</v>
      </c>
      <c r="AQ287" s="1">
        <f>MEDIAN($K287)</f>
        <v>0</v>
      </c>
      <c r="AR287" s="1">
        <f>MEDIAN($M287)</f>
        <v>0</v>
      </c>
      <c r="AS287" s="1">
        <f>MEDIAN($N287)</f>
        <v>0</v>
      </c>
      <c r="AT287" s="1">
        <f>MEDIAN($P287)</f>
        <v>0</v>
      </c>
      <c r="AU287" s="1">
        <f>MEDIAN($Q287)</f>
        <v>0</v>
      </c>
      <c r="AV287" s="1">
        <f>MEDIAN($R287)</f>
        <v>0</v>
      </c>
      <c r="AW287" s="1">
        <f>MAX($B287)</f>
        <v>0</v>
      </c>
      <c r="AX287" s="1">
        <f>MAX($C287)</f>
        <v>0</v>
      </c>
      <c r="AY287" s="1">
        <f>MAX($D287)</f>
        <v>0</v>
      </c>
      <c r="AZ287" s="1">
        <f>MAX($E287)</f>
        <v>0</v>
      </c>
      <c r="BA287" s="1">
        <f>MAX($F287)</f>
        <v>0</v>
      </c>
      <c r="BB287" s="1">
        <f>MAX($G287)</f>
        <v>0</v>
      </c>
      <c r="BC287" s="1">
        <f>MAX($H287)</f>
        <v>0</v>
      </c>
      <c r="BD287" s="1">
        <f>MAX($I287)</f>
        <v>0</v>
      </c>
      <c r="BE287" s="1">
        <f>MAX($J287)</f>
        <v>0</v>
      </c>
      <c r="BF287" s="1">
        <f>MAX($K287)</f>
        <v>0</v>
      </c>
      <c r="BG287" s="1">
        <f>MAX($M287)</f>
        <v>0</v>
      </c>
      <c r="BH287" s="1">
        <f>MAX($N287)</f>
        <v>0</v>
      </c>
      <c r="BI287" s="1">
        <f>MAX($P287)</f>
        <v>0</v>
      </c>
      <c r="BJ287" s="1">
        <f>MAX($Q287)</f>
        <v>0</v>
      </c>
      <c r="BK287" s="1">
        <f>MAX($R287)</f>
        <v>0</v>
      </c>
    </row>
    <row r="288" spans="1:63">
      <c r="A288" s="1" t="s">
        <v>285</v>
      </c>
      <c r="B288" s="1">
        <v>0</v>
      </c>
      <c r="C288" s="1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0.019</v>
      </c>
      <c r="J288" s="1">
        <v>3000</v>
      </c>
      <c r="K288" s="1">
        <v>0</v>
      </c>
      <c r="L288" s="1" t="s">
        <v>503</v>
      </c>
      <c r="M288" s="1">
        <v>0</v>
      </c>
      <c r="N288" s="1">
        <v>0</v>
      </c>
      <c r="O288" s="1" t="s">
        <v>507</v>
      </c>
      <c r="P288" s="1">
        <v>1500</v>
      </c>
      <c r="Q288" s="1">
        <v>1</v>
      </c>
      <c r="R288" s="1">
        <v>0</v>
      </c>
      <c r="S288" s="1">
        <f>MIN($B288)</f>
        <v>0</v>
      </c>
      <c r="T288" s="1">
        <f>MIN($C288)</f>
        <v>0</v>
      </c>
      <c r="U288" s="1">
        <f>MIN($D288)</f>
        <v>0</v>
      </c>
      <c r="V288" s="1">
        <f>MIN($E288)</f>
        <v>0</v>
      </c>
      <c r="W288" s="1">
        <f>MIN($F288)</f>
        <v>0</v>
      </c>
      <c r="X288" s="1">
        <f>MIN($G288)</f>
        <v>0</v>
      </c>
      <c r="Y288" s="1">
        <f>MIN($H288)</f>
        <v>0</v>
      </c>
      <c r="Z288" s="1">
        <f>MIN($I288)</f>
        <v>0</v>
      </c>
      <c r="AA288" s="1">
        <f>MIN($J288)</f>
        <v>0</v>
      </c>
      <c r="AB288" s="1">
        <f>MIN($K288)</f>
        <v>0</v>
      </c>
      <c r="AC288" s="1">
        <f>MIN($M288)</f>
        <v>0</v>
      </c>
      <c r="AD288" s="1">
        <f>MIN($N288)</f>
        <v>0</v>
      </c>
      <c r="AE288" s="1">
        <f>MIN($P288)</f>
        <v>0</v>
      </c>
      <c r="AF288" s="1">
        <f>MIN($Q288)</f>
        <v>0</v>
      </c>
      <c r="AG288" s="1">
        <f>MIN($R288)</f>
        <v>0</v>
      </c>
      <c r="AH288" s="1">
        <f>MEDIAN($B288)</f>
        <v>0</v>
      </c>
      <c r="AI288" s="1">
        <f>MEDIAN($C288)</f>
        <v>0</v>
      </c>
      <c r="AJ288" s="1">
        <f>MEDIAN($D288)</f>
        <v>0</v>
      </c>
      <c r="AK288" s="1">
        <f>MEDIAN($E288)</f>
        <v>0</v>
      </c>
      <c r="AL288" s="1">
        <f>MEDIAN($F288)</f>
        <v>0</v>
      </c>
      <c r="AM288" s="1">
        <f>MEDIAN($G288)</f>
        <v>0</v>
      </c>
      <c r="AN288" s="1">
        <f>MEDIAN($H288)</f>
        <v>0</v>
      </c>
      <c r="AO288" s="1">
        <f>MEDIAN($I288)</f>
        <v>0</v>
      </c>
      <c r="AP288" s="1">
        <f>MEDIAN($J288)</f>
        <v>0</v>
      </c>
      <c r="AQ288" s="1">
        <f>MEDIAN($K288)</f>
        <v>0</v>
      </c>
      <c r="AR288" s="1">
        <f>MEDIAN($M288)</f>
        <v>0</v>
      </c>
      <c r="AS288" s="1">
        <f>MEDIAN($N288)</f>
        <v>0</v>
      </c>
      <c r="AT288" s="1">
        <f>MEDIAN($P288)</f>
        <v>0</v>
      </c>
      <c r="AU288" s="1">
        <f>MEDIAN($Q288)</f>
        <v>0</v>
      </c>
      <c r="AV288" s="1">
        <f>MEDIAN($R288)</f>
        <v>0</v>
      </c>
      <c r="AW288" s="1">
        <f>MAX($B288)</f>
        <v>0</v>
      </c>
      <c r="AX288" s="1">
        <f>MAX($C288)</f>
        <v>0</v>
      </c>
      <c r="AY288" s="1">
        <f>MAX($D288)</f>
        <v>0</v>
      </c>
      <c r="AZ288" s="1">
        <f>MAX($E288)</f>
        <v>0</v>
      </c>
      <c r="BA288" s="1">
        <f>MAX($F288)</f>
        <v>0</v>
      </c>
      <c r="BB288" s="1">
        <f>MAX($G288)</f>
        <v>0</v>
      </c>
      <c r="BC288" s="1">
        <f>MAX($H288)</f>
        <v>0</v>
      </c>
      <c r="BD288" s="1">
        <f>MAX($I288)</f>
        <v>0</v>
      </c>
      <c r="BE288" s="1">
        <f>MAX($J288)</f>
        <v>0</v>
      </c>
      <c r="BF288" s="1">
        <f>MAX($K288)</f>
        <v>0</v>
      </c>
      <c r="BG288" s="1">
        <f>MAX($M288)</f>
        <v>0</v>
      </c>
      <c r="BH288" s="1">
        <f>MAX($N288)</f>
        <v>0</v>
      </c>
      <c r="BI288" s="1">
        <f>MAX($P288)</f>
        <v>0</v>
      </c>
      <c r="BJ288" s="1">
        <f>MAX($Q288)</f>
        <v>0</v>
      </c>
      <c r="BK288" s="1">
        <f>MAX($R288)</f>
        <v>0</v>
      </c>
    </row>
    <row r="289" spans="1:63">
      <c r="A289" s="1" t="s">
        <v>286</v>
      </c>
      <c r="B289" s="1">
        <v>0</v>
      </c>
      <c r="C289" s="1">
        <v>0</v>
      </c>
      <c r="D289" s="1">
        <v>0</v>
      </c>
      <c r="E289" s="1">
        <v>0</v>
      </c>
      <c r="F289" s="1">
        <v>6</v>
      </c>
      <c r="G289" s="1">
        <v>0</v>
      </c>
      <c r="H289" s="1">
        <v>0</v>
      </c>
      <c r="I289" s="1">
        <v>0.091</v>
      </c>
      <c r="J289" s="1">
        <v>3000</v>
      </c>
      <c r="K289" s="1">
        <v>0</v>
      </c>
      <c r="L289" s="1" t="s">
        <v>503</v>
      </c>
      <c r="M289" s="1">
        <v>0</v>
      </c>
      <c r="N289" s="1">
        <v>0</v>
      </c>
      <c r="O289" s="1" t="s">
        <v>507</v>
      </c>
      <c r="P289" s="1">
        <v>1500</v>
      </c>
      <c r="Q289" s="1">
        <v>1</v>
      </c>
      <c r="R289" s="1">
        <v>0</v>
      </c>
      <c r="S289" s="1">
        <f>MIN($B289)</f>
        <v>0</v>
      </c>
      <c r="T289" s="1">
        <f>MIN($C289)</f>
        <v>0</v>
      </c>
      <c r="U289" s="1">
        <f>MIN($D289)</f>
        <v>0</v>
      </c>
      <c r="V289" s="1">
        <f>MIN($E289)</f>
        <v>0</v>
      </c>
      <c r="W289" s="1">
        <f>MIN($F289)</f>
        <v>0</v>
      </c>
      <c r="X289" s="1">
        <f>MIN($G289)</f>
        <v>0</v>
      </c>
      <c r="Y289" s="1">
        <f>MIN($H289)</f>
        <v>0</v>
      </c>
      <c r="Z289" s="1">
        <f>MIN($I289)</f>
        <v>0</v>
      </c>
      <c r="AA289" s="1">
        <f>MIN($J289)</f>
        <v>0</v>
      </c>
      <c r="AB289" s="1">
        <f>MIN($K289)</f>
        <v>0</v>
      </c>
      <c r="AC289" s="1">
        <f>MIN($M289)</f>
        <v>0</v>
      </c>
      <c r="AD289" s="1">
        <f>MIN($N289)</f>
        <v>0</v>
      </c>
      <c r="AE289" s="1">
        <f>MIN($P289)</f>
        <v>0</v>
      </c>
      <c r="AF289" s="1">
        <f>MIN($Q289)</f>
        <v>0</v>
      </c>
      <c r="AG289" s="1">
        <f>MIN($R289)</f>
        <v>0</v>
      </c>
      <c r="AH289" s="1">
        <f>MEDIAN($B289)</f>
        <v>0</v>
      </c>
      <c r="AI289" s="1">
        <f>MEDIAN($C289)</f>
        <v>0</v>
      </c>
      <c r="AJ289" s="1">
        <f>MEDIAN($D289)</f>
        <v>0</v>
      </c>
      <c r="AK289" s="1">
        <f>MEDIAN($E289)</f>
        <v>0</v>
      </c>
      <c r="AL289" s="1">
        <f>MEDIAN($F289)</f>
        <v>0</v>
      </c>
      <c r="AM289" s="1">
        <f>MEDIAN($G289)</f>
        <v>0</v>
      </c>
      <c r="AN289" s="1">
        <f>MEDIAN($H289)</f>
        <v>0</v>
      </c>
      <c r="AO289" s="1">
        <f>MEDIAN($I289)</f>
        <v>0</v>
      </c>
      <c r="AP289" s="1">
        <f>MEDIAN($J289)</f>
        <v>0</v>
      </c>
      <c r="AQ289" s="1">
        <f>MEDIAN($K289)</f>
        <v>0</v>
      </c>
      <c r="AR289" s="1">
        <f>MEDIAN($M289)</f>
        <v>0</v>
      </c>
      <c r="AS289" s="1">
        <f>MEDIAN($N289)</f>
        <v>0</v>
      </c>
      <c r="AT289" s="1">
        <f>MEDIAN($P289)</f>
        <v>0</v>
      </c>
      <c r="AU289" s="1">
        <f>MEDIAN($Q289)</f>
        <v>0</v>
      </c>
      <c r="AV289" s="1">
        <f>MEDIAN($R289)</f>
        <v>0</v>
      </c>
      <c r="AW289" s="1">
        <f>MAX($B289)</f>
        <v>0</v>
      </c>
      <c r="AX289" s="1">
        <f>MAX($C289)</f>
        <v>0</v>
      </c>
      <c r="AY289" s="1">
        <f>MAX($D289)</f>
        <v>0</v>
      </c>
      <c r="AZ289" s="1">
        <f>MAX($E289)</f>
        <v>0</v>
      </c>
      <c r="BA289" s="1">
        <f>MAX($F289)</f>
        <v>0</v>
      </c>
      <c r="BB289" s="1">
        <f>MAX($G289)</f>
        <v>0</v>
      </c>
      <c r="BC289" s="1">
        <f>MAX($H289)</f>
        <v>0</v>
      </c>
      <c r="BD289" s="1">
        <f>MAX($I289)</f>
        <v>0</v>
      </c>
      <c r="BE289" s="1">
        <f>MAX($J289)</f>
        <v>0</v>
      </c>
      <c r="BF289" s="1">
        <f>MAX($K289)</f>
        <v>0</v>
      </c>
      <c r="BG289" s="1">
        <f>MAX($M289)</f>
        <v>0</v>
      </c>
      <c r="BH289" s="1">
        <f>MAX($N289)</f>
        <v>0</v>
      </c>
      <c r="BI289" s="1">
        <f>MAX($P289)</f>
        <v>0</v>
      </c>
      <c r="BJ289" s="1">
        <f>MAX($Q289)</f>
        <v>0</v>
      </c>
      <c r="BK289" s="1">
        <f>MAX($R289)</f>
        <v>0</v>
      </c>
    </row>
    <row r="290" spans="1:63">
      <c r="A290" s="1" t="s">
        <v>287</v>
      </c>
      <c r="B290" s="1">
        <v>0</v>
      </c>
      <c r="C290" s="1">
        <v>0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0.02</v>
      </c>
      <c r="J290" s="1">
        <v>3000</v>
      </c>
      <c r="K290" s="1">
        <v>0</v>
      </c>
      <c r="L290" s="1" t="s">
        <v>503</v>
      </c>
      <c r="M290" s="1">
        <v>0</v>
      </c>
      <c r="N290" s="1">
        <v>0</v>
      </c>
      <c r="O290" s="1" t="s">
        <v>507</v>
      </c>
      <c r="P290" s="1">
        <v>1500</v>
      </c>
      <c r="Q290" s="1">
        <v>1</v>
      </c>
      <c r="R290" s="1">
        <v>0</v>
      </c>
      <c r="S290" s="1">
        <f>MIN($B290)</f>
        <v>0</v>
      </c>
      <c r="T290" s="1">
        <f>MIN($C290)</f>
        <v>0</v>
      </c>
      <c r="U290" s="1">
        <f>MIN($D290)</f>
        <v>0</v>
      </c>
      <c r="V290" s="1">
        <f>MIN($E290)</f>
        <v>0</v>
      </c>
      <c r="W290" s="1">
        <f>MIN($F290)</f>
        <v>0</v>
      </c>
      <c r="X290" s="1">
        <f>MIN($G290)</f>
        <v>0</v>
      </c>
      <c r="Y290" s="1">
        <f>MIN($H290)</f>
        <v>0</v>
      </c>
      <c r="Z290" s="1">
        <f>MIN($I290)</f>
        <v>0</v>
      </c>
      <c r="AA290" s="1">
        <f>MIN($J290)</f>
        <v>0</v>
      </c>
      <c r="AB290" s="1">
        <f>MIN($K290)</f>
        <v>0</v>
      </c>
      <c r="AC290" s="1">
        <f>MIN($M290)</f>
        <v>0</v>
      </c>
      <c r="AD290" s="1">
        <f>MIN($N290)</f>
        <v>0</v>
      </c>
      <c r="AE290" s="1">
        <f>MIN($P290)</f>
        <v>0</v>
      </c>
      <c r="AF290" s="1">
        <f>MIN($Q290)</f>
        <v>0</v>
      </c>
      <c r="AG290" s="1">
        <f>MIN($R290)</f>
        <v>0</v>
      </c>
      <c r="AH290" s="1">
        <f>MEDIAN($B290)</f>
        <v>0</v>
      </c>
      <c r="AI290" s="1">
        <f>MEDIAN($C290)</f>
        <v>0</v>
      </c>
      <c r="AJ290" s="1">
        <f>MEDIAN($D290)</f>
        <v>0</v>
      </c>
      <c r="AK290" s="1">
        <f>MEDIAN($E290)</f>
        <v>0</v>
      </c>
      <c r="AL290" s="1">
        <f>MEDIAN($F290)</f>
        <v>0</v>
      </c>
      <c r="AM290" s="1">
        <f>MEDIAN($G290)</f>
        <v>0</v>
      </c>
      <c r="AN290" s="1">
        <f>MEDIAN($H290)</f>
        <v>0</v>
      </c>
      <c r="AO290" s="1">
        <f>MEDIAN($I290)</f>
        <v>0</v>
      </c>
      <c r="AP290" s="1">
        <f>MEDIAN($J290)</f>
        <v>0</v>
      </c>
      <c r="AQ290" s="1">
        <f>MEDIAN($K290)</f>
        <v>0</v>
      </c>
      <c r="AR290" s="1">
        <f>MEDIAN($M290)</f>
        <v>0</v>
      </c>
      <c r="AS290" s="1">
        <f>MEDIAN($N290)</f>
        <v>0</v>
      </c>
      <c r="AT290" s="1">
        <f>MEDIAN($P290)</f>
        <v>0</v>
      </c>
      <c r="AU290" s="1">
        <f>MEDIAN($Q290)</f>
        <v>0</v>
      </c>
      <c r="AV290" s="1">
        <f>MEDIAN($R290)</f>
        <v>0</v>
      </c>
      <c r="AW290" s="1">
        <f>MAX($B290)</f>
        <v>0</v>
      </c>
      <c r="AX290" s="1">
        <f>MAX($C290)</f>
        <v>0</v>
      </c>
      <c r="AY290" s="1">
        <f>MAX($D290)</f>
        <v>0</v>
      </c>
      <c r="AZ290" s="1">
        <f>MAX($E290)</f>
        <v>0</v>
      </c>
      <c r="BA290" s="1">
        <f>MAX($F290)</f>
        <v>0</v>
      </c>
      <c r="BB290" s="1">
        <f>MAX($G290)</f>
        <v>0</v>
      </c>
      <c r="BC290" s="1">
        <f>MAX($H290)</f>
        <v>0</v>
      </c>
      <c r="BD290" s="1">
        <f>MAX($I290)</f>
        <v>0</v>
      </c>
      <c r="BE290" s="1">
        <f>MAX($J290)</f>
        <v>0</v>
      </c>
      <c r="BF290" s="1">
        <f>MAX($K290)</f>
        <v>0</v>
      </c>
      <c r="BG290" s="1">
        <f>MAX($M290)</f>
        <v>0</v>
      </c>
      <c r="BH290" s="1">
        <f>MAX($N290)</f>
        <v>0</v>
      </c>
      <c r="BI290" s="1">
        <f>MAX($P290)</f>
        <v>0</v>
      </c>
      <c r="BJ290" s="1">
        <f>MAX($Q290)</f>
        <v>0</v>
      </c>
      <c r="BK290" s="1">
        <f>MAX($R290)</f>
        <v>0</v>
      </c>
    </row>
    <row r="291" spans="1:63">
      <c r="A291" s="1" t="s">
        <v>288</v>
      </c>
      <c r="B291" s="1">
        <v>0</v>
      </c>
      <c r="C291" s="1">
        <v>0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0.02</v>
      </c>
      <c r="J291" s="1">
        <v>3000</v>
      </c>
      <c r="K291" s="1">
        <v>0</v>
      </c>
      <c r="L291" s="1" t="s">
        <v>503</v>
      </c>
      <c r="M291" s="1">
        <v>0</v>
      </c>
      <c r="N291" s="1">
        <v>0</v>
      </c>
      <c r="O291" s="1" t="s">
        <v>507</v>
      </c>
      <c r="P291" s="1">
        <v>1500</v>
      </c>
      <c r="Q291" s="1">
        <v>1</v>
      </c>
      <c r="R291" s="1">
        <v>0</v>
      </c>
      <c r="S291" s="1">
        <f>MIN($B291)</f>
        <v>0</v>
      </c>
      <c r="T291" s="1">
        <f>MIN($C291)</f>
        <v>0</v>
      </c>
      <c r="U291" s="1">
        <f>MIN($D291)</f>
        <v>0</v>
      </c>
      <c r="V291" s="1">
        <f>MIN($E291)</f>
        <v>0</v>
      </c>
      <c r="W291" s="1">
        <f>MIN($F291)</f>
        <v>0</v>
      </c>
      <c r="X291" s="1">
        <f>MIN($G291)</f>
        <v>0</v>
      </c>
      <c r="Y291" s="1">
        <f>MIN($H291)</f>
        <v>0</v>
      </c>
      <c r="Z291" s="1">
        <f>MIN($I291)</f>
        <v>0</v>
      </c>
      <c r="AA291" s="1">
        <f>MIN($J291)</f>
        <v>0</v>
      </c>
      <c r="AB291" s="1">
        <f>MIN($K291)</f>
        <v>0</v>
      </c>
      <c r="AC291" s="1">
        <f>MIN($M291)</f>
        <v>0</v>
      </c>
      <c r="AD291" s="1">
        <f>MIN($N291)</f>
        <v>0</v>
      </c>
      <c r="AE291" s="1">
        <f>MIN($P291)</f>
        <v>0</v>
      </c>
      <c r="AF291" s="1">
        <f>MIN($Q291)</f>
        <v>0</v>
      </c>
      <c r="AG291" s="1">
        <f>MIN($R291)</f>
        <v>0</v>
      </c>
      <c r="AH291" s="1">
        <f>MEDIAN($B291)</f>
        <v>0</v>
      </c>
      <c r="AI291" s="1">
        <f>MEDIAN($C291)</f>
        <v>0</v>
      </c>
      <c r="AJ291" s="1">
        <f>MEDIAN($D291)</f>
        <v>0</v>
      </c>
      <c r="AK291" s="1">
        <f>MEDIAN($E291)</f>
        <v>0</v>
      </c>
      <c r="AL291" s="1">
        <f>MEDIAN($F291)</f>
        <v>0</v>
      </c>
      <c r="AM291" s="1">
        <f>MEDIAN($G291)</f>
        <v>0</v>
      </c>
      <c r="AN291" s="1">
        <f>MEDIAN($H291)</f>
        <v>0</v>
      </c>
      <c r="AO291" s="1">
        <f>MEDIAN($I291)</f>
        <v>0</v>
      </c>
      <c r="AP291" s="1">
        <f>MEDIAN($J291)</f>
        <v>0</v>
      </c>
      <c r="AQ291" s="1">
        <f>MEDIAN($K291)</f>
        <v>0</v>
      </c>
      <c r="AR291" s="1">
        <f>MEDIAN($M291)</f>
        <v>0</v>
      </c>
      <c r="AS291" s="1">
        <f>MEDIAN($N291)</f>
        <v>0</v>
      </c>
      <c r="AT291" s="1">
        <f>MEDIAN($P291)</f>
        <v>0</v>
      </c>
      <c r="AU291" s="1">
        <f>MEDIAN($Q291)</f>
        <v>0</v>
      </c>
      <c r="AV291" s="1">
        <f>MEDIAN($R291)</f>
        <v>0</v>
      </c>
      <c r="AW291" s="1">
        <f>MAX($B291)</f>
        <v>0</v>
      </c>
      <c r="AX291" s="1">
        <f>MAX($C291)</f>
        <v>0</v>
      </c>
      <c r="AY291" s="1">
        <f>MAX($D291)</f>
        <v>0</v>
      </c>
      <c r="AZ291" s="1">
        <f>MAX($E291)</f>
        <v>0</v>
      </c>
      <c r="BA291" s="1">
        <f>MAX($F291)</f>
        <v>0</v>
      </c>
      <c r="BB291" s="1">
        <f>MAX($G291)</f>
        <v>0</v>
      </c>
      <c r="BC291" s="1">
        <f>MAX($H291)</f>
        <v>0</v>
      </c>
      <c r="BD291" s="1">
        <f>MAX($I291)</f>
        <v>0</v>
      </c>
      <c r="BE291" s="1">
        <f>MAX($J291)</f>
        <v>0</v>
      </c>
      <c r="BF291" s="1">
        <f>MAX($K291)</f>
        <v>0</v>
      </c>
      <c r="BG291" s="1">
        <f>MAX($M291)</f>
        <v>0</v>
      </c>
      <c r="BH291" s="1">
        <f>MAX($N291)</f>
        <v>0</v>
      </c>
      <c r="BI291" s="1">
        <f>MAX($P291)</f>
        <v>0</v>
      </c>
      <c r="BJ291" s="1">
        <f>MAX($Q291)</f>
        <v>0</v>
      </c>
      <c r="BK291" s="1">
        <f>MAX($R291)</f>
        <v>0</v>
      </c>
    </row>
    <row r="292" spans="1:63">
      <c r="A292" s="1" t="s">
        <v>289</v>
      </c>
      <c r="B292" s="1">
        <v>0</v>
      </c>
      <c r="C292" s="1">
        <v>0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0.023</v>
      </c>
      <c r="J292" s="1">
        <v>3000</v>
      </c>
      <c r="K292" s="1">
        <v>0</v>
      </c>
      <c r="L292" s="1" t="s">
        <v>503</v>
      </c>
      <c r="M292" s="1">
        <v>0</v>
      </c>
      <c r="N292" s="1">
        <v>0</v>
      </c>
      <c r="O292" s="1" t="s">
        <v>507</v>
      </c>
      <c r="P292" s="1">
        <v>1500</v>
      </c>
      <c r="Q292" s="1">
        <v>1</v>
      </c>
      <c r="R292" s="1">
        <v>0</v>
      </c>
      <c r="S292" s="1">
        <f>MIN($B292)</f>
        <v>0</v>
      </c>
      <c r="T292" s="1">
        <f>MIN($C292)</f>
        <v>0</v>
      </c>
      <c r="U292" s="1">
        <f>MIN($D292)</f>
        <v>0</v>
      </c>
      <c r="V292" s="1">
        <f>MIN($E292)</f>
        <v>0</v>
      </c>
      <c r="W292" s="1">
        <f>MIN($F292)</f>
        <v>0</v>
      </c>
      <c r="X292" s="1">
        <f>MIN($G292)</f>
        <v>0</v>
      </c>
      <c r="Y292" s="1">
        <f>MIN($H292)</f>
        <v>0</v>
      </c>
      <c r="Z292" s="1">
        <f>MIN($I292)</f>
        <v>0</v>
      </c>
      <c r="AA292" s="1">
        <f>MIN($J292)</f>
        <v>0</v>
      </c>
      <c r="AB292" s="1">
        <f>MIN($K292)</f>
        <v>0</v>
      </c>
      <c r="AC292" s="1">
        <f>MIN($M292)</f>
        <v>0</v>
      </c>
      <c r="AD292" s="1">
        <f>MIN($N292)</f>
        <v>0</v>
      </c>
      <c r="AE292" s="1">
        <f>MIN($P292)</f>
        <v>0</v>
      </c>
      <c r="AF292" s="1">
        <f>MIN($Q292)</f>
        <v>0</v>
      </c>
      <c r="AG292" s="1">
        <f>MIN($R292)</f>
        <v>0</v>
      </c>
      <c r="AH292" s="1">
        <f>MEDIAN($B292)</f>
        <v>0</v>
      </c>
      <c r="AI292" s="1">
        <f>MEDIAN($C292)</f>
        <v>0</v>
      </c>
      <c r="AJ292" s="1">
        <f>MEDIAN($D292)</f>
        <v>0</v>
      </c>
      <c r="AK292" s="1">
        <f>MEDIAN($E292)</f>
        <v>0</v>
      </c>
      <c r="AL292" s="1">
        <f>MEDIAN($F292)</f>
        <v>0</v>
      </c>
      <c r="AM292" s="1">
        <f>MEDIAN($G292)</f>
        <v>0</v>
      </c>
      <c r="AN292" s="1">
        <f>MEDIAN($H292)</f>
        <v>0</v>
      </c>
      <c r="AO292" s="1">
        <f>MEDIAN($I292)</f>
        <v>0</v>
      </c>
      <c r="AP292" s="1">
        <f>MEDIAN($J292)</f>
        <v>0</v>
      </c>
      <c r="AQ292" s="1">
        <f>MEDIAN($K292)</f>
        <v>0</v>
      </c>
      <c r="AR292" s="1">
        <f>MEDIAN($M292)</f>
        <v>0</v>
      </c>
      <c r="AS292" s="1">
        <f>MEDIAN($N292)</f>
        <v>0</v>
      </c>
      <c r="AT292" s="1">
        <f>MEDIAN($P292)</f>
        <v>0</v>
      </c>
      <c r="AU292" s="1">
        <f>MEDIAN($Q292)</f>
        <v>0</v>
      </c>
      <c r="AV292" s="1">
        <f>MEDIAN($R292)</f>
        <v>0</v>
      </c>
      <c r="AW292" s="1">
        <f>MAX($B292)</f>
        <v>0</v>
      </c>
      <c r="AX292" s="1">
        <f>MAX($C292)</f>
        <v>0</v>
      </c>
      <c r="AY292" s="1">
        <f>MAX($D292)</f>
        <v>0</v>
      </c>
      <c r="AZ292" s="1">
        <f>MAX($E292)</f>
        <v>0</v>
      </c>
      <c r="BA292" s="1">
        <f>MAX($F292)</f>
        <v>0</v>
      </c>
      <c r="BB292" s="1">
        <f>MAX($G292)</f>
        <v>0</v>
      </c>
      <c r="BC292" s="1">
        <f>MAX($H292)</f>
        <v>0</v>
      </c>
      <c r="BD292" s="1">
        <f>MAX($I292)</f>
        <v>0</v>
      </c>
      <c r="BE292" s="1">
        <f>MAX($J292)</f>
        <v>0</v>
      </c>
      <c r="BF292" s="1">
        <f>MAX($K292)</f>
        <v>0</v>
      </c>
      <c r="BG292" s="1">
        <f>MAX($M292)</f>
        <v>0</v>
      </c>
      <c r="BH292" s="1">
        <f>MAX($N292)</f>
        <v>0</v>
      </c>
      <c r="BI292" s="1">
        <f>MAX($P292)</f>
        <v>0</v>
      </c>
      <c r="BJ292" s="1">
        <f>MAX($Q292)</f>
        <v>0</v>
      </c>
      <c r="BK292" s="1">
        <f>MAX($R292)</f>
        <v>0</v>
      </c>
    </row>
    <row r="293" spans="1:63">
      <c r="A293" s="1" t="s">
        <v>290</v>
      </c>
      <c r="B293" s="1">
        <v>0</v>
      </c>
      <c r="C293" s="1">
        <v>0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0.02</v>
      </c>
      <c r="J293" s="1">
        <v>3000</v>
      </c>
      <c r="K293" s="1">
        <v>0</v>
      </c>
      <c r="L293" s="1" t="s">
        <v>503</v>
      </c>
      <c r="M293" s="1">
        <v>0</v>
      </c>
      <c r="N293" s="1">
        <v>0</v>
      </c>
      <c r="O293" s="1" t="s">
        <v>507</v>
      </c>
      <c r="P293" s="1">
        <v>1500</v>
      </c>
      <c r="Q293" s="1">
        <v>1</v>
      </c>
      <c r="R293" s="1">
        <v>0</v>
      </c>
      <c r="S293" s="1">
        <f>MIN($B293)</f>
        <v>0</v>
      </c>
      <c r="T293" s="1">
        <f>MIN($C293)</f>
        <v>0</v>
      </c>
      <c r="U293" s="1">
        <f>MIN($D293)</f>
        <v>0</v>
      </c>
      <c r="V293" s="1">
        <f>MIN($E293)</f>
        <v>0</v>
      </c>
      <c r="W293" s="1">
        <f>MIN($F293)</f>
        <v>0</v>
      </c>
      <c r="X293" s="1">
        <f>MIN($G293)</f>
        <v>0</v>
      </c>
      <c r="Y293" s="1">
        <f>MIN($H293)</f>
        <v>0</v>
      </c>
      <c r="Z293" s="1">
        <f>MIN($I293)</f>
        <v>0</v>
      </c>
      <c r="AA293" s="1">
        <f>MIN($J293)</f>
        <v>0</v>
      </c>
      <c r="AB293" s="1">
        <f>MIN($K293)</f>
        <v>0</v>
      </c>
      <c r="AC293" s="1">
        <f>MIN($M293)</f>
        <v>0</v>
      </c>
      <c r="AD293" s="1">
        <f>MIN($N293)</f>
        <v>0</v>
      </c>
      <c r="AE293" s="1">
        <f>MIN($P293)</f>
        <v>0</v>
      </c>
      <c r="AF293" s="1">
        <f>MIN($Q293)</f>
        <v>0</v>
      </c>
      <c r="AG293" s="1">
        <f>MIN($R293)</f>
        <v>0</v>
      </c>
      <c r="AH293" s="1">
        <f>MEDIAN($B293)</f>
        <v>0</v>
      </c>
      <c r="AI293" s="1">
        <f>MEDIAN($C293)</f>
        <v>0</v>
      </c>
      <c r="AJ293" s="1">
        <f>MEDIAN($D293)</f>
        <v>0</v>
      </c>
      <c r="AK293" s="1">
        <f>MEDIAN($E293)</f>
        <v>0</v>
      </c>
      <c r="AL293" s="1">
        <f>MEDIAN($F293)</f>
        <v>0</v>
      </c>
      <c r="AM293" s="1">
        <f>MEDIAN($G293)</f>
        <v>0</v>
      </c>
      <c r="AN293" s="1">
        <f>MEDIAN($H293)</f>
        <v>0</v>
      </c>
      <c r="AO293" s="1">
        <f>MEDIAN($I293)</f>
        <v>0</v>
      </c>
      <c r="AP293" s="1">
        <f>MEDIAN($J293)</f>
        <v>0</v>
      </c>
      <c r="AQ293" s="1">
        <f>MEDIAN($K293)</f>
        <v>0</v>
      </c>
      <c r="AR293" s="1">
        <f>MEDIAN($M293)</f>
        <v>0</v>
      </c>
      <c r="AS293" s="1">
        <f>MEDIAN($N293)</f>
        <v>0</v>
      </c>
      <c r="AT293" s="1">
        <f>MEDIAN($P293)</f>
        <v>0</v>
      </c>
      <c r="AU293" s="1">
        <f>MEDIAN($Q293)</f>
        <v>0</v>
      </c>
      <c r="AV293" s="1">
        <f>MEDIAN($R293)</f>
        <v>0</v>
      </c>
      <c r="AW293" s="1">
        <f>MAX($B293)</f>
        <v>0</v>
      </c>
      <c r="AX293" s="1">
        <f>MAX($C293)</f>
        <v>0</v>
      </c>
      <c r="AY293" s="1">
        <f>MAX($D293)</f>
        <v>0</v>
      </c>
      <c r="AZ293" s="1">
        <f>MAX($E293)</f>
        <v>0</v>
      </c>
      <c r="BA293" s="1">
        <f>MAX($F293)</f>
        <v>0</v>
      </c>
      <c r="BB293" s="1">
        <f>MAX($G293)</f>
        <v>0</v>
      </c>
      <c r="BC293" s="1">
        <f>MAX($H293)</f>
        <v>0</v>
      </c>
      <c r="BD293" s="1">
        <f>MAX($I293)</f>
        <v>0</v>
      </c>
      <c r="BE293" s="1">
        <f>MAX($J293)</f>
        <v>0</v>
      </c>
      <c r="BF293" s="1">
        <f>MAX($K293)</f>
        <v>0</v>
      </c>
      <c r="BG293" s="1">
        <f>MAX($M293)</f>
        <v>0</v>
      </c>
      <c r="BH293" s="1">
        <f>MAX($N293)</f>
        <v>0</v>
      </c>
      <c r="BI293" s="1">
        <f>MAX($P293)</f>
        <v>0</v>
      </c>
      <c r="BJ293" s="1">
        <f>MAX($Q293)</f>
        <v>0</v>
      </c>
      <c r="BK293" s="1">
        <f>MAX($R293)</f>
        <v>0</v>
      </c>
    </row>
    <row r="294" spans="1:63">
      <c r="A294" s="1" t="s">
        <v>291</v>
      </c>
      <c r="B294" s="1">
        <v>0</v>
      </c>
      <c r="C294" s="1">
        <v>0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0.022</v>
      </c>
      <c r="J294" s="1">
        <v>3000</v>
      </c>
      <c r="K294" s="1">
        <v>0</v>
      </c>
      <c r="L294" s="1" t="s">
        <v>503</v>
      </c>
      <c r="M294" s="1">
        <v>0</v>
      </c>
      <c r="N294" s="1">
        <v>0</v>
      </c>
      <c r="O294" s="1" t="s">
        <v>507</v>
      </c>
      <c r="P294" s="1">
        <v>1500</v>
      </c>
      <c r="Q294" s="1">
        <v>1</v>
      </c>
      <c r="R294" s="1">
        <v>0</v>
      </c>
      <c r="S294" s="1">
        <f>MIN($B294)</f>
        <v>0</v>
      </c>
      <c r="T294" s="1">
        <f>MIN($C294)</f>
        <v>0</v>
      </c>
      <c r="U294" s="1">
        <f>MIN($D294)</f>
        <v>0</v>
      </c>
      <c r="V294" s="1">
        <f>MIN($E294)</f>
        <v>0</v>
      </c>
      <c r="W294" s="1">
        <f>MIN($F294)</f>
        <v>0</v>
      </c>
      <c r="X294" s="1">
        <f>MIN($G294)</f>
        <v>0</v>
      </c>
      <c r="Y294" s="1">
        <f>MIN($H294)</f>
        <v>0</v>
      </c>
      <c r="Z294" s="1">
        <f>MIN($I294)</f>
        <v>0</v>
      </c>
      <c r="AA294" s="1">
        <f>MIN($J294)</f>
        <v>0</v>
      </c>
      <c r="AB294" s="1">
        <f>MIN($K294)</f>
        <v>0</v>
      </c>
      <c r="AC294" s="1">
        <f>MIN($M294)</f>
        <v>0</v>
      </c>
      <c r="AD294" s="1">
        <f>MIN($N294)</f>
        <v>0</v>
      </c>
      <c r="AE294" s="1">
        <f>MIN($P294)</f>
        <v>0</v>
      </c>
      <c r="AF294" s="1">
        <f>MIN($Q294)</f>
        <v>0</v>
      </c>
      <c r="AG294" s="1">
        <f>MIN($R294)</f>
        <v>0</v>
      </c>
      <c r="AH294" s="1">
        <f>MEDIAN($B294)</f>
        <v>0</v>
      </c>
      <c r="AI294" s="1">
        <f>MEDIAN($C294)</f>
        <v>0</v>
      </c>
      <c r="AJ294" s="1">
        <f>MEDIAN($D294)</f>
        <v>0</v>
      </c>
      <c r="AK294" s="1">
        <f>MEDIAN($E294)</f>
        <v>0</v>
      </c>
      <c r="AL294" s="1">
        <f>MEDIAN($F294)</f>
        <v>0</v>
      </c>
      <c r="AM294" s="1">
        <f>MEDIAN($G294)</f>
        <v>0</v>
      </c>
      <c r="AN294" s="1">
        <f>MEDIAN($H294)</f>
        <v>0</v>
      </c>
      <c r="AO294" s="1">
        <f>MEDIAN($I294)</f>
        <v>0</v>
      </c>
      <c r="AP294" s="1">
        <f>MEDIAN($J294)</f>
        <v>0</v>
      </c>
      <c r="AQ294" s="1">
        <f>MEDIAN($K294)</f>
        <v>0</v>
      </c>
      <c r="AR294" s="1">
        <f>MEDIAN($M294)</f>
        <v>0</v>
      </c>
      <c r="AS294" s="1">
        <f>MEDIAN($N294)</f>
        <v>0</v>
      </c>
      <c r="AT294" s="1">
        <f>MEDIAN($P294)</f>
        <v>0</v>
      </c>
      <c r="AU294" s="1">
        <f>MEDIAN($Q294)</f>
        <v>0</v>
      </c>
      <c r="AV294" s="1">
        <f>MEDIAN($R294)</f>
        <v>0</v>
      </c>
      <c r="AW294" s="1">
        <f>MAX($B294)</f>
        <v>0</v>
      </c>
      <c r="AX294" s="1">
        <f>MAX($C294)</f>
        <v>0</v>
      </c>
      <c r="AY294" s="1">
        <f>MAX($D294)</f>
        <v>0</v>
      </c>
      <c r="AZ294" s="1">
        <f>MAX($E294)</f>
        <v>0</v>
      </c>
      <c r="BA294" s="1">
        <f>MAX($F294)</f>
        <v>0</v>
      </c>
      <c r="BB294" s="1">
        <f>MAX($G294)</f>
        <v>0</v>
      </c>
      <c r="BC294" s="1">
        <f>MAX($H294)</f>
        <v>0</v>
      </c>
      <c r="BD294" s="1">
        <f>MAX($I294)</f>
        <v>0</v>
      </c>
      <c r="BE294" s="1">
        <f>MAX($J294)</f>
        <v>0</v>
      </c>
      <c r="BF294" s="1">
        <f>MAX($K294)</f>
        <v>0</v>
      </c>
      <c r="BG294" s="1">
        <f>MAX($M294)</f>
        <v>0</v>
      </c>
      <c r="BH294" s="1">
        <f>MAX($N294)</f>
        <v>0</v>
      </c>
      <c r="BI294" s="1">
        <f>MAX($P294)</f>
        <v>0</v>
      </c>
      <c r="BJ294" s="1">
        <f>MAX($Q294)</f>
        <v>0</v>
      </c>
      <c r="BK294" s="1">
        <f>MAX($R294)</f>
        <v>0</v>
      </c>
    </row>
    <row r="295" spans="1:63">
      <c r="A295" s="1" t="s">
        <v>292</v>
      </c>
      <c r="B295" s="1">
        <v>0</v>
      </c>
      <c r="C295" s="1">
        <v>0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0.02</v>
      </c>
      <c r="J295" s="1">
        <v>3000</v>
      </c>
      <c r="K295" s="1">
        <v>0</v>
      </c>
      <c r="L295" s="1" t="s">
        <v>503</v>
      </c>
      <c r="M295" s="1">
        <v>0</v>
      </c>
      <c r="N295" s="1">
        <v>0</v>
      </c>
      <c r="O295" s="1" t="s">
        <v>507</v>
      </c>
      <c r="P295" s="1">
        <v>1500</v>
      </c>
      <c r="Q295" s="1">
        <v>1</v>
      </c>
      <c r="R295" s="1">
        <v>0</v>
      </c>
      <c r="S295" s="1">
        <f>MIN($B295)</f>
        <v>0</v>
      </c>
      <c r="T295" s="1">
        <f>MIN($C295)</f>
        <v>0</v>
      </c>
      <c r="U295" s="1">
        <f>MIN($D295)</f>
        <v>0</v>
      </c>
      <c r="V295" s="1">
        <f>MIN($E295)</f>
        <v>0</v>
      </c>
      <c r="W295" s="1">
        <f>MIN($F295)</f>
        <v>0</v>
      </c>
      <c r="X295" s="1">
        <f>MIN($G295)</f>
        <v>0</v>
      </c>
      <c r="Y295" s="1">
        <f>MIN($H295)</f>
        <v>0</v>
      </c>
      <c r="Z295" s="1">
        <f>MIN($I295)</f>
        <v>0</v>
      </c>
      <c r="AA295" s="1">
        <f>MIN($J295)</f>
        <v>0</v>
      </c>
      <c r="AB295" s="1">
        <f>MIN($K295)</f>
        <v>0</v>
      </c>
      <c r="AC295" s="1">
        <f>MIN($M295)</f>
        <v>0</v>
      </c>
      <c r="AD295" s="1">
        <f>MIN($N295)</f>
        <v>0</v>
      </c>
      <c r="AE295" s="1">
        <f>MIN($P295)</f>
        <v>0</v>
      </c>
      <c r="AF295" s="1">
        <f>MIN($Q295)</f>
        <v>0</v>
      </c>
      <c r="AG295" s="1">
        <f>MIN($R295)</f>
        <v>0</v>
      </c>
      <c r="AH295" s="1">
        <f>MEDIAN($B295)</f>
        <v>0</v>
      </c>
      <c r="AI295" s="1">
        <f>MEDIAN($C295)</f>
        <v>0</v>
      </c>
      <c r="AJ295" s="1">
        <f>MEDIAN($D295)</f>
        <v>0</v>
      </c>
      <c r="AK295" s="1">
        <f>MEDIAN($E295)</f>
        <v>0</v>
      </c>
      <c r="AL295" s="1">
        <f>MEDIAN($F295)</f>
        <v>0</v>
      </c>
      <c r="AM295" s="1">
        <f>MEDIAN($G295)</f>
        <v>0</v>
      </c>
      <c r="AN295" s="1">
        <f>MEDIAN($H295)</f>
        <v>0</v>
      </c>
      <c r="AO295" s="1">
        <f>MEDIAN($I295)</f>
        <v>0</v>
      </c>
      <c r="AP295" s="1">
        <f>MEDIAN($J295)</f>
        <v>0</v>
      </c>
      <c r="AQ295" s="1">
        <f>MEDIAN($K295)</f>
        <v>0</v>
      </c>
      <c r="AR295" s="1">
        <f>MEDIAN($M295)</f>
        <v>0</v>
      </c>
      <c r="AS295" s="1">
        <f>MEDIAN($N295)</f>
        <v>0</v>
      </c>
      <c r="AT295" s="1">
        <f>MEDIAN($P295)</f>
        <v>0</v>
      </c>
      <c r="AU295" s="1">
        <f>MEDIAN($Q295)</f>
        <v>0</v>
      </c>
      <c r="AV295" s="1">
        <f>MEDIAN($R295)</f>
        <v>0</v>
      </c>
      <c r="AW295" s="1">
        <f>MAX($B295)</f>
        <v>0</v>
      </c>
      <c r="AX295" s="1">
        <f>MAX($C295)</f>
        <v>0</v>
      </c>
      <c r="AY295" s="1">
        <f>MAX($D295)</f>
        <v>0</v>
      </c>
      <c r="AZ295" s="1">
        <f>MAX($E295)</f>
        <v>0</v>
      </c>
      <c r="BA295" s="1">
        <f>MAX($F295)</f>
        <v>0</v>
      </c>
      <c r="BB295" s="1">
        <f>MAX($G295)</f>
        <v>0</v>
      </c>
      <c r="BC295" s="1">
        <f>MAX($H295)</f>
        <v>0</v>
      </c>
      <c r="BD295" s="1">
        <f>MAX($I295)</f>
        <v>0</v>
      </c>
      <c r="BE295" s="1">
        <f>MAX($J295)</f>
        <v>0</v>
      </c>
      <c r="BF295" s="1">
        <f>MAX($K295)</f>
        <v>0</v>
      </c>
      <c r="BG295" s="1">
        <f>MAX($M295)</f>
        <v>0</v>
      </c>
      <c r="BH295" s="1">
        <f>MAX($N295)</f>
        <v>0</v>
      </c>
      <c r="BI295" s="1">
        <f>MAX($P295)</f>
        <v>0</v>
      </c>
      <c r="BJ295" s="1">
        <f>MAX($Q295)</f>
        <v>0</v>
      </c>
      <c r="BK295" s="1">
        <f>MAX($R295)</f>
        <v>0</v>
      </c>
    </row>
    <row r="296" spans="1:63">
      <c r="A296" s="1" t="s">
        <v>293</v>
      </c>
      <c r="B296" s="1">
        <v>0</v>
      </c>
      <c r="C296" s="1">
        <v>0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0.019</v>
      </c>
      <c r="J296" s="1">
        <v>3000</v>
      </c>
      <c r="K296" s="1">
        <v>0</v>
      </c>
      <c r="L296" s="1" t="s">
        <v>503</v>
      </c>
      <c r="M296" s="1">
        <v>0</v>
      </c>
      <c r="N296" s="1">
        <v>0</v>
      </c>
      <c r="O296" s="1" t="s">
        <v>507</v>
      </c>
      <c r="P296" s="1">
        <v>1500</v>
      </c>
      <c r="Q296" s="1">
        <v>1</v>
      </c>
      <c r="R296" s="1">
        <v>0</v>
      </c>
      <c r="S296" s="1">
        <f>MIN($B296)</f>
        <v>0</v>
      </c>
      <c r="T296" s="1">
        <f>MIN($C296)</f>
        <v>0</v>
      </c>
      <c r="U296" s="1">
        <f>MIN($D296)</f>
        <v>0</v>
      </c>
      <c r="V296" s="1">
        <f>MIN($E296)</f>
        <v>0</v>
      </c>
      <c r="W296" s="1">
        <f>MIN($F296)</f>
        <v>0</v>
      </c>
      <c r="X296" s="1">
        <f>MIN($G296)</f>
        <v>0</v>
      </c>
      <c r="Y296" s="1">
        <f>MIN($H296)</f>
        <v>0</v>
      </c>
      <c r="Z296" s="1">
        <f>MIN($I296)</f>
        <v>0</v>
      </c>
      <c r="AA296" s="1">
        <f>MIN($J296)</f>
        <v>0</v>
      </c>
      <c r="AB296" s="1">
        <f>MIN($K296)</f>
        <v>0</v>
      </c>
      <c r="AC296" s="1">
        <f>MIN($M296)</f>
        <v>0</v>
      </c>
      <c r="AD296" s="1">
        <f>MIN($N296)</f>
        <v>0</v>
      </c>
      <c r="AE296" s="1">
        <f>MIN($P296)</f>
        <v>0</v>
      </c>
      <c r="AF296" s="1">
        <f>MIN($Q296)</f>
        <v>0</v>
      </c>
      <c r="AG296" s="1">
        <f>MIN($R296)</f>
        <v>0</v>
      </c>
      <c r="AH296" s="1">
        <f>MEDIAN($B296)</f>
        <v>0</v>
      </c>
      <c r="AI296" s="1">
        <f>MEDIAN($C296)</f>
        <v>0</v>
      </c>
      <c r="AJ296" s="1">
        <f>MEDIAN($D296)</f>
        <v>0</v>
      </c>
      <c r="AK296" s="1">
        <f>MEDIAN($E296)</f>
        <v>0</v>
      </c>
      <c r="AL296" s="1">
        <f>MEDIAN($F296)</f>
        <v>0</v>
      </c>
      <c r="AM296" s="1">
        <f>MEDIAN($G296)</f>
        <v>0</v>
      </c>
      <c r="AN296" s="1">
        <f>MEDIAN($H296)</f>
        <v>0</v>
      </c>
      <c r="AO296" s="1">
        <f>MEDIAN($I296)</f>
        <v>0</v>
      </c>
      <c r="AP296" s="1">
        <f>MEDIAN($J296)</f>
        <v>0</v>
      </c>
      <c r="AQ296" s="1">
        <f>MEDIAN($K296)</f>
        <v>0</v>
      </c>
      <c r="AR296" s="1">
        <f>MEDIAN($M296)</f>
        <v>0</v>
      </c>
      <c r="AS296" s="1">
        <f>MEDIAN($N296)</f>
        <v>0</v>
      </c>
      <c r="AT296" s="1">
        <f>MEDIAN($P296)</f>
        <v>0</v>
      </c>
      <c r="AU296" s="1">
        <f>MEDIAN($Q296)</f>
        <v>0</v>
      </c>
      <c r="AV296" s="1">
        <f>MEDIAN($R296)</f>
        <v>0</v>
      </c>
      <c r="AW296" s="1">
        <f>MAX($B296)</f>
        <v>0</v>
      </c>
      <c r="AX296" s="1">
        <f>MAX($C296)</f>
        <v>0</v>
      </c>
      <c r="AY296" s="1">
        <f>MAX($D296)</f>
        <v>0</v>
      </c>
      <c r="AZ296" s="1">
        <f>MAX($E296)</f>
        <v>0</v>
      </c>
      <c r="BA296" s="1">
        <f>MAX($F296)</f>
        <v>0</v>
      </c>
      <c r="BB296" s="1">
        <f>MAX($G296)</f>
        <v>0</v>
      </c>
      <c r="BC296" s="1">
        <f>MAX($H296)</f>
        <v>0</v>
      </c>
      <c r="BD296" s="1">
        <f>MAX($I296)</f>
        <v>0</v>
      </c>
      <c r="BE296" s="1">
        <f>MAX($J296)</f>
        <v>0</v>
      </c>
      <c r="BF296" s="1">
        <f>MAX($K296)</f>
        <v>0</v>
      </c>
      <c r="BG296" s="1">
        <f>MAX($M296)</f>
        <v>0</v>
      </c>
      <c r="BH296" s="1">
        <f>MAX($N296)</f>
        <v>0</v>
      </c>
      <c r="BI296" s="1">
        <f>MAX($P296)</f>
        <v>0</v>
      </c>
      <c r="BJ296" s="1">
        <f>MAX($Q296)</f>
        <v>0</v>
      </c>
      <c r="BK296" s="1">
        <f>MAX($R296)</f>
        <v>0</v>
      </c>
    </row>
    <row r="297" spans="1:63">
      <c r="A297" s="1" t="s">
        <v>294</v>
      </c>
      <c r="B297" s="1">
        <v>0</v>
      </c>
      <c r="C297" s="1">
        <v>0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0.02</v>
      </c>
      <c r="J297" s="1">
        <v>3000</v>
      </c>
      <c r="K297" s="1">
        <v>0</v>
      </c>
      <c r="L297" s="1" t="s">
        <v>503</v>
      </c>
      <c r="M297" s="1">
        <v>0</v>
      </c>
      <c r="N297" s="1">
        <v>0</v>
      </c>
      <c r="O297" s="1" t="s">
        <v>507</v>
      </c>
      <c r="P297" s="1">
        <v>1500</v>
      </c>
      <c r="Q297" s="1">
        <v>1</v>
      </c>
      <c r="R297" s="1">
        <v>0</v>
      </c>
      <c r="S297" s="1">
        <f>MIN($B297)</f>
        <v>0</v>
      </c>
      <c r="T297" s="1">
        <f>MIN($C297)</f>
        <v>0</v>
      </c>
      <c r="U297" s="1">
        <f>MIN($D297)</f>
        <v>0</v>
      </c>
      <c r="V297" s="1">
        <f>MIN($E297)</f>
        <v>0</v>
      </c>
      <c r="W297" s="1">
        <f>MIN($F297)</f>
        <v>0</v>
      </c>
      <c r="X297" s="1">
        <f>MIN($G297)</f>
        <v>0</v>
      </c>
      <c r="Y297" s="1">
        <f>MIN($H297)</f>
        <v>0</v>
      </c>
      <c r="Z297" s="1">
        <f>MIN($I297)</f>
        <v>0</v>
      </c>
      <c r="AA297" s="1">
        <f>MIN($J297)</f>
        <v>0</v>
      </c>
      <c r="AB297" s="1">
        <f>MIN($K297)</f>
        <v>0</v>
      </c>
      <c r="AC297" s="1">
        <f>MIN($M297)</f>
        <v>0</v>
      </c>
      <c r="AD297" s="1">
        <f>MIN($N297)</f>
        <v>0</v>
      </c>
      <c r="AE297" s="1">
        <f>MIN($P297)</f>
        <v>0</v>
      </c>
      <c r="AF297" s="1">
        <f>MIN($Q297)</f>
        <v>0</v>
      </c>
      <c r="AG297" s="1">
        <f>MIN($R297)</f>
        <v>0</v>
      </c>
      <c r="AH297" s="1">
        <f>MEDIAN($B297)</f>
        <v>0</v>
      </c>
      <c r="AI297" s="1">
        <f>MEDIAN($C297)</f>
        <v>0</v>
      </c>
      <c r="AJ297" s="1">
        <f>MEDIAN($D297)</f>
        <v>0</v>
      </c>
      <c r="AK297" s="1">
        <f>MEDIAN($E297)</f>
        <v>0</v>
      </c>
      <c r="AL297" s="1">
        <f>MEDIAN($F297)</f>
        <v>0</v>
      </c>
      <c r="AM297" s="1">
        <f>MEDIAN($G297)</f>
        <v>0</v>
      </c>
      <c r="AN297" s="1">
        <f>MEDIAN($H297)</f>
        <v>0</v>
      </c>
      <c r="AO297" s="1">
        <f>MEDIAN($I297)</f>
        <v>0</v>
      </c>
      <c r="AP297" s="1">
        <f>MEDIAN($J297)</f>
        <v>0</v>
      </c>
      <c r="AQ297" s="1">
        <f>MEDIAN($K297)</f>
        <v>0</v>
      </c>
      <c r="AR297" s="1">
        <f>MEDIAN($M297)</f>
        <v>0</v>
      </c>
      <c r="AS297" s="1">
        <f>MEDIAN($N297)</f>
        <v>0</v>
      </c>
      <c r="AT297" s="1">
        <f>MEDIAN($P297)</f>
        <v>0</v>
      </c>
      <c r="AU297" s="1">
        <f>MEDIAN($Q297)</f>
        <v>0</v>
      </c>
      <c r="AV297" s="1">
        <f>MEDIAN($R297)</f>
        <v>0</v>
      </c>
      <c r="AW297" s="1">
        <f>MAX($B297)</f>
        <v>0</v>
      </c>
      <c r="AX297" s="1">
        <f>MAX($C297)</f>
        <v>0</v>
      </c>
      <c r="AY297" s="1">
        <f>MAX($D297)</f>
        <v>0</v>
      </c>
      <c r="AZ297" s="1">
        <f>MAX($E297)</f>
        <v>0</v>
      </c>
      <c r="BA297" s="1">
        <f>MAX($F297)</f>
        <v>0</v>
      </c>
      <c r="BB297" s="1">
        <f>MAX($G297)</f>
        <v>0</v>
      </c>
      <c r="BC297" s="1">
        <f>MAX($H297)</f>
        <v>0</v>
      </c>
      <c r="BD297" s="1">
        <f>MAX($I297)</f>
        <v>0</v>
      </c>
      <c r="BE297" s="1">
        <f>MAX($J297)</f>
        <v>0</v>
      </c>
      <c r="BF297" s="1">
        <f>MAX($K297)</f>
        <v>0</v>
      </c>
      <c r="BG297" s="1">
        <f>MAX($M297)</f>
        <v>0</v>
      </c>
      <c r="BH297" s="1">
        <f>MAX($N297)</f>
        <v>0</v>
      </c>
      <c r="BI297" s="1">
        <f>MAX($P297)</f>
        <v>0</v>
      </c>
      <c r="BJ297" s="1">
        <f>MAX($Q297)</f>
        <v>0</v>
      </c>
      <c r="BK297" s="1">
        <f>MAX($R297)</f>
        <v>0</v>
      </c>
    </row>
    <row r="298" spans="1:63">
      <c r="A298" s="1" t="s">
        <v>295</v>
      </c>
      <c r="B298" s="1">
        <v>0</v>
      </c>
      <c r="C298" s="1">
        <v>0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0.02</v>
      </c>
      <c r="J298" s="1">
        <v>3000</v>
      </c>
      <c r="K298" s="1">
        <v>0</v>
      </c>
      <c r="L298" s="1" t="s">
        <v>503</v>
      </c>
      <c r="M298" s="1">
        <v>0</v>
      </c>
      <c r="N298" s="1">
        <v>0</v>
      </c>
      <c r="O298" s="1" t="s">
        <v>507</v>
      </c>
      <c r="P298" s="1">
        <v>1500</v>
      </c>
      <c r="Q298" s="1">
        <v>1</v>
      </c>
      <c r="R298" s="1">
        <v>0</v>
      </c>
      <c r="S298" s="1">
        <f>MIN($B298)</f>
        <v>0</v>
      </c>
      <c r="T298" s="1">
        <f>MIN($C298)</f>
        <v>0</v>
      </c>
      <c r="U298" s="1">
        <f>MIN($D298)</f>
        <v>0</v>
      </c>
      <c r="V298" s="1">
        <f>MIN($E298)</f>
        <v>0</v>
      </c>
      <c r="W298" s="1">
        <f>MIN($F298)</f>
        <v>0</v>
      </c>
      <c r="X298" s="1">
        <f>MIN($G298)</f>
        <v>0</v>
      </c>
      <c r="Y298" s="1">
        <f>MIN($H298)</f>
        <v>0</v>
      </c>
      <c r="Z298" s="1">
        <f>MIN($I298)</f>
        <v>0</v>
      </c>
      <c r="AA298" s="1">
        <f>MIN($J298)</f>
        <v>0</v>
      </c>
      <c r="AB298" s="1">
        <f>MIN($K298)</f>
        <v>0</v>
      </c>
      <c r="AC298" s="1">
        <f>MIN($M298)</f>
        <v>0</v>
      </c>
      <c r="AD298" s="1">
        <f>MIN($N298)</f>
        <v>0</v>
      </c>
      <c r="AE298" s="1">
        <f>MIN($P298)</f>
        <v>0</v>
      </c>
      <c r="AF298" s="1">
        <f>MIN($Q298)</f>
        <v>0</v>
      </c>
      <c r="AG298" s="1">
        <f>MIN($R298)</f>
        <v>0</v>
      </c>
      <c r="AH298" s="1">
        <f>MEDIAN($B298)</f>
        <v>0</v>
      </c>
      <c r="AI298" s="1">
        <f>MEDIAN($C298)</f>
        <v>0</v>
      </c>
      <c r="AJ298" s="1">
        <f>MEDIAN($D298)</f>
        <v>0</v>
      </c>
      <c r="AK298" s="1">
        <f>MEDIAN($E298)</f>
        <v>0</v>
      </c>
      <c r="AL298" s="1">
        <f>MEDIAN($F298)</f>
        <v>0</v>
      </c>
      <c r="AM298" s="1">
        <f>MEDIAN($G298)</f>
        <v>0</v>
      </c>
      <c r="AN298" s="1">
        <f>MEDIAN($H298)</f>
        <v>0</v>
      </c>
      <c r="AO298" s="1">
        <f>MEDIAN($I298)</f>
        <v>0</v>
      </c>
      <c r="AP298" s="1">
        <f>MEDIAN($J298)</f>
        <v>0</v>
      </c>
      <c r="AQ298" s="1">
        <f>MEDIAN($K298)</f>
        <v>0</v>
      </c>
      <c r="AR298" s="1">
        <f>MEDIAN($M298)</f>
        <v>0</v>
      </c>
      <c r="AS298" s="1">
        <f>MEDIAN($N298)</f>
        <v>0</v>
      </c>
      <c r="AT298" s="1">
        <f>MEDIAN($P298)</f>
        <v>0</v>
      </c>
      <c r="AU298" s="1">
        <f>MEDIAN($Q298)</f>
        <v>0</v>
      </c>
      <c r="AV298" s="1">
        <f>MEDIAN($R298)</f>
        <v>0</v>
      </c>
      <c r="AW298" s="1">
        <f>MAX($B298)</f>
        <v>0</v>
      </c>
      <c r="AX298" s="1">
        <f>MAX($C298)</f>
        <v>0</v>
      </c>
      <c r="AY298" s="1">
        <f>MAX($D298)</f>
        <v>0</v>
      </c>
      <c r="AZ298" s="1">
        <f>MAX($E298)</f>
        <v>0</v>
      </c>
      <c r="BA298" s="1">
        <f>MAX($F298)</f>
        <v>0</v>
      </c>
      <c r="BB298" s="1">
        <f>MAX($G298)</f>
        <v>0</v>
      </c>
      <c r="BC298" s="1">
        <f>MAX($H298)</f>
        <v>0</v>
      </c>
      <c r="BD298" s="1">
        <f>MAX($I298)</f>
        <v>0</v>
      </c>
      <c r="BE298" s="1">
        <f>MAX($J298)</f>
        <v>0</v>
      </c>
      <c r="BF298" s="1">
        <f>MAX($K298)</f>
        <v>0</v>
      </c>
      <c r="BG298" s="1">
        <f>MAX($M298)</f>
        <v>0</v>
      </c>
      <c r="BH298" s="1">
        <f>MAX($N298)</f>
        <v>0</v>
      </c>
      <c r="BI298" s="1">
        <f>MAX($P298)</f>
        <v>0</v>
      </c>
      <c r="BJ298" s="1">
        <f>MAX($Q298)</f>
        <v>0</v>
      </c>
      <c r="BK298" s="1">
        <f>MAX($R298)</f>
        <v>0</v>
      </c>
    </row>
    <row r="299" spans="1:63">
      <c r="A299" s="1" t="s">
        <v>296</v>
      </c>
      <c r="B299" s="1">
        <v>0</v>
      </c>
      <c r="C299" s="1">
        <v>0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0.02</v>
      </c>
      <c r="J299" s="1">
        <v>3000</v>
      </c>
      <c r="K299" s="1">
        <v>0</v>
      </c>
      <c r="L299" s="1" t="s">
        <v>503</v>
      </c>
      <c r="M299" s="1">
        <v>0</v>
      </c>
      <c r="N299" s="1">
        <v>0</v>
      </c>
      <c r="O299" s="1" t="s">
        <v>507</v>
      </c>
      <c r="P299" s="1">
        <v>1500</v>
      </c>
      <c r="Q299" s="1">
        <v>1</v>
      </c>
      <c r="R299" s="1">
        <v>0</v>
      </c>
      <c r="S299" s="1">
        <f>MIN($B299)</f>
        <v>0</v>
      </c>
      <c r="T299" s="1">
        <f>MIN($C299)</f>
        <v>0</v>
      </c>
      <c r="U299" s="1">
        <f>MIN($D299)</f>
        <v>0</v>
      </c>
      <c r="V299" s="1">
        <f>MIN($E299)</f>
        <v>0</v>
      </c>
      <c r="W299" s="1">
        <f>MIN($F299)</f>
        <v>0</v>
      </c>
      <c r="X299" s="1">
        <f>MIN($G299)</f>
        <v>0</v>
      </c>
      <c r="Y299" s="1">
        <f>MIN($H299)</f>
        <v>0</v>
      </c>
      <c r="Z299" s="1">
        <f>MIN($I299)</f>
        <v>0</v>
      </c>
      <c r="AA299" s="1">
        <f>MIN($J299)</f>
        <v>0</v>
      </c>
      <c r="AB299" s="1">
        <f>MIN($K299)</f>
        <v>0</v>
      </c>
      <c r="AC299" s="1">
        <f>MIN($M299)</f>
        <v>0</v>
      </c>
      <c r="AD299" s="1">
        <f>MIN($N299)</f>
        <v>0</v>
      </c>
      <c r="AE299" s="1">
        <f>MIN($P299)</f>
        <v>0</v>
      </c>
      <c r="AF299" s="1">
        <f>MIN($Q299)</f>
        <v>0</v>
      </c>
      <c r="AG299" s="1">
        <f>MIN($R299)</f>
        <v>0</v>
      </c>
      <c r="AH299" s="1">
        <f>MEDIAN($B299)</f>
        <v>0</v>
      </c>
      <c r="AI299" s="1">
        <f>MEDIAN($C299)</f>
        <v>0</v>
      </c>
      <c r="AJ299" s="1">
        <f>MEDIAN($D299)</f>
        <v>0</v>
      </c>
      <c r="AK299" s="1">
        <f>MEDIAN($E299)</f>
        <v>0</v>
      </c>
      <c r="AL299" s="1">
        <f>MEDIAN($F299)</f>
        <v>0</v>
      </c>
      <c r="AM299" s="1">
        <f>MEDIAN($G299)</f>
        <v>0</v>
      </c>
      <c r="AN299" s="1">
        <f>MEDIAN($H299)</f>
        <v>0</v>
      </c>
      <c r="AO299" s="1">
        <f>MEDIAN($I299)</f>
        <v>0</v>
      </c>
      <c r="AP299" s="1">
        <f>MEDIAN($J299)</f>
        <v>0</v>
      </c>
      <c r="AQ299" s="1">
        <f>MEDIAN($K299)</f>
        <v>0</v>
      </c>
      <c r="AR299" s="1">
        <f>MEDIAN($M299)</f>
        <v>0</v>
      </c>
      <c r="AS299" s="1">
        <f>MEDIAN($N299)</f>
        <v>0</v>
      </c>
      <c r="AT299" s="1">
        <f>MEDIAN($P299)</f>
        <v>0</v>
      </c>
      <c r="AU299" s="1">
        <f>MEDIAN($Q299)</f>
        <v>0</v>
      </c>
      <c r="AV299" s="1">
        <f>MEDIAN($R299)</f>
        <v>0</v>
      </c>
      <c r="AW299" s="1">
        <f>MAX($B299)</f>
        <v>0</v>
      </c>
      <c r="AX299" s="1">
        <f>MAX($C299)</f>
        <v>0</v>
      </c>
      <c r="AY299" s="1">
        <f>MAX($D299)</f>
        <v>0</v>
      </c>
      <c r="AZ299" s="1">
        <f>MAX($E299)</f>
        <v>0</v>
      </c>
      <c r="BA299" s="1">
        <f>MAX($F299)</f>
        <v>0</v>
      </c>
      <c r="BB299" s="1">
        <f>MAX($G299)</f>
        <v>0</v>
      </c>
      <c r="BC299" s="1">
        <f>MAX($H299)</f>
        <v>0</v>
      </c>
      <c r="BD299" s="1">
        <f>MAX($I299)</f>
        <v>0</v>
      </c>
      <c r="BE299" s="1">
        <f>MAX($J299)</f>
        <v>0</v>
      </c>
      <c r="BF299" s="1">
        <f>MAX($K299)</f>
        <v>0</v>
      </c>
      <c r="BG299" s="1">
        <f>MAX($M299)</f>
        <v>0</v>
      </c>
      <c r="BH299" s="1">
        <f>MAX($N299)</f>
        <v>0</v>
      </c>
      <c r="BI299" s="1">
        <f>MAX($P299)</f>
        <v>0</v>
      </c>
      <c r="BJ299" s="1">
        <f>MAX($Q299)</f>
        <v>0</v>
      </c>
      <c r="BK299" s="1">
        <f>MAX($R299)</f>
        <v>0</v>
      </c>
    </row>
    <row r="300" spans="1:63">
      <c r="A300" s="1" t="s">
        <v>297</v>
      </c>
      <c r="B300" s="1">
        <v>0</v>
      </c>
      <c r="C300" s="1">
        <v>0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0.023</v>
      </c>
      <c r="J300" s="1">
        <v>3000</v>
      </c>
      <c r="K300" s="1">
        <v>0</v>
      </c>
      <c r="L300" s="1" t="s">
        <v>503</v>
      </c>
      <c r="M300" s="1">
        <v>0</v>
      </c>
      <c r="N300" s="1">
        <v>0</v>
      </c>
      <c r="O300" s="1" t="s">
        <v>507</v>
      </c>
      <c r="P300" s="1">
        <v>1500</v>
      </c>
      <c r="Q300" s="1">
        <v>1</v>
      </c>
      <c r="R300" s="1">
        <v>0</v>
      </c>
      <c r="S300" s="1">
        <f>MIN($B300)</f>
        <v>0</v>
      </c>
      <c r="T300" s="1">
        <f>MIN($C300)</f>
        <v>0</v>
      </c>
      <c r="U300" s="1">
        <f>MIN($D300)</f>
        <v>0</v>
      </c>
      <c r="V300" s="1">
        <f>MIN($E300)</f>
        <v>0</v>
      </c>
      <c r="W300" s="1">
        <f>MIN($F300)</f>
        <v>0</v>
      </c>
      <c r="X300" s="1">
        <f>MIN($G300)</f>
        <v>0</v>
      </c>
      <c r="Y300" s="1">
        <f>MIN($H300)</f>
        <v>0</v>
      </c>
      <c r="Z300" s="1">
        <f>MIN($I300)</f>
        <v>0</v>
      </c>
      <c r="AA300" s="1">
        <f>MIN($J300)</f>
        <v>0</v>
      </c>
      <c r="AB300" s="1">
        <f>MIN($K300)</f>
        <v>0</v>
      </c>
      <c r="AC300" s="1">
        <f>MIN($M300)</f>
        <v>0</v>
      </c>
      <c r="AD300" s="1">
        <f>MIN($N300)</f>
        <v>0</v>
      </c>
      <c r="AE300" s="1">
        <f>MIN($P300)</f>
        <v>0</v>
      </c>
      <c r="AF300" s="1">
        <f>MIN($Q300)</f>
        <v>0</v>
      </c>
      <c r="AG300" s="1">
        <f>MIN($R300)</f>
        <v>0</v>
      </c>
      <c r="AH300" s="1">
        <f>MEDIAN($B300)</f>
        <v>0</v>
      </c>
      <c r="AI300" s="1">
        <f>MEDIAN($C300)</f>
        <v>0</v>
      </c>
      <c r="AJ300" s="1">
        <f>MEDIAN($D300)</f>
        <v>0</v>
      </c>
      <c r="AK300" s="1">
        <f>MEDIAN($E300)</f>
        <v>0</v>
      </c>
      <c r="AL300" s="1">
        <f>MEDIAN($F300)</f>
        <v>0</v>
      </c>
      <c r="AM300" s="1">
        <f>MEDIAN($G300)</f>
        <v>0</v>
      </c>
      <c r="AN300" s="1">
        <f>MEDIAN($H300)</f>
        <v>0</v>
      </c>
      <c r="AO300" s="1">
        <f>MEDIAN($I300)</f>
        <v>0</v>
      </c>
      <c r="AP300" s="1">
        <f>MEDIAN($J300)</f>
        <v>0</v>
      </c>
      <c r="AQ300" s="1">
        <f>MEDIAN($K300)</f>
        <v>0</v>
      </c>
      <c r="AR300" s="1">
        <f>MEDIAN($M300)</f>
        <v>0</v>
      </c>
      <c r="AS300" s="1">
        <f>MEDIAN($N300)</f>
        <v>0</v>
      </c>
      <c r="AT300" s="1">
        <f>MEDIAN($P300)</f>
        <v>0</v>
      </c>
      <c r="AU300" s="1">
        <f>MEDIAN($Q300)</f>
        <v>0</v>
      </c>
      <c r="AV300" s="1">
        <f>MEDIAN($R300)</f>
        <v>0</v>
      </c>
      <c r="AW300" s="1">
        <f>MAX($B300)</f>
        <v>0</v>
      </c>
      <c r="AX300" s="1">
        <f>MAX($C300)</f>
        <v>0</v>
      </c>
      <c r="AY300" s="1">
        <f>MAX($D300)</f>
        <v>0</v>
      </c>
      <c r="AZ300" s="1">
        <f>MAX($E300)</f>
        <v>0</v>
      </c>
      <c r="BA300" s="1">
        <f>MAX($F300)</f>
        <v>0</v>
      </c>
      <c r="BB300" s="1">
        <f>MAX($G300)</f>
        <v>0</v>
      </c>
      <c r="BC300" s="1">
        <f>MAX($H300)</f>
        <v>0</v>
      </c>
      <c r="BD300" s="1">
        <f>MAX($I300)</f>
        <v>0</v>
      </c>
      <c r="BE300" s="1">
        <f>MAX($J300)</f>
        <v>0</v>
      </c>
      <c r="BF300" s="1">
        <f>MAX($K300)</f>
        <v>0</v>
      </c>
      <c r="BG300" s="1">
        <f>MAX($M300)</f>
        <v>0</v>
      </c>
      <c r="BH300" s="1">
        <f>MAX($N300)</f>
        <v>0</v>
      </c>
      <c r="BI300" s="1">
        <f>MAX($P300)</f>
        <v>0</v>
      </c>
      <c r="BJ300" s="1">
        <f>MAX($Q300)</f>
        <v>0</v>
      </c>
      <c r="BK300" s="1">
        <f>MAX($R300)</f>
        <v>0</v>
      </c>
    </row>
    <row r="301" spans="1:63">
      <c r="A301" s="1" t="s">
        <v>298</v>
      </c>
      <c r="B301" s="1">
        <v>0</v>
      </c>
      <c r="C301" s="1">
        <v>0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0.021</v>
      </c>
      <c r="J301" s="1">
        <v>3000</v>
      </c>
      <c r="K301" s="1">
        <v>0</v>
      </c>
      <c r="L301" s="1" t="s">
        <v>503</v>
      </c>
      <c r="M301" s="1">
        <v>0</v>
      </c>
      <c r="N301" s="1">
        <v>0</v>
      </c>
      <c r="O301" s="1" t="s">
        <v>507</v>
      </c>
      <c r="P301" s="1">
        <v>1500</v>
      </c>
      <c r="Q301" s="1">
        <v>1</v>
      </c>
      <c r="R301" s="1">
        <v>0</v>
      </c>
      <c r="S301" s="1">
        <f>MIN($B301)</f>
        <v>0</v>
      </c>
      <c r="T301" s="1">
        <f>MIN($C301)</f>
        <v>0</v>
      </c>
      <c r="U301" s="1">
        <f>MIN($D301)</f>
        <v>0</v>
      </c>
      <c r="V301" s="1">
        <f>MIN($E301)</f>
        <v>0</v>
      </c>
      <c r="W301" s="1">
        <f>MIN($F301)</f>
        <v>0</v>
      </c>
      <c r="X301" s="1">
        <f>MIN($G301)</f>
        <v>0</v>
      </c>
      <c r="Y301" s="1">
        <f>MIN($H301)</f>
        <v>0</v>
      </c>
      <c r="Z301" s="1">
        <f>MIN($I301)</f>
        <v>0</v>
      </c>
      <c r="AA301" s="1">
        <f>MIN($J301)</f>
        <v>0</v>
      </c>
      <c r="AB301" s="1">
        <f>MIN($K301)</f>
        <v>0</v>
      </c>
      <c r="AC301" s="1">
        <f>MIN($M301)</f>
        <v>0</v>
      </c>
      <c r="AD301" s="1">
        <f>MIN($N301)</f>
        <v>0</v>
      </c>
      <c r="AE301" s="1">
        <f>MIN($P301)</f>
        <v>0</v>
      </c>
      <c r="AF301" s="1">
        <f>MIN($Q301)</f>
        <v>0</v>
      </c>
      <c r="AG301" s="1">
        <f>MIN($R301)</f>
        <v>0</v>
      </c>
      <c r="AH301" s="1">
        <f>MEDIAN($B301)</f>
        <v>0</v>
      </c>
      <c r="AI301" s="1">
        <f>MEDIAN($C301)</f>
        <v>0</v>
      </c>
      <c r="AJ301" s="1">
        <f>MEDIAN($D301)</f>
        <v>0</v>
      </c>
      <c r="AK301" s="1">
        <f>MEDIAN($E301)</f>
        <v>0</v>
      </c>
      <c r="AL301" s="1">
        <f>MEDIAN($F301)</f>
        <v>0</v>
      </c>
      <c r="AM301" s="1">
        <f>MEDIAN($G301)</f>
        <v>0</v>
      </c>
      <c r="AN301" s="1">
        <f>MEDIAN($H301)</f>
        <v>0</v>
      </c>
      <c r="AO301" s="1">
        <f>MEDIAN($I301)</f>
        <v>0</v>
      </c>
      <c r="AP301" s="1">
        <f>MEDIAN($J301)</f>
        <v>0</v>
      </c>
      <c r="AQ301" s="1">
        <f>MEDIAN($K301)</f>
        <v>0</v>
      </c>
      <c r="AR301" s="1">
        <f>MEDIAN($M301)</f>
        <v>0</v>
      </c>
      <c r="AS301" s="1">
        <f>MEDIAN($N301)</f>
        <v>0</v>
      </c>
      <c r="AT301" s="1">
        <f>MEDIAN($P301)</f>
        <v>0</v>
      </c>
      <c r="AU301" s="1">
        <f>MEDIAN($Q301)</f>
        <v>0</v>
      </c>
      <c r="AV301" s="1">
        <f>MEDIAN($R301)</f>
        <v>0</v>
      </c>
      <c r="AW301" s="1">
        <f>MAX($B301)</f>
        <v>0</v>
      </c>
      <c r="AX301" s="1">
        <f>MAX($C301)</f>
        <v>0</v>
      </c>
      <c r="AY301" s="1">
        <f>MAX($D301)</f>
        <v>0</v>
      </c>
      <c r="AZ301" s="1">
        <f>MAX($E301)</f>
        <v>0</v>
      </c>
      <c r="BA301" s="1">
        <f>MAX($F301)</f>
        <v>0</v>
      </c>
      <c r="BB301" s="1">
        <f>MAX($G301)</f>
        <v>0</v>
      </c>
      <c r="BC301" s="1">
        <f>MAX($H301)</f>
        <v>0</v>
      </c>
      <c r="BD301" s="1">
        <f>MAX($I301)</f>
        <v>0</v>
      </c>
      <c r="BE301" s="1">
        <f>MAX($J301)</f>
        <v>0</v>
      </c>
      <c r="BF301" s="1">
        <f>MAX($K301)</f>
        <v>0</v>
      </c>
      <c r="BG301" s="1">
        <f>MAX($M301)</f>
        <v>0</v>
      </c>
      <c r="BH301" s="1">
        <f>MAX($N301)</f>
        <v>0</v>
      </c>
      <c r="BI301" s="1">
        <f>MAX($P301)</f>
        <v>0</v>
      </c>
      <c r="BJ301" s="1">
        <f>MAX($Q301)</f>
        <v>0</v>
      </c>
      <c r="BK301" s="1">
        <f>MAX($R301)</f>
        <v>0</v>
      </c>
    </row>
    <row r="302" spans="1:63">
      <c r="A302" s="1" t="s">
        <v>299</v>
      </c>
      <c r="B302" s="1">
        <v>0</v>
      </c>
      <c r="C302" s="1">
        <v>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0.023</v>
      </c>
      <c r="J302" s="1">
        <v>3000</v>
      </c>
      <c r="K302" s="1">
        <v>0</v>
      </c>
      <c r="L302" s="1" t="s">
        <v>503</v>
      </c>
      <c r="M302" s="1">
        <v>0</v>
      </c>
      <c r="N302" s="1">
        <v>0</v>
      </c>
      <c r="O302" s="1" t="s">
        <v>507</v>
      </c>
      <c r="P302" s="1">
        <v>1500</v>
      </c>
      <c r="Q302" s="1">
        <v>1</v>
      </c>
      <c r="R302" s="1">
        <v>0</v>
      </c>
      <c r="S302" s="1">
        <f>MIN($B302)</f>
        <v>0</v>
      </c>
      <c r="T302" s="1">
        <f>MIN($C302)</f>
        <v>0</v>
      </c>
      <c r="U302" s="1">
        <f>MIN($D302)</f>
        <v>0</v>
      </c>
      <c r="V302" s="1">
        <f>MIN($E302)</f>
        <v>0</v>
      </c>
      <c r="W302" s="1">
        <f>MIN($F302)</f>
        <v>0</v>
      </c>
      <c r="X302" s="1">
        <f>MIN($G302)</f>
        <v>0</v>
      </c>
      <c r="Y302" s="1">
        <f>MIN($H302)</f>
        <v>0</v>
      </c>
      <c r="Z302" s="1">
        <f>MIN($I302)</f>
        <v>0</v>
      </c>
      <c r="AA302" s="1">
        <f>MIN($J302)</f>
        <v>0</v>
      </c>
      <c r="AB302" s="1">
        <f>MIN($K302)</f>
        <v>0</v>
      </c>
      <c r="AC302" s="1">
        <f>MIN($M302)</f>
        <v>0</v>
      </c>
      <c r="AD302" s="1">
        <f>MIN($N302)</f>
        <v>0</v>
      </c>
      <c r="AE302" s="1">
        <f>MIN($P302)</f>
        <v>0</v>
      </c>
      <c r="AF302" s="1">
        <f>MIN($Q302)</f>
        <v>0</v>
      </c>
      <c r="AG302" s="1">
        <f>MIN($R302)</f>
        <v>0</v>
      </c>
      <c r="AH302" s="1">
        <f>MEDIAN($B302)</f>
        <v>0</v>
      </c>
      <c r="AI302" s="1">
        <f>MEDIAN($C302)</f>
        <v>0</v>
      </c>
      <c r="AJ302" s="1">
        <f>MEDIAN($D302)</f>
        <v>0</v>
      </c>
      <c r="AK302" s="1">
        <f>MEDIAN($E302)</f>
        <v>0</v>
      </c>
      <c r="AL302" s="1">
        <f>MEDIAN($F302)</f>
        <v>0</v>
      </c>
      <c r="AM302" s="1">
        <f>MEDIAN($G302)</f>
        <v>0</v>
      </c>
      <c r="AN302" s="1">
        <f>MEDIAN($H302)</f>
        <v>0</v>
      </c>
      <c r="AO302" s="1">
        <f>MEDIAN($I302)</f>
        <v>0</v>
      </c>
      <c r="AP302" s="1">
        <f>MEDIAN($J302)</f>
        <v>0</v>
      </c>
      <c r="AQ302" s="1">
        <f>MEDIAN($K302)</f>
        <v>0</v>
      </c>
      <c r="AR302" s="1">
        <f>MEDIAN($M302)</f>
        <v>0</v>
      </c>
      <c r="AS302" s="1">
        <f>MEDIAN($N302)</f>
        <v>0</v>
      </c>
      <c r="AT302" s="1">
        <f>MEDIAN($P302)</f>
        <v>0</v>
      </c>
      <c r="AU302" s="1">
        <f>MEDIAN($Q302)</f>
        <v>0</v>
      </c>
      <c r="AV302" s="1">
        <f>MEDIAN($R302)</f>
        <v>0</v>
      </c>
      <c r="AW302" s="1">
        <f>MAX($B302)</f>
        <v>0</v>
      </c>
      <c r="AX302" s="1">
        <f>MAX($C302)</f>
        <v>0</v>
      </c>
      <c r="AY302" s="1">
        <f>MAX($D302)</f>
        <v>0</v>
      </c>
      <c r="AZ302" s="1">
        <f>MAX($E302)</f>
        <v>0</v>
      </c>
      <c r="BA302" s="1">
        <f>MAX($F302)</f>
        <v>0</v>
      </c>
      <c r="BB302" s="1">
        <f>MAX($G302)</f>
        <v>0</v>
      </c>
      <c r="BC302" s="1">
        <f>MAX($H302)</f>
        <v>0</v>
      </c>
      <c r="BD302" s="1">
        <f>MAX($I302)</f>
        <v>0</v>
      </c>
      <c r="BE302" s="1">
        <f>MAX($J302)</f>
        <v>0</v>
      </c>
      <c r="BF302" s="1">
        <f>MAX($K302)</f>
        <v>0</v>
      </c>
      <c r="BG302" s="1">
        <f>MAX($M302)</f>
        <v>0</v>
      </c>
      <c r="BH302" s="1">
        <f>MAX($N302)</f>
        <v>0</v>
      </c>
      <c r="BI302" s="1">
        <f>MAX($P302)</f>
        <v>0</v>
      </c>
      <c r="BJ302" s="1">
        <f>MAX($Q302)</f>
        <v>0</v>
      </c>
      <c r="BK302" s="1">
        <f>MAX($R302)</f>
        <v>0</v>
      </c>
    </row>
    <row r="303" spans="1:63">
      <c r="A303" s="1" t="s">
        <v>300</v>
      </c>
      <c r="B303" s="1">
        <v>0</v>
      </c>
      <c r="C303" s="1">
        <v>0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0.02</v>
      </c>
      <c r="J303" s="1">
        <v>3000</v>
      </c>
      <c r="K303" s="1">
        <v>0</v>
      </c>
      <c r="L303" s="1" t="s">
        <v>503</v>
      </c>
      <c r="M303" s="1">
        <v>0</v>
      </c>
      <c r="N303" s="1">
        <v>0</v>
      </c>
      <c r="O303" s="1" t="s">
        <v>507</v>
      </c>
      <c r="P303" s="1">
        <v>1500</v>
      </c>
      <c r="Q303" s="1">
        <v>1</v>
      </c>
      <c r="R303" s="1">
        <v>0</v>
      </c>
      <c r="S303" s="1">
        <f>MIN($B303)</f>
        <v>0</v>
      </c>
      <c r="T303" s="1">
        <f>MIN($C303)</f>
        <v>0</v>
      </c>
      <c r="U303" s="1">
        <f>MIN($D303)</f>
        <v>0</v>
      </c>
      <c r="V303" s="1">
        <f>MIN($E303)</f>
        <v>0</v>
      </c>
      <c r="W303" s="1">
        <f>MIN($F303)</f>
        <v>0</v>
      </c>
      <c r="X303" s="1">
        <f>MIN($G303)</f>
        <v>0</v>
      </c>
      <c r="Y303" s="1">
        <f>MIN($H303)</f>
        <v>0</v>
      </c>
      <c r="Z303" s="1">
        <f>MIN($I303)</f>
        <v>0</v>
      </c>
      <c r="AA303" s="1">
        <f>MIN($J303)</f>
        <v>0</v>
      </c>
      <c r="AB303" s="1">
        <f>MIN($K303)</f>
        <v>0</v>
      </c>
      <c r="AC303" s="1">
        <f>MIN($M303)</f>
        <v>0</v>
      </c>
      <c r="AD303" s="1">
        <f>MIN($N303)</f>
        <v>0</v>
      </c>
      <c r="AE303" s="1">
        <f>MIN($P303)</f>
        <v>0</v>
      </c>
      <c r="AF303" s="1">
        <f>MIN($Q303)</f>
        <v>0</v>
      </c>
      <c r="AG303" s="1">
        <f>MIN($R303)</f>
        <v>0</v>
      </c>
      <c r="AH303" s="1">
        <f>MEDIAN($B303)</f>
        <v>0</v>
      </c>
      <c r="AI303" s="1">
        <f>MEDIAN($C303)</f>
        <v>0</v>
      </c>
      <c r="AJ303" s="1">
        <f>MEDIAN($D303)</f>
        <v>0</v>
      </c>
      <c r="AK303" s="1">
        <f>MEDIAN($E303)</f>
        <v>0</v>
      </c>
      <c r="AL303" s="1">
        <f>MEDIAN($F303)</f>
        <v>0</v>
      </c>
      <c r="AM303" s="1">
        <f>MEDIAN($G303)</f>
        <v>0</v>
      </c>
      <c r="AN303" s="1">
        <f>MEDIAN($H303)</f>
        <v>0</v>
      </c>
      <c r="AO303" s="1">
        <f>MEDIAN($I303)</f>
        <v>0</v>
      </c>
      <c r="AP303" s="1">
        <f>MEDIAN($J303)</f>
        <v>0</v>
      </c>
      <c r="AQ303" s="1">
        <f>MEDIAN($K303)</f>
        <v>0</v>
      </c>
      <c r="AR303" s="1">
        <f>MEDIAN($M303)</f>
        <v>0</v>
      </c>
      <c r="AS303" s="1">
        <f>MEDIAN($N303)</f>
        <v>0</v>
      </c>
      <c r="AT303" s="1">
        <f>MEDIAN($P303)</f>
        <v>0</v>
      </c>
      <c r="AU303" s="1">
        <f>MEDIAN($Q303)</f>
        <v>0</v>
      </c>
      <c r="AV303" s="1">
        <f>MEDIAN($R303)</f>
        <v>0</v>
      </c>
      <c r="AW303" s="1">
        <f>MAX($B303)</f>
        <v>0</v>
      </c>
      <c r="AX303" s="1">
        <f>MAX($C303)</f>
        <v>0</v>
      </c>
      <c r="AY303" s="1">
        <f>MAX($D303)</f>
        <v>0</v>
      </c>
      <c r="AZ303" s="1">
        <f>MAX($E303)</f>
        <v>0</v>
      </c>
      <c r="BA303" s="1">
        <f>MAX($F303)</f>
        <v>0</v>
      </c>
      <c r="BB303" s="1">
        <f>MAX($G303)</f>
        <v>0</v>
      </c>
      <c r="BC303" s="1">
        <f>MAX($H303)</f>
        <v>0</v>
      </c>
      <c r="BD303" s="1">
        <f>MAX($I303)</f>
        <v>0</v>
      </c>
      <c r="BE303" s="1">
        <f>MAX($J303)</f>
        <v>0</v>
      </c>
      <c r="BF303" s="1">
        <f>MAX($K303)</f>
        <v>0</v>
      </c>
      <c r="BG303" s="1">
        <f>MAX($M303)</f>
        <v>0</v>
      </c>
      <c r="BH303" s="1">
        <f>MAX($N303)</f>
        <v>0</v>
      </c>
      <c r="BI303" s="1">
        <f>MAX($P303)</f>
        <v>0</v>
      </c>
      <c r="BJ303" s="1">
        <f>MAX($Q303)</f>
        <v>0</v>
      </c>
      <c r="BK303" s="1">
        <f>MAX($R303)</f>
        <v>0</v>
      </c>
    </row>
    <row r="304" spans="1:63">
      <c r="A304" s="1" t="s">
        <v>301</v>
      </c>
      <c r="B304" s="1">
        <v>0</v>
      </c>
      <c r="C304" s="1">
        <v>0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  <c r="I304" s="1">
        <v>0.02</v>
      </c>
      <c r="J304" s="1">
        <v>3000</v>
      </c>
      <c r="K304" s="1">
        <v>0</v>
      </c>
      <c r="L304" s="1" t="s">
        <v>503</v>
      </c>
      <c r="M304" s="1">
        <v>0</v>
      </c>
      <c r="N304" s="1">
        <v>0</v>
      </c>
      <c r="O304" s="1" t="s">
        <v>507</v>
      </c>
      <c r="P304" s="1">
        <v>1500</v>
      </c>
      <c r="Q304" s="1">
        <v>1</v>
      </c>
      <c r="R304" s="1">
        <v>0</v>
      </c>
      <c r="S304" s="1">
        <f>MIN($B304)</f>
        <v>0</v>
      </c>
      <c r="T304" s="1">
        <f>MIN($C304)</f>
        <v>0</v>
      </c>
      <c r="U304" s="1">
        <f>MIN($D304)</f>
        <v>0</v>
      </c>
      <c r="V304" s="1">
        <f>MIN($E304)</f>
        <v>0</v>
      </c>
      <c r="W304" s="1">
        <f>MIN($F304)</f>
        <v>0</v>
      </c>
      <c r="X304" s="1">
        <f>MIN($G304)</f>
        <v>0</v>
      </c>
      <c r="Y304" s="1">
        <f>MIN($H304)</f>
        <v>0</v>
      </c>
      <c r="Z304" s="1">
        <f>MIN($I304)</f>
        <v>0</v>
      </c>
      <c r="AA304" s="1">
        <f>MIN($J304)</f>
        <v>0</v>
      </c>
      <c r="AB304" s="1">
        <f>MIN($K304)</f>
        <v>0</v>
      </c>
      <c r="AC304" s="1">
        <f>MIN($M304)</f>
        <v>0</v>
      </c>
      <c r="AD304" s="1">
        <f>MIN($N304)</f>
        <v>0</v>
      </c>
      <c r="AE304" s="1">
        <f>MIN($P304)</f>
        <v>0</v>
      </c>
      <c r="AF304" s="1">
        <f>MIN($Q304)</f>
        <v>0</v>
      </c>
      <c r="AG304" s="1">
        <f>MIN($R304)</f>
        <v>0</v>
      </c>
      <c r="AH304" s="1">
        <f>MEDIAN($B304)</f>
        <v>0</v>
      </c>
      <c r="AI304" s="1">
        <f>MEDIAN($C304)</f>
        <v>0</v>
      </c>
      <c r="AJ304" s="1">
        <f>MEDIAN($D304)</f>
        <v>0</v>
      </c>
      <c r="AK304" s="1">
        <f>MEDIAN($E304)</f>
        <v>0</v>
      </c>
      <c r="AL304" s="1">
        <f>MEDIAN($F304)</f>
        <v>0</v>
      </c>
      <c r="AM304" s="1">
        <f>MEDIAN($G304)</f>
        <v>0</v>
      </c>
      <c r="AN304" s="1">
        <f>MEDIAN($H304)</f>
        <v>0</v>
      </c>
      <c r="AO304" s="1">
        <f>MEDIAN($I304)</f>
        <v>0</v>
      </c>
      <c r="AP304" s="1">
        <f>MEDIAN($J304)</f>
        <v>0</v>
      </c>
      <c r="AQ304" s="1">
        <f>MEDIAN($K304)</f>
        <v>0</v>
      </c>
      <c r="AR304" s="1">
        <f>MEDIAN($M304)</f>
        <v>0</v>
      </c>
      <c r="AS304" s="1">
        <f>MEDIAN($N304)</f>
        <v>0</v>
      </c>
      <c r="AT304" s="1">
        <f>MEDIAN($P304)</f>
        <v>0</v>
      </c>
      <c r="AU304" s="1">
        <f>MEDIAN($Q304)</f>
        <v>0</v>
      </c>
      <c r="AV304" s="1">
        <f>MEDIAN($R304)</f>
        <v>0</v>
      </c>
      <c r="AW304" s="1">
        <f>MAX($B304)</f>
        <v>0</v>
      </c>
      <c r="AX304" s="1">
        <f>MAX($C304)</f>
        <v>0</v>
      </c>
      <c r="AY304" s="1">
        <f>MAX($D304)</f>
        <v>0</v>
      </c>
      <c r="AZ304" s="1">
        <f>MAX($E304)</f>
        <v>0</v>
      </c>
      <c r="BA304" s="1">
        <f>MAX($F304)</f>
        <v>0</v>
      </c>
      <c r="BB304" s="1">
        <f>MAX($G304)</f>
        <v>0</v>
      </c>
      <c r="BC304" s="1">
        <f>MAX($H304)</f>
        <v>0</v>
      </c>
      <c r="BD304" s="1">
        <f>MAX($I304)</f>
        <v>0</v>
      </c>
      <c r="BE304" s="1">
        <f>MAX($J304)</f>
        <v>0</v>
      </c>
      <c r="BF304" s="1">
        <f>MAX($K304)</f>
        <v>0</v>
      </c>
      <c r="BG304" s="1">
        <f>MAX($M304)</f>
        <v>0</v>
      </c>
      <c r="BH304" s="1">
        <f>MAX($N304)</f>
        <v>0</v>
      </c>
      <c r="BI304" s="1">
        <f>MAX($P304)</f>
        <v>0</v>
      </c>
      <c r="BJ304" s="1">
        <f>MAX($Q304)</f>
        <v>0</v>
      </c>
      <c r="BK304" s="1">
        <f>MAX($R304)</f>
        <v>0</v>
      </c>
    </row>
    <row r="305" spans="1:63">
      <c r="A305" s="1" t="s">
        <v>302</v>
      </c>
      <c r="B305" s="1">
        <v>0</v>
      </c>
      <c r="C305" s="1">
        <v>0</v>
      </c>
      <c r="D305" s="1">
        <v>0</v>
      </c>
      <c r="E305" s="1">
        <v>0</v>
      </c>
      <c r="F305" s="1">
        <v>0</v>
      </c>
      <c r="G305" s="1">
        <v>0</v>
      </c>
      <c r="H305" s="1">
        <v>0</v>
      </c>
      <c r="I305" s="1">
        <v>0.019</v>
      </c>
      <c r="J305" s="1">
        <v>3000</v>
      </c>
      <c r="K305" s="1">
        <v>0</v>
      </c>
      <c r="L305" s="1" t="s">
        <v>503</v>
      </c>
      <c r="M305" s="1">
        <v>0</v>
      </c>
      <c r="N305" s="1">
        <v>0</v>
      </c>
      <c r="O305" s="1" t="s">
        <v>507</v>
      </c>
      <c r="P305" s="1">
        <v>1500</v>
      </c>
      <c r="Q305" s="1">
        <v>1</v>
      </c>
      <c r="R305" s="1">
        <v>0</v>
      </c>
      <c r="S305" s="1">
        <f>MIN($B305)</f>
        <v>0</v>
      </c>
      <c r="T305" s="1">
        <f>MIN($C305)</f>
        <v>0</v>
      </c>
      <c r="U305" s="1">
        <f>MIN($D305)</f>
        <v>0</v>
      </c>
      <c r="V305" s="1">
        <f>MIN($E305)</f>
        <v>0</v>
      </c>
      <c r="W305" s="1">
        <f>MIN($F305)</f>
        <v>0</v>
      </c>
      <c r="X305" s="1">
        <f>MIN($G305)</f>
        <v>0</v>
      </c>
      <c r="Y305" s="1">
        <f>MIN($H305)</f>
        <v>0</v>
      </c>
      <c r="Z305" s="1">
        <f>MIN($I305)</f>
        <v>0</v>
      </c>
      <c r="AA305" s="1">
        <f>MIN($J305)</f>
        <v>0</v>
      </c>
      <c r="AB305" s="1">
        <f>MIN($K305)</f>
        <v>0</v>
      </c>
      <c r="AC305" s="1">
        <f>MIN($M305)</f>
        <v>0</v>
      </c>
      <c r="AD305" s="1">
        <f>MIN($N305)</f>
        <v>0</v>
      </c>
      <c r="AE305" s="1">
        <f>MIN($P305)</f>
        <v>0</v>
      </c>
      <c r="AF305" s="1">
        <f>MIN($Q305)</f>
        <v>0</v>
      </c>
      <c r="AG305" s="1">
        <f>MIN($R305)</f>
        <v>0</v>
      </c>
      <c r="AH305" s="1">
        <f>MEDIAN($B305)</f>
        <v>0</v>
      </c>
      <c r="AI305" s="1">
        <f>MEDIAN($C305)</f>
        <v>0</v>
      </c>
      <c r="AJ305" s="1">
        <f>MEDIAN($D305)</f>
        <v>0</v>
      </c>
      <c r="AK305" s="1">
        <f>MEDIAN($E305)</f>
        <v>0</v>
      </c>
      <c r="AL305" s="1">
        <f>MEDIAN($F305)</f>
        <v>0</v>
      </c>
      <c r="AM305" s="1">
        <f>MEDIAN($G305)</f>
        <v>0</v>
      </c>
      <c r="AN305" s="1">
        <f>MEDIAN($H305)</f>
        <v>0</v>
      </c>
      <c r="AO305" s="1">
        <f>MEDIAN($I305)</f>
        <v>0</v>
      </c>
      <c r="AP305" s="1">
        <f>MEDIAN($J305)</f>
        <v>0</v>
      </c>
      <c r="AQ305" s="1">
        <f>MEDIAN($K305)</f>
        <v>0</v>
      </c>
      <c r="AR305" s="1">
        <f>MEDIAN($M305)</f>
        <v>0</v>
      </c>
      <c r="AS305" s="1">
        <f>MEDIAN($N305)</f>
        <v>0</v>
      </c>
      <c r="AT305" s="1">
        <f>MEDIAN($P305)</f>
        <v>0</v>
      </c>
      <c r="AU305" s="1">
        <f>MEDIAN($Q305)</f>
        <v>0</v>
      </c>
      <c r="AV305" s="1">
        <f>MEDIAN($R305)</f>
        <v>0</v>
      </c>
      <c r="AW305" s="1">
        <f>MAX($B305)</f>
        <v>0</v>
      </c>
      <c r="AX305" s="1">
        <f>MAX($C305)</f>
        <v>0</v>
      </c>
      <c r="AY305" s="1">
        <f>MAX($D305)</f>
        <v>0</v>
      </c>
      <c r="AZ305" s="1">
        <f>MAX($E305)</f>
        <v>0</v>
      </c>
      <c r="BA305" s="1">
        <f>MAX($F305)</f>
        <v>0</v>
      </c>
      <c r="BB305" s="1">
        <f>MAX($G305)</f>
        <v>0</v>
      </c>
      <c r="BC305" s="1">
        <f>MAX($H305)</f>
        <v>0</v>
      </c>
      <c r="BD305" s="1">
        <f>MAX($I305)</f>
        <v>0</v>
      </c>
      <c r="BE305" s="1">
        <f>MAX($J305)</f>
        <v>0</v>
      </c>
      <c r="BF305" s="1">
        <f>MAX($K305)</f>
        <v>0</v>
      </c>
      <c r="BG305" s="1">
        <f>MAX($M305)</f>
        <v>0</v>
      </c>
      <c r="BH305" s="1">
        <f>MAX($N305)</f>
        <v>0</v>
      </c>
      <c r="BI305" s="1">
        <f>MAX($P305)</f>
        <v>0</v>
      </c>
      <c r="BJ305" s="1">
        <f>MAX($Q305)</f>
        <v>0</v>
      </c>
      <c r="BK305" s="1">
        <f>MAX($R305)</f>
        <v>0</v>
      </c>
    </row>
    <row r="306" spans="1:63">
      <c r="A306" s="1" t="s">
        <v>303</v>
      </c>
      <c r="B306" s="1">
        <v>0</v>
      </c>
      <c r="C306" s="1">
        <v>0</v>
      </c>
      <c r="D306" s="1">
        <v>0</v>
      </c>
      <c r="E306" s="1">
        <v>0</v>
      </c>
      <c r="F306" s="1">
        <v>0</v>
      </c>
      <c r="G306" s="1">
        <v>0</v>
      </c>
      <c r="H306" s="1">
        <v>0</v>
      </c>
      <c r="I306" s="1">
        <v>0.019</v>
      </c>
      <c r="J306" s="1">
        <v>3000</v>
      </c>
      <c r="K306" s="1">
        <v>0</v>
      </c>
      <c r="L306" s="1" t="s">
        <v>503</v>
      </c>
      <c r="M306" s="1">
        <v>0</v>
      </c>
      <c r="N306" s="1">
        <v>0</v>
      </c>
      <c r="O306" s="1" t="s">
        <v>507</v>
      </c>
      <c r="P306" s="1">
        <v>1500</v>
      </c>
      <c r="Q306" s="1">
        <v>1</v>
      </c>
      <c r="R306" s="1">
        <v>0</v>
      </c>
      <c r="S306" s="1">
        <f>MIN($B306)</f>
        <v>0</v>
      </c>
      <c r="T306" s="1">
        <f>MIN($C306)</f>
        <v>0</v>
      </c>
      <c r="U306" s="1">
        <f>MIN($D306)</f>
        <v>0</v>
      </c>
      <c r="V306" s="1">
        <f>MIN($E306)</f>
        <v>0</v>
      </c>
      <c r="W306" s="1">
        <f>MIN($F306)</f>
        <v>0</v>
      </c>
      <c r="X306" s="1">
        <f>MIN($G306)</f>
        <v>0</v>
      </c>
      <c r="Y306" s="1">
        <f>MIN($H306)</f>
        <v>0</v>
      </c>
      <c r="Z306" s="1">
        <f>MIN($I306)</f>
        <v>0</v>
      </c>
      <c r="AA306" s="1">
        <f>MIN($J306)</f>
        <v>0</v>
      </c>
      <c r="AB306" s="1">
        <f>MIN($K306)</f>
        <v>0</v>
      </c>
      <c r="AC306" s="1">
        <f>MIN($M306)</f>
        <v>0</v>
      </c>
      <c r="AD306" s="1">
        <f>MIN($N306)</f>
        <v>0</v>
      </c>
      <c r="AE306" s="1">
        <f>MIN($P306)</f>
        <v>0</v>
      </c>
      <c r="AF306" s="1">
        <f>MIN($Q306)</f>
        <v>0</v>
      </c>
      <c r="AG306" s="1">
        <f>MIN($R306)</f>
        <v>0</v>
      </c>
      <c r="AH306" s="1">
        <f>MEDIAN($B306)</f>
        <v>0</v>
      </c>
      <c r="AI306" s="1">
        <f>MEDIAN($C306)</f>
        <v>0</v>
      </c>
      <c r="AJ306" s="1">
        <f>MEDIAN($D306)</f>
        <v>0</v>
      </c>
      <c r="AK306" s="1">
        <f>MEDIAN($E306)</f>
        <v>0</v>
      </c>
      <c r="AL306" s="1">
        <f>MEDIAN($F306)</f>
        <v>0</v>
      </c>
      <c r="AM306" s="1">
        <f>MEDIAN($G306)</f>
        <v>0</v>
      </c>
      <c r="AN306" s="1">
        <f>MEDIAN($H306)</f>
        <v>0</v>
      </c>
      <c r="AO306" s="1">
        <f>MEDIAN($I306)</f>
        <v>0</v>
      </c>
      <c r="AP306" s="1">
        <f>MEDIAN($J306)</f>
        <v>0</v>
      </c>
      <c r="AQ306" s="1">
        <f>MEDIAN($K306)</f>
        <v>0</v>
      </c>
      <c r="AR306" s="1">
        <f>MEDIAN($M306)</f>
        <v>0</v>
      </c>
      <c r="AS306" s="1">
        <f>MEDIAN($N306)</f>
        <v>0</v>
      </c>
      <c r="AT306" s="1">
        <f>MEDIAN($P306)</f>
        <v>0</v>
      </c>
      <c r="AU306" s="1">
        <f>MEDIAN($Q306)</f>
        <v>0</v>
      </c>
      <c r="AV306" s="1">
        <f>MEDIAN($R306)</f>
        <v>0</v>
      </c>
      <c r="AW306" s="1">
        <f>MAX($B306)</f>
        <v>0</v>
      </c>
      <c r="AX306" s="1">
        <f>MAX($C306)</f>
        <v>0</v>
      </c>
      <c r="AY306" s="1">
        <f>MAX($D306)</f>
        <v>0</v>
      </c>
      <c r="AZ306" s="1">
        <f>MAX($E306)</f>
        <v>0</v>
      </c>
      <c r="BA306" s="1">
        <f>MAX($F306)</f>
        <v>0</v>
      </c>
      <c r="BB306" s="1">
        <f>MAX($G306)</f>
        <v>0</v>
      </c>
      <c r="BC306" s="1">
        <f>MAX($H306)</f>
        <v>0</v>
      </c>
      <c r="BD306" s="1">
        <f>MAX($I306)</f>
        <v>0</v>
      </c>
      <c r="BE306" s="1">
        <f>MAX($J306)</f>
        <v>0</v>
      </c>
      <c r="BF306" s="1">
        <f>MAX($K306)</f>
        <v>0</v>
      </c>
      <c r="BG306" s="1">
        <f>MAX($M306)</f>
        <v>0</v>
      </c>
      <c r="BH306" s="1">
        <f>MAX($N306)</f>
        <v>0</v>
      </c>
      <c r="BI306" s="1">
        <f>MAX($P306)</f>
        <v>0</v>
      </c>
      <c r="BJ306" s="1">
        <f>MAX($Q306)</f>
        <v>0</v>
      </c>
      <c r="BK306" s="1">
        <f>MAX($R306)</f>
        <v>0</v>
      </c>
    </row>
    <row r="307" spans="1:63">
      <c r="A307" s="1" t="s">
        <v>304</v>
      </c>
      <c r="B307" s="1">
        <v>0</v>
      </c>
      <c r="C307" s="1">
        <v>0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0.023</v>
      </c>
      <c r="J307" s="1">
        <v>3000</v>
      </c>
      <c r="K307" s="1">
        <v>0</v>
      </c>
      <c r="L307" s="1" t="s">
        <v>503</v>
      </c>
      <c r="M307" s="1">
        <v>0</v>
      </c>
      <c r="N307" s="1">
        <v>0</v>
      </c>
      <c r="O307" s="1" t="s">
        <v>507</v>
      </c>
      <c r="P307" s="1">
        <v>1500</v>
      </c>
      <c r="Q307" s="1">
        <v>1</v>
      </c>
      <c r="R307" s="1">
        <v>0</v>
      </c>
      <c r="S307" s="1">
        <f>MIN($B307)</f>
        <v>0</v>
      </c>
      <c r="T307" s="1">
        <f>MIN($C307)</f>
        <v>0</v>
      </c>
      <c r="U307" s="1">
        <f>MIN($D307)</f>
        <v>0</v>
      </c>
      <c r="V307" s="1">
        <f>MIN($E307)</f>
        <v>0</v>
      </c>
      <c r="W307" s="1">
        <f>MIN($F307)</f>
        <v>0</v>
      </c>
      <c r="X307" s="1">
        <f>MIN($G307)</f>
        <v>0</v>
      </c>
      <c r="Y307" s="1">
        <f>MIN($H307)</f>
        <v>0</v>
      </c>
      <c r="Z307" s="1">
        <f>MIN($I307)</f>
        <v>0</v>
      </c>
      <c r="AA307" s="1">
        <f>MIN($J307)</f>
        <v>0</v>
      </c>
      <c r="AB307" s="1">
        <f>MIN($K307)</f>
        <v>0</v>
      </c>
      <c r="AC307" s="1">
        <f>MIN($M307)</f>
        <v>0</v>
      </c>
      <c r="AD307" s="1">
        <f>MIN($N307)</f>
        <v>0</v>
      </c>
      <c r="AE307" s="1">
        <f>MIN($P307)</f>
        <v>0</v>
      </c>
      <c r="AF307" s="1">
        <f>MIN($Q307)</f>
        <v>0</v>
      </c>
      <c r="AG307" s="1">
        <f>MIN($R307)</f>
        <v>0</v>
      </c>
      <c r="AH307" s="1">
        <f>MEDIAN($B307)</f>
        <v>0</v>
      </c>
      <c r="AI307" s="1">
        <f>MEDIAN($C307)</f>
        <v>0</v>
      </c>
      <c r="AJ307" s="1">
        <f>MEDIAN($D307)</f>
        <v>0</v>
      </c>
      <c r="AK307" s="1">
        <f>MEDIAN($E307)</f>
        <v>0</v>
      </c>
      <c r="AL307" s="1">
        <f>MEDIAN($F307)</f>
        <v>0</v>
      </c>
      <c r="AM307" s="1">
        <f>MEDIAN($G307)</f>
        <v>0</v>
      </c>
      <c r="AN307" s="1">
        <f>MEDIAN($H307)</f>
        <v>0</v>
      </c>
      <c r="AO307" s="1">
        <f>MEDIAN($I307)</f>
        <v>0</v>
      </c>
      <c r="AP307" s="1">
        <f>MEDIAN($J307)</f>
        <v>0</v>
      </c>
      <c r="AQ307" s="1">
        <f>MEDIAN($K307)</f>
        <v>0</v>
      </c>
      <c r="AR307" s="1">
        <f>MEDIAN($M307)</f>
        <v>0</v>
      </c>
      <c r="AS307" s="1">
        <f>MEDIAN($N307)</f>
        <v>0</v>
      </c>
      <c r="AT307" s="1">
        <f>MEDIAN($P307)</f>
        <v>0</v>
      </c>
      <c r="AU307" s="1">
        <f>MEDIAN($Q307)</f>
        <v>0</v>
      </c>
      <c r="AV307" s="1">
        <f>MEDIAN($R307)</f>
        <v>0</v>
      </c>
      <c r="AW307" s="1">
        <f>MAX($B307)</f>
        <v>0</v>
      </c>
      <c r="AX307" s="1">
        <f>MAX($C307)</f>
        <v>0</v>
      </c>
      <c r="AY307" s="1">
        <f>MAX($D307)</f>
        <v>0</v>
      </c>
      <c r="AZ307" s="1">
        <f>MAX($E307)</f>
        <v>0</v>
      </c>
      <c r="BA307" s="1">
        <f>MAX($F307)</f>
        <v>0</v>
      </c>
      <c r="BB307" s="1">
        <f>MAX($G307)</f>
        <v>0</v>
      </c>
      <c r="BC307" s="1">
        <f>MAX($H307)</f>
        <v>0</v>
      </c>
      <c r="BD307" s="1">
        <f>MAX($I307)</f>
        <v>0</v>
      </c>
      <c r="BE307" s="1">
        <f>MAX($J307)</f>
        <v>0</v>
      </c>
      <c r="BF307" s="1">
        <f>MAX($K307)</f>
        <v>0</v>
      </c>
      <c r="BG307" s="1">
        <f>MAX($M307)</f>
        <v>0</v>
      </c>
      <c r="BH307" s="1">
        <f>MAX($N307)</f>
        <v>0</v>
      </c>
      <c r="BI307" s="1">
        <f>MAX($P307)</f>
        <v>0</v>
      </c>
      <c r="BJ307" s="1">
        <f>MAX($Q307)</f>
        <v>0</v>
      </c>
      <c r="BK307" s="1">
        <f>MAX($R307)</f>
        <v>0</v>
      </c>
    </row>
    <row r="308" spans="1:63">
      <c r="A308" s="1" t="s">
        <v>305</v>
      </c>
      <c r="B308" s="1">
        <v>0</v>
      </c>
      <c r="C308" s="1">
        <v>0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0.019</v>
      </c>
      <c r="J308" s="1">
        <v>3000</v>
      </c>
      <c r="K308" s="1">
        <v>0</v>
      </c>
      <c r="L308" s="1" t="s">
        <v>503</v>
      </c>
      <c r="M308" s="1">
        <v>0</v>
      </c>
      <c r="N308" s="1">
        <v>0</v>
      </c>
      <c r="O308" s="1" t="s">
        <v>507</v>
      </c>
      <c r="P308" s="1">
        <v>1500</v>
      </c>
      <c r="Q308" s="1">
        <v>1</v>
      </c>
      <c r="R308" s="1">
        <v>0</v>
      </c>
      <c r="S308" s="1">
        <f>MIN($B308)</f>
        <v>0</v>
      </c>
      <c r="T308" s="1">
        <f>MIN($C308)</f>
        <v>0</v>
      </c>
      <c r="U308" s="1">
        <f>MIN($D308)</f>
        <v>0</v>
      </c>
      <c r="V308" s="1">
        <f>MIN($E308)</f>
        <v>0</v>
      </c>
      <c r="W308" s="1">
        <f>MIN($F308)</f>
        <v>0</v>
      </c>
      <c r="X308" s="1">
        <f>MIN($G308)</f>
        <v>0</v>
      </c>
      <c r="Y308" s="1">
        <f>MIN($H308)</f>
        <v>0</v>
      </c>
      <c r="Z308" s="1">
        <f>MIN($I308)</f>
        <v>0</v>
      </c>
      <c r="AA308" s="1">
        <f>MIN($J308)</f>
        <v>0</v>
      </c>
      <c r="AB308" s="1">
        <f>MIN($K308)</f>
        <v>0</v>
      </c>
      <c r="AC308" s="1">
        <f>MIN($M308)</f>
        <v>0</v>
      </c>
      <c r="AD308" s="1">
        <f>MIN($N308)</f>
        <v>0</v>
      </c>
      <c r="AE308" s="1">
        <f>MIN($P308)</f>
        <v>0</v>
      </c>
      <c r="AF308" s="1">
        <f>MIN($Q308)</f>
        <v>0</v>
      </c>
      <c r="AG308" s="1">
        <f>MIN($R308)</f>
        <v>0</v>
      </c>
      <c r="AH308" s="1">
        <f>MEDIAN($B308)</f>
        <v>0</v>
      </c>
      <c r="AI308" s="1">
        <f>MEDIAN($C308)</f>
        <v>0</v>
      </c>
      <c r="AJ308" s="1">
        <f>MEDIAN($D308)</f>
        <v>0</v>
      </c>
      <c r="AK308" s="1">
        <f>MEDIAN($E308)</f>
        <v>0</v>
      </c>
      <c r="AL308" s="1">
        <f>MEDIAN($F308)</f>
        <v>0</v>
      </c>
      <c r="AM308" s="1">
        <f>MEDIAN($G308)</f>
        <v>0</v>
      </c>
      <c r="AN308" s="1">
        <f>MEDIAN($H308)</f>
        <v>0</v>
      </c>
      <c r="AO308" s="1">
        <f>MEDIAN($I308)</f>
        <v>0</v>
      </c>
      <c r="AP308" s="1">
        <f>MEDIAN($J308)</f>
        <v>0</v>
      </c>
      <c r="AQ308" s="1">
        <f>MEDIAN($K308)</f>
        <v>0</v>
      </c>
      <c r="AR308" s="1">
        <f>MEDIAN($M308)</f>
        <v>0</v>
      </c>
      <c r="AS308" s="1">
        <f>MEDIAN($N308)</f>
        <v>0</v>
      </c>
      <c r="AT308" s="1">
        <f>MEDIAN($P308)</f>
        <v>0</v>
      </c>
      <c r="AU308" s="1">
        <f>MEDIAN($Q308)</f>
        <v>0</v>
      </c>
      <c r="AV308" s="1">
        <f>MEDIAN($R308)</f>
        <v>0</v>
      </c>
      <c r="AW308" s="1">
        <f>MAX($B308)</f>
        <v>0</v>
      </c>
      <c r="AX308" s="1">
        <f>MAX($C308)</f>
        <v>0</v>
      </c>
      <c r="AY308" s="1">
        <f>MAX($D308)</f>
        <v>0</v>
      </c>
      <c r="AZ308" s="1">
        <f>MAX($E308)</f>
        <v>0</v>
      </c>
      <c r="BA308" s="1">
        <f>MAX($F308)</f>
        <v>0</v>
      </c>
      <c r="BB308" s="1">
        <f>MAX($G308)</f>
        <v>0</v>
      </c>
      <c r="BC308" s="1">
        <f>MAX($H308)</f>
        <v>0</v>
      </c>
      <c r="BD308" s="1">
        <f>MAX($I308)</f>
        <v>0</v>
      </c>
      <c r="BE308" s="1">
        <f>MAX($J308)</f>
        <v>0</v>
      </c>
      <c r="BF308" s="1">
        <f>MAX($K308)</f>
        <v>0</v>
      </c>
      <c r="BG308" s="1">
        <f>MAX($M308)</f>
        <v>0</v>
      </c>
      <c r="BH308" s="1">
        <f>MAX($N308)</f>
        <v>0</v>
      </c>
      <c r="BI308" s="1">
        <f>MAX($P308)</f>
        <v>0</v>
      </c>
      <c r="BJ308" s="1">
        <f>MAX($Q308)</f>
        <v>0</v>
      </c>
      <c r="BK308" s="1">
        <f>MAX($R308)</f>
        <v>0</v>
      </c>
    </row>
    <row r="309" spans="1:63">
      <c r="A309" s="1" t="s">
        <v>306</v>
      </c>
      <c r="B309" s="1">
        <v>0</v>
      </c>
      <c r="C309" s="1">
        <v>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0.019</v>
      </c>
      <c r="J309" s="1">
        <v>3000</v>
      </c>
      <c r="K309" s="1">
        <v>0</v>
      </c>
      <c r="L309" s="1" t="s">
        <v>503</v>
      </c>
      <c r="M309" s="1">
        <v>0</v>
      </c>
      <c r="N309" s="1">
        <v>0</v>
      </c>
      <c r="O309" s="1" t="s">
        <v>507</v>
      </c>
      <c r="P309" s="1">
        <v>1500</v>
      </c>
      <c r="Q309" s="1">
        <v>1</v>
      </c>
      <c r="R309" s="1">
        <v>0</v>
      </c>
      <c r="S309" s="1">
        <f>MIN($B309)</f>
        <v>0</v>
      </c>
      <c r="T309" s="1">
        <f>MIN($C309)</f>
        <v>0</v>
      </c>
      <c r="U309" s="1">
        <f>MIN($D309)</f>
        <v>0</v>
      </c>
      <c r="V309" s="1">
        <f>MIN($E309)</f>
        <v>0</v>
      </c>
      <c r="W309" s="1">
        <f>MIN($F309)</f>
        <v>0</v>
      </c>
      <c r="X309" s="1">
        <f>MIN($G309)</f>
        <v>0</v>
      </c>
      <c r="Y309" s="1">
        <f>MIN($H309)</f>
        <v>0</v>
      </c>
      <c r="Z309" s="1">
        <f>MIN($I309)</f>
        <v>0</v>
      </c>
      <c r="AA309" s="1">
        <f>MIN($J309)</f>
        <v>0</v>
      </c>
      <c r="AB309" s="1">
        <f>MIN($K309)</f>
        <v>0</v>
      </c>
      <c r="AC309" s="1">
        <f>MIN($M309)</f>
        <v>0</v>
      </c>
      <c r="AD309" s="1">
        <f>MIN($N309)</f>
        <v>0</v>
      </c>
      <c r="AE309" s="1">
        <f>MIN($P309)</f>
        <v>0</v>
      </c>
      <c r="AF309" s="1">
        <f>MIN($Q309)</f>
        <v>0</v>
      </c>
      <c r="AG309" s="1">
        <f>MIN($R309)</f>
        <v>0</v>
      </c>
      <c r="AH309" s="1">
        <f>MEDIAN($B309)</f>
        <v>0</v>
      </c>
      <c r="AI309" s="1">
        <f>MEDIAN($C309)</f>
        <v>0</v>
      </c>
      <c r="AJ309" s="1">
        <f>MEDIAN($D309)</f>
        <v>0</v>
      </c>
      <c r="AK309" s="1">
        <f>MEDIAN($E309)</f>
        <v>0</v>
      </c>
      <c r="AL309" s="1">
        <f>MEDIAN($F309)</f>
        <v>0</v>
      </c>
      <c r="AM309" s="1">
        <f>MEDIAN($G309)</f>
        <v>0</v>
      </c>
      <c r="AN309" s="1">
        <f>MEDIAN($H309)</f>
        <v>0</v>
      </c>
      <c r="AO309" s="1">
        <f>MEDIAN($I309)</f>
        <v>0</v>
      </c>
      <c r="AP309" s="1">
        <f>MEDIAN($J309)</f>
        <v>0</v>
      </c>
      <c r="AQ309" s="1">
        <f>MEDIAN($K309)</f>
        <v>0</v>
      </c>
      <c r="AR309" s="1">
        <f>MEDIAN($M309)</f>
        <v>0</v>
      </c>
      <c r="AS309" s="1">
        <f>MEDIAN($N309)</f>
        <v>0</v>
      </c>
      <c r="AT309" s="1">
        <f>MEDIAN($P309)</f>
        <v>0</v>
      </c>
      <c r="AU309" s="1">
        <f>MEDIAN($Q309)</f>
        <v>0</v>
      </c>
      <c r="AV309" s="1">
        <f>MEDIAN($R309)</f>
        <v>0</v>
      </c>
      <c r="AW309" s="1">
        <f>MAX($B309)</f>
        <v>0</v>
      </c>
      <c r="AX309" s="1">
        <f>MAX($C309)</f>
        <v>0</v>
      </c>
      <c r="AY309" s="1">
        <f>MAX($D309)</f>
        <v>0</v>
      </c>
      <c r="AZ309" s="1">
        <f>MAX($E309)</f>
        <v>0</v>
      </c>
      <c r="BA309" s="1">
        <f>MAX($F309)</f>
        <v>0</v>
      </c>
      <c r="BB309" s="1">
        <f>MAX($G309)</f>
        <v>0</v>
      </c>
      <c r="BC309" s="1">
        <f>MAX($H309)</f>
        <v>0</v>
      </c>
      <c r="BD309" s="1">
        <f>MAX($I309)</f>
        <v>0</v>
      </c>
      <c r="BE309" s="1">
        <f>MAX($J309)</f>
        <v>0</v>
      </c>
      <c r="BF309" s="1">
        <f>MAX($K309)</f>
        <v>0</v>
      </c>
      <c r="BG309" s="1">
        <f>MAX($M309)</f>
        <v>0</v>
      </c>
      <c r="BH309" s="1">
        <f>MAX($N309)</f>
        <v>0</v>
      </c>
      <c r="BI309" s="1">
        <f>MAX($P309)</f>
        <v>0</v>
      </c>
      <c r="BJ309" s="1">
        <f>MAX($Q309)</f>
        <v>0</v>
      </c>
      <c r="BK309" s="1">
        <f>MAX($R309)</f>
        <v>0</v>
      </c>
    </row>
    <row r="310" spans="1:63">
      <c r="A310" s="1" t="s">
        <v>307</v>
      </c>
      <c r="B310" s="1">
        <v>0</v>
      </c>
      <c r="C310" s="1">
        <v>0</v>
      </c>
      <c r="D310" s="1">
        <v>0</v>
      </c>
      <c r="E310" s="1">
        <v>0</v>
      </c>
      <c r="F310" s="1">
        <v>0</v>
      </c>
      <c r="G310" s="1">
        <v>0</v>
      </c>
      <c r="H310" s="1">
        <v>0</v>
      </c>
      <c r="I310" s="1">
        <v>0.02</v>
      </c>
      <c r="J310" s="1">
        <v>3000</v>
      </c>
      <c r="K310" s="1">
        <v>0</v>
      </c>
      <c r="L310" s="1" t="s">
        <v>503</v>
      </c>
      <c r="M310" s="1">
        <v>0</v>
      </c>
      <c r="N310" s="1">
        <v>0</v>
      </c>
      <c r="O310" s="1" t="s">
        <v>507</v>
      </c>
      <c r="P310" s="1">
        <v>1500</v>
      </c>
      <c r="Q310" s="1">
        <v>1</v>
      </c>
      <c r="R310" s="1">
        <v>0</v>
      </c>
      <c r="S310" s="1">
        <f>MIN($B310)</f>
        <v>0</v>
      </c>
      <c r="T310" s="1">
        <f>MIN($C310)</f>
        <v>0</v>
      </c>
      <c r="U310" s="1">
        <f>MIN($D310)</f>
        <v>0</v>
      </c>
      <c r="V310" s="1">
        <f>MIN($E310)</f>
        <v>0</v>
      </c>
      <c r="W310" s="1">
        <f>MIN($F310)</f>
        <v>0</v>
      </c>
      <c r="X310" s="1">
        <f>MIN($G310)</f>
        <v>0</v>
      </c>
      <c r="Y310" s="1">
        <f>MIN($H310)</f>
        <v>0</v>
      </c>
      <c r="Z310" s="1">
        <f>MIN($I310)</f>
        <v>0</v>
      </c>
      <c r="AA310" s="1">
        <f>MIN($J310)</f>
        <v>0</v>
      </c>
      <c r="AB310" s="1">
        <f>MIN($K310)</f>
        <v>0</v>
      </c>
      <c r="AC310" s="1">
        <f>MIN($M310)</f>
        <v>0</v>
      </c>
      <c r="AD310" s="1">
        <f>MIN($N310)</f>
        <v>0</v>
      </c>
      <c r="AE310" s="1">
        <f>MIN($P310)</f>
        <v>0</v>
      </c>
      <c r="AF310" s="1">
        <f>MIN($Q310)</f>
        <v>0</v>
      </c>
      <c r="AG310" s="1">
        <f>MIN($R310)</f>
        <v>0</v>
      </c>
      <c r="AH310" s="1">
        <f>MEDIAN($B310)</f>
        <v>0</v>
      </c>
      <c r="AI310" s="1">
        <f>MEDIAN($C310)</f>
        <v>0</v>
      </c>
      <c r="AJ310" s="1">
        <f>MEDIAN($D310)</f>
        <v>0</v>
      </c>
      <c r="AK310" s="1">
        <f>MEDIAN($E310)</f>
        <v>0</v>
      </c>
      <c r="AL310" s="1">
        <f>MEDIAN($F310)</f>
        <v>0</v>
      </c>
      <c r="AM310" s="1">
        <f>MEDIAN($G310)</f>
        <v>0</v>
      </c>
      <c r="AN310" s="1">
        <f>MEDIAN($H310)</f>
        <v>0</v>
      </c>
      <c r="AO310" s="1">
        <f>MEDIAN($I310)</f>
        <v>0</v>
      </c>
      <c r="AP310" s="1">
        <f>MEDIAN($J310)</f>
        <v>0</v>
      </c>
      <c r="AQ310" s="1">
        <f>MEDIAN($K310)</f>
        <v>0</v>
      </c>
      <c r="AR310" s="1">
        <f>MEDIAN($M310)</f>
        <v>0</v>
      </c>
      <c r="AS310" s="1">
        <f>MEDIAN($N310)</f>
        <v>0</v>
      </c>
      <c r="AT310" s="1">
        <f>MEDIAN($P310)</f>
        <v>0</v>
      </c>
      <c r="AU310" s="1">
        <f>MEDIAN($Q310)</f>
        <v>0</v>
      </c>
      <c r="AV310" s="1">
        <f>MEDIAN($R310)</f>
        <v>0</v>
      </c>
      <c r="AW310" s="1">
        <f>MAX($B310)</f>
        <v>0</v>
      </c>
      <c r="AX310" s="1">
        <f>MAX($C310)</f>
        <v>0</v>
      </c>
      <c r="AY310" s="1">
        <f>MAX($D310)</f>
        <v>0</v>
      </c>
      <c r="AZ310" s="1">
        <f>MAX($E310)</f>
        <v>0</v>
      </c>
      <c r="BA310" s="1">
        <f>MAX($F310)</f>
        <v>0</v>
      </c>
      <c r="BB310" s="1">
        <f>MAX($G310)</f>
        <v>0</v>
      </c>
      <c r="BC310" s="1">
        <f>MAX($H310)</f>
        <v>0</v>
      </c>
      <c r="BD310" s="1">
        <f>MAX($I310)</f>
        <v>0</v>
      </c>
      <c r="BE310" s="1">
        <f>MAX($J310)</f>
        <v>0</v>
      </c>
      <c r="BF310" s="1">
        <f>MAX($K310)</f>
        <v>0</v>
      </c>
      <c r="BG310" s="1">
        <f>MAX($M310)</f>
        <v>0</v>
      </c>
      <c r="BH310" s="1">
        <f>MAX($N310)</f>
        <v>0</v>
      </c>
      <c r="BI310" s="1">
        <f>MAX($P310)</f>
        <v>0</v>
      </c>
      <c r="BJ310" s="1">
        <f>MAX($Q310)</f>
        <v>0</v>
      </c>
      <c r="BK310" s="1">
        <f>MAX($R310)</f>
        <v>0</v>
      </c>
    </row>
    <row r="311" spans="1:63">
      <c r="A311" s="1" t="s">
        <v>308</v>
      </c>
      <c r="B311" s="1">
        <v>0</v>
      </c>
      <c r="C311" s="1">
        <v>0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0.023</v>
      </c>
      <c r="J311" s="1">
        <v>3000</v>
      </c>
      <c r="K311" s="1">
        <v>0</v>
      </c>
      <c r="L311" s="1" t="s">
        <v>503</v>
      </c>
      <c r="M311" s="1">
        <v>0</v>
      </c>
      <c r="N311" s="1">
        <v>0</v>
      </c>
      <c r="O311" s="1" t="s">
        <v>507</v>
      </c>
      <c r="P311" s="1">
        <v>1500</v>
      </c>
      <c r="Q311" s="1">
        <v>1</v>
      </c>
      <c r="R311" s="1">
        <v>0</v>
      </c>
      <c r="S311" s="1">
        <f>MIN($B311)</f>
        <v>0</v>
      </c>
      <c r="T311" s="1">
        <f>MIN($C311)</f>
        <v>0</v>
      </c>
      <c r="U311" s="1">
        <f>MIN($D311)</f>
        <v>0</v>
      </c>
      <c r="V311" s="1">
        <f>MIN($E311)</f>
        <v>0</v>
      </c>
      <c r="W311" s="1">
        <f>MIN($F311)</f>
        <v>0</v>
      </c>
      <c r="X311" s="1">
        <f>MIN($G311)</f>
        <v>0</v>
      </c>
      <c r="Y311" s="1">
        <f>MIN($H311)</f>
        <v>0</v>
      </c>
      <c r="Z311" s="1">
        <f>MIN($I311)</f>
        <v>0</v>
      </c>
      <c r="AA311" s="1">
        <f>MIN($J311)</f>
        <v>0</v>
      </c>
      <c r="AB311" s="1">
        <f>MIN($K311)</f>
        <v>0</v>
      </c>
      <c r="AC311" s="1">
        <f>MIN($M311)</f>
        <v>0</v>
      </c>
      <c r="AD311" s="1">
        <f>MIN($N311)</f>
        <v>0</v>
      </c>
      <c r="AE311" s="1">
        <f>MIN($P311)</f>
        <v>0</v>
      </c>
      <c r="AF311" s="1">
        <f>MIN($Q311)</f>
        <v>0</v>
      </c>
      <c r="AG311" s="1">
        <f>MIN($R311)</f>
        <v>0</v>
      </c>
      <c r="AH311" s="1">
        <f>MEDIAN($B311)</f>
        <v>0</v>
      </c>
      <c r="AI311" s="1">
        <f>MEDIAN($C311)</f>
        <v>0</v>
      </c>
      <c r="AJ311" s="1">
        <f>MEDIAN($D311)</f>
        <v>0</v>
      </c>
      <c r="AK311" s="1">
        <f>MEDIAN($E311)</f>
        <v>0</v>
      </c>
      <c r="AL311" s="1">
        <f>MEDIAN($F311)</f>
        <v>0</v>
      </c>
      <c r="AM311" s="1">
        <f>MEDIAN($G311)</f>
        <v>0</v>
      </c>
      <c r="AN311" s="1">
        <f>MEDIAN($H311)</f>
        <v>0</v>
      </c>
      <c r="AO311" s="1">
        <f>MEDIAN($I311)</f>
        <v>0</v>
      </c>
      <c r="AP311" s="1">
        <f>MEDIAN($J311)</f>
        <v>0</v>
      </c>
      <c r="AQ311" s="1">
        <f>MEDIAN($K311)</f>
        <v>0</v>
      </c>
      <c r="AR311" s="1">
        <f>MEDIAN($M311)</f>
        <v>0</v>
      </c>
      <c r="AS311" s="1">
        <f>MEDIAN($N311)</f>
        <v>0</v>
      </c>
      <c r="AT311" s="1">
        <f>MEDIAN($P311)</f>
        <v>0</v>
      </c>
      <c r="AU311" s="1">
        <f>MEDIAN($Q311)</f>
        <v>0</v>
      </c>
      <c r="AV311" s="1">
        <f>MEDIAN($R311)</f>
        <v>0</v>
      </c>
      <c r="AW311" s="1">
        <f>MAX($B311)</f>
        <v>0</v>
      </c>
      <c r="AX311" s="1">
        <f>MAX($C311)</f>
        <v>0</v>
      </c>
      <c r="AY311" s="1">
        <f>MAX($D311)</f>
        <v>0</v>
      </c>
      <c r="AZ311" s="1">
        <f>MAX($E311)</f>
        <v>0</v>
      </c>
      <c r="BA311" s="1">
        <f>MAX($F311)</f>
        <v>0</v>
      </c>
      <c r="BB311" s="1">
        <f>MAX($G311)</f>
        <v>0</v>
      </c>
      <c r="BC311" s="1">
        <f>MAX($H311)</f>
        <v>0</v>
      </c>
      <c r="BD311" s="1">
        <f>MAX($I311)</f>
        <v>0</v>
      </c>
      <c r="BE311" s="1">
        <f>MAX($J311)</f>
        <v>0</v>
      </c>
      <c r="BF311" s="1">
        <f>MAX($K311)</f>
        <v>0</v>
      </c>
      <c r="BG311" s="1">
        <f>MAX($M311)</f>
        <v>0</v>
      </c>
      <c r="BH311" s="1">
        <f>MAX($N311)</f>
        <v>0</v>
      </c>
      <c r="BI311" s="1">
        <f>MAX($P311)</f>
        <v>0</v>
      </c>
      <c r="BJ311" s="1">
        <f>MAX($Q311)</f>
        <v>0</v>
      </c>
      <c r="BK311" s="1">
        <f>MAX($R311)</f>
        <v>0</v>
      </c>
    </row>
    <row r="312" spans="1:63">
      <c r="A312" s="1" t="s">
        <v>309</v>
      </c>
      <c r="B312" s="1">
        <v>0</v>
      </c>
      <c r="C312" s="1">
        <v>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0.02</v>
      </c>
      <c r="J312" s="1">
        <v>3000</v>
      </c>
      <c r="K312" s="1">
        <v>0</v>
      </c>
      <c r="L312" s="1" t="s">
        <v>503</v>
      </c>
      <c r="M312" s="1">
        <v>0</v>
      </c>
      <c r="N312" s="1">
        <v>0</v>
      </c>
      <c r="O312" s="1" t="s">
        <v>507</v>
      </c>
      <c r="P312" s="1">
        <v>1500</v>
      </c>
      <c r="Q312" s="1">
        <v>1</v>
      </c>
      <c r="R312" s="1">
        <v>0</v>
      </c>
      <c r="S312" s="1">
        <f>MIN($B312)</f>
        <v>0</v>
      </c>
      <c r="T312" s="1">
        <f>MIN($C312)</f>
        <v>0</v>
      </c>
      <c r="U312" s="1">
        <f>MIN($D312)</f>
        <v>0</v>
      </c>
      <c r="V312" s="1">
        <f>MIN($E312)</f>
        <v>0</v>
      </c>
      <c r="W312" s="1">
        <f>MIN($F312)</f>
        <v>0</v>
      </c>
      <c r="X312" s="1">
        <f>MIN($G312)</f>
        <v>0</v>
      </c>
      <c r="Y312" s="1">
        <f>MIN($H312)</f>
        <v>0</v>
      </c>
      <c r="Z312" s="1">
        <f>MIN($I312)</f>
        <v>0</v>
      </c>
      <c r="AA312" s="1">
        <f>MIN($J312)</f>
        <v>0</v>
      </c>
      <c r="AB312" s="1">
        <f>MIN($K312)</f>
        <v>0</v>
      </c>
      <c r="AC312" s="1">
        <f>MIN($M312)</f>
        <v>0</v>
      </c>
      <c r="AD312" s="1">
        <f>MIN($N312)</f>
        <v>0</v>
      </c>
      <c r="AE312" s="1">
        <f>MIN($P312)</f>
        <v>0</v>
      </c>
      <c r="AF312" s="1">
        <f>MIN($Q312)</f>
        <v>0</v>
      </c>
      <c r="AG312" s="1">
        <f>MIN($R312)</f>
        <v>0</v>
      </c>
      <c r="AH312" s="1">
        <f>MEDIAN($B312)</f>
        <v>0</v>
      </c>
      <c r="AI312" s="1">
        <f>MEDIAN($C312)</f>
        <v>0</v>
      </c>
      <c r="AJ312" s="1">
        <f>MEDIAN($D312)</f>
        <v>0</v>
      </c>
      <c r="AK312" s="1">
        <f>MEDIAN($E312)</f>
        <v>0</v>
      </c>
      <c r="AL312" s="1">
        <f>MEDIAN($F312)</f>
        <v>0</v>
      </c>
      <c r="AM312" s="1">
        <f>MEDIAN($G312)</f>
        <v>0</v>
      </c>
      <c r="AN312" s="1">
        <f>MEDIAN($H312)</f>
        <v>0</v>
      </c>
      <c r="AO312" s="1">
        <f>MEDIAN($I312)</f>
        <v>0</v>
      </c>
      <c r="AP312" s="1">
        <f>MEDIAN($J312)</f>
        <v>0</v>
      </c>
      <c r="AQ312" s="1">
        <f>MEDIAN($K312)</f>
        <v>0</v>
      </c>
      <c r="AR312" s="1">
        <f>MEDIAN($M312)</f>
        <v>0</v>
      </c>
      <c r="AS312" s="1">
        <f>MEDIAN($N312)</f>
        <v>0</v>
      </c>
      <c r="AT312" s="1">
        <f>MEDIAN($P312)</f>
        <v>0</v>
      </c>
      <c r="AU312" s="1">
        <f>MEDIAN($Q312)</f>
        <v>0</v>
      </c>
      <c r="AV312" s="1">
        <f>MEDIAN($R312)</f>
        <v>0</v>
      </c>
      <c r="AW312" s="1">
        <f>MAX($B312)</f>
        <v>0</v>
      </c>
      <c r="AX312" s="1">
        <f>MAX($C312)</f>
        <v>0</v>
      </c>
      <c r="AY312" s="1">
        <f>MAX($D312)</f>
        <v>0</v>
      </c>
      <c r="AZ312" s="1">
        <f>MAX($E312)</f>
        <v>0</v>
      </c>
      <c r="BA312" s="1">
        <f>MAX($F312)</f>
        <v>0</v>
      </c>
      <c r="BB312" s="1">
        <f>MAX($G312)</f>
        <v>0</v>
      </c>
      <c r="BC312" s="1">
        <f>MAX($H312)</f>
        <v>0</v>
      </c>
      <c r="BD312" s="1">
        <f>MAX($I312)</f>
        <v>0</v>
      </c>
      <c r="BE312" s="1">
        <f>MAX($J312)</f>
        <v>0</v>
      </c>
      <c r="BF312" s="1">
        <f>MAX($K312)</f>
        <v>0</v>
      </c>
      <c r="BG312" s="1">
        <f>MAX($M312)</f>
        <v>0</v>
      </c>
      <c r="BH312" s="1">
        <f>MAX($N312)</f>
        <v>0</v>
      </c>
      <c r="BI312" s="1">
        <f>MAX($P312)</f>
        <v>0</v>
      </c>
      <c r="BJ312" s="1">
        <f>MAX($Q312)</f>
        <v>0</v>
      </c>
      <c r="BK312" s="1">
        <f>MAX($R312)</f>
        <v>0</v>
      </c>
    </row>
    <row r="313" spans="1:63">
      <c r="A313" s="1" t="s">
        <v>310</v>
      </c>
      <c r="B313" s="1">
        <v>0</v>
      </c>
      <c r="C313" s="1">
        <v>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0.02</v>
      </c>
      <c r="J313" s="1">
        <v>3000</v>
      </c>
      <c r="K313" s="1">
        <v>0</v>
      </c>
      <c r="L313" s="1" t="s">
        <v>503</v>
      </c>
      <c r="M313" s="1">
        <v>0</v>
      </c>
      <c r="N313" s="1">
        <v>0</v>
      </c>
      <c r="O313" s="1" t="s">
        <v>507</v>
      </c>
      <c r="P313" s="1">
        <v>1500</v>
      </c>
      <c r="Q313" s="1">
        <v>1</v>
      </c>
      <c r="R313" s="1">
        <v>0</v>
      </c>
      <c r="S313" s="1">
        <f>MIN($B313)</f>
        <v>0</v>
      </c>
      <c r="T313" s="1">
        <f>MIN($C313)</f>
        <v>0</v>
      </c>
      <c r="U313" s="1">
        <f>MIN($D313)</f>
        <v>0</v>
      </c>
      <c r="V313" s="1">
        <f>MIN($E313)</f>
        <v>0</v>
      </c>
      <c r="W313" s="1">
        <f>MIN($F313)</f>
        <v>0</v>
      </c>
      <c r="X313" s="1">
        <f>MIN($G313)</f>
        <v>0</v>
      </c>
      <c r="Y313" s="1">
        <f>MIN($H313)</f>
        <v>0</v>
      </c>
      <c r="Z313" s="1">
        <f>MIN($I313)</f>
        <v>0</v>
      </c>
      <c r="AA313" s="1">
        <f>MIN($J313)</f>
        <v>0</v>
      </c>
      <c r="AB313" s="1">
        <f>MIN($K313)</f>
        <v>0</v>
      </c>
      <c r="AC313" s="1">
        <f>MIN($M313)</f>
        <v>0</v>
      </c>
      <c r="AD313" s="1">
        <f>MIN($N313)</f>
        <v>0</v>
      </c>
      <c r="AE313" s="1">
        <f>MIN($P313)</f>
        <v>0</v>
      </c>
      <c r="AF313" s="1">
        <f>MIN($Q313)</f>
        <v>0</v>
      </c>
      <c r="AG313" s="1">
        <f>MIN($R313)</f>
        <v>0</v>
      </c>
      <c r="AH313" s="1">
        <f>MEDIAN($B313)</f>
        <v>0</v>
      </c>
      <c r="AI313" s="1">
        <f>MEDIAN($C313)</f>
        <v>0</v>
      </c>
      <c r="AJ313" s="1">
        <f>MEDIAN($D313)</f>
        <v>0</v>
      </c>
      <c r="AK313" s="1">
        <f>MEDIAN($E313)</f>
        <v>0</v>
      </c>
      <c r="AL313" s="1">
        <f>MEDIAN($F313)</f>
        <v>0</v>
      </c>
      <c r="AM313" s="1">
        <f>MEDIAN($G313)</f>
        <v>0</v>
      </c>
      <c r="AN313" s="1">
        <f>MEDIAN($H313)</f>
        <v>0</v>
      </c>
      <c r="AO313" s="1">
        <f>MEDIAN($I313)</f>
        <v>0</v>
      </c>
      <c r="AP313" s="1">
        <f>MEDIAN($J313)</f>
        <v>0</v>
      </c>
      <c r="AQ313" s="1">
        <f>MEDIAN($K313)</f>
        <v>0</v>
      </c>
      <c r="AR313" s="1">
        <f>MEDIAN($M313)</f>
        <v>0</v>
      </c>
      <c r="AS313" s="1">
        <f>MEDIAN($N313)</f>
        <v>0</v>
      </c>
      <c r="AT313" s="1">
        <f>MEDIAN($P313)</f>
        <v>0</v>
      </c>
      <c r="AU313" s="1">
        <f>MEDIAN($Q313)</f>
        <v>0</v>
      </c>
      <c r="AV313" s="1">
        <f>MEDIAN($R313)</f>
        <v>0</v>
      </c>
      <c r="AW313" s="1">
        <f>MAX($B313)</f>
        <v>0</v>
      </c>
      <c r="AX313" s="1">
        <f>MAX($C313)</f>
        <v>0</v>
      </c>
      <c r="AY313" s="1">
        <f>MAX($D313)</f>
        <v>0</v>
      </c>
      <c r="AZ313" s="1">
        <f>MAX($E313)</f>
        <v>0</v>
      </c>
      <c r="BA313" s="1">
        <f>MAX($F313)</f>
        <v>0</v>
      </c>
      <c r="BB313" s="1">
        <f>MAX($G313)</f>
        <v>0</v>
      </c>
      <c r="BC313" s="1">
        <f>MAX($H313)</f>
        <v>0</v>
      </c>
      <c r="BD313" s="1">
        <f>MAX($I313)</f>
        <v>0</v>
      </c>
      <c r="BE313" s="1">
        <f>MAX($J313)</f>
        <v>0</v>
      </c>
      <c r="BF313" s="1">
        <f>MAX($K313)</f>
        <v>0</v>
      </c>
      <c r="BG313" s="1">
        <f>MAX($M313)</f>
        <v>0</v>
      </c>
      <c r="BH313" s="1">
        <f>MAX($N313)</f>
        <v>0</v>
      </c>
      <c r="BI313" s="1">
        <f>MAX($P313)</f>
        <v>0</v>
      </c>
      <c r="BJ313" s="1">
        <f>MAX($Q313)</f>
        <v>0</v>
      </c>
      <c r="BK313" s="1">
        <f>MAX($R313)</f>
        <v>0</v>
      </c>
    </row>
    <row r="314" spans="1:63">
      <c r="A314" s="1" t="s">
        <v>311</v>
      </c>
      <c r="B314" s="1">
        <v>0</v>
      </c>
      <c r="C314" s="1">
        <v>0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0.02</v>
      </c>
      <c r="J314" s="1">
        <v>3000</v>
      </c>
      <c r="K314" s="1">
        <v>0</v>
      </c>
      <c r="L314" s="1" t="s">
        <v>503</v>
      </c>
      <c r="M314" s="1">
        <v>0</v>
      </c>
      <c r="N314" s="1">
        <v>0</v>
      </c>
      <c r="O314" s="1" t="s">
        <v>507</v>
      </c>
      <c r="P314" s="1">
        <v>1500</v>
      </c>
      <c r="Q314" s="1">
        <v>1</v>
      </c>
      <c r="R314" s="1">
        <v>0</v>
      </c>
      <c r="S314" s="1">
        <f>MIN($B314)</f>
        <v>0</v>
      </c>
      <c r="T314" s="1">
        <f>MIN($C314)</f>
        <v>0</v>
      </c>
      <c r="U314" s="1">
        <f>MIN($D314)</f>
        <v>0</v>
      </c>
      <c r="V314" s="1">
        <f>MIN($E314)</f>
        <v>0</v>
      </c>
      <c r="W314" s="1">
        <f>MIN($F314)</f>
        <v>0</v>
      </c>
      <c r="X314" s="1">
        <f>MIN($G314)</f>
        <v>0</v>
      </c>
      <c r="Y314" s="1">
        <f>MIN($H314)</f>
        <v>0</v>
      </c>
      <c r="Z314" s="1">
        <f>MIN($I314)</f>
        <v>0</v>
      </c>
      <c r="AA314" s="1">
        <f>MIN($J314)</f>
        <v>0</v>
      </c>
      <c r="AB314" s="1">
        <f>MIN($K314)</f>
        <v>0</v>
      </c>
      <c r="AC314" s="1">
        <f>MIN($M314)</f>
        <v>0</v>
      </c>
      <c r="AD314" s="1">
        <f>MIN($N314)</f>
        <v>0</v>
      </c>
      <c r="AE314" s="1">
        <f>MIN($P314)</f>
        <v>0</v>
      </c>
      <c r="AF314" s="1">
        <f>MIN($Q314)</f>
        <v>0</v>
      </c>
      <c r="AG314" s="1">
        <f>MIN($R314)</f>
        <v>0</v>
      </c>
      <c r="AH314" s="1">
        <f>MEDIAN($B314)</f>
        <v>0</v>
      </c>
      <c r="AI314" s="1">
        <f>MEDIAN($C314)</f>
        <v>0</v>
      </c>
      <c r="AJ314" s="1">
        <f>MEDIAN($D314)</f>
        <v>0</v>
      </c>
      <c r="AK314" s="1">
        <f>MEDIAN($E314)</f>
        <v>0</v>
      </c>
      <c r="AL314" s="1">
        <f>MEDIAN($F314)</f>
        <v>0</v>
      </c>
      <c r="AM314" s="1">
        <f>MEDIAN($G314)</f>
        <v>0</v>
      </c>
      <c r="AN314" s="1">
        <f>MEDIAN($H314)</f>
        <v>0</v>
      </c>
      <c r="AO314" s="1">
        <f>MEDIAN($I314)</f>
        <v>0</v>
      </c>
      <c r="AP314" s="1">
        <f>MEDIAN($J314)</f>
        <v>0</v>
      </c>
      <c r="AQ314" s="1">
        <f>MEDIAN($K314)</f>
        <v>0</v>
      </c>
      <c r="AR314" s="1">
        <f>MEDIAN($M314)</f>
        <v>0</v>
      </c>
      <c r="AS314" s="1">
        <f>MEDIAN($N314)</f>
        <v>0</v>
      </c>
      <c r="AT314" s="1">
        <f>MEDIAN($P314)</f>
        <v>0</v>
      </c>
      <c r="AU314" s="1">
        <f>MEDIAN($Q314)</f>
        <v>0</v>
      </c>
      <c r="AV314" s="1">
        <f>MEDIAN($R314)</f>
        <v>0</v>
      </c>
      <c r="AW314" s="1">
        <f>MAX($B314)</f>
        <v>0</v>
      </c>
      <c r="AX314" s="1">
        <f>MAX($C314)</f>
        <v>0</v>
      </c>
      <c r="AY314" s="1">
        <f>MAX($D314)</f>
        <v>0</v>
      </c>
      <c r="AZ314" s="1">
        <f>MAX($E314)</f>
        <v>0</v>
      </c>
      <c r="BA314" s="1">
        <f>MAX($F314)</f>
        <v>0</v>
      </c>
      <c r="BB314" s="1">
        <f>MAX($G314)</f>
        <v>0</v>
      </c>
      <c r="BC314" s="1">
        <f>MAX($H314)</f>
        <v>0</v>
      </c>
      <c r="BD314" s="1">
        <f>MAX($I314)</f>
        <v>0</v>
      </c>
      <c r="BE314" s="1">
        <f>MAX($J314)</f>
        <v>0</v>
      </c>
      <c r="BF314" s="1">
        <f>MAX($K314)</f>
        <v>0</v>
      </c>
      <c r="BG314" s="1">
        <f>MAX($M314)</f>
        <v>0</v>
      </c>
      <c r="BH314" s="1">
        <f>MAX($N314)</f>
        <v>0</v>
      </c>
      <c r="BI314" s="1">
        <f>MAX($P314)</f>
        <v>0</v>
      </c>
      <c r="BJ314" s="1">
        <f>MAX($Q314)</f>
        <v>0</v>
      </c>
      <c r="BK314" s="1">
        <f>MAX($R314)</f>
        <v>0</v>
      </c>
    </row>
    <row r="315" spans="1:63">
      <c r="A315" s="1" t="s">
        <v>312</v>
      </c>
      <c r="B315" s="1">
        <v>0</v>
      </c>
      <c r="C315" s="1">
        <v>0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0.02</v>
      </c>
      <c r="J315" s="1">
        <v>3000</v>
      </c>
      <c r="K315" s="1">
        <v>0</v>
      </c>
      <c r="L315" s="1" t="s">
        <v>503</v>
      </c>
      <c r="M315" s="1">
        <v>0</v>
      </c>
      <c r="N315" s="1">
        <v>0</v>
      </c>
      <c r="O315" s="1" t="s">
        <v>507</v>
      </c>
      <c r="P315" s="1">
        <v>1500</v>
      </c>
      <c r="Q315" s="1">
        <v>1</v>
      </c>
      <c r="R315" s="1">
        <v>0</v>
      </c>
      <c r="S315" s="1">
        <f>MIN($B315)</f>
        <v>0</v>
      </c>
      <c r="T315" s="1">
        <f>MIN($C315)</f>
        <v>0</v>
      </c>
      <c r="U315" s="1">
        <f>MIN($D315)</f>
        <v>0</v>
      </c>
      <c r="V315" s="1">
        <f>MIN($E315)</f>
        <v>0</v>
      </c>
      <c r="W315" s="1">
        <f>MIN($F315)</f>
        <v>0</v>
      </c>
      <c r="X315" s="1">
        <f>MIN($G315)</f>
        <v>0</v>
      </c>
      <c r="Y315" s="1">
        <f>MIN($H315)</f>
        <v>0</v>
      </c>
      <c r="Z315" s="1">
        <f>MIN($I315)</f>
        <v>0</v>
      </c>
      <c r="AA315" s="1">
        <f>MIN($J315)</f>
        <v>0</v>
      </c>
      <c r="AB315" s="1">
        <f>MIN($K315)</f>
        <v>0</v>
      </c>
      <c r="AC315" s="1">
        <f>MIN($M315)</f>
        <v>0</v>
      </c>
      <c r="AD315" s="1">
        <f>MIN($N315)</f>
        <v>0</v>
      </c>
      <c r="AE315" s="1">
        <f>MIN($P315)</f>
        <v>0</v>
      </c>
      <c r="AF315" s="1">
        <f>MIN($Q315)</f>
        <v>0</v>
      </c>
      <c r="AG315" s="1">
        <f>MIN($R315)</f>
        <v>0</v>
      </c>
      <c r="AH315" s="1">
        <f>MEDIAN($B315)</f>
        <v>0</v>
      </c>
      <c r="AI315" s="1">
        <f>MEDIAN($C315)</f>
        <v>0</v>
      </c>
      <c r="AJ315" s="1">
        <f>MEDIAN($D315)</f>
        <v>0</v>
      </c>
      <c r="AK315" s="1">
        <f>MEDIAN($E315)</f>
        <v>0</v>
      </c>
      <c r="AL315" s="1">
        <f>MEDIAN($F315)</f>
        <v>0</v>
      </c>
      <c r="AM315" s="1">
        <f>MEDIAN($G315)</f>
        <v>0</v>
      </c>
      <c r="AN315" s="1">
        <f>MEDIAN($H315)</f>
        <v>0</v>
      </c>
      <c r="AO315" s="1">
        <f>MEDIAN($I315)</f>
        <v>0</v>
      </c>
      <c r="AP315" s="1">
        <f>MEDIAN($J315)</f>
        <v>0</v>
      </c>
      <c r="AQ315" s="1">
        <f>MEDIAN($K315)</f>
        <v>0</v>
      </c>
      <c r="AR315" s="1">
        <f>MEDIAN($M315)</f>
        <v>0</v>
      </c>
      <c r="AS315" s="1">
        <f>MEDIAN($N315)</f>
        <v>0</v>
      </c>
      <c r="AT315" s="1">
        <f>MEDIAN($P315)</f>
        <v>0</v>
      </c>
      <c r="AU315" s="1">
        <f>MEDIAN($Q315)</f>
        <v>0</v>
      </c>
      <c r="AV315" s="1">
        <f>MEDIAN($R315)</f>
        <v>0</v>
      </c>
      <c r="AW315" s="1">
        <f>MAX($B315)</f>
        <v>0</v>
      </c>
      <c r="AX315" s="1">
        <f>MAX($C315)</f>
        <v>0</v>
      </c>
      <c r="AY315" s="1">
        <f>MAX($D315)</f>
        <v>0</v>
      </c>
      <c r="AZ315" s="1">
        <f>MAX($E315)</f>
        <v>0</v>
      </c>
      <c r="BA315" s="1">
        <f>MAX($F315)</f>
        <v>0</v>
      </c>
      <c r="BB315" s="1">
        <f>MAX($G315)</f>
        <v>0</v>
      </c>
      <c r="BC315" s="1">
        <f>MAX($H315)</f>
        <v>0</v>
      </c>
      <c r="BD315" s="1">
        <f>MAX($I315)</f>
        <v>0</v>
      </c>
      <c r="BE315" s="1">
        <f>MAX($J315)</f>
        <v>0</v>
      </c>
      <c r="BF315" s="1">
        <f>MAX($K315)</f>
        <v>0</v>
      </c>
      <c r="BG315" s="1">
        <f>MAX($M315)</f>
        <v>0</v>
      </c>
      <c r="BH315" s="1">
        <f>MAX($N315)</f>
        <v>0</v>
      </c>
      <c r="BI315" s="1">
        <f>MAX($P315)</f>
        <v>0</v>
      </c>
      <c r="BJ315" s="1">
        <f>MAX($Q315)</f>
        <v>0</v>
      </c>
      <c r="BK315" s="1">
        <f>MAX($R315)</f>
        <v>0</v>
      </c>
    </row>
    <row r="316" spans="1:63">
      <c r="A316" s="1" t="s">
        <v>313</v>
      </c>
      <c r="B316" s="1">
        <v>0</v>
      </c>
      <c r="C316" s="1">
        <v>0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0.02</v>
      </c>
      <c r="J316" s="1">
        <v>3000</v>
      </c>
      <c r="K316" s="1">
        <v>0</v>
      </c>
      <c r="L316" s="1" t="s">
        <v>503</v>
      </c>
      <c r="M316" s="1">
        <v>0</v>
      </c>
      <c r="N316" s="1">
        <v>0</v>
      </c>
      <c r="O316" s="1" t="s">
        <v>507</v>
      </c>
      <c r="P316" s="1">
        <v>1500</v>
      </c>
      <c r="Q316" s="1">
        <v>1</v>
      </c>
      <c r="R316" s="1">
        <v>0</v>
      </c>
      <c r="S316" s="1">
        <f>MIN($B316)</f>
        <v>0</v>
      </c>
      <c r="T316" s="1">
        <f>MIN($C316)</f>
        <v>0</v>
      </c>
      <c r="U316" s="1">
        <f>MIN($D316)</f>
        <v>0</v>
      </c>
      <c r="V316" s="1">
        <f>MIN($E316)</f>
        <v>0</v>
      </c>
      <c r="W316" s="1">
        <f>MIN($F316)</f>
        <v>0</v>
      </c>
      <c r="X316" s="1">
        <f>MIN($G316)</f>
        <v>0</v>
      </c>
      <c r="Y316" s="1">
        <f>MIN($H316)</f>
        <v>0</v>
      </c>
      <c r="Z316" s="1">
        <f>MIN($I316)</f>
        <v>0</v>
      </c>
      <c r="AA316" s="1">
        <f>MIN($J316)</f>
        <v>0</v>
      </c>
      <c r="AB316" s="1">
        <f>MIN($K316)</f>
        <v>0</v>
      </c>
      <c r="AC316" s="1">
        <f>MIN($M316)</f>
        <v>0</v>
      </c>
      <c r="AD316" s="1">
        <f>MIN($N316)</f>
        <v>0</v>
      </c>
      <c r="AE316" s="1">
        <f>MIN($P316)</f>
        <v>0</v>
      </c>
      <c r="AF316" s="1">
        <f>MIN($Q316)</f>
        <v>0</v>
      </c>
      <c r="AG316" s="1">
        <f>MIN($R316)</f>
        <v>0</v>
      </c>
      <c r="AH316" s="1">
        <f>MEDIAN($B316)</f>
        <v>0</v>
      </c>
      <c r="AI316" s="1">
        <f>MEDIAN($C316)</f>
        <v>0</v>
      </c>
      <c r="AJ316" s="1">
        <f>MEDIAN($D316)</f>
        <v>0</v>
      </c>
      <c r="AK316" s="1">
        <f>MEDIAN($E316)</f>
        <v>0</v>
      </c>
      <c r="AL316" s="1">
        <f>MEDIAN($F316)</f>
        <v>0</v>
      </c>
      <c r="AM316" s="1">
        <f>MEDIAN($G316)</f>
        <v>0</v>
      </c>
      <c r="AN316" s="1">
        <f>MEDIAN($H316)</f>
        <v>0</v>
      </c>
      <c r="AO316" s="1">
        <f>MEDIAN($I316)</f>
        <v>0</v>
      </c>
      <c r="AP316" s="1">
        <f>MEDIAN($J316)</f>
        <v>0</v>
      </c>
      <c r="AQ316" s="1">
        <f>MEDIAN($K316)</f>
        <v>0</v>
      </c>
      <c r="AR316" s="1">
        <f>MEDIAN($M316)</f>
        <v>0</v>
      </c>
      <c r="AS316" s="1">
        <f>MEDIAN($N316)</f>
        <v>0</v>
      </c>
      <c r="AT316" s="1">
        <f>MEDIAN($P316)</f>
        <v>0</v>
      </c>
      <c r="AU316" s="1">
        <f>MEDIAN($Q316)</f>
        <v>0</v>
      </c>
      <c r="AV316" s="1">
        <f>MEDIAN($R316)</f>
        <v>0</v>
      </c>
      <c r="AW316" s="1">
        <f>MAX($B316)</f>
        <v>0</v>
      </c>
      <c r="AX316" s="1">
        <f>MAX($C316)</f>
        <v>0</v>
      </c>
      <c r="AY316" s="1">
        <f>MAX($D316)</f>
        <v>0</v>
      </c>
      <c r="AZ316" s="1">
        <f>MAX($E316)</f>
        <v>0</v>
      </c>
      <c r="BA316" s="1">
        <f>MAX($F316)</f>
        <v>0</v>
      </c>
      <c r="BB316" s="1">
        <f>MAX($G316)</f>
        <v>0</v>
      </c>
      <c r="BC316" s="1">
        <f>MAX($H316)</f>
        <v>0</v>
      </c>
      <c r="BD316" s="1">
        <f>MAX($I316)</f>
        <v>0</v>
      </c>
      <c r="BE316" s="1">
        <f>MAX($J316)</f>
        <v>0</v>
      </c>
      <c r="BF316" s="1">
        <f>MAX($K316)</f>
        <v>0</v>
      </c>
      <c r="BG316" s="1">
        <f>MAX($M316)</f>
        <v>0</v>
      </c>
      <c r="BH316" s="1">
        <f>MAX($N316)</f>
        <v>0</v>
      </c>
      <c r="BI316" s="1">
        <f>MAX($P316)</f>
        <v>0</v>
      </c>
      <c r="BJ316" s="1">
        <f>MAX($Q316)</f>
        <v>0</v>
      </c>
      <c r="BK316" s="1">
        <f>MAX($R316)</f>
        <v>0</v>
      </c>
    </row>
    <row r="317" spans="1:63">
      <c r="A317" s="1" t="s">
        <v>314</v>
      </c>
      <c r="B317" s="1">
        <v>0</v>
      </c>
      <c r="C317" s="1">
        <v>0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0.02</v>
      </c>
      <c r="J317" s="1">
        <v>3000</v>
      </c>
      <c r="K317" s="1">
        <v>0</v>
      </c>
      <c r="L317" s="1" t="s">
        <v>503</v>
      </c>
      <c r="M317" s="1">
        <v>0</v>
      </c>
      <c r="N317" s="1">
        <v>0</v>
      </c>
      <c r="O317" s="1" t="s">
        <v>507</v>
      </c>
      <c r="P317" s="1">
        <v>1500</v>
      </c>
      <c r="Q317" s="1">
        <v>1</v>
      </c>
      <c r="R317" s="1">
        <v>0</v>
      </c>
      <c r="S317" s="1">
        <f>MIN($B317)</f>
        <v>0</v>
      </c>
      <c r="T317" s="1">
        <f>MIN($C317)</f>
        <v>0</v>
      </c>
      <c r="U317" s="1">
        <f>MIN($D317)</f>
        <v>0</v>
      </c>
      <c r="V317" s="1">
        <f>MIN($E317)</f>
        <v>0</v>
      </c>
      <c r="W317" s="1">
        <f>MIN($F317)</f>
        <v>0</v>
      </c>
      <c r="X317" s="1">
        <f>MIN($G317)</f>
        <v>0</v>
      </c>
      <c r="Y317" s="1">
        <f>MIN($H317)</f>
        <v>0</v>
      </c>
      <c r="Z317" s="1">
        <f>MIN($I317)</f>
        <v>0</v>
      </c>
      <c r="AA317" s="1">
        <f>MIN($J317)</f>
        <v>0</v>
      </c>
      <c r="AB317" s="1">
        <f>MIN($K317)</f>
        <v>0</v>
      </c>
      <c r="AC317" s="1">
        <f>MIN($M317)</f>
        <v>0</v>
      </c>
      <c r="AD317" s="1">
        <f>MIN($N317)</f>
        <v>0</v>
      </c>
      <c r="AE317" s="1">
        <f>MIN($P317)</f>
        <v>0</v>
      </c>
      <c r="AF317" s="1">
        <f>MIN($Q317)</f>
        <v>0</v>
      </c>
      <c r="AG317" s="1">
        <f>MIN($R317)</f>
        <v>0</v>
      </c>
      <c r="AH317" s="1">
        <f>MEDIAN($B317)</f>
        <v>0</v>
      </c>
      <c r="AI317" s="1">
        <f>MEDIAN($C317)</f>
        <v>0</v>
      </c>
      <c r="AJ317" s="1">
        <f>MEDIAN($D317)</f>
        <v>0</v>
      </c>
      <c r="AK317" s="1">
        <f>MEDIAN($E317)</f>
        <v>0</v>
      </c>
      <c r="AL317" s="1">
        <f>MEDIAN($F317)</f>
        <v>0</v>
      </c>
      <c r="AM317" s="1">
        <f>MEDIAN($G317)</f>
        <v>0</v>
      </c>
      <c r="AN317" s="1">
        <f>MEDIAN($H317)</f>
        <v>0</v>
      </c>
      <c r="AO317" s="1">
        <f>MEDIAN($I317)</f>
        <v>0</v>
      </c>
      <c r="AP317" s="1">
        <f>MEDIAN($J317)</f>
        <v>0</v>
      </c>
      <c r="AQ317" s="1">
        <f>MEDIAN($K317)</f>
        <v>0</v>
      </c>
      <c r="AR317" s="1">
        <f>MEDIAN($M317)</f>
        <v>0</v>
      </c>
      <c r="AS317" s="1">
        <f>MEDIAN($N317)</f>
        <v>0</v>
      </c>
      <c r="AT317" s="1">
        <f>MEDIAN($P317)</f>
        <v>0</v>
      </c>
      <c r="AU317" s="1">
        <f>MEDIAN($Q317)</f>
        <v>0</v>
      </c>
      <c r="AV317" s="1">
        <f>MEDIAN($R317)</f>
        <v>0</v>
      </c>
      <c r="AW317" s="1">
        <f>MAX($B317)</f>
        <v>0</v>
      </c>
      <c r="AX317" s="1">
        <f>MAX($C317)</f>
        <v>0</v>
      </c>
      <c r="AY317" s="1">
        <f>MAX($D317)</f>
        <v>0</v>
      </c>
      <c r="AZ317" s="1">
        <f>MAX($E317)</f>
        <v>0</v>
      </c>
      <c r="BA317" s="1">
        <f>MAX($F317)</f>
        <v>0</v>
      </c>
      <c r="BB317" s="1">
        <f>MAX($G317)</f>
        <v>0</v>
      </c>
      <c r="BC317" s="1">
        <f>MAX($H317)</f>
        <v>0</v>
      </c>
      <c r="BD317" s="1">
        <f>MAX($I317)</f>
        <v>0</v>
      </c>
      <c r="BE317" s="1">
        <f>MAX($J317)</f>
        <v>0</v>
      </c>
      <c r="BF317" s="1">
        <f>MAX($K317)</f>
        <v>0</v>
      </c>
      <c r="BG317" s="1">
        <f>MAX($M317)</f>
        <v>0</v>
      </c>
      <c r="BH317" s="1">
        <f>MAX($N317)</f>
        <v>0</v>
      </c>
      <c r="BI317" s="1">
        <f>MAX($P317)</f>
        <v>0</v>
      </c>
      <c r="BJ317" s="1">
        <f>MAX($Q317)</f>
        <v>0</v>
      </c>
      <c r="BK317" s="1">
        <f>MAX($R317)</f>
        <v>0</v>
      </c>
    </row>
    <row r="318" spans="1:63">
      <c r="A318" s="1" t="s">
        <v>315</v>
      </c>
      <c r="B318" s="1">
        <v>0</v>
      </c>
      <c r="C318" s="1">
        <v>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0.02</v>
      </c>
      <c r="J318" s="1">
        <v>3000</v>
      </c>
      <c r="K318" s="1">
        <v>0</v>
      </c>
      <c r="L318" s="1" t="s">
        <v>503</v>
      </c>
      <c r="M318" s="1">
        <v>0</v>
      </c>
      <c r="N318" s="1">
        <v>0</v>
      </c>
      <c r="O318" s="1" t="s">
        <v>507</v>
      </c>
      <c r="P318" s="1">
        <v>1500</v>
      </c>
      <c r="Q318" s="1">
        <v>1</v>
      </c>
      <c r="R318" s="1">
        <v>0</v>
      </c>
      <c r="S318" s="1">
        <f>MIN($B318)</f>
        <v>0</v>
      </c>
      <c r="T318" s="1">
        <f>MIN($C318)</f>
        <v>0</v>
      </c>
      <c r="U318" s="1">
        <f>MIN($D318)</f>
        <v>0</v>
      </c>
      <c r="V318" s="1">
        <f>MIN($E318)</f>
        <v>0</v>
      </c>
      <c r="W318" s="1">
        <f>MIN($F318)</f>
        <v>0</v>
      </c>
      <c r="X318" s="1">
        <f>MIN($G318)</f>
        <v>0</v>
      </c>
      <c r="Y318" s="1">
        <f>MIN($H318)</f>
        <v>0</v>
      </c>
      <c r="Z318" s="1">
        <f>MIN($I318)</f>
        <v>0</v>
      </c>
      <c r="AA318" s="1">
        <f>MIN($J318)</f>
        <v>0</v>
      </c>
      <c r="AB318" s="1">
        <f>MIN($K318)</f>
        <v>0</v>
      </c>
      <c r="AC318" s="1">
        <f>MIN($M318)</f>
        <v>0</v>
      </c>
      <c r="AD318" s="1">
        <f>MIN($N318)</f>
        <v>0</v>
      </c>
      <c r="AE318" s="1">
        <f>MIN($P318)</f>
        <v>0</v>
      </c>
      <c r="AF318" s="1">
        <f>MIN($Q318)</f>
        <v>0</v>
      </c>
      <c r="AG318" s="1">
        <f>MIN($R318)</f>
        <v>0</v>
      </c>
      <c r="AH318" s="1">
        <f>MEDIAN($B318)</f>
        <v>0</v>
      </c>
      <c r="AI318" s="1">
        <f>MEDIAN($C318)</f>
        <v>0</v>
      </c>
      <c r="AJ318" s="1">
        <f>MEDIAN($D318)</f>
        <v>0</v>
      </c>
      <c r="AK318" s="1">
        <f>MEDIAN($E318)</f>
        <v>0</v>
      </c>
      <c r="AL318" s="1">
        <f>MEDIAN($F318)</f>
        <v>0</v>
      </c>
      <c r="AM318" s="1">
        <f>MEDIAN($G318)</f>
        <v>0</v>
      </c>
      <c r="AN318" s="1">
        <f>MEDIAN($H318)</f>
        <v>0</v>
      </c>
      <c r="AO318" s="1">
        <f>MEDIAN($I318)</f>
        <v>0</v>
      </c>
      <c r="AP318" s="1">
        <f>MEDIAN($J318)</f>
        <v>0</v>
      </c>
      <c r="AQ318" s="1">
        <f>MEDIAN($K318)</f>
        <v>0</v>
      </c>
      <c r="AR318" s="1">
        <f>MEDIAN($M318)</f>
        <v>0</v>
      </c>
      <c r="AS318" s="1">
        <f>MEDIAN($N318)</f>
        <v>0</v>
      </c>
      <c r="AT318" s="1">
        <f>MEDIAN($P318)</f>
        <v>0</v>
      </c>
      <c r="AU318" s="1">
        <f>MEDIAN($Q318)</f>
        <v>0</v>
      </c>
      <c r="AV318" s="1">
        <f>MEDIAN($R318)</f>
        <v>0</v>
      </c>
      <c r="AW318" s="1">
        <f>MAX($B318)</f>
        <v>0</v>
      </c>
      <c r="AX318" s="1">
        <f>MAX($C318)</f>
        <v>0</v>
      </c>
      <c r="AY318" s="1">
        <f>MAX($D318)</f>
        <v>0</v>
      </c>
      <c r="AZ318" s="1">
        <f>MAX($E318)</f>
        <v>0</v>
      </c>
      <c r="BA318" s="1">
        <f>MAX($F318)</f>
        <v>0</v>
      </c>
      <c r="BB318" s="1">
        <f>MAX($G318)</f>
        <v>0</v>
      </c>
      <c r="BC318" s="1">
        <f>MAX($H318)</f>
        <v>0</v>
      </c>
      <c r="BD318" s="1">
        <f>MAX($I318)</f>
        <v>0</v>
      </c>
      <c r="BE318" s="1">
        <f>MAX($J318)</f>
        <v>0</v>
      </c>
      <c r="BF318" s="1">
        <f>MAX($K318)</f>
        <v>0</v>
      </c>
      <c r="BG318" s="1">
        <f>MAX($M318)</f>
        <v>0</v>
      </c>
      <c r="BH318" s="1">
        <f>MAX($N318)</f>
        <v>0</v>
      </c>
      <c r="BI318" s="1">
        <f>MAX($P318)</f>
        <v>0</v>
      </c>
      <c r="BJ318" s="1">
        <f>MAX($Q318)</f>
        <v>0</v>
      </c>
      <c r="BK318" s="1">
        <f>MAX($R318)</f>
        <v>0</v>
      </c>
    </row>
    <row r="319" spans="1:63">
      <c r="A319" s="1" t="s">
        <v>316</v>
      </c>
      <c r="B319" s="1">
        <v>0</v>
      </c>
      <c r="C319" s="1">
        <v>0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0.02</v>
      </c>
      <c r="J319" s="1">
        <v>3000</v>
      </c>
      <c r="K319" s="1">
        <v>0</v>
      </c>
      <c r="L319" s="1" t="s">
        <v>503</v>
      </c>
      <c r="M319" s="1">
        <v>0</v>
      </c>
      <c r="N319" s="1">
        <v>0</v>
      </c>
      <c r="O319" s="1" t="s">
        <v>507</v>
      </c>
      <c r="P319" s="1">
        <v>1500</v>
      </c>
      <c r="Q319" s="1">
        <v>1</v>
      </c>
      <c r="R319" s="1">
        <v>0</v>
      </c>
      <c r="S319" s="1">
        <f>MIN($B319)</f>
        <v>0</v>
      </c>
      <c r="T319" s="1">
        <f>MIN($C319)</f>
        <v>0</v>
      </c>
      <c r="U319" s="1">
        <f>MIN($D319)</f>
        <v>0</v>
      </c>
      <c r="V319" s="1">
        <f>MIN($E319)</f>
        <v>0</v>
      </c>
      <c r="W319" s="1">
        <f>MIN($F319)</f>
        <v>0</v>
      </c>
      <c r="X319" s="1">
        <f>MIN($G319)</f>
        <v>0</v>
      </c>
      <c r="Y319" s="1">
        <f>MIN($H319)</f>
        <v>0</v>
      </c>
      <c r="Z319" s="1">
        <f>MIN($I319)</f>
        <v>0</v>
      </c>
      <c r="AA319" s="1">
        <f>MIN($J319)</f>
        <v>0</v>
      </c>
      <c r="AB319" s="1">
        <f>MIN($K319)</f>
        <v>0</v>
      </c>
      <c r="AC319" s="1">
        <f>MIN($M319)</f>
        <v>0</v>
      </c>
      <c r="AD319" s="1">
        <f>MIN($N319)</f>
        <v>0</v>
      </c>
      <c r="AE319" s="1">
        <f>MIN($P319)</f>
        <v>0</v>
      </c>
      <c r="AF319" s="1">
        <f>MIN($Q319)</f>
        <v>0</v>
      </c>
      <c r="AG319" s="1">
        <f>MIN($R319)</f>
        <v>0</v>
      </c>
      <c r="AH319" s="1">
        <f>MEDIAN($B319)</f>
        <v>0</v>
      </c>
      <c r="AI319" s="1">
        <f>MEDIAN($C319)</f>
        <v>0</v>
      </c>
      <c r="AJ319" s="1">
        <f>MEDIAN($D319)</f>
        <v>0</v>
      </c>
      <c r="AK319" s="1">
        <f>MEDIAN($E319)</f>
        <v>0</v>
      </c>
      <c r="AL319" s="1">
        <f>MEDIAN($F319)</f>
        <v>0</v>
      </c>
      <c r="AM319" s="1">
        <f>MEDIAN($G319)</f>
        <v>0</v>
      </c>
      <c r="AN319" s="1">
        <f>MEDIAN($H319)</f>
        <v>0</v>
      </c>
      <c r="AO319" s="1">
        <f>MEDIAN($I319)</f>
        <v>0</v>
      </c>
      <c r="AP319" s="1">
        <f>MEDIAN($J319)</f>
        <v>0</v>
      </c>
      <c r="AQ319" s="1">
        <f>MEDIAN($K319)</f>
        <v>0</v>
      </c>
      <c r="AR319" s="1">
        <f>MEDIAN($M319)</f>
        <v>0</v>
      </c>
      <c r="AS319" s="1">
        <f>MEDIAN($N319)</f>
        <v>0</v>
      </c>
      <c r="AT319" s="1">
        <f>MEDIAN($P319)</f>
        <v>0</v>
      </c>
      <c r="AU319" s="1">
        <f>MEDIAN($Q319)</f>
        <v>0</v>
      </c>
      <c r="AV319" s="1">
        <f>MEDIAN($R319)</f>
        <v>0</v>
      </c>
      <c r="AW319" s="1">
        <f>MAX($B319)</f>
        <v>0</v>
      </c>
      <c r="AX319" s="1">
        <f>MAX($C319)</f>
        <v>0</v>
      </c>
      <c r="AY319" s="1">
        <f>MAX($D319)</f>
        <v>0</v>
      </c>
      <c r="AZ319" s="1">
        <f>MAX($E319)</f>
        <v>0</v>
      </c>
      <c r="BA319" s="1">
        <f>MAX($F319)</f>
        <v>0</v>
      </c>
      <c r="BB319" s="1">
        <f>MAX($G319)</f>
        <v>0</v>
      </c>
      <c r="BC319" s="1">
        <f>MAX($H319)</f>
        <v>0</v>
      </c>
      <c r="BD319" s="1">
        <f>MAX($I319)</f>
        <v>0</v>
      </c>
      <c r="BE319" s="1">
        <f>MAX($J319)</f>
        <v>0</v>
      </c>
      <c r="BF319" s="1">
        <f>MAX($K319)</f>
        <v>0</v>
      </c>
      <c r="BG319" s="1">
        <f>MAX($M319)</f>
        <v>0</v>
      </c>
      <c r="BH319" s="1">
        <f>MAX($N319)</f>
        <v>0</v>
      </c>
      <c r="BI319" s="1">
        <f>MAX($P319)</f>
        <v>0</v>
      </c>
      <c r="BJ319" s="1">
        <f>MAX($Q319)</f>
        <v>0</v>
      </c>
      <c r="BK319" s="1">
        <f>MAX($R319)</f>
        <v>0</v>
      </c>
    </row>
    <row r="320" spans="1:63">
      <c r="A320" s="1" t="s">
        <v>317</v>
      </c>
      <c r="B320" s="1">
        <v>0</v>
      </c>
      <c r="C320" s="1">
        <v>0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0.02</v>
      </c>
      <c r="J320" s="1">
        <v>3000</v>
      </c>
      <c r="K320" s="1">
        <v>0</v>
      </c>
      <c r="L320" s="1" t="s">
        <v>503</v>
      </c>
      <c r="M320" s="1">
        <v>0</v>
      </c>
      <c r="N320" s="1">
        <v>0</v>
      </c>
      <c r="O320" s="1" t="s">
        <v>507</v>
      </c>
      <c r="P320" s="1">
        <v>1500</v>
      </c>
      <c r="Q320" s="1">
        <v>1</v>
      </c>
      <c r="R320" s="1">
        <v>0</v>
      </c>
      <c r="S320" s="1">
        <f>MIN($B320)</f>
        <v>0</v>
      </c>
      <c r="T320" s="1">
        <f>MIN($C320)</f>
        <v>0</v>
      </c>
      <c r="U320" s="1">
        <f>MIN($D320)</f>
        <v>0</v>
      </c>
      <c r="V320" s="1">
        <f>MIN($E320)</f>
        <v>0</v>
      </c>
      <c r="W320" s="1">
        <f>MIN($F320)</f>
        <v>0</v>
      </c>
      <c r="X320" s="1">
        <f>MIN($G320)</f>
        <v>0</v>
      </c>
      <c r="Y320" s="1">
        <f>MIN($H320)</f>
        <v>0</v>
      </c>
      <c r="Z320" s="1">
        <f>MIN($I320)</f>
        <v>0</v>
      </c>
      <c r="AA320" s="1">
        <f>MIN($J320)</f>
        <v>0</v>
      </c>
      <c r="AB320" s="1">
        <f>MIN($K320)</f>
        <v>0</v>
      </c>
      <c r="AC320" s="1">
        <f>MIN($M320)</f>
        <v>0</v>
      </c>
      <c r="AD320" s="1">
        <f>MIN($N320)</f>
        <v>0</v>
      </c>
      <c r="AE320" s="1">
        <f>MIN($P320)</f>
        <v>0</v>
      </c>
      <c r="AF320" s="1">
        <f>MIN($Q320)</f>
        <v>0</v>
      </c>
      <c r="AG320" s="1">
        <f>MIN($R320)</f>
        <v>0</v>
      </c>
      <c r="AH320" s="1">
        <f>MEDIAN($B320)</f>
        <v>0</v>
      </c>
      <c r="AI320" s="1">
        <f>MEDIAN($C320)</f>
        <v>0</v>
      </c>
      <c r="AJ320" s="1">
        <f>MEDIAN($D320)</f>
        <v>0</v>
      </c>
      <c r="AK320" s="1">
        <f>MEDIAN($E320)</f>
        <v>0</v>
      </c>
      <c r="AL320" s="1">
        <f>MEDIAN($F320)</f>
        <v>0</v>
      </c>
      <c r="AM320" s="1">
        <f>MEDIAN($G320)</f>
        <v>0</v>
      </c>
      <c r="AN320" s="1">
        <f>MEDIAN($H320)</f>
        <v>0</v>
      </c>
      <c r="AO320" s="1">
        <f>MEDIAN($I320)</f>
        <v>0</v>
      </c>
      <c r="AP320" s="1">
        <f>MEDIAN($J320)</f>
        <v>0</v>
      </c>
      <c r="AQ320" s="1">
        <f>MEDIAN($K320)</f>
        <v>0</v>
      </c>
      <c r="AR320" s="1">
        <f>MEDIAN($M320)</f>
        <v>0</v>
      </c>
      <c r="AS320" s="1">
        <f>MEDIAN($N320)</f>
        <v>0</v>
      </c>
      <c r="AT320" s="1">
        <f>MEDIAN($P320)</f>
        <v>0</v>
      </c>
      <c r="AU320" s="1">
        <f>MEDIAN($Q320)</f>
        <v>0</v>
      </c>
      <c r="AV320" s="1">
        <f>MEDIAN($R320)</f>
        <v>0</v>
      </c>
      <c r="AW320" s="1">
        <f>MAX($B320)</f>
        <v>0</v>
      </c>
      <c r="AX320" s="1">
        <f>MAX($C320)</f>
        <v>0</v>
      </c>
      <c r="AY320" s="1">
        <f>MAX($D320)</f>
        <v>0</v>
      </c>
      <c r="AZ320" s="1">
        <f>MAX($E320)</f>
        <v>0</v>
      </c>
      <c r="BA320" s="1">
        <f>MAX($F320)</f>
        <v>0</v>
      </c>
      <c r="BB320" s="1">
        <f>MAX($G320)</f>
        <v>0</v>
      </c>
      <c r="BC320" s="1">
        <f>MAX($H320)</f>
        <v>0</v>
      </c>
      <c r="BD320" s="1">
        <f>MAX($I320)</f>
        <v>0</v>
      </c>
      <c r="BE320" s="1">
        <f>MAX($J320)</f>
        <v>0</v>
      </c>
      <c r="BF320" s="1">
        <f>MAX($K320)</f>
        <v>0</v>
      </c>
      <c r="BG320" s="1">
        <f>MAX($M320)</f>
        <v>0</v>
      </c>
      <c r="BH320" s="1">
        <f>MAX($N320)</f>
        <v>0</v>
      </c>
      <c r="BI320" s="1">
        <f>MAX($P320)</f>
        <v>0</v>
      </c>
      <c r="BJ320" s="1">
        <f>MAX($Q320)</f>
        <v>0</v>
      </c>
      <c r="BK320" s="1">
        <f>MAX($R320)</f>
        <v>0</v>
      </c>
    </row>
    <row r="321" spans="1:63">
      <c r="A321" s="1" t="s">
        <v>318</v>
      </c>
      <c r="B321" s="1">
        <v>0</v>
      </c>
      <c r="C321" s="1">
        <v>0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0.02</v>
      </c>
      <c r="J321" s="1">
        <v>3000</v>
      </c>
      <c r="K321" s="1">
        <v>0</v>
      </c>
      <c r="L321" s="1" t="s">
        <v>503</v>
      </c>
      <c r="M321" s="1">
        <v>0</v>
      </c>
      <c r="N321" s="1">
        <v>0</v>
      </c>
      <c r="O321" s="1" t="s">
        <v>507</v>
      </c>
      <c r="P321" s="1">
        <v>1500</v>
      </c>
      <c r="Q321" s="1">
        <v>1</v>
      </c>
      <c r="R321" s="1">
        <v>0</v>
      </c>
      <c r="S321" s="1">
        <f>MIN($B321)</f>
        <v>0</v>
      </c>
      <c r="T321" s="1">
        <f>MIN($C321)</f>
        <v>0</v>
      </c>
      <c r="U321" s="1">
        <f>MIN($D321)</f>
        <v>0</v>
      </c>
      <c r="V321" s="1">
        <f>MIN($E321)</f>
        <v>0</v>
      </c>
      <c r="W321" s="1">
        <f>MIN($F321)</f>
        <v>0</v>
      </c>
      <c r="X321" s="1">
        <f>MIN($G321)</f>
        <v>0</v>
      </c>
      <c r="Y321" s="1">
        <f>MIN($H321)</f>
        <v>0</v>
      </c>
      <c r="Z321" s="1">
        <f>MIN($I321)</f>
        <v>0</v>
      </c>
      <c r="AA321" s="1">
        <f>MIN($J321)</f>
        <v>0</v>
      </c>
      <c r="AB321" s="1">
        <f>MIN($K321)</f>
        <v>0</v>
      </c>
      <c r="AC321" s="1">
        <f>MIN($M321)</f>
        <v>0</v>
      </c>
      <c r="AD321" s="1">
        <f>MIN($N321)</f>
        <v>0</v>
      </c>
      <c r="AE321" s="1">
        <f>MIN($P321)</f>
        <v>0</v>
      </c>
      <c r="AF321" s="1">
        <f>MIN($Q321)</f>
        <v>0</v>
      </c>
      <c r="AG321" s="1">
        <f>MIN($R321)</f>
        <v>0</v>
      </c>
      <c r="AH321" s="1">
        <f>MEDIAN($B321)</f>
        <v>0</v>
      </c>
      <c r="AI321" s="1">
        <f>MEDIAN($C321)</f>
        <v>0</v>
      </c>
      <c r="AJ321" s="1">
        <f>MEDIAN($D321)</f>
        <v>0</v>
      </c>
      <c r="AK321" s="1">
        <f>MEDIAN($E321)</f>
        <v>0</v>
      </c>
      <c r="AL321" s="1">
        <f>MEDIAN($F321)</f>
        <v>0</v>
      </c>
      <c r="AM321" s="1">
        <f>MEDIAN($G321)</f>
        <v>0</v>
      </c>
      <c r="AN321" s="1">
        <f>MEDIAN($H321)</f>
        <v>0</v>
      </c>
      <c r="AO321" s="1">
        <f>MEDIAN($I321)</f>
        <v>0</v>
      </c>
      <c r="AP321" s="1">
        <f>MEDIAN($J321)</f>
        <v>0</v>
      </c>
      <c r="AQ321" s="1">
        <f>MEDIAN($K321)</f>
        <v>0</v>
      </c>
      <c r="AR321" s="1">
        <f>MEDIAN($M321)</f>
        <v>0</v>
      </c>
      <c r="AS321" s="1">
        <f>MEDIAN($N321)</f>
        <v>0</v>
      </c>
      <c r="AT321" s="1">
        <f>MEDIAN($P321)</f>
        <v>0</v>
      </c>
      <c r="AU321" s="1">
        <f>MEDIAN($Q321)</f>
        <v>0</v>
      </c>
      <c r="AV321" s="1">
        <f>MEDIAN($R321)</f>
        <v>0</v>
      </c>
      <c r="AW321" s="1">
        <f>MAX($B321)</f>
        <v>0</v>
      </c>
      <c r="AX321" s="1">
        <f>MAX($C321)</f>
        <v>0</v>
      </c>
      <c r="AY321" s="1">
        <f>MAX($D321)</f>
        <v>0</v>
      </c>
      <c r="AZ321" s="1">
        <f>MAX($E321)</f>
        <v>0</v>
      </c>
      <c r="BA321" s="1">
        <f>MAX($F321)</f>
        <v>0</v>
      </c>
      <c r="BB321" s="1">
        <f>MAX($G321)</f>
        <v>0</v>
      </c>
      <c r="BC321" s="1">
        <f>MAX($H321)</f>
        <v>0</v>
      </c>
      <c r="BD321" s="1">
        <f>MAX($I321)</f>
        <v>0</v>
      </c>
      <c r="BE321" s="1">
        <f>MAX($J321)</f>
        <v>0</v>
      </c>
      <c r="BF321" s="1">
        <f>MAX($K321)</f>
        <v>0</v>
      </c>
      <c r="BG321" s="1">
        <f>MAX($M321)</f>
        <v>0</v>
      </c>
      <c r="BH321" s="1">
        <f>MAX($N321)</f>
        <v>0</v>
      </c>
      <c r="BI321" s="1">
        <f>MAX($P321)</f>
        <v>0</v>
      </c>
      <c r="BJ321" s="1">
        <f>MAX($Q321)</f>
        <v>0</v>
      </c>
      <c r="BK321" s="1">
        <f>MAX($R321)</f>
        <v>0</v>
      </c>
    </row>
    <row r="322" spans="1:63">
      <c r="A322" s="1" t="s">
        <v>319</v>
      </c>
      <c r="B322" s="1">
        <v>0</v>
      </c>
      <c r="C322" s="1">
        <v>0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0.021</v>
      </c>
      <c r="J322" s="1">
        <v>3000</v>
      </c>
      <c r="K322" s="1">
        <v>0</v>
      </c>
      <c r="L322" s="1" t="s">
        <v>503</v>
      </c>
      <c r="M322" s="1">
        <v>0</v>
      </c>
      <c r="N322" s="1">
        <v>0</v>
      </c>
      <c r="O322" s="1" t="s">
        <v>507</v>
      </c>
      <c r="P322" s="1">
        <v>1500</v>
      </c>
      <c r="Q322" s="1">
        <v>1</v>
      </c>
      <c r="R322" s="1">
        <v>0</v>
      </c>
      <c r="S322" s="1">
        <f>MIN($B322)</f>
        <v>0</v>
      </c>
      <c r="T322" s="1">
        <f>MIN($C322)</f>
        <v>0</v>
      </c>
      <c r="U322" s="1">
        <f>MIN($D322)</f>
        <v>0</v>
      </c>
      <c r="V322" s="1">
        <f>MIN($E322)</f>
        <v>0</v>
      </c>
      <c r="W322" s="1">
        <f>MIN($F322)</f>
        <v>0</v>
      </c>
      <c r="X322" s="1">
        <f>MIN($G322)</f>
        <v>0</v>
      </c>
      <c r="Y322" s="1">
        <f>MIN($H322)</f>
        <v>0</v>
      </c>
      <c r="Z322" s="1">
        <f>MIN($I322)</f>
        <v>0</v>
      </c>
      <c r="AA322" s="1">
        <f>MIN($J322)</f>
        <v>0</v>
      </c>
      <c r="AB322" s="1">
        <f>MIN($K322)</f>
        <v>0</v>
      </c>
      <c r="AC322" s="1">
        <f>MIN($M322)</f>
        <v>0</v>
      </c>
      <c r="AD322" s="1">
        <f>MIN($N322)</f>
        <v>0</v>
      </c>
      <c r="AE322" s="1">
        <f>MIN($P322)</f>
        <v>0</v>
      </c>
      <c r="AF322" s="1">
        <f>MIN($Q322)</f>
        <v>0</v>
      </c>
      <c r="AG322" s="1">
        <f>MIN($R322)</f>
        <v>0</v>
      </c>
      <c r="AH322" s="1">
        <f>MEDIAN($B322)</f>
        <v>0</v>
      </c>
      <c r="AI322" s="1">
        <f>MEDIAN($C322)</f>
        <v>0</v>
      </c>
      <c r="AJ322" s="1">
        <f>MEDIAN($D322)</f>
        <v>0</v>
      </c>
      <c r="AK322" s="1">
        <f>MEDIAN($E322)</f>
        <v>0</v>
      </c>
      <c r="AL322" s="1">
        <f>MEDIAN($F322)</f>
        <v>0</v>
      </c>
      <c r="AM322" s="1">
        <f>MEDIAN($G322)</f>
        <v>0</v>
      </c>
      <c r="AN322" s="1">
        <f>MEDIAN($H322)</f>
        <v>0</v>
      </c>
      <c r="AO322" s="1">
        <f>MEDIAN($I322)</f>
        <v>0</v>
      </c>
      <c r="AP322" s="1">
        <f>MEDIAN($J322)</f>
        <v>0</v>
      </c>
      <c r="AQ322" s="1">
        <f>MEDIAN($K322)</f>
        <v>0</v>
      </c>
      <c r="AR322" s="1">
        <f>MEDIAN($M322)</f>
        <v>0</v>
      </c>
      <c r="AS322" s="1">
        <f>MEDIAN($N322)</f>
        <v>0</v>
      </c>
      <c r="AT322" s="1">
        <f>MEDIAN($P322)</f>
        <v>0</v>
      </c>
      <c r="AU322" s="1">
        <f>MEDIAN($Q322)</f>
        <v>0</v>
      </c>
      <c r="AV322" s="1">
        <f>MEDIAN($R322)</f>
        <v>0</v>
      </c>
      <c r="AW322" s="1">
        <f>MAX($B322)</f>
        <v>0</v>
      </c>
      <c r="AX322" s="1">
        <f>MAX($C322)</f>
        <v>0</v>
      </c>
      <c r="AY322" s="1">
        <f>MAX($D322)</f>
        <v>0</v>
      </c>
      <c r="AZ322" s="1">
        <f>MAX($E322)</f>
        <v>0</v>
      </c>
      <c r="BA322" s="1">
        <f>MAX($F322)</f>
        <v>0</v>
      </c>
      <c r="BB322" s="1">
        <f>MAX($G322)</f>
        <v>0</v>
      </c>
      <c r="BC322" s="1">
        <f>MAX($H322)</f>
        <v>0</v>
      </c>
      <c r="BD322" s="1">
        <f>MAX($I322)</f>
        <v>0</v>
      </c>
      <c r="BE322" s="1">
        <f>MAX($J322)</f>
        <v>0</v>
      </c>
      <c r="BF322" s="1">
        <f>MAX($K322)</f>
        <v>0</v>
      </c>
      <c r="BG322" s="1">
        <f>MAX($M322)</f>
        <v>0</v>
      </c>
      <c r="BH322" s="1">
        <f>MAX($N322)</f>
        <v>0</v>
      </c>
      <c r="BI322" s="1">
        <f>MAX($P322)</f>
        <v>0</v>
      </c>
      <c r="BJ322" s="1">
        <f>MAX($Q322)</f>
        <v>0</v>
      </c>
      <c r="BK322" s="1">
        <f>MAX($R322)</f>
        <v>0</v>
      </c>
    </row>
    <row r="323" spans="1:63">
      <c r="A323" s="1" t="s">
        <v>320</v>
      </c>
      <c r="B323" s="1">
        <v>0</v>
      </c>
      <c r="C323" s="1">
        <v>0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0.018</v>
      </c>
      <c r="J323" s="1">
        <v>3000</v>
      </c>
      <c r="K323" s="1">
        <v>0</v>
      </c>
      <c r="L323" s="1" t="s">
        <v>503</v>
      </c>
      <c r="M323" s="1">
        <v>0</v>
      </c>
      <c r="N323" s="1">
        <v>0</v>
      </c>
      <c r="O323" s="1" t="s">
        <v>507</v>
      </c>
      <c r="P323" s="1">
        <v>1500</v>
      </c>
      <c r="Q323" s="1">
        <v>1</v>
      </c>
      <c r="R323" s="1">
        <v>0</v>
      </c>
      <c r="S323" s="1">
        <f>MIN($B323)</f>
        <v>0</v>
      </c>
      <c r="T323" s="1">
        <f>MIN($C323)</f>
        <v>0</v>
      </c>
      <c r="U323" s="1">
        <f>MIN($D323)</f>
        <v>0</v>
      </c>
      <c r="V323" s="1">
        <f>MIN($E323)</f>
        <v>0</v>
      </c>
      <c r="W323" s="1">
        <f>MIN($F323)</f>
        <v>0</v>
      </c>
      <c r="X323" s="1">
        <f>MIN($G323)</f>
        <v>0</v>
      </c>
      <c r="Y323" s="1">
        <f>MIN($H323)</f>
        <v>0</v>
      </c>
      <c r="Z323" s="1">
        <f>MIN($I323)</f>
        <v>0</v>
      </c>
      <c r="AA323" s="1">
        <f>MIN($J323)</f>
        <v>0</v>
      </c>
      <c r="AB323" s="1">
        <f>MIN($K323)</f>
        <v>0</v>
      </c>
      <c r="AC323" s="1">
        <f>MIN($M323)</f>
        <v>0</v>
      </c>
      <c r="AD323" s="1">
        <f>MIN($N323)</f>
        <v>0</v>
      </c>
      <c r="AE323" s="1">
        <f>MIN($P323)</f>
        <v>0</v>
      </c>
      <c r="AF323" s="1">
        <f>MIN($Q323)</f>
        <v>0</v>
      </c>
      <c r="AG323" s="1">
        <f>MIN($R323)</f>
        <v>0</v>
      </c>
      <c r="AH323" s="1">
        <f>MEDIAN($B323)</f>
        <v>0</v>
      </c>
      <c r="AI323" s="1">
        <f>MEDIAN($C323)</f>
        <v>0</v>
      </c>
      <c r="AJ323" s="1">
        <f>MEDIAN($D323)</f>
        <v>0</v>
      </c>
      <c r="AK323" s="1">
        <f>MEDIAN($E323)</f>
        <v>0</v>
      </c>
      <c r="AL323" s="1">
        <f>MEDIAN($F323)</f>
        <v>0</v>
      </c>
      <c r="AM323" s="1">
        <f>MEDIAN($G323)</f>
        <v>0</v>
      </c>
      <c r="AN323" s="1">
        <f>MEDIAN($H323)</f>
        <v>0</v>
      </c>
      <c r="AO323" s="1">
        <f>MEDIAN($I323)</f>
        <v>0</v>
      </c>
      <c r="AP323" s="1">
        <f>MEDIAN($J323)</f>
        <v>0</v>
      </c>
      <c r="AQ323" s="1">
        <f>MEDIAN($K323)</f>
        <v>0</v>
      </c>
      <c r="AR323" s="1">
        <f>MEDIAN($M323)</f>
        <v>0</v>
      </c>
      <c r="AS323" s="1">
        <f>MEDIAN($N323)</f>
        <v>0</v>
      </c>
      <c r="AT323" s="1">
        <f>MEDIAN($P323)</f>
        <v>0</v>
      </c>
      <c r="AU323" s="1">
        <f>MEDIAN($Q323)</f>
        <v>0</v>
      </c>
      <c r="AV323" s="1">
        <f>MEDIAN($R323)</f>
        <v>0</v>
      </c>
      <c r="AW323" s="1">
        <f>MAX($B323)</f>
        <v>0</v>
      </c>
      <c r="AX323" s="1">
        <f>MAX($C323)</f>
        <v>0</v>
      </c>
      <c r="AY323" s="1">
        <f>MAX($D323)</f>
        <v>0</v>
      </c>
      <c r="AZ323" s="1">
        <f>MAX($E323)</f>
        <v>0</v>
      </c>
      <c r="BA323" s="1">
        <f>MAX($F323)</f>
        <v>0</v>
      </c>
      <c r="BB323" s="1">
        <f>MAX($G323)</f>
        <v>0</v>
      </c>
      <c r="BC323" s="1">
        <f>MAX($H323)</f>
        <v>0</v>
      </c>
      <c r="BD323" s="1">
        <f>MAX($I323)</f>
        <v>0</v>
      </c>
      <c r="BE323" s="1">
        <f>MAX($J323)</f>
        <v>0</v>
      </c>
      <c r="BF323" s="1">
        <f>MAX($K323)</f>
        <v>0</v>
      </c>
      <c r="BG323" s="1">
        <f>MAX($M323)</f>
        <v>0</v>
      </c>
      <c r="BH323" s="1">
        <f>MAX($N323)</f>
        <v>0</v>
      </c>
      <c r="BI323" s="1">
        <f>MAX($P323)</f>
        <v>0</v>
      </c>
      <c r="BJ323" s="1">
        <f>MAX($Q323)</f>
        <v>0</v>
      </c>
      <c r="BK323" s="1">
        <f>MAX($R323)</f>
        <v>0</v>
      </c>
    </row>
    <row r="324" spans="1:63">
      <c r="A324" s="1" t="s">
        <v>321</v>
      </c>
      <c r="B324" s="1">
        <v>0</v>
      </c>
      <c r="C324" s="1">
        <v>0</v>
      </c>
      <c r="D324" s="1">
        <v>0</v>
      </c>
      <c r="E324" s="1">
        <v>0</v>
      </c>
      <c r="F324" s="1">
        <v>0</v>
      </c>
      <c r="G324" s="1">
        <v>0</v>
      </c>
      <c r="H324" s="1">
        <v>0</v>
      </c>
      <c r="I324" s="1">
        <v>0.018</v>
      </c>
      <c r="J324" s="1">
        <v>3000</v>
      </c>
      <c r="K324" s="1">
        <v>0</v>
      </c>
      <c r="L324" s="1" t="s">
        <v>503</v>
      </c>
      <c r="M324" s="1">
        <v>0</v>
      </c>
      <c r="N324" s="1">
        <v>0</v>
      </c>
      <c r="O324" s="1" t="s">
        <v>507</v>
      </c>
      <c r="P324" s="1">
        <v>1500</v>
      </c>
      <c r="Q324" s="1">
        <v>1</v>
      </c>
      <c r="R324" s="1">
        <v>0</v>
      </c>
      <c r="S324" s="1">
        <f>MIN($B324)</f>
        <v>0</v>
      </c>
      <c r="T324" s="1">
        <f>MIN($C324)</f>
        <v>0</v>
      </c>
      <c r="U324" s="1">
        <f>MIN($D324)</f>
        <v>0</v>
      </c>
      <c r="V324" s="1">
        <f>MIN($E324)</f>
        <v>0</v>
      </c>
      <c r="W324" s="1">
        <f>MIN($F324)</f>
        <v>0</v>
      </c>
      <c r="X324" s="1">
        <f>MIN($G324)</f>
        <v>0</v>
      </c>
      <c r="Y324" s="1">
        <f>MIN($H324)</f>
        <v>0</v>
      </c>
      <c r="Z324" s="1">
        <f>MIN($I324)</f>
        <v>0</v>
      </c>
      <c r="AA324" s="1">
        <f>MIN($J324)</f>
        <v>0</v>
      </c>
      <c r="AB324" s="1">
        <f>MIN($K324)</f>
        <v>0</v>
      </c>
      <c r="AC324" s="1">
        <f>MIN($M324)</f>
        <v>0</v>
      </c>
      <c r="AD324" s="1">
        <f>MIN($N324)</f>
        <v>0</v>
      </c>
      <c r="AE324" s="1">
        <f>MIN($P324)</f>
        <v>0</v>
      </c>
      <c r="AF324" s="1">
        <f>MIN($Q324)</f>
        <v>0</v>
      </c>
      <c r="AG324" s="1">
        <f>MIN($R324)</f>
        <v>0</v>
      </c>
      <c r="AH324" s="1">
        <f>MEDIAN($B324)</f>
        <v>0</v>
      </c>
      <c r="AI324" s="1">
        <f>MEDIAN($C324)</f>
        <v>0</v>
      </c>
      <c r="AJ324" s="1">
        <f>MEDIAN($D324)</f>
        <v>0</v>
      </c>
      <c r="AK324" s="1">
        <f>MEDIAN($E324)</f>
        <v>0</v>
      </c>
      <c r="AL324" s="1">
        <f>MEDIAN($F324)</f>
        <v>0</v>
      </c>
      <c r="AM324" s="1">
        <f>MEDIAN($G324)</f>
        <v>0</v>
      </c>
      <c r="AN324" s="1">
        <f>MEDIAN($H324)</f>
        <v>0</v>
      </c>
      <c r="AO324" s="1">
        <f>MEDIAN($I324)</f>
        <v>0</v>
      </c>
      <c r="AP324" s="1">
        <f>MEDIAN($J324)</f>
        <v>0</v>
      </c>
      <c r="AQ324" s="1">
        <f>MEDIAN($K324)</f>
        <v>0</v>
      </c>
      <c r="AR324" s="1">
        <f>MEDIAN($M324)</f>
        <v>0</v>
      </c>
      <c r="AS324" s="1">
        <f>MEDIAN($N324)</f>
        <v>0</v>
      </c>
      <c r="AT324" s="1">
        <f>MEDIAN($P324)</f>
        <v>0</v>
      </c>
      <c r="AU324" s="1">
        <f>MEDIAN($Q324)</f>
        <v>0</v>
      </c>
      <c r="AV324" s="1">
        <f>MEDIAN($R324)</f>
        <v>0</v>
      </c>
      <c r="AW324" s="1">
        <f>MAX($B324)</f>
        <v>0</v>
      </c>
      <c r="AX324" s="1">
        <f>MAX($C324)</f>
        <v>0</v>
      </c>
      <c r="AY324" s="1">
        <f>MAX($D324)</f>
        <v>0</v>
      </c>
      <c r="AZ324" s="1">
        <f>MAX($E324)</f>
        <v>0</v>
      </c>
      <c r="BA324" s="1">
        <f>MAX($F324)</f>
        <v>0</v>
      </c>
      <c r="BB324" s="1">
        <f>MAX($G324)</f>
        <v>0</v>
      </c>
      <c r="BC324" s="1">
        <f>MAX($H324)</f>
        <v>0</v>
      </c>
      <c r="BD324" s="1">
        <f>MAX($I324)</f>
        <v>0</v>
      </c>
      <c r="BE324" s="1">
        <f>MAX($J324)</f>
        <v>0</v>
      </c>
      <c r="BF324" s="1">
        <f>MAX($K324)</f>
        <v>0</v>
      </c>
      <c r="BG324" s="1">
        <f>MAX($M324)</f>
        <v>0</v>
      </c>
      <c r="BH324" s="1">
        <f>MAX($N324)</f>
        <v>0</v>
      </c>
      <c r="BI324" s="1">
        <f>MAX($P324)</f>
        <v>0</v>
      </c>
      <c r="BJ324" s="1">
        <f>MAX($Q324)</f>
        <v>0</v>
      </c>
      <c r="BK324" s="1">
        <f>MAX($R324)</f>
        <v>0</v>
      </c>
    </row>
    <row r="325" spans="1:63">
      <c r="A325" s="1" t="s">
        <v>322</v>
      </c>
      <c r="B325" s="1">
        <v>0</v>
      </c>
      <c r="C325" s="1">
        <v>0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0.018</v>
      </c>
      <c r="J325" s="1">
        <v>3000</v>
      </c>
      <c r="K325" s="1">
        <v>0</v>
      </c>
      <c r="L325" s="1" t="s">
        <v>503</v>
      </c>
      <c r="M325" s="1">
        <v>0</v>
      </c>
      <c r="N325" s="1">
        <v>0</v>
      </c>
      <c r="O325" s="1" t="s">
        <v>507</v>
      </c>
      <c r="P325" s="1">
        <v>1500</v>
      </c>
      <c r="Q325" s="1">
        <v>1</v>
      </c>
      <c r="R325" s="1">
        <v>0</v>
      </c>
      <c r="S325" s="1">
        <f>MIN($B325)</f>
        <v>0</v>
      </c>
      <c r="T325" s="1">
        <f>MIN($C325)</f>
        <v>0</v>
      </c>
      <c r="U325" s="1">
        <f>MIN($D325)</f>
        <v>0</v>
      </c>
      <c r="V325" s="1">
        <f>MIN($E325)</f>
        <v>0</v>
      </c>
      <c r="W325" s="1">
        <f>MIN($F325)</f>
        <v>0</v>
      </c>
      <c r="X325" s="1">
        <f>MIN($G325)</f>
        <v>0</v>
      </c>
      <c r="Y325" s="1">
        <f>MIN($H325)</f>
        <v>0</v>
      </c>
      <c r="Z325" s="1">
        <f>MIN($I325)</f>
        <v>0</v>
      </c>
      <c r="AA325" s="1">
        <f>MIN($J325)</f>
        <v>0</v>
      </c>
      <c r="AB325" s="1">
        <f>MIN($K325)</f>
        <v>0</v>
      </c>
      <c r="AC325" s="1">
        <f>MIN($M325)</f>
        <v>0</v>
      </c>
      <c r="AD325" s="1">
        <f>MIN($N325)</f>
        <v>0</v>
      </c>
      <c r="AE325" s="1">
        <f>MIN($P325)</f>
        <v>0</v>
      </c>
      <c r="AF325" s="1">
        <f>MIN($Q325)</f>
        <v>0</v>
      </c>
      <c r="AG325" s="1">
        <f>MIN($R325)</f>
        <v>0</v>
      </c>
      <c r="AH325" s="1">
        <f>MEDIAN($B325)</f>
        <v>0</v>
      </c>
      <c r="AI325" s="1">
        <f>MEDIAN($C325)</f>
        <v>0</v>
      </c>
      <c r="AJ325" s="1">
        <f>MEDIAN($D325)</f>
        <v>0</v>
      </c>
      <c r="AK325" s="1">
        <f>MEDIAN($E325)</f>
        <v>0</v>
      </c>
      <c r="AL325" s="1">
        <f>MEDIAN($F325)</f>
        <v>0</v>
      </c>
      <c r="AM325" s="1">
        <f>MEDIAN($G325)</f>
        <v>0</v>
      </c>
      <c r="AN325" s="1">
        <f>MEDIAN($H325)</f>
        <v>0</v>
      </c>
      <c r="AO325" s="1">
        <f>MEDIAN($I325)</f>
        <v>0</v>
      </c>
      <c r="AP325" s="1">
        <f>MEDIAN($J325)</f>
        <v>0</v>
      </c>
      <c r="AQ325" s="1">
        <f>MEDIAN($K325)</f>
        <v>0</v>
      </c>
      <c r="AR325" s="1">
        <f>MEDIAN($M325)</f>
        <v>0</v>
      </c>
      <c r="AS325" s="1">
        <f>MEDIAN($N325)</f>
        <v>0</v>
      </c>
      <c r="AT325" s="1">
        <f>MEDIAN($P325)</f>
        <v>0</v>
      </c>
      <c r="AU325" s="1">
        <f>MEDIAN($Q325)</f>
        <v>0</v>
      </c>
      <c r="AV325" s="1">
        <f>MEDIAN($R325)</f>
        <v>0</v>
      </c>
      <c r="AW325" s="1">
        <f>MAX($B325)</f>
        <v>0</v>
      </c>
      <c r="AX325" s="1">
        <f>MAX($C325)</f>
        <v>0</v>
      </c>
      <c r="AY325" s="1">
        <f>MAX($D325)</f>
        <v>0</v>
      </c>
      <c r="AZ325" s="1">
        <f>MAX($E325)</f>
        <v>0</v>
      </c>
      <c r="BA325" s="1">
        <f>MAX($F325)</f>
        <v>0</v>
      </c>
      <c r="BB325" s="1">
        <f>MAX($G325)</f>
        <v>0</v>
      </c>
      <c r="BC325" s="1">
        <f>MAX($H325)</f>
        <v>0</v>
      </c>
      <c r="BD325" s="1">
        <f>MAX($I325)</f>
        <v>0</v>
      </c>
      <c r="BE325" s="1">
        <f>MAX($J325)</f>
        <v>0</v>
      </c>
      <c r="BF325" s="1">
        <f>MAX($K325)</f>
        <v>0</v>
      </c>
      <c r="BG325" s="1">
        <f>MAX($M325)</f>
        <v>0</v>
      </c>
      <c r="BH325" s="1">
        <f>MAX($N325)</f>
        <v>0</v>
      </c>
      <c r="BI325" s="1">
        <f>MAX($P325)</f>
        <v>0</v>
      </c>
      <c r="BJ325" s="1">
        <f>MAX($Q325)</f>
        <v>0</v>
      </c>
      <c r="BK325" s="1">
        <f>MAX($R325)</f>
        <v>0</v>
      </c>
    </row>
    <row r="326" spans="1:63">
      <c r="A326" s="1" t="s">
        <v>323</v>
      </c>
      <c r="B326" s="1">
        <v>0</v>
      </c>
      <c r="C326" s="1">
        <v>0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0.018</v>
      </c>
      <c r="J326" s="1">
        <v>3000</v>
      </c>
      <c r="K326" s="1">
        <v>0</v>
      </c>
      <c r="L326" s="1" t="s">
        <v>503</v>
      </c>
      <c r="M326" s="1">
        <v>0</v>
      </c>
      <c r="N326" s="1">
        <v>0</v>
      </c>
      <c r="O326" s="1" t="s">
        <v>507</v>
      </c>
      <c r="P326" s="1">
        <v>1500</v>
      </c>
      <c r="Q326" s="1">
        <v>1</v>
      </c>
      <c r="R326" s="1">
        <v>0</v>
      </c>
      <c r="S326" s="1">
        <f>MIN($B326)</f>
        <v>0</v>
      </c>
      <c r="T326" s="1">
        <f>MIN($C326)</f>
        <v>0</v>
      </c>
      <c r="U326" s="1">
        <f>MIN($D326)</f>
        <v>0</v>
      </c>
      <c r="V326" s="1">
        <f>MIN($E326)</f>
        <v>0</v>
      </c>
      <c r="W326" s="1">
        <f>MIN($F326)</f>
        <v>0</v>
      </c>
      <c r="X326" s="1">
        <f>MIN($G326)</f>
        <v>0</v>
      </c>
      <c r="Y326" s="1">
        <f>MIN($H326)</f>
        <v>0</v>
      </c>
      <c r="Z326" s="1">
        <f>MIN($I326)</f>
        <v>0</v>
      </c>
      <c r="AA326" s="1">
        <f>MIN($J326)</f>
        <v>0</v>
      </c>
      <c r="AB326" s="1">
        <f>MIN($K326)</f>
        <v>0</v>
      </c>
      <c r="AC326" s="1">
        <f>MIN($M326)</f>
        <v>0</v>
      </c>
      <c r="AD326" s="1">
        <f>MIN($N326)</f>
        <v>0</v>
      </c>
      <c r="AE326" s="1">
        <f>MIN($P326)</f>
        <v>0</v>
      </c>
      <c r="AF326" s="1">
        <f>MIN($Q326)</f>
        <v>0</v>
      </c>
      <c r="AG326" s="1">
        <f>MIN($R326)</f>
        <v>0</v>
      </c>
      <c r="AH326" s="1">
        <f>MEDIAN($B326)</f>
        <v>0</v>
      </c>
      <c r="AI326" s="1">
        <f>MEDIAN($C326)</f>
        <v>0</v>
      </c>
      <c r="AJ326" s="1">
        <f>MEDIAN($D326)</f>
        <v>0</v>
      </c>
      <c r="AK326" s="1">
        <f>MEDIAN($E326)</f>
        <v>0</v>
      </c>
      <c r="AL326" s="1">
        <f>MEDIAN($F326)</f>
        <v>0</v>
      </c>
      <c r="AM326" s="1">
        <f>MEDIAN($G326)</f>
        <v>0</v>
      </c>
      <c r="AN326" s="1">
        <f>MEDIAN($H326)</f>
        <v>0</v>
      </c>
      <c r="AO326" s="1">
        <f>MEDIAN($I326)</f>
        <v>0</v>
      </c>
      <c r="AP326" s="1">
        <f>MEDIAN($J326)</f>
        <v>0</v>
      </c>
      <c r="AQ326" s="1">
        <f>MEDIAN($K326)</f>
        <v>0</v>
      </c>
      <c r="AR326" s="1">
        <f>MEDIAN($M326)</f>
        <v>0</v>
      </c>
      <c r="AS326" s="1">
        <f>MEDIAN($N326)</f>
        <v>0</v>
      </c>
      <c r="AT326" s="1">
        <f>MEDIAN($P326)</f>
        <v>0</v>
      </c>
      <c r="AU326" s="1">
        <f>MEDIAN($Q326)</f>
        <v>0</v>
      </c>
      <c r="AV326" s="1">
        <f>MEDIAN($R326)</f>
        <v>0</v>
      </c>
      <c r="AW326" s="1">
        <f>MAX($B326)</f>
        <v>0</v>
      </c>
      <c r="AX326" s="1">
        <f>MAX($C326)</f>
        <v>0</v>
      </c>
      <c r="AY326" s="1">
        <f>MAX($D326)</f>
        <v>0</v>
      </c>
      <c r="AZ326" s="1">
        <f>MAX($E326)</f>
        <v>0</v>
      </c>
      <c r="BA326" s="1">
        <f>MAX($F326)</f>
        <v>0</v>
      </c>
      <c r="BB326" s="1">
        <f>MAX($G326)</f>
        <v>0</v>
      </c>
      <c r="BC326" s="1">
        <f>MAX($H326)</f>
        <v>0</v>
      </c>
      <c r="BD326" s="1">
        <f>MAX($I326)</f>
        <v>0</v>
      </c>
      <c r="BE326" s="1">
        <f>MAX($J326)</f>
        <v>0</v>
      </c>
      <c r="BF326" s="1">
        <f>MAX($K326)</f>
        <v>0</v>
      </c>
      <c r="BG326" s="1">
        <f>MAX($M326)</f>
        <v>0</v>
      </c>
      <c r="BH326" s="1">
        <f>MAX($N326)</f>
        <v>0</v>
      </c>
      <c r="BI326" s="1">
        <f>MAX($P326)</f>
        <v>0</v>
      </c>
      <c r="BJ326" s="1">
        <f>MAX($Q326)</f>
        <v>0</v>
      </c>
      <c r="BK326" s="1">
        <f>MAX($R326)</f>
        <v>0</v>
      </c>
    </row>
    <row r="327" spans="1:63">
      <c r="A327" s="1" t="s">
        <v>324</v>
      </c>
      <c r="B327" s="1">
        <v>0</v>
      </c>
      <c r="C327" s="1">
        <v>0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0.018</v>
      </c>
      <c r="J327" s="1">
        <v>3000</v>
      </c>
      <c r="K327" s="1">
        <v>0</v>
      </c>
      <c r="L327" s="1" t="s">
        <v>503</v>
      </c>
      <c r="M327" s="1">
        <v>0</v>
      </c>
      <c r="N327" s="1">
        <v>0</v>
      </c>
      <c r="O327" s="1" t="s">
        <v>507</v>
      </c>
      <c r="P327" s="1">
        <v>1500</v>
      </c>
      <c r="Q327" s="1">
        <v>1</v>
      </c>
      <c r="R327" s="1">
        <v>0</v>
      </c>
      <c r="S327" s="1">
        <f>MIN($B327)</f>
        <v>0</v>
      </c>
      <c r="T327" s="1">
        <f>MIN($C327)</f>
        <v>0</v>
      </c>
      <c r="U327" s="1">
        <f>MIN($D327)</f>
        <v>0</v>
      </c>
      <c r="V327" s="1">
        <f>MIN($E327)</f>
        <v>0</v>
      </c>
      <c r="W327" s="1">
        <f>MIN($F327)</f>
        <v>0</v>
      </c>
      <c r="X327" s="1">
        <f>MIN($G327)</f>
        <v>0</v>
      </c>
      <c r="Y327" s="1">
        <f>MIN($H327)</f>
        <v>0</v>
      </c>
      <c r="Z327" s="1">
        <f>MIN($I327)</f>
        <v>0</v>
      </c>
      <c r="AA327" s="1">
        <f>MIN($J327)</f>
        <v>0</v>
      </c>
      <c r="AB327" s="1">
        <f>MIN($K327)</f>
        <v>0</v>
      </c>
      <c r="AC327" s="1">
        <f>MIN($M327)</f>
        <v>0</v>
      </c>
      <c r="AD327" s="1">
        <f>MIN($N327)</f>
        <v>0</v>
      </c>
      <c r="AE327" s="1">
        <f>MIN($P327)</f>
        <v>0</v>
      </c>
      <c r="AF327" s="1">
        <f>MIN($Q327)</f>
        <v>0</v>
      </c>
      <c r="AG327" s="1">
        <f>MIN($R327)</f>
        <v>0</v>
      </c>
      <c r="AH327" s="1">
        <f>MEDIAN($B327)</f>
        <v>0</v>
      </c>
      <c r="AI327" s="1">
        <f>MEDIAN($C327)</f>
        <v>0</v>
      </c>
      <c r="AJ327" s="1">
        <f>MEDIAN($D327)</f>
        <v>0</v>
      </c>
      <c r="AK327" s="1">
        <f>MEDIAN($E327)</f>
        <v>0</v>
      </c>
      <c r="AL327" s="1">
        <f>MEDIAN($F327)</f>
        <v>0</v>
      </c>
      <c r="AM327" s="1">
        <f>MEDIAN($G327)</f>
        <v>0</v>
      </c>
      <c r="AN327" s="1">
        <f>MEDIAN($H327)</f>
        <v>0</v>
      </c>
      <c r="AO327" s="1">
        <f>MEDIAN($I327)</f>
        <v>0</v>
      </c>
      <c r="AP327" s="1">
        <f>MEDIAN($J327)</f>
        <v>0</v>
      </c>
      <c r="AQ327" s="1">
        <f>MEDIAN($K327)</f>
        <v>0</v>
      </c>
      <c r="AR327" s="1">
        <f>MEDIAN($M327)</f>
        <v>0</v>
      </c>
      <c r="AS327" s="1">
        <f>MEDIAN($N327)</f>
        <v>0</v>
      </c>
      <c r="AT327" s="1">
        <f>MEDIAN($P327)</f>
        <v>0</v>
      </c>
      <c r="AU327" s="1">
        <f>MEDIAN($Q327)</f>
        <v>0</v>
      </c>
      <c r="AV327" s="1">
        <f>MEDIAN($R327)</f>
        <v>0</v>
      </c>
      <c r="AW327" s="1">
        <f>MAX($B327)</f>
        <v>0</v>
      </c>
      <c r="AX327" s="1">
        <f>MAX($C327)</f>
        <v>0</v>
      </c>
      <c r="AY327" s="1">
        <f>MAX($D327)</f>
        <v>0</v>
      </c>
      <c r="AZ327" s="1">
        <f>MAX($E327)</f>
        <v>0</v>
      </c>
      <c r="BA327" s="1">
        <f>MAX($F327)</f>
        <v>0</v>
      </c>
      <c r="BB327" s="1">
        <f>MAX($G327)</f>
        <v>0</v>
      </c>
      <c r="BC327" s="1">
        <f>MAX($H327)</f>
        <v>0</v>
      </c>
      <c r="BD327" s="1">
        <f>MAX($I327)</f>
        <v>0</v>
      </c>
      <c r="BE327" s="1">
        <f>MAX($J327)</f>
        <v>0</v>
      </c>
      <c r="BF327" s="1">
        <f>MAX($K327)</f>
        <v>0</v>
      </c>
      <c r="BG327" s="1">
        <f>MAX($M327)</f>
        <v>0</v>
      </c>
      <c r="BH327" s="1">
        <f>MAX($N327)</f>
        <v>0</v>
      </c>
      <c r="BI327" s="1">
        <f>MAX($P327)</f>
        <v>0</v>
      </c>
      <c r="BJ327" s="1">
        <f>MAX($Q327)</f>
        <v>0</v>
      </c>
      <c r="BK327" s="1">
        <f>MAX($R327)</f>
        <v>0</v>
      </c>
    </row>
    <row r="328" spans="1:63">
      <c r="A328" s="1" t="s">
        <v>325</v>
      </c>
      <c r="B328" s="1">
        <v>0</v>
      </c>
      <c r="C328" s="1">
        <v>0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0.019</v>
      </c>
      <c r="J328" s="1">
        <v>3000</v>
      </c>
      <c r="K328" s="1">
        <v>0</v>
      </c>
      <c r="L328" s="1" t="s">
        <v>503</v>
      </c>
      <c r="M328" s="1">
        <v>0</v>
      </c>
      <c r="N328" s="1">
        <v>0</v>
      </c>
      <c r="O328" s="1" t="s">
        <v>507</v>
      </c>
      <c r="P328" s="1">
        <v>1500</v>
      </c>
      <c r="Q328" s="1">
        <v>1</v>
      </c>
      <c r="R328" s="1">
        <v>0</v>
      </c>
      <c r="S328" s="1">
        <f>MIN($B328)</f>
        <v>0</v>
      </c>
      <c r="T328" s="1">
        <f>MIN($C328)</f>
        <v>0</v>
      </c>
      <c r="U328" s="1">
        <f>MIN($D328)</f>
        <v>0</v>
      </c>
      <c r="V328" s="1">
        <f>MIN($E328)</f>
        <v>0</v>
      </c>
      <c r="W328" s="1">
        <f>MIN($F328)</f>
        <v>0</v>
      </c>
      <c r="X328" s="1">
        <f>MIN($G328)</f>
        <v>0</v>
      </c>
      <c r="Y328" s="1">
        <f>MIN($H328)</f>
        <v>0</v>
      </c>
      <c r="Z328" s="1">
        <f>MIN($I328)</f>
        <v>0</v>
      </c>
      <c r="AA328" s="1">
        <f>MIN($J328)</f>
        <v>0</v>
      </c>
      <c r="AB328" s="1">
        <f>MIN($K328)</f>
        <v>0</v>
      </c>
      <c r="AC328" s="1">
        <f>MIN($M328)</f>
        <v>0</v>
      </c>
      <c r="AD328" s="1">
        <f>MIN($N328)</f>
        <v>0</v>
      </c>
      <c r="AE328" s="1">
        <f>MIN($P328)</f>
        <v>0</v>
      </c>
      <c r="AF328" s="1">
        <f>MIN($Q328)</f>
        <v>0</v>
      </c>
      <c r="AG328" s="1">
        <f>MIN($R328)</f>
        <v>0</v>
      </c>
      <c r="AH328" s="1">
        <f>MEDIAN($B328)</f>
        <v>0</v>
      </c>
      <c r="AI328" s="1">
        <f>MEDIAN($C328)</f>
        <v>0</v>
      </c>
      <c r="AJ328" s="1">
        <f>MEDIAN($D328)</f>
        <v>0</v>
      </c>
      <c r="AK328" s="1">
        <f>MEDIAN($E328)</f>
        <v>0</v>
      </c>
      <c r="AL328" s="1">
        <f>MEDIAN($F328)</f>
        <v>0</v>
      </c>
      <c r="AM328" s="1">
        <f>MEDIAN($G328)</f>
        <v>0</v>
      </c>
      <c r="AN328" s="1">
        <f>MEDIAN($H328)</f>
        <v>0</v>
      </c>
      <c r="AO328" s="1">
        <f>MEDIAN($I328)</f>
        <v>0</v>
      </c>
      <c r="AP328" s="1">
        <f>MEDIAN($J328)</f>
        <v>0</v>
      </c>
      <c r="AQ328" s="1">
        <f>MEDIAN($K328)</f>
        <v>0</v>
      </c>
      <c r="AR328" s="1">
        <f>MEDIAN($M328)</f>
        <v>0</v>
      </c>
      <c r="AS328" s="1">
        <f>MEDIAN($N328)</f>
        <v>0</v>
      </c>
      <c r="AT328" s="1">
        <f>MEDIAN($P328)</f>
        <v>0</v>
      </c>
      <c r="AU328" s="1">
        <f>MEDIAN($Q328)</f>
        <v>0</v>
      </c>
      <c r="AV328" s="1">
        <f>MEDIAN($R328)</f>
        <v>0</v>
      </c>
      <c r="AW328" s="1">
        <f>MAX($B328)</f>
        <v>0</v>
      </c>
      <c r="AX328" s="1">
        <f>MAX($C328)</f>
        <v>0</v>
      </c>
      <c r="AY328" s="1">
        <f>MAX($D328)</f>
        <v>0</v>
      </c>
      <c r="AZ328" s="1">
        <f>MAX($E328)</f>
        <v>0</v>
      </c>
      <c r="BA328" s="1">
        <f>MAX($F328)</f>
        <v>0</v>
      </c>
      <c r="BB328" s="1">
        <f>MAX($G328)</f>
        <v>0</v>
      </c>
      <c r="BC328" s="1">
        <f>MAX($H328)</f>
        <v>0</v>
      </c>
      <c r="BD328" s="1">
        <f>MAX($I328)</f>
        <v>0</v>
      </c>
      <c r="BE328" s="1">
        <f>MAX($J328)</f>
        <v>0</v>
      </c>
      <c r="BF328" s="1">
        <f>MAX($K328)</f>
        <v>0</v>
      </c>
      <c r="BG328" s="1">
        <f>MAX($M328)</f>
        <v>0</v>
      </c>
      <c r="BH328" s="1">
        <f>MAX($N328)</f>
        <v>0</v>
      </c>
      <c r="BI328" s="1">
        <f>MAX($P328)</f>
        <v>0</v>
      </c>
      <c r="BJ328" s="1">
        <f>MAX($Q328)</f>
        <v>0</v>
      </c>
      <c r="BK328" s="1">
        <f>MAX($R328)</f>
        <v>0</v>
      </c>
    </row>
    <row r="329" spans="1:63">
      <c r="A329" s="1" t="s">
        <v>326</v>
      </c>
      <c r="B329" s="1">
        <v>0</v>
      </c>
      <c r="C329" s="1">
        <v>0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0.018</v>
      </c>
      <c r="J329" s="1">
        <v>3000</v>
      </c>
      <c r="K329" s="1">
        <v>0</v>
      </c>
      <c r="L329" s="1" t="s">
        <v>503</v>
      </c>
      <c r="M329" s="1">
        <v>0</v>
      </c>
      <c r="N329" s="1">
        <v>0</v>
      </c>
      <c r="O329" s="1" t="s">
        <v>507</v>
      </c>
      <c r="P329" s="1">
        <v>1500</v>
      </c>
      <c r="Q329" s="1">
        <v>1</v>
      </c>
      <c r="R329" s="1">
        <v>0</v>
      </c>
      <c r="S329" s="1">
        <f>MIN($B329)</f>
        <v>0</v>
      </c>
      <c r="T329" s="1">
        <f>MIN($C329)</f>
        <v>0</v>
      </c>
      <c r="U329" s="1">
        <f>MIN($D329)</f>
        <v>0</v>
      </c>
      <c r="V329" s="1">
        <f>MIN($E329)</f>
        <v>0</v>
      </c>
      <c r="W329" s="1">
        <f>MIN($F329)</f>
        <v>0</v>
      </c>
      <c r="X329" s="1">
        <f>MIN($G329)</f>
        <v>0</v>
      </c>
      <c r="Y329" s="1">
        <f>MIN($H329)</f>
        <v>0</v>
      </c>
      <c r="Z329" s="1">
        <f>MIN($I329)</f>
        <v>0</v>
      </c>
      <c r="AA329" s="1">
        <f>MIN($J329)</f>
        <v>0</v>
      </c>
      <c r="AB329" s="1">
        <f>MIN($K329)</f>
        <v>0</v>
      </c>
      <c r="AC329" s="1">
        <f>MIN($M329)</f>
        <v>0</v>
      </c>
      <c r="AD329" s="1">
        <f>MIN($N329)</f>
        <v>0</v>
      </c>
      <c r="AE329" s="1">
        <f>MIN($P329)</f>
        <v>0</v>
      </c>
      <c r="AF329" s="1">
        <f>MIN($Q329)</f>
        <v>0</v>
      </c>
      <c r="AG329" s="1">
        <f>MIN($R329)</f>
        <v>0</v>
      </c>
      <c r="AH329" s="1">
        <f>MEDIAN($B329)</f>
        <v>0</v>
      </c>
      <c r="AI329" s="1">
        <f>MEDIAN($C329)</f>
        <v>0</v>
      </c>
      <c r="AJ329" s="1">
        <f>MEDIAN($D329)</f>
        <v>0</v>
      </c>
      <c r="AK329" s="1">
        <f>MEDIAN($E329)</f>
        <v>0</v>
      </c>
      <c r="AL329" s="1">
        <f>MEDIAN($F329)</f>
        <v>0</v>
      </c>
      <c r="AM329" s="1">
        <f>MEDIAN($G329)</f>
        <v>0</v>
      </c>
      <c r="AN329" s="1">
        <f>MEDIAN($H329)</f>
        <v>0</v>
      </c>
      <c r="AO329" s="1">
        <f>MEDIAN($I329)</f>
        <v>0</v>
      </c>
      <c r="AP329" s="1">
        <f>MEDIAN($J329)</f>
        <v>0</v>
      </c>
      <c r="AQ329" s="1">
        <f>MEDIAN($K329)</f>
        <v>0</v>
      </c>
      <c r="AR329" s="1">
        <f>MEDIAN($M329)</f>
        <v>0</v>
      </c>
      <c r="AS329" s="1">
        <f>MEDIAN($N329)</f>
        <v>0</v>
      </c>
      <c r="AT329" s="1">
        <f>MEDIAN($P329)</f>
        <v>0</v>
      </c>
      <c r="AU329" s="1">
        <f>MEDIAN($Q329)</f>
        <v>0</v>
      </c>
      <c r="AV329" s="1">
        <f>MEDIAN($R329)</f>
        <v>0</v>
      </c>
      <c r="AW329" s="1">
        <f>MAX($B329)</f>
        <v>0</v>
      </c>
      <c r="AX329" s="1">
        <f>MAX($C329)</f>
        <v>0</v>
      </c>
      <c r="AY329" s="1">
        <f>MAX($D329)</f>
        <v>0</v>
      </c>
      <c r="AZ329" s="1">
        <f>MAX($E329)</f>
        <v>0</v>
      </c>
      <c r="BA329" s="1">
        <f>MAX($F329)</f>
        <v>0</v>
      </c>
      <c r="BB329" s="1">
        <f>MAX($G329)</f>
        <v>0</v>
      </c>
      <c r="BC329" s="1">
        <f>MAX($H329)</f>
        <v>0</v>
      </c>
      <c r="BD329" s="1">
        <f>MAX($I329)</f>
        <v>0</v>
      </c>
      <c r="BE329" s="1">
        <f>MAX($J329)</f>
        <v>0</v>
      </c>
      <c r="BF329" s="1">
        <f>MAX($K329)</f>
        <v>0</v>
      </c>
      <c r="BG329" s="1">
        <f>MAX($M329)</f>
        <v>0</v>
      </c>
      <c r="BH329" s="1">
        <f>MAX($N329)</f>
        <v>0</v>
      </c>
      <c r="BI329" s="1">
        <f>MAX($P329)</f>
        <v>0</v>
      </c>
      <c r="BJ329" s="1">
        <f>MAX($Q329)</f>
        <v>0</v>
      </c>
      <c r="BK329" s="1">
        <f>MAX($R329)</f>
        <v>0</v>
      </c>
    </row>
    <row r="330" spans="1:63">
      <c r="A330" s="1" t="s">
        <v>327</v>
      </c>
      <c r="B330" s="1">
        <v>0</v>
      </c>
      <c r="C330" s="1">
        <v>0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0.017</v>
      </c>
      <c r="J330" s="1">
        <v>3000</v>
      </c>
      <c r="K330" s="1">
        <v>0</v>
      </c>
      <c r="L330" s="1" t="s">
        <v>503</v>
      </c>
      <c r="M330" s="1">
        <v>0</v>
      </c>
      <c r="N330" s="1">
        <v>0</v>
      </c>
      <c r="O330" s="1" t="s">
        <v>507</v>
      </c>
      <c r="P330" s="1">
        <v>1500</v>
      </c>
      <c r="Q330" s="1">
        <v>1</v>
      </c>
      <c r="R330" s="1">
        <v>0</v>
      </c>
      <c r="S330" s="1">
        <f>MIN($B330)</f>
        <v>0</v>
      </c>
      <c r="T330" s="1">
        <f>MIN($C330)</f>
        <v>0</v>
      </c>
      <c r="U330" s="1">
        <f>MIN($D330)</f>
        <v>0</v>
      </c>
      <c r="V330" s="1">
        <f>MIN($E330)</f>
        <v>0</v>
      </c>
      <c r="W330" s="1">
        <f>MIN($F330)</f>
        <v>0</v>
      </c>
      <c r="X330" s="1">
        <f>MIN($G330)</f>
        <v>0</v>
      </c>
      <c r="Y330" s="1">
        <f>MIN($H330)</f>
        <v>0</v>
      </c>
      <c r="Z330" s="1">
        <f>MIN($I330)</f>
        <v>0</v>
      </c>
      <c r="AA330" s="1">
        <f>MIN($J330)</f>
        <v>0</v>
      </c>
      <c r="AB330" s="1">
        <f>MIN($K330)</f>
        <v>0</v>
      </c>
      <c r="AC330" s="1">
        <f>MIN($M330)</f>
        <v>0</v>
      </c>
      <c r="AD330" s="1">
        <f>MIN($N330)</f>
        <v>0</v>
      </c>
      <c r="AE330" s="1">
        <f>MIN($P330)</f>
        <v>0</v>
      </c>
      <c r="AF330" s="1">
        <f>MIN($Q330)</f>
        <v>0</v>
      </c>
      <c r="AG330" s="1">
        <f>MIN($R330)</f>
        <v>0</v>
      </c>
      <c r="AH330" s="1">
        <f>MEDIAN($B330)</f>
        <v>0</v>
      </c>
      <c r="AI330" s="1">
        <f>MEDIAN($C330)</f>
        <v>0</v>
      </c>
      <c r="AJ330" s="1">
        <f>MEDIAN($D330)</f>
        <v>0</v>
      </c>
      <c r="AK330" s="1">
        <f>MEDIAN($E330)</f>
        <v>0</v>
      </c>
      <c r="AL330" s="1">
        <f>MEDIAN($F330)</f>
        <v>0</v>
      </c>
      <c r="AM330" s="1">
        <f>MEDIAN($G330)</f>
        <v>0</v>
      </c>
      <c r="AN330" s="1">
        <f>MEDIAN($H330)</f>
        <v>0</v>
      </c>
      <c r="AO330" s="1">
        <f>MEDIAN($I330)</f>
        <v>0</v>
      </c>
      <c r="AP330" s="1">
        <f>MEDIAN($J330)</f>
        <v>0</v>
      </c>
      <c r="AQ330" s="1">
        <f>MEDIAN($K330)</f>
        <v>0</v>
      </c>
      <c r="AR330" s="1">
        <f>MEDIAN($M330)</f>
        <v>0</v>
      </c>
      <c r="AS330" s="1">
        <f>MEDIAN($N330)</f>
        <v>0</v>
      </c>
      <c r="AT330" s="1">
        <f>MEDIAN($P330)</f>
        <v>0</v>
      </c>
      <c r="AU330" s="1">
        <f>MEDIAN($Q330)</f>
        <v>0</v>
      </c>
      <c r="AV330" s="1">
        <f>MEDIAN($R330)</f>
        <v>0</v>
      </c>
      <c r="AW330" s="1">
        <f>MAX($B330)</f>
        <v>0</v>
      </c>
      <c r="AX330" s="1">
        <f>MAX($C330)</f>
        <v>0</v>
      </c>
      <c r="AY330" s="1">
        <f>MAX($D330)</f>
        <v>0</v>
      </c>
      <c r="AZ330" s="1">
        <f>MAX($E330)</f>
        <v>0</v>
      </c>
      <c r="BA330" s="1">
        <f>MAX($F330)</f>
        <v>0</v>
      </c>
      <c r="BB330" s="1">
        <f>MAX($G330)</f>
        <v>0</v>
      </c>
      <c r="BC330" s="1">
        <f>MAX($H330)</f>
        <v>0</v>
      </c>
      <c r="BD330" s="1">
        <f>MAX($I330)</f>
        <v>0</v>
      </c>
      <c r="BE330" s="1">
        <f>MAX($J330)</f>
        <v>0</v>
      </c>
      <c r="BF330" s="1">
        <f>MAX($K330)</f>
        <v>0</v>
      </c>
      <c r="BG330" s="1">
        <f>MAX($M330)</f>
        <v>0</v>
      </c>
      <c r="BH330" s="1">
        <f>MAX($N330)</f>
        <v>0</v>
      </c>
      <c r="BI330" s="1">
        <f>MAX($P330)</f>
        <v>0</v>
      </c>
      <c r="BJ330" s="1">
        <f>MAX($Q330)</f>
        <v>0</v>
      </c>
      <c r="BK330" s="1">
        <f>MAX($R330)</f>
        <v>0</v>
      </c>
    </row>
    <row r="331" spans="1:63">
      <c r="A331" s="1" t="s">
        <v>328</v>
      </c>
      <c r="B331" s="1">
        <v>0</v>
      </c>
      <c r="C331" s="1">
        <v>0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0.019</v>
      </c>
      <c r="J331" s="1">
        <v>3000</v>
      </c>
      <c r="K331" s="1">
        <v>0</v>
      </c>
      <c r="L331" s="1" t="s">
        <v>503</v>
      </c>
      <c r="M331" s="1">
        <v>0</v>
      </c>
      <c r="N331" s="1">
        <v>0</v>
      </c>
      <c r="O331" s="1" t="s">
        <v>507</v>
      </c>
      <c r="P331" s="1">
        <v>1500</v>
      </c>
      <c r="Q331" s="1">
        <v>1</v>
      </c>
      <c r="R331" s="1">
        <v>0</v>
      </c>
      <c r="S331" s="1">
        <f>MIN($B331)</f>
        <v>0</v>
      </c>
      <c r="T331" s="1">
        <f>MIN($C331)</f>
        <v>0</v>
      </c>
      <c r="U331" s="1">
        <f>MIN($D331)</f>
        <v>0</v>
      </c>
      <c r="V331" s="1">
        <f>MIN($E331)</f>
        <v>0</v>
      </c>
      <c r="W331" s="1">
        <f>MIN($F331)</f>
        <v>0</v>
      </c>
      <c r="X331" s="1">
        <f>MIN($G331)</f>
        <v>0</v>
      </c>
      <c r="Y331" s="1">
        <f>MIN($H331)</f>
        <v>0</v>
      </c>
      <c r="Z331" s="1">
        <f>MIN($I331)</f>
        <v>0</v>
      </c>
      <c r="AA331" s="1">
        <f>MIN($J331)</f>
        <v>0</v>
      </c>
      <c r="AB331" s="1">
        <f>MIN($K331)</f>
        <v>0</v>
      </c>
      <c r="AC331" s="1">
        <f>MIN($M331)</f>
        <v>0</v>
      </c>
      <c r="AD331" s="1">
        <f>MIN($N331)</f>
        <v>0</v>
      </c>
      <c r="AE331" s="1">
        <f>MIN($P331)</f>
        <v>0</v>
      </c>
      <c r="AF331" s="1">
        <f>MIN($Q331)</f>
        <v>0</v>
      </c>
      <c r="AG331" s="1">
        <f>MIN($R331)</f>
        <v>0</v>
      </c>
      <c r="AH331" s="1">
        <f>MEDIAN($B331)</f>
        <v>0</v>
      </c>
      <c r="AI331" s="1">
        <f>MEDIAN($C331)</f>
        <v>0</v>
      </c>
      <c r="AJ331" s="1">
        <f>MEDIAN($D331)</f>
        <v>0</v>
      </c>
      <c r="AK331" s="1">
        <f>MEDIAN($E331)</f>
        <v>0</v>
      </c>
      <c r="AL331" s="1">
        <f>MEDIAN($F331)</f>
        <v>0</v>
      </c>
      <c r="AM331" s="1">
        <f>MEDIAN($G331)</f>
        <v>0</v>
      </c>
      <c r="AN331" s="1">
        <f>MEDIAN($H331)</f>
        <v>0</v>
      </c>
      <c r="AO331" s="1">
        <f>MEDIAN($I331)</f>
        <v>0</v>
      </c>
      <c r="AP331" s="1">
        <f>MEDIAN($J331)</f>
        <v>0</v>
      </c>
      <c r="AQ331" s="1">
        <f>MEDIAN($K331)</f>
        <v>0</v>
      </c>
      <c r="AR331" s="1">
        <f>MEDIAN($M331)</f>
        <v>0</v>
      </c>
      <c r="AS331" s="1">
        <f>MEDIAN($N331)</f>
        <v>0</v>
      </c>
      <c r="AT331" s="1">
        <f>MEDIAN($P331)</f>
        <v>0</v>
      </c>
      <c r="AU331" s="1">
        <f>MEDIAN($Q331)</f>
        <v>0</v>
      </c>
      <c r="AV331" s="1">
        <f>MEDIAN($R331)</f>
        <v>0</v>
      </c>
      <c r="AW331" s="1">
        <f>MAX($B331)</f>
        <v>0</v>
      </c>
      <c r="AX331" s="1">
        <f>MAX($C331)</f>
        <v>0</v>
      </c>
      <c r="AY331" s="1">
        <f>MAX($D331)</f>
        <v>0</v>
      </c>
      <c r="AZ331" s="1">
        <f>MAX($E331)</f>
        <v>0</v>
      </c>
      <c r="BA331" s="1">
        <f>MAX($F331)</f>
        <v>0</v>
      </c>
      <c r="BB331" s="1">
        <f>MAX($G331)</f>
        <v>0</v>
      </c>
      <c r="BC331" s="1">
        <f>MAX($H331)</f>
        <v>0</v>
      </c>
      <c r="BD331" s="1">
        <f>MAX($I331)</f>
        <v>0</v>
      </c>
      <c r="BE331" s="1">
        <f>MAX($J331)</f>
        <v>0</v>
      </c>
      <c r="BF331" s="1">
        <f>MAX($K331)</f>
        <v>0</v>
      </c>
      <c r="BG331" s="1">
        <f>MAX($M331)</f>
        <v>0</v>
      </c>
      <c r="BH331" s="1">
        <f>MAX($N331)</f>
        <v>0</v>
      </c>
      <c r="BI331" s="1">
        <f>MAX($P331)</f>
        <v>0</v>
      </c>
      <c r="BJ331" s="1">
        <f>MAX($Q331)</f>
        <v>0</v>
      </c>
      <c r="BK331" s="1">
        <f>MAX($R331)</f>
        <v>0</v>
      </c>
    </row>
    <row r="332" spans="1:63">
      <c r="A332" s="1" t="s">
        <v>329</v>
      </c>
      <c r="B332" s="1">
        <v>0</v>
      </c>
      <c r="C332" s="1">
        <v>0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0.019</v>
      </c>
      <c r="J332" s="1">
        <v>3000</v>
      </c>
      <c r="K332" s="1">
        <v>0</v>
      </c>
      <c r="L332" s="1" t="s">
        <v>503</v>
      </c>
      <c r="M332" s="1">
        <v>0</v>
      </c>
      <c r="N332" s="1">
        <v>0</v>
      </c>
      <c r="O332" s="1" t="s">
        <v>507</v>
      </c>
      <c r="P332" s="1">
        <v>1500</v>
      </c>
      <c r="Q332" s="1">
        <v>1</v>
      </c>
      <c r="R332" s="1">
        <v>0</v>
      </c>
      <c r="S332" s="1">
        <f>MIN($B332)</f>
        <v>0</v>
      </c>
      <c r="T332" s="1">
        <f>MIN($C332)</f>
        <v>0</v>
      </c>
      <c r="U332" s="1">
        <f>MIN($D332)</f>
        <v>0</v>
      </c>
      <c r="V332" s="1">
        <f>MIN($E332)</f>
        <v>0</v>
      </c>
      <c r="W332" s="1">
        <f>MIN($F332)</f>
        <v>0</v>
      </c>
      <c r="X332" s="1">
        <f>MIN($G332)</f>
        <v>0</v>
      </c>
      <c r="Y332" s="1">
        <f>MIN($H332)</f>
        <v>0</v>
      </c>
      <c r="Z332" s="1">
        <f>MIN($I332)</f>
        <v>0</v>
      </c>
      <c r="AA332" s="1">
        <f>MIN($J332)</f>
        <v>0</v>
      </c>
      <c r="AB332" s="1">
        <f>MIN($K332)</f>
        <v>0</v>
      </c>
      <c r="AC332" s="1">
        <f>MIN($M332)</f>
        <v>0</v>
      </c>
      <c r="AD332" s="1">
        <f>MIN($N332)</f>
        <v>0</v>
      </c>
      <c r="AE332" s="1">
        <f>MIN($P332)</f>
        <v>0</v>
      </c>
      <c r="AF332" s="1">
        <f>MIN($Q332)</f>
        <v>0</v>
      </c>
      <c r="AG332" s="1">
        <f>MIN($R332)</f>
        <v>0</v>
      </c>
      <c r="AH332" s="1">
        <f>MEDIAN($B332)</f>
        <v>0</v>
      </c>
      <c r="AI332" s="1">
        <f>MEDIAN($C332)</f>
        <v>0</v>
      </c>
      <c r="AJ332" s="1">
        <f>MEDIAN($D332)</f>
        <v>0</v>
      </c>
      <c r="AK332" s="1">
        <f>MEDIAN($E332)</f>
        <v>0</v>
      </c>
      <c r="AL332" s="1">
        <f>MEDIAN($F332)</f>
        <v>0</v>
      </c>
      <c r="AM332" s="1">
        <f>MEDIAN($G332)</f>
        <v>0</v>
      </c>
      <c r="AN332" s="1">
        <f>MEDIAN($H332)</f>
        <v>0</v>
      </c>
      <c r="AO332" s="1">
        <f>MEDIAN($I332)</f>
        <v>0</v>
      </c>
      <c r="AP332" s="1">
        <f>MEDIAN($J332)</f>
        <v>0</v>
      </c>
      <c r="AQ332" s="1">
        <f>MEDIAN($K332)</f>
        <v>0</v>
      </c>
      <c r="AR332" s="1">
        <f>MEDIAN($M332)</f>
        <v>0</v>
      </c>
      <c r="AS332" s="1">
        <f>MEDIAN($N332)</f>
        <v>0</v>
      </c>
      <c r="AT332" s="1">
        <f>MEDIAN($P332)</f>
        <v>0</v>
      </c>
      <c r="AU332" s="1">
        <f>MEDIAN($Q332)</f>
        <v>0</v>
      </c>
      <c r="AV332" s="1">
        <f>MEDIAN($R332)</f>
        <v>0</v>
      </c>
      <c r="AW332" s="1">
        <f>MAX($B332)</f>
        <v>0</v>
      </c>
      <c r="AX332" s="1">
        <f>MAX($C332)</f>
        <v>0</v>
      </c>
      <c r="AY332" s="1">
        <f>MAX($D332)</f>
        <v>0</v>
      </c>
      <c r="AZ332" s="1">
        <f>MAX($E332)</f>
        <v>0</v>
      </c>
      <c r="BA332" s="1">
        <f>MAX($F332)</f>
        <v>0</v>
      </c>
      <c r="BB332" s="1">
        <f>MAX($G332)</f>
        <v>0</v>
      </c>
      <c r="BC332" s="1">
        <f>MAX($H332)</f>
        <v>0</v>
      </c>
      <c r="BD332" s="1">
        <f>MAX($I332)</f>
        <v>0</v>
      </c>
      <c r="BE332" s="1">
        <f>MAX($J332)</f>
        <v>0</v>
      </c>
      <c r="BF332" s="1">
        <f>MAX($K332)</f>
        <v>0</v>
      </c>
      <c r="BG332" s="1">
        <f>MAX($M332)</f>
        <v>0</v>
      </c>
      <c r="BH332" s="1">
        <f>MAX($N332)</f>
        <v>0</v>
      </c>
      <c r="BI332" s="1">
        <f>MAX($P332)</f>
        <v>0</v>
      </c>
      <c r="BJ332" s="1">
        <f>MAX($Q332)</f>
        <v>0</v>
      </c>
      <c r="BK332" s="1">
        <f>MAX($R332)</f>
        <v>0</v>
      </c>
    </row>
    <row r="333" spans="1:63">
      <c r="A333" s="1" t="s">
        <v>330</v>
      </c>
      <c r="B333" s="1">
        <v>0</v>
      </c>
      <c r="C333" s="1">
        <v>0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0.02</v>
      </c>
      <c r="J333" s="1">
        <v>3000</v>
      </c>
      <c r="K333" s="1">
        <v>0</v>
      </c>
      <c r="L333" s="1" t="s">
        <v>503</v>
      </c>
      <c r="M333" s="1">
        <v>0</v>
      </c>
      <c r="N333" s="1">
        <v>0</v>
      </c>
      <c r="O333" s="1" t="s">
        <v>507</v>
      </c>
      <c r="P333" s="1">
        <v>1500</v>
      </c>
      <c r="Q333" s="1">
        <v>1</v>
      </c>
      <c r="R333" s="1">
        <v>0</v>
      </c>
      <c r="S333" s="1">
        <f>MIN($B333)</f>
        <v>0</v>
      </c>
      <c r="T333" s="1">
        <f>MIN($C333)</f>
        <v>0</v>
      </c>
      <c r="U333" s="1">
        <f>MIN($D333)</f>
        <v>0</v>
      </c>
      <c r="V333" s="1">
        <f>MIN($E333)</f>
        <v>0</v>
      </c>
      <c r="W333" s="1">
        <f>MIN($F333)</f>
        <v>0</v>
      </c>
      <c r="X333" s="1">
        <f>MIN($G333)</f>
        <v>0</v>
      </c>
      <c r="Y333" s="1">
        <f>MIN($H333)</f>
        <v>0</v>
      </c>
      <c r="Z333" s="1">
        <f>MIN($I333)</f>
        <v>0</v>
      </c>
      <c r="AA333" s="1">
        <f>MIN($J333)</f>
        <v>0</v>
      </c>
      <c r="AB333" s="1">
        <f>MIN($K333)</f>
        <v>0</v>
      </c>
      <c r="AC333" s="1">
        <f>MIN($M333)</f>
        <v>0</v>
      </c>
      <c r="AD333" s="1">
        <f>MIN($N333)</f>
        <v>0</v>
      </c>
      <c r="AE333" s="1">
        <f>MIN($P333)</f>
        <v>0</v>
      </c>
      <c r="AF333" s="1">
        <f>MIN($Q333)</f>
        <v>0</v>
      </c>
      <c r="AG333" s="1">
        <f>MIN($R333)</f>
        <v>0</v>
      </c>
      <c r="AH333" s="1">
        <f>MEDIAN($B333)</f>
        <v>0</v>
      </c>
      <c r="AI333" s="1">
        <f>MEDIAN($C333)</f>
        <v>0</v>
      </c>
      <c r="AJ333" s="1">
        <f>MEDIAN($D333)</f>
        <v>0</v>
      </c>
      <c r="AK333" s="1">
        <f>MEDIAN($E333)</f>
        <v>0</v>
      </c>
      <c r="AL333" s="1">
        <f>MEDIAN($F333)</f>
        <v>0</v>
      </c>
      <c r="AM333" s="1">
        <f>MEDIAN($G333)</f>
        <v>0</v>
      </c>
      <c r="AN333" s="1">
        <f>MEDIAN($H333)</f>
        <v>0</v>
      </c>
      <c r="AO333" s="1">
        <f>MEDIAN($I333)</f>
        <v>0</v>
      </c>
      <c r="AP333" s="1">
        <f>MEDIAN($J333)</f>
        <v>0</v>
      </c>
      <c r="AQ333" s="1">
        <f>MEDIAN($K333)</f>
        <v>0</v>
      </c>
      <c r="AR333" s="1">
        <f>MEDIAN($M333)</f>
        <v>0</v>
      </c>
      <c r="AS333" s="1">
        <f>MEDIAN($N333)</f>
        <v>0</v>
      </c>
      <c r="AT333" s="1">
        <f>MEDIAN($P333)</f>
        <v>0</v>
      </c>
      <c r="AU333" s="1">
        <f>MEDIAN($Q333)</f>
        <v>0</v>
      </c>
      <c r="AV333" s="1">
        <f>MEDIAN($R333)</f>
        <v>0</v>
      </c>
      <c r="AW333" s="1">
        <f>MAX($B333)</f>
        <v>0</v>
      </c>
      <c r="AX333" s="1">
        <f>MAX($C333)</f>
        <v>0</v>
      </c>
      <c r="AY333" s="1">
        <f>MAX($D333)</f>
        <v>0</v>
      </c>
      <c r="AZ333" s="1">
        <f>MAX($E333)</f>
        <v>0</v>
      </c>
      <c r="BA333" s="1">
        <f>MAX($F333)</f>
        <v>0</v>
      </c>
      <c r="BB333" s="1">
        <f>MAX($G333)</f>
        <v>0</v>
      </c>
      <c r="BC333" s="1">
        <f>MAX($H333)</f>
        <v>0</v>
      </c>
      <c r="BD333" s="1">
        <f>MAX($I333)</f>
        <v>0</v>
      </c>
      <c r="BE333" s="1">
        <f>MAX($J333)</f>
        <v>0</v>
      </c>
      <c r="BF333" s="1">
        <f>MAX($K333)</f>
        <v>0</v>
      </c>
      <c r="BG333" s="1">
        <f>MAX($M333)</f>
        <v>0</v>
      </c>
      <c r="BH333" s="1">
        <f>MAX($N333)</f>
        <v>0</v>
      </c>
      <c r="BI333" s="1">
        <f>MAX($P333)</f>
        <v>0</v>
      </c>
      <c r="BJ333" s="1">
        <f>MAX($Q333)</f>
        <v>0</v>
      </c>
      <c r="BK333" s="1">
        <f>MAX($R333)</f>
        <v>0</v>
      </c>
    </row>
    <row r="334" spans="1:63">
      <c r="A334" s="1" t="s">
        <v>331</v>
      </c>
      <c r="B334" s="1">
        <v>0</v>
      </c>
      <c r="C334" s="1">
        <v>0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0.02</v>
      </c>
      <c r="J334" s="1">
        <v>3000</v>
      </c>
      <c r="K334" s="1">
        <v>0</v>
      </c>
      <c r="L334" s="1" t="s">
        <v>503</v>
      </c>
      <c r="M334" s="1">
        <v>0</v>
      </c>
      <c r="N334" s="1">
        <v>0</v>
      </c>
      <c r="O334" s="1" t="s">
        <v>507</v>
      </c>
      <c r="P334" s="1">
        <v>1500</v>
      </c>
      <c r="Q334" s="1">
        <v>1</v>
      </c>
      <c r="R334" s="1">
        <v>0</v>
      </c>
      <c r="S334" s="1">
        <f>MIN($B334)</f>
        <v>0</v>
      </c>
      <c r="T334" s="1">
        <f>MIN($C334)</f>
        <v>0</v>
      </c>
      <c r="U334" s="1">
        <f>MIN($D334)</f>
        <v>0</v>
      </c>
      <c r="V334" s="1">
        <f>MIN($E334)</f>
        <v>0</v>
      </c>
      <c r="W334" s="1">
        <f>MIN($F334)</f>
        <v>0</v>
      </c>
      <c r="X334" s="1">
        <f>MIN($G334)</f>
        <v>0</v>
      </c>
      <c r="Y334" s="1">
        <f>MIN($H334)</f>
        <v>0</v>
      </c>
      <c r="Z334" s="1">
        <f>MIN($I334)</f>
        <v>0</v>
      </c>
      <c r="AA334" s="1">
        <f>MIN($J334)</f>
        <v>0</v>
      </c>
      <c r="AB334" s="1">
        <f>MIN($K334)</f>
        <v>0</v>
      </c>
      <c r="AC334" s="1">
        <f>MIN($M334)</f>
        <v>0</v>
      </c>
      <c r="AD334" s="1">
        <f>MIN($N334)</f>
        <v>0</v>
      </c>
      <c r="AE334" s="1">
        <f>MIN($P334)</f>
        <v>0</v>
      </c>
      <c r="AF334" s="1">
        <f>MIN($Q334)</f>
        <v>0</v>
      </c>
      <c r="AG334" s="1">
        <f>MIN($R334)</f>
        <v>0</v>
      </c>
      <c r="AH334" s="1">
        <f>MEDIAN($B334)</f>
        <v>0</v>
      </c>
      <c r="AI334" s="1">
        <f>MEDIAN($C334)</f>
        <v>0</v>
      </c>
      <c r="AJ334" s="1">
        <f>MEDIAN($D334)</f>
        <v>0</v>
      </c>
      <c r="AK334" s="1">
        <f>MEDIAN($E334)</f>
        <v>0</v>
      </c>
      <c r="AL334" s="1">
        <f>MEDIAN($F334)</f>
        <v>0</v>
      </c>
      <c r="AM334" s="1">
        <f>MEDIAN($G334)</f>
        <v>0</v>
      </c>
      <c r="AN334" s="1">
        <f>MEDIAN($H334)</f>
        <v>0</v>
      </c>
      <c r="AO334" s="1">
        <f>MEDIAN($I334)</f>
        <v>0</v>
      </c>
      <c r="AP334" s="1">
        <f>MEDIAN($J334)</f>
        <v>0</v>
      </c>
      <c r="AQ334" s="1">
        <f>MEDIAN($K334)</f>
        <v>0</v>
      </c>
      <c r="AR334" s="1">
        <f>MEDIAN($M334)</f>
        <v>0</v>
      </c>
      <c r="AS334" s="1">
        <f>MEDIAN($N334)</f>
        <v>0</v>
      </c>
      <c r="AT334" s="1">
        <f>MEDIAN($P334)</f>
        <v>0</v>
      </c>
      <c r="AU334" s="1">
        <f>MEDIAN($Q334)</f>
        <v>0</v>
      </c>
      <c r="AV334" s="1">
        <f>MEDIAN($R334)</f>
        <v>0</v>
      </c>
      <c r="AW334" s="1">
        <f>MAX($B334)</f>
        <v>0</v>
      </c>
      <c r="AX334" s="1">
        <f>MAX($C334)</f>
        <v>0</v>
      </c>
      <c r="AY334" s="1">
        <f>MAX($D334)</f>
        <v>0</v>
      </c>
      <c r="AZ334" s="1">
        <f>MAX($E334)</f>
        <v>0</v>
      </c>
      <c r="BA334" s="1">
        <f>MAX($F334)</f>
        <v>0</v>
      </c>
      <c r="BB334" s="1">
        <f>MAX($G334)</f>
        <v>0</v>
      </c>
      <c r="BC334" s="1">
        <f>MAX($H334)</f>
        <v>0</v>
      </c>
      <c r="BD334" s="1">
        <f>MAX($I334)</f>
        <v>0</v>
      </c>
      <c r="BE334" s="1">
        <f>MAX($J334)</f>
        <v>0</v>
      </c>
      <c r="BF334" s="1">
        <f>MAX($K334)</f>
        <v>0</v>
      </c>
      <c r="BG334" s="1">
        <f>MAX($M334)</f>
        <v>0</v>
      </c>
      <c r="BH334" s="1">
        <f>MAX($N334)</f>
        <v>0</v>
      </c>
      <c r="BI334" s="1">
        <f>MAX($P334)</f>
        <v>0</v>
      </c>
      <c r="BJ334" s="1">
        <f>MAX($Q334)</f>
        <v>0</v>
      </c>
      <c r="BK334" s="1">
        <f>MAX($R334)</f>
        <v>0</v>
      </c>
    </row>
    <row r="335" spans="1:63">
      <c r="A335" s="1" t="s">
        <v>332</v>
      </c>
      <c r="B335" s="1">
        <v>0</v>
      </c>
      <c r="C335" s="1">
        <v>0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0.02</v>
      </c>
      <c r="J335" s="1">
        <v>3000</v>
      </c>
      <c r="K335" s="1">
        <v>0</v>
      </c>
      <c r="L335" s="1" t="s">
        <v>503</v>
      </c>
      <c r="M335" s="1">
        <v>0</v>
      </c>
      <c r="N335" s="1">
        <v>0</v>
      </c>
      <c r="O335" s="1" t="s">
        <v>507</v>
      </c>
      <c r="P335" s="1">
        <v>1500</v>
      </c>
      <c r="Q335" s="1">
        <v>1</v>
      </c>
      <c r="R335" s="1">
        <v>0</v>
      </c>
      <c r="S335" s="1">
        <f>MIN($B335)</f>
        <v>0</v>
      </c>
      <c r="T335" s="1">
        <f>MIN($C335)</f>
        <v>0</v>
      </c>
      <c r="U335" s="1">
        <f>MIN($D335)</f>
        <v>0</v>
      </c>
      <c r="V335" s="1">
        <f>MIN($E335)</f>
        <v>0</v>
      </c>
      <c r="W335" s="1">
        <f>MIN($F335)</f>
        <v>0</v>
      </c>
      <c r="X335" s="1">
        <f>MIN($G335)</f>
        <v>0</v>
      </c>
      <c r="Y335" s="1">
        <f>MIN($H335)</f>
        <v>0</v>
      </c>
      <c r="Z335" s="1">
        <f>MIN($I335)</f>
        <v>0</v>
      </c>
      <c r="AA335" s="1">
        <f>MIN($J335)</f>
        <v>0</v>
      </c>
      <c r="AB335" s="1">
        <f>MIN($K335)</f>
        <v>0</v>
      </c>
      <c r="AC335" s="1">
        <f>MIN($M335)</f>
        <v>0</v>
      </c>
      <c r="AD335" s="1">
        <f>MIN($N335)</f>
        <v>0</v>
      </c>
      <c r="AE335" s="1">
        <f>MIN($P335)</f>
        <v>0</v>
      </c>
      <c r="AF335" s="1">
        <f>MIN($Q335)</f>
        <v>0</v>
      </c>
      <c r="AG335" s="1">
        <f>MIN($R335)</f>
        <v>0</v>
      </c>
      <c r="AH335" s="1">
        <f>MEDIAN($B335)</f>
        <v>0</v>
      </c>
      <c r="AI335" s="1">
        <f>MEDIAN($C335)</f>
        <v>0</v>
      </c>
      <c r="AJ335" s="1">
        <f>MEDIAN($D335)</f>
        <v>0</v>
      </c>
      <c r="AK335" s="1">
        <f>MEDIAN($E335)</f>
        <v>0</v>
      </c>
      <c r="AL335" s="1">
        <f>MEDIAN($F335)</f>
        <v>0</v>
      </c>
      <c r="AM335" s="1">
        <f>MEDIAN($G335)</f>
        <v>0</v>
      </c>
      <c r="AN335" s="1">
        <f>MEDIAN($H335)</f>
        <v>0</v>
      </c>
      <c r="AO335" s="1">
        <f>MEDIAN($I335)</f>
        <v>0</v>
      </c>
      <c r="AP335" s="1">
        <f>MEDIAN($J335)</f>
        <v>0</v>
      </c>
      <c r="AQ335" s="1">
        <f>MEDIAN($K335)</f>
        <v>0</v>
      </c>
      <c r="AR335" s="1">
        <f>MEDIAN($M335)</f>
        <v>0</v>
      </c>
      <c r="AS335" s="1">
        <f>MEDIAN($N335)</f>
        <v>0</v>
      </c>
      <c r="AT335" s="1">
        <f>MEDIAN($P335)</f>
        <v>0</v>
      </c>
      <c r="AU335" s="1">
        <f>MEDIAN($Q335)</f>
        <v>0</v>
      </c>
      <c r="AV335" s="1">
        <f>MEDIAN($R335)</f>
        <v>0</v>
      </c>
      <c r="AW335" s="1">
        <f>MAX($B335)</f>
        <v>0</v>
      </c>
      <c r="AX335" s="1">
        <f>MAX($C335)</f>
        <v>0</v>
      </c>
      <c r="AY335" s="1">
        <f>MAX($D335)</f>
        <v>0</v>
      </c>
      <c r="AZ335" s="1">
        <f>MAX($E335)</f>
        <v>0</v>
      </c>
      <c r="BA335" s="1">
        <f>MAX($F335)</f>
        <v>0</v>
      </c>
      <c r="BB335" s="1">
        <f>MAX($G335)</f>
        <v>0</v>
      </c>
      <c r="BC335" s="1">
        <f>MAX($H335)</f>
        <v>0</v>
      </c>
      <c r="BD335" s="1">
        <f>MAX($I335)</f>
        <v>0</v>
      </c>
      <c r="BE335" s="1">
        <f>MAX($J335)</f>
        <v>0</v>
      </c>
      <c r="BF335" s="1">
        <f>MAX($K335)</f>
        <v>0</v>
      </c>
      <c r="BG335" s="1">
        <f>MAX($M335)</f>
        <v>0</v>
      </c>
      <c r="BH335" s="1">
        <f>MAX($N335)</f>
        <v>0</v>
      </c>
      <c r="BI335" s="1">
        <f>MAX($P335)</f>
        <v>0</v>
      </c>
      <c r="BJ335" s="1">
        <f>MAX($Q335)</f>
        <v>0</v>
      </c>
      <c r="BK335" s="1">
        <f>MAX($R335)</f>
        <v>0</v>
      </c>
    </row>
    <row r="336" spans="1:63">
      <c r="A336" s="1" t="s">
        <v>333</v>
      </c>
      <c r="B336" s="1">
        <v>0</v>
      </c>
      <c r="C336" s="1">
        <v>0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0.02</v>
      </c>
      <c r="J336" s="1">
        <v>3000</v>
      </c>
      <c r="K336" s="1">
        <v>0</v>
      </c>
      <c r="L336" s="1" t="s">
        <v>503</v>
      </c>
      <c r="M336" s="1">
        <v>0</v>
      </c>
      <c r="N336" s="1">
        <v>0</v>
      </c>
      <c r="O336" s="1" t="s">
        <v>507</v>
      </c>
      <c r="P336" s="1">
        <v>1500</v>
      </c>
      <c r="Q336" s="1">
        <v>1</v>
      </c>
      <c r="R336" s="1">
        <v>0</v>
      </c>
      <c r="S336" s="1">
        <f>MIN($B336)</f>
        <v>0</v>
      </c>
      <c r="T336" s="1">
        <f>MIN($C336)</f>
        <v>0</v>
      </c>
      <c r="U336" s="1">
        <f>MIN($D336)</f>
        <v>0</v>
      </c>
      <c r="V336" s="1">
        <f>MIN($E336)</f>
        <v>0</v>
      </c>
      <c r="W336" s="1">
        <f>MIN($F336)</f>
        <v>0</v>
      </c>
      <c r="X336" s="1">
        <f>MIN($G336)</f>
        <v>0</v>
      </c>
      <c r="Y336" s="1">
        <f>MIN($H336)</f>
        <v>0</v>
      </c>
      <c r="Z336" s="1">
        <f>MIN($I336)</f>
        <v>0</v>
      </c>
      <c r="AA336" s="1">
        <f>MIN($J336)</f>
        <v>0</v>
      </c>
      <c r="AB336" s="1">
        <f>MIN($K336)</f>
        <v>0</v>
      </c>
      <c r="AC336" s="1">
        <f>MIN($M336)</f>
        <v>0</v>
      </c>
      <c r="AD336" s="1">
        <f>MIN($N336)</f>
        <v>0</v>
      </c>
      <c r="AE336" s="1">
        <f>MIN($P336)</f>
        <v>0</v>
      </c>
      <c r="AF336" s="1">
        <f>MIN($Q336)</f>
        <v>0</v>
      </c>
      <c r="AG336" s="1">
        <f>MIN($R336)</f>
        <v>0</v>
      </c>
      <c r="AH336" s="1">
        <f>MEDIAN($B336)</f>
        <v>0</v>
      </c>
      <c r="AI336" s="1">
        <f>MEDIAN($C336)</f>
        <v>0</v>
      </c>
      <c r="AJ336" s="1">
        <f>MEDIAN($D336)</f>
        <v>0</v>
      </c>
      <c r="AK336" s="1">
        <f>MEDIAN($E336)</f>
        <v>0</v>
      </c>
      <c r="AL336" s="1">
        <f>MEDIAN($F336)</f>
        <v>0</v>
      </c>
      <c r="AM336" s="1">
        <f>MEDIAN($G336)</f>
        <v>0</v>
      </c>
      <c r="AN336" s="1">
        <f>MEDIAN($H336)</f>
        <v>0</v>
      </c>
      <c r="AO336" s="1">
        <f>MEDIAN($I336)</f>
        <v>0</v>
      </c>
      <c r="AP336" s="1">
        <f>MEDIAN($J336)</f>
        <v>0</v>
      </c>
      <c r="AQ336" s="1">
        <f>MEDIAN($K336)</f>
        <v>0</v>
      </c>
      <c r="AR336" s="1">
        <f>MEDIAN($M336)</f>
        <v>0</v>
      </c>
      <c r="AS336" s="1">
        <f>MEDIAN($N336)</f>
        <v>0</v>
      </c>
      <c r="AT336" s="1">
        <f>MEDIAN($P336)</f>
        <v>0</v>
      </c>
      <c r="AU336" s="1">
        <f>MEDIAN($Q336)</f>
        <v>0</v>
      </c>
      <c r="AV336" s="1">
        <f>MEDIAN($R336)</f>
        <v>0</v>
      </c>
      <c r="AW336" s="1">
        <f>MAX($B336)</f>
        <v>0</v>
      </c>
      <c r="AX336" s="1">
        <f>MAX($C336)</f>
        <v>0</v>
      </c>
      <c r="AY336" s="1">
        <f>MAX($D336)</f>
        <v>0</v>
      </c>
      <c r="AZ336" s="1">
        <f>MAX($E336)</f>
        <v>0</v>
      </c>
      <c r="BA336" s="1">
        <f>MAX($F336)</f>
        <v>0</v>
      </c>
      <c r="BB336" s="1">
        <f>MAX($G336)</f>
        <v>0</v>
      </c>
      <c r="BC336" s="1">
        <f>MAX($H336)</f>
        <v>0</v>
      </c>
      <c r="BD336" s="1">
        <f>MAX($I336)</f>
        <v>0</v>
      </c>
      <c r="BE336" s="1">
        <f>MAX($J336)</f>
        <v>0</v>
      </c>
      <c r="BF336" s="1">
        <f>MAX($K336)</f>
        <v>0</v>
      </c>
      <c r="BG336" s="1">
        <f>MAX($M336)</f>
        <v>0</v>
      </c>
      <c r="BH336" s="1">
        <f>MAX($N336)</f>
        <v>0</v>
      </c>
      <c r="BI336" s="1">
        <f>MAX($P336)</f>
        <v>0</v>
      </c>
      <c r="BJ336" s="1">
        <f>MAX($Q336)</f>
        <v>0</v>
      </c>
      <c r="BK336" s="1">
        <f>MAX($R336)</f>
        <v>0</v>
      </c>
    </row>
    <row r="337" spans="1:63">
      <c r="A337" s="1" t="s">
        <v>334</v>
      </c>
      <c r="B337" s="1">
        <v>0</v>
      </c>
      <c r="C337" s="1">
        <v>0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0.02</v>
      </c>
      <c r="J337" s="1">
        <v>3000</v>
      </c>
      <c r="K337" s="1">
        <v>0</v>
      </c>
      <c r="L337" s="1" t="s">
        <v>503</v>
      </c>
      <c r="M337" s="1">
        <v>0</v>
      </c>
      <c r="N337" s="1">
        <v>0</v>
      </c>
      <c r="O337" s="1" t="s">
        <v>507</v>
      </c>
      <c r="P337" s="1">
        <v>1500</v>
      </c>
      <c r="Q337" s="1">
        <v>1</v>
      </c>
      <c r="R337" s="1">
        <v>0</v>
      </c>
      <c r="S337" s="1">
        <f>MIN($B337)</f>
        <v>0</v>
      </c>
      <c r="T337" s="1">
        <f>MIN($C337)</f>
        <v>0</v>
      </c>
      <c r="U337" s="1">
        <f>MIN($D337)</f>
        <v>0</v>
      </c>
      <c r="V337" s="1">
        <f>MIN($E337)</f>
        <v>0</v>
      </c>
      <c r="W337" s="1">
        <f>MIN($F337)</f>
        <v>0</v>
      </c>
      <c r="X337" s="1">
        <f>MIN($G337)</f>
        <v>0</v>
      </c>
      <c r="Y337" s="1">
        <f>MIN($H337)</f>
        <v>0</v>
      </c>
      <c r="Z337" s="1">
        <f>MIN($I337)</f>
        <v>0</v>
      </c>
      <c r="AA337" s="1">
        <f>MIN($J337)</f>
        <v>0</v>
      </c>
      <c r="AB337" s="1">
        <f>MIN($K337)</f>
        <v>0</v>
      </c>
      <c r="AC337" s="1">
        <f>MIN($M337)</f>
        <v>0</v>
      </c>
      <c r="AD337" s="1">
        <f>MIN($N337)</f>
        <v>0</v>
      </c>
      <c r="AE337" s="1">
        <f>MIN($P337)</f>
        <v>0</v>
      </c>
      <c r="AF337" s="1">
        <f>MIN($Q337)</f>
        <v>0</v>
      </c>
      <c r="AG337" s="1">
        <f>MIN($R337)</f>
        <v>0</v>
      </c>
      <c r="AH337" s="1">
        <f>MEDIAN($B337)</f>
        <v>0</v>
      </c>
      <c r="AI337" s="1">
        <f>MEDIAN($C337)</f>
        <v>0</v>
      </c>
      <c r="AJ337" s="1">
        <f>MEDIAN($D337)</f>
        <v>0</v>
      </c>
      <c r="AK337" s="1">
        <f>MEDIAN($E337)</f>
        <v>0</v>
      </c>
      <c r="AL337" s="1">
        <f>MEDIAN($F337)</f>
        <v>0</v>
      </c>
      <c r="AM337" s="1">
        <f>MEDIAN($G337)</f>
        <v>0</v>
      </c>
      <c r="AN337" s="1">
        <f>MEDIAN($H337)</f>
        <v>0</v>
      </c>
      <c r="AO337" s="1">
        <f>MEDIAN($I337)</f>
        <v>0</v>
      </c>
      <c r="AP337" s="1">
        <f>MEDIAN($J337)</f>
        <v>0</v>
      </c>
      <c r="AQ337" s="1">
        <f>MEDIAN($K337)</f>
        <v>0</v>
      </c>
      <c r="AR337" s="1">
        <f>MEDIAN($M337)</f>
        <v>0</v>
      </c>
      <c r="AS337" s="1">
        <f>MEDIAN($N337)</f>
        <v>0</v>
      </c>
      <c r="AT337" s="1">
        <f>MEDIAN($P337)</f>
        <v>0</v>
      </c>
      <c r="AU337" s="1">
        <f>MEDIAN($Q337)</f>
        <v>0</v>
      </c>
      <c r="AV337" s="1">
        <f>MEDIAN($R337)</f>
        <v>0</v>
      </c>
      <c r="AW337" s="1">
        <f>MAX($B337)</f>
        <v>0</v>
      </c>
      <c r="AX337" s="1">
        <f>MAX($C337)</f>
        <v>0</v>
      </c>
      <c r="AY337" s="1">
        <f>MAX($D337)</f>
        <v>0</v>
      </c>
      <c r="AZ337" s="1">
        <f>MAX($E337)</f>
        <v>0</v>
      </c>
      <c r="BA337" s="1">
        <f>MAX($F337)</f>
        <v>0</v>
      </c>
      <c r="BB337" s="1">
        <f>MAX($G337)</f>
        <v>0</v>
      </c>
      <c r="BC337" s="1">
        <f>MAX($H337)</f>
        <v>0</v>
      </c>
      <c r="BD337" s="1">
        <f>MAX($I337)</f>
        <v>0</v>
      </c>
      <c r="BE337" s="1">
        <f>MAX($J337)</f>
        <v>0</v>
      </c>
      <c r="BF337" s="1">
        <f>MAX($K337)</f>
        <v>0</v>
      </c>
      <c r="BG337" s="1">
        <f>MAX($M337)</f>
        <v>0</v>
      </c>
      <c r="BH337" s="1">
        <f>MAX($N337)</f>
        <v>0</v>
      </c>
      <c r="BI337" s="1">
        <f>MAX($P337)</f>
        <v>0</v>
      </c>
      <c r="BJ337" s="1">
        <f>MAX($Q337)</f>
        <v>0</v>
      </c>
      <c r="BK337" s="1">
        <f>MAX($R337)</f>
        <v>0</v>
      </c>
    </row>
    <row r="338" spans="1:63">
      <c r="A338" s="1" t="s">
        <v>335</v>
      </c>
      <c r="B338" s="1">
        <v>0</v>
      </c>
      <c r="C338" s="1">
        <v>0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0.02</v>
      </c>
      <c r="J338" s="1">
        <v>3000</v>
      </c>
      <c r="K338" s="1">
        <v>0</v>
      </c>
      <c r="L338" s="1" t="s">
        <v>503</v>
      </c>
      <c r="M338" s="1">
        <v>0</v>
      </c>
      <c r="N338" s="1">
        <v>0</v>
      </c>
      <c r="O338" s="1" t="s">
        <v>507</v>
      </c>
      <c r="P338" s="1">
        <v>1500</v>
      </c>
      <c r="Q338" s="1">
        <v>1</v>
      </c>
      <c r="R338" s="1">
        <v>0</v>
      </c>
      <c r="S338" s="1">
        <f>MIN($B338)</f>
        <v>0</v>
      </c>
      <c r="T338" s="1">
        <f>MIN($C338)</f>
        <v>0</v>
      </c>
      <c r="U338" s="1">
        <f>MIN($D338)</f>
        <v>0</v>
      </c>
      <c r="V338" s="1">
        <f>MIN($E338)</f>
        <v>0</v>
      </c>
      <c r="W338" s="1">
        <f>MIN($F338)</f>
        <v>0</v>
      </c>
      <c r="X338" s="1">
        <f>MIN($G338)</f>
        <v>0</v>
      </c>
      <c r="Y338" s="1">
        <f>MIN($H338)</f>
        <v>0</v>
      </c>
      <c r="Z338" s="1">
        <f>MIN($I338)</f>
        <v>0</v>
      </c>
      <c r="AA338" s="1">
        <f>MIN($J338)</f>
        <v>0</v>
      </c>
      <c r="AB338" s="1">
        <f>MIN($K338)</f>
        <v>0</v>
      </c>
      <c r="AC338" s="1">
        <f>MIN($M338)</f>
        <v>0</v>
      </c>
      <c r="AD338" s="1">
        <f>MIN($N338)</f>
        <v>0</v>
      </c>
      <c r="AE338" s="1">
        <f>MIN($P338)</f>
        <v>0</v>
      </c>
      <c r="AF338" s="1">
        <f>MIN($Q338)</f>
        <v>0</v>
      </c>
      <c r="AG338" s="1">
        <f>MIN($R338)</f>
        <v>0</v>
      </c>
      <c r="AH338" s="1">
        <f>MEDIAN($B338)</f>
        <v>0</v>
      </c>
      <c r="AI338" s="1">
        <f>MEDIAN($C338)</f>
        <v>0</v>
      </c>
      <c r="AJ338" s="1">
        <f>MEDIAN($D338)</f>
        <v>0</v>
      </c>
      <c r="AK338" s="1">
        <f>MEDIAN($E338)</f>
        <v>0</v>
      </c>
      <c r="AL338" s="1">
        <f>MEDIAN($F338)</f>
        <v>0</v>
      </c>
      <c r="AM338" s="1">
        <f>MEDIAN($G338)</f>
        <v>0</v>
      </c>
      <c r="AN338" s="1">
        <f>MEDIAN($H338)</f>
        <v>0</v>
      </c>
      <c r="AO338" s="1">
        <f>MEDIAN($I338)</f>
        <v>0</v>
      </c>
      <c r="AP338" s="1">
        <f>MEDIAN($J338)</f>
        <v>0</v>
      </c>
      <c r="AQ338" s="1">
        <f>MEDIAN($K338)</f>
        <v>0</v>
      </c>
      <c r="AR338" s="1">
        <f>MEDIAN($M338)</f>
        <v>0</v>
      </c>
      <c r="AS338" s="1">
        <f>MEDIAN($N338)</f>
        <v>0</v>
      </c>
      <c r="AT338" s="1">
        <f>MEDIAN($P338)</f>
        <v>0</v>
      </c>
      <c r="AU338" s="1">
        <f>MEDIAN($Q338)</f>
        <v>0</v>
      </c>
      <c r="AV338" s="1">
        <f>MEDIAN($R338)</f>
        <v>0</v>
      </c>
      <c r="AW338" s="1">
        <f>MAX($B338)</f>
        <v>0</v>
      </c>
      <c r="AX338" s="1">
        <f>MAX($C338)</f>
        <v>0</v>
      </c>
      <c r="AY338" s="1">
        <f>MAX($D338)</f>
        <v>0</v>
      </c>
      <c r="AZ338" s="1">
        <f>MAX($E338)</f>
        <v>0</v>
      </c>
      <c r="BA338" s="1">
        <f>MAX($F338)</f>
        <v>0</v>
      </c>
      <c r="BB338" s="1">
        <f>MAX($G338)</f>
        <v>0</v>
      </c>
      <c r="BC338" s="1">
        <f>MAX($H338)</f>
        <v>0</v>
      </c>
      <c r="BD338" s="1">
        <f>MAX($I338)</f>
        <v>0</v>
      </c>
      <c r="BE338" s="1">
        <f>MAX($J338)</f>
        <v>0</v>
      </c>
      <c r="BF338" s="1">
        <f>MAX($K338)</f>
        <v>0</v>
      </c>
      <c r="BG338" s="1">
        <f>MAX($M338)</f>
        <v>0</v>
      </c>
      <c r="BH338" s="1">
        <f>MAX($N338)</f>
        <v>0</v>
      </c>
      <c r="BI338" s="1">
        <f>MAX($P338)</f>
        <v>0</v>
      </c>
      <c r="BJ338" s="1">
        <f>MAX($Q338)</f>
        <v>0</v>
      </c>
      <c r="BK338" s="1">
        <f>MAX($R338)</f>
        <v>0</v>
      </c>
    </row>
    <row r="339" spans="1:63">
      <c r="A339" s="1" t="s">
        <v>336</v>
      </c>
      <c r="B339" s="1">
        <v>0</v>
      </c>
      <c r="C339" s="1">
        <v>0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0.02</v>
      </c>
      <c r="J339" s="1">
        <v>3000</v>
      </c>
      <c r="K339" s="1">
        <v>0</v>
      </c>
      <c r="L339" s="1" t="s">
        <v>503</v>
      </c>
      <c r="M339" s="1">
        <v>0</v>
      </c>
      <c r="N339" s="1">
        <v>0</v>
      </c>
      <c r="O339" s="1" t="s">
        <v>507</v>
      </c>
      <c r="P339" s="1">
        <v>1500</v>
      </c>
      <c r="Q339" s="1">
        <v>1</v>
      </c>
      <c r="R339" s="1">
        <v>0</v>
      </c>
      <c r="S339" s="1">
        <f>MIN($B339)</f>
        <v>0</v>
      </c>
      <c r="T339" s="1">
        <f>MIN($C339)</f>
        <v>0</v>
      </c>
      <c r="U339" s="1">
        <f>MIN($D339)</f>
        <v>0</v>
      </c>
      <c r="V339" s="1">
        <f>MIN($E339)</f>
        <v>0</v>
      </c>
      <c r="W339" s="1">
        <f>MIN($F339)</f>
        <v>0</v>
      </c>
      <c r="X339" s="1">
        <f>MIN($G339)</f>
        <v>0</v>
      </c>
      <c r="Y339" s="1">
        <f>MIN($H339)</f>
        <v>0</v>
      </c>
      <c r="Z339" s="1">
        <f>MIN($I339)</f>
        <v>0</v>
      </c>
      <c r="AA339" s="1">
        <f>MIN($J339)</f>
        <v>0</v>
      </c>
      <c r="AB339" s="1">
        <f>MIN($K339)</f>
        <v>0</v>
      </c>
      <c r="AC339" s="1">
        <f>MIN($M339)</f>
        <v>0</v>
      </c>
      <c r="AD339" s="1">
        <f>MIN($N339)</f>
        <v>0</v>
      </c>
      <c r="AE339" s="1">
        <f>MIN($P339)</f>
        <v>0</v>
      </c>
      <c r="AF339" s="1">
        <f>MIN($Q339)</f>
        <v>0</v>
      </c>
      <c r="AG339" s="1">
        <f>MIN($R339)</f>
        <v>0</v>
      </c>
      <c r="AH339" s="1">
        <f>MEDIAN($B339)</f>
        <v>0</v>
      </c>
      <c r="AI339" s="1">
        <f>MEDIAN($C339)</f>
        <v>0</v>
      </c>
      <c r="AJ339" s="1">
        <f>MEDIAN($D339)</f>
        <v>0</v>
      </c>
      <c r="AK339" s="1">
        <f>MEDIAN($E339)</f>
        <v>0</v>
      </c>
      <c r="AL339" s="1">
        <f>MEDIAN($F339)</f>
        <v>0</v>
      </c>
      <c r="AM339" s="1">
        <f>MEDIAN($G339)</f>
        <v>0</v>
      </c>
      <c r="AN339" s="1">
        <f>MEDIAN($H339)</f>
        <v>0</v>
      </c>
      <c r="AO339" s="1">
        <f>MEDIAN($I339)</f>
        <v>0</v>
      </c>
      <c r="AP339" s="1">
        <f>MEDIAN($J339)</f>
        <v>0</v>
      </c>
      <c r="AQ339" s="1">
        <f>MEDIAN($K339)</f>
        <v>0</v>
      </c>
      <c r="AR339" s="1">
        <f>MEDIAN($M339)</f>
        <v>0</v>
      </c>
      <c r="AS339" s="1">
        <f>MEDIAN($N339)</f>
        <v>0</v>
      </c>
      <c r="AT339" s="1">
        <f>MEDIAN($P339)</f>
        <v>0</v>
      </c>
      <c r="AU339" s="1">
        <f>MEDIAN($Q339)</f>
        <v>0</v>
      </c>
      <c r="AV339" s="1">
        <f>MEDIAN($R339)</f>
        <v>0</v>
      </c>
      <c r="AW339" s="1">
        <f>MAX($B339)</f>
        <v>0</v>
      </c>
      <c r="AX339" s="1">
        <f>MAX($C339)</f>
        <v>0</v>
      </c>
      <c r="AY339" s="1">
        <f>MAX($D339)</f>
        <v>0</v>
      </c>
      <c r="AZ339" s="1">
        <f>MAX($E339)</f>
        <v>0</v>
      </c>
      <c r="BA339" s="1">
        <f>MAX($F339)</f>
        <v>0</v>
      </c>
      <c r="BB339" s="1">
        <f>MAX($G339)</f>
        <v>0</v>
      </c>
      <c r="BC339" s="1">
        <f>MAX($H339)</f>
        <v>0</v>
      </c>
      <c r="BD339" s="1">
        <f>MAX($I339)</f>
        <v>0</v>
      </c>
      <c r="BE339" s="1">
        <f>MAX($J339)</f>
        <v>0</v>
      </c>
      <c r="BF339" s="1">
        <f>MAX($K339)</f>
        <v>0</v>
      </c>
      <c r="BG339" s="1">
        <f>MAX($M339)</f>
        <v>0</v>
      </c>
      <c r="BH339" s="1">
        <f>MAX($N339)</f>
        <v>0</v>
      </c>
      <c r="BI339" s="1">
        <f>MAX($P339)</f>
        <v>0</v>
      </c>
      <c r="BJ339" s="1">
        <f>MAX($Q339)</f>
        <v>0</v>
      </c>
      <c r="BK339" s="1">
        <f>MAX($R339)</f>
        <v>0</v>
      </c>
    </row>
    <row r="340" spans="1:63">
      <c r="A340" s="1" t="s">
        <v>337</v>
      </c>
      <c r="B340" s="1">
        <v>0</v>
      </c>
      <c r="C340" s="1">
        <v>0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v>0.02</v>
      </c>
      <c r="J340" s="1">
        <v>3000</v>
      </c>
      <c r="K340" s="1">
        <v>0</v>
      </c>
      <c r="L340" s="1" t="s">
        <v>503</v>
      </c>
      <c r="M340" s="1">
        <v>0</v>
      </c>
      <c r="N340" s="1">
        <v>0</v>
      </c>
      <c r="O340" s="1" t="s">
        <v>507</v>
      </c>
      <c r="P340" s="1">
        <v>1500</v>
      </c>
      <c r="Q340" s="1">
        <v>1</v>
      </c>
      <c r="R340" s="1">
        <v>0</v>
      </c>
      <c r="S340" s="1">
        <f>MIN($B340)</f>
        <v>0</v>
      </c>
      <c r="T340" s="1">
        <f>MIN($C340)</f>
        <v>0</v>
      </c>
      <c r="U340" s="1">
        <f>MIN($D340)</f>
        <v>0</v>
      </c>
      <c r="V340" s="1">
        <f>MIN($E340)</f>
        <v>0</v>
      </c>
      <c r="W340" s="1">
        <f>MIN($F340)</f>
        <v>0</v>
      </c>
      <c r="X340" s="1">
        <f>MIN($G340)</f>
        <v>0</v>
      </c>
      <c r="Y340" s="1">
        <f>MIN($H340)</f>
        <v>0</v>
      </c>
      <c r="Z340" s="1">
        <f>MIN($I340)</f>
        <v>0</v>
      </c>
      <c r="AA340" s="1">
        <f>MIN($J340)</f>
        <v>0</v>
      </c>
      <c r="AB340" s="1">
        <f>MIN($K340)</f>
        <v>0</v>
      </c>
      <c r="AC340" s="1">
        <f>MIN($M340)</f>
        <v>0</v>
      </c>
      <c r="AD340" s="1">
        <f>MIN($N340)</f>
        <v>0</v>
      </c>
      <c r="AE340" s="1">
        <f>MIN($P340)</f>
        <v>0</v>
      </c>
      <c r="AF340" s="1">
        <f>MIN($Q340)</f>
        <v>0</v>
      </c>
      <c r="AG340" s="1">
        <f>MIN($R340)</f>
        <v>0</v>
      </c>
      <c r="AH340" s="1">
        <f>MEDIAN($B340)</f>
        <v>0</v>
      </c>
      <c r="AI340" s="1">
        <f>MEDIAN($C340)</f>
        <v>0</v>
      </c>
      <c r="AJ340" s="1">
        <f>MEDIAN($D340)</f>
        <v>0</v>
      </c>
      <c r="AK340" s="1">
        <f>MEDIAN($E340)</f>
        <v>0</v>
      </c>
      <c r="AL340" s="1">
        <f>MEDIAN($F340)</f>
        <v>0</v>
      </c>
      <c r="AM340" s="1">
        <f>MEDIAN($G340)</f>
        <v>0</v>
      </c>
      <c r="AN340" s="1">
        <f>MEDIAN($H340)</f>
        <v>0</v>
      </c>
      <c r="AO340" s="1">
        <f>MEDIAN($I340)</f>
        <v>0</v>
      </c>
      <c r="AP340" s="1">
        <f>MEDIAN($J340)</f>
        <v>0</v>
      </c>
      <c r="AQ340" s="1">
        <f>MEDIAN($K340)</f>
        <v>0</v>
      </c>
      <c r="AR340" s="1">
        <f>MEDIAN($M340)</f>
        <v>0</v>
      </c>
      <c r="AS340" s="1">
        <f>MEDIAN($N340)</f>
        <v>0</v>
      </c>
      <c r="AT340" s="1">
        <f>MEDIAN($P340)</f>
        <v>0</v>
      </c>
      <c r="AU340" s="1">
        <f>MEDIAN($Q340)</f>
        <v>0</v>
      </c>
      <c r="AV340" s="1">
        <f>MEDIAN($R340)</f>
        <v>0</v>
      </c>
      <c r="AW340" s="1">
        <f>MAX($B340)</f>
        <v>0</v>
      </c>
      <c r="AX340" s="1">
        <f>MAX($C340)</f>
        <v>0</v>
      </c>
      <c r="AY340" s="1">
        <f>MAX($D340)</f>
        <v>0</v>
      </c>
      <c r="AZ340" s="1">
        <f>MAX($E340)</f>
        <v>0</v>
      </c>
      <c r="BA340" s="1">
        <f>MAX($F340)</f>
        <v>0</v>
      </c>
      <c r="BB340" s="1">
        <f>MAX($G340)</f>
        <v>0</v>
      </c>
      <c r="BC340" s="1">
        <f>MAX($H340)</f>
        <v>0</v>
      </c>
      <c r="BD340" s="1">
        <f>MAX($I340)</f>
        <v>0</v>
      </c>
      <c r="BE340" s="1">
        <f>MAX($J340)</f>
        <v>0</v>
      </c>
      <c r="BF340" s="1">
        <f>MAX($K340)</f>
        <v>0</v>
      </c>
      <c r="BG340" s="1">
        <f>MAX($M340)</f>
        <v>0</v>
      </c>
      <c r="BH340" s="1">
        <f>MAX($N340)</f>
        <v>0</v>
      </c>
      <c r="BI340" s="1">
        <f>MAX($P340)</f>
        <v>0</v>
      </c>
      <c r="BJ340" s="1">
        <f>MAX($Q340)</f>
        <v>0</v>
      </c>
      <c r="BK340" s="1">
        <f>MAX($R340)</f>
        <v>0</v>
      </c>
    </row>
    <row r="341" spans="1:63">
      <c r="A341" s="1" t="s">
        <v>338</v>
      </c>
      <c r="B341" s="1">
        <v>0</v>
      </c>
      <c r="C341" s="1">
        <v>0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0.02</v>
      </c>
      <c r="J341" s="1">
        <v>3000</v>
      </c>
      <c r="K341" s="1">
        <v>0</v>
      </c>
      <c r="L341" s="1" t="s">
        <v>503</v>
      </c>
      <c r="M341" s="1">
        <v>0</v>
      </c>
      <c r="N341" s="1">
        <v>0</v>
      </c>
      <c r="O341" s="1" t="s">
        <v>507</v>
      </c>
      <c r="P341" s="1">
        <v>1500</v>
      </c>
      <c r="Q341" s="1">
        <v>1</v>
      </c>
      <c r="R341" s="1">
        <v>0</v>
      </c>
      <c r="S341" s="1">
        <f>MIN($B341)</f>
        <v>0</v>
      </c>
      <c r="T341" s="1">
        <f>MIN($C341)</f>
        <v>0</v>
      </c>
      <c r="U341" s="1">
        <f>MIN($D341)</f>
        <v>0</v>
      </c>
      <c r="V341" s="1">
        <f>MIN($E341)</f>
        <v>0</v>
      </c>
      <c r="W341" s="1">
        <f>MIN($F341)</f>
        <v>0</v>
      </c>
      <c r="X341" s="1">
        <f>MIN($G341)</f>
        <v>0</v>
      </c>
      <c r="Y341" s="1">
        <f>MIN($H341)</f>
        <v>0</v>
      </c>
      <c r="Z341" s="1">
        <f>MIN($I341)</f>
        <v>0</v>
      </c>
      <c r="AA341" s="1">
        <f>MIN($J341)</f>
        <v>0</v>
      </c>
      <c r="AB341" s="1">
        <f>MIN($K341)</f>
        <v>0</v>
      </c>
      <c r="AC341" s="1">
        <f>MIN($M341)</f>
        <v>0</v>
      </c>
      <c r="AD341" s="1">
        <f>MIN($N341)</f>
        <v>0</v>
      </c>
      <c r="AE341" s="1">
        <f>MIN($P341)</f>
        <v>0</v>
      </c>
      <c r="AF341" s="1">
        <f>MIN($Q341)</f>
        <v>0</v>
      </c>
      <c r="AG341" s="1">
        <f>MIN($R341)</f>
        <v>0</v>
      </c>
      <c r="AH341" s="1">
        <f>MEDIAN($B341)</f>
        <v>0</v>
      </c>
      <c r="AI341" s="1">
        <f>MEDIAN($C341)</f>
        <v>0</v>
      </c>
      <c r="AJ341" s="1">
        <f>MEDIAN($D341)</f>
        <v>0</v>
      </c>
      <c r="AK341" s="1">
        <f>MEDIAN($E341)</f>
        <v>0</v>
      </c>
      <c r="AL341" s="1">
        <f>MEDIAN($F341)</f>
        <v>0</v>
      </c>
      <c r="AM341" s="1">
        <f>MEDIAN($G341)</f>
        <v>0</v>
      </c>
      <c r="AN341" s="1">
        <f>MEDIAN($H341)</f>
        <v>0</v>
      </c>
      <c r="AO341" s="1">
        <f>MEDIAN($I341)</f>
        <v>0</v>
      </c>
      <c r="AP341" s="1">
        <f>MEDIAN($J341)</f>
        <v>0</v>
      </c>
      <c r="AQ341" s="1">
        <f>MEDIAN($K341)</f>
        <v>0</v>
      </c>
      <c r="AR341" s="1">
        <f>MEDIAN($M341)</f>
        <v>0</v>
      </c>
      <c r="AS341" s="1">
        <f>MEDIAN($N341)</f>
        <v>0</v>
      </c>
      <c r="AT341" s="1">
        <f>MEDIAN($P341)</f>
        <v>0</v>
      </c>
      <c r="AU341" s="1">
        <f>MEDIAN($Q341)</f>
        <v>0</v>
      </c>
      <c r="AV341" s="1">
        <f>MEDIAN($R341)</f>
        <v>0</v>
      </c>
      <c r="AW341" s="1">
        <f>MAX($B341)</f>
        <v>0</v>
      </c>
      <c r="AX341" s="1">
        <f>MAX($C341)</f>
        <v>0</v>
      </c>
      <c r="AY341" s="1">
        <f>MAX($D341)</f>
        <v>0</v>
      </c>
      <c r="AZ341" s="1">
        <f>MAX($E341)</f>
        <v>0</v>
      </c>
      <c r="BA341" s="1">
        <f>MAX($F341)</f>
        <v>0</v>
      </c>
      <c r="BB341" s="1">
        <f>MAX($G341)</f>
        <v>0</v>
      </c>
      <c r="BC341" s="1">
        <f>MAX($H341)</f>
        <v>0</v>
      </c>
      <c r="BD341" s="1">
        <f>MAX($I341)</f>
        <v>0</v>
      </c>
      <c r="BE341" s="1">
        <f>MAX($J341)</f>
        <v>0</v>
      </c>
      <c r="BF341" s="1">
        <f>MAX($K341)</f>
        <v>0</v>
      </c>
      <c r="BG341" s="1">
        <f>MAX($M341)</f>
        <v>0</v>
      </c>
      <c r="BH341" s="1">
        <f>MAX($N341)</f>
        <v>0</v>
      </c>
      <c r="BI341" s="1">
        <f>MAX($P341)</f>
        <v>0</v>
      </c>
      <c r="BJ341" s="1">
        <f>MAX($Q341)</f>
        <v>0</v>
      </c>
      <c r="BK341" s="1">
        <f>MAX($R341)</f>
        <v>0</v>
      </c>
    </row>
    <row r="342" spans="1:63">
      <c r="A342" s="1" t="s">
        <v>339</v>
      </c>
      <c r="B342" s="1">
        <v>0</v>
      </c>
      <c r="C342" s="1">
        <v>0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0.02</v>
      </c>
      <c r="J342" s="1">
        <v>3000</v>
      </c>
      <c r="K342" s="1">
        <v>0</v>
      </c>
      <c r="L342" s="1" t="s">
        <v>503</v>
      </c>
      <c r="M342" s="1">
        <v>0</v>
      </c>
      <c r="N342" s="1">
        <v>0</v>
      </c>
      <c r="O342" s="1" t="s">
        <v>507</v>
      </c>
      <c r="P342" s="1">
        <v>1500</v>
      </c>
      <c r="Q342" s="1">
        <v>1</v>
      </c>
      <c r="R342" s="1">
        <v>0</v>
      </c>
      <c r="S342" s="1">
        <f>MIN($B342)</f>
        <v>0</v>
      </c>
      <c r="T342" s="1">
        <f>MIN($C342)</f>
        <v>0</v>
      </c>
      <c r="U342" s="1">
        <f>MIN($D342)</f>
        <v>0</v>
      </c>
      <c r="V342" s="1">
        <f>MIN($E342)</f>
        <v>0</v>
      </c>
      <c r="W342" s="1">
        <f>MIN($F342)</f>
        <v>0</v>
      </c>
      <c r="X342" s="1">
        <f>MIN($G342)</f>
        <v>0</v>
      </c>
      <c r="Y342" s="1">
        <f>MIN($H342)</f>
        <v>0</v>
      </c>
      <c r="Z342" s="1">
        <f>MIN($I342)</f>
        <v>0</v>
      </c>
      <c r="AA342" s="1">
        <f>MIN($J342)</f>
        <v>0</v>
      </c>
      <c r="AB342" s="1">
        <f>MIN($K342)</f>
        <v>0</v>
      </c>
      <c r="AC342" s="1">
        <f>MIN($M342)</f>
        <v>0</v>
      </c>
      <c r="AD342" s="1">
        <f>MIN($N342)</f>
        <v>0</v>
      </c>
      <c r="AE342" s="1">
        <f>MIN($P342)</f>
        <v>0</v>
      </c>
      <c r="AF342" s="1">
        <f>MIN($Q342)</f>
        <v>0</v>
      </c>
      <c r="AG342" s="1">
        <f>MIN($R342)</f>
        <v>0</v>
      </c>
      <c r="AH342" s="1">
        <f>MEDIAN($B342)</f>
        <v>0</v>
      </c>
      <c r="AI342" s="1">
        <f>MEDIAN($C342)</f>
        <v>0</v>
      </c>
      <c r="AJ342" s="1">
        <f>MEDIAN($D342)</f>
        <v>0</v>
      </c>
      <c r="AK342" s="1">
        <f>MEDIAN($E342)</f>
        <v>0</v>
      </c>
      <c r="AL342" s="1">
        <f>MEDIAN($F342)</f>
        <v>0</v>
      </c>
      <c r="AM342" s="1">
        <f>MEDIAN($G342)</f>
        <v>0</v>
      </c>
      <c r="AN342" s="1">
        <f>MEDIAN($H342)</f>
        <v>0</v>
      </c>
      <c r="AO342" s="1">
        <f>MEDIAN($I342)</f>
        <v>0</v>
      </c>
      <c r="AP342" s="1">
        <f>MEDIAN($J342)</f>
        <v>0</v>
      </c>
      <c r="AQ342" s="1">
        <f>MEDIAN($K342)</f>
        <v>0</v>
      </c>
      <c r="AR342" s="1">
        <f>MEDIAN($M342)</f>
        <v>0</v>
      </c>
      <c r="AS342" s="1">
        <f>MEDIAN($N342)</f>
        <v>0</v>
      </c>
      <c r="AT342" s="1">
        <f>MEDIAN($P342)</f>
        <v>0</v>
      </c>
      <c r="AU342" s="1">
        <f>MEDIAN($Q342)</f>
        <v>0</v>
      </c>
      <c r="AV342" s="1">
        <f>MEDIAN($R342)</f>
        <v>0</v>
      </c>
      <c r="AW342" s="1">
        <f>MAX($B342)</f>
        <v>0</v>
      </c>
      <c r="AX342" s="1">
        <f>MAX($C342)</f>
        <v>0</v>
      </c>
      <c r="AY342" s="1">
        <f>MAX($D342)</f>
        <v>0</v>
      </c>
      <c r="AZ342" s="1">
        <f>MAX($E342)</f>
        <v>0</v>
      </c>
      <c r="BA342" s="1">
        <f>MAX($F342)</f>
        <v>0</v>
      </c>
      <c r="BB342" s="1">
        <f>MAX($G342)</f>
        <v>0</v>
      </c>
      <c r="BC342" s="1">
        <f>MAX($H342)</f>
        <v>0</v>
      </c>
      <c r="BD342" s="1">
        <f>MAX($I342)</f>
        <v>0</v>
      </c>
      <c r="BE342" s="1">
        <f>MAX($J342)</f>
        <v>0</v>
      </c>
      <c r="BF342" s="1">
        <f>MAX($K342)</f>
        <v>0</v>
      </c>
      <c r="BG342" s="1">
        <f>MAX($M342)</f>
        <v>0</v>
      </c>
      <c r="BH342" s="1">
        <f>MAX($N342)</f>
        <v>0</v>
      </c>
      <c r="BI342" s="1">
        <f>MAX($P342)</f>
        <v>0</v>
      </c>
      <c r="BJ342" s="1">
        <f>MAX($Q342)</f>
        <v>0</v>
      </c>
      <c r="BK342" s="1">
        <f>MAX($R342)</f>
        <v>0</v>
      </c>
    </row>
    <row r="343" spans="1:63">
      <c r="A343" s="1" t="s">
        <v>340</v>
      </c>
      <c r="B343" s="1">
        <v>0</v>
      </c>
      <c r="C343" s="1">
        <v>0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0.02</v>
      </c>
      <c r="J343" s="1">
        <v>3000</v>
      </c>
      <c r="K343" s="1">
        <v>0</v>
      </c>
      <c r="L343" s="1" t="s">
        <v>503</v>
      </c>
      <c r="M343" s="1">
        <v>0</v>
      </c>
      <c r="N343" s="1">
        <v>0</v>
      </c>
      <c r="O343" s="1" t="s">
        <v>507</v>
      </c>
      <c r="P343" s="1">
        <v>1500</v>
      </c>
      <c r="Q343" s="1">
        <v>1</v>
      </c>
      <c r="R343" s="1">
        <v>0</v>
      </c>
      <c r="S343" s="1">
        <f>MIN($B343)</f>
        <v>0</v>
      </c>
      <c r="T343" s="1">
        <f>MIN($C343)</f>
        <v>0</v>
      </c>
      <c r="U343" s="1">
        <f>MIN($D343)</f>
        <v>0</v>
      </c>
      <c r="V343" s="1">
        <f>MIN($E343)</f>
        <v>0</v>
      </c>
      <c r="W343" s="1">
        <f>MIN($F343)</f>
        <v>0</v>
      </c>
      <c r="X343" s="1">
        <f>MIN($G343)</f>
        <v>0</v>
      </c>
      <c r="Y343" s="1">
        <f>MIN($H343)</f>
        <v>0</v>
      </c>
      <c r="Z343" s="1">
        <f>MIN($I343)</f>
        <v>0</v>
      </c>
      <c r="AA343" s="1">
        <f>MIN($J343)</f>
        <v>0</v>
      </c>
      <c r="AB343" s="1">
        <f>MIN($K343)</f>
        <v>0</v>
      </c>
      <c r="AC343" s="1">
        <f>MIN($M343)</f>
        <v>0</v>
      </c>
      <c r="AD343" s="1">
        <f>MIN($N343)</f>
        <v>0</v>
      </c>
      <c r="AE343" s="1">
        <f>MIN($P343)</f>
        <v>0</v>
      </c>
      <c r="AF343" s="1">
        <f>MIN($Q343)</f>
        <v>0</v>
      </c>
      <c r="AG343" s="1">
        <f>MIN($R343)</f>
        <v>0</v>
      </c>
      <c r="AH343" s="1">
        <f>MEDIAN($B343)</f>
        <v>0</v>
      </c>
      <c r="AI343" s="1">
        <f>MEDIAN($C343)</f>
        <v>0</v>
      </c>
      <c r="AJ343" s="1">
        <f>MEDIAN($D343)</f>
        <v>0</v>
      </c>
      <c r="AK343" s="1">
        <f>MEDIAN($E343)</f>
        <v>0</v>
      </c>
      <c r="AL343" s="1">
        <f>MEDIAN($F343)</f>
        <v>0</v>
      </c>
      <c r="AM343" s="1">
        <f>MEDIAN($G343)</f>
        <v>0</v>
      </c>
      <c r="AN343" s="1">
        <f>MEDIAN($H343)</f>
        <v>0</v>
      </c>
      <c r="AO343" s="1">
        <f>MEDIAN($I343)</f>
        <v>0</v>
      </c>
      <c r="AP343" s="1">
        <f>MEDIAN($J343)</f>
        <v>0</v>
      </c>
      <c r="AQ343" s="1">
        <f>MEDIAN($K343)</f>
        <v>0</v>
      </c>
      <c r="AR343" s="1">
        <f>MEDIAN($M343)</f>
        <v>0</v>
      </c>
      <c r="AS343" s="1">
        <f>MEDIAN($N343)</f>
        <v>0</v>
      </c>
      <c r="AT343" s="1">
        <f>MEDIAN($P343)</f>
        <v>0</v>
      </c>
      <c r="AU343" s="1">
        <f>MEDIAN($Q343)</f>
        <v>0</v>
      </c>
      <c r="AV343" s="1">
        <f>MEDIAN($R343)</f>
        <v>0</v>
      </c>
      <c r="AW343" s="1">
        <f>MAX($B343)</f>
        <v>0</v>
      </c>
      <c r="AX343" s="1">
        <f>MAX($C343)</f>
        <v>0</v>
      </c>
      <c r="AY343" s="1">
        <f>MAX($D343)</f>
        <v>0</v>
      </c>
      <c r="AZ343" s="1">
        <f>MAX($E343)</f>
        <v>0</v>
      </c>
      <c r="BA343" s="1">
        <f>MAX($F343)</f>
        <v>0</v>
      </c>
      <c r="BB343" s="1">
        <f>MAX($G343)</f>
        <v>0</v>
      </c>
      <c r="BC343" s="1">
        <f>MAX($H343)</f>
        <v>0</v>
      </c>
      <c r="BD343" s="1">
        <f>MAX($I343)</f>
        <v>0</v>
      </c>
      <c r="BE343" s="1">
        <f>MAX($J343)</f>
        <v>0</v>
      </c>
      <c r="BF343" s="1">
        <f>MAX($K343)</f>
        <v>0</v>
      </c>
      <c r="BG343" s="1">
        <f>MAX($M343)</f>
        <v>0</v>
      </c>
      <c r="BH343" s="1">
        <f>MAX($N343)</f>
        <v>0</v>
      </c>
      <c r="BI343" s="1">
        <f>MAX($P343)</f>
        <v>0</v>
      </c>
      <c r="BJ343" s="1">
        <f>MAX($Q343)</f>
        <v>0</v>
      </c>
      <c r="BK343" s="1">
        <f>MAX($R343)</f>
        <v>0</v>
      </c>
    </row>
    <row r="344" spans="1:63">
      <c r="A344" s="1" t="s">
        <v>341</v>
      </c>
      <c r="B344" s="1">
        <v>0</v>
      </c>
      <c r="C344" s="1">
        <v>0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0.02</v>
      </c>
      <c r="J344" s="1">
        <v>3000</v>
      </c>
      <c r="K344" s="1">
        <v>0</v>
      </c>
      <c r="L344" s="1" t="s">
        <v>503</v>
      </c>
      <c r="M344" s="1">
        <v>0</v>
      </c>
      <c r="N344" s="1">
        <v>0</v>
      </c>
      <c r="O344" s="1" t="s">
        <v>507</v>
      </c>
      <c r="P344" s="1">
        <v>1500</v>
      </c>
      <c r="Q344" s="1">
        <v>1</v>
      </c>
      <c r="R344" s="1">
        <v>0</v>
      </c>
      <c r="S344" s="1">
        <f>MIN($B344)</f>
        <v>0</v>
      </c>
      <c r="T344" s="1">
        <f>MIN($C344)</f>
        <v>0</v>
      </c>
      <c r="U344" s="1">
        <f>MIN($D344)</f>
        <v>0</v>
      </c>
      <c r="V344" s="1">
        <f>MIN($E344)</f>
        <v>0</v>
      </c>
      <c r="W344" s="1">
        <f>MIN($F344)</f>
        <v>0</v>
      </c>
      <c r="X344" s="1">
        <f>MIN($G344)</f>
        <v>0</v>
      </c>
      <c r="Y344" s="1">
        <f>MIN($H344)</f>
        <v>0</v>
      </c>
      <c r="Z344" s="1">
        <f>MIN($I344)</f>
        <v>0</v>
      </c>
      <c r="AA344" s="1">
        <f>MIN($J344)</f>
        <v>0</v>
      </c>
      <c r="AB344" s="1">
        <f>MIN($K344)</f>
        <v>0</v>
      </c>
      <c r="AC344" s="1">
        <f>MIN($M344)</f>
        <v>0</v>
      </c>
      <c r="AD344" s="1">
        <f>MIN($N344)</f>
        <v>0</v>
      </c>
      <c r="AE344" s="1">
        <f>MIN($P344)</f>
        <v>0</v>
      </c>
      <c r="AF344" s="1">
        <f>MIN($Q344)</f>
        <v>0</v>
      </c>
      <c r="AG344" s="1">
        <f>MIN($R344)</f>
        <v>0</v>
      </c>
      <c r="AH344" s="1">
        <f>MEDIAN($B344)</f>
        <v>0</v>
      </c>
      <c r="AI344" s="1">
        <f>MEDIAN($C344)</f>
        <v>0</v>
      </c>
      <c r="AJ344" s="1">
        <f>MEDIAN($D344)</f>
        <v>0</v>
      </c>
      <c r="AK344" s="1">
        <f>MEDIAN($E344)</f>
        <v>0</v>
      </c>
      <c r="AL344" s="1">
        <f>MEDIAN($F344)</f>
        <v>0</v>
      </c>
      <c r="AM344" s="1">
        <f>MEDIAN($G344)</f>
        <v>0</v>
      </c>
      <c r="AN344" s="1">
        <f>MEDIAN($H344)</f>
        <v>0</v>
      </c>
      <c r="AO344" s="1">
        <f>MEDIAN($I344)</f>
        <v>0</v>
      </c>
      <c r="AP344" s="1">
        <f>MEDIAN($J344)</f>
        <v>0</v>
      </c>
      <c r="AQ344" s="1">
        <f>MEDIAN($K344)</f>
        <v>0</v>
      </c>
      <c r="AR344" s="1">
        <f>MEDIAN($M344)</f>
        <v>0</v>
      </c>
      <c r="AS344" s="1">
        <f>MEDIAN($N344)</f>
        <v>0</v>
      </c>
      <c r="AT344" s="1">
        <f>MEDIAN($P344)</f>
        <v>0</v>
      </c>
      <c r="AU344" s="1">
        <f>MEDIAN($Q344)</f>
        <v>0</v>
      </c>
      <c r="AV344" s="1">
        <f>MEDIAN($R344)</f>
        <v>0</v>
      </c>
      <c r="AW344" s="1">
        <f>MAX($B344)</f>
        <v>0</v>
      </c>
      <c r="AX344" s="1">
        <f>MAX($C344)</f>
        <v>0</v>
      </c>
      <c r="AY344" s="1">
        <f>MAX($D344)</f>
        <v>0</v>
      </c>
      <c r="AZ344" s="1">
        <f>MAX($E344)</f>
        <v>0</v>
      </c>
      <c r="BA344" s="1">
        <f>MAX($F344)</f>
        <v>0</v>
      </c>
      <c r="BB344" s="1">
        <f>MAX($G344)</f>
        <v>0</v>
      </c>
      <c r="BC344" s="1">
        <f>MAX($H344)</f>
        <v>0</v>
      </c>
      <c r="BD344" s="1">
        <f>MAX($I344)</f>
        <v>0</v>
      </c>
      <c r="BE344" s="1">
        <f>MAX($J344)</f>
        <v>0</v>
      </c>
      <c r="BF344" s="1">
        <f>MAX($K344)</f>
        <v>0</v>
      </c>
      <c r="BG344" s="1">
        <f>MAX($M344)</f>
        <v>0</v>
      </c>
      <c r="BH344" s="1">
        <f>MAX($N344)</f>
        <v>0</v>
      </c>
      <c r="BI344" s="1">
        <f>MAX($P344)</f>
        <v>0</v>
      </c>
      <c r="BJ344" s="1">
        <f>MAX($Q344)</f>
        <v>0</v>
      </c>
      <c r="BK344" s="1">
        <f>MAX($R344)</f>
        <v>0</v>
      </c>
    </row>
    <row r="345" spans="1:63">
      <c r="A345" s="1" t="s">
        <v>342</v>
      </c>
      <c r="B345" s="1">
        <v>0</v>
      </c>
      <c r="C345" s="1">
        <v>0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0.02</v>
      </c>
      <c r="J345" s="1">
        <v>3000</v>
      </c>
      <c r="K345" s="1">
        <v>0</v>
      </c>
      <c r="L345" s="1" t="s">
        <v>503</v>
      </c>
      <c r="M345" s="1">
        <v>0</v>
      </c>
      <c r="N345" s="1">
        <v>0</v>
      </c>
      <c r="O345" s="1" t="s">
        <v>507</v>
      </c>
      <c r="P345" s="1">
        <v>1500</v>
      </c>
      <c r="Q345" s="1">
        <v>1</v>
      </c>
      <c r="R345" s="1">
        <v>0</v>
      </c>
      <c r="S345" s="1">
        <f>MIN($B345)</f>
        <v>0</v>
      </c>
      <c r="T345" s="1">
        <f>MIN($C345)</f>
        <v>0</v>
      </c>
      <c r="U345" s="1">
        <f>MIN($D345)</f>
        <v>0</v>
      </c>
      <c r="V345" s="1">
        <f>MIN($E345)</f>
        <v>0</v>
      </c>
      <c r="W345" s="1">
        <f>MIN($F345)</f>
        <v>0</v>
      </c>
      <c r="X345" s="1">
        <f>MIN($G345)</f>
        <v>0</v>
      </c>
      <c r="Y345" s="1">
        <f>MIN($H345)</f>
        <v>0</v>
      </c>
      <c r="Z345" s="1">
        <f>MIN($I345)</f>
        <v>0</v>
      </c>
      <c r="AA345" s="1">
        <f>MIN($J345)</f>
        <v>0</v>
      </c>
      <c r="AB345" s="1">
        <f>MIN($K345)</f>
        <v>0</v>
      </c>
      <c r="AC345" s="1">
        <f>MIN($M345)</f>
        <v>0</v>
      </c>
      <c r="AD345" s="1">
        <f>MIN($N345)</f>
        <v>0</v>
      </c>
      <c r="AE345" s="1">
        <f>MIN($P345)</f>
        <v>0</v>
      </c>
      <c r="AF345" s="1">
        <f>MIN($Q345)</f>
        <v>0</v>
      </c>
      <c r="AG345" s="1">
        <f>MIN($R345)</f>
        <v>0</v>
      </c>
      <c r="AH345" s="1">
        <f>MEDIAN($B345)</f>
        <v>0</v>
      </c>
      <c r="AI345" s="1">
        <f>MEDIAN($C345)</f>
        <v>0</v>
      </c>
      <c r="AJ345" s="1">
        <f>MEDIAN($D345)</f>
        <v>0</v>
      </c>
      <c r="AK345" s="1">
        <f>MEDIAN($E345)</f>
        <v>0</v>
      </c>
      <c r="AL345" s="1">
        <f>MEDIAN($F345)</f>
        <v>0</v>
      </c>
      <c r="AM345" s="1">
        <f>MEDIAN($G345)</f>
        <v>0</v>
      </c>
      <c r="AN345" s="1">
        <f>MEDIAN($H345)</f>
        <v>0</v>
      </c>
      <c r="AO345" s="1">
        <f>MEDIAN($I345)</f>
        <v>0</v>
      </c>
      <c r="AP345" s="1">
        <f>MEDIAN($J345)</f>
        <v>0</v>
      </c>
      <c r="AQ345" s="1">
        <f>MEDIAN($K345)</f>
        <v>0</v>
      </c>
      <c r="AR345" s="1">
        <f>MEDIAN($M345)</f>
        <v>0</v>
      </c>
      <c r="AS345" s="1">
        <f>MEDIAN($N345)</f>
        <v>0</v>
      </c>
      <c r="AT345" s="1">
        <f>MEDIAN($P345)</f>
        <v>0</v>
      </c>
      <c r="AU345" s="1">
        <f>MEDIAN($Q345)</f>
        <v>0</v>
      </c>
      <c r="AV345" s="1">
        <f>MEDIAN($R345)</f>
        <v>0</v>
      </c>
      <c r="AW345" s="1">
        <f>MAX($B345)</f>
        <v>0</v>
      </c>
      <c r="AX345" s="1">
        <f>MAX($C345)</f>
        <v>0</v>
      </c>
      <c r="AY345" s="1">
        <f>MAX($D345)</f>
        <v>0</v>
      </c>
      <c r="AZ345" s="1">
        <f>MAX($E345)</f>
        <v>0</v>
      </c>
      <c r="BA345" s="1">
        <f>MAX($F345)</f>
        <v>0</v>
      </c>
      <c r="BB345" s="1">
        <f>MAX($G345)</f>
        <v>0</v>
      </c>
      <c r="BC345" s="1">
        <f>MAX($H345)</f>
        <v>0</v>
      </c>
      <c r="BD345" s="1">
        <f>MAX($I345)</f>
        <v>0</v>
      </c>
      <c r="BE345" s="1">
        <f>MAX($J345)</f>
        <v>0</v>
      </c>
      <c r="BF345" s="1">
        <f>MAX($K345)</f>
        <v>0</v>
      </c>
      <c r="BG345" s="1">
        <f>MAX($M345)</f>
        <v>0</v>
      </c>
      <c r="BH345" s="1">
        <f>MAX($N345)</f>
        <v>0</v>
      </c>
      <c r="BI345" s="1">
        <f>MAX($P345)</f>
        <v>0</v>
      </c>
      <c r="BJ345" s="1">
        <f>MAX($Q345)</f>
        <v>0</v>
      </c>
      <c r="BK345" s="1">
        <f>MAX($R345)</f>
        <v>0</v>
      </c>
    </row>
    <row r="346" spans="1:63">
      <c r="A346" s="1" t="s">
        <v>343</v>
      </c>
      <c r="B346" s="1">
        <v>0</v>
      </c>
      <c r="C346" s="1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0.023</v>
      </c>
      <c r="J346" s="1">
        <v>3000</v>
      </c>
      <c r="K346" s="1">
        <v>0</v>
      </c>
      <c r="L346" s="1" t="s">
        <v>503</v>
      </c>
      <c r="M346" s="1">
        <v>0</v>
      </c>
      <c r="N346" s="1">
        <v>0</v>
      </c>
      <c r="O346" s="1" t="s">
        <v>507</v>
      </c>
      <c r="P346" s="1">
        <v>1500</v>
      </c>
      <c r="Q346" s="1">
        <v>1</v>
      </c>
      <c r="R346" s="1">
        <v>0</v>
      </c>
      <c r="S346" s="1">
        <f>MIN($B346)</f>
        <v>0</v>
      </c>
      <c r="T346" s="1">
        <f>MIN($C346)</f>
        <v>0</v>
      </c>
      <c r="U346" s="1">
        <f>MIN($D346)</f>
        <v>0</v>
      </c>
      <c r="V346" s="1">
        <f>MIN($E346)</f>
        <v>0</v>
      </c>
      <c r="W346" s="1">
        <f>MIN($F346)</f>
        <v>0</v>
      </c>
      <c r="X346" s="1">
        <f>MIN($G346)</f>
        <v>0</v>
      </c>
      <c r="Y346" s="1">
        <f>MIN($H346)</f>
        <v>0</v>
      </c>
      <c r="Z346" s="1">
        <f>MIN($I346)</f>
        <v>0</v>
      </c>
      <c r="AA346" s="1">
        <f>MIN($J346)</f>
        <v>0</v>
      </c>
      <c r="AB346" s="1">
        <f>MIN($K346)</f>
        <v>0</v>
      </c>
      <c r="AC346" s="1">
        <f>MIN($M346)</f>
        <v>0</v>
      </c>
      <c r="AD346" s="1">
        <f>MIN($N346)</f>
        <v>0</v>
      </c>
      <c r="AE346" s="1">
        <f>MIN($P346)</f>
        <v>0</v>
      </c>
      <c r="AF346" s="1">
        <f>MIN($Q346)</f>
        <v>0</v>
      </c>
      <c r="AG346" s="1">
        <f>MIN($R346)</f>
        <v>0</v>
      </c>
      <c r="AH346" s="1">
        <f>MEDIAN($B346)</f>
        <v>0</v>
      </c>
      <c r="AI346" s="1">
        <f>MEDIAN($C346)</f>
        <v>0</v>
      </c>
      <c r="AJ346" s="1">
        <f>MEDIAN($D346)</f>
        <v>0</v>
      </c>
      <c r="AK346" s="1">
        <f>MEDIAN($E346)</f>
        <v>0</v>
      </c>
      <c r="AL346" s="1">
        <f>MEDIAN($F346)</f>
        <v>0</v>
      </c>
      <c r="AM346" s="1">
        <f>MEDIAN($G346)</f>
        <v>0</v>
      </c>
      <c r="AN346" s="1">
        <f>MEDIAN($H346)</f>
        <v>0</v>
      </c>
      <c r="AO346" s="1">
        <f>MEDIAN($I346)</f>
        <v>0</v>
      </c>
      <c r="AP346" s="1">
        <f>MEDIAN($J346)</f>
        <v>0</v>
      </c>
      <c r="AQ346" s="1">
        <f>MEDIAN($K346)</f>
        <v>0</v>
      </c>
      <c r="AR346" s="1">
        <f>MEDIAN($M346)</f>
        <v>0</v>
      </c>
      <c r="AS346" s="1">
        <f>MEDIAN($N346)</f>
        <v>0</v>
      </c>
      <c r="AT346" s="1">
        <f>MEDIAN($P346)</f>
        <v>0</v>
      </c>
      <c r="AU346" s="1">
        <f>MEDIAN($Q346)</f>
        <v>0</v>
      </c>
      <c r="AV346" s="1">
        <f>MEDIAN($R346)</f>
        <v>0</v>
      </c>
      <c r="AW346" s="1">
        <f>MAX($B346)</f>
        <v>0</v>
      </c>
      <c r="AX346" s="1">
        <f>MAX($C346)</f>
        <v>0</v>
      </c>
      <c r="AY346" s="1">
        <f>MAX($D346)</f>
        <v>0</v>
      </c>
      <c r="AZ346" s="1">
        <f>MAX($E346)</f>
        <v>0</v>
      </c>
      <c r="BA346" s="1">
        <f>MAX($F346)</f>
        <v>0</v>
      </c>
      <c r="BB346" s="1">
        <f>MAX($G346)</f>
        <v>0</v>
      </c>
      <c r="BC346" s="1">
        <f>MAX($H346)</f>
        <v>0</v>
      </c>
      <c r="BD346" s="1">
        <f>MAX($I346)</f>
        <v>0</v>
      </c>
      <c r="BE346" s="1">
        <f>MAX($J346)</f>
        <v>0</v>
      </c>
      <c r="BF346" s="1">
        <f>MAX($K346)</f>
        <v>0</v>
      </c>
      <c r="BG346" s="1">
        <f>MAX($M346)</f>
        <v>0</v>
      </c>
      <c r="BH346" s="1">
        <f>MAX($N346)</f>
        <v>0</v>
      </c>
      <c r="BI346" s="1">
        <f>MAX($P346)</f>
        <v>0</v>
      </c>
      <c r="BJ346" s="1">
        <f>MAX($Q346)</f>
        <v>0</v>
      </c>
      <c r="BK346" s="1">
        <f>MAX($R346)</f>
        <v>0</v>
      </c>
    </row>
    <row r="347" spans="1:63">
      <c r="A347" s="1" t="s">
        <v>344</v>
      </c>
      <c r="B347" s="1">
        <v>0</v>
      </c>
      <c r="C347" s="1">
        <v>0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0.023</v>
      </c>
      <c r="J347" s="1">
        <v>3000</v>
      </c>
      <c r="K347" s="1">
        <v>0</v>
      </c>
      <c r="L347" s="1" t="s">
        <v>503</v>
      </c>
      <c r="M347" s="1">
        <v>0</v>
      </c>
      <c r="N347" s="1">
        <v>0</v>
      </c>
      <c r="O347" s="1" t="s">
        <v>507</v>
      </c>
      <c r="P347" s="1">
        <v>1500</v>
      </c>
      <c r="Q347" s="1">
        <v>1</v>
      </c>
      <c r="R347" s="1">
        <v>0</v>
      </c>
      <c r="S347" s="1">
        <f>MIN($B347)</f>
        <v>0</v>
      </c>
      <c r="T347" s="1">
        <f>MIN($C347)</f>
        <v>0</v>
      </c>
      <c r="U347" s="1">
        <f>MIN($D347)</f>
        <v>0</v>
      </c>
      <c r="V347" s="1">
        <f>MIN($E347)</f>
        <v>0</v>
      </c>
      <c r="W347" s="1">
        <f>MIN($F347)</f>
        <v>0</v>
      </c>
      <c r="X347" s="1">
        <f>MIN($G347)</f>
        <v>0</v>
      </c>
      <c r="Y347" s="1">
        <f>MIN($H347)</f>
        <v>0</v>
      </c>
      <c r="Z347" s="1">
        <f>MIN($I347)</f>
        <v>0</v>
      </c>
      <c r="AA347" s="1">
        <f>MIN($J347)</f>
        <v>0</v>
      </c>
      <c r="AB347" s="1">
        <f>MIN($K347)</f>
        <v>0</v>
      </c>
      <c r="AC347" s="1">
        <f>MIN($M347)</f>
        <v>0</v>
      </c>
      <c r="AD347" s="1">
        <f>MIN($N347)</f>
        <v>0</v>
      </c>
      <c r="AE347" s="1">
        <f>MIN($P347)</f>
        <v>0</v>
      </c>
      <c r="AF347" s="1">
        <f>MIN($Q347)</f>
        <v>0</v>
      </c>
      <c r="AG347" s="1">
        <f>MIN($R347)</f>
        <v>0</v>
      </c>
      <c r="AH347" s="1">
        <f>MEDIAN($B347)</f>
        <v>0</v>
      </c>
      <c r="AI347" s="1">
        <f>MEDIAN($C347)</f>
        <v>0</v>
      </c>
      <c r="AJ347" s="1">
        <f>MEDIAN($D347)</f>
        <v>0</v>
      </c>
      <c r="AK347" s="1">
        <f>MEDIAN($E347)</f>
        <v>0</v>
      </c>
      <c r="AL347" s="1">
        <f>MEDIAN($F347)</f>
        <v>0</v>
      </c>
      <c r="AM347" s="1">
        <f>MEDIAN($G347)</f>
        <v>0</v>
      </c>
      <c r="AN347" s="1">
        <f>MEDIAN($H347)</f>
        <v>0</v>
      </c>
      <c r="AO347" s="1">
        <f>MEDIAN($I347)</f>
        <v>0</v>
      </c>
      <c r="AP347" s="1">
        <f>MEDIAN($J347)</f>
        <v>0</v>
      </c>
      <c r="AQ347" s="1">
        <f>MEDIAN($K347)</f>
        <v>0</v>
      </c>
      <c r="AR347" s="1">
        <f>MEDIAN($M347)</f>
        <v>0</v>
      </c>
      <c r="AS347" s="1">
        <f>MEDIAN($N347)</f>
        <v>0</v>
      </c>
      <c r="AT347" s="1">
        <f>MEDIAN($P347)</f>
        <v>0</v>
      </c>
      <c r="AU347" s="1">
        <f>MEDIAN($Q347)</f>
        <v>0</v>
      </c>
      <c r="AV347" s="1">
        <f>MEDIAN($R347)</f>
        <v>0</v>
      </c>
      <c r="AW347" s="1">
        <f>MAX($B347)</f>
        <v>0</v>
      </c>
      <c r="AX347" s="1">
        <f>MAX($C347)</f>
        <v>0</v>
      </c>
      <c r="AY347" s="1">
        <f>MAX($D347)</f>
        <v>0</v>
      </c>
      <c r="AZ347" s="1">
        <f>MAX($E347)</f>
        <v>0</v>
      </c>
      <c r="BA347" s="1">
        <f>MAX($F347)</f>
        <v>0</v>
      </c>
      <c r="BB347" s="1">
        <f>MAX($G347)</f>
        <v>0</v>
      </c>
      <c r="BC347" s="1">
        <f>MAX($H347)</f>
        <v>0</v>
      </c>
      <c r="BD347" s="1">
        <f>MAX($I347)</f>
        <v>0</v>
      </c>
      <c r="BE347" s="1">
        <f>MAX($J347)</f>
        <v>0</v>
      </c>
      <c r="BF347" s="1">
        <f>MAX($K347)</f>
        <v>0</v>
      </c>
      <c r="BG347" s="1">
        <f>MAX($M347)</f>
        <v>0</v>
      </c>
      <c r="BH347" s="1">
        <f>MAX($N347)</f>
        <v>0</v>
      </c>
      <c r="BI347" s="1">
        <f>MAX($P347)</f>
        <v>0</v>
      </c>
      <c r="BJ347" s="1">
        <f>MAX($Q347)</f>
        <v>0</v>
      </c>
      <c r="BK347" s="1">
        <f>MAX($R347)</f>
        <v>0</v>
      </c>
    </row>
    <row r="348" spans="1:63">
      <c r="A348" s="1" t="s">
        <v>345</v>
      </c>
      <c r="B348" s="1">
        <v>0</v>
      </c>
      <c r="C348" s="1">
        <v>0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0.02</v>
      </c>
      <c r="J348" s="1">
        <v>3000</v>
      </c>
      <c r="K348" s="1">
        <v>0</v>
      </c>
      <c r="L348" s="1" t="s">
        <v>503</v>
      </c>
      <c r="M348" s="1">
        <v>0</v>
      </c>
      <c r="N348" s="1">
        <v>0</v>
      </c>
      <c r="O348" s="1" t="s">
        <v>507</v>
      </c>
      <c r="P348" s="1">
        <v>1500</v>
      </c>
      <c r="Q348" s="1">
        <v>1</v>
      </c>
      <c r="R348" s="1">
        <v>0</v>
      </c>
      <c r="S348" s="1">
        <f>MIN($B348)</f>
        <v>0</v>
      </c>
      <c r="T348" s="1">
        <f>MIN($C348)</f>
        <v>0</v>
      </c>
      <c r="U348" s="1">
        <f>MIN($D348)</f>
        <v>0</v>
      </c>
      <c r="V348" s="1">
        <f>MIN($E348)</f>
        <v>0</v>
      </c>
      <c r="W348" s="1">
        <f>MIN($F348)</f>
        <v>0</v>
      </c>
      <c r="X348" s="1">
        <f>MIN($G348)</f>
        <v>0</v>
      </c>
      <c r="Y348" s="1">
        <f>MIN($H348)</f>
        <v>0</v>
      </c>
      <c r="Z348" s="1">
        <f>MIN($I348)</f>
        <v>0</v>
      </c>
      <c r="AA348" s="1">
        <f>MIN($J348)</f>
        <v>0</v>
      </c>
      <c r="AB348" s="1">
        <f>MIN($K348)</f>
        <v>0</v>
      </c>
      <c r="AC348" s="1">
        <f>MIN($M348)</f>
        <v>0</v>
      </c>
      <c r="AD348" s="1">
        <f>MIN($N348)</f>
        <v>0</v>
      </c>
      <c r="AE348" s="1">
        <f>MIN($P348)</f>
        <v>0</v>
      </c>
      <c r="AF348" s="1">
        <f>MIN($Q348)</f>
        <v>0</v>
      </c>
      <c r="AG348" s="1">
        <f>MIN($R348)</f>
        <v>0</v>
      </c>
      <c r="AH348" s="1">
        <f>MEDIAN($B348)</f>
        <v>0</v>
      </c>
      <c r="AI348" s="1">
        <f>MEDIAN($C348)</f>
        <v>0</v>
      </c>
      <c r="AJ348" s="1">
        <f>MEDIAN($D348)</f>
        <v>0</v>
      </c>
      <c r="AK348" s="1">
        <f>MEDIAN($E348)</f>
        <v>0</v>
      </c>
      <c r="AL348" s="1">
        <f>MEDIAN($F348)</f>
        <v>0</v>
      </c>
      <c r="AM348" s="1">
        <f>MEDIAN($G348)</f>
        <v>0</v>
      </c>
      <c r="AN348" s="1">
        <f>MEDIAN($H348)</f>
        <v>0</v>
      </c>
      <c r="AO348" s="1">
        <f>MEDIAN($I348)</f>
        <v>0</v>
      </c>
      <c r="AP348" s="1">
        <f>MEDIAN($J348)</f>
        <v>0</v>
      </c>
      <c r="AQ348" s="1">
        <f>MEDIAN($K348)</f>
        <v>0</v>
      </c>
      <c r="AR348" s="1">
        <f>MEDIAN($M348)</f>
        <v>0</v>
      </c>
      <c r="AS348" s="1">
        <f>MEDIAN($N348)</f>
        <v>0</v>
      </c>
      <c r="AT348" s="1">
        <f>MEDIAN($P348)</f>
        <v>0</v>
      </c>
      <c r="AU348" s="1">
        <f>MEDIAN($Q348)</f>
        <v>0</v>
      </c>
      <c r="AV348" s="1">
        <f>MEDIAN($R348)</f>
        <v>0</v>
      </c>
      <c r="AW348" s="1">
        <f>MAX($B348)</f>
        <v>0</v>
      </c>
      <c r="AX348" s="1">
        <f>MAX($C348)</f>
        <v>0</v>
      </c>
      <c r="AY348" s="1">
        <f>MAX($D348)</f>
        <v>0</v>
      </c>
      <c r="AZ348" s="1">
        <f>MAX($E348)</f>
        <v>0</v>
      </c>
      <c r="BA348" s="1">
        <f>MAX($F348)</f>
        <v>0</v>
      </c>
      <c r="BB348" s="1">
        <f>MAX($G348)</f>
        <v>0</v>
      </c>
      <c r="BC348" s="1">
        <f>MAX($H348)</f>
        <v>0</v>
      </c>
      <c r="BD348" s="1">
        <f>MAX($I348)</f>
        <v>0</v>
      </c>
      <c r="BE348" s="1">
        <f>MAX($J348)</f>
        <v>0</v>
      </c>
      <c r="BF348" s="1">
        <f>MAX($K348)</f>
        <v>0</v>
      </c>
      <c r="BG348" s="1">
        <f>MAX($M348)</f>
        <v>0</v>
      </c>
      <c r="BH348" s="1">
        <f>MAX($N348)</f>
        <v>0</v>
      </c>
      <c r="BI348" s="1">
        <f>MAX($P348)</f>
        <v>0</v>
      </c>
      <c r="BJ348" s="1">
        <f>MAX($Q348)</f>
        <v>0</v>
      </c>
      <c r="BK348" s="1">
        <f>MAX($R348)</f>
        <v>0</v>
      </c>
    </row>
    <row r="349" spans="1:63">
      <c r="A349" s="1" t="s">
        <v>346</v>
      </c>
      <c r="B349" s="1">
        <v>0</v>
      </c>
      <c r="C349" s="1">
        <v>0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0.019</v>
      </c>
      <c r="J349" s="1">
        <v>3000</v>
      </c>
      <c r="K349" s="1">
        <v>0</v>
      </c>
      <c r="L349" s="1" t="s">
        <v>503</v>
      </c>
      <c r="M349" s="1">
        <v>0</v>
      </c>
      <c r="N349" s="1">
        <v>0</v>
      </c>
      <c r="O349" s="1" t="s">
        <v>507</v>
      </c>
      <c r="P349" s="1">
        <v>1500</v>
      </c>
      <c r="Q349" s="1">
        <v>1</v>
      </c>
      <c r="R349" s="1">
        <v>0</v>
      </c>
      <c r="S349" s="1">
        <f>MIN($B349)</f>
        <v>0</v>
      </c>
      <c r="T349" s="1">
        <f>MIN($C349)</f>
        <v>0</v>
      </c>
      <c r="U349" s="1">
        <f>MIN($D349)</f>
        <v>0</v>
      </c>
      <c r="V349" s="1">
        <f>MIN($E349)</f>
        <v>0</v>
      </c>
      <c r="W349" s="1">
        <f>MIN($F349)</f>
        <v>0</v>
      </c>
      <c r="X349" s="1">
        <f>MIN($G349)</f>
        <v>0</v>
      </c>
      <c r="Y349" s="1">
        <f>MIN($H349)</f>
        <v>0</v>
      </c>
      <c r="Z349" s="1">
        <f>MIN($I349)</f>
        <v>0</v>
      </c>
      <c r="AA349" s="1">
        <f>MIN($J349)</f>
        <v>0</v>
      </c>
      <c r="AB349" s="1">
        <f>MIN($K349)</f>
        <v>0</v>
      </c>
      <c r="AC349" s="1">
        <f>MIN($M349)</f>
        <v>0</v>
      </c>
      <c r="AD349" s="1">
        <f>MIN($N349)</f>
        <v>0</v>
      </c>
      <c r="AE349" s="1">
        <f>MIN($P349)</f>
        <v>0</v>
      </c>
      <c r="AF349" s="1">
        <f>MIN($Q349)</f>
        <v>0</v>
      </c>
      <c r="AG349" s="1">
        <f>MIN($R349)</f>
        <v>0</v>
      </c>
      <c r="AH349" s="1">
        <f>MEDIAN($B349)</f>
        <v>0</v>
      </c>
      <c r="AI349" s="1">
        <f>MEDIAN($C349)</f>
        <v>0</v>
      </c>
      <c r="AJ349" s="1">
        <f>MEDIAN($D349)</f>
        <v>0</v>
      </c>
      <c r="AK349" s="1">
        <f>MEDIAN($E349)</f>
        <v>0</v>
      </c>
      <c r="AL349" s="1">
        <f>MEDIAN($F349)</f>
        <v>0</v>
      </c>
      <c r="AM349" s="1">
        <f>MEDIAN($G349)</f>
        <v>0</v>
      </c>
      <c r="AN349" s="1">
        <f>MEDIAN($H349)</f>
        <v>0</v>
      </c>
      <c r="AO349" s="1">
        <f>MEDIAN($I349)</f>
        <v>0</v>
      </c>
      <c r="AP349" s="1">
        <f>MEDIAN($J349)</f>
        <v>0</v>
      </c>
      <c r="AQ349" s="1">
        <f>MEDIAN($K349)</f>
        <v>0</v>
      </c>
      <c r="AR349" s="1">
        <f>MEDIAN($M349)</f>
        <v>0</v>
      </c>
      <c r="AS349" s="1">
        <f>MEDIAN($N349)</f>
        <v>0</v>
      </c>
      <c r="AT349" s="1">
        <f>MEDIAN($P349)</f>
        <v>0</v>
      </c>
      <c r="AU349" s="1">
        <f>MEDIAN($Q349)</f>
        <v>0</v>
      </c>
      <c r="AV349" s="1">
        <f>MEDIAN($R349)</f>
        <v>0</v>
      </c>
      <c r="AW349" s="1">
        <f>MAX($B349)</f>
        <v>0</v>
      </c>
      <c r="AX349" s="1">
        <f>MAX($C349)</f>
        <v>0</v>
      </c>
      <c r="AY349" s="1">
        <f>MAX($D349)</f>
        <v>0</v>
      </c>
      <c r="AZ349" s="1">
        <f>MAX($E349)</f>
        <v>0</v>
      </c>
      <c r="BA349" s="1">
        <f>MAX($F349)</f>
        <v>0</v>
      </c>
      <c r="BB349" s="1">
        <f>MAX($G349)</f>
        <v>0</v>
      </c>
      <c r="BC349" s="1">
        <f>MAX($H349)</f>
        <v>0</v>
      </c>
      <c r="BD349" s="1">
        <f>MAX($I349)</f>
        <v>0</v>
      </c>
      <c r="BE349" s="1">
        <f>MAX($J349)</f>
        <v>0</v>
      </c>
      <c r="BF349" s="1">
        <f>MAX($K349)</f>
        <v>0</v>
      </c>
      <c r="BG349" s="1">
        <f>MAX($M349)</f>
        <v>0</v>
      </c>
      <c r="BH349" s="1">
        <f>MAX($N349)</f>
        <v>0</v>
      </c>
      <c r="BI349" s="1">
        <f>MAX($P349)</f>
        <v>0</v>
      </c>
      <c r="BJ349" s="1">
        <f>MAX($Q349)</f>
        <v>0</v>
      </c>
      <c r="BK349" s="1">
        <f>MAX($R349)</f>
        <v>0</v>
      </c>
    </row>
    <row r="350" spans="1:63">
      <c r="A350" s="1" t="s">
        <v>347</v>
      </c>
      <c r="B350" s="1">
        <v>0</v>
      </c>
      <c r="C350" s="1">
        <v>0</v>
      </c>
      <c r="D350" s="1">
        <v>0</v>
      </c>
      <c r="E350" s="1">
        <v>0</v>
      </c>
      <c r="F350" s="1">
        <v>0</v>
      </c>
      <c r="G350" s="1">
        <v>0</v>
      </c>
      <c r="H350" s="1">
        <v>0</v>
      </c>
      <c r="I350" s="1">
        <v>0.02</v>
      </c>
      <c r="J350" s="1">
        <v>3000</v>
      </c>
      <c r="K350" s="1">
        <v>0</v>
      </c>
      <c r="L350" s="1" t="s">
        <v>503</v>
      </c>
      <c r="M350" s="1">
        <v>0</v>
      </c>
      <c r="N350" s="1">
        <v>0</v>
      </c>
      <c r="O350" s="1" t="s">
        <v>507</v>
      </c>
      <c r="P350" s="1">
        <v>1500</v>
      </c>
      <c r="Q350" s="1">
        <v>1</v>
      </c>
      <c r="R350" s="1">
        <v>0</v>
      </c>
      <c r="S350" s="1">
        <f>MIN($B350)</f>
        <v>0</v>
      </c>
      <c r="T350" s="1">
        <f>MIN($C350)</f>
        <v>0</v>
      </c>
      <c r="U350" s="1">
        <f>MIN($D350)</f>
        <v>0</v>
      </c>
      <c r="V350" s="1">
        <f>MIN($E350)</f>
        <v>0</v>
      </c>
      <c r="W350" s="1">
        <f>MIN($F350)</f>
        <v>0</v>
      </c>
      <c r="X350" s="1">
        <f>MIN($G350)</f>
        <v>0</v>
      </c>
      <c r="Y350" s="1">
        <f>MIN($H350)</f>
        <v>0</v>
      </c>
      <c r="Z350" s="1">
        <f>MIN($I350)</f>
        <v>0</v>
      </c>
      <c r="AA350" s="1">
        <f>MIN($J350)</f>
        <v>0</v>
      </c>
      <c r="AB350" s="1">
        <f>MIN($K350)</f>
        <v>0</v>
      </c>
      <c r="AC350" s="1">
        <f>MIN($M350)</f>
        <v>0</v>
      </c>
      <c r="AD350" s="1">
        <f>MIN($N350)</f>
        <v>0</v>
      </c>
      <c r="AE350" s="1">
        <f>MIN($P350)</f>
        <v>0</v>
      </c>
      <c r="AF350" s="1">
        <f>MIN($Q350)</f>
        <v>0</v>
      </c>
      <c r="AG350" s="1">
        <f>MIN($R350)</f>
        <v>0</v>
      </c>
      <c r="AH350" s="1">
        <f>MEDIAN($B350)</f>
        <v>0</v>
      </c>
      <c r="AI350" s="1">
        <f>MEDIAN($C350)</f>
        <v>0</v>
      </c>
      <c r="AJ350" s="1">
        <f>MEDIAN($D350)</f>
        <v>0</v>
      </c>
      <c r="AK350" s="1">
        <f>MEDIAN($E350)</f>
        <v>0</v>
      </c>
      <c r="AL350" s="1">
        <f>MEDIAN($F350)</f>
        <v>0</v>
      </c>
      <c r="AM350" s="1">
        <f>MEDIAN($G350)</f>
        <v>0</v>
      </c>
      <c r="AN350" s="1">
        <f>MEDIAN($H350)</f>
        <v>0</v>
      </c>
      <c r="AO350" s="1">
        <f>MEDIAN($I350)</f>
        <v>0</v>
      </c>
      <c r="AP350" s="1">
        <f>MEDIAN($J350)</f>
        <v>0</v>
      </c>
      <c r="AQ350" s="1">
        <f>MEDIAN($K350)</f>
        <v>0</v>
      </c>
      <c r="AR350" s="1">
        <f>MEDIAN($M350)</f>
        <v>0</v>
      </c>
      <c r="AS350" s="1">
        <f>MEDIAN($N350)</f>
        <v>0</v>
      </c>
      <c r="AT350" s="1">
        <f>MEDIAN($P350)</f>
        <v>0</v>
      </c>
      <c r="AU350" s="1">
        <f>MEDIAN($Q350)</f>
        <v>0</v>
      </c>
      <c r="AV350" s="1">
        <f>MEDIAN($R350)</f>
        <v>0</v>
      </c>
      <c r="AW350" s="1">
        <f>MAX($B350)</f>
        <v>0</v>
      </c>
      <c r="AX350" s="1">
        <f>MAX($C350)</f>
        <v>0</v>
      </c>
      <c r="AY350" s="1">
        <f>MAX($D350)</f>
        <v>0</v>
      </c>
      <c r="AZ350" s="1">
        <f>MAX($E350)</f>
        <v>0</v>
      </c>
      <c r="BA350" s="1">
        <f>MAX($F350)</f>
        <v>0</v>
      </c>
      <c r="BB350" s="1">
        <f>MAX($G350)</f>
        <v>0</v>
      </c>
      <c r="BC350" s="1">
        <f>MAX($H350)</f>
        <v>0</v>
      </c>
      <c r="BD350" s="1">
        <f>MAX($I350)</f>
        <v>0</v>
      </c>
      <c r="BE350" s="1">
        <f>MAX($J350)</f>
        <v>0</v>
      </c>
      <c r="BF350" s="1">
        <f>MAX($K350)</f>
        <v>0</v>
      </c>
      <c r="BG350" s="1">
        <f>MAX($M350)</f>
        <v>0</v>
      </c>
      <c r="BH350" s="1">
        <f>MAX($N350)</f>
        <v>0</v>
      </c>
      <c r="BI350" s="1">
        <f>MAX($P350)</f>
        <v>0</v>
      </c>
      <c r="BJ350" s="1">
        <f>MAX($Q350)</f>
        <v>0</v>
      </c>
      <c r="BK350" s="1">
        <f>MAX($R350)</f>
        <v>0</v>
      </c>
    </row>
    <row r="351" spans="1:63">
      <c r="A351" s="1" t="s">
        <v>348</v>
      </c>
      <c r="B351" s="1">
        <v>0</v>
      </c>
      <c r="C351" s="1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0.02</v>
      </c>
      <c r="J351" s="1">
        <v>3000</v>
      </c>
      <c r="K351" s="1">
        <v>0</v>
      </c>
      <c r="L351" s="1" t="s">
        <v>503</v>
      </c>
      <c r="M351" s="1">
        <v>0</v>
      </c>
      <c r="N351" s="1">
        <v>0</v>
      </c>
      <c r="O351" s="1" t="s">
        <v>507</v>
      </c>
      <c r="P351" s="1">
        <v>1500</v>
      </c>
      <c r="Q351" s="1">
        <v>1</v>
      </c>
      <c r="R351" s="1">
        <v>0</v>
      </c>
      <c r="S351" s="1">
        <f>MIN($B351)</f>
        <v>0</v>
      </c>
      <c r="T351" s="1">
        <f>MIN($C351)</f>
        <v>0</v>
      </c>
      <c r="U351" s="1">
        <f>MIN($D351)</f>
        <v>0</v>
      </c>
      <c r="V351" s="1">
        <f>MIN($E351)</f>
        <v>0</v>
      </c>
      <c r="W351" s="1">
        <f>MIN($F351)</f>
        <v>0</v>
      </c>
      <c r="X351" s="1">
        <f>MIN($G351)</f>
        <v>0</v>
      </c>
      <c r="Y351" s="1">
        <f>MIN($H351)</f>
        <v>0</v>
      </c>
      <c r="Z351" s="1">
        <f>MIN($I351)</f>
        <v>0</v>
      </c>
      <c r="AA351" s="1">
        <f>MIN($J351)</f>
        <v>0</v>
      </c>
      <c r="AB351" s="1">
        <f>MIN($K351)</f>
        <v>0</v>
      </c>
      <c r="AC351" s="1">
        <f>MIN($M351)</f>
        <v>0</v>
      </c>
      <c r="AD351" s="1">
        <f>MIN($N351)</f>
        <v>0</v>
      </c>
      <c r="AE351" s="1">
        <f>MIN($P351)</f>
        <v>0</v>
      </c>
      <c r="AF351" s="1">
        <f>MIN($Q351)</f>
        <v>0</v>
      </c>
      <c r="AG351" s="1">
        <f>MIN($R351)</f>
        <v>0</v>
      </c>
      <c r="AH351" s="1">
        <f>MEDIAN($B351)</f>
        <v>0</v>
      </c>
      <c r="AI351" s="1">
        <f>MEDIAN($C351)</f>
        <v>0</v>
      </c>
      <c r="AJ351" s="1">
        <f>MEDIAN($D351)</f>
        <v>0</v>
      </c>
      <c r="AK351" s="1">
        <f>MEDIAN($E351)</f>
        <v>0</v>
      </c>
      <c r="AL351" s="1">
        <f>MEDIAN($F351)</f>
        <v>0</v>
      </c>
      <c r="AM351" s="1">
        <f>MEDIAN($G351)</f>
        <v>0</v>
      </c>
      <c r="AN351" s="1">
        <f>MEDIAN($H351)</f>
        <v>0</v>
      </c>
      <c r="AO351" s="1">
        <f>MEDIAN($I351)</f>
        <v>0</v>
      </c>
      <c r="AP351" s="1">
        <f>MEDIAN($J351)</f>
        <v>0</v>
      </c>
      <c r="AQ351" s="1">
        <f>MEDIAN($K351)</f>
        <v>0</v>
      </c>
      <c r="AR351" s="1">
        <f>MEDIAN($M351)</f>
        <v>0</v>
      </c>
      <c r="AS351" s="1">
        <f>MEDIAN($N351)</f>
        <v>0</v>
      </c>
      <c r="AT351" s="1">
        <f>MEDIAN($P351)</f>
        <v>0</v>
      </c>
      <c r="AU351" s="1">
        <f>MEDIAN($Q351)</f>
        <v>0</v>
      </c>
      <c r="AV351" s="1">
        <f>MEDIAN($R351)</f>
        <v>0</v>
      </c>
      <c r="AW351" s="1">
        <f>MAX($B351)</f>
        <v>0</v>
      </c>
      <c r="AX351" s="1">
        <f>MAX($C351)</f>
        <v>0</v>
      </c>
      <c r="AY351" s="1">
        <f>MAX($D351)</f>
        <v>0</v>
      </c>
      <c r="AZ351" s="1">
        <f>MAX($E351)</f>
        <v>0</v>
      </c>
      <c r="BA351" s="1">
        <f>MAX($F351)</f>
        <v>0</v>
      </c>
      <c r="BB351" s="1">
        <f>MAX($G351)</f>
        <v>0</v>
      </c>
      <c r="BC351" s="1">
        <f>MAX($H351)</f>
        <v>0</v>
      </c>
      <c r="BD351" s="1">
        <f>MAX($I351)</f>
        <v>0</v>
      </c>
      <c r="BE351" s="1">
        <f>MAX($J351)</f>
        <v>0</v>
      </c>
      <c r="BF351" s="1">
        <f>MAX($K351)</f>
        <v>0</v>
      </c>
      <c r="BG351" s="1">
        <f>MAX($M351)</f>
        <v>0</v>
      </c>
      <c r="BH351" s="1">
        <f>MAX($N351)</f>
        <v>0</v>
      </c>
      <c r="BI351" s="1">
        <f>MAX($P351)</f>
        <v>0</v>
      </c>
      <c r="BJ351" s="1">
        <f>MAX($Q351)</f>
        <v>0</v>
      </c>
      <c r="BK351" s="1">
        <f>MAX($R351)</f>
        <v>0</v>
      </c>
    </row>
    <row r="352" spans="1:63">
      <c r="A352" s="1" t="s">
        <v>349</v>
      </c>
      <c r="B352" s="1">
        <v>0</v>
      </c>
      <c r="C352" s="1">
        <v>0</v>
      </c>
      <c r="D352" s="1">
        <v>0</v>
      </c>
      <c r="E352" s="1">
        <v>0</v>
      </c>
      <c r="F352" s="1">
        <v>0</v>
      </c>
      <c r="G352" s="1">
        <v>0</v>
      </c>
      <c r="H352" s="1">
        <v>0</v>
      </c>
      <c r="I352" s="1">
        <v>0.02</v>
      </c>
      <c r="J352" s="1">
        <v>3000</v>
      </c>
      <c r="K352" s="1">
        <v>0</v>
      </c>
      <c r="L352" s="1" t="s">
        <v>503</v>
      </c>
      <c r="M352" s="1">
        <v>0</v>
      </c>
      <c r="N352" s="1">
        <v>0</v>
      </c>
      <c r="O352" s="1" t="s">
        <v>507</v>
      </c>
      <c r="P352" s="1">
        <v>1500</v>
      </c>
      <c r="Q352" s="1">
        <v>1</v>
      </c>
      <c r="R352" s="1">
        <v>0</v>
      </c>
      <c r="S352" s="1">
        <f>MIN($B352)</f>
        <v>0</v>
      </c>
      <c r="T352" s="1">
        <f>MIN($C352)</f>
        <v>0</v>
      </c>
      <c r="U352" s="1">
        <f>MIN($D352)</f>
        <v>0</v>
      </c>
      <c r="V352" s="1">
        <f>MIN($E352)</f>
        <v>0</v>
      </c>
      <c r="W352" s="1">
        <f>MIN($F352)</f>
        <v>0</v>
      </c>
      <c r="X352" s="1">
        <f>MIN($G352)</f>
        <v>0</v>
      </c>
      <c r="Y352" s="1">
        <f>MIN($H352)</f>
        <v>0</v>
      </c>
      <c r="Z352" s="1">
        <f>MIN($I352)</f>
        <v>0</v>
      </c>
      <c r="AA352" s="1">
        <f>MIN($J352)</f>
        <v>0</v>
      </c>
      <c r="AB352" s="1">
        <f>MIN($K352)</f>
        <v>0</v>
      </c>
      <c r="AC352" s="1">
        <f>MIN($M352)</f>
        <v>0</v>
      </c>
      <c r="AD352" s="1">
        <f>MIN($N352)</f>
        <v>0</v>
      </c>
      <c r="AE352" s="1">
        <f>MIN($P352)</f>
        <v>0</v>
      </c>
      <c r="AF352" s="1">
        <f>MIN($Q352)</f>
        <v>0</v>
      </c>
      <c r="AG352" s="1">
        <f>MIN($R352)</f>
        <v>0</v>
      </c>
      <c r="AH352" s="1">
        <f>MEDIAN($B352)</f>
        <v>0</v>
      </c>
      <c r="AI352" s="1">
        <f>MEDIAN($C352)</f>
        <v>0</v>
      </c>
      <c r="AJ352" s="1">
        <f>MEDIAN($D352)</f>
        <v>0</v>
      </c>
      <c r="AK352" s="1">
        <f>MEDIAN($E352)</f>
        <v>0</v>
      </c>
      <c r="AL352" s="1">
        <f>MEDIAN($F352)</f>
        <v>0</v>
      </c>
      <c r="AM352" s="1">
        <f>MEDIAN($G352)</f>
        <v>0</v>
      </c>
      <c r="AN352" s="1">
        <f>MEDIAN($H352)</f>
        <v>0</v>
      </c>
      <c r="AO352" s="1">
        <f>MEDIAN($I352)</f>
        <v>0</v>
      </c>
      <c r="AP352" s="1">
        <f>MEDIAN($J352)</f>
        <v>0</v>
      </c>
      <c r="AQ352" s="1">
        <f>MEDIAN($K352)</f>
        <v>0</v>
      </c>
      <c r="AR352" s="1">
        <f>MEDIAN($M352)</f>
        <v>0</v>
      </c>
      <c r="AS352" s="1">
        <f>MEDIAN($N352)</f>
        <v>0</v>
      </c>
      <c r="AT352" s="1">
        <f>MEDIAN($P352)</f>
        <v>0</v>
      </c>
      <c r="AU352" s="1">
        <f>MEDIAN($Q352)</f>
        <v>0</v>
      </c>
      <c r="AV352" s="1">
        <f>MEDIAN($R352)</f>
        <v>0</v>
      </c>
      <c r="AW352" s="1">
        <f>MAX($B352)</f>
        <v>0</v>
      </c>
      <c r="AX352" s="1">
        <f>MAX($C352)</f>
        <v>0</v>
      </c>
      <c r="AY352" s="1">
        <f>MAX($D352)</f>
        <v>0</v>
      </c>
      <c r="AZ352" s="1">
        <f>MAX($E352)</f>
        <v>0</v>
      </c>
      <c r="BA352" s="1">
        <f>MAX($F352)</f>
        <v>0</v>
      </c>
      <c r="BB352" s="1">
        <f>MAX($G352)</f>
        <v>0</v>
      </c>
      <c r="BC352" s="1">
        <f>MAX($H352)</f>
        <v>0</v>
      </c>
      <c r="BD352" s="1">
        <f>MAX($I352)</f>
        <v>0</v>
      </c>
      <c r="BE352" s="1">
        <f>MAX($J352)</f>
        <v>0</v>
      </c>
      <c r="BF352" s="1">
        <f>MAX($K352)</f>
        <v>0</v>
      </c>
      <c r="BG352" s="1">
        <f>MAX($M352)</f>
        <v>0</v>
      </c>
      <c r="BH352" s="1">
        <f>MAX($N352)</f>
        <v>0</v>
      </c>
      <c r="BI352" s="1">
        <f>MAX($P352)</f>
        <v>0</v>
      </c>
      <c r="BJ352" s="1">
        <f>MAX($Q352)</f>
        <v>0</v>
      </c>
      <c r="BK352" s="1">
        <f>MAX($R352)</f>
        <v>0</v>
      </c>
    </row>
    <row r="353" spans="1:63">
      <c r="A353" s="1" t="s">
        <v>350</v>
      </c>
      <c r="B353" s="1">
        <v>0</v>
      </c>
      <c r="C353" s="1">
        <v>0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0.02</v>
      </c>
      <c r="J353" s="1">
        <v>3000</v>
      </c>
      <c r="K353" s="1">
        <v>0</v>
      </c>
      <c r="L353" s="1" t="s">
        <v>503</v>
      </c>
      <c r="M353" s="1">
        <v>0</v>
      </c>
      <c r="N353" s="1">
        <v>0</v>
      </c>
      <c r="O353" s="1" t="s">
        <v>507</v>
      </c>
      <c r="P353" s="1">
        <v>1500</v>
      </c>
      <c r="Q353" s="1">
        <v>1</v>
      </c>
      <c r="R353" s="1">
        <v>0</v>
      </c>
      <c r="S353" s="1">
        <f>MIN($B353)</f>
        <v>0</v>
      </c>
      <c r="T353" s="1">
        <f>MIN($C353)</f>
        <v>0</v>
      </c>
      <c r="U353" s="1">
        <f>MIN($D353)</f>
        <v>0</v>
      </c>
      <c r="V353" s="1">
        <f>MIN($E353)</f>
        <v>0</v>
      </c>
      <c r="W353" s="1">
        <f>MIN($F353)</f>
        <v>0</v>
      </c>
      <c r="X353" s="1">
        <f>MIN($G353)</f>
        <v>0</v>
      </c>
      <c r="Y353" s="1">
        <f>MIN($H353)</f>
        <v>0</v>
      </c>
      <c r="Z353" s="1">
        <f>MIN($I353)</f>
        <v>0</v>
      </c>
      <c r="AA353" s="1">
        <f>MIN($J353)</f>
        <v>0</v>
      </c>
      <c r="AB353" s="1">
        <f>MIN($K353)</f>
        <v>0</v>
      </c>
      <c r="AC353" s="1">
        <f>MIN($M353)</f>
        <v>0</v>
      </c>
      <c r="AD353" s="1">
        <f>MIN($N353)</f>
        <v>0</v>
      </c>
      <c r="AE353" s="1">
        <f>MIN($P353)</f>
        <v>0</v>
      </c>
      <c r="AF353" s="1">
        <f>MIN($Q353)</f>
        <v>0</v>
      </c>
      <c r="AG353" s="1">
        <f>MIN($R353)</f>
        <v>0</v>
      </c>
      <c r="AH353" s="1">
        <f>MEDIAN($B353)</f>
        <v>0</v>
      </c>
      <c r="AI353" s="1">
        <f>MEDIAN($C353)</f>
        <v>0</v>
      </c>
      <c r="AJ353" s="1">
        <f>MEDIAN($D353)</f>
        <v>0</v>
      </c>
      <c r="AK353" s="1">
        <f>MEDIAN($E353)</f>
        <v>0</v>
      </c>
      <c r="AL353" s="1">
        <f>MEDIAN($F353)</f>
        <v>0</v>
      </c>
      <c r="AM353" s="1">
        <f>MEDIAN($G353)</f>
        <v>0</v>
      </c>
      <c r="AN353" s="1">
        <f>MEDIAN($H353)</f>
        <v>0</v>
      </c>
      <c r="AO353" s="1">
        <f>MEDIAN($I353)</f>
        <v>0</v>
      </c>
      <c r="AP353" s="1">
        <f>MEDIAN($J353)</f>
        <v>0</v>
      </c>
      <c r="AQ353" s="1">
        <f>MEDIAN($K353)</f>
        <v>0</v>
      </c>
      <c r="AR353" s="1">
        <f>MEDIAN($M353)</f>
        <v>0</v>
      </c>
      <c r="AS353" s="1">
        <f>MEDIAN($N353)</f>
        <v>0</v>
      </c>
      <c r="AT353" s="1">
        <f>MEDIAN($P353)</f>
        <v>0</v>
      </c>
      <c r="AU353" s="1">
        <f>MEDIAN($Q353)</f>
        <v>0</v>
      </c>
      <c r="AV353" s="1">
        <f>MEDIAN($R353)</f>
        <v>0</v>
      </c>
      <c r="AW353" s="1">
        <f>MAX($B353)</f>
        <v>0</v>
      </c>
      <c r="AX353" s="1">
        <f>MAX($C353)</f>
        <v>0</v>
      </c>
      <c r="AY353" s="1">
        <f>MAX($D353)</f>
        <v>0</v>
      </c>
      <c r="AZ353" s="1">
        <f>MAX($E353)</f>
        <v>0</v>
      </c>
      <c r="BA353" s="1">
        <f>MAX($F353)</f>
        <v>0</v>
      </c>
      <c r="BB353" s="1">
        <f>MAX($G353)</f>
        <v>0</v>
      </c>
      <c r="BC353" s="1">
        <f>MAX($H353)</f>
        <v>0</v>
      </c>
      <c r="BD353" s="1">
        <f>MAX($I353)</f>
        <v>0</v>
      </c>
      <c r="BE353" s="1">
        <f>MAX($J353)</f>
        <v>0</v>
      </c>
      <c r="BF353" s="1">
        <f>MAX($K353)</f>
        <v>0</v>
      </c>
      <c r="BG353" s="1">
        <f>MAX($M353)</f>
        <v>0</v>
      </c>
      <c r="BH353" s="1">
        <f>MAX($N353)</f>
        <v>0</v>
      </c>
      <c r="BI353" s="1">
        <f>MAX($P353)</f>
        <v>0</v>
      </c>
      <c r="BJ353" s="1">
        <f>MAX($Q353)</f>
        <v>0</v>
      </c>
      <c r="BK353" s="1">
        <f>MAX($R353)</f>
        <v>0</v>
      </c>
    </row>
    <row r="354" spans="1:63">
      <c r="A354" s="1" t="s">
        <v>351</v>
      </c>
      <c r="B354" s="1">
        <v>0</v>
      </c>
      <c r="C354" s="1">
        <v>0</v>
      </c>
      <c r="D354" s="1">
        <v>0</v>
      </c>
      <c r="E354" s="1">
        <v>0</v>
      </c>
      <c r="F354" s="1">
        <v>0</v>
      </c>
      <c r="G354" s="1">
        <v>0</v>
      </c>
      <c r="H354" s="1">
        <v>0</v>
      </c>
      <c r="I354" s="1">
        <v>0.02</v>
      </c>
      <c r="J354" s="1">
        <v>3000</v>
      </c>
      <c r="K354" s="1">
        <v>0</v>
      </c>
      <c r="L354" s="1" t="s">
        <v>503</v>
      </c>
      <c r="M354" s="1">
        <v>0</v>
      </c>
      <c r="N354" s="1">
        <v>0</v>
      </c>
      <c r="O354" s="1" t="s">
        <v>507</v>
      </c>
      <c r="P354" s="1">
        <v>1500</v>
      </c>
      <c r="Q354" s="1">
        <v>1</v>
      </c>
      <c r="R354" s="1">
        <v>0</v>
      </c>
      <c r="S354" s="1">
        <f>MIN($B354)</f>
        <v>0</v>
      </c>
      <c r="T354" s="1">
        <f>MIN($C354)</f>
        <v>0</v>
      </c>
      <c r="U354" s="1">
        <f>MIN($D354)</f>
        <v>0</v>
      </c>
      <c r="V354" s="1">
        <f>MIN($E354)</f>
        <v>0</v>
      </c>
      <c r="W354" s="1">
        <f>MIN($F354)</f>
        <v>0</v>
      </c>
      <c r="X354" s="1">
        <f>MIN($G354)</f>
        <v>0</v>
      </c>
      <c r="Y354" s="1">
        <f>MIN($H354)</f>
        <v>0</v>
      </c>
      <c r="Z354" s="1">
        <f>MIN($I354)</f>
        <v>0</v>
      </c>
      <c r="AA354" s="1">
        <f>MIN($J354)</f>
        <v>0</v>
      </c>
      <c r="AB354" s="1">
        <f>MIN($K354)</f>
        <v>0</v>
      </c>
      <c r="AC354" s="1">
        <f>MIN($M354)</f>
        <v>0</v>
      </c>
      <c r="AD354" s="1">
        <f>MIN($N354)</f>
        <v>0</v>
      </c>
      <c r="AE354" s="1">
        <f>MIN($P354)</f>
        <v>0</v>
      </c>
      <c r="AF354" s="1">
        <f>MIN($Q354)</f>
        <v>0</v>
      </c>
      <c r="AG354" s="1">
        <f>MIN($R354)</f>
        <v>0</v>
      </c>
      <c r="AH354" s="1">
        <f>MEDIAN($B354)</f>
        <v>0</v>
      </c>
      <c r="AI354" s="1">
        <f>MEDIAN($C354)</f>
        <v>0</v>
      </c>
      <c r="AJ354" s="1">
        <f>MEDIAN($D354)</f>
        <v>0</v>
      </c>
      <c r="AK354" s="1">
        <f>MEDIAN($E354)</f>
        <v>0</v>
      </c>
      <c r="AL354" s="1">
        <f>MEDIAN($F354)</f>
        <v>0</v>
      </c>
      <c r="AM354" s="1">
        <f>MEDIAN($G354)</f>
        <v>0</v>
      </c>
      <c r="AN354" s="1">
        <f>MEDIAN($H354)</f>
        <v>0</v>
      </c>
      <c r="AO354" s="1">
        <f>MEDIAN($I354)</f>
        <v>0</v>
      </c>
      <c r="AP354" s="1">
        <f>MEDIAN($J354)</f>
        <v>0</v>
      </c>
      <c r="AQ354" s="1">
        <f>MEDIAN($K354)</f>
        <v>0</v>
      </c>
      <c r="AR354" s="1">
        <f>MEDIAN($M354)</f>
        <v>0</v>
      </c>
      <c r="AS354" s="1">
        <f>MEDIAN($N354)</f>
        <v>0</v>
      </c>
      <c r="AT354" s="1">
        <f>MEDIAN($P354)</f>
        <v>0</v>
      </c>
      <c r="AU354" s="1">
        <f>MEDIAN($Q354)</f>
        <v>0</v>
      </c>
      <c r="AV354" s="1">
        <f>MEDIAN($R354)</f>
        <v>0</v>
      </c>
      <c r="AW354" s="1">
        <f>MAX($B354)</f>
        <v>0</v>
      </c>
      <c r="AX354" s="1">
        <f>MAX($C354)</f>
        <v>0</v>
      </c>
      <c r="AY354" s="1">
        <f>MAX($D354)</f>
        <v>0</v>
      </c>
      <c r="AZ354" s="1">
        <f>MAX($E354)</f>
        <v>0</v>
      </c>
      <c r="BA354" s="1">
        <f>MAX($F354)</f>
        <v>0</v>
      </c>
      <c r="BB354" s="1">
        <f>MAX($G354)</f>
        <v>0</v>
      </c>
      <c r="BC354" s="1">
        <f>MAX($H354)</f>
        <v>0</v>
      </c>
      <c r="BD354" s="1">
        <f>MAX($I354)</f>
        <v>0</v>
      </c>
      <c r="BE354" s="1">
        <f>MAX($J354)</f>
        <v>0</v>
      </c>
      <c r="BF354" s="1">
        <f>MAX($K354)</f>
        <v>0</v>
      </c>
      <c r="BG354" s="1">
        <f>MAX($M354)</f>
        <v>0</v>
      </c>
      <c r="BH354" s="1">
        <f>MAX($N354)</f>
        <v>0</v>
      </c>
      <c r="BI354" s="1">
        <f>MAX($P354)</f>
        <v>0</v>
      </c>
      <c r="BJ354" s="1">
        <f>MAX($Q354)</f>
        <v>0</v>
      </c>
      <c r="BK354" s="1">
        <f>MAX($R354)</f>
        <v>0</v>
      </c>
    </row>
    <row r="355" spans="1:63">
      <c r="A355" s="1" t="s">
        <v>352</v>
      </c>
      <c r="B355" s="1">
        <v>0</v>
      </c>
      <c r="C355" s="1">
        <v>0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0.02</v>
      </c>
      <c r="J355" s="1">
        <v>3000</v>
      </c>
      <c r="K355" s="1">
        <v>0</v>
      </c>
      <c r="L355" s="1" t="s">
        <v>503</v>
      </c>
      <c r="M355" s="1">
        <v>0</v>
      </c>
      <c r="N355" s="1">
        <v>0</v>
      </c>
      <c r="O355" s="1" t="s">
        <v>507</v>
      </c>
      <c r="P355" s="1">
        <v>1500</v>
      </c>
      <c r="Q355" s="1">
        <v>1</v>
      </c>
      <c r="R355" s="1">
        <v>0</v>
      </c>
      <c r="S355" s="1">
        <f>MIN($B355)</f>
        <v>0</v>
      </c>
      <c r="T355" s="1">
        <f>MIN($C355)</f>
        <v>0</v>
      </c>
      <c r="U355" s="1">
        <f>MIN($D355)</f>
        <v>0</v>
      </c>
      <c r="V355" s="1">
        <f>MIN($E355)</f>
        <v>0</v>
      </c>
      <c r="W355" s="1">
        <f>MIN($F355)</f>
        <v>0</v>
      </c>
      <c r="X355" s="1">
        <f>MIN($G355)</f>
        <v>0</v>
      </c>
      <c r="Y355" s="1">
        <f>MIN($H355)</f>
        <v>0</v>
      </c>
      <c r="Z355" s="1">
        <f>MIN($I355)</f>
        <v>0</v>
      </c>
      <c r="AA355" s="1">
        <f>MIN($J355)</f>
        <v>0</v>
      </c>
      <c r="AB355" s="1">
        <f>MIN($K355)</f>
        <v>0</v>
      </c>
      <c r="AC355" s="1">
        <f>MIN($M355)</f>
        <v>0</v>
      </c>
      <c r="AD355" s="1">
        <f>MIN($N355)</f>
        <v>0</v>
      </c>
      <c r="AE355" s="1">
        <f>MIN($P355)</f>
        <v>0</v>
      </c>
      <c r="AF355" s="1">
        <f>MIN($Q355)</f>
        <v>0</v>
      </c>
      <c r="AG355" s="1">
        <f>MIN($R355)</f>
        <v>0</v>
      </c>
      <c r="AH355" s="1">
        <f>MEDIAN($B355)</f>
        <v>0</v>
      </c>
      <c r="AI355" s="1">
        <f>MEDIAN($C355)</f>
        <v>0</v>
      </c>
      <c r="AJ355" s="1">
        <f>MEDIAN($D355)</f>
        <v>0</v>
      </c>
      <c r="AK355" s="1">
        <f>MEDIAN($E355)</f>
        <v>0</v>
      </c>
      <c r="AL355" s="1">
        <f>MEDIAN($F355)</f>
        <v>0</v>
      </c>
      <c r="AM355" s="1">
        <f>MEDIAN($G355)</f>
        <v>0</v>
      </c>
      <c r="AN355" s="1">
        <f>MEDIAN($H355)</f>
        <v>0</v>
      </c>
      <c r="AO355" s="1">
        <f>MEDIAN($I355)</f>
        <v>0</v>
      </c>
      <c r="AP355" s="1">
        <f>MEDIAN($J355)</f>
        <v>0</v>
      </c>
      <c r="AQ355" s="1">
        <f>MEDIAN($K355)</f>
        <v>0</v>
      </c>
      <c r="AR355" s="1">
        <f>MEDIAN($M355)</f>
        <v>0</v>
      </c>
      <c r="AS355" s="1">
        <f>MEDIAN($N355)</f>
        <v>0</v>
      </c>
      <c r="AT355" s="1">
        <f>MEDIAN($P355)</f>
        <v>0</v>
      </c>
      <c r="AU355" s="1">
        <f>MEDIAN($Q355)</f>
        <v>0</v>
      </c>
      <c r="AV355" s="1">
        <f>MEDIAN($R355)</f>
        <v>0</v>
      </c>
      <c r="AW355" s="1">
        <f>MAX($B355)</f>
        <v>0</v>
      </c>
      <c r="AX355" s="1">
        <f>MAX($C355)</f>
        <v>0</v>
      </c>
      <c r="AY355" s="1">
        <f>MAX($D355)</f>
        <v>0</v>
      </c>
      <c r="AZ355" s="1">
        <f>MAX($E355)</f>
        <v>0</v>
      </c>
      <c r="BA355" s="1">
        <f>MAX($F355)</f>
        <v>0</v>
      </c>
      <c r="BB355" s="1">
        <f>MAX($G355)</f>
        <v>0</v>
      </c>
      <c r="BC355" s="1">
        <f>MAX($H355)</f>
        <v>0</v>
      </c>
      <c r="BD355" s="1">
        <f>MAX($I355)</f>
        <v>0</v>
      </c>
      <c r="BE355" s="1">
        <f>MAX($J355)</f>
        <v>0</v>
      </c>
      <c r="BF355" s="1">
        <f>MAX($K355)</f>
        <v>0</v>
      </c>
      <c r="BG355" s="1">
        <f>MAX($M355)</f>
        <v>0</v>
      </c>
      <c r="BH355" s="1">
        <f>MAX($N355)</f>
        <v>0</v>
      </c>
      <c r="BI355" s="1">
        <f>MAX($P355)</f>
        <v>0</v>
      </c>
      <c r="BJ355" s="1">
        <f>MAX($Q355)</f>
        <v>0</v>
      </c>
      <c r="BK355" s="1">
        <f>MAX($R355)</f>
        <v>0</v>
      </c>
    </row>
    <row r="356" spans="1:63">
      <c r="A356" s="1" t="s">
        <v>353</v>
      </c>
      <c r="B356" s="1">
        <v>0</v>
      </c>
      <c r="C356" s="1">
        <v>0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v>0.02</v>
      </c>
      <c r="J356" s="1">
        <v>3000</v>
      </c>
      <c r="K356" s="1">
        <v>0</v>
      </c>
      <c r="L356" s="1" t="s">
        <v>503</v>
      </c>
      <c r="M356" s="1">
        <v>0</v>
      </c>
      <c r="N356" s="1">
        <v>0</v>
      </c>
      <c r="O356" s="1" t="s">
        <v>507</v>
      </c>
      <c r="P356" s="1">
        <v>1500</v>
      </c>
      <c r="Q356" s="1">
        <v>1</v>
      </c>
      <c r="R356" s="1">
        <v>0</v>
      </c>
      <c r="S356" s="1">
        <f>MIN($B356)</f>
        <v>0</v>
      </c>
      <c r="T356" s="1">
        <f>MIN($C356)</f>
        <v>0</v>
      </c>
      <c r="U356" s="1">
        <f>MIN($D356)</f>
        <v>0</v>
      </c>
      <c r="V356" s="1">
        <f>MIN($E356)</f>
        <v>0</v>
      </c>
      <c r="W356" s="1">
        <f>MIN($F356)</f>
        <v>0</v>
      </c>
      <c r="X356" s="1">
        <f>MIN($G356)</f>
        <v>0</v>
      </c>
      <c r="Y356" s="1">
        <f>MIN($H356)</f>
        <v>0</v>
      </c>
      <c r="Z356" s="1">
        <f>MIN($I356)</f>
        <v>0</v>
      </c>
      <c r="AA356" s="1">
        <f>MIN($J356)</f>
        <v>0</v>
      </c>
      <c r="AB356" s="1">
        <f>MIN($K356)</f>
        <v>0</v>
      </c>
      <c r="AC356" s="1">
        <f>MIN($M356)</f>
        <v>0</v>
      </c>
      <c r="AD356" s="1">
        <f>MIN($N356)</f>
        <v>0</v>
      </c>
      <c r="AE356" s="1">
        <f>MIN($P356)</f>
        <v>0</v>
      </c>
      <c r="AF356" s="1">
        <f>MIN($Q356)</f>
        <v>0</v>
      </c>
      <c r="AG356" s="1">
        <f>MIN($R356)</f>
        <v>0</v>
      </c>
      <c r="AH356" s="1">
        <f>MEDIAN($B356)</f>
        <v>0</v>
      </c>
      <c r="AI356" s="1">
        <f>MEDIAN($C356)</f>
        <v>0</v>
      </c>
      <c r="AJ356" s="1">
        <f>MEDIAN($D356)</f>
        <v>0</v>
      </c>
      <c r="AK356" s="1">
        <f>MEDIAN($E356)</f>
        <v>0</v>
      </c>
      <c r="AL356" s="1">
        <f>MEDIAN($F356)</f>
        <v>0</v>
      </c>
      <c r="AM356" s="1">
        <f>MEDIAN($G356)</f>
        <v>0</v>
      </c>
      <c r="AN356" s="1">
        <f>MEDIAN($H356)</f>
        <v>0</v>
      </c>
      <c r="AO356" s="1">
        <f>MEDIAN($I356)</f>
        <v>0</v>
      </c>
      <c r="AP356" s="1">
        <f>MEDIAN($J356)</f>
        <v>0</v>
      </c>
      <c r="AQ356" s="1">
        <f>MEDIAN($K356)</f>
        <v>0</v>
      </c>
      <c r="AR356" s="1">
        <f>MEDIAN($M356)</f>
        <v>0</v>
      </c>
      <c r="AS356" s="1">
        <f>MEDIAN($N356)</f>
        <v>0</v>
      </c>
      <c r="AT356" s="1">
        <f>MEDIAN($P356)</f>
        <v>0</v>
      </c>
      <c r="AU356" s="1">
        <f>MEDIAN($Q356)</f>
        <v>0</v>
      </c>
      <c r="AV356" s="1">
        <f>MEDIAN($R356)</f>
        <v>0</v>
      </c>
      <c r="AW356" s="1">
        <f>MAX($B356)</f>
        <v>0</v>
      </c>
      <c r="AX356" s="1">
        <f>MAX($C356)</f>
        <v>0</v>
      </c>
      <c r="AY356" s="1">
        <f>MAX($D356)</f>
        <v>0</v>
      </c>
      <c r="AZ356" s="1">
        <f>MAX($E356)</f>
        <v>0</v>
      </c>
      <c r="BA356" s="1">
        <f>MAX($F356)</f>
        <v>0</v>
      </c>
      <c r="BB356" s="1">
        <f>MAX($G356)</f>
        <v>0</v>
      </c>
      <c r="BC356" s="1">
        <f>MAX($H356)</f>
        <v>0</v>
      </c>
      <c r="BD356" s="1">
        <f>MAX($I356)</f>
        <v>0</v>
      </c>
      <c r="BE356" s="1">
        <f>MAX($J356)</f>
        <v>0</v>
      </c>
      <c r="BF356" s="1">
        <f>MAX($K356)</f>
        <v>0</v>
      </c>
      <c r="BG356" s="1">
        <f>MAX($M356)</f>
        <v>0</v>
      </c>
      <c r="BH356" s="1">
        <f>MAX($N356)</f>
        <v>0</v>
      </c>
      <c r="BI356" s="1">
        <f>MAX($P356)</f>
        <v>0</v>
      </c>
      <c r="BJ356" s="1">
        <f>MAX($Q356)</f>
        <v>0</v>
      </c>
      <c r="BK356" s="1">
        <f>MAX($R356)</f>
        <v>0</v>
      </c>
    </row>
    <row r="357" spans="1:63">
      <c r="A357" s="1" t="s">
        <v>354</v>
      </c>
      <c r="B357" s="1">
        <v>0</v>
      </c>
      <c r="C357" s="1">
        <v>0</v>
      </c>
      <c r="D357" s="1">
        <v>0</v>
      </c>
      <c r="E357" s="1">
        <v>0</v>
      </c>
      <c r="F357" s="1">
        <v>0</v>
      </c>
      <c r="G357" s="1">
        <v>0</v>
      </c>
      <c r="H357" s="1">
        <v>0</v>
      </c>
      <c r="I357" s="1">
        <v>0.023</v>
      </c>
      <c r="J357" s="1">
        <v>3000</v>
      </c>
      <c r="K357" s="1">
        <v>0</v>
      </c>
      <c r="L357" s="1" t="s">
        <v>503</v>
      </c>
      <c r="M357" s="1">
        <v>0</v>
      </c>
      <c r="N357" s="1">
        <v>0</v>
      </c>
      <c r="O357" s="1" t="s">
        <v>507</v>
      </c>
      <c r="P357" s="1">
        <v>1500</v>
      </c>
      <c r="Q357" s="1">
        <v>1</v>
      </c>
      <c r="R357" s="1">
        <v>0</v>
      </c>
      <c r="S357" s="1">
        <f>MIN($B357)</f>
        <v>0</v>
      </c>
      <c r="T357" s="1">
        <f>MIN($C357)</f>
        <v>0</v>
      </c>
      <c r="U357" s="1">
        <f>MIN($D357)</f>
        <v>0</v>
      </c>
      <c r="V357" s="1">
        <f>MIN($E357)</f>
        <v>0</v>
      </c>
      <c r="W357" s="1">
        <f>MIN($F357)</f>
        <v>0</v>
      </c>
      <c r="X357" s="1">
        <f>MIN($G357)</f>
        <v>0</v>
      </c>
      <c r="Y357" s="1">
        <f>MIN($H357)</f>
        <v>0</v>
      </c>
      <c r="Z357" s="1">
        <f>MIN($I357)</f>
        <v>0</v>
      </c>
      <c r="AA357" s="1">
        <f>MIN($J357)</f>
        <v>0</v>
      </c>
      <c r="AB357" s="1">
        <f>MIN($K357)</f>
        <v>0</v>
      </c>
      <c r="AC357" s="1">
        <f>MIN($M357)</f>
        <v>0</v>
      </c>
      <c r="AD357" s="1">
        <f>MIN($N357)</f>
        <v>0</v>
      </c>
      <c r="AE357" s="1">
        <f>MIN($P357)</f>
        <v>0</v>
      </c>
      <c r="AF357" s="1">
        <f>MIN($Q357)</f>
        <v>0</v>
      </c>
      <c r="AG357" s="1">
        <f>MIN($R357)</f>
        <v>0</v>
      </c>
      <c r="AH357" s="1">
        <f>MEDIAN($B357)</f>
        <v>0</v>
      </c>
      <c r="AI357" s="1">
        <f>MEDIAN($C357)</f>
        <v>0</v>
      </c>
      <c r="AJ357" s="1">
        <f>MEDIAN($D357)</f>
        <v>0</v>
      </c>
      <c r="AK357" s="1">
        <f>MEDIAN($E357)</f>
        <v>0</v>
      </c>
      <c r="AL357" s="1">
        <f>MEDIAN($F357)</f>
        <v>0</v>
      </c>
      <c r="AM357" s="1">
        <f>MEDIAN($G357)</f>
        <v>0</v>
      </c>
      <c r="AN357" s="1">
        <f>MEDIAN($H357)</f>
        <v>0</v>
      </c>
      <c r="AO357" s="1">
        <f>MEDIAN($I357)</f>
        <v>0</v>
      </c>
      <c r="AP357" s="1">
        <f>MEDIAN($J357)</f>
        <v>0</v>
      </c>
      <c r="AQ357" s="1">
        <f>MEDIAN($K357)</f>
        <v>0</v>
      </c>
      <c r="AR357" s="1">
        <f>MEDIAN($M357)</f>
        <v>0</v>
      </c>
      <c r="AS357" s="1">
        <f>MEDIAN($N357)</f>
        <v>0</v>
      </c>
      <c r="AT357" s="1">
        <f>MEDIAN($P357)</f>
        <v>0</v>
      </c>
      <c r="AU357" s="1">
        <f>MEDIAN($Q357)</f>
        <v>0</v>
      </c>
      <c r="AV357" s="1">
        <f>MEDIAN($R357)</f>
        <v>0</v>
      </c>
      <c r="AW357" s="1">
        <f>MAX($B357)</f>
        <v>0</v>
      </c>
      <c r="AX357" s="1">
        <f>MAX($C357)</f>
        <v>0</v>
      </c>
      <c r="AY357" s="1">
        <f>MAX($D357)</f>
        <v>0</v>
      </c>
      <c r="AZ357" s="1">
        <f>MAX($E357)</f>
        <v>0</v>
      </c>
      <c r="BA357" s="1">
        <f>MAX($F357)</f>
        <v>0</v>
      </c>
      <c r="BB357" s="1">
        <f>MAX($G357)</f>
        <v>0</v>
      </c>
      <c r="BC357" s="1">
        <f>MAX($H357)</f>
        <v>0</v>
      </c>
      <c r="BD357" s="1">
        <f>MAX($I357)</f>
        <v>0</v>
      </c>
      <c r="BE357" s="1">
        <f>MAX($J357)</f>
        <v>0</v>
      </c>
      <c r="BF357" s="1">
        <f>MAX($K357)</f>
        <v>0</v>
      </c>
      <c r="BG357" s="1">
        <f>MAX($M357)</f>
        <v>0</v>
      </c>
      <c r="BH357" s="1">
        <f>MAX($N357)</f>
        <v>0</v>
      </c>
      <c r="BI357" s="1">
        <f>MAX($P357)</f>
        <v>0</v>
      </c>
      <c r="BJ357" s="1">
        <f>MAX($Q357)</f>
        <v>0</v>
      </c>
      <c r="BK357" s="1">
        <f>MAX($R357)</f>
        <v>0</v>
      </c>
    </row>
    <row r="358" spans="1:63">
      <c r="A358" s="1" t="s">
        <v>355</v>
      </c>
      <c r="B358" s="1">
        <v>0</v>
      </c>
      <c r="C358" s="1">
        <v>0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0.02</v>
      </c>
      <c r="J358" s="1">
        <v>3000</v>
      </c>
      <c r="K358" s="1">
        <v>0</v>
      </c>
      <c r="L358" s="1" t="s">
        <v>503</v>
      </c>
      <c r="M358" s="1">
        <v>0</v>
      </c>
      <c r="N358" s="1">
        <v>0</v>
      </c>
      <c r="O358" s="1" t="s">
        <v>507</v>
      </c>
      <c r="P358" s="1">
        <v>1500</v>
      </c>
      <c r="Q358" s="1">
        <v>1</v>
      </c>
      <c r="R358" s="1">
        <v>0</v>
      </c>
      <c r="S358" s="1">
        <f>MIN($B358)</f>
        <v>0</v>
      </c>
      <c r="T358" s="1">
        <f>MIN($C358)</f>
        <v>0</v>
      </c>
      <c r="U358" s="1">
        <f>MIN($D358)</f>
        <v>0</v>
      </c>
      <c r="V358" s="1">
        <f>MIN($E358)</f>
        <v>0</v>
      </c>
      <c r="W358" s="1">
        <f>MIN($F358)</f>
        <v>0</v>
      </c>
      <c r="X358" s="1">
        <f>MIN($G358)</f>
        <v>0</v>
      </c>
      <c r="Y358" s="1">
        <f>MIN($H358)</f>
        <v>0</v>
      </c>
      <c r="Z358" s="1">
        <f>MIN($I358)</f>
        <v>0</v>
      </c>
      <c r="AA358" s="1">
        <f>MIN($J358)</f>
        <v>0</v>
      </c>
      <c r="AB358" s="1">
        <f>MIN($K358)</f>
        <v>0</v>
      </c>
      <c r="AC358" s="1">
        <f>MIN($M358)</f>
        <v>0</v>
      </c>
      <c r="AD358" s="1">
        <f>MIN($N358)</f>
        <v>0</v>
      </c>
      <c r="AE358" s="1">
        <f>MIN($P358)</f>
        <v>0</v>
      </c>
      <c r="AF358" s="1">
        <f>MIN($Q358)</f>
        <v>0</v>
      </c>
      <c r="AG358" s="1">
        <f>MIN($R358)</f>
        <v>0</v>
      </c>
      <c r="AH358" s="1">
        <f>MEDIAN($B358)</f>
        <v>0</v>
      </c>
      <c r="AI358" s="1">
        <f>MEDIAN($C358)</f>
        <v>0</v>
      </c>
      <c r="AJ358" s="1">
        <f>MEDIAN($D358)</f>
        <v>0</v>
      </c>
      <c r="AK358" s="1">
        <f>MEDIAN($E358)</f>
        <v>0</v>
      </c>
      <c r="AL358" s="1">
        <f>MEDIAN($F358)</f>
        <v>0</v>
      </c>
      <c r="AM358" s="1">
        <f>MEDIAN($G358)</f>
        <v>0</v>
      </c>
      <c r="AN358" s="1">
        <f>MEDIAN($H358)</f>
        <v>0</v>
      </c>
      <c r="AO358" s="1">
        <f>MEDIAN($I358)</f>
        <v>0</v>
      </c>
      <c r="AP358" s="1">
        <f>MEDIAN($J358)</f>
        <v>0</v>
      </c>
      <c r="AQ358" s="1">
        <f>MEDIAN($K358)</f>
        <v>0</v>
      </c>
      <c r="AR358" s="1">
        <f>MEDIAN($M358)</f>
        <v>0</v>
      </c>
      <c r="AS358" s="1">
        <f>MEDIAN($N358)</f>
        <v>0</v>
      </c>
      <c r="AT358" s="1">
        <f>MEDIAN($P358)</f>
        <v>0</v>
      </c>
      <c r="AU358" s="1">
        <f>MEDIAN($Q358)</f>
        <v>0</v>
      </c>
      <c r="AV358" s="1">
        <f>MEDIAN($R358)</f>
        <v>0</v>
      </c>
      <c r="AW358" s="1">
        <f>MAX($B358)</f>
        <v>0</v>
      </c>
      <c r="AX358" s="1">
        <f>MAX($C358)</f>
        <v>0</v>
      </c>
      <c r="AY358" s="1">
        <f>MAX($D358)</f>
        <v>0</v>
      </c>
      <c r="AZ358" s="1">
        <f>MAX($E358)</f>
        <v>0</v>
      </c>
      <c r="BA358" s="1">
        <f>MAX($F358)</f>
        <v>0</v>
      </c>
      <c r="BB358" s="1">
        <f>MAX($G358)</f>
        <v>0</v>
      </c>
      <c r="BC358" s="1">
        <f>MAX($H358)</f>
        <v>0</v>
      </c>
      <c r="BD358" s="1">
        <f>MAX($I358)</f>
        <v>0</v>
      </c>
      <c r="BE358" s="1">
        <f>MAX($J358)</f>
        <v>0</v>
      </c>
      <c r="BF358" s="1">
        <f>MAX($K358)</f>
        <v>0</v>
      </c>
      <c r="BG358" s="1">
        <f>MAX($M358)</f>
        <v>0</v>
      </c>
      <c r="BH358" s="1">
        <f>MAX($N358)</f>
        <v>0</v>
      </c>
      <c r="BI358" s="1">
        <f>MAX($P358)</f>
        <v>0</v>
      </c>
      <c r="BJ358" s="1">
        <f>MAX($Q358)</f>
        <v>0</v>
      </c>
      <c r="BK358" s="1">
        <f>MAX($R358)</f>
        <v>0</v>
      </c>
    </row>
    <row r="359" spans="1:63">
      <c r="A359" s="1" t="s">
        <v>356</v>
      </c>
      <c r="B359" s="1">
        <v>0</v>
      </c>
      <c r="C359" s="1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0.02</v>
      </c>
      <c r="J359" s="1">
        <v>3000</v>
      </c>
      <c r="K359" s="1">
        <v>0</v>
      </c>
      <c r="L359" s="1" t="s">
        <v>503</v>
      </c>
      <c r="M359" s="1">
        <v>0</v>
      </c>
      <c r="N359" s="1">
        <v>0</v>
      </c>
      <c r="O359" s="1" t="s">
        <v>507</v>
      </c>
      <c r="P359" s="1">
        <v>1500</v>
      </c>
      <c r="Q359" s="1">
        <v>1</v>
      </c>
      <c r="R359" s="1">
        <v>0</v>
      </c>
      <c r="S359" s="1">
        <f>MIN($B359)</f>
        <v>0</v>
      </c>
      <c r="T359" s="1">
        <f>MIN($C359)</f>
        <v>0</v>
      </c>
      <c r="U359" s="1">
        <f>MIN($D359)</f>
        <v>0</v>
      </c>
      <c r="V359" s="1">
        <f>MIN($E359)</f>
        <v>0</v>
      </c>
      <c r="W359" s="1">
        <f>MIN($F359)</f>
        <v>0</v>
      </c>
      <c r="X359" s="1">
        <f>MIN($G359)</f>
        <v>0</v>
      </c>
      <c r="Y359" s="1">
        <f>MIN($H359)</f>
        <v>0</v>
      </c>
      <c r="Z359" s="1">
        <f>MIN($I359)</f>
        <v>0</v>
      </c>
      <c r="AA359" s="1">
        <f>MIN($J359)</f>
        <v>0</v>
      </c>
      <c r="AB359" s="1">
        <f>MIN($K359)</f>
        <v>0</v>
      </c>
      <c r="AC359" s="1">
        <f>MIN($M359)</f>
        <v>0</v>
      </c>
      <c r="AD359" s="1">
        <f>MIN($N359)</f>
        <v>0</v>
      </c>
      <c r="AE359" s="1">
        <f>MIN($P359)</f>
        <v>0</v>
      </c>
      <c r="AF359" s="1">
        <f>MIN($Q359)</f>
        <v>0</v>
      </c>
      <c r="AG359" s="1">
        <f>MIN($R359)</f>
        <v>0</v>
      </c>
      <c r="AH359" s="1">
        <f>MEDIAN($B359)</f>
        <v>0</v>
      </c>
      <c r="AI359" s="1">
        <f>MEDIAN($C359)</f>
        <v>0</v>
      </c>
      <c r="AJ359" s="1">
        <f>MEDIAN($D359)</f>
        <v>0</v>
      </c>
      <c r="AK359" s="1">
        <f>MEDIAN($E359)</f>
        <v>0</v>
      </c>
      <c r="AL359" s="1">
        <f>MEDIAN($F359)</f>
        <v>0</v>
      </c>
      <c r="AM359" s="1">
        <f>MEDIAN($G359)</f>
        <v>0</v>
      </c>
      <c r="AN359" s="1">
        <f>MEDIAN($H359)</f>
        <v>0</v>
      </c>
      <c r="AO359" s="1">
        <f>MEDIAN($I359)</f>
        <v>0</v>
      </c>
      <c r="AP359" s="1">
        <f>MEDIAN($J359)</f>
        <v>0</v>
      </c>
      <c r="AQ359" s="1">
        <f>MEDIAN($K359)</f>
        <v>0</v>
      </c>
      <c r="AR359" s="1">
        <f>MEDIAN($M359)</f>
        <v>0</v>
      </c>
      <c r="AS359" s="1">
        <f>MEDIAN($N359)</f>
        <v>0</v>
      </c>
      <c r="AT359" s="1">
        <f>MEDIAN($P359)</f>
        <v>0</v>
      </c>
      <c r="AU359" s="1">
        <f>MEDIAN($Q359)</f>
        <v>0</v>
      </c>
      <c r="AV359" s="1">
        <f>MEDIAN($R359)</f>
        <v>0</v>
      </c>
      <c r="AW359" s="1">
        <f>MAX($B359)</f>
        <v>0</v>
      </c>
      <c r="AX359" s="1">
        <f>MAX($C359)</f>
        <v>0</v>
      </c>
      <c r="AY359" s="1">
        <f>MAX($D359)</f>
        <v>0</v>
      </c>
      <c r="AZ359" s="1">
        <f>MAX($E359)</f>
        <v>0</v>
      </c>
      <c r="BA359" s="1">
        <f>MAX($F359)</f>
        <v>0</v>
      </c>
      <c r="BB359" s="1">
        <f>MAX($G359)</f>
        <v>0</v>
      </c>
      <c r="BC359" s="1">
        <f>MAX($H359)</f>
        <v>0</v>
      </c>
      <c r="BD359" s="1">
        <f>MAX($I359)</f>
        <v>0</v>
      </c>
      <c r="BE359" s="1">
        <f>MAX($J359)</f>
        <v>0</v>
      </c>
      <c r="BF359" s="1">
        <f>MAX($K359)</f>
        <v>0</v>
      </c>
      <c r="BG359" s="1">
        <f>MAX($M359)</f>
        <v>0</v>
      </c>
      <c r="BH359" s="1">
        <f>MAX($N359)</f>
        <v>0</v>
      </c>
      <c r="BI359" s="1">
        <f>MAX($P359)</f>
        <v>0</v>
      </c>
      <c r="BJ359" s="1">
        <f>MAX($Q359)</f>
        <v>0</v>
      </c>
      <c r="BK359" s="1">
        <f>MAX($R359)</f>
        <v>0</v>
      </c>
    </row>
    <row r="360" spans="1:63">
      <c r="A360" s="1" t="s">
        <v>357</v>
      </c>
      <c r="B360" s="1">
        <v>0</v>
      </c>
      <c r="C360" s="1">
        <v>0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0.02</v>
      </c>
      <c r="J360" s="1">
        <v>3000</v>
      </c>
      <c r="K360" s="1">
        <v>0</v>
      </c>
      <c r="L360" s="1" t="s">
        <v>503</v>
      </c>
      <c r="M360" s="1">
        <v>0</v>
      </c>
      <c r="N360" s="1">
        <v>0</v>
      </c>
      <c r="O360" s="1" t="s">
        <v>507</v>
      </c>
      <c r="P360" s="1">
        <v>1500</v>
      </c>
      <c r="Q360" s="1">
        <v>1</v>
      </c>
      <c r="R360" s="1">
        <v>0</v>
      </c>
      <c r="S360" s="1">
        <f>MIN($B360)</f>
        <v>0</v>
      </c>
      <c r="T360" s="1">
        <f>MIN($C360)</f>
        <v>0</v>
      </c>
      <c r="U360" s="1">
        <f>MIN($D360)</f>
        <v>0</v>
      </c>
      <c r="V360" s="1">
        <f>MIN($E360)</f>
        <v>0</v>
      </c>
      <c r="W360" s="1">
        <f>MIN($F360)</f>
        <v>0</v>
      </c>
      <c r="X360" s="1">
        <f>MIN($G360)</f>
        <v>0</v>
      </c>
      <c r="Y360" s="1">
        <f>MIN($H360)</f>
        <v>0</v>
      </c>
      <c r="Z360" s="1">
        <f>MIN($I360)</f>
        <v>0</v>
      </c>
      <c r="AA360" s="1">
        <f>MIN($J360)</f>
        <v>0</v>
      </c>
      <c r="AB360" s="1">
        <f>MIN($K360)</f>
        <v>0</v>
      </c>
      <c r="AC360" s="1">
        <f>MIN($M360)</f>
        <v>0</v>
      </c>
      <c r="AD360" s="1">
        <f>MIN($N360)</f>
        <v>0</v>
      </c>
      <c r="AE360" s="1">
        <f>MIN($P360)</f>
        <v>0</v>
      </c>
      <c r="AF360" s="1">
        <f>MIN($Q360)</f>
        <v>0</v>
      </c>
      <c r="AG360" s="1">
        <f>MIN($R360)</f>
        <v>0</v>
      </c>
      <c r="AH360" s="1">
        <f>MEDIAN($B360)</f>
        <v>0</v>
      </c>
      <c r="AI360" s="1">
        <f>MEDIAN($C360)</f>
        <v>0</v>
      </c>
      <c r="AJ360" s="1">
        <f>MEDIAN($D360)</f>
        <v>0</v>
      </c>
      <c r="AK360" s="1">
        <f>MEDIAN($E360)</f>
        <v>0</v>
      </c>
      <c r="AL360" s="1">
        <f>MEDIAN($F360)</f>
        <v>0</v>
      </c>
      <c r="AM360" s="1">
        <f>MEDIAN($G360)</f>
        <v>0</v>
      </c>
      <c r="AN360" s="1">
        <f>MEDIAN($H360)</f>
        <v>0</v>
      </c>
      <c r="AO360" s="1">
        <f>MEDIAN($I360)</f>
        <v>0</v>
      </c>
      <c r="AP360" s="1">
        <f>MEDIAN($J360)</f>
        <v>0</v>
      </c>
      <c r="AQ360" s="1">
        <f>MEDIAN($K360)</f>
        <v>0</v>
      </c>
      <c r="AR360" s="1">
        <f>MEDIAN($M360)</f>
        <v>0</v>
      </c>
      <c r="AS360" s="1">
        <f>MEDIAN($N360)</f>
        <v>0</v>
      </c>
      <c r="AT360" s="1">
        <f>MEDIAN($P360)</f>
        <v>0</v>
      </c>
      <c r="AU360" s="1">
        <f>MEDIAN($Q360)</f>
        <v>0</v>
      </c>
      <c r="AV360" s="1">
        <f>MEDIAN($R360)</f>
        <v>0</v>
      </c>
      <c r="AW360" s="1">
        <f>MAX($B360)</f>
        <v>0</v>
      </c>
      <c r="AX360" s="1">
        <f>MAX($C360)</f>
        <v>0</v>
      </c>
      <c r="AY360" s="1">
        <f>MAX($D360)</f>
        <v>0</v>
      </c>
      <c r="AZ360" s="1">
        <f>MAX($E360)</f>
        <v>0</v>
      </c>
      <c r="BA360" s="1">
        <f>MAX($F360)</f>
        <v>0</v>
      </c>
      <c r="BB360" s="1">
        <f>MAX($G360)</f>
        <v>0</v>
      </c>
      <c r="BC360" s="1">
        <f>MAX($H360)</f>
        <v>0</v>
      </c>
      <c r="BD360" s="1">
        <f>MAX($I360)</f>
        <v>0</v>
      </c>
      <c r="BE360" s="1">
        <f>MAX($J360)</f>
        <v>0</v>
      </c>
      <c r="BF360" s="1">
        <f>MAX($K360)</f>
        <v>0</v>
      </c>
      <c r="BG360" s="1">
        <f>MAX($M360)</f>
        <v>0</v>
      </c>
      <c r="BH360" s="1">
        <f>MAX($N360)</f>
        <v>0</v>
      </c>
      <c r="BI360" s="1">
        <f>MAX($P360)</f>
        <v>0</v>
      </c>
      <c r="BJ360" s="1">
        <f>MAX($Q360)</f>
        <v>0</v>
      </c>
      <c r="BK360" s="1">
        <f>MAX($R360)</f>
        <v>0</v>
      </c>
    </row>
    <row r="361" spans="1:63">
      <c r="A361" s="1" t="s">
        <v>358</v>
      </c>
      <c r="B361" s="1">
        <v>0</v>
      </c>
      <c r="C361" s="1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0.02</v>
      </c>
      <c r="J361" s="1">
        <v>3000</v>
      </c>
      <c r="K361" s="1">
        <v>0</v>
      </c>
      <c r="L361" s="1" t="s">
        <v>503</v>
      </c>
      <c r="M361" s="1">
        <v>0</v>
      </c>
      <c r="N361" s="1">
        <v>0</v>
      </c>
      <c r="O361" s="1" t="s">
        <v>507</v>
      </c>
      <c r="P361" s="1">
        <v>1500</v>
      </c>
      <c r="Q361" s="1">
        <v>1</v>
      </c>
      <c r="R361" s="1">
        <v>0</v>
      </c>
      <c r="S361" s="1">
        <f>MIN($B361)</f>
        <v>0</v>
      </c>
      <c r="T361" s="1">
        <f>MIN($C361)</f>
        <v>0</v>
      </c>
      <c r="U361" s="1">
        <f>MIN($D361)</f>
        <v>0</v>
      </c>
      <c r="V361" s="1">
        <f>MIN($E361)</f>
        <v>0</v>
      </c>
      <c r="W361" s="1">
        <f>MIN($F361)</f>
        <v>0</v>
      </c>
      <c r="X361" s="1">
        <f>MIN($G361)</f>
        <v>0</v>
      </c>
      <c r="Y361" s="1">
        <f>MIN($H361)</f>
        <v>0</v>
      </c>
      <c r="Z361" s="1">
        <f>MIN($I361)</f>
        <v>0</v>
      </c>
      <c r="AA361" s="1">
        <f>MIN($J361)</f>
        <v>0</v>
      </c>
      <c r="AB361" s="1">
        <f>MIN($K361)</f>
        <v>0</v>
      </c>
      <c r="AC361" s="1">
        <f>MIN($M361)</f>
        <v>0</v>
      </c>
      <c r="AD361" s="1">
        <f>MIN($N361)</f>
        <v>0</v>
      </c>
      <c r="AE361" s="1">
        <f>MIN($P361)</f>
        <v>0</v>
      </c>
      <c r="AF361" s="1">
        <f>MIN($Q361)</f>
        <v>0</v>
      </c>
      <c r="AG361" s="1">
        <f>MIN($R361)</f>
        <v>0</v>
      </c>
      <c r="AH361" s="1">
        <f>MEDIAN($B361)</f>
        <v>0</v>
      </c>
      <c r="AI361" s="1">
        <f>MEDIAN($C361)</f>
        <v>0</v>
      </c>
      <c r="AJ361" s="1">
        <f>MEDIAN($D361)</f>
        <v>0</v>
      </c>
      <c r="AK361" s="1">
        <f>MEDIAN($E361)</f>
        <v>0</v>
      </c>
      <c r="AL361" s="1">
        <f>MEDIAN($F361)</f>
        <v>0</v>
      </c>
      <c r="AM361" s="1">
        <f>MEDIAN($G361)</f>
        <v>0</v>
      </c>
      <c r="AN361" s="1">
        <f>MEDIAN($H361)</f>
        <v>0</v>
      </c>
      <c r="AO361" s="1">
        <f>MEDIAN($I361)</f>
        <v>0</v>
      </c>
      <c r="AP361" s="1">
        <f>MEDIAN($J361)</f>
        <v>0</v>
      </c>
      <c r="AQ361" s="1">
        <f>MEDIAN($K361)</f>
        <v>0</v>
      </c>
      <c r="AR361" s="1">
        <f>MEDIAN($M361)</f>
        <v>0</v>
      </c>
      <c r="AS361" s="1">
        <f>MEDIAN($N361)</f>
        <v>0</v>
      </c>
      <c r="AT361" s="1">
        <f>MEDIAN($P361)</f>
        <v>0</v>
      </c>
      <c r="AU361" s="1">
        <f>MEDIAN($Q361)</f>
        <v>0</v>
      </c>
      <c r="AV361" s="1">
        <f>MEDIAN($R361)</f>
        <v>0</v>
      </c>
      <c r="AW361" s="1">
        <f>MAX($B361)</f>
        <v>0</v>
      </c>
      <c r="AX361" s="1">
        <f>MAX($C361)</f>
        <v>0</v>
      </c>
      <c r="AY361" s="1">
        <f>MAX($D361)</f>
        <v>0</v>
      </c>
      <c r="AZ361" s="1">
        <f>MAX($E361)</f>
        <v>0</v>
      </c>
      <c r="BA361" s="1">
        <f>MAX($F361)</f>
        <v>0</v>
      </c>
      <c r="BB361" s="1">
        <f>MAX($G361)</f>
        <v>0</v>
      </c>
      <c r="BC361" s="1">
        <f>MAX($H361)</f>
        <v>0</v>
      </c>
      <c r="BD361" s="1">
        <f>MAX($I361)</f>
        <v>0</v>
      </c>
      <c r="BE361" s="1">
        <f>MAX($J361)</f>
        <v>0</v>
      </c>
      <c r="BF361" s="1">
        <f>MAX($K361)</f>
        <v>0</v>
      </c>
      <c r="BG361" s="1">
        <f>MAX($M361)</f>
        <v>0</v>
      </c>
      <c r="BH361" s="1">
        <f>MAX($N361)</f>
        <v>0</v>
      </c>
      <c r="BI361" s="1">
        <f>MAX($P361)</f>
        <v>0</v>
      </c>
      <c r="BJ361" s="1">
        <f>MAX($Q361)</f>
        <v>0</v>
      </c>
      <c r="BK361" s="1">
        <f>MAX($R361)</f>
        <v>0</v>
      </c>
    </row>
    <row r="362" spans="1:63">
      <c r="A362" s="1" t="s">
        <v>359</v>
      </c>
      <c r="B362" s="1">
        <v>0</v>
      </c>
      <c r="C362" s="1">
        <v>0</v>
      </c>
      <c r="D362" s="1">
        <v>0</v>
      </c>
      <c r="E362" s="1">
        <v>0</v>
      </c>
      <c r="F362" s="1">
        <v>0</v>
      </c>
      <c r="G362" s="1">
        <v>0</v>
      </c>
      <c r="H362" s="1">
        <v>0</v>
      </c>
      <c r="I362" s="1">
        <v>0.02</v>
      </c>
      <c r="J362" s="1">
        <v>3000</v>
      </c>
      <c r="K362" s="1">
        <v>0</v>
      </c>
      <c r="L362" s="1" t="s">
        <v>503</v>
      </c>
      <c r="M362" s="1">
        <v>0</v>
      </c>
      <c r="N362" s="1">
        <v>0</v>
      </c>
      <c r="O362" s="1" t="s">
        <v>507</v>
      </c>
      <c r="P362" s="1">
        <v>1500</v>
      </c>
      <c r="Q362" s="1">
        <v>1</v>
      </c>
      <c r="R362" s="1">
        <v>0</v>
      </c>
      <c r="S362" s="1">
        <f>MIN($B362)</f>
        <v>0</v>
      </c>
      <c r="T362" s="1">
        <f>MIN($C362)</f>
        <v>0</v>
      </c>
      <c r="U362" s="1">
        <f>MIN($D362)</f>
        <v>0</v>
      </c>
      <c r="V362" s="1">
        <f>MIN($E362)</f>
        <v>0</v>
      </c>
      <c r="W362" s="1">
        <f>MIN($F362)</f>
        <v>0</v>
      </c>
      <c r="X362" s="1">
        <f>MIN($G362)</f>
        <v>0</v>
      </c>
      <c r="Y362" s="1">
        <f>MIN($H362)</f>
        <v>0</v>
      </c>
      <c r="Z362" s="1">
        <f>MIN($I362)</f>
        <v>0</v>
      </c>
      <c r="AA362" s="1">
        <f>MIN($J362)</f>
        <v>0</v>
      </c>
      <c r="AB362" s="1">
        <f>MIN($K362)</f>
        <v>0</v>
      </c>
      <c r="AC362" s="1">
        <f>MIN($M362)</f>
        <v>0</v>
      </c>
      <c r="AD362" s="1">
        <f>MIN($N362)</f>
        <v>0</v>
      </c>
      <c r="AE362" s="1">
        <f>MIN($P362)</f>
        <v>0</v>
      </c>
      <c r="AF362" s="1">
        <f>MIN($Q362)</f>
        <v>0</v>
      </c>
      <c r="AG362" s="1">
        <f>MIN($R362)</f>
        <v>0</v>
      </c>
      <c r="AH362" s="1">
        <f>MEDIAN($B362)</f>
        <v>0</v>
      </c>
      <c r="AI362" s="1">
        <f>MEDIAN($C362)</f>
        <v>0</v>
      </c>
      <c r="AJ362" s="1">
        <f>MEDIAN($D362)</f>
        <v>0</v>
      </c>
      <c r="AK362" s="1">
        <f>MEDIAN($E362)</f>
        <v>0</v>
      </c>
      <c r="AL362" s="1">
        <f>MEDIAN($F362)</f>
        <v>0</v>
      </c>
      <c r="AM362" s="1">
        <f>MEDIAN($G362)</f>
        <v>0</v>
      </c>
      <c r="AN362" s="1">
        <f>MEDIAN($H362)</f>
        <v>0</v>
      </c>
      <c r="AO362" s="1">
        <f>MEDIAN($I362)</f>
        <v>0</v>
      </c>
      <c r="AP362" s="1">
        <f>MEDIAN($J362)</f>
        <v>0</v>
      </c>
      <c r="AQ362" s="1">
        <f>MEDIAN($K362)</f>
        <v>0</v>
      </c>
      <c r="AR362" s="1">
        <f>MEDIAN($M362)</f>
        <v>0</v>
      </c>
      <c r="AS362" s="1">
        <f>MEDIAN($N362)</f>
        <v>0</v>
      </c>
      <c r="AT362" s="1">
        <f>MEDIAN($P362)</f>
        <v>0</v>
      </c>
      <c r="AU362" s="1">
        <f>MEDIAN($Q362)</f>
        <v>0</v>
      </c>
      <c r="AV362" s="1">
        <f>MEDIAN($R362)</f>
        <v>0</v>
      </c>
      <c r="AW362" s="1">
        <f>MAX($B362)</f>
        <v>0</v>
      </c>
      <c r="AX362" s="1">
        <f>MAX($C362)</f>
        <v>0</v>
      </c>
      <c r="AY362" s="1">
        <f>MAX($D362)</f>
        <v>0</v>
      </c>
      <c r="AZ362" s="1">
        <f>MAX($E362)</f>
        <v>0</v>
      </c>
      <c r="BA362" s="1">
        <f>MAX($F362)</f>
        <v>0</v>
      </c>
      <c r="BB362" s="1">
        <f>MAX($G362)</f>
        <v>0</v>
      </c>
      <c r="BC362" s="1">
        <f>MAX($H362)</f>
        <v>0</v>
      </c>
      <c r="BD362" s="1">
        <f>MAX($I362)</f>
        <v>0</v>
      </c>
      <c r="BE362" s="1">
        <f>MAX($J362)</f>
        <v>0</v>
      </c>
      <c r="BF362" s="1">
        <f>MAX($K362)</f>
        <v>0</v>
      </c>
      <c r="BG362" s="1">
        <f>MAX($M362)</f>
        <v>0</v>
      </c>
      <c r="BH362" s="1">
        <f>MAX($N362)</f>
        <v>0</v>
      </c>
      <c r="BI362" s="1">
        <f>MAX($P362)</f>
        <v>0</v>
      </c>
      <c r="BJ362" s="1">
        <f>MAX($Q362)</f>
        <v>0</v>
      </c>
      <c r="BK362" s="1">
        <f>MAX($R362)</f>
        <v>0</v>
      </c>
    </row>
    <row r="363" spans="1:63">
      <c r="A363" s="1" t="s">
        <v>360</v>
      </c>
      <c r="B363" s="1">
        <v>0</v>
      </c>
      <c r="C363" s="1">
        <v>0</v>
      </c>
      <c r="D363" s="1">
        <v>0</v>
      </c>
      <c r="E363" s="1">
        <v>0</v>
      </c>
      <c r="F363" s="1">
        <v>0</v>
      </c>
      <c r="G363" s="1">
        <v>0</v>
      </c>
      <c r="H363" s="1">
        <v>0</v>
      </c>
      <c r="I363" s="1">
        <v>0.02</v>
      </c>
      <c r="J363" s="1">
        <v>3000</v>
      </c>
      <c r="K363" s="1">
        <v>0</v>
      </c>
      <c r="L363" s="1" t="s">
        <v>503</v>
      </c>
      <c r="M363" s="1">
        <v>0</v>
      </c>
      <c r="N363" s="1">
        <v>0</v>
      </c>
      <c r="O363" s="1" t="s">
        <v>507</v>
      </c>
      <c r="P363" s="1">
        <v>1500</v>
      </c>
      <c r="Q363" s="1">
        <v>1</v>
      </c>
      <c r="R363" s="1">
        <v>0</v>
      </c>
      <c r="S363" s="1">
        <f>MIN($B363)</f>
        <v>0</v>
      </c>
      <c r="T363" s="1">
        <f>MIN($C363)</f>
        <v>0</v>
      </c>
      <c r="U363" s="1">
        <f>MIN($D363)</f>
        <v>0</v>
      </c>
      <c r="V363" s="1">
        <f>MIN($E363)</f>
        <v>0</v>
      </c>
      <c r="W363" s="1">
        <f>MIN($F363)</f>
        <v>0</v>
      </c>
      <c r="X363" s="1">
        <f>MIN($G363)</f>
        <v>0</v>
      </c>
      <c r="Y363" s="1">
        <f>MIN($H363)</f>
        <v>0</v>
      </c>
      <c r="Z363" s="1">
        <f>MIN($I363)</f>
        <v>0</v>
      </c>
      <c r="AA363" s="1">
        <f>MIN($J363)</f>
        <v>0</v>
      </c>
      <c r="AB363" s="1">
        <f>MIN($K363)</f>
        <v>0</v>
      </c>
      <c r="AC363" s="1">
        <f>MIN($M363)</f>
        <v>0</v>
      </c>
      <c r="AD363" s="1">
        <f>MIN($N363)</f>
        <v>0</v>
      </c>
      <c r="AE363" s="1">
        <f>MIN($P363)</f>
        <v>0</v>
      </c>
      <c r="AF363" s="1">
        <f>MIN($Q363)</f>
        <v>0</v>
      </c>
      <c r="AG363" s="1">
        <f>MIN($R363)</f>
        <v>0</v>
      </c>
      <c r="AH363" s="1">
        <f>MEDIAN($B363)</f>
        <v>0</v>
      </c>
      <c r="AI363" s="1">
        <f>MEDIAN($C363)</f>
        <v>0</v>
      </c>
      <c r="AJ363" s="1">
        <f>MEDIAN($D363)</f>
        <v>0</v>
      </c>
      <c r="AK363" s="1">
        <f>MEDIAN($E363)</f>
        <v>0</v>
      </c>
      <c r="AL363" s="1">
        <f>MEDIAN($F363)</f>
        <v>0</v>
      </c>
      <c r="AM363" s="1">
        <f>MEDIAN($G363)</f>
        <v>0</v>
      </c>
      <c r="AN363" s="1">
        <f>MEDIAN($H363)</f>
        <v>0</v>
      </c>
      <c r="AO363" s="1">
        <f>MEDIAN($I363)</f>
        <v>0</v>
      </c>
      <c r="AP363" s="1">
        <f>MEDIAN($J363)</f>
        <v>0</v>
      </c>
      <c r="AQ363" s="1">
        <f>MEDIAN($K363)</f>
        <v>0</v>
      </c>
      <c r="AR363" s="1">
        <f>MEDIAN($M363)</f>
        <v>0</v>
      </c>
      <c r="AS363" s="1">
        <f>MEDIAN($N363)</f>
        <v>0</v>
      </c>
      <c r="AT363" s="1">
        <f>MEDIAN($P363)</f>
        <v>0</v>
      </c>
      <c r="AU363" s="1">
        <f>MEDIAN($Q363)</f>
        <v>0</v>
      </c>
      <c r="AV363" s="1">
        <f>MEDIAN($R363)</f>
        <v>0</v>
      </c>
      <c r="AW363" s="1">
        <f>MAX($B363)</f>
        <v>0</v>
      </c>
      <c r="AX363" s="1">
        <f>MAX($C363)</f>
        <v>0</v>
      </c>
      <c r="AY363" s="1">
        <f>MAX($D363)</f>
        <v>0</v>
      </c>
      <c r="AZ363" s="1">
        <f>MAX($E363)</f>
        <v>0</v>
      </c>
      <c r="BA363" s="1">
        <f>MAX($F363)</f>
        <v>0</v>
      </c>
      <c r="BB363" s="1">
        <f>MAX($G363)</f>
        <v>0</v>
      </c>
      <c r="BC363" s="1">
        <f>MAX($H363)</f>
        <v>0</v>
      </c>
      <c r="BD363" s="1">
        <f>MAX($I363)</f>
        <v>0</v>
      </c>
      <c r="BE363" s="1">
        <f>MAX($J363)</f>
        <v>0</v>
      </c>
      <c r="BF363" s="1">
        <f>MAX($K363)</f>
        <v>0</v>
      </c>
      <c r="BG363" s="1">
        <f>MAX($M363)</f>
        <v>0</v>
      </c>
      <c r="BH363" s="1">
        <f>MAX($N363)</f>
        <v>0</v>
      </c>
      <c r="BI363" s="1">
        <f>MAX($P363)</f>
        <v>0</v>
      </c>
      <c r="BJ363" s="1">
        <f>MAX($Q363)</f>
        <v>0</v>
      </c>
      <c r="BK363" s="1">
        <f>MAX($R363)</f>
        <v>0</v>
      </c>
    </row>
    <row r="364" spans="1:63">
      <c r="A364" s="1" t="s">
        <v>361</v>
      </c>
      <c r="B364" s="1">
        <v>0</v>
      </c>
      <c r="C364" s="1">
        <v>0</v>
      </c>
      <c r="D364" s="1">
        <v>0</v>
      </c>
      <c r="E364" s="1">
        <v>0</v>
      </c>
      <c r="F364" s="1">
        <v>0</v>
      </c>
      <c r="G364" s="1">
        <v>0</v>
      </c>
      <c r="H364" s="1">
        <v>0</v>
      </c>
      <c r="I364" s="1">
        <v>0.02</v>
      </c>
      <c r="J364" s="1">
        <v>3000</v>
      </c>
      <c r="K364" s="1">
        <v>0</v>
      </c>
      <c r="L364" s="1" t="s">
        <v>503</v>
      </c>
      <c r="M364" s="1">
        <v>0</v>
      </c>
      <c r="N364" s="1">
        <v>0</v>
      </c>
      <c r="O364" s="1" t="s">
        <v>507</v>
      </c>
      <c r="P364" s="1">
        <v>1500</v>
      </c>
      <c r="Q364" s="1">
        <v>1</v>
      </c>
      <c r="R364" s="1">
        <v>0</v>
      </c>
      <c r="S364" s="1">
        <f>MIN($B364)</f>
        <v>0</v>
      </c>
      <c r="T364" s="1">
        <f>MIN($C364)</f>
        <v>0</v>
      </c>
      <c r="U364" s="1">
        <f>MIN($D364)</f>
        <v>0</v>
      </c>
      <c r="V364" s="1">
        <f>MIN($E364)</f>
        <v>0</v>
      </c>
      <c r="W364" s="1">
        <f>MIN($F364)</f>
        <v>0</v>
      </c>
      <c r="X364" s="1">
        <f>MIN($G364)</f>
        <v>0</v>
      </c>
      <c r="Y364" s="1">
        <f>MIN($H364)</f>
        <v>0</v>
      </c>
      <c r="Z364" s="1">
        <f>MIN($I364)</f>
        <v>0</v>
      </c>
      <c r="AA364" s="1">
        <f>MIN($J364)</f>
        <v>0</v>
      </c>
      <c r="AB364" s="1">
        <f>MIN($K364)</f>
        <v>0</v>
      </c>
      <c r="AC364" s="1">
        <f>MIN($M364)</f>
        <v>0</v>
      </c>
      <c r="AD364" s="1">
        <f>MIN($N364)</f>
        <v>0</v>
      </c>
      <c r="AE364" s="1">
        <f>MIN($P364)</f>
        <v>0</v>
      </c>
      <c r="AF364" s="1">
        <f>MIN($Q364)</f>
        <v>0</v>
      </c>
      <c r="AG364" s="1">
        <f>MIN($R364)</f>
        <v>0</v>
      </c>
      <c r="AH364" s="1">
        <f>MEDIAN($B364)</f>
        <v>0</v>
      </c>
      <c r="AI364" s="1">
        <f>MEDIAN($C364)</f>
        <v>0</v>
      </c>
      <c r="AJ364" s="1">
        <f>MEDIAN($D364)</f>
        <v>0</v>
      </c>
      <c r="AK364" s="1">
        <f>MEDIAN($E364)</f>
        <v>0</v>
      </c>
      <c r="AL364" s="1">
        <f>MEDIAN($F364)</f>
        <v>0</v>
      </c>
      <c r="AM364" s="1">
        <f>MEDIAN($G364)</f>
        <v>0</v>
      </c>
      <c r="AN364" s="1">
        <f>MEDIAN($H364)</f>
        <v>0</v>
      </c>
      <c r="AO364" s="1">
        <f>MEDIAN($I364)</f>
        <v>0</v>
      </c>
      <c r="AP364" s="1">
        <f>MEDIAN($J364)</f>
        <v>0</v>
      </c>
      <c r="AQ364" s="1">
        <f>MEDIAN($K364)</f>
        <v>0</v>
      </c>
      <c r="AR364" s="1">
        <f>MEDIAN($M364)</f>
        <v>0</v>
      </c>
      <c r="AS364" s="1">
        <f>MEDIAN($N364)</f>
        <v>0</v>
      </c>
      <c r="AT364" s="1">
        <f>MEDIAN($P364)</f>
        <v>0</v>
      </c>
      <c r="AU364" s="1">
        <f>MEDIAN($Q364)</f>
        <v>0</v>
      </c>
      <c r="AV364" s="1">
        <f>MEDIAN($R364)</f>
        <v>0</v>
      </c>
      <c r="AW364" s="1">
        <f>MAX($B364)</f>
        <v>0</v>
      </c>
      <c r="AX364" s="1">
        <f>MAX($C364)</f>
        <v>0</v>
      </c>
      <c r="AY364" s="1">
        <f>MAX($D364)</f>
        <v>0</v>
      </c>
      <c r="AZ364" s="1">
        <f>MAX($E364)</f>
        <v>0</v>
      </c>
      <c r="BA364" s="1">
        <f>MAX($F364)</f>
        <v>0</v>
      </c>
      <c r="BB364" s="1">
        <f>MAX($G364)</f>
        <v>0</v>
      </c>
      <c r="BC364" s="1">
        <f>MAX($H364)</f>
        <v>0</v>
      </c>
      <c r="BD364" s="1">
        <f>MAX($I364)</f>
        <v>0</v>
      </c>
      <c r="BE364" s="1">
        <f>MAX($J364)</f>
        <v>0</v>
      </c>
      <c r="BF364" s="1">
        <f>MAX($K364)</f>
        <v>0</v>
      </c>
      <c r="BG364" s="1">
        <f>MAX($M364)</f>
        <v>0</v>
      </c>
      <c r="BH364" s="1">
        <f>MAX($N364)</f>
        <v>0</v>
      </c>
      <c r="BI364" s="1">
        <f>MAX($P364)</f>
        <v>0</v>
      </c>
      <c r="BJ364" s="1">
        <f>MAX($Q364)</f>
        <v>0</v>
      </c>
      <c r="BK364" s="1">
        <f>MAX($R364)</f>
        <v>0</v>
      </c>
    </row>
    <row r="365" spans="1:63">
      <c r="A365" s="1" t="s">
        <v>362</v>
      </c>
      <c r="B365" s="1">
        <v>0</v>
      </c>
      <c r="C365" s="1">
        <v>0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0.023</v>
      </c>
      <c r="J365" s="1">
        <v>3000</v>
      </c>
      <c r="K365" s="1">
        <v>0</v>
      </c>
      <c r="L365" s="1" t="s">
        <v>503</v>
      </c>
      <c r="M365" s="1">
        <v>0</v>
      </c>
      <c r="N365" s="1">
        <v>0</v>
      </c>
      <c r="O365" s="1" t="s">
        <v>507</v>
      </c>
      <c r="P365" s="1">
        <v>1500</v>
      </c>
      <c r="Q365" s="1">
        <v>1</v>
      </c>
      <c r="R365" s="1">
        <v>0</v>
      </c>
      <c r="S365" s="1">
        <f>MIN($B365)</f>
        <v>0</v>
      </c>
      <c r="T365" s="1">
        <f>MIN($C365)</f>
        <v>0</v>
      </c>
      <c r="U365" s="1">
        <f>MIN($D365)</f>
        <v>0</v>
      </c>
      <c r="V365" s="1">
        <f>MIN($E365)</f>
        <v>0</v>
      </c>
      <c r="W365" s="1">
        <f>MIN($F365)</f>
        <v>0</v>
      </c>
      <c r="X365" s="1">
        <f>MIN($G365)</f>
        <v>0</v>
      </c>
      <c r="Y365" s="1">
        <f>MIN($H365)</f>
        <v>0</v>
      </c>
      <c r="Z365" s="1">
        <f>MIN($I365)</f>
        <v>0</v>
      </c>
      <c r="AA365" s="1">
        <f>MIN($J365)</f>
        <v>0</v>
      </c>
      <c r="AB365" s="1">
        <f>MIN($K365)</f>
        <v>0</v>
      </c>
      <c r="AC365" s="1">
        <f>MIN($M365)</f>
        <v>0</v>
      </c>
      <c r="AD365" s="1">
        <f>MIN($N365)</f>
        <v>0</v>
      </c>
      <c r="AE365" s="1">
        <f>MIN($P365)</f>
        <v>0</v>
      </c>
      <c r="AF365" s="1">
        <f>MIN($Q365)</f>
        <v>0</v>
      </c>
      <c r="AG365" s="1">
        <f>MIN($R365)</f>
        <v>0</v>
      </c>
      <c r="AH365" s="1">
        <f>MEDIAN($B365)</f>
        <v>0</v>
      </c>
      <c r="AI365" s="1">
        <f>MEDIAN($C365)</f>
        <v>0</v>
      </c>
      <c r="AJ365" s="1">
        <f>MEDIAN($D365)</f>
        <v>0</v>
      </c>
      <c r="AK365" s="1">
        <f>MEDIAN($E365)</f>
        <v>0</v>
      </c>
      <c r="AL365" s="1">
        <f>MEDIAN($F365)</f>
        <v>0</v>
      </c>
      <c r="AM365" s="1">
        <f>MEDIAN($G365)</f>
        <v>0</v>
      </c>
      <c r="AN365" s="1">
        <f>MEDIAN($H365)</f>
        <v>0</v>
      </c>
      <c r="AO365" s="1">
        <f>MEDIAN($I365)</f>
        <v>0</v>
      </c>
      <c r="AP365" s="1">
        <f>MEDIAN($J365)</f>
        <v>0</v>
      </c>
      <c r="AQ365" s="1">
        <f>MEDIAN($K365)</f>
        <v>0</v>
      </c>
      <c r="AR365" s="1">
        <f>MEDIAN($M365)</f>
        <v>0</v>
      </c>
      <c r="AS365" s="1">
        <f>MEDIAN($N365)</f>
        <v>0</v>
      </c>
      <c r="AT365" s="1">
        <f>MEDIAN($P365)</f>
        <v>0</v>
      </c>
      <c r="AU365" s="1">
        <f>MEDIAN($Q365)</f>
        <v>0</v>
      </c>
      <c r="AV365" s="1">
        <f>MEDIAN($R365)</f>
        <v>0</v>
      </c>
      <c r="AW365" s="1">
        <f>MAX($B365)</f>
        <v>0</v>
      </c>
      <c r="AX365" s="1">
        <f>MAX($C365)</f>
        <v>0</v>
      </c>
      <c r="AY365" s="1">
        <f>MAX($D365)</f>
        <v>0</v>
      </c>
      <c r="AZ365" s="1">
        <f>MAX($E365)</f>
        <v>0</v>
      </c>
      <c r="BA365" s="1">
        <f>MAX($F365)</f>
        <v>0</v>
      </c>
      <c r="BB365" s="1">
        <f>MAX($G365)</f>
        <v>0</v>
      </c>
      <c r="BC365" s="1">
        <f>MAX($H365)</f>
        <v>0</v>
      </c>
      <c r="BD365" s="1">
        <f>MAX($I365)</f>
        <v>0</v>
      </c>
      <c r="BE365" s="1">
        <f>MAX($J365)</f>
        <v>0</v>
      </c>
      <c r="BF365" s="1">
        <f>MAX($K365)</f>
        <v>0</v>
      </c>
      <c r="BG365" s="1">
        <f>MAX($M365)</f>
        <v>0</v>
      </c>
      <c r="BH365" s="1">
        <f>MAX($N365)</f>
        <v>0</v>
      </c>
      <c r="BI365" s="1">
        <f>MAX($P365)</f>
        <v>0</v>
      </c>
      <c r="BJ365" s="1">
        <f>MAX($Q365)</f>
        <v>0</v>
      </c>
      <c r="BK365" s="1">
        <f>MAX($R365)</f>
        <v>0</v>
      </c>
    </row>
    <row r="366" spans="1:63">
      <c r="A366" s="1" t="s">
        <v>363</v>
      </c>
      <c r="B366" s="1">
        <v>0</v>
      </c>
      <c r="C366" s="1">
        <v>0</v>
      </c>
      <c r="D366" s="1">
        <v>0</v>
      </c>
      <c r="E366" s="1">
        <v>0</v>
      </c>
      <c r="F366" s="1">
        <v>0</v>
      </c>
      <c r="G366" s="1">
        <v>0</v>
      </c>
      <c r="H366" s="1">
        <v>0</v>
      </c>
      <c r="I366" s="1">
        <v>0.02</v>
      </c>
      <c r="J366" s="1">
        <v>3000</v>
      </c>
      <c r="K366" s="1">
        <v>0</v>
      </c>
      <c r="L366" s="1" t="s">
        <v>503</v>
      </c>
      <c r="M366" s="1">
        <v>0</v>
      </c>
      <c r="N366" s="1">
        <v>0</v>
      </c>
      <c r="O366" s="1" t="s">
        <v>507</v>
      </c>
      <c r="P366" s="1">
        <v>1500</v>
      </c>
      <c r="Q366" s="1">
        <v>1</v>
      </c>
      <c r="R366" s="1">
        <v>0</v>
      </c>
      <c r="S366" s="1">
        <f>MIN($B366)</f>
        <v>0</v>
      </c>
      <c r="T366" s="1">
        <f>MIN($C366)</f>
        <v>0</v>
      </c>
      <c r="U366" s="1">
        <f>MIN($D366)</f>
        <v>0</v>
      </c>
      <c r="V366" s="1">
        <f>MIN($E366)</f>
        <v>0</v>
      </c>
      <c r="W366" s="1">
        <f>MIN($F366)</f>
        <v>0</v>
      </c>
      <c r="X366" s="1">
        <f>MIN($G366)</f>
        <v>0</v>
      </c>
      <c r="Y366" s="1">
        <f>MIN($H366)</f>
        <v>0</v>
      </c>
      <c r="Z366" s="1">
        <f>MIN($I366)</f>
        <v>0</v>
      </c>
      <c r="AA366" s="1">
        <f>MIN($J366)</f>
        <v>0</v>
      </c>
      <c r="AB366" s="1">
        <f>MIN($K366)</f>
        <v>0</v>
      </c>
      <c r="AC366" s="1">
        <f>MIN($M366)</f>
        <v>0</v>
      </c>
      <c r="AD366" s="1">
        <f>MIN($N366)</f>
        <v>0</v>
      </c>
      <c r="AE366" s="1">
        <f>MIN($P366)</f>
        <v>0</v>
      </c>
      <c r="AF366" s="1">
        <f>MIN($Q366)</f>
        <v>0</v>
      </c>
      <c r="AG366" s="1">
        <f>MIN($R366)</f>
        <v>0</v>
      </c>
      <c r="AH366" s="1">
        <f>MEDIAN($B366)</f>
        <v>0</v>
      </c>
      <c r="AI366" s="1">
        <f>MEDIAN($C366)</f>
        <v>0</v>
      </c>
      <c r="AJ366" s="1">
        <f>MEDIAN($D366)</f>
        <v>0</v>
      </c>
      <c r="AK366" s="1">
        <f>MEDIAN($E366)</f>
        <v>0</v>
      </c>
      <c r="AL366" s="1">
        <f>MEDIAN($F366)</f>
        <v>0</v>
      </c>
      <c r="AM366" s="1">
        <f>MEDIAN($G366)</f>
        <v>0</v>
      </c>
      <c r="AN366" s="1">
        <f>MEDIAN($H366)</f>
        <v>0</v>
      </c>
      <c r="AO366" s="1">
        <f>MEDIAN($I366)</f>
        <v>0</v>
      </c>
      <c r="AP366" s="1">
        <f>MEDIAN($J366)</f>
        <v>0</v>
      </c>
      <c r="AQ366" s="1">
        <f>MEDIAN($K366)</f>
        <v>0</v>
      </c>
      <c r="AR366" s="1">
        <f>MEDIAN($M366)</f>
        <v>0</v>
      </c>
      <c r="AS366" s="1">
        <f>MEDIAN($N366)</f>
        <v>0</v>
      </c>
      <c r="AT366" s="1">
        <f>MEDIAN($P366)</f>
        <v>0</v>
      </c>
      <c r="AU366" s="1">
        <f>MEDIAN($Q366)</f>
        <v>0</v>
      </c>
      <c r="AV366" s="1">
        <f>MEDIAN($R366)</f>
        <v>0</v>
      </c>
      <c r="AW366" s="1">
        <f>MAX($B366)</f>
        <v>0</v>
      </c>
      <c r="AX366" s="1">
        <f>MAX($C366)</f>
        <v>0</v>
      </c>
      <c r="AY366" s="1">
        <f>MAX($D366)</f>
        <v>0</v>
      </c>
      <c r="AZ366" s="1">
        <f>MAX($E366)</f>
        <v>0</v>
      </c>
      <c r="BA366" s="1">
        <f>MAX($F366)</f>
        <v>0</v>
      </c>
      <c r="BB366" s="1">
        <f>MAX($G366)</f>
        <v>0</v>
      </c>
      <c r="BC366" s="1">
        <f>MAX($H366)</f>
        <v>0</v>
      </c>
      <c r="BD366" s="1">
        <f>MAX($I366)</f>
        <v>0</v>
      </c>
      <c r="BE366" s="1">
        <f>MAX($J366)</f>
        <v>0</v>
      </c>
      <c r="BF366" s="1">
        <f>MAX($K366)</f>
        <v>0</v>
      </c>
      <c r="BG366" s="1">
        <f>MAX($M366)</f>
        <v>0</v>
      </c>
      <c r="BH366" s="1">
        <f>MAX($N366)</f>
        <v>0</v>
      </c>
      <c r="BI366" s="1">
        <f>MAX($P366)</f>
        <v>0</v>
      </c>
      <c r="BJ366" s="1">
        <f>MAX($Q366)</f>
        <v>0</v>
      </c>
      <c r="BK366" s="1">
        <f>MAX($R366)</f>
        <v>0</v>
      </c>
    </row>
    <row r="367" spans="1:63">
      <c r="A367" s="1" t="s">
        <v>364</v>
      </c>
      <c r="B367" s="1">
        <v>0</v>
      </c>
      <c r="C367" s="1">
        <v>0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0.023</v>
      </c>
      <c r="J367" s="1">
        <v>3000</v>
      </c>
      <c r="K367" s="1">
        <v>0</v>
      </c>
      <c r="L367" s="1" t="s">
        <v>503</v>
      </c>
      <c r="M367" s="1">
        <v>0</v>
      </c>
      <c r="N367" s="1">
        <v>0</v>
      </c>
      <c r="O367" s="1" t="s">
        <v>507</v>
      </c>
      <c r="P367" s="1">
        <v>1500</v>
      </c>
      <c r="Q367" s="1">
        <v>1</v>
      </c>
      <c r="R367" s="1">
        <v>0</v>
      </c>
      <c r="S367" s="1">
        <f>MIN($B367)</f>
        <v>0</v>
      </c>
      <c r="T367" s="1">
        <f>MIN($C367)</f>
        <v>0</v>
      </c>
      <c r="U367" s="1">
        <f>MIN($D367)</f>
        <v>0</v>
      </c>
      <c r="V367" s="1">
        <f>MIN($E367)</f>
        <v>0</v>
      </c>
      <c r="W367" s="1">
        <f>MIN($F367)</f>
        <v>0</v>
      </c>
      <c r="X367" s="1">
        <f>MIN($G367)</f>
        <v>0</v>
      </c>
      <c r="Y367" s="1">
        <f>MIN($H367)</f>
        <v>0</v>
      </c>
      <c r="Z367" s="1">
        <f>MIN($I367)</f>
        <v>0</v>
      </c>
      <c r="AA367" s="1">
        <f>MIN($J367)</f>
        <v>0</v>
      </c>
      <c r="AB367" s="1">
        <f>MIN($K367)</f>
        <v>0</v>
      </c>
      <c r="AC367" s="1">
        <f>MIN($M367)</f>
        <v>0</v>
      </c>
      <c r="AD367" s="1">
        <f>MIN($N367)</f>
        <v>0</v>
      </c>
      <c r="AE367" s="1">
        <f>MIN($P367)</f>
        <v>0</v>
      </c>
      <c r="AF367" s="1">
        <f>MIN($Q367)</f>
        <v>0</v>
      </c>
      <c r="AG367" s="1">
        <f>MIN($R367)</f>
        <v>0</v>
      </c>
      <c r="AH367" s="1">
        <f>MEDIAN($B367)</f>
        <v>0</v>
      </c>
      <c r="AI367" s="1">
        <f>MEDIAN($C367)</f>
        <v>0</v>
      </c>
      <c r="AJ367" s="1">
        <f>MEDIAN($D367)</f>
        <v>0</v>
      </c>
      <c r="AK367" s="1">
        <f>MEDIAN($E367)</f>
        <v>0</v>
      </c>
      <c r="AL367" s="1">
        <f>MEDIAN($F367)</f>
        <v>0</v>
      </c>
      <c r="AM367" s="1">
        <f>MEDIAN($G367)</f>
        <v>0</v>
      </c>
      <c r="AN367" s="1">
        <f>MEDIAN($H367)</f>
        <v>0</v>
      </c>
      <c r="AO367" s="1">
        <f>MEDIAN($I367)</f>
        <v>0</v>
      </c>
      <c r="AP367" s="1">
        <f>MEDIAN($J367)</f>
        <v>0</v>
      </c>
      <c r="AQ367" s="1">
        <f>MEDIAN($K367)</f>
        <v>0</v>
      </c>
      <c r="AR367" s="1">
        <f>MEDIAN($M367)</f>
        <v>0</v>
      </c>
      <c r="AS367" s="1">
        <f>MEDIAN($N367)</f>
        <v>0</v>
      </c>
      <c r="AT367" s="1">
        <f>MEDIAN($P367)</f>
        <v>0</v>
      </c>
      <c r="AU367" s="1">
        <f>MEDIAN($Q367)</f>
        <v>0</v>
      </c>
      <c r="AV367" s="1">
        <f>MEDIAN($R367)</f>
        <v>0</v>
      </c>
      <c r="AW367" s="1">
        <f>MAX($B367)</f>
        <v>0</v>
      </c>
      <c r="AX367" s="1">
        <f>MAX($C367)</f>
        <v>0</v>
      </c>
      <c r="AY367" s="1">
        <f>MAX($D367)</f>
        <v>0</v>
      </c>
      <c r="AZ367" s="1">
        <f>MAX($E367)</f>
        <v>0</v>
      </c>
      <c r="BA367" s="1">
        <f>MAX($F367)</f>
        <v>0</v>
      </c>
      <c r="BB367" s="1">
        <f>MAX($G367)</f>
        <v>0</v>
      </c>
      <c r="BC367" s="1">
        <f>MAX($H367)</f>
        <v>0</v>
      </c>
      <c r="BD367" s="1">
        <f>MAX($I367)</f>
        <v>0</v>
      </c>
      <c r="BE367" s="1">
        <f>MAX($J367)</f>
        <v>0</v>
      </c>
      <c r="BF367" s="1">
        <f>MAX($K367)</f>
        <v>0</v>
      </c>
      <c r="BG367" s="1">
        <f>MAX($M367)</f>
        <v>0</v>
      </c>
      <c r="BH367" s="1">
        <f>MAX($N367)</f>
        <v>0</v>
      </c>
      <c r="BI367" s="1">
        <f>MAX($P367)</f>
        <v>0</v>
      </c>
      <c r="BJ367" s="1">
        <f>MAX($Q367)</f>
        <v>0</v>
      </c>
      <c r="BK367" s="1">
        <f>MAX($R367)</f>
        <v>0</v>
      </c>
    </row>
    <row r="368" spans="1:63">
      <c r="A368" s="1" t="s">
        <v>365</v>
      </c>
      <c r="B368" s="1">
        <v>0</v>
      </c>
      <c r="C368" s="1">
        <v>0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0.02</v>
      </c>
      <c r="J368" s="1">
        <v>3000</v>
      </c>
      <c r="K368" s="1">
        <v>0</v>
      </c>
      <c r="L368" s="1" t="s">
        <v>503</v>
      </c>
      <c r="M368" s="1">
        <v>0</v>
      </c>
      <c r="N368" s="1">
        <v>0</v>
      </c>
      <c r="O368" s="1" t="s">
        <v>507</v>
      </c>
      <c r="P368" s="1">
        <v>1500</v>
      </c>
      <c r="Q368" s="1">
        <v>1</v>
      </c>
      <c r="R368" s="1">
        <v>0</v>
      </c>
      <c r="S368" s="1">
        <f>MIN($B368)</f>
        <v>0</v>
      </c>
      <c r="T368" s="1">
        <f>MIN($C368)</f>
        <v>0</v>
      </c>
      <c r="U368" s="1">
        <f>MIN($D368)</f>
        <v>0</v>
      </c>
      <c r="V368" s="1">
        <f>MIN($E368)</f>
        <v>0</v>
      </c>
      <c r="W368" s="1">
        <f>MIN($F368)</f>
        <v>0</v>
      </c>
      <c r="X368" s="1">
        <f>MIN($G368)</f>
        <v>0</v>
      </c>
      <c r="Y368" s="1">
        <f>MIN($H368)</f>
        <v>0</v>
      </c>
      <c r="Z368" s="1">
        <f>MIN($I368)</f>
        <v>0</v>
      </c>
      <c r="AA368" s="1">
        <f>MIN($J368)</f>
        <v>0</v>
      </c>
      <c r="AB368" s="1">
        <f>MIN($K368)</f>
        <v>0</v>
      </c>
      <c r="AC368" s="1">
        <f>MIN($M368)</f>
        <v>0</v>
      </c>
      <c r="AD368" s="1">
        <f>MIN($N368)</f>
        <v>0</v>
      </c>
      <c r="AE368" s="1">
        <f>MIN($P368)</f>
        <v>0</v>
      </c>
      <c r="AF368" s="1">
        <f>MIN($Q368)</f>
        <v>0</v>
      </c>
      <c r="AG368" s="1">
        <f>MIN($R368)</f>
        <v>0</v>
      </c>
      <c r="AH368" s="1">
        <f>MEDIAN($B368)</f>
        <v>0</v>
      </c>
      <c r="AI368" s="1">
        <f>MEDIAN($C368)</f>
        <v>0</v>
      </c>
      <c r="AJ368" s="1">
        <f>MEDIAN($D368)</f>
        <v>0</v>
      </c>
      <c r="AK368" s="1">
        <f>MEDIAN($E368)</f>
        <v>0</v>
      </c>
      <c r="AL368" s="1">
        <f>MEDIAN($F368)</f>
        <v>0</v>
      </c>
      <c r="AM368" s="1">
        <f>MEDIAN($G368)</f>
        <v>0</v>
      </c>
      <c r="AN368" s="1">
        <f>MEDIAN($H368)</f>
        <v>0</v>
      </c>
      <c r="AO368" s="1">
        <f>MEDIAN($I368)</f>
        <v>0</v>
      </c>
      <c r="AP368" s="1">
        <f>MEDIAN($J368)</f>
        <v>0</v>
      </c>
      <c r="AQ368" s="1">
        <f>MEDIAN($K368)</f>
        <v>0</v>
      </c>
      <c r="AR368" s="1">
        <f>MEDIAN($M368)</f>
        <v>0</v>
      </c>
      <c r="AS368" s="1">
        <f>MEDIAN($N368)</f>
        <v>0</v>
      </c>
      <c r="AT368" s="1">
        <f>MEDIAN($P368)</f>
        <v>0</v>
      </c>
      <c r="AU368" s="1">
        <f>MEDIAN($Q368)</f>
        <v>0</v>
      </c>
      <c r="AV368" s="1">
        <f>MEDIAN($R368)</f>
        <v>0</v>
      </c>
      <c r="AW368" s="1">
        <f>MAX($B368)</f>
        <v>0</v>
      </c>
      <c r="AX368" s="1">
        <f>MAX($C368)</f>
        <v>0</v>
      </c>
      <c r="AY368" s="1">
        <f>MAX($D368)</f>
        <v>0</v>
      </c>
      <c r="AZ368" s="1">
        <f>MAX($E368)</f>
        <v>0</v>
      </c>
      <c r="BA368" s="1">
        <f>MAX($F368)</f>
        <v>0</v>
      </c>
      <c r="BB368" s="1">
        <f>MAX($G368)</f>
        <v>0</v>
      </c>
      <c r="BC368" s="1">
        <f>MAX($H368)</f>
        <v>0</v>
      </c>
      <c r="BD368" s="1">
        <f>MAX($I368)</f>
        <v>0</v>
      </c>
      <c r="BE368" s="1">
        <f>MAX($J368)</f>
        <v>0</v>
      </c>
      <c r="BF368" s="1">
        <f>MAX($K368)</f>
        <v>0</v>
      </c>
      <c r="BG368" s="1">
        <f>MAX($M368)</f>
        <v>0</v>
      </c>
      <c r="BH368" s="1">
        <f>MAX($N368)</f>
        <v>0</v>
      </c>
      <c r="BI368" s="1">
        <f>MAX($P368)</f>
        <v>0</v>
      </c>
      <c r="BJ368" s="1">
        <f>MAX($Q368)</f>
        <v>0</v>
      </c>
      <c r="BK368" s="1">
        <f>MAX($R368)</f>
        <v>0</v>
      </c>
    </row>
    <row r="369" spans="1:63">
      <c r="A369" s="1" t="s">
        <v>366</v>
      </c>
      <c r="B369" s="1">
        <v>0</v>
      </c>
      <c r="C369" s="1">
        <v>0</v>
      </c>
      <c r="D369" s="1">
        <v>0</v>
      </c>
      <c r="E369" s="1">
        <v>0</v>
      </c>
      <c r="F369" s="1">
        <v>0</v>
      </c>
      <c r="G369" s="1">
        <v>0</v>
      </c>
      <c r="H369" s="1">
        <v>0</v>
      </c>
      <c r="I369" s="1">
        <v>0.02</v>
      </c>
      <c r="J369" s="1">
        <v>3000</v>
      </c>
      <c r="K369" s="1">
        <v>0</v>
      </c>
      <c r="L369" s="1" t="s">
        <v>503</v>
      </c>
      <c r="M369" s="1">
        <v>0</v>
      </c>
      <c r="N369" s="1">
        <v>0</v>
      </c>
      <c r="O369" s="1" t="s">
        <v>507</v>
      </c>
      <c r="P369" s="1">
        <v>1500</v>
      </c>
      <c r="Q369" s="1">
        <v>1</v>
      </c>
      <c r="R369" s="1">
        <v>0</v>
      </c>
      <c r="S369" s="1">
        <f>MIN($B369)</f>
        <v>0</v>
      </c>
      <c r="T369" s="1">
        <f>MIN($C369)</f>
        <v>0</v>
      </c>
      <c r="U369" s="1">
        <f>MIN($D369)</f>
        <v>0</v>
      </c>
      <c r="V369" s="1">
        <f>MIN($E369)</f>
        <v>0</v>
      </c>
      <c r="W369" s="1">
        <f>MIN($F369)</f>
        <v>0</v>
      </c>
      <c r="X369" s="1">
        <f>MIN($G369)</f>
        <v>0</v>
      </c>
      <c r="Y369" s="1">
        <f>MIN($H369)</f>
        <v>0</v>
      </c>
      <c r="Z369" s="1">
        <f>MIN($I369)</f>
        <v>0</v>
      </c>
      <c r="AA369" s="1">
        <f>MIN($J369)</f>
        <v>0</v>
      </c>
      <c r="AB369" s="1">
        <f>MIN($K369)</f>
        <v>0</v>
      </c>
      <c r="AC369" s="1">
        <f>MIN($M369)</f>
        <v>0</v>
      </c>
      <c r="AD369" s="1">
        <f>MIN($N369)</f>
        <v>0</v>
      </c>
      <c r="AE369" s="1">
        <f>MIN($P369)</f>
        <v>0</v>
      </c>
      <c r="AF369" s="1">
        <f>MIN($Q369)</f>
        <v>0</v>
      </c>
      <c r="AG369" s="1">
        <f>MIN($R369)</f>
        <v>0</v>
      </c>
      <c r="AH369" s="1">
        <f>MEDIAN($B369)</f>
        <v>0</v>
      </c>
      <c r="AI369" s="1">
        <f>MEDIAN($C369)</f>
        <v>0</v>
      </c>
      <c r="AJ369" s="1">
        <f>MEDIAN($D369)</f>
        <v>0</v>
      </c>
      <c r="AK369" s="1">
        <f>MEDIAN($E369)</f>
        <v>0</v>
      </c>
      <c r="AL369" s="1">
        <f>MEDIAN($F369)</f>
        <v>0</v>
      </c>
      <c r="AM369" s="1">
        <f>MEDIAN($G369)</f>
        <v>0</v>
      </c>
      <c r="AN369" s="1">
        <f>MEDIAN($H369)</f>
        <v>0</v>
      </c>
      <c r="AO369" s="1">
        <f>MEDIAN($I369)</f>
        <v>0</v>
      </c>
      <c r="AP369" s="1">
        <f>MEDIAN($J369)</f>
        <v>0</v>
      </c>
      <c r="AQ369" s="1">
        <f>MEDIAN($K369)</f>
        <v>0</v>
      </c>
      <c r="AR369" s="1">
        <f>MEDIAN($M369)</f>
        <v>0</v>
      </c>
      <c r="AS369" s="1">
        <f>MEDIAN($N369)</f>
        <v>0</v>
      </c>
      <c r="AT369" s="1">
        <f>MEDIAN($P369)</f>
        <v>0</v>
      </c>
      <c r="AU369" s="1">
        <f>MEDIAN($Q369)</f>
        <v>0</v>
      </c>
      <c r="AV369" s="1">
        <f>MEDIAN($R369)</f>
        <v>0</v>
      </c>
      <c r="AW369" s="1">
        <f>MAX($B369)</f>
        <v>0</v>
      </c>
      <c r="AX369" s="1">
        <f>MAX($C369)</f>
        <v>0</v>
      </c>
      <c r="AY369" s="1">
        <f>MAX($D369)</f>
        <v>0</v>
      </c>
      <c r="AZ369" s="1">
        <f>MAX($E369)</f>
        <v>0</v>
      </c>
      <c r="BA369" s="1">
        <f>MAX($F369)</f>
        <v>0</v>
      </c>
      <c r="BB369" s="1">
        <f>MAX($G369)</f>
        <v>0</v>
      </c>
      <c r="BC369" s="1">
        <f>MAX($H369)</f>
        <v>0</v>
      </c>
      <c r="BD369" s="1">
        <f>MAX($I369)</f>
        <v>0</v>
      </c>
      <c r="BE369" s="1">
        <f>MAX($J369)</f>
        <v>0</v>
      </c>
      <c r="BF369" s="1">
        <f>MAX($K369)</f>
        <v>0</v>
      </c>
      <c r="BG369" s="1">
        <f>MAX($M369)</f>
        <v>0</v>
      </c>
      <c r="BH369" s="1">
        <f>MAX($N369)</f>
        <v>0</v>
      </c>
      <c r="BI369" s="1">
        <f>MAX($P369)</f>
        <v>0</v>
      </c>
      <c r="BJ369" s="1">
        <f>MAX($Q369)</f>
        <v>0</v>
      </c>
      <c r="BK369" s="1">
        <f>MAX($R369)</f>
        <v>0</v>
      </c>
    </row>
    <row r="370" spans="1:63">
      <c r="A370" s="1" t="s">
        <v>367</v>
      </c>
      <c r="B370" s="1">
        <v>0</v>
      </c>
      <c r="C370" s="1">
        <v>0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0.021</v>
      </c>
      <c r="J370" s="1">
        <v>3000</v>
      </c>
      <c r="K370" s="1">
        <v>0</v>
      </c>
      <c r="L370" s="1" t="s">
        <v>503</v>
      </c>
      <c r="M370" s="1">
        <v>0</v>
      </c>
      <c r="N370" s="1">
        <v>0</v>
      </c>
      <c r="O370" s="1" t="s">
        <v>507</v>
      </c>
      <c r="P370" s="1">
        <v>1500</v>
      </c>
      <c r="Q370" s="1">
        <v>1</v>
      </c>
      <c r="R370" s="1">
        <v>0</v>
      </c>
      <c r="S370" s="1">
        <f>MIN($B370)</f>
        <v>0</v>
      </c>
      <c r="T370" s="1">
        <f>MIN($C370)</f>
        <v>0</v>
      </c>
      <c r="U370" s="1">
        <f>MIN($D370)</f>
        <v>0</v>
      </c>
      <c r="V370" s="1">
        <f>MIN($E370)</f>
        <v>0</v>
      </c>
      <c r="W370" s="1">
        <f>MIN($F370)</f>
        <v>0</v>
      </c>
      <c r="X370" s="1">
        <f>MIN($G370)</f>
        <v>0</v>
      </c>
      <c r="Y370" s="1">
        <f>MIN($H370)</f>
        <v>0</v>
      </c>
      <c r="Z370" s="1">
        <f>MIN($I370)</f>
        <v>0</v>
      </c>
      <c r="AA370" s="1">
        <f>MIN($J370)</f>
        <v>0</v>
      </c>
      <c r="AB370" s="1">
        <f>MIN($K370)</f>
        <v>0</v>
      </c>
      <c r="AC370" s="1">
        <f>MIN($M370)</f>
        <v>0</v>
      </c>
      <c r="AD370" s="1">
        <f>MIN($N370)</f>
        <v>0</v>
      </c>
      <c r="AE370" s="1">
        <f>MIN($P370)</f>
        <v>0</v>
      </c>
      <c r="AF370" s="1">
        <f>MIN($Q370)</f>
        <v>0</v>
      </c>
      <c r="AG370" s="1">
        <f>MIN($R370)</f>
        <v>0</v>
      </c>
      <c r="AH370" s="1">
        <f>MEDIAN($B370)</f>
        <v>0</v>
      </c>
      <c r="AI370" s="1">
        <f>MEDIAN($C370)</f>
        <v>0</v>
      </c>
      <c r="AJ370" s="1">
        <f>MEDIAN($D370)</f>
        <v>0</v>
      </c>
      <c r="AK370" s="1">
        <f>MEDIAN($E370)</f>
        <v>0</v>
      </c>
      <c r="AL370" s="1">
        <f>MEDIAN($F370)</f>
        <v>0</v>
      </c>
      <c r="AM370" s="1">
        <f>MEDIAN($G370)</f>
        <v>0</v>
      </c>
      <c r="AN370" s="1">
        <f>MEDIAN($H370)</f>
        <v>0</v>
      </c>
      <c r="AO370" s="1">
        <f>MEDIAN($I370)</f>
        <v>0</v>
      </c>
      <c r="AP370" s="1">
        <f>MEDIAN($J370)</f>
        <v>0</v>
      </c>
      <c r="AQ370" s="1">
        <f>MEDIAN($K370)</f>
        <v>0</v>
      </c>
      <c r="AR370" s="1">
        <f>MEDIAN($M370)</f>
        <v>0</v>
      </c>
      <c r="AS370" s="1">
        <f>MEDIAN($N370)</f>
        <v>0</v>
      </c>
      <c r="AT370" s="1">
        <f>MEDIAN($P370)</f>
        <v>0</v>
      </c>
      <c r="AU370" s="1">
        <f>MEDIAN($Q370)</f>
        <v>0</v>
      </c>
      <c r="AV370" s="1">
        <f>MEDIAN($R370)</f>
        <v>0</v>
      </c>
      <c r="AW370" s="1">
        <f>MAX($B370)</f>
        <v>0</v>
      </c>
      <c r="AX370" s="1">
        <f>MAX($C370)</f>
        <v>0</v>
      </c>
      <c r="AY370" s="1">
        <f>MAX($D370)</f>
        <v>0</v>
      </c>
      <c r="AZ370" s="1">
        <f>MAX($E370)</f>
        <v>0</v>
      </c>
      <c r="BA370" s="1">
        <f>MAX($F370)</f>
        <v>0</v>
      </c>
      <c r="BB370" s="1">
        <f>MAX($G370)</f>
        <v>0</v>
      </c>
      <c r="BC370" s="1">
        <f>MAX($H370)</f>
        <v>0</v>
      </c>
      <c r="BD370" s="1">
        <f>MAX($I370)</f>
        <v>0</v>
      </c>
      <c r="BE370" s="1">
        <f>MAX($J370)</f>
        <v>0</v>
      </c>
      <c r="BF370" s="1">
        <f>MAX($K370)</f>
        <v>0</v>
      </c>
      <c r="BG370" s="1">
        <f>MAX($M370)</f>
        <v>0</v>
      </c>
      <c r="BH370" s="1">
        <f>MAX($N370)</f>
        <v>0</v>
      </c>
      <c r="BI370" s="1">
        <f>MAX($P370)</f>
        <v>0</v>
      </c>
      <c r="BJ370" s="1">
        <f>MAX($Q370)</f>
        <v>0</v>
      </c>
      <c r="BK370" s="1">
        <f>MAX($R370)</f>
        <v>0</v>
      </c>
    </row>
    <row r="371" spans="1:63">
      <c r="A371" s="1" t="s">
        <v>368</v>
      </c>
      <c r="B371" s="1">
        <v>0</v>
      </c>
      <c r="C371" s="1">
        <v>0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0.021</v>
      </c>
      <c r="J371" s="1">
        <v>3000</v>
      </c>
      <c r="K371" s="1">
        <v>0</v>
      </c>
      <c r="L371" s="1" t="s">
        <v>503</v>
      </c>
      <c r="M371" s="1">
        <v>0</v>
      </c>
      <c r="N371" s="1">
        <v>0</v>
      </c>
      <c r="O371" s="1" t="s">
        <v>507</v>
      </c>
      <c r="P371" s="1">
        <v>1500</v>
      </c>
      <c r="Q371" s="1">
        <v>1</v>
      </c>
      <c r="R371" s="1">
        <v>0</v>
      </c>
      <c r="S371" s="1">
        <f>MIN($B371)</f>
        <v>0</v>
      </c>
      <c r="T371" s="1">
        <f>MIN($C371)</f>
        <v>0</v>
      </c>
      <c r="U371" s="1">
        <f>MIN($D371)</f>
        <v>0</v>
      </c>
      <c r="V371" s="1">
        <f>MIN($E371)</f>
        <v>0</v>
      </c>
      <c r="W371" s="1">
        <f>MIN($F371)</f>
        <v>0</v>
      </c>
      <c r="X371" s="1">
        <f>MIN($G371)</f>
        <v>0</v>
      </c>
      <c r="Y371" s="1">
        <f>MIN($H371)</f>
        <v>0</v>
      </c>
      <c r="Z371" s="1">
        <f>MIN($I371)</f>
        <v>0</v>
      </c>
      <c r="AA371" s="1">
        <f>MIN($J371)</f>
        <v>0</v>
      </c>
      <c r="AB371" s="1">
        <f>MIN($K371)</f>
        <v>0</v>
      </c>
      <c r="AC371" s="1">
        <f>MIN($M371)</f>
        <v>0</v>
      </c>
      <c r="AD371" s="1">
        <f>MIN($N371)</f>
        <v>0</v>
      </c>
      <c r="AE371" s="1">
        <f>MIN($P371)</f>
        <v>0</v>
      </c>
      <c r="AF371" s="1">
        <f>MIN($Q371)</f>
        <v>0</v>
      </c>
      <c r="AG371" s="1">
        <f>MIN($R371)</f>
        <v>0</v>
      </c>
      <c r="AH371" s="1">
        <f>MEDIAN($B371)</f>
        <v>0</v>
      </c>
      <c r="AI371" s="1">
        <f>MEDIAN($C371)</f>
        <v>0</v>
      </c>
      <c r="AJ371" s="1">
        <f>MEDIAN($D371)</f>
        <v>0</v>
      </c>
      <c r="AK371" s="1">
        <f>MEDIAN($E371)</f>
        <v>0</v>
      </c>
      <c r="AL371" s="1">
        <f>MEDIAN($F371)</f>
        <v>0</v>
      </c>
      <c r="AM371" s="1">
        <f>MEDIAN($G371)</f>
        <v>0</v>
      </c>
      <c r="AN371" s="1">
        <f>MEDIAN($H371)</f>
        <v>0</v>
      </c>
      <c r="AO371" s="1">
        <f>MEDIAN($I371)</f>
        <v>0</v>
      </c>
      <c r="AP371" s="1">
        <f>MEDIAN($J371)</f>
        <v>0</v>
      </c>
      <c r="AQ371" s="1">
        <f>MEDIAN($K371)</f>
        <v>0</v>
      </c>
      <c r="AR371" s="1">
        <f>MEDIAN($M371)</f>
        <v>0</v>
      </c>
      <c r="AS371" s="1">
        <f>MEDIAN($N371)</f>
        <v>0</v>
      </c>
      <c r="AT371" s="1">
        <f>MEDIAN($P371)</f>
        <v>0</v>
      </c>
      <c r="AU371" s="1">
        <f>MEDIAN($Q371)</f>
        <v>0</v>
      </c>
      <c r="AV371" s="1">
        <f>MEDIAN($R371)</f>
        <v>0</v>
      </c>
      <c r="AW371" s="1">
        <f>MAX($B371)</f>
        <v>0</v>
      </c>
      <c r="AX371" s="1">
        <f>MAX($C371)</f>
        <v>0</v>
      </c>
      <c r="AY371" s="1">
        <f>MAX($D371)</f>
        <v>0</v>
      </c>
      <c r="AZ371" s="1">
        <f>MAX($E371)</f>
        <v>0</v>
      </c>
      <c r="BA371" s="1">
        <f>MAX($F371)</f>
        <v>0</v>
      </c>
      <c r="BB371" s="1">
        <f>MAX($G371)</f>
        <v>0</v>
      </c>
      <c r="BC371" s="1">
        <f>MAX($H371)</f>
        <v>0</v>
      </c>
      <c r="BD371" s="1">
        <f>MAX($I371)</f>
        <v>0</v>
      </c>
      <c r="BE371" s="1">
        <f>MAX($J371)</f>
        <v>0</v>
      </c>
      <c r="BF371" s="1">
        <f>MAX($K371)</f>
        <v>0</v>
      </c>
      <c r="BG371" s="1">
        <f>MAX($M371)</f>
        <v>0</v>
      </c>
      <c r="BH371" s="1">
        <f>MAX($N371)</f>
        <v>0</v>
      </c>
      <c r="BI371" s="1">
        <f>MAX($P371)</f>
        <v>0</v>
      </c>
      <c r="BJ371" s="1">
        <f>MAX($Q371)</f>
        <v>0</v>
      </c>
      <c r="BK371" s="1">
        <f>MAX($R371)</f>
        <v>0</v>
      </c>
    </row>
    <row r="372" spans="1:63">
      <c r="A372" s="1" t="s">
        <v>369</v>
      </c>
      <c r="B372" s="1">
        <v>0</v>
      </c>
      <c r="C372" s="1">
        <v>0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0.02</v>
      </c>
      <c r="J372" s="1">
        <v>3000</v>
      </c>
      <c r="K372" s="1">
        <v>0</v>
      </c>
      <c r="L372" s="1" t="s">
        <v>503</v>
      </c>
      <c r="M372" s="1">
        <v>0</v>
      </c>
      <c r="N372" s="1">
        <v>0</v>
      </c>
      <c r="O372" s="1" t="s">
        <v>507</v>
      </c>
      <c r="P372" s="1">
        <v>1500</v>
      </c>
      <c r="Q372" s="1">
        <v>1</v>
      </c>
      <c r="R372" s="1">
        <v>0</v>
      </c>
      <c r="S372" s="1">
        <f>MIN($B372)</f>
        <v>0</v>
      </c>
      <c r="T372" s="1">
        <f>MIN($C372)</f>
        <v>0</v>
      </c>
      <c r="U372" s="1">
        <f>MIN($D372)</f>
        <v>0</v>
      </c>
      <c r="V372" s="1">
        <f>MIN($E372)</f>
        <v>0</v>
      </c>
      <c r="W372" s="1">
        <f>MIN($F372)</f>
        <v>0</v>
      </c>
      <c r="X372" s="1">
        <f>MIN($G372)</f>
        <v>0</v>
      </c>
      <c r="Y372" s="1">
        <f>MIN($H372)</f>
        <v>0</v>
      </c>
      <c r="Z372" s="1">
        <f>MIN($I372)</f>
        <v>0</v>
      </c>
      <c r="AA372" s="1">
        <f>MIN($J372)</f>
        <v>0</v>
      </c>
      <c r="AB372" s="1">
        <f>MIN($K372)</f>
        <v>0</v>
      </c>
      <c r="AC372" s="1">
        <f>MIN($M372)</f>
        <v>0</v>
      </c>
      <c r="AD372" s="1">
        <f>MIN($N372)</f>
        <v>0</v>
      </c>
      <c r="AE372" s="1">
        <f>MIN($P372)</f>
        <v>0</v>
      </c>
      <c r="AF372" s="1">
        <f>MIN($Q372)</f>
        <v>0</v>
      </c>
      <c r="AG372" s="1">
        <f>MIN($R372)</f>
        <v>0</v>
      </c>
      <c r="AH372" s="1">
        <f>MEDIAN($B372)</f>
        <v>0</v>
      </c>
      <c r="AI372" s="1">
        <f>MEDIAN($C372)</f>
        <v>0</v>
      </c>
      <c r="AJ372" s="1">
        <f>MEDIAN($D372)</f>
        <v>0</v>
      </c>
      <c r="AK372" s="1">
        <f>MEDIAN($E372)</f>
        <v>0</v>
      </c>
      <c r="AL372" s="1">
        <f>MEDIAN($F372)</f>
        <v>0</v>
      </c>
      <c r="AM372" s="1">
        <f>MEDIAN($G372)</f>
        <v>0</v>
      </c>
      <c r="AN372" s="1">
        <f>MEDIAN($H372)</f>
        <v>0</v>
      </c>
      <c r="AO372" s="1">
        <f>MEDIAN($I372)</f>
        <v>0</v>
      </c>
      <c r="AP372" s="1">
        <f>MEDIAN($J372)</f>
        <v>0</v>
      </c>
      <c r="AQ372" s="1">
        <f>MEDIAN($K372)</f>
        <v>0</v>
      </c>
      <c r="AR372" s="1">
        <f>MEDIAN($M372)</f>
        <v>0</v>
      </c>
      <c r="AS372" s="1">
        <f>MEDIAN($N372)</f>
        <v>0</v>
      </c>
      <c r="AT372" s="1">
        <f>MEDIAN($P372)</f>
        <v>0</v>
      </c>
      <c r="AU372" s="1">
        <f>MEDIAN($Q372)</f>
        <v>0</v>
      </c>
      <c r="AV372" s="1">
        <f>MEDIAN($R372)</f>
        <v>0</v>
      </c>
      <c r="AW372" s="1">
        <f>MAX($B372)</f>
        <v>0</v>
      </c>
      <c r="AX372" s="1">
        <f>MAX($C372)</f>
        <v>0</v>
      </c>
      <c r="AY372" s="1">
        <f>MAX($D372)</f>
        <v>0</v>
      </c>
      <c r="AZ372" s="1">
        <f>MAX($E372)</f>
        <v>0</v>
      </c>
      <c r="BA372" s="1">
        <f>MAX($F372)</f>
        <v>0</v>
      </c>
      <c r="BB372" s="1">
        <f>MAX($G372)</f>
        <v>0</v>
      </c>
      <c r="BC372" s="1">
        <f>MAX($H372)</f>
        <v>0</v>
      </c>
      <c r="BD372" s="1">
        <f>MAX($I372)</f>
        <v>0</v>
      </c>
      <c r="BE372" s="1">
        <f>MAX($J372)</f>
        <v>0</v>
      </c>
      <c r="BF372" s="1">
        <f>MAX($K372)</f>
        <v>0</v>
      </c>
      <c r="BG372" s="1">
        <f>MAX($M372)</f>
        <v>0</v>
      </c>
      <c r="BH372" s="1">
        <f>MAX($N372)</f>
        <v>0</v>
      </c>
      <c r="BI372" s="1">
        <f>MAX($P372)</f>
        <v>0</v>
      </c>
      <c r="BJ372" s="1">
        <f>MAX($Q372)</f>
        <v>0</v>
      </c>
      <c r="BK372" s="1">
        <f>MAX($R372)</f>
        <v>0</v>
      </c>
    </row>
    <row r="373" spans="1:63">
      <c r="A373" s="1" t="s">
        <v>370</v>
      </c>
      <c r="B373" s="1">
        <v>0</v>
      </c>
      <c r="C373" s="1">
        <v>0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0.02</v>
      </c>
      <c r="J373" s="1">
        <v>3000</v>
      </c>
      <c r="K373" s="1">
        <v>0</v>
      </c>
      <c r="L373" s="1" t="s">
        <v>503</v>
      </c>
      <c r="M373" s="1">
        <v>0</v>
      </c>
      <c r="N373" s="1">
        <v>0</v>
      </c>
      <c r="O373" s="1" t="s">
        <v>507</v>
      </c>
      <c r="P373" s="1">
        <v>1500</v>
      </c>
      <c r="Q373" s="1">
        <v>1</v>
      </c>
      <c r="R373" s="1">
        <v>0</v>
      </c>
      <c r="S373" s="1">
        <f>MIN($B373)</f>
        <v>0</v>
      </c>
      <c r="T373" s="1">
        <f>MIN($C373)</f>
        <v>0</v>
      </c>
      <c r="U373" s="1">
        <f>MIN($D373)</f>
        <v>0</v>
      </c>
      <c r="V373" s="1">
        <f>MIN($E373)</f>
        <v>0</v>
      </c>
      <c r="W373" s="1">
        <f>MIN($F373)</f>
        <v>0</v>
      </c>
      <c r="X373" s="1">
        <f>MIN($G373)</f>
        <v>0</v>
      </c>
      <c r="Y373" s="1">
        <f>MIN($H373)</f>
        <v>0</v>
      </c>
      <c r="Z373" s="1">
        <f>MIN($I373)</f>
        <v>0</v>
      </c>
      <c r="AA373" s="1">
        <f>MIN($J373)</f>
        <v>0</v>
      </c>
      <c r="AB373" s="1">
        <f>MIN($K373)</f>
        <v>0</v>
      </c>
      <c r="AC373" s="1">
        <f>MIN($M373)</f>
        <v>0</v>
      </c>
      <c r="AD373" s="1">
        <f>MIN($N373)</f>
        <v>0</v>
      </c>
      <c r="AE373" s="1">
        <f>MIN($P373)</f>
        <v>0</v>
      </c>
      <c r="AF373" s="1">
        <f>MIN($Q373)</f>
        <v>0</v>
      </c>
      <c r="AG373" s="1">
        <f>MIN($R373)</f>
        <v>0</v>
      </c>
      <c r="AH373" s="1">
        <f>MEDIAN($B373)</f>
        <v>0</v>
      </c>
      <c r="AI373" s="1">
        <f>MEDIAN($C373)</f>
        <v>0</v>
      </c>
      <c r="AJ373" s="1">
        <f>MEDIAN($D373)</f>
        <v>0</v>
      </c>
      <c r="AK373" s="1">
        <f>MEDIAN($E373)</f>
        <v>0</v>
      </c>
      <c r="AL373" s="1">
        <f>MEDIAN($F373)</f>
        <v>0</v>
      </c>
      <c r="AM373" s="1">
        <f>MEDIAN($G373)</f>
        <v>0</v>
      </c>
      <c r="AN373" s="1">
        <f>MEDIAN($H373)</f>
        <v>0</v>
      </c>
      <c r="AO373" s="1">
        <f>MEDIAN($I373)</f>
        <v>0</v>
      </c>
      <c r="AP373" s="1">
        <f>MEDIAN($J373)</f>
        <v>0</v>
      </c>
      <c r="AQ373" s="1">
        <f>MEDIAN($K373)</f>
        <v>0</v>
      </c>
      <c r="AR373" s="1">
        <f>MEDIAN($M373)</f>
        <v>0</v>
      </c>
      <c r="AS373" s="1">
        <f>MEDIAN($N373)</f>
        <v>0</v>
      </c>
      <c r="AT373" s="1">
        <f>MEDIAN($P373)</f>
        <v>0</v>
      </c>
      <c r="AU373" s="1">
        <f>MEDIAN($Q373)</f>
        <v>0</v>
      </c>
      <c r="AV373" s="1">
        <f>MEDIAN($R373)</f>
        <v>0</v>
      </c>
      <c r="AW373" s="1">
        <f>MAX($B373)</f>
        <v>0</v>
      </c>
      <c r="AX373" s="1">
        <f>MAX($C373)</f>
        <v>0</v>
      </c>
      <c r="AY373" s="1">
        <f>MAX($D373)</f>
        <v>0</v>
      </c>
      <c r="AZ373" s="1">
        <f>MAX($E373)</f>
        <v>0</v>
      </c>
      <c r="BA373" s="1">
        <f>MAX($F373)</f>
        <v>0</v>
      </c>
      <c r="BB373" s="1">
        <f>MAX($G373)</f>
        <v>0</v>
      </c>
      <c r="BC373" s="1">
        <f>MAX($H373)</f>
        <v>0</v>
      </c>
      <c r="BD373" s="1">
        <f>MAX($I373)</f>
        <v>0</v>
      </c>
      <c r="BE373" s="1">
        <f>MAX($J373)</f>
        <v>0</v>
      </c>
      <c r="BF373" s="1">
        <f>MAX($K373)</f>
        <v>0</v>
      </c>
      <c r="BG373" s="1">
        <f>MAX($M373)</f>
        <v>0</v>
      </c>
      <c r="BH373" s="1">
        <f>MAX($N373)</f>
        <v>0</v>
      </c>
      <c r="BI373" s="1">
        <f>MAX($P373)</f>
        <v>0</v>
      </c>
      <c r="BJ373" s="1">
        <f>MAX($Q373)</f>
        <v>0</v>
      </c>
      <c r="BK373" s="1">
        <f>MAX($R373)</f>
        <v>0</v>
      </c>
    </row>
    <row r="374" spans="1:63">
      <c r="A374" s="1" t="s">
        <v>371</v>
      </c>
      <c r="B374" s="1">
        <v>0</v>
      </c>
      <c r="C374" s="1">
        <v>0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0.023</v>
      </c>
      <c r="J374" s="1">
        <v>3000</v>
      </c>
      <c r="K374" s="1">
        <v>0</v>
      </c>
      <c r="L374" s="1" t="s">
        <v>503</v>
      </c>
      <c r="M374" s="1">
        <v>0</v>
      </c>
      <c r="N374" s="1">
        <v>0</v>
      </c>
      <c r="O374" s="1" t="s">
        <v>507</v>
      </c>
      <c r="P374" s="1">
        <v>1500</v>
      </c>
      <c r="Q374" s="1">
        <v>1</v>
      </c>
      <c r="R374" s="1">
        <v>0</v>
      </c>
      <c r="S374" s="1">
        <f>MIN($B374)</f>
        <v>0</v>
      </c>
      <c r="T374" s="1">
        <f>MIN($C374)</f>
        <v>0</v>
      </c>
      <c r="U374" s="1">
        <f>MIN($D374)</f>
        <v>0</v>
      </c>
      <c r="V374" s="1">
        <f>MIN($E374)</f>
        <v>0</v>
      </c>
      <c r="W374" s="1">
        <f>MIN($F374)</f>
        <v>0</v>
      </c>
      <c r="X374" s="1">
        <f>MIN($G374)</f>
        <v>0</v>
      </c>
      <c r="Y374" s="1">
        <f>MIN($H374)</f>
        <v>0</v>
      </c>
      <c r="Z374" s="1">
        <f>MIN($I374)</f>
        <v>0</v>
      </c>
      <c r="AA374" s="1">
        <f>MIN($J374)</f>
        <v>0</v>
      </c>
      <c r="AB374" s="1">
        <f>MIN($K374)</f>
        <v>0</v>
      </c>
      <c r="AC374" s="1">
        <f>MIN($M374)</f>
        <v>0</v>
      </c>
      <c r="AD374" s="1">
        <f>MIN($N374)</f>
        <v>0</v>
      </c>
      <c r="AE374" s="1">
        <f>MIN($P374)</f>
        <v>0</v>
      </c>
      <c r="AF374" s="1">
        <f>MIN($Q374)</f>
        <v>0</v>
      </c>
      <c r="AG374" s="1">
        <f>MIN($R374)</f>
        <v>0</v>
      </c>
      <c r="AH374" s="1">
        <f>MEDIAN($B374)</f>
        <v>0</v>
      </c>
      <c r="AI374" s="1">
        <f>MEDIAN($C374)</f>
        <v>0</v>
      </c>
      <c r="AJ374" s="1">
        <f>MEDIAN($D374)</f>
        <v>0</v>
      </c>
      <c r="AK374" s="1">
        <f>MEDIAN($E374)</f>
        <v>0</v>
      </c>
      <c r="AL374" s="1">
        <f>MEDIAN($F374)</f>
        <v>0</v>
      </c>
      <c r="AM374" s="1">
        <f>MEDIAN($G374)</f>
        <v>0</v>
      </c>
      <c r="AN374" s="1">
        <f>MEDIAN($H374)</f>
        <v>0</v>
      </c>
      <c r="AO374" s="1">
        <f>MEDIAN($I374)</f>
        <v>0</v>
      </c>
      <c r="AP374" s="1">
        <f>MEDIAN($J374)</f>
        <v>0</v>
      </c>
      <c r="AQ374" s="1">
        <f>MEDIAN($K374)</f>
        <v>0</v>
      </c>
      <c r="AR374" s="1">
        <f>MEDIAN($M374)</f>
        <v>0</v>
      </c>
      <c r="AS374" s="1">
        <f>MEDIAN($N374)</f>
        <v>0</v>
      </c>
      <c r="AT374" s="1">
        <f>MEDIAN($P374)</f>
        <v>0</v>
      </c>
      <c r="AU374" s="1">
        <f>MEDIAN($Q374)</f>
        <v>0</v>
      </c>
      <c r="AV374" s="1">
        <f>MEDIAN($R374)</f>
        <v>0</v>
      </c>
      <c r="AW374" s="1">
        <f>MAX($B374)</f>
        <v>0</v>
      </c>
      <c r="AX374" s="1">
        <f>MAX($C374)</f>
        <v>0</v>
      </c>
      <c r="AY374" s="1">
        <f>MAX($D374)</f>
        <v>0</v>
      </c>
      <c r="AZ374" s="1">
        <f>MAX($E374)</f>
        <v>0</v>
      </c>
      <c r="BA374" s="1">
        <f>MAX($F374)</f>
        <v>0</v>
      </c>
      <c r="BB374" s="1">
        <f>MAX($G374)</f>
        <v>0</v>
      </c>
      <c r="BC374" s="1">
        <f>MAX($H374)</f>
        <v>0</v>
      </c>
      <c r="BD374" s="1">
        <f>MAX($I374)</f>
        <v>0</v>
      </c>
      <c r="BE374" s="1">
        <f>MAX($J374)</f>
        <v>0</v>
      </c>
      <c r="BF374" s="1">
        <f>MAX($K374)</f>
        <v>0</v>
      </c>
      <c r="BG374" s="1">
        <f>MAX($M374)</f>
        <v>0</v>
      </c>
      <c r="BH374" s="1">
        <f>MAX($N374)</f>
        <v>0</v>
      </c>
      <c r="BI374" s="1">
        <f>MAX($P374)</f>
        <v>0</v>
      </c>
      <c r="BJ374" s="1">
        <f>MAX($Q374)</f>
        <v>0</v>
      </c>
      <c r="BK374" s="1">
        <f>MAX($R374)</f>
        <v>0</v>
      </c>
    </row>
    <row r="375" spans="1:63">
      <c r="A375" s="1" t="s">
        <v>372</v>
      </c>
      <c r="B375" s="1">
        <v>0</v>
      </c>
      <c r="C375" s="1">
        <v>0</v>
      </c>
      <c r="D375" s="1">
        <v>0</v>
      </c>
      <c r="E375" s="1">
        <v>0</v>
      </c>
      <c r="F375" s="1">
        <v>0</v>
      </c>
      <c r="G375" s="1">
        <v>0</v>
      </c>
      <c r="H375" s="1">
        <v>0</v>
      </c>
      <c r="I375" s="1">
        <v>0.02</v>
      </c>
      <c r="J375" s="1">
        <v>3000</v>
      </c>
      <c r="K375" s="1">
        <v>0</v>
      </c>
      <c r="L375" s="1" t="s">
        <v>503</v>
      </c>
      <c r="M375" s="1">
        <v>0</v>
      </c>
      <c r="N375" s="1">
        <v>0</v>
      </c>
      <c r="O375" s="1" t="s">
        <v>507</v>
      </c>
      <c r="P375" s="1">
        <v>1500</v>
      </c>
      <c r="Q375" s="1">
        <v>1</v>
      </c>
      <c r="R375" s="1">
        <v>0</v>
      </c>
      <c r="S375" s="1">
        <f>MIN($B375)</f>
        <v>0</v>
      </c>
      <c r="T375" s="1">
        <f>MIN($C375)</f>
        <v>0</v>
      </c>
      <c r="U375" s="1">
        <f>MIN($D375)</f>
        <v>0</v>
      </c>
      <c r="V375" s="1">
        <f>MIN($E375)</f>
        <v>0</v>
      </c>
      <c r="W375" s="1">
        <f>MIN($F375)</f>
        <v>0</v>
      </c>
      <c r="X375" s="1">
        <f>MIN($G375)</f>
        <v>0</v>
      </c>
      <c r="Y375" s="1">
        <f>MIN($H375)</f>
        <v>0</v>
      </c>
      <c r="Z375" s="1">
        <f>MIN($I375)</f>
        <v>0</v>
      </c>
      <c r="AA375" s="1">
        <f>MIN($J375)</f>
        <v>0</v>
      </c>
      <c r="AB375" s="1">
        <f>MIN($K375)</f>
        <v>0</v>
      </c>
      <c r="AC375" s="1">
        <f>MIN($M375)</f>
        <v>0</v>
      </c>
      <c r="AD375" s="1">
        <f>MIN($N375)</f>
        <v>0</v>
      </c>
      <c r="AE375" s="1">
        <f>MIN($P375)</f>
        <v>0</v>
      </c>
      <c r="AF375" s="1">
        <f>MIN($Q375)</f>
        <v>0</v>
      </c>
      <c r="AG375" s="1">
        <f>MIN($R375)</f>
        <v>0</v>
      </c>
      <c r="AH375" s="1">
        <f>MEDIAN($B375)</f>
        <v>0</v>
      </c>
      <c r="AI375" s="1">
        <f>MEDIAN($C375)</f>
        <v>0</v>
      </c>
      <c r="AJ375" s="1">
        <f>MEDIAN($D375)</f>
        <v>0</v>
      </c>
      <c r="AK375" s="1">
        <f>MEDIAN($E375)</f>
        <v>0</v>
      </c>
      <c r="AL375" s="1">
        <f>MEDIAN($F375)</f>
        <v>0</v>
      </c>
      <c r="AM375" s="1">
        <f>MEDIAN($G375)</f>
        <v>0</v>
      </c>
      <c r="AN375" s="1">
        <f>MEDIAN($H375)</f>
        <v>0</v>
      </c>
      <c r="AO375" s="1">
        <f>MEDIAN($I375)</f>
        <v>0</v>
      </c>
      <c r="AP375" s="1">
        <f>MEDIAN($J375)</f>
        <v>0</v>
      </c>
      <c r="AQ375" s="1">
        <f>MEDIAN($K375)</f>
        <v>0</v>
      </c>
      <c r="AR375" s="1">
        <f>MEDIAN($M375)</f>
        <v>0</v>
      </c>
      <c r="AS375" s="1">
        <f>MEDIAN($N375)</f>
        <v>0</v>
      </c>
      <c r="AT375" s="1">
        <f>MEDIAN($P375)</f>
        <v>0</v>
      </c>
      <c r="AU375" s="1">
        <f>MEDIAN($Q375)</f>
        <v>0</v>
      </c>
      <c r="AV375" s="1">
        <f>MEDIAN($R375)</f>
        <v>0</v>
      </c>
      <c r="AW375" s="1">
        <f>MAX($B375)</f>
        <v>0</v>
      </c>
      <c r="AX375" s="1">
        <f>MAX($C375)</f>
        <v>0</v>
      </c>
      <c r="AY375" s="1">
        <f>MAX($D375)</f>
        <v>0</v>
      </c>
      <c r="AZ375" s="1">
        <f>MAX($E375)</f>
        <v>0</v>
      </c>
      <c r="BA375" s="1">
        <f>MAX($F375)</f>
        <v>0</v>
      </c>
      <c r="BB375" s="1">
        <f>MAX($G375)</f>
        <v>0</v>
      </c>
      <c r="BC375" s="1">
        <f>MAX($H375)</f>
        <v>0</v>
      </c>
      <c r="BD375" s="1">
        <f>MAX($I375)</f>
        <v>0</v>
      </c>
      <c r="BE375" s="1">
        <f>MAX($J375)</f>
        <v>0</v>
      </c>
      <c r="BF375" s="1">
        <f>MAX($K375)</f>
        <v>0</v>
      </c>
      <c r="BG375" s="1">
        <f>MAX($M375)</f>
        <v>0</v>
      </c>
      <c r="BH375" s="1">
        <f>MAX($N375)</f>
        <v>0</v>
      </c>
      <c r="BI375" s="1">
        <f>MAX($P375)</f>
        <v>0</v>
      </c>
      <c r="BJ375" s="1">
        <f>MAX($Q375)</f>
        <v>0</v>
      </c>
      <c r="BK375" s="1">
        <f>MAX($R375)</f>
        <v>0</v>
      </c>
    </row>
    <row r="376" spans="1:63">
      <c r="A376" s="1" t="s">
        <v>373</v>
      </c>
      <c r="B376" s="1">
        <v>0</v>
      </c>
      <c r="C376" s="1">
        <v>0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0.02</v>
      </c>
      <c r="J376" s="1">
        <v>3000</v>
      </c>
      <c r="K376" s="1">
        <v>0</v>
      </c>
      <c r="L376" s="1" t="s">
        <v>503</v>
      </c>
      <c r="M376" s="1">
        <v>0</v>
      </c>
      <c r="N376" s="1">
        <v>0</v>
      </c>
      <c r="O376" s="1" t="s">
        <v>507</v>
      </c>
      <c r="P376" s="1">
        <v>1500</v>
      </c>
      <c r="Q376" s="1">
        <v>1</v>
      </c>
      <c r="R376" s="1">
        <v>0</v>
      </c>
      <c r="S376" s="1">
        <f>MIN($B376)</f>
        <v>0</v>
      </c>
      <c r="T376" s="1">
        <f>MIN($C376)</f>
        <v>0</v>
      </c>
      <c r="U376" s="1">
        <f>MIN($D376)</f>
        <v>0</v>
      </c>
      <c r="V376" s="1">
        <f>MIN($E376)</f>
        <v>0</v>
      </c>
      <c r="W376" s="1">
        <f>MIN($F376)</f>
        <v>0</v>
      </c>
      <c r="X376" s="1">
        <f>MIN($G376)</f>
        <v>0</v>
      </c>
      <c r="Y376" s="1">
        <f>MIN($H376)</f>
        <v>0</v>
      </c>
      <c r="Z376" s="1">
        <f>MIN($I376)</f>
        <v>0</v>
      </c>
      <c r="AA376" s="1">
        <f>MIN($J376)</f>
        <v>0</v>
      </c>
      <c r="AB376" s="1">
        <f>MIN($K376)</f>
        <v>0</v>
      </c>
      <c r="AC376" s="1">
        <f>MIN($M376)</f>
        <v>0</v>
      </c>
      <c r="AD376" s="1">
        <f>MIN($N376)</f>
        <v>0</v>
      </c>
      <c r="AE376" s="1">
        <f>MIN($P376)</f>
        <v>0</v>
      </c>
      <c r="AF376" s="1">
        <f>MIN($Q376)</f>
        <v>0</v>
      </c>
      <c r="AG376" s="1">
        <f>MIN($R376)</f>
        <v>0</v>
      </c>
      <c r="AH376" s="1">
        <f>MEDIAN($B376)</f>
        <v>0</v>
      </c>
      <c r="AI376" s="1">
        <f>MEDIAN($C376)</f>
        <v>0</v>
      </c>
      <c r="AJ376" s="1">
        <f>MEDIAN($D376)</f>
        <v>0</v>
      </c>
      <c r="AK376" s="1">
        <f>MEDIAN($E376)</f>
        <v>0</v>
      </c>
      <c r="AL376" s="1">
        <f>MEDIAN($F376)</f>
        <v>0</v>
      </c>
      <c r="AM376" s="1">
        <f>MEDIAN($G376)</f>
        <v>0</v>
      </c>
      <c r="AN376" s="1">
        <f>MEDIAN($H376)</f>
        <v>0</v>
      </c>
      <c r="AO376" s="1">
        <f>MEDIAN($I376)</f>
        <v>0</v>
      </c>
      <c r="AP376" s="1">
        <f>MEDIAN($J376)</f>
        <v>0</v>
      </c>
      <c r="AQ376" s="1">
        <f>MEDIAN($K376)</f>
        <v>0</v>
      </c>
      <c r="AR376" s="1">
        <f>MEDIAN($M376)</f>
        <v>0</v>
      </c>
      <c r="AS376" s="1">
        <f>MEDIAN($N376)</f>
        <v>0</v>
      </c>
      <c r="AT376" s="1">
        <f>MEDIAN($P376)</f>
        <v>0</v>
      </c>
      <c r="AU376" s="1">
        <f>MEDIAN($Q376)</f>
        <v>0</v>
      </c>
      <c r="AV376" s="1">
        <f>MEDIAN($R376)</f>
        <v>0</v>
      </c>
      <c r="AW376" s="1">
        <f>MAX($B376)</f>
        <v>0</v>
      </c>
      <c r="AX376" s="1">
        <f>MAX($C376)</f>
        <v>0</v>
      </c>
      <c r="AY376" s="1">
        <f>MAX($D376)</f>
        <v>0</v>
      </c>
      <c r="AZ376" s="1">
        <f>MAX($E376)</f>
        <v>0</v>
      </c>
      <c r="BA376" s="1">
        <f>MAX($F376)</f>
        <v>0</v>
      </c>
      <c r="BB376" s="1">
        <f>MAX($G376)</f>
        <v>0</v>
      </c>
      <c r="BC376" s="1">
        <f>MAX($H376)</f>
        <v>0</v>
      </c>
      <c r="BD376" s="1">
        <f>MAX($I376)</f>
        <v>0</v>
      </c>
      <c r="BE376" s="1">
        <f>MAX($J376)</f>
        <v>0</v>
      </c>
      <c r="BF376" s="1">
        <f>MAX($K376)</f>
        <v>0</v>
      </c>
      <c r="BG376" s="1">
        <f>MAX($M376)</f>
        <v>0</v>
      </c>
      <c r="BH376" s="1">
        <f>MAX($N376)</f>
        <v>0</v>
      </c>
      <c r="BI376" s="1">
        <f>MAX($P376)</f>
        <v>0</v>
      </c>
      <c r="BJ376" s="1">
        <f>MAX($Q376)</f>
        <v>0</v>
      </c>
      <c r="BK376" s="1">
        <f>MAX($R376)</f>
        <v>0</v>
      </c>
    </row>
    <row r="377" spans="1:63">
      <c r="A377" s="1" t="s">
        <v>374</v>
      </c>
      <c r="B377" s="1">
        <v>0</v>
      </c>
      <c r="C377" s="1">
        <v>0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0.02</v>
      </c>
      <c r="J377" s="1">
        <v>3000</v>
      </c>
      <c r="K377" s="1">
        <v>0</v>
      </c>
      <c r="L377" s="1" t="s">
        <v>503</v>
      </c>
      <c r="M377" s="1">
        <v>0</v>
      </c>
      <c r="N377" s="1">
        <v>0</v>
      </c>
      <c r="O377" s="1" t="s">
        <v>507</v>
      </c>
      <c r="P377" s="1">
        <v>1500</v>
      </c>
      <c r="Q377" s="1">
        <v>1</v>
      </c>
      <c r="R377" s="1">
        <v>0</v>
      </c>
      <c r="S377" s="1">
        <f>MIN($B377)</f>
        <v>0</v>
      </c>
      <c r="T377" s="1">
        <f>MIN($C377)</f>
        <v>0</v>
      </c>
      <c r="U377" s="1">
        <f>MIN($D377)</f>
        <v>0</v>
      </c>
      <c r="V377" s="1">
        <f>MIN($E377)</f>
        <v>0</v>
      </c>
      <c r="W377" s="1">
        <f>MIN($F377)</f>
        <v>0</v>
      </c>
      <c r="X377" s="1">
        <f>MIN($G377)</f>
        <v>0</v>
      </c>
      <c r="Y377" s="1">
        <f>MIN($H377)</f>
        <v>0</v>
      </c>
      <c r="Z377" s="1">
        <f>MIN($I377)</f>
        <v>0</v>
      </c>
      <c r="AA377" s="1">
        <f>MIN($J377)</f>
        <v>0</v>
      </c>
      <c r="AB377" s="1">
        <f>MIN($K377)</f>
        <v>0</v>
      </c>
      <c r="AC377" s="1">
        <f>MIN($M377)</f>
        <v>0</v>
      </c>
      <c r="AD377" s="1">
        <f>MIN($N377)</f>
        <v>0</v>
      </c>
      <c r="AE377" s="1">
        <f>MIN($P377)</f>
        <v>0</v>
      </c>
      <c r="AF377" s="1">
        <f>MIN($Q377)</f>
        <v>0</v>
      </c>
      <c r="AG377" s="1">
        <f>MIN($R377)</f>
        <v>0</v>
      </c>
      <c r="AH377" s="1">
        <f>MEDIAN($B377)</f>
        <v>0</v>
      </c>
      <c r="AI377" s="1">
        <f>MEDIAN($C377)</f>
        <v>0</v>
      </c>
      <c r="AJ377" s="1">
        <f>MEDIAN($D377)</f>
        <v>0</v>
      </c>
      <c r="AK377" s="1">
        <f>MEDIAN($E377)</f>
        <v>0</v>
      </c>
      <c r="AL377" s="1">
        <f>MEDIAN($F377)</f>
        <v>0</v>
      </c>
      <c r="AM377" s="1">
        <f>MEDIAN($G377)</f>
        <v>0</v>
      </c>
      <c r="AN377" s="1">
        <f>MEDIAN($H377)</f>
        <v>0</v>
      </c>
      <c r="AO377" s="1">
        <f>MEDIAN($I377)</f>
        <v>0</v>
      </c>
      <c r="AP377" s="1">
        <f>MEDIAN($J377)</f>
        <v>0</v>
      </c>
      <c r="AQ377" s="1">
        <f>MEDIAN($K377)</f>
        <v>0</v>
      </c>
      <c r="AR377" s="1">
        <f>MEDIAN($M377)</f>
        <v>0</v>
      </c>
      <c r="AS377" s="1">
        <f>MEDIAN($N377)</f>
        <v>0</v>
      </c>
      <c r="AT377" s="1">
        <f>MEDIAN($P377)</f>
        <v>0</v>
      </c>
      <c r="AU377" s="1">
        <f>MEDIAN($Q377)</f>
        <v>0</v>
      </c>
      <c r="AV377" s="1">
        <f>MEDIAN($R377)</f>
        <v>0</v>
      </c>
      <c r="AW377" s="1">
        <f>MAX($B377)</f>
        <v>0</v>
      </c>
      <c r="AX377" s="1">
        <f>MAX($C377)</f>
        <v>0</v>
      </c>
      <c r="AY377" s="1">
        <f>MAX($D377)</f>
        <v>0</v>
      </c>
      <c r="AZ377" s="1">
        <f>MAX($E377)</f>
        <v>0</v>
      </c>
      <c r="BA377" s="1">
        <f>MAX($F377)</f>
        <v>0</v>
      </c>
      <c r="BB377" s="1">
        <f>MAX($G377)</f>
        <v>0</v>
      </c>
      <c r="BC377" s="1">
        <f>MAX($H377)</f>
        <v>0</v>
      </c>
      <c r="BD377" s="1">
        <f>MAX($I377)</f>
        <v>0</v>
      </c>
      <c r="BE377" s="1">
        <f>MAX($J377)</f>
        <v>0</v>
      </c>
      <c r="BF377" s="1">
        <f>MAX($K377)</f>
        <v>0</v>
      </c>
      <c r="BG377" s="1">
        <f>MAX($M377)</f>
        <v>0</v>
      </c>
      <c r="BH377" s="1">
        <f>MAX($N377)</f>
        <v>0</v>
      </c>
      <c r="BI377" s="1">
        <f>MAX($P377)</f>
        <v>0</v>
      </c>
      <c r="BJ377" s="1">
        <f>MAX($Q377)</f>
        <v>0</v>
      </c>
      <c r="BK377" s="1">
        <f>MAX($R377)</f>
        <v>0</v>
      </c>
    </row>
    <row r="378" spans="1:63">
      <c r="A378" s="1" t="s">
        <v>375</v>
      </c>
      <c r="B378" s="1">
        <v>0</v>
      </c>
      <c r="C378" s="1">
        <v>0</v>
      </c>
      <c r="D378" s="1">
        <v>0</v>
      </c>
      <c r="E378" s="1">
        <v>0</v>
      </c>
      <c r="F378" s="1">
        <v>0</v>
      </c>
      <c r="G378" s="1">
        <v>0</v>
      </c>
      <c r="H378" s="1">
        <v>0</v>
      </c>
      <c r="I378" s="1">
        <v>0.02</v>
      </c>
      <c r="J378" s="1">
        <v>3000</v>
      </c>
      <c r="K378" s="1">
        <v>0</v>
      </c>
      <c r="L378" s="1" t="s">
        <v>503</v>
      </c>
      <c r="M378" s="1">
        <v>0</v>
      </c>
      <c r="N378" s="1">
        <v>0</v>
      </c>
      <c r="O378" s="1" t="s">
        <v>507</v>
      </c>
      <c r="P378" s="1">
        <v>1500</v>
      </c>
      <c r="Q378" s="1">
        <v>1</v>
      </c>
      <c r="R378" s="1">
        <v>0</v>
      </c>
      <c r="S378" s="1">
        <f>MIN($B378)</f>
        <v>0</v>
      </c>
      <c r="T378" s="1">
        <f>MIN($C378)</f>
        <v>0</v>
      </c>
      <c r="U378" s="1">
        <f>MIN($D378)</f>
        <v>0</v>
      </c>
      <c r="V378" s="1">
        <f>MIN($E378)</f>
        <v>0</v>
      </c>
      <c r="W378" s="1">
        <f>MIN($F378)</f>
        <v>0</v>
      </c>
      <c r="X378" s="1">
        <f>MIN($G378)</f>
        <v>0</v>
      </c>
      <c r="Y378" s="1">
        <f>MIN($H378)</f>
        <v>0</v>
      </c>
      <c r="Z378" s="1">
        <f>MIN($I378)</f>
        <v>0</v>
      </c>
      <c r="AA378" s="1">
        <f>MIN($J378)</f>
        <v>0</v>
      </c>
      <c r="AB378" s="1">
        <f>MIN($K378)</f>
        <v>0</v>
      </c>
      <c r="AC378" s="1">
        <f>MIN($M378)</f>
        <v>0</v>
      </c>
      <c r="AD378" s="1">
        <f>MIN($N378)</f>
        <v>0</v>
      </c>
      <c r="AE378" s="1">
        <f>MIN($P378)</f>
        <v>0</v>
      </c>
      <c r="AF378" s="1">
        <f>MIN($Q378)</f>
        <v>0</v>
      </c>
      <c r="AG378" s="1">
        <f>MIN($R378)</f>
        <v>0</v>
      </c>
      <c r="AH378" s="1">
        <f>MEDIAN($B378)</f>
        <v>0</v>
      </c>
      <c r="AI378" s="1">
        <f>MEDIAN($C378)</f>
        <v>0</v>
      </c>
      <c r="AJ378" s="1">
        <f>MEDIAN($D378)</f>
        <v>0</v>
      </c>
      <c r="AK378" s="1">
        <f>MEDIAN($E378)</f>
        <v>0</v>
      </c>
      <c r="AL378" s="1">
        <f>MEDIAN($F378)</f>
        <v>0</v>
      </c>
      <c r="AM378" s="1">
        <f>MEDIAN($G378)</f>
        <v>0</v>
      </c>
      <c r="AN378" s="1">
        <f>MEDIAN($H378)</f>
        <v>0</v>
      </c>
      <c r="AO378" s="1">
        <f>MEDIAN($I378)</f>
        <v>0</v>
      </c>
      <c r="AP378" s="1">
        <f>MEDIAN($J378)</f>
        <v>0</v>
      </c>
      <c r="AQ378" s="1">
        <f>MEDIAN($K378)</f>
        <v>0</v>
      </c>
      <c r="AR378" s="1">
        <f>MEDIAN($M378)</f>
        <v>0</v>
      </c>
      <c r="AS378" s="1">
        <f>MEDIAN($N378)</f>
        <v>0</v>
      </c>
      <c r="AT378" s="1">
        <f>MEDIAN($P378)</f>
        <v>0</v>
      </c>
      <c r="AU378" s="1">
        <f>MEDIAN($Q378)</f>
        <v>0</v>
      </c>
      <c r="AV378" s="1">
        <f>MEDIAN($R378)</f>
        <v>0</v>
      </c>
      <c r="AW378" s="1">
        <f>MAX($B378)</f>
        <v>0</v>
      </c>
      <c r="AX378" s="1">
        <f>MAX($C378)</f>
        <v>0</v>
      </c>
      <c r="AY378" s="1">
        <f>MAX($D378)</f>
        <v>0</v>
      </c>
      <c r="AZ378" s="1">
        <f>MAX($E378)</f>
        <v>0</v>
      </c>
      <c r="BA378" s="1">
        <f>MAX($F378)</f>
        <v>0</v>
      </c>
      <c r="BB378" s="1">
        <f>MAX($G378)</f>
        <v>0</v>
      </c>
      <c r="BC378" s="1">
        <f>MAX($H378)</f>
        <v>0</v>
      </c>
      <c r="BD378" s="1">
        <f>MAX($I378)</f>
        <v>0</v>
      </c>
      <c r="BE378" s="1">
        <f>MAX($J378)</f>
        <v>0</v>
      </c>
      <c r="BF378" s="1">
        <f>MAX($K378)</f>
        <v>0</v>
      </c>
      <c r="BG378" s="1">
        <f>MAX($M378)</f>
        <v>0</v>
      </c>
      <c r="BH378" s="1">
        <f>MAX($N378)</f>
        <v>0</v>
      </c>
      <c r="BI378" s="1">
        <f>MAX($P378)</f>
        <v>0</v>
      </c>
      <c r="BJ378" s="1">
        <f>MAX($Q378)</f>
        <v>0</v>
      </c>
      <c r="BK378" s="1">
        <f>MAX($R378)</f>
        <v>0</v>
      </c>
    </row>
    <row r="379" spans="1:63">
      <c r="A379" s="1" t="s">
        <v>376</v>
      </c>
      <c r="B379" s="1">
        <v>0</v>
      </c>
      <c r="C379" s="1">
        <v>0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0.02</v>
      </c>
      <c r="J379" s="1">
        <v>3000</v>
      </c>
      <c r="K379" s="1">
        <v>0</v>
      </c>
      <c r="L379" s="1" t="s">
        <v>503</v>
      </c>
      <c r="M379" s="1">
        <v>0</v>
      </c>
      <c r="N379" s="1">
        <v>0</v>
      </c>
      <c r="O379" s="1" t="s">
        <v>507</v>
      </c>
      <c r="P379" s="1">
        <v>1500</v>
      </c>
      <c r="Q379" s="1">
        <v>1</v>
      </c>
      <c r="R379" s="1">
        <v>0</v>
      </c>
      <c r="S379" s="1">
        <f>MIN($B379)</f>
        <v>0</v>
      </c>
      <c r="T379" s="1">
        <f>MIN($C379)</f>
        <v>0</v>
      </c>
      <c r="U379" s="1">
        <f>MIN($D379)</f>
        <v>0</v>
      </c>
      <c r="V379" s="1">
        <f>MIN($E379)</f>
        <v>0</v>
      </c>
      <c r="W379" s="1">
        <f>MIN($F379)</f>
        <v>0</v>
      </c>
      <c r="X379" s="1">
        <f>MIN($G379)</f>
        <v>0</v>
      </c>
      <c r="Y379" s="1">
        <f>MIN($H379)</f>
        <v>0</v>
      </c>
      <c r="Z379" s="1">
        <f>MIN($I379)</f>
        <v>0</v>
      </c>
      <c r="AA379" s="1">
        <f>MIN($J379)</f>
        <v>0</v>
      </c>
      <c r="AB379" s="1">
        <f>MIN($K379)</f>
        <v>0</v>
      </c>
      <c r="AC379" s="1">
        <f>MIN($M379)</f>
        <v>0</v>
      </c>
      <c r="AD379" s="1">
        <f>MIN($N379)</f>
        <v>0</v>
      </c>
      <c r="AE379" s="1">
        <f>MIN($P379)</f>
        <v>0</v>
      </c>
      <c r="AF379" s="1">
        <f>MIN($Q379)</f>
        <v>0</v>
      </c>
      <c r="AG379" s="1">
        <f>MIN($R379)</f>
        <v>0</v>
      </c>
      <c r="AH379" s="1">
        <f>MEDIAN($B379)</f>
        <v>0</v>
      </c>
      <c r="AI379" s="1">
        <f>MEDIAN($C379)</f>
        <v>0</v>
      </c>
      <c r="AJ379" s="1">
        <f>MEDIAN($D379)</f>
        <v>0</v>
      </c>
      <c r="AK379" s="1">
        <f>MEDIAN($E379)</f>
        <v>0</v>
      </c>
      <c r="AL379" s="1">
        <f>MEDIAN($F379)</f>
        <v>0</v>
      </c>
      <c r="AM379" s="1">
        <f>MEDIAN($G379)</f>
        <v>0</v>
      </c>
      <c r="AN379" s="1">
        <f>MEDIAN($H379)</f>
        <v>0</v>
      </c>
      <c r="AO379" s="1">
        <f>MEDIAN($I379)</f>
        <v>0</v>
      </c>
      <c r="AP379" s="1">
        <f>MEDIAN($J379)</f>
        <v>0</v>
      </c>
      <c r="AQ379" s="1">
        <f>MEDIAN($K379)</f>
        <v>0</v>
      </c>
      <c r="AR379" s="1">
        <f>MEDIAN($M379)</f>
        <v>0</v>
      </c>
      <c r="AS379" s="1">
        <f>MEDIAN($N379)</f>
        <v>0</v>
      </c>
      <c r="AT379" s="1">
        <f>MEDIAN($P379)</f>
        <v>0</v>
      </c>
      <c r="AU379" s="1">
        <f>MEDIAN($Q379)</f>
        <v>0</v>
      </c>
      <c r="AV379" s="1">
        <f>MEDIAN($R379)</f>
        <v>0</v>
      </c>
      <c r="AW379" s="1">
        <f>MAX($B379)</f>
        <v>0</v>
      </c>
      <c r="AX379" s="1">
        <f>MAX($C379)</f>
        <v>0</v>
      </c>
      <c r="AY379" s="1">
        <f>MAX($D379)</f>
        <v>0</v>
      </c>
      <c r="AZ379" s="1">
        <f>MAX($E379)</f>
        <v>0</v>
      </c>
      <c r="BA379" s="1">
        <f>MAX($F379)</f>
        <v>0</v>
      </c>
      <c r="BB379" s="1">
        <f>MAX($G379)</f>
        <v>0</v>
      </c>
      <c r="BC379" s="1">
        <f>MAX($H379)</f>
        <v>0</v>
      </c>
      <c r="BD379" s="1">
        <f>MAX($I379)</f>
        <v>0</v>
      </c>
      <c r="BE379" s="1">
        <f>MAX($J379)</f>
        <v>0</v>
      </c>
      <c r="BF379" s="1">
        <f>MAX($K379)</f>
        <v>0</v>
      </c>
      <c r="BG379" s="1">
        <f>MAX($M379)</f>
        <v>0</v>
      </c>
      <c r="BH379" s="1">
        <f>MAX($N379)</f>
        <v>0</v>
      </c>
      <c r="BI379" s="1">
        <f>MAX($P379)</f>
        <v>0</v>
      </c>
      <c r="BJ379" s="1">
        <f>MAX($Q379)</f>
        <v>0</v>
      </c>
      <c r="BK379" s="1">
        <f>MAX($R379)</f>
        <v>0</v>
      </c>
    </row>
    <row r="380" spans="1:63">
      <c r="A380" s="1" t="s">
        <v>377</v>
      </c>
      <c r="B380" s="1">
        <v>0</v>
      </c>
      <c r="C380" s="1">
        <v>0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0.02</v>
      </c>
      <c r="J380" s="1">
        <v>3000</v>
      </c>
      <c r="K380" s="1">
        <v>0</v>
      </c>
      <c r="L380" s="1" t="s">
        <v>503</v>
      </c>
      <c r="M380" s="1">
        <v>0</v>
      </c>
      <c r="N380" s="1">
        <v>0</v>
      </c>
      <c r="O380" s="1" t="s">
        <v>507</v>
      </c>
      <c r="P380" s="1">
        <v>1500</v>
      </c>
      <c r="Q380" s="1">
        <v>1</v>
      </c>
      <c r="R380" s="1">
        <v>0</v>
      </c>
      <c r="S380" s="1">
        <f>MIN($B380)</f>
        <v>0</v>
      </c>
      <c r="T380" s="1">
        <f>MIN($C380)</f>
        <v>0</v>
      </c>
      <c r="U380" s="1">
        <f>MIN($D380)</f>
        <v>0</v>
      </c>
      <c r="V380" s="1">
        <f>MIN($E380)</f>
        <v>0</v>
      </c>
      <c r="W380" s="1">
        <f>MIN($F380)</f>
        <v>0</v>
      </c>
      <c r="X380" s="1">
        <f>MIN($G380)</f>
        <v>0</v>
      </c>
      <c r="Y380" s="1">
        <f>MIN($H380)</f>
        <v>0</v>
      </c>
      <c r="Z380" s="1">
        <f>MIN($I380)</f>
        <v>0</v>
      </c>
      <c r="AA380" s="1">
        <f>MIN($J380)</f>
        <v>0</v>
      </c>
      <c r="AB380" s="1">
        <f>MIN($K380)</f>
        <v>0</v>
      </c>
      <c r="AC380" s="1">
        <f>MIN($M380)</f>
        <v>0</v>
      </c>
      <c r="AD380" s="1">
        <f>MIN($N380)</f>
        <v>0</v>
      </c>
      <c r="AE380" s="1">
        <f>MIN($P380)</f>
        <v>0</v>
      </c>
      <c r="AF380" s="1">
        <f>MIN($Q380)</f>
        <v>0</v>
      </c>
      <c r="AG380" s="1">
        <f>MIN($R380)</f>
        <v>0</v>
      </c>
      <c r="AH380" s="1">
        <f>MEDIAN($B380)</f>
        <v>0</v>
      </c>
      <c r="AI380" s="1">
        <f>MEDIAN($C380)</f>
        <v>0</v>
      </c>
      <c r="AJ380" s="1">
        <f>MEDIAN($D380)</f>
        <v>0</v>
      </c>
      <c r="AK380" s="1">
        <f>MEDIAN($E380)</f>
        <v>0</v>
      </c>
      <c r="AL380" s="1">
        <f>MEDIAN($F380)</f>
        <v>0</v>
      </c>
      <c r="AM380" s="1">
        <f>MEDIAN($G380)</f>
        <v>0</v>
      </c>
      <c r="AN380" s="1">
        <f>MEDIAN($H380)</f>
        <v>0</v>
      </c>
      <c r="AO380" s="1">
        <f>MEDIAN($I380)</f>
        <v>0</v>
      </c>
      <c r="AP380" s="1">
        <f>MEDIAN($J380)</f>
        <v>0</v>
      </c>
      <c r="AQ380" s="1">
        <f>MEDIAN($K380)</f>
        <v>0</v>
      </c>
      <c r="AR380" s="1">
        <f>MEDIAN($M380)</f>
        <v>0</v>
      </c>
      <c r="AS380" s="1">
        <f>MEDIAN($N380)</f>
        <v>0</v>
      </c>
      <c r="AT380" s="1">
        <f>MEDIAN($P380)</f>
        <v>0</v>
      </c>
      <c r="AU380" s="1">
        <f>MEDIAN($Q380)</f>
        <v>0</v>
      </c>
      <c r="AV380" s="1">
        <f>MEDIAN($R380)</f>
        <v>0</v>
      </c>
      <c r="AW380" s="1">
        <f>MAX($B380)</f>
        <v>0</v>
      </c>
      <c r="AX380" s="1">
        <f>MAX($C380)</f>
        <v>0</v>
      </c>
      <c r="AY380" s="1">
        <f>MAX($D380)</f>
        <v>0</v>
      </c>
      <c r="AZ380" s="1">
        <f>MAX($E380)</f>
        <v>0</v>
      </c>
      <c r="BA380" s="1">
        <f>MAX($F380)</f>
        <v>0</v>
      </c>
      <c r="BB380" s="1">
        <f>MAX($G380)</f>
        <v>0</v>
      </c>
      <c r="BC380" s="1">
        <f>MAX($H380)</f>
        <v>0</v>
      </c>
      <c r="BD380" s="1">
        <f>MAX($I380)</f>
        <v>0</v>
      </c>
      <c r="BE380" s="1">
        <f>MAX($J380)</f>
        <v>0</v>
      </c>
      <c r="BF380" s="1">
        <f>MAX($K380)</f>
        <v>0</v>
      </c>
      <c r="BG380" s="1">
        <f>MAX($M380)</f>
        <v>0</v>
      </c>
      <c r="BH380" s="1">
        <f>MAX($N380)</f>
        <v>0</v>
      </c>
      <c r="BI380" s="1">
        <f>MAX($P380)</f>
        <v>0</v>
      </c>
      <c r="BJ380" s="1">
        <f>MAX($Q380)</f>
        <v>0</v>
      </c>
      <c r="BK380" s="1">
        <f>MAX($R380)</f>
        <v>0</v>
      </c>
    </row>
    <row r="381" spans="1:63">
      <c r="A381" s="1" t="s">
        <v>378</v>
      </c>
      <c r="B381" s="1">
        <v>0</v>
      </c>
      <c r="C381" s="1">
        <v>0</v>
      </c>
      <c r="D381" s="1">
        <v>0</v>
      </c>
      <c r="E381" s="1">
        <v>0</v>
      </c>
      <c r="F381" s="1">
        <v>0</v>
      </c>
      <c r="G381" s="1">
        <v>0</v>
      </c>
      <c r="H381" s="1">
        <v>0</v>
      </c>
      <c r="I381" s="1">
        <v>0.02</v>
      </c>
      <c r="J381" s="1">
        <v>3000</v>
      </c>
      <c r="K381" s="1">
        <v>0</v>
      </c>
      <c r="L381" s="1" t="s">
        <v>503</v>
      </c>
      <c r="M381" s="1">
        <v>0</v>
      </c>
      <c r="N381" s="1">
        <v>0</v>
      </c>
      <c r="O381" s="1" t="s">
        <v>507</v>
      </c>
      <c r="P381" s="1">
        <v>1500</v>
      </c>
      <c r="Q381" s="1">
        <v>1</v>
      </c>
      <c r="R381" s="1">
        <v>0</v>
      </c>
      <c r="S381" s="1">
        <f>MIN($B381)</f>
        <v>0</v>
      </c>
      <c r="T381" s="1">
        <f>MIN($C381)</f>
        <v>0</v>
      </c>
      <c r="U381" s="1">
        <f>MIN($D381)</f>
        <v>0</v>
      </c>
      <c r="V381" s="1">
        <f>MIN($E381)</f>
        <v>0</v>
      </c>
      <c r="W381" s="1">
        <f>MIN($F381)</f>
        <v>0</v>
      </c>
      <c r="X381" s="1">
        <f>MIN($G381)</f>
        <v>0</v>
      </c>
      <c r="Y381" s="1">
        <f>MIN($H381)</f>
        <v>0</v>
      </c>
      <c r="Z381" s="1">
        <f>MIN($I381)</f>
        <v>0</v>
      </c>
      <c r="AA381" s="1">
        <f>MIN($J381)</f>
        <v>0</v>
      </c>
      <c r="AB381" s="1">
        <f>MIN($K381)</f>
        <v>0</v>
      </c>
      <c r="AC381" s="1">
        <f>MIN($M381)</f>
        <v>0</v>
      </c>
      <c r="AD381" s="1">
        <f>MIN($N381)</f>
        <v>0</v>
      </c>
      <c r="AE381" s="1">
        <f>MIN($P381)</f>
        <v>0</v>
      </c>
      <c r="AF381" s="1">
        <f>MIN($Q381)</f>
        <v>0</v>
      </c>
      <c r="AG381" s="1">
        <f>MIN($R381)</f>
        <v>0</v>
      </c>
      <c r="AH381" s="1">
        <f>MEDIAN($B381)</f>
        <v>0</v>
      </c>
      <c r="AI381" s="1">
        <f>MEDIAN($C381)</f>
        <v>0</v>
      </c>
      <c r="AJ381" s="1">
        <f>MEDIAN($D381)</f>
        <v>0</v>
      </c>
      <c r="AK381" s="1">
        <f>MEDIAN($E381)</f>
        <v>0</v>
      </c>
      <c r="AL381" s="1">
        <f>MEDIAN($F381)</f>
        <v>0</v>
      </c>
      <c r="AM381" s="1">
        <f>MEDIAN($G381)</f>
        <v>0</v>
      </c>
      <c r="AN381" s="1">
        <f>MEDIAN($H381)</f>
        <v>0</v>
      </c>
      <c r="AO381" s="1">
        <f>MEDIAN($I381)</f>
        <v>0</v>
      </c>
      <c r="AP381" s="1">
        <f>MEDIAN($J381)</f>
        <v>0</v>
      </c>
      <c r="AQ381" s="1">
        <f>MEDIAN($K381)</f>
        <v>0</v>
      </c>
      <c r="AR381" s="1">
        <f>MEDIAN($M381)</f>
        <v>0</v>
      </c>
      <c r="AS381" s="1">
        <f>MEDIAN($N381)</f>
        <v>0</v>
      </c>
      <c r="AT381" s="1">
        <f>MEDIAN($P381)</f>
        <v>0</v>
      </c>
      <c r="AU381" s="1">
        <f>MEDIAN($Q381)</f>
        <v>0</v>
      </c>
      <c r="AV381" s="1">
        <f>MEDIAN($R381)</f>
        <v>0</v>
      </c>
      <c r="AW381" s="1">
        <f>MAX($B381)</f>
        <v>0</v>
      </c>
      <c r="AX381" s="1">
        <f>MAX($C381)</f>
        <v>0</v>
      </c>
      <c r="AY381" s="1">
        <f>MAX($D381)</f>
        <v>0</v>
      </c>
      <c r="AZ381" s="1">
        <f>MAX($E381)</f>
        <v>0</v>
      </c>
      <c r="BA381" s="1">
        <f>MAX($F381)</f>
        <v>0</v>
      </c>
      <c r="BB381" s="1">
        <f>MAX($G381)</f>
        <v>0</v>
      </c>
      <c r="BC381" s="1">
        <f>MAX($H381)</f>
        <v>0</v>
      </c>
      <c r="BD381" s="1">
        <f>MAX($I381)</f>
        <v>0</v>
      </c>
      <c r="BE381" s="1">
        <f>MAX($J381)</f>
        <v>0</v>
      </c>
      <c r="BF381" s="1">
        <f>MAX($K381)</f>
        <v>0</v>
      </c>
      <c r="BG381" s="1">
        <f>MAX($M381)</f>
        <v>0</v>
      </c>
      <c r="BH381" s="1">
        <f>MAX($N381)</f>
        <v>0</v>
      </c>
      <c r="BI381" s="1">
        <f>MAX($P381)</f>
        <v>0</v>
      </c>
      <c r="BJ381" s="1">
        <f>MAX($Q381)</f>
        <v>0</v>
      </c>
      <c r="BK381" s="1">
        <f>MAX($R381)</f>
        <v>0</v>
      </c>
    </row>
    <row r="382" spans="1:63">
      <c r="A382" s="1" t="s">
        <v>379</v>
      </c>
      <c r="B382" s="1">
        <v>0</v>
      </c>
      <c r="C382" s="1">
        <v>0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0.02</v>
      </c>
      <c r="J382" s="1">
        <v>3000</v>
      </c>
      <c r="K382" s="1">
        <v>0</v>
      </c>
      <c r="L382" s="1" t="s">
        <v>503</v>
      </c>
      <c r="M382" s="1">
        <v>0</v>
      </c>
      <c r="N382" s="1">
        <v>0</v>
      </c>
      <c r="O382" s="1" t="s">
        <v>507</v>
      </c>
      <c r="P382" s="1">
        <v>1500</v>
      </c>
      <c r="Q382" s="1">
        <v>1</v>
      </c>
      <c r="R382" s="1">
        <v>0</v>
      </c>
      <c r="S382" s="1">
        <f>MIN($B382)</f>
        <v>0</v>
      </c>
      <c r="T382" s="1">
        <f>MIN($C382)</f>
        <v>0</v>
      </c>
      <c r="U382" s="1">
        <f>MIN($D382)</f>
        <v>0</v>
      </c>
      <c r="V382" s="1">
        <f>MIN($E382)</f>
        <v>0</v>
      </c>
      <c r="W382" s="1">
        <f>MIN($F382)</f>
        <v>0</v>
      </c>
      <c r="X382" s="1">
        <f>MIN($G382)</f>
        <v>0</v>
      </c>
      <c r="Y382" s="1">
        <f>MIN($H382)</f>
        <v>0</v>
      </c>
      <c r="Z382" s="1">
        <f>MIN($I382)</f>
        <v>0</v>
      </c>
      <c r="AA382" s="1">
        <f>MIN($J382)</f>
        <v>0</v>
      </c>
      <c r="AB382" s="1">
        <f>MIN($K382)</f>
        <v>0</v>
      </c>
      <c r="AC382" s="1">
        <f>MIN($M382)</f>
        <v>0</v>
      </c>
      <c r="AD382" s="1">
        <f>MIN($N382)</f>
        <v>0</v>
      </c>
      <c r="AE382" s="1">
        <f>MIN($P382)</f>
        <v>0</v>
      </c>
      <c r="AF382" s="1">
        <f>MIN($Q382)</f>
        <v>0</v>
      </c>
      <c r="AG382" s="1">
        <f>MIN($R382)</f>
        <v>0</v>
      </c>
      <c r="AH382" s="1">
        <f>MEDIAN($B382)</f>
        <v>0</v>
      </c>
      <c r="AI382" s="1">
        <f>MEDIAN($C382)</f>
        <v>0</v>
      </c>
      <c r="AJ382" s="1">
        <f>MEDIAN($D382)</f>
        <v>0</v>
      </c>
      <c r="AK382" s="1">
        <f>MEDIAN($E382)</f>
        <v>0</v>
      </c>
      <c r="AL382" s="1">
        <f>MEDIAN($F382)</f>
        <v>0</v>
      </c>
      <c r="AM382" s="1">
        <f>MEDIAN($G382)</f>
        <v>0</v>
      </c>
      <c r="AN382" s="1">
        <f>MEDIAN($H382)</f>
        <v>0</v>
      </c>
      <c r="AO382" s="1">
        <f>MEDIAN($I382)</f>
        <v>0</v>
      </c>
      <c r="AP382" s="1">
        <f>MEDIAN($J382)</f>
        <v>0</v>
      </c>
      <c r="AQ382" s="1">
        <f>MEDIAN($K382)</f>
        <v>0</v>
      </c>
      <c r="AR382" s="1">
        <f>MEDIAN($M382)</f>
        <v>0</v>
      </c>
      <c r="AS382" s="1">
        <f>MEDIAN($N382)</f>
        <v>0</v>
      </c>
      <c r="AT382" s="1">
        <f>MEDIAN($P382)</f>
        <v>0</v>
      </c>
      <c r="AU382" s="1">
        <f>MEDIAN($Q382)</f>
        <v>0</v>
      </c>
      <c r="AV382" s="1">
        <f>MEDIAN($R382)</f>
        <v>0</v>
      </c>
      <c r="AW382" s="1">
        <f>MAX($B382)</f>
        <v>0</v>
      </c>
      <c r="AX382" s="1">
        <f>MAX($C382)</f>
        <v>0</v>
      </c>
      <c r="AY382" s="1">
        <f>MAX($D382)</f>
        <v>0</v>
      </c>
      <c r="AZ382" s="1">
        <f>MAX($E382)</f>
        <v>0</v>
      </c>
      <c r="BA382" s="1">
        <f>MAX($F382)</f>
        <v>0</v>
      </c>
      <c r="BB382" s="1">
        <f>MAX($G382)</f>
        <v>0</v>
      </c>
      <c r="BC382" s="1">
        <f>MAX($H382)</f>
        <v>0</v>
      </c>
      <c r="BD382" s="1">
        <f>MAX($I382)</f>
        <v>0</v>
      </c>
      <c r="BE382" s="1">
        <f>MAX($J382)</f>
        <v>0</v>
      </c>
      <c r="BF382" s="1">
        <f>MAX($K382)</f>
        <v>0</v>
      </c>
      <c r="BG382" s="1">
        <f>MAX($M382)</f>
        <v>0</v>
      </c>
      <c r="BH382" s="1">
        <f>MAX($N382)</f>
        <v>0</v>
      </c>
      <c r="BI382" s="1">
        <f>MAX($P382)</f>
        <v>0</v>
      </c>
      <c r="BJ382" s="1">
        <f>MAX($Q382)</f>
        <v>0</v>
      </c>
      <c r="BK382" s="1">
        <f>MAX($R382)</f>
        <v>0</v>
      </c>
    </row>
    <row r="383" spans="1:63">
      <c r="A383" s="1" t="s">
        <v>380</v>
      </c>
      <c r="B383" s="1">
        <v>0</v>
      </c>
      <c r="C383" s="1">
        <v>0</v>
      </c>
      <c r="D383" s="1">
        <v>0</v>
      </c>
      <c r="E383" s="1">
        <v>0</v>
      </c>
      <c r="F383" s="1">
        <v>0</v>
      </c>
      <c r="G383" s="1">
        <v>0</v>
      </c>
      <c r="H383" s="1">
        <v>0</v>
      </c>
      <c r="I383" s="1">
        <v>0.02</v>
      </c>
      <c r="J383" s="1">
        <v>3000</v>
      </c>
      <c r="K383" s="1">
        <v>0</v>
      </c>
      <c r="L383" s="1" t="s">
        <v>503</v>
      </c>
      <c r="M383" s="1">
        <v>0</v>
      </c>
      <c r="N383" s="1">
        <v>0</v>
      </c>
      <c r="O383" s="1" t="s">
        <v>507</v>
      </c>
      <c r="P383" s="1">
        <v>1500</v>
      </c>
      <c r="Q383" s="1">
        <v>1</v>
      </c>
      <c r="R383" s="1">
        <v>0</v>
      </c>
      <c r="S383" s="1">
        <f>MIN($B383)</f>
        <v>0</v>
      </c>
      <c r="T383" s="1">
        <f>MIN($C383)</f>
        <v>0</v>
      </c>
      <c r="U383" s="1">
        <f>MIN($D383)</f>
        <v>0</v>
      </c>
      <c r="V383" s="1">
        <f>MIN($E383)</f>
        <v>0</v>
      </c>
      <c r="W383" s="1">
        <f>MIN($F383)</f>
        <v>0</v>
      </c>
      <c r="X383" s="1">
        <f>MIN($G383)</f>
        <v>0</v>
      </c>
      <c r="Y383" s="1">
        <f>MIN($H383)</f>
        <v>0</v>
      </c>
      <c r="Z383" s="1">
        <f>MIN($I383)</f>
        <v>0</v>
      </c>
      <c r="AA383" s="1">
        <f>MIN($J383)</f>
        <v>0</v>
      </c>
      <c r="AB383" s="1">
        <f>MIN($K383)</f>
        <v>0</v>
      </c>
      <c r="AC383" s="1">
        <f>MIN($M383)</f>
        <v>0</v>
      </c>
      <c r="AD383" s="1">
        <f>MIN($N383)</f>
        <v>0</v>
      </c>
      <c r="AE383" s="1">
        <f>MIN($P383)</f>
        <v>0</v>
      </c>
      <c r="AF383" s="1">
        <f>MIN($Q383)</f>
        <v>0</v>
      </c>
      <c r="AG383" s="1">
        <f>MIN($R383)</f>
        <v>0</v>
      </c>
      <c r="AH383" s="1">
        <f>MEDIAN($B383)</f>
        <v>0</v>
      </c>
      <c r="AI383" s="1">
        <f>MEDIAN($C383)</f>
        <v>0</v>
      </c>
      <c r="AJ383" s="1">
        <f>MEDIAN($D383)</f>
        <v>0</v>
      </c>
      <c r="AK383" s="1">
        <f>MEDIAN($E383)</f>
        <v>0</v>
      </c>
      <c r="AL383" s="1">
        <f>MEDIAN($F383)</f>
        <v>0</v>
      </c>
      <c r="AM383" s="1">
        <f>MEDIAN($G383)</f>
        <v>0</v>
      </c>
      <c r="AN383" s="1">
        <f>MEDIAN($H383)</f>
        <v>0</v>
      </c>
      <c r="AO383" s="1">
        <f>MEDIAN($I383)</f>
        <v>0</v>
      </c>
      <c r="AP383" s="1">
        <f>MEDIAN($J383)</f>
        <v>0</v>
      </c>
      <c r="AQ383" s="1">
        <f>MEDIAN($K383)</f>
        <v>0</v>
      </c>
      <c r="AR383" s="1">
        <f>MEDIAN($M383)</f>
        <v>0</v>
      </c>
      <c r="AS383" s="1">
        <f>MEDIAN($N383)</f>
        <v>0</v>
      </c>
      <c r="AT383" s="1">
        <f>MEDIAN($P383)</f>
        <v>0</v>
      </c>
      <c r="AU383" s="1">
        <f>MEDIAN($Q383)</f>
        <v>0</v>
      </c>
      <c r="AV383" s="1">
        <f>MEDIAN($R383)</f>
        <v>0</v>
      </c>
      <c r="AW383" s="1">
        <f>MAX($B383)</f>
        <v>0</v>
      </c>
      <c r="AX383" s="1">
        <f>MAX($C383)</f>
        <v>0</v>
      </c>
      <c r="AY383" s="1">
        <f>MAX($D383)</f>
        <v>0</v>
      </c>
      <c r="AZ383" s="1">
        <f>MAX($E383)</f>
        <v>0</v>
      </c>
      <c r="BA383" s="1">
        <f>MAX($F383)</f>
        <v>0</v>
      </c>
      <c r="BB383" s="1">
        <f>MAX($G383)</f>
        <v>0</v>
      </c>
      <c r="BC383" s="1">
        <f>MAX($H383)</f>
        <v>0</v>
      </c>
      <c r="BD383" s="1">
        <f>MAX($I383)</f>
        <v>0</v>
      </c>
      <c r="BE383" s="1">
        <f>MAX($J383)</f>
        <v>0</v>
      </c>
      <c r="BF383" s="1">
        <f>MAX($K383)</f>
        <v>0</v>
      </c>
      <c r="BG383" s="1">
        <f>MAX($M383)</f>
        <v>0</v>
      </c>
      <c r="BH383" s="1">
        <f>MAX($N383)</f>
        <v>0</v>
      </c>
      <c r="BI383" s="1">
        <f>MAX($P383)</f>
        <v>0</v>
      </c>
      <c r="BJ383" s="1">
        <f>MAX($Q383)</f>
        <v>0</v>
      </c>
      <c r="BK383" s="1">
        <f>MAX($R383)</f>
        <v>0</v>
      </c>
    </row>
    <row r="384" spans="1:63">
      <c r="A384" s="1" t="s">
        <v>381</v>
      </c>
      <c r="B384" s="1">
        <v>0</v>
      </c>
      <c r="C384" s="1">
        <v>0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0.02</v>
      </c>
      <c r="J384" s="1">
        <v>3000</v>
      </c>
      <c r="K384" s="1">
        <v>0</v>
      </c>
      <c r="L384" s="1" t="s">
        <v>503</v>
      </c>
      <c r="M384" s="1">
        <v>0</v>
      </c>
      <c r="N384" s="1">
        <v>0</v>
      </c>
      <c r="O384" s="1" t="s">
        <v>507</v>
      </c>
      <c r="P384" s="1">
        <v>1500</v>
      </c>
      <c r="Q384" s="1">
        <v>1</v>
      </c>
      <c r="R384" s="1">
        <v>0</v>
      </c>
      <c r="S384" s="1">
        <f>MIN($B384)</f>
        <v>0</v>
      </c>
      <c r="T384" s="1">
        <f>MIN($C384)</f>
        <v>0</v>
      </c>
      <c r="U384" s="1">
        <f>MIN($D384)</f>
        <v>0</v>
      </c>
      <c r="V384" s="1">
        <f>MIN($E384)</f>
        <v>0</v>
      </c>
      <c r="W384" s="1">
        <f>MIN($F384)</f>
        <v>0</v>
      </c>
      <c r="X384" s="1">
        <f>MIN($G384)</f>
        <v>0</v>
      </c>
      <c r="Y384" s="1">
        <f>MIN($H384)</f>
        <v>0</v>
      </c>
      <c r="Z384" s="1">
        <f>MIN($I384)</f>
        <v>0</v>
      </c>
      <c r="AA384" s="1">
        <f>MIN($J384)</f>
        <v>0</v>
      </c>
      <c r="AB384" s="1">
        <f>MIN($K384)</f>
        <v>0</v>
      </c>
      <c r="AC384" s="1">
        <f>MIN($M384)</f>
        <v>0</v>
      </c>
      <c r="AD384" s="1">
        <f>MIN($N384)</f>
        <v>0</v>
      </c>
      <c r="AE384" s="1">
        <f>MIN($P384)</f>
        <v>0</v>
      </c>
      <c r="AF384" s="1">
        <f>MIN($Q384)</f>
        <v>0</v>
      </c>
      <c r="AG384" s="1">
        <f>MIN($R384)</f>
        <v>0</v>
      </c>
      <c r="AH384" s="1">
        <f>MEDIAN($B384)</f>
        <v>0</v>
      </c>
      <c r="AI384" s="1">
        <f>MEDIAN($C384)</f>
        <v>0</v>
      </c>
      <c r="AJ384" s="1">
        <f>MEDIAN($D384)</f>
        <v>0</v>
      </c>
      <c r="AK384" s="1">
        <f>MEDIAN($E384)</f>
        <v>0</v>
      </c>
      <c r="AL384" s="1">
        <f>MEDIAN($F384)</f>
        <v>0</v>
      </c>
      <c r="AM384" s="1">
        <f>MEDIAN($G384)</f>
        <v>0</v>
      </c>
      <c r="AN384" s="1">
        <f>MEDIAN($H384)</f>
        <v>0</v>
      </c>
      <c r="AO384" s="1">
        <f>MEDIAN($I384)</f>
        <v>0</v>
      </c>
      <c r="AP384" s="1">
        <f>MEDIAN($J384)</f>
        <v>0</v>
      </c>
      <c r="AQ384" s="1">
        <f>MEDIAN($K384)</f>
        <v>0</v>
      </c>
      <c r="AR384" s="1">
        <f>MEDIAN($M384)</f>
        <v>0</v>
      </c>
      <c r="AS384" s="1">
        <f>MEDIAN($N384)</f>
        <v>0</v>
      </c>
      <c r="AT384" s="1">
        <f>MEDIAN($P384)</f>
        <v>0</v>
      </c>
      <c r="AU384" s="1">
        <f>MEDIAN($Q384)</f>
        <v>0</v>
      </c>
      <c r="AV384" s="1">
        <f>MEDIAN($R384)</f>
        <v>0</v>
      </c>
      <c r="AW384" s="1">
        <f>MAX($B384)</f>
        <v>0</v>
      </c>
      <c r="AX384" s="1">
        <f>MAX($C384)</f>
        <v>0</v>
      </c>
      <c r="AY384" s="1">
        <f>MAX($D384)</f>
        <v>0</v>
      </c>
      <c r="AZ384" s="1">
        <f>MAX($E384)</f>
        <v>0</v>
      </c>
      <c r="BA384" s="1">
        <f>MAX($F384)</f>
        <v>0</v>
      </c>
      <c r="BB384" s="1">
        <f>MAX($G384)</f>
        <v>0</v>
      </c>
      <c r="BC384" s="1">
        <f>MAX($H384)</f>
        <v>0</v>
      </c>
      <c r="BD384" s="1">
        <f>MAX($I384)</f>
        <v>0</v>
      </c>
      <c r="BE384" s="1">
        <f>MAX($J384)</f>
        <v>0</v>
      </c>
      <c r="BF384" s="1">
        <f>MAX($K384)</f>
        <v>0</v>
      </c>
      <c r="BG384" s="1">
        <f>MAX($M384)</f>
        <v>0</v>
      </c>
      <c r="BH384" s="1">
        <f>MAX($N384)</f>
        <v>0</v>
      </c>
      <c r="BI384" s="1">
        <f>MAX($P384)</f>
        <v>0</v>
      </c>
      <c r="BJ384" s="1">
        <f>MAX($Q384)</f>
        <v>0</v>
      </c>
      <c r="BK384" s="1">
        <f>MAX($R384)</f>
        <v>0</v>
      </c>
    </row>
    <row r="385" spans="1:63">
      <c r="A385" s="1" t="s">
        <v>382</v>
      </c>
      <c r="B385" s="1">
        <v>0</v>
      </c>
      <c r="C385" s="1">
        <v>0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v>0.02</v>
      </c>
      <c r="J385" s="1">
        <v>3000</v>
      </c>
      <c r="K385" s="1">
        <v>0</v>
      </c>
      <c r="L385" s="1" t="s">
        <v>503</v>
      </c>
      <c r="M385" s="1">
        <v>0</v>
      </c>
      <c r="N385" s="1">
        <v>0</v>
      </c>
      <c r="O385" s="1" t="s">
        <v>507</v>
      </c>
      <c r="P385" s="1">
        <v>1500</v>
      </c>
      <c r="Q385" s="1">
        <v>1</v>
      </c>
      <c r="R385" s="1">
        <v>0</v>
      </c>
      <c r="S385" s="1">
        <f>MIN($B385)</f>
        <v>0</v>
      </c>
      <c r="T385" s="1">
        <f>MIN($C385)</f>
        <v>0</v>
      </c>
      <c r="U385" s="1">
        <f>MIN($D385)</f>
        <v>0</v>
      </c>
      <c r="V385" s="1">
        <f>MIN($E385)</f>
        <v>0</v>
      </c>
      <c r="W385" s="1">
        <f>MIN($F385)</f>
        <v>0</v>
      </c>
      <c r="X385" s="1">
        <f>MIN($G385)</f>
        <v>0</v>
      </c>
      <c r="Y385" s="1">
        <f>MIN($H385)</f>
        <v>0</v>
      </c>
      <c r="Z385" s="1">
        <f>MIN($I385)</f>
        <v>0</v>
      </c>
      <c r="AA385" s="1">
        <f>MIN($J385)</f>
        <v>0</v>
      </c>
      <c r="AB385" s="1">
        <f>MIN($K385)</f>
        <v>0</v>
      </c>
      <c r="AC385" s="1">
        <f>MIN($M385)</f>
        <v>0</v>
      </c>
      <c r="AD385" s="1">
        <f>MIN($N385)</f>
        <v>0</v>
      </c>
      <c r="AE385" s="1">
        <f>MIN($P385)</f>
        <v>0</v>
      </c>
      <c r="AF385" s="1">
        <f>MIN($Q385)</f>
        <v>0</v>
      </c>
      <c r="AG385" s="1">
        <f>MIN($R385)</f>
        <v>0</v>
      </c>
      <c r="AH385" s="1">
        <f>MEDIAN($B385)</f>
        <v>0</v>
      </c>
      <c r="AI385" s="1">
        <f>MEDIAN($C385)</f>
        <v>0</v>
      </c>
      <c r="AJ385" s="1">
        <f>MEDIAN($D385)</f>
        <v>0</v>
      </c>
      <c r="AK385" s="1">
        <f>MEDIAN($E385)</f>
        <v>0</v>
      </c>
      <c r="AL385" s="1">
        <f>MEDIAN($F385)</f>
        <v>0</v>
      </c>
      <c r="AM385" s="1">
        <f>MEDIAN($G385)</f>
        <v>0</v>
      </c>
      <c r="AN385" s="1">
        <f>MEDIAN($H385)</f>
        <v>0</v>
      </c>
      <c r="AO385" s="1">
        <f>MEDIAN($I385)</f>
        <v>0</v>
      </c>
      <c r="AP385" s="1">
        <f>MEDIAN($J385)</f>
        <v>0</v>
      </c>
      <c r="AQ385" s="1">
        <f>MEDIAN($K385)</f>
        <v>0</v>
      </c>
      <c r="AR385" s="1">
        <f>MEDIAN($M385)</f>
        <v>0</v>
      </c>
      <c r="AS385" s="1">
        <f>MEDIAN($N385)</f>
        <v>0</v>
      </c>
      <c r="AT385" s="1">
        <f>MEDIAN($P385)</f>
        <v>0</v>
      </c>
      <c r="AU385" s="1">
        <f>MEDIAN($Q385)</f>
        <v>0</v>
      </c>
      <c r="AV385" s="1">
        <f>MEDIAN($R385)</f>
        <v>0</v>
      </c>
      <c r="AW385" s="1">
        <f>MAX($B385)</f>
        <v>0</v>
      </c>
      <c r="AX385" s="1">
        <f>MAX($C385)</f>
        <v>0</v>
      </c>
      <c r="AY385" s="1">
        <f>MAX($D385)</f>
        <v>0</v>
      </c>
      <c r="AZ385" s="1">
        <f>MAX($E385)</f>
        <v>0</v>
      </c>
      <c r="BA385" s="1">
        <f>MAX($F385)</f>
        <v>0</v>
      </c>
      <c r="BB385" s="1">
        <f>MAX($G385)</f>
        <v>0</v>
      </c>
      <c r="BC385" s="1">
        <f>MAX($H385)</f>
        <v>0</v>
      </c>
      <c r="BD385" s="1">
        <f>MAX($I385)</f>
        <v>0</v>
      </c>
      <c r="BE385" s="1">
        <f>MAX($J385)</f>
        <v>0</v>
      </c>
      <c r="BF385" s="1">
        <f>MAX($K385)</f>
        <v>0</v>
      </c>
      <c r="BG385" s="1">
        <f>MAX($M385)</f>
        <v>0</v>
      </c>
      <c r="BH385" s="1">
        <f>MAX($N385)</f>
        <v>0</v>
      </c>
      <c r="BI385" s="1">
        <f>MAX($P385)</f>
        <v>0</v>
      </c>
      <c r="BJ385" s="1">
        <f>MAX($Q385)</f>
        <v>0</v>
      </c>
      <c r="BK385" s="1">
        <f>MAX($R385)</f>
        <v>0</v>
      </c>
    </row>
    <row r="386" spans="1:63">
      <c r="A386" s="1" t="s">
        <v>383</v>
      </c>
      <c r="B386" s="1">
        <v>0</v>
      </c>
      <c r="C386" s="1">
        <v>0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0.02</v>
      </c>
      <c r="J386" s="1">
        <v>3000</v>
      </c>
      <c r="K386" s="1">
        <v>0</v>
      </c>
      <c r="L386" s="1" t="s">
        <v>503</v>
      </c>
      <c r="M386" s="1">
        <v>0</v>
      </c>
      <c r="N386" s="1">
        <v>0</v>
      </c>
      <c r="O386" s="1" t="s">
        <v>507</v>
      </c>
      <c r="P386" s="1">
        <v>1500</v>
      </c>
      <c r="Q386" s="1">
        <v>1</v>
      </c>
      <c r="R386" s="1">
        <v>0</v>
      </c>
      <c r="S386" s="1">
        <f>MIN($B386)</f>
        <v>0</v>
      </c>
      <c r="T386" s="1">
        <f>MIN($C386)</f>
        <v>0</v>
      </c>
      <c r="U386" s="1">
        <f>MIN($D386)</f>
        <v>0</v>
      </c>
      <c r="V386" s="1">
        <f>MIN($E386)</f>
        <v>0</v>
      </c>
      <c r="W386" s="1">
        <f>MIN($F386)</f>
        <v>0</v>
      </c>
      <c r="X386" s="1">
        <f>MIN($G386)</f>
        <v>0</v>
      </c>
      <c r="Y386" s="1">
        <f>MIN($H386)</f>
        <v>0</v>
      </c>
      <c r="Z386" s="1">
        <f>MIN($I386)</f>
        <v>0</v>
      </c>
      <c r="AA386" s="1">
        <f>MIN($J386)</f>
        <v>0</v>
      </c>
      <c r="AB386" s="1">
        <f>MIN($K386)</f>
        <v>0</v>
      </c>
      <c r="AC386" s="1">
        <f>MIN($M386)</f>
        <v>0</v>
      </c>
      <c r="AD386" s="1">
        <f>MIN($N386)</f>
        <v>0</v>
      </c>
      <c r="AE386" s="1">
        <f>MIN($P386)</f>
        <v>0</v>
      </c>
      <c r="AF386" s="1">
        <f>MIN($Q386)</f>
        <v>0</v>
      </c>
      <c r="AG386" s="1">
        <f>MIN($R386)</f>
        <v>0</v>
      </c>
      <c r="AH386" s="1">
        <f>MEDIAN($B386)</f>
        <v>0</v>
      </c>
      <c r="AI386" s="1">
        <f>MEDIAN($C386)</f>
        <v>0</v>
      </c>
      <c r="AJ386" s="1">
        <f>MEDIAN($D386)</f>
        <v>0</v>
      </c>
      <c r="AK386" s="1">
        <f>MEDIAN($E386)</f>
        <v>0</v>
      </c>
      <c r="AL386" s="1">
        <f>MEDIAN($F386)</f>
        <v>0</v>
      </c>
      <c r="AM386" s="1">
        <f>MEDIAN($G386)</f>
        <v>0</v>
      </c>
      <c r="AN386" s="1">
        <f>MEDIAN($H386)</f>
        <v>0</v>
      </c>
      <c r="AO386" s="1">
        <f>MEDIAN($I386)</f>
        <v>0</v>
      </c>
      <c r="AP386" s="1">
        <f>MEDIAN($J386)</f>
        <v>0</v>
      </c>
      <c r="AQ386" s="1">
        <f>MEDIAN($K386)</f>
        <v>0</v>
      </c>
      <c r="AR386" s="1">
        <f>MEDIAN($M386)</f>
        <v>0</v>
      </c>
      <c r="AS386" s="1">
        <f>MEDIAN($N386)</f>
        <v>0</v>
      </c>
      <c r="AT386" s="1">
        <f>MEDIAN($P386)</f>
        <v>0</v>
      </c>
      <c r="AU386" s="1">
        <f>MEDIAN($Q386)</f>
        <v>0</v>
      </c>
      <c r="AV386" s="1">
        <f>MEDIAN($R386)</f>
        <v>0</v>
      </c>
      <c r="AW386" s="1">
        <f>MAX($B386)</f>
        <v>0</v>
      </c>
      <c r="AX386" s="1">
        <f>MAX($C386)</f>
        <v>0</v>
      </c>
      <c r="AY386" s="1">
        <f>MAX($D386)</f>
        <v>0</v>
      </c>
      <c r="AZ386" s="1">
        <f>MAX($E386)</f>
        <v>0</v>
      </c>
      <c r="BA386" s="1">
        <f>MAX($F386)</f>
        <v>0</v>
      </c>
      <c r="BB386" s="1">
        <f>MAX($G386)</f>
        <v>0</v>
      </c>
      <c r="BC386" s="1">
        <f>MAX($H386)</f>
        <v>0</v>
      </c>
      <c r="BD386" s="1">
        <f>MAX($I386)</f>
        <v>0</v>
      </c>
      <c r="BE386" s="1">
        <f>MAX($J386)</f>
        <v>0</v>
      </c>
      <c r="BF386" s="1">
        <f>MAX($K386)</f>
        <v>0</v>
      </c>
      <c r="BG386" s="1">
        <f>MAX($M386)</f>
        <v>0</v>
      </c>
      <c r="BH386" s="1">
        <f>MAX($N386)</f>
        <v>0</v>
      </c>
      <c r="BI386" s="1">
        <f>MAX($P386)</f>
        <v>0</v>
      </c>
      <c r="BJ386" s="1">
        <f>MAX($Q386)</f>
        <v>0</v>
      </c>
      <c r="BK386" s="1">
        <f>MAX($R386)</f>
        <v>0</v>
      </c>
    </row>
    <row r="387" spans="1:63">
      <c r="A387" s="1" t="s">
        <v>384</v>
      </c>
      <c r="B387" s="1">
        <v>0</v>
      </c>
      <c r="C387" s="1">
        <v>0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0.02</v>
      </c>
      <c r="J387" s="1">
        <v>3000</v>
      </c>
      <c r="K387" s="1">
        <v>0</v>
      </c>
      <c r="L387" s="1" t="s">
        <v>503</v>
      </c>
      <c r="M387" s="1">
        <v>0</v>
      </c>
      <c r="N387" s="1">
        <v>0</v>
      </c>
      <c r="O387" s="1" t="s">
        <v>507</v>
      </c>
      <c r="P387" s="1">
        <v>1500</v>
      </c>
      <c r="Q387" s="1">
        <v>1</v>
      </c>
      <c r="R387" s="1">
        <v>0</v>
      </c>
      <c r="S387" s="1">
        <f>MIN($B387)</f>
        <v>0</v>
      </c>
      <c r="T387" s="1">
        <f>MIN($C387)</f>
        <v>0</v>
      </c>
      <c r="U387" s="1">
        <f>MIN($D387)</f>
        <v>0</v>
      </c>
      <c r="V387" s="1">
        <f>MIN($E387)</f>
        <v>0</v>
      </c>
      <c r="W387" s="1">
        <f>MIN($F387)</f>
        <v>0</v>
      </c>
      <c r="X387" s="1">
        <f>MIN($G387)</f>
        <v>0</v>
      </c>
      <c r="Y387" s="1">
        <f>MIN($H387)</f>
        <v>0</v>
      </c>
      <c r="Z387" s="1">
        <f>MIN($I387)</f>
        <v>0</v>
      </c>
      <c r="AA387" s="1">
        <f>MIN($J387)</f>
        <v>0</v>
      </c>
      <c r="AB387" s="1">
        <f>MIN($K387)</f>
        <v>0</v>
      </c>
      <c r="AC387" s="1">
        <f>MIN($M387)</f>
        <v>0</v>
      </c>
      <c r="AD387" s="1">
        <f>MIN($N387)</f>
        <v>0</v>
      </c>
      <c r="AE387" s="1">
        <f>MIN($P387)</f>
        <v>0</v>
      </c>
      <c r="AF387" s="1">
        <f>MIN($Q387)</f>
        <v>0</v>
      </c>
      <c r="AG387" s="1">
        <f>MIN($R387)</f>
        <v>0</v>
      </c>
      <c r="AH387" s="1">
        <f>MEDIAN($B387)</f>
        <v>0</v>
      </c>
      <c r="AI387" s="1">
        <f>MEDIAN($C387)</f>
        <v>0</v>
      </c>
      <c r="AJ387" s="1">
        <f>MEDIAN($D387)</f>
        <v>0</v>
      </c>
      <c r="AK387" s="1">
        <f>MEDIAN($E387)</f>
        <v>0</v>
      </c>
      <c r="AL387" s="1">
        <f>MEDIAN($F387)</f>
        <v>0</v>
      </c>
      <c r="AM387" s="1">
        <f>MEDIAN($G387)</f>
        <v>0</v>
      </c>
      <c r="AN387" s="1">
        <f>MEDIAN($H387)</f>
        <v>0</v>
      </c>
      <c r="AO387" s="1">
        <f>MEDIAN($I387)</f>
        <v>0</v>
      </c>
      <c r="AP387" s="1">
        <f>MEDIAN($J387)</f>
        <v>0</v>
      </c>
      <c r="AQ387" s="1">
        <f>MEDIAN($K387)</f>
        <v>0</v>
      </c>
      <c r="AR387" s="1">
        <f>MEDIAN($M387)</f>
        <v>0</v>
      </c>
      <c r="AS387" s="1">
        <f>MEDIAN($N387)</f>
        <v>0</v>
      </c>
      <c r="AT387" s="1">
        <f>MEDIAN($P387)</f>
        <v>0</v>
      </c>
      <c r="AU387" s="1">
        <f>MEDIAN($Q387)</f>
        <v>0</v>
      </c>
      <c r="AV387" s="1">
        <f>MEDIAN($R387)</f>
        <v>0</v>
      </c>
      <c r="AW387" s="1">
        <f>MAX($B387)</f>
        <v>0</v>
      </c>
      <c r="AX387" s="1">
        <f>MAX($C387)</f>
        <v>0</v>
      </c>
      <c r="AY387" s="1">
        <f>MAX($D387)</f>
        <v>0</v>
      </c>
      <c r="AZ387" s="1">
        <f>MAX($E387)</f>
        <v>0</v>
      </c>
      <c r="BA387" s="1">
        <f>MAX($F387)</f>
        <v>0</v>
      </c>
      <c r="BB387" s="1">
        <f>MAX($G387)</f>
        <v>0</v>
      </c>
      <c r="BC387" s="1">
        <f>MAX($H387)</f>
        <v>0</v>
      </c>
      <c r="BD387" s="1">
        <f>MAX($I387)</f>
        <v>0</v>
      </c>
      <c r="BE387" s="1">
        <f>MAX($J387)</f>
        <v>0</v>
      </c>
      <c r="BF387" s="1">
        <f>MAX($K387)</f>
        <v>0</v>
      </c>
      <c r="BG387" s="1">
        <f>MAX($M387)</f>
        <v>0</v>
      </c>
      <c r="BH387" s="1">
        <f>MAX($N387)</f>
        <v>0</v>
      </c>
      <c r="BI387" s="1">
        <f>MAX($P387)</f>
        <v>0</v>
      </c>
      <c r="BJ387" s="1">
        <f>MAX($Q387)</f>
        <v>0</v>
      </c>
      <c r="BK387" s="1">
        <f>MAX($R387)</f>
        <v>0</v>
      </c>
    </row>
    <row r="388" spans="1:63">
      <c r="A388" s="1" t="s">
        <v>385</v>
      </c>
      <c r="B388" s="1">
        <v>0</v>
      </c>
      <c r="C388" s="1">
        <v>0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  <c r="I388" s="1">
        <v>0.02</v>
      </c>
      <c r="J388" s="1">
        <v>3000</v>
      </c>
      <c r="K388" s="1">
        <v>0</v>
      </c>
      <c r="L388" s="1" t="s">
        <v>503</v>
      </c>
      <c r="M388" s="1">
        <v>0</v>
      </c>
      <c r="N388" s="1">
        <v>0</v>
      </c>
      <c r="O388" s="1" t="s">
        <v>507</v>
      </c>
      <c r="P388" s="1">
        <v>1500</v>
      </c>
      <c r="Q388" s="1">
        <v>1</v>
      </c>
      <c r="R388" s="1">
        <v>0</v>
      </c>
      <c r="S388" s="1">
        <f>MIN($B388)</f>
        <v>0</v>
      </c>
      <c r="T388" s="1">
        <f>MIN($C388)</f>
        <v>0</v>
      </c>
      <c r="U388" s="1">
        <f>MIN($D388)</f>
        <v>0</v>
      </c>
      <c r="V388" s="1">
        <f>MIN($E388)</f>
        <v>0</v>
      </c>
      <c r="W388" s="1">
        <f>MIN($F388)</f>
        <v>0</v>
      </c>
      <c r="X388" s="1">
        <f>MIN($G388)</f>
        <v>0</v>
      </c>
      <c r="Y388" s="1">
        <f>MIN($H388)</f>
        <v>0</v>
      </c>
      <c r="Z388" s="1">
        <f>MIN($I388)</f>
        <v>0</v>
      </c>
      <c r="AA388" s="1">
        <f>MIN($J388)</f>
        <v>0</v>
      </c>
      <c r="AB388" s="1">
        <f>MIN($K388)</f>
        <v>0</v>
      </c>
      <c r="AC388" s="1">
        <f>MIN($M388)</f>
        <v>0</v>
      </c>
      <c r="AD388" s="1">
        <f>MIN($N388)</f>
        <v>0</v>
      </c>
      <c r="AE388" s="1">
        <f>MIN($P388)</f>
        <v>0</v>
      </c>
      <c r="AF388" s="1">
        <f>MIN($Q388)</f>
        <v>0</v>
      </c>
      <c r="AG388" s="1">
        <f>MIN($R388)</f>
        <v>0</v>
      </c>
      <c r="AH388" s="1">
        <f>MEDIAN($B388)</f>
        <v>0</v>
      </c>
      <c r="AI388" s="1">
        <f>MEDIAN($C388)</f>
        <v>0</v>
      </c>
      <c r="AJ388" s="1">
        <f>MEDIAN($D388)</f>
        <v>0</v>
      </c>
      <c r="AK388" s="1">
        <f>MEDIAN($E388)</f>
        <v>0</v>
      </c>
      <c r="AL388" s="1">
        <f>MEDIAN($F388)</f>
        <v>0</v>
      </c>
      <c r="AM388" s="1">
        <f>MEDIAN($G388)</f>
        <v>0</v>
      </c>
      <c r="AN388" s="1">
        <f>MEDIAN($H388)</f>
        <v>0</v>
      </c>
      <c r="AO388" s="1">
        <f>MEDIAN($I388)</f>
        <v>0</v>
      </c>
      <c r="AP388" s="1">
        <f>MEDIAN($J388)</f>
        <v>0</v>
      </c>
      <c r="AQ388" s="1">
        <f>MEDIAN($K388)</f>
        <v>0</v>
      </c>
      <c r="AR388" s="1">
        <f>MEDIAN($M388)</f>
        <v>0</v>
      </c>
      <c r="AS388" s="1">
        <f>MEDIAN($N388)</f>
        <v>0</v>
      </c>
      <c r="AT388" s="1">
        <f>MEDIAN($P388)</f>
        <v>0</v>
      </c>
      <c r="AU388" s="1">
        <f>MEDIAN($Q388)</f>
        <v>0</v>
      </c>
      <c r="AV388" s="1">
        <f>MEDIAN($R388)</f>
        <v>0</v>
      </c>
      <c r="AW388" s="1">
        <f>MAX($B388)</f>
        <v>0</v>
      </c>
      <c r="AX388" s="1">
        <f>MAX($C388)</f>
        <v>0</v>
      </c>
      <c r="AY388" s="1">
        <f>MAX($D388)</f>
        <v>0</v>
      </c>
      <c r="AZ388" s="1">
        <f>MAX($E388)</f>
        <v>0</v>
      </c>
      <c r="BA388" s="1">
        <f>MAX($F388)</f>
        <v>0</v>
      </c>
      <c r="BB388" s="1">
        <f>MAX($G388)</f>
        <v>0</v>
      </c>
      <c r="BC388" s="1">
        <f>MAX($H388)</f>
        <v>0</v>
      </c>
      <c r="BD388" s="1">
        <f>MAX($I388)</f>
        <v>0</v>
      </c>
      <c r="BE388" s="1">
        <f>MAX($J388)</f>
        <v>0</v>
      </c>
      <c r="BF388" s="1">
        <f>MAX($K388)</f>
        <v>0</v>
      </c>
      <c r="BG388" s="1">
        <f>MAX($M388)</f>
        <v>0</v>
      </c>
      <c r="BH388" s="1">
        <f>MAX($N388)</f>
        <v>0</v>
      </c>
      <c r="BI388" s="1">
        <f>MAX($P388)</f>
        <v>0</v>
      </c>
      <c r="BJ388" s="1">
        <f>MAX($Q388)</f>
        <v>0</v>
      </c>
      <c r="BK388" s="1">
        <f>MAX($R388)</f>
        <v>0</v>
      </c>
    </row>
    <row r="389" spans="1:63">
      <c r="A389" s="1" t="s">
        <v>386</v>
      </c>
      <c r="B389" s="1">
        <v>0</v>
      </c>
      <c r="C389" s="1">
        <v>0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1">
        <v>0.021</v>
      </c>
      <c r="J389" s="1">
        <v>3000</v>
      </c>
      <c r="K389" s="1">
        <v>0</v>
      </c>
      <c r="L389" s="1" t="s">
        <v>503</v>
      </c>
      <c r="M389" s="1">
        <v>0</v>
      </c>
      <c r="N389" s="1">
        <v>0</v>
      </c>
      <c r="O389" s="1" t="s">
        <v>507</v>
      </c>
      <c r="P389" s="1">
        <v>1500</v>
      </c>
      <c r="Q389" s="1">
        <v>1</v>
      </c>
      <c r="R389" s="1">
        <v>0</v>
      </c>
      <c r="S389" s="1">
        <f>MIN($B389)</f>
        <v>0</v>
      </c>
      <c r="T389" s="1">
        <f>MIN($C389)</f>
        <v>0</v>
      </c>
      <c r="U389" s="1">
        <f>MIN($D389)</f>
        <v>0</v>
      </c>
      <c r="V389" s="1">
        <f>MIN($E389)</f>
        <v>0</v>
      </c>
      <c r="W389" s="1">
        <f>MIN($F389)</f>
        <v>0</v>
      </c>
      <c r="X389" s="1">
        <f>MIN($G389)</f>
        <v>0</v>
      </c>
      <c r="Y389" s="1">
        <f>MIN($H389)</f>
        <v>0</v>
      </c>
      <c r="Z389" s="1">
        <f>MIN($I389)</f>
        <v>0</v>
      </c>
      <c r="AA389" s="1">
        <f>MIN($J389)</f>
        <v>0</v>
      </c>
      <c r="AB389" s="1">
        <f>MIN($K389)</f>
        <v>0</v>
      </c>
      <c r="AC389" s="1">
        <f>MIN($M389)</f>
        <v>0</v>
      </c>
      <c r="AD389" s="1">
        <f>MIN($N389)</f>
        <v>0</v>
      </c>
      <c r="AE389" s="1">
        <f>MIN($P389)</f>
        <v>0</v>
      </c>
      <c r="AF389" s="1">
        <f>MIN($Q389)</f>
        <v>0</v>
      </c>
      <c r="AG389" s="1">
        <f>MIN($R389)</f>
        <v>0</v>
      </c>
      <c r="AH389" s="1">
        <f>MEDIAN($B389)</f>
        <v>0</v>
      </c>
      <c r="AI389" s="1">
        <f>MEDIAN($C389)</f>
        <v>0</v>
      </c>
      <c r="AJ389" s="1">
        <f>MEDIAN($D389)</f>
        <v>0</v>
      </c>
      <c r="AK389" s="1">
        <f>MEDIAN($E389)</f>
        <v>0</v>
      </c>
      <c r="AL389" s="1">
        <f>MEDIAN($F389)</f>
        <v>0</v>
      </c>
      <c r="AM389" s="1">
        <f>MEDIAN($G389)</f>
        <v>0</v>
      </c>
      <c r="AN389" s="1">
        <f>MEDIAN($H389)</f>
        <v>0</v>
      </c>
      <c r="AO389" s="1">
        <f>MEDIAN($I389)</f>
        <v>0</v>
      </c>
      <c r="AP389" s="1">
        <f>MEDIAN($J389)</f>
        <v>0</v>
      </c>
      <c r="AQ389" s="1">
        <f>MEDIAN($K389)</f>
        <v>0</v>
      </c>
      <c r="AR389" s="1">
        <f>MEDIAN($M389)</f>
        <v>0</v>
      </c>
      <c r="AS389" s="1">
        <f>MEDIAN($N389)</f>
        <v>0</v>
      </c>
      <c r="AT389" s="1">
        <f>MEDIAN($P389)</f>
        <v>0</v>
      </c>
      <c r="AU389" s="1">
        <f>MEDIAN($Q389)</f>
        <v>0</v>
      </c>
      <c r="AV389" s="1">
        <f>MEDIAN($R389)</f>
        <v>0</v>
      </c>
      <c r="AW389" s="1">
        <f>MAX($B389)</f>
        <v>0</v>
      </c>
      <c r="AX389" s="1">
        <f>MAX($C389)</f>
        <v>0</v>
      </c>
      <c r="AY389" s="1">
        <f>MAX($D389)</f>
        <v>0</v>
      </c>
      <c r="AZ389" s="1">
        <f>MAX($E389)</f>
        <v>0</v>
      </c>
      <c r="BA389" s="1">
        <f>MAX($F389)</f>
        <v>0</v>
      </c>
      <c r="BB389" s="1">
        <f>MAX($G389)</f>
        <v>0</v>
      </c>
      <c r="BC389" s="1">
        <f>MAX($H389)</f>
        <v>0</v>
      </c>
      <c r="BD389" s="1">
        <f>MAX($I389)</f>
        <v>0</v>
      </c>
      <c r="BE389" s="1">
        <f>MAX($J389)</f>
        <v>0</v>
      </c>
      <c r="BF389" s="1">
        <f>MAX($K389)</f>
        <v>0</v>
      </c>
      <c r="BG389" s="1">
        <f>MAX($M389)</f>
        <v>0</v>
      </c>
      <c r="BH389" s="1">
        <f>MAX($N389)</f>
        <v>0</v>
      </c>
      <c r="BI389" s="1">
        <f>MAX($P389)</f>
        <v>0</v>
      </c>
      <c r="BJ389" s="1">
        <f>MAX($Q389)</f>
        <v>0</v>
      </c>
      <c r="BK389" s="1">
        <f>MAX($R389)</f>
        <v>0</v>
      </c>
    </row>
    <row r="390" spans="1:63">
      <c r="A390" s="1" t="s">
        <v>387</v>
      </c>
      <c r="B390" s="1">
        <v>0</v>
      </c>
      <c r="C390" s="1">
        <v>0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0.02</v>
      </c>
      <c r="J390" s="1">
        <v>3000</v>
      </c>
      <c r="K390" s="1">
        <v>0</v>
      </c>
      <c r="L390" s="1" t="s">
        <v>503</v>
      </c>
      <c r="M390" s="1">
        <v>0</v>
      </c>
      <c r="N390" s="1">
        <v>0</v>
      </c>
      <c r="O390" s="1" t="s">
        <v>507</v>
      </c>
      <c r="P390" s="1">
        <v>1500</v>
      </c>
      <c r="Q390" s="1">
        <v>1</v>
      </c>
      <c r="R390" s="1">
        <v>0</v>
      </c>
      <c r="S390" s="1">
        <f>MIN($B390)</f>
        <v>0</v>
      </c>
      <c r="T390" s="1">
        <f>MIN($C390)</f>
        <v>0</v>
      </c>
      <c r="U390" s="1">
        <f>MIN($D390)</f>
        <v>0</v>
      </c>
      <c r="V390" s="1">
        <f>MIN($E390)</f>
        <v>0</v>
      </c>
      <c r="W390" s="1">
        <f>MIN($F390)</f>
        <v>0</v>
      </c>
      <c r="X390" s="1">
        <f>MIN($G390)</f>
        <v>0</v>
      </c>
      <c r="Y390" s="1">
        <f>MIN($H390)</f>
        <v>0</v>
      </c>
      <c r="Z390" s="1">
        <f>MIN($I390)</f>
        <v>0</v>
      </c>
      <c r="AA390" s="1">
        <f>MIN($J390)</f>
        <v>0</v>
      </c>
      <c r="AB390" s="1">
        <f>MIN($K390)</f>
        <v>0</v>
      </c>
      <c r="AC390" s="1">
        <f>MIN($M390)</f>
        <v>0</v>
      </c>
      <c r="AD390" s="1">
        <f>MIN($N390)</f>
        <v>0</v>
      </c>
      <c r="AE390" s="1">
        <f>MIN($P390)</f>
        <v>0</v>
      </c>
      <c r="AF390" s="1">
        <f>MIN($Q390)</f>
        <v>0</v>
      </c>
      <c r="AG390" s="1">
        <f>MIN($R390)</f>
        <v>0</v>
      </c>
      <c r="AH390" s="1">
        <f>MEDIAN($B390)</f>
        <v>0</v>
      </c>
      <c r="AI390" s="1">
        <f>MEDIAN($C390)</f>
        <v>0</v>
      </c>
      <c r="AJ390" s="1">
        <f>MEDIAN($D390)</f>
        <v>0</v>
      </c>
      <c r="AK390" s="1">
        <f>MEDIAN($E390)</f>
        <v>0</v>
      </c>
      <c r="AL390" s="1">
        <f>MEDIAN($F390)</f>
        <v>0</v>
      </c>
      <c r="AM390" s="1">
        <f>MEDIAN($G390)</f>
        <v>0</v>
      </c>
      <c r="AN390" s="1">
        <f>MEDIAN($H390)</f>
        <v>0</v>
      </c>
      <c r="AO390" s="1">
        <f>MEDIAN($I390)</f>
        <v>0</v>
      </c>
      <c r="AP390" s="1">
        <f>MEDIAN($J390)</f>
        <v>0</v>
      </c>
      <c r="AQ390" s="1">
        <f>MEDIAN($K390)</f>
        <v>0</v>
      </c>
      <c r="AR390" s="1">
        <f>MEDIAN($M390)</f>
        <v>0</v>
      </c>
      <c r="AS390" s="1">
        <f>MEDIAN($N390)</f>
        <v>0</v>
      </c>
      <c r="AT390" s="1">
        <f>MEDIAN($P390)</f>
        <v>0</v>
      </c>
      <c r="AU390" s="1">
        <f>MEDIAN($Q390)</f>
        <v>0</v>
      </c>
      <c r="AV390" s="1">
        <f>MEDIAN($R390)</f>
        <v>0</v>
      </c>
      <c r="AW390" s="1">
        <f>MAX($B390)</f>
        <v>0</v>
      </c>
      <c r="AX390" s="1">
        <f>MAX($C390)</f>
        <v>0</v>
      </c>
      <c r="AY390" s="1">
        <f>MAX($D390)</f>
        <v>0</v>
      </c>
      <c r="AZ390" s="1">
        <f>MAX($E390)</f>
        <v>0</v>
      </c>
      <c r="BA390" s="1">
        <f>MAX($F390)</f>
        <v>0</v>
      </c>
      <c r="BB390" s="1">
        <f>MAX($G390)</f>
        <v>0</v>
      </c>
      <c r="BC390" s="1">
        <f>MAX($H390)</f>
        <v>0</v>
      </c>
      <c r="BD390" s="1">
        <f>MAX($I390)</f>
        <v>0</v>
      </c>
      <c r="BE390" s="1">
        <f>MAX($J390)</f>
        <v>0</v>
      </c>
      <c r="BF390" s="1">
        <f>MAX($K390)</f>
        <v>0</v>
      </c>
      <c r="BG390" s="1">
        <f>MAX($M390)</f>
        <v>0</v>
      </c>
      <c r="BH390" s="1">
        <f>MAX($N390)</f>
        <v>0</v>
      </c>
      <c r="BI390" s="1">
        <f>MAX($P390)</f>
        <v>0</v>
      </c>
      <c r="BJ390" s="1">
        <f>MAX($Q390)</f>
        <v>0</v>
      </c>
      <c r="BK390" s="1">
        <f>MAX($R390)</f>
        <v>0</v>
      </c>
    </row>
    <row r="391" spans="1:63">
      <c r="A391" s="1" t="s">
        <v>388</v>
      </c>
      <c r="B391" s="1">
        <v>0</v>
      </c>
      <c r="C391" s="1">
        <v>0</v>
      </c>
      <c r="D391" s="1">
        <v>0</v>
      </c>
      <c r="E391" s="1">
        <v>0</v>
      </c>
      <c r="F391" s="1">
        <v>0</v>
      </c>
      <c r="G391" s="1">
        <v>0</v>
      </c>
      <c r="H391" s="1">
        <v>0</v>
      </c>
      <c r="I391" s="1">
        <v>0.023</v>
      </c>
      <c r="J391" s="1">
        <v>3000</v>
      </c>
      <c r="K391" s="1">
        <v>0</v>
      </c>
      <c r="L391" s="1" t="s">
        <v>503</v>
      </c>
      <c r="M391" s="1">
        <v>0</v>
      </c>
      <c r="N391" s="1">
        <v>0</v>
      </c>
      <c r="O391" s="1" t="s">
        <v>507</v>
      </c>
      <c r="P391" s="1">
        <v>1500</v>
      </c>
      <c r="Q391" s="1">
        <v>1</v>
      </c>
      <c r="R391" s="1">
        <v>0</v>
      </c>
      <c r="S391" s="1">
        <f>MIN($B391)</f>
        <v>0</v>
      </c>
      <c r="T391" s="1">
        <f>MIN($C391)</f>
        <v>0</v>
      </c>
      <c r="U391" s="1">
        <f>MIN($D391)</f>
        <v>0</v>
      </c>
      <c r="V391" s="1">
        <f>MIN($E391)</f>
        <v>0</v>
      </c>
      <c r="W391" s="1">
        <f>MIN($F391)</f>
        <v>0</v>
      </c>
      <c r="X391" s="1">
        <f>MIN($G391)</f>
        <v>0</v>
      </c>
      <c r="Y391" s="1">
        <f>MIN($H391)</f>
        <v>0</v>
      </c>
      <c r="Z391" s="1">
        <f>MIN($I391)</f>
        <v>0</v>
      </c>
      <c r="AA391" s="1">
        <f>MIN($J391)</f>
        <v>0</v>
      </c>
      <c r="AB391" s="1">
        <f>MIN($K391)</f>
        <v>0</v>
      </c>
      <c r="AC391" s="1">
        <f>MIN($M391)</f>
        <v>0</v>
      </c>
      <c r="AD391" s="1">
        <f>MIN($N391)</f>
        <v>0</v>
      </c>
      <c r="AE391" s="1">
        <f>MIN($P391)</f>
        <v>0</v>
      </c>
      <c r="AF391" s="1">
        <f>MIN($Q391)</f>
        <v>0</v>
      </c>
      <c r="AG391" s="1">
        <f>MIN($R391)</f>
        <v>0</v>
      </c>
      <c r="AH391" s="1">
        <f>MEDIAN($B391)</f>
        <v>0</v>
      </c>
      <c r="AI391" s="1">
        <f>MEDIAN($C391)</f>
        <v>0</v>
      </c>
      <c r="AJ391" s="1">
        <f>MEDIAN($D391)</f>
        <v>0</v>
      </c>
      <c r="AK391" s="1">
        <f>MEDIAN($E391)</f>
        <v>0</v>
      </c>
      <c r="AL391" s="1">
        <f>MEDIAN($F391)</f>
        <v>0</v>
      </c>
      <c r="AM391" s="1">
        <f>MEDIAN($G391)</f>
        <v>0</v>
      </c>
      <c r="AN391" s="1">
        <f>MEDIAN($H391)</f>
        <v>0</v>
      </c>
      <c r="AO391" s="1">
        <f>MEDIAN($I391)</f>
        <v>0</v>
      </c>
      <c r="AP391" s="1">
        <f>MEDIAN($J391)</f>
        <v>0</v>
      </c>
      <c r="AQ391" s="1">
        <f>MEDIAN($K391)</f>
        <v>0</v>
      </c>
      <c r="AR391" s="1">
        <f>MEDIAN($M391)</f>
        <v>0</v>
      </c>
      <c r="AS391" s="1">
        <f>MEDIAN($N391)</f>
        <v>0</v>
      </c>
      <c r="AT391" s="1">
        <f>MEDIAN($P391)</f>
        <v>0</v>
      </c>
      <c r="AU391" s="1">
        <f>MEDIAN($Q391)</f>
        <v>0</v>
      </c>
      <c r="AV391" s="1">
        <f>MEDIAN($R391)</f>
        <v>0</v>
      </c>
      <c r="AW391" s="1">
        <f>MAX($B391)</f>
        <v>0</v>
      </c>
      <c r="AX391" s="1">
        <f>MAX($C391)</f>
        <v>0</v>
      </c>
      <c r="AY391" s="1">
        <f>MAX($D391)</f>
        <v>0</v>
      </c>
      <c r="AZ391" s="1">
        <f>MAX($E391)</f>
        <v>0</v>
      </c>
      <c r="BA391" s="1">
        <f>MAX($F391)</f>
        <v>0</v>
      </c>
      <c r="BB391" s="1">
        <f>MAX($G391)</f>
        <v>0</v>
      </c>
      <c r="BC391" s="1">
        <f>MAX($H391)</f>
        <v>0</v>
      </c>
      <c r="BD391" s="1">
        <f>MAX($I391)</f>
        <v>0</v>
      </c>
      <c r="BE391" s="1">
        <f>MAX($J391)</f>
        <v>0</v>
      </c>
      <c r="BF391" s="1">
        <f>MAX($K391)</f>
        <v>0</v>
      </c>
      <c r="BG391" s="1">
        <f>MAX($M391)</f>
        <v>0</v>
      </c>
      <c r="BH391" s="1">
        <f>MAX($N391)</f>
        <v>0</v>
      </c>
      <c r="BI391" s="1">
        <f>MAX($P391)</f>
        <v>0</v>
      </c>
      <c r="BJ391" s="1">
        <f>MAX($Q391)</f>
        <v>0</v>
      </c>
      <c r="BK391" s="1">
        <f>MAX($R391)</f>
        <v>0</v>
      </c>
    </row>
    <row r="392" spans="1:63">
      <c r="A392" s="1" t="s">
        <v>389</v>
      </c>
      <c r="B392" s="1">
        <v>0</v>
      </c>
      <c r="C392" s="1">
        <v>0</v>
      </c>
      <c r="D392" s="1">
        <v>0</v>
      </c>
      <c r="E392" s="1">
        <v>0</v>
      </c>
      <c r="F392" s="1">
        <v>0</v>
      </c>
      <c r="G392" s="1">
        <v>0</v>
      </c>
      <c r="H392" s="1">
        <v>0</v>
      </c>
      <c r="I392" s="1">
        <v>0.02</v>
      </c>
      <c r="J392" s="1">
        <v>3000</v>
      </c>
      <c r="K392" s="1">
        <v>0</v>
      </c>
      <c r="L392" s="1" t="s">
        <v>503</v>
      </c>
      <c r="M392" s="1">
        <v>0</v>
      </c>
      <c r="N392" s="1">
        <v>0</v>
      </c>
      <c r="O392" s="1" t="s">
        <v>507</v>
      </c>
      <c r="P392" s="1">
        <v>1500</v>
      </c>
      <c r="Q392" s="1">
        <v>1</v>
      </c>
      <c r="R392" s="1">
        <v>0</v>
      </c>
      <c r="S392" s="1">
        <f>MIN($B392)</f>
        <v>0</v>
      </c>
      <c r="T392" s="1">
        <f>MIN($C392)</f>
        <v>0</v>
      </c>
      <c r="U392" s="1">
        <f>MIN($D392)</f>
        <v>0</v>
      </c>
      <c r="V392" s="1">
        <f>MIN($E392)</f>
        <v>0</v>
      </c>
      <c r="W392" s="1">
        <f>MIN($F392)</f>
        <v>0</v>
      </c>
      <c r="X392" s="1">
        <f>MIN($G392)</f>
        <v>0</v>
      </c>
      <c r="Y392" s="1">
        <f>MIN($H392)</f>
        <v>0</v>
      </c>
      <c r="Z392" s="1">
        <f>MIN($I392)</f>
        <v>0</v>
      </c>
      <c r="AA392" s="1">
        <f>MIN($J392)</f>
        <v>0</v>
      </c>
      <c r="AB392" s="1">
        <f>MIN($K392)</f>
        <v>0</v>
      </c>
      <c r="AC392" s="1">
        <f>MIN($M392)</f>
        <v>0</v>
      </c>
      <c r="AD392" s="1">
        <f>MIN($N392)</f>
        <v>0</v>
      </c>
      <c r="AE392" s="1">
        <f>MIN($P392)</f>
        <v>0</v>
      </c>
      <c r="AF392" s="1">
        <f>MIN($Q392)</f>
        <v>0</v>
      </c>
      <c r="AG392" s="1">
        <f>MIN($R392)</f>
        <v>0</v>
      </c>
      <c r="AH392" s="1">
        <f>MEDIAN($B392)</f>
        <v>0</v>
      </c>
      <c r="AI392" s="1">
        <f>MEDIAN($C392)</f>
        <v>0</v>
      </c>
      <c r="AJ392" s="1">
        <f>MEDIAN($D392)</f>
        <v>0</v>
      </c>
      <c r="AK392" s="1">
        <f>MEDIAN($E392)</f>
        <v>0</v>
      </c>
      <c r="AL392" s="1">
        <f>MEDIAN($F392)</f>
        <v>0</v>
      </c>
      <c r="AM392" s="1">
        <f>MEDIAN($G392)</f>
        <v>0</v>
      </c>
      <c r="AN392" s="1">
        <f>MEDIAN($H392)</f>
        <v>0</v>
      </c>
      <c r="AO392" s="1">
        <f>MEDIAN($I392)</f>
        <v>0</v>
      </c>
      <c r="AP392" s="1">
        <f>MEDIAN($J392)</f>
        <v>0</v>
      </c>
      <c r="AQ392" s="1">
        <f>MEDIAN($K392)</f>
        <v>0</v>
      </c>
      <c r="AR392" s="1">
        <f>MEDIAN($M392)</f>
        <v>0</v>
      </c>
      <c r="AS392" s="1">
        <f>MEDIAN($N392)</f>
        <v>0</v>
      </c>
      <c r="AT392" s="1">
        <f>MEDIAN($P392)</f>
        <v>0</v>
      </c>
      <c r="AU392" s="1">
        <f>MEDIAN($Q392)</f>
        <v>0</v>
      </c>
      <c r="AV392" s="1">
        <f>MEDIAN($R392)</f>
        <v>0</v>
      </c>
      <c r="AW392" s="1">
        <f>MAX($B392)</f>
        <v>0</v>
      </c>
      <c r="AX392" s="1">
        <f>MAX($C392)</f>
        <v>0</v>
      </c>
      <c r="AY392" s="1">
        <f>MAX($D392)</f>
        <v>0</v>
      </c>
      <c r="AZ392" s="1">
        <f>MAX($E392)</f>
        <v>0</v>
      </c>
      <c r="BA392" s="1">
        <f>MAX($F392)</f>
        <v>0</v>
      </c>
      <c r="BB392" s="1">
        <f>MAX($G392)</f>
        <v>0</v>
      </c>
      <c r="BC392" s="1">
        <f>MAX($H392)</f>
        <v>0</v>
      </c>
      <c r="BD392" s="1">
        <f>MAX($I392)</f>
        <v>0</v>
      </c>
      <c r="BE392" s="1">
        <f>MAX($J392)</f>
        <v>0</v>
      </c>
      <c r="BF392" s="1">
        <f>MAX($K392)</f>
        <v>0</v>
      </c>
      <c r="BG392" s="1">
        <f>MAX($M392)</f>
        <v>0</v>
      </c>
      <c r="BH392" s="1">
        <f>MAX($N392)</f>
        <v>0</v>
      </c>
      <c r="BI392" s="1">
        <f>MAX($P392)</f>
        <v>0</v>
      </c>
      <c r="BJ392" s="1">
        <f>MAX($Q392)</f>
        <v>0</v>
      </c>
      <c r="BK392" s="1">
        <f>MAX($R392)</f>
        <v>0</v>
      </c>
    </row>
    <row r="393" spans="1:63">
      <c r="A393" s="1" t="s">
        <v>390</v>
      </c>
      <c r="B393" s="1">
        <v>0</v>
      </c>
      <c r="C393" s="1">
        <v>0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0.02</v>
      </c>
      <c r="J393" s="1">
        <v>3000</v>
      </c>
      <c r="K393" s="1">
        <v>0</v>
      </c>
      <c r="L393" s="1" t="s">
        <v>503</v>
      </c>
      <c r="M393" s="1">
        <v>0</v>
      </c>
      <c r="N393" s="1">
        <v>0</v>
      </c>
      <c r="O393" s="1" t="s">
        <v>507</v>
      </c>
      <c r="P393" s="1">
        <v>1500</v>
      </c>
      <c r="Q393" s="1">
        <v>1</v>
      </c>
      <c r="R393" s="1">
        <v>0</v>
      </c>
      <c r="S393" s="1">
        <f>MIN($B393)</f>
        <v>0</v>
      </c>
      <c r="T393" s="1">
        <f>MIN($C393)</f>
        <v>0</v>
      </c>
      <c r="U393" s="1">
        <f>MIN($D393)</f>
        <v>0</v>
      </c>
      <c r="V393" s="1">
        <f>MIN($E393)</f>
        <v>0</v>
      </c>
      <c r="W393" s="1">
        <f>MIN($F393)</f>
        <v>0</v>
      </c>
      <c r="X393" s="1">
        <f>MIN($G393)</f>
        <v>0</v>
      </c>
      <c r="Y393" s="1">
        <f>MIN($H393)</f>
        <v>0</v>
      </c>
      <c r="Z393" s="1">
        <f>MIN($I393)</f>
        <v>0</v>
      </c>
      <c r="AA393" s="1">
        <f>MIN($J393)</f>
        <v>0</v>
      </c>
      <c r="AB393" s="1">
        <f>MIN($K393)</f>
        <v>0</v>
      </c>
      <c r="AC393" s="1">
        <f>MIN($M393)</f>
        <v>0</v>
      </c>
      <c r="AD393" s="1">
        <f>MIN($N393)</f>
        <v>0</v>
      </c>
      <c r="AE393" s="1">
        <f>MIN($P393)</f>
        <v>0</v>
      </c>
      <c r="AF393" s="1">
        <f>MIN($Q393)</f>
        <v>0</v>
      </c>
      <c r="AG393" s="1">
        <f>MIN($R393)</f>
        <v>0</v>
      </c>
      <c r="AH393" s="1">
        <f>MEDIAN($B393)</f>
        <v>0</v>
      </c>
      <c r="AI393" s="1">
        <f>MEDIAN($C393)</f>
        <v>0</v>
      </c>
      <c r="AJ393" s="1">
        <f>MEDIAN($D393)</f>
        <v>0</v>
      </c>
      <c r="AK393" s="1">
        <f>MEDIAN($E393)</f>
        <v>0</v>
      </c>
      <c r="AL393" s="1">
        <f>MEDIAN($F393)</f>
        <v>0</v>
      </c>
      <c r="AM393" s="1">
        <f>MEDIAN($G393)</f>
        <v>0</v>
      </c>
      <c r="AN393" s="1">
        <f>MEDIAN($H393)</f>
        <v>0</v>
      </c>
      <c r="AO393" s="1">
        <f>MEDIAN($I393)</f>
        <v>0</v>
      </c>
      <c r="AP393" s="1">
        <f>MEDIAN($J393)</f>
        <v>0</v>
      </c>
      <c r="AQ393" s="1">
        <f>MEDIAN($K393)</f>
        <v>0</v>
      </c>
      <c r="AR393" s="1">
        <f>MEDIAN($M393)</f>
        <v>0</v>
      </c>
      <c r="AS393" s="1">
        <f>MEDIAN($N393)</f>
        <v>0</v>
      </c>
      <c r="AT393" s="1">
        <f>MEDIAN($P393)</f>
        <v>0</v>
      </c>
      <c r="AU393" s="1">
        <f>MEDIAN($Q393)</f>
        <v>0</v>
      </c>
      <c r="AV393" s="1">
        <f>MEDIAN($R393)</f>
        <v>0</v>
      </c>
      <c r="AW393" s="1">
        <f>MAX($B393)</f>
        <v>0</v>
      </c>
      <c r="AX393" s="1">
        <f>MAX($C393)</f>
        <v>0</v>
      </c>
      <c r="AY393" s="1">
        <f>MAX($D393)</f>
        <v>0</v>
      </c>
      <c r="AZ393" s="1">
        <f>MAX($E393)</f>
        <v>0</v>
      </c>
      <c r="BA393" s="1">
        <f>MAX($F393)</f>
        <v>0</v>
      </c>
      <c r="BB393" s="1">
        <f>MAX($G393)</f>
        <v>0</v>
      </c>
      <c r="BC393" s="1">
        <f>MAX($H393)</f>
        <v>0</v>
      </c>
      <c r="BD393" s="1">
        <f>MAX($I393)</f>
        <v>0</v>
      </c>
      <c r="BE393" s="1">
        <f>MAX($J393)</f>
        <v>0</v>
      </c>
      <c r="BF393" s="1">
        <f>MAX($K393)</f>
        <v>0</v>
      </c>
      <c r="BG393" s="1">
        <f>MAX($M393)</f>
        <v>0</v>
      </c>
      <c r="BH393" s="1">
        <f>MAX($N393)</f>
        <v>0</v>
      </c>
      <c r="BI393" s="1">
        <f>MAX($P393)</f>
        <v>0</v>
      </c>
      <c r="BJ393" s="1">
        <f>MAX($Q393)</f>
        <v>0</v>
      </c>
      <c r="BK393" s="1">
        <f>MAX($R393)</f>
        <v>0</v>
      </c>
    </row>
    <row r="394" spans="1:63">
      <c r="A394" s="1" t="s">
        <v>391</v>
      </c>
      <c r="B394" s="1">
        <v>0</v>
      </c>
      <c r="C394" s="1">
        <v>0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0.02</v>
      </c>
      <c r="J394" s="1">
        <v>3000</v>
      </c>
      <c r="K394" s="1">
        <v>0</v>
      </c>
      <c r="L394" s="1" t="s">
        <v>503</v>
      </c>
      <c r="M394" s="1">
        <v>0</v>
      </c>
      <c r="N394" s="1">
        <v>0</v>
      </c>
      <c r="O394" s="1" t="s">
        <v>507</v>
      </c>
      <c r="P394" s="1">
        <v>1500</v>
      </c>
      <c r="Q394" s="1">
        <v>1</v>
      </c>
      <c r="R394" s="1">
        <v>0</v>
      </c>
      <c r="S394" s="1">
        <f>MIN($B394)</f>
        <v>0</v>
      </c>
      <c r="T394" s="1">
        <f>MIN($C394)</f>
        <v>0</v>
      </c>
      <c r="U394" s="1">
        <f>MIN($D394)</f>
        <v>0</v>
      </c>
      <c r="V394" s="1">
        <f>MIN($E394)</f>
        <v>0</v>
      </c>
      <c r="W394" s="1">
        <f>MIN($F394)</f>
        <v>0</v>
      </c>
      <c r="X394" s="1">
        <f>MIN($G394)</f>
        <v>0</v>
      </c>
      <c r="Y394" s="1">
        <f>MIN($H394)</f>
        <v>0</v>
      </c>
      <c r="Z394" s="1">
        <f>MIN($I394)</f>
        <v>0</v>
      </c>
      <c r="AA394" s="1">
        <f>MIN($J394)</f>
        <v>0</v>
      </c>
      <c r="AB394" s="1">
        <f>MIN($K394)</f>
        <v>0</v>
      </c>
      <c r="AC394" s="1">
        <f>MIN($M394)</f>
        <v>0</v>
      </c>
      <c r="AD394" s="1">
        <f>MIN($N394)</f>
        <v>0</v>
      </c>
      <c r="AE394" s="1">
        <f>MIN($P394)</f>
        <v>0</v>
      </c>
      <c r="AF394" s="1">
        <f>MIN($Q394)</f>
        <v>0</v>
      </c>
      <c r="AG394" s="1">
        <f>MIN($R394)</f>
        <v>0</v>
      </c>
      <c r="AH394" s="1">
        <f>MEDIAN($B394)</f>
        <v>0</v>
      </c>
      <c r="AI394" s="1">
        <f>MEDIAN($C394)</f>
        <v>0</v>
      </c>
      <c r="AJ394" s="1">
        <f>MEDIAN($D394)</f>
        <v>0</v>
      </c>
      <c r="AK394" s="1">
        <f>MEDIAN($E394)</f>
        <v>0</v>
      </c>
      <c r="AL394" s="1">
        <f>MEDIAN($F394)</f>
        <v>0</v>
      </c>
      <c r="AM394" s="1">
        <f>MEDIAN($G394)</f>
        <v>0</v>
      </c>
      <c r="AN394" s="1">
        <f>MEDIAN($H394)</f>
        <v>0</v>
      </c>
      <c r="AO394" s="1">
        <f>MEDIAN($I394)</f>
        <v>0</v>
      </c>
      <c r="AP394" s="1">
        <f>MEDIAN($J394)</f>
        <v>0</v>
      </c>
      <c r="AQ394" s="1">
        <f>MEDIAN($K394)</f>
        <v>0</v>
      </c>
      <c r="AR394" s="1">
        <f>MEDIAN($M394)</f>
        <v>0</v>
      </c>
      <c r="AS394" s="1">
        <f>MEDIAN($N394)</f>
        <v>0</v>
      </c>
      <c r="AT394" s="1">
        <f>MEDIAN($P394)</f>
        <v>0</v>
      </c>
      <c r="AU394" s="1">
        <f>MEDIAN($Q394)</f>
        <v>0</v>
      </c>
      <c r="AV394" s="1">
        <f>MEDIAN($R394)</f>
        <v>0</v>
      </c>
      <c r="AW394" s="1">
        <f>MAX($B394)</f>
        <v>0</v>
      </c>
      <c r="AX394" s="1">
        <f>MAX($C394)</f>
        <v>0</v>
      </c>
      <c r="AY394" s="1">
        <f>MAX($D394)</f>
        <v>0</v>
      </c>
      <c r="AZ394" s="1">
        <f>MAX($E394)</f>
        <v>0</v>
      </c>
      <c r="BA394" s="1">
        <f>MAX($F394)</f>
        <v>0</v>
      </c>
      <c r="BB394" s="1">
        <f>MAX($G394)</f>
        <v>0</v>
      </c>
      <c r="BC394" s="1">
        <f>MAX($H394)</f>
        <v>0</v>
      </c>
      <c r="BD394" s="1">
        <f>MAX($I394)</f>
        <v>0</v>
      </c>
      <c r="BE394" s="1">
        <f>MAX($J394)</f>
        <v>0</v>
      </c>
      <c r="BF394" s="1">
        <f>MAX($K394)</f>
        <v>0</v>
      </c>
      <c r="BG394" s="1">
        <f>MAX($M394)</f>
        <v>0</v>
      </c>
      <c r="BH394" s="1">
        <f>MAX($N394)</f>
        <v>0</v>
      </c>
      <c r="BI394" s="1">
        <f>MAX($P394)</f>
        <v>0</v>
      </c>
      <c r="BJ394" s="1">
        <f>MAX($Q394)</f>
        <v>0</v>
      </c>
      <c r="BK394" s="1">
        <f>MAX($R394)</f>
        <v>0</v>
      </c>
    </row>
    <row r="395" spans="1:63">
      <c r="A395" s="1" t="s">
        <v>392</v>
      </c>
      <c r="B395" s="1">
        <v>0</v>
      </c>
      <c r="C395" s="1">
        <v>0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0.024</v>
      </c>
      <c r="J395" s="1">
        <v>3000</v>
      </c>
      <c r="K395" s="1">
        <v>0</v>
      </c>
      <c r="L395" s="1" t="s">
        <v>503</v>
      </c>
      <c r="M395" s="1">
        <v>0</v>
      </c>
      <c r="N395" s="1">
        <v>0</v>
      </c>
      <c r="O395" s="1" t="s">
        <v>507</v>
      </c>
      <c r="P395" s="1">
        <v>1500</v>
      </c>
      <c r="Q395" s="1">
        <v>1</v>
      </c>
      <c r="R395" s="1">
        <v>0</v>
      </c>
      <c r="S395" s="1">
        <f>MIN($B395)</f>
        <v>0</v>
      </c>
      <c r="T395" s="1">
        <f>MIN($C395)</f>
        <v>0</v>
      </c>
      <c r="U395" s="1">
        <f>MIN($D395)</f>
        <v>0</v>
      </c>
      <c r="V395" s="1">
        <f>MIN($E395)</f>
        <v>0</v>
      </c>
      <c r="W395" s="1">
        <f>MIN($F395)</f>
        <v>0</v>
      </c>
      <c r="X395" s="1">
        <f>MIN($G395)</f>
        <v>0</v>
      </c>
      <c r="Y395" s="1">
        <f>MIN($H395)</f>
        <v>0</v>
      </c>
      <c r="Z395" s="1">
        <f>MIN($I395)</f>
        <v>0</v>
      </c>
      <c r="AA395" s="1">
        <f>MIN($J395)</f>
        <v>0</v>
      </c>
      <c r="AB395" s="1">
        <f>MIN($K395)</f>
        <v>0</v>
      </c>
      <c r="AC395" s="1">
        <f>MIN($M395)</f>
        <v>0</v>
      </c>
      <c r="AD395" s="1">
        <f>MIN($N395)</f>
        <v>0</v>
      </c>
      <c r="AE395" s="1">
        <f>MIN($P395)</f>
        <v>0</v>
      </c>
      <c r="AF395" s="1">
        <f>MIN($Q395)</f>
        <v>0</v>
      </c>
      <c r="AG395" s="1">
        <f>MIN($R395)</f>
        <v>0</v>
      </c>
      <c r="AH395" s="1">
        <f>MEDIAN($B395)</f>
        <v>0</v>
      </c>
      <c r="AI395" s="1">
        <f>MEDIAN($C395)</f>
        <v>0</v>
      </c>
      <c r="AJ395" s="1">
        <f>MEDIAN($D395)</f>
        <v>0</v>
      </c>
      <c r="AK395" s="1">
        <f>MEDIAN($E395)</f>
        <v>0</v>
      </c>
      <c r="AL395" s="1">
        <f>MEDIAN($F395)</f>
        <v>0</v>
      </c>
      <c r="AM395" s="1">
        <f>MEDIAN($G395)</f>
        <v>0</v>
      </c>
      <c r="AN395" s="1">
        <f>MEDIAN($H395)</f>
        <v>0</v>
      </c>
      <c r="AO395" s="1">
        <f>MEDIAN($I395)</f>
        <v>0</v>
      </c>
      <c r="AP395" s="1">
        <f>MEDIAN($J395)</f>
        <v>0</v>
      </c>
      <c r="AQ395" s="1">
        <f>MEDIAN($K395)</f>
        <v>0</v>
      </c>
      <c r="AR395" s="1">
        <f>MEDIAN($M395)</f>
        <v>0</v>
      </c>
      <c r="AS395" s="1">
        <f>MEDIAN($N395)</f>
        <v>0</v>
      </c>
      <c r="AT395" s="1">
        <f>MEDIAN($P395)</f>
        <v>0</v>
      </c>
      <c r="AU395" s="1">
        <f>MEDIAN($Q395)</f>
        <v>0</v>
      </c>
      <c r="AV395" s="1">
        <f>MEDIAN($R395)</f>
        <v>0</v>
      </c>
      <c r="AW395" s="1">
        <f>MAX($B395)</f>
        <v>0</v>
      </c>
      <c r="AX395" s="1">
        <f>MAX($C395)</f>
        <v>0</v>
      </c>
      <c r="AY395" s="1">
        <f>MAX($D395)</f>
        <v>0</v>
      </c>
      <c r="AZ395" s="1">
        <f>MAX($E395)</f>
        <v>0</v>
      </c>
      <c r="BA395" s="1">
        <f>MAX($F395)</f>
        <v>0</v>
      </c>
      <c r="BB395" s="1">
        <f>MAX($G395)</f>
        <v>0</v>
      </c>
      <c r="BC395" s="1">
        <f>MAX($H395)</f>
        <v>0</v>
      </c>
      <c r="BD395" s="1">
        <f>MAX($I395)</f>
        <v>0</v>
      </c>
      <c r="BE395" s="1">
        <f>MAX($J395)</f>
        <v>0</v>
      </c>
      <c r="BF395" s="1">
        <f>MAX($K395)</f>
        <v>0</v>
      </c>
      <c r="BG395" s="1">
        <f>MAX($M395)</f>
        <v>0</v>
      </c>
      <c r="BH395" s="1">
        <f>MAX($N395)</f>
        <v>0</v>
      </c>
      <c r="BI395" s="1">
        <f>MAX($P395)</f>
        <v>0</v>
      </c>
      <c r="BJ395" s="1">
        <f>MAX($Q395)</f>
        <v>0</v>
      </c>
      <c r="BK395" s="1">
        <f>MAX($R395)</f>
        <v>0</v>
      </c>
    </row>
    <row r="396" spans="1:63">
      <c r="A396" s="1" t="s">
        <v>393</v>
      </c>
      <c r="B396" s="1">
        <v>0</v>
      </c>
      <c r="C396" s="1">
        <v>0</v>
      </c>
      <c r="D396" s="1">
        <v>0</v>
      </c>
      <c r="E396" s="1">
        <v>0</v>
      </c>
      <c r="F396" s="1">
        <v>0</v>
      </c>
      <c r="G396" s="1">
        <v>0</v>
      </c>
      <c r="H396" s="1">
        <v>0</v>
      </c>
      <c r="I396" s="1">
        <v>0.021</v>
      </c>
      <c r="J396" s="1">
        <v>3000</v>
      </c>
      <c r="K396" s="1">
        <v>0</v>
      </c>
      <c r="L396" s="1" t="s">
        <v>503</v>
      </c>
      <c r="M396" s="1">
        <v>0</v>
      </c>
      <c r="N396" s="1">
        <v>0</v>
      </c>
      <c r="O396" s="1" t="s">
        <v>507</v>
      </c>
      <c r="P396" s="1">
        <v>1500</v>
      </c>
      <c r="Q396" s="1">
        <v>1</v>
      </c>
      <c r="R396" s="1">
        <v>0</v>
      </c>
      <c r="S396" s="1">
        <f>MIN($B396)</f>
        <v>0</v>
      </c>
      <c r="T396" s="1">
        <f>MIN($C396)</f>
        <v>0</v>
      </c>
      <c r="U396" s="1">
        <f>MIN($D396)</f>
        <v>0</v>
      </c>
      <c r="V396" s="1">
        <f>MIN($E396)</f>
        <v>0</v>
      </c>
      <c r="W396" s="1">
        <f>MIN($F396)</f>
        <v>0</v>
      </c>
      <c r="X396" s="1">
        <f>MIN($G396)</f>
        <v>0</v>
      </c>
      <c r="Y396" s="1">
        <f>MIN($H396)</f>
        <v>0</v>
      </c>
      <c r="Z396" s="1">
        <f>MIN($I396)</f>
        <v>0</v>
      </c>
      <c r="AA396" s="1">
        <f>MIN($J396)</f>
        <v>0</v>
      </c>
      <c r="AB396" s="1">
        <f>MIN($K396)</f>
        <v>0</v>
      </c>
      <c r="AC396" s="1">
        <f>MIN($M396)</f>
        <v>0</v>
      </c>
      <c r="AD396" s="1">
        <f>MIN($N396)</f>
        <v>0</v>
      </c>
      <c r="AE396" s="1">
        <f>MIN($P396)</f>
        <v>0</v>
      </c>
      <c r="AF396" s="1">
        <f>MIN($Q396)</f>
        <v>0</v>
      </c>
      <c r="AG396" s="1">
        <f>MIN($R396)</f>
        <v>0</v>
      </c>
      <c r="AH396" s="1">
        <f>MEDIAN($B396)</f>
        <v>0</v>
      </c>
      <c r="AI396" s="1">
        <f>MEDIAN($C396)</f>
        <v>0</v>
      </c>
      <c r="AJ396" s="1">
        <f>MEDIAN($D396)</f>
        <v>0</v>
      </c>
      <c r="AK396" s="1">
        <f>MEDIAN($E396)</f>
        <v>0</v>
      </c>
      <c r="AL396" s="1">
        <f>MEDIAN($F396)</f>
        <v>0</v>
      </c>
      <c r="AM396" s="1">
        <f>MEDIAN($G396)</f>
        <v>0</v>
      </c>
      <c r="AN396" s="1">
        <f>MEDIAN($H396)</f>
        <v>0</v>
      </c>
      <c r="AO396" s="1">
        <f>MEDIAN($I396)</f>
        <v>0</v>
      </c>
      <c r="AP396" s="1">
        <f>MEDIAN($J396)</f>
        <v>0</v>
      </c>
      <c r="AQ396" s="1">
        <f>MEDIAN($K396)</f>
        <v>0</v>
      </c>
      <c r="AR396" s="1">
        <f>MEDIAN($M396)</f>
        <v>0</v>
      </c>
      <c r="AS396" s="1">
        <f>MEDIAN($N396)</f>
        <v>0</v>
      </c>
      <c r="AT396" s="1">
        <f>MEDIAN($P396)</f>
        <v>0</v>
      </c>
      <c r="AU396" s="1">
        <f>MEDIAN($Q396)</f>
        <v>0</v>
      </c>
      <c r="AV396" s="1">
        <f>MEDIAN($R396)</f>
        <v>0</v>
      </c>
      <c r="AW396" s="1">
        <f>MAX($B396)</f>
        <v>0</v>
      </c>
      <c r="AX396" s="1">
        <f>MAX($C396)</f>
        <v>0</v>
      </c>
      <c r="AY396" s="1">
        <f>MAX($D396)</f>
        <v>0</v>
      </c>
      <c r="AZ396" s="1">
        <f>MAX($E396)</f>
        <v>0</v>
      </c>
      <c r="BA396" s="1">
        <f>MAX($F396)</f>
        <v>0</v>
      </c>
      <c r="BB396" s="1">
        <f>MAX($G396)</f>
        <v>0</v>
      </c>
      <c r="BC396" s="1">
        <f>MAX($H396)</f>
        <v>0</v>
      </c>
      <c r="BD396" s="1">
        <f>MAX($I396)</f>
        <v>0</v>
      </c>
      <c r="BE396" s="1">
        <f>MAX($J396)</f>
        <v>0</v>
      </c>
      <c r="BF396" s="1">
        <f>MAX($K396)</f>
        <v>0</v>
      </c>
      <c r="BG396" s="1">
        <f>MAX($M396)</f>
        <v>0</v>
      </c>
      <c r="BH396" s="1">
        <f>MAX($N396)</f>
        <v>0</v>
      </c>
      <c r="BI396" s="1">
        <f>MAX($P396)</f>
        <v>0</v>
      </c>
      <c r="BJ396" s="1">
        <f>MAX($Q396)</f>
        <v>0</v>
      </c>
      <c r="BK396" s="1">
        <f>MAX($R396)</f>
        <v>0</v>
      </c>
    </row>
    <row r="397" spans="1:63">
      <c r="A397" s="1" t="s">
        <v>394</v>
      </c>
      <c r="B397" s="1">
        <v>0</v>
      </c>
      <c r="C397" s="1">
        <v>0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v>0.02</v>
      </c>
      <c r="J397" s="1">
        <v>3000</v>
      </c>
      <c r="K397" s="1">
        <v>0</v>
      </c>
      <c r="L397" s="1" t="s">
        <v>503</v>
      </c>
      <c r="M397" s="1">
        <v>0</v>
      </c>
      <c r="N397" s="1">
        <v>0</v>
      </c>
      <c r="O397" s="1" t="s">
        <v>507</v>
      </c>
      <c r="P397" s="1">
        <v>1500</v>
      </c>
      <c r="Q397" s="1">
        <v>1</v>
      </c>
      <c r="R397" s="1">
        <v>0</v>
      </c>
      <c r="S397" s="1">
        <f>MIN($B397)</f>
        <v>0</v>
      </c>
      <c r="T397" s="1">
        <f>MIN($C397)</f>
        <v>0</v>
      </c>
      <c r="U397" s="1">
        <f>MIN($D397)</f>
        <v>0</v>
      </c>
      <c r="V397" s="1">
        <f>MIN($E397)</f>
        <v>0</v>
      </c>
      <c r="W397" s="1">
        <f>MIN($F397)</f>
        <v>0</v>
      </c>
      <c r="X397" s="1">
        <f>MIN($G397)</f>
        <v>0</v>
      </c>
      <c r="Y397" s="1">
        <f>MIN($H397)</f>
        <v>0</v>
      </c>
      <c r="Z397" s="1">
        <f>MIN($I397)</f>
        <v>0</v>
      </c>
      <c r="AA397" s="1">
        <f>MIN($J397)</f>
        <v>0</v>
      </c>
      <c r="AB397" s="1">
        <f>MIN($K397)</f>
        <v>0</v>
      </c>
      <c r="AC397" s="1">
        <f>MIN($M397)</f>
        <v>0</v>
      </c>
      <c r="AD397" s="1">
        <f>MIN($N397)</f>
        <v>0</v>
      </c>
      <c r="AE397" s="1">
        <f>MIN($P397)</f>
        <v>0</v>
      </c>
      <c r="AF397" s="1">
        <f>MIN($Q397)</f>
        <v>0</v>
      </c>
      <c r="AG397" s="1">
        <f>MIN($R397)</f>
        <v>0</v>
      </c>
      <c r="AH397" s="1">
        <f>MEDIAN($B397)</f>
        <v>0</v>
      </c>
      <c r="AI397" s="1">
        <f>MEDIAN($C397)</f>
        <v>0</v>
      </c>
      <c r="AJ397" s="1">
        <f>MEDIAN($D397)</f>
        <v>0</v>
      </c>
      <c r="AK397" s="1">
        <f>MEDIAN($E397)</f>
        <v>0</v>
      </c>
      <c r="AL397" s="1">
        <f>MEDIAN($F397)</f>
        <v>0</v>
      </c>
      <c r="AM397" s="1">
        <f>MEDIAN($G397)</f>
        <v>0</v>
      </c>
      <c r="AN397" s="1">
        <f>MEDIAN($H397)</f>
        <v>0</v>
      </c>
      <c r="AO397" s="1">
        <f>MEDIAN($I397)</f>
        <v>0</v>
      </c>
      <c r="AP397" s="1">
        <f>MEDIAN($J397)</f>
        <v>0</v>
      </c>
      <c r="AQ397" s="1">
        <f>MEDIAN($K397)</f>
        <v>0</v>
      </c>
      <c r="AR397" s="1">
        <f>MEDIAN($M397)</f>
        <v>0</v>
      </c>
      <c r="AS397" s="1">
        <f>MEDIAN($N397)</f>
        <v>0</v>
      </c>
      <c r="AT397" s="1">
        <f>MEDIAN($P397)</f>
        <v>0</v>
      </c>
      <c r="AU397" s="1">
        <f>MEDIAN($Q397)</f>
        <v>0</v>
      </c>
      <c r="AV397" s="1">
        <f>MEDIAN($R397)</f>
        <v>0</v>
      </c>
      <c r="AW397" s="1">
        <f>MAX($B397)</f>
        <v>0</v>
      </c>
      <c r="AX397" s="1">
        <f>MAX($C397)</f>
        <v>0</v>
      </c>
      <c r="AY397" s="1">
        <f>MAX($D397)</f>
        <v>0</v>
      </c>
      <c r="AZ397" s="1">
        <f>MAX($E397)</f>
        <v>0</v>
      </c>
      <c r="BA397" s="1">
        <f>MAX($F397)</f>
        <v>0</v>
      </c>
      <c r="BB397" s="1">
        <f>MAX($G397)</f>
        <v>0</v>
      </c>
      <c r="BC397" s="1">
        <f>MAX($H397)</f>
        <v>0</v>
      </c>
      <c r="BD397" s="1">
        <f>MAX($I397)</f>
        <v>0</v>
      </c>
      <c r="BE397" s="1">
        <f>MAX($J397)</f>
        <v>0</v>
      </c>
      <c r="BF397" s="1">
        <f>MAX($K397)</f>
        <v>0</v>
      </c>
      <c r="BG397" s="1">
        <f>MAX($M397)</f>
        <v>0</v>
      </c>
      <c r="BH397" s="1">
        <f>MAX($N397)</f>
        <v>0</v>
      </c>
      <c r="BI397" s="1">
        <f>MAX($P397)</f>
        <v>0</v>
      </c>
      <c r="BJ397" s="1">
        <f>MAX($Q397)</f>
        <v>0</v>
      </c>
      <c r="BK397" s="1">
        <f>MAX($R397)</f>
        <v>0</v>
      </c>
    </row>
    <row r="398" spans="1:63">
      <c r="A398" s="1" t="s">
        <v>395</v>
      </c>
      <c r="B398" s="1">
        <v>0</v>
      </c>
      <c r="C398" s="1">
        <v>0</v>
      </c>
      <c r="D398" s="1">
        <v>0</v>
      </c>
      <c r="E398" s="1">
        <v>0</v>
      </c>
      <c r="F398" s="1">
        <v>0</v>
      </c>
      <c r="G398" s="1">
        <v>0</v>
      </c>
      <c r="H398" s="1">
        <v>0</v>
      </c>
      <c r="I398" s="1">
        <v>0.023</v>
      </c>
      <c r="J398" s="1">
        <v>3000</v>
      </c>
      <c r="K398" s="1">
        <v>0</v>
      </c>
      <c r="L398" s="1" t="s">
        <v>503</v>
      </c>
      <c r="M398" s="1">
        <v>0</v>
      </c>
      <c r="N398" s="1">
        <v>0</v>
      </c>
      <c r="O398" s="1" t="s">
        <v>507</v>
      </c>
      <c r="P398" s="1">
        <v>1500</v>
      </c>
      <c r="Q398" s="1">
        <v>1</v>
      </c>
      <c r="R398" s="1">
        <v>0</v>
      </c>
      <c r="S398" s="1">
        <f>MIN($B398)</f>
        <v>0</v>
      </c>
      <c r="T398" s="1">
        <f>MIN($C398)</f>
        <v>0</v>
      </c>
      <c r="U398" s="1">
        <f>MIN($D398)</f>
        <v>0</v>
      </c>
      <c r="V398" s="1">
        <f>MIN($E398)</f>
        <v>0</v>
      </c>
      <c r="W398" s="1">
        <f>MIN($F398)</f>
        <v>0</v>
      </c>
      <c r="X398" s="1">
        <f>MIN($G398)</f>
        <v>0</v>
      </c>
      <c r="Y398" s="1">
        <f>MIN($H398)</f>
        <v>0</v>
      </c>
      <c r="Z398" s="1">
        <f>MIN($I398)</f>
        <v>0</v>
      </c>
      <c r="AA398" s="1">
        <f>MIN($J398)</f>
        <v>0</v>
      </c>
      <c r="AB398" s="1">
        <f>MIN($K398)</f>
        <v>0</v>
      </c>
      <c r="AC398" s="1">
        <f>MIN($M398)</f>
        <v>0</v>
      </c>
      <c r="AD398" s="1">
        <f>MIN($N398)</f>
        <v>0</v>
      </c>
      <c r="AE398" s="1">
        <f>MIN($P398)</f>
        <v>0</v>
      </c>
      <c r="AF398" s="1">
        <f>MIN($Q398)</f>
        <v>0</v>
      </c>
      <c r="AG398" s="1">
        <f>MIN($R398)</f>
        <v>0</v>
      </c>
      <c r="AH398" s="1">
        <f>MEDIAN($B398)</f>
        <v>0</v>
      </c>
      <c r="AI398" s="1">
        <f>MEDIAN($C398)</f>
        <v>0</v>
      </c>
      <c r="AJ398" s="1">
        <f>MEDIAN($D398)</f>
        <v>0</v>
      </c>
      <c r="AK398" s="1">
        <f>MEDIAN($E398)</f>
        <v>0</v>
      </c>
      <c r="AL398" s="1">
        <f>MEDIAN($F398)</f>
        <v>0</v>
      </c>
      <c r="AM398" s="1">
        <f>MEDIAN($G398)</f>
        <v>0</v>
      </c>
      <c r="AN398" s="1">
        <f>MEDIAN($H398)</f>
        <v>0</v>
      </c>
      <c r="AO398" s="1">
        <f>MEDIAN($I398)</f>
        <v>0</v>
      </c>
      <c r="AP398" s="1">
        <f>MEDIAN($J398)</f>
        <v>0</v>
      </c>
      <c r="AQ398" s="1">
        <f>MEDIAN($K398)</f>
        <v>0</v>
      </c>
      <c r="AR398" s="1">
        <f>MEDIAN($M398)</f>
        <v>0</v>
      </c>
      <c r="AS398" s="1">
        <f>MEDIAN($N398)</f>
        <v>0</v>
      </c>
      <c r="AT398" s="1">
        <f>MEDIAN($P398)</f>
        <v>0</v>
      </c>
      <c r="AU398" s="1">
        <f>MEDIAN($Q398)</f>
        <v>0</v>
      </c>
      <c r="AV398" s="1">
        <f>MEDIAN($R398)</f>
        <v>0</v>
      </c>
      <c r="AW398" s="1">
        <f>MAX($B398)</f>
        <v>0</v>
      </c>
      <c r="AX398" s="1">
        <f>MAX($C398)</f>
        <v>0</v>
      </c>
      <c r="AY398" s="1">
        <f>MAX($D398)</f>
        <v>0</v>
      </c>
      <c r="AZ398" s="1">
        <f>MAX($E398)</f>
        <v>0</v>
      </c>
      <c r="BA398" s="1">
        <f>MAX($F398)</f>
        <v>0</v>
      </c>
      <c r="BB398" s="1">
        <f>MAX($G398)</f>
        <v>0</v>
      </c>
      <c r="BC398" s="1">
        <f>MAX($H398)</f>
        <v>0</v>
      </c>
      <c r="BD398" s="1">
        <f>MAX($I398)</f>
        <v>0</v>
      </c>
      <c r="BE398" s="1">
        <f>MAX($J398)</f>
        <v>0</v>
      </c>
      <c r="BF398" s="1">
        <f>MAX($K398)</f>
        <v>0</v>
      </c>
      <c r="BG398" s="1">
        <f>MAX($M398)</f>
        <v>0</v>
      </c>
      <c r="BH398" s="1">
        <f>MAX($N398)</f>
        <v>0</v>
      </c>
      <c r="BI398" s="1">
        <f>MAX($P398)</f>
        <v>0</v>
      </c>
      <c r="BJ398" s="1">
        <f>MAX($Q398)</f>
        <v>0</v>
      </c>
      <c r="BK398" s="1">
        <f>MAX($R398)</f>
        <v>0</v>
      </c>
    </row>
    <row r="399" spans="1:63">
      <c r="A399" s="1" t="s">
        <v>396</v>
      </c>
      <c r="B399" s="1">
        <v>0</v>
      </c>
      <c r="C399" s="1">
        <v>0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0.02</v>
      </c>
      <c r="J399" s="1">
        <v>3000</v>
      </c>
      <c r="K399" s="1">
        <v>0</v>
      </c>
      <c r="L399" s="1" t="s">
        <v>503</v>
      </c>
      <c r="M399" s="1">
        <v>0</v>
      </c>
      <c r="N399" s="1">
        <v>0</v>
      </c>
      <c r="O399" s="1" t="s">
        <v>507</v>
      </c>
      <c r="P399" s="1">
        <v>1500</v>
      </c>
      <c r="Q399" s="1">
        <v>1</v>
      </c>
      <c r="R399" s="1">
        <v>0</v>
      </c>
      <c r="S399" s="1">
        <f>MIN($B399)</f>
        <v>0</v>
      </c>
      <c r="T399" s="1">
        <f>MIN($C399)</f>
        <v>0</v>
      </c>
      <c r="U399" s="1">
        <f>MIN($D399)</f>
        <v>0</v>
      </c>
      <c r="V399" s="1">
        <f>MIN($E399)</f>
        <v>0</v>
      </c>
      <c r="W399" s="1">
        <f>MIN($F399)</f>
        <v>0</v>
      </c>
      <c r="X399" s="1">
        <f>MIN($G399)</f>
        <v>0</v>
      </c>
      <c r="Y399" s="1">
        <f>MIN($H399)</f>
        <v>0</v>
      </c>
      <c r="Z399" s="1">
        <f>MIN($I399)</f>
        <v>0</v>
      </c>
      <c r="AA399" s="1">
        <f>MIN($J399)</f>
        <v>0</v>
      </c>
      <c r="AB399" s="1">
        <f>MIN($K399)</f>
        <v>0</v>
      </c>
      <c r="AC399" s="1">
        <f>MIN($M399)</f>
        <v>0</v>
      </c>
      <c r="AD399" s="1">
        <f>MIN($N399)</f>
        <v>0</v>
      </c>
      <c r="AE399" s="1">
        <f>MIN($P399)</f>
        <v>0</v>
      </c>
      <c r="AF399" s="1">
        <f>MIN($Q399)</f>
        <v>0</v>
      </c>
      <c r="AG399" s="1">
        <f>MIN($R399)</f>
        <v>0</v>
      </c>
      <c r="AH399" s="1">
        <f>MEDIAN($B399)</f>
        <v>0</v>
      </c>
      <c r="AI399" s="1">
        <f>MEDIAN($C399)</f>
        <v>0</v>
      </c>
      <c r="AJ399" s="1">
        <f>MEDIAN($D399)</f>
        <v>0</v>
      </c>
      <c r="AK399" s="1">
        <f>MEDIAN($E399)</f>
        <v>0</v>
      </c>
      <c r="AL399" s="1">
        <f>MEDIAN($F399)</f>
        <v>0</v>
      </c>
      <c r="AM399" s="1">
        <f>MEDIAN($G399)</f>
        <v>0</v>
      </c>
      <c r="AN399" s="1">
        <f>MEDIAN($H399)</f>
        <v>0</v>
      </c>
      <c r="AO399" s="1">
        <f>MEDIAN($I399)</f>
        <v>0</v>
      </c>
      <c r="AP399" s="1">
        <f>MEDIAN($J399)</f>
        <v>0</v>
      </c>
      <c r="AQ399" s="1">
        <f>MEDIAN($K399)</f>
        <v>0</v>
      </c>
      <c r="AR399" s="1">
        <f>MEDIAN($M399)</f>
        <v>0</v>
      </c>
      <c r="AS399" s="1">
        <f>MEDIAN($N399)</f>
        <v>0</v>
      </c>
      <c r="AT399" s="1">
        <f>MEDIAN($P399)</f>
        <v>0</v>
      </c>
      <c r="AU399" s="1">
        <f>MEDIAN($Q399)</f>
        <v>0</v>
      </c>
      <c r="AV399" s="1">
        <f>MEDIAN($R399)</f>
        <v>0</v>
      </c>
      <c r="AW399" s="1">
        <f>MAX($B399)</f>
        <v>0</v>
      </c>
      <c r="AX399" s="1">
        <f>MAX($C399)</f>
        <v>0</v>
      </c>
      <c r="AY399" s="1">
        <f>MAX($D399)</f>
        <v>0</v>
      </c>
      <c r="AZ399" s="1">
        <f>MAX($E399)</f>
        <v>0</v>
      </c>
      <c r="BA399" s="1">
        <f>MAX($F399)</f>
        <v>0</v>
      </c>
      <c r="BB399" s="1">
        <f>MAX($G399)</f>
        <v>0</v>
      </c>
      <c r="BC399" s="1">
        <f>MAX($H399)</f>
        <v>0</v>
      </c>
      <c r="BD399" s="1">
        <f>MAX($I399)</f>
        <v>0</v>
      </c>
      <c r="BE399" s="1">
        <f>MAX($J399)</f>
        <v>0</v>
      </c>
      <c r="BF399" s="1">
        <f>MAX($K399)</f>
        <v>0</v>
      </c>
      <c r="BG399" s="1">
        <f>MAX($M399)</f>
        <v>0</v>
      </c>
      <c r="BH399" s="1">
        <f>MAX($N399)</f>
        <v>0</v>
      </c>
      <c r="BI399" s="1">
        <f>MAX($P399)</f>
        <v>0</v>
      </c>
      <c r="BJ399" s="1">
        <f>MAX($Q399)</f>
        <v>0</v>
      </c>
      <c r="BK399" s="1">
        <f>MAX($R399)</f>
        <v>0</v>
      </c>
    </row>
    <row r="400" spans="1:63">
      <c r="A400" s="1" t="s">
        <v>397</v>
      </c>
      <c r="B400" s="1">
        <v>0</v>
      </c>
      <c r="C400" s="1">
        <v>0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0.021</v>
      </c>
      <c r="J400" s="1">
        <v>3000</v>
      </c>
      <c r="K400" s="1">
        <v>0</v>
      </c>
      <c r="L400" s="1" t="s">
        <v>503</v>
      </c>
      <c r="M400" s="1">
        <v>0</v>
      </c>
      <c r="N400" s="1">
        <v>0</v>
      </c>
      <c r="O400" s="1" t="s">
        <v>507</v>
      </c>
      <c r="P400" s="1">
        <v>1500</v>
      </c>
      <c r="Q400" s="1">
        <v>1</v>
      </c>
      <c r="R400" s="1">
        <v>0</v>
      </c>
      <c r="S400" s="1">
        <f>MIN($B400)</f>
        <v>0</v>
      </c>
      <c r="T400" s="1">
        <f>MIN($C400)</f>
        <v>0</v>
      </c>
      <c r="U400" s="1">
        <f>MIN($D400)</f>
        <v>0</v>
      </c>
      <c r="V400" s="1">
        <f>MIN($E400)</f>
        <v>0</v>
      </c>
      <c r="W400" s="1">
        <f>MIN($F400)</f>
        <v>0</v>
      </c>
      <c r="X400" s="1">
        <f>MIN($G400)</f>
        <v>0</v>
      </c>
      <c r="Y400" s="1">
        <f>MIN($H400)</f>
        <v>0</v>
      </c>
      <c r="Z400" s="1">
        <f>MIN($I400)</f>
        <v>0</v>
      </c>
      <c r="AA400" s="1">
        <f>MIN($J400)</f>
        <v>0</v>
      </c>
      <c r="AB400" s="1">
        <f>MIN($K400)</f>
        <v>0</v>
      </c>
      <c r="AC400" s="1">
        <f>MIN($M400)</f>
        <v>0</v>
      </c>
      <c r="AD400" s="1">
        <f>MIN($N400)</f>
        <v>0</v>
      </c>
      <c r="AE400" s="1">
        <f>MIN($P400)</f>
        <v>0</v>
      </c>
      <c r="AF400" s="1">
        <f>MIN($Q400)</f>
        <v>0</v>
      </c>
      <c r="AG400" s="1">
        <f>MIN($R400)</f>
        <v>0</v>
      </c>
      <c r="AH400" s="1">
        <f>MEDIAN($B400)</f>
        <v>0</v>
      </c>
      <c r="AI400" s="1">
        <f>MEDIAN($C400)</f>
        <v>0</v>
      </c>
      <c r="AJ400" s="1">
        <f>MEDIAN($D400)</f>
        <v>0</v>
      </c>
      <c r="AK400" s="1">
        <f>MEDIAN($E400)</f>
        <v>0</v>
      </c>
      <c r="AL400" s="1">
        <f>MEDIAN($F400)</f>
        <v>0</v>
      </c>
      <c r="AM400" s="1">
        <f>MEDIAN($G400)</f>
        <v>0</v>
      </c>
      <c r="AN400" s="1">
        <f>MEDIAN($H400)</f>
        <v>0</v>
      </c>
      <c r="AO400" s="1">
        <f>MEDIAN($I400)</f>
        <v>0</v>
      </c>
      <c r="AP400" s="1">
        <f>MEDIAN($J400)</f>
        <v>0</v>
      </c>
      <c r="AQ400" s="1">
        <f>MEDIAN($K400)</f>
        <v>0</v>
      </c>
      <c r="AR400" s="1">
        <f>MEDIAN($M400)</f>
        <v>0</v>
      </c>
      <c r="AS400" s="1">
        <f>MEDIAN($N400)</f>
        <v>0</v>
      </c>
      <c r="AT400" s="1">
        <f>MEDIAN($P400)</f>
        <v>0</v>
      </c>
      <c r="AU400" s="1">
        <f>MEDIAN($Q400)</f>
        <v>0</v>
      </c>
      <c r="AV400" s="1">
        <f>MEDIAN($R400)</f>
        <v>0</v>
      </c>
      <c r="AW400" s="1">
        <f>MAX($B400)</f>
        <v>0</v>
      </c>
      <c r="AX400" s="1">
        <f>MAX($C400)</f>
        <v>0</v>
      </c>
      <c r="AY400" s="1">
        <f>MAX($D400)</f>
        <v>0</v>
      </c>
      <c r="AZ400" s="1">
        <f>MAX($E400)</f>
        <v>0</v>
      </c>
      <c r="BA400" s="1">
        <f>MAX($F400)</f>
        <v>0</v>
      </c>
      <c r="BB400" s="1">
        <f>MAX($G400)</f>
        <v>0</v>
      </c>
      <c r="BC400" s="1">
        <f>MAX($H400)</f>
        <v>0</v>
      </c>
      <c r="BD400" s="1">
        <f>MAX($I400)</f>
        <v>0</v>
      </c>
      <c r="BE400" s="1">
        <f>MAX($J400)</f>
        <v>0</v>
      </c>
      <c r="BF400" s="1">
        <f>MAX($K400)</f>
        <v>0</v>
      </c>
      <c r="BG400" s="1">
        <f>MAX($M400)</f>
        <v>0</v>
      </c>
      <c r="BH400" s="1">
        <f>MAX($N400)</f>
        <v>0</v>
      </c>
      <c r="BI400" s="1">
        <f>MAX($P400)</f>
        <v>0</v>
      </c>
      <c r="BJ400" s="1">
        <f>MAX($Q400)</f>
        <v>0</v>
      </c>
      <c r="BK400" s="1">
        <f>MAX($R400)</f>
        <v>0</v>
      </c>
    </row>
    <row r="401" spans="1:63">
      <c r="A401" s="1" t="s">
        <v>398</v>
      </c>
      <c r="B401" s="1">
        <v>0</v>
      </c>
      <c r="C401" s="1">
        <v>0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0.02</v>
      </c>
      <c r="J401" s="1">
        <v>3000</v>
      </c>
      <c r="K401" s="1">
        <v>0</v>
      </c>
      <c r="L401" s="1" t="s">
        <v>503</v>
      </c>
      <c r="M401" s="1">
        <v>0</v>
      </c>
      <c r="N401" s="1">
        <v>0</v>
      </c>
      <c r="O401" s="1" t="s">
        <v>507</v>
      </c>
      <c r="P401" s="1">
        <v>1500</v>
      </c>
      <c r="Q401" s="1">
        <v>1</v>
      </c>
      <c r="R401" s="1">
        <v>0</v>
      </c>
      <c r="S401" s="1">
        <f>MIN($B401)</f>
        <v>0</v>
      </c>
      <c r="T401" s="1">
        <f>MIN($C401)</f>
        <v>0</v>
      </c>
      <c r="U401" s="1">
        <f>MIN($D401)</f>
        <v>0</v>
      </c>
      <c r="V401" s="1">
        <f>MIN($E401)</f>
        <v>0</v>
      </c>
      <c r="W401" s="1">
        <f>MIN($F401)</f>
        <v>0</v>
      </c>
      <c r="X401" s="1">
        <f>MIN($G401)</f>
        <v>0</v>
      </c>
      <c r="Y401" s="1">
        <f>MIN($H401)</f>
        <v>0</v>
      </c>
      <c r="Z401" s="1">
        <f>MIN($I401)</f>
        <v>0</v>
      </c>
      <c r="AA401" s="1">
        <f>MIN($J401)</f>
        <v>0</v>
      </c>
      <c r="AB401" s="1">
        <f>MIN($K401)</f>
        <v>0</v>
      </c>
      <c r="AC401" s="1">
        <f>MIN($M401)</f>
        <v>0</v>
      </c>
      <c r="AD401" s="1">
        <f>MIN($N401)</f>
        <v>0</v>
      </c>
      <c r="AE401" s="1">
        <f>MIN($P401)</f>
        <v>0</v>
      </c>
      <c r="AF401" s="1">
        <f>MIN($Q401)</f>
        <v>0</v>
      </c>
      <c r="AG401" s="1">
        <f>MIN($R401)</f>
        <v>0</v>
      </c>
      <c r="AH401" s="1">
        <f>MEDIAN($B401)</f>
        <v>0</v>
      </c>
      <c r="AI401" s="1">
        <f>MEDIAN($C401)</f>
        <v>0</v>
      </c>
      <c r="AJ401" s="1">
        <f>MEDIAN($D401)</f>
        <v>0</v>
      </c>
      <c r="AK401" s="1">
        <f>MEDIAN($E401)</f>
        <v>0</v>
      </c>
      <c r="AL401" s="1">
        <f>MEDIAN($F401)</f>
        <v>0</v>
      </c>
      <c r="AM401" s="1">
        <f>MEDIAN($G401)</f>
        <v>0</v>
      </c>
      <c r="AN401" s="1">
        <f>MEDIAN($H401)</f>
        <v>0</v>
      </c>
      <c r="AO401" s="1">
        <f>MEDIAN($I401)</f>
        <v>0</v>
      </c>
      <c r="AP401" s="1">
        <f>MEDIAN($J401)</f>
        <v>0</v>
      </c>
      <c r="AQ401" s="1">
        <f>MEDIAN($K401)</f>
        <v>0</v>
      </c>
      <c r="AR401" s="1">
        <f>MEDIAN($M401)</f>
        <v>0</v>
      </c>
      <c r="AS401" s="1">
        <f>MEDIAN($N401)</f>
        <v>0</v>
      </c>
      <c r="AT401" s="1">
        <f>MEDIAN($P401)</f>
        <v>0</v>
      </c>
      <c r="AU401" s="1">
        <f>MEDIAN($Q401)</f>
        <v>0</v>
      </c>
      <c r="AV401" s="1">
        <f>MEDIAN($R401)</f>
        <v>0</v>
      </c>
      <c r="AW401" s="1">
        <f>MAX($B401)</f>
        <v>0</v>
      </c>
      <c r="AX401" s="1">
        <f>MAX($C401)</f>
        <v>0</v>
      </c>
      <c r="AY401" s="1">
        <f>MAX($D401)</f>
        <v>0</v>
      </c>
      <c r="AZ401" s="1">
        <f>MAX($E401)</f>
        <v>0</v>
      </c>
      <c r="BA401" s="1">
        <f>MAX($F401)</f>
        <v>0</v>
      </c>
      <c r="BB401" s="1">
        <f>MAX($G401)</f>
        <v>0</v>
      </c>
      <c r="BC401" s="1">
        <f>MAX($H401)</f>
        <v>0</v>
      </c>
      <c r="BD401" s="1">
        <f>MAX($I401)</f>
        <v>0</v>
      </c>
      <c r="BE401" s="1">
        <f>MAX($J401)</f>
        <v>0</v>
      </c>
      <c r="BF401" s="1">
        <f>MAX($K401)</f>
        <v>0</v>
      </c>
      <c r="BG401" s="1">
        <f>MAX($M401)</f>
        <v>0</v>
      </c>
      <c r="BH401" s="1">
        <f>MAX($N401)</f>
        <v>0</v>
      </c>
      <c r="BI401" s="1">
        <f>MAX($P401)</f>
        <v>0</v>
      </c>
      <c r="BJ401" s="1">
        <f>MAX($Q401)</f>
        <v>0</v>
      </c>
      <c r="BK401" s="1">
        <f>MAX($R401)</f>
        <v>0</v>
      </c>
    </row>
    <row r="402" spans="1:63">
      <c r="A402" s="1" t="s">
        <v>399</v>
      </c>
      <c r="B402" s="1">
        <v>0</v>
      </c>
      <c r="C402" s="1">
        <v>0</v>
      </c>
      <c r="D402" s="1">
        <v>0</v>
      </c>
      <c r="E402" s="1">
        <v>0</v>
      </c>
      <c r="F402" s="1">
        <v>0</v>
      </c>
      <c r="G402" s="1">
        <v>0</v>
      </c>
      <c r="H402" s="1">
        <v>0</v>
      </c>
      <c r="I402" s="1">
        <v>0.02</v>
      </c>
      <c r="J402" s="1">
        <v>3000</v>
      </c>
      <c r="K402" s="1">
        <v>0</v>
      </c>
      <c r="L402" s="1" t="s">
        <v>503</v>
      </c>
      <c r="M402" s="1">
        <v>0</v>
      </c>
      <c r="N402" s="1">
        <v>0</v>
      </c>
      <c r="O402" s="1" t="s">
        <v>507</v>
      </c>
      <c r="P402" s="1">
        <v>1500</v>
      </c>
      <c r="Q402" s="1">
        <v>1</v>
      </c>
      <c r="R402" s="1">
        <v>0</v>
      </c>
      <c r="S402" s="1">
        <f>MIN($B402)</f>
        <v>0</v>
      </c>
      <c r="T402" s="1">
        <f>MIN($C402)</f>
        <v>0</v>
      </c>
      <c r="U402" s="1">
        <f>MIN($D402)</f>
        <v>0</v>
      </c>
      <c r="V402" s="1">
        <f>MIN($E402)</f>
        <v>0</v>
      </c>
      <c r="W402" s="1">
        <f>MIN($F402)</f>
        <v>0</v>
      </c>
      <c r="X402" s="1">
        <f>MIN($G402)</f>
        <v>0</v>
      </c>
      <c r="Y402" s="1">
        <f>MIN($H402)</f>
        <v>0</v>
      </c>
      <c r="Z402" s="1">
        <f>MIN($I402)</f>
        <v>0</v>
      </c>
      <c r="AA402" s="1">
        <f>MIN($J402)</f>
        <v>0</v>
      </c>
      <c r="AB402" s="1">
        <f>MIN($K402)</f>
        <v>0</v>
      </c>
      <c r="AC402" s="1">
        <f>MIN($M402)</f>
        <v>0</v>
      </c>
      <c r="AD402" s="1">
        <f>MIN($N402)</f>
        <v>0</v>
      </c>
      <c r="AE402" s="1">
        <f>MIN($P402)</f>
        <v>0</v>
      </c>
      <c r="AF402" s="1">
        <f>MIN($Q402)</f>
        <v>0</v>
      </c>
      <c r="AG402" s="1">
        <f>MIN($R402)</f>
        <v>0</v>
      </c>
      <c r="AH402" s="1">
        <f>MEDIAN($B402)</f>
        <v>0</v>
      </c>
      <c r="AI402" s="1">
        <f>MEDIAN($C402)</f>
        <v>0</v>
      </c>
      <c r="AJ402" s="1">
        <f>MEDIAN($D402)</f>
        <v>0</v>
      </c>
      <c r="AK402" s="1">
        <f>MEDIAN($E402)</f>
        <v>0</v>
      </c>
      <c r="AL402" s="1">
        <f>MEDIAN($F402)</f>
        <v>0</v>
      </c>
      <c r="AM402" s="1">
        <f>MEDIAN($G402)</f>
        <v>0</v>
      </c>
      <c r="AN402" s="1">
        <f>MEDIAN($H402)</f>
        <v>0</v>
      </c>
      <c r="AO402" s="1">
        <f>MEDIAN($I402)</f>
        <v>0</v>
      </c>
      <c r="AP402" s="1">
        <f>MEDIAN($J402)</f>
        <v>0</v>
      </c>
      <c r="AQ402" s="1">
        <f>MEDIAN($K402)</f>
        <v>0</v>
      </c>
      <c r="AR402" s="1">
        <f>MEDIAN($M402)</f>
        <v>0</v>
      </c>
      <c r="AS402" s="1">
        <f>MEDIAN($N402)</f>
        <v>0</v>
      </c>
      <c r="AT402" s="1">
        <f>MEDIAN($P402)</f>
        <v>0</v>
      </c>
      <c r="AU402" s="1">
        <f>MEDIAN($Q402)</f>
        <v>0</v>
      </c>
      <c r="AV402" s="1">
        <f>MEDIAN($R402)</f>
        <v>0</v>
      </c>
      <c r="AW402" s="1">
        <f>MAX($B402)</f>
        <v>0</v>
      </c>
      <c r="AX402" s="1">
        <f>MAX($C402)</f>
        <v>0</v>
      </c>
      <c r="AY402" s="1">
        <f>MAX($D402)</f>
        <v>0</v>
      </c>
      <c r="AZ402" s="1">
        <f>MAX($E402)</f>
        <v>0</v>
      </c>
      <c r="BA402" s="1">
        <f>MAX($F402)</f>
        <v>0</v>
      </c>
      <c r="BB402" s="1">
        <f>MAX($G402)</f>
        <v>0</v>
      </c>
      <c r="BC402" s="1">
        <f>MAX($H402)</f>
        <v>0</v>
      </c>
      <c r="BD402" s="1">
        <f>MAX($I402)</f>
        <v>0</v>
      </c>
      <c r="BE402" s="1">
        <f>MAX($J402)</f>
        <v>0</v>
      </c>
      <c r="BF402" s="1">
        <f>MAX($K402)</f>
        <v>0</v>
      </c>
      <c r="BG402" s="1">
        <f>MAX($M402)</f>
        <v>0</v>
      </c>
      <c r="BH402" s="1">
        <f>MAX($N402)</f>
        <v>0</v>
      </c>
      <c r="BI402" s="1">
        <f>MAX($P402)</f>
        <v>0</v>
      </c>
      <c r="BJ402" s="1">
        <f>MAX($Q402)</f>
        <v>0</v>
      </c>
      <c r="BK402" s="1">
        <f>MAX($R402)</f>
        <v>0</v>
      </c>
    </row>
    <row r="403" spans="1:63">
      <c r="A403" s="1" t="s">
        <v>400</v>
      </c>
      <c r="B403" s="1">
        <v>0</v>
      </c>
      <c r="C403" s="1">
        <v>0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0.021</v>
      </c>
      <c r="J403" s="1">
        <v>3000</v>
      </c>
      <c r="K403" s="1">
        <v>0</v>
      </c>
      <c r="L403" s="1" t="s">
        <v>503</v>
      </c>
      <c r="M403" s="1">
        <v>0</v>
      </c>
      <c r="N403" s="1">
        <v>0</v>
      </c>
      <c r="O403" s="1" t="s">
        <v>507</v>
      </c>
      <c r="P403" s="1">
        <v>1500</v>
      </c>
      <c r="Q403" s="1">
        <v>1</v>
      </c>
      <c r="R403" s="1">
        <v>0</v>
      </c>
      <c r="S403" s="1">
        <f>MIN($B403)</f>
        <v>0</v>
      </c>
      <c r="T403" s="1">
        <f>MIN($C403)</f>
        <v>0</v>
      </c>
      <c r="U403" s="1">
        <f>MIN($D403)</f>
        <v>0</v>
      </c>
      <c r="V403" s="1">
        <f>MIN($E403)</f>
        <v>0</v>
      </c>
      <c r="W403" s="1">
        <f>MIN($F403)</f>
        <v>0</v>
      </c>
      <c r="X403" s="1">
        <f>MIN($G403)</f>
        <v>0</v>
      </c>
      <c r="Y403" s="1">
        <f>MIN($H403)</f>
        <v>0</v>
      </c>
      <c r="Z403" s="1">
        <f>MIN($I403)</f>
        <v>0</v>
      </c>
      <c r="AA403" s="1">
        <f>MIN($J403)</f>
        <v>0</v>
      </c>
      <c r="AB403" s="1">
        <f>MIN($K403)</f>
        <v>0</v>
      </c>
      <c r="AC403" s="1">
        <f>MIN($M403)</f>
        <v>0</v>
      </c>
      <c r="AD403" s="1">
        <f>MIN($N403)</f>
        <v>0</v>
      </c>
      <c r="AE403" s="1">
        <f>MIN($P403)</f>
        <v>0</v>
      </c>
      <c r="AF403" s="1">
        <f>MIN($Q403)</f>
        <v>0</v>
      </c>
      <c r="AG403" s="1">
        <f>MIN($R403)</f>
        <v>0</v>
      </c>
      <c r="AH403" s="1">
        <f>MEDIAN($B403)</f>
        <v>0</v>
      </c>
      <c r="AI403" s="1">
        <f>MEDIAN($C403)</f>
        <v>0</v>
      </c>
      <c r="AJ403" s="1">
        <f>MEDIAN($D403)</f>
        <v>0</v>
      </c>
      <c r="AK403" s="1">
        <f>MEDIAN($E403)</f>
        <v>0</v>
      </c>
      <c r="AL403" s="1">
        <f>MEDIAN($F403)</f>
        <v>0</v>
      </c>
      <c r="AM403" s="1">
        <f>MEDIAN($G403)</f>
        <v>0</v>
      </c>
      <c r="AN403" s="1">
        <f>MEDIAN($H403)</f>
        <v>0</v>
      </c>
      <c r="AO403" s="1">
        <f>MEDIAN($I403)</f>
        <v>0</v>
      </c>
      <c r="AP403" s="1">
        <f>MEDIAN($J403)</f>
        <v>0</v>
      </c>
      <c r="AQ403" s="1">
        <f>MEDIAN($K403)</f>
        <v>0</v>
      </c>
      <c r="AR403" s="1">
        <f>MEDIAN($M403)</f>
        <v>0</v>
      </c>
      <c r="AS403" s="1">
        <f>MEDIAN($N403)</f>
        <v>0</v>
      </c>
      <c r="AT403" s="1">
        <f>MEDIAN($P403)</f>
        <v>0</v>
      </c>
      <c r="AU403" s="1">
        <f>MEDIAN($Q403)</f>
        <v>0</v>
      </c>
      <c r="AV403" s="1">
        <f>MEDIAN($R403)</f>
        <v>0</v>
      </c>
      <c r="AW403" s="1">
        <f>MAX($B403)</f>
        <v>0</v>
      </c>
      <c r="AX403" s="1">
        <f>MAX($C403)</f>
        <v>0</v>
      </c>
      <c r="AY403" s="1">
        <f>MAX($D403)</f>
        <v>0</v>
      </c>
      <c r="AZ403" s="1">
        <f>MAX($E403)</f>
        <v>0</v>
      </c>
      <c r="BA403" s="1">
        <f>MAX($F403)</f>
        <v>0</v>
      </c>
      <c r="BB403" s="1">
        <f>MAX($G403)</f>
        <v>0</v>
      </c>
      <c r="BC403" s="1">
        <f>MAX($H403)</f>
        <v>0</v>
      </c>
      <c r="BD403" s="1">
        <f>MAX($I403)</f>
        <v>0</v>
      </c>
      <c r="BE403" s="1">
        <f>MAX($J403)</f>
        <v>0</v>
      </c>
      <c r="BF403" s="1">
        <f>MAX($K403)</f>
        <v>0</v>
      </c>
      <c r="BG403" s="1">
        <f>MAX($M403)</f>
        <v>0</v>
      </c>
      <c r="BH403" s="1">
        <f>MAX($N403)</f>
        <v>0</v>
      </c>
      <c r="BI403" s="1">
        <f>MAX($P403)</f>
        <v>0</v>
      </c>
      <c r="BJ403" s="1">
        <f>MAX($Q403)</f>
        <v>0</v>
      </c>
      <c r="BK403" s="1">
        <f>MAX($R403)</f>
        <v>0</v>
      </c>
    </row>
    <row r="404" spans="1:63">
      <c r="A404" s="1" t="s">
        <v>401</v>
      </c>
      <c r="B404" s="1">
        <v>0</v>
      </c>
      <c r="C404" s="1">
        <v>0</v>
      </c>
      <c r="D404" s="1">
        <v>0</v>
      </c>
      <c r="E404" s="1">
        <v>0</v>
      </c>
      <c r="F404" s="1">
        <v>0</v>
      </c>
      <c r="G404" s="1">
        <v>0</v>
      </c>
      <c r="H404" s="1">
        <v>0</v>
      </c>
      <c r="I404" s="1">
        <v>0.02</v>
      </c>
      <c r="J404" s="1">
        <v>3000</v>
      </c>
      <c r="K404" s="1">
        <v>0</v>
      </c>
      <c r="L404" s="1" t="s">
        <v>503</v>
      </c>
      <c r="M404" s="1">
        <v>0</v>
      </c>
      <c r="N404" s="1">
        <v>0</v>
      </c>
      <c r="O404" s="1" t="s">
        <v>507</v>
      </c>
      <c r="P404" s="1">
        <v>1500</v>
      </c>
      <c r="Q404" s="1">
        <v>1</v>
      </c>
      <c r="R404" s="1">
        <v>0</v>
      </c>
      <c r="S404" s="1">
        <f>MIN($B404)</f>
        <v>0</v>
      </c>
      <c r="T404" s="1">
        <f>MIN($C404)</f>
        <v>0</v>
      </c>
      <c r="U404" s="1">
        <f>MIN($D404)</f>
        <v>0</v>
      </c>
      <c r="V404" s="1">
        <f>MIN($E404)</f>
        <v>0</v>
      </c>
      <c r="W404" s="1">
        <f>MIN($F404)</f>
        <v>0</v>
      </c>
      <c r="X404" s="1">
        <f>MIN($G404)</f>
        <v>0</v>
      </c>
      <c r="Y404" s="1">
        <f>MIN($H404)</f>
        <v>0</v>
      </c>
      <c r="Z404" s="1">
        <f>MIN($I404)</f>
        <v>0</v>
      </c>
      <c r="AA404" s="1">
        <f>MIN($J404)</f>
        <v>0</v>
      </c>
      <c r="AB404" s="1">
        <f>MIN($K404)</f>
        <v>0</v>
      </c>
      <c r="AC404" s="1">
        <f>MIN($M404)</f>
        <v>0</v>
      </c>
      <c r="AD404" s="1">
        <f>MIN($N404)</f>
        <v>0</v>
      </c>
      <c r="AE404" s="1">
        <f>MIN($P404)</f>
        <v>0</v>
      </c>
      <c r="AF404" s="1">
        <f>MIN($Q404)</f>
        <v>0</v>
      </c>
      <c r="AG404" s="1">
        <f>MIN($R404)</f>
        <v>0</v>
      </c>
      <c r="AH404" s="1">
        <f>MEDIAN($B404)</f>
        <v>0</v>
      </c>
      <c r="AI404" s="1">
        <f>MEDIAN($C404)</f>
        <v>0</v>
      </c>
      <c r="AJ404" s="1">
        <f>MEDIAN($D404)</f>
        <v>0</v>
      </c>
      <c r="AK404" s="1">
        <f>MEDIAN($E404)</f>
        <v>0</v>
      </c>
      <c r="AL404" s="1">
        <f>MEDIAN($F404)</f>
        <v>0</v>
      </c>
      <c r="AM404" s="1">
        <f>MEDIAN($G404)</f>
        <v>0</v>
      </c>
      <c r="AN404" s="1">
        <f>MEDIAN($H404)</f>
        <v>0</v>
      </c>
      <c r="AO404" s="1">
        <f>MEDIAN($I404)</f>
        <v>0</v>
      </c>
      <c r="AP404" s="1">
        <f>MEDIAN($J404)</f>
        <v>0</v>
      </c>
      <c r="AQ404" s="1">
        <f>MEDIAN($K404)</f>
        <v>0</v>
      </c>
      <c r="AR404" s="1">
        <f>MEDIAN($M404)</f>
        <v>0</v>
      </c>
      <c r="AS404" s="1">
        <f>MEDIAN($N404)</f>
        <v>0</v>
      </c>
      <c r="AT404" s="1">
        <f>MEDIAN($P404)</f>
        <v>0</v>
      </c>
      <c r="AU404" s="1">
        <f>MEDIAN($Q404)</f>
        <v>0</v>
      </c>
      <c r="AV404" s="1">
        <f>MEDIAN($R404)</f>
        <v>0</v>
      </c>
      <c r="AW404" s="1">
        <f>MAX($B404)</f>
        <v>0</v>
      </c>
      <c r="AX404" s="1">
        <f>MAX($C404)</f>
        <v>0</v>
      </c>
      <c r="AY404" s="1">
        <f>MAX($D404)</f>
        <v>0</v>
      </c>
      <c r="AZ404" s="1">
        <f>MAX($E404)</f>
        <v>0</v>
      </c>
      <c r="BA404" s="1">
        <f>MAX($F404)</f>
        <v>0</v>
      </c>
      <c r="BB404" s="1">
        <f>MAX($G404)</f>
        <v>0</v>
      </c>
      <c r="BC404" s="1">
        <f>MAX($H404)</f>
        <v>0</v>
      </c>
      <c r="BD404" s="1">
        <f>MAX($I404)</f>
        <v>0</v>
      </c>
      <c r="BE404" s="1">
        <f>MAX($J404)</f>
        <v>0</v>
      </c>
      <c r="BF404" s="1">
        <f>MAX($K404)</f>
        <v>0</v>
      </c>
      <c r="BG404" s="1">
        <f>MAX($M404)</f>
        <v>0</v>
      </c>
      <c r="BH404" s="1">
        <f>MAX($N404)</f>
        <v>0</v>
      </c>
      <c r="BI404" s="1">
        <f>MAX($P404)</f>
        <v>0</v>
      </c>
      <c r="BJ404" s="1">
        <f>MAX($Q404)</f>
        <v>0</v>
      </c>
      <c r="BK404" s="1">
        <f>MAX($R404)</f>
        <v>0</v>
      </c>
    </row>
    <row r="405" spans="1:63">
      <c r="A405" s="1" t="s">
        <v>402</v>
      </c>
      <c r="B405" s="1">
        <v>0</v>
      </c>
      <c r="C405" s="1">
        <v>0</v>
      </c>
      <c r="D405" s="1">
        <v>0</v>
      </c>
      <c r="E405" s="1">
        <v>0</v>
      </c>
      <c r="F405" s="1">
        <v>0</v>
      </c>
      <c r="G405" s="1">
        <v>0</v>
      </c>
      <c r="H405" s="1">
        <v>0</v>
      </c>
      <c r="I405" s="1">
        <v>0.02</v>
      </c>
      <c r="J405" s="1">
        <v>3000</v>
      </c>
      <c r="K405" s="1">
        <v>0</v>
      </c>
      <c r="L405" s="1" t="s">
        <v>503</v>
      </c>
      <c r="M405" s="1">
        <v>0</v>
      </c>
      <c r="N405" s="1">
        <v>0</v>
      </c>
      <c r="O405" s="1" t="s">
        <v>507</v>
      </c>
      <c r="P405" s="1">
        <v>1500</v>
      </c>
      <c r="Q405" s="1">
        <v>1</v>
      </c>
      <c r="R405" s="1">
        <v>0</v>
      </c>
      <c r="S405" s="1">
        <f>MIN($B405)</f>
        <v>0</v>
      </c>
      <c r="T405" s="1">
        <f>MIN($C405)</f>
        <v>0</v>
      </c>
      <c r="U405" s="1">
        <f>MIN($D405)</f>
        <v>0</v>
      </c>
      <c r="V405" s="1">
        <f>MIN($E405)</f>
        <v>0</v>
      </c>
      <c r="W405" s="1">
        <f>MIN($F405)</f>
        <v>0</v>
      </c>
      <c r="X405" s="1">
        <f>MIN($G405)</f>
        <v>0</v>
      </c>
      <c r="Y405" s="1">
        <f>MIN($H405)</f>
        <v>0</v>
      </c>
      <c r="Z405" s="1">
        <f>MIN($I405)</f>
        <v>0</v>
      </c>
      <c r="AA405" s="1">
        <f>MIN($J405)</f>
        <v>0</v>
      </c>
      <c r="AB405" s="1">
        <f>MIN($K405)</f>
        <v>0</v>
      </c>
      <c r="AC405" s="1">
        <f>MIN($M405)</f>
        <v>0</v>
      </c>
      <c r="AD405" s="1">
        <f>MIN($N405)</f>
        <v>0</v>
      </c>
      <c r="AE405" s="1">
        <f>MIN($P405)</f>
        <v>0</v>
      </c>
      <c r="AF405" s="1">
        <f>MIN($Q405)</f>
        <v>0</v>
      </c>
      <c r="AG405" s="1">
        <f>MIN($R405)</f>
        <v>0</v>
      </c>
      <c r="AH405" s="1">
        <f>MEDIAN($B405)</f>
        <v>0</v>
      </c>
      <c r="AI405" s="1">
        <f>MEDIAN($C405)</f>
        <v>0</v>
      </c>
      <c r="AJ405" s="1">
        <f>MEDIAN($D405)</f>
        <v>0</v>
      </c>
      <c r="AK405" s="1">
        <f>MEDIAN($E405)</f>
        <v>0</v>
      </c>
      <c r="AL405" s="1">
        <f>MEDIAN($F405)</f>
        <v>0</v>
      </c>
      <c r="AM405" s="1">
        <f>MEDIAN($G405)</f>
        <v>0</v>
      </c>
      <c r="AN405" s="1">
        <f>MEDIAN($H405)</f>
        <v>0</v>
      </c>
      <c r="AO405" s="1">
        <f>MEDIAN($I405)</f>
        <v>0</v>
      </c>
      <c r="AP405" s="1">
        <f>MEDIAN($J405)</f>
        <v>0</v>
      </c>
      <c r="AQ405" s="1">
        <f>MEDIAN($K405)</f>
        <v>0</v>
      </c>
      <c r="AR405" s="1">
        <f>MEDIAN($M405)</f>
        <v>0</v>
      </c>
      <c r="AS405" s="1">
        <f>MEDIAN($N405)</f>
        <v>0</v>
      </c>
      <c r="AT405" s="1">
        <f>MEDIAN($P405)</f>
        <v>0</v>
      </c>
      <c r="AU405" s="1">
        <f>MEDIAN($Q405)</f>
        <v>0</v>
      </c>
      <c r="AV405" s="1">
        <f>MEDIAN($R405)</f>
        <v>0</v>
      </c>
      <c r="AW405" s="1">
        <f>MAX($B405)</f>
        <v>0</v>
      </c>
      <c r="AX405" s="1">
        <f>MAX($C405)</f>
        <v>0</v>
      </c>
      <c r="AY405" s="1">
        <f>MAX($D405)</f>
        <v>0</v>
      </c>
      <c r="AZ405" s="1">
        <f>MAX($E405)</f>
        <v>0</v>
      </c>
      <c r="BA405" s="1">
        <f>MAX($F405)</f>
        <v>0</v>
      </c>
      <c r="BB405" s="1">
        <f>MAX($G405)</f>
        <v>0</v>
      </c>
      <c r="BC405" s="1">
        <f>MAX($H405)</f>
        <v>0</v>
      </c>
      <c r="BD405" s="1">
        <f>MAX($I405)</f>
        <v>0</v>
      </c>
      <c r="BE405" s="1">
        <f>MAX($J405)</f>
        <v>0</v>
      </c>
      <c r="BF405" s="1">
        <f>MAX($K405)</f>
        <v>0</v>
      </c>
      <c r="BG405" s="1">
        <f>MAX($M405)</f>
        <v>0</v>
      </c>
      <c r="BH405" s="1">
        <f>MAX($N405)</f>
        <v>0</v>
      </c>
      <c r="BI405" s="1">
        <f>MAX($P405)</f>
        <v>0</v>
      </c>
      <c r="BJ405" s="1">
        <f>MAX($Q405)</f>
        <v>0</v>
      </c>
      <c r="BK405" s="1">
        <f>MAX($R405)</f>
        <v>0</v>
      </c>
    </row>
    <row r="406" spans="1:63">
      <c r="A406" s="1" t="s">
        <v>403</v>
      </c>
      <c r="B406" s="1">
        <v>0</v>
      </c>
      <c r="C406" s="1">
        <v>0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v>0.036</v>
      </c>
      <c r="J406" s="1">
        <v>3000</v>
      </c>
      <c r="K406" s="1">
        <v>0</v>
      </c>
      <c r="L406" s="1" t="s">
        <v>503</v>
      </c>
      <c r="M406" s="1">
        <v>0</v>
      </c>
      <c r="N406" s="1">
        <v>0</v>
      </c>
      <c r="O406" s="1" t="s">
        <v>507</v>
      </c>
      <c r="P406" s="1">
        <v>1500</v>
      </c>
      <c r="Q406" s="1">
        <v>1</v>
      </c>
      <c r="R406" s="1">
        <v>0</v>
      </c>
      <c r="S406" s="1">
        <f>MIN($B406)</f>
        <v>0</v>
      </c>
      <c r="T406" s="1">
        <f>MIN($C406)</f>
        <v>0</v>
      </c>
      <c r="U406" s="1">
        <f>MIN($D406)</f>
        <v>0</v>
      </c>
      <c r="V406" s="1">
        <f>MIN($E406)</f>
        <v>0</v>
      </c>
      <c r="W406" s="1">
        <f>MIN($F406)</f>
        <v>0</v>
      </c>
      <c r="X406" s="1">
        <f>MIN($G406)</f>
        <v>0</v>
      </c>
      <c r="Y406" s="1">
        <f>MIN($H406)</f>
        <v>0</v>
      </c>
      <c r="Z406" s="1">
        <f>MIN($I406)</f>
        <v>0</v>
      </c>
      <c r="AA406" s="1">
        <f>MIN($J406)</f>
        <v>0</v>
      </c>
      <c r="AB406" s="1">
        <f>MIN($K406)</f>
        <v>0</v>
      </c>
      <c r="AC406" s="1">
        <f>MIN($M406)</f>
        <v>0</v>
      </c>
      <c r="AD406" s="1">
        <f>MIN($N406)</f>
        <v>0</v>
      </c>
      <c r="AE406" s="1">
        <f>MIN($P406)</f>
        <v>0</v>
      </c>
      <c r="AF406" s="1">
        <f>MIN($Q406)</f>
        <v>0</v>
      </c>
      <c r="AG406" s="1">
        <f>MIN($R406)</f>
        <v>0</v>
      </c>
      <c r="AH406" s="1">
        <f>MEDIAN($B406)</f>
        <v>0</v>
      </c>
      <c r="AI406" s="1">
        <f>MEDIAN($C406)</f>
        <v>0</v>
      </c>
      <c r="AJ406" s="1">
        <f>MEDIAN($D406)</f>
        <v>0</v>
      </c>
      <c r="AK406" s="1">
        <f>MEDIAN($E406)</f>
        <v>0</v>
      </c>
      <c r="AL406" s="1">
        <f>MEDIAN($F406)</f>
        <v>0</v>
      </c>
      <c r="AM406" s="1">
        <f>MEDIAN($G406)</f>
        <v>0</v>
      </c>
      <c r="AN406" s="1">
        <f>MEDIAN($H406)</f>
        <v>0</v>
      </c>
      <c r="AO406" s="1">
        <f>MEDIAN($I406)</f>
        <v>0</v>
      </c>
      <c r="AP406" s="1">
        <f>MEDIAN($J406)</f>
        <v>0</v>
      </c>
      <c r="AQ406" s="1">
        <f>MEDIAN($K406)</f>
        <v>0</v>
      </c>
      <c r="AR406" s="1">
        <f>MEDIAN($M406)</f>
        <v>0</v>
      </c>
      <c r="AS406" s="1">
        <f>MEDIAN($N406)</f>
        <v>0</v>
      </c>
      <c r="AT406" s="1">
        <f>MEDIAN($P406)</f>
        <v>0</v>
      </c>
      <c r="AU406" s="1">
        <f>MEDIAN($Q406)</f>
        <v>0</v>
      </c>
      <c r="AV406" s="1">
        <f>MEDIAN($R406)</f>
        <v>0</v>
      </c>
      <c r="AW406" s="1">
        <f>MAX($B406)</f>
        <v>0</v>
      </c>
      <c r="AX406" s="1">
        <f>MAX($C406)</f>
        <v>0</v>
      </c>
      <c r="AY406" s="1">
        <f>MAX($D406)</f>
        <v>0</v>
      </c>
      <c r="AZ406" s="1">
        <f>MAX($E406)</f>
        <v>0</v>
      </c>
      <c r="BA406" s="1">
        <f>MAX($F406)</f>
        <v>0</v>
      </c>
      <c r="BB406" s="1">
        <f>MAX($G406)</f>
        <v>0</v>
      </c>
      <c r="BC406" s="1">
        <f>MAX($H406)</f>
        <v>0</v>
      </c>
      <c r="BD406" s="1">
        <f>MAX($I406)</f>
        <v>0</v>
      </c>
      <c r="BE406" s="1">
        <f>MAX($J406)</f>
        <v>0</v>
      </c>
      <c r="BF406" s="1">
        <f>MAX($K406)</f>
        <v>0</v>
      </c>
      <c r="BG406" s="1">
        <f>MAX($M406)</f>
        <v>0</v>
      </c>
      <c r="BH406" s="1">
        <f>MAX($N406)</f>
        <v>0</v>
      </c>
      <c r="BI406" s="1">
        <f>MAX($P406)</f>
        <v>0</v>
      </c>
      <c r="BJ406" s="1">
        <f>MAX($Q406)</f>
        <v>0</v>
      </c>
      <c r="BK406" s="1">
        <f>MAX($R406)</f>
        <v>0</v>
      </c>
    </row>
    <row r="407" spans="1:63">
      <c r="A407" s="1" t="s">
        <v>404</v>
      </c>
      <c r="B407" s="1">
        <v>0</v>
      </c>
      <c r="C407" s="1">
        <v>0</v>
      </c>
      <c r="D407" s="1">
        <v>0</v>
      </c>
      <c r="E407" s="1">
        <v>0</v>
      </c>
      <c r="F407" s="1">
        <v>0</v>
      </c>
      <c r="G407" s="1">
        <v>0</v>
      </c>
      <c r="H407" s="1">
        <v>0</v>
      </c>
      <c r="I407" s="1">
        <v>0.021</v>
      </c>
      <c r="J407" s="1">
        <v>3000</v>
      </c>
      <c r="K407" s="1">
        <v>0</v>
      </c>
      <c r="L407" s="1" t="s">
        <v>503</v>
      </c>
      <c r="M407" s="1">
        <v>0</v>
      </c>
      <c r="N407" s="1">
        <v>0</v>
      </c>
      <c r="O407" s="1" t="s">
        <v>507</v>
      </c>
      <c r="P407" s="1">
        <v>1500</v>
      </c>
      <c r="Q407" s="1">
        <v>1</v>
      </c>
      <c r="R407" s="1">
        <v>0</v>
      </c>
      <c r="S407" s="1">
        <f>MIN($B407)</f>
        <v>0</v>
      </c>
      <c r="T407" s="1">
        <f>MIN($C407)</f>
        <v>0</v>
      </c>
      <c r="U407" s="1">
        <f>MIN($D407)</f>
        <v>0</v>
      </c>
      <c r="V407" s="1">
        <f>MIN($E407)</f>
        <v>0</v>
      </c>
      <c r="W407" s="1">
        <f>MIN($F407)</f>
        <v>0</v>
      </c>
      <c r="X407" s="1">
        <f>MIN($G407)</f>
        <v>0</v>
      </c>
      <c r="Y407" s="1">
        <f>MIN($H407)</f>
        <v>0</v>
      </c>
      <c r="Z407" s="1">
        <f>MIN($I407)</f>
        <v>0</v>
      </c>
      <c r="AA407" s="1">
        <f>MIN($J407)</f>
        <v>0</v>
      </c>
      <c r="AB407" s="1">
        <f>MIN($K407)</f>
        <v>0</v>
      </c>
      <c r="AC407" s="1">
        <f>MIN($M407)</f>
        <v>0</v>
      </c>
      <c r="AD407" s="1">
        <f>MIN($N407)</f>
        <v>0</v>
      </c>
      <c r="AE407" s="1">
        <f>MIN($P407)</f>
        <v>0</v>
      </c>
      <c r="AF407" s="1">
        <f>MIN($Q407)</f>
        <v>0</v>
      </c>
      <c r="AG407" s="1">
        <f>MIN($R407)</f>
        <v>0</v>
      </c>
      <c r="AH407" s="1">
        <f>MEDIAN($B407)</f>
        <v>0</v>
      </c>
      <c r="AI407" s="1">
        <f>MEDIAN($C407)</f>
        <v>0</v>
      </c>
      <c r="AJ407" s="1">
        <f>MEDIAN($D407)</f>
        <v>0</v>
      </c>
      <c r="AK407" s="1">
        <f>MEDIAN($E407)</f>
        <v>0</v>
      </c>
      <c r="AL407" s="1">
        <f>MEDIAN($F407)</f>
        <v>0</v>
      </c>
      <c r="AM407" s="1">
        <f>MEDIAN($G407)</f>
        <v>0</v>
      </c>
      <c r="AN407" s="1">
        <f>MEDIAN($H407)</f>
        <v>0</v>
      </c>
      <c r="AO407" s="1">
        <f>MEDIAN($I407)</f>
        <v>0</v>
      </c>
      <c r="AP407" s="1">
        <f>MEDIAN($J407)</f>
        <v>0</v>
      </c>
      <c r="AQ407" s="1">
        <f>MEDIAN($K407)</f>
        <v>0</v>
      </c>
      <c r="AR407" s="1">
        <f>MEDIAN($M407)</f>
        <v>0</v>
      </c>
      <c r="AS407" s="1">
        <f>MEDIAN($N407)</f>
        <v>0</v>
      </c>
      <c r="AT407" s="1">
        <f>MEDIAN($P407)</f>
        <v>0</v>
      </c>
      <c r="AU407" s="1">
        <f>MEDIAN($Q407)</f>
        <v>0</v>
      </c>
      <c r="AV407" s="1">
        <f>MEDIAN($R407)</f>
        <v>0</v>
      </c>
      <c r="AW407" s="1">
        <f>MAX($B407)</f>
        <v>0</v>
      </c>
      <c r="AX407" s="1">
        <f>MAX($C407)</f>
        <v>0</v>
      </c>
      <c r="AY407" s="1">
        <f>MAX($D407)</f>
        <v>0</v>
      </c>
      <c r="AZ407" s="1">
        <f>MAX($E407)</f>
        <v>0</v>
      </c>
      <c r="BA407" s="1">
        <f>MAX($F407)</f>
        <v>0</v>
      </c>
      <c r="BB407" s="1">
        <f>MAX($G407)</f>
        <v>0</v>
      </c>
      <c r="BC407" s="1">
        <f>MAX($H407)</f>
        <v>0</v>
      </c>
      <c r="BD407" s="1">
        <f>MAX($I407)</f>
        <v>0</v>
      </c>
      <c r="BE407" s="1">
        <f>MAX($J407)</f>
        <v>0</v>
      </c>
      <c r="BF407" s="1">
        <f>MAX($K407)</f>
        <v>0</v>
      </c>
      <c r="BG407" s="1">
        <f>MAX($M407)</f>
        <v>0</v>
      </c>
      <c r="BH407" s="1">
        <f>MAX($N407)</f>
        <v>0</v>
      </c>
      <c r="BI407" s="1">
        <f>MAX($P407)</f>
        <v>0</v>
      </c>
      <c r="BJ407" s="1">
        <f>MAX($Q407)</f>
        <v>0</v>
      </c>
      <c r="BK407" s="1">
        <f>MAX($R407)</f>
        <v>0</v>
      </c>
    </row>
    <row r="408" spans="1:63">
      <c r="A408" s="1" t="s">
        <v>405</v>
      </c>
      <c r="B408" s="1">
        <v>0</v>
      </c>
      <c r="C408" s="1">
        <v>0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0.02</v>
      </c>
      <c r="J408" s="1">
        <v>3000</v>
      </c>
      <c r="K408" s="1">
        <v>0</v>
      </c>
      <c r="L408" s="1" t="s">
        <v>503</v>
      </c>
      <c r="M408" s="1">
        <v>0</v>
      </c>
      <c r="N408" s="1">
        <v>0</v>
      </c>
      <c r="O408" s="1" t="s">
        <v>507</v>
      </c>
      <c r="P408" s="1">
        <v>1500</v>
      </c>
      <c r="Q408" s="1">
        <v>1</v>
      </c>
      <c r="R408" s="1">
        <v>0</v>
      </c>
      <c r="S408" s="1">
        <f>MIN($B408)</f>
        <v>0</v>
      </c>
      <c r="T408" s="1">
        <f>MIN($C408)</f>
        <v>0</v>
      </c>
      <c r="U408" s="1">
        <f>MIN($D408)</f>
        <v>0</v>
      </c>
      <c r="V408" s="1">
        <f>MIN($E408)</f>
        <v>0</v>
      </c>
      <c r="W408" s="1">
        <f>MIN($F408)</f>
        <v>0</v>
      </c>
      <c r="X408" s="1">
        <f>MIN($G408)</f>
        <v>0</v>
      </c>
      <c r="Y408" s="1">
        <f>MIN($H408)</f>
        <v>0</v>
      </c>
      <c r="Z408" s="1">
        <f>MIN($I408)</f>
        <v>0</v>
      </c>
      <c r="AA408" s="1">
        <f>MIN($J408)</f>
        <v>0</v>
      </c>
      <c r="AB408" s="1">
        <f>MIN($K408)</f>
        <v>0</v>
      </c>
      <c r="AC408" s="1">
        <f>MIN($M408)</f>
        <v>0</v>
      </c>
      <c r="AD408" s="1">
        <f>MIN($N408)</f>
        <v>0</v>
      </c>
      <c r="AE408" s="1">
        <f>MIN($P408)</f>
        <v>0</v>
      </c>
      <c r="AF408" s="1">
        <f>MIN($Q408)</f>
        <v>0</v>
      </c>
      <c r="AG408" s="1">
        <f>MIN($R408)</f>
        <v>0</v>
      </c>
      <c r="AH408" s="1">
        <f>MEDIAN($B408)</f>
        <v>0</v>
      </c>
      <c r="AI408" s="1">
        <f>MEDIAN($C408)</f>
        <v>0</v>
      </c>
      <c r="AJ408" s="1">
        <f>MEDIAN($D408)</f>
        <v>0</v>
      </c>
      <c r="AK408" s="1">
        <f>MEDIAN($E408)</f>
        <v>0</v>
      </c>
      <c r="AL408" s="1">
        <f>MEDIAN($F408)</f>
        <v>0</v>
      </c>
      <c r="AM408" s="1">
        <f>MEDIAN($G408)</f>
        <v>0</v>
      </c>
      <c r="AN408" s="1">
        <f>MEDIAN($H408)</f>
        <v>0</v>
      </c>
      <c r="AO408" s="1">
        <f>MEDIAN($I408)</f>
        <v>0</v>
      </c>
      <c r="AP408" s="1">
        <f>MEDIAN($J408)</f>
        <v>0</v>
      </c>
      <c r="AQ408" s="1">
        <f>MEDIAN($K408)</f>
        <v>0</v>
      </c>
      <c r="AR408" s="1">
        <f>MEDIAN($M408)</f>
        <v>0</v>
      </c>
      <c r="AS408" s="1">
        <f>MEDIAN($N408)</f>
        <v>0</v>
      </c>
      <c r="AT408" s="1">
        <f>MEDIAN($P408)</f>
        <v>0</v>
      </c>
      <c r="AU408" s="1">
        <f>MEDIAN($Q408)</f>
        <v>0</v>
      </c>
      <c r="AV408" s="1">
        <f>MEDIAN($R408)</f>
        <v>0</v>
      </c>
      <c r="AW408" s="1">
        <f>MAX($B408)</f>
        <v>0</v>
      </c>
      <c r="AX408" s="1">
        <f>MAX($C408)</f>
        <v>0</v>
      </c>
      <c r="AY408" s="1">
        <f>MAX($D408)</f>
        <v>0</v>
      </c>
      <c r="AZ408" s="1">
        <f>MAX($E408)</f>
        <v>0</v>
      </c>
      <c r="BA408" s="1">
        <f>MAX($F408)</f>
        <v>0</v>
      </c>
      <c r="BB408" s="1">
        <f>MAX($G408)</f>
        <v>0</v>
      </c>
      <c r="BC408" s="1">
        <f>MAX($H408)</f>
        <v>0</v>
      </c>
      <c r="BD408" s="1">
        <f>MAX($I408)</f>
        <v>0</v>
      </c>
      <c r="BE408" s="1">
        <f>MAX($J408)</f>
        <v>0</v>
      </c>
      <c r="BF408" s="1">
        <f>MAX($K408)</f>
        <v>0</v>
      </c>
      <c r="BG408" s="1">
        <f>MAX($M408)</f>
        <v>0</v>
      </c>
      <c r="BH408" s="1">
        <f>MAX($N408)</f>
        <v>0</v>
      </c>
      <c r="BI408" s="1">
        <f>MAX($P408)</f>
        <v>0</v>
      </c>
      <c r="BJ408" s="1">
        <f>MAX($Q408)</f>
        <v>0</v>
      </c>
      <c r="BK408" s="1">
        <f>MAX($R408)</f>
        <v>0</v>
      </c>
    </row>
    <row r="409" spans="1:63">
      <c r="A409" s="1" t="s">
        <v>406</v>
      </c>
      <c r="B409" s="1">
        <v>0</v>
      </c>
      <c r="C409" s="1">
        <v>0</v>
      </c>
      <c r="D409" s="1">
        <v>0</v>
      </c>
      <c r="E409" s="1">
        <v>0</v>
      </c>
      <c r="F409" s="1">
        <v>0</v>
      </c>
      <c r="G409" s="1">
        <v>0</v>
      </c>
      <c r="H409" s="1">
        <v>0</v>
      </c>
      <c r="I409" s="1">
        <v>0.02</v>
      </c>
      <c r="J409" s="1">
        <v>3000</v>
      </c>
      <c r="K409" s="1">
        <v>0</v>
      </c>
      <c r="L409" s="1" t="s">
        <v>503</v>
      </c>
      <c r="M409" s="1">
        <v>0</v>
      </c>
      <c r="N409" s="1">
        <v>0</v>
      </c>
      <c r="O409" s="1" t="s">
        <v>507</v>
      </c>
      <c r="P409" s="1">
        <v>1500</v>
      </c>
      <c r="Q409" s="1">
        <v>1</v>
      </c>
      <c r="R409" s="1">
        <v>0</v>
      </c>
      <c r="S409" s="1">
        <f>MIN($B409)</f>
        <v>0</v>
      </c>
      <c r="T409" s="1">
        <f>MIN($C409)</f>
        <v>0</v>
      </c>
      <c r="U409" s="1">
        <f>MIN($D409)</f>
        <v>0</v>
      </c>
      <c r="V409" s="1">
        <f>MIN($E409)</f>
        <v>0</v>
      </c>
      <c r="W409" s="1">
        <f>MIN($F409)</f>
        <v>0</v>
      </c>
      <c r="X409" s="1">
        <f>MIN($G409)</f>
        <v>0</v>
      </c>
      <c r="Y409" s="1">
        <f>MIN($H409)</f>
        <v>0</v>
      </c>
      <c r="Z409" s="1">
        <f>MIN($I409)</f>
        <v>0</v>
      </c>
      <c r="AA409" s="1">
        <f>MIN($J409)</f>
        <v>0</v>
      </c>
      <c r="AB409" s="1">
        <f>MIN($K409)</f>
        <v>0</v>
      </c>
      <c r="AC409" s="1">
        <f>MIN($M409)</f>
        <v>0</v>
      </c>
      <c r="AD409" s="1">
        <f>MIN($N409)</f>
        <v>0</v>
      </c>
      <c r="AE409" s="1">
        <f>MIN($P409)</f>
        <v>0</v>
      </c>
      <c r="AF409" s="1">
        <f>MIN($Q409)</f>
        <v>0</v>
      </c>
      <c r="AG409" s="1">
        <f>MIN($R409)</f>
        <v>0</v>
      </c>
      <c r="AH409" s="1">
        <f>MEDIAN($B409)</f>
        <v>0</v>
      </c>
      <c r="AI409" s="1">
        <f>MEDIAN($C409)</f>
        <v>0</v>
      </c>
      <c r="AJ409" s="1">
        <f>MEDIAN($D409)</f>
        <v>0</v>
      </c>
      <c r="AK409" s="1">
        <f>MEDIAN($E409)</f>
        <v>0</v>
      </c>
      <c r="AL409" s="1">
        <f>MEDIAN($F409)</f>
        <v>0</v>
      </c>
      <c r="AM409" s="1">
        <f>MEDIAN($G409)</f>
        <v>0</v>
      </c>
      <c r="AN409" s="1">
        <f>MEDIAN($H409)</f>
        <v>0</v>
      </c>
      <c r="AO409" s="1">
        <f>MEDIAN($I409)</f>
        <v>0</v>
      </c>
      <c r="AP409" s="1">
        <f>MEDIAN($J409)</f>
        <v>0</v>
      </c>
      <c r="AQ409" s="1">
        <f>MEDIAN($K409)</f>
        <v>0</v>
      </c>
      <c r="AR409" s="1">
        <f>MEDIAN($M409)</f>
        <v>0</v>
      </c>
      <c r="AS409" s="1">
        <f>MEDIAN($N409)</f>
        <v>0</v>
      </c>
      <c r="AT409" s="1">
        <f>MEDIAN($P409)</f>
        <v>0</v>
      </c>
      <c r="AU409" s="1">
        <f>MEDIAN($Q409)</f>
        <v>0</v>
      </c>
      <c r="AV409" s="1">
        <f>MEDIAN($R409)</f>
        <v>0</v>
      </c>
      <c r="AW409" s="1">
        <f>MAX($B409)</f>
        <v>0</v>
      </c>
      <c r="AX409" s="1">
        <f>MAX($C409)</f>
        <v>0</v>
      </c>
      <c r="AY409" s="1">
        <f>MAX($D409)</f>
        <v>0</v>
      </c>
      <c r="AZ409" s="1">
        <f>MAX($E409)</f>
        <v>0</v>
      </c>
      <c r="BA409" s="1">
        <f>MAX($F409)</f>
        <v>0</v>
      </c>
      <c r="BB409" s="1">
        <f>MAX($G409)</f>
        <v>0</v>
      </c>
      <c r="BC409" s="1">
        <f>MAX($H409)</f>
        <v>0</v>
      </c>
      <c r="BD409" s="1">
        <f>MAX($I409)</f>
        <v>0</v>
      </c>
      <c r="BE409" s="1">
        <f>MAX($J409)</f>
        <v>0</v>
      </c>
      <c r="BF409" s="1">
        <f>MAX($K409)</f>
        <v>0</v>
      </c>
      <c r="BG409" s="1">
        <f>MAX($M409)</f>
        <v>0</v>
      </c>
      <c r="BH409" s="1">
        <f>MAX($N409)</f>
        <v>0</v>
      </c>
      <c r="BI409" s="1">
        <f>MAX($P409)</f>
        <v>0</v>
      </c>
      <c r="BJ409" s="1">
        <f>MAX($Q409)</f>
        <v>0</v>
      </c>
      <c r="BK409" s="1">
        <f>MAX($R409)</f>
        <v>0</v>
      </c>
    </row>
    <row r="410" spans="1:63">
      <c r="A410" s="1" t="s">
        <v>407</v>
      </c>
      <c r="B410" s="1">
        <v>0</v>
      </c>
      <c r="C410" s="1">
        <v>0</v>
      </c>
      <c r="D410" s="1">
        <v>0</v>
      </c>
      <c r="E410" s="1">
        <v>0</v>
      </c>
      <c r="F410" s="1">
        <v>0</v>
      </c>
      <c r="G410" s="1">
        <v>0</v>
      </c>
      <c r="H410" s="1">
        <v>0</v>
      </c>
      <c r="I410" s="1">
        <v>0.02</v>
      </c>
      <c r="J410" s="1">
        <v>3000</v>
      </c>
      <c r="K410" s="1">
        <v>0</v>
      </c>
      <c r="L410" s="1" t="s">
        <v>503</v>
      </c>
      <c r="M410" s="1">
        <v>0</v>
      </c>
      <c r="N410" s="1">
        <v>0</v>
      </c>
      <c r="O410" s="1" t="s">
        <v>507</v>
      </c>
      <c r="P410" s="1">
        <v>1500</v>
      </c>
      <c r="Q410" s="1">
        <v>1</v>
      </c>
      <c r="R410" s="1">
        <v>0</v>
      </c>
      <c r="S410" s="1">
        <f>MIN($B410)</f>
        <v>0</v>
      </c>
      <c r="T410" s="1">
        <f>MIN($C410)</f>
        <v>0</v>
      </c>
      <c r="U410" s="1">
        <f>MIN($D410)</f>
        <v>0</v>
      </c>
      <c r="V410" s="1">
        <f>MIN($E410)</f>
        <v>0</v>
      </c>
      <c r="W410" s="1">
        <f>MIN($F410)</f>
        <v>0</v>
      </c>
      <c r="X410" s="1">
        <f>MIN($G410)</f>
        <v>0</v>
      </c>
      <c r="Y410" s="1">
        <f>MIN($H410)</f>
        <v>0</v>
      </c>
      <c r="Z410" s="1">
        <f>MIN($I410)</f>
        <v>0</v>
      </c>
      <c r="AA410" s="1">
        <f>MIN($J410)</f>
        <v>0</v>
      </c>
      <c r="AB410" s="1">
        <f>MIN($K410)</f>
        <v>0</v>
      </c>
      <c r="AC410" s="1">
        <f>MIN($M410)</f>
        <v>0</v>
      </c>
      <c r="AD410" s="1">
        <f>MIN($N410)</f>
        <v>0</v>
      </c>
      <c r="AE410" s="1">
        <f>MIN($P410)</f>
        <v>0</v>
      </c>
      <c r="AF410" s="1">
        <f>MIN($Q410)</f>
        <v>0</v>
      </c>
      <c r="AG410" s="1">
        <f>MIN($R410)</f>
        <v>0</v>
      </c>
      <c r="AH410" s="1">
        <f>MEDIAN($B410)</f>
        <v>0</v>
      </c>
      <c r="AI410" s="1">
        <f>MEDIAN($C410)</f>
        <v>0</v>
      </c>
      <c r="AJ410" s="1">
        <f>MEDIAN($D410)</f>
        <v>0</v>
      </c>
      <c r="AK410" s="1">
        <f>MEDIAN($E410)</f>
        <v>0</v>
      </c>
      <c r="AL410" s="1">
        <f>MEDIAN($F410)</f>
        <v>0</v>
      </c>
      <c r="AM410" s="1">
        <f>MEDIAN($G410)</f>
        <v>0</v>
      </c>
      <c r="AN410" s="1">
        <f>MEDIAN($H410)</f>
        <v>0</v>
      </c>
      <c r="AO410" s="1">
        <f>MEDIAN($I410)</f>
        <v>0</v>
      </c>
      <c r="AP410" s="1">
        <f>MEDIAN($J410)</f>
        <v>0</v>
      </c>
      <c r="AQ410" s="1">
        <f>MEDIAN($K410)</f>
        <v>0</v>
      </c>
      <c r="AR410" s="1">
        <f>MEDIAN($M410)</f>
        <v>0</v>
      </c>
      <c r="AS410" s="1">
        <f>MEDIAN($N410)</f>
        <v>0</v>
      </c>
      <c r="AT410" s="1">
        <f>MEDIAN($P410)</f>
        <v>0</v>
      </c>
      <c r="AU410" s="1">
        <f>MEDIAN($Q410)</f>
        <v>0</v>
      </c>
      <c r="AV410" s="1">
        <f>MEDIAN($R410)</f>
        <v>0</v>
      </c>
      <c r="AW410" s="1">
        <f>MAX($B410)</f>
        <v>0</v>
      </c>
      <c r="AX410" s="1">
        <f>MAX($C410)</f>
        <v>0</v>
      </c>
      <c r="AY410" s="1">
        <f>MAX($D410)</f>
        <v>0</v>
      </c>
      <c r="AZ410" s="1">
        <f>MAX($E410)</f>
        <v>0</v>
      </c>
      <c r="BA410" s="1">
        <f>MAX($F410)</f>
        <v>0</v>
      </c>
      <c r="BB410" s="1">
        <f>MAX($G410)</f>
        <v>0</v>
      </c>
      <c r="BC410" s="1">
        <f>MAX($H410)</f>
        <v>0</v>
      </c>
      <c r="BD410" s="1">
        <f>MAX($I410)</f>
        <v>0</v>
      </c>
      <c r="BE410" s="1">
        <f>MAX($J410)</f>
        <v>0</v>
      </c>
      <c r="BF410" s="1">
        <f>MAX($K410)</f>
        <v>0</v>
      </c>
      <c r="BG410" s="1">
        <f>MAX($M410)</f>
        <v>0</v>
      </c>
      <c r="BH410" s="1">
        <f>MAX($N410)</f>
        <v>0</v>
      </c>
      <c r="BI410" s="1">
        <f>MAX($P410)</f>
        <v>0</v>
      </c>
      <c r="BJ410" s="1">
        <f>MAX($Q410)</f>
        <v>0</v>
      </c>
      <c r="BK410" s="1">
        <f>MAX($R410)</f>
        <v>0</v>
      </c>
    </row>
    <row r="411" spans="1:63">
      <c r="A411" s="1" t="s">
        <v>408</v>
      </c>
      <c r="B411" s="1">
        <v>0</v>
      </c>
      <c r="C411" s="1">
        <v>0</v>
      </c>
      <c r="D411" s="1">
        <v>0</v>
      </c>
      <c r="E411" s="1">
        <v>0</v>
      </c>
      <c r="F411" s="1">
        <v>0</v>
      </c>
      <c r="G411" s="1">
        <v>0</v>
      </c>
      <c r="H411" s="1">
        <v>0</v>
      </c>
      <c r="I411" s="1">
        <v>0.02</v>
      </c>
      <c r="J411" s="1">
        <v>3000</v>
      </c>
      <c r="K411" s="1">
        <v>0</v>
      </c>
      <c r="L411" s="1" t="s">
        <v>503</v>
      </c>
      <c r="M411" s="1">
        <v>0</v>
      </c>
      <c r="N411" s="1">
        <v>0</v>
      </c>
      <c r="O411" s="1" t="s">
        <v>507</v>
      </c>
      <c r="P411" s="1">
        <v>1500</v>
      </c>
      <c r="Q411" s="1">
        <v>1</v>
      </c>
      <c r="R411" s="1">
        <v>0</v>
      </c>
      <c r="S411" s="1">
        <f>MIN($B411)</f>
        <v>0</v>
      </c>
      <c r="T411" s="1">
        <f>MIN($C411)</f>
        <v>0</v>
      </c>
      <c r="U411" s="1">
        <f>MIN($D411)</f>
        <v>0</v>
      </c>
      <c r="V411" s="1">
        <f>MIN($E411)</f>
        <v>0</v>
      </c>
      <c r="W411" s="1">
        <f>MIN($F411)</f>
        <v>0</v>
      </c>
      <c r="X411" s="1">
        <f>MIN($G411)</f>
        <v>0</v>
      </c>
      <c r="Y411" s="1">
        <f>MIN($H411)</f>
        <v>0</v>
      </c>
      <c r="Z411" s="1">
        <f>MIN($I411)</f>
        <v>0</v>
      </c>
      <c r="AA411" s="1">
        <f>MIN($J411)</f>
        <v>0</v>
      </c>
      <c r="AB411" s="1">
        <f>MIN($K411)</f>
        <v>0</v>
      </c>
      <c r="AC411" s="1">
        <f>MIN($M411)</f>
        <v>0</v>
      </c>
      <c r="AD411" s="1">
        <f>MIN($N411)</f>
        <v>0</v>
      </c>
      <c r="AE411" s="1">
        <f>MIN($P411)</f>
        <v>0</v>
      </c>
      <c r="AF411" s="1">
        <f>MIN($Q411)</f>
        <v>0</v>
      </c>
      <c r="AG411" s="1">
        <f>MIN($R411)</f>
        <v>0</v>
      </c>
      <c r="AH411" s="1">
        <f>MEDIAN($B411)</f>
        <v>0</v>
      </c>
      <c r="AI411" s="1">
        <f>MEDIAN($C411)</f>
        <v>0</v>
      </c>
      <c r="AJ411" s="1">
        <f>MEDIAN($D411)</f>
        <v>0</v>
      </c>
      <c r="AK411" s="1">
        <f>MEDIAN($E411)</f>
        <v>0</v>
      </c>
      <c r="AL411" s="1">
        <f>MEDIAN($F411)</f>
        <v>0</v>
      </c>
      <c r="AM411" s="1">
        <f>MEDIAN($G411)</f>
        <v>0</v>
      </c>
      <c r="AN411" s="1">
        <f>MEDIAN($H411)</f>
        <v>0</v>
      </c>
      <c r="AO411" s="1">
        <f>MEDIAN($I411)</f>
        <v>0</v>
      </c>
      <c r="AP411" s="1">
        <f>MEDIAN($J411)</f>
        <v>0</v>
      </c>
      <c r="AQ411" s="1">
        <f>MEDIAN($K411)</f>
        <v>0</v>
      </c>
      <c r="AR411" s="1">
        <f>MEDIAN($M411)</f>
        <v>0</v>
      </c>
      <c r="AS411" s="1">
        <f>MEDIAN($N411)</f>
        <v>0</v>
      </c>
      <c r="AT411" s="1">
        <f>MEDIAN($P411)</f>
        <v>0</v>
      </c>
      <c r="AU411" s="1">
        <f>MEDIAN($Q411)</f>
        <v>0</v>
      </c>
      <c r="AV411" s="1">
        <f>MEDIAN($R411)</f>
        <v>0</v>
      </c>
      <c r="AW411" s="1">
        <f>MAX($B411)</f>
        <v>0</v>
      </c>
      <c r="AX411" s="1">
        <f>MAX($C411)</f>
        <v>0</v>
      </c>
      <c r="AY411" s="1">
        <f>MAX($D411)</f>
        <v>0</v>
      </c>
      <c r="AZ411" s="1">
        <f>MAX($E411)</f>
        <v>0</v>
      </c>
      <c r="BA411" s="1">
        <f>MAX($F411)</f>
        <v>0</v>
      </c>
      <c r="BB411" s="1">
        <f>MAX($G411)</f>
        <v>0</v>
      </c>
      <c r="BC411" s="1">
        <f>MAX($H411)</f>
        <v>0</v>
      </c>
      <c r="BD411" s="1">
        <f>MAX($I411)</f>
        <v>0</v>
      </c>
      <c r="BE411" s="1">
        <f>MAX($J411)</f>
        <v>0</v>
      </c>
      <c r="BF411" s="1">
        <f>MAX($K411)</f>
        <v>0</v>
      </c>
      <c r="BG411" s="1">
        <f>MAX($M411)</f>
        <v>0</v>
      </c>
      <c r="BH411" s="1">
        <f>MAX($N411)</f>
        <v>0</v>
      </c>
      <c r="BI411" s="1">
        <f>MAX($P411)</f>
        <v>0</v>
      </c>
      <c r="BJ411" s="1">
        <f>MAX($Q411)</f>
        <v>0</v>
      </c>
      <c r="BK411" s="1">
        <f>MAX($R411)</f>
        <v>0</v>
      </c>
    </row>
    <row r="412" spans="1:63">
      <c r="A412" s="1" t="s">
        <v>409</v>
      </c>
      <c r="B412" s="1">
        <v>0</v>
      </c>
      <c r="C412" s="1">
        <v>0</v>
      </c>
      <c r="D412" s="1">
        <v>0</v>
      </c>
      <c r="E412" s="1">
        <v>0</v>
      </c>
      <c r="F412" s="1">
        <v>0</v>
      </c>
      <c r="G412" s="1">
        <v>0</v>
      </c>
      <c r="H412" s="1">
        <v>0</v>
      </c>
      <c r="I412" s="1">
        <v>0.021</v>
      </c>
      <c r="J412" s="1">
        <v>3000</v>
      </c>
      <c r="K412" s="1">
        <v>0</v>
      </c>
      <c r="L412" s="1" t="s">
        <v>503</v>
      </c>
      <c r="M412" s="1">
        <v>0</v>
      </c>
      <c r="N412" s="1">
        <v>0</v>
      </c>
      <c r="O412" s="1" t="s">
        <v>507</v>
      </c>
      <c r="P412" s="1">
        <v>1500</v>
      </c>
      <c r="Q412" s="1">
        <v>1</v>
      </c>
      <c r="R412" s="1">
        <v>0</v>
      </c>
      <c r="S412" s="1">
        <f>MIN($B412)</f>
        <v>0</v>
      </c>
      <c r="T412" s="1">
        <f>MIN($C412)</f>
        <v>0</v>
      </c>
      <c r="U412" s="1">
        <f>MIN($D412)</f>
        <v>0</v>
      </c>
      <c r="V412" s="1">
        <f>MIN($E412)</f>
        <v>0</v>
      </c>
      <c r="W412" s="1">
        <f>MIN($F412)</f>
        <v>0</v>
      </c>
      <c r="X412" s="1">
        <f>MIN($G412)</f>
        <v>0</v>
      </c>
      <c r="Y412" s="1">
        <f>MIN($H412)</f>
        <v>0</v>
      </c>
      <c r="Z412" s="1">
        <f>MIN($I412)</f>
        <v>0</v>
      </c>
      <c r="AA412" s="1">
        <f>MIN($J412)</f>
        <v>0</v>
      </c>
      <c r="AB412" s="1">
        <f>MIN($K412)</f>
        <v>0</v>
      </c>
      <c r="AC412" s="1">
        <f>MIN($M412)</f>
        <v>0</v>
      </c>
      <c r="AD412" s="1">
        <f>MIN($N412)</f>
        <v>0</v>
      </c>
      <c r="AE412" s="1">
        <f>MIN($P412)</f>
        <v>0</v>
      </c>
      <c r="AF412" s="1">
        <f>MIN($Q412)</f>
        <v>0</v>
      </c>
      <c r="AG412" s="1">
        <f>MIN($R412)</f>
        <v>0</v>
      </c>
      <c r="AH412" s="1">
        <f>MEDIAN($B412)</f>
        <v>0</v>
      </c>
      <c r="AI412" s="1">
        <f>MEDIAN($C412)</f>
        <v>0</v>
      </c>
      <c r="AJ412" s="1">
        <f>MEDIAN($D412)</f>
        <v>0</v>
      </c>
      <c r="AK412" s="1">
        <f>MEDIAN($E412)</f>
        <v>0</v>
      </c>
      <c r="AL412" s="1">
        <f>MEDIAN($F412)</f>
        <v>0</v>
      </c>
      <c r="AM412" s="1">
        <f>MEDIAN($G412)</f>
        <v>0</v>
      </c>
      <c r="AN412" s="1">
        <f>MEDIAN($H412)</f>
        <v>0</v>
      </c>
      <c r="AO412" s="1">
        <f>MEDIAN($I412)</f>
        <v>0</v>
      </c>
      <c r="AP412" s="1">
        <f>MEDIAN($J412)</f>
        <v>0</v>
      </c>
      <c r="AQ412" s="1">
        <f>MEDIAN($K412)</f>
        <v>0</v>
      </c>
      <c r="AR412" s="1">
        <f>MEDIAN($M412)</f>
        <v>0</v>
      </c>
      <c r="AS412" s="1">
        <f>MEDIAN($N412)</f>
        <v>0</v>
      </c>
      <c r="AT412" s="1">
        <f>MEDIAN($P412)</f>
        <v>0</v>
      </c>
      <c r="AU412" s="1">
        <f>MEDIAN($Q412)</f>
        <v>0</v>
      </c>
      <c r="AV412" s="1">
        <f>MEDIAN($R412)</f>
        <v>0</v>
      </c>
      <c r="AW412" s="1">
        <f>MAX($B412)</f>
        <v>0</v>
      </c>
      <c r="AX412" s="1">
        <f>MAX($C412)</f>
        <v>0</v>
      </c>
      <c r="AY412" s="1">
        <f>MAX($D412)</f>
        <v>0</v>
      </c>
      <c r="AZ412" s="1">
        <f>MAX($E412)</f>
        <v>0</v>
      </c>
      <c r="BA412" s="1">
        <f>MAX($F412)</f>
        <v>0</v>
      </c>
      <c r="BB412" s="1">
        <f>MAX($G412)</f>
        <v>0</v>
      </c>
      <c r="BC412" s="1">
        <f>MAX($H412)</f>
        <v>0</v>
      </c>
      <c r="BD412" s="1">
        <f>MAX($I412)</f>
        <v>0</v>
      </c>
      <c r="BE412" s="1">
        <f>MAX($J412)</f>
        <v>0</v>
      </c>
      <c r="BF412" s="1">
        <f>MAX($K412)</f>
        <v>0</v>
      </c>
      <c r="BG412" s="1">
        <f>MAX($M412)</f>
        <v>0</v>
      </c>
      <c r="BH412" s="1">
        <f>MAX($N412)</f>
        <v>0</v>
      </c>
      <c r="BI412" s="1">
        <f>MAX($P412)</f>
        <v>0</v>
      </c>
      <c r="BJ412" s="1">
        <f>MAX($Q412)</f>
        <v>0</v>
      </c>
      <c r="BK412" s="1">
        <f>MAX($R412)</f>
        <v>0</v>
      </c>
    </row>
    <row r="413" spans="1:63">
      <c r="A413" s="1" t="s">
        <v>410</v>
      </c>
      <c r="B413" s="1">
        <v>0</v>
      </c>
      <c r="C413" s="1">
        <v>0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0.021</v>
      </c>
      <c r="J413" s="1">
        <v>3000</v>
      </c>
      <c r="K413" s="1">
        <v>0</v>
      </c>
      <c r="L413" s="1" t="s">
        <v>503</v>
      </c>
      <c r="M413" s="1">
        <v>0</v>
      </c>
      <c r="N413" s="1">
        <v>0</v>
      </c>
      <c r="O413" s="1" t="s">
        <v>507</v>
      </c>
      <c r="P413" s="1">
        <v>1500</v>
      </c>
      <c r="Q413" s="1">
        <v>1</v>
      </c>
      <c r="R413" s="1">
        <v>0</v>
      </c>
      <c r="S413" s="1">
        <f>MIN($B413)</f>
        <v>0</v>
      </c>
      <c r="T413" s="1">
        <f>MIN($C413)</f>
        <v>0</v>
      </c>
      <c r="U413" s="1">
        <f>MIN($D413)</f>
        <v>0</v>
      </c>
      <c r="V413" s="1">
        <f>MIN($E413)</f>
        <v>0</v>
      </c>
      <c r="W413" s="1">
        <f>MIN($F413)</f>
        <v>0</v>
      </c>
      <c r="X413" s="1">
        <f>MIN($G413)</f>
        <v>0</v>
      </c>
      <c r="Y413" s="1">
        <f>MIN($H413)</f>
        <v>0</v>
      </c>
      <c r="Z413" s="1">
        <f>MIN($I413)</f>
        <v>0</v>
      </c>
      <c r="AA413" s="1">
        <f>MIN($J413)</f>
        <v>0</v>
      </c>
      <c r="AB413" s="1">
        <f>MIN($K413)</f>
        <v>0</v>
      </c>
      <c r="AC413" s="1">
        <f>MIN($M413)</f>
        <v>0</v>
      </c>
      <c r="AD413" s="1">
        <f>MIN($N413)</f>
        <v>0</v>
      </c>
      <c r="AE413" s="1">
        <f>MIN($P413)</f>
        <v>0</v>
      </c>
      <c r="AF413" s="1">
        <f>MIN($Q413)</f>
        <v>0</v>
      </c>
      <c r="AG413" s="1">
        <f>MIN($R413)</f>
        <v>0</v>
      </c>
      <c r="AH413" s="1">
        <f>MEDIAN($B413)</f>
        <v>0</v>
      </c>
      <c r="AI413" s="1">
        <f>MEDIAN($C413)</f>
        <v>0</v>
      </c>
      <c r="AJ413" s="1">
        <f>MEDIAN($D413)</f>
        <v>0</v>
      </c>
      <c r="AK413" s="1">
        <f>MEDIAN($E413)</f>
        <v>0</v>
      </c>
      <c r="AL413" s="1">
        <f>MEDIAN($F413)</f>
        <v>0</v>
      </c>
      <c r="AM413" s="1">
        <f>MEDIAN($G413)</f>
        <v>0</v>
      </c>
      <c r="AN413" s="1">
        <f>MEDIAN($H413)</f>
        <v>0</v>
      </c>
      <c r="AO413" s="1">
        <f>MEDIAN($I413)</f>
        <v>0</v>
      </c>
      <c r="AP413" s="1">
        <f>MEDIAN($J413)</f>
        <v>0</v>
      </c>
      <c r="AQ413" s="1">
        <f>MEDIAN($K413)</f>
        <v>0</v>
      </c>
      <c r="AR413" s="1">
        <f>MEDIAN($M413)</f>
        <v>0</v>
      </c>
      <c r="AS413" s="1">
        <f>MEDIAN($N413)</f>
        <v>0</v>
      </c>
      <c r="AT413" s="1">
        <f>MEDIAN($P413)</f>
        <v>0</v>
      </c>
      <c r="AU413" s="1">
        <f>MEDIAN($Q413)</f>
        <v>0</v>
      </c>
      <c r="AV413" s="1">
        <f>MEDIAN($R413)</f>
        <v>0</v>
      </c>
      <c r="AW413" s="1">
        <f>MAX($B413)</f>
        <v>0</v>
      </c>
      <c r="AX413" s="1">
        <f>MAX($C413)</f>
        <v>0</v>
      </c>
      <c r="AY413" s="1">
        <f>MAX($D413)</f>
        <v>0</v>
      </c>
      <c r="AZ413" s="1">
        <f>MAX($E413)</f>
        <v>0</v>
      </c>
      <c r="BA413" s="1">
        <f>MAX($F413)</f>
        <v>0</v>
      </c>
      <c r="BB413" s="1">
        <f>MAX($G413)</f>
        <v>0</v>
      </c>
      <c r="BC413" s="1">
        <f>MAX($H413)</f>
        <v>0</v>
      </c>
      <c r="BD413" s="1">
        <f>MAX($I413)</f>
        <v>0</v>
      </c>
      <c r="BE413" s="1">
        <f>MAX($J413)</f>
        <v>0</v>
      </c>
      <c r="BF413" s="1">
        <f>MAX($K413)</f>
        <v>0</v>
      </c>
      <c r="BG413" s="1">
        <f>MAX($M413)</f>
        <v>0</v>
      </c>
      <c r="BH413" s="1">
        <f>MAX($N413)</f>
        <v>0</v>
      </c>
      <c r="BI413" s="1">
        <f>MAX($P413)</f>
        <v>0</v>
      </c>
      <c r="BJ413" s="1">
        <f>MAX($Q413)</f>
        <v>0</v>
      </c>
      <c r="BK413" s="1">
        <f>MAX($R413)</f>
        <v>0</v>
      </c>
    </row>
    <row r="414" spans="1:63">
      <c r="A414" s="1" t="s">
        <v>411</v>
      </c>
      <c r="B414" s="1">
        <v>0</v>
      </c>
      <c r="C414" s="1">
        <v>0</v>
      </c>
      <c r="D414" s="1">
        <v>0</v>
      </c>
      <c r="E414" s="1">
        <v>0</v>
      </c>
      <c r="F414" s="1">
        <v>0</v>
      </c>
      <c r="G414" s="1">
        <v>0</v>
      </c>
      <c r="H414" s="1">
        <v>0</v>
      </c>
      <c r="I414" s="1">
        <v>0.02</v>
      </c>
      <c r="J414" s="1">
        <v>3000</v>
      </c>
      <c r="K414" s="1">
        <v>0</v>
      </c>
      <c r="L414" s="1" t="s">
        <v>503</v>
      </c>
      <c r="M414" s="1">
        <v>0</v>
      </c>
      <c r="N414" s="1">
        <v>0</v>
      </c>
      <c r="O414" s="1" t="s">
        <v>507</v>
      </c>
      <c r="P414" s="1">
        <v>1500</v>
      </c>
      <c r="Q414" s="1">
        <v>1</v>
      </c>
      <c r="R414" s="1">
        <v>0</v>
      </c>
      <c r="S414" s="1">
        <f>MIN($B414)</f>
        <v>0</v>
      </c>
      <c r="T414" s="1">
        <f>MIN($C414)</f>
        <v>0</v>
      </c>
      <c r="U414" s="1">
        <f>MIN($D414)</f>
        <v>0</v>
      </c>
      <c r="V414" s="1">
        <f>MIN($E414)</f>
        <v>0</v>
      </c>
      <c r="W414" s="1">
        <f>MIN($F414)</f>
        <v>0</v>
      </c>
      <c r="X414" s="1">
        <f>MIN($G414)</f>
        <v>0</v>
      </c>
      <c r="Y414" s="1">
        <f>MIN($H414)</f>
        <v>0</v>
      </c>
      <c r="Z414" s="1">
        <f>MIN($I414)</f>
        <v>0</v>
      </c>
      <c r="AA414" s="1">
        <f>MIN($J414)</f>
        <v>0</v>
      </c>
      <c r="AB414" s="1">
        <f>MIN($K414)</f>
        <v>0</v>
      </c>
      <c r="AC414" s="1">
        <f>MIN($M414)</f>
        <v>0</v>
      </c>
      <c r="AD414" s="1">
        <f>MIN($N414)</f>
        <v>0</v>
      </c>
      <c r="AE414" s="1">
        <f>MIN($P414)</f>
        <v>0</v>
      </c>
      <c r="AF414" s="1">
        <f>MIN($Q414)</f>
        <v>0</v>
      </c>
      <c r="AG414" s="1">
        <f>MIN($R414)</f>
        <v>0</v>
      </c>
      <c r="AH414" s="1">
        <f>MEDIAN($B414)</f>
        <v>0</v>
      </c>
      <c r="AI414" s="1">
        <f>MEDIAN($C414)</f>
        <v>0</v>
      </c>
      <c r="AJ414" s="1">
        <f>MEDIAN($D414)</f>
        <v>0</v>
      </c>
      <c r="AK414" s="1">
        <f>MEDIAN($E414)</f>
        <v>0</v>
      </c>
      <c r="AL414" s="1">
        <f>MEDIAN($F414)</f>
        <v>0</v>
      </c>
      <c r="AM414" s="1">
        <f>MEDIAN($G414)</f>
        <v>0</v>
      </c>
      <c r="AN414" s="1">
        <f>MEDIAN($H414)</f>
        <v>0</v>
      </c>
      <c r="AO414" s="1">
        <f>MEDIAN($I414)</f>
        <v>0</v>
      </c>
      <c r="AP414" s="1">
        <f>MEDIAN($J414)</f>
        <v>0</v>
      </c>
      <c r="AQ414" s="1">
        <f>MEDIAN($K414)</f>
        <v>0</v>
      </c>
      <c r="AR414" s="1">
        <f>MEDIAN($M414)</f>
        <v>0</v>
      </c>
      <c r="AS414" s="1">
        <f>MEDIAN($N414)</f>
        <v>0</v>
      </c>
      <c r="AT414" s="1">
        <f>MEDIAN($P414)</f>
        <v>0</v>
      </c>
      <c r="AU414" s="1">
        <f>MEDIAN($Q414)</f>
        <v>0</v>
      </c>
      <c r="AV414" s="1">
        <f>MEDIAN($R414)</f>
        <v>0</v>
      </c>
      <c r="AW414" s="1">
        <f>MAX($B414)</f>
        <v>0</v>
      </c>
      <c r="AX414" s="1">
        <f>MAX($C414)</f>
        <v>0</v>
      </c>
      <c r="AY414" s="1">
        <f>MAX($D414)</f>
        <v>0</v>
      </c>
      <c r="AZ414" s="1">
        <f>MAX($E414)</f>
        <v>0</v>
      </c>
      <c r="BA414" s="1">
        <f>MAX($F414)</f>
        <v>0</v>
      </c>
      <c r="BB414" s="1">
        <f>MAX($G414)</f>
        <v>0</v>
      </c>
      <c r="BC414" s="1">
        <f>MAX($H414)</f>
        <v>0</v>
      </c>
      <c r="BD414" s="1">
        <f>MAX($I414)</f>
        <v>0</v>
      </c>
      <c r="BE414" s="1">
        <f>MAX($J414)</f>
        <v>0</v>
      </c>
      <c r="BF414" s="1">
        <f>MAX($K414)</f>
        <v>0</v>
      </c>
      <c r="BG414" s="1">
        <f>MAX($M414)</f>
        <v>0</v>
      </c>
      <c r="BH414" s="1">
        <f>MAX($N414)</f>
        <v>0</v>
      </c>
      <c r="BI414" s="1">
        <f>MAX($P414)</f>
        <v>0</v>
      </c>
      <c r="BJ414" s="1">
        <f>MAX($Q414)</f>
        <v>0</v>
      </c>
      <c r="BK414" s="1">
        <f>MAX($R414)</f>
        <v>0</v>
      </c>
    </row>
    <row r="415" spans="1:63">
      <c r="A415" s="1" t="s">
        <v>412</v>
      </c>
      <c r="B415" s="1">
        <v>0</v>
      </c>
      <c r="C415" s="1">
        <v>0</v>
      </c>
      <c r="D415" s="1">
        <v>0</v>
      </c>
      <c r="E415" s="1">
        <v>0</v>
      </c>
      <c r="F415" s="1">
        <v>0</v>
      </c>
      <c r="G415" s="1">
        <v>0</v>
      </c>
      <c r="H415" s="1">
        <v>0</v>
      </c>
      <c r="I415" s="1">
        <v>0.02</v>
      </c>
      <c r="J415" s="1">
        <v>3000</v>
      </c>
      <c r="K415" s="1">
        <v>0</v>
      </c>
      <c r="L415" s="1" t="s">
        <v>503</v>
      </c>
      <c r="M415" s="1">
        <v>0</v>
      </c>
      <c r="N415" s="1">
        <v>0</v>
      </c>
      <c r="O415" s="1" t="s">
        <v>507</v>
      </c>
      <c r="P415" s="1">
        <v>1500</v>
      </c>
      <c r="Q415" s="1">
        <v>1</v>
      </c>
      <c r="R415" s="1">
        <v>0</v>
      </c>
      <c r="S415" s="1">
        <f>MIN($B415)</f>
        <v>0</v>
      </c>
      <c r="T415" s="1">
        <f>MIN($C415)</f>
        <v>0</v>
      </c>
      <c r="U415" s="1">
        <f>MIN($D415)</f>
        <v>0</v>
      </c>
      <c r="V415" s="1">
        <f>MIN($E415)</f>
        <v>0</v>
      </c>
      <c r="W415" s="1">
        <f>MIN($F415)</f>
        <v>0</v>
      </c>
      <c r="X415" s="1">
        <f>MIN($G415)</f>
        <v>0</v>
      </c>
      <c r="Y415" s="1">
        <f>MIN($H415)</f>
        <v>0</v>
      </c>
      <c r="Z415" s="1">
        <f>MIN($I415)</f>
        <v>0</v>
      </c>
      <c r="AA415" s="1">
        <f>MIN($J415)</f>
        <v>0</v>
      </c>
      <c r="AB415" s="1">
        <f>MIN($K415)</f>
        <v>0</v>
      </c>
      <c r="AC415" s="1">
        <f>MIN($M415)</f>
        <v>0</v>
      </c>
      <c r="AD415" s="1">
        <f>MIN($N415)</f>
        <v>0</v>
      </c>
      <c r="AE415" s="1">
        <f>MIN($P415)</f>
        <v>0</v>
      </c>
      <c r="AF415" s="1">
        <f>MIN($Q415)</f>
        <v>0</v>
      </c>
      <c r="AG415" s="1">
        <f>MIN($R415)</f>
        <v>0</v>
      </c>
      <c r="AH415" s="1">
        <f>MEDIAN($B415)</f>
        <v>0</v>
      </c>
      <c r="AI415" s="1">
        <f>MEDIAN($C415)</f>
        <v>0</v>
      </c>
      <c r="AJ415" s="1">
        <f>MEDIAN($D415)</f>
        <v>0</v>
      </c>
      <c r="AK415" s="1">
        <f>MEDIAN($E415)</f>
        <v>0</v>
      </c>
      <c r="AL415" s="1">
        <f>MEDIAN($F415)</f>
        <v>0</v>
      </c>
      <c r="AM415" s="1">
        <f>MEDIAN($G415)</f>
        <v>0</v>
      </c>
      <c r="AN415" s="1">
        <f>MEDIAN($H415)</f>
        <v>0</v>
      </c>
      <c r="AO415" s="1">
        <f>MEDIAN($I415)</f>
        <v>0</v>
      </c>
      <c r="AP415" s="1">
        <f>MEDIAN($J415)</f>
        <v>0</v>
      </c>
      <c r="AQ415" s="1">
        <f>MEDIAN($K415)</f>
        <v>0</v>
      </c>
      <c r="AR415" s="1">
        <f>MEDIAN($M415)</f>
        <v>0</v>
      </c>
      <c r="AS415" s="1">
        <f>MEDIAN($N415)</f>
        <v>0</v>
      </c>
      <c r="AT415" s="1">
        <f>MEDIAN($P415)</f>
        <v>0</v>
      </c>
      <c r="AU415" s="1">
        <f>MEDIAN($Q415)</f>
        <v>0</v>
      </c>
      <c r="AV415" s="1">
        <f>MEDIAN($R415)</f>
        <v>0</v>
      </c>
      <c r="AW415" s="1">
        <f>MAX($B415)</f>
        <v>0</v>
      </c>
      <c r="AX415" s="1">
        <f>MAX($C415)</f>
        <v>0</v>
      </c>
      <c r="AY415" s="1">
        <f>MAX($D415)</f>
        <v>0</v>
      </c>
      <c r="AZ415" s="1">
        <f>MAX($E415)</f>
        <v>0</v>
      </c>
      <c r="BA415" s="1">
        <f>MAX($F415)</f>
        <v>0</v>
      </c>
      <c r="BB415" s="1">
        <f>MAX($G415)</f>
        <v>0</v>
      </c>
      <c r="BC415" s="1">
        <f>MAX($H415)</f>
        <v>0</v>
      </c>
      <c r="BD415" s="1">
        <f>MAX($I415)</f>
        <v>0</v>
      </c>
      <c r="BE415" s="1">
        <f>MAX($J415)</f>
        <v>0</v>
      </c>
      <c r="BF415" s="1">
        <f>MAX($K415)</f>
        <v>0</v>
      </c>
      <c r="BG415" s="1">
        <f>MAX($M415)</f>
        <v>0</v>
      </c>
      <c r="BH415" s="1">
        <f>MAX($N415)</f>
        <v>0</v>
      </c>
      <c r="BI415" s="1">
        <f>MAX($P415)</f>
        <v>0</v>
      </c>
      <c r="BJ415" s="1">
        <f>MAX($Q415)</f>
        <v>0</v>
      </c>
      <c r="BK415" s="1">
        <f>MAX($R415)</f>
        <v>0</v>
      </c>
    </row>
    <row r="416" spans="1:63">
      <c r="A416" s="1" t="s">
        <v>413</v>
      </c>
      <c r="B416" s="1">
        <v>0</v>
      </c>
      <c r="C416" s="1">
        <v>0</v>
      </c>
      <c r="D416" s="1">
        <v>0</v>
      </c>
      <c r="E416" s="1">
        <v>0</v>
      </c>
      <c r="F416" s="1">
        <v>0</v>
      </c>
      <c r="G416" s="1">
        <v>0</v>
      </c>
      <c r="H416" s="1">
        <v>0</v>
      </c>
      <c r="I416" s="1">
        <v>0.023</v>
      </c>
      <c r="J416" s="1">
        <v>3000</v>
      </c>
      <c r="K416" s="1">
        <v>0</v>
      </c>
      <c r="L416" s="1" t="s">
        <v>503</v>
      </c>
      <c r="M416" s="1">
        <v>0</v>
      </c>
      <c r="N416" s="1">
        <v>0</v>
      </c>
      <c r="O416" s="1" t="s">
        <v>507</v>
      </c>
      <c r="P416" s="1">
        <v>1500</v>
      </c>
      <c r="Q416" s="1">
        <v>1</v>
      </c>
      <c r="R416" s="1">
        <v>0</v>
      </c>
      <c r="S416" s="1">
        <f>MIN($B416)</f>
        <v>0</v>
      </c>
      <c r="T416" s="1">
        <f>MIN($C416)</f>
        <v>0</v>
      </c>
      <c r="U416" s="1">
        <f>MIN($D416)</f>
        <v>0</v>
      </c>
      <c r="V416" s="1">
        <f>MIN($E416)</f>
        <v>0</v>
      </c>
      <c r="W416" s="1">
        <f>MIN($F416)</f>
        <v>0</v>
      </c>
      <c r="X416" s="1">
        <f>MIN($G416)</f>
        <v>0</v>
      </c>
      <c r="Y416" s="1">
        <f>MIN($H416)</f>
        <v>0</v>
      </c>
      <c r="Z416" s="1">
        <f>MIN($I416)</f>
        <v>0</v>
      </c>
      <c r="AA416" s="1">
        <f>MIN($J416)</f>
        <v>0</v>
      </c>
      <c r="AB416" s="1">
        <f>MIN($K416)</f>
        <v>0</v>
      </c>
      <c r="AC416" s="1">
        <f>MIN($M416)</f>
        <v>0</v>
      </c>
      <c r="AD416" s="1">
        <f>MIN($N416)</f>
        <v>0</v>
      </c>
      <c r="AE416" s="1">
        <f>MIN($P416)</f>
        <v>0</v>
      </c>
      <c r="AF416" s="1">
        <f>MIN($Q416)</f>
        <v>0</v>
      </c>
      <c r="AG416" s="1">
        <f>MIN($R416)</f>
        <v>0</v>
      </c>
      <c r="AH416" s="1">
        <f>MEDIAN($B416)</f>
        <v>0</v>
      </c>
      <c r="AI416" s="1">
        <f>MEDIAN($C416)</f>
        <v>0</v>
      </c>
      <c r="AJ416" s="1">
        <f>MEDIAN($D416)</f>
        <v>0</v>
      </c>
      <c r="AK416" s="1">
        <f>MEDIAN($E416)</f>
        <v>0</v>
      </c>
      <c r="AL416" s="1">
        <f>MEDIAN($F416)</f>
        <v>0</v>
      </c>
      <c r="AM416" s="1">
        <f>MEDIAN($G416)</f>
        <v>0</v>
      </c>
      <c r="AN416" s="1">
        <f>MEDIAN($H416)</f>
        <v>0</v>
      </c>
      <c r="AO416" s="1">
        <f>MEDIAN($I416)</f>
        <v>0</v>
      </c>
      <c r="AP416" s="1">
        <f>MEDIAN($J416)</f>
        <v>0</v>
      </c>
      <c r="AQ416" s="1">
        <f>MEDIAN($K416)</f>
        <v>0</v>
      </c>
      <c r="AR416" s="1">
        <f>MEDIAN($M416)</f>
        <v>0</v>
      </c>
      <c r="AS416" s="1">
        <f>MEDIAN($N416)</f>
        <v>0</v>
      </c>
      <c r="AT416" s="1">
        <f>MEDIAN($P416)</f>
        <v>0</v>
      </c>
      <c r="AU416" s="1">
        <f>MEDIAN($Q416)</f>
        <v>0</v>
      </c>
      <c r="AV416" s="1">
        <f>MEDIAN($R416)</f>
        <v>0</v>
      </c>
      <c r="AW416" s="1">
        <f>MAX($B416)</f>
        <v>0</v>
      </c>
      <c r="AX416" s="1">
        <f>MAX($C416)</f>
        <v>0</v>
      </c>
      <c r="AY416" s="1">
        <f>MAX($D416)</f>
        <v>0</v>
      </c>
      <c r="AZ416" s="1">
        <f>MAX($E416)</f>
        <v>0</v>
      </c>
      <c r="BA416" s="1">
        <f>MAX($F416)</f>
        <v>0</v>
      </c>
      <c r="BB416" s="1">
        <f>MAX($G416)</f>
        <v>0</v>
      </c>
      <c r="BC416" s="1">
        <f>MAX($H416)</f>
        <v>0</v>
      </c>
      <c r="BD416" s="1">
        <f>MAX($I416)</f>
        <v>0</v>
      </c>
      <c r="BE416" s="1">
        <f>MAX($J416)</f>
        <v>0</v>
      </c>
      <c r="BF416" s="1">
        <f>MAX($K416)</f>
        <v>0</v>
      </c>
      <c r="BG416" s="1">
        <f>MAX($M416)</f>
        <v>0</v>
      </c>
      <c r="BH416" s="1">
        <f>MAX($N416)</f>
        <v>0</v>
      </c>
      <c r="BI416" s="1">
        <f>MAX($P416)</f>
        <v>0</v>
      </c>
      <c r="BJ416" s="1">
        <f>MAX($Q416)</f>
        <v>0</v>
      </c>
      <c r="BK416" s="1">
        <f>MAX($R416)</f>
        <v>0</v>
      </c>
    </row>
    <row r="417" spans="1:63">
      <c r="A417" s="1" t="s">
        <v>414</v>
      </c>
      <c r="B417" s="1">
        <v>0</v>
      </c>
      <c r="C417" s="1">
        <v>0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0.023</v>
      </c>
      <c r="J417" s="1">
        <v>3000</v>
      </c>
      <c r="K417" s="1">
        <v>0</v>
      </c>
      <c r="L417" s="1" t="s">
        <v>503</v>
      </c>
      <c r="M417" s="1">
        <v>0</v>
      </c>
      <c r="N417" s="1">
        <v>0</v>
      </c>
      <c r="O417" s="1" t="s">
        <v>507</v>
      </c>
      <c r="P417" s="1">
        <v>1500</v>
      </c>
      <c r="Q417" s="1">
        <v>1</v>
      </c>
      <c r="R417" s="1">
        <v>0</v>
      </c>
      <c r="S417" s="1">
        <f>MIN($B417)</f>
        <v>0</v>
      </c>
      <c r="T417" s="1">
        <f>MIN($C417)</f>
        <v>0</v>
      </c>
      <c r="U417" s="1">
        <f>MIN($D417)</f>
        <v>0</v>
      </c>
      <c r="V417" s="1">
        <f>MIN($E417)</f>
        <v>0</v>
      </c>
      <c r="W417" s="1">
        <f>MIN($F417)</f>
        <v>0</v>
      </c>
      <c r="X417" s="1">
        <f>MIN($G417)</f>
        <v>0</v>
      </c>
      <c r="Y417" s="1">
        <f>MIN($H417)</f>
        <v>0</v>
      </c>
      <c r="Z417" s="1">
        <f>MIN($I417)</f>
        <v>0</v>
      </c>
      <c r="AA417" s="1">
        <f>MIN($J417)</f>
        <v>0</v>
      </c>
      <c r="AB417" s="1">
        <f>MIN($K417)</f>
        <v>0</v>
      </c>
      <c r="AC417" s="1">
        <f>MIN($M417)</f>
        <v>0</v>
      </c>
      <c r="AD417" s="1">
        <f>MIN($N417)</f>
        <v>0</v>
      </c>
      <c r="AE417" s="1">
        <f>MIN($P417)</f>
        <v>0</v>
      </c>
      <c r="AF417" s="1">
        <f>MIN($Q417)</f>
        <v>0</v>
      </c>
      <c r="AG417" s="1">
        <f>MIN($R417)</f>
        <v>0</v>
      </c>
      <c r="AH417" s="1">
        <f>MEDIAN($B417)</f>
        <v>0</v>
      </c>
      <c r="AI417" s="1">
        <f>MEDIAN($C417)</f>
        <v>0</v>
      </c>
      <c r="AJ417" s="1">
        <f>MEDIAN($D417)</f>
        <v>0</v>
      </c>
      <c r="AK417" s="1">
        <f>MEDIAN($E417)</f>
        <v>0</v>
      </c>
      <c r="AL417" s="1">
        <f>MEDIAN($F417)</f>
        <v>0</v>
      </c>
      <c r="AM417" s="1">
        <f>MEDIAN($G417)</f>
        <v>0</v>
      </c>
      <c r="AN417" s="1">
        <f>MEDIAN($H417)</f>
        <v>0</v>
      </c>
      <c r="AO417" s="1">
        <f>MEDIAN($I417)</f>
        <v>0</v>
      </c>
      <c r="AP417" s="1">
        <f>MEDIAN($J417)</f>
        <v>0</v>
      </c>
      <c r="AQ417" s="1">
        <f>MEDIAN($K417)</f>
        <v>0</v>
      </c>
      <c r="AR417" s="1">
        <f>MEDIAN($M417)</f>
        <v>0</v>
      </c>
      <c r="AS417" s="1">
        <f>MEDIAN($N417)</f>
        <v>0</v>
      </c>
      <c r="AT417" s="1">
        <f>MEDIAN($P417)</f>
        <v>0</v>
      </c>
      <c r="AU417" s="1">
        <f>MEDIAN($Q417)</f>
        <v>0</v>
      </c>
      <c r="AV417" s="1">
        <f>MEDIAN($R417)</f>
        <v>0</v>
      </c>
      <c r="AW417" s="1">
        <f>MAX($B417)</f>
        <v>0</v>
      </c>
      <c r="AX417" s="1">
        <f>MAX($C417)</f>
        <v>0</v>
      </c>
      <c r="AY417" s="1">
        <f>MAX($D417)</f>
        <v>0</v>
      </c>
      <c r="AZ417" s="1">
        <f>MAX($E417)</f>
        <v>0</v>
      </c>
      <c r="BA417" s="1">
        <f>MAX($F417)</f>
        <v>0</v>
      </c>
      <c r="BB417" s="1">
        <f>MAX($G417)</f>
        <v>0</v>
      </c>
      <c r="BC417" s="1">
        <f>MAX($H417)</f>
        <v>0</v>
      </c>
      <c r="BD417" s="1">
        <f>MAX($I417)</f>
        <v>0</v>
      </c>
      <c r="BE417" s="1">
        <f>MAX($J417)</f>
        <v>0</v>
      </c>
      <c r="BF417" s="1">
        <f>MAX($K417)</f>
        <v>0</v>
      </c>
      <c r="BG417" s="1">
        <f>MAX($M417)</f>
        <v>0</v>
      </c>
      <c r="BH417" s="1">
        <f>MAX($N417)</f>
        <v>0</v>
      </c>
      <c r="BI417" s="1">
        <f>MAX($P417)</f>
        <v>0</v>
      </c>
      <c r="BJ417" s="1">
        <f>MAX($Q417)</f>
        <v>0</v>
      </c>
      <c r="BK417" s="1">
        <f>MAX($R417)</f>
        <v>0</v>
      </c>
    </row>
    <row r="418" spans="1:63">
      <c r="A418" s="1" t="s">
        <v>415</v>
      </c>
      <c r="B418" s="1">
        <v>0</v>
      </c>
      <c r="C418" s="1">
        <v>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0.02</v>
      </c>
      <c r="J418" s="1">
        <v>3000</v>
      </c>
      <c r="K418" s="1">
        <v>0</v>
      </c>
      <c r="L418" s="1" t="s">
        <v>503</v>
      </c>
      <c r="M418" s="1">
        <v>0</v>
      </c>
      <c r="N418" s="1">
        <v>0</v>
      </c>
      <c r="O418" s="1" t="s">
        <v>507</v>
      </c>
      <c r="P418" s="1">
        <v>1500</v>
      </c>
      <c r="Q418" s="1">
        <v>1</v>
      </c>
      <c r="R418" s="1">
        <v>0</v>
      </c>
      <c r="S418" s="1">
        <f>MIN($B418)</f>
        <v>0</v>
      </c>
      <c r="T418" s="1">
        <f>MIN($C418)</f>
        <v>0</v>
      </c>
      <c r="U418" s="1">
        <f>MIN($D418)</f>
        <v>0</v>
      </c>
      <c r="V418" s="1">
        <f>MIN($E418)</f>
        <v>0</v>
      </c>
      <c r="W418" s="1">
        <f>MIN($F418)</f>
        <v>0</v>
      </c>
      <c r="X418" s="1">
        <f>MIN($G418)</f>
        <v>0</v>
      </c>
      <c r="Y418" s="1">
        <f>MIN($H418)</f>
        <v>0</v>
      </c>
      <c r="Z418" s="1">
        <f>MIN($I418)</f>
        <v>0</v>
      </c>
      <c r="AA418" s="1">
        <f>MIN($J418)</f>
        <v>0</v>
      </c>
      <c r="AB418" s="1">
        <f>MIN($K418)</f>
        <v>0</v>
      </c>
      <c r="AC418" s="1">
        <f>MIN($M418)</f>
        <v>0</v>
      </c>
      <c r="AD418" s="1">
        <f>MIN($N418)</f>
        <v>0</v>
      </c>
      <c r="AE418" s="1">
        <f>MIN($P418)</f>
        <v>0</v>
      </c>
      <c r="AF418" s="1">
        <f>MIN($Q418)</f>
        <v>0</v>
      </c>
      <c r="AG418" s="1">
        <f>MIN($R418)</f>
        <v>0</v>
      </c>
      <c r="AH418" s="1">
        <f>MEDIAN($B418)</f>
        <v>0</v>
      </c>
      <c r="AI418" s="1">
        <f>MEDIAN($C418)</f>
        <v>0</v>
      </c>
      <c r="AJ418" s="1">
        <f>MEDIAN($D418)</f>
        <v>0</v>
      </c>
      <c r="AK418" s="1">
        <f>MEDIAN($E418)</f>
        <v>0</v>
      </c>
      <c r="AL418" s="1">
        <f>MEDIAN($F418)</f>
        <v>0</v>
      </c>
      <c r="AM418" s="1">
        <f>MEDIAN($G418)</f>
        <v>0</v>
      </c>
      <c r="AN418" s="1">
        <f>MEDIAN($H418)</f>
        <v>0</v>
      </c>
      <c r="AO418" s="1">
        <f>MEDIAN($I418)</f>
        <v>0</v>
      </c>
      <c r="AP418" s="1">
        <f>MEDIAN($J418)</f>
        <v>0</v>
      </c>
      <c r="AQ418" s="1">
        <f>MEDIAN($K418)</f>
        <v>0</v>
      </c>
      <c r="AR418" s="1">
        <f>MEDIAN($M418)</f>
        <v>0</v>
      </c>
      <c r="AS418" s="1">
        <f>MEDIAN($N418)</f>
        <v>0</v>
      </c>
      <c r="AT418" s="1">
        <f>MEDIAN($P418)</f>
        <v>0</v>
      </c>
      <c r="AU418" s="1">
        <f>MEDIAN($Q418)</f>
        <v>0</v>
      </c>
      <c r="AV418" s="1">
        <f>MEDIAN($R418)</f>
        <v>0</v>
      </c>
      <c r="AW418" s="1">
        <f>MAX($B418)</f>
        <v>0</v>
      </c>
      <c r="AX418" s="1">
        <f>MAX($C418)</f>
        <v>0</v>
      </c>
      <c r="AY418" s="1">
        <f>MAX($D418)</f>
        <v>0</v>
      </c>
      <c r="AZ418" s="1">
        <f>MAX($E418)</f>
        <v>0</v>
      </c>
      <c r="BA418" s="1">
        <f>MAX($F418)</f>
        <v>0</v>
      </c>
      <c r="BB418" s="1">
        <f>MAX($G418)</f>
        <v>0</v>
      </c>
      <c r="BC418" s="1">
        <f>MAX($H418)</f>
        <v>0</v>
      </c>
      <c r="BD418" s="1">
        <f>MAX($I418)</f>
        <v>0</v>
      </c>
      <c r="BE418" s="1">
        <f>MAX($J418)</f>
        <v>0</v>
      </c>
      <c r="BF418" s="1">
        <f>MAX($K418)</f>
        <v>0</v>
      </c>
      <c r="BG418" s="1">
        <f>MAX($M418)</f>
        <v>0</v>
      </c>
      <c r="BH418" s="1">
        <f>MAX($N418)</f>
        <v>0</v>
      </c>
      <c r="BI418" s="1">
        <f>MAX($P418)</f>
        <v>0</v>
      </c>
      <c r="BJ418" s="1">
        <f>MAX($Q418)</f>
        <v>0</v>
      </c>
      <c r="BK418" s="1">
        <f>MAX($R418)</f>
        <v>0</v>
      </c>
    </row>
    <row r="419" spans="1:63">
      <c r="A419" s="1" t="s">
        <v>416</v>
      </c>
      <c r="B419" s="1">
        <v>0</v>
      </c>
      <c r="C419" s="1">
        <v>0</v>
      </c>
      <c r="D419" s="1">
        <v>0</v>
      </c>
      <c r="E419" s="1">
        <v>0</v>
      </c>
      <c r="F419" s="1">
        <v>0</v>
      </c>
      <c r="G419" s="1">
        <v>0</v>
      </c>
      <c r="H419" s="1">
        <v>0</v>
      </c>
      <c r="I419" s="1">
        <v>0.021</v>
      </c>
      <c r="J419" s="1">
        <v>3000</v>
      </c>
      <c r="K419" s="1">
        <v>0</v>
      </c>
      <c r="L419" s="1" t="s">
        <v>503</v>
      </c>
      <c r="M419" s="1">
        <v>0</v>
      </c>
      <c r="N419" s="1">
        <v>0</v>
      </c>
      <c r="O419" s="1" t="s">
        <v>507</v>
      </c>
      <c r="P419" s="1">
        <v>1500</v>
      </c>
      <c r="Q419" s="1">
        <v>1</v>
      </c>
      <c r="R419" s="1">
        <v>0</v>
      </c>
      <c r="S419" s="1">
        <f>MIN($B419)</f>
        <v>0</v>
      </c>
      <c r="T419" s="1">
        <f>MIN($C419)</f>
        <v>0</v>
      </c>
      <c r="U419" s="1">
        <f>MIN($D419)</f>
        <v>0</v>
      </c>
      <c r="V419" s="1">
        <f>MIN($E419)</f>
        <v>0</v>
      </c>
      <c r="W419" s="1">
        <f>MIN($F419)</f>
        <v>0</v>
      </c>
      <c r="X419" s="1">
        <f>MIN($G419)</f>
        <v>0</v>
      </c>
      <c r="Y419" s="1">
        <f>MIN($H419)</f>
        <v>0</v>
      </c>
      <c r="Z419" s="1">
        <f>MIN($I419)</f>
        <v>0</v>
      </c>
      <c r="AA419" s="1">
        <f>MIN($J419)</f>
        <v>0</v>
      </c>
      <c r="AB419" s="1">
        <f>MIN($K419)</f>
        <v>0</v>
      </c>
      <c r="AC419" s="1">
        <f>MIN($M419)</f>
        <v>0</v>
      </c>
      <c r="AD419" s="1">
        <f>MIN($N419)</f>
        <v>0</v>
      </c>
      <c r="AE419" s="1">
        <f>MIN($P419)</f>
        <v>0</v>
      </c>
      <c r="AF419" s="1">
        <f>MIN($Q419)</f>
        <v>0</v>
      </c>
      <c r="AG419" s="1">
        <f>MIN($R419)</f>
        <v>0</v>
      </c>
      <c r="AH419" s="1">
        <f>MEDIAN($B419)</f>
        <v>0</v>
      </c>
      <c r="AI419" s="1">
        <f>MEDIAN($C419)</f>
        <v>0</v>
      </c>
      <c r="AJ419" s="1">
        <f>MEDIAN($D419)</f>
        <v>0</v>
      </c>
      <c r="AK419" s="1">
        <f>MEDIAN($E419)</f>
        <v>0</v>
      </c>
      <c r="AL419" s="1">
        <f>MEDIAN($F419)</f>
        <v>0</v>
      </c>
      <c r="AM419" s="1">
        <f>MEDIAN($G419)</f>
        <v>0</v>
      </c>
      <c r="AN419" s="1">
        <f>MEDIAN($H419)</f>
        <v>0</v>
      </c>
      <c r="AO419" s="1">
        <f>MEDIAN($I419)</f>
        <v>0</v>
      </c>
      <c r="AP419" s="1">
        <f>MEDIAN($J419)</f>
        <v>0</v>
      </c>
      <c r="AQ419" s="1">
        <f>MEDIAN($K419)</f>
        <v>0</v>
      </c>
      <c r="AR419" s="1">
        <f>MEDIAN($M419)</f>
        <v>0</v>
      </c>
      <c r="AS419" s="1">
        <f>MEDIAN($N419)</f>
        <v>0</v>
      </c>
      <c r="AT419" s="1">
        <f>MEDIAN($P419)</f>
        <v>0</v>
      </c>
      <c r="AU419" s="1">
        <f>MEDIAN($Q419)</f>
        <v>0</v>
      </c>
      <c r="AV419" s="1">
        <f>MEDIAN($R419)</f>
        <v>0</v>
      </c>
      <c r="AW419" s="1">
        <f>MAX($B419)</f>
        <v>0</v>
      </c>
      <c r="AX419" s="1">
        <f>MAX($C419)</f>
        <v>0</v>
      </c>
      <c r="AY419" s="1">
        <f>MAX($D419)</f>
        <v>0</v>
      </c>
      <c r="AZ419" s="1">
        <f>MAX($E419)</f>
        <v>0</v>
      </c>
      <c r="BA419" s="1">
        <f>MAX($F419)</f>
        <v>0</v>
      </c>
      <c r="BB419" s="1">
        <f>MAX($G419)</f>
        <v>0</v>
      </c>
      <c r="BC419" s="1">
        <f>MAX($H419)</f>
        <v>0</v>
      </c>
      <c r="BD419" s="1">
        <f>MAX($I419)</f>
        <v>0</v>
      </c>
      <c r="BE419" s="1">
        <f>MAX($J419)</f>
        <v>0</v>
      </c>
      <c r="BF419" s="1">
        <f>MAX($K419)</f>
        <v>0</v>
      </c>
      <c r="BG419" s="1">
        <f>MAX($M419)</f>
        <v>0</v>
      </c>
      <c r="BH419" s="1">
        <f>MAX($N419)</f>
        <v>0</v>
      </c>
      <c r="BI419" s="1">
        <f>MAX($P419)</f>
        <v>0</v>
      </c>
      <c r="BJ419" s="1">
        <f>MAX($Q419)</f>
        <v>0</v>
      </c>
      <c r="BK419" s="1">
        <f>MAX($R419)</f>
        <v>0</v>
      </c>
    </row>
    <row r="420" spans="1:63">
      <c r="A420" s="1" t="s">
        <v>417</v>
      </c>
      <c r="B420" s="1">
        <v>0</v>
      </c>
      <c r="C420" s="1">
        <v>0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0.044</v>
      </c>
      <c r="J420" s="1">
        <v>3000</v>
      </c>
      <c r="K420" s="1">
        <v>0</v>
      </c>
      <c r="L420" s="1" t="s">
        <v>503</v>
      </c>
      <c r="M420" s="1">
        <v>0</v>
      </c>
      <c r="N420" s="1">
        <v>0</v>
      </c>
      <c r="O420" s="1" t="s">
        <v>507</v>
      </c>
      <c r="P420" s="1">
        <v>1500</v>
      </c>
      <c r="Q420" s="1">
        <v>1</v>
      </c>
      <c r="R420" s="1">
        <v>0</v>
      </c>
      <c r="S420" s="1">
        <f>MIN($B420)</f>
        <v>0</v>
      </c>
      <c r="T420" s="1">
        <f>MIN($C420)</f>
        <v>0</v>
      </c>
      <c r="U420" s="1">
        <f>MIN($D420)</f>
        <v>0</v>
      </c>
      <c r="V420" s="1">
        <f>MIN($E420)</f>
        <v>0</v>
      </c>
      <c r="W420" s="1">
        <f>MIN($F420)</f>
        <v>0</v>
      </c>
      <c r="X420" s="1">
        <f>MIN($G420)</f>
        <v>0</v>
      </c>
      <c r="Y420" s="1">
        <f>MIN($H420)</f>
        <v>0</v>
      </c>
      <c r="Z420" s="1">
        <f>MIN($I420)</f>
        <v>0</v>
      </c>
      <c r="AA420" s="1">
        <f>MIN($J420)</f>
        <v>0</v>
      </c>
      <c r="AB420" s="1">
        <f>MIN($K420)</f>
        <v>0</v>
      </c>
      <c r="AC420" s="1">
        <f>MIN($M420)</f>
        <v>0</v>
      </c>
      <c r="AD420" s="1">
        <f>MIN($N420)</f>
        <v>0</v>
      </c>
      <c r="AE420" s="1">
        <f>MIN($P420)</f>
        <v>0</v>
      </c>
      <c r="AF420" s="1">
        <f>MIN($Q420)</f>
        <v>0</v>
      </c>
      <c r="AG420" s="1">
        <f>MIN($R420)</f>
        <v>0</v>
      </c>
      <c r="AH420" s="1">
        <f>MEDIAN($B420)</f>
        <v>0</v>
      </c>
      <c r="AI420" s="1">
        <f>MEDIAN($C420)</f>
        <v>0</v>
      </c>
      <c r="AJ420" s="1">
        <f>MEDIAN($D420)</f>
        <v>0</v>
      </c>
      <c r="AK420" s="1">
        <f>MEDIAN($E420)</f>
        <v>0</v>
      </c>
      <c r="AL420" s="1">
        <f>MEDIAN($F420)</f>
        <v>0</v>
      </c>
      <c r="AM420" s="1">
        <f>MEDIAN($G420)</f>
        <v>0</v>
      </c>
      <c r="AN420" s="1">
        <f>MEDIAN($H420)</f>
        <v>0</v>
      </c>
      <c r="AO420" s="1">
        <f>MEDIAN($I420)</f>
        <v>0</v>
      </c>
      <c r="AP420" s="1">
        <f>MEDIAN($J420)</f>
        <v>0</v>
      </c>
      <c r="AQ420" s="1">
        <f>MEDIAN($K420)</f>
        <v>0</v>
      </c>
      <c r="AR420" s="1">
        <f>MEDIAN($M420)</f>
        <v>0</v>
      </c>
      <c r="AS420" s="1">
        <f>MEDIAN($N420)</f>
        <v>0</v>
      </c>
      <c r="AT420" s="1">
        <f>MEDIAN($P420)</f>
        <v>0</v>
      </c>
      <c r="AU420" s="1">
        <f>MEDIAN($Q420)</f>
        <v>0</v>
      </c>
      <c r="AV420" s="1">
        <f>MEDIAN($R420)</f>
        <v>0</v>
      </c>
      <c r="AW420" s="1">
        <f>MAX($B420)</f>
        <v>0</v>
      </c>
      <c r="AX420" s="1">
        <f>MAX($C420)</f>
        <v>0</v>
      </c>
      <c r="AY420" s="1">
        <f>MAX($D420)</f>
        <v>0</v>
      </c>
      <c r="AZ420" s="1">
        <f>MAX($E420)</f>
        <v>0</v>
      </c>
      <c r="BA420" s="1">
        <f>MAX($F420)</f>
        <v>0</v>
      </c>
      <c r="BB420" s="1">
        <f>MAX($G420)</f>
        <v>0</v>
      </c>
      <c r="BC420" s="1">
        <f>MAX($H420)</f>
        <v>0</v>
      </c>
      <c r="BD420" s="1">
        <f>MAX($I420)</f>
        <v>0</v>
      </c>
      <c r="BE420" s="1">
        <f>MAX($J420)</f>
        <v>0</v>
      </c>
      <c r="BF420" s="1">
        <f>MAX($K420)</f>
        <v>0</v>
      </c>
      <c r="BG420" s="1">
        <f>MAX($M420)</f>
        <v>0</v>
      </c>
      <c r="BH420" s="1">
        <f>MAX($N420)</f>
        <v>0</v>
      </c>
      <c r="BI420" s="1">
        <f>MAX($P420)</f>
        <v>0</v>
      </c>
      <c r="BJ420" s="1">
        <f>MAX($Q420)</f>
        <v>0</v>
      </c>
      <c r="BK420" s="1">
        <f>MAX($R420)</f>
        <v>0</v>
      </c>
    </row>
    <row r="421" spans="1:63">
      <c r="A421" s="1" t="s">
        <v>418</v>
      </c>
      <c r="B421" s="1">
        <v>0</v>
      </c>
      <c r="C421" s="1">
        <v>0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0.02</v>
      </c>
      <c r="J421" s="1">
        <v>3000</v>
      </c>
      <c r="K421" s="1">
        <v>0</v>
      </c>
      <c r="L421" s="1" t="s">
        <v>503</v>
      </c>
      <c r="M421" s="1">
        <v>0</v>
      </c>
      <c r="N421" s="1">
        <v>0</v>
      </c>
      <c r="O421" s="1" t="s">
        <v>507</v>
      </c>
      <c r="P421" s="1">
        <v>1500</v>
      </c>
      <c r="Q421" s="1">
        <v>1</v>
      </c>
      <c r="R421" s="1">
        <v>0</v>
      </c>
      <c r="S421" s="1">
        <f>MIN($B421)</f>
        <v>0</v>
      </c>
      <c r="T421" s="1">
        <f>MIN($C421)</f>
        <v>0</v>
      </c>
      <c r="U421" s="1">
        <f>MIN($D421)</f>
        <v>0</v>
      </c>
      <c r="V421" s="1">
        <f>MIN($E421)</f>
        <v>0</v>
      </c>
      <c r="W421" s="1">
        <f>MIN($F421)</f>
        <v>0</v>
      </c>
      <c r="X421" s="1">
        <f>MIN($G421)</f>
        <v>0</v>
      </c>
      <c r="Y421" s="1">
        <f>MIN($H421)</f>
        <v>0</v>
      </c>
      <c r="Z421" s="1">
        <f>MIN($I421)</f>
        <v>0</v>
      </c>
      <c r="AA421" s="1">
        <f>MIN($J421)</f>
        <v>0</v>
      </c>
      <c r="AB421" s="1">
        <f>MIN($K421)</f>
        <v>0</v>
      </c>
      <c r="AC421" s="1">
        <f>MIN($M421)</f>
        <v>0</v>
      </c>
      <c r="AD421" s="1">
        <f>MIN($N421)</f>
        <v>0</v>
      </c>
      <c r="AE421" s="1">
        <f>MIN($P421)</f>
        <v>0</v>
      </c>
      <c r="AF421" s="1">
        <f>MIN($Q421)</f>
        <v>0</v>
      </c>
      <c r="AG421" s="1">
        <f>MIN($R421)</f>
        <v>0</v>
      </c>
      <c r="AH421" s="1">
        <f>MEDIAN($B421)</f>
        <v>0</v>
      </c>
      <c r="AI421" s="1">
        <f>MEDIAN($C421)</f>
        <v>0</v>
      </c>
      <c r="AJ421" s="1">
        <f>MEDIAN($D421)</f>
        <v>0</v>
      </c>
      <c r="AK421" s="1">
        <f>MEDIAN($E421)</f>
        <v>0</v>
      </c>
      <c r="AL421" s="1">
        <f>MEDIAN($F421)</f>
        <v>0</v>
      </c>
      <c r="AM421" s="1">
        <f>MEDIAN($G421)</f>
        <v>0</v>
      </c>
      <c r="AN421" s="1">
        <f>MEDIAN($H421)</f>
        <v>0</v>
      </c>
      <c r="AO421" s="1">
        <f>MEDIAN($I421)</f>
        <v>0</v>
      </c>
      <c r="AP421" s="1">
        <f>MEDIAN($J421)</f>
        <v>0</v>
      </c>
      <c r="AQ421" s="1">
        <f>MEDIAN($K421)</f>
        <v>0</v>
      </c>
      <c r="AR421" s="1">
        <f>MEDIAN($M421)</f>
        <v>0</v>
      </c>
      <c r="AS421" s="1">
        <f>MEDIAN($N421)</f>
        <v>0</v>
      </c>
      <c r="AT421" s="1">
        <f>MEDIAN($P421)</f>
        <v>0</v>
      </c>
      <c r="AU421" s="1">
        <f>MEDIAN($Q421)</f>
        <v>0</v>
      </c>
      <c r="AV421" s="1">
        <f>MEDIAN($R421)</f>
        <v>0</v>
      </c>
      <c r="AW421" s="1">
        <f>MAX($B421)</f>
        <v>0</v>
      </c>
      <c r="AX421" s="1">
        <f>MAX($C421)</f>
        <v>0</v>
      </c>
      <c r="AY421" s="1">
        <f>MAX($D421)</f>
        <v>0</v>
      </c>
      <c r="AZ421" s="1">
        <f>MAX($E421)</f>
        <v>0</v>
      </c>
      <c r="BA421" s="1">
        <f>MAX($F421)</f>
        <v>0</v>
      </c>
      <c r="BB421" s="1">
        <f>MAX($G421)</f>
        <v>0</v>
      </c>
      <c r="BC421" s="1">
        <f>MAX($H421)</f>
        <v>0</v>
      </c>
      <c r="BD421" s="1">
        <f>MAX($I421)</f>
        <v>0</v>
      </c>
      <c r="BE421" s="1">
        <f>MAX($J421)</f>
        <v>0</v>
      </c>
      <c r="BF421" s="1">
        <f>MAX($K421)</f>
        <v>0</v>
      </c>
      <c r="BG421" s="1">
        <f>MAX($M421)</f>
        <v>0</v>
      </c>
      <c r="BH421" s="1">
        <f>MAX($N421)</f>
        <v>0</v>
      </c>
      <c r="BI421" s="1">
        <f>MAX($P421)</f>
        <v>0</v>
      </c>
      <c r="BJ421" s="1">
        <f>MAX($Q421)</f>
        <v>0</v>
      </c>
      <c r="BK421" s="1">
        <f>MAX($R421)</f>
        <v>0</v>
      </c>
    </row>
    <row r="422" spans="1:63">
      <c r="A422" s="1" t="s">
        <v>419</v>
      </c>
      <c r="B422" s="1">
        <v>0</v>
      </c>
      <c r="C422" s="1">
        <v>0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1">
        <v>0.044</v>
      </c>
      <c r="J422" s="1">
        <v>3000</v>
      </c>
      <c r="K422" s="1">
        <v>0</v>
      </c>
      <c r="L422" s="1" t="s">
        <v>503</v>
      </c>
      <c r="M422" s="1">
        <v>0</v>
      </c>
      <c r="N422" s="1">
        <v>0</v>
      </c>
      <c r="O422" s="1" t="s">
        <v>507</v>
      </c>
      <c r="P422" s="1">
        <v>1500</v>
      </c>
      <c r="Q422" s="1">
        <v>1</v>
      </c>
      <c r="R422" s="1">
        <v>0</v>
      </c>
      <c r="S422" s="1">
        <f>MIN($B422)</f>
        <v>0</v>
      </c>
      <c r="T422" s="1">
        <f>MIN($C422)</f>
        <v>0</v>
      </c>
      <c r="U422" s="1">
        <f>MIN($D422)</f>
        <v>0</v>
      </c>
      <c r="V422" s="1">
        <f>MIN($E422)</f>
        <v>0</v>
      </c>
      <c r="W422" s="1">
        <f>MIN($F422)</f>
        <v>0</v>
      </c>
      <c r="X422" s="1">
        <f>MIN($G422)</f>
        <v>0</v>
      </c>
      <c r="Y422" s="1">
        <f>MIN($H422)</f>
        <v>0</v>
      </c>
      <c r="Z422" s="1">
        <f>MIN($I422)</f>
        <v>0</v>
      </c>
      <c r="AA422" s="1">
        <f>MIN($J422)</f>
        <v>0</v>
      </c>
      <c r="AB422" s="1">
        <f>MIN($K422)</f>
        <v>0</v>
      </c>
      <c r="AC422" s="1">
        <f>MIN($M422)</f>
        <v>0</v>
      </c>
      <c r="AD422" s="1">
        <f>MIN($N422)</f>
        <v>0</v>
      </c>
      <c r="AE422" s="1">
        <f>MIN($P422)</f>
        <v>0</v>
      </c>
      <c r="AF422" s="1">
        <f>MIN($Q422)</f>
        <v>0</v>
      </c>
      <c r="AG422" s="1">
        <f>MIN($R422)</f>
        <v>0</v>
      </c>
      <c r="AH422" s="1">
        <f>MEDIAN($B422)</f>
        <v>0</v>
      </c>
      <c r="AI422" s="1">
        <f>MEDIAN($C422)</f>
        <v>0</v>
      </c>
      <c r="AJ422" s="1">
        <f>MEDIAN($D422)</f>
        <v>0</v>
      </c>
      <c r="AK422" s="1">
        <f>MEDIAN($E422)</f>
        <v>0</v>
      </c>
      <c r="AL422" s="1">
        <f>MEDIAN($F422)</f>
        <v>0</v>
      </c>
      <c r="AM422" s="1">
        <f>MEDIAN($G422)</f>
        <v>0</v>
      </c>
      <c r="AN422" s="1">
        <f>MEDIAN($H422)</f>
        <v>0</v>
      </c>
      <c r="AO422" s="1">
        <f>MEDIAN($I422)</f>
        <v>0</v>
      </c>
      <c r="AP422" s="1">
        <f>MEDIAN($J422)</f>
        <v>0</v>
      </c>
      <c r="AQ422" s="1">
        <f>MEDIAN($K422)</f>
        <v>0</v>
      </c>
      <c r="AR422" s="1">
        <f>MEDIAN($M422)</f>
        <v>0</v>
      </c>
      <c r="AS422" s="1">
        <f>MEDIAN($N422)</f>
        <v>0</v>
      </c>
      <c r="AT422" s="1">
        <f>MEDIAN($P422)</f>
        <v>0</v>
      </c>
      <c r="AU422" s="1">
        <f>MEDIAN($Q422)</f>
        <v>0</v>
      </c>
      <c r="AV422" s="1">
        <f>MEDIAN($R422)</f>
        <v>0</v>
      </c>
      <c r="AW422" s="1">
        <f>MAX($B422)</f>
        <v>0</v>
      </c>
      <c r="AX422" s="1">
        <f>MAX($C422)</f>
        <v>0</v>
      </c>
      <c r="AY422" s="1">
        <f>MAX($D422)</f>
        <v>0</v>
      </c>
      <c r="AZ422" s="1">
        <f>MAX($E422)</f>
        <v>0</v>
      </c>
      <c r="BA422" s="1">
        <f>MAX($F422)</f>
        <v>0</v>
      </c>
      <c r="BB422" s="1">
        <f>MAX($G422)</f>
        <v>0</v>
      </c>
      <c r="BC422" s="1">
        <f>MAX($H422)</f>
        <v>0</v>
      </c>
      <c r="BD422" s="1">
        <f>MAX($I422)</f>
        <v>0</v>
      </c>
      <c r="BE422" s="1">
        <f>MAX($J422)</f>
        <v>0</v>
      </c>
      <c r="BF422" s="1">
        <f>MAX($K422)</f>
        <v>0</v>
      </c>
      <c r="BG422" s="1">
        <f>MAX($M422)</f>
        <v>0</v>
      </c>
      <c r="BH422" s="1">
        <f>MAX($N422)</f>
        <v>0</v>
      </c>
      <c r="BI422" s="1">
        <f>MAX($P422)</f>
        <v>0</v>
      </c>
      <c r="BJ422" s="1">
        <f>MAX($Q422)</f>
        <v>0</v>
      </c>
      <c r="BK422" s="1">
        <f>MAX($R422)</f>
        <v>0</v>
      </c>
    </row>
    <row r="423" spans="1:63">
      <c r="A423" s="1" t="s">
        <v>420</v>
      </c>
      <c r="B423" s="1">
        <v>0</v>
      </c>
      <c r="C423" s="1">
        <v>0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0.021</v>
      </c>
      <c r="J423" s="1">
        <v>3000</v>
      </c>
      <c r="K423" s="1">
        <v>0</v>
      </c>
      <c r="L423" s="1" t="s">
        <v>503</v>
      </c>
      <c r="M423" s="1">
        <v>0</v>
      </c>
      <c r="N423" s="1">
        <v>0</v>
      </c>
      <c r="O423" s="1" t="s">
        <v>507</v>
      </c>
      <c r="P423" s="1">
        <v>1500</v>
      </c>
      <c r="Q423" s="1">
        <v>1</v>
      </c>
      <c r="R423" s="1">
        <v>0</v>
      </c>
      <c r="S423" s="1">
        <f>MIN($B423)</f>
        <v>0</v>
      </c>
      <c r="T423" s="1">
        <f>MIN($C423)</f>
        <v>0</v>
      </c>
      <c r="U423" s="1">
        <f>MIN($D423)</f>
        <v>0</v>
      </c>
      <c r="V423" s="1">
        <f>MIN($E423)</f>
        <v>0</v>
      </c>
      <c r="W423" s="1">
        <f>MIN($F423)</f>
        <v>0</v>
      </c>
      <c r="X423" s="1">
        <f>MIN($G423)</f>
        <v>0</v>
      </c>
      <c r="Y423" s="1">
        <f>MIN($H423)</f>
        <v>0</v>
      </c>
      <c r="Z423" s="1">
        <f>MIN($I423)</f>
        <v>0</v>
      </c>
      <c r="AA423" s="1">
        <f>MIN($J423)</f>
        <v>0</v>
      </c>
      <c r="AB423" s="1">
        <f>MIN($K423)</f>
        <v>0</v>
      </c>
      <c r="AC423" s="1">
        <f>MIN($M423)</f>
        <v>0</v>
      </c>
      <c r="AD423" s="1">
        <f>MIN($N423)</f>
        <v>0</v>
      </c>
      <c r="AE423" s="1">
        <f>MIN($P423)</f>
        <v>0</v>
      </c>
      <c r="AF423" s="1">
        <f>MIN($Q423)</f>
        <v>0</v>
      </c>
      <c r="AG423" s="1">
        <f>MIN($R423)</f>
        <v>0</v>
      </c>
      <c r="AH423" s="1">
        <f>MEDIAN($B423)</f>
        <v>0</v>
      </c>
      <c r="AI423" s="1">
        <f>MEDIAN($C423)</f>
        <v>0</v>
      </c>
      <c r="AJ423" s="1">
        <f>MEDIAN($D423)</f>
        <v>0</v>
      </c>
      <c r="AK423" s="1">
        <f>MEDIAN($E423)</f>
        <v>0</v>
      </c>
      <c r="AL423" s="1">
        <f>MEDIAN($F423)</f>
        <v>0</v>
      </c>
      <c r="AM423" s="1">
        <f>MEDIAN($G423)</f>
        <v>0</v>
      </c>
      <c r="AN423" s="1">
        <f>MEDIAN($H423)</f>
        <v>0</v>
      </c>
      <c r="AO423" s="1">
        <f>MEDIAN($I423)</f>
        <v>0</v>
      </c>
      <c r="AP423" s="1">
        <f>MEDIAN($J423)</f>
        <v>0</v>
      </c>
      <c r="AQ423" s="1">
        <f>MEDIAN($K423)</f>
        <v>0</v>
      </c>
      <c r="AR423" s="1">
        <f>MEDIAN($M423)</f>
        <v>0</v>
      </c>
      <c r="AS423" s="1">
        <f>MEDIAN($N423)</f>
        <v>0</v>
      </c>
      <c r="AT423" s="1">
        <f>MEDIAN($P423)</f>
        <v>0</v>
      </c>
      <c r="AU423" s="1">
        <f>MEDIAN($Q423)</f>
        <v>0</v>
      </c>
      <c r="AV423" s="1">
        <f>MEDIAN($R423)</f>
        <v>0</v>
      </c>
      <c r="AW423" s="1">
        <f>MAX($B423)</f>
        <v>0</v>
      </c>
      <c r="AX423" s="1">
        <f>MAX($C423)</f>
        <v>0</v>
      </c>
      <c r="AY423" s="1">
        <f>MAX($D423)</f>
        <v>0</v>
      </c>
      <c r="AZ423" s="1">
        <f>MAX($E423)</f>
        <v>0</v>
      </c>
      <c r="BA423" s="1">
        <f>MAX($F423)</f>
        <v>0</v>
      </c>
      <c r="BB423" s="1">
        <f>MAX($G423)</f>
        <v>0</v>
      </c>
      <c r="BC423" s="1">
        <f>MAX($H423)</f>
        <v>0</v>
      </c>
      <c r="BD423" s="1">
        <f>MAX($I423)</f>
        <v>0</v>
      </c>
      <c r="BE423" s="1">
        <f>MAX($J423)</f>
        <v>0</v>
      </c>
      <c r="BF423" s="1">
        <f>MAX($K423)</f>
        <v>0</v>
      </c>
      <c r="BG423" s="1">
        <f>MAX($M423)</f>
        <v>0</v>
      </c>
      <c r="BH423" s="1">
        <f>MAX($N423)</f>
        <v>0</v>
      </c>
      <c r="BI423" s="1">
        <f>MAX($P423)</f>
        <v>0</v>
      </c>
      <c r="BJ423" s="1">
        <f>MAX($Q423)</f>
        <v>0</v>
      </c>
      <c r="BK423" s="1">
        <f>MAX($R423)</f>
        <v>0</v>
      </c>
    </row>
    <row r="424" spans="1:63">
      <c r="A424" s="1" t="s">
        <v>421</v>
      </c>
      <c r="B424" s="1">
        <v>0</v>
      </c>
      <c r="C424" s="1">
        <v>0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0.02</v>
      </c>
      <c r="J424" s="1">
        <v>3000</v>
      </c>
      <c r="K424" s="1">
        <v>0</v>
      </c>
      <c r="L424" s="1" t="s">
        <v>503</v>
      </c>
      <c r="M424" s="1">
        <v>0</v>
      </c>
      <c r="N424" s="1">
        <v>0</v>
      </c>
      <c r="O424" s="1" t="s">
        <v>507</v>
      </c>
      <c r="P424" s="1">
        <v>1500</v>
      </c>
      <c r="Q424" s="1">
        <v>1</v>
      </c>
      <c r="R424" s="1">
        <v>0</v>
      </c>
      <c r="S424" s="1">
        <f>MIN($B424)</f>
        <v>0</v>
      </c>
      <c r="T424" s="1">
        <f>MIN($C424)</f>
        <v>0</v>
      </c>
      <c r="U424" s="1">
        <f>MIN($D424)</f>
        <v>0</v>
      </c>
      <c r="V424" s="1">
        <f>MIN($E424)</f>
        <v>0</v>
      </c>
      <c r="W424" s="1">
        <f>MIN($F424)</f>
        <v>0</v>
      </c>
      <c r="X424" s="1">
        <f>MIN($G424)</f>
        <v>0</v>
      </c>
      <c r="Y424" s="1">
        <f>MIN($H424)</f>
        <v>0</v>
      </c>
      <c r="Z424" s="1">
        <f>MIN($I424)</f>
        <v>0</v>
      </c>
      <c r="AA424" s="1">
        <f>MIN($J424)</f>
        <v>0</v>
      </c>
      <c r="AB424" s="1">
        <f>MIN($K424)</f>
        <v>0</v>
      </c>
      <c r="AC424" s="1">
        <f>MIN($M424)</f>
        <v>0</v>
      </c>
      <c r="AD424" s="1">
        <f>MIN($N424)</f>
        <v>0</v>
      </c>
      <c r="AE424" s="1">
        <f>MIN($P424)</f>
        <v>0</v>
      </c>
      <c r="AF424" s="1">
        <f>MIN($Q424)</f>
        <v>0</v>
      </c>
      <c r="AG424" s="1">
        <f>MIN($R424)</f>
        <v>0</v>
      </c>
      <c r="AH424" s="1">
        <f>MEDIAN($B424)</f>
        <v>0</v>
      </c>
      <c r="AI424" s="1">
        <f>MEDIAN($C424)</f>
        <v>0</v>
      </c>
      <c r="AJ424" s="1">
        <f>MEDIAN($D424)</f>
        <v>0</v>
      </c>
      <c r="AK424" s="1">
        <f>MEDIAN($E424)</f>
        <v>0</v>
      </c>
      <c r="AL424" s="1">
        <f>MEDIAN($F424)</f>
        <v>0</v>
      </c>
      <c r="AM424" s="1">
        <f>MEDIAN($G424)</f>
        <v>0</v>
      </c>
      <c r="AN424" s="1">
        <f>MEDIAN($H424)</f>
        <v>0</v>
      </c>
      <c r="AO424" s="1">
        <f>MEDIAN($I424)</f>
        <v>0</v>
      </c>
      <c r="AP424" s="1">
        <f>MEDIAN($J424)</f>
        <v>0</v>
      </c>
      <c r="AQ424" s="1">
        <f>MEDIAN($K424)</f>
        <v>0</v>
      </c>
      <c r="AR424" s="1">
        <f>MEDIAN($M424)</f>
        <v>0</v>
      </c>
      <c r="AS424" s="1">
        <f>MEDIAN($N424)</f>
        <v>0</v>
      </c>
      <c r="AT424" s="1">
        <f>MEDIAN($P424)</f>
        <v>0</v>
      </c>
      <c r="AU424" s="1">
        <f>MEDIAN($Q424)</f>
        <v>0</v>
      </c>
      <c r="AV424" s="1">
        <f>MEDIAN($R424)</f>
        <v>0</v>
      </c>
      <c r="AW424" s="1">
        <f>MAX($B424)</f>
        <v>0</v>
      </c>
      <c r="AX424" s="1">
        <f>MAX($C424)</f>
        <v>0</v>
      </c>
      <c r="AY424" s="1">
        <f>MAX($D424)</f>
        <v>0</v>
      </c>
      <c r="AZ424" s="1">
        <f>MAX($E424)</f>
        <v>0</v>
      </c>
      <c r="BA424" s="1">
        <f>MAX($F424)</f>
        <v>0</v>
      </c>
      <c r="BB424" s="1">
        <f>MAX($G424)</f>
        <v>0</v>
      </c>
      <c r="BC424" s="1">
        <f>MAX($H424)</f>
        <v>0</v>
      </c>
      <c r="BD424" s="1">
        <f>MAX($I424)</f>
        <v>0</v>
      </c>
      <c r="BE424" s="1">
        <f>MAX($J424)</f>
        <v>0</v>
      </c>
      <c r="BF424" s="1">
        <f>MAX($K424)</f>
        <v>0</v>
      </c>
      <c r="BG424" s="1">
        <f>MAX($M424)</f>
        <v>0</v>
      </c>
      <c r="BH424" s="1">
        <f>MAX($N424)</f>
        <v>0</v>
      </c>
      <c r="BI424" s="1">
        <f>MAX($P424)</f>
        <v>0</v>
      </c>
      <c r="BJ424" s="1">
        <f>MAX($Q424)</f>
        <v>0</v>
      </c>
      <c r="BK424" s="1">
        <f>MAX($R424)</f>
        <v>0</v>
      </c>
    </row>
    <row r="425" spans="1:63">
      <c r="A425" s="1" t="s">
        <v>422</v>
      </c>
      <c r="B425" s="1">
        <v>0</v>
      </c>
      <c r="C425" s="1">
        <v>0</v>
      </c>
      <c r="D425" s="1">
        <v>0</v>
      </c>
      <c r="E425" s="1">
        <v>0</v>
      </c>
      <c r="F425" s="1">
        <v>0</v>
      </c>
      <c r="G425" s="1">
        <v>0</v>
      </c>
      <c r="H425" s="1">
        <v>0</v>
      </c>
      <c r="I425" s="1">
        <v>0.02</v>
      </c>
      <c r="J425" s="1">
        <v>3000</v>
      </c>
      <c r="K425" s="1">
        <v>0</v>
      </c>
      <c r="L425" s="1" t="s">
        <v>503</v>
      </c>
      <c r="M425" s="1">
        <v>0</v>
      </c>
      <c r="N425" s="1">
        <v>0</v>
      </c>
      <c r="O425" s="1" t="s">
        <v>507</v>
      </c>
      <c r="P425" s="1">
        <v>1500</v>
      </c>
      <c r="Q425" s="1">
        <v>1</v>
      </c>
      <c r="R425" s="1">
        <v>0</v>
      </c>
      <c r="S425" s="1">
        <f>MIN($B425)</f>
        <v>0</v>
      </c>
      <c r="T425" s="1">
        <f>MIN($C425)</f>
        <v>0</v>
      </c>
      <c r="U425" s="1">
        <f>MIN($D425)</f>
        <v>0</v>
      </c>
      <c r="V425" s="1">
        <f>MIN($E425)</f>
        <v>0</v>
      </c>
      <c r="W425" s="1">
        <f>MIN($F425)</f>
        <v>0</v>
      </c>
      <c r="X425" s="1">
        <f>MIN($G425)</f>
        <v>0</v>
      </c>
      <c r="Y425" s="1">
        <f>MIN($H425)</f>
        <v>0</v>
      </c>
      <c r="Z425" s="1">
        <f>MIN($I425)</f>
        <v>0</v>
      </c>
      <c r="AA425" s="1">
        <f>MIN($J425)</f>
        <v>0</v>
      </c>
      <c r="AB425" s="1">
        <f>MIN($K425)</f>
        <v>0</v>
      </c>
      <c r="AC425" s="1">
        <f>MIN($M425)</f>
        <v>0</v>
      </c>
      <c r="AD425" s="1">
        <f>MIN($N425)</f>
        <v>0</v>
      </c>
      <c r="AE425" s="1">
        <f>MIN($P425)</f>
        <v>0</v>
      </c>
      <c r="AF425" s="1">
        <f>MIN($Q425)</f>
        <v>0</v>
      </c>
      <c r="AG425" s="1">
        <f>MIN($R425)</f>
        <v>0</v>
      </c>
      <c r="AH425" s="1">
        <f>MEDIAN($B425)</f>
        <v>0</v>
      </c>
      <c r="AI425" s="1">
        <f>MEDIAN($C425)</f>
        <v>0</v>
      </c>
      <c r="AJ425" s="1">
        <f>MEDIAN($D425)</f>
        <v>0</v>
      </c>
      <c r="AK425" s="1">
        <f>MEDIAN($E425)</f>
        <v>0</v>
      </c>
      <c r="AL425" s="1">
        <f>MEDIAN($F425)</f>
        <v>0</v>
      </c>
      <c r="AM425" s="1">
        <f>MEDIAN($G425)</f>
        <v>0</v>
      </c>
      <c r="AN425" s="1">
        <f>MEDIAN($H425)</f>
        <v>0</v>
      </c>
      <c r="AO425" s="1">
        <f>MEDIAN($I425)</f>
        <v>0</v>
      </c>
      <c r="AP425" s="1">
        <f>MEDIAN($J425)</f>
        <v>0</v>
      </c>
      <c r="AQ425" s="1">
        <f>MEDIAN($K425)</f>
        <v>0</v>
      </c>
      <c r="AR425" s="1">
        <f>MEDIAN($M425)</f>
        <v>0</v>
      </c>
      <c r="AS425" s="1">
        <f>MEDIAN($N425)</f>
        <v>0</v>
      </c>
      <c r="AT425" s="1">
        <f>MEDIAN($P425)</f>
        <v>0</v>
      </c>
      <c r="AU425" s="1">
        <f>MEDIAN($Q425)</f>
        <v>0</v>
      </c>
      <c r="AV425" s="1">
        <f>MEDIAN($R425)</f>
        <v>0</v>
      </c>
      <c r="AW425" s="1">
        <f>MAX($B425)</f>
        <v>0</v>
      </c>
      <c r="AX425" s="1">
        <f>MAX($C425)</f>
        <v>0</v>
      </c>
      <c r="AY425" s="1">
        <f>MAX($D425)</f>
        <v>0</v>
      </c>
      <c r="AZ425" s="1">
        <f>MAX($E425)</f>
        <v>0</v>
      </c>
      <c r="BA425" s="1">
        <f>MAX($F425)</f>
        <v>0</v>
      </c>
      <c r="BB425" s="1">
        <f>MAX($G425)</f>
        <v>0</v>
      </c>
      <c r="BC425" s="1">
        <f>MAX($H425)</f>
        <v>0</v>
      </c>
      <c r="BD425" s="1">
        <f>MAX($I425)</f>
        <v>0</v>
      </c>
      <c r="BE425" s="1">
        <f>MAX($J425)</f>
        <v>0</v>
      </c>
      <c r="BF425" s="1">
        <f>MAX($K425)</f>
        <v>0</v>
      </c>
      <c r="BG425" s="1">
        <f>MAX($M425)</f>
        <v>0</v>
      </c>
      <c r="BH425" s="1">
        <f>MAX($N425)</f>
        <v>0</v>
      </c>
      <c r="BI425" s="1">
        <f>MAX($P425)</f>
        <v>0</v>
      </c>
      <c r="BJ425" s="1">
        <f>MAX($Q425)</f>
        <v>0</v>
      </c>
      <c r="BK425" s="1">
        <f>MAX($R425)</f>
        <v>0</v>
      </c>
    </row>
    <row r="426" spans="1:63">
      <c r="A426" s="1" t="s">
        <v>423</v>
      </c>
      <c r="B426" s="1">
        <v>0</v>
      </c>
      <c r="C426" s="1">
        <v>0</v>
      </c>
      <c r="D426" s="1">
        <v>0</v>
      </c>
      <c r="E426" s="1">
        <v>0</v>
      </c>
      <c r="F426" s="1">
        <v>0</v>
      </c>
      <c r="G426" s="1">
        <v>0</v>
      </c>
      <c r="H426" s="1">
        <v>0</v>
      </c>
      <c r="I426" s="1">
        <v>0.02</v>
      </c>
      <c r="J426" s="1">
        <v>3000</v>
      </c>
      <c r="K426" s="1">
        <v>0</v>
      </c>
      <c r="L426" s="1" t="s">
        <v>503</v>
      </c>
      <c r="M426" s="1">
        <v>0</v>
      </c>
      <c r="N426" s="1">
        <v>0</v>
      </c>
      <c r="O426" s="1" t="s">
        <v>507</v>
      </c>
      <c r="P426" s="1">
        <v>1500</v>
      </c>
      <c r="Q426" s="1">
        <v>1</v>
      </c>
      <c r="R426" s="1">
        <v>0</v>
      </c>
      <c r="S426" s="1">
        <f>MIN($B426)</f>
        <v>0</v>
      </c>
      <c r="T426" s="1">
        <f>MIN($C426)</f>
        <v>0</v>
      </c>
      <c r="U426" s="1">
        <f>MIN($D426)</f>
        <v>0</v>
      </c>
      <c r="V426" s="1">
        <f>MIN($E426)</f>
        <v>0</v>
      </c>
      <c r="W426" s="1">
        <f>MIN($F426)</f>
        <v>0</v>
      </c>
      <c r="X426" s="1">
        <f>MIN($G426)</f>
        <v>0</v>
      </c>
      <c r="Y426" s="1">
        <f>MIN($H426)</f>
        <v>0</v>
      </c>
      <c r="Z426" s="1">
        <f>MIN($I426)</f>
        <v>0</v>
      </c>
      <c r="AA426" s="1">
        <f>MIN($J426)</f>
        <v>0</v>
      </c>
      <c r="AB426" s="1">
        <f>MIN($K426)</f>
        <v>0</v>
      </c>
      <c r="AC426" s="1">
        <f>MIN($M426)</f>
        <v>0</v>
      </c>
      <c r="AD426" s="1">
        <f>MIN($N426)</f>
        <v>0</v>
      </c>
      <c r="AE426" s="1">
        <f>MIN($P426)</f>
        <v>0</v>
      </c>
      <c r="AF426" s="1">
        <f>MIN($Q426)</f>
        <v>0</v>
      </c>
      <c r="AG426" s="1">
        <f>MIN($R426)</f>
        <v>0</v>
      </c>
      <c r="AH426" s="1">
        <f>MEDIAN($B426)</f>
        <v>0</v>
      </c>
      <c r="AI426" s="1">
        <f>MEDIAN($C426)</f>
        <v>0</v>
      </c>
      <c r="AJ426" s="1">
        <f>MEDIAN($D426)</f>
        <v>0</v>
      </c>
      <c r="AK426" s="1">
        <f>MEDIAN($E426)</f>
        <v>0</v>
      </c>
      <c r="AL426" s="1">
        <f>MEDIAN($F426)</f>
        <v>0</v>
      </c>
      <c r="AM426" s="1">
        <f>MEDIAN($G426)</f>
        <v>0</v>
      </c>
      <c r="AN426" s="1">
        <f>MEDIAN($H426)</f>
        <v>0</v>
      </c>
      <c r="AO426" s="1">
        <f>MEDIAN($I426)</f>
        <v>0</v>
      </c>
      <c r="AP426" s="1">
        <f>MEDIAN($J426)</f>
        <v>0</v>
      </c>
      <c r="AQ426" s="1">
        <f>MEDIAN($K426)</f>
        <v>0</v>
      </c>
      <c r="AR426" s="1">
        <f>MEDIAN($M426)</f>
        <v>0</v>
      </c>
      <c r="AS426" s="1">
        <f>MEDIAN($N426)</f>
        <v>0</v>
      </c>
      <c r="AT426" s="1">
        <f>MEDIAN($P426)</f>
        <v>0</v>
      </c>
      <c r="AU426" s="1">
        <f>MEDIAN($Q426)</f>
        <v>0</v>
      </c>
      <c r="AV426" s="1">
        <f>MEDIAN($R426)</f>
        <v>0</v>
      </c>
      <c r="AW426" s="1">
        <f>MAX($B426)</f>
        <v>0</v>
      </c>
      <c r="AX426" s="1">
        <f>MAX($C426)</f>
        <v>0</v>
      </c>
      <c r="AY426" s="1">
        <f>MAX($D426)</f>
        <v>0</v>
      </c>
      <c r="AZ426" s="1">
        <f>MAX($E426)</f>
        <v>0</v>
      </c>
      <c r="BA426" s="1">
        <f>MAX($F426)</f>
        <v>0</v>
      </c>
      <c r="BB426" s="1">
        <f>MAX($G426)</f>
        <v>0</v>
      </c>
      <c r="BC426" s="1">
        <f>MAX($H426)</f>
        <v>0</v>
      </c>
      <c r="BD426" s="1">
        <f>MAX($I426)</f>
        <v>0</v>
      </c>
      <c r="BE426" s="1">
        <f>MAX($J426)</f>
        <v>0</v>
      </c>
      <c r="BF426" s="1">
        <f>MAX($K426)</f>
        <v>0</v>
      </c>
      <c r="BG426" s="1">
        <f>MAX($M426)</f>
        <v>0</v>
      </c>
      <c r="BH426" s="1">
        <f>MAX($N426)</f>
        <v>0</v>
      </c>
      <c r="BI426" s="1">
        <f>MAX($P426)</f>
        <v>0</v>
      </c>
      <c r="BJ426" s="1">
        <f>MAX($Q426)</f>
        <v>0</v>
      </c>
      <c r="BK426" s="1">
        <f>MAX($R426)</f>
        <v>0</v>
      </c>
    </row>
    <row r="427" spans="1:63">
      <c r="A427" s="1" t="s">
        <v>424</v>
      </c>
      <c r="B427" s="1">
        <v>0</v>
      </c>
      <c r="C427" s="1">
        <v>0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0.02</v>
      </c>
      <c r="J427" s="1">
        <v>3000</v>
      </c>
      <c r="K427" s="1">
        <v>0</v>
      </c>
      <c r="L427" s="1" t="s">
        <v>503</v>
      </c>
      <c r="M427" s="1">
        <v>0</v>
      </c>
      <c r="N427" s="1">
        <v>0</v>
      </c>
      <c r="O427" s="1" t="s">
        <v>507</v>
      </c>
      <c r="P427" s="1">
        <v>1500</v>
      </c>
      <c r="Q427" s="1">
        <v>1</v>
      </c>
      <c r="R427" s="1">
        <v>0</v>
      </c>
      <c r="S427" s="1">
        <f>MIN($B427)</f>
        <v>0</v>
      </c>
      <c r="T427" s="1">
        <f>MIN($C427)</f>
        <v>0</v>
      </c>
      <c r="U427" s="1">
        <f>MIN($D427)</f>
        <v>0</v>
      </c>
      <c r="V427" s="1">
        <f>MIN($E427)</f>
        <v>0</v>
      </c>
      <c r="W427" s="1">
        <f>MIN($F427)</f>
        <v>0</v>
      </c>
      <c r="X427" s="1">
        <f>MIN($G427)</f>
        <v>0</v>
      </c>
      <c r="Y427" s="1">
        <f>MIN($H427)</f>
        <v>0</v>
      </c>
      <c r="Z427" s="1">
        <f>MIN($I427)</f>
        <v>0</v>
      </c>
      <c r="AA427" s="1">
        <f>MIN($J427)</f>
        <v>0</v>
      </c>
      <c r="AB427" s="1">
        <f>MIN($K427)</f>
        <v>0</v>
      </c>
      <c r="AC427" s="1">
        <f>MIN($M427)</f>
        <v>0</v>
      </c>
      <c r="AD427" s="1">
        <f>MIN($N427)</f>
        <v>0</v>
      </c>
      <c r="AE427" s="1">
        <f>MIN($P427)</f>
        <v>0</v>
      </c>
      <c r="AF427" s="1">
        <f>MIN($Q427)</f>
        <v>0</v>
      </c>
      <c r="AG427" s="1">
        <f>MIN($R427)</f>
        <v>0</v>
      </c>
      <c r="AH427" s="1">
        <f>MEDIAN($B427)</f>
        <v>0</v>
      </c>
      <c r="AI427" s="1">
        <f>MEDIAN($C427)</f>
        <v>0</v>
      </c>
      <c r="AJ427" s="1">
        <f>MEDIAN($D427)</f>
        <v>0</v>
      </c>
      <c r="AK427" s="1">
        <f>MEDIAN($E427)</f>
        <v>0</v>
      </c>
      <c r="AL427" s="1">
        <f>MEDIAN($F427)</f>
        <v>0</v>
      </c>
      <c r="AM427" s="1">
        <f>MEDIAN($G427)</f>
        <v>0</v>
      </c>
      <c r="AN427" s="1">
        <f>MEDIAN($H427)</f>
        <v>0</v>
      </c>
      <c r="AO427" s="1">
        <f>MEDIAN($I427)</f>
        <v>0</v>
      </c>
      <c r="AP427" s="1">
        <f>MEDIAN($J427)</f>
        <v>0</v>
      </c>
      <c r="AQ427" s="1">
        <f>MEDIAN($K427)</f>
        <v>0</v>
      </c>
      <c r="AR427" s="1">
        <f>MEDIAN($M427)</f>
        <v>0</v>
      </c>
      <c r="AS427" s="1">
        <f>MEDIAN($N427)</f>
        <v>0</v>
      </c>
      <c r="AT427" s="1">
        <f>MEDIAN($P427)</f>
        <v>0</v>
      </c>
      <c r="AU427" s="1">
        <f>MEDIAN($Q427)</f>
        <v>0</v>
      </c>
      <c r="AV427" s="1">
        <f>MEDIAN($R427)</f>
        <v>0</v>
      </c>
      <c r="AW427" s="1">
        <f>MAX($B427)</f>
        <v>0</v>
      </c>
      <c r="AX427" s="1">
        <f>MAX($C427)</f>
        <v>0</v>
      </c>
      <c r="AY427" s="1">
        <f>MAX($D427)</f>
        <v>0</v>
      </c>
      <c r="AZ427" s="1">
        <f>MAX($E427)</f>
        <v>0</v>
      </c>
      <c r="BA427" s="1">
        <f>MAX($F427)</f>
        <v>0</v>
      </c>
      <c r="BB427" s="1">
        <f>MAX($G427)</f>
        <v>0</v>
      </c>
      <c r="BC427" s="1">
        <f>MAX($H427)</f>
        <v>0</v>
      </c>
      <c r="BD427" s="1">
        <f>MAX($I427)</f>
        <v>0</v>
      </c>
      <c r="BE427" s="1">
        <f>MAX($J427)</f>
        <v>0</v>
      </c>
      <c r="BF427" s="1">
        <f>MAX($K427)</f>
        <v>0</v>
      </c>
      <c r="BG427" s="1">
        <f>MAX($M427)</f>
        <v>0</v>
      </c>
      <c r="BH427" s="1">
        <f>MAX($N427)</f>
        <v>0</v>
      </c>
      <c r="BI427" s="1">
        <f>MAX($P427)</f>
        <v>0</v>
      </c>
      <c r="BJ427" s="1">
        <f>MAX($Q427)</f>
        <v>0</v>
      </c>
      <c r="BK427" s="1">
        <f>MAX($R427)</f>
        <v>0</v>
      </c>
    </row>
    <row r="428" spans="1:63">
      <c r="A428" s="1" t="s">
        <v>425</v>
      </c>
      <c r="B428" s="1">
        <v>0</v>
      </c>
      <c r="C428" s="1">
        <v>0</v>
      </c>
      <c r="D428" s="1">
        <v>0</v>
      </c>
      <c r="E428" s="1">
        <v>0</v>
      </c>
      <c r="F428" s="1">
        <v>0</v>
      </c>
      <c r="G428" s="1">
        <v>0</v>
      </c>
      <c r="H428" s="1">
        <v>0</v>
      </c>
      <c r="I428" s="1">
        <v>0.02</v>
      </c>
      <c r="J428" s="1">
        <v>3000</v>
      </c>
      <c r="K428" s="1">
        <v>0</v>
      </c>
      <c r="L428" s="1" t="s">
        <v>503</v>
      </c>
      <c r="M428" s="1">
        <v>0</v>
      </c>
      <c r="N428" s="1">
        <v>0</v>
      </c>
      <c r="O428" s="1" t="s">
        <v>507</v>
      </c>
      <c r="P428" s="1">
        <v>1500</v>
      </c>
      <c r="Q428" s="1">
        <v>1</v>
      </c>
      <c r="R428" s="1">
        <v>0</v>
      </c>
      <c r="S428" s="1">
        <f>MIN($B428)</f>
        <v>0</v>
      </c>
      <c r="T428" s="1">
        <f>MIN($C428)</f>
        <v>0</v>
      </c>
      <c r="U428" s="1">
        <f>MIN($D428)</f>
        <v>0</v>
      </c>
      <c r="V428" s="1">
        <f>MIN($E428)</f>
        <v>0</v>
      </c>
      <c r="W428" s="1">
        <f>MIN($F428)</f>
        <v>0</v>
      </c>
      <c r="X428" s="1">
        <f>MIN($G428)</f>
        <v>0</v>
      </c>
      <c r="Y428" s="1">
        <f>MIN($H428)</f>
        <v>0</v>
      </c>
      <c r="Z428" s="1">
        <f>MIN($I428)</f>
        <v>0</v>
      </c>
      <c r="AA428" s="1">
        <f>MIN($J428)</f>
        <v>0</v>
      </c>
      <c r="AB428" s="1">
        <f>MIN($K428)</f>
        <v>0</v>
      </c>
      <c r="AC428" s="1">
        <f>MIN($M428)</f>
        <v>0</v>
      </c>
      <c r="AD428" s="1">
        <f>MIN($N428)</f>
        <v>0</v>
      </c>
      <c r="AE428" s="1">
        <f>MIN($P428)</f>
        <v>0</v>
      </c>
      <c r="AF428" s="1">
        <f>MIN($Q428)</f>
        <v>0</v>
      </c>
      <c r="AG428" s="1">
        <f>MIN($R428)</f>
        <v>0</v>
      </c>
      <c r="AH428" s="1">
        <f>MEDIAN($B428)</f>
        <v>0</v>
      </c>
      <c r="AI428" s="1">
        <f>MEDIAN($C428)</f>
        <v>0</v>
      </c>
      <c r="AJ428" s="1">
        <f>MEDIAN($D428)</f>
        <v>0</v>
      </c>
      <c r="AK428" s="1">
        <f>MEDIAN($E428)</f>
        <v>0</v>
      </c>
      <c r="AL428" s="1">
        <f>MEDIAN($F428)</f>
        <v>0</v>
      </c>
      <c r="AM428" s="1">
        <f>MEDIAN($G428)</f>
        <v>0</v>
      </c>
      <c r="AN428" s="1">
        <f>MEDIAN($H428)</f>
        <v>0</v>
      </c>
      <c r="AO428" s="1">
        <f>MEDIAN($I428)</f>
        <v>0</v>
      </c>
      <c r="AP428" s="1">
        <f>MEDIAN($J428)</f>
        <v>0</v>
      </c>
      <c r="AQ428" s="1">
        <f>MEDIAN($K428)</f>
        <v>0</v>
      </c>
      <c r="AR428" s="1">
        <f>MEDIAN($M428)</f>
        <v>0</v>
      </c>
      <c r="AS428" s="1">
        <f>MEDIAN($N428)</f>
        <v>0</v>
      </c>
      <c r="AT428" s="1">
        <f>MEDIAN($P428)</f>
        <v>0</v>
      </c>
      <c r="AU428" s="1">
        <f>MEDIAN($Q428)</f>
        <v>0</v>
      </c>
      <c r="AV428" s="1">
        <f>MEDIAN($R428)</f>
        <v>0</v>
      </c>
      <c r="AW428" s="1">
        <f>MAX($B428)</f>
        <v>0</v>
      </c>
      <c r="AX428" s="1">
        <f>MAX($C428)</f>
        <v>0</v>
      </c>
      <c r="AY428" s="1">
        <f>MAX($D428)</f>
        <v>0</v>
      </c>
      <c r="AZ428" s="1">
        <f>MAX($E428)</f>
        <v>0</v>
      </c>
      <c r="BA428" s="1">
        <f>MAX($F428)</f>
        <v>0</v>
      </c>
      <c r="BB428" s="1">
        <f>MAX($G428)</f>
        <v>0</v>
      </c>
      <c r="BC428" s="1">
        <f>MAX($H428)</f>
        <v>0</v>
      </c>
      <c r="BD428" s="1">
        <f>MAX($I428)</f>
        <v>0</v>
      </c>
      <c r="BE428" s="1">
        <f>MAX($J428)</f>
        <v>0</v>
      </c>
      <c r="BF428" s="1">
        <f>MAX($K428)</f>
        <v>0</v>
      </c>
      <c r="BG428" s="1">
        <f>MAX($M428)</f>
        <v>0</v>
      </c>
      <c r="BH428" s="1">
        <f>MAX($N428)</f>
        <v>0</v>
      </c>
      <c r="BI428" s="1">
        <f>MAX($P428)</f>
        <v>0</v>
      </c>
      <c r="BJ428" s="1">
        <f>MAX($Q428)</f>
        <v>0</v>
      </c>
      <c r="BK428" s="1">
        <f>MAX($R428)</f>
        <v>0</v>
      </c>
    </row>
    <row r="429" spans="1:63">
      <c r="A429" s="1" t="s">
        <v>426</v>
      </c>
      <c r="B429" s="1">
        <v>0</v>
      </c>
      <c r="C429" s="1">
        <v>0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0.02</v>
      </c>
      <c r="J429" s="1">
        <v>3000</v>
      </c>
      <c r="K429" s="1">
        <v>0</v>
      </c>
      <c r="L429" s="1" t="s">
        <v>503</v>
      </c>
      <c r="M429" s="1">
        <v>0</v>
      </c>
      <c r="N429" s="1">
        <v>0</v>
      </c>
      <c r="O429" s="1" t="s">
        <v>507</v>
      </c>
      <c r="P429" s="1">
        <v>1500</v>
      </c>
      <c r="Q429" s="1">
        <v>1</v>
      </c>
      <c r="R429" s="1">
        <v>0</v>
      </c>
      <c r="S429" s="1">
        <f>MIN($B429)</f>
        <v>0</v>
      </c>
      <c r="T429" s="1">
        <f>MIN($C429)</f>
        <v>0</v>
      </c>
      <c r="U429" s="1">
        <f>MIN($D429)</f>
        <v>0</v>
      </c>
      <c r="V429" s="1">
        <f>MIN($E429)</f>
        <v>0</v>
      </c>
      <c r="W429" s="1">
        <f>MIN($F429)</f>
        <v>0</v>
      </c>
      <c r="X429" s="1">
        <f>MIN($G429)</f>
        <v>0</v>
      </c>
      <c r="Y429" s="1">
        <f>MIN($H429)</f>
        <v>0</v>
      </c>
      <c r="Z429" s="1">
        <f>MIN($I429)</f>
        <v>0</v>
      </c>
      <c r="AA429" s="1">
        <f>MIN($J429)</f>
        <v>0</v>
      </c>
      <c r="AB429" s="1">
        <f>MIN($K429)</f>
        <v>0</v>
      </c>
      <c r="AC429" s="1">
        <f>MIN($M429)</f>
        <v>0</v>
      </c>
      <c r="AD429" s="1">
        <f>MIN($N429)</f>
        <v>0</v>
      </c>
      <c r="AE429" s="1">
        <f>MIN($P429)</f>
        <v>0</v>
      </c>
      <c r="AF429" s="1">
        <f>MIN($Q429)</f>
        <v>0</v>
      </c>
      <c r="AG429" s="1">
        <f>MIN($R429)</f>
        <v>0</v>
      </c>
      <c r="AH429" s="1">
        <f>MEDIAN($B429)</f>
        <v>0</v>
      </c>
      <c r="AI429" s="1">
        <f>MEDIAN($C429)</f>
        <v>0</v>
      </c>
      <c r="AJ429" s="1">
        <f>MEDIAN($D429)</f>
        <v>0</v>
      </c>
      <c r="AK429" s="1">
        <f>MEDIAN($E429)</f>
        <v>0</v>
      </c>
      <c r="AL429" s="1">
        <f>MEDIAN($F429)</f>
        <v>0</v>
      </c>
      <c r="AM429" s="1">
        <f>MEDIAN($G429)</f>
        <v>0</v>
      </c>
      <c r="AN429" s="1">
        <f>MEDIAN($H429)</f>
        <v>0</v>
      </c>
      <c r="AO429" s="1">
        <f>MEDIAN($I429)</f>
        <v>0</v>
      </c>
      <c r="AP429" s="1">
        <f>MEDIAN($J429)</f>
        <v>0</v>
      </c>
      <c r="AQ429" s="1">
        <f>MEDIAN($K429)</f>
        <v>0</v>
      </c>
      <c r="AR429" s="1">
        <f>MEDIAN($M429)</f>
        <v>0</v>
      </c>
      <c r="AS429" s="1">
        <f>MEDIAN($N429)</f>
        <v>0</v>
      </c>
      <c r="AT429" s="1">
        <f>MEDIAN($P429)</f>
        <v>0</v>
      </c>
      <c r="AU429" s="1">
        <f>MEDIAN($Q429)</f>
        <v>0</v>
      </c>
      <c r="AV429" s="1">
        <f>MEDIAN($R429)</f>
        <v>0</v>
      </c>
      <c r="AW429" s="1">
        <f>MAX($B429)</f>
        <v>0</v>
      </c>
      <c r="AX429" s="1">
        <f>MAX($C429)</f>
        <v>0</v>
      </c>
      <c r="AY429" s="1">
        <f>MAX($D429)</f>
        <v>0</v>
      </c>
      <c r="AZ429" s="1">
        <f>MAX($E429)</f>
        <v>0</v>
      </c>
      <c r="BA429" s="1">
        <f>MAX($F429)</f>
        <v>0</v>
      </c>
      <c r="BB429" s="1">
        <f>MAX($G429)</f>
        <v>0</v>
      </c>
      <c r="BC429" s="1">
        <f>MAX($H429)</f>
        <v>0</v>
      </c>
      <c r="BD429" s="1">
        <f>MAX($I429)</f>
        <v>0</v>
      </c>
      <c r="BE429" s="1">
        <f>MAX($J429)</f>
        <v>0</v>
      </c>
      <c r="BF429" s="1">
        <f>MAX($K429)</f>
        <v>0</v>
      </c>
      <c r="BG429" s="1">
        <f>MAX($M429)</f>
        <v>0</v>
      </c>
      <c r="BH429" s="1">
        <f>MAX($N429)</f>
        <v>0</v>
      </c>
      <c r="BI429" s="1">
        <f>MAX($P429)</f>
        <v>0</v>
      </c>
      <c r="BJ429" s="1">
        <f>MAX($Q429)</f>
        <v>0</v>
      </c>
      <c r="BK429" s="1">
        <f>MAX($R429)</f>
        <v>0</v>
      </c>
    </row>
    <row r="430" spans="1:63">
      <c r="A430" s="1" t="s">
        <v>427</v>
      </c>
      <c r="B430" s="1">
        <v>0</v>
      </c>
      <c r="C430" s="1">
        <v>0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0.02</v>
      </c>
      <c r="J430" s="1">
        <v>3000</v>
      </c>
      <c r="K430" s="1">
        <v>0</v>
      </c>
      <c r="L430" s="1" t="s">
        <v>503</v>
      </c>
      <c r="M430" s="1">
        <v>0</v>
      </c>
      <c r="N430" s="1">
        <v>0</v>
      </c>
      <c r="O430" s="1" t="s">
        <v>507</v>
      </c>
      <c r="P430" s="1">
        <v>1500</v>
      </c>
      <c r="Q430" s="1">
        <v>1</v>
      </c>
      <c r="R430" s="1">
        <v>0</v>
      </c>
      <c r="S430" s="1">
        <f>MIN($B430)</f>
        <v>0</v>
      </c>
      <c r="T430" s="1">
        <f>MIN($C430)</f>
        <v>0</v>
      </c>
      <c r="U430" s="1">
        <f>MIN($D430)</f>
        <v>0</v>
      </c>
      <c r="V430" s="1">
        <f>MIN($E430)</f>
        <v>0</v>
      </c>
      <c r="W430" s="1">
        <f>MIN($F430)</f>
        <v>0</v>
      </c>
      <c r="X430" s="1">
        <f>MIN($G430)</f>
        <v>0</v>
      </c>
      <c r="Y430" s="1">
        <f>MIN($H430)</f>
        <v>0</v>
      </c>
      <c r="Z430" s="1">
        <f>MIN($I430)</f>
        <v>0</v>
      </c>
      <c r="AA430" s="1">
        <f>MIN($J430)</f>
        <v>0</v>
      </c>
      <c r="AB430" s="1">
        <f>MIN($K430)</f>
        <v>0</v>
      </c>
      <c r="AC430" s="1">
        <f>MIN($M430)</f>
        <v>0</v>
      </c>
      <c r="AD430" s="1">
        <f>MIN($N430)</f>
        <v>0</v>
      </c>
      <c r="AE430" s="1">
        <f>MIN($P430)</f>
        <v>0</v>
      </c>
      <c r="AF430" s="1">
        <f>MIN($Q430)</f>
        <v>0</v>
      </c>
      <c r="AG430" s="1">
        <f>MIN($R430)</f>
        <v>0</v>
      </c>
      <c r="AH430" s="1">
        <f>MEDIAN($B430)</f>
        <v>0</v>
      </c>
      <c r="AI430" s="1">
        <f>MEDIAN($C430)</f>
        <v>0</v>
      </c>
      <c r="AJ430" s="1">
        <f>MEDIAN($D430)</f>
        <v>0</v>
      </c>
      <c r="AK430" s="1">
        <f>MEDIAN($E430)</f>
        <v>0</v>
      </c>
      <c r="AL430" s="1">
        <f>MEDIAN($F430)</f>
        <v>0</v>
      </c>
      <c r="AM430" s="1">
        <f>MEDIAN($G430)</f>
        <v>0</v>
      </c>
      <c r="AN430" s="1">
        <f>MEDIAN($H430)</f>
        <v>0</v>
      </c>
      <c r="AO430" s="1">
        <f>MEDIAN($I430)</f>
        <v>0</v>
      </c>
      <c r="AP430" s="1">
        <f>MEDIAN($J430)</f>
        <v>0</v>
      </c>
      <c r="AQ430" s="1">
        <f>MEDIAN($K430)</f>
        <v>0</v>
      </c>
      <c r="AR430" s="1">
        <f>MEDIAN($M430)</f>
        <v>0</v>
      </c>
      <c r="AS430" s="1">
        <f>MEDIAN($N430)</f>
        <v>0</v>
      </c>
      <c r="AT430" s="1">
        <f>MEDIAN($P430)</f>
        <v>0</v>
      </c>
      <c r="AU430" s="1">
        <f>MEDIAN($Q430)</f>
        <v>0</v>
      </c>
      <c r="AV430" s="1">
        <f>MEDIAN($R430)</f>
        <v>0</v>
      </c>
      <c r="AW430" s="1">
        <f>MAX($B430)</f>
        <v>0</v>
      </c>
      <c r="AX430" s="1">
        <f>MAX($C430)</f>
        <v>0</v>
      </c>
      <c r="AY430" s="1">
        <f>MAX($D430)</f>
        <v>0</v>
      </c>
      <c r="AZ430" s="1">
        <f>MAX($E430)</f>
        <v>0</v>
      </c>
      <c r="BA430" s="1">
        <f>MAX($F430)</f>
        <v>0</v>
      </c>
      <c r="BB430" s="1">
        <f>MAX($G430)</f>
        <v>0</v>
      </c>
      <c r="BC430" s="1">
        <f>MAX($H430)</f>
        <v>0</v>
      </c>
      <c r="BD430" s="1">
        <f>MAX($I430)</f>
        <v>0</v>
      </c>
      <c r="BE430" s="1">
        <f>MAX($J430)</f>
        <v>0</v>
      </c>
      <c r="BF430" s="1">
        <f>MAX($K430)</f>
        <v>0</v>
      </c>
      <c r="BG430" s="1">
        <f>MAX($M430)</f>
        <v>0</v>
      </c>
      <c r="BH430" s="1">
        <f>MAX($N430)</f>
        <v>0</v>
      </c>
      <c r="BI430" s="1">
        <f>MAX($P430)</f>
        <v>0</v>
      </c>
      <c r="BJ430" s="1">
        <f>MAX($Q430)</f>
        <v>0</v>
      </c>
      <c r="BK430" s="1">
        <f>MAX($R430)</f>
        <v>0</v>
      </c>
    </row>
    <row r="431" spans="1:63">
      <c r="A431" s="1" t="s">
        <v>428</v>
      </c>
      <c r="B431" s="1">
        <v>0</v>
      </c>
      <c r="C431" s="1">
        <v>0</v>
      </c>
      <c r="D431" s="1">
        <v>0</v>
      </c>
      <c r="E431" s="1">
        <v>0</v>
      </c>
      <c r="F431" s="1">
        <v>0</v>
      </c>
      <c r="G431" s="1">
        <v>0</v>
      </c>
      <c r="H431" s="1">
        <v>0</v>
      </c>
      <c r="I431" s="1">
        <v>0.02</v>
      </c>
      <c r="J431" s="1">
        <v>3000</v>
      </c>
      <c r="K431" s="1">
        <v>0</v>
      </c>
      <c r="L431" s="1" t="s">
        <v>503</v>
      </c>
      <c r="M431" s="1">
        <v>0</v>
      </c>
      <c r="N431" s="1">
        <v>0</v>
      </c>
      <c r="O431" s="1" t="s">
        <v>507</v>
      </c>
      <c r="P431" s="1">
        <v>1500</v>
      </c>
      <c r="Q431" s="1">
        <v>1</v>
      </c>
      <c r="R431" s="1">
        <v>0</v>
      </c>
      <c r="S431" s="1">
        <f>MIN($B431)</f>
        <v>0</v>
      </c>
      <c r="T431" s="1">
        <f>MIN($C431)</f>
        <v>0</v>
      </c>
      <c r="U431" s="1">
        <f>MIN($D431)</f>
        <v>0</v>
      </c>
      <c r="V431" s="1">
        <f>MIN($E431)</f>
        <v>0</v>
      </c>
      <c r="W431" s="1">
        <f>MIN($F431)</f>
        <v>0</v>
      </c>
      <c r="X431" s="1">
        <f>MIN($G431)</f>
        <v>0</v>
      </c>
      <c r="Y431" s="1">
        <f>MIN($H431)</f>
        <v>0</v>
      </c>
      <c r="Z431" s="1">
        <f>MIN($I431)</f>
        <v>0</v>
      </c>
      <c r="AA431" s="1">
        <f>MIN($J431)</f>
        <v>0</v>
      </c>
      <c r="AB431" s="1">
        <f>MIN($K431)</f>
        <v>0</v>
      </c>
      <c r="AC431" s="1">
        <f>MIN($M431)</f>
        <v>0</v>
      </c>
      <c r="AD431" s="1">
        <f>MIN($N431)</f>
        <v>0</v>
      </c>
      <c r="AE431" s="1">
        <f>MIN($P431)</f>
        <v>0</v>
      </c>
      <c r="AF431" s="1">
        <f>MIN($Q431)</f>
        <v>0</v>
      </c>
      <c r="AG431" s="1">
        <f>MIN($R431)</f>
        <v>0</v>
      </c>
      <c r="AH431" s="1">
        <f>MEDIAN($B431)</f>
        <v>0</v>
      </c>
      <c r="AI431" s="1">
        <f>MEDIAN($C431)</f>
        <v>0</v>
      </c>
      <c r="AJ431" s="1">
        <f>MEDIAN($D431)</f>
        <v>0</v>
      </c>
      <c r="AK431" s="1">
        <f>MEDIAN($E431)</f>
        <v>0</v>
      </c>
      <c r="AL431" s="1">
        <f>MEDIAN($F431)</f>
        <v>0</v>
      </c>
      <c r="AM431" s="1">
        <f>MEDIAN($G431)</f>
        <v>0</v>
      </c>
      <c r="AN431" s="1">
        <f>MEDIAN($H431)</f>
        <v>0</v>
      </c>
      <c r="AO431" s="1">
        <f>MEDIAN($I431)</f>
        <v>0</v>
      </c>
      <c r="AP431" s="1">
        <f>MEDIAN($J431)</f>
        <v>0</v>
      </c>
      <c r="AQ431" s="1">
        <f>MEDIAN($K431)</f>
        <v>0</v>
      </c>
      <c r="AR431" s="1">
        <f>MEDIAN($M431)</f>
        <v>0</v>
      </c>
      <c r="AS431" s="1">
        <f>MEDIAN($N431)</f>
        <v>0</v>
      </c>
      <c r="AT431" s="1">
        <f>MEDIAN($P431)</f>
        <v>0</v>
      </c>
      <c r="AU431" s="1">
        <f>MEDIAN($Q431)</f>
        <v>0</v>
      </c>
      <c r="AV431" s="1">
        <f>MEDIAN($R431)</f>
        <v>0</v>
      </c>
      <c r="AW431" s="1">
        <f>MAX($B431)</f>
        <v>0</v>
      </c>
      <c r="AX431" s="1">
        <f>MAX($C431)</f>
        <v>0</v>
      </c>
      <c r="AY431" s="1">
        <f>MAX($D431)</f>
        <v>0</v>
      </c>
      <c r="AZ431" s="1">
        <f>MAX($E431)</f>
        <v>0</v>
      </c>
      <c r="BA431" s="1">
        <f>MAX($F431)</f>
        <v>0</v>
      </c>
      <c r="BB431" s="1">
        <f>MAX($G431)</f>
        <v>0</v>
      </c>
      <c r="BC431" s="1">
        <f>MAX($H431)</f>
        <v>0</v>
      </c>
      <c r="BD431" s="1">
        <f>MAX($I431)</f>
        <v>0</v>
      </c>
      <c r="BE431" s="1">
        <f>MAX($J431)</f>
        <v>0</v>
      </c>
      <c r="BF431" s="1">
        <f>MAX($K431)</f>
        <v>0</v>
      </c>
      <c r="BG431" s="1">
        <f>MAX($M431)</f>
        <v>0</v>
      </c>
      <c r="BH431" s="1">
        <f>MAX($N431)</f>
        <v>0</v>
      </c>
      <c r="BI431" s="1">
        <f>MAX($P431)</f>
        <v>0</v>
      </c>
      <c r="BJ431" s="1">
        <f>MAX($Q431)</f>
        <v>0</v>
      </c>
      <c r="BK431" s="1">
        <f>MAX($R431)</f>
        <v>0</v>
      </c>
    </row>
    <row r="432" spans="1:63">
      <c r="A432" s="1" t="s">
        <v>429</v>
      </c>
      <c r="B432" s="1">
        <v>0</v>
      </c>
      <c r="C432" s="1">
        <v>0</v>
      </c>
      <c r="D432" s="1">
        <v>0</v>
      </c>
      <c r="E432" s="1">
        <v>0</v>
      </c>
      <c r="F432" s="1">
        <v>0</v>
      </c>
      <c r="G432" s="1">
        <v>0</v>
      </c>
      <c r="H432" s="1">
        <v>0</v>
      </c>
      <c r="I432" s="1">
        <v>0.021</v>
      </c>
      <c r="J432" s="1">
        <v>3000</v>
      </c>
      <c r="K432" s="1">
        <v>0</v>
      </c>
      <c r="L432" s="1" t="s">
        <v>503</v>
      </c>
      <c r="M432" s="1">
        <v>0</v>
      </c>
      <c r="N432" s="1">
        <v>0</v>
      </c>
      <c r="O432" s="1" t="s">
        <v>507</v>
      </c>
      <c r="P432" s="1">
        <v>1500</v>
      </c>
      <c r="Q432" s="1">
        <v>1</v>
      </c>
      <c r="R432" s="1">
        <v>0</v>
      </c>
      <c r="S432" s="1">
        <f>MIN($B432)</f>
        <v>0</v>
      </c>
      <c r="T432" s="1">
        <f>MIN($C432)</f>
        <v>0</v>
      </c>
      <c r="U432" s="1">
        <f>MIN($D432)</f>
        <v>0</v>
      </c>
      <c r="V432" s="1">
        <f>MIN($E432)</f>
        <v>0</v>
      </c>
      <c r="W432" s="1">
        <f>MIN($F432)</f>
        <v>0</v>
      </c>
      <c r="X432" s="1">
        <f>MIN($G432)</f>
        <v>0</v>
      </c>
      <c r="Y432" s="1">
        <f>MIN($H432)</f>
        <v>0</v>
      </c>
      <c r="Z432" s="1">
        <f>MIN($I432)</f>
        <v>0</v>
      </c>
      <c r="AA432" s="1">
        <f>MIN($J432)</f>
        <v>0</v>
      </c>
      <c r="AB432" s="1">
        <f>MIN($K432)</f>
        <v>0</v>
      </c>
      <c r="AC432" s="1">
        <f>MIN($M432)</f>
        <v>0</v>
      </c>
      <c r="AD432" s="1">
        <f>MIN($N432)</f>
        <v>0</v>
      </c>
      <c r="AE432" s="1">
        <f>MIN($P432)</f>
        <v>0</v>
      </c>
      <c r="AF432" s="1">
        <f>MIN($Q432)</f>
        <v>0</v>
      </c>
      <c r="AG432" s="1">
        <f>MIN($R432)</f>
        <v>0</v>
      </c>
      <c r="AH432" s="1">
        <f>MEDIAN($B432)</f>
        <v>0</v>
      </c>
      <c r="AI432" s="1">
        <f>MEDIAN($C432)</f>
        <v>0</v>
      </c>
      <c r="AJ432" s="1">
        <f>MEDIAN($D432)</f>
        <v>0</v>
      </c>
      <c r="AK432" s="1">
        <f>MEDIAN($E432)</f>
        <v>0</v>
      </c>
      <c r="AL432" s="1">
        <f>MEDIAN($F432)</f>
        <v>0</v>
      </c>
      <c r="AM432" s="1">
        <f>MEDIAN($G432)</f>
        <v>0</v>
      </c>
      <c r="AN432" s="1">
        <f>MEDIAN($H432)</f>
        <v>0</v>
      </c>
      <c r="AO432" s="1">
        <f>MEDIAN($I432)</f>
        <v>0</v>
      </c>
      <c r="AP432" s="1">
        <f>MEDIAN($J432)</f>
        <v>0</v>
      </c>
      <c r="AQ432" s="1">
        <f>MEDIAN($K432)</f>
        <v>0</v>
      </c>
      <c r="AR432" s="1">
        <f>MEDIAN($M432)</f>
        <v>0</v>
      </c>
      <c r="AS432" s="1">
        <f>MEDIAN($N432)</f>
        <v>0</v>
      </c>
      <c r="AT432" s="1">
        <f>MEDIAN($P432)</f>
        <v>0</v>
      </c>
      <c r="AU432" s="1">
        <f>MEDIAN($Q432)</f>
        <v>0</v>
      </c>
      <c r="AV432" s="1">
        <f>MEDIAN($R432)</f>
        <v>0</v>
      </c>
      <c r="AW432" s="1">
        <f>MAX($B432)</f>
        <v>0</v>
      </c>
      <c r="AX432" s="1">
        <f>MAX($C432)</f>
        <v>0</v>
      </c>
      <c r="AY432" s="1">
        <f>MAX($D432)</f>
        <v>0</v>
      </c>
      <c r="AZ432" s="1">
        <f>MAX($E432)</f>
        <v>0</v>
      </c>
      <c r="BA432" s="1">
        <f>MAX($F432)</f>
        <v>0</v>
      </c>
      <c r="BB432" s="1">
        <f>MAX($G432)</f>
        <v>0</v>
      </c>
      <c r="BC432" s="1">
        <f>MAX($H432)</f>
        <v>0</v>
      </c>
      <c r="BD432" s="1">
        <f>MAX($I432)</f>
        <v>0</v>
      </c>
      <c r="BE432" s="1">
        <f>MAX($J432)</f>
        <v>0</v>
      </c>
      <c r="BF432" s="1">
        <f>MAX($K432)</f>
        <v>0</v>
      </c>
      <c r="BG432" s="1">
        <f>MAX($M432)</f>
        <v>0</v>
      </c>
      <c r="BH432" s="1">
        <f>MAX($N432)</f>
        <v>0</v>
      </c>
      <c r="BI432" s="1">
        <f>MAX($P432)</f>
        <v>0</v>
      </c>
      <c r="BJ432" s="1">
        <f>MAX($Q432)</f>
        <v>0</v>
      </c>
      <c r="BK432" s="1">
        <f>MAX($R432)</f>
        <v>0</v>
      </c>
    </row>
    <row r="433" spans="1:63">
      <c r="A433" s="1" t="s">
        <v>430</v>
      </c>
      <c r="B433" s="1">
        <v>0</v>
      </c>
      <c r="C433" s="1">
        <v>0</v>
      </c>
      <c r="D433" s="1">
        <v>0</v>
      </c>
      <c r="E433" s="1">
        <v>0</v>
      </c>
      <c r="F433" s="1">
        <v>0</v>
      </c>
      <c r="G433" s="1">
        <v>0</v>
      </c>
      <c r="H433" s="1">
        <v>0</v>
      </c>
      <c r="I433" s="1">
        <v>0.018</v>
      </c>
      <c r="J433" s="1">
        <v>3000</v>
      </c>
      <c r="K433" s="1">
        <v>0</v>
      </c>
      <c r="L433" s="1" t="s">
        <v>503</v>
      </c>
      <c r="M433" s="1">
        <v>0</v>
      </c>
      <c r="N433" s="1">
        <v>0</v>
      </c>
      <c r="O433" s="1" t="s">
        <v>507</v>
      </c>
      <c r="P433" s="1">
        <v>1500</v>
      </c>
      <c r="Q433" s="1">
        <v>1</v>
      </c>
      <c r="R433" s="1">
        <v>0</v>
      </c>
      <c r="S433" s="1">
        <f>MIN($B433)</f>
        <v>0</v>
      </c>
      <c r="T433" s="1">
        <f>MIN($C433)</f>
        <v>0</v>
      </c>
      <c r="U433" s="1">
        <f>MIN($D433)</f>
        <v>0</v>
      </c>
      <c r="V433" s="1">
        <f>MIN($E433)</f>
        <v>0</v>
      </c>
      <c r="W433" s="1">
        <f>MIN($F433)</f>
        <v>0</v>
      </c>
      <c r="X433" s="1">
        <f>MIN($G433)</f>
        <v>0</v>
      </c>
      <c r="Y433" s="1">
        <f>MIN($H433)</f>
        <v>0</v>
      </c>
      <c r="Z433" s="1">
        <f>MIN($I433)</f>
        <v>0</v>
      </c>
      <c r="AA433" s="1">
        <f>MIN($J433)</f>
        <v>0</v>
      </c>
      <c r="AB433" s="1">
        <f>MIN($K433)</f>
        <v>0</v>
      </c>
      <c r="AC433" s="1">
        <f>MIN($M433)</f>
        <v>0</v>
      </c>
      <c r="AD433" s="1">
        <f>MIN($N433)</f>
        <v>0</v>
      </c>
      <c r="AE433" s="1">
        <f>MIN($P433)</f>
        <v>0</v>
      </c>
      <c r="AF433" s="1">
        <f>MIN($Q433)</f>
        <v>0</v>
      </c>
      <c r="AG433" s="1">
        <f>MIN($R433)</f>
        <v>0</v>
      </c>
      <c r="AH433" s="1">
        <f>MEDIAN($B433)</f>
        <v>0</v>
      </c>
      <c r="AI433" s="1">
        <f>MEDIAN($C433)</f>
        <v>0</v>
      </c>
      <c r="AJ433" s="1">
        <f>MEDIAN($D433)</f>
        <v>0</v>
      </c>
      <c r="AK433" s="1">
        <f>MEDIAN($E433)</f>
        <v>0</v>
      </c>
      <c r="AL433" s="1">
        <f>MEDIAN($F433)</f>
        <v>0</v>
      </c>
      <c r="AM433" s="1">
        <f>MEDIAN($G433)</f>
        <v>0</v>
      </c>
      <c r="AN433" s="1">
        <f>MEDIAN($H433)</f>
        <v>0</v>
      </c>
      <c r="AO433" s="1">
        <f>MEDIAN($I433)</f>
        <v>0</v>
      </c>
      <c r="AP433" s="1">
        <f>MEDIAN($J433)</f>
        <v>0</v>
      </c>
      <c r="AQ433" s="1">
        <f>MEDIAN($K433)</f>
        <v>0</v>
      </c>
      <c r="AR433" s="1">
        <f>MEDIAN($M433)</f>
        <v>0</v>
      </c>
      <c r="AS433" s="1">
        <f>MEDIAN($N433)</f>
        <v>0</v>
      </c>
      <c r="AT433" s="1">
        <f>MEDIAN($P433)</f>
        <v>0</v>
      </c>
      <c r="AU433" s="1">
        <f>MEDIAN($Q433)</f>
        <v>0</v>
      </c>
      <c r="AV433" s="1">
        <f>MEDIAN($R433)</f>
        <v>0</v>
      </c>
      <c r="AW433" s="1">
        <f>MAX($B433)</f>
        <v>0</v>
      </c>
      <c r="AX433" s="1">
        <f>MAX($C433)</f>
        <v>0</v>
      </c>
      <c r="AY433" s="1">
        <f>MAX($D433)</f>
        <v>0</v>
      </c>
      <c r="AZ433" s="1">
        <f>MAX($E433)</f>
        <v>0</v>
      </c>
      <c r="BA433" s="1">
        <f>MAX($F433)</f>
        <v>0</v>
      </c>
      <c r="BB433" s="1">
        <f>MAX($G433)</f>
        <v>0</v>
      </c>
      <c r="BC433" s="1">
        <f>MAX($H433)</f>
        <v>0</v>
      </c>
      <c r="BD433" s="1">
        <f>MAX($I433)</f>
        <v>0</v>
      </c>
      <c r="BE433" s="1">
        <f>MAX($J433)</f>
        <v>0</v>
      </c>
      <c r="BF433" s="1">
        <f>MAX($K433)</f>
        <v>0</v>
      </c>
      <c r="BG433" s="1">
        <f>MAX($M433)</f>
        <v>0</v>
      </c>
      <c r="BH433" s="1">
        <f>MAX($N433)</f>
        <v>0</v>
      </c>
      <c r="BI433" s="1">
        <f>MAX($P433)</f>
        <v>0</v>
      </c>
      <c r="BJ433" s="1">
        <f>MAX($Q433)</f>
        <v>0</v>
      </c>
      <c r="BK433" s="1">
        <f>MAX($R433)</f>
        <v>0</v>
      </c>
    </row>
    <row r="434" spans="1:63">
      <c r="A434" s="1" t="s">
        <v>431</v>
      </c>
      <c r="B434" s="1">
        <v>0</v>
      </c>
      <c r="C434" s="1">
        <v>0</v>
      </c>
      <c r="D434" s="1">
        <v>0</v>
      </c>
      <c r="E434" s="1">
        <v>0</v>
      </c>
      <c r="F434" s="1">
        <v>0</v>
      </c>
      <c r="G434" s="1">
        <v>0</v>
      </c>
      <c r="H434" s="1">
        <v>0</v>
      </c>
      <c r="I434" s="1">
        <v>0.019</v>
      </c>
      <c r="J434" s="1">
        <v>3000</v>
      </c>
      <c r="K434" s="1">
        <v>0</v>
      </c>
      <c r="L434" s="1" t="s">
        <v>503</v>
      </c>
      <c r="M434" s="1">
        <v>0</v>
      </c>
      <c r="N434" s="1">
        <v>0</v>
      </c>
      <c r="O434" s="1" t="s">
        <v>507</v>
      </c>
      <c r="P434" s="1">
        <v>1500</v>
      </c>
      <c r="Q434" s="1">
        <v>1</v>
      </c>
      <c r="R434" s="1">
        <v>0</v>
      </c>
      <c r="S434" s="1">
        <f>MIN($B434)</f>
        <v>0</v>
      </c>
      <c r="T434" s="1">
        <f>MIN($C434)</f>
        <v>0</v>
      </c>
      <c r="U434" s="1">
        <f>MIN($D434)</f>
        <v>0</v>
      </c>
      <c r="V434" s="1">
        <f>MIN($E434)</f>
        <v>0</v>
      </c>
      <c r="W434" s="1">
        <f>MIN($F434)</f>
        <v>0</v>
      </c>
      <c r="X434" s="1">
        <f>MIN($G434)</f>
        <v>0</v>
      </c>
      <c r="Y434" s="1">
        <f>MIN($H434)</f>
        <v>0</v>
      </c>
      <c r="Z434" s="1">
        <f>MIN($I434)</f>
        <v>0</v>
      </c>
      <c r="AA434" s="1">
        <f>MIN($J434)</f>
        <v>0</v>
      </c>
      <c r="AB434" s="1">
        <f>MIN($K434)</f>
        <v>0</v>
      </c>
      <c r="AC434" s="1">
        <f>MIN($M434)</f>
        <v>0</v>
      </c>
      <c r="AD434" s="1">
        <f>MIN($N434)</f>
        <v>0</v>
      </c>
      <c r="AE434" s="1">
        <f>MIN($P434)</f>
        <v>0</v>
      </c>
      <c r="AF434" s="1">
        <f>MIN($Q434)</f>
        <v>0</v>
      </c>
      <c r="AG434" s="1">
        <f>MIN($R434)</f>
        <v>0</v>
      </c>
      <c r="AH434" s="1">
        <f>MEDIAN($B434)</f>
        <v>0</v>
      </c>
      <c r="AI434" s="1">
        <f>MEDIAN($C434)</f>
        <v>0</v>
      </c>
      <c r="AJ434" s="1">
        <f>MEDIAN($D434)</f>
        <v>0</v>
      </c>
      <c r="AK434" s="1">
        <f>MEDIAN($E434)</f>
        <v>0</v>
      </c>
      <c r="AL434" s="1">
        <f>MEDIAN($F434)</f>
        <v>0</v>
      </c>
      <c r="AM434" s="1">
        <f>MEDIAN($G434)</f>
        <v>0</v>
      </c>
      <c r="AN434" s="1">
        <f>MEDIAN($H434)</f>
        <v>0</v>
      </c>
      <c r="AO434" s="1">
        <f>MEDIAN($I434)</f>
        <v>0</v>
      </c>
      <c r="AP434" s="1">
        <f>MEDIAN($J434)</f>
        <v>0</v>
      </c>
      <c r="AQ434" s="1">
        <f>MEDIAN($K434)</f>
        <v>0</v>
      </c>
      <c r="AR434" s="1">
        <f>MEDIAN($M434)</f>
        <v>0</v>
      </c>
      <c r="AS434" s="1">
        <f>MEDIAN($N434)</f>
        <v>0</v>
      </c>
      <c r="AT434" s="1">
        <f>MEDIAN($P434)</f>
        <v>0</v>
      </c>
      <c r="AU434" s="1">
        <f>MEDIAN($Q434)</f>
        <v>0</v>
      </c>
      <c r="AV434" s="1">
        <f>MEDIAN($R434)</f>
        <v>0</v>
      </c>
      <c r="AW434" s="1">
        <f>MAX($B434)</f>
        <v>0</v>
      </c>
      <c r="AX434" s="1">
        <f>MAX($C434)</f>
        <v>0</v>
      </c>
      <c r="AY434" s="1">
        <f>MAX($D434)</f>
        <v>0</v>
      </c>
      <c r="AZ434" s="1">
        <f>MAX($E434)</f>
        <v>0</v>
      </c>
      <c r="BA434" s="1">
        <f>MAX($F434)</f>
        <v>0</v>
      </c>
      <c r="BB434" s="1">
        <f>MAX($G434)</f>
        <v>0</v>
      </c>
      <c r="BC434" s="1">
        <f>MAX($H434)</f>
        <v>0</v>
      </c>
      <c r="BD434" s="1">
        <f>MAX($I434)</f>
        <v>0</v>
      </c>
      <c r="BE434" s="1">
        <f>MAX($J434)</f>
        <v>0</v>
      </c>
      <c r="BF434" s="1">
        <f>MAX($K434)</f>
        <v>0</v>
      </c>
      <c r="BG434" s="1">
        <f>MAX($M434)</f>
        <v>0</v>
      </c>
      <c r="BH434" s="1">
        <f>MAX($N434)</f>
        <v>0</v>
      </c>
      <c r="BI434" s="1">
        <f>MAX($P434)</f>
        <v>0</v>
      </c>
      <c r="BJ434" s="1">
        <f>MAX($Q434)</f>
        <v>0</v>
      </c>
      <c r="BK434" s="1">
        <f>MAX($R434)</f>
        <v>0</v>
      </c>
    </row>
    <row r="435" spans="1:63">
      <c r="A435" s="1" t="s">
        <v>432</v>
      </c>
      <c r="B435" s="1">
        <v>0</v>
      </c>
      <c r="C435" s="1">
        <v>0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0.019</v>
      </c>
      <c r="J435" s="1">
        <v>3000</v>
      </c>
      <c r="K435" s="1">
        <v>0</v>
      </c>
      <c r="L435" s="1" t="s">
        <v>503</v>
      </c>
      <c r="M435" s="1">
        <v>0</v>
      </c>
      <c r="N435" s="1">
        <v>0</v>
      </c>
      <c r="O435" s="1" t="s">
        <v>507</v>
      </c>
      <c r="P435" s="1">
        <v>1500</v>
      </c>
      <c r="Q435" s="1">
        <v>1</v>
      </c>
      <c r="R435" s="1">
        <v>0</v>
      </c>
      <c r="S435" s="1">
        <f>MIN($B435)</f>
        <v>0</v>
      </c>
      <c r="T435" s="1">
        <f>MIN($C435)</f>
        <v>0</v>
      </c>
      <c r="U435" s="1">
        <f>MIN($D435)</f>
        <v>0</v>
      </c>
      <c r="V435" s="1">
        <f>MIN($E435)</f>
        <v>0</v>
      </c>
      <c r="W435" s="1">
        <f>MIN($F435)</f>
        <v>0</v>
      </c>
      <c r="X435" s="1">
        <f>MIN($G435)</f>
        <v>0</v>
      </c>
      <c r="Y435" s="1">
        <f>MIN($H435)</f>
        <v>0</v>
      </c>
      <c r="Z435" s="1">
        <f>MIN($I435)</f>
        <v>0</v>
      </c>
      <c r="AA435" s="1">
        <f>MIN($J435)</f>
        <v>0</v>
      </c>
      <c r="AB435" s="1">
        <f>MIN($K435)</f>
        <v>0</v>
      </c>
      <c r="AC435" s="1">
        <f>MIN($M435)</f>
        <v>0</v>
      </c>
      <c r="AD435" s="1">
        <f>MIN($N435)</f>
        <v>0</v>
      </c>
      <c r="AE435" s="1">
        <f>MIN($P435)</f>
        <v>0</v>
      </c>
      <c r="AF435" s="1">
        <f>MIN($Q435)</f>
        <v>0</v>
      </c>
      <c r="AG435" s="1">
        <f>MIN($R435)</f>
        <v>0</v>
      </c>
      <c r="AH435" s="1">
        <f>MEDIAN($B435)</f>
        <v>0</v>
      </c>
      <c r="AI435" s="1">
        <f>MEDIAN($C435)</f>
        <v>0</v>
      </c>
      <c r="AJ435" s="1">
        <f>MEDIAN($D435)</f>
        <v>0</v>
      </c>
      <c r="AK435" s="1">
        <f>MEDIAN($E435)</f>
        <v>0</v>
      </c>
      <c r="AL435" s="1">
        <f>MEDIAN($F435)</f>
        <v>0</v>
      </c>
      <c r="AM435" s="1">
        <f>MEDIAN($G435)</f>
        <v>0</v>
      </c>
      <c r="AN435" s="1">
        <f>MEDIAN($H435)</f>
        <v>0</v>
      </c>
      <c r="AO435" s="1">
        <f>MEDIAN($I435)</f>
        <v>0</v>
      </c>
      <c r="AP435" s="1">
        <f>MEDIAN($J435)</f>
        <v>0</v>
      </c>
      <c r="AQ435" s="1">
        <f>MEDIAN($K435)</f>
        <v>0</v>
      </c>
      <c r="AR435" s="1">
        <f>MEDIAN($M435)</f>
        <v>0</v>
      </c>
      <c r="AS435" s="1">
        <f>MEDIAN($N435)</f>
        <v>0</v>
      </c>
      <c r="AT435" s="1">
        <f>MEDIAN($P435)</f>
        <v>0</v>
      </c>
      <c r="AU435" s="1">
        <f>MEDIAN($Q435)</f>
        <v>0</v>
      </c>
      <c r="AV435" s="1">
        <f>MEDIAN($R435)</f>
        <v>0</v>
      </c>
      <c r="AW435" s="1">
        <f>MAX($B435)</f>
        <v>0</v>
      </c>
      <c r="AX435" s="1">
        <f>MAX($C435)</f>
        <v>0</v>
      </c>
      <c r="AY435" s="1">
        <f>MAX($D435)</f>
        <v>0</v>
      </c>
      <c r="AZ435" s="1">
        <f>MAX($E435)</f>
        <v>0</v>
      </c>
      <c r="BA435" s="1">
        <f>MAX($F435)</f>
        <v>0</v>
      </c>
      <c r="BB435" s="1">
        <f>MAX($G435)</f>
        <v>0</v>
      </c>
      <c r="BC435" s="1">
        <f>MAX($H435)</f>
        <v>0</v>
      </c>
      <c r="BD435" s="1">
        <f>MAX($I435)</f>
        <v>0</v>
      </c>
      <c r="BE435" s="1">
        <f>MAX($J435)</f>
        <v>0</v>
      </c>
      <c r="BF435" s="1">
        <f>MAX($K435)</f>
        <v>0</v>
      </c>
      <c r="BG435" s="1">
        <f>MAX($M435)</f>
        <v>0</v>
      </c>
      <c r="BH435" s="1">
        <f>MAX($N435)</f>
        <v>0</v>
      </c>
      <c r="BI435" s="1">
        <f>MAX($P435)</f>
        <v>0</v>
      </c>
      <c r="BJ435" s="1">
        <f>MAX($Q435)</f>
        <v>0</v>
      </c>
      <c r="BK435" s="1">
        <f>MAX($R435)</f>
        <v>0</v>
      </c>
    </row>
    <row r="436" spans="1:63">
      <c r="A436" s="1" t="s">
        <v>433</v>
      </c>
      <c r="B436" s="1">
        <v>0</v>
      </c>
      <c r="C436" s="1">
        <v>0</v>
      </c>
      <c r="D436" s="1">
        <v>0</v>
      </c>
      <c r="E436" s="1">
        <v>0</v>
      </c>
      <c r="F436" s="1">
        <v>0</v>
      </c>
      <c r="G436" s="1">
        <v>0</v>
      </c>
      <c r="H436" s="1">
        <v>0</v>
      </c>
      <c r="I436" s="1">
        <v>0.018</v>
      </c>
      <c r="J436" s="1">
        <v>3000</v>
      </c>
      <c r="K436" s="1">
        <v>0</v>
      </c>
      <c r="L436" s="1" t="s">
        <v>503</v>
      </c>
      <c r="M436" s="1">
        <v>0</v>
      </c>
      <c r="N436" s="1">
        <v>0</v>
      </c>
      <c r="O436" s="1" t="s">
        <v>507</v>
      </c>
      <c r="P436" s="1">
        <v>1500</v>
      </c>
      <c r="Q436" s="1">
        <v>1</v>
      </c>
      <c r="R436" s="1">
        <v>0</v>
      </c>
      <c r="S436" s="1">
        <f>MIN($B436)</f>
        <v>0</v>
      </c>
      <c r="T436" s="1">
        <f>MIN($C436)</f>
        <v>0</v>
      </c>
      <c r="U436" s="1">
        <f>MIN($D436)</f>
        <v>0</v>
      </c>
      <c r="V436" s="1">
        <f>MIN($E436)</f>
        <v>0</v>
      </c>
      <c r="W436" s="1">
        <f>MIN($F436)</f>
        <v>0</v>
      </c>
      <c r="X436" s="1">
        <f>MIN($G436)</f>
        <v>0</v>
      </c>
      <c r="Y436" s="1">
        <f>MIN($H436)</f>
        <v>0</v>
      </c>
      <c r="Z436" s="1">
        <f>MIN($I436)</f>
        <v>0</v>
      </c>
      <c r="AA436" s="1">
        <f>MIN($J436)</f>
        <v>0</v>
      </c>
      <c r="AB436" s="1">
        <f>MIN($K436)</f>
        <v>0</v>
      </c>
      <c r="AC436" s="1">
        <f>MIN($M436)</f>
        <v>0</v>
      </c>
      <c r="AD436" s="1">
        <f>MIN($N436)</f>
        <v>0</v>
      </c>
      <c r="AE436" s="1">
        <f>MIN($P436)</f>
        <v>0</v>
      </c>
      <c r="AF436" s="1">
        <f>MIN($Q436)</f>
        <v>0</v>
      </c>
      <c r="AG436" s="1">
        <f>MIN($R436)</f>
        <v>0</v>
      </c>
      <c r="AH436" s="1">
        <f>MEDIAN($B436)</f>
        <v>0</v>
      </c>
      <c r="AI436" s="1">
        <f>MEDIAN($C436)</f>
        <v>0</v>
      </c>
      <c r="AJ436" s="1">
        <f>MEDIAN($D436)</f>
        <v>0</v>
      </c>
      <c r="AK436" s="1">
        <f>MEDIAN($E436)</f>
        <v>0</v>
      </c>
      <c r="AL436" s="1">
        <f>MEDIAN($F436)</f>
        <v>0</v>
      </c>
      <c r="AM436" s="1">
        <f>MEDIAN($G436)</f>
        <v>0</v>
      </c>
      <c r="AN436" s="1">
        <f>MEDIAN($H436)</f>
        <v>0</v>
      </c>
      <c r="AO436" s="1">
        <f>MEDIAN($I436)</f>
        <v>0</v>
      </c>
      <c r="AP436" s="1">
        <f>MEDIAN($J436)</f>
        <v>0</v>
      </c>
      <c r="AQ436" s="1">
        <f>MEDIAN($K436)</f>
        <v>0</v>
      </c>
      <c r="AR436" s="1">
        <f>MEDIAN($M436)</f>
        <v>0</v>
      </c>
      <c r="AS436" s="1">
        <f>MEDIAN($N436)</f>
        <v>0</v>
      </c>
      <c r="AT436" s="1">
        <f>MEDIAN($P436)</f>
        <v>0</v>
      </c>
      <c r="AU436" s="1">
        <f>MEDIAN($Q436)</f>
        <v>0</v>
      </c>
      <c r="AV436" s="1">
        <f>MEDIAN($R436)</f>
        <v>0</v>
      </c>
      <c r="AW436" s="1">
        <f>MAX($B436)</f>
        <v>0</v>
      </c>
      <c r="AX436" s="1">
        <f>MAX($C436)</f>
        <v>0</v>
      </c>
      <c r="AY436" s="1">
        <f>MAX($D436)</f>
        <v>0</v>
      </c>
      <c r="AZ436" s="1">
        <f>MAX($E436)</f>
        <v>0</v>
      </c>
      <c r="BA436" s="1">
        <f>MAX($F436)</f>
        <v>0</v>
      </c>
      <c r="BB436" s="1">
        <f>MAX($G436)</f>
        <v>0</v>
      </c>
      <c r="BC436" s="1">
        <f>MAX($H436)</f>
        <v>0</v>
      </c>
      <c r="BD436" s="1">
        <f>MAX($I436)</f>
        <v>0</v>
      </c>
      <c r="BE436" s="1">
        <f>MAX($J436)</f>
        <v>0</v>
      </c>
      <c r="BF436" s="1">
        <f>MAX($K436)</f>
        <v>0</v>
      </c>
      <c r="BG436" s="1">
        <f>MAX($M436)</f>
        <v>0</v>
      </c>
      <c r="BH436" s="1">
        <f>MAX($N436)</f>
        <v>0</v>
      </c>
      <c r="BI436" s="1">
        <f>MAX($P436)</f>
        <v>0</v>
      </c>
      <c r="BJ436" s="1">
        <f>MAX($Q436)</f>
        <v>0</v>
      </c>
      <c r="BK436" s="1">
        <f>MAX($R436)</f>
        <v>0</v>
      </c>
    </row>
    <row r="437" spans="1:63">
      <c r="A437" s="1" t="s">
        <v>434</v>
      </c>
      <c r="B437" s="1">
        <v>0</v>
      </c>
      <c r="C437" s="1">
        <v>0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0.019</v>
      </c>
      <c r="J437" s="1">
        <v>3000</v>
      </c>
      <c r="K437" s="1">
        <v>0</v>
      </c>
      <c r="L437" s="1" t="s">
        <v>503</v>
      </c>
      <c r="M437" s="1">
        <v>0</v>
      </c>
      <c r="N437" s="1">
        <v>0</v>
      </c>
      <c r="O437" s="1" t="s">
        <v>507</v>
      </c>
      <c r="P437" s="1">
        <v>1500</v>
      </c>
      <c r="Q437" s="1">
        <v>1</v>
      </c>
      <c r="R437" s="1">
        <v>0</v>
      </c>
      <c r="S437" s="1">
        <f>MIN($B437)</f>
        <v>0</v>
      </c>
      <c r="T437" s="1">
        <f>MIN($C437)</f>
        <v>0</v>
      </c>
      <c r="U437" s="1">
        <f>MIN($D437)</f>
        <v>0</v>
      </c>
      <c r="V437" s="1">
        <f>MIN($E437)</f>
        <v>0</v>
      </c>
      <c r="W437" s="1">
        <f>MIN($F437)</f>
        <v>0</v>
      </c>
      <c r="X437" s="1">
        <f>MIN($G437)</f>
        <v>0</v>
      </c>
      <c r="Y437" s="1">
        <f>MIN($H437)</f>
        <v>0</v>
      </c>
      <c r="Z437" s="1">
        <f>MIN($I437)</f>
        <v>0</v>
      </c>
      <c r="AA437" s="1">
        <f>MIN($J437)</f>
        <v>0</v>
      </c>
      <c r="AB437" s="1">
        <f>MIN($K437)</f>
        <v>0</v>
      </c>
      <c r="AC437" s="1">
        <f>MIN($M437)</f>
        <v>0</v>
      </c>
      <c r="AD437" s="1">
        <f>MIN($N437)</f>
        <v>0</v>
      </c>
      <c r="AE437" s="1">
        <f>MIN($P437)</f>
        <v>0</v>
      </c>
      <c r="AF437" s="1">
        <f>MIN($Q437)</f>
        <v>0</v>
      </c>
      <c r="AG437" s="1">
        <f>MIN($R437)</f>
        <v>0</v>
      </c>
      <c r="AH437" s="1">
        <f>MEDIAN($B437)</f>
        <v>0</v>
      </c>
      <c r="AI437" s="1">
        <f>MEDIAN($C437)</f>
        <v>0</v>
      </c>
      <c r="AJ437" s="1">
        <f>MEDIAN($D437)</f>
        <v>0</v>
      </c>
      <c r="AK437" s="1">
        <f>MEDIAN($E437)</f>
        <v>0</v>
      </c>
      <c r="AL437" s="1">
        <f>MEDIAN($F437)</f>
        <v>0</v>
      </c>
      <c r="AM437" s="1">
        <f>MEDIAN($G437)</f>
        <v>0</v>
      </c>
      <c r="AN437" s="1">
        <f>MEDIAN($H437)</f>
        <v>0</v>
      </c>
      <c r="AO437" s="1">
        <f>MEDIAN($I437)</f>
        <v>0</v>
      </c>
      <c r="AP437" s="1">
        <f>MEDIAN($J437)</f>
        <v>0</v>
      </c>
      <c r="AQ437" s="1">
        <f>MEDIAN($K437)</f>
        <v>0</v>
      </c>
      <c r="AR437" s="1">
        <f>MEDIAN($M437)</f>
        <v>0</v>
      </c>
      <c r="AS437" s="1">
        <f>MEDIAN($N437)</f>
        <v>0</v>
      </c>
      <c r="AT437" s="1">
        <f>MEDIAN($P437)</f>
        <v>0</v>
      </c>
      <c r="AU437" s="1">
        <f>MEDIAN($Q437)</f>
        <v>0</v>
      </c>
      <c r="AV437" s="1">
        <f>MEDIAN($R437)</f>
        <v>0</v>
      </c>
      <c r="AW437" s="1">
        <f>MAX($B437)</f>
        <v>0</v>
      </c>
      <c r="AX437" s="1">
        <f>MAX($C437)</f>
        <v>0</v>
      </c>
      <c r="AY437" s="1">
        <f>MAX($D437)</f>
        <v>0</v>
      </c>
      <c r="AZ437" s="1">
        <f>MAX($E437)</f>
        <v>0</v>
      </c>
      <c r="BA437" s="1">
        <f>MAX($F437)</f>
        <v>0</v>
      </c>
      <c r="BB437" s="1">
        <f>MAX($G437)</f>
        <v>0</v>
      </c>
      <c r="BC437" s="1">
        <f>MAX($H437)</f>
        <v>0</v>
      </c>
      <c r="BD437" s="1">
        <f>MAX($I437)</f>
        <v>0</v>
      </c>
      <c r="BE437" s="1">
        <f>MAX($J437)</f>
        <v>0</v>
      </c>
      <c r="BF437" s="1">
        <f>MAX($K437)</f>
        <v>0</v>
      </c>
      <c r="BG437" s="1">
        <f>MAX($M437)</f>
        <v>0</v>
      </c>
      <c r="BH437" s="1">
        <f>MAX($N437)</f>
        <v>0</v>
      </c>
      <c r="BI437" s="1">
        <f>MAX($P437)</f>
        <v>0</v>
      </c>
      <c r="BJ437" s="1">
        <f>MAX($Q437)</f>
        <v>0</v>
      </c>
      <c r="BK437" s="1">
        <f>MAX($R437)</f>
        <v>0</v>
      </c>
    </row>
    <row r="438" spans="1:63">
      <c r="A438" s="1" t="s">
        <v>435</v>
      </c>
      <c r="B438" s="1">
        <v>0</v>
      </c>
      <c r="C438" s="1">
        <v>0</v>
      </c>
      <c r="D438" s="1">
        <v>0</v>
      </c>
      <c r="E438" s="1">
        <v>0</v>
      </c>
      <c r="F438" s="1">
        <v>0</v>
      </c>
      <c r="G438" s="1">
        <v>0</v>
      </c>
      <c r="H438" s="1">
        <v>0</v>
      </c>
      <c r="I438" s="1">
        <v>0.021</v>
      </c>
      <c r="J438" s="1">
        <v>3000</v>
      </c>
      <c r="K438" s="1">
        <v>0</v>
      </c>
      <c r="L438" s="1" t="s">
        <v>503</v>
      </c>
      <c r="M438" s="1">
        <v>0</v>
      </c>
      <c r="N438" s="1">
        <v>0</v>
      </c>
      <c r="O438" s="1" t="s">
        <v>507</v>
      </c>
      <c r="P438" s="1">
        <v>1500</v>
      </c>
      <c r="Q438" s="1">
        <v>1</v>
      </c>
      <c r="R438" s="1">
        <v>0</v>
      </c>
      <c r="S438" s="1">
        <f>MIN($B438)</f>
        <v>0</v>
      </c>
      <c r="T438" s="1">
        <f>MIN($C438)</f>
        <v>0</v>
      </c>
      <c r="U438" s="1">
        <f>MIN($D438)</f>
        <v>0</v>
      </c>
      <c r="V438" s="1">
        <f>MIN($E438)</f>
        <v>0</v>
      </c>
      <c r="W438" s="1">
        <f>MIN($F438)</f>
        <v>0</v>
      </c>
      <c r="X438" s="1">
        <f>MIN($G438)</f>
        <v>0</v>
      </c>
      <c r="Y438" s="1">
        <f>MIN($H438)</f>
        <v>0</v>
      </c>
      <c r="Z438" s="1">
        <f>MIN($I438)</f>
        <v>0</v>
      </c>
      <c r="AA438" s="1">
        <f>MIN($J438)</f>
        <v>0</v>
      </c>
      <c r="AB438" s="1">
        <f>MIN($K438)</f>
        <v>0</v>
      </c>
      <c r="AC438" s="1">
        <f>MIN($M438)</f>
        <v>0</v>
      </c>
      <c r="AD438" s="1">
        <f>MIN($N438)</f>
        <v>0</v>
      </c>
      <c r="AE438" s="1">
        <f>MIN($P438)</f>
        <v>0</v>
      </c>
      <c r="AF438" s="1">
        <f>MIN($Q438)</f>
        <v>0</v>
      </c>
      <c r="AG438" s="1">
        <f>MIN($R438)</f>
        <v>0</v>
      </c>
      <c r="AH438" s="1">
        <f>MEDIAN($B438)</f>
        <v>0</v>
      </c>
      <c r="AI438" s="1">
        <f>MEDIAN($C438)</f>
        <v>0</v>
      </c>
      <c r="AJ438" s="1">
        <f>MEDIAN($D438)</f>
        <v>0</v>
      </c>
      <c r="AK438" s="1">
        <f>MEDIAN($E438)</f>
        <v>0</v>
      </c>
      <c r="AL438" s="1">
        <f>MEDIAN($F438)</f>
        <v>0</v>
      </c>
      <c r="AM438" s="1">
        <f>MEDIAN($G438)</f>
        <v>0</v>
      </c>
      <c r="AN438" s="1">
        <f>MEDIAN($H438)</f>
        <v>0</v>
      </c>
      <c r="AO438" s="1">
        <f>MEDIAN($I438)</f>
        <v>0</v>
      </c>
      <c r="AP438" s="1">
        <f>MEDIAN($J438)</f>
        <v>0</v>
      </c>
      <c r="AQ438" s="1">
        <f>MEDIAN($K438)</f>
        <v>0</v>
      </c>
      <c r="AR438" s="1">
        <f>MEDIAN($M438)</f>
        <v>0</v>
      </c>
      <c r="AS438" s="1">
        <f>MEDIAN($N438)</f>
        <v>0</v>
      </c>
      <c r="AT438" s="1">
        <f>MEDIAN($P438)</f>
        <v>0</v>
      </c>
      <c r="AU438" s="1">
        <f>MEDIAN($Q438)</f>
        <v>0</v>
      </c>
      <c r="AV438" s="1">
        <f>MEDIAN($R438)</f>
        <v>0</v>
      </c>
      <c r="AW438" s="1">
        <f>MAX($B438)</f>
        <v>0</v>
      </c>
      <c r="AX438" s="1">
        <f>MAX($C438)</f>
        <v>0</v>
      </c>
      <c r="AY438" s="1">
        <f>MAX($D438)</f>
        <v>0</v>
      </c>
      <c r="AZ438" s="1">
        <f>MAX($E438)</f>
        <v>0</v>
      </c>
      <c r="BA438" s="1">
        <f>MAX($F438)</f>
        <v>0</v>
      </c>
      <c r="BB438" s="1">
        <f>MAX($G438)</f>
        <v>0</v>
      </c>
      <c r="BC438" s="1">
        <f>MAX($H438)</f>
        <v>0</v>
      </c>
      <c r="BD438" s="1">
        <f>MAX($I438)</f>
        <v>0</v>
      </c>
      <c r="BE438" s="1">
        <f>MAX($J438)</f>
        <v>0</v>
      </c>
      <c r="BF438" s="1">
        <f>MAX($K438)</f>
        <v>0</v>
      </c>
      <c r="BG438" s="1">
        <f>MAX($M438)</f>
        <v>0</v>
      </c>
      <c r="BH438" s="1">
        <f>MAX($N438)</f>
        <v>0</v>
      </c>
      <c r="BI438" s="1">
        <f>MAX($P438)</f>
        <v>0</v>
      </c>
      <c r="BJ438" s="1">
        <f>MAX($Q438)</f>
        <v>0</v>
      </c>
      <c r="BK438" s="1">
        <f>MAX($R438)</f>
        <v>0</v>
      </c>
    </row>
    <row r="439" spans="1:63">
      <c r="A439" s="1" t="s">
        <v>436</v>
      </c>
      <c r="B439" s="1">
        <v>0</v>
      </c>
      <c r="C439" s="1">
        <v>0</v>
      </c>
      <c r="D439" s="1">
        <v>0</v>
      </c>
      <c r="E439" s="1">
        <v>0</v>
      </c>
      <c r="F439" s="1">
        <v>0</v>
      </c>
      <c r="G439" s="1">
        <v>0</v>
      </c>
      <c r="H439" s="1">
        <v>0</v>
      </c>
      <c r="I439" s="1">
        <v>0.019</v>
      </c>
      <c r="J439" s="1">
        <v>3000</v>
      </c>
      <c r="K439" s="1">
        <v>0</v>
      </c>
      <c r="L439" s="1" t="s">
        <v>503</v>
      </c>
      <c r="M439" s="1">
        <v>0</v>
      </c>
      <c r="N439" s="1">
        <v>0</v>
      </c>
      <c r="O439" s="1" t="s">
        <v>507</v>
      </c>
      <c r="P439" s="1">
        <v>1500</v>
      </c>
      <c r="Q439" s="1">
        <v>1</v>
      </c>
      <c r="R439" s="1">
        <v>0</v>
      </c>
      <c r="S439" s="1">
        <f>MIN($B439)</f>
        <v>0</v>
      </c>
      <c r="T439" s="1">
        <f>MIN($C439)</f>
        <v>0</v>
      </c>
      <c r="U439" s="1">
        <f>MIN($D439)</f>
        <v>0</v>
      </c>
      <c r="V439" s="1">
        <f>MIN($E439)</f>
        <v>0</v>
      </c>
      <c r="W439" s="1">
        <f>MIN($F439)</f>
        <v>0</v>
      </c>
      <c r="X439" s="1">
        <f>MIN($G439)</f>
        <v>0</v>
      </c>
      <c r="Y439" s="1">
        <f>MIN($H439)</f>
        <v>0</v>
      </c>
      <c r="Z439" s="1">
        <f>MIN($I439)</f>
        <v>0</v>
      </c>
      <c r="AA439" s="1">
        <f>MIN($J439)</f>
        <v>0</v>
      </c>
      <c r="AB439" s="1">
        <f>MIN($K439)</f>
        <v>0</v>
      </c>
      <c r="AC439" s="1">
        <f>MIN($M439)</f>
        <v>0</v>
      </c>
      <c r="AD439" s="1">
        <f>MIN($N439)</f>
        <v>0</v>
      </c>
      <c r="AE439" s="1">
        <f>MIN($P439)</f>
        <v>0</v>
      </c>
      <c r="AF439" s="1">
        <f>MIN($Q439)</f>
        <v>0</v>
      </c>
      <c r="AG439" s="1">
        <f>MIN($R439)</f>
        <v>0</v>
      </c>
      <c r="AH439" s="1">
        <f>MEDIAN($B439)</f>
        <v>0</v>
      </c>
      <c r="AI439" s="1">
        <f>MEDIAN($C439)</f>
        <v>0</v>
      </c>
      <c r="AJ439" s="1">
        <f>MEDIAN($D439)</f>
        <v>0</v>
      </c>
      <c r="AK439" s="1">
        <f>MEDIAN($E439)</f>
        <v>0</v>
      </c>
      <c r="AL439" s="1">
        <f>MEDIAN($F439)</f>
        <v>0</v>
      </c>
      <c r="AM439" s="1">
        <f>MEDIAN($G439)</f>
        <v>0</v>
      </c>
      <c r="AN439" s="1">
        <f>MEDIAN($H439)</f>
        <v>0</v>
      </c>
      <c r="AO439" s="1">
        <f>MEDIAN($I439)</f>
        <v>0</v>
      </c>
      <c r="AP439" s="1">
        <f>MEDIAN($J439)</f>
        <v>0</v>
      </c>
      <c r="AQ439" s="1">
        <f>MEDIAN($K439)</f>
        <v>0</v>
      </c>
      <c r="AR439" s="1">
        <f>MEDIAN($M439)</f>
        <v>0</v>
      </c>
      <c r="AS439" s="1">
        <f>MEDIAN($N439)</f>
        <v>0</v>
      </c>
      <c r="AT439" s="1">
        <f>MEDIAN($P439)</f>
        <v>0</v>
      </c>
      <c r="AU439" s="1">
        <f>MEDIAN($Q439)</f>
        <v>0</v>
      </c>
      <c r="AV439" s="1">
        <f>MEDIAN($R439)</f>
        <v>0</v>
      </c>
      <c r="AW439" s="1">
        <f>MAX($B439)</f>
        <v>0</v>
      </c>
      <c r="AX439" s="1">
        <f>MAX($C439)</f>
        <v>0</v>
      </c>
      <c r="AY439" s="1">
        <f>MAX($D439)</f>
        <v>0</v>
      </c>
      <c r="AZ439" s="1">
        <f>MAX($E439)</f>
        <v>0</v>
      </c>
      <c r="BA439" s="1">
        <f>MAX($F439)</f>
        <v>0</v>
      </c>
      <c r="BB439" s="1">
        <f>MAX($G439)</f>
        <v>0</v>
      </c>
      <c r="BC439" s="1">
        <f>MAX($H439)</f>
        <v>0</v>
      </c>
      <c r="BD439" s="1">
        <f>MAX($I439)</f>
        <v>0</v>
      </c>
      <c r="BE439" s="1">
        <f>MAX($J439)</f>
        <v>0</v>
      </c>
      <c r="BF439" s="1">
        <f>MAX($K439)</f>
        <v>0</v>
      </c>
      <c r="BG439" s="1">
        <f>MAX($M439)</f>
        <v>0</v>
      </c>
      <c r="BH439" s="1">
        <f>MAX($N439)</f>
        <v>0</v>
      </c>
      <c r="BI439" s="1">
        <f>MAX($P439)</f>
        <v>0</v>
      </c>
      <c r="BJ439" s="1">
        <f>MAX($Q439)</f>
        <v>0</v>
      </c>
      <c r="BK439" s="1">
        <f>MAX($R439)</f>
        <v>0</v>
      </c>
    </row>
    <row r="440" spans="1:63">
      <c r="A440" s="1" t="s">
        <v>437</v>
      </c>
      <c r="B440" s="1">
        <v>0</v>
      </c>
      <c r="C440" s="1">
        <v>0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0.018</v>
      </c>
      <c r="J440" s="1">
        <v>3000</v>
      </c>
      <c r="K440" s="1">
        <v>0</v>
      </c>
      <c r="L440" s="1" t="s">
        <v>503</v>
      </c>
      <c r="M440" s="1">
        <v>0</v>
      </c>
      <c r="N440" s="1">
        <v>0</v>
      </c>
      <c r="O440" s="1" t="s">
        <v>507</v>
      </c>
      <c r="P440" s="1">
        <v>1500</v>
      </c>
      <c r="Q440" s="1">
        <v>1</v>
      </c>
      <c r="R440" s="1">
        <v>0</v>
      </c>
      <c r="S440" s="1">
        <f>MIN($B440)</f>
        <v>0</v>
      </c>
      <c r="T440" s="1">
        <f>MIN($C440)</f>
        <v>0</v>
      </c>
      <c r="U440" s="1">
        <f>MIN($D440)</f>
        <v>0</v>
      </c>
      <c r="V440" s="1">
        <f>MIN($E440)</f>
        <v>0</v>
      </c>
      <c r="W440" s="1">
        <f>MIN($F440)</f>
        <v>0</v>
      </c>
      <c r="X440" s="1">
        <f>MIN($G440)</f>
        <v>0</v>
      </c>
      <c r="Y440" s="1">
        <f>MIN($H440)</f>
        <v>0</v>
      </c>
      <c r="Z440" s="1">
        <f>MIN($I440)</f>
        <v>0</v>
      </c>
      <c r="AA440" s="1">
        <f>MIN($J440)</f>
        <v>0</v>
      </c>
      <c r="AB440" s="1">
        <f>MIN($K440)</f>
        <v>0</v>
      </c>
      <c r="AC440" s="1">
        <f>MIN($M440)</f>
        <v>0</v>
      </c>
      <c r="AD440" s="1">
        <f>MIN($N440)</f>
        <v>0</v>
      </c>
      <c r="AE440" s="1">
        <f>MIN($P440)</f>
        <v>0</v>
      </c>
      <c r="AF440" s="1">
        <f>MIN($Q440)</f>
        <v>0</v>
      </c>
      <c r="AG440" s="1">
        <f>MIN($R440)</f>
        <v>0</v>
      </c>
      <c r="AH440" s="1">
        <f>MEDIAN($B440)</f>
        <v>0</v>
      </c>
      <c r="AI440" s="1">
        <f>MEDIAN($C440)</f>
        <v>0</v>
      </c>
      <c r="AJ440" s="1">
        <f>MEDIAN($D440)</f>
        <v>0</v>
      </c>
      <c r="AK440" s="1">
        <f>MEDIAN($E440)</f>
        <v>0</v>
      </c>
      <c r="AL440" s="1">
        <f>MEDIAN($F440)</f>
        <v>0</v>
      </c>
      <c r="AM440" s="1">
        <f>MEDIAN($G440)</f>
        <v>0</v>
      </c>
      <c r="AN440" s="1">
        <f>MEDIAN($H440)</f>
        <v>0</v>
      </c>
      <c r="AO440" s="1">
        <f>MEDIAN($I440)</f>
        <v>0</v>
      </c>
      <c r="AP440" s="1">
        <f>MEDIAN($J440)</f>
        <v>0</v>
      </c>
      <c r="AQ440" s="1">
        <f>MEDIAN($K440)</f>
        <v>0</v>
      </c>
      <c r="AR440" s="1">
        <f>MEDIAN($M440)</f>
        <v>0</v>
      </c>
      <c r="AS440" s="1">
        <f>MEDIAN($N440)</f>
        <v>0</v>
      </c>
      <c r="AT440" s="1">
        <f>MEDIAN($P440)</f>
        <v>0</v>
      </c>
      <c r="AU440" s="1">
        <f>MEDIAN($Q440)</f>
        <v>0</v>
      </c>
      <c r="AV440" s="1">
        <f>MEDIAN($R440)</f>
        <v>0</v>
      </c>
      <c r="AW440" s="1">
        <f>MAX($B440)</f>
        <v>0</v>
      </c>
      <c r="AX440" s="1">
        <f>MAX($C440)</f>
        <v>0</v>
      </c>
      <c r="AY440" s="1">
        <f>MAX($D440)</f>
        <v>0</v>
      </c>
      <c r="AZ440" s="1">
        <f>MAX($E440)</f>
        <v>0</v>
      </c>
      <c r="BA440" s="1">
        <f>MAX($F440)</f>
        <v>0</v>
      </c>
      <c r="BB440" s="1">
        <f>MAX($G440)</f>
        <v>0</v>
      </c>
      <c r="BC440" s="1">
        <f>MAX($H440)</f>
        <v>0</v>
      </c>
      <c r="BD440" s="1">
        <f>MAX($I440)</f>
        <v>0</v>
      </c>
      <c r="BE440" s="1">
        <f>MAX($J440)</f>
        <v>0</v>
      </c>
      <c r="BF440" s="1">
        <f>MAX($K440)</f>
        <v>0</v>
      </c>
      <c r="BG440" s="1">
        <f>MAX($M440)</f>
        <v>0</v>
      </c>
      <c r="BH440" s="1">
        <f>MAX($N440)</f>
        <v>0</v>
      </c>
      <c r="BI440" s="1">
        <f>MAX($P440)</f>
        <v>0</v>
      </c>
      <c r="BJ440" s="1">
        <f>MAX($Q440)</f>
        <v>0</v>
      </c>
      <c r="BK440" s="1">
        <f>MAX($R440)</f>
        <v>0</v>
      </c>
    </row>
    <row r="441" spans="1:63">
      <c r="A441" s="1" t="s">
        <v>438</v>
      </c>
      <c r="B441" s="1">
        <v>0</v>
      </c>
      <c r="C441" s="1">
        <v>0</v>
      </c>
      <c r="D441" s="1">
        <v>0</v>
      </c>
      <c r="E441" s="1">
        <v>0</v>
      </c>
      <c r="F441" s="1">
        <v>0</v>
      </c>
      <c r="G441" s="1">
        <v>0</v>
      </c>
      <c r="H441" s="1">
        <v>0</v>
      </c>
      <c r="I441" s="1">
        <v>0.019</v>
      </c>
      <c r="J441" s="1">
        <v>3000</v>
      </c>
      <c r="K441" s="1">
        <v>0</v>
      </c>
      <c r="L441" s="1" t="s">
        <v>503</v>
      </c>
      <c r="M441" s="1">
        <v>0</v>
      </c>
      <c r="N441" s="1">
        <v>0</v>
      </c>
      <c r="O441" s="1" t="s">
        <v>507</v>
      </c>
      <c r="P441" s="1">
        <v>1500</v>
      </c>
      <c r="Q441" s="1">
        <v>1</v>
      </c>
      <c r="R441" s="1">
        <v>0</v>
      </c>
      <c r="S441" s="1">
        <f>MIN($B441)</f>
        <v>0</v>
      </c>
      <c r="T441" s="1">
        <f>MIN($C441)</f>
        <v>0</v>
      </c>
      <c r="U441" s="1">
        <f>MIN($D441)</f>
        <v>0</v>
      </c>
      <c r="V441" s="1">
        <f>MIN($E441)</f>
        <v>0</v>
      </c>
      <c r="W441" s="1">
        <f>MIN($F441)</f>
        <v>0</v>
      </c>
      <c r="X441" s="1">
        <f>MIN($G441)</f>
        <v>0</v>
      </c>
      <c r="Y441" s="1">
        <f>MIN($H441)</f>
        <v>0</v>
      </c>
      <c r="Z441" s="1">
        <f>MIN($I441)</f>
        <v>0</v>
      </c>
      <c r="AA441" s="1">
        <f>MIN($J441)</f>
        <v>0</v>
      </c>
      <c r="AB441" s="1">
        <f>MIN($K441)</f>
        <v>0</v>
      </c>
      <c r="AC441" s="1">
        <f>MIN($M441)</f>
        <v>0</v>
      </c>
      <c r="AD441" s="1">
        <f>MIN($N441)</f>
        <v>0</v>
      </c>
      <c r="AE441" s="1">
        <f>MIN($P441)</f>
        <v>0</v>
      </c>
      <c r="AF441" s="1">
        <f>MIN($Q441)</f>
        <v>0</v>
      </c>
      <c r="AG441" s="1">
        <f>MIN($R441)</f>
        <v>0</v>
      </c>
      <c r="AH441" s="1">
        <f>MEDIAN($B441)</f>
        <v>0</v>
      </c>
      <c r="AI441" s="1">
        <f>MEDIAN($C441)</f>
        <v>0</v>
      </c>
      <c r="AJ441" s="1">
        <f>MEDIAN($D441)</f>
        <v>0</v>
      </c>
      <c r="AK441" s="1">
        <f>MEDIAN($E441)</f>
        <v>0</v>
      </c>
      <c r="AL441" s="1">
        <f>MEDIAN($F441)</f>
        <v>0</v>
      </c>
      <c r="AM441" s="1">
        <f>MEDIAN($G441)</f>
        <v>0</v>
      </c>
      <c r="AN441" s="1">
        <f>MEDIAN($H441)</f>
        <v>0</v>
      </c>
      <c r="AO441" s="1">
        <f>MEDIAN($I441)</f>
        <v>0</v>
      </c>
      <c r="AP441" s="1">
        <f>MEDIAN($J441)</f>
        <v>0</v>
      </c>
      <c r="AQ441" s="1">
        <f>MEDIAN($K441)</f>
        <v>0</v>
      </c>
      <c r="AR441" s="1">
        <f>MEDIAN($M441)</f>
        <v>0</v>
      </c>
      <c r="AS441" s="1">
        <f>MEDIAN($N441)</f>
        <v>0</v>
      </c>
      <c r="AT441" s="1">
        <f>MEDIAN($P441)</f>
        <v>0</v>
      </c>
      <c r="AU441" s="1">
        <f>MEDIAN($Q441)</f>
        <v>0</v>
      </c>
      <c r="AV441" s="1">
        <f>MEDIAN($R441)</f>
        <v>0</v>
      </c>
      <c r="AW441" s="1">
        <f>MAX($B441)</f>
        <v>0</v>
      </c>
      <c r="AX441" s="1">
        <f>MAX($C441)</f>
        <v>0</v>
      </c>
      <c r="AY441" s="1">
        <f>MAX($D441)</f>
        <v>0</v>
      </c>
      <c r="AZ441" s="1">
        <f>MAX($E441)</f>
        <v>0</v>
      </c>
      <c r="BA441" s="1">
        <f>MAX($F441)</f>
        <v>0</v>
      </c>
      <c r="BB441" s="1">
        <f>MAX($G441)</f>
        <v>0</v>
      </c>
      <c r="BC441" s="1">
        <f>MAX($H441)</f>
        <v>0</v>
      </c>
      <c r="BD441" s="1">
        <f>MAX($I441)</f>
        <v>0</v>
      </c>
      <c r="BE441" s="1">
        <f>MAX($J441)</f>
        <v>0</v>
      </c>
      <c r="BF441" s="1">
        <f>MAX($K441)</f>
        <v>0</v>
      </c>
      <c r="BG441" s="1">
        <f>MAX($M441)</f>
        <v>0</v>
      </c>
      <c r="BH441" s="1">
        <f>MAX($N441)</f>
        <v>0</v>
      </c>
      <c r="BI441" s="1">
        <f>MAX($P441)</f>
        <v>0</v>
      </c>
      <c r="BJ441" s="1">
        <f>MAX($Q441)</f>
        <v>0</v>
      </c>
      <c r="BK441" s="1">
        <f>MAX($R441)</f>
        <v>0</v>
      </c>
    </row>
    <row r="442" spans="1:63">
      <c r="A442" s="1" t="s">
        <v>439</v>
      </c>
      <c r="B442" s="1">
        <v>0</v>
      </c>
      <c r="C442" s="1">
        <v>0</v>
      </c>
      <c r="D442" s="1">
        <v>0</v>
      </c>
      <c r="E442" s="1">
        <v>0</v>
      </c>
      <c r="F442" s="1">
        <v>0</v>
      </c>
      <c r="G442" s="1">
        <v>0</v>
      </c>
      <c r="H442" s="1">
        <v>0</v>
      </c>
      <c r="I442" s="1">
        <v>0.022</v>
      </c>
      <c r="J442" s="1">
        <v>3000</v>
      </c>
      <c r="K442" s="1">
        <v>0</v>
      </c>
      <c r="L442" s="1" t="s">
        <v>503</v>
      </c>
      <c r="M442" s="1">
        <v>0</v>
      </c>
      <c r="N442" s="1">
        <v>0</v>
      </c>
      <c r="O442" s="1" t="s">
        <v>507</v>
      </c>
      <c r="P442" s="1">
        <v>1500</v>
      </c>
      <c r="Q442" s="1">
        <v>1</v>
      </c>
      <c r="R442" s="1">
        <v>0</v>
      </c>
      <c r="S442" s="1">
        <f>MIN($B442)</f>
        <v>0</v>
      </c>
      <c r="T442" s="1">
        <f>MIN($C442)</f>
        <v>0</v>
      </c>
      <c r="U442" s="1">
        <f>MIN($D442)</f>
        <v>0</v>
      </c>
      <c r="V442" s="1">
        <f>MIN($E442)</f>
        <v>0</v>
      </c>
      <c r="W442" s="1">
        <f>MIN($F442)</f>
        <v>0</v>
      </c>
      <c r="X442" s="1">
        <f>MIN($G442)</f>
        <v>0</v>
      </c>
      <c r="Y442" s="1">
        <f>MIN($H442)</f>
        <v>0</v>
      </c>
      <c r="Z442" s="1">
        <f>MIN($I442)</f>
        <v>0</v>
      </c>
      <c r="AA442" s="1">
        <f>MIN($J442)</f>
        <v>0</v>
      </c>
      <c r="AB442" s="1">
        <f>MIN($K442)</f>
        <v>0</v>
      </c>
      <c r="AC442" s="1">
        <f>MIN($M442)</f>
        <v>0</v>
      </c>
      <c r="AD442" s="1">
        <f>MIN($N442)</f>
        <v>0</v>
      </c>
      <c r="AE442" s="1">
        <f>MIN($P442)</f>
        <v>0</v>
      </c>
      <c r="AF442" s="1">
        <f>MIN($Q442)</f>
        <v>0</v>
      </c>
      <c r="AG442" s="1">
        <f>MIN($R442)</f>
        <v>0</v>
      </c>
      <c r="AH442" s="1">
        <f>MEDIAN($B442)</f>
        <v>0</v>
      </c>
      <c r="AI442" s="1">
        <f>MEDIAN($C442)</f>
        <v>0</v>
      </c>
      <c r="AJ442" s="1">
        <f>MEDIAN($D442)</f>
        <v>0</v>
      </c>
      <c r="AK442" s="1">
        <f>MEDIAN($E442)</f>
        <v>0</v>
      </c>
      <c r="AL442" s="1">
        <f>MEDIAN($F442)</f>
        <v>0</v>
      </c>
      <c r="AM442" s="1">
        <f>MEDIAN($G442)</f>
        <v>0</v>
      </c>
      <c r="AN442" s="1">
        <f>MEDIAN($H442)</f>
        <v>0</v>
      </c>
      <c r="AO442" s="1">
        <f>MEDIAN($I442)</f>
        <v>0</v>
      </c>
      <c r="AP442" s="1">
        <f>MEDIAN($J442)</f>
        <v>0</v>
      </c>
      <c r="AQ442" s="1">
        <f>MEDIAN($K442)</f>
        <v>0</v>
      </c>
      <c r="AR442" s="1">
        <f>MEDIAN($M442)</f>
        <v>0</v>
      </c>
      <c r="AS442" s="1">
        <f>MEDIAN($N442)</f>
        <v>0</v>
      </c>
      <c r="AT442" s="1">
        <f>MEDIAN($P442)</f>
        <v>0</v>
      </c>
      <c r="AU442" s="1">
        <f>MEDIAN($Q442)</f>
        <v>0</v>
      </c>
      <c r="AV442" s="1">
        <f>MEDIAN($R442)</f>
        <v>0</v>
      </c>
      <c r="AW442" s="1">
        <f>MAX($B442)</f>
        <v>0</v>
      </c>
      <c r="AX442" s="1">
        <f>MAX($C442)</f>
        <v>0</v>
      </c>
      <c r="AY442" s="1">
        <f>MAX($D442)</f>
        <v>0</v>
      </c>
      <c r="AZ442" s="1">
        <f>MAX($E442)</f>
        <v>0</v>
      </c>
      <c r="BA442" s="1">
        <f>MAX($F442)</f>
        <v>0</v>
      </c>
      <c r="BB442" s="1">
        <f>MAX($G442)</f>
        <v>0</v>
      </c>
      <c r="BC442" s="1">
        <f>MAX($H442)</f>
        <v>0</v>
      </c>
      <c r="BD442" s="1">
        <f>MAX($I442)</f>
        <v>0</v>
      </c>
      <c r="BE442" s="1">
        <f>MAX($J442)</f>
        <v>0</v>
      </c>
      <c r="BF442" s="1">
        <f>MAX($K442)</f>
        <v>0</v>
      </c>
      <c r="BG442" s="1">
        <f>MAX($M442)</f>
        <v>0</v>
      </c>
      <c r="BH442" s="1">
        <f>MAX($N442)</f>
        <v>0</v>
      </c>
      <c r="BI442" s="1">
        <f>MAX($P442)</f>
        <v>0</v>
      </c>
      <c r="BJ442" s="1">
        <f>MAX($Q442)</f>
        <v>0</v>
      </c>
      <c r="BK442" s="1">
        <f>MAX($R442)</f>
        <v>0</v>
      </c>
    </row>
    <row r="443" spans="1:63">
      <c r="A443" s="1" t="s">
        <v>440</v>
      </c>
      <c r="B443" s="1">
        <v>0</v>
      </c>
      <c r="C443" s="1">
        <v>0</v>
      </c>
      <c r="D443" s="1">
        <v>0</v>
      </c>
      <c r="E443" s="1">
        <v>0</v>
      </c>
      <c r="F443" s="1">
        <v>0</v>
      </c>
      <c r="G443" s="1">
        <v>0</v>
      </c>
      <c r="H443" s="1">
        <v>0</v>
      </c>
      <c r="I443" s="1">
        <v>0.02</v>
      </c>
      <c r="J443" s="1">
        <v>3000</v>
      </c>
      <c r="K443" s="1">
        <v>0</v>
      </c>
      <c r="L443" s="1" t="s">
        <v>503</v>
      </c>
      <c r="M443" s="1">
        <v>0</v>
      </c>
      <c r="N443" s="1">
        <v>0</v>
      </c>
      <c r="O443" s="1" t="s">
        <v>507</v>
      </c>
      <c r="P443" s="1">
        <v>1500</v>
      </c>
      <c r="Q443" s="1">
        <v>1</v>
      </c>
      <c r="R443" s="1">
        <v>0</v>
      </c>
      <c r="S443" s="1">
        <f>MIN($B443)</f>
        <v>0</v>
      </c>
      <c r="T443" s="1">
        <f>MIN($C443)</f>
        <v>0</v>
      </c>
      <c r="U443" s="1">
        <f>MIN($D443)</f>
        <v>0</v>
      </c>
      <c r="V443" s="1">
        <f>MIN($E443)</f>
        <v>0</v>
      </c>
      <c r="W443" s="1">
        <f>MIN($F443)</f>
        <v>0</v>
      </c>
      <c r="X443" s="1">
        <f>MIN($G443)</f>
        <v>0</v>
      </c>
      <c r="Y443" s="1">
        <f>MIN($H443)</f>
        <v>0</v>
      </c>
      <c r="Z443" s="1">
        <f>MIN($I443)</f>
        <v>0</v>
      </c>
      <c r="AA443" s="1">
        <f>MIN($J443)</f>
        <v>0</v>
      </c>
      <c r="AB443" s="1">
        <f>MIN($K443)</f>
        <v>0</v>
      </c>
      <c r="AC443" s="1">
        <f>MIN($M443)</f>
        <v>0</v>
      </c>
      <c r="AD443" s="1">
        <f>MIN($N443)</f>
        <v>0</v>
      </c>
      <c r="AE443" s="1">
        <f>MIN($P443)</f>
        <v>0</v>
      </c>
      <c r="AF443" s="1">
        <f>MIN($Q443)</f>
        <v>0</v>
      </c>
      <c r="AG443" s="1">
        <f>MIN($R443)</f>
        <v>0</v>
      </c>
      <c r="AH443" s="1">
        <f>MEDIAN($B443)</f>
        <v>0</v>
      </c>
      <c r="AI443" s="1">
        <f>MEDIAN($C443)</f>
        <v>0</v>
      </c>
      <c r="AJ443" s="1">
        <f>MEDIAN($D443)</f>
        <v>0</v>
      </c>
      <c r="AK443" s="1">
        <f>MEDIAN($E443)</f>
        <v>0</v>
      </c>
      <c r="AL443" s="1">
        <f>MEDIAN($F443)</f>
        <v>0</v>
      </c>
      <c r="AM443" s="1">
        <f>MEDIAN($G443)</f>
        <v>0</v>
      </c>
      <c r="AN443" s="1">
        <f>MEDIAN($H443)</f>
        <v>0</v>
      </c>
      <c r="AO443" s="1">
        <f>MEDIAN($I443)</f>
        <v>0</v>
      </c>
      <c r="AP443" s="1">
        <f>MEDIAN($J443)</f>
        <v>0</v>
      </c>
      <c r="AQ443" s="1">
        <f>MEDIAN($K443)</f>
        <v>0</v>
      </c>
      <c r="AR443" s="1">
        <f>MEDIAN($M443)</f>
        <v>0</v>
      </c>
      <c r="AS443" s="1">
        <f>MEDIAN($N443)</f>
        <v>0</v>
      </c>
      <c r="AT443" s="1">
        <f>MEDIAN($P443)</f>
        <v>0</v>
      </c>
      <c r="AU443" s="1">
        <f>MEDIAN($Q443)</f>
        <v>0</v>
      </c>
      <c r="AV443" s="1">
        <f>MEDIAN($R443)</f>
        <v>0</v>
      </c>
      <c r="AW443" s="1">
        <f>MAX($B443)</f>
        <v>0</v>
      </c>
      <c r="AX443" s="1">
        <f>MAX($C443)</f>
        <v>0</v>
      </c>
      <c r="AY443" s="1">
        <f>MAX($D443)</f>
        <v>0</v>
      </c>
      <c r="AZ443" s="1">
        <f>MAX($E443)</f>
        <v>0</v>
      </c>
      <c r="BA443" s="1">
        <f>MAX($F443)</f>
        <v>0</v>
      </c>
      <c r="BB443" s="1">
        <f>MAX($G443)</f>
        <v>0</v>
      </c>
      <c r="BC443" s="1">
        <f>MAX($H443)</f>
        <v>0</v>
      </c>
      <c r="BD443" s="1">
        <f>MAX($I443)</f>
        <v>0</v>
      </c>
      <c r="BE443" s="1">
        <f>MAX($J443)</f>
        <v>0</v>
      </c>
      <c r="BF443" s="1">
        <f>MAX($K443)</f>
        <v>0</v>
      </c>
      <c r="BG443" s="1">
        <f>MAX($M443)</f>
        <v>0</v>
      </c>
      <c r="BH443" s="1">
        <f>MAX($N443)</f>
        <v>0</v>
      </c>
      <c r="BI443" s="1">
        <f>MAX($P443)</f>
        <v>0</v>
      </c>
      <c r="BJ443" s="1">
        <f>MAX($Q443)</f>
        <v>0</v>
      </c>
      <c r="BK443" s="1">
        <f>MAX($R443)</f>
        <v>0</v>
      </c>
    </row>
    <row r="444" spans="1:63">
      <c r="A444" s="1" t="s">
        <v>441</v>
      </c>
      <c r="B444" s="1">
        <v>0</v>
      </c>
      <c r="C444" s="1">
        <v>0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0.018</v>
      </c>
      <c r="J444" s="1">
        <v>3000</v>
      </c>
      <c r="K444" s="1">
        <v>0</v>
      </c>
      <c r="L444" s="1" t="s">
        <v>503</v>
      </c>
      <c r="M444" s="1">
        <v>0</v>
      </c>
      <c r="N444" s="1">
        <v>0</v>
      </c>
      <c r="O444" s="1" t="s">
        <v>507</v>
      </c>
      <c r="P444" s="1">
        <v>1500</v>
      </c>
      <c r="Q444" s="1">
        <v>1</v>
      </c>
      <c r="R444" s="1">
        <v>0</v>
      </c>
      <c r="S444" s="1">
        <f>MIN($B444)</f>
        <v>0</v>
      </c>
      <c r="T444" s="1">
        <f>MIN($C444)</f>
        <v>0</v>
      </c>
      <c r="U444" s="1">
        <f>MIN($D444)</f>
        <v>0</v>
      </c>
      <c r="V444" s="1">
        <f>MIN($E444)</f>
        <v>0</v>
      </c>
      <c r="W444" s="1">
        <f>MIN($F444)</f>
        <v>0</v>
      </c>
      <c r="X444" s="1">
        <f>MIN($G444)</f>
        <v>0</v>
      </c>
      <c r="Y444" s="1">
        <f>MIN($H444)</f>
        <v>0</v>
      </c>
      <c r="Z444" s="1">
        <f>MIN($I444)</f>
        <v>0</v>
      </c>
      <c r="AA444" s="1">
        <f>MIN($J444)</f>
        <v>0</v>
      </c>
      <c r="AB444" s="1">
        <f>MIN($K444)</f>
        <v>0</v>
      </c>
      <c r="AC444" s="1">
        <f>MIN($M444)</f>
        <v>0</v>
      </c>
      <c r="AD444" s="1">
        <f>MIN($N444)</f>
        <v>0</v>
      </c>
      <c r="AE444" s="1">
        <f>MIN($P444)</f>
        <v>0</v>
      </c>
      <c r="AF444" s="1">
        <f>MIN($Q444)</f>
        <v>0</v>
      </c>
      <c r="AG444" s="1">
        <f>MIN($R444)</f>
        <v>0</v>
      </c>
      <c r="AH444" s="1">
        <f>MEDIAN($B444)</f>
        <v>0</v>
      </c>
      <c r="AI444" s="1">
        <f>MEDIAN($C444)</f>
        <v>0</v>
      </c>
      <c r="AJ444" s="1">
        <f>MEDIAN($D444)</f>
        <v>0</v>
      </c>
      <c r="AK444" s="1">
        <f>MEDIAN($E444)</f>
        <v>0</v>
      </c>
      <c r="AL444" s="1">
        <f>MEDIAN($F444)</f>
        <v>0</v>
      </c>
      <c r="AM444" s="1">
        <f>MEDIAN($G444)</f>
        <v>0</v>
      </c>
      <c r="AN444" s="1">
        <f>MEDIAN($H444)</f>
        <v>0</v>
      </c>
      <c r="AO444" s="1">
        <f>MEDIAN($I444)</f>
        <v>0</v>
      </c>
      <c r="AP444" s="1">
        <f>MEDIAN($J444)</f>
        <v>0</v>
      </c>
      <c r="AQ444" s="1">
        <f>MEDIAN($K444)</f>
        <v>0</v>
      </c>
      <c r="AR444" s="1">
        <f>MEDIAN($M444)</f>
        <v>0</v>
      </c>
      <c r="AS444" s="1">
        <f>MEDIAN($N444)</f>
        <v>0</v>
      </c>
      <c r="AT444" s="1">
        <f>MEDIAN($P444)</f>
        <v>0</v>
      </c>
      <c r="AU444" s="1">
        <f>MEDIAN($Q444)</f>
        <v>0</v>
      </c>
      <c r="AV444" s="1">
        <f>MEDIAN($R444)</f>
        <v>0</v>
      </c>
      <c r="AW444" s="1">
        <f>MAX($B444)</f>
        <v>0</v>
      </c>
      <c r="AX444" s="1">
        <f>MAX($C444)</f>
        <v>0</v>
      </c>
      <c r="AY444" s="1">
        <f>MAX($D444)</f>
        <v>0</v>
      </c>
      <c r="AZ444" s="1">
        <f>MAX($E444)</f>
        <v>0</v>
      </c>
      <c r="BA444" s="1">
        <f>MAX($F444)</f>
        <v>0</v>
      </c>
      <c r="BB444" s="1">
        <f>MAX($G444)</f>
        <v>0</v>
      </c>
      <c r="BC444" s="1">
        <f>MAX($H444)</f>
        <v>0</v>
      </c>
      <c r="BD444" s="1">
        <f>MAX($I444)</f>
        <v>0</v>
      </c>
      <c r="BE444" s="1">
        <f>MAX($J444)</f>
        <v>0</v>
      </c>
      <c r="BF444" s="1">
        <f>MAX($K444)</f>
        <v>0</v>
      </c>
      <c r="BG444" s="1">
        <f>MAX($M444)</f>
        <v>0</v>
      </c>
      <c r="BH444" s="1">
        <f>MAX($N444)</f>
        <v>0</v>
      </c>
      <c r="BI444" s="1">
        <f>MAX($P444)</f>
        <v>0</v>
      </c>
      <c r="BJ444" s="1">
        <f>MAX($Q444)</f>
        <v>0</v>
      </c>
      <c r="BK444" s="1">
        <f>MAX($R444)</f>
        <v>0</v>
      </c>
    </row>
    <row r="445" spans="1:63">
      <c r="A445" s="1" t="s">
        <v>442</v>
      </c>
      <c r="B445" s="1">
        <v>0</v>
      </c>
      <c r="C445" s="1">
        <v>0</v>
      </c>
      <c r="D445" s="1">
        <v>0</v>
      </c>
      <c r="E445" s="1">
        <v>0</v>
      </c>
      <c r="F445" s="1">
        <v>0</v>
      </c>
      <c r="G445" s="1">
        <v>0</v>
      </c>
      <c r="H445" s="1">
        <v>0</v>
      </c>
      <c r="I445" s="1">
        <v>0.018</v>
      </c>
      <c r="J445" s="1">
        <v>3000</v>
      </c>
      <c r="K445" s="1">
        <v>0</v>
      </c>
      <c r="L445" s="1" t="s">
        <v>503</v>
      </c>
      <c r="M445" s="1">
        <v>0</v>
      </c>
      <c r="N445" s="1">
        <v>0</v>
      </c>
      <c r="O445" s="1" t="s">
        <v>507</v>
      </c>
      <c r="P445" s="1">
        <v>1500</v>
      </c>
      <c r="Q445" s="1">
        <v>1</v>
      </c>
      <c r="R445" s="1">
        <v>0</v>
      </c>
      <c r="S445" s="1">
        <f>MIN($B445)</f>
        <v>0</v>
      </c>
      <c r="T445" s="1">
        <f>MIN($C445)</f>
        <v>0</v>
      </c>
      <c r="U445" s="1">
        <f>MIN($D445)</f>
        <v>0</v>
      </c>
      <c r="V445" s="1">
        <f>MIN($E445)</f>
        <v>0</v>
      </c>
      <c r="W445" s="1">
        <f>MIN($F445)</f>
        <v>0</v>
      </c>
      <c r="X445" s="1">
        <f>MIN($G445)</f>
        <v>0</v>
      </c>
      <c r="Y445" s="1">
        <f>MIN($H445)</f>
        <v>0</v>
      </c>
      <c r="Z445" s="1">
        <f>MIN($I445)</f>
        <v>0</v>
      </c>
      <c r="AA445" s="1">
        <f>MIN($J445)</f>
        <v>0</v>
      </c>
      <c r="AB445" s="1">
        <f>MIN($K445)</f>
        <v>0</v>
      </c>
      <c r="AC445" s="1">
        <f>MIN($M445)</f>
        <v>0</v>
      </c>
      <c r="AD445" s="1">
        <f>MIN($N445)</f>
        <v>0</v>
      </c>
      <c r="AE445" s="1">
        <f>MIN($P445)</f>
        <v>0</v>
      </c>
      <c r="AF445" s="1">
        <f>MIN($Q445)</f>
        <v>0</v>
      </c>
      <c r="AG445" s="1">
        <f>MIN($R445)</f>
        <v>0</v>
      </c>
      <c r="AH445" s="1">
        <f>MEDIAN($B445)</f>
        <v>0</v>
      </c>
      <c r="AI445" s="1">
        <f>MEDIAN($C445)</f>
        <v>0</v>
      </c>
      <c r="AJ445" s="1">
        <f>MEDIAN($D445)</f>
        <v>0</v>
      </c>
      <c r="AK445" s="1">
        <f>MEDIAN($E445)</f>
        <v>0</v>
      </c>
      <c r="AL445" s="1">
        <f>MEDIAN($F445)</f>
        <v>0</v>
      </c>
      <c r="AM445" s="1">
        <f>MEDIAN($G445)</f>
        <v>0</v>
      </c>
      <c r="AN445" s="1">
        <f>MEDIAN($H445)</f>
        <v>0</v>
      </c>
      <c r="AO445" s="1">
        <f>MEDIAN($I445)</f>
        <v>0</v>
      </c>
      <c r="AP445" s="1">
        <f>MEDIAN($J445)</f>
        <v>0</v>
      </c>
      <c r="AQ445" s="1">
        <f>MEDIAN($K445)</f>
        <v>0</v>
      </c>
      <c r="AR445" s="1">
        <f>MEDIAN($M445)</f>
        <v>0</v>
      </c>
      <c r="AS445" s="1">
        <f>MEDIAN($N445)</f>
        <v>0</v>
      </c>
      <c r="AT445" s="1">
        <f>MEDIAN($P445)</f>
        <v>0</v>
      </c>
      <c r="AU445" s="1">
        <f>MEDIAN($Q445)</f>
        <v>0</v>
      </c>
      <c r="AV445" s="1">
        <f>MEDIAN($R445)</f>
        <v>0</v>
      </c>
      <c r="AW445" s="1">
        <f>MAX($B445)</f>
        <v>0</v>
      </c>
      <c r="AX445" s="1">
        <f>MAX($C445)</f>
        <v>0</v>
      </c>
      <c r="AY445" s="1">
        <f>MAX($D445)</f>
        <v>0</v>
      </c>
      <c r="AZ445" s="1">
        <f>MAX($E445)</f>
        <v>0</v>
      </c>
      <c r="BA445" s="1">
        <f>MAX($F445)</f>
        <v>0</v>
      </c>
      <c r="BB445" s="1">
        <f>MAX($G445)</f>
        <v>0</v>
      </c>
      <c r="BC445" s="1">
        <f>MAX($H445)</f>
        <v>0</v>
      </c>
      <c r="BD445" s="1">
        <f>MAX($I445)</f>
        <v>0</v>
      </c>
      <c r="BE445" s="1">
        <f>MAX($J445)</f>
        <v>0</v>
      </c>
      <c r="BF445" s="1">
        <f>MAX($K445)</f>
        <v>0</v>
      </c>
      <c r="BG445" s="1">
        <f>MAX($M445)</f>
        <v>0</v>
      </c>
      <c r="BH445" s="1">
        <f>MAX($N445)</f>
        <v>0</v>
      </c>
      <c r="BI445" s="1">
        <f>MAX($P445)</f>
        <v>0</v>
      </c>
      <c r="BJ445" s="1">
        <f>MAX($Q445)</f>
        <v>0</v>
      </c>
      <c r="BK445" s="1">
        <f>MAX($R445)</f>
        <v>0</v>
      </c>
    </row>
    <row r="446" spans="1:63">
      <c r="A446" s="1" t="s">
        <v>443</v>
      </c>
      <c r="B446" s="1">
        <v>0</v>
      </c>
      <c r="C446" s="1">
        <v>0</v>
      </c>
      <c r="D446" s="1">
        <v>0</v>
      </c>
      <c r="E446" s="1">
        <v>0</v>
      </c>
      <c r="F446" s="1">
        <v>0</v>
      </c>
      <c r="G446" s="1">
        <v>0</v>
      </c>
      <c r="H446" s="1">
        <v>0</v>
      </c>
      <c r="I446" s="1">
        <v>0.018</v>
      </c>
      <c r="J446" s="1">
        <v>3000</v>
      </c>
      <c r="K446" s="1">
        <v>0</v>
      </c>
      <c r="L446" s="1" t="s">
        <v>503</v>
      </c>
      <c r="M446" s="1">
        <v>0</v>
      </c>
      <c r="N446" s="1">
        <v>0</v>
      </c>
      <c r="O446" s="1" t="s">
        <v>507</v>
      </c>
      <c r="P446" s="1">
        <v>1500</v>
      </c>
      <c r="Q446" s="1">
        <v>1</v>
      </c>
      <c r="R446" s="1">
        <v>0</v>
      </c>
      <c r="S446" s="1">
        <f>MIN($B446)</f>
        <v>0</v>
      </c>
      <c r="T446" s="1">
        <f>MIN($C446)</f>
        <v>0</v>
      </c>
      <c r="U446" s="1">
        <f>MIN($D446)</f>
        <v>0</v>
      </c>
      <c r="V446" s="1">
        <f>MIN($E446)</f>
        <v>0</v>
      </c>
      <c r="W446" s="1">
        <f>MIN($F446)</f>
        <v>0</v>
      </c>
      <c r="X446" s="1">
        <f>MIN($G446)</f>
        <v>0</v>
      </c>
      <c r="Y446" s="1">
        <f>MIN($H446)</f>
        <v>0</v>
      </c>
      <c r="Z446" s="1">
        <f>MIN($I446)</f>
        <v>0</v>
      </c>
      <c r="AA446" s="1">
        <f>MIN($J446)</f>
        <v>0</v>
      </c>
      <c r="AB446" s="1">
        <f>MIN($K446)</f>
        <v>0</v>
      </c>
      <c r="AC446" s="1">
        <f>MIN($M446)</f>
        <v>0</v>
      </c>
      <c r="AD446" s="1">
        <f>MIN($N446)</f>
        <v>0</v>
      </c>
      <c r="AE446" s="1">
        <f>MIN($P446)</f>
        <v>0</v>
      </c>
      <c r="AF446" s="1">
        <f>MIN($Q446)</f>
        <v>0</v>
      </c>
      <c r="AG446" s="1">
        <f>MIN($R446)</f>
        <v>0</v>
      </c>
      <c r="AH446" s="1">
        <f>MEDIAN($B446)</f>
        <v>0</v>
      </c>
      <c r="AI446" s="1">
        <f>MEDIAN($C446)</f>
        <v>0</v>
      </c>
      <c r="AJ446" s="1">
        <f>MEDIAN($D446)</f>
        <v>0</v>
      </c>
      <c r="AK446" s="1">
        <f>MEDIAN($E446)</f>
        <v>0</v>
      </c>
      <c r="AL446" s="1">
        <f>MEDIAN($F446)</f>
        <v>0</v>
      </c>
      <c r="AM446" s="1">
        <f>MEDIAN($G446)</f>
        <v>0</v>
      </c>
      <c r="AN446" s="1">
        <f>MEDIAN($H446)</f>
        <v>0</v>
      </c>
      <c r="AO446" s="1">
        <f>MEDIAN($I446)</f>
        <v>0</v>
      </c>
      <c r="AP446" s="1">
        <f>MEDIAN($J446)</f>
        <v>0</v>
      </c>
      <c r="AQ446" s="1">
        <f>MEDIAN($K446)</f>
        <v>0</v>
      </c>
      <c r="AR446" s="1">
        <f>MEDIAN($M446)</f>
        <v>0</v>
      </c>
      <c r="AS446" s="1">
        <f>MEDIAN($N446)</f>
        <v>0</v>
      </c>
      <c r="AT446" s="1">
        <f>MEDIAN($P446)</f>
        <v>0</v>
      </c>
      <c r="AU446" s="1">
        <f>MEDIAN($Q446)</f>
        <v>0</v>
      </c>
      <c r="AV446" s="1">
        <f>MEDIAN($R446)</f>
        <v>0</v>
      </c>
      <c r="AW446" s="1">
        <f>MAX($B446)</f>
        <v>0</v>
      </c>
      <c r="AX446" s="1">
        <f>MAX($C446)</f>
        <v>0</v>
      </c>
      <c r="AY446" s="1">
        <f>MAX($D446)</f>
        <v>0</v>
      </c>
      <c r="AZ446" s="1">
        <f>MAX($E446)</f>
        <v>0</v>
      </c>
      <c r="BA446" s="1">
        <f>MAX($F446)</f>
        <v>0</v>
      </c>
      <c r="BB446" s="1">
        <f>MAX($G446)</f>
        <v>0</v>
      </c>
      <c r="BC446" s="1">
        <f>MAX($H446)</f>
        <v>0</v>
      </c>
      <c r="BD446" s="1">
        <f>MAX($I446)</f>
        <v>0</v>
      </c>
      <c r="BE446" s="1">
        <f>MAX($J446)</f>
        <v>0</v>
      </c>
      <c r="BF446" s="1">
        <f>MAX($K446)</f>
        <v>0</v>
      </c>
      <c r="BG446" s="1">
        <f>MAX($M446)</f>
        <v>0</v>
      </c>
      <c r="BH446" s="1">
        <f>MAX($N446)</f>
        <v>0</v>
      </c>
      <c r="BI446" s="1">
        <f>MAX($P446)</f>
        <v>0</v>
      </c>
      <c r="BJ446" s="1">
        <f>MAX($Q446)</f>
        <v>0</v>
      </c>
      <c r="BK446" s="1">
        <f>MAX($R446)</f>
        <v>0</v>
      </c>
    </row>
    <row r="447" spans="1:63">
      <c r="A447" s="1" t="s">
        <v>444</v>
      </c>
      <c r="B447" s="1">
        <v>0</v>
      </c>
      <c r="C447" s="1">
        <v>0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0.018</v>
      </c>
      <c r="J447" s="1">
        <v>3000</v>
      </c>
      <c r="K447" s="1">
        <v>0</v>
      </c>
      <c r="L447" s="1" t="s">
        <v>503</v>
      </c>
      <c r="M447" s="1">
        <v>0</v>
      </c>
      <c r="N447" s="1">
        <v>0</v>
      </c>
      <c r="O447" s="1" t="s">
        <v>507</v>
      </c>
      <c r="P447" s="1">
        <v>1500</v>
      </c>
      <c r="Q447" s="1">
        <v>1</v>
      </c>
      <c r="R447" s="1">
        <v>0</v>
      </c>
      <c r="S447" s="1">
        <f>MIN($B447)</f>
        <v>0</v>
      </c>
      <c r="T447" s="1">
        <f>MIN($C447)</f>
        <v>0</v>
      </c>
      <c r="U447" s="1">
        <f>MIN($D447)</f>
        <v>0</v>
      </c>
      <c r="V447" s="1">
        <f>MIN($E447)</f>
        <v>0</v>
      </c>
      <c r="W447" s="1">
        <f>MIN($F447)</f>
        <v>0</v>
      </c>
      <c r="X447" s="1">
        <f>MIN($G447)</f>
        <v>0</v>
      </c>
      <c r="Y447" s="1">
        <f>MIN($H447)</f>
        <v>0</v>
      </c>
      <c r="Z447" s="1">
        <f>MIN($I447)</f>
        <v>0</v>
      </c>
      <c r="AA447" s="1">
        <f>MIN($J447)</f>
        <v>0</v>
      </c>
      <c r="AB447" s="1">
        <f>MIN($K447)</f>
        <v>0</v>
      </c>
      <c r="AC447" s="1">
        <f>MIN($M447)</f>
        <v>0</v>
      </c>
      <c r="AD447" s="1">
        <f>MIN($N447)</f>
        <v>0</v>
      </c>
      <c r="AE447" s="1">
        <f>MIN($P447)</f>
        <v>0</v>
      </c>
      <c r="AF447" s="1">
        <f>MIN($Q447)</f>
        <v>0</v>
      </c>
      <c r="AG447" s="1">
        <f>MIN($R447)</f>
        <v>0</v>
      </c>
      <c r="AH447" s="1">
        <f>MEDIAN($B447)</f>
        <v>0</v>
      </c>
      <c r="AI447" s="1">
        <f>MEDIAN($C447)</f>
        <v>0</v>
      </c>
      <c r="AJ447" s="1">
        <f>MEDIAN($D447)</f>
        <v>0</v>
      </c>
      <c r="AK447" s="1">
        <f>MEDIAN($E447)</f>
        <v>0</v>
      </c>
      <c r="AL447" s="1">
        <f>MEDIAN($F447)</f>
        <v>0</v>
      </c>
      <c r="AM447" s="1">
        <f>MEDIAN($G447)</f>
        <v>0</v>
      </c>
      <c r="AN447" s="1">
        <f>MEDIAN($H447)</f>
        <v>0</v>
      </c>
      <c r="AO447" s="1">
        <f>MEDIAN($I447)</f>
        <v>0</v>
      </c>
      <c r="AP447" s="1">
        <f>MEDIAN($J447)</f>
        <v>0</v>
      </c>
      <c r="AQ447" s="1">
        <f>MEDIAN($K447)</f>
        <v>0</v>
      </c>
      <c r="AR447" s="1">
        <f>MEDIAN($M447)</f>
        <v>0</v>
      </c>
      <c r="AS447" s="1">
        <f>MEDIAN($N447)</f>
        <v>0</v>
      </c>
      <c r="AT447" s="1">
        <f>MEDIAN($P447)</f>
        <v>0</v>
      </c>
      <c r="AU447" s="1">
        <f>MEDIAN($Q447)</f>
        <v>0</v>
      </c>
      <c r="AV447" s="1">
        <f>MEDIAN($R447)</f>
        <v>0</v>
      </c>
      <c r="AW447" s="1">
        <f>MAX($B447)</f>
        <v>0</v>
      </c>
      <c r="AX447" s="1">
        <f>MAX($C447)</f>
        <v>0</v>
      </c>
      <c r="AY447" s="1">
        <f>MAX($D447)</f>
        <v>0</v>
      </c>
      <c r="AZ447" s="1">
        <f>MAX($E447)</f>
        <v>0</v>
      </c>
      <c r="BA447" s="1">
        <f>MAX($F447)</f>
        <v>0</v>
      </c>
      <c r="BB447" s="1">
        <f>MAX($G447)</f>
        <v>0</v>
      </c>
      <c r="BC447" s="1">
        <f>MAX($H447)</f>
        <v>0</v>
      </c>
      <c r="BD447" s="1">
        <f>MAX($I447)</f>
        <v>0</v>
      </c>
      <c r="BE447" s="1">
        <f>MAX($J447)</f>
        <v>0</v>
      </c>
      <c r="BF447" s="1">
        <f>MAX($K447)</f>
        <v>0</v>
      </c>
      <c r="BG447" s="1">
        <f>MAX($M447)</f>
        <v>0</v>
      </c>
      <c r="BH447" s="1">
        <f>MAX($N447)</f>
        <v>0</v>
      </c>
      <c r="BI447" s="1">
        <f>MAX($P447)</f>
        <v>0</v>
      </c>
      <c r="BJ447" s="1">
        <f>MAX($Q447)</f>
        <v>0</v>
      </c>
      <c r="BK447" s="1">
        <f>MAX($R447)</f>
        <v>0</v>
      </c>
    </row>
    <row r="448" spans="1:63">
      <c r="A448" s="1" t="s">
        <v>445</v>
      </c>
      <c r="B448" s="1">
        <v>0</v>
      </c>
      <c r="C448" s="1">
        <v>0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0.018</v>
      </c>
      <c r="J448" s="1">
        <v>3000</v>
      </c>
      <c r="K448" s="1">
        <v>0</v>
      </c>
      <c r="L448" s="1" t="s">
        <v>503</v>
      </c>
      <c r="M448" s="1">
        <v>0</v>
      </c>
      <c r="N448" s="1">
        <v>0</v>
      </c>
      <c r="O448" s="1" t="s">
        <v>507</v>
      </c>
      <c r="P448" s="1">
        <v>1500</v>
      </c>
      <c r="Q448" s="1">
        <v>1</v>
      </c>
      <c r="R448" s="1">
        <v>0</v>
      </c>
      <c r="S448" s="1">
        <f>MIN($B448)</f>
        <v>0</v>
      </c>
      <c r="T448" s="1">
        <f>MIN($C448)</f>
        <v>0</v>
      </c>
      <c r="U448" s="1">
        <f>MIN($D448)</f>
        <v>0</v>
      </c>
      <c r="V448" s="1">
        <f>MIN($E448)</f>
        <v>0</v>
      </c>
      <c r="W448" s="1">
        <f>MIN($F448)</f>
        <v>0</v>
      </c>
      <c r="X448" s="1">
        <f>MIN($G448)</f>
        <v>0</v>
      </c>
      <c r="Y448" s="1">
        <f>MIN($H448)</f>
        <v>0</v>
      </c>
      <c r="Z448" s="1">
        <f>MIN($I448)</f>
        <v>0</v>
      </c>
      <c r="AA448" s="1">
        <f>MIN($J448)</f>
        <v>0</v>
      </c>
      <c r="AB448" s="1">
        <f>MIN($K448)</f>
        <v>0</v>
      </c>
      <c r="AC448" s="1">
        <f>MIN($M448)</f>
        <v>0</v>
      </c>
      <c r="AD448" s="1">
        <f>MIN($N448)</f>
        <v>0</v>
      </c>
      <c r="AE448" s="1">
        <f>MIN($P448)</f>
        <v>0</v>
      </c>
      <c r="AF448" s="1">
        <f>MIN($Q448)</f>
        <v>0</v>
      </c>
      <c r="AG448" s="1">
        <f>MIN($R448)</f>
        <v>0</v>
      </c>
      <c r="AH448" s="1">
        <f>MEDIAN($B448)</f>
        <v>0</v>
      </c>
      <c r="AI448" s="1">
        <f>MEDIAN($C448)</f>
        <v>0</v>
      </c>
      <c r="AJ448" s="1">
        <f>MEDIAN($D448)</f>
        <v>0</v>
      </c>
      <c r="AK448" s="1">
        <f>MEDIAN($E448)</f>
        <v>0</v>
      </c>
      <c r="AL448" s="1">
        <f>MEDIAN($F448)</f>
        <v>0</v>
      </c>
      <c r="AM448" s="1">
        <f>MEDIAN($G448)</f>
        <v>0</v>
      </c>
      <c r="AN448" s="1">
        <f>MEDIAN($H448)</f>
        <v>0</v>
      </c>
      <c r="AO448" s="1">
        <f>MEDIAN($I448)</f>
        <v>0</v>
      </c>
      <c r="AP448" s="1">
        <f>MEDIAN($J448)</f>
        <v>0</v>
      </c>
      <c r="AQ448" s="1">
        <f>MEDIAN($K448)</f>
        <v>0</v>
      </c>
      <c r="AR448" s="1">
        <f>MEDIAN($M448)</f>
        <v>0</v>
      </c>
      <c r="AS448" s="1">
        <f>MEDIAN($N448)</f>
        <v>0</v>
      </c>
      <c r="AT448" s="1">
        <f>MEDIAN($P448)</f>
        <v>0</v>
      </c>
      <c r="AU448" s="1">
        <f>MEDIAN($Q448)</f>
        <v>0</v>
      </c>
      <c r="AV448" s="1">
        <f>MEDIAN($R448)</f>
        <v>0</v>
      </c>
      <c r="AW448" s="1">
        <f>MAX($B448)</f>
        <v>0</v>
      </c>
      <c r="AX448" s="1">
        <f>MAX($C448)</f>
        <v>0</v>
      </c>
      <c r="AY448" s="1">
        <f>MAX($D448)</f>
        <v>0</v>
      </c>
      <c r="AZ448" s="1">
        <f>MAX($E448)</f>
        <v>0</v>
      </c>
      <c r="BA448" s="1">
        <f>MAX($F448)</f>
        <v>0</v>
      </c>
      <c r="BB448" s="1">
        <f>MAX($G448)</f>
        <v>0</v>
      </c>
      <c r="BC448" s="1">
        <f>MAX($H448)</f>
        <v>0</v>
      </c>
      <c r="BD448" s="1">
        <f>MAX($I448)</f>
        <v>0</v>
      </c>
      <c r="BE448" s="1">
        <f>MAX($J448)</f>
        <v>0</v>
      </c>
      <c r="BF448" s="1">
        <f>MAX($K448)</f>
        <v>0</v>
      </c>
      <c r="BG448" s="1">
        <f>MAX($M448)</f>
        <v>0</v>
      </c>
      <c r="BH448" s="1">
        <f>MAX($N448)</f>
        <v>0</v>
      </c>
      <c r="BI448" s="1">
        <f>MAX($P448)</f>
        <v>0</v>
      </c>
      <c r="BJ448" s="1">
        <f>MAX($Q448)</f>
        <v>0</v>
      </c>
      <c r="BK448" s="1">
        <f>MAX($R448)</f>
        <v>0</v>
      </c>
    </row>
    <row r="449" spans="1:63">
      <c r="A449" s="1" t="s">
        <v>446</v>
      </c>
      <c r="B449" s="1">
        <v>0</v>
      </c>
      <c r="C449" s="1">
        <v>0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0.018</v>
      </c>
      <c r="J449" s="1">
        <v>3000</v>
      </c>
      <c r="K449" s="1">
        <v>0</v>
      </c>
      <c r="L449" s="1" t="s">
        <v>503</v>
      </c>
      <c r="M449" s="1">
        <v>0</v>
      </c>
      <c r="N449" s="1">
        <v>0</v>
      </c>
      <c r="O449" s="1" t="s">
        <v>507</v>
      </c>
      <c r="P449" s="1">
        <v>1500</v>
      </c>
      <c r="Q449" s="1">
        <v>1</v>
      </c>
      <c r="R449" s="1">
        <v>0</v>
      </c>
      <c r="S449" s="1">
        <f>MIN($B449)</f>
        <v>0</v>
      </c>
      <c r="T449" s="1">
        <f>MIN($C449)</f>
        <v>0</v>
      </c>
      <c r="U449" s="1">
        <f>MIN($D449)</f>
        <v>0</v>
      </c>
      <c r="V449" s="1">
        <f>MIN($E449)</f>
        <v>0</v>
      </c>
      <c r="W449" s="1">
        <f>MIN($F449)</f>
        <v>0</v>
      </c>
      <c r="X449" s="1">
        <f>MIN($G449)</f>
        <v>0</v>
      </c>
      <c r="Y449" s="1">
        <f>MIN($H449)</f>
        <v>0</v>
      </c>
      <c r="Z449" s="1">
        <f>MIN($I449)</f>
        <v>0</v>
      </c>
      <c r="AA449" s="1">
        <f>MIN($J449)</f>
        <v>0</v>
      </c>
      <c r="AB449" s="1">
        <f>MIN($K449)</f>
        <v>0</v>
      </c>
      <c r="AC449" s="1">
        <f>MIN($M449)</f>
        <v>0</v>
      </c>
      <c r="AD449" s="1">
        <f>MIN($N449)</f>
        <v>0</v>
      </c>
      <c r="AE449" s="1">
        <f>MIN($P449)</f>
        <v>0</v>
      </c>
      <c r="AF449" s="1">
        <f>MIN($Q449)</f>
        <v>0</v>
      </c>
      <c r="AG449" s="1">
        <f>MIN($R449)</f>
        <v>0</v>
      </c>
      <c r="AH449" s="1">
        <f>MEDIAN($B449)</f>
        <v>0</v>
      </c>
      <c r="AI449" s="1">
        <f>MEDIAN($C449)</f>
        <v>0</v>
      </c>
      <c r="AJ449" s="1">
        <f>MEDIAN($D449)</f>
        <v>0</v>
      </c>
      <c r="AK449" s="1">
        <f>MEDIAN($E449)</f>
        <v>0</v>
      </c>
      <c r="AL449" s="1">
        <f>MEDIAN($F449)</f>
        <v>0</v>
      </c>
      <c r="AM449" s="1">
        <f>MEDIAN($G449)</f>
        <v>0</v>
      </c>
      <c r="AN449" s="1">
        <f>MEDIAN($H449)</f>
        <v>0</v>
      </c>
      <c r="AO449" s="1">
        <f>MEDIAN($I449)</f>
        <v>0</v>
      </c>
      <c r="AP449" s="1">
        <f>MEDIAN($J449)</f>
        <v>0</v>
      </c>
      <c r="AQ449" s="1">
        <f>MEDIAN($K449)</f>
        <v>0</v>
      </c>
      <c r="AR449" s="1">
        <f>MEDIAN($M449)</f>
        <v>0</v>
      </c>
      <c r="AS449" s="1">
        <f>MEDIAN($N449)</f>
        <v>0</v>
      </c>
      <c r="AT449" s="1">
        <f>MEDIAN($P449)</f>
        <v>0</v>
      </c>
      <c r="AU449" s="1">
        <f>MEDIAN($Q449)</f>
        <v>0</v>
      </c>
      <c r="AV449" s="1">
        <f>MEDIAN($R449)</f>
        <v>0</v>
      </c>
      <c r="AW449" s="1">
        <f>MAX($B449)</f>
        <v>0</v>
      </c>
      <c r="AX449" s="1">
        <f>MAX($C449)</f>
        <v>0</v>
      </c>
      <c r="AY449" s="1">
        <f>MAX($D449)</f>
        <v>0</v>
      </c>
      <c r="AZ449" s="1">
        <f>MAX($E449)</f>
        <v>0</v>
      </c>
      <c r="BA449" s="1">
        <f>MAX($F449)</f>
        <v>0</v>
      </c>
      <c r="BB449" s="1">
        <f>MAX($G449)</f>
        <v>0</v>
      </c>
      <c r="BC449" s="1">
        <f>MAX($H449)</f>
        <v>0</v>
      </c>
      <c r="BD449" s="1">
        <f>MAX($I449)</f>
        <v>0</v>
      </c>
      <c r="BE449" s="1">
        <f>MAX($J449)</f>
        <v>0</v>
      </c>
      <c r="BF449" s="1">
        <f>MAX($K449)</f>
        <v>0</v>
      </c>
      <c r="BG449" s="1">
        <f>MAX($M449)</f>
        <v>0</v>
      </c>
      <c r="BH449" s="1">
        <f>MAX($N449)</f>
        <v>0</v>
      </c>
      <c r="BI449" s="1">
        <f>MAX($P449)</f>
        <v>0</v>
      </c>
      <c r="BJ449" s="1">
        <f>MAX($Q449)</f>
        <v>0</v>
      </c>
      <c r="BK449" s="1">
        <f>MAX($R449)</f>
        <v>0</v>
      </c>
    </row>
    <row r="450" spans="1:63">
      <c r="A450" s="1" t="s">
        <v>447</v>
      </c>
      <c r="B450" s="1">
        <v>0</v>
      </c>
      <c r="C450" s="1">
        <v>0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0.02</v>
      </c>
      <c r="J450" s="1">
        <v>3000</v>
      </c>
      <c r="K450" s="1">
        <v>0</v>
      </c>
      <c r="L450" s="1" t="s">
        <v>503</v>
      </c>
      <c r="M450" s="1">
        <v>0</v>
      </c>
      <c r="N450" s="1">
        <v>0</v>
      </c>
      <c r="O450" s="1" t="s">
        <v>507</v>
      </c>
      <c r="P450" s="1">
        <v>1500</v>
      </c>
      <c r="Q450" s="1">
        <v>1</v>
      </c>
      <c r="R450" s="1">
        <v>0</v>
      </c>
      <c r="S450" s="1">
        <f>MIN($B450)</f>
        <v>0</v>
      </c>
      <c r="T450" s="1">
        <f>MIN($C450)</f>
        <v>0</v>
      </c>
      <c r="U450" s="1">
        <f>MIN($D450)</f>
        <v>0</v>
      </c>
      <c r="V450" s="1">
        <f>MIN($E450)</f>
        <v>0</v>
      </c>
      <c r="W450" s="1">
        <f>MIN($F450)</f>
        <v>0</v>
      </c>
      <c r="X450" s="1">
        <f>MIN($G450)</f>
        <v>0</v>
      </c>
      <c r="Y450" s="1">
        <f>MIN($H450)</f>
        <v>0</v>
      </c>
      <c r="Z450" s="1">
        <f>MIN($I450)</f>
        <v>0</v>
      </c>
      <c r="AA450" s="1">
        <f>MIN($J450)</f>
        <v>0</v>
      </c>
      <c r="AB450" s="1">
        <f>MIN($K450)</f>
        <v>0</v>
      </c>
      <c r="AC450" s="1">
        <f>MIN($M450)</f>
        <v>0</v>
      </c>
      <c r="AD450" s="1">
        <f>MIN($N450)</f>
        <v>0</v>
      </c>
      <c r="AE450" s="1">
        <f>MIN($P450)</f>
        <v>0</v>
      </c>
      <c r="AF450" s="1">
        <f>MIN($Q450)</f>
        <v>0</v>
      </c>
      <c r="AG450" s="1">
        <f>MIN($R450)</f>
        <v>0</v>
      </c>
      <c r="AH450" s="1">
        <f>MEDIAN($B450)</f>
        <v>0</v>
      </c>
      <c r="AI450" s="1">
        <f>MEDIAN($C450)</f>
        <v>0</v>
      </c>
      <c r="AJ450" s="1">
        <f>MEDIAN($D450)</f>
        <v>0</v>
      </c>
      <c r="AK450" s="1">
        <f>MEDIAN($E450)</f>
        <v>0</v>
      </c>
      <c r="AL450" s="1">
        <f>MEDIAN($F450)</f>
        <v>0</v>
      </c>
      <c r="AM450" s="1">
        <f>MEDIAN($G450)</f>
        <v>0</v>
      </c>
      <c r="AN450" s="1">
        <f>MEDIAN($H450)</f>
        <v>0</v>
      </c>
      <c r="AO450" s="1">
        <f>MEDIAN($I450)</f>
        <v>0</v>
      </c>
      <c r="AP450" s="1">
        <f>MEDIAN($J450)</f>
        <v>0</v>
      </c>
      <c r="AQ450" s="1">
        <f>MEDIAN($K450)</f>
        <v>0</v>
      </c>
      <c r="AR450" s="1">
        <f>MEDIAN($M450)</f>
        <v>0</v>
      </c>
      <c r="AS450" s="1">
        <f>MEDIAN($N450)</f>
        <v>0</v>
      </c>
      <c r="AT450" s="1">
        <f>MEDIAN($P450)</f>
        <v>0</v>
      </c>
      <c r="AU450" s="1">
        <f>MEDIAN($Q450)</f>
        <v>0</v>
      </c>
      <c r="AV450" s="1">
        <f>MEDIAN($R450)</f>
        <v>0</v>
      </c>
      <c r="AW450" s="1">
        <f>MAX($B450)</f>
        <v>0</v>
      </c>
      <c r="AX450" s="1">
        <f>MAX($C450)</f>
        <v>0</v>
      </c>
      <c r="AY450" s="1">
        <f>MAX($D450)</f>
        <v>0</v>
      </c>
      <c r="AZ450" s="1">
        <f>MAX($E450)</f>
        <v>0</v>
      </c>
      <c r="BA450" s="1">
        <f>MAX($F450)</f>
        <v>0</v>
      </c>
      <c r="BB450" s="1">
        <f>MAX($G450)</f>
        <v>0</v>
      </c>
      <c r="BC450" s="1">
        <f>MAX($H450)</f>
        <v>0</v>
      </c>
      <c r="BD450" s="1">
        <f>MAX($I450)</f>
        <v>0</v>
      </c>
      <c r="BE450" s="1">
        <f>MAX($J450)</f>
        <v>0</v>
      </c>
      <c r="BF450" s="1">
        <f>MAX($K450)</f>
        <v>0</v>
      </c>
      <c r="BG450" s="1">
        <f>MAX($M450)</f>
        <v>0</v>
      </c>
      <c r="BH450" s="1">
        <f>MAX($N450)</f>
        <v>0</v>
      </c>
      <c r="BI450" s="1">
        <f>MAX($P450)</f>
        <v>0</v>
      </c>
      <c r="BJ450" s="1">
        <f>MAX($Q450)</f>
        <v>0</v>
      </c>
      <c r="BK450" s="1">
        <f>MAX($R450)</f>
        <v>0</v>
      </c>
    </row>
    <row r="451" spans="1:63">
      <c r="A451" s="1" t="s">
        <v>448</v>
      </c>
      <c r="B451" s="1">
        <v>0</v>
      </c>
      <c r="C451" s="1">
        <v>0</v>
      </c>
      <c r="D451" s="1">
        <v>0</v>
      </c>
      <c r="E451" s="1">
        <v>0</v>
      </c>
      <c r="F451" s="1">
        <v>0</v>
      </c>
      <c r="G451" s="1">
        <v>0</v>
      </c>
      <c r="H451" s="1">
        <v>0</v>
      </c>
      <c r="I451" s="1">
        <v>0.019</v>
      </c>
      <c r="J451" s="1">
        <v>3000</v>
      </c>
      <c r="K451" s="1">
        <v>0</v>
      </c>
      <c r="L451" s="1" t="s">
        <v>503</v>
      </c>
      <c r="M451" s="1">
        <v>0</v>
      </c>
      <c r="N451" s="1">
        <v>0</v>
      </c>
      <c r="O451" s="1" t="s">
        <v>507</v>
      </c>
      <c r="P451" s="1">
        <v>1500</v>
      </c>
      <c r="Q451" s="1">
        <v>1</v>
      </c>
      <c r="R451" s="1">
        <v>0</v>
      </c>
      <c r="S451" s="1">
        <f>MIN($B451)</f>
        <v>0</v>
      </c>
      <c r="T451" s="1">
        <f>MIN($C451)</f>
        <v>0</v>
      </c>
      <c r="U451" s="1">
        <f>MIN($D451)</f>
        <v>0</v>
      </c>
      <c r="V451" s="1">
        <f>MIN($E451)</f>
        <v>0</v>
      </c>
      <c r="W451" s="1">
        <f>MIN($F451)</f>
        <v>0</v>
      </c>
      <c r="X451" s="1">
        <f>MIN($G451)</f>
        <v>0</v>
      </c>
      <c r="Y451" s="1">
        <f>MIN($H451)</f>
        <v>0</v>
      </c>
      <c r="Z451" s="1">
        <f>MIN($I451)</f>
        <v>0</v>
      </c>
      <c r="AA451" s="1">
        <f>MIN($J451)</f>
        <v>0</v>
      </c>
      <c r="AB451" s="1">
        <f>MIN($K451)</f>
        <v>0</v>
      </c>
      <c r="AC451" s="1">
        <f>MIN($M451)</f>
        <v>0</v>
      </c>
      <c r="AD451" s="1">
        <f>MIN($N451)</f>
        <v>0</v>
      </c>
      <c r="AE451" s="1">
        <f>MIN($P451)</f>
        <v>0</v>
      </c>
      <c r="AF451" s="1">
        <f>MIN($Q451)</f>
        <v>0</v>
      </c>
      <c r="AG451" s="1">
        <f>MIN($R451)</f>
        <v>0</v>
      </c>
      <c r="AH451" s="1">
        <f>MEDIAN($B451)</f>
        <v>0</v>
      </c>
      <c r="AI451" s="1">
        <f>MEDIAN($C451)</f>
        <v>0</v>
      </c>
      <c r="AJ451" s="1">
        <f>MEDIAN($D451)</f>
        <v>0</v>
      </c>
      <c r="AK451" s="1">
        <f>MEDIAN($E451)</f>
        <v>0</v>
      </c>
      <c r="AL451" s="1">
        <f>MEDIAN($F451)</f>
        <v>0</v>
      </c>
      <c r="AM451" s="1">
        <f>MEDIAN($G451)</f>
        <v>0</v>
      </c>
      <c r="AN451" s="1">
        <f>MEDIAN($H451)</f>
        <v>0</v>
      </c>
      <c r="AO451" s="1">
        <f>MEDIAN($I451)</f>
        <v>0</v>
      </c>
      <c r="AP451" s="1">
        <f>MEDIAN($J451)</f>
        <v>0</v>
      </c>
      <c r="AQ451" s="1">
        <f>MEDIAN($K451)</f>
        <v>0</v>
      </c>
      <c r="AR451" s="1">
        <f>MEDIAN($M451)</f>
        <v>0</v>
      </c>
      <c r="AS451" s="1">
        <f>MEDIAN($N451)</f>
        <v>0</v>
      </c>
      <c r="AT451" s="1">
        <f>MEDIAN($P451)</f>
        <v>0</v>
      </c>
      <c r="AU451" s="1">
        <f>MEDIAN($Q451)</f>
        <v>0</v>
      </c>
      <c r="AV451" s="1">
        <f>MEDIAN($R451)</f>
        <v>0</v>
      </c>
      <c r="AW451" s="1">
        <f>MAX($B451)</f>
        <v>0</v>
      </c>
      <c r="AX451" s="1">
        <f>MAX($C451)</f>
        <v>0</v>
      </c>
      <c r="AY451" s="1">
        <f>MAX($D451)</f>
        <v>0</v>
      </c>
      <c r="AZ451" s="1">
        <f>MAX($E451)</f>
        <v>0</v>
      </c>
      <c r="BA451" s="1">
        <f>MAX($F451)</f>
        <v>0</v>
      </c>
      <c r="BB451" s="1">
        <f>MAX($G451)</f>
        <v>0</v>
      </c>
      <c r="BC451" s="1">
        <f>MAX($H451)</f>
        <v>0</v>
      </c>
      <c r="BD451" s="1">
        <f>MAX($I451)</f>
        <v>0</v>
      </c>
      <c r="BE451" s="1">
        <f>MAX($J451)</f>
        <v>0</v>
      </c>
      <c r="BF451" s="1">
        <f>MAX($K451)</f>
        <v>0</v>
      </c>
      <c r="BG451" s="1">
        <f>MAX($M451)</f>
        <v>0</v>
      </c>
      <c r="BH451" s="1">
        <f>MAX($N451)</f>
        <v>0</v>
      </c>
      <c r="BI451" s="1">
        <f>MAX($P451)</f>
        <v>0</v>
      </c>
      <c r="BJ451" s="1">
        <f>MAX($Q451)</f>
        <v>0</v>
      </c>
      <c r="BK451" s="1">
        <f>MAX($R451)</f>
        <v>0</v>
      </c>
    </row>
    <row r="452" spans="1:63">
      <c r="A452" s="1" t="s">
        <v>449</v>
      </c>
      <c r="B452" s="1">
        <v>0</v>
      </c>
      <c r="C452" s="1">
        <v>0</v>
      </c>
      <c r="D452" s="1">
        <v>0</v>
      </c>
      <c r="E452" s="1">
        <v>0</v>
      </c>
      <c r="F452" s="1">
        <v>0</v>
      </c>
      <c r="G452" s="1">
        <v>0</v>
      </c>
      <c r="H452" s="1">
        <v>0</v>
      </c>
      <c r="I452" s="1">
        <v>0.018</v>
      </c>
      <c r="J452" s="1">
        <v>3000</v>
      </c>
      <c r="K452" s="1">
        <v>0</v>
      </c>
      <c r="L452" s="1" t="s">
        <v>503</v>
      </c>
      <c r="M452" s="1">
        <v>0</v>
      </c>
      <c r="N452" s="1">
        <v>0</v>
      </c>
      <c r="O452" s="1" t="s">
        <v>507</v>
      </c>
      <c r="P452" s="1">
        <v>1500</v>
      </c>
      <c r="Q452" s="1">
        <v>1</v>
      </c>
      <c r="R452" s="1">
        <v>0</v>
      </c>
      <c r="S452" s="1">
        <f>MIN($B452)</f>
        <v>0</v>
      </c>
      <c r="T452" s="1">
        <f>MIN($C452)</f>
        <v>0</v>
      </c>
      <c r="U452" s="1">
        <f>MIN($D452)</f>
        <v>0</v>
      </c>
      <c r="V452" s="1">
        <f>MIN($E452)</f>
        <v>0</v>
      </c>
      <c r="W452" s="1">
        <f>MIN($F452)</f>
        <v>0</v>
      </c>
      <c r="X452" s="1">
        <f>MIN($G452)</f>
        <v>0</v>
      </c>
      <c r="Y452" s="1">
        <f>MIN($H452)</f>
        <v>0</v>
      </c>
      <c r="Z452" s="1">
        <f>MIN($I452)</f>
        <v>0</v>
      </c>
      <c r="AA452" s="1">
        <f>MIN($J452)</f>
        <v>0</v>
      </c>
      <c r="AB452" s="1">
        <f>MIN($K452)</f>
        <v>0</v>
      </c>
      <c r="AC452" s="1">
        <f>MIN($M452)</f>
        <v>0</v>
      </c>
      <c r="AD452" s="1">
        <f>MIN($N452)</f>
        <v>0</v>
      </c>
      <c r="AE452" s="1">
        <f>MIN($P452)</f>
        <v>0</v>
      </c>
      <c r="AF452" s="1">
        <f>MIN($Q452)</f>
        <v>0</v>
      </c>
      <c r="AG452" s="1">
        <f>MIN($R452)</f>
        <v>0</v>
      </c>
      <c r="AH452" s="1">
        <f>MEDIAN($B452)</f>
        <v>0</v>
      </c>
      <c r="AI452" s="1">
        <f>MEDIAN($C452)</f>
        <v>0</v>
      </c>
      <c r="AJ452" s="1">
        <f>MEDIAN($D452)</f>
        <v>0</v>
      </c>
      <c r="AK452" s="1">
        <f>MEDIAN($E452)</f>
        <v>0</v>
      </c>
      <c r="AL452" s="1">
        <f>MEDIAN($F452)</f>
        <v>0</v>
      </c>
      <c r="AM452" s="1">
        <f>MEDIAN($G452)</f>
        <v>0</v>
      </c>
      <c r="AN452" s="1">
        <f>MEDIAN($H452)</f>
        <v>0</v>
      </c>
      <c r="AO452" s="1">
        <f>MEDIAN($I452)</f>
        <v>0</v>
      </c>
      <c r="AP452" s="1">
        <f>MEDIAN($J452)</f>
        <v>0</v>
      </c>
      <c r="AQ452" s="1">
        <f>MEDIAN($K452)</f>
        <v>0</v>
      </c>
      <c r="AR452" s="1">
        <f>MEDIAN($M452)</f>
        <v>0</v>
      </c>
      <c r="AS452" s="1">
        <f>MEDIAN($N452)</f>
        <v>0</v>
      </c>
      <c r="AT452" s="1">
        <f>MEDIAN($P452)</f>
        <v>0</v>
      </c>
      <c r="AU452" s="1">
        <f>MEDIAN($Q452)</f>
        <v>0</v>
      </c>
      <c r="AV452" s="1">
        <f>MEDIAN($R452)</f>
        <v>0</v>
      </c>
      <c r="AW452" s="1">
        <f>MAX($B452)</f>
        <v>0</v>
      </c>
      <c r="AX452" s="1">
        <f>MAX($C452)</f>
        <v>0</v>
      </c>
      <c r="AY452" s="1">
        <f>MAX($D452)</f>
        <v>0</v>
      </c>
      <c r="AZ452" s="1">
        <f>MAX($E452)</f>
        <v>0</v>
      </c>
      <c r="BA452" s="1">
        <f>MAX($F452)</f>
        <v>0</v>
      </c>
      <c r="BB452" s="1">
        <f>MAX($G452)</f>
        <v>0</v>
      </c>
      <c r="BC452" s="1">
        <f>MAX($H452)</f>
        <v>0</v>
      </c>
      <c r="BD452" s="1">
        <f>MAX($I452)</f>
        <v>0</v>
      </c>
      <c r="BE452" s="1">
        <f>MAX($J452)</f>
        <v>0</v>
      </c>
      <c r="BF452" s="1">
        <f>MAX($K452)</f>
        <v>0</v>
      </c>
      <c r="BG452" s="1">
        <f>MAX($M452)</f>
        <v>0</v>
      </c>
      <c r="BH452" s="1">
        <f>MAX($N452)</f>
        <v>0</v>
      </c>
      <c r="BI452" s="1">
        <f>MAX($P452)</f>
        <v>0</v>
      </c>
      <c r="BJ452" s="1">
        <f>MAX($Q452)</f>
        <v>0</v>
      </c>
      <c r="BK452" s="1">
        <f>MAX($R452)</f>
        <v>0</v>
      </c>
    </row>
    <row r="453" spans="1:63">
      <c r="A453" s="1" t="s">
        <v>450</v>
      </c>
      <c r="B453" s="1">
        <v>0</v>
      </c>
      <c r="C453" s="1">
        <v>0</v>
      </c>
      <c r="D453" s="1">
        <v>0</v>
      </c>
      <c r="E453" s="1">
        <v>0</v>
      </c>
      <c r="F453" s="1">
        <v>0</v>
      </c>
      <c r="G453" s="1">
        <v>0</v>
      </c>
      <c r="H453" s="1">
        <v>0</v>
      </c>
      <c r="I453" s="1">
        <v>0.018</v>
      </c>
      <c r="J453" s="1">
        <v>3000</v>
      </c>
      <c r="K453" s="1">
        <v>0</v>
      </c>
      <c r="L453" s="1" t="s">
        <v>503</v>
      </c>
      <c r="M453" s="1">
        <v>0</v>
      </c>
      <c r="N453" s="1">
        <v>0</v>
      </c>
      <c r="O453" s="1" t="s">
        <v>507</v>
      </c>
      <c r="P453" s="1">
        <v>1500</v>
      </c>
      <c r="Q453" s="1">
        <v>1</v>
      </c>
      <c r="R453" s="1">
        <v>0</v>
      </c>
      <c r="S453" s="1">
        <f>MIN($B453)</f>
        <v>0</v>
      </c>
      <c r="T453" s="1">
        <f>MIN($C453)</f>
        <v>0</v>
      </c>
      <c r="U453" s="1">
        <f>MIN($D453)</f>
        <v>0</v>
      </c>
      <c r="V453" s="1">
        <f>MIN($E453)</f>
        <v>0</v>
      </c>
      <c r="W453" s="1">
        <f>MIN($F453)</f>
        <v>0</v>
      </c>
      <c r="X453" s="1">
        <f>MIN($G453)</f>
        <v>0</v>
      </c>
      <c r="Y453" s="1">
        <f>MIN($H453)</f>
        <v>0</v>
      </c>
      <c r="Z453" s="1">
        <f>MIN($I453)</f>
        <v>0</v>
      </c>
      <c r="AA453" s="1">
        <f>MIN($J453)</f>
        <v>0</v>
      </c>
      <c r="AB453" s="1">
        <f>MIN($K453)</f>
        <v>0</v>
      </c>
      <c r="AC453" s="1">
        <f>MIN($M453)</f>
        <v>0</v>
      </c>
      <c r="AD453" s="1">
        <f>MIN($N453)</f>
        <v>0</v>
      </c>
      <c r="AE453" s="1">
        <f>MIN($P453)</f>
        <v>0</v>
      </c>
      <c r="AF453" s="1">
        <f>MIN($Q453)</f>
        <v>0</v>
      </c>
      <c r="AG453" s="1">
        <f>MIN($R453)</f>
        <v>0</v>
      </c>
      <c r="AH453" s="1">
        <f>MEDIAN($B453)</f>
        <v>0</v>
      </c>
      <c r="AI453" s="1">
        <f>MEDIAN($C453)</f>
        <v>0</v>
      </c>
      <c r="AJ453" s="1">
        <f>MEDIAN($D453)</f>
        <v>0</v>
      </c>
      <c r="AK453" s="1">
        <f>MEDIAN($E453)</f>
        <v>0</v>
      </c>
      <c r="AL453" s="1">
        <f>MEDIAN($F453)</f>
        <v>0</v>
      </c>
      <c r="AM453" s="1">
        <f>MEDIAN($G453)</f>
        <v>0</v>
      </c>
      <c r="AN453" s="1">
        <f>MEDIAN($H453)</f>
        <v>0</v>
      </c>
      <c r="AO453" s="1">
        <f>MEDIAN($I453)</f>
        <v>0</v>
      </c>
      <c r="AP453" s="1">
        <f>MEDIAN($J453)</f>
        <v>0</v>
      </c>
      <c r="AQ453" s="1">
        <f>MEDIAN($K453)</f>
        <v>0</v>
      </c>
      <c r="AR453" s="1">
        <f>MEDIAN($M453)</f>
        <v>0</v>
      </c>
      <c r="AS453" s="1">
        <f>MEDIAN($N453)</f>
        <v>0</v>
      </c>
      <c r="AT453" s="1">
        <f>MEDIAN($P453)</f>
        <v>0</v>
      </c>
      <c r="AU453" s="1">
        <f>MEDIAN($Q453)</f>
        <v>0</v>
      </c>
      <c r="AV453" s="1">
        <f>MEDIAN($R453)</f>
        <v>0</v>
      </c>
      <c r="AW453" s="1">
        <f>MAX($B453)</f>
        <v>0</v>
      </c>
      <c r="AX453" s="1">
        <f>MAX($C453)</f>
        <v>0</v>
      </c>
      <c r="AY453" s="1">
        <f>MAX($D453)</f>
        <v>0</v>
      </c>
      <c r="AZ453" s="1">
        <f>MAX($E453)</f>
        <v>0</v>
      </c>
      <c r="BA453" s="1">
        <f>MAX($F453)</f>
        <v>0</v>
      </c>
      <c r="BB453" s="1">
        <f>MAX($G453)</f>
        <v>0</v>
      </c>
      <c r="BC453" s="1">
        <f>MAX($H453)</f>
        <v>0</v>
      </c>
      <c r="BD453" s="1">
        <f>MAX($I453)</f>
        <v>0</v>
      </c>
      <c r="BE453" s="1">
        <f>MAX($J453)</f>
        <v>0</v>
      </c>
      <c r="BF453" s="1">
        <f>MAX($K453)</f>
        <v>0</v>
      </c>
      <c r="BG453" s="1">
        <f>MAX($M453)</f>
        <v>0</v>
      </c>
      <c r="BH453" s="1">
        <f>MAX($N453)</f>
        <v>0</v>
      </c>
      <c r="BI453" s="1">
        <f>MAX($P453)</f>
        <v>0</v>
      </c>
      <c r="BJ453" s="1">
        <f>MAX($Q453)</f>
        <v>0</v>
      </c>
      <c r="BK453" s="1">
        <f>MAX($R453)</f>
        <v>0</v>
      </c>
    </row>
    <row r="454" spans="1:63">
      <c r="A454" s="1" t="s">
        <v>451</v>
      </c>
      <c r="B454" s="1">
        <v>0</v>
      </c>
      <c r="C454" s="1">
        <v>0</v>
      </c>
      <c r="D454" s="1">
        <v>0</v>
      </c>
      <c r="E454" s="1">
        <v>0</v>
      </c>
      <c r="F454" s="1">
        <v>0</v>
      </c>
      <c r="G454" s="1">
        <v>0</v>
      </c>
      <c r="H454" s="1">
        <v>0</v>
      </c>
      <c r="I454" s="1">
        <v>0.039</v>
      </c>
      <c r="J454" s="1">
        <v>3000</v>
      </c>
      <c r="K454" s="1">
        <v>0</v>
      </c>
      <c r="L454" s="1" t="s">
        <v>503</v>
      </c>
      <c r="M454" s="1">
        <v>0</v>
      </c>
      <c r="N454" s="1">
        <v>0</v>
      </c>
      <c r="O454" s="1" t="s">
        <v>507</v>
      </c>
      <c r="P454" s="1">
        <v>1500</v>
      </c>
      <c r="Q454" s="1">
        <v>1</v>
      </c>
      <c r="R454" s="1">
        <v>0</v>
      </c>
      <c r="S454" s="1">
        <f>MIN($B454)</f>
        <v>0</v>
      </c>
      <c r="T454" s="1">
        <f>MIN($C454)</f>
        <v>0</v>
      </c>
      <c r="U454" s="1">
        <f>MIN($D454)</f>
        <v>0</v>
      </c>
      <c r="V454" s="1">
        <f>MIN($E454)</f>
        <v>0</v>
      </c>
      <c r="W454" s="1">
        <f>MIN($F454)</f>
        <v>0</v>
      </c>
      <c r="X454" s="1">
        <f>MIN($G454)</f>
        <v>0</v>
      </c>
      <c r="Y454" s="1">
        <f>MIN($H454)</f>
        <v>0</v>
      </c>
      <c r="Z454" s="1">
        <f>MIN($I454)</f>
        <v>0</v>
      </c>
      <c r="AA454" s="1">
        <f>MIN($J454)</f>
        <v>0</v>
      </c>
      <c r="AB454" s="1">
        <f>MIN($K454)</f>
        <v>0</v>
      </c>
      <c r="AC454" s="1">
        <f>MIN($M454)</f>
        <v>0</v>
      </c>
      <c r="AD454" s="1">
        <f>MIN($N454)</f>
        <v>0</v>
      </c>
      <c r="AE454" s="1">
        <f>MIN($P454)</f>
        <v>0</v>
      </c>
      <c r="AF454" s="1">
        <f>MIN($Q454)</f>
        <v>0</v>
      </c>
      <c r="AG454" s="1">
        <f>MIN($R454)</f>
        <v>0</v>
      </c>
      <c r="AH454" s="1">
        <f>MEDIAN($B454)</f>
        <v>0</v>
      </c>
      <c r="AI454" s="1">
        <f>MEDIAN($C454)</f>
        <v>0</v>
      </c>
      <c r="AJ454" s="1">
        <f>MEDIAN($D454)</f>
        <v>0</v>
      </c>
      <c r="AK454" s="1">
        <f>MEDIAN($E454)</f>
        <v>0</v>
      </c>
      <c r="AL454" s="1">
        <f>MEDIAN($F454)</f>
        <v>0</v>
      </c>
      <c r="AM454" s="1">
        <f>MEDIAN($G454)</f>
        <v>0</v>
      </c>
      <c r="AN454" s="1">
        <f>MEDIAN($H454)</f>
        <v>0</v>
      </c>
      <c r="AO454" s="1">
        <f>MEDIAN($I454)</f>
        <v>0</v>
      </c>
      <c r="AP454" s="1">
        <f>MEDIAN($J454)</f>
        <v>0</v>
      </c>
      <c r="AQ454" s="1">
        <f>MEDIAN($K454)</f>
        <v>0</v>
      </c>
      <c r="AR454" s="1">
        <f>MEDIAN($M454)</f>
        <v>0</v>
      </c>
      <c r="AS454" s="1">
        <f>MEDIAN($N454)</f>
        <v>0</v>
      </c>
      <c r="AT454" s="1">
        <f>MEDIAN($P454)</f>
        <v>0</v>
      </c>
      <c r="AU454" s="1">
        <f>MEDIAN($Q454)</f>
        <v>0</v>
      </c>
      <c r="AV454" s="1">
        <f>MEDIAN($R454)</f>
        <v>0</v>
      </c>
      <c r="AW454" s="1">
        <f>MAX($B454)</f>
        <v>0</v>
      </c>
      <c r="AX454" s="1">
        <f>MAX($C454)</f>
        <v>0</v>
      </c>
      <c r="AY454" s="1">
        <f>MAX($D454)</f>
        <v>0</v>
      </c>
      <c r="AZ454" s="1">
        <f>MAX($E454)</f>
        <v>0</v>
      </c>
      <c r="BA454" s="1">
        <f>MAX($F454)</f>
        <v>0</v>
      </c>
      <c r="BB454" s="1">
        <f>MAX($G454)</f>
        <v>0</v>
      </c>
      <c r="BC454" s="1">
        <f>MAX($H454)</f>
        <v>0</v>
      </c>
      <c r="BD454" s="1">
        <f>MAX($I454)</f>
        <v>0</v>
      </c>
      <c r="BE454" s="1">
        <f>MAX($J454)</f>
        <v>0</v>
      </c>
      <c r="BF454" s="1">
        <f>MAX($K454)</f>
        <v>0</v>
      </c>
      <c r="BG454" s="1">
        <f>MAX($M454)</f>
        <v>0</v>
      </c>
      <c r="BH454" s="1">
        <f>MAX($N454)</f>
        <v>0</v>
      </c>
      <c r="BI454" s="1">
        <f>MAX($P454)</f>
        <v>0</v>
      </c>
      <c r="BJ454" s="1">
        <f>MAX($Q454)</f>
        <v>0</v>
      </c>
      <c r="BK454" s="1">
        <f>MAX($R454)</f>
        <v>0</v>
      </c>
    </row>
    <row r="455" spans="1:63">
      <c r="A455" s="1" t="s">
        <v>452</v>
      </c>
      <c r="B455" s="1">
        <v>0</v>
      </c>
      <c r="C455" s="1">
        <v>0</v>
      </c>
      <c r="D455" s="1">
        <v>0</v>
      </c>
      <c r="E455" s="1">
        <v>0</v>
      </c>
      <c r="F455" s="1">
        <v>0</v>
      </c>
      <c r="G455" s="1">
        <v>0</v>
      </c>
      <c r="H455" s="1">
        <v>0</v>
      </c>
      <c r="I455" s="1">
        <v>0.018</v>
      </c>
      <c r="J455" s="1">
        <v>3000</v>
      </c>
      <c r="K455" s="1">
        <v>0</v>
      </c>
      <c r="L455" s="1" t="s">
        <v>503</v>
      </c>
      <c r="M455" s="1">
        <v>0</v>
      </c>
      <c r="N455" s="1">
        <v>0</v>
      </c>
      <c r="O455" s="1" t="s">
        <v>507</v>
      </c>
      <c r="P455" s="1">
        <v>1500</v>
      </c>
      <c r="Q455" s="1">
        <v>1</v>
      </c>
      <c r="R455" s="1">
        <v>0</v>
      </c>
      <c r="S455" s="1">
        <f>MIN($B455)</f>
        <v>0</v>
      </c>
      <c r="T455" s="1">
        <f>MIN($C455)</f>
        <v>0</v>
      </c>
      <c r="U455" s="1">
        <f>MIN($D455)</f>
        <v>0</v>
      </c>
      <c r="V455" s="1">
        <f>MIN($E455)</f>
        <v>0</v>
      </c>
      <c r="W455" s="1">
        <f>MIN($F455)</f>
        <v>0</v>
      </c>
      <c r="X455" s="1">
        <f>MIN($G455)</f>
        <v>0</v>
      </c>
      <c r="Y455" s="1">
        <f>MIN($H455)</f>
        <v>0</v>
      </c>
      <c r="Z455" s="1">
        <f>MIN($I455)</f>
        <v>0</v>
      </c>
      <c r="AA455" s="1">
        <f>MIN($J455)</f>
        <v>0</v>
      </c>
      <c r="AB455" s="1">
        <f>MIN($K455)</f>
        <v>0</v>
      </c>
      <c r="AC455" s="1">
        <f>MIN($M455)</f>
        <v>0</v>
      </c>
      <c r="AD455" s="1">
        <f>MIN($N455)</f>
        <v>0</v>
      </c>
      <c r="AE455" s="1">
        <f>MIN($P455)</f>
        <v>0</v>
      </c>
      <c r="AF455" s="1">
        <f>MIN($Q455)</f>
        <v>0</v>
      </c>
      <c r="AG455" s="1">
        <f>MIN($R455)</f>
        <v>0</v>
      </c>
      <c r="AH455" s="1">
        <f>MEDIAN($B455)</f>
        <v>0</v>
      </c>
      <c r="AI455" s="1">
        <f>MEDIAN($C455)</f>
        <v>0</v>
      </c>
      <c r="AJ455" s="1">
        <f>MEDIAN($D455)</f>
        <v>0</v>
      </c>
      <c r="AK455" s="1">
        <f>MEDIAN($E455)</f>
        <v>0</v>
      </c>
      <c r="AL455" s="1">
        <f>MEDIAN($F455)</f>
        <v>0</v>
      </c>
      <c r="AM455" s="1">
        <f>MEDIAN($G455)</f>
        <v>0</v>
      </c>
      <c r="AN455" s="1">
        <f>MEDIAN($H455)</f>
        <v>0</v>
      </c>
      <c r="AO455" s="1">
        <f>MEDIAN($I455)</f>
        <v>0</v>
      </c>
      <c r="AP455" s="1">
        <f>MEDIAN($J455)</f>
        <v>0</v>
      </c>
      <c r="AQ455" s="1">
        <f>MEDIAN($K455)</f>
        <v>0</v>
      </c>
      <c r="AR455" s="1">
        <f>MEDIAN($M455)</f>
        <v>0</v>
      </c>
      <c r="AS455" s="1">
        <f>MEDIAN($N455)</f>
        <v>0</v>
      </c>
      <c r="AT455" s="1">
        <f>MEDIAN($P455)</f>
        <v>0</v>
      </c>
      <c r="AU455" s="1">
        <f>MEDIAN($Q455)</f>
        <v>0</v>
      </c>
      <c r="AV455" s="1">
        <f>MEDIAN($R455)</f>
        <v>0</v>
      </c>
      <c r="AW455" s="1">
        <f>MAX($B455)</f>
        <v>0</v>
      </c>
      <c r="AX455" s="1">
        <f>MAX($C455)</f>
        <v>0</v>
      </c>
      <c r="AY455" s="1">
        <f>MAX($D455)</f>
        <v>0</v>
      </c>
      <c r="AZ455" s="1">
        <f>MAX($E455)</f>
        <v>0</v>
      </c>
      <c r="BA455" s="1">
        <f>MAX($F455)</f>
        <v>0</v>
      </c>
      <c r="BB455" s="1">
        <f>MAX($G455)</f>
        <v>0</v>
      </c>
      <c r="BC455" s="1">
        <f>MAX($H455)</f>
        <v>0</v>
      </c>
      <c r="BD455" s="1">
        <f>MAX($I455)</f>
        <v>0</v>
      </c>
      <c r="BE455" s="1">
        <f>MAX($J455)</f>
        <v>0</v>
      </c>
      <c r="BF455" s="1">
        <f>MAX($K455)</f>
        <v>0</v>
      </c>
      <c r="BG455" s="1">
        <f>MAX($M455)</f>
        <v>0</v>
      </c>
      <c r="BH455" s="1">
        <f>MAX($N455)</f>
        <v>0</v>
      </c>
      <c r="BI455" s="1">
        <f>MAX($P455)</f>
        <v>0</v>
      </c>
      <c r="BJ455" s="1">
        <f>MAX($Q455)</f>
        <v>0</v>
      </c>
      <c r="BK455" s="1">
        <f>MAX($R455)</f>
        <v>0</v>
      </c>
    </row>
    <row r="456" spans="1:63">
      <c r="A456" s="1" t="s">
        <v>453</v>
      </c>
      <c r="B456" s="1">
        <v>0</v>
      </c>
      <c r="C456" s="1">
        <v>0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0.021</v>
      </c>
      <c r="J456" s="1">
        <v>3000</v>
      </c>
      <c r="K456" s="1">
        <v>0</v>
      </c>
      <c r="L456" s="1" t="s">
        <v>503</v>
      </c>
      <c r="M456" s="1">
        <v>0</v>
      </c>
      <c r="N456" s="1">
        <v>0</v>
      </c>
      <c r="O456" s="1" t="s">
        <v>507</v>
      </c>
      <c r="P456" s="1">
        <v>1500</v>
      </c>
      <c r="Q456" s="1">
        <v>1</v>
      </c>
      <c r="R456" s="1">
        <v>0</v>
      </c>
      <c r="S456" s="1">
        <f>MIN($B456)</f>
        <v>0</v>
      </c>
      <c r="T456" s="1">
        <f>MIN($C456)</f>
        <v>0</v>
      </c>
      <c r="U456" s="1">
        <f>MIN($D456)</f>
        <v>0</v>
      </c>
      <c r="V456" s="1">
        <f>MIN($E456)</f>
        <v>0</v>
      </c>
      <c r="W456" s="1">
        <f>MIN($F456)</f>
        <v>0</v>
      </c>
      <c r="X456" s="1">
        <f>MIN($G456)</f>
        <v>0</v>
      </c>
      <c r="Y456" s="1">
        <f>MIN($H456)</f>
        <v>0</v>
      </c>
      <c r="Z456" s="1">
        <f>MIN($I456)</f>
        <v>0</v>
      </c>
      <c r="AA456" s="1">
        <f>MIN($J456)</f>
        <v>0</v>
      </c>
      <c r="AB456" s="1">
        <f>MIN($K456)</f>
        <v>0</v>
      </c>
      <c r="AC456" s="1">
        <f>MIN($M456)</f>
        <v>0</v>
      </c>
      <c r="AD456" s="1">
        <f>MIN($N456)</f>
        <v>0</v>
      </c>
      <c r="AE456" s="1">
        <f>MIN($P456)</f>
        <v>0</v>
      </c>
      <c r="AF456" s="1">
        <f>MIN($Q456)</f>
        <v>0</v>
      </c>
      <c r="AG456" s="1">
        <f>MIN($R456)</f>
        <v>0</v>
      </c>
      <c r="AH456" s="1">
        <f>MEDIAN($B456)</f>
        <v>0</v>
      </c>
      <c r="AI456" s="1">
        <f>MEDIAN($C456)</f>
        <v>0</v>
      </c>
      <c r="AJ456" s="1">
        <f>MEDIAN($D456)</f>
        <v>0</v>
      </c>
      <c r="AK456" s="1">
        <f>MEDIAN($E456)</f>
        <v>0</v>
      </c>
      <c r="AL456" s="1">
        <f>MEDIAN($F456)</f>
        <v>0</v>
      </c>
      <c r="AM456" s="1">
        <f>MEDIAN($G456)</f>
        <v>0</v>
      </c>
      <c r="AN456" s="1">
        <f>MEDIAN($H456)</f>
        <v>0</v>
      </c>
      <c r="AO456" s="1">
        <f>MEDIAN($I456)</f>
        <v>0</v>
      </c>
      <c r="AP456" s="1">
        <f>MEDIAN($J456)</f>
        <v>0</v>
      </c>
      <c r="AQ456" s="1">
        <f>MEDIAN($K456)</f>
        <v>0</v>
      </c>
      <c r="AR456" s="1">
        <f>MEDIAN($M456)</f>
        <v>0</v>
      </c>
      <c r="AS456" s="1">
        <f>MEDIAN($N456)</f>
        <v>0</v>
      </c>
      <c r="AT456" s="1">
        <f>MEDIAN($P456)</f>
        <v>0</v>
      </c>
      <c r="AU456" s="1">
        <f>MEDIAN($Q456)</f>
        <v>0</v>
      </c>
      <c r="AV456" s="1">
        <f>MEDIAN($R456)</f>
        <v>0</v>
      </c>
      <c r="AW456" s="1">
        <f>MAX($B456)</f>
        <v>0</v>
      </c>
      <c r="AX456" s="1">
        <f>MAX($C456)</f>
        <v>0</v>
      </c>
      <c r="AY456" s="1">
        <f>MAX($D456)</f>
        <v>0</v>
      </c>
      <c r="AZ456" s="1">
        <f>MAX($E456)</f>
        <v>0</v>
      </c>
      <c r="BA456" s="1">
        <f>MAX($F456)</f>
        <v>0</v>
      </c>
      <c r="BB456" s="1">
        <f>MAX($G456)</f>
        <v>0</v>
      </c>
      <c r="BC456" s="1">
        <f>MAX($H456)</f>
        <v>0</v>
      </c>
      <c r="BD456" s="1">
        <f>MAX($I456)</f>
        <v>0</v>
      </c>
      <c r="BE456" s="1">
        <f>MAX($J456)</f>
        <v>0</v>
      </c>
      <c r="BF456" s="1">
        <f>MAX($K456)</f>
        <v>0</v>
      </c>
      <c r="BG456" s="1">
        <f>MAX($M456)</f>
        <v>0</v>
      </c>
      <c r="BH456" s="1">
        <f>MAX($N456)</f>
        <v>0</v>
      </c>
      <c r="BI456" s="1">
        <f>MAX($P456)</f>
        <v>0</v>
      </c>
      <c r="BJ456" s="1">
        <f>MAX($Q456)</f>
        <v>0</v>
      </c>
      <c r="BK456" s="1">
        <f>MAX($R456)</f>
        <v>0</v>
      </c>
    </row>
    <row r="457" spans="1:63">
      <c r="A457" s="1" t="s">
        <v>454</v>
      </c>
      <c r="B457" s="1">
        <v>0</v>
      </c>
      <c r="C457" s="1">
        <v>0</v>
      </c>
      <c r="D457" s="1">
        <v>0</v>
      </c>
      <c r="E457" s="1">
        <v>0</v>
      </c>
      <c r="F457" s="1">
        <v>0</v>
      </c>
      <c r="G457" s="1">
        <v>0</v>
      </c>
      <c r="H457" s="1">
        <v>0</v>
      </c>
      <c r="I457" s="1">
        <v>0.018</v>
      </c>
      <c r="J457" s="1">
        <v>3000</v>
      </c>
      <c r="K457" s="1">
        <v>0</v>
      </c>
      <c r="L457" s="1" t="s">
        <v>503</v>
      </c>
      <c r="M457" s="1">
        <v>0</v>
      </c>
      <c r="N457" s="1">
        <v>0</v>
      </c>
      <c r="O457" s="1" t="s">
        <v>507</v>
      </c>
      <c r="P457" s="1">
        <v>1500</v>
      </c>
      <c r="Q457" s="1">
        <v>1</v>
      </c>
      <c r="R457" s="1">
        <v>0</v>
      </c>
      <c r="S457" s="1">
        <f>MIN($B457)</f>
        <v>0</v>
      </c>
      <c r="T457" s="1">
        <f>MIN($C457)</f>
        <v>0</v>
      </c>
      <c r="U457" s="1">
        <f>MIN($D457)</f>
        <v>0</v>
      </c>
      <c r="V457" s="1">
        <f>MIN($E457)</f>
        <v>0</v>
      </c>
      <c r="W457" s="1">
        <f>MIN($F457)</f>
        <v>0</v>
      </c>
      <c r="X457" s="1">
        <f>MIN($G457)</f>
        <v>0</v>
      </c>
      <c r="Y457" s="1">
        <f>MIN($H457)</f>
        <v>0</v>
      </c>
      <c r="Z457" s="1">
        <f>MIN($I457)</f>
        <v>0</v>
      </c>
      <c r="AA457" s="1">
        <f>MIN($J457)</f>
        <v>0</v>
      </c>
      <c r="AB457" s="1">
        <f>MIN($K457)</f>
        <v>0</v>
      </c>
      <c r="AC457" s="1">
        <f>MIN($M457)</f>
        <v>0</v>
      </c>
      <c r="AD457" s="1">
        <f>MIN($N457)</f>
        <v>0</v>
      </c>
      <c r="AE457" s="1">
        <f>MIN($P457)</f>
        <v>0</v>
      </c>
      <c r="AF457" s="1">
        <f>MIN($Q457)</f>
        <v>0</v>
      </c>
      <c r="AG457" s="1">
        <f>MIN($R457)</f>
        <v>0</v>
      </c>
      <c r="AH457" s="1">
        <f>MEDIAN($B457)</f>
        <v>0</v>
      </c>
      <c r="AI457" s="1">
        <f>MEDIAN($C457)</f>
        <v>0</v>
      </c>
      <c r="AJ457" s="1">
        <f>MEDIAN($D457)</f>
        <v>0</v>
      </c>
      <c r="AK457" s="1">
        <f>MEDIAN($E457)</f>
        <v>0</v>
      </c>
      <c r="AL457" s="1">
        <f>MEDIAN($F457)</f>
        <v>0</v>
      </c>
      <c r="AM457" s="1">
        <f>MEDIAN($G457)</f>
        <v>0</v>
      </c>
      <c r="AN457" s="1">
        <f>MEDIAN($H457)</f>
        <v>0</v>
      </c>
      <c r="AO457" s="1">
        <f>MEDIAN($I457)</f>
        <v>0</v>
      </c>
      <c r="AP457" s="1">
        <f>MEDIAN($J457)</f>
        <v>0</v>
      </c>
      <c r="AQ457" s="1">
        <f>MEDIAN($K457)</f>
        <v>0</v>
      </c>
      <c r="AR457" s="1">
        <f>MEDIAN($M457)</f>
        <v>0</v>
      </c>
      <c r="AS457" s="1">
        <f>MEDIAN($N457)</f>
        <v>0</v>
      </c>
      <c r="AT457" s="1">
        <f>MEDIAN($P457)</f>
        <v>0</v>
      </c>
      <c r="AU457" s="1">
        <f>MEDIAN($Q457)</f>
        <v>0</v>
      </c>
      <c r="AV457" s="1">
        <f>MEDIAN($R457)</f>
        <v>0</v>
      </c>
      <c r="AW457" s="1">
        <f>MAX($B457)</f>
        <v>0</v>
      </c>
      <c r="AX457" s="1">
        <f>MAX($C457)</f>
        <v>0</v>
      </c>
      <c r="AY457" s="1">
        <f>MAX($D457)</f>
        <v>0</v>
      </c>
      <c r="AZ457" s="1">
        <f>MAX($E457)</f>
        <v>0</v>
      </c>
      <c r="BA457" s="1">
        <f>MAX($F457)</f>
        <v>0</v>
      </c>
      <c r="BB457" s="1">
        <f>MAX($G457)</f>
        <v>0</v>
      </c>
      <c r="BC457" s="1">
        <f>MAX($H457)</f>
        <v>0</v>
      </c>
      <c r="BD457" s="1">
        <f>MAX($I457)</f>
        <v>0</v>
      </c>
      <c r="BE457" s="1">
        <f>MAX($J457)</f>
        <v>0</v>
      </c>
      <c r="BF457" s="1">
        <f>MAX($K457)</f>
        <v>0</v>
      </c>
      <c r="BG457" s="1">
        <f>MAX($M457)</f>
        <v>0</v>
      </c>
      <c r="BH457" s="1">
        <f>MAX($N457)</f>
        <v>0</v>
      </c>
      <c r="BI457" s="1">
        <f>MAX($P457)</f>
        <v>0</v>
      </c>
      <c r="BJ457" s="1">
        <f>MAX($Q457)</f>
        <v>0</v>
      </c>
      <c r="BK457" s="1">
        <f>MAX($R457)</f>
        <v>0</v>
      </c>
    </row>
    <row r="458" spans="1:63">
      <c r="A458" s="1" t="s">
        <v>455</v>
      </c>
      <c r="B458" s="1">
        <v>0</v>
      </c>
      <c r="C458" s="1">
        <v>0</v>
      </c>
      <c r="D458" s="1">
        <v>0</v>
      </c>
      <c r="E458" s="1">
        <v>0</v>
      </c>
      <c r="F458" s="1">
        <v>0</v>
      </c>
      <c r="G458" s="1">
        <v>0</v>
      </c>
      <c r="H458" s="1">
        <v>0</v>
      </c>
      <c r="I458" s="1">
        <v>0.018</v>
      </c>
      <c r="J458" s="1">
        <v>3000</v>
      </c>
      <c r="K458" s="1">
        <v>0</v>
      </c>
      <c r="L458" s="1" t="s">
        <v>503</v>
      </c>
      <c r="M458" s="1">
        <v>0</v>
      </c>
      <c r="N458" s="1">
        <v>0</v>
      </c>
      <c r="O458" s="1" t="s">
        <v>507</v>
      </c>
      <c r="P458" s="1">
        <v>1500</v>
      </c>
      <c r="Q458" s="1">
        <v>1</v>
      </c>
      <c r="R458" s="1">
        <v>0</v>
      </c>
      <c r="S458" s="1">
        <f>MIN($B458)</f>
        <v>0</v>
      </c>
      <c r="T458" s="1">
        <f>MIN($C458)</f>
        <v>0</v>
      </c>
      <c r="U458" s="1">
        <f>MIN($D458)</f>
        <v>0</v>
      </c>
      <c r="V458" s="1">
        <f>MIN($E458)</f>
        <v>0</v>
      </c>
      <c r="W458" s="1">
        <f>MIN($F458)</f>
        <v>0</v>
      </c>
      <c r="X458" s="1">
        <f>MIN($G458)</f>
        <v>0</v>
      </c>
      <c r="Y458" s="1">
        <f>MIN($H458)</f>
        <v>0</v>
      </c>
      <c r="Z458" s="1">
        <f>MIN($I458)</f>
        <v>0</v>
      </c>
      <c r="AA458" s="1">
        <f>MIN($J458)</f>
        <v>0</v>
      </c>
      <c r="AB458" s="1">
        <f>MIN($K458)</f>
        <v>0</v>
      </c>
      <c r="AC458" s="1">
        <f>MIN($M458)</f>
        <v>0</v>
      </c>
      <c r="AD458" s="1">
        <f>MIN($N458)</f>
        <v>0</v>
      </c>
      <c r="AE458" s="1">
        <f>MIN($P458)</f>
        <v>0</v>
      </c>
      <c r="AF458" s="1">
        <f>MIN($Q458)</f>
        <v>0</v>
      </c>
      <c r="AG458" s="1">
        <f>MIN($R458)</f>
        <v>0</v>
      </c>
      <c r="AH458" s="1">
        <f>MEDIAN($B458)</f>
        <v>0</v>
      </c>
      <c r="AI458" s="1">
        <f>MEDIAN($C458)</f>
        <v>0</v>
      </c>
      <c r="AJ458" s="1">
        <f>MEDIAN($D458)</f>
        <v>0</v>
      </c>
      <c r="AK458" s="1">
        <f>MEDIAN($E458)</f>
        <v>0</v>
      </c>
      <c r="AL458" s="1">
        <f>MEDIAN($F458)</f>
        <v>0</v>
      </c>
      <c r="AM458" s="1">
        <f>MEDIAN($G458)</f>
        <v>0</v>
      </c>
      <c r="AN458" s="1">
        <f>MEDIAN($H458)</f>
        <v>0</v>
      </c>
      <c r="AO458" s="1">
        <f>MEDIAN($I458)</f>
        <v>0</v>
      </c>
      <c r="AP458" s="1">
        <f>MEDIAN($J458)</f>
        <v>0</v>
      </c>
      <c r="AQ458" s="1">
        <f>MEDIAN($K458)</f>
        <v>0</v>
      </c>
      <c r="AR458" s="1">
        <f>MEDIAN($M458)</f>
        <v>0</v>
      </c>
      <c r="AS458" s="1">
        <f>MEDIAN($N458)</f>
        <v>0</v>
      </c>
      <c r="AT458" s="1">
        <f>MEDIAN($P458)</f>
        <v>0</v>
      </c>
      <c r="AU458" s="1">
        <f>MEDIAN($Q458)</f>
        <v>0</v>
      </c>
      <c r="AV458" s="1">
        <f>MEDIAN($R458)</f>
        <v>0</v>
      </c>
      <c r="AW458" s="1">
        <f>MAX($B458)</f>
        <v>0</v>
      </c>
      <c r="AX458" s="1">
        <f>MAX($C458)</f>
        <v>0</v>
      </c>
      <c r="AY458" s="1">
        <f>MAX($D458)</f>
        <v>0</v>
      </c>
      <c r="AZ458" s="1">
        <f>MAX($E458)</f>
        <v>0</v>
      </c>
      <c r="BA458" s="1">
        <f>MAX($F458)</f>
        <v>0</v>
      </c>
      <c r="BB458" s="1">
        <f>MAX($G458)</f>
        <v>0</v>
      </c>
      <c r="BC458" s="1">
        <f>MAX($H458)</f>
        <v>0</v>
      </c>
      <c r="BD458" s="1">
        <f>MAX($I458)</f>
        <v>0</v>
      </c>
      <c r="BE458" s="1">
        <f>MAX($J458)</f>
        <v>0</v>
      </c>
      <c r="BF458" s="1">
        <f>MAX($K458)</f>
        <v>0</v>
      </c>
      <c r="BG458" s="1">
        <f>MAX($M458)</f>
        <v>0</v>
      </c>
      <c r="BH458" s="1">
        <f>MAX($N458)</f>
        <v>0</v>
      </c>
      <c r="BI458" s="1">
        <f>MAX($P458)</f>
        <v>0</v>
      </c>
      <c r="BJ458" s="1">
        <f>MAX($Q458)</f>
        <v>0</v>
      </c>
      <c r="BK458" s="1">
        <f>MAX($R458)</f>
        <v>0</v>
      </c>
    </row>
    <row r="459" spans="1:63">
      <c r="A459" s="1" t="s">
        <v>456</v>
      </c>
      <c r="B459" s="1">
        <v>0</v>
      </c>
      <c r="C459" s="1">
        <v>0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1">
        <v>0.019</v>
      </c>
      <c r="J459" s="1">
        <v>3000</v>
      </c>
      <c r="K459" s="1">
        <v>0</v>
      </c>
      <c r="L459" s="1" t="s">
        <v>503</v>
      </c>
      <c r="M459" s="1">
        <v>0</v>
      </c>
      <c r="N459" s="1">
        <v>0</v>
      </c>
      <c r="O459" s="1" t="s">
        <v>507</v>
      </c>
      <c r="P459" s="1">
        <v>1500</v>
      </c>
      <c r="Q459" s="1">
        <v>1</v>
      </c>
      <c r="R459" s="1">
        <v>0</v>
      </c>
      <c r="S459" s="1">
        <f>MIN($B459)</f>
        <v>0</v>
      </c>
      <c r="T459" s="1">
        <f>MIN($C459)</f>
        <v>0</v>
      </c>
      <c r="U459" s="1">
        <f>MIN($D459)</f>
        <v>0</v>
      </c>
      <c r="V459" s="1">
        <f>MIN($E459)</f>
        <v>0</v>
      </c>
      <c r="W459" s="1">
        <f>MIN($F459)</f>
        <v>0</v>
      </c>
      <c r="X459" s="1">
        <f>MIN($G459)</f>
        <v>0</v>
      </c>
      <c r="Y459" s="1">
        <f>MIN($H459)</f>
        <v>0</v>
      </c>
      <c r="Z459" s="1">
        <f>MIN($I459)</f>
        <v>0</v>
      </c>
      <c r="AA459" s="1">
        <f>MIN($J459)</f>
        <v>0</v>
      </c>
      <c r="AB459" s="1">
        <f>MIN($K459)</f>
        <v>0</v>
      </c>
      <c r="AC459" s="1">
        <f>MIN($M459)</f>
        <v>0</v>
      </c>
      <c r="AD459" s="1">
        <f>MIN($N459)</f>
        <v>0</v>
      </c>
      <c r="AE459" s="1">
        <f>MIN($P459)</f>
        <v>0</v>
      </c>
      <c r="AF459" s="1">
        <f>MIN($Q459)</f>
        <v>0</v>
      </c>
      <c r="AG459" s="1">
        <f>MIN($R459)</f>
        <v>0</v>
      </c>
      <c r="AH459" s="1">
        <f>MEDIAN($B459)</f>
        <v>0</v>
      </c>
      <c r="AI459" s="1">
        <f>MEDIAN($C459)</f>
        <v>0</v>
      </c>
      <c r="AJ459" s="1">
        <f>MEDIAN($D459)</f>
        <v>0</v>
      </c>
      <c r="AK459" s="1">
        <f>MEDIAN($E459)</f>
        <v>0</v>
      </c>
      <c r="AL459" s="1">
        <f>MEDIAN($F459)</f>
        <v>0</v>
      </c>
      <c r="AM459" s="1">
        <f>MEDIAN($G459)</f>
        <v>0</v>
      </c>
      <c r="AN459" s="1">
        <f>MEDIAN($H459)</f>
        <v>0</v>
      </c>
      <c r="AO459" s="1">
        <f>MEDIAN($I459)</f>
        <v>0</v>
      </c>
      <c r="AP459" s="1">
        <f>MEDIAN($J459)</f>
        <v>0</v>
      </c>
      <c r="AQ459" s="1">
        <f>MEDIAN($K459)</f>
        <v>0</v>
      </c>
      <c r="AR459" s="1">
        <f>MEDIAN($M459)</f>
        <v>0</v>
      </c>
      <c r="AS459" s="1">
        <f>MEDIAN($N459)</f>
        <v>0</v>
      </c>
      <c r="AT459" s="1">
        <f>MEDIAN($P459)</f>
        <v>0</v>
      </c>
      <c r="AU459" s="1">
        <f>MEDIAN($Q459)</f>
        <v>0</v>
      </c>
      <c r="AV459" s="1">
        <f>MEDIAN($R459)</f>
        <v>0</v>
      </c>
      <c r="AW459" s="1">
        <f>MAX($B459)</f>
        <v>0</v>
      </c>
      <c r="AX459" s="1">
        <f>MAX($C459)</f>
        <v>0</v>
      </c>
      <c r="AY459" s="1">
        <f>MAX($D459)</f>
        <v>0</v>
      </c>
      <c r="AZ459" s="1">
        <f>MAX($E459)</f>
        <v>0</v>
      </c>
      <c r="BA459" s="1">
        <f>MAX($F459)</f>
        <v>0</v>
      </c>
      <c r="BB459" s="1">
        <f>MAX($G459)</f>
        <v>0</v>
      </c>
      <c r="BC459" s="1">
        <f>MAX($H459)</f>
        <v>0</v>
      </c>
      <c r="BD459" s="1">
        <f>MAX($I459)</f>
        <v>0</v>
      </c>
      <c r="BE459" s="1">
        <f>MAX($J459)</f>
        <v>0</v>
      </c>
      <c r="BF459" s="1">
        <f>MAX($K459)</f>
        <v>0</v>
      </c>
      <c r="BG459" s="1">
        <f>MAX($M459)</f>
        <v>0</v>
      </c>
      <c r="BH459" s="1">
        <f>MAX($N459)</f>
        <v>0</v>
      </c>
      <c r="BI459" s="1">
        <f>MAX($P459)</f>
        <v>0</v>
      </c>
      <c r="BJ459" s="1">
        <f>MAX($Q459)</f>
        <v>0</v>
      </c>
      <c r="BK459" s="1">
        <f>MAX($R459)</f>
        <v>0</v>
      </c>
    </row>
    <row r="460" spans="1:63">
      <c r="A460" s="1" t="s">
        <v>457</v>
      </c>
      <c r="B460" s="1">
        <v>0</v>
      </c>
      <c r="C460" s="1">
        <v>0</v>
      </c>
      <c r="D460" s="1">
        <v>0</v>
      </c>
      <c r="E460" s="1">
        <v>0</v>
      </c>
      <c r="F460" s="1">
        <v>0</v>
      </c>
      <c r="G460" s="1">
        <v>0</v>
      </c>
      <c r="H460" s="1">
        <v>0</v>
      </c>
      <c r="I460" s="1">
        <v>0.019</v>
      </c>
      <c r="J460" s="1">
        <v>3000</v>
      </c>
      <c r="K460" s="1">
        <v>0</v>
      </c>
      <c r="L460" s="1" t="s">
        <v>503</v>
      </c>
      <c r="M460" s="1">
        <v>0</v>
      </c>
      <c r="N460" s="1">
        <v>0</v>
      </c>
      <c r="O460" s="1" t="s">
        <v>507</v>
      </c>
      <c r="P460" s="1">
        <v>1500</v>
      </c>
      <c r="Q460" s="1">
        <v>1</v>
      </c>
      <c r="R460" s="1">
        <v>0</v>
      </c>
      <c r="S460" s="1">
        <f>MIN($B460)</f>
        <v>0</v>
      </c>
      <c r="T460" s="1">
        <f>MIN($C460)</f>
        <v>0</v>
      </c>
      <c r="U460" s="1">
        <f>MIN($D460)</f>
        <v>0</v>
      </c>
      <c r="V460" s="1">
        <f>MIN($E460)</f>
        <v>0</v>
      </c>
      <c r="W460" s="1">
        <f>MIN($F460)</f>
        <v>0</v>
      </c>
      <c r="X460" s="1">
        <f>MIN($G460)</f>
        <v>0</v>
      </c>
      <c r="Y460" s="1">
        <f>MIN($H460)</f>
        <v>0</v>
      </c>
      <c r="Z460" s="1">
        <f>MIN($I460)</f>
        <v>0</v>
      </c>
      <c r="AA460" s="1">
        <f>MIN($J460)</f>
        <v>0</v>
      </c>
      <c r="AB460" s="1">
        <f>MIN($K460)</f>
        <v>0</v>
      </c>
      <c r="AC460" s="1">
        <f>MIN($M460)</f>
        <v>0</v>
      </c>
      <c r="AD460" s="1">
        <f>MIN($N460)</f>
        <v>0</v>
      </c>
      <c r="AE460" s="1">
        <f>MIN($P460)</f>
        <v>0</v>
      </c>
      <c r="AF460" s="1">
        <f>MIN($Q460)</f>
        <v>0</v>
      </c>
      <c r="AG460" s="1">
        <f>MIN($R460)</f>
        <v>0</v>
      </c>
      <c r="AH460" s="1">
        <f>MEDIAN($B460)</f>
        <v>0</v>
      </c>
      <c r="AI460" s="1">
        <f>MEDIAN($C460)</f>
        <v>0</v>
      </c>
      <c r="AJ460" s="1">
        <f>MEDIAN($D460)</f>
        <v>0</v>
      </c>
      <c r="AK460" s="1">
        <f>MEDIAN($E460)</f>
        <v>0</v>
      </c>
      <c r="AL460" s="1">
        <f>MEDIAN($F460)</f>
        <v>0</v>
      </c>
      <c r="AM460" s="1">
        <f>MEDIAN($G460)</f>
        <v>0</v>
      </c>
      <c r="AN460" s="1">
        <f>MEDIAN($H460)</f>
        <v>0</v>
      </c>
      <c r="AO460" s="1">
        <f>MEDIAN($I460)</f>
        <v>0</v>
      </c>
      <c r="AP460" s="1">
        <f>MEDIAN($J460)</f>
        <v>0</v>
      </c>
      <c r="AQ460" s="1">
        <f>MEDIAN($K460)</f>
        <v>0</v>
      </c>
      <c r="AR460" s="1">
        <f>MEDIAN($M460)</f>
        <v>0</v>
      </c>
      <c r="AS460" s="1">
        <f>MEDIAN($N460)</f>
        <v>0</v>
      </c>
      <c r="AT460" s="1">
        <f>MEDIAN($P460)</f>
        <v>0</v>
      </c>
      <c r="AU460" s="1">
        <f>MEDIAN($Q460)</f>
        <v>0</v>
      </c>
      <c r="AV460" s="1">
        <f>MEDIAN($R460)</f>
        <v>0</v>
      </c>
      <c r="AW460" s="1">
        <f>MAX($B460)</f>
        <v>0</v>
      </c>
      <c r="AX460" s="1">
        <f>MAX($C460)</f>
        <v>0</v>
      </c>
      <c r="AY460" s="1">
        <f>MAX($D460)</f>
        <v>0</v>
      </c>
      <c r="AZ460" s="1">
        <f>MAX($E460)</f>
        <v>0</v>
      </c>
      <c r="BA460" s="1">
        <f>MAX($F460)</f>
        <v>0</v>
      </c>
      <c r="BB460" s="1">
        <f>MAX($G460)</f>
        <v>0</v>
      </c>
      <c r="BC460" s="1">
        <f>MAX($H460)</f>
        <v>0</v>
      </c>
      <c r="BD460" s="1">
        <f>MAX($I460)</f>
        <v>0</v>
      </c>
      <c r="BE460" s="1">
        <f>MAX($J460)</f>
        <v>0</v>
      </c>
      <c r="BF460" s="1">
        <f>MAX($K460)</f>
        <v>0</v>
      </c>
      <c r="BG460" s="1">
        <f>MAX($M460)</f>
        <v>0</v>
      </c>
      <c r="BH460" s="1">
        <f>MAX($N460)</f>
        <v>0</v>
      </c>
      <c r="BI460" s="1">
        <f>MAX($P460)</f>
        <v>0</v>
      </c>
      <c r="BJ460" s="1">
        <f>MAX($Q460)</f>
        <v>0</v>
      </c>
      <c r="BK460" s="1">
        <f>MAX($R460)</f>
        <v>0</v>
      </c>
    </row>
    <row r="461" spans="1:63">
      <c r="A461" s="1" t="s">
        <v>458</v>
      </c>
      <c r="B461" s="1">
        <v>0</v>
      </c>
      <c r="C461" s="1">
        <v>0</v>
      </c>
      <c r="D461" s="1">
        <v>0</v>
      </c>
      <c r="E461" s="1">
        <v>0</v>
      </c>
      <c r="F461" s="1">
        <v>0</v>
      </c>
      <c r="G461" s="1">
        <v>0</v>
      </c>
      <c r="H461" s="1">
        <v>0</v>
      </c>
      <c r="I461" s="1">
        <v>0.018</v>
      </c>
      <c r="J461" s="1">
        <v>3000</v>
      </c>
      <c r="K461" s="1">
        <v>0</v>
      </c>
      <c r="L461" s="1" t="s">
        <v>503</v>
      </c>
      <c r="M461" s="1">
        <v>0</v>
      </c>
      <c r="N461" s="1">
        <v>0</v>
      </c>
      <c r="O461" s="1" t="s">
        <v>507</v>
      </c>
      <c r="P461" s="1">
        <v>1500</v>
      </c>
      <c r="Q461" s="1">
        <v>1</v>
      </c>
      <c r="R461" s="1">
        <v>0</v>
      </c>
      <c r="S461" s="1">
        <f>MIN($B461)</f>
        <v>0</v>
      </c>
      <c r="T461" s="1">
        <f>MIN($C461)</f>
        <v>0</v>
      </c>
      <c r="U461" s="1">
        <f>MIN($D461)</f>
        <v>0</v>
      </c>
      <c r="V461" s="1">
        <f>MIN($E461)</f>
        <v>0</v>
      </c>
      <c r="W461" s="1">
        <f>MIN($F461)</f>
        <v>0</v>
      </c>
      <c r="X461" s="1">
        <f>MIN($G461)</f>
        <v>0</v>
      </c>
      <c r="Y461" s="1">
        <f>MIN($H461)</f>
        <v>0</v>
      </c>
      <c r="Z461" s="1">
        <f>MIN($I461)</f>
        <v>0</v>
      </c>
      <c r="AA461" s="1">
        <f>MIN($J461)</f>
        <v>0</v>
      </c>
      <c r="AB461" s="1">
        <f>MIN($K461)</f>
        <v>0</v>
      </c>
      <c r="AC461" s="1">
        <f>MIN($M461)</f>
        <v>0</v>
      </c>
      <c r="AD461" s="1">
        <f>MIN($N461)</f>
        <v>0</v>
      </c>
      <c r="AE461" s="1">
        <f>MIN($P461)</f>
        <v>0</v>
      </c>
      <c r="AF461" s="1">
        <f>MIN($Q461)</f>
        <v>0</v>
      </c>
      <c r="AG461" s="1">
        <f>MIN($R461)</f>
        <v>0</v>
      </c>
      <c r="AH461" s="1">
        <f>MEDIAN($B461)</f>
        <v>0</v>
      </c>
      <c r="AI461" s="1">
        <f>MEDIAN($C461)</f>
        <v>0</v>
      </c>
      <c r="AJ461" s="1">
        <f>MEDIAN($D461)</f>
        <v>0</v>
      </c>
      <c r="AK461" s="1">
        <f>MEDIAN($E461)</f>
        <v>0</v>
      </c>
      <c r="AL461" s="1">
        <f>MEDIAN($F461)</f>
        <v>0</v>
      </c>
      <c r="AM461" s="1">
        <f>MEDIAN($G461)</f>
        <v>0</v>
      </c>
      <c r="AN461" s="1">
        <f>MEDIAN($H461)</f>
        <v>0</v>
      </c>
      <c r="AO461" s="1">
        <f>MEDIAN($I461)</f>
        <v>0</v>
      </c>
      <c r="AP461" s="1">
        <f>MEDIAN($J461)</f>
        <v>0</v>
      </c>
      <c r="AQ461" s="1">
        <f>MEDIAN($K461)</f>
        <v>0</v>
      </c>
      <c r="AR461" s="1">
        <f>MEDIAN($M461)</f>
        <v>0</v>
      </c>
      <c r="AS461" s="1">
        <f>MEDIAN($N461)</f>
        <v>0</v>
      </c>
      <c r="AT461" s="1">
        <f>MEDIAN($P461)</f>
        <v>0</v>
      </c>
      <c r="AU461" s="1">
        <f>MEDIAN($Q461)</f>
        <v>0</v>
      </c>
      <c r="AV461" s="1">
        <f>MEDIAN($R461)</f>
        <v>0</v>
      </c>
      <c r="AW461" s="1">
        <f>MAX($B461)</f>
        <v>0</v>
      </c>
      <c r="AX461" s="1">
        <f>MAX($C461)</f>
        <v>0</v>
      </c>
      <c r="AY461" s="1">
        <f>MAX($D461)</f>
        <v>0</v>
      </c>
      <c r="AZ461" s="1">
        <f>MAX($E461)</f>
        <v>0</v>
      </c>
      <c r="BA461" s="1">
        <f>MAX($F461)</f>
        <v>0</v>
      </c>
      <c r="BB461" s="1">
        <f>MAX($G461)</f>
        <v>0</v>
      </c>
      <c r="BC461" s="1">
        <f>MAX($H461)</f>
        <v>0</v>
      </c>
      <c r="BD461" s="1">
        <f>MAX($I461)</f>
        <v>0</v>
      </c>
      <c r="BE461" s="1">
        <f>MAX($J461)</f>
        <v>0</v>
      </c>
      <c r="BF461" s="1">
        <f>MAX($K461)</f>
        <v>0</v>
      </c>
      <c r="BG461" s="1">
        <f>MAX($M461)</f>
        <v>0</v>
      </c>
      <c r="BH461" s="1">
        <f>MAX($N461)</f>
        <v>0</v>
      </c>
      <c r="BI461" s="1">
        <f>MAX($P461)</f>
        <v>0</v>
      </c>
      <c r="BJ461" s="1">
        <f>MAX($Q461)</f>
        <v>0</v>
      </c>
      <c r="BK461" s="1">
        <f>MAX($R461)</f>
        <v>0</v>
      </c>
    </row>
    <row r="462" spans="1:63">
      <c r="A462" s="1" t="s">
        <v>459</v>
      </c>
      <c r="B462" s="1">
        <v>0</v>
      </c>
      <c r="C462" s="1">
        <v>0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0.018</v>
      </c>
      <c r="J462" s="1">
        <v>3000</v>
      </c>
      <c r="K462" s="1">
        <v>0</v>
      </c>
      <c r="L462" s="1" t="s">
        <v>503</v>
      </c>
      <c r="M462" s="1">
        <v>0</v>
      </c>
      <c r="N462" s="1">
        <v>0</v>
      </c>
      <c r="O462" s="1" t="s">
        <v>507</v>
      </c>
      <c r="P462" s="1">
        <v>1500</v>
      </c>
      <c r="Q462" s="1">
        <v>1</v>
      </c>
      <c r="R462" s="1">
        <v>0</v>
      </c>
      <c r="S462" s="1">
        <f>MIN($B462)</f>
        <v>0</v>
      </c>
      <c r="T462" s="1">
        <f>MIN($C462)</f>
        <v>0</v>
      </c>
      <c r="U462" s="1">
        <f>MIN($D462)</f>
        <v>0</v>
      </c>
      <c r="V462" s="1">
        <f>MIN($E462)</f>
        <v>0</v>
      </c>
      <c r="W462" s="1">
        <f>MIN($F462)</f>
        <v>0</v>
      </c>
      <c r="X462" s="1">
        <f>MIN($G462)</f>
        <v>0</v>
      </c>
      <c r="Y462" s="1">
        <f>MIN($H462)</f>
        <v>0</v>
      </c>
      <c r="Z462" s="1">
        <f>MIN($I462)</f>
        <v>0</v>
      </c>
      <c r="AA462" s="1">
        <f>MIN($J462)</f>
        <v>0</v>
      </c>
      <c r="AB462" s="1">
        <f>MIN($K462)</f>
        <v>0</v>
      </c>
      <c r="AC462" s="1">
        <f>MIN($M462)</f>
        <v>0</v>
      </c>
      <c r="AD462" s="1">
        <f>MIN($N462)</f>
        <v>0</v>
      </c>
      <c r="AE462" s="1">
        <f>MIN($P462)</f>
        <v>0</v>
      </c>
      <c r="AF462" s="1">
        <f>MIN($Q462)</f>
        <v>0</v>
      </c>
      <c r="AG462" s="1">
        <f>MIN($R462)</f>
        <v>0</v>
      </c>
      <c r="AH462" s="1">
        <f>MEDIAN($B462)</f>
        <v>0</v>
      </c>
      <c r="AI462" s="1">
        <f>MEDIAN($C462)</f>
        <v>0</v>
      </c>
      <c r="AJ462" s="1">
        <f>MEDIAN($D462)</f>
        <v>0</v>
      </c>
      <c r="AK462" s="1">
        <f>MEDIAN($E462)</f>
        <v>0</v>
      </c>
      <c r="AL462" s="1">
        <f>MEDIAN($F462)</f>
        <v>0</v>
      </c>
      <c r="AM462" s="1">
        <f>MEDIAN($G462)</f>
        <v>0</v>
      </c>
      <c r="AN462" s="1">
        <f>MEDIAN($H462)</f>
        <v>0</v>
      </c>
      <c r="AO462" s="1">
        <f>MEDIAN($I462)</f>
        <v>0</v>
      </c>
      <c r="AP462" s="1">
        <f>MEDIAN($J462)</f>
        <v>0</v>
      </c>
      <c r="AQ462" s="1">
        <f>MEDIAN($K462)</f>
        <v>0</v>
      </c>
      <c r="AR462" s="1">
        <f>MEDIAN($M462)</f>
        <v>0</v>
      </c>
      <c r="AS462" s="1">
        <f>MEDIAN($N462)</f>
        <v>0</v>
      </c>
      <c r="AT462" s="1">
        <f>MEDIAN($P462)</f>
        <v>0</v>
      </c>
      <c r="AU462" s="1">
        <f>MEDIAN($Q462)</f>
        <v>0</v>
      </c>
      <c r="AV462" s="1">
        <f>MEDIAN($R462)</f>
        <v>0</v>
      </c>
      <c r="AW462" s="1">
        <f>MAX($B462)</f>
        <v>0</v>
      </c>
      <c r="AX462" s="1">
        <f>MAX($C462)</f>
        <v>0</v>
      </c>
      <c r="AY462" s="1">
        <f>MAX($D462)</f>
        <v>0</v>
      </c>
      <c r="AZ462" s="1">
        <f>MAX($E462)</f>
        <v>0</v>
      </c>
      <c r="BA462" s="1">
        <f>MAX($F462)</f>
        <v>0</v>
      </c>
      <c r="BB462" s="1">
        <f>MAX($G462)</f>
        <v>0</v>
      </c>
      <c r="BC462" s="1">
        <f>MAX($H462)</f>
        <v>0</v>
      </c>
      <c r="BD462" s="1">
        <f>MAX($I462)</f>
        <v>0</v>
      </c>
      <c r="BE462" s="1">
        <f>MAX($J462)</f>
        <v>0</v>
      </c>
      <c r="BF462" s="1">
        <f>MAX($K462)</f>
        <v>0</v>
      </c>
      <c r="BG462" s="1">
        <f>MAX($M462)</f>
        <v>0</v>
      </c>
      <c r="BH462" s="1">
        <f>MAX($N462)</f>
        <v>0</v>
      </c>
      <c r="BI462" s="1">
        <f>MAX($P462)</f>
        <v>0</v>
      </c>
      <c r="BJ462" s="1">
        <f>MAX($Q462)</f>
        <v>0</v>
      </c>
      <c r="BK462" s="1">
        <f>MAX($R462)</f>
        <v>0</v>
      </c>
    </row>
    <row r="463" spans="1:63">
      <c r="A463" s="1" t="s">
        <v>460</v>
      </c>
      <c r="B463" s="1">
        <v>0</v>
      </c>
      <c r="C463" s="1">
        <v>0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  <c r="I463" s="1">
        <v>0.018</v>
      </c>
      <c r="J463" s="1">
        <v>3000</v>
      </c>
      <c r="K463" s="1">
        <v>0</v>
      </c>
      <c r="L463" s="1" t="s">
        <v>503</v>
      </c>
      <c r="M463" s="1">
        <v>0</v>
      </c>
      <c r="N463" s="1">
        <v>0</v>
      </c>
      <c r="O463" s="1" t="s">
        <v>507</v>
      </c>
      <c r="P463" s="1">
        <v>1500</v>
      </c>
      <c r="Q463" s="1">
        <v>1</v>
      </c>
      <c r="R463" s="1">
        <v>0</v>
      </c>
      <c r="S463" s="1">
        <f>MIN($B463)</f>
        <v>0</v>
      </c>
      <c r="T463" s="1">
        <f>MIN($C463)</f>
        <v>0</v>
      </c>
      <c r="U463" s="1">
        <f>MIN($D463)</f>
        <v>0</v>
      </c>
      <c r="V463" s="1">
        <f>MIN($E463)</f>
        <v>0</v>
      </c>
      <c r="W463" s="1">
        <f>MIN($F463)</f>
        <v>0</v>
      </c>
      <c r="X463" s="1">
        <f>MIN($G463)</f>
        <v>0</v>
      </c>
      <c r="Y463" s="1">
        <f>MIN($H463)</f>
        <v>0</v>
      </c>
      <c r="Z463" s="1">
        <f>MIN($I463)</f>
        <v>0</v>
      </c>
      <c r="AA463" s="1">
        <f>MIN($J463)</f>
        <v>0</v>
      </c>
      <c r="AB463" s="1">
        <f>MIN($K463)</f>
        <v>0</v>
      </c>
      <c r="AC463" s="1">
        <f>MIN($M463)</f>
        <v>0</v>
      </c>
      <c r="AD463" s="1">
        <f>MIN($N463)</f>
        <v>0</v>
      </c>
      <c r="AE463" s="1">
        <f>MIN($P463)</f>
        <v>0</v>
      </c>
      <c r="AF463" s="1">
        <f>MIN($Q463)</f>
        <v>0</v>
      </c>
      <c r="AG463" s="1">
        <f>MIN($R463)</f>
        <v>0</v>
      </c>
      <c r="AH463" s="1">
        <f>MEDIAN($B463)</f>
        <v>0</v>
      </c>
      <c r="AI463" s="1">
        <f>MEDIAN($C463)</f>
        <v>0</v>
      </c>
      <c r="AJ463" s="1">
        <f>MEDIAN($D463)</f>
        <v>0</v>
      </c>
      <c r="AK463" s="1">
        <f>MEDIAN($E463)</f>
        <v>0</v>
      </c>
      <c r="AL463" s="1">
        <f>MEDIAN($F463)</f>
        <v>0</v>
      </c>
      <c r="AM463" s="1">
        <f>MEDIAN($G463)</f>
        <v>0</v>
      </c>
      <c r="AN463" s="1">
        <f>MEDIAN($H463)</f>
        <v>0</v>
      </c>
      <c r="AO463" s="1">
        <f>MEDIAN($I463)</f>
        <v>0</v>
      </c>
      <c r="AP463" s="1">
        <f>MEDIAN($J463)</f>
        <v>0</v>
      </c>
      <c r="AQ463" s="1">
        <f>MEDIAN($K463)</f>
        <v>0</v>
      </c>
      <c r="AR463" s="1">
        <f>MEDIAN($M463)</f>
        <v>0</v>
      </c>
      <c r="AS463" s="1">
        <f>MEDIAN($N463)</f>
        <v>0</v>
      </c>
      <c r="AT463" s="1">
        <f>MEDIAN($P463)</f>
        <v>0</v>
      </c>
      <c r="AU463" s="1">
        <f>MEDIAN($Q463)</f>
        <v>0</v>
      </c>
      <c r="AV463" s="1">
        <f>MEDIAN($R463)</f>
        <v>0</v>
      </c>
      <c r="AW463" s="1">
        <f>MAX($B463)</f>
        <v>0</v>
      </c>
      <c r="AX463" s="1">
        <f>MAX($C463)</f>
        <v>0</v>
      </c>
      <c r="AY463" s="1">
        <f>MAX($D463)</f>
        <v>0</v>
      </c>
      <c r="AZ463" s="1">
        <f>MAX($E463)</f>
        <v>0</v>
      </c>
      <c r="BA463" s="1">
        <f>MAX($F463)</f>
        <v>0</v>
      </c>
      <c r="BB463" s="1">
        <f>MAX($G463)</f>
        <v>0</v>
      </c>
      <c r="BC463" s="1">
        <f>MAX($H463)</f>
        <v>0</v>
      </c>
      <c r="BD463" s="1">
        <f>MAX($I463)</f>
        <v>0</v>
      </c>
      <c r="BE463" s="1">
        <f>MAX($J463)</f>
        <v>0</v>
      </c>
      <c r="BF463" s="1">
        <f>MAX($K463)</f>
        <v>0</v>
      </c>
      <c r="BG463" s="1">
        <f>MAX($M463)</f>
        <v>0</v>
      </c>
      <c r="BH463" s="1">
        <f>MAX($N463)</f>
        <v>0</v>
      </c>
      <c r="BI463" s="1">
        <f>MAX($P463)</f>
        <v>0</v>
      </c>
      <c r="BJ463" s="1">
        <f>MAX($Q463)</f>
        <v>0</v>
      </c>
      <c r="BK463" s="1">
        <f>MAX($R463)</f>
        <v>0</v>
      </c>
    </row>
    <row r="464" spans="1:63">
      <c r="A464" s="1" t="s">
        <v>461</v>
      </c>
      <c r="B464" s="1">
        <v>0</v>
      </c>
      <c r="C464" s="1">
        <v>0</v>
      </c>
      <c r="D464" s="1">
        <v>0</v>
      </c>
      <c r="E464" s="1">
        <v>0</v>
      </c>
      <c r="F464" s="1">
        <v>0</v>
      </c>
      <c r="G464" s="1">
        <v>0</v>
      </c>
      <c r="H464" s="1">
        <v>0</v>
      </c>
      <c r="I464" s="1">
        <v>0.019</v>
      </c>
      <c r="J464" s="1">
        <v>3000</v>
      </c>
      <c r="K464" s="1">
        <v>0</v>
      </c>
      <c r="L464" s="1" t="s">
        <v>503</v>
      </c>
      <c r="M464" s="1">
        <v>0</v>
      </c>
      <c r="N464" s="1">
        <v>0</v>
      </c>
      <c r="O464" s="1" t="s">
        <v>507</v>
      </c>
      <c r="P464" s="1">
        <v>1500</v>
      </c>
      <c r="Q464" s="1">
        <v>1</v>
      </c>
      <c r="R464" s="1">
        <v>0</v>
      </c>
      <c r="S464" s="1">
        <f>MIN($B464)</f>
        <v>0</v>
      </c>
      <c r="T464" s="1">
        <f>MIN($C464)</f>
        <v>0</v>
      </c>
      <c r="U464" s="1">
        <f>MIN($D464)</f>
        <v>0</v>
      </c>
      <c r="V464" s="1">
        <f>MIN($E464)</f>
        <v>0</v>
      </c>
      <c r="W464" s="1">
        <f>MIN($F464)</f>
        <v>0</v>
      </c>
      <c r="X464" s="1">
        <f>MIN($G464)</f>
        <v>0</v>
      </c>
      <c r="Y464" s="1">
        <f>MIN($H464)</f>
        <v>0</v>
      </c>
      <c r="Z464" s="1">
        <f>MIN($I464)</f>
        <v>0</v>
      </c>
      <c r="AA464" s="1">
        <f>MIN($J464)</f>
        <v>0</v>
      </c>
      <c r="AB464" s="1">
        <f>MIN($K464)</f>
        <v>0</v>
      </c>
      <c r="AC464" s="1">
        <f>MIN($M464)</f>
        <v>0</v>
      </c>
      <c r="AD464" s="1">
        <f>MIN($N464)</f>
        <v>0</v>
      </c>
      <c r="AE464" s="1">
        <f>MIN($P464)</f>
        <v>0</v>
      </c>
      <c r="AF464" s="1">
        <f>MIN($Q464)</f>
        <v>0</v>
      </c>
      <c r="AG464" s="1">
        <f>MIN($R464)</f>
        <v>0</v>
      </c>
      <c r="AH464" s="1">
        <f>MEDIAN($B464)</f>
        <v>0</v>
      </c>
      <c r="AI464" s="1">
        <f>MEDIAN($C464)</f>
        <v>0</v>
      </c>
      <c r="AJ464" s="1">
        <f>MEDIAN($D464)</f>
        <v>0</v>
      </c>
      <c r="AK464" s="1">
        <f>MEDIAN($E464)</f>
        <v>0</v>
      </c>
      <c r="AL464" s="1">
        <f>MEDIAN($F464)</f>
        <v>0</v>
      </c>
      <c r="AM464" s="1">
        <f>MEDIAN($G464)</f>
        <v>0</v>
      </c>
      <c r="AN464" s="1">
        <f>MEDIAN($H464)</f>
        <v>0</v>
      </c>
      <c r="AO464" s="1">
        <f>MEDIAN($I464)</f>
        <v>0</v>
      </c>
      <c r="AP464" s="1">
        <f>MEDIAN($J464)</f>
        <v>0</v>
      </c>
      <c r="AQ464" s="1">
        <f>MEDIAN($K464)</f>
        <v>0</v>
      </c>
      <c r="AR464" s="1">
        <f>MEDIAN($M464)</f>
        <v>0</v>
      </c>
      <c r="AS464" s="1">
        <f>MEDIAN($N464)</f>
        <v>0</v>
      </c>
      <c r="AT464" s="1">
        <f>MEDIAN($P464)</f>
        <v>0</v>
      </c>
      <c r="AU464" s="1">
        <f>MEDIAN($Q464)</f>
        <v>0</v>
      </c>
      <c r="AV464" s="1">
        <f>MEDIAN($R464)</f>
        <v>0</v>
      </c>
      <c r="AW464" s="1">
        <f>MAX($B464)</f>
        <v>0</v>
      </c>
      <c r="AX464" s="1">
        <f>MAX($C464)</f>
        <v>0</v>
      </c>
      <c r="AY464" s="1">
        <f>MAX($D464)</f>
        <v>0</v>
      </c>
      <c r="AZ464" s="1">
        <f>MAX($E464)</f>
        <v>0</v>
      </c>
      <c r="BA464" s="1">
        <f>MAX($F464)</f>
        <v>0</v>
      </c>
      <c r="BB464" s="1">
        <f>MAX($G464)</f>
        <v>0</v>
      </c>
      <c r="BC464" s="1">
        <f>MAX($H464)</f>
        <v>0</v>
      </c>
      <c r="BD464" s="1">
        <f>MAX($I464)</f>
        <v>0</v>
      </c>
      <c r="BE464" s="1">
        <f>MAX($J464)</f>
        <v>0</v>
      </c>
      <c r="BF464" s="1">
        <f>MAX($K464)</f>
        <v>0</v>
      </c>
      <c r="BG464" s="1">
        <f>MAX($M464)</f>
        <v>0</v>
      </c>
      <c r="BH464" s="1">
        <f>MAX($N464)</f>
        <v>0</v>
      </c>
      <c r="BI464" s="1">
        <f>MAX($P464)</f>
        <v>0</v>
      </c>
      <c r="BJ464" s="1">
        <f>MAX($Q464)</f>
        <v>0</v>
      </c>
      <c r="BK464" s="1">
        <f>MAX($R464)</f>
        <v>0</v>
      </c>
    </row>
    <row r="465" spans="1:63">
      <c r="A465" s="1" t="s">
        <v>462</v>
      </c>
      <c r="B465" s="1">
        <v>0</v>
      </c>
      <c r="C465" s="1">
        <v>0</v>
      </c>
      <c r="D465" s="1">
        <v>0</v>
      </c>
      <c r="E465" s="1">
        <v>0</v>
      </c>
      <c r="F465" s="1">
        <v>0</v>
      </c>
      <c r="G465" s="1">
        <v>0</v>
      </c>
      <c r="H465" s="1">
        <v>0</v>
      </c>
      <c r="I465" s="1">
        <v>0.019</v>
      </c>
      <c r="J465" s="1">
        <v>3000</v>
      </c>
      <c r="K465" s="1">
        <v>0</v>
      </c>
      <c r="L465" s="1" t="s">
        <v>503</v>
      </c>
      <c r="M465" s="1">
        <v>0</v>
      </c>
      <c r="N465" s="1">
        <v>0</v>
      </c>
      <c r="O465" s="1" t="s">
        <v>507</v>
      </c>
      <c r="P465" s="1">
        <v>1500</v>
      </c>
      <c r="Q465" s="1">
        <v>1</v>
      </c>
      <c r="R465" s="1">
        <v>0</v>
      </c>
      <c r="S465" s="1">
        <f>MIN($B465)</f>
        <v>0</v>
      </c>
      <c r="T465" s="1">
        <f>MIN($C465)</f>
        <v>0</v>
      </c>
      <c r="U465" s="1">
        <f>MIN($D465)</f>
        <v>0</v>
      </c>
      <c r="V465" s="1">
        <f>MIN($E465)</f>
        <v>0</v>
      </c>
      <c r="W465" s="1">
        <f>MIN($F465)</f>
        <v>0</v>
      </c>
      <c r="X465" s="1">
        <f>MIN($G465)</f>
        <v>0</v>
      </c>
      <c r="Y465" s="1">
        <f>MIN($H465)</f>
        <v>0</v>
      </c>
      <c r="Z465" s="1">
        <f>MIN($I465)</f>
        <v>0</v>
      </c>
      <c r="AA465" s="1">
        <f>MIN($J465)</f>
        <v>0</v>
      </c>
      <c r="AB465" s="1">
        <f>MIN($K465)</f>
        <v>0</v>
      </c>
      <c r="AC465" s="1">
        <f>MIN($M465)</f>
        <v>0</v>
      </c>
      <c r="AD465" s="1">
        <f>MIN($N465)</f>
        <v>0</v>
      </c>
      <c r="AE465" s="1">
        <f>MIN($P465)</f>
        <v>0</v>
      </c>
      <c r="AF465" s="1">
        <f>MIN($Q465)</f>
        <v>0</v>
      </c>
      <c r="AG465" s="1">
        <f>MIN($R465)</f>
        <v>0</v>
      </c>
      <c r="AH465" s="1">
        <f>MEDIAN($B465)</f>
        <v>0</v>
      </c>
      <c r="AI465" s="1">
        <f>MEDIAN($C465)</f>
        <v>0</v>
      </c>
      <c r="AJ465" s="1">
        <f>MEDIAN($D465)</f>
        <v>0</v>
      </c>
      <c r="AK465" s="1">
        <f>MEDIAN($E465)</f>
        <v>0</v>
      </c>
      <c r="AL465" s="1">
        <f>MEDIAN($F465)</f>
        <v>0</v>
      </c>
      <c r="AM465" s="1">
        <f>MEDIAN($G465)</f>
        <v>0</v>
      </c>
      <c r="AN465" s="1">
        <f>MEDIAN($H465)</f>
        <v>0</v>
      </c>
      <c r="AO465" s="1">
        <f>MEDIAN($I465)</f>
        <v>0</v>
      </c>
      <c r="AP465" s="1">
        <f>MEDIAN($J465)</f>
        <v>0</v>
      </c>
      <c r="AQ465" s="1">
        <f>MEDIAN($K465)</f>
        <v>0</v>
      </c>
      <c r="AR465" s="1">
        <f>MEDIAN($M465)</f>
        <v>0</v>
      </c>
      <c r="AS465" s="1">
        <f>MEDIAN($N465)</f>
        <v>0</v>
      </c>
      <c r="AT465" s="1">
        <f>MEDIAN($P465)</f>
        <v>0</v>
      </c>
      <c r="AU465" s="1">
        <f>MEDIAN($Q465)</f>
        <v>0</v>
      </c>
      <c r="AV465" s="1">
        <f>MEDIAN($R465)</f>
        <v>0</v>
      </c>
      <c r="AW465" s="1">
        <f>MAX($B465)</f>
        <v>0</v>
      </c>
      <c r="AX465" s="1">
        <f>MAX($C465)</f>
        <v>0</v>
      </c>
      <c r="AY465" s="1">
        <f>MAX($D465)</f>
        <v>0</v>
      </c>
      <c r="AZ465" s="1">
        <f>MAX($E465)</f>
        <v>0</v>
      </c>
      <c r="BA465" s="1">
        <f>MAX($F465)</f>
        <v>0</v>
      </c>
      <c r="BB465" s="1">
        <f>MAX($G465)</f>
        <v>0</v>
      </c>
      <c r="BC465" s="1">
        <f>MAX($H465)</f>
        <v>0</v>
      </c>
      <c r="BD465" s="1">
        <f>MAX($I465)</f>
        <v>0</v>
      </c>
      <c r="BE465" s="1">
        <f>MAX($J465)</f>
        <v>0</v>
      </c>
      <c r="BF465" s="1">
        <f>MAX($K465)</f>
        <v>0</v>
      </c>
      <c r="BG465" s="1">
        <f>MAX($M465)</f>
        <v>0</v>
      </c>
      <c r="BH465" s="1">
        <f>MAX($N465)</f>
        <v>0</v>
      </c>
      <c r="BI465" s="1">
        <f>MAX($P465)</f>
        <v>0</v>
      </c>
      <c r="BJ465" s="1">
        <f>MAX($Q465)</f>
        <v>0</v>
      </c>
      <c r="BK465" s="1">
        <f>MAX($R465)</f>
        <v>0</v>
      </c>
    </row>
    <row r="466" spans="1:63">
      <c r="A466" s="1" t="s">
        <v>463</v>
      </c>
      <c r="B466" s="1">
        <v>0</v>
      </c>
      <c r="C466" s="1">
        <v>0</v>
      </c>
      <c r="D466" s="1">
        <v>0</v>
      </c>
      <c r="E466" s="1">
        <v>0</v>
      </c>
      <c r="F466" s="1">
        <v>0</v>
      </c>
      <c r="G466" s="1">
        <v>0</v>
      </c>
      <c r="H466" s="1">
        <v>0</v>
      </c>
      <c r="I466" s="1">
        <v>0.018</v>
      </c>
      <c r="J466" s="1">
        <v>3000</v>
      </c>
      <c r="K466" s="1">
        <v>0</v>
      </c>
      <c r="L466" s="1" t="s">
        <v>503</v>
      </c>
      <c r="M466" s="1">
        <v>0</v>
      </c>
      <c r="N466" s="1">
        <v>0</v>
      </c>
      <c r="O466" s="1" t="s">
        <v>507</v>
      </c>
      <c r="P466" s="1">
        <v>1500</v>
      </c>
      <c r="Q466" s="1">
        <v>1</v>
      </c>
      <c r="R466" s="1">
        <v>0</v>
      </c>
      <c r="S466" s="1">
        <f>MIN($B466)</f>
        <v>0</v>
      </c>
      <c r="T466" s="1">
        <f>MIN($C466)</f>
        <v>0</v>
      </c>
      <c r="U466" s="1">
        <f>MIN($D466)</f>
        <v>0</v>
      </c>
      <c r="V466" s="1">
        <f>MIN($E466)</f>
        <v>0</v>
      </c>
      <c r="W466" s="1">
        <f>MIN($F466)</f>
        <v>0</v>
      </c>
      <c r="X466" s="1">
        <f>MIN($G466)</f>
        <v>0</v>
      </c>
      <c r="Y466" s="1">
        <f>MIN($H466)</f>
        <v>0</v>
      </c>
      <c r="Z466" s="1">
        <f>MIN($I466)</f>
        <v>0</v>
      </c>
      <c r="AA466" s="1">
        <f>MIN($J466)</f>
        <v>0</v>
      </c>
      <c r="AB466" s="1">
        <f>MIN($K466)</f>
        <v>0</v>
      </c>
      <c r="AC466" s="1">
        <f>MIN($M466)</f>
        <v>0</v>
      </c>
      <c r="AD466" s="1">
        <f>MIN($N466)</f>
        <v>0</v>
      </c>
      <c r="AE466" s="1">
        <f>MIN($P466)</f>
        <v>0</v>
      </c>
      <c r="AF466" s="1">
        <f>MIN($Q466)</f>
        <v>0</v>
      </c>
      <c r="AG466" s="1">
        <f>MIN($R466)</f>
        <v>0</v>
      </c>
      <c r="AH466" s="1">
        <f>MEDIAN($B466)</f>
        <v>0</v>
      </c>
      <c r="AI466" s="1">
        <f>MEDIAN($C466)</f>
        <v>0</v>
      </c>
      <c r="AJ466" s="1">
        <f>MEDIAN($D466)</f>
        <v>0</v>
      </c>
      <c r="AK466" s="1">
        <f>MEDIAN($E466)</f>
        <v>0</v>
      </c>
      <c r="AL466" s="1">
        <f>MEDIAN($F466)</f>
        <v>0</v>
      </c>
      <c r="AM466" s="1">
        <f>MEDIAN($G466)</f>
        <v>0</v>
      </c>
      <c r="AN466" s="1">
        <f>MEDIAN($H466)</f>
        <v>0</v>
      </c>
      <c r="AO466" s="1">
        <f>MEDIAN($I466)</f>
        <v>0</v>
      </c>
      <c r="AP466" s="1">
        <f>MEDIAN($J466)</f>
        <v>0</v>
      </c>
      <c r="AQ466" s="1">
        <f>MEDIAN($K466)</f>
        <v>0</v>
      </c>
      <c r="AR466" s="1">
        <f>MEDIAN($M466)</f>
        <v>0</v>
      </c>
      <c r="AS466" s="1">
        <f>MEDIAN($N466)</f>
        <v>0</v>
      </c>
      <c r="AT466" s="1">
        <f>MEDIAN($P466)</f>
        <v>0</v>
      </c>
      <c r="AU466" s="1">
        <f>MEDIAN($Q466)</f>
        <v>0</v>
      </c>
      <c r="AV466" s="1">
        <f>MEDIAN($R466)</f>
        <v>0</v>
      </c>
      <c r="AW466" s="1">
        <f>MAX($B466)</f>
        <v>0</v>
      </c>
      <c r="AX466" s="1">
        <f>MAX($C466)</f>
        <v>0</v>
      </c>
      <c r="AY466" s="1">
        <f>MAX($D466)</f>
        <v>0</v>
      </c>
      <c r="AZ466" s="1">
        <f>MAX($E466)</f>
        <v>0</v>
      </c>
      <c r="BA466" s="1">
        <f>MAX($F466)</f>
        <v>0</v>
      </c>
      <c r="BB466" s="1">
        <f>MAX($G466)</f>
        <v>0</v>
      </c>
      <c r="BC466" s="1">
        <f>MAX($H466)</f>
        <v>0</v>
      </c>
      <c r="BD466" s="1">
        <f>MAX($I466)</f>
        <v>0</v>
      </c>
      <c r="BE466" s="1">
        <f>MAX($J466)</f>
        <v>0</v>
      </c>
      <c r="BF466" s="1">
        <f>MAX($K466)</f>
        <v>0</v>
      </c>
      <c r="BG466" s="1">
        <f>MAX($M466)</f>
        <v>0</v>
      </c>
      <c r="BH466" s="1">
        <f>MAX($N466)</f>
        <v>0</v>
      </c>
      <c r="BI466" s="1">
        <f>MAX($P466)</f>
        <v>0</v>
      </c>
      <c r="BJ466" s="1">
        <f>MAX($Q466)</f>
        <v>0</v>
      </c>
      <c r="BK466" s="1">
        <f>MAX($R466)</f>
        <v>0</v>
      </c>
    </row>
    <row r="467" spans="1:63">
      <c r="A467" s="1" t="s">
        <v>464</v>
      </c>
      <c r="B467" s="1">
        <v>0</v>
      </c>
      <c r="C467" s="1">
        <v>0</v>
      </c>
      <c r="D467" s="1">
        <v>0</v>
      </c>
      <c r="E467" s="1">
        <v>0</v>
      </c>
      <c r="F467" s="1">
        <v>0</v>
      </c>
      <c r="G467" s="1">
        <v>0</v>
      </c>
      <c r="H467" s="1">
        <v>0</v>
      </c>
      <c r="I467" s="1">
        <v>0.018</v>
      </c>
      <c r="J467" s="1">
        <v>3000</v>
      </c>
      <c r="K467" s="1">
        <v>0</v>
      </c>
      <c r="L467" s="1" t="s">
        <v>503</v>
      </c>
      <c r="M467" s="1">
        <v>0</v>
      </c>
      <c r="N467" s="1">
        <v>0</v>
      </c>
      <c r="O467" s="1" t="s">
        <v>507</v>
      </c>
      <c r="P467" s="1">
        <v>1500</v>
      </c>
      <c r="Q467" s="1">
        <v>1</v>
      </c>
      <c r="R467" s="1">
        <v>0</v>
      </c>
      <c r="S467" s="1">
        <f>MIN($B467)</f>
        <v>0</v>
      </c>
      <c r="T467" s="1">
        <f>MIN($C467)</f>
        <v>0</v>
      </c>
      <c r="U467" s="1">
        <f>MIN($D467)</f>
        <v>0</v>
      </c>
      <c r="V467" s="1">
        <f>MIN($E467)</f>
        <v>0</v>
      </c>
      <c r="W467" s="1">
        <f>MIN($F467)</f>
        <v>0</v>
      </c>
      <c r="X467" s="1">
        <f>MIN($G467)</f>
        <v>0</v>
      </c>
      <c r="Y467" s="1">
        <f>MIN($H467)</f>
        <v>0</v>
      </c>
      <c r="Z467" s="1">
        <f>MIN($I467)</f>
        <v>0</v>
      </c>
      <c r="AA467" s="1">
        <f>MIN($J467)</f>
        <v>0</v>
      </c>
      <c r="AB467" s="1">
        <f>MIN($K467)</f>
        <v>0</v>
      </c>
      <c r="AC467" s="1">
        <f>MIN($M467)</f>
        <v>0</v>
      </c>
      <c r="AD467" s="1">
        <f>MIN($N467)</f>
        <v>0</v>
      </c>
      <c r="AE467" s="1">
        <f>MIN($P467)</f>
        <v>0</v>
      </c>
      <c r="AF467" s="1">
        <f>MIN($Q467)</f>
        <v>0</v>
      </c>
      <c r="AG467" s="1">
        <f>MIN($R467)</f>
        <v>0</v>
      </c>
      <c r="AH467" s="1">
        <f>MEDIAN($B467)</f>
        <v>0</v>
      </c>
      <c r="AI467" s="1">
        <f>MEDIAN($C467)</f>
        <v>0</v>
      </c>
      <c r="AJ467" s="1">
        <f>MEDIAN($D467)</f>
        <v>0</v>
      </c>
      <c r="AK467" s="1">
        <f>MEDIAN($E467)</f>
        <v>0</v>
      </c>
      <c r="AL467" s="1">
        <f>MEDIAN($F467)</f>
        <v>0</v>
      </c>
      <c r="AM467" s="1">
        <f>MEDIAN($G467)</f>
        <v>0</v>
      </c>
      <c r="AN467" s="1">
        <f>MEDIAN($H467)</f>
        <v>0</v>
      </c>
      <c r="AO467" s="1">
        <f>MEDIAN($I467)</f>
        <v>0</v>
      </c>
      <c r="AP467" s="1">
        <f>MEDIAN($J467)</f>
        <v>0</v>
      </c>
      <c r="AQ467" s="1">
        <f>MEDIAN($K467)</f>
        <v>0</v>
      </c>
      <c r="AR467" s="1">
        <f>MEDIAN($M467)</f>
        <v>0</v>
      </c>
      <c r="AS467" s="1">
        <f>MEDIAN($N467)</f>
        <v>0</v>
      </c>
      <c r="AT467" s="1">
        <f>MEDIAN($P467)</f>
        <v>0</v>
      </c>
      <c r="AU467" s="1">
        <f>MEDIAN($Q467)</f>
        <v>0</v>
      </c>
      <c r="AV467" s="1">
        <f>MEDIAN($R467)</f>
        <v>0</v>
      </c>
      <c r="AW467" s="1">
        <f>MAX($B467)</f>
        <v>0</v>
      </c>
      <c r="AX467" s="1">
        <f>MAX($C467)</f>
        <v>0</v>
      </c>
      <c r="AY467" s="1">
        <f>MAX($D467)</f>
        <v>0</v>
      </c>
      <c r="AZ467" s="1">
        <f>MAX($E467)</f>
        <v>0</v>
      </c>
      <c r="BA467" s="1">
        <f>MAX($F467)</f>
        <v>0</v>
      </c>
      <c r="BB467" s="1">
        <f>MAX($G467)</f>
        <v>0</v>
      </c>
      <c r="BC467" s="1">
        <f>MAX($H467)</f>
        <v>0</v>
      </c>
      <c r="BD467" s="1">
        <f>MAX($I467)</f>
        <v>0</v>
      </c>
      <c r="BE467" s="1">
        <f>MAX($J467)</f>
        <v>0</v>
      </c>
      <c r="BF467" s="1">
        <f>MAX($K467)</f>
        <v>0</v>
      </c>
      <c r="BG467" s="1">
        <f>MAX($M467)</f>
        <v>0</v>
      </c>
      <c r="BH467" s="1">
        <f>MAX($N467)</f>
        <v>0</v>
      </c>
      <c r="BI467" s="1">
        <f>MAX($P467)</f>
        <v>0</v>
      </c>
      <c r="BJ467" s="1">
        <f>MAX($Q467)</f>
        <v>0</v>
      </c>
      <c r="BK467" s="1">
        <f>MAX($R467)</f>
        <v>0</v>
      </c>
    </row>
    <row r="468" spans="1:63">
      <c r="A468" s="1" t="s">
        <v>465</v>
      </c>
      <c r="B468" s="1">
        <v>0</v>
      </c>
      <c r="C468" s="1">
        <v>0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0.018</v>
      </c>
      <c r="J468" s="1">
        <v>3000</v>
      </c>
      <c r="K468" s="1">
        <v>0</v>
      </c>
      <c r="L468" s="1" t="s">
        <v>503</v>
      </c>
      <c r="M468" s="1">
        <v>0</v>
      </c>
      <c r="N468" s="1">
        <v>0</v>
      </c>
      <c r="O468" s="1" t="s">
        <v>507</v>
      </c>
      <c r="P468" s="1">
        <v>1500</v>
      </c>
      <c r="Q468" s="1">
        <v>1</v>
      </c>
      <c r="R468" s="1">
        <v>0</v>
      </c>
      <c r="S468" s="1">
        <f>MIN($B468)</f>
        <v>0</v>
      </c>
      <c r="T468" s="1">
        <f>MIN($C468)</f>
        <v>0</v>
      </c>
      <c r="U468" s="1">
        <f>MIN($D468)</f>
        <v>0</v>
      </c>
      <c r="V468" s="1">
        <f>MIN($E468)</f>
        <v>0</v>
      </c>
      <c r="W468" s="1">
        <f>MIN($F468)</f>
        <v>0</v>
      </c>
      <c r="X468" s="1">
        <f>MIN($G468)</f>
        <v>0</v>
      </c>
      <c r="Y468" s="1">
        <f>MIN($H468)</f>
        <v>0</v>
      </c>
      <c r="Z468" s="1">
        <f>MIN($I468)</f>
        <v>0</v>
      </c>
      <c r="AA468" s="1">
        <f>MIN($J468)</f>
        <v>0</v>
      </c>
      <c r="AB468" s="1">
        <f>MIN($K468)</f>
        <v>0</v>
      </c>
      <c r="AC468" s="1">
        <f>MIN($M468)</f>
        <v>0</v>
      </c>
      <c r="AD468" s="1">
        <f>MIN($N468)</f>
        <v>0</v>
      </c>
      <c r="AE468" s="1">
        <f>MIN($P468)</f>
        <v>0</v>
      </c>
      <c r="AF468" s="1">
        <f>MIN($Q468)</f>
        <v>0</v>
      </c>
      <c r="AG468" s="1">
        <f>MIN($R468)</f>
        <v>0</v>
      </c>
      <c r="AH468" s="1">
        <f>MEDIAN($B468)</f>
        <v>0</v>
      </c>
      <c r="AI468" s="1">
        <f>MEDIAN($C468)</f>
        <v>0</v>
      </c>
      <c r="AJ468" s="1">
        <f>MEDIAN($D468)</f>
        <v>0</v>
      </c>
      <c r="AK468" s="1">
        <f>MEDIAN($E468)</f>
        <v>0</v>
      </c>
      <c r="AL468" s="1">
        <f>MEDIAN($F468)</f>
        <v>0</v>
      </c>
      <c r="AM468" s="1">
        <f>MEDIAN($G468)</f>
        <v>0</v>
      </c>
      <c r="AN468" s="1">
        <f>MEDIAN($H468)</f>
        <v>0</v>
      </c>
      <c r="AO468" s="1">
        <f>MEDIAN($I468)</f>
        <v>0</v>
      </c>
      <c r="AP468" s="1">
        <f>MEDIAN($J468)</f>
        <v>0</v>
      </c>
      <c r="AQ468" s="1">
        <f>MEDIAN($K468)</f>
        <v>0</v>
      </c>
      <c r="AR468" s="1">
        <f>MEDIAN($M468)</f>
        <v>0</v>
      </c>
      <c r="AS468" s="1">
        <f>MEDIAN($N468)</f>
        <v>0</v>
      </c>
      <c r="AT468" s="1">
        <f>MEDIAN($P468)</f>
        <v>0</v>
      </c>
      <c r="AU468" s="1">
        <f>MEDIAN($Q468)</f>
        <v>0</v>
      </c>
      <c r="AV468" s="1">
        <f>MEDIAN($R468)</f>
        <v>0</v>
      </c>
      <c r="AW468" s="1">
        <f>MAX($B468)</f>
        <v>0</v>
      </c>
      <c r="AX468" s="1">
        <f>MAX($C468)</f>
        <v>0</v>
      </c>
      <c r="AY468" s="1">
        <f>MAX($D468)</f>
        <v>0</v>
      </c>
      <c r="AZ468" s="1">
        <f>MAX($E468)</f>
        <v>0</v>
      </c>
      <c r="BA468" s="1">
        <f>MAX($F468)</f>
        <v>0</v>
      </c>
      <c r="BB468" s="1">
        <f>MAX($G468)</f>
        <v>0</v>
      </c>
      <c r="BC468" s="1">
        <f>MAX($H468)</f>
        <v>0</v>
      </c>
      <c r="BD468" s="1">
        <f>MAX($I468)</f>
        <v>0</v>
      </c>
      <c r="BE468" s="1">
        <f>MAX($J468)</f>
        <v>0</v>
      </c>
      <c r="BF468" s="1">
        <f>MAX($K468)</f>
        <v>0</v>
      </c>
      <c r="BG468" s="1">
        <f>MAX($M468)</f>
        <v>0</v>
      </c>
      <c r="BH468" s="1">
        <f>MAX($N468)</f>
        <v>0</v>
      </c>
      <c r="BI468" s="1">
        <f>MAX($P468)</f>
        <v>0</v>
      </c>
      <c r="BJ468" s="1">
        <f>MAX($Q468)</f>
        <v>0</v>
      </c>
      <c r="BK468" s="1">
        <f>MAX($R468)</f>
        <v>0</v>
      </c>
    </row>
    <row r="469" spans="1:63">
      <c r="A469" s="1" t="s">
        <v>466</v>
      </c>
      <c r="B469" s="1">
        <v>0</v>
      </c>
      <c r="C469" s="1">
        <v>0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0.018</v>
      </c>
      <c r="J469" s="1">
        <v>3000</v>
      </c>
      <c r="K469" s="1">
        <v>0</v>
      </c>
      <c r="L469" s="1" t="s">
        <v>503</v>
      </c>
      <c r="M469" s="1">
        <v>0</v>
      </c>
      <c r="N469" s="1">
        <v>0</v>
      </c>
      <c r="O469" s="1" t="s">
        <v>507</v>
      </c>
      <c r="P469" s="1">
        <v>1500</v>
      </c>
      <c r="Q469" s="1">
        <v>1</v>
      </c>
      <c r="R469" s="1">
        <v>0</v>
      </c>
      <c r="S469" s="1">
        <f>MIN($B469)</f>
        <v>0</v>
      </c>
      <c r="T469" s="1">
        <f>MIN($C469)</f>
        <v>0</v>
      </c>
      <c r="U469" s="1">
        <f>MIN($D469)</f>
        <v>0</v>
      </c>
      <c r="V469" s="1">
        <f>MIN($E469)</f>
        <v>0</v>
      </c>
      <c r="W469" s="1">
        <f>MIN($F469)</f>
        <v>0</v>
      </c>
      <c r="X469" s="1">
        <f>MIN($G469)</f>
        <v>0</v>
      </c>
      <c r="Y469" s="1">
        <f>MIN($H469)</f>
        <v>0</v>
      </c>
      <c r="Z469" s="1">
        <f>MIN($I469)</f>
        <v>0</v>
      </c>
      <c r="AA469" s="1">
        <f>MIN($J469)</f>
        <v>0</v>
      </c>
      <c r="AB469" s="1">
        <f>MIN($K469)</f>
        <v>0</v>
      </c>
      <c r="AC469" s="1">
        <f>MIN($M469)</f>
        <v>0</v>
      </c>
      <c r="AD469" s="1">
        <f>MIN($N469)</f>
        <v>0</v>
      </c>
      <c r="AE469" s="1">
        <f>MIN($P469)</f>
        <v>0</v>
      </c>
      <c r="AF469" s="1">
        <f>MIN($Q469)</f>
        <v>0</v>
      </c>
      <c r="AG469" s="1">
        <f>MIN($R469)</f>
        <v>0</v>
      </c>
      <c r="AH469" s="1">
        <f>MEDIAN($B469)</f>
        <v>0</v>
      </c>
      <c r="AI469" s="1">
        <f>MEDIAN($C469)</f>
        <v>0</v>
      </c>
      <c r="AJ469" s="1">
        <f>MEDIAN($D469)</f>
        <v>0</v>
      </c>
      <c r="AK469" s="1">
        <f>MEDIAN($E469)</f>
        <v>0</v>
      </c>
      <c r="AL469" s="1">
        <f>MEDIAN($F469)</f>
        <v>0</v>
      </c>
      <c r="AM469" s="1">
        <f>MEDIAN($G469)</f>
        <v>0</v>
      </c>
      <c r="AN469" s="1">
        <f>MEDIAN($H469)</f>
        <v>0</v>
      </c>
      <c r="AO469" s="1">
        <f>MEDIAN($I469)</f>
        <v>0</v>
      </c>
      <c r="AP469" s="1">
        <f>MEDIAN($J469)</f>
        <v>0</v>
      </c>
      <c r="AQ469" s="1">
        <f>MEDIAN($K469)</f>
        <v>0</v>
      </c>
      <c r="AR469" s="1">
        <f>MEDIAN($M469)</f>
        <v>0</v>
      </c>
      <c r="AS469" s="1">
        <f>MEDIAN($N469)</f>
        <v>0</v>
      </c>
      <c r="AT469" s="1">
        <f>MEDIAN($P469)</f>
        <v>0</v>
      </c>
      <c r="AU469" s="1">
        <f>MEDIAN($Q469)</f>
        <v>0</v>
      </c>
      <c r="AV469" s="1">
        <f>MEDIAN($R469)</f>
        <v>0</v>
      </c>
      <c r="AW469" s="1">
        <f>MAX($B469)</f>
        <v>0</v>
      </c>
      <c r="AX469" s="1">
        <f>MAX($C469)</f>
        <v>0</v>
      </c>
      <c r="AY469" s="1">
        <f>MAX($D469)</f>
        <v>0</v>
      </c>
      <c r="AZ469" s="1">
        <f>MAX($E469)</f>
        <v>0</v>
      </c>
      <c r="BA469" s="1">
        <f>MAX($F469)</f>
        <v>0</v>
      </c>
      <c r="BB469" s="1">
        <f>MAX($G469)</f>
        <v>0</v>
      </c>
      <c r="BC469" s="1">
        <f>MAX($H469)</f>
        <v>0</v>
      </c>
      <c r="BD469" s="1">
        <f>MAX($I469)</f>
        <v>0</v>
      </c>
      <c r="BE469" s="1">
        <f>MAX($J469)</f>
        <v>0</v>
      </c>
      <c r="BF469" s="1">
        <f>MAX($K469)</f>
        <v>0</v>
      </c>
      <c r="BG469" s="1">
        <f>MAX($M469)</f>
        <v>0</v>
      </c>
      <c r="BH469" s="1">
        <f>MAX($N469)</f>
        <v>0</v>
      </c>
      <c r="BI469" s="1">
        <f>MAX($P469)</f>
        <v>0</v>
      </c>
      <c r="BJ469" s="1">
        <f>MAX($Q469)</f>
        <v>0</v>
      </c>
      <c r="BK469" s="1">
        <f>MAX($R469)</f>
        <v>0</v>
      </c>
    </row>
    <row r="470" spans="1:63">
      <c r="A470" s="1" t="s">
        <v>467</v>
      </c>
      <c r="B470" s="1">
        <v>0</v>
      </c>
      <c r="C470" s="1">
        <v>0</v>
      </c>
      <c r="D470" s="1">
        <v>0</v>
      </c>
      <c r="E470" s="1">
        <v>0</v>
      </c>
      <c r="F470" s="1">
        <v>0</v>
      </c>
      <c r="G470" s="1">
        <v>0</v>
      </c>
      <c r="H470" s="1">
        <v>0</v>
      </c>
      <c r="I470" s="1">
        <v>0.018</v>
      </c>
      <c r="J470" s="1">
        <v>3000</v>
      </c>
      <c r="K470" s="1">
        <v>0</v>
      </c>
      <c r="L470" s="1" t="s">
        <v>503</v>
      </c>
      <c r="M470" s="1">
        <v>0</v>
      </c>
      <c r="N470" s="1">
        <v>0</v>
      </c>
      <c r="O470" s="1" t="s">
        <v>507</v>
      </c>
      <c r="P470" s="1">
        <v>1500</v>
      </c>
      <c r="Q470" s="1">
        <v>1</v>
      </c>
      <c r="R470" s="1">
        <v>0</v>
      </c>
      <c r="S470" s="1">
        <f>MIN($B470)</f>
        <v>0</v>
      </c>
      <c r="T470" s="1">
        <f>MIN($C470)</f>
        <v>0</v>
      </c>
      <c r="U470" s="1">
        <f>MIN($D470)</f>
        <v>0</v>
      </c>
      <c r="V470" s="1">
        <f>MIN($E470)</f>
        <v>0</v>
      </c>
      <c r="W470" s="1">
        <f>MIN($F470)</f>
        <v>0</v>
      </c>
      <c r="X470" s="1">
        <f>MIN($G470)</f>
        <v>0</v>
      </c>
      <c r="Y470" s="1">
        <f>MIN($H470)</f>
        <v>0</v>
      </c>
      <c r="Z470" s="1">
        <f>MIN($I470)</f>
        <v>0</v>
      </c>
      <c r="AA470" s="1">
        <f>MIN($J470)</f>
        <v>0</v>
      </c>
      <c r="AB470" s="1">
        <f>MIN($K470)</f>
        <v>0</v>
      </c>
      <c r="AC470" s="1">
        <f>MIN($M470)</f>
        <v>0</v>
      </c>
      <c r="AD470" s="1">
        <f>MIN($N470)</f>
        <v>0</v>
      </c>
      <c r="AE470" s="1">
        <f>MIN($P470)</f>
        <v>0</v>
      </c>
      <c r="AF470" s="1">
        <f>MIN($Q470)</f>
        <v>0</v>
      </c>
      <c r="AG470" s="1">
        <f>MIN($R470)</f>
        <v>0</v>
      </c>
      <c r="AH470" s="1">
        <f>MEDIAN($B470)</f>
        <v>0</v>
      </c>
      <c r="AI470" s="1">
        <f>MEDIAN($C470)</f>
        <v>0</v>
      </c>
      <c r="AJ470" s="1">
        <f>MEDIAN($D470)</f>
        <v>0</v>
      </c>
      <c r="AK470" s="1">
        <f>MEDIAN($E470)</f>
        <v>0</v>
      </c>
      <c r="AL470" s="1">
        <f>MEDIAN($F470)</f>
        <v>0</v>
      </c>
      <c r="AM470" s="1">
        <f>MEDIAN($G470)</f>
        <v>0</v>
      </c>
      <c r="AN470" s="1">
        <f>MEDIAN($H470)</f>
        <v>0</v>
      </c>
      <c r="AO470" s="1">
        <f>MEDIAN($I470)</f>
        <v>0</v>
      </c>
      <c r="AP470" s="1">
        <f>MEDIAN($J470)</f>
        <v>0</v>
      </c>
      <c r="AQ470" s="1">
        <f>MEDIAN($K470)</f>
        <v>0</v>
      </c>
      <c r="AR470" s="1">
        <f>MEDIAN($M470)</f>
        <v>0</v>
      </c>
      <c r="AS470" s="1">
        <f>MEDIAN($N470)</f>
        <v>0</v>
      </c>
      <c r="AT470" s="1">
        <f>MEDIAN($P470)</f>
        <v>0</v>
      </c>
      <c r="AU470" s="1">
        <f>MEDIAN($Q470)</f>
        <v>0</v>
      </c>
      <c r="AV470" s="1">
        <f>MEDIAN($R470)</f>
        <v>0</v>
      </c>
      <c r="AW470" s="1">
        <f>MAX($B470)</f>
        <v>0</v>
      </c>
      <c r="AX470" s="1">
        <f>MAX($C470)</f>
        <v>0</v>
      </c>
      <c r="AY470" s="1">
        <f>MAX($D470)</f>
        <v>0</v>
      </c>
      <c r="AZ470" s="1">
        <f>MAX($E470)</f>
        <v>0</v>
      </c>
      <c r="BA470" s="1">
        <f>MAX($F470)</f>
        <v>0</v>
      </c>
      <c r="BB470" s="1">
        <f>MAX($G470)</f>
        <v>0</v>
      </c>
      <c r="BC470" s="1">
        <f>MAX($H470)</f>
        <v>0</v>
      </c>
      <c r="BD470" s="1">
        <f>MAX($I470)</f>
        <v>0</v>
      </c>
      <c r="BE470" s="1">
        <f>MAX($J470)</f>
        <v>0</v>
      </c>
      <c r="BF470" s="1">
        <f>MAX($K470)</f>
        <v>0</v>
      </c>
      <c r="BG470" s="1">
        <f>MAX($M470)</f>
        <v>0</v>
      </c>
      <c r="BH470" s="1">
        <f>MAX($N470)</f>
        <v>0</v>
      </c>
      <c r="BI470" s="1">
        <f>MAX($P470)</f>
        <v>0</v>
      </c>
      <c r="BJ470" s="1">
        <f>MAX($Q470)</f>
        <v>0</v>
      </c>
      <c r="BK470" s="1">
        <f>MAX($R470)</f>
        <v>0</v>
      </c>
    </row>
    <row r="471" spans="1:63">
      <c r="A471" s="1" t="s">
        <v>468</v>
      </c>
      <c r="B471" s="1">
        <v>0</v>
      </c>
      <c r="C471" s="1">
        <v>0</v>
      </c>
      <c r="D471" s="1">
        <v>0</v>
      </c>
      <c r="E471" s="1">
        <v>0</v>
      </c>
      <c r="F471" s="1">
        <v>0</v>
      </c>
      <c r="G471" s="1">
        <v>0</v>
      </c>
      <c r="H471" s="1">
        <v>0</v>
      </c>
      <c r="I471" s="1">
        <v>0.019</v>
      </c>
      <c r="J471" s="1">
        <v>3000</v>
      </c>
      <c r="K471" s="1">
        <v>0</v>
      </c>
      <c r="L471" s="1" t="s">
        <v>503</v>
      </c>
      <c r="M471" s="1">
        <v>0</v>
      </c>
      <c r="N471" s="1">
        <v>0</v>
      </c>
      <c r="O471" s="1" t="s">
        <v>507</v>
      </c>
      <c r="P471" s="1">
        <v>1500</v>
      </c>
      <c r="Q471" s="1">
        <v>1</v>
      </c>
      <c r="R471" s="1">
        <v>0</v>
      </c>
      <c r="S471" s="1">
        <f>MIN($B471)</f>
        <v>0</v>
      </c>
      <c r="T471" s="1">
        <f>MIN($C471)</f>
        <v>0</v>
      </c>
      <c r="U471" s="1">
        <f>MIN($D471)</f>
        <v>0</v>
      </c>
      <c r="V471" s="1">
        <f>MIN($E471)</f>
        <v>0</v>
      </c>
      <c r="W471" s="1">
        <f>MIN($F471)</f>
        <v>0</v>
      </c>
      <c r="X471" s="1">
        <f>MIN($G471)</f>
        <v>0</v>
      </c>
      <c r="Y471" s="1">
        <f>MIN($H471)</f>
        <v>0</v>
      </c>
      <c r="Z471" s="1">
        <f>MIN($I471)</f>
        <v>0</v>
      </c>
      <c r="AA471" s="1">
        <f>MIN($J471)</f>
        <v>0</v>
      </c>
      <c r="AB471" s="1">
        <f>MIN($K471)</f>
        <v>0</v>
      </c>
      <c r="AC471" s="1">
        <f>MIN($M471)</f>
        <v>0</v>
      </c>
      <c r="AD471" s="1">
        <f>MIN($N471)</f>
        <v>0</v>
      </c>
      <c r="AE471" s="1">
        <f>MIN($P471)</f>
        <v>0</v>
      </c>
      <c r="AF471" s="1">
        <f>MIN($Q471)</f>
        <v>0</v>
      </c>
      <c r="AG471" s="1">
        <f>MIN($R471)</f>
        <v>0</v>
      </c>
      <c r="AH471" s="1">
        <f>MEDIAN($B471)</f>
        <v>0</v>
      </c>
      <c r="AI471" s="1">
        <f>MEDIAN($C471)</f>
        <v>0</v>
      </c>
      <c r="AJ471" s="1">
        <f>MEDIAN($D471)</f>
        <v>0</v>
      </c>
      <c r="AK471" s="1">
        <f>MEDIAN($E471)</f>
        <v>0</v>
      </c>
      <c r="AL471" s="1">
        <f>MEDIAN($F471)</f>
        <v>0</v>
      </c>
      <c r="AM471" s="1">
        <f>MEDIAN($G471)</f>
        <v>0</v>
      </c>
      <c r="AN471" s="1">
        <f>MEDIAN($H471)</f>
        <v>0</v>
      </c>
      <c r="AO471" s="1">
        <f>MEDIAN($I471)</f>
        <v>0</v>
      </c>
      <c r="AP471" s="1">
        <f>MEDIAN($J471)</f>
        <v>0</v>
      </c>
      <c r="AQ471" s="1">
        <f>MEDIAN($K471)</f>
        <v>0</v>
      </c>
      <c r="AR471" s="1">
        <f>MEDIAN($M471)</f>
        <v>0</v>
      </c>
      <c r="AS471" s="1">
        <f>MEDIAN($N471)</f>
        <v>0</v>
      </c>
      <c r="AT471" s="1">
        <f>MEDIAN($P471)</f>
        <v>0</v>
      </c>
      <c r="AU471" s="1">
        <f>MEDIAN($Q471)</f>
        <v>0</v>
      </c>
      <c r="AV471" s="1">
        <f>MEDIAN($R471)</f>
        <v>0</v>
      </c>
      <c r="AW471" s="1">
        <f>MAX($B471)</f>
        <v>0</v>
      </c>
      <c r="AX471" s="1">
        <f>MAX($C471)</f>
        <v>0</v>
      </c>
      <c r="AY471" s="1">
        <f>MAX($D471)</f>
        <v>0</v>
      </c>
      <c r="AZ471" s="1">
        <f>MAX($E471)</f>
        <v>0</v>
      </c>
      <c r="BA471" s="1">
        <f>MAX($F471)</f>
        <v>0</v>
      </c>
      <c r="BB471" s="1">
        <f>MAX($G471)</f>
        <v>0</v>
      </c>
      <c r="BC471" s="1">
        <f>MAX($H471)</f>
        <v>0</v>
      </c>
      <c r="BD471" s="1">
        <f>MAX($I471)</f>
        <v>0</v>
      </c>
      <c r="BE471" s="1">
        <f>MAX($J471)</f>
        <v>0</v>
      </c>
      <c r="BF471" s="1">
        <f>MAX($K471)</f>
        <v>0</v>
      </c>
      <c r="BG471" s="1">
        <f>MAX($M471)</f>
        <v>0</v>
      </c>
      <c r="BH471" s="1">
        <f>MAX($N471)</f>
        <v>0</v>
      </c>
      <c r="BI471" s="1">
        <f>MAX($P471)</f>
        <v>0</v>
      </c>
      <c r="BJ471" s="1">
        <f>MAX($Q471)</f>
        <v>0</v>
      </c>
      <c r="BK471" s="1">
        <f>MAX($R471)</f>
        <v>0</v>
      </c>
    </row>
    <row r="472" spans="1:63">
      <c r="A472" s="1" t="s">
        <v>469</v>
      </c>
      <c r="B472" s="1">
        <v>0</v>
      </c>
      <c r="C472" s="1">
        <v>0</v>
      </c>
      <c r="D472" s="1">
        <v>0</v>
      </c>
      <c r="E472" s="1">
        <v>0</v>
      </c>
      <c r="F472" s="1">
        <v>0</v>
      </c>
      <c r="G472" s="1">
        <v>0</v>
      </c>
      <c r="H472" s="1">
        <v>0</v>
      </c>
      <c r="I472" s="1">
        <v>0.018</v>
      </c>
      <c r="J472" s="1">
        <v>3000</v>
      </c>
      <c r="K472" s="1">
        <v>0</v>
      </c>
      <c r="L472" s="1" t="s">
        <v>503</v>
      </c>
      <c r="M472" s="1">
        <v>0</v>
      </c>
      <c r="N472" s="1">
        <v>0</v>
      </c>
      <c r="O472" s="1" t="s">
        <v>507</v>
      </c>
      <c r="P472" s="1">
        <v>1500</v>
      </c>
      <c r="Q472" s="1">
        <v>1</v>
      </c>
      <c r="R472" s="1">
        <v>0</v>
      </c>
      <c r="S472" s="1">
        <f>MIN($B472)</f>
        <v>0</v>
      </c>
      <c r="T472" s="1">
        <f>MIN($C472)</f>
        <v>0</v>
      </c>
      <c r="U472" s="1">
        <f>MIN($D472)</f>
        <v>0</v>
      </c>
      <c r="V472" s="1">
        <f>MIN($E472)</f>
        <v>0</v>
      </c>
      <c r="W472" s="1">
        <f>MIN($F472)</f>
        <v>0</v>
      </c>
      <c r="X472" s="1">
        <f>MIN($G472)</f>
        <v>0</v>
      </c>
      <c r="Y472" s="1">
        <f>MIN($H472)</f>
        <v>0</v>
      </c>
      <c r="Z472" s="1">
        <f>MIN($I472)</f>
        <v>0</v>
      </c>
      <c r="AA472" s="1">
        <f>MIN($J472)</f>
        <v>0</v>
      </c>
      <c r="AB472" s="1">
        <f>MIN($K472)</f>
        <v>0</v>
      </c>
      <c r="AC472" s="1">
        <f>MIN($M472)</f>
        <v>0</v>
      </c>
      <c r="AD472" s="1">
        <f>MIN($N472)</f>
        <v>0</v>
      </c>
      <c r="AE472" s="1">
        <f>MIN($P472)</f>
        <v>0</v>
      </c>
      <c r="AF472" s="1">
        <f>MIN($Q472)</f>
        <v>0</v>
      </c>
      <c r="AG472" s="1">
        <f>MIN($R472)</f>
        <v>0</v>
      </c>
      <c r="AH472" s="1">
        <f>MEDIAN($B472)</f>
        <v>0</v>
      </c>
      <c r="AI472" s="1">
        <f>MEDIAN($C472)</f>
        <v>0</v>
      </c>
      <c r="AJ472" s="1">
        <f>MEDIAN($D472)</f>
        <v>0</v>
      </c>
      <c r="AK472" s="1">
        <f>MEDIAN($E472)</f>
        <v>0</v>
      </c>
      <c r="AL472" s="1">
        <f>MEDIAN($F472)</f>
        <v>0</v>
      </c>
      <c r="AM472" s="1">
        <f>MEDIAN($G472)</f>
        <v>0</v>
      </c>
      <c r="AN472" s="1">
        <f>MEDIAN($H472)</f>
        <v>0</v>
      </c>
      <c r="AO472" s="1">
        <f>MEDIAN($I472)</f>
        <v>0</v>
      </c>
      <c r="AP472" s="1">
        <f>MEDIAN($J472)</f>
        <v>0</v>
      </c>
      <c r="AQ472" s="1">
        <f>MEDIAN($K472)</f>
        <v>0</v>
      </c>
      <c r="AR472" s="1">
        <f>MEDIAN($M472)</f>
        <v>0</v>
      </c>
      <c r="AS472" s="1">
        <f>MEDIAN($N472)</f>
        <v>0</v>
      </c>
      <c r="AT472" s="1">
        <f>MEDIAN($P472)</f>
        <v>0</v>
      </c>
      <c r="AU472" s="1">
        <f>MEDIAN($Q472)</f>
        <v>0</v>
      </c>
      <c r="AV472" s="1">
        <f>MEDIAN($R472)</f>
        <v>0</v>
      </c>
      <c r="AW472" s="1">
        <f>MAX($B472)</f>
        <v>0</v>
      </c>
      <c r="AX472" s="1">
        <f>MAX($C472)</f>
        <v>0</v>
      </c>
      <c r="AY472" s="1">
        <f>MAX($D472)</f>
        <v>0</v>
      </c>
      <c r="AZ472" s="1">
        <f>MAX($E472)</f>
        <v>0</v>
      </c>
      <c r="BA472" s="1">
        <f>MAX($F472)</f>
        <v>0</v>
      </c>
      <c r="BB472" s="1">
        <f>MAX($G472)</f>
        <v>0</v>
      </c>
      <c r="BC472" s="1">
        <f>MAX($H472)</f>
        <v>0</v>
      </c>
      <c r="BD472" s="1">
        <f>MAX($I472)</f>
        <v>0</v>
      </c>
      <c r="BE472" s="1">
        <f>MAX($J472)</f>
        <v>0</v>
      </c>
      <c r="BF472" s="1">
        <f>MAX($K472)</f>
        <v>0</v>
      </c>
      <c r="BG472" s="1">
        <f>MAX($M472)</f>
        <v>0</v>
      </c>
      <c r="BH472" s="1">
        <f>MAX($N472)</f>
        <v>0</v>
      </c>
      <c r="BI472" s="1">
        <f>MAX($P472)</f>
        <v>0</v>
      </c>
      <c r="BJ472" s="1">
        <f>MAX($Q472)</f>
        <v>0</v>
      </c>
      <c r="BK472" s="1">
        <f>MAX($R472)</f>
        <v>0</v>
      </c>
    </row>
    <row r="473" spans="1:63">
      <c r="A473" s="1" t="s">
        <v>470</v>
      </c>
      <c r="B473" s="1">
        <v>0</v>
      </c>
      <c r="C473" s="1">
        <v>0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0.018</v>
      </c>
      <c r="J473" s="1">
        <v>3000</v>
      </c>
      <c r="K473" s="1">
        <v>0</v>
      </c>
      <c r="L473" s="1" t="s">
        <v>503</v>
      </c>
      <c r="M473" s="1">
        <v>0</v>
      </c>
      <c r="N473" s="1">
        <v>0</v>
      </c>
      <c r="O473" s="1" t="s">
        <v>507</v>
      </c>
      <c r="P473" s="1">
        <v>1500</v>
      </c>
      <c r="Q473" s="1">
        <v>1</v>
      </c>
      <c r="R473" s="1">
        <v>0</v>
      </c>
      <c r="S473" s="1">
        <f>MIN($B473)</f>
        <v>0</v>
      </c>
      <c r="T473" s="1">
        <f>MIN($C473)</f>
        <v>0</v>
      </c>
      <c r="U473" s="1">
        <f>MIN($D473)</f>
        <v>0</v>
      </c>
      <c r="V473" s="1">
        <f>MIN($E473)</f>
        <v>0</v>
      </c>
      <c r="W473" s="1">
        <f>MIN($F473)</f>
        <v>0</v>
      </c>
      <c r="X473" s="1">
        <f>MIN($G473)</f>
        <v>0</v>
      </c>
      <c r="Y473" s="1">
        <f>MIN($H473)</f>
        <v>0</v>
      </c>
      <c r="Z473" s="1">
        <f>MIN($I473)</f>
        <v>0</v>
      </c>
      <c r="AA473" s="1">
        <f>MIN($J473)</f>
        <v>0</v>
      </c>
      <c r="AB473" s="1">
        <f>MIN($K473)</f>
        <v>0</v>
      </c>
      <c r="AC473" s="1">
        <f>MIN($M473)</f>
        <v>0</v>
      </c>
      <c r="AD473" s="1">
        <f>MIN($N473)</f>
        <v>0</v>
      </c>
      <c r="AE473" s="1">
        <f>MIN($P473)</f>
        <v>0</v>
      </c>
      <c r="AF473" s="1">
        <f>MIN($Q473)</f>
        <v>0</v>
      </c>
      <c r="AG473" s="1">
        <f>MIN($R473)</f>
        <v>0</v>
      </c>
      <c r="AH473" s="1">
        <f>MEDIAN($B473)</f>
        <v>0</v>
      </c>
      <c r="AI473" s="1">
        <f>MEDIAN($C473)</f>
        <v>0</v>
      </c>
      <c r="AJ473" s="1">
        <f>MEDIAN($D473)</f>
        <v>0</v>
      </c>
      <c r="AK473" s="1">
        <f>MEDIAN($E473)</f>
        <v>0</v>
      </c>
      <c r="AL473" s="1">
        <f>MEDIAN($F473)</f>
        <v>0</v>
      </c>
      <c r="AM473" s="1">
        <f>MEDIAN($G473)</f>
        <v>0</v>
      </c>
      <c r="AN473" s="1">
        <f>MEDIAN($H473)</f>
        <v>0</v>
      </c>
      <c r="AO473" s="1">
        <f>MEDIAN($I473)</f>
        <v>0</v>
      </c>
      <c r="AP473" s="1">
        <f>MEDIAN($J473)</f>
        <v>0</v>
      </c>
      <c r="AQ473" s="1">
        <f>MEDIAN($K473)</f>
        <v>0</v>
      </c>
      <c r="AR473" s="1">
        <f>MEDIAN($M473)</f>
        <v>0</v>
      </c>
      <c r="AS473" s="1">
        <f>MEDIAN($N473)</f>
        <v>0</v>
      </c>
      <c r="AT473" s="1">
        <f>MEDIAN($P473)</f>
        <v>0</v>
      </c>
      <c r="AU473" s="1">
        <f>MEDIAN($Q473)</f>
        <v>0</v>
      </c>
      <c r="AV473" s="1">
        <f>MEDIAN($R473)</f>
        <v>0</v>
      </c>
      <c r="AW473" s="1">
        <f>MAX($B473)</f>
        <v>0</v>
      </c>
      <c r="AX473" s="1">
        <f>MAX($C473)</f>
        <v>0</v>
      </c>
      <c r="AY473" s="1">
        <f>MAX($D473)</f>
        <v>0</v>
      </c>
      <c r="AZ473" s="1">
        <f>MAX($E473)</f>
        <v>0</v>
      </c>
      <c r="BA473" s="1">
        <f>MAX($F473)</f>
        <v>0</v>
      </c>
      <c r="BB473" s="1">
        <f>MAX($G473)</f>
        <v>0</v>
      </c>
      <c r="BC473" s="1">
        <f>MAX($H473)</f>
        <v>0</v>
      </c>
      <c r="BD473" s="1">
        <f>MAX($I473)</f>
        <v>0</v>
      </c>
      <c r="BE473" s="1">
        <f>MAX($J473)</f>
        <v>0</v>
      </c>
      <c r="BF473" s="1">
        <f>MAX($K473)</f>
        <v>0</v>
      </c>
      <c r="BG473" s="1">
        <f>MAX($M473)</f>
        <v>0</v>
      </c>
      <c r="BH473" s="1">
        <f>MAX($N473)</f>
        <v>0</v>
      </c>
      <c r="BI473" s="1">
        <f>MAX($P473)</f>
        <v>0</v>
      </c>
      <c r="BJ473" s="1">
        <f>MAX($Q473)</f>
        <v>0</v>
      </c>
      <c r="BK473" s="1">
        <f>MAX($R473)</f>
        <v>0</v>
      </c>
    </row>
    <row r="474" spans="1:63">
      <c r="A474" s="1" t="s">
        <v>471</v>
      </c>
      <c r="B474" s="1">
        <v>0</v>
      </c>
      <c r="C474" s="1">
        <v>0</v>
      </c>
      <c r="D474" s="1">
        <v>0</v>
      </c>
      <c r="E474" s="1">
        <v>0</v>
      </c>
      <c r="F474" s="1">
        <v>0</v>
      </c>
      <c r="G474" s="1">
        <v>0</v>
      </c>
      <c r="H474" s="1">
        <v>0</v>
      </c>
      <c r="I474" s="1">
        <v>0.018</v>
      </c>
      <c r="J474" s="1">
        <v>3000</v>
      </c>
      <c r="K474" s="1">
        <v>0</v>
      </c>
      <c r="L474" s="1" t="s">
        <v>503</v>
      </c>
      <c r="M474" s="1">
        <v>0</v>
      </c>
      <c r="N474" s="1">
        <v>0</v>
      </c>
      <c r="O474" s="1" t="s">
        <v>507</v>
      </c>
      <c r="P474" s="1">
        <v>1500</v>
      </c>
      <c r="Q474" s="1">
        <v>1</v>
      </c>
      <c r="R474" s="1">
        <v>0</v>
      </c>
      <c r="S474" s="1">
        <f>MIN($B474)</f>
        <v>0</v>
      </c>
      <c r="T474" s="1">
        <f>MIN($C474)</f>
        <v>0</v>
      </c>
      <c r="U474" s="1">
        <f>MIN($D474)</f>
        <v>0</v>
      </c>
      <c r="V474" s="1">
        <f>MIN($E474)</f>
        <v>0</v>
      </c>
      <c r="W474" s="1">
        <f>MIN($F474)</f>
        <v>0</v>
      </c>
      <c r="X474" s="1">
        <f>MIN($G474)</f>
        <v>0</v>
      </c>
      <c r="Y474" s="1">
        <f>MIN($H474)</f>
        <v>0</v>
      </c>
      <c r="Z474" s="1">
        <f>MIN($I474)</f>
        <v>0</v>
      </c>
      <c r="AA474" s="1">
        <f>MIN($J474)</f>
        <v>0</v>
      </c>
      <c r="AB474" s="1">
        <f>MIN($K474)</f>
        <v>0</v>
      </c>
      <c r="AC474" s="1">
        <f>MIN($M474)</f>
        <v>0</v>
      </c>
      <c r="AD474" s="1">
        <f>MIN($N474)</f>
        <v>0</v>
      </c>
      <c r="AE474" s="1">
        <f>MIN($P474)</f>
        <v>0</v>
      </c>
      <c r="AF474" s="1">
        <f>MIN($Q474)</f>
        <v>0</v>
      </c>
      <c r="AG474" s="1">
        <f>MIN($R474)</f>
        <v>0</v>
      </c>
      <c r="AH474" s="1">
        <f>MEDIAN($B474)</f>
        <v>0</v>
      </c>
      <c r="AI474" s="1">
        <f>MEDIAN($C474)</f>
        <v>0</v>
      </c>
      <c r="AJ474" s="1">
        <f>MEDIAN($D474)</f>
        <v>0</v>
      </c>
      <c r="AK474" s="1">
        <f>MEDIAN($E474)</f>
        <v>0</v>
      </c>
      <c r="AL474" s="1">
        <f>MEDIAN($F474)</f>
        <v>0</v>
      </c>
      <c r="AM474" s="1">
        <f>MEDIAN($G474)</f>
        <v>0</v>
      </c>
      <c r="AN474" s="1">
        <f>MEDIAN($H474)</f>
        <v>0</v>
      </c>
      <c r="AO474" s="1">
        <f>MEDIAN($I474)</f>
        <v>0</v>
      </c>
      <c r="AP474" s="1">
        <f>MEDIAN($J474)</f>
        <v>0</v>
      </c>
      <c r="AQ474" s="1">
        <f>MEDIAN($K474)</f>
        <v>0</v>
      </c>
      <c r="AR474" s="1">
        <f>MEDIAN($M474)</f>
        <v>0</v>
      </c>
      <c r="AS474" s="1">
        <f>MEDIAN($N474)</f>
        <v>0</v>
      </c>
      <c r="AT474" s="1">
        <f>MEDIAN($P474)</f>
        <v>0</v>
      </c>
      <c r="AU474" s="1">
        <f>MEDIAN($Q474)</f>
        <v>0</v>
      </c>
      <c r="AV474" s="1">
        <f>MEDIAN($R474)</f>
        <v>0</v>
      </c>
      <c r="AW474" s="1">
        <f>MAX($B474)</f>
        <v>0</v>
      </c>
      <c r="AX474" s="1">
        <f>MAX($C474)</f>
        <v>0</v>
      </c>
      <c r="AY474" s="1">
        <f>MAX($D474)</f>
        <v>0</v>
      </c>
      <c r="AZ474" s="1">
        <f>MAX($E474)</f>
        <v>0</v>
      </c>
      <c r="BA474" s="1">
        <f>MAX($F474)</f>
        <v>0</v>
      </c>
      <c r="BB474" s="1">
        <f>MAX($G474)</f>
        <v>0</v>
      </c>
      <c r="BC474" s="1">
        <f>MAX($H474)</f>
        <v>0</v>
      </c>
      <c r="BD474" s="1">
        <f>MAX($I474)</f>
        <v>0</v>
      </c>
      <c r="BE474" s="1">
        <f>MAX($J474)</f>
        <v>0</v>
      </c>
      <c r="BF474" s="1">
        <f>MAX($K474)</f>
        <v>0</v>
      </c>
      <c r="BG474" s="1">
        <f>MAX($M474)</f>
        <v>0</v>
      </c>
      <c r="BH474" s="1">
        <f>MAX($N474)</f>
        <v>0</v>
      </c>
      <c r="BI474" s="1">
        <f>MAX($P474)</f>
        <v>0</v>
      </c>
      <c r="BJ474" s="1">
        <f>MAX($Q474)</f>
        <v>0</v>
      </c>
      <c r="BK474" s="1">
        <f>MAX($R474)</f>
        <v>0</v>
      </c>
    </row>
    <row r="475" spans="1:63">
      <c r="A475" s="1" t="s">
        <v>472</v>
      </c>
      <c r="B475" s="1">
        <v>0</v>
      </c>
      <c r="C475" s="1">
        <v>0</v>
      </c>
      <c r="D475" s="1">
        <v>0</v>
      </c>
      <c r="E475" s="1">
        <v>0</v>
      </c>
      <c r="F475" s="1">
        <v>0</v>
      </c>
      <c r="G475" s="1">
        <v>0</v>
      </c>
      <c r="H475" s="1">
        <v>0</v>
      </c>
      <c r="I475" s="1">
        <v>0.018</v>
      </c>
      <c r="J475" s="1">
        <v>3000</v>
      </c>
      <c r="K475" s="1">
        <v>0</v>
      </c>
      <c r="L475" s="1" t="s">
        <v>503</v>
      </c>
      <c r="M475" s="1">
        <v>0</v>
      </c>
      <c r="N475" s="1">
        <v>0</v>
      </c>
      <c r="O475" s="1" t="s">
        <v>507</v>
      </c>
      <c r="P475" s="1">
        <v>1500</v>
      </c>
      <c r="Q475" s="1">
        <v>1</v>
      </c>
      <c r="R475" s="1">
        <v>0</v>
      </c>
      <c r="S475" s="1">
        <f>MIN($B475)</f>
        <v>0</v>
      </c>
      <c r="T475" s="1">
        <f>MIN($C475)</f>
        <v>0</v>
      </c>
      <c r="U475" s="1">
        <f>MIN($D475)</f>
        <v>0</v>
      </c>
      <c r="V475" s="1">
        <f>MIN($E475)</f>
        <v>0</v>
      </c>
      <c r="W475" s="1">
        <f>MIN($F475)</f>
        <v>0</v>
      </c>
      <c r="X475" s="1">
        <f>MIN($G475)</f>
        <v>0</v>
      </c>
      <c r="Y475" s="1">
        <f>MIN($H475)</f>
        <v>0</v>
      </c>
      <c r="Z475" s="1">
        <f>MIN($I475)</f>
        <v>0</v>
      </c>
      <c r="AA475" s="1">
        <f>MIN($J475)</f>
        <v>0</v>
      </c>
      <c r="AB475" s="1">
        <f>MIN($K475)</f>
        <v>0</v>
      </c>
      <c r="AC475" s="1">
        <f>MIN($M475)</f>
        <v>0</v>
      </c>
      <c r="AD475" s="1">
        <f>MIN($N475)</f>
        <v>0</v>
      </c>
      <c r="AE475" s="1">
        <f>MIN($P475)</f>
        <v>0</v>
      </c>
      <c r="AF475" s="1">
        <f>MIN($Q475)</f>
        <v>0</v>
      </c>
      <c r="AG475" s="1">
        <f>MIN($R475)</f>
        <v>0</v>
      </c>
      <c r="AH475" s="1">
        <f>MEDIAN($B475)</f>
        <v>0</v>
      </c>
      <c r="AI475" s="1">
        <f>MEDIAN($C475)</f>
        <v>0</v>
      </c>
      <c r="AJ475" s="1">
        <f>MEDIAN($D475)</f>
        <v>0</v>
      </c>
      <c r="AK475" s="1">
        <f>MEDIAN($E475)</f>
        <v>0</v>
      </c>
      <c r="AL475" s="1">
        <f>MEDIAN($F475)</f>
        <v>0</v>
      </c>
      <c r="AM475" s="1">
        <f>MEDIAN($G475)</f>
        <v>0</v>
      </c>
      <c r="AN475" s="1">
        <f>MEDIAN($H475)</f>
        <v>0</v>
      </c>
      <c r="AO475" s="1">
        <f>MEDIAN($I475)</f>
        <v>0</v>
      </c>
      <c r="AP475" s="1">
        <f>MEDIAN($J475)</f>
        <v>0</v>
      </c>
      <c r="AQ475" s="1">
        <f>MEDIAN($K475)</f>
        <v>0</v>
      </c>
      <c r="AR475" s="1">
        <f>MEDIAN($M475)</f>
        <v>0</v>
      </c>
      <c r="AS475" s="1">
        <f>MEDIAN($N475)</f>
        <v>0</v>
      </c>
      <c r="AT475" s="1">
        <f>MEDIAN($P475)</f>
        <v>0</v>
      </c>
      <c r="AU475" s="1">
        <f>MEDIAN($Q475)</f>
        <v>0</v>
      </c>
      <c r="AV475" s="1">
        <f>MEDIAN($R475)</f>
        <v>0</v>
      </c>
      <c r="AW475" s="1">
        <f>MAX($B475)</f>
        <v>0</v>
      </c>
      <c r="AX475" s="1">
        <f>MAX($C475)</f>
        <v>0</v>
      </c>
      <c r="AY475" s="1">
        <f>MAX($D475)</f>
        <v>0</v>
      </c>
      <c r="AZ475" s="1">
        <f>MAX($E475)</f>
        <v>0</v>
      </c>
      <c r="BA475" s="1">
        <f>MAX($F475)</f>
        <v>0</v>
      </c>
      <c r="BB475" s="1">
        <f>MAX($G475)</f>
        <v>0</v>
      </c>
      <c r="BC475" s="1">
        <f>MAX($H475)</f>
        <v>0</v>
      </c>
      <c r="BD475" s="1">
        <f>MAX($I475)</f>
        <v>0</v>
      </c>
      <c r="BE475" s="1">
        <f>MAX($J475)</f>
        <v>0</v>
      </c>
      <c r="BF475" s="1">
        <f>MAX($K475)</f>
        <v>0</v>
      </c>
      <c r="BG475" s="1">
        <f>MAX($M475)</f>
        <v>0</v>
      </c>
      <c r="BH475" s="1">
        <f>MAX($N475)</f>
        <v>0</v>
      </c>
      <c r="BI475" s="1">
        <f>MAX($P475)</f>
        <v>0</v>
      </c>
      <c r="BJ475" s="1">
        <f>MAX($Q475)</f>
        <v>0</v>
      </c>
      <c r="BK475" s="1">
        <f>MAX($R475)</f>
        <v>0</v>
      </c>
    </row>
    <row r="476" spans="1:63">
      <c r="A476" s="1" t="s">
        <v>473</v>
      </c>
      <c r="B476" s="1">
        <v>0</v>
      </c>
      <c r="C476" s="1">
        <v>0</v>
      </c>
      <c r="D476" s="1">
        <v>0</v>
      </c>
      <c r="E476" s="1">
        <v>0</v>
      </c>
      <c r="F476" s="1">
        <v>6</v>
      </c>
      <c r="G476" s="1">
        <v>0</v>
      </c>
      <c r="H476" s="1">
        <v>0</v>
      </c>
      <c r="I476" s="1">
        <v>0.091</v>
      </c>
      <c r="J476" s="1">
        <v>3000</v>
      </c>
      <c r="K476" s="1">
        <v>0</v>
      </c>
      <c r="L476" s="1" t="s">
        <v>503</v>
      </c>
      <c r="M476" s="1">
        <v>0</v>
      </c>
      <c r="N476" s="1">
        <v>0</v>
      </c>
      <c r="O476" s="1" t="s">
        <v>507</v>
      </c>
      <c r="P476" s="1">
        <v>1500</v>
      </c>
      <c r="Q476" s="1">
        <v>1</v>
      </c>
      <c r="R476" s="1">
        <v>0</v>
      </c>
      <c r="S476" s="1">
        <f>MIN($B476)</f>
        <v>0</v>
      </c>
      <c r="T476" s="1">
        <f>MIN($C476)</f>
        <v>0</v>
      </c>
      <c r="U476" s="1">
        <f>MIN($D476)</f>
        <v>0</v>
      </c>
      <c r="V476" s="1">
        <f>MIN($E476)</f>
        <v>0</v>
      </c>
      <c r="W476" s="1">
        <f>MIN($F476)</f>
        <v>0</v>
      </c>
      <c r="X476" s="1">
        <f>MIN($G476)</f>
        <v>0</v>
      </c>
      <c r="Y476" s="1">
        <f>MIN($H476)</f>
        <v>0</v>
      </c>
      <c r="Z476" s="1">
        <f>MIN($I476)</f>
        <v>0</v>
      </c>
      <c r="AA476" s="1">
        <f>MIN($J476)</f>
        <v>0</v>
      </c>
      <c r="AB476" s="1">
        <f>MIN($K476)</f>
        <v>0</v>
      </c>
      <c r="AC476" s="1">
        <f>MIN($M476)</f>
        <v>0</v>
      </c>
      <c r="AD476" s="1">
        <f>MIN($N476)</f>
        <v>0</v>
      </c>
      <c r="AE476" s="1">
        <f>MIN($P476)</f>
        <v>0</v>
      </c>
      <c r="AF476" s="1">
        <f>MIN($Q476)</f>
        <v>0</v>
      </c>
      <c r="AG476" s="1">
        <f>MIN($R476)</f>
        <v>0</v>
      </c>
      <c r="AH476" s="1">
        <f>MEDIAN($B476)</f>
        <v>0</v>
      </c>
      <c r="AI476" s="1">
        <f>MEDIAN($C476)</f>
        <v>0</v>
      </c>
      <c r="AJ476" s="1">
        <f>MEDIAN($D476)</f>
        <v>0</v>
      </c>
      <c r="AK476" s="1">
        <f>MEDIAN($E476)</f>
        <v>0</v>
      </c>
      <c r="AL476" s="1">
        <f>MEDIAN($F476)</f>
        <v>0</v>
      </c>
      <c r="AM476" s="1">
        <f>MEDIAN($G476)</f>
        <v>0</v>
      </c>
      <c r="AN476" s="1">
        <f>MEDIAN($H476)</f>
        <v>0</v>
      </c>
      <c r="AO476" s="1">
        <f>MEDIAN($I476)</f>
        <v>0</v>
      </c>
      <c r="AP476" s="1">
        <f>MEDIAN($J476)</f>
        <v>0</v>
      </c>
      <c r="AQ476" s="1">
        <f>MEDIAN($K476)</f>
        <v>0</v>
      </c>
      <c r="AR476" s="1">
        <f>MEDIAN($M476)</f>
        <v>0</v>
      </c>
      <c r="AS476" s="1">
        <f>MEDIAN($N476)</f>
        <v>0</v>
      </c>
      <c r="AT476" s="1">
        <f>MEDIAN($P476)</f>
        <v>0</v>
      </c>
      <c r="AU476" s="1">
        <f>MEDIAN($Q476)</f>
        <v>0</v>
      </c>
      <c r="AV476" s="1">
        <f>MEDIAN($R476)</f>
        <v>0</v>
      </c>
      <c r="AW476" s="1">
        <f>MAX($B476)</f>
        <v>0</v>
      </c>
      <c r="AX476" s="1">
        <f>MAX($C476)</f>
        <v>0</v>
      </c>
      <c r="AY476" s="1">
        <f>MAX($D476)</f>
        <v>0</v>
      </c>
      <c r="AZ476" s="1">
        <f>MAX($E476)</f>
        <v>0</v>
      </c>
      <c r="BA476" s="1">
        <f>MAX($F476)</f>
        <v>0</v>
      </c>
      <c r="BB476" s="1">
        <f>MAX($G476)</f>
        <v>0</v>
      </c>
      <c r="BC476" s="1">
        <f>MAX($H476)</f>
        <v>0</v>
      </c>
      <c r="BD476" s="1">
        <f>MAX($I476)</f>
        <v>0</v>
      </c>
      <c r="BE476" s="1">
        <f>MAX($J476)</f>
        <v>0</v>
      </c>
      <c r="BF476" s="1">
        <f>MAX($K476)</f>
        <v>0</v>
      </c>
      <c r="BG476" s="1">
        <f>MAX($M476)</f>
        <v>0</v>
      </c>
      <c r="BH476" s="1">
        <f>MAX($N476)</f>
        <v>0</v>
      </c>
      <c r="BI476" s="1">
        <f>MAX($P476)</f>
        <v>0</v>
      </c>
      <c r="BJ476" s="1">
        <f>MAX($Q476)</f>
        <v>0</v>
      </c>
      <c r="BK476" s="1">
        <f>MAX($R476)</f>
        <v>0</v>
      </c>
    </row>
    <row r="477" spans="1:63">
      <c r="A477" s="1" t="s">
        <v>474</v>
      </c>
      <c r="B477" s="1">
        <v>0</v>
      </c>
      <c r="C477" s="1">
        <v>0</v>
      </c>
      <c r="D477" s="1">
        <v>0</v>
      </c>
      <c r="E477" s="1">
        <v>0</v>
      </c>
      <c r="F477" s="1">
        <v>0</v>
      </c>
      <c r="G477" s="1">
        <v>0</v>
      </c>
      <c r="H477" s="1">
        <v>0</v>
      </c>
      <c r="I477" s="1">
        <v>0.021</v>
      </c>
      <c r="J477" s="1">
        <v>3000</v>
      </c>
      <c r="K477" s="1">
        <v>0</v>
      </c>
      <c r="L477" s="1" t="s">
        <v>503</v>
      </c>
      <c r="M477" s="1">
        <v>0</v>
      </c>
      <c r="N477" s="1">
        <v>0</v>
      </c>
      <c r="O477" s="1" t="s">
        <v>507</v>
      </c>
      <c r="P477" s="1">
        <v>1500</v>
      </c>
      <c r="Q477" s="1">
        <v>1</v>
      </c>
      <c r="R477" s="1">
        <v>0</v>
      </c>
      <c r="S477" s="1">
        <f>MIN($B477)</f>
        <v>0</v>
      </c>
      <c r="T477" s="1">
        <f>MIN($C477)</f>
        <v>0</v>
      </c>
      <c r="U477" s="1">
        <f>MIN($D477)</f>
        <v>0</v>
      </c>
      <c r="V477" s="1">
        <f>MIN($E477)</f>
        <v>0</v>
      </c>
      <c r="W477" s="1">
        <f>MIN($F477)</f>
        <v>0</v>
      </c>
      <c r="X477" s="1">
        <f>MIN($G477)</f>
        <v>0</v>
      </c>
      <c r="Y477" s="1">
        <f>MIN($H477)</f>
        <v>0</v>
      </c>
      <c r="Z477" s="1">
        <f>MIN($I477)</f>
        <v>0</v>
      </c>
      <c r="AA477" s="1">
        <f>MIN($J477)</f>
        <v>0</v>
      </c>
      <c r="AB477" s="1">
        <f>MIN($K477)</f>
        <v>0</v>
      </c>
      <c r="AC477" s="1">
        <f>MIN($M477)</f>
        <v>0</v>
      </c>
      <c r="AD477" s="1">
        <f>MIN($N477)</f>
        <v>0</v>
      </c>
      <c r="AE477" s="1">
        <f>MIN($P477)</f>
        <v>0</v>
      </c>
      <c r="AF477" s="1">
        <f>MIN($Q477)</f>
        <v>0</v>
      </c>
      <c r="AG477" s="1">
        <f>MIN($R477)</f>
        <v>0</v>
      </c>
      <c r="AH477" s="1">
        <f>MEDIAN($B477)</f>
        <v>0</v>
      </c>
      <c r="AI477" s="1">
        <f>MEDIAN($C477)</f>
        <v>0</v>
      </c>
      <c r="AJ477" s="1">
        <f>MEDIAN($D477)</f>
        <v>0</v>
      </c>
      <c r="AK477" s="1">
        <f>MEDIAN($E477)</f>
        <v>0</v>
      </c>
      <c r="AL477" s="1">
        <f>MEDIAN($F477)</f>
        <v>0</v>
      </c>
      <c r="AM477" s="1">
        <f>MEDIAN($G477)</f>
        <v>0</v>
      </c>
      <c r="AN477" s="1">
        <f>MEDIAN($H477)</f>
        <v>0</v>
      </c>
      <c r="AO477" s="1">
        <f>MEDIAN($I477)</f>
        <v>0</v>
      </c>
      <c r="AP477" s="1">
        <f>MEDIAN($J477)</f>
        <v>0</v>
      </c>
      <c r="AQ477" s="1">
        <f>MEDIAN($K477)</f>
        <v>0</v>
      </c>
      <c r="AR477" s="1">
        <f>MEDIAN($M477)</f>
        <v>0</v>
      </c>
      <c r="AS477" s="1">
        <f>MEDIAN($N477)</f>
        <v>0</v>
      </c>
      <c r="AT477" s="1">
        <f>MEDIAN($P477)</f>
        <v>0</v>
      </c>
      <c r="AU477" s="1">
        <f>MEDIAN($Q477)</f>
        <v>0</v>
      </c>
      <c r="AV477" s="1">
        <f>MEDIAN($R477)</f>
        <v>0</v>
      </c>
      <c r="AW477" s="1">
        <f>MAX($B477)</f>
        <v>0</v>
      </c>
      <c r="AX477" s="1">
        <f>MAX($C477)</f>
        <v>0</v>
      </c>
      <c r="AY477" s="1">
        <f>MAX($D477)</f>
        <v>0</v>
      </c>
      <c r="AZ477" s="1">
        <f>MAX($E477)</f>
        <v>0</v>
      </c>
      <c r="BA477" s="1">
        <f>MAX($F477)</f>
        <v>0</v>
      </c>
      <c r="BB477" s="1">
        <f>MAX($G477)</f>
        <v>0</v>
      </c>
      <c r="BC477" s="1">
        <f>MAX($H477)</f>
        <v>0</v>
      </c>
      <c r="BD477" s="1">
        <f>MAX($I477)</f>
        <v>0</v>
      </c>
      <c r="BE477" s="1">
        <f>MAX($J477)</f>
        <v>0</v>
      </c>
      <c r="BF477" s="1">
        <f>MAX($K477)</f>
        <v>0</v>
      </c>
      <c r="BG477" s="1">
        <f>MAX($M477)</f>
        <v>0</v>
      </c>
      <c r="BH477" s="1">
        <f>MAX($N477)</f>
        <v>0</v>
      </c>
      <c r="BI477" s="1">
        <f>MAX($P477)</f>
        <v>0</v>
      </c>
      <c r="BJ477" s="1">
        <f>MAX($Q477)</f>
        <v>0</v>
      </c>
      <c r="BK477" s="1">
        <f>MAX($R477)</f>
        <v>0</v>
      </c>
    </row>
    <row r="478" spans="1:63">
      <c r="A478" s="1" t="s">
        <v>475</v>
      </c>
      <c r="B478" s="1">
        <v>0</v>
      </c>
      <c r="C478" s="1">
        <v>0</v>
      </c>
      <c r="D478" s="1">
        <v>0</v>
      </c>
      <c r="E478" s="1">
        <v>0</v>
      </c>
      <c r="F478" s="1">
        <v>6</v>
      </c>
      <c r="G478" s="1">
        <v>0</v>
      </c>
      <c r="H478" s="1">
        <v>0</v>
      </c>
      <c r="I478" s="1">
        <v>0.091</v>
      </c>
      <c r="J478" s="1">
        <v>3000</v>
      </c>
      <c r="K478" s="1">
        <v>0</v>
      </c>
      <c r="L478" s="1" t="s">
        <v>503</v>
      </c>
      <c r="M478" s="1">
        <v>0</v>
      </c>
      <c r="N478" s="1">
        <v>0</v>
      </c>
      <c r="O478" s="1" t="s">
        <v>507</v>
      </c>
      <c r="P478" s="1">
        <v>1500</v>
      </c>
      <c r="Q478" s="1">
        <v>1</v>
      </c>
      <c r="R478" s="1">
        <v>0</v>
      </c>
      <c r="S478" s="1">
        <f>MIN($B478)</f>
        <v>0</v>
      </c>
      <c r="T478" s="1">
        <f>MIN($C478)</f>
        <v>0</v>
      </c>
      <c r="U478" s="1">
        <f>MIN($D478)</f>
        <v>0</v>
      </c>
      <c r="V478" s="1">
        <f>MIN($E478)</f>
        <v>0</v>
      </c>
      <c r="W478" s="1">
        <f>MIN($F478)</f>
        <v>0</v>
      </c>
      <c r="X478" s="1">
        <f>MIN($G478)</f>
        <v>0</v>
      </c>
      <c r="Y478" s="1">
        <f>MIN($H478)</f>
        <v>0</v>
      </c>
      <c r="Z478" s="1">
        <f>MIN($I478)</f>
        <v>0</v>
      </c>
      <c r="AA478" s="1">
        <f>MIN($J478)</f>
        <v>0</v>
      </c>
      <c r="AB478" s="1">
        <f>MIN($K478)</f>
        <v>0</v>
      </c>
      <c r="AC478" s="1">
        <f>MIN($M478)</f>
        <v>0</v>
      </c>
      <c r="AD478" s="1">
        <f>MIN($N478)</f>
        <v>0</v>
      </c>
      <c r="AE478" s="1">
        <f>MIN($P478)</f>
        <v>0</v>
      </c>
      <c r="AF478" s="1">
        <f>MIN($Q478)</f>
        <v>0</v>
      </c>
      <c r="AG478" s="1">
        <f>MIN($R478)</f>
        <v>0</v>
      </c>
      <c r="AH478" s="1">
        <f>MEDIAN($B478)</f>
        <v>0</v>
      </c>
      <c r="AI478" s="1">
        <f>MEDIAN($C478)</f>
        <v>0</v>
      </c>
      <c r="AJ478" s="1">
        <f>MEDIAN($D478)</f>
        <v>0</v>
      </c>
      <c r="AK478" s="1">
        <f>MEDIAN($E478)</f>
        <v>0</v>
      </c>
      <c r="AL478" s="1">
        <f>MEDIAN($F478)</f>
        <v>0</v>
      </c>
      <c r="AM478" s="1">
        <f>MEDIAN($G478)</f>
        <v>0</v>
      </c>
      <c r="AN478" s="1">
        <f>MEDIAN($H478)</f>
        <v>0</v>
      </c>
      <c r="AO478" s="1">
        <f>MEDIAN($I478)</f>
        <v>0</v>
      </c>
      <c r="AP478" s="1">
        <f>MEDIAN($J478)</f>
        <v>0</v>
      </c>
      <c r="AQ478" s="1">
        <f>MEDIAN($K478)</f>
        <v>0</v>
      </c>
      <c r="AR478" s="1">
        <f>MEDIAN($M478)</f>
        <v>0</v>
      </c>
      <c r="AS478" s="1">
        <f>MEDIAN($N478)</f>
        <v>0</v>
      </c>
      <c r="AT478" s="1">
        <f>MEDIAN($P478)</f>
        <v>0</v>
      </c>
      <c r="AU478" s="1">
        <f>MEDIAN($Q478)</f>
        <v>0</v>
      </c>
      <c r="AV478" s="1">
        <f>MEDIAN($R478)</f>
        <v>0</v>
      </c>
      <c r="AW478" s="1">
        <f>MAX($B478)</f>
        <v>0</v>
      </c>
      <c r="AX478" s="1">
        <f>MAX($C478)</f>
        <v>0</v>
      </c>
      <c r="AY478" s="1">
        <f>MAX($D478)</f>
        <v>0</v>
      </c>
      <c r="AZ478" s="1">
        <f>MAX($E478)</f>
        <v>0</v>
      </c>
      <c r="BA478" s="1">
        <f>MAX($F478)</f>
        <v>0</v>
      </c>
      <c r="BB478" s="1">
        <f>MAX($G478)</f>
        <v>0</v>
      </c>
      <c r="BC478" s="1">
        <f>MAX($H478)</f>
        <v>0</v>
      </c>
      <c r="BD478" s="1">
        <f>MAX($I478)</f>
        <v>0</v>
      </c>
      <c r="BE478" s="1">
        <f>MAX($J478)</f>
        <v>0</v>
      </c>
      <c r="BF478" s="1">
        <f>MAX($K478)</f>
        <v>0</v>
      </c>
      <c r="BG478" s="1">
        <f>MAX($M478)</f>
        <v>0</v>
      </c>
      <c r="BH478" s="1">
        <f>MAX($N478)</f>
        <v>0</v>
      </c>
      <c r="BI478" s="1">
        <f>MAX($P478)</f>
        <v>0</v>
      </c>
      <c r="BJ478" s="1">
        <f>MAX($Q478)</f>
        <v>0</v>
      </c>
      <c r="BK478" s="1">
        <f>MAX($R478)</f>
        <v>0</v>
      </c>
    </row>
    <row r="479" spans="1:63">
      <c r="A479" s="1" t="s">
        <v>476</v>
      </c>
      <c r="B479" s="1">
        <v>0</v>
      </c>
      <c r="C479" s="1">
        <v>0</v>
      </c>
      <c r="D479" s="1">
        <v>0</v>
      </c>
      <c r="E479" s="1">
        <v>0</v>
      </c>
      <c r="F479" s="1">
        <v>0</v>
      </c>
      <c r="G479" s="1">
        <v>0</v>
      </c>
      <c r="H479" s="1">
        <v>0</v>
      </c>
      <c r="I479" s="1">
        <v>0.019</v>
      </c>
      <c r="J479" s="1">
        <v>3000</v>
      </c>
      <c r="K479" s="1">
        <v>0</v>
      </c>
      <c r="L479" s="1" t="s">
        <v>503</v>
      </c>
      <c r="M479" s="1">
        <v>0</v>
      </c>
      <c r="N479" s="1">
        <v>0</v>
      </c>
      <c r="O479" s="1" t="s">
        <v>507</v>
      </c>
      <c r="P479" s="1">
        <v>1500</v>
      </c>
      <c r="Q479" s="1">
        <v>1</v>
      </c>
      <c r="R479" s="1">
        <v>0</v>
      </c>
      <c r="S479" s="1">
        <f>MIN($B479)</f>
        <v>0</v>
      </c>
      <c r="T479" s="1">
        <f>MIN($C479)</f>
        <v>0</v>
      </c>
      <c r="U479" s="1">
        <f>MIN($D479)</f>
        <v>0</v>
      </c>
      <c r="V479" s="1">
        <f>MIN($E479)</f>
        <v>0</v>
      </c>
      <c r="W479" s="1">
        <f>MIN($F479)</f>
        <v>0</v>
      </c>
      <c r="X479" s="1">
        <f>MIN($G479)</f>
        <v>0</v>
      </c>
      <c r="Y479" s="1">
        <f>MIN($H479)</f>
        <v>0</v>
      </c>
      <c r="Z479" s="1">
        <f>MIN($I479)</f>
        <v>0</v>
      </c>
      <c r="AA479" s="1">
        <f>MIN($J479)</f>
        <v>0</v>
      </c>
      <c r="AB479" s="1">
        <f>MIN($K479)</f>
        <v>0</v>
      </c>
      <c r="AC479" s="1">
        <f>MIN($M479)</f>
        <v>0</v>
      </c>
      <c r="AD479" s="1">
        <f>MIN($N479)</f>
        <v>0</v>
      </c>
      <c r="AE479" s="1">
        <f>MIN($P479)</f>
        <v>0</v>
      </c>
      <c r="AF479" s="1">
        <f>MIN($Q479)</f>
        <v>0</v>
      </c>
      <c r="AG479" s="1">
        <f>MIN($R479)</f>
        <v>0</v>
      </c>
      <c r="AH479" s="1">
        <f>MEDIAN($B479)</f>
        <v>0</v>
      </c>
      <c r="AI479" s="1">
        <f>MEDIAN($C479)</f>
        <v>0</v>
      </c>
      <c r="AJ479" s="1">
        <f>MEDIAN($D479)</f>
        <v>0</v>
      </c>
      <c r="AK479" s="1">
        <f>MEDIAN($E479)</f>
        <v>0</v>
      </c>
      <c r="AL479" s="1">
        <f>MEDIAN($F479)</f>
        <v>0</v>
      </c>
      <c r="AM479" s="1">
        <f>MEDIAN($G479)</f>
        <v>0</v>
      </c>
      <c r="AN479" s="1">
        <f>MEDIAN($H479)</f>
        <v>0</v>
      </c>
      <c r="AO479" s="1">
        <f>MEDIAN($I479)</f>
        <v>0</v>
      </c>
      <c r="AP479" s="1">
        <f>MEDIAN($J479)</f>
        <v>0</v>
      </c>
      <c r="AQ479" s="1">
        <f>MEDIAN($K479)</f>
        <v>0</v>
      </c>
      <c r="AR479" s="1">
        <f>MEDIAN($M479)</f>
        <v>0</v>
      </c>
      <c r="AS479" s="1">
        <f>MEDIAN($N479)</f>
        <v>0</v>
      </c>
      <c r="AT479" s="1">
        <f>MEDIAN($P479)</f>
        <v>0</v>
      </c>
      <c r="AU479" s="1">
        <f>MEDIAN($Q479)</f>
        <v>0</v>
      </c>
      <c r="AV479" s="1">
        <f>MEDIAN($R479)</f>
        <v>0</v>
      </c>
      <c r="AW479" s="1">
        <f>MAX($B479)</f>
        <v>0</v>
      </c>
      <c r="AX479" s="1">
        <f>MAX($C479)</f>
        <v>0</v>
      </c>
      <c r="AY479" s="1">
        <f>MAX($D479)</f>
        <v>0</v>
      </c>
      <c r="AZ479" s="1">
        <f>MAX($E479)</f>
        <v>0</v>
      </c>
      <c r="BA479" s="1">
        <f>MAX($F479)</f>
        <v>0</v>
      </c>
      <c r="BB479" s="1">
        <f>MAX($G479)</f>
        <v>0</v>
      </c>
      <c r="BC479" s="1">
        <f>MAX($H479)</f>
        <v>0</v>
      </c>
      <c r="BD479" s="1">
        <f>MAX($I479)</f>
        <v>0</v>
      </c>
      <c r="BE479" s="1">
        <f>MAX($J479)</f>
        <v>0</v>
      </c>
      <c r="BF479" s="1">
        <f>MAX($K479)</f>
        <v>0</v>
      </c>
      <c r="BG479" s="1">
        <f>MAX($M479)</f>
        <v>0</v>
      </c>
      <c r="BH479" s="1">
        <f>MAX($N479)</f>
        <v>0</v>
      </c>
      <c r="BI479" s="1">
        <f>MAX($P479)</f>
        <v>0</v>
      </c>
      <c r="BJ479" s="1">
        <f>MAX($Q479)</f>
        <v>0</v>
      </c>
      <c r="BK479" s="1">
        <f>MAX($R479)</f>
        <v>0</v>
      </c>
    </row>
    <row r="480" spans="1:63">
      <c r="A480" s="1" t="s">
        <v>477</v>
      </c>
      <c r="B480" s="1">
        <v>0</v>
      </c>
      <c r="C480" s="1">
        <v>0</v>
      </c>
      <c r="D480" s="1">
        <v>0</v>
      </c>
      <c r="E480" s="1">
        <v>0</v>
      </c>
      <c r="F480" s="1">
        <v>0</v>
      </c>
      <c r="G480" s="1">
        <v>0</v>
      </c>
      <c r="H480" s="1">
        <v>0</v>
      </c>
      <c r="I480" s="1">
        <v>0.018</v>
      </c>
      <c r="J480" s="1">
        <v>3000</v>
      </c>
      <c r="K480" s="1">
        <v>0</v>
      </c>
      <c r="L480" s="1" t="s">
        <v>503</v>
      </c>
      <c r="M480" s="1">
        <v>0</v>
      </c>
      <c r="N480" s="1">
        <v>0</v>
      </c>
      <c r="O480" s="1" t="s">
        <v>507</v>
      </c>
      <c r="P480" s="1">
        <v>1500</v>
      </c>
      <c r="Q480" s="1">
        <v>1</v>
      </c>
      <c r="R480" s="1">
        <v>0</v>
      </c>
      <c r="S480" s="1">
        <f>MIN($B480)</f>
        <v>0</v>
      </c>
      <c r="T480" s="1">
        <f>MIN($C480)</f>
        <v>0</v>
      </c>
      <c r="U480" s="1">
        <f>MIN($D480)</f>
        <v>0</v>
      </c>
      <c r="V480" s="1">
        <f>MIN($E480)</f>
        <v>0</v>
      </c>
      <c r="W480" s="1">
        <f>MIN($F480)</f>
        <v>0</v>
      </c>
      <c r="X480" s="1">
        <f>MIN($G480)</f>
        <v>0</v>
      </c>
      <c r="Y480" s="1">
        <f>MIN($H480)</f>
        <v>0</v>
      </c>
      <c r="Z480" s="1">
        <f>MIN($I480)</f>
        <v>0</v>
      </c>
      <c r="AA480" s="1">
        <f>MIN($J480)</f>
        <v>0</v>
      </c>
      <c r="AB480" s="1">
        <f>MIN($K480)</f>
        <v>0</v>
      </c>
      <c r="AC480" s="1">
        <f>MIN($M480)</f>
        <v>0</v>
      </c>
      <c r="AD480" s="1">
        <f>MIN($N480)</f>
        <v>0</v>
      </c>
      <c r="AE480" s="1">
        <f>MIN($P480)</f>
        <v>0</v>
      </c>
      <c r="AF480" s="1">
        <f>MIN($Q480)</f>
        <v>0</v>
      </c>
      <c r="AG480" s="1">
        <f>MIN($R480)</f>
        <v>0</v>
      </c>
      <c r="AH480" s="1">
        <f>MEDIAN($B480)</f>
        <v>0</v>
      </c>
      <c r="AI480" s="1">
        <f>MEDIAN($C480)</f>
        <v>0</v>
      </c>
      <c r="AJ480" s="1">
        <f>MEDIAN($D480)</f>
        <v>0</v>
      </c>
      <c r="AK480" s="1">
        <f>MEDIAN($E480)</f>
        <v>0</v>
      </c>
      <c r="AL480" s="1">
        <f>MEDIAN($F480)</f>
        <v>0</v>
      </c>
      <c r="AM480" s="1">
        <f>MEDIAN($G480)</f>
        <v>0</v>
      </c>
      <c r="AN480" s="1">
        <f>MEDIAN($H480)</f>
        <v>0</v>
      </c>
      <c r="AO480" s="1">
        <f>MEDIAN($I480)</f>
        <v>0</v>
      </c>
      <c r="AP480" s="1">
        <f>MEDIAN($J480)</f>
        <v>0</v>
      </c>
      <c r="AQ480" s="1">
        <f>MEDIAN($K480)</f>
        <v>0</v>
      </c>
      <c r="AR480" s="1">
        <f>MEDIAN($M480)</f>
        <v>0</v>
      </c>
      <c r="AS480" s="1">
        <f>MEDIAN($N480)</f>
        <v>0</v>
      </c>
      <c r="AT480" s="1">
        <f>MEDIAN($P480)</f>
        <v>0</v>
      </c>
      <c r="AU480" s="1">
        <f>MEDIAN($Q480)</f>
        <v>0</v>
      </c>
      <c r="AV480" s="1">
        <f>MEDIAN($R480)</f>
        <v>0</v>
      </c>
      <c r="AW480" s="1">
        <f>MAX($B480)</f>
        <v>0</v>
      </c>
      <c r="AX480" s="1">
        <f>MAX($C480)</f>
        <v>0</v>
      </c>
      <c r="AY480" s="1">
        <f>MAX($D480)</f>
        <v>0</v>
      </c>
      <c r="AZ480" s="1">
        <f>MAX($E480)</f>
        <v>0</v>
      </c>
      <c r="BA480" s="1">
        <f>MAX($F480)</f>
        <v>0</v>
      </c>
      <c r="BB480" s="1">
        <f>MAX($G480)</f>
        <v>0</v>
      </c>
      <c r="BC480" s="1">
        <f>MAX($H480)</f>
        <v>0</v>
      </c>
      <c r="BD480" s="1">
        <f>MAX($I480)</f>
        <v>0</v>
      </c>
      <c r="BE480" s="1">
        <f>MAX($J480)</f>
        <v>0</v>
      </c>
      <c r="BF480" s="1">
        <f>MAX($K480)</f>
        <v>0</v>
      </c>
      <c r="BG480" s="1">
        <f>MAX($M480)</f>
        <v>0</v>
      </c>
      <c r="BH480" s="1">
        <f>MAX($N480)</f>
        <v>0</v>
      </c>
      <c r="BI480" s="1">
        <f>MAX($P480)</f>
        <v>0</v>
      </c>
      <c r="BJ480" s="1">
        <f>MAX($Q480)</f>
        <v>0</v>
      </c>
      <c r="BK480" s="1">
        <f>MAX($R480)</f>
        <v>0</v>
      </c>
    </row>
    <row r="481" spans="1:63">
      <c r="A481" s="1" t="s">
        <v>478</v>
      </c>
      <c r="B481" s="1">
        <v>0</v>
      </c>
      <c r="C481" s="1">
        <v>0</v>
      </c>
      <c r="D481" s="1">
        <v>0</v>
      </c>
      <c r="E481" s="1">
        <v>0</v>
      </c>
      <c r="F481" s="1">
        <v>0</v>
      </c>
      <c r="G481" s="1">
        <v>0</v>
      </c>
      <c r="H481" s="1">
        <v>0</v>
      </c>
      <c r="I481" s="1">
        <v>0.019</v>
      </c>
      <c r="J481" s="1">
        <v>3000</v>
      </c>
      <c r="K481" s="1">
        <v>0</v>
      </c>
      <c r="L481" s="1" t="s">
        <v>503</v>
      </c>
      <c r="M481" s="1">
        <v>0</v>
      </c>
      <c r="N481" s="1">
        <v>0</v>
      </c>
      <c r="O481" s="1" t="s">
        <v>507</v>
      </c>
      <c r="P481" s="1">
        <v>1500</v>
      </c>
      <c r="Q481" s="1">
        <v>1</v>
      </c>
      <c r="R481" s="1">
        <v>0</v>
      </c>
      <c r="S481" s="1">
        <f>MIN($B481)</f>
        <v>0</v>
      </c>
      <c r="T481" s="1">
        <f>MIN($C481)</f>
        <v>0</v>
      </c>
      <c r="U481" s="1">
        <f>MIN($D481)</f>
        <v>0</v>
      </c>
      <c r="V481" s="1">
        <f>MIN($E481)</f>
        <v>0</v>
      </c>
      <c r="W481" s="1">
        <f>MIN($F481)</f>
        <v>0</v>
      </c>
      <c r="X481" s="1">
        <f>MIN($G481)</f>
        <v>0</v>
      </c>
      <c r="Y481" s="1">
        <f>MIN($H481)</f>
        <v>0</v>
      </c>
      <c r="Z481" s="1">
        <f>MIN($I481)</f>
        <v>0</v>
      </c>
      <c r="AA481" s="1">
        <f>MIN($J481)</f>
        <v>0</v>
      </c>
      <c r="AB481" s="1">
        <f>MIN($K481)</f>
        <v>0</v>
      </c>
      <c r="AC481" s="1">
        <f>MIN($M481)</f>
        <v>0</v>
      </c>
      <c r="AD481" s="1">
        <f>MIN($N481)</f>
        <v>0</v>
      </c>
      <c r="AE481" s="1">
        <f>MIN($P481)</f>
        <v>0</v>
      </c>
      <c r="AF481" s="1">
        <f>MIN($Q481)</f>
        <v>0</v>
      </c>
      <c r="AG481" s="1">
        <f>MIN($R481)</f>
        <v>0</v>
      </c>
      <c r="AH481" s="1">
        <f>MEDIAN($B481)</f>
        <v>0</v>
      </c>
      <c r="AI481" s="1">
        <f>MEDIAN($C481)</f>
        <v>0</v>
      </c>
      <c r="AJ481" s="1">
        <f>MEDIAN($D481)</f>
        <v>0</v>
      </c>
      <c r="AK481" s="1">
        <f>MEDIAN($E481)</f>
        <v>0</v>
      </c>
      <c r="AL481" s="1">
        <f>MEDIAN($F481)</f>
        <v>0</v>
      </c>
      <c r="AM481" s="1">
        <f>MEDIAN($G481)</f>
        <v>0</v>
      </c>
      <c r="AN481" s="1">
        <f>MEDIAN($H481)</f>
        <v>0</v>
      </c>
      <c r="AO481" s="1">
        <f>MEDIAN($I481)</f>
        <v>0</v>
      </c>
      <c r="AP481" s="1">
        <f>MEDIAN($J481)</f>
        <v>0</v>
      </c>
      <c r="AQ481" s="1">
        <f>MEDIAN($K481)</f>
        <v>0</v>
      </c>
      <c r="AR481" s="1">
        <f>MEDIAN($M481)</f>
        <v>0</v>
      </c>
      <c r="AS481" s="1">
        <f>MEDIAN($N481)</f>
        <v>0</v>
      </c>
      <c r="AT481" s="1">
        <f>MEDIAN($P481)</f>
        <v>0</v>
      </c>
      <c r="AU481" s="1">
        <f>MEDIAN($Q481)</f>
        <v>0</v>
      </c>
      <c r="AV481" s="1">
        <f>MEDIAN($R481)</f>
        <v>0</v>
      </c>
      <c r="AW481" s="1">
        <f>MAX($B481)</f>
        <v>0</v>
      </c>
      <c r="AX481" s="1">
        <f>MAX($C481)</f>
        <v>0</v>
      </c>
      <c r="AY481" s="1">
        <f>MAX($D481)</f>
        <v>0</v>
      </c>
      <c r="AZ481" s="1">
        <f>MAX($E481)</f>
        <v>0</v>
      </c>
      <c r="BA481" s="1">
        <f>MAX($F481)</f>
        <v>0</v>
      </c>
      <c r="BB481" s="1">
        <f>MAX($G481)</f>
        <v>0</v>
      </c>
      <c r="BC481" s="1">
        <f>MAX($H481)</f>
        <v>0</v>
      </c>
      <c r="BD481" s="1">
        <f>MAX($I481)</f>
        <v>0</v>
      </c>
      <c r="BE481" s="1">
        <f>MAX($J481)</f>
        <v>0</v>
      </c>
      <c r="BF481" s="1">
        <f>MAX($K481)</f>
        <v>0</v>
      </c>
      <c r="BG481" s="1">
        <f>MAX($M481)</f>
        <v>0</v>
      </c>
      <c r="BH481" s="1">
        <f>MAX($N481)</f>
        <v>0</v>
      </c>
      <c r="BI481" s="1">
        <f>MAX($P481)</f>
        <v>0</v>
      </c>
      <c r="BJ481" s="1">
        <f>MAX($Q481)</f>
        <v>0</v>
      </c>
      <c r="BK481" s="1">
        <f>MAX($R481)</f>
        <v>0</v>
      </c>
    </row>
    <row r="482" spans="1:63">
      <c r="A482" s="1" t="s">
        <v>479</v>
      </c>
      <c r="B482" s="1">
        <v>0</v>
      </c>
      <c r="C482" s="1">
        <v>0</v>
      </c>
      <c r="D482" s="1">
        <v>0</v>
      </c>
      <c r="E482" s="1">
        <v>0</v>
      </c>
      <c r="F482" s="1">
        <v>0</v>
      </c>
      <c r="G482" s="1">
        <v>0</v>
      </c>
      <c r="H482" s="1">
        <v>0</v>
      </c>
      <c r="I482" s="1">
        <v>0.019</v>
      </c>
      <c r="J482" s="1">
        <v>3000</v>
      </c>
      <c r="K482" s="1">
        <v>0</v>
      </c>
      <c r="L482" s="1" t="s">
        <v>503</v>
      </c>
      <c r="M482" s="1">
        <v>0</v>
      </c>
      <c r="N482" s="1">
        <v>0</v>
      </c>
      <c r="O482" s="1" t="s">
        <v>507</v>
      </c>
      <c r="P482" s="1">
        <v>1500</v>
      </c>
      <c r="Q482" s="1">
        <v>1</v>
      </c>
      <c r="R482" s="1">
        <v>0</v>
      </c>
      <c r="S482" s="1">
        <f>MIN($B482)</f>
        <v>0</v>
      </c>
      <c r="T482" s="1">
        <f>MIN($C482)</f>
        <v>0</v>
      </c>
      <c r="U482" s="1">
        <f>MIN($D482)</f>
        <v>0</v>
      </c>
      <c r="V482" s="1">
        <f>MIN($E482)</f>
        <v>0</v>
      </c>
      <c r="W482" s="1">
        <f>MIN($F482)</f>
        <v>0</v>
      </c>
      <c r="X482" s="1">
        <f>MIN($G482)</f>
        <v>0</v>
      </c>
      <c r="Y482" s="1">
        <f>MIN($H482)</f>
        <v>0</v>
      </c>
      <c r="Z482" s="1">
        <f>MIN($I482)</f>
        <v>0</v>
      </c>
      <c r="AA482" s="1">
        <f>MIN($J482)</f>
        <v>0</v>
      </c>
      <c r="AB482" s="1">
        <f>MIN($K482)</f>
        <v>0</v>
      </c>
      <c r="AC482" s="1">
        <f>MIN($M482)</f>
        <v>0</v>
      </c>
      <c r="AD482" s="1">
        <f>MIN($N482)</f>
        <v>0</v>
      </c>
      <c r="AE482" s="1">
        <f>MIN($P482)</f>
        <v>0</v>
      </c>
      <c r="AF482" s="1">
        <f>MIN($Q482)</f>
        <v>0</v>
      </c>
      <c r="AG482" s="1">
        <f>MIN($R482)</f>
        <v>0</v>
      </c>
      <c r="AH482" s="1">
        <f>MEDIAN($B482)</f>
        <v>0</v>
      </c>
      <c r="AI482" s="1">
        <f>MEDIAN($C482)</f>
        <v>0</v>
      </c>
      <c r="AJ482" s="1">
        <f>MEDIAN($D482)</f>
        <v>0</v>
      </c>
      <c r="AK482" s="1">
        <f>MEDIAN($E482)</f>
        <v>0</v>
      </c>
      <c r="AL482" s="1">
        <f>MEDIAN($F482)</f>
        <v>0</v>
      </c>
      <c r="AM482" s="1">
        <f>MEDIAN($G482)</f>
        <v>0</v>
      </c>
      <c r="AN482" s="1">
        <f>MEDIAN($H482)</f>
        <v>0</v>
      </c>
      <c r="AO482" s="1">
        <f>MEDIAN($I482)</f>
        <v>0</v>
      </c>
      <c r="AP482" s="1">
        <f>MEDIAN($J482)</f>
        <v>0</v>
      </c>
      <c r="AQ482" s="1">
        <f>MEDIAN($K482)</f>
        <v>0</v>
      </c>
      <c r="AR482" s="1">
        <f>MEDIAN($M482)</f>
        <v>0</v>
      </c>
      <c r="AS482" s="1">
        <f>MEDIAN($N482)</f>
        <v>0</v>
      </c>
      <c r="AT482" s="1">
        <f>MEDIAN($P482)</f>
        <v>0</v>
      </c>
      <c r="AU482" s="1">
        <f>MEDIAN($Q482)</f>
        <v>0</v>
      </c>
      <c r="AV482" s="1">
        <f>MEDIAN($R482)</f>
        <v>0</v>
      </c>
      <c r="AW482" s="1">
        <f>MAX($B482)</f>
        <v>0</v>
      </c>
      <c r="AX482" s="1">
        <f>MAX($C482)</f>
        <v>0</v>
      </c>
      <c r="AY482" s="1">
        <f>MAX($D482)</f>
        <v>0</v>
      </c>
      <c r="AZ482" s="1">
        <f>MAX($E482)</f>
        <v>0</v>
      </c>
      <c r="BA482" s="1">
        <f>MAX($F482)</f>
        <v>0</v>
      </c>
      <c r="BB482" s="1">
        <f>MAX($G482)</f>
        <v>0</v>
      </c>
      <c r="BC482" s="1">
        <f>MAX($H482)</f>
        <v>0</v>
      </c>
      <c r="BD482" s="1">
        <f>MAX($I482)</f>
        <v>0</v>
      </c>
      <c r="BE482" s="1">
        <f>MAX($J482)</f>
        <v>0</v>
      </c>
      <c r="BF482" s="1">
        <f>MAX($K482)</f>
        <v>0</v>
      </c>
      <c r="BG482" s="1">
        <f>MAX($M482)</f>
        <v>0</v>
      </c>
      <c r="BH482" s="1">
        <f>MAX($N482)</f>
        <v>0</v>
      </c>
      <c r="BI482" s="1">
        <f>MAX($P482)</f>
        <v>0</v>
      </c>
      <c r="BJ482" s="1">
        <f>MAX($Q482)</f>
        <v>0</v>
      </c>
      <c r="BK482" s="1">
        <f>MAX($R482)</f>
        <v>0</v>
      </c>
    </row>
    <row r="483" spans="1:63">
      <c r="A483" s="1" t="s">
        <v>480</v>
      </c>
      <c r="B483" s="1">
        <v>0</v>
      </c>
      <c r="C483" s="1">
        <v>0</v>
      </c>
      <c r="D483" s="1">
        <v>0</v>
      </c>
      <c r="E483" s="1">
        <v>0</v>
      </c>
      <c r="F483" s="1">
        <v>0</v>
      </c>
      <c r="G483" s="1">
        <v>0</v>
      </c>
      <c r="H483" s="1">
        <v>0</v>
      </c>
      <c r="I483" s="1">
        <v>0.022</v>
      </c>
      <c r="J483" s="1">
        <v>3000</v>
      </c>
      <c r="K483" s="1">
        <v>0</v>
      </c>
      <c r="L483" s="1" t="s">
        <v>503</v>
      </c>
      <c r="M483" s="1">
        <v>0</v>
      </c>
      <c r="N483" s="1">
        <v>0</v>
      </c>
      <c r="O483" s="1" t="s">
        <v>507</v>
      </c>
      <c r="P483" s="1">
        <v>1500</v>
      </c>
      <c r="Q483" s="1">
        <v>1</v>
      </c>
      <c r="R483" s="1">
        <v>0</v>
      </c>
      <c r="S483" s="1">
        <f>MIN($B483)</f>
        <v>0</v>
      </c>
      <c r="T483" s="1">
        <f>MIN($C483)</f>
        <v>0</v>
      </c>
      <c r="U483" s="1">
        <f>MIN($D483)</f>
        <v>0</v>
      </c>
      <c r="V483" s="1">
        <f>MIN($E483)</f>
        <v>0</v>
      </c>
      <c r="W483" s="1">
        <f>MIN($F483)</f>
        <v>0</v>
      </c>
      <c r="X483" s="1">
        <f>MIN($G483)</f>
        <v>0</v>
      </c>
      <c r="Y483" s="1">
        <f>MIN($H483)</f>
        <v>0</v>
      </c>
      <c r="Z483" s="1">
        <f>MIN($I483)</f>
        <v>0</v>
      </c>
      <c r="AA483" s="1">
        <f>MIN($J483)</f>
        <v>0</v>
      </c>
      <c r="AB483" s="1">
        <f>MIN($K483)</f>
        <v>0</v>
      </c>
      <c r="AC483" s="1">
        <f>MIN($M483)</f>
        <v>0</v>
      </c>
      <c r="AD483" s="1">
        <f>MIN($N483)</f>
        <v>0</v>
      </c>
      <c r="AE483" s="1">
        <f>MIN($P483)</f>
        <v>0</v>
      </c>
      <c r="AF483" s="1">
        <f>MIN($Q483)</f>
        <v>0</v>
      </c>
      <c r="AG483" s="1">
        <f>MIN($R483)</f>
        <v>0</v>
      </c>
      <c r="AH483" s="1">
        <f>MEDIAN($B483)</f>
        <v>0</v>
      </c>
      <c r="AI483" s="1">
        <f>MEDIAN($C483)</f>
        <v>0</v>
      </c>
      <c r="AJ483" s="1">
        <f>MEDIAN($D483)</f>
        <v>0</v>
      </c>
      <c r="AK483" s="1">
        <f>MEDIAN($E483)</f>
        <v>0</v>
      </c>
      <c r="AL483" s="1">
        <f>MEDIAN($F483)</f>
        <v>0</v>
      </c>
      <c r="AM483" s="1">
        <f>MEDIAN($G483)</f>
        <v>0</v>
      </c>
      <c r="AN483" s="1">
        <f>MEDIAN($H483)</f>
        <v>0</v>
      </c>
      <c r="AO483" s="1">
        <f>MEDIAN($I483)</f>
        <v>0</v>
      </c>
      <c r="AP483" s="1">
        <f>MEDIAN($J483)</f>
        <v>0</v>
      </c>
      <c r="AQ483" s="1">
        <f>MEDIAN($K483)</f>
        <v>0</v>
      </c>
      <c r="AR483" s="1">
        <f>MEDIAN($M483)</f>
        <v>0</v>
      </c>
      <c r="AS483" s="1">
        <f>MEDIAN($N483)</f>
        <v>0</v>
      </c>
      <c r="AT483" s="1">
        <f>MEDIAN($P483)</f>
        <v>0</v>
      </c>
      <c r="AU483" s="1">
        <f>MEDIAN($Q483)</f>
        <v>0</v>
      </c>
      <c r="AV483" s="1">
        <f>MEDIAN($R483)</f>
        <v>0</v>
      </c>
      <c r="AW483" s="1">
        <f>MAX($B483)</f>
        <v>0</v>
      </c>
      <c r="AX483" s="1">
        <f>MAX($C483)</f>
        <v>0</v>
      </c>
      <c r="AY483" s="1">
        <f>MAX($D483)</f>
        <v>0</v>
      </c>
      <c r="AZ483" s="1">
        <f>MAX($E483)</f>
        <v>0</v>
      </c>
      <c r="BA483" s="1">
        <f>MAX($F483)</f>
        <v>0</v>
      </c>
      <c r="BB483" s="1">
        <f>MAX($G483)</f>
        <v>0</v>
      </c>
      <c r="BC483" s="1">
        <f>MAX($H483)</f>
        <v>0</v>
      </c>
      <c r="BD483" s="1">
        <f>MAX($I483)</f>
        <v>0</v>
      </c>
      <c r="BE483" s="1">
        <f>MAX($J483)</f>
        <v>0</v>
      </c>
      <c r="BF483" s="1">
        <f>MAX($K483)</f>
        <v>0</v>
      </c>
      <c r="BG483" s="1">
        <f>MAX($M483)</f>
        <v>0</v>
      </c>
      <c r="BH483" s="1">
        <f>MAX($N483)</f>
        <v>0</v>
      </c>
      <c r="BI483" s="1">
        <f>MAX($P483)</f>
        <v>0</v>
      </c>
      <c r="BJ483" s="1">
        <f>MAX($Q483)</f>
        <v>0</v>
      </c>
      <c r="BK483" s="1">
        <f>MAX($R483)</f>
        <v>0</v>
      </c>
    </row>
    <row r="484" spans="1:63">
      <c r="A484" s="1" t="s">
        <v>481</v>
      </c>
      <c r="B484" s="1">
        <v>0</v>
      </c>
      <c r="C484" s="1">
        <v>0</v>
      </c>
      <c r="D484" s="1">
        <v>0</v>
      </c>
      <c r="E484" s="1">
        <v>0</v>
      </c>
      <c r="F484" s="1">
        <v>0</v>
      </c>
      <c r="G484" s="1">
        <v>0</v>
      </c>
      <c r="H484" s="1">
        <v>0</v>
      </c>
      <c r="I484" s="1">
        <v>0.037</v>
      </c>
      <c r="J484" s="1">
        <v>3000</v>
      </c>
      <c r="K484" s="1">
        <v>0</v>
      </c>
      <c r="L484" s="1" t="s">
        <v>503</v>
      </c>
      <c r="M484" s="1">
        <v>0</v>
      </c>
      <c r="N484" s="1">
        <v>0</v>
      </c>
      <c r="O484" s="1" t="s">
        <v>507</v>
      </c>
      <c r="P484" s="1">
        <v>1500</v>
      </c>
      <c r="Q484" s="1">
        <v>1</v>
      </c>
      <c r="R484" s="1">
        <v>0</v>
      </c>
      <c r="S484" s="1">
        <f>MIN($B484)</f>
        <v>0</v>
      </c>
      <c r="T484" s="1">
        <f>MIN($C484)</f>
        <v>0</v>
      </c>
      <c r="U484" s="1">
        <f>MIN($D484)</f>
        <v>0</v>
      </c>
      <c r="V484" s="1">
        <f>MIN($E484)</f>
        <v>0</v>
      </c>
      <c r="W484" s="1">
        <f>MIN($F484)</f>
        <v>0</v>
      </c>
      <c r="X484" s="1">
        <f>MIN($G484)</f>
        <v>0</v>
      </c>
      <c r="Y484" s="1">
        <f>MIN($H484)</f>
        <v>0</v>
      </c>
      <c r="Z484" s="1">
        <f>MIN($I484)</f>
        <v>0</v>
      </c>
      <c r="AA484" s="1">
        <f>MIN($J484)</f>
        <v>0</v>
      </c>
      <c r="AB484" s="1">
        <f>MIN($K484)</f>
        <v>0</v>
      </c>
      <c r="AC484" s="1">
        <f>MIN($M484)</f>
        <v>0</v>
      </c>
      <c r="AD484" s="1">
        <f>MIN($N484)</f>
        <v>0</v>
      </c>
      <c r="AE484" s="1">
        <f>MIN($P484)</f>
        <v>0</v>
      </c>
      <c r="AF484" s="1">
        <f>MIN($Q484)</f>
        <v>0</v>
      </c>
      <c r="AG484" s="1">
        <f>MIN($R484)</f>
        <v>0</v>
      </c>
      <c r="AH484" s="1">
        <f>MEDIAN($B484)</f>
        <v>0</v>
      </c>
      <c r="AI484" s="1">
        <f>MEDIAN($C484)</f>
        <v>0</v>
      </c>
      <c r="AJ484" s="1">
        <f>MEDIAN($D484)</f>
        <v>0</v>
      </c>
      <c r="AK484" s="1">
        <f>MEDIAN($E484)</f>
        <v>0</v>
      </c>
      <c r="AL484" s="1">
        <f>MEDIAN($F484)</f>
        <v>0</v>
      </c>
      <c r="AM484" s="1">
        <f>MEDIAN($G484)</f>
        <v>0</v>
      </c>
      <c r="AN484" s="1">
        <f>MEDIAN($H484)</f>
        <v>0</v>
      </c>
      <c r="AO484" s="1">
        <f>MEDIAN($I484)</f>
        <v>0</v>
      </c>
      <c r="AP484" s="1">
        <f>MEDIAN($J484)</f>
        <v>0</v>
      </c>
      <c r="AQ484" s="1">
        <f>MEDIAN($K484)</f>
        <v>0</v>
      </c>
      <c r="AR484" s="1">
        <f>MEDIAN($M484)</f>
        <v>0</v>
      </c>
      <c r="AS484" s="1">
        <f>MEDIAN($N484)</f>
        <v>0</v>
      </c>
      <c r="AT484" s="1">
        <f>MEDIAN($P484)</f>
        <v>0</v>
      </c>
      <c r="AU484" s="1">
        <f>MEDIAN($Q484)</f>
        <v>0</v>
      </c>
      <c r="AV484" s="1">
        <f>MEDIAN($R484)</f>
        <v>0</v>
      </c>
      <c r="AW484" s="1">
        <f>MAX($B484)</f>
        <v>0</v>
      </c>
      <c r="AX484" s="1">
        <f>MAX($C484)</f>
        <v>0</v>
      </c>
      <c r="AY484" s="1">
        <f>MAX($D484)</f>
        <v>0</v>
      </c>
      <c r="AZ484" s="1">
        <f>MAX($E484)</f>
        <v>0</v>
      </c>
      <c r="BA484" s="1">
        <f>MAX($F484)</f>
        <v>0</v>
      </c>
      <c r="BB484" s="1">
        <f>MAX($G484)</f>
        <v>0</v>
      </c>
      <c r="BC484" s="1">
        <f>MAX($H484)</f>
        <v>0</v>
      </c>
      <c r="BD484" s="1">
        <f>MAX($I484)</f>
        <v>0</v>
      </c>
      <c r="BE484" s="1">
        <f>MAX($J484)</f>
        <v>0</v>
      </c>
      <c r="BF484" s="1">
        <f>MAX($K484)</f>
        <v>0</v>
      </c>
      <c r="BG484" s="1">
        <f>MAX($M484)</f>
        <v>0</v>
      </c>
      <c r="BH484" s="1">
        <f>MAX($N484)</f>
        <v>0</v>
      </c>
      <c r="BI484" s="1">
        <f>MAX($P484)</f>
        <v>0</v>
      </c>
      <c r="BJ484" s="1">
        <f>MAX($Q484)</f>
        <v>0</v>
      </c>
      <c r="BK484" s="1">
        <f>MAX($R484)</f>
        <v>0</v>
      </c>
    </row>
    <row r="485" spans="1:63">
      <c r="A485" s="1" t="s">
        <v>482</v>
      </c>
      <c r="B485" s="1">
        <v>0</v>
      </c>
      <c r="C485" s="1">
        <v>0</v>
      </c>
      <c r="D485" s="1">
        <v>0</v>
      </c>
      <c r="E485" s="1">
        <v>0</v>
      </c>
      <c r="F485" s="1">
        <v>0</v>
      </c>
      <c r="G485" s="1">
        <v>0</v>
      </c>
      <c r="H485" s="1">
        <v>0</v>
      </c>
      <c r="I485" s="1">
        <v>0.038</v>
      </c>
      <c r="J485" s="1">
        <v>3000</v>
      </c>
      <c r="K485" s="1">
        <v>0</v>
      </c>
      <c r="L485" s="1" t="s">
        <v>503</v>
      </c>
      <c r="M485" s="1">
        <v>0</v>
      </c>
      <c r="N485" s="1">
        <v>0</v>
      </c>
      <c r="O485" s="1" t="s">
        <v>507</v>
      </c>
      <c r="P485" s="1">
        <v>1500</v>
      </c>
      <c r="Q485" s="1">
        <v>1</v>
      </c>
      <c r="R485" s="1">
        <v>0</v>
      </c>
      <c r="S485" s="1">
        <f>MIN($B485)</f>
        <v>0</v>
      </c>
      <c r="T485" s="1">
        <f>MIN($C485)</f>
        <v>0</v>
      </c>
      <c r="U485" s="1">
        <f>MIN($D485)</f>
        <v>0</v>
      </c>
      <c r="V485" s="1">
        <f>MIN($E485)</f>
        <v>0</v>
      </c>
      <c r="W485" s="1">
        <f>MIN($F485)</f>
        <v>0</v>
      </c>
      <c r="X485" s="1">
        <f>MIN($G485)</f>
        <v>0</v>
      </c>
      <c r="Y485" s="1">
        <f>MIN($H485)</f>
        <v>0</v>
      </c>
      <c r="Z485" s="1">
        <f>MIN($I485)</f>
        <v>0</v>
      </c>
      <c r="AA485" s="1">
        <f>MIN($J485)</f>
        <v>0</v>
      </c>
      <c r="AB485" s="1">
        <f>MIN($K485)</f>
        <v>0</v>
      </c>
      <c r="AC485" s="1">
        <f>MIN($M485)</f>
        <v>0</v>
      </c>
      <c r="AD485" s="1">
        <f>MIN($N485)</f>
        <v>0</v>
      </c>
      <c r="AE485" s="1">
        <f>MIN($P485)</f>
        <v>0</v>
      </c>
      <c r="AF485" s="1">
        <f>MIN($Q485)</f>
        <v>0</v>
      </c>
      <c r="AG485" s="1">
        <f>MIN($R485)</f>
        <v>0</v>
      </c>
      <c r="AH485" s="1">
        <f>MEDIAN($B485)</f>
        <v>0</v>
      </c>
      <c r="AI485" s="1">
        <f>MEDIAN($C485)</f>
        <v>0</v>
      </c>
      <c r="AJ485" s="1">
        <f>MEDIAN($D485)</f>
        <v>0</v>
      </c>
      <c r="AK485" s="1">
        <f>MEDIAN($E485)</f>
        <v>0</v>
      </c>
      <c r="AL485" s="1">
        <f>MEDIAN($F485)</f>
        <v>0</v>
      </c>
      <c r="AM485" s="1">
        <f>MEDIAN($G485)</f>
        <v>0</v>
      </c>
      <c r="AN485" s="1">
        <f>MEDIAN($H485)</f>
        <v>0</v>
      </c>
      <c r="AO485" s="1">
        <f>MEDIAN($I485)</f>
        <v>0</v>
      </c>
      <c r="AP485" s="1">
        <f>MEDIAN($J485)</f>
        <v>0</v>
      </c>
      <c r="AQ485" s="1">
        <f>MEDIAN($K485)</f>
        <v>0</v>
      </c>
      <c r="AR485" s="1">
        <f>MEDIAN($M485)</f>
        <v>0</v>
      </c>
      <c r="AS485" s="1">
        <f>MEDIAN($N485)</f>
        <v>0</v>
      </c>
      <c r="AT485" s="1">
        <f>MEDIAN($P485)</f>
        <v>0</v>
      </c>
      <c r="AU485" s="1">
        <f>MEDIAN($Q485)</f>
        <v>0</v>
      </c>
      <c r="AV485" s="1">
        <f>MEDIAN($R485)</f>
        <v>0</v>
      </c>
      <c r="AW485" s="1">
        <f>MAX($B485)</f>
        <v>0</v>
      </c>
      <c r="AX485" s="1">
        <f>MAX($C485)</f>
        <v>0</v>
      </c>
      <c r="AY485" s="1">
        <f>MAX($D485)</f>
        <v>0</v>
      </c>
      <c r="AZ485" s="1">
        <f>MAX($E485)</f>
        <v>0</v>
      </c>
      <c r="BA485" s="1">
        <f>MAX($F485)</f>
        <v>0</v>
      </c>
      <c r="BB485" s="1">
        <f>MAX($G485)</f>
        <v>0</v>
      </c>
      <c r="BC485" s="1">
        <f>MAX($H485)</f>
        <v>0</v>
      </c>
      <c r="BD485" s="1">
        <f>MAX($I485)</f>
        <v>0</v>
      </c>
      <c r="BE485" s="1">
        <f>MAX($J485)</f>
        <v>0</v>
      </c>
      <c r="BF485" s="1">
        <f>MAX($K485)</f>
        <v>0</v>
      </c>
      <c r="BG485" s="1">
        <f>MAX($M485)</f>
        <v>0</v>
      </c>
      <c r="BH485" s="1">
        <f>MAX($N485)</f>
        <v>0</v>
      </c>
      <c r="BI485" s="1">
        <f>MAX($P485)</f>
        <v>0</v>
      </c>
      <c r="BJ485" s="1">
        <f>MAX($Q485)</f>
        <v>0</v>
      </c>
      <c r="BK485" s="1">
        <f>MAX($R485)</f>
        <v>0</v>
      </c>
    </row>
    <row r="486" spans="1:63">
      <c r="A486" s="1" t="s">
        <v>0</v>
      </c>
      <c r="B486" s="1">
        <v>0</v>
      </c>
      <c r="C486" s="1">
        <v>0</v>
      </c>
      <c r="D486" s="1">
        <v>0</v>
      </c>
      <c r="E486" s="1">
        <v>0</v>
      </c>
      <c r="F486" s="1">
        <v>0</v>
      </c>
      <c r="G486" s="1">
        <v>0</v>
      </c>
      <c r="H486" s="1">
        <v>0</v>
      </c>
      <c r="I486" s="1">
        <v>0.017</v>
      </c>
      <c r="J486" s="1">
        <v>3000</v>
      </c>
      <c r="K486" s="1">
        <v>0</v>
      </c>
      <c r="L486" s="1" t="s">
        <v>503</v>
      </c>
      <c r="M486" s="1">
        <v>0</v>
      </c>
      <c r="N486" s="1">
        <v>0</v>
      </c>
      <c r="O486" s="1" t="s">
        <v>507</v>
      </c>
      <c r="P486" s="1">
        <v>1500</v>
      </c>
      <c r="Q486" s="1">
        <v>1</v>
      </c>
      <c r="R486" s="1">
        <v>0</v>
      </c>
      <c r="S486" s="1">
        <f>MIN($B486)</f>
        <v>0</v>
      </c>
      <c r="T486" s="1">
        <f>MIN($C486)</f>
        <v>0</v>
      </c>
      <c r="U486" s="1">
        <f>MIN($D486)</f>
        <v>0</v>
      </c>
      <c r="V486" s="1">
        <f>MIN($E486)</f>
        <v>0</v>
      </c>
      <c r="W486" s="1">
        <f>MIN($F486)</f>
        <v>0</v>
      </c>
      <c r="X486" s="1">
        <f>MIN($G486)</f>
        <v>0</v>
      </c>
      <c r="Y486" s="1">
        <f>MIN($H486)</f>
        <v>0</v>
      </c>
      <c r="Z486" s="1">
        <f>MIN($I486)</f>
        <v>0</v>
      </c>
      <c r="AA486" s="1">
        <f>MIN($J486)</f>
        <v>0</v>
      </c>
      <c r="AB486" s="1">
        <f>MIN($K486)</f>
        <v>0</v>
      </c>
      <c r="AC486" s="1">
        <f>MIN($M486)</f>
        <v>0</v>
      </c>
      <c r="AD486" s="1">
        <f>MIN($N486)</f>
        <v>0</v>
      </c>
      <c r="AE486" s="1">
        <f>MIN($P486)</f>
        <v>0</v>
      </c>
      <c r="AF486" s="1">
        <f>MIN($Q486)</f>
        <v>0</v>
      </c>
      <c r="AG486" s="1">
        <f>MIN($R486)</f>
        <v>0</v>
      </c>
      <c r="AH486" s="1">
        <f>MEDIAN($B486)</f>
        <v>0</v>
      </c>
      <c r="AI486" s="1">
        <f>MEDIAN($C486)</f>
        <v>0</v>
      </c>
      <c r="AJ486" s="1">
        <f>MEDIAN($D486)</f>
        <v>0</v>
      </c>
      <c r="AK486" s="1">
        <f>MEDIAN($E486)</f>
        <v>0</v>
      </c>
      <c r="AL486" s="1">
        <f>MEDIAN($F486)</f>
        <v>0</v>
      </c>
      <c r="AM486" s="1">
        <f>MEDIAN($G486)</f>
        <v>0</v>
      </c>
      <c r="AN486" s="1">
        <f>MEDIAN($H486)</f>
        <v>0</v>
      </c>
      <c r="AO486" s="1">
        <f>MEDIAN($I486)</f>
        <v>0</v>
      </c>
      <c r="AP486" s="1">
        <f>MEDIAN($J486)</f>
        <v>0</v>
      </c>
      <c r="AQ486" s="1">
        <f>MEDIAN($K486)</f>
        <v>0</v>
      </c>
      <c r="AR486" s="1">
        <f>MEDIAN($M486)</f>
        <v>0</v>
      </c>
      <c r="AS486" s="1">
        <f>MEDIAN($N486)</f>
        <v>0</v>
      </c>
      <c r="AT486" s="1">
        <f>MEDIAN($P486)</f>
        <v>0</v>
      </c>
      <c r="AU486" s="1">
        <f>MEDIAN($Q486)</f>
        <v>0</v>
      </c>
      <c r="AV486" s="1">
        <f>MEDIAN($R486)</f>
        <v>0</v>
      </c>
      <c r="AW486" s="1">
        <f>MAX($B486)</f>
        <v>0</v>
      </c>
      <c r="AX486" s="1">
        <f>MAX($C486)</f>
        <v>0</v>
      </c>
      <c r="AY486" s="1">
        <f>MAX($D486)</f>
        <v>0</v>
      </c>
      <c r="AZ486" s="1">
        <f>MAX($E486)</f>
        <v>0</v>
      </c>
      <c r="BA486" s="1">
        <f>MAX($F486)</f>
        <v>0</v>
      </c>
      <c r="BB486" s="1">
        <f>MAX($G486)</f>
        <v>0</v>
      </c>
      <c r="BC486" s="1">
        <f>MAX($H486)</f>
        <v>0</v>
      </c>
      <c r="BD486" s="1">
        <f>MAX($I486)</f>
        <v>0</v>
      </c>
      <c r="BE486" s="1">
        <f>MAX($J486)</f>
        <v>0</v>
      </c>
      <c r="BF486" s="1">
        <f>MAX($K486)</f>
        <v>0</v>
      </c>
      <c r="BG486" s="1">
        <f>MAX($M486)</f>
        <v>0</v>
      </c>
      <c r="BH486" s="1">
        <f>MAX($N486)</f>
        <v>0</v>
      </c>
      <c r="BI486" s="1">
        <f>MAX($P486)</f>
        <v>0</v>
      </c>
      <c r="BJ486" s="1">
        <f>MAX($Q486)</f>
        <v>0</v>
      </c>
      <c r="BK486" s="1">
        <f>MAX($R486)</f>
        <v>0</v>
      </c>
    </row>
    <row r="487" spans="1:63">
      <c r="A487" s="1" t="s">
        <v>1</v>
      </c>
      <c r="B487" s="1">
        <v>0</v>
      </c>
      <c r="C487" s="1">
        <v>0</v>
      </c>
      <c r="D487" s="1">
        <v>0</v>
      </c>
      <c r="E487" s="1">
        <v>0</v>
      </c>
      <c r="F487" s="1">
        <v>0</v>
      </c>
      <c r="G487" s="1">
        <v>0</v>
      </c>
      <c r="H487" s="1">
        <v>0</v>
      </c>
      <c r="I487" s="1">
        <v>0.018</v>
      </c>
      <c r="J487" s="1">
        <v>3000</v>
      </c>
      <c r="K487" s="1">
        <v>0</v>
      </c>
      <c r="L487" s="1" t="s">
        <v>503</v>
      </c>
      <c r="M487" s="1">
        <v>0</v>
      </c>
      <c r="N487" s="1">
        <v>0</v>
      </c>
      <c r="O487" s="1" t="s">
        <v>507</v>
      </c>
      <c r="P487" s="1">
        <v>1500</v>
      </c>
      <c r="Q487" s="1">
        <v>1</v>
      </c>
      <c r="R487" s="1">
        <v>0</v>
      </c>
      <c r="S487" s="1">
        <f>MIN($B487)</f>
        <v>0</v>
      </c>
      <c r="T487" s="1">
        <f>MIN($C487)</f>
        <v>0</v>
      </c>
      <c r="U487" s="1">
        <f>MIN($D487)</f>
        <v>0</v>
      </c>
      <c r="V487" s="1">
        <f>MIN($E487)</f>
        <v>0</v>
      </c>
      <c r="W487" s="1">
        <f>MIN($F487)</f>
        <v>0</v>
      </c>
      <c r="X487" s="1">
        <f>MIN($G487)</f>
        <v>0</v>
      </c>
      <c r="Y487" s="1">
        <f>MIN($H487)</f>
        <v>0</v>
      </c>
      <c r="Z487" s="1">
        <f>MIN($I487)</f>
        <v>0</v>
      </c>
      <c r="AA487" s="1">
        <f>MIN($J487)</f>
        <v>0</v>
      </c>
      <c r="AB487" s="1">
        <f>MIN($K487)</f>
        <v>0</v>
      </c>
      <c r="AC487" s="1">
        <f>MIN($M487)</f>
        <v>0</v>
      </c>
      <c r="AD487" s="1">
        <f>MIN($N487)</f>
        <v>0</v>
      </c>
      <c r="AE487" s="1">
        <f>MIN($P487)</f>
        <v>0</v>
      </c>
      <c r="AF487" s="1">
        <f>MIN($Q487)</f>
        <v>0</v>
      </c>
      <c r="AG487" s="1">
        <f>MIN($R487)</f>
        <v>0</v>
      </c>
      <c r="AH487" s="1">
        <f>MEDIAN($B487)</f>
        <v>0</v>
      </c>
      <c r="AI487" s="1">
        <f>MEDIAN($C487)</f>
        <v>0</v>
      </c>
      <c r="AJ487" s="1">
        <f>MEDIAN($D487)</f>
        <v>0</v>
      </c>
      <c r="AK487" s="1">
        <f>MEDIAN($E487)</f>
        <v>0</v>
      </c>
      <c r="AL487" s="1">
        <f>MEDIAN($F487)</f>
        <v>0</v>
      </c>
      <c r="AM487" s="1">
        <f>MEDIAN($G487)</f>
        <v>0</v>
      </c>
      <c r="AN487" s="1">
        <f>MEDIAN($H487)</f>
        <v>0</v>
      </c>
      <c r="AO487" s="1">
        <f>MEDIAN($I487)</f>
        <v>0</v>
      </c>
      <c r="AP487" s="1">
        <f>MEDIAN($J487)</f>
        <v>0</v>
      </c>
      <c r="AQ487" s="1">
        <f>MEDIAN($K487)</f>
        <v>0</v>
      </c>
      <c r="AR487" s="1">
        <f>MEDIAN($M487)</f>
        <v>0</v>
      </c>
      <c r="AS487" s="1">
        <f>MEDIAN($N487)</f>
        <v>0</v>
      </c>
      <c r="AT487" s="1">
        <f>MEDIAN($P487)</f>
        <v>0</v>
      </c>
      <c r="AU487" s="1">
        <f>MEDIAN($Q487)</f>
        <v>0</v>
      </c>
      <c r="AV487" s="1">
        <f>MEDIAN($R487)</f>
        <v>0</v>
      </c>
      <c r="AW487" s="1">
        <f>MAX($B487)</f>
        <v>0</v>
      </c>
      <c r="AX487" s="1">
        <f>MAX($C487)</f>
        <v>0</v>
      </c>
      <c r="AY487" s="1">
        <f>MAX($D487)</f>
        <v>0</v>
      </c>
      <c r="AZ487" s="1">
        <f>MAX($E487)</f>
        <v>0</v>
      </c>
      <c r="BA487" s="1">
        <f>MAX($F487)</f>
        <v>0</v>
      </c>
      <c r="BB487" s="1">
        <f>MAX($G487)</f>
        <v>0</v>
      </c>
      <c r="BC487" s="1">
        <f>MAX($H487)</f>
        <v>0</v>
      </c>
      <c r="BD487" s="1">
        <f>MAX($I487)</f>
        <v>0</v>
      </c>
      <c r="BE487" s="1">
        <f>MAX($J487)</f>
        <v>0</v>
      </c>
      <c r="BF487" s="1">
        <f>MAX($K487)</f>
        <v>0</v>
      </c>
      <c r="BG487" s="1">
        <f>MAX($M487)</f>
        <v>0</v>
      </c>
      <c r="BH487" s="1">
        <f>MAX($N487)</f>
        <v>0</v>
      </c>
      <c r="BI487" s="1">
        <f>MAX($P487)</f>
        <v>0</v>
      </c>
      <c r="BJ487" s="1">
        <f>MAX($Q487)</f>
        <v>0</v>
      </c>
      <c r="BK487" s="1">
        <f>MAX($R487)</f>
        <v>0</v>
      </c>
    </row>
    <row r="488" spans="1:63">
      <c r="A488" s="1" t="s">
        <v>2</v>
      </c>
      <c r="B488" s="1">
        <v>0</v>
      </c>
      <c r="C488" s="1">
        <v>0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0.018</v>
      </c>
      <c r="J488" s="1">
        <v>3000</v>
      </c>
      <c r="K488" s="1">
        <v>0</v>
      </c>
      <c r="L488" s="1" t="s">
        <v>503</v>
      </c>
      <c r="M488" s="1">
        <v>0</v>
      </c>
      <c r="N488" s="1">
        <v>0</v>
      </c>
      <c r="O488" s="1" t="s">
        <v>507</v>
      </c>
      <c r="P488" s="1">
        <v>1500</v>
      </c>
      <c r="Q488" s="1">
        <v>1</v>
      </c>
      <c r="R488" s="1">
        <v>0</v>
      </c>
      <c r="S488" s="1">
        <f>MIN($B488)</f>
        <v>0</v>
      </c>
      <c r="T488" s="1">
        <f>MIN($C488)</f>
        <v>0</v>
      </c>
      <c r="U488" s="1">
        <f>MIN($D488)</f>
        <v>0</v>
      </c>
      <c r="V488" s="1">
        <f>MIN($E488)</f>
        <v>0</v>
      </c>
      <c r="W488" s="1">
        <f>MIN($F488)</f>
        <v>0</v>
      </c>
      <c r="X488" s="1">
        <f>MIN($G488)</f>
        <v>0</v>
      </c>
      <c r="Y488" s="1">
        <f>MIN($H488)</f>
        <v>0</v>
      </c>
      <c r="Z488" s="1">
        <f>MIN($I488)</f>
        <v>0</v>
      </c>
      <c r="AA488" s="1">
        <f>MIN($J488)</f>
        <v>0</v>
      </c>
      <c r="AB488" s="1">
        <f>MIN($K488)</f>
        <v>0</v>
      </c>
      <c r="AC488" s="1">
        <f>MIN($M488)</f>
        <v>0</v>
      </c>
      <c r="AD488" s="1">
        <f>MIN($N488)</f>
        <v>0</v>
      </c>
      <c r="AE488" s="1">
        <f>MIN($P488)</f>
        <v>0</v>
      </c>
      <c r="AF488" s="1">
        <f>MIN($Q488)</f>
        <v>0</v>
      </c>
      <c r="AG488" s="1">
        <f>MIN($R488)</f>
        <v>0</v>
      </c>
      <c r="AH488" s="1">
        <f>MEDIAN($B488)</f>
        <v>0</v>
      </c>
      <c r="AI488" s="1">
        <f>MEDIAN($C488)</f>
        <v>0</v>
      </c>
      <c r="AJ488" s="1">
        <f>MEDIAN($D488)</f>
        <v>0</v>
      </c>
      <c r="AK488" s="1">
        <f>MEDIAN($E488)</f>
        <v>0</v>
      </c>
      <c r="AL488" s="1">
        <f>MEDIAN($F488)</f>
        <v>0</v>
      </c>
      <c r="AM488" s="1">
        <f>MEDIAN($G488)</f>
        <v>0</v>
      </c>
      <c r="AN488" s="1">
        <f>MEDIAN($H488)</f>
        <v>0</v>
      </c>
      <c r="AO488" s="1">
        <f>MEDIAN($I488)</f>
        <v>0</v>
      </c>
      <c r="AP488" s="1">
        <f>MEDIAN($J488)</f>
        <v>0</v>
      </c>
      <c r="AQ488" s="1">
        <f>MEDIAN($K488)</f>
        <v>0</v>
      </c>
      <c r="AR488" s="1">
        <f>MEDIAN($M488)</f>
        <v>0</v>
      </c>
      <c r="AS488" s="1">
        <f>MEDIAN($N488)</f>
        <v>0</v>
      </c>
      <c r="AT488" s="1">
        <f>MEDIAN($P488)</f>
        <v>0</v>
      </c>
      <c r="AU488" s="1">
        <f>MEDIAN($Q488)</f>
        <v>0</v>
      </c>
      <c r="AV488" s="1">
        <f>MEDIAN($R488)</f>
        <v>0</v>
      </c>
      <c r="AW488" s="1">
        <f>MAX($B488)</f>
        <v>0</v>
      </c>
      <c r="AX488" s="1">
        <f>MAX($C488)</f>
        <v>0</v>
      </c>
      <c r="AY488" s="1">
        <f>MAX($D488)</f>
        <v>0</v>
      </c>
      <c r="AZ488" s="1">
        <f>MAX($E488)</f>
        <v>0</v>
      </c>
      <c r="BA488" s="1">
        <f>MAX($F488)</f>
        <v>0</v>
      </c>
      <c r="BB488" s="1">
        <f>MAX($G488)</f>
        <v>0</v>
      </c>
      <c r="BC488" s="1">
        <f>MAX($H488)</f>
        <v>0</v>
      </c>
      <c r="BD488" s="1">
        <f>MAX($I488)</f>
        <v>0</v>
      </c>
      <c r="BE488" s="1">
        <f>MAX($J488)</f>
        <v>0</v>
      </c>
      <c r="BF488" s="1">
        <f>MAX($K488)</f>
        <v>0</v>
      </c>
      <c r="BG488" s="1">
        <f>MAX($M488)</f>
        <v>0</v>
      </c>
      <c r="BH488" s="1">
        <f>MAX($N488)</f>
        <v>0</v>
      </c>
      <c r="BI488" s="1">
        <f>MAX($P488)</f>
        <v>0</v>
      </c>
      <c r="BJ488" s="1">
        <f>MAX($Q488)</f>
        <v>0</v>
      </c>
      <c r="BK488" s="1">
        <f>MAX($R488)</f>
        <v>0</v>
      </c>
    </row>
    <row r="489" spans="1:63">
      <c r="A489" s="1" t="s">
        <v>3</v>
      </c>
      <c r="B489" s="1">
        <v>0</v>
      </c>
      <c r="C489" s="1">
        <v>0</v>
      </c>
      <c r="D489" s="1">
        <v>0</v>
      </c>
      <c r="E489" s="1">
        <v>0</v>
      </c>
      <c r="F489" s="1">
        <v>0</v>
      </c>
      <c r="G489" s="1">
        <v>0</v>
      </c>
      <c r="H489" s="1">
        <v>0</v>
      </c>
      <c r="I489" s="1">
        <v>0.018</v>
      </c>
      <c r="J489" s="1">
        <v>3000</v>
      </c>
      <c r="K489" s="1">
        <v>0</v>
      </c>
      <c r="L489" s="1" t="s">
        <v>503</v>
      </c>
      <c r="M489" s="1">
        <v>0</v>
      </c>
      <c r="N489" s="1">
        <v>0</v>
      </c>
      <c r="O489" s="1" t="s">
        <v>507</v>
      </c>
      <c r="P489" s="1">
        <v>1500</v>
      </c>
      <c r="Q489" s="1">
        <v>1</v>
      </c>
      <c r="R489" s="1">
        <v>0</v>
      </c>
      <c r="S489" s="1">
        <f>MIN($B489)</f>
        <v>0</v>
      </c>
      <c r="T489" s="1">
        <f>MIN($C489)</f>
        <v>0</v>
      </c>
      <c r="U489" s="1">
        <f>MIN($D489)</f>
        <v>0</v>
      </c>
      <c r="V489" s="1">
        <f>MIN($E489)</f>
        <v>0</v>
      </c>
      <c r="W489" s="1">
        <f>MIN($F489)</f>
        <v>0</v>
      </c>
      <c r="X489" s="1">
        <f>MIN($G489)</f>
        <v>0</v>
      </c>
      <c r="Y489" s="1">
        <f>MIN($H489)</f>
        <v>0</v>
      </c>
      <c r="Z489" s="1">
        <f>MIN($I489)</f>
        <v>0</v>
      </c>
      <c r="AA489" s="1">
        <f>MIN($J489)</f>
        <v>0</v>
      </c>
      <c r="AB489" s="1">
        <f>MIN($K489)</f>
        <v>0</v>
      </c>
      <c r="AC489" s="1">
        <f>MIN($M489)</f>
        <v>0</v>
      </c>
      <c r="AD489" s="1">
        <f>MIN($N489)</f>
        <v>0</v>
      </c>
      <c r="AE489" s="1">
        <f>MIN($P489)</f>
        <v>0</v>
      </c>
      <c r="AF489" s="1">
        <f>MIN($Q489)</f>
        <v>0</v>
      </c>
      <c r="AG489" s="1">
        <f>MIN($R489)</f>
        <v>0</v>
      </c>
      <c r="AH489" s="1">
        <f>MEDIAN($B489)</f>
        <v>0</v>
      </c>
      <c r="AI489" s="1">
        <f>MEDIAN($C489)</f>
        <v>0</v>
      </c>
      <c r="AJ489" s="1">
        <f>MEDIAN($D489)</f>
        <v>0</v>
      </c>
      <c r="AK489" s="1">
        <f>MEDIAN($E489)</f>
        <v>0</v>
      </c>
      <c r="AL489" s="1">
        <f>MEDIAN($F489)</f>
        <v>0</v>
      </c>
      <c r="AM489" s="1">
        <f>MEDIAN($G489)</f>
        <v>0</v>
      </c>
      <c r="AN489" s="1">
        <f>MEDIAN($H489)</f>
        <v>0</v>
      </c>
      <c r="AO489" s="1">
        <f>MEDIAN($I489)</f>
        <v>0</v>
      </c>
      <c r="AP489" s="1">
        <f>MEDIAN($J489)</f>
        <v>0</v>
      </c>
      <c r="AQ489" s="1">
        <f>MEDIAN($K489)</f>
        <v>0</v>
      </c>
      <c r="AR489" s="1">
        <f>MEDIAN($M489)</f>
        <v>0</v>
      </c>
      <c r="AS489" s="1">
        <f>MEDIAN($N489)</f>
        <v>0</v>
      </c>
      <c r="AT489" s="1">
        <f>MEDIAN($P489)</f>
        <v>0</v>
      </c>
      <c r="AU489" s="1">
        <f>MEDIAN($Q489)</f>
        <v>0</v>
      </c>
      <c r="AV489" s="1">
        <f>MEDIAN($R489)</f>
        <v>0</v>
      </c>
      <c r="AW489" s="1">
        <f>MAX($B489)</f>
        <v>0</v>
      </c>
      <c r="AX489" s="1">
        <f>MAX($C489)</f>
        <v>0</v>
      </c>
      <c r="AY489" s="1">
        <f>MAX($D489)</f>
        <v>0</v>
      </c>
      <c r="AZ489" s="1">
        <f>MAX($E489)</f>
        <v>0</v>
      </c>
      <c r="BA489" s="1">
        <f>MAX($F489)</f>
        <v>0</v>
      </c>
      <c r="BB489" s="1">
        <f>MAX($G489)</f>
        <v>0</v>
      </c>
      <c r="BC489" s="1">
        <f>MAX($H489)</f>
        <v>0</v>
      </c>
      <c r="BD489" s="1">
        <f>MAX($I489)</f>
        <v>0</v>
      </c>
      <c r="BE489" s="1">
        <f>MAX($J489)</f>
        <v>0</v>
      </c>
      <c r="BF489" s="1">
        <f>MAX($K489)</f>
        <v>0</v>
      </c>
      <c r="BG489" s="1">
        <f>MAX($M489)</f>
        <v>0</v>
      </c>
      <c r="BH489" s="1">
        <f>MAX($N489)</f>
        <v>0</v>
      </c>
      <c r="BI489" s="1">
        <f>MAX($P489)</f>
        <v>0</v>
      </c>
      <c r="BJ489" s="1">
        <f>MAX($Q489)</f>
        <v>0</v>
      </c>
      <c r="BK489" s="1">
        <f>MAX($R489)</f>
        <v>0</v>
      </c>
    </row>
    <row r="490" spans="1:63">
      <c r="A490" s="1" t="s">
        <v>4</v>
      </c>
      <c r="B490" s="1">
        <v>0</v>
      </c>
      <c r="C490" s="1">
        <v>0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0.046</v>
      </c>
      <c r="J490" s="1">
        <v>3000</v>
      </c>
      <c r="K490" s="1">
        <v>0</v>
      </c>
      <c r="L490" s="1" t="s">
        <v>503</v>
      </c>
      <c r="M490" s="1">
        <v>0</v>
      </c>
      <c r="N490" s="1">
        <v>0</v>
      </c>
      <c r="O490" s="1" t="s">
        <v>507</v>
      </c>
      <c r="P490" s="1">
        <v>1500</v>
      </c>
      <c r="Q490" s="1">
        <v>1</v>
      </c>
      <c r="R490" s="1">
        <v>0</v>
      </c>
      <c r="S490" s="1">
        <f>MIN($B490)</f>
        <v>0</v>
      </c>
      <c r="T490" s="1">
        <f>MIN($C490)</f>
        <v>0</v>
      </c>
      <c r="U490" s="1">
        <f>MIN($D490)</f>
        <v>0</v>
      </c>
      <c r="V490" s="1">
        <f>MIN($E490)</f>
        <v>0</v>
      </c>
      <c r="W490" s="1">
        <f>MIN($F490)</f>
        <v>0</v>
      </c>
      <c r="X490" s="1">
        <f>MIN($G490)</f>
        <v>0</v>
      </c>
      <c r="Y490" s="1">
        <f>MIN($H490)</f>
        <v>0</v>
      </c>
      <c r="Z490" s="1">
        <f>MIN($I490)</f>
        <v>0</v>
      </c>
      <c r="AA490" s="1">
        <f>MIN($J490)</f>
        <v>0</v>
      </c>
      <c r="AB490" s="1">
        <f>MIN($K490)</f>
        <v>0</v>
      </c>
      <c r="AC490" s="1">
        <f>MIN($M490)</f>
        <v>0</v>
      </c>
      <c r="AD490" s="1">
        <f>MIN($N490)</f>
        <v>0</v>
      </c>
      <c r="AE490" s="1">
        <f>MIN($P490)</f>
        <v>0</v>
      </c>
      <c r="AF490" s="1">
        <f>MIN($Q490)</f>
        <v>0</v>
      </c>
      <c r="AG490" s="1">
        <f>MIN($R490)</f>
        <v>0</v>
      </c>
      <c r="AH490" s="1">
        <f>MEDIAN($B490)</f>
        <v>0</v>
      </c>
      <c r="AI490" s="1">
        <f>MEDIAN($C490)</f>
        <v>0</v>
      </c>
      <c r="AJ490" s="1">
        <f>MEDIAN($D490)</f>
        <v>0</v>
      </c>
      <c r="AK490" s="1">
        <f>MEDIAN($E490)</f>
        <v>0</v>
      </c>
      <c r="AL490" s="1">
        <f>MEDIAN($F490)</f>
        <v>0</v>
      </c>
      <c r="AM490" s="1">
        <f>MEDIAN($G490)</f>
        <v>0</v>
      </c>
      <c r="AN490" s="1">
        <f>MEDIAN($H490)</f>
        <v>0</v>
      </c>
      <c r="AO490" s="1">
        <f>MEDIAN($I490)</f>
        <v>0</v>
      </c>
      <c r="AP490" s="1">
        <f>MEDIAN($J490)</f>
        <v>0</v>
      </c>
      <c r="AQ490" s="1">
        <f>MEDIAN($K490)</f>
        <v>0</v>
      </c>
      <c r="AR490" s="1">
        <f>MEDIAN($M490)</f>
        <v>0</v>
      </c>
      <c r="AS490" s="1">
        <f>MEDIAN($N490)</f>
        <v>0</v>
      </c>
      <c r="AT490" s="1">
        <f>MEDIAN($P490)</f>
        <v>0</v>
      </c>
      <c r="AU490" s="1">
        <f>MEDIAN($Q490)</f>
        <v>0</v>
      </c>
      <c r="AV490" s="1">
        <f>MEDIAN($R490)</f>
        <v>0</v>
      </c>
      <c r="AW490" s="1">
        <f>MAX($B490)</f>
        <v>0</v>
      </c>
      <c r="AX490" s="1">
        <f>MAX($C490)</f>
        <v>0</v>
      </c>
      <c r="AY490" s="1">
        <f>MAX($D490)</f>
        <v>0</v>
      </c>
      <c r="AZ490" s="1">
        <f>MAX($E490)</f>
        <v>0</v>
      </c>
      <c r="BA490" s="1">
        <f>MAX($F490)</f>
        <v>0</v>
      </c>
      <c r="BB490" s="1">
        <f>MAX($G490)</f>
        <v>0</v>
      </c>
      <c r="BC490" s="1">
        <f>MAX($H490)</f>
        <v>0</v>
      </c>
      <c r="BD490" s="1">
        <f>MAX($I490)</f>
        <v>0</v>
      </c>
      <c r="BE490" s="1">
        <f>MAX($J490)</f>
        <v>0</v>
      </c>
      <c r="BF490" s="1">
        <f>MAX($K490)</f>
        <v>0</v>
      </c>
      <c r="BG490" s="1">
        <f>MAX($M490)</f>
        <v>0</v>
      </c>
      <c r="BH490" s="1">
        <f>MAX($N490)</f>
        <v>0</v>
      </c>
      <c r="BI490" s="1">
        <f>MAX($P490)</f>
        <v>0</v>
      </c>
      <c r="BJ490" s="1">
        <f>MAX($Q490)</f>
        <v>0</v>
      </c>
      <c r="BK490" s="1">
        <f>MAX($R490)</f>
        <v>0</v>
      </c>
    </row>
    <row r="491" spans="1:63">
      <c r="A491" s="1" t="s">
        <v>5</v>
      </c>
      <c r="B491" s="1">
        <v>0</v>
      </c>
      <c r="C491" s="1">
        <v>0</v>
      </c>
      <c r="D491" s="1">
        <v>0</v>
      </c>
      <c r="E491" s="1">
        <v>0</v>
      </c>
      <c r="F491" s="1">
        <v>0</v>
      </c>
      <c r="G491" s="1">
        <v>0</v>
      </c>
      <c r="H491" s="1">
        <v>0</v>
      </c>
      <c r="I491" s="1">
        <v>0.019</v>
      </c>
      <c r="J491" s="1">
        <v>3000</v>
      </c>
      <c r="K491" s="1">
        <v>0</v>
      </c>
      <c r="L491" s="1" t="s">
        <v>503</v>
      </c>
      <c r="M491" s="1">
        <v>0</v>
      </c>
      <c r="N491" s="1">
        <v>0</v>
      </c>
      <c r="O491" s="1" t="s">
        <v>507</v>
      </c>
      <c r="P491" s="1">
        <v>1500</v>
      </c>
      <c r="Q491" s="1">
        <v>1</v>
      </c>
      <c r="R491" s="1">
        <v>0</v>
      </c>
      <c r="S491" s="1">
        <f>MIN($B491)</f>
        <v>0</v>
      </c>
      <c r="T491" s="1">
        <f>MIN($C491)</f>
        <v>0</v>
      </c>
      <c r="U491" s="1">
        <f>MIN($D491)</f>
        <v>0</v>
      </c>
      <c r="V491" s="1">
        <f>MIN($E491)</f>
        <v>0</v>
      </c>
      <c r="W491" s="1">
        <f>MIN($F491)</f>
        <v>0</v>
      </c>
      <c r="X491" s="1">
        <f>MIN($G491)</f>
        <v>0</v>
      </c>
      <c r="Y491" s="1">
        <f>MIN($H491)</f>
        <v>0</v>
      </c>
      <c r="Z491" s="1">
        <f>MIN($I491)</f>
        <v>0</v>
      </c>
      <c r="AA491" s="1">
        <f>MIN($J491)</f>
        <v>0</v>
      </c>
      <c r="AB491" s="1">
        <f>MIN($K491)</f>
        <v>0</v>
      </c>
      <c r="AC491" s="1">
        <f>MIN($M491)</f>
        <v>0</v>
      </c>
      <c r="AD491" s="1">
        <f>MIN($N491)</f>
        <v>0</v>
      </c>
      <c r="AE491" s="1">
        <f>MIN($P491)</f>
        <v>0</v>
      </c>
      <c r="AF491" s="1">
        <f>MIN($Q491)</f>
        <v>0</v>
      </c>
      <c r="AG491" s="1">
        <f>MIN($R491)</f>
        <v>0</v>
      </c>
      <c r="AH491" s="1">
        <f>MEDIAN($B491)</f>
        <v>0</v>
      </c>
      <c r="AI491" s="1">
        <f>MEDIAN($C491)</f>
        <v>0</v>
      </c>
      <c r="AJ491" s="1">
        <f>MEDIAN($D491)</f>
        <v>0</v>
      </c>
      <c r="AK491" s="1">
        <f>MEDIAN($E491)</f>
        <v>0</v>
      </c>
      <c r="AL491" s="1">
        <f>MEDIAN($F491)</f>
        <v>0</v>
      </c>
      <c r="AM491" s="1">
        <f>MEDIAN($G491)</f>
        <v>0</v>
      </c>
      <c r="AN491" s="1">
        <f>MEDIAN($H491)</f>
        <v>0</v>
      </c>
      <c r="AO491" s="1">
        <f>MEDIAN($I491)</f>
        <v>0</v>
      </c>
      <c r="AP491" s="1">
        <f>MEDIAN($J491)</f>
        <v>0</v>
      </c>
      <c r="AQ491" s="1">
        <f>MEDIAN($K491)</f>
        <v>0</v>
      </c>
      <c r="AR491" s="1">
        <f>MEDIAN($M491)</f>
        <v>0</v>
      </c>
      <c r="AS491" s="1">
        <f>MEDIAN($N491)</f>
        <v>0</v>
      </c>
      <c r="AT491" s="1">
        <f>MEDIAN($P491)</f>
        <v>0</v>
      </c>
      <c r="AU491" s="1">
        <f>MEDIAN($Q491)</f>
        <v>0</v>
      </c>
      <c r="AV491" s="1">
        <f>MEDIAN($R491)</f>
        <v>0</v>
      </c>
      <c r="AW491" s="1">
        <f>MAX($B491)</f>
        <v>0</v>
      </c>
      <c r="AX491" s="1">
        <f>MAX($C491)</f>
        <v>0</v>
      </c>
      <c r="AY491" s="1">
        <f>MAX($D491)</f>
        <v>0</v>
      </c>
      <c r="AZ491" s="1">
        <f>MAX($E491)</f>
        <v>0</v>
      </c>
      <c r="BA491" s="1">
        <f>MAX($F491)</f>
        <v>0</v>
      </c>
      <c r="BB491" s="1">
        <f>MAX($G491)</f>
        <v>0</v>
      </c>
      <c r="BC491" s="1">
        <f>MAX($H491)</f>
        <v>0</v>
      </c>
      <c r="BD491" s="1">
        <f>MAX($I491)</f>
        <v>0</v>
      </c>
      <c r="BE491" s="1">
        <f>MAX($J491)</f>
        <v>0</v>
      </c>
      <c r="BF491" s="1">
        <f>MAX($K491)</f>
        <v>0</v>
      </c>
      <c r="BG491" s="1">
        <f>MAX($M491)</f>
        <v>0</v>
      </c>
      <c r="BH491" s="1">
        <f>MAX($N491)</f>
        <v>0</v>
      </c>
      <c r="BI491" s="1">
        <f>MAX($P491)</f>
        <v>0</v>
      </c>
      <c r="BJ491" s="1">
        <f>MAX($Q491)</f>
        <v>0</v>
      </c>
      <c r="BK491" s="1">
        <f>MAX($R491)</f>
        <v>0</v>
      </c>
    </row>
    <row r="492" spans="1:63">
      <c r="A492" s="1" t="s">
        <v>6</v>
      </c>
      <c r="B492" s="1">
        <v>0</v>
      </c>
      <c r="C492" s="1">
        <v>0</v>
      </c>
      <c r="D492" s="1">
        <v>0</v>
      </c>
      <c r="E492" s="1">
        <v>0</v>
      </c>
      <c r="F492" s="1">
        <v>0</v>
      </c>
      <c r="G492" s="1">
        <v>0</v>
      </c>
      <c r="H492" s="1">
        <v>0</v>
      </c>
      <c r="I492" s="1">
        <v>0.023</v>
      </c>
      <c r="J492" s="1">
        <v>3000</v>
      </c>
      <c r="K492" s="1">
        <v>0</v>
      </c>
      <c r="L492" s="1" t="s">
        <v>503</v>
      </c>
      <c r="M492" s="1">
        <v>0</v>
      </c>
      <c r="N492" s="1">
        <v>0</v>
      </c>
      <c r="O492" s="1" t="s">
        <v>507</v>
      </c>
      <c r="P492" s="1">
        <v>1500</v>
      </c>
      <c r="Q492" s="1">
        <v>1</v>
      </c>
      <c r="R492" s="1">
        <v>0</v>
      </c>
      <c r="S492" s="1">
        <f>MIN($B492)</f>
        <v>0</v>
      </c>
      <c r="T492" s="1">
        <f>MIN($C492)</f>
        <v>0</v>
      </c>
      <c r="U492" s="1">
        <f>MIN($D492)</f>
        <v>0</v>
      </c>
      <c r="V492" s="1">
        <f>MIN($E492)</f>
        <v>0</v>
      </c>
      <c r="W492" s="1">
        <f>MIN($F492)</f>
        <v>0</v>
      </c>
      <c r="X492" s="1">
        <f>MIN($G492)</f>
        <v>0</v>
      </c>
      <c r="Y492" s="1">
        <f>MIN($H492)</f>
        <v>0</v>
      </c>
      <c r="Z492" s="1">
        <f>MIN($I492)</f>
        <v>0</v>
      </c>
      <c r="AA492" s="1">
        <f>MIN($J492)</f>
        <v>0</v>
      </c>
      <c r="AB492" s="1">
        <f>MIN($K492)</f>
        <v>0</v>
      </c>
      <c r="AC492" s="1">
        <f>MIN($M492)</f>
        <v>0</v>
      </c>
      <c r="AD492" s="1">
        <f>MIN($N492)</f>
        <v>0</v>
      </c>
      <c r="AE492" s="1">
        <f>MIN($P492)</f>
        <v>0</v>
      </c>
      <c r="AF492" s="1">
        <f>MIN($Q492)</f>
        <v>0</v>
      </c>
      <c r="AG492" s="1">
        <f>MIN($R492)</f>
        <v>0</v>
      </c>
      <c r="AH492" s="1">
        <f>MEDIAN($B492)</f>
        <v>0</v>
      </c>
      <c r="AI492" s="1">
        <f>MEDIAN($C492)</f>
        <v>0</v>
      </c>
      <c r="AJ492" s="1">
        <f>MEDIAN($D492)</f>
        <v>0</v>
      </c>
      <c r="AK492" s="1">
        <f>MEDIAN($E492)</f>
        <v>0</v>
      </c>
      <c r="AL492" s="1">
        <f>MEDIAN($F492)</f>
        <v>0</v>
      </c>
      <c r="AM492" s="1">
        <f>MEDIAN($G492)</f>
        <v>0</v>
      </c>
      <c r="AN492" s="1">
        <f>MEDIAN($H492)</f>
        <v>0</v>
      </c>
      <c r="AO492" s="1">
        <f>MEDIAN($I492)</f>
        <v>0</v>
      </c>
      <c r="AP492" s="1">
        <f>MEDIAN($J492)</f>
        <v>0</v>
      </c>
      <c r="AQ492" s="1">
        <f>MEDIAN($K492)</f>
        <v>0</v>
      </c>
      <c r="AR492" s="1">
        <f>MEDIAN($M492)</f>
        <v>0</v>
      </c>
      <c r="AS492" s="1">
        <f>MEDIAN($N492)</f>
        <v>0</v>
      </c>
      <c r="AT492" s="1">
        <f>MEDIAN($P492)</f>
        <v>0</v>
      </c>
      <c r="AU492" s="1">
        <f>MEDIAN($Q492)</f>
        <v>0</v>
      </c>
      <c r="AV492" s="1">
        <f>MEDIAN($R492)</f>
        <v>0</v>
      </c>
      <c r="AW492" s="1">
        <f>MAX($B492)</f>
        <v>0</v>
      </c>
      <c r="AX492" s="1">
        <f>MAX($C492)</f>
        <v>0</v>
      </c>
      <c r="AY492" s="1">
        <f>MAX($D492)</f>
        <v>0</v>
      </c>
      <c r="AZ492" s="1">
        <f>MAX($E492)</f>
        <v>0</v>
      </c>
      <c r="BA492" s="1">
        <f>MAX($F492)</f>
        <v>0</v>
      </c>
      <c r="BB492" s="1">
        <f>MAX($G492)</f>
        <v>0</v>
      </c>
      <c r="BC492" s="1">
        <f>MAX($H492)</f>
        <v>0</v>
      </c>
      <c r="BD492" s="1">
        <f>MAX($I492)</f>
        <v>0</v>
      </c>
      <c r="BE492" s="1">
        <f>MAX($J492)</f>
        <v>0</v>
      </c>
      <c r="BF492" s="1">
        <f>MAX($K492)</f>
        <v>0</v>
      </c>
      <c r="BG492" s="1">
        <f>MAX($M492)</f>
        <v>0</v>
      </c>
      <c r="BH492" s="1">
        <f>MAX($N492)</f>
        <v>0</v>
      </c>
      <c r="BI492" s="1">
        <f>MAX($P492)</f>
        <v>0</v>
      </c>
      <c r="BJ492" s="1">
        <f>MAX($Q492)</f>
        <v>0</v>
      </c>
      <c r="BK492" s="1">
        <f>MAX($R492)</f>
        <v>0</v>
      </c>
    </row>
    <row r="493" spans="1:63">
      <c r="A493" s="1" t="s">
        <v>7</v>
      </c>
      <c r="B493" s="1">
        <v>0</v>
      </c>
      <c r="C493" s="1">
        <v>0</v>
      </c>
      <c r="D493" s="1">
        <v>0</v>
      </c>
      <c r="E493" s="1">
        <v>0</v>
      </c>
      <c r="F493" s="1">
        <v>0</v>
      </c>
      <c r="G493" s="1">
        <v>0</v>
      </c>
      <c r="H493" s="1">
        <v>0</v>
      </c>
      <c r="I493" s="1">
        <v>0.03</v>
      </c>
      <c r="J493" s="1">
        <v>3000</v>
      </c>
      <c r="K493" s="1">
        <v>0</v>
      </c>
      <c r="L493" s="1" t="s">
        <v>503</v>
      </c>
      <c r="M493" s="1">
        <v>0</v>
      </c>
      <c r="N493" s="1">
        <v>0</v>
      </c>
      <c r="O493" s="1" t="s">
        <v>507</v>
      </c>
      <c r="P493" s="1">
        <v>1500</v>
      </c>
      <c r="Q493" s="1">
        <v>1</v>
      </c>
      <c r="R493" s="1">
        <v>0</v>
      </c>
      <c r="S493" s="1">
        <f>MIN($B493)</f>
        <v>0</v>
      </c>
      <c r="T493" s="1">
        <f>MIN($C493)</f>
        <v>0</v>
      </c>
      <c r="U493" s="1">
        <f>MIN($D493)</f>
        <v>0</v>
      </c>
      <c r="V493" s="1">
        <f>MIN($E493)</f>
        <v>0</v>
      </c>
      <c r="W493" s="1">
        <f>MIN($F493)</f>
        <v>0</v>
      </c>
      <c r="X493" s="1">
        <f>MIN($G493)</f>
        <v>0</v>
      </c>
      <c r="Y493" s="1">
        <f>MIN($H493)</f>
        <v>0</v>
      </c>
      <c r="Z493" s="1">
        <f>MIN($I493)</f>
        <v>0</v>
      </c>
      <c r="AA493" s="1">
        <f>MIN($J493)</f>
        <v>0</v>
      </c>
      <c r="AB493" s="1">
        <f>MIN($K493)</f>
        <v>0</v>
      </c>
      <c r="AC493" s="1">
        <f>MIN($M493)</f>
        <v>0</v>
      </c>
      <c r="AD493" s="1">
        <f>MIN($N493)</f>
        <v>0</v>
      </c>
      <c r="AE493" s="1">
        <f>MIN($P493)</f>
        <v>0</v>
      </c>
      <c r="AF493" s="1">
        <f>MIN($Q493)</f>
        <v>0</v>
      </c>
      <c r="AG493" s="1">
        <f>MIN($R493)</f>
        <v>0</v>
      </c>
      <c r="AH493" s="1">
        <f>MEDIAN($B493)</f>
        <v>0</v>
      </c>
      <c r="AI493" s="1">
        <f>MEDIAN($C493)</f>
        <v>0</v>
      </c>
      <c r="AJ493" s="1">
        <f>MEDIAN($D493)</f>
        <v>0</v>
      </c>
      <c r="AK493" s="1">
        <f>MEDIAN($E493)</f>
        <v>0</v>
      </c>
      <c r="AL493" s="1">
        <f>MEDIAN($F493)</f>
        <v>0</v>
      </c>
      <c r="AM493" s="1">
        <f>MEDIAN($G493)</f>
        <v>0</v>
      </c>
      <c r="AN493" s="1">
        <f>MEDIAN($H493)</f>
        <v>0</v>
      </c>
      <c r="AO493" s="1">
        <f>MEDIAN($I493)</f>
        <v>0</v>
      </c>
      <c r="AP493" s="1">
        <f>MEDIAN($J493)</f>
        <v>0</v>
      </c>
      <c r="AQ493" s="1">
        <f>MEDIAN($K493)</f>
        <v>0</v>
      </c>
      <c r="AR493" s="1">
        <f>MEDIAN($M493)</f>
        <v>0</v>
      </c>
      <c r="AS493" s="1">
        <f>MEDIAN($N493)</f>
        <v>0</v>
      </c>
      <c r="AT493" s="1">
        <f>MEDIAN($P493)</f>
        <v>0</v>
      </c>
      <c r="AU493" s="1">
        <f>MEDIAN($Q493)</f>
        <v>0</v>
      </c>
      <c r="AV493" s="1">
        <f>MEDIAN($R493)</f>
        <v>0</v>
      </c>
      <c r="AW493" s="1">
        <f>MAX($B493)</f>
        <v>0</v>
      </c>
      <c r="AX493" s="1">
        <f>MAX($C493)</f>
        <v>0</v>
      </c>
      <c r="AY493" s="1">
        <f>MAX($D493)</f>
        <v>0</v>
      </c>
      <c r="AZ493" s="1">
        <f>MAX($E493)</f>
        <v>0</v>
      </c>
      <c r="BA493" s="1">
        <f>MAX($F493)</f>
        <v>0</v>
      </c>
      <c r="BB493" s="1">
        <f>MAX($G493)</f>
        <v>0</v>
      </c>
      <c r="BC493" s="1">
        <f>MAX($H493)</f>
        <v>0</v>
      </c>
      <c r="BD493" s="1">
        <f>MAX($I493)</f>
        <v>0</v>
      </c>
      <c r="BE493" s="1">
        <f>MAX($J493)</f>
        <v>0</v>
      </c>
      <c r="BF493" s="1">
        <f>MAX($K493)</f>
        <v>0</v>
      </c>
      <c r="BG493" s="1">
        <f>MAX($M493)</f>
        <v>0</v>
      </c>
      <c r="BH493" s="1">
        <f>MAX($N493)</f>
        <v>0</v>
      </c>
      <c r="BI493" s="1">
        <f>MAX($P493)</f>
        <v>0</v>
      </c>
      <c r="BJ493" s="1">
        <f>MAX($Q493)</f>
        <v>0</v>
      </c>
      <c r="BK493" s="1">
        <f>MAX($R493)</f>
        <v>0</v>
      </c>
    </row>
    <row r="494" spans="1:63">
      <c r="A494" s="1" t="s">
        <v>8</v>
      </c>
      <c r="B494" s="1">
        <v>0</v>
      </c>
      <c r="C494" s="1">
        <v>0</v>
      </c>
      <c r="D494" s="1">
        <v>0</v>
      </c>
      <c r="E494" s="1">
        <v>0</v>
      </c>
      <c r="F494" s="1">
        <v>0</v>
      </c>
      <c r="G494" s="1">
        <v>0</v>
      </c>
      <c r="H494" s="1">
        <v>0</v>
      </c>
      <c r="I494" s="1">
        <v>0.018</v>
      </c>
      <c r="J494" s="1">
        <v>3000</v>
      </c>
      <c r="K494" s="1">
        <v>0</v>
      </c>
      <c r="L494" s="1" t="s">
        <v>503</v>
      </c>
      <c r="M494" s="1">
        <v>0</v>
      </c>
      <c r="N494" s="1">
        <v>0</v>
      </c>
      <c r="O494" s="1" t="s">
        <v>507</v>
      </c>
      <c r="P494" s="1">
        <v>1500</v>
      </c>
      <c r="Q494" s="1">
        <v>1</v>
      </c>
      <c r="R494" s="1">
        <v>0</v>
      </c>
      <c r="S494" s="1">
        <f>MIN($B494)</f>
        <v>0</v>
      </c>
      <c r="T494" s="1">
        <f>MIN($C494)</f>
        <v>0</v>
      </c>
      <c r="U494" s="1">
        <f>MIN($D494)</f>
        <v>0</v>
      </c>
      <c r="V494" s="1">
        <f>MIN($E494)</f>
        <v>0</v>
      </c>
      <c r="W494" s="1">
        <f>MIN($F494)</f>
        <v>0</v>
      </c>
      <c r="X494" s="1">
        <f>MIN($G494)</f>
        <v>0</v>
      </c>
      <c r="Y494" s="1">
        <f>MIN($H494)</f>
        <v>0</v>
      </c>
      <c r="Z494" s="1">
        <f>MIN($I494)</f>
        <v>0</v>
      </c>
      <c r="AA494" s="1">
        <f>MIN($J494)</f>
        <v>0</v>
      </c>
      <c r="AB494" s="1">
        <f>MIN($K494)</f>
        <v>0</v>
      </c>
      <c r="AC494" s="1">
        <f>MIN($M494)</f>
        <v>0</v>
      </c>
      <c r="AD494" s="1">
        <f>MIN($N494)</f>
        <v>0</v>
      </c>
      <c r="AE494" s="1">
        <f>MIN($P494)</f>
        <v>0</v>
      </c>
      <c r="AF494" s="1">
        <f>MIN($Q494)</f>
        <v>0</v>
      </c>
      <c r="AG494" s="1">
        <f>MIN($R494)</f>
        <v>0</v>
      </c>
      <c r="AH494" s="1">
        <f>MEDIAN($B494)</f>
        <v>0</v>
      </c>
      <c r="AI494" s="1">
        <f>MEDIAN($C494)</f>
        <v>0</v>
      </c>
      <c r="AJ494" s="1">
        <f>MEDIAN($D494)</f>
        <v>0</v>
      </c>
      <c r="AK494" s="1">
        <f>MEDIAN($E494)</f>
        <v>0</v>
      </c>
      <c r="AL494" s="1">
        <f>MEDIAN($F494)</f>
        <v>0</v>
      </c>
      <c r="AM494" s="1">
        <f>MEDIAN($G494)</f>
        <v>0</v>
      </c>
      <c r="AN494" s="1">
        <f>MEDIAN($H494)</f>
        <v>0</v>
      </c>
      <c r="AO494" s="1">
        <f>MEDIAN($I494)</f>
        <v>0</v>
      </c>
      <c r="AP494" s="1">
        <f>MEDIAN($J494)</f>
        <v>0</v>
      </c>
      <c r="AQ494" s="1">
        <f>MEDIAN($K494)</f>
        <v>0</v>
      </c>
      <c r="AR494" s="1">
        <f>MEDIAN($M494)</f>
        <v>0</v>
      </c>
      <c r="AS494" s="1">
        <f>MEDIAN($N494)</f>
        <v>0</v>
      </c>
      <c r="AT494" s="1">
        <f>MEDIAN($P494)</f>
        <v>0</v>
      </c>
      <c r="AU494" s="1">
        <f>MEDIAN($Q494)</f>
        <v>0</v>
      </c>
      <c r="AV494" s="1">
        <f>MEDIAN($R494)</f>
        <v>0</v>
      </c>
      <c r="AW494" s="1">
        <f>MAX($B494)</f>
        <v>0</v>
      </c>
      <c r="AX494" s="1">
        <f>MAX($C494)</f>
        <v>0</v>
      </c>
      <c r="AY494" s="1">
        <f>MAX($D494)</f>
        <v>0</v>
      </c>
      <c r="AZ494" s="1">
        <f>MAX($E494)</f>
        <v>0</v>
      </c>
      <c r="BA494" s="1">
        <f>MAX($F494)</f>
        <v>0</v>
      </c>
      <c r="BB494" s="1">
        <f>MAX($G494)</f>
        <v>0</v>
      </c>
      <c r="BC494" s="1">
        <f>MAX($H494)</f>
        <v>0</v>
      </c>
      <c r="BD494" s="1">
        <f>MAX($I494)</f>
        <v>0</v>
      </c>
      <c r="BE494" s="1">
        <f>MAX($J494)</f>
        <v>0</v>
      </c>
      <c r="BF494" s="1">
        <f>MAX($K494)</f>
        <v>0</v>
      </c>
      <c r="BG494" s="1">
        <f>MAX($M494)</f>
        <v>0</v>
      </c>
      <c r="BH494" s="1">
        <f>MAX($N494)</f>
        <v>0</v>
      </c>
      <c r="BI494" s="1">
        <f>MAX($P494)</f>
        <v>0</v>
      </c>
      <c r="BJ494" s="1">
        <f>MAX($Q494)</f>
        <v>0</v>
      </c>
      <c r="BK494" s="1">
        <f>MAX($R494)</f>
        <v>0</v>
      </c>
    </row>
    <row r="495" spans="1:63">
      <c r="A495" s="1" t="s">
        <v>9</v>
      </c>
      <c r="B495" s="1">
        <v>0</v>
      </c>
      <c r="C495" s="1">
        <v>0</v>
      </c>
      <c r="D495" s="1">
        <v>0</v>
      </c>
      <c r="E495" s="1">
        <v>0</v>
      </c>
      <c r="F495" s="1">
        <v>0</v>
      </c>
      <c r="G495" s="1">
        <v>0</v>
      </c>
      <c r="H495" s="1">
        <v>0</v>
      </c>
      <c r="I495" s="1">
        <v>0.019</v>
      </c>
      <c r="J495" s="1">
        <v>3000</v>
      </c>
      <c r="K495" s="1">
        <v>0</v>
      </c>
      <c r="L495" s="1" t="s">
        <v>503</v>
      </c>
      <c r="M495" s="1">
        <v>0</v>
      </c>
      <c r="N495" s="1">
        <v>0</v>
      </c>
      <c r="O495" s="1" t="s">
        <v>507</v>
      </c>
      <c r="P495" s="1">
        <v>1500</v>
      </c>
      <c r="Q495" s="1">
        <v>1</v>
      </c>
      <c r="R495" s="1">
        <v>0</v>
      </c>
      <c r="S495" s="1">
        <f>MIN($B495)</f>
        <v>0</v>
      </c>
      <c r="T495" s="1">
        <f>MIN($C495)</f>
        <v>0</v>
      </c>
      <c r="U495" s="1">
        <f>MIN($D495)</f>
        <v>0</v>
      </c>
      <c r="V495" s="1">
        <f>MIN($E495)</f>
        <v>0</v>
      </c>
      <c r="W495" s="1">
        <f>MIN($F495)</f>
        <v>0</v>
      </c>
      <c r="X495" s="1">
        <f>MIN($G495)</f>
        <v>0</v>
      </c>
      <c r="Y495" s="1">
        <f>MIN($H495)</f>
        <v>0</v>
      </c>
      <c r="Z495" s="1">
        <f>MIN($I495)</f>
        <v>0</v>
      </c>
      <c r="AA495" s="1">
        <f>MIN($J495)</f>
        <v>0</v>
      </c>
      <c r="AB495" s="1">
        <f>MIN($K495)</f>
        <v>0</v>
      </c>
      <c r="AC495" s="1">
        <f>MIN($M495)</f>
        <v>0</v>
      </c>
      <c r="AD495" s="1">
        <f>MIN($N495)</f>
        <v>0</v>
      </c>
      <c r="AE495" s="1">
        <f>MIN($P495)</f>
        <v>0</v>
      </c>
      <c r="AF495" s="1">
        <f>MIN($Q495)</f>
        <v>0</v>
      </c>
      <c r="AG495" s="1">
        <f>MIN($R495)</f>
        <v>0</v>
      </c>
      <c r="AH495" s="1">
        <f>MEDIAN($B495)</f>
        <v>0</v>
      </c>
      <c r="AI495" s="1">
        <f>MEDIAN($C495)</f>
        <v>0</v>
      </c>
      <c r="AJ495" s="1">
        <f>MEDIAN($D495)</f>
        <v>0</v>
      </c>
      <c r="AK495" s="1">
        <f>MEDIAN($E495)</f>
        <v>0</v>
      </c>
      <c r="AL495" s="1">
        <f>MEDIAN($F495)</f>
        <v>0</v>
      </c>
      <c r="AM495" s="1">
        <f>MEDIAN($G495)</f>
        <v>0</v>
      </c>
      <c r="AN495" s="1">
        <f>MEDIAN($H495)</f>
        <v>0</v>
      </c>
      <c r="AO495" s="1">
        <f>MEDIAN($I495)</f>
        <v>0</v>
      </c>
      <c r="AP495" s="1">
        <f>MEDIAN($J495)</f>
        <v>0</v>
      </c>
      <c r="AQ495" s="1">
        <f>MEDIAN($K495)</f>
        <v>0</v>
      </c>
      <c r="AR495" s="1">
        <f>MEDIAN($M495)</f>
        <v>0</v>
      </c>
      <c r="AS495" s="1">
        <f>MEDIAN($N495)</f>
        <v>0</v>
      </c>
      <c r="AT495" s="1">
        <f>MEDIAN($P495)</f>
        <v>0</v>
      </c>
      <c r="AU495" s="1">
        <f>MEDIAN($Q495)</f>
        <v>0</v>
      </c>
      <c r="AV495" s="1">
        <f>MEDIAN($R495)</f>
        <v>0</v>
      </c>
      <c r="AW495" s="1">
        <f>MAX($B495)</f>
        <v>0</v>
      </c>
      <c r="AX495" s="1">
        <f>MAX($C495)</f>
        <v>0</v>
      </c>
      <c r="AY495" s="1">
        <f>MAX($D495)</f>
        <v>0</v>
      </c>
      <c r="AZ495" s="1">
        <f>MAX($E495)</f>
        <v>0</v>
      </c>
      <c r="BA495" s="1">
        <f>MAX($F495)</f>
        <v>0</v>
      </c>
      <c r="BB495" s="1">
        <f>MAX($G495)</f>
        <v>0</v>
      </c>
      <c r="BC495" s="1">
        <f>MAX($H495)</f>
        <v>0</v>
      </c>
      <c r="BD495" s="1">
        <f>MAX($I495)</f>
        <v>0</v>
      </c>
      <c r="BE495" s="1">
        <f>MAX($J495)</f>
        <v>0</v>
      </c>
      <c r="BF495" s="1">
        <f>MAX($K495)</f>
        <v>0</v>
      </c>
      <c r="BG495" s="1">
        <f>MAX($M495)</f>
        <v>0</v>
      </c>
      <c r="BH495" s="1">
        <f>MAX($N495)</f>
        <v>0</v>
      </c>
      <c r="BI495" s="1">
        <f>MAX($P495)</f>
        <v>0</v>
      </c>
      <c r="BJ495" s="1">
        <f>MAX($Q495)</f>
        <v>0</v>
      </c>
      <c r="BK495" s="1">
        <f>MAX($R495)</f>
        <v>0</v>
      </c>
    </row>
    <row r="496" spans="1:63">
      <c r="A496" s="1" t="s">
        <v>10</v>
      </c>
      <c r="B496" s="1">
        <v>0</v>
      </c>
      <c r="C496" s="1">
        <v>0</v>
      </c>
      <c r="D496" s="1">
        <v>0</v>
      </c>
      <c r="E496" s="1">
        <v>0</v>
      </c>
      <c r="F496" s="1">
        <v>0</v>
      </c>
      <c r="G496" s="1">
        <v>0</v>
      </c>
      <c r="H496" s="1">
        <v>0</v>
      </c>
      <c r="I496" s="1">
        <v>0.018</v>
      </c>
      <c r="J496" s="1">
        <v>3000</v>
      </c>
      <c r="K496" s="1">
        <v>0</v>
      </c>
      <c r="L496" s="1" t="s">
        <v>503</v>
      </c>
      <c r="M496" s="1">
        <v>0</v>
      </c>
      <c r="N496" s="1">
        <v>0</v>
      </c>
      <c r="O496" s="1" t="s">
        <v>507</v>
      </c>
      <c r="P496" s="1">
        <v>1500</v>
      </c>
      <c r="Q496" s="1">
        <v>1</v>
      </c>
      <c r="R496" s="1">
        <v>0</v>
      </c>
      <c r="S496" s="1">
        <f>MIN($B496)</f>
        <v>0</v>
      </c>
      <c r="T496" s="1">
        <f>MIN($C496)</f>
        <v>0</v>
      </c>
      <c r="U496" s="1">
        <f>MIN($D496)</f>
        <v>0</v>
      </c>
      <c r="V496" s="1">
        <f>MIN($E496)</f>
        <v>0</v>
      </c>
      <c r="W496" s="1">
        <f>MIN($F496)</f>
        <v>0</v>
      </c>
      <c r="X496" s="1">
        <f>MIN($G496)</f>
        <v>0</v>
      </c>
      <c r="Y496" s="1">
        <f>MIN($H496)</f>
        <v>0</v>
      </c>
      <c r="Z496" s="1">
        <f>MIN($I496)</f>
        <v>0</v>
      </c>
      <c r="AA496" s="1">
        <f>MIN($J496)</f>
        <v>0</v>
      </c>
      <c r="AB496" s="1">
        <f>MIN($K496)</f>
        <v>0</v>
      </c>
      <c r="AC496" s="1">
        <f>MIN($M496)</f>
        <v>0</v>
      </c>
      <c r="AD496" s="1">
        <f>MIN($N496)</f>
        <v>0</v>
      </c>
      <c r="AE496" s="1">
        <f>MIN($P496)</f>
        <v>0</v>
      </c>
      <c r="AF496" s="1">
        <f>MIN($Q496)</f>
        <v>0</v>
      </c>
      <c r="AG496" s="1">
        <f>MIN($R496)</f>
        <v>0</v>
      </c>
      <c r="AH496" s="1">
        <f>MEDIAN($B496)</f>
        <v>0</v>
      </c>
      <c r="AI496" s="1">
        <f>MEDIAN($C496)</f>
        <v>0</v>
      </c>
      <c r="AJ496" s="1">
        <f>MEDIAN($D496)</f>
        <v>0</v>
      </c>
      <c r="AK496" s="1">
        <f>MEDIAN($E496)</f>
        <v>0</v>
      </c>
      <c r="AL496" s="1">
        <f>MEDIAN($F496)</f>
        <v>0</v>
      </c>
      <c r="AM496" s="1">
        <f>MEDIAN($G496)</f>
        <v>0</v>
      </c>
      <c r="AN496" s="1">
        <f>MEDIAN($H496)</f>
        <v>0</v>
      </c>
      <c r="AO496" s="1">
        <f>MEDIAN($I496)</f>
        <v>0</v>
      </c>
      <c r="AP496" s="1">
        <f>MEDIAN($J496)</f>
        <v>0</v>
      </c>
      <c r="AQ496" s="1">
        <f>MEDIAN($K496)</f>
        <v>0</v>
      </c>
      <c r="AR496" s="1">
        <f>MEDIAN($M496)</f>
        <v>0</v>
      </c>
      <c r="AS496" s="1">
        <f>MEDIAN($N496)</f>
        <v>0</v>
      </c>
      <c r="AT496" s="1">
        <f>MEDIAN($P496)</f>
        <v>0</v>
      </c>
      <c r="AU496" s="1">
        <f>MEDIAN($Q496)</f>
        <v>0</v>
      </c>
      <c r="AV496" s="1">
        <f>MEDIAN($R496)</f>
        <v>0</v>
      </c>
      <c r="AW496" s="1">
        <f>MAX($B496)</f>
        <v>0</v>
      </c>
      <c r="AX496" s="1">
        <f>MAX($C496)</f>
        <v>0</v>
      </c>
      <c r="AY496" s="1">
        <f>MAX($D496)</f>
        <v>0</v>
      </c>
      <c r="AZ496" s="1">
        <f>MAX($E496)</f>
        <v>0</v>
      </c>
      <c r="BA496" s="1">
        <f>MAX($F496)</f>
        <v>0</v>
      </c>
      <c r="BB496" s="1">
        <f>MAX($G496)</f>
        <v>0</v>
      </c>
      <c r="BC496" s="1">
        <f>MAX($H496)</f>
        <v>0</v>
      </c>
      <c r="BD496" s="1">
        <f>MAX($I496)</f>
        <v>0</v>
      </c>
      <c r="BE496" s="1">
        <f>MAX($J496)</f>
        <v>0</v>
      </c>
      <c r="BF496" s="1">
        <f>MAX($K496)</f>
        <v>0</v>
      </c>
      <c r="BG496" s="1">
        <f>MAX($M496)</f>
        <v>0</v>
      </c>
      <c r="BH496" s="1">
        <f>MAX($N496)</f>
        <v>0</v>
      </c>
      <c r="BI496" s="1">
        <f>MAX($P496)</f>
        <v>0</v>
      </c>
      <c r="BJ496" s="1">
        <f>MAX($Q496)</f>
        <v>0</v>
      </c>
      <c r="BK496" s="1">
        <f>MAX($R496)</f>
        <v>0</v>
      </c>
    </row>
    <row r="497" spans="1:63">
      <c r="A497" s="1" t="s">
        <v>11</v>
      </c>
      <c r="B497" s="1">
        <v>0</v>
      </c>
      <c r="C497" s="1">
        <v>0</v>
      </c>
      <c r="D497" s="1">
        <v>0</v>
      </c>
      <c r="E497" s="1">
        <v>0</v>
      </c>
      <c r="F497" s="1">
        <v>0</v>
      </c>
      <c r="G497" s="1">
        <v>0</v>
      </c>
      <c r="H497" s="1">
        <v>0</v>
      </c>
      <c r="I497" s="1">
        <v>0.019</v>
      </c>
      <c r="J497" s="1">
        <v>3000</v>
      </c>
      <c r="K497" s="1">
        <v>0</v>
      </c>
      <c r="L497" s="1" t="s">
        <v>503</v>
      </c>
      <c r="M497" s="1">
        <v>0</v>
      </c>
      <c r="N497" s="1">
        <v>0</v>
      </c>
      <c r="O497" s="1" t="s">
        <v>507</v>
      </c>
      <c r="P497" s="1">
        <v>1500</v>
      </c>
      <c r="Q497" s="1">
        <v>1</v>
      </c>
      <c r="R497" s="1">
        <v>0</v>
      </c>
      <c r="S497" s="1">
        <f>MIN($B497)</f>
        <v>0</v>
      </c>
      <c r="T497" s="1">
        <f>MIN($C497)</f>
        <v>0</v>
      </c>
      <c r="U497" s="1">
        <f>MIN($D497)</f>
        <v>0</v>
      </c>
      <c r="V497" s="1">
        <f>MIN($E497)</f>
        <v>0</v>
      </c>
      <c r="W497" s="1">
        <f>MIN($F497)</f>
        <v>0</v>
      </c>
      <c r="X497" s="1">
        <f>MIN($G497)</f>
        <v>0</v>
      </c>
      <c r="Y497" s="1">
        <f>MIN($H497)</f>
        <v>0</v>
      </c>
      <c r="Z497" s="1">
        <f>MIN($I497)</f>
        <v>0</v>
      </c>
      <c r="AA497" s="1">
        <f>MIN($J497)</f>
        <v>0</v>
      </c>
      <c r="AB497" s="1">
        <f>MIN($K497)</f>
        <v>0</v>
      </c>
      <c r="AC497" s="1">
        <f>MIN($M497)</f>
        <v>0</v>
      </c>
      <c r="AD497" s="1">
        <f>MIN($N497)</f>
        <v>0</v>
      </c>
      <c r="AE497" s="1">
        <f>MIN($P497)</f>
        <v>0</v>
      </c>
      <c r="AF497" s="1">
        <f>MIN($Q497)</f>
        <v>0</v>
      </c>
      <c r="AG497" s="1">
        <f>MIN($R497)</f>
        <v>0</v>
      </c>
      <c r="AH497" s="1">
        <f>MEDIAN($B497)</f>
        <v>0</v>
      </c>
      <c r="AI497" s="1">
        <f>MEDIAN($C497)</f>
        <v>0</v>
      </c>
      <c r="AJ497" s="1">
        <f>MEDIAN($D497)</f>
        <v>0</v>
      </c>
      <c r="AK497" s="1">
        <f>MEDIAN($E497)</f>
        <v>0</v>
      </c>
      <c r="AL497" s="1">
        <f>MEDIAN($F497)</f>
        <v>0</v>
      </c>
      <c r="AM497" s="1">
        <f>MEDIAN($G497)</f>
        <v>0</v>
      </c>
      <c r="AN497" s="1">
        <f>MEDIAN($H497)</f>
        <v>0</v>
      </c>
      <c r="AO497" s="1">
        <f>MEDIAN($I497)</f>
        <v>0</v>
      </c>
      <c r="AP497" s="1">
        <f>MEDIAN($J497)</f>
        <v>0</v>
      </c>
      <c r="AQ497" s="1">
        <f>MEDIAN($K497)</f>
        <v>0</v>
      </c>
      <c r="AR497" s="1">
        <f>MEDIAN($M497)</f>
        <v>0</v>
      </c>
      <c r="AS497" s="1">
        <f>MEDIAN($N497)</f>
        <v>0</v>
      </c>
      <c r="AT497" s="1">
        <f>MEDIAN($P497)</f>
        <v>0</v>
      </c>
      <c r="AU497" s="1">
        <f>MEDIAN($Q497)</f>
        <v>0</v>
      </c>
      <c r="AV497" s="1">
        <f>MEDIAN($R497)</f>
        <v>0</v>
      </c>
      <c r="AW497" s="1">
        <f>MAX($B497)</f>
        <v>0</v>
      </c>
      <c r="AX497" s="1">
        <f>MAX($C497)</f>
        <v>0</v>
      </c>
      <c r="AY497" s="1">
        <f>MAX($D497)</f>
        <v>0</v>
      </c>
      <c r="AZ497" s="1">
        <f>MAX($E497)</f>
        <v>0</v>
      </c>
      <c r="BA497" s="1">
        <f>MAX($F497)</f>
        <v>0</v>
      </c>
      <c r="BB497" s="1">
        <f>MAX($G497)</f>
        <v>0</v>
      </c>
      <c r="BC497" s="1">
        <f>MAX($H497)</f>
        <v>0</v>
      </c>
      <c r="BD497" s="1">
        <f>MAX($I497)</f>
        <v>0</v>
      </c>
      <c r="BE497" s="1">
        <f>MAX($J497)</f>
        <v>0</v>
      </c>
      <c r="BF497" s="1">
        <f>MAX($K497)</f>
        <v>0</v>
      </c>
      <c r="BG497" s="1">
        <f>MAX($M497)</f>
        <v>0</v>
      </c>
      <c r="BH497" s="1">
        <f>MAX($N497)</f>
        <v>0</v>
      </c>
      <c r="BI497" s="1">
        <f>MAX($P497)</f>
        <v>0</v>
      </c>
      <c r="BJ497" s="1">
        <f>MAX($Q497)</f>
        <v>0</v>
      </c>
      <c r="BK497" s="1">
        <f>MAX($R497)</f>
        <v>0</v>
      </c>
    </row>
    <row r="498" spans="1:63">
      <c r="A498" s="1" t="s">
        <v>12</v>
      </c>
      <c r="B498" s="1">
        <v>0</v>
      </c>
      <c r="C498" s="1">
        <v>0</v>
      </c>
      <c r="D498" s="1">
        <v>0</v>
      </c>
      <c r="E498" s="1">
        <v>0</v>
      </c>
      <c r="F498" s="1">
        <v>0</v>
      </c>
      <c r="G498" s="1">
        <v>0</v>
      </c>
      <c r="H498" s="1">
        <v>0</v>
      </c>
      <c r="I498" s="1">
        <v>0.018</v>
      </c>
      <c r="J498" s="1">
        <v>3000</v>
      </c>
      <c r="K498" s="1">
        <v>0</v>
      </c>
      <c r="L498" s="1" t="s">
        <v>503</v>
      </c>
      <c r="M498" s="1">
        <v>0</v>
      </c>
      <c r="N498" s="1">
        <v>0</v>
      </c>
      <c r="O498" s="1" t="s">
        <v>507</v>
      </c>
      <c r="P498" s="1">
        <v>1500</v>
      </c>
      <c r="Q498" s="1">
        <v>1</v>
      </c>
      <c r="R498" s="1">
        <v>0</v>
      </c>
      <c r="S498" s="1">
        <f>MIN($B498)</f>
        <v>0</v>
      </c>
      <c r="T498" s="1">
        <f>MIN($C498)</f>
        <v>0</v>
      </c>
      <c r="U498" s="1">
        <f>MIN($D498)</f>
        <v>0</v>
      </c>
      <c r="V498" s="1">
        <f>MIN($E498)</f>
        <v>0</v>
      </c>
      <c r="W498" s="1">
        <f>MIN($F498)</f>
        <v>0</v>
      </c>
      <c r="X498" s="1">
        <f>MIN($G498)</f>
        <v>0</v>
      </c>
      <c r="Y498" s="1">
        <f>MIN($H498)</f>
        <v>0</v>
      </c>
      <c r="Z498" s="1">
        <f>MIN($I498)</f>
        <v>0</v>
      </c>
      <c r="AA498" s="1">
        <f>MIN($J498)</f>
        <v>0</v>
      </c>
      <c r="AB498" s="1">
        <f>MIN($K498)</f>
        <v>0</v>
      </c>
      <c r="AC498" s="1">
        <f>MIN($M498)</f>
        <v>0</v>
      </c>
      <c r="AD498" s="1">
        <f>MIN($N498)</f>
        <v>0</v>
      </c>
      <c r="AE498" s="1">
        <f>MIN($P498)</f>
        <v>0</v>
      </c>
      <c r="AF498" s="1">
        <f>MIN($Q498)</f>
        <v>0</v>
      </c>
      <c r="AG498" s="1">
        <f>MIN($R498)</f>
        <v>0</v>
      </c>
      <c r="AH498" s="1">
        <f>MEDIAN($B498)</f>
        <v>0</v>
      </c>
      <c r="AI498" s="1">
        <f>MEDIAN($C498)</f>
        <v>0</v>
      </c>
      <c r="AJ498" s="1">
        <f>MEDIAN($D498)</f>
        <v>0</v>
      </c>
      <c r="AK498" s="1">
        <f>MEDIAN($E498)</f>
        <v>0</v>
      </c>
      <c r="AL498" s="1">
        <f>MEDIAN($F498)</f>
        <v>0</v>
      </c>
      <c r="AM498" s="1">
        <f>MEDIAN($G498)</f>
        <v>0</v>
      </c>
      <c r="AN498" s="1">
        <f>MEDIAN($H498)</f>
        <v>0</v>
      </c>
      <c r="AO498" s="1">
        <f>MEDIAN($I498)</f>
        <v>0</v>
      </c>
      <c r="AP498" s="1">
        <f>MEDIAN($J498)</f>
        <v>0</v>
      </c>
      <c r="AQ498" s="1">
        <f>MEDIAN($K498)</f>
        <v>0</v>
      </c>
      <c r="AR498" s="1">
        <f>MEDIAN($M498)</f>
        <v>0</v>
      </c>
      <c r="AS498" s="1">
        <f>MEDIAN($N498)</f>
        <v>0</v>
      </c>
      <c r="AT498" s="1">
        <f>MEDIAN($P498)</f>
        <v>0</v>
      </c>
      <c r="AU498" s="1">
        <f>MEDIAN($Q498)</f>
        <v>0</v>
      </c>
      <c r="AV498" s="1">
        <f>MEDIAN($R498)</f>
        <v>0</v>
      </c>
      <c r="AW498" s="1">
        <f>MAX($B498)</f>
        <v>0</v>
      </c>
      <c r="AX498" s="1">
        <f>MAX($C498)</f>
        <v>0</v>
      </c>
      <c r="AY498" s="1">
        <f>MAX($D498)</f>
        <v>0</v>
      </c>
      <c r="AZ498" s="1">
        <f>MAX($E498)</f>
        <v>0</v>
      </c>
      <c r="BA498" s="1">
        <f>MAX($F498)</f>
        <v>0</v>
      </c>
      <c r="BB498" s="1">
        <f>MAX($G498)</f>
        <v>0</v>
      </c>
      <c r="BC498" s="1">
        <f>MAX($H498)</f>
        <v>0</v>
      </c>
      <c r="BD498" s="1">
        <f>MAX($I498)</f>
        <v>0</v>
      </c>
      <c r="BE498" s="1">
        <f>MAX($J498)</f>
        <v>0</v>
      </c>
      <c r="BF498" s="1">
        <f>MAX($K498)</f>
        <v>0</v>
      </c>
      <c r="BG498" s="1">
        <f>MAX($M498)</f>
        <v>0</v>
      </c>
      <c r="BH498" s="1">
        <f>MAX($N498)</f>
        <v>0</v>
      </c>
      <c r="BI498" s="1">
        <f>MAX($P498)</f>
        <v>0</v>
      </c>
      <c r="BJ498" s="1">
        <f>MAX($Q498)</f>
        <v>0</v>
      </c>
      <c r="BK498" s="1">
        <f>MAX($R498)</f>
        <v>0</v>
      </c>
    </row>
    <row r="499" spans="1:63">
      <c r="A499" s="1" t="s">
        <v>13</v>
      </c>
      <c r="B499" s="1">
        <v>0</v>
      </c>
      <c r="C499" s="1">
        <v>0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0.018</v>
      </c>
      <c r="J499" s="1">
        <v>3000</v>
      </c>
      <c r="K499" s="1">
        <v>0</v>
      </c>
      <c r="L499" s="1" t="s">
        <v>503</v>
      </c>
      <c r="M499" s="1">
        <v>0</v>
      </c>
      <c r="N499" s="1">
        <v>0</v>
      </c>
      <c r="O499" s="1" t="s">
        <v>507</v>
      </c>
      <c r="P499" s="1">
        <v>1500</v>
      </c>
      <c r="Q499" s="1">
        <v>1</v>
      </c>
      <c r="R499" s="1">
        <v>0</v>
      </c>
      <c r="S499" s="1">
        <f>MIN($B499)</f>
        <v>0</v>
      </c>
      <c r="T499" s="1">
        <f>MIN($C499)</f>
        <v>0</v>
      </c>
      <c r="U499" s="1">
        <f>MIN($D499)</f>
        <v>0</v>
      </c>
      <c r="V499" s="1">
        <f>MIN($E499)</f>
        <v>0</v>
      </c>
      <c r="W499" s="1">
        <f>MIN($F499)</f>
        <v>0</v>
      </c>
      <c r="X499" s="1">
        <f>MIN($G499)</f>
        <v>0</v>
      </c>
      <c r="Y499" s="1">
        <f>MIN($H499)</f>
        <v>0</v>
      </c>
      <c r="Z499" s="1">
        <f>MIN($I499)</f>
        <v>0</v>
      </c>
      <c r="AA499" s="1">
        <f>MIN($J499)</f>
        <v>0</v>
      </c>
      <c r="AB499" s="1">
        <f>MIN($K499)</f>
        <v>0</v>
      </c>
      <c r="AC499" s="1">
        <f>MIN($M499)</f>
        <v>0</v>
      </c>
      <c r="AD499" s="1">
        <f>MIN($N499)</f>
        <v>0</v>
      </c>
      <c r="AE499" s="1">
        <f>MIN($P499)</f>
        <v>0</v>
      </c>
      <c r="AF499" s="1">
        <f>MIN($Q499)</f>
        <v>0</v>
      </c>
      <c r="AG499" s="1">
        <f>MIN($R499)</f>
        <v>0</v>
      </c>
      <c r="AH499" s="1">
        <f>MEDIAN($B499)</f>
        <v>0</v>
      </c>
      <c r="AI499" s="1">
        <f>MEDIAN($C499)</f>
        <v>0</v>
      </c>
      <c r="AJ499" s="1">
        <f>MEDIAN($D499)</f>
        <v>0</v>
      </c>
      <c r="AK499" s="1">
        <f>MEDIAN($E499)</f>
        <v>0</v>
      </c>
      <c r="AL499" s="1">
        <f>MEDIAN($F499)</f>
        <v>0</v>
      </c>
      <c r="AM499" s="1">
        <f>MEDIAN($G499)</f>
        <v>0</v>
      </c>
      <c r="AN499" s="1">
        <f>MEDIAN($H499)</f>
        <v>0</v>
      </c>
      <c r="AO499" s="1">
        <f>MEDIAN($I499)</f>
        <v>0</v>
      </c>
      <c r="AP499" s="1">
        <f>MEDIAN($J499)</f>
        <v>0</v>
      </c>
      <c r="AQ499" s="1">
        <f>MEDIAN($K499)</f>
        <v>0</v>
      </c>
      <c r="AR499" s="1">
        <f>MEDIAN($M499)</f>
        <v>0</v>
      </c>
      <c r="AS499" s="1">
        <f>MEDIAN($N499)</f>
        <v>0</v>
      </c>
      <c r="AT499" s="1">
        <f>MEDIAN($P499)</f>
        <v>0</v>
      </c>
      <c r="AU499" s="1">
        <f>MEDIAN($Q499)</f>
        <v>0</v>
      </c>
      <c r="AV499" s="1">
        <f>MEDIAN($R499)</f>
        <v>0</v>
      </c>
      <c r="AW499" s="1">
        <f>MAX($B499)</f>
        <v>0</v>
      </c>
      <c r="AX499" s="1">
        <f>MAX($C499)</f>
        <v>0</v>
      </c>
      <c r="AY499" s="1">
        <f>MAX($D499)</f>
        <v>0</v>
      </c>
      <c r="AZ499" s="1">
        <f>MAX($E499)</f>
        <v>0</v>
      </c>
      <c r="BA499" s="1">
        <f>MAX($F499)</f>
        <v>0</v>
      </c>
      <c r="BB499" s="1">
        <f>MAX($G499)</f>
        <v>0</v>
      </c>
      <c r="BC499" s="1">
        <f>MAX($H499)</f>
        <v>0</v>
      </c>
      <c r="BD499" s="1">
        <f>MAX($I499)</f>
        <v>0</v>
      </c>
      <c r="BE499" s="1">
        <f>MAX($J499)</f>
        <v>0</v>
      </c>
      <c r="BF499" s="1">
        <f>MAX($K499)</f>
        <v>0</v>
      </c>
      <c r="BG499" s="1">
        <f>MAX($M499)</f>
        <v>0</v>
      </c>
      <c r="BH499" s="1">
        <f>MAX($N499)</f>
        <v>0</v>
      </c>
      <c r="BI499" s="1">
        <f>MAX($P499)</f>
        <v>0</v>
      </c>
      <c r="BJ499" s="1">
        <f>MAX($Q499)</f>
        <v>0</v>
      </c>
      <c r="BK499" s="1">
        <f>MAX($R499)</f>
        <v>0</v>
      </c>
    </row>
    <row r="500" spans="1:63">
      <c r="A500" s="1" t="s">
        <v>14</v>
      </c>
      <c r="B500" s="1">
        <v>0</v>
      </c>
      <c r="C500" s="1">
        <v>0</v>
      </c>
      <c r="D500" s="1">
        <v>0</v>
      </c>
      <c r="E500" s="1">
        <v>0</v>
      </c>
      <c r="F500" s="1">
        <v>0</v>
      </c>
      <c r="G500" s="1">
        <v>0</v>
      </c>
      <c r="H500" s="1">
        <v>0</v>
      </c>
      <c r="I500" s="1">
        <v>0.023</v>
      </c>
      <c r="J500" s="1">
        <v>3000</v>
      </c>
      <c r="K500" s="1">
        <v>0</v>
      </c>
      <c r="L500" s="1" t="s">
        <v>503</v>
      </c>
      <c r="M500" s="1">
        <v>0</v>
      </c>
      <c r="N500" s="1">
        <v>0</v>
      </c>
      <c r="O500" s="1" t="s">
        <v>507</v>
      </c>
      <c r="P500" s="1">
        <v>1500</v>
      </c>
      <c r="Q500" s="1">
        <v>1</v>
      </c>
      <c r="R500" s="1">
        <v>0</v>
      </c>
      <c r="S500" s="1">
        <f>MIN($B500)</f>
        <v>0</v>
      </c>
      <c r="T500" s="1">
        <f>MIN($C500)</f>
        <v>0</v>
      </c>
      <c r="U500" s="1">
        <f>MIN($D500)</f>
        <v>0</v>
      </c>
      <c r="V500" s="1">
        <f>MIN($E500)</f>
        <v>0</v>
      </c>
      <c r="W500" s="1">
        <f>MIN($F500)</f>
        <v>0</v>
      </c>
      <c r="X500" s="1">
        <f>MIN($G500)</f>
        <v>0</v>
      </c>
      <c r="Y500" s="1">
        <f>MIN($H500)</f>
        <v>0</v>
      </c>
      <c r="Z500" s="1">
        <f>MIN($I500)</f>
        <v>0</v>
      </c>
      <c r="AA500" s="1">
        <f>MIN($J500)</f>
        <v>0</v>
      </c>
      <c r="AB500" s="1">
        <f>MIN($K500)</f>
        <v>0</v>
      </c>
      <c r="AC500" s="1">
        <f>MIN($M500)</f>
        <v>0</v>
      </c>
      <c r="AD500" s="1">
        <f>MIN($N500)</f>
        <v>0</v>
      </c>
      <c r="AE500" s="1">
        <f>MIN($P500)</f>
        <v>0</v>
      </c>
      <c r="AF500" s="1">
        <f>MIN($Q500)</f>
        <v>0</v>
      </c>
      <c r="AG500" s="1">
        <f>MIN($R500)</f>
        <v>0</v>
      </c>
      <c r="AH500" s="1">
        <f>MEDIAN($B500)</f>
        <v>0</v>
      </c>
      <c r="AI500" s="1">
        <f>MEDIAN($C500)</f>
        <v>0</v>
      </c>
      <c r="AJ500" s="1">
        <f>MEDIAN($D500)</f>
        <v>0</v>
      </c>
      <c r="AK500" s="1">
        <f>MEDIAN($E500)</f>
        <v>0</v>
      </c>
      <c r="AL500" s="1">
        <f>MEDIAN($F500)</f>
        <v>0</v>
      </c>
      <c r="AM500" s="1">
        <f>MEDIAN($G500)</f>
        <v>0</v>
      </c>
      <c r="AN500" s="1">
        <f>MEDIAN($H500)</f>
        <v>0</v>
      </c>
      <c r="AO500" s="1">
        <f>MEDIAN($I500)</f>
        <v>0</v>
      </c>
      <c r="AP500" s="1">
        <f>MEDIAN($J500)</f>
        <v>0</v>
      </c>
      <c r="AQ500" s="1">
        <f>MEDIAN($K500)</f>
        <v>0</v>
      </c>
      <c r="AR500" s="1">
        <f>MEDIAN($M500)</f>
        <v>0</v>
      </c>
      <c r="AS500" s="1">
        <f>MEDIAN($N500)</f>
        <v>0</v>
      </c>
      <c r="AT500" s="1">
        <f>MEDIAN($P500)</f>
        <v>0</v>
      </c>
      <c r="AU500" s="1">
        <f>MEDIAN($Q500)</f>
        <v>0</v>
      </c>
      <c r="AV500" s="1">
        <f>MEDIAN($R500)</f>
        <v>0</v>
      </c>
      <c r="AW500" s="1">
        <f>MAX($B500)</f>
        <v>0</v>
      </c>
      <c r="AX500" s="1">
        <f>MAX($C500)</f>
        <v>0</v>
      </c>
      <c r="AY500" s="1">
        <f>MAX($D500)</f>
        <v>0</v>
      </c>
      <c r="AZ500" s="1">
        <f>MAX($E500)</f>
        <v>0</v>
      </c>
      <c r="BA500" s="1">
        <f>MAX($F500)</f>
        <v>0</v>
      </c>
      <c r="BB500" s="1">
        <f>MAX($G500)</f>
        <v>0</v>
      </c>
      <c r="BC500" s="1">
        <f>MAX($H500)</f>
        <v>0</v>
      </c>
      <c r="BD500" s="1">
        <f>MAX($I500)</f>
        <v>0</v>
      </c>
      <c r="BE500" s="1">
        <f>MAX($J500)</f>
        <v>0</v>
      </c>
      <c r="BF500" s="1">
        <f>MAX($K500)</f>
        <v>0</v>
      </c>
      <c r="BG500" s="1">
        <f>MAX($M500)</f>
        <v>0</v>
      </c>
      <c r="BH500" s="1">
        <f>MAX($N500)</f>
        <v>0</v>
      </c>
      <c r="BI500" s="1">
        <f>MAX($P500)</f>
        <v>0</v>
      </c>
      <c r="BJ500" s="1">
        <f>MAX($Q500)</f>
        <v>0</v>
      </c>
      <c r="BK500" s="1">
        <f>MAX($R500)</f>
        <v>0</v>
      </c>
    </row>
    <row r="501" spans="1:63">
      <c r="A501" s="1" t="s">
        <v>15</v>
      </c>
      <c r="B501" s="1">
        <v>0</v>
      </c>
      <c r="C501" s="1">
        <v>0</v>
      </c>
      <c r="D501" s="1">
        <v>0</v>
      </c>
      <c r="E501" s="1">
        <v>0</v>
      </c>
      <c r="F501" s="1">
        <v>0</v>
      </c>
      <c r="G501" s="1">
        <v>0</v>
      </c>
      <c r="H501" s="1">
        <v>0</v>
      </c>
      <c r="I501" s="1">
        <v>0.019</v>
      </c>
      <c r="J501" s="1">
        <v>3000</v>
      </c>
      <c r="K501" s="1">
        <v>0</v>
      </c>
      <c r="L501" s="1" t="s">
        <v>503</v>
      </c>
      <c r="M501" s="1">
        <v>0</v>
      </c>
      <c r="N501" s="1">
        <v>0</v>
      </c>
      <c r="O501" s="1" t="s">
        <v>507</v>
      </c>
      <c r="P501" s="1">
        <v>1500</v>
      </c>
      <c r="Q501" s="1">
        <v>1</v>
      </c>
      <c r="R501" s="1">
        <v>0</v>
      </c>
      <c r="S501" s="1">
        <f>MIN($B501)</f>
        <v>0</v>
      </c>
      <c r="T501" s="1">
        <f>MIN($C501)</f>
        <v>0</v>
      </c>
      <c r="U501" s="1">
        <f>MIN($D501)</f>
        <v>0</v>
      </c>
      <c r="V501" s="1">
        <f>MIN($E501)</f>
        <v>0</v>
      </c>
      <c r="W501" s="1">
        <f>MIN($F501)</f>
        <v>0</v>
      </c>
      <c r="X501" s="1">
        <f>MIN($G501)</f>
        <v>0</v>
      </c>
      <c r="Y501" s="1">
        <f>MIN($H501)</f>
        <v>0</v>
      </c>
      <c r="Z501" s="1">
        <f>MIN($I501)</f>
        <v>0</v>
      </c>
      <c r="AA501" s="1">
        <f>MIN($J501)</f>
        <v>0</v>
      </c>
      <c r="AB501" s="1">
        <f>MIN($K501)</f>
        <v>0</v>
      </c>
      <c r="AC501" s="1">
        <f>MIN($M501)</f>
        <v>0</v>
      </c>
      <c r="AD501" s="1">
        <f>MIN($N501)</f>
        <v>0</v>
      </c>
      <c r="AE501" s="1">
        <f>MIN($P501)</f>
        <v>0</v>
      </c>
      <c r="AF501" s="1">
        <f>MIN($Q501)</f>
        <v>0</v>
      </c>
      <c r="AG501" s="1">
        <f>MIN($R501)</f>
        <v>0</v>
      </c>
      <c r="AH501" s="1">
        <f>MEDIAN($B501)</f>
        <v>0</v>
      </c>
      <c r="AI501" s="1">
        <f>MEDIAN($C501)</f>
        <v>0</v>
      </c>
      <c r="AJ501" s="1">
        <f>MEDIAN($D501)</f>
        <v>0</v>
      </c>
      <c r="AK501" s="1">
        <f>MEDIAN($E501)</f>
        <v>0</v>
      </c>
      <c r="AL501" s="1">
        <f>MEDIAN($F501)</f>
        <v>0</v>
      </c>
      <c r="AM501" s="1">
        <f>MEDIAN($G501)</f>
        <v>0</v>
      </c>
      <c r="AN501" s="1">
        <f>MEDIAN($H501)</f>
        <v>0</v>
      </c>
      <c r="AO501" s="1">
        <f>MEDIAN($I501)</f>
        <v>0</v>
      </c>
      <c r="AP501" s="1">
        <f>MEDIAN($J501)</f>
        <v>0</v>
      </c>
      <c r="AQ501" s="1">
        <f>MEDIAN($K501)</f>
        <v>0</v>
      </c>
      <c r="AR501" s="1">
        <f>MEDIAN($M501)</f>
        <v>0</v>
      </c>
      <c r="AS501" s="1">
        <f>MEDIAN($N501)</f>
        <v>0</v>
      </c>
      <c r="AT501" s="1">
        <f>MEDIAN($P501)</f>
        <v>0</v>
      </c>
      <c r="AU501" s="1">
        <f>MEDIAN($Q501)</f>
        <v>0</v>
      </c>
      <c r="AV501" s="1">
        <f>MEDIAN($R501)</f>
        <v>0</v>
      </c>
      <c r="AW501" s="1">
        <f>MAX($B501)</f>
        <v>0</v>
      </c>
      <c r="AX501" s="1">
        <f>MAX($C501)</f>
        <v>0</v>
      </c>
      <c r="AY501" s="1">
        <f>MAX($D501)</f>
        <v>0</v>
      </c>
      <c r="AZ501" s="1">
        <f>MAX($E501)</f>
        <v>0</v>
      </c>
      <c r="BA501" s="1">
        <f>MAX($F501)</f>
        <v>0</v>
      </c>
      <c r="BB501" s="1">
        <f>MAX($G501)</f>
        <v>0</v>
      </c>
      <c r="BC501" s="1">
        <f>MAX($H501)</f>
        <v>0</v>
      </c>
      <c r="BD501" s="1">
        <f>MAX($I501)</f>
        <v>0</v>
      </c>
      <c r="BE501" s="1">
        <f>MAX($J501)</f>
        <v>0</v>
      </c>
      <c r="BF501" s="1">
        <f>MAX($K501)</f>
        <v>0</v>
      </c>
      <c r="BG501" s="1">
        <f>MAX($M501)</f>
        <v>0</v>
      </c>
      <c r="BH501" s="1">
        <f>MAX($N501)</f>
        <v>0</v>
      </c>
      <c r="BI501" s="1">
        <f>MAX($P501)</f>
        <v>0</v>
      </c>
      <c r="BJ501" s="1">
        <f>MAX($Q501)</f>
        <v>0</v>
      </c>
      <c r="BK501" s="1">
        <f>MAX($R501)</f>
        <v>0</v>
      </c>
    </row>
    <row r="502" spans="1:63">
      <c r="A502" s="1" t="s">
        <v>16</v>
      </c>
      <c r="B502" s="1">
        <v>0</v>
      </c>
      <c r="C502" s="1">
        <v>0</v>
      </c>
      <c r="D502" s="1">
        <v>0</v>
      </c>
      <c r="E502" s="1">
        <v>0</v>
      </c>
      <c r="F502" s="1">
        <v>0</v>
      </c>
      <c r="G502" s="1">
        <v>0</v>
      </c>
      <c r="H502" s="1">
        <v>0</v>
      </c>
      <c r="I502" s="1">
        <v>0.018</v>
      </c>
      <c r="J502" s="1">
        <v>3000</v>
      </c>
      <c r="K502" s="1">
        <v>0</v>
      </c>
      <c r="L502" s="1" t="s">
        <v>503</v>
      </c>
      <c r="M502" s="1">
        <v>0</v>
      </c>
      <c r="N502" s="1">
        <v>0</v>
      </c>
      <c r="O502" s="1" t="s">
        <v>507</v>
      </c>
      <c r="P502" s="1">
        <v>1500</v>
      </c>
      <c r="Q502" s="1">
        <v>1</v>
      </c>
      <c r="R502" s="1">
        <v>0</v>
      </c>
      <c r="S502" s="1">
        <f>MIN($B502)</f>
        <v>0</v>
      </c>
      <c r="T502" s="1">
        <f>MIN($C502)</f>
        <v>0</v>
      </c>
      <c r="U502" s="1">
        <f>MIN($D502)</f>
        <v>0</v>
      </c>
      <c r="V502" s="1">
        <f>MIN($E502)</f>
        <v>0</v>
      </c>
      <c r="W502" s="1">
        <f>MIN($F502)</f>
        <v>0</v>
      </c>
      <c r="X502" s="1">
        <f>MIN($G502)</f>
        <v>0</v>
      </c>
      <c r="Y502" s="1">
        <f>MIN($H502)</f>
        <v>0</v>
      </c>
      <c r="Z502" s="1">
        <f>MIN($I502)</f>
        <v>0</v>
      </c>
      <c r="AA502" s="1">
        <f>MIN($J502)</f>
        <v>0</v>
      </c>
      <c r="AB502" s="1">
        <f>MIN($K502)</f>
        <v>0</v>
      </c>
      <c r="AC502" s="1">
        <f>MIN($M502)</f>
        <v>0</v>
      </c>
      <c r="AD502" s="1">
        <f>MIN($N502)</f>
        <v>0</v>
      </c>
      <c r="AE502" s="1">
        <f>MIN($P502)</f>
        <v>0</v>
      </c>
      <c r="AF502" s="1">
        <f>MIN($Q502)</f>
        <v>0</v>
      </c>
      <c r="AG502" s="1">
        <f>MIN($R502)</f>
        <v>0</v>
      </c>
      <c r="AH502" s="1">
        <f>MEDIAN($B502)</f>
        <v>0</v>
      </c>
      <c r="AI502" s="1">
        <f>MEDIAN($C502)</f>
        <v>0</v>
      </c>
      <c r="AJ502" s="1">
        <f>MEDIAN($D502)</f>
        <v>0</v>
      </c>
      <c r="AK502" s="1">
        <f>MEDIAN($E502)</f>
        <v>0</v>
      </c>
      <c r="AL502" s="1">
        <f>MEDIAN($F502)</f>
        <v>0</v>
      </c>
      <c r="AM502" s="1">
        <f>MEDIAN($G502)</f>
        <v>0</v>
      </c>
      <c r="AN502" s="1">
        <f>MEDIAN($H502)</f>
        <v>0</v>
      </c>
      <c r="AO502" s="1">
        <f>MEDIAN($I502)</f>
        <v>0</v>
      </c>
      <c r="AP502" s="1">
        <f>MEDIAN($J502)</f>
        <v>0</v>
      </c>
      <c r="AQ502" s="1">
        <f>MEDIAN($K502)</f>
        <v>0</v>
      </c>
      <c r="AR502" s="1">
        <f>MEDIAN($M502)</f>
        <v>0</v>
      </c>
      <c r="AS502" s="1">
        <f>MEDIAN($N502)</f>
        <v>0</v>
      </c>
      <c r="AT502" s="1">
        <f>MEDIAN($P502)</f>
        <v>0</v>
      </c>
      <c r="AU502" s="1">
        <f>MEDIAN($Q502)</f>
        <v>0</v>
      </c>
      <c r="AV502" s="1">
        <f>MEDIAN($R502)</f>
        <v>0</v>
      </c>
      <c r="AW502" s="1">
        <f>MAX($B502)</f>
        <v>0</v>
      </c>
      <c r="AX502" s="1">
        <f>MAX($C502)</f>
        <v>0</v>
      </c>
      <c r="AY502" s="1">
        <f>MAX($D502)</f>
        <v>0</v>
      </c>
      <c r="AZ502" s="1">
        <f>MAX($E502)</f>
        <v>0</v>
      </c>
      <c r="BA502" s="1">
        <f>MAX($F502)</f>
        <v>0</v>
      </c>
      <c r="BB502" s="1">
        <f>MAX($G502)</f>
        <v>0</v>
      </c>
      <c r="BC502" s="1">
        <f>MAX($H502)</f>
        <v>0</v>
      </c>
      <c r="BD502" s="1">
        <f>MAX($I502)</f>
        <v>0</v>
      </c>
      <c r="BE502" s="1">
        <f>MAX($J502)</f>
        <v>0</v>
      </c>
      <c r="BF502" s="1">
        <f>MAX($K502)</f>
        <v>0</v>
      </c>
      <c r="BG502" s="1">
        <f>MAX($M502)</f>
        <v>0</v>
      </c>
      <c r="BH502" s="1">
        <f>MAX($N502)</f>
        <v>0</v>
      </c>
      <c r="BI502" s="1">
        <f>MAX($P502)</f>
        <v>0</v>
      </c>
      <c r="BJ502" s="1">
        <f>MAX($Q502)</f>
        <v>0</v>
      </c>
      <c r="BK502" s="1">
        <f>MAX($R502)</f>
        <v>0</v>
      </c>
    </row>
    <row r="503" spans="1:63">
      <c r="A503" s="1" t="s">
        <v>17</v>
      </c>
      <c r="B503" s="1">
        <v>0</v>
      </c>
      <c r="C503" s="1">
        <v>0</v>
      </c>
      <c r="D503" s="1">
        <v>0</v>
      </c>
      <c r="E503" s="1">
        <v>0</v>
      </c>
      <c r="F503" s="1">
        <v>0</v>
      </c>
      <c r="G503" s="1">
        <v>0</v>
      </c>
      <c r="H503" s="1">
        <v>0</v>
      </c>
      <c r="I503" s="1">
        <v>0.021</v>
      </c>
      <c r="J503" s="1">
        <v>3000</v>
      </c>
      <c r="K503" s="1">
        <v>0</v>
      </c>
      <c r="L503" s="1" t="s">
        <v>503</v>
      </c>
      <c r="M503" s="1">
        <v>0</v>
      </c>
      <c r="N503" s="1">
        <v>0</v>
      </c>
      <c r="O503" s="1" t="s">
        <v>507</v>
      </c>
      <c r="P503" s="1">
        <v>1500</v>
      </c>
      <c r="Q503" s="1">
        <v>1</v>
      </c>
      <c r="R503" s="1">
        <v>0</v>
      </c>
      <c r="S503" s="1">
        <f>MIN($B503)</f>
        <v>0</v>
      </c>
      <c r="T503" s="1">
        <f>MIN($C503)</f>
        <v>0</v>
      </c>
      <c r="U503" s="1">
        <f>MIN($D503)</f>
        <v>0</v>
      </c>
      <c r="V503" s="1">
        <f>MIN($E503)</f>
        <v>0</v>
      </c>
      <c r="W503" s="1">
        <f>MIN($F503)</f>
        <v>0</v>
      </c>
      <c r="X503" s="1">
        <f>MIN($G503)</f>
        <v>0</v>
      </c>
      <c r="Y503" s="1">
        <f>MIN($H503)</f>
        <v>0</v>
      </c>
      <c r="Z503" s="1">
        <f>MIN($I503)</f>
        <v>0</v>
      </c>
      <c r="AA503" s="1">
        <f>MIN($J503)</f>
        <v>0</v>
      </c>
      <c r="AB503" s="1">
        <f>MIN($K503)</f>
        <v>0</v>
      </c>
      <c r="AC503" s="1">
        <f>MIN($M503)</f>
        <v>0</v>
      </c>
      <c r="AD503" s="1">
        <f>MIN($N503)</f>
        <v>0</v>
      </c>
      <c r="AE503" s="1">
        <f>MIN($P503)</f>
        <v>0</v>
      </c>
      <c r="AF503" s="1">
        <f>MIN($Q503)</f>
        <v>0</v>
      </c>
      <c r="AG503" s="1">
        <f>MIN($R503)</f>
        <v>0</v>
      </c>
      <c r="AH503" s="1">
        <f>MEDIAN($B503)</f>
        <v>0</v>
      </c>
      <c r="AI503" s="1">
        <f>MEDIAN($C503)</f>
        <v>0</v>
      </c>
      <c r="AJ503" s="1">
        <f>MEDIAN($D503)</f>
        <v>0</v>
      </c>
      <c r="AK503" s="1">
        <f>MEDIAN($E503)</f>
        <v>0</v>
      </c>
      <c r="AL503" s="1">
        <f>MEDIAN($F503)</f>
        <v>0</v>
      </c>
      <c r="AM503" s="1">
        <f>MEDIAN($G503)</f>
        <v>0</v>
      </c>
      <c r="AN503" s="1">
        <f>MEDIAN($H503)</f>
        <v>0</v>
      </c>
      <c r="AO503" s="1">
        <f>MEDIAN($I503)</f>
        <v>0</v>
      </c>
      <c r="AP503" s="1">
        <f>MEDIAN($J503)</f>
        <v>0</v>
      </c>
      <c r="AQ503" s="1">
        <f>MEDIAN($K503)</f>
        <v>0</v>
      </c>
      <c r="AR503" s="1">
        <f>MEDIAN($M503)</f>
        <v>0</v>
      </c>
      <c r="AS503" s="1">
        <f>MEDIAN($N503)</f>
        <v>0</v>
      </c>
      <c r="AT503" s="1">
        <f>MEDIAN($P503)</f>
        <v>0</v>
      </c>
      <c r="AU503" s="1">
        <f>MEDIAN($Q503)</f>
        <v>0</v>
      </c>
      <c r="AV503" s="1">
        <f>MEDIAN($R503)</f>
        <v>0</v>
      </c>
      <c r="AW503" s="1">
        <f>MAX($B503)</f>
        <v>0</v>
      </c>
      <c r="AX503" s="1">
        <f>MAX($C503)</f>
        <v>0</v>
      </c>
      <c r="AY503" s="1">
        <f>MAX($D503)</f>
        <v>0</v>
      </c>
      <c r="AZ503" s="1">
        <f>MAX($E503)</f>
        <v>0</v>
      </c>
      <c r="BA503" s="1">
        <f>MAX($F503)</f>
        <v>0</v>
      </c>
      <c r="BB503" s="1">
        <f>MAX($G503)</f>
        <v>0</v>
      </c>
      <c r="BC503" s="1">
        <f>MAX($H503)</f>
        <v>0</v>
      </c>
      <c r="BD503" s="1">
        <f>MAX($I503)</f>
        <v>0</v>
      </c>
      <c r="BE503" s="1">
        <f>MAX($J503)</f>
        <v>0</v>
      </c>
      <c r="BF503" s="1">
        <f>MAX($K503)</f>
        <v>0</v>
      </c>
      <c r="BG503" s="1">
        <f>MAX($M503)</f>
        <v>0</v>
      </c>
      <c r="BH503" s="1">
        <f>MAX($N503)</f>
        <v>0</v>
      </c>
      <c r="BI503" s="1">
        <f>MAX($P503)</f>
        <v>0</v>
      </c>
      <c r="BJ503" s="1">
        <f>MAX($Q503)</f>
        <v>0</v>
      </c>
      <c r="BK503" s="1">
        <f>MAX($R503)</f>
        <v>0</v>
      </c>
    </row>
    <row r="504" spans="1:63">
      <c r="A504" s="1" t="s">
        <v>18</v>
      </c>
      <c r="B504" s="1">
        <v>0</v>
      </c>
      <c r="C504" s="1">
        <v>0</v>
      </c>
      <c r="D504" s="1">
        <v>0</v>
      </c>
      <c r="E504" s="1">
        <v>0</v>
      </c>
      <c r="F504" s="1">
        <v>0</v>
      </c>
      <c r="G504" s="1">
        <v>0</v>
      </c>
      <c r="H504" s="1">
        <v>0</v>
      </c>
      <c r="I504" s="1">
        <v>0.018</v>
      </c>
      <c r="J504" s="1">
        <v>3000</v>
      </c>
      <c r="K504" s="1">
        <v>0</v>
      </c>
      <c r="L504" s="1" t="s">
        <v>503</v>
      </c>
      <c r="M504" s="1">
        <v>0</v>
      </c>
      <c r="N504" s="1">
        <v>0</v>
      </c>
      <c r="O504" s="1" t="s">
        <v>507</v>
      </c>
      <c r="P504" s="1">
        <v>1500</v>
      </c>
      <c r="Q504" s="1">
        <v>1</v>
      </c>
      <c r="R504" s="1">
        <v>0</v>
      </c>
      <c r="S504" s="1">
        <f>MIN($B504)</f>
        <v>0</v>
      </c>
      <c r="T504" s="1">
        <f>MIN($C504)</f>
        <v>0</v>
      </c>
      <c r="U504" s="1">
        <f>MIN($D504)</f>
        <v>0</v>
      </c>
      <c r="V504" s="1">
        <f>MIN($E504)</f>
        <v>0</v>
      </c>
      <c r="W504" s="1">
        <f>MIN($F504)</f>
        <v>0</v>
      </c>
      <c r="X504" s="1">
        <f>MIN($G504)</f>
        <v>0</v>
      </c>
      <c r="Y504" s="1">
        <f>MIN($H504)</f>
        <v>0</v>
      </c>
      <c r="Z504" s="1">
        <f>MIN($I504)</f>
        <v>0</v>
      </c>
      <c r="AA504" s="1">
        <f>MIN($J504)</f>
        <v>0</v>
      </c>
      <c r="AB504" s="1">
        <f>MIN($K504)</f>
        <v>0</v>
      </c>
      <c r="AC504" s="1">
        <f>MIN($M504)</f>
        <v>0</v>
      </c>
      <c r="AD504" s="1">
        <f>MIN($N504)</f>
        <v>0</v>
      </c>
      <c r="AE504" s="1">
        <f>MIN($P504)</f>
        <v>0</v>
      </c>
      <c r="AF504" s="1">
        <f>MIN($Q504)</f>
        <v>0</v>
      </c>
      <c r="AG504" s="1">
        <f>MIN($R504)</f>
        <v>0</v>
      </c>
      <c r="AH504" s="1">
        <f>MEDIAN($B504)</f>
        <v>0</v>
      </c>
      <c r="AI504" s="1">
        <f>MEDIAN($C504)</f>
        <v>0</v>
      </c>
      <c r="AJ504" s="1">
        <f>MEDIAN($D504)</f>
        <v>0</v>
      </c>
      <c r="AK504" s="1">
        <f>MEDIAN($E504)</f>
        <v>0</v>
      </c>
      <c r="AL504" s="1">
        <f>MEDIAN($F504)</f>
        <v>0</v>
      </c>
      <c r="AM504" s="1">
        <f>MEDIAN($G504)</f>
        <v>0</v>
      </c>
      <c r="AN504" s="1">
        <f>MEDIAN($H504)</f>
        <v>0</v>
      </c>
      <c r="AO504" s="1">
        <f>MEDIAN($I504)</f>
        <v>0</v>
      </c>
      <c r="AP504" s="1">
        <f>MEDIAN($J504)</f>
        <v>0</v>
      </c>
      <c r="AQ504" s="1">
        <f>MEDIAN($K504)</f>
        <v>0</v>
      </c>
      <c r="AR504" s="1">
        <f>MEDIAN($M504)</f>
        <v>0</v>
      </c>
      <c r="AS504" s="1">
        <f>MEDIAN($N504)</f>
        <v>0</v>
      </c>
      <c r="AT504" s="1">
        <f>MEDIAN($P504)</f>
        <v>0</v>
      </c>
      <c r="AU504" s="1">
        <f>MEDIAN($Q504)</f>
        <v>0</v>
      </c>
      <c r="AV504" s="1">
        <f>MEDIAN($R504)</f>
        <v>0</v>
      </c>
      <c r="AW504" s="1">
        <f>MAX($B504)</f>
        <v>0</v>
      </c>
      <c r="AX504" s="1">
        <f>MAX($C504)</f>
        <v>0</v>
      </c>
      <c r="AY504" s="1">
        <f>MAX($D504)</f>
        <v>0</v>
      </c>
      <c r="AZ504" s="1">
        <f>MAX($E504)</f>
        <v>0</v>
      </c>
      <c r="BA504" s="1">
        <f>MAX($F504)</f>
        <v>0</v>
      </c>
      <c r="BB504" s="1">
        <f>MAX($G504)</f>
        <v>0</v>
      </c>
      <c r="BC504" s="1">
        <f>MAX($H504)</f>
        <v>0</v>
      </c>
      <c r="BD504" s="1">
        <f>MAX($I504)</f>
        <v>0</v>
      </c>
      <c r="BE504" s="1">
        <f>MAX($J504)</f>
        <v>0</v>
      </c>
      <c r="BF504" s="1">
        <f>MAX($K504)</f>
        <v>0</v>
      </c>
      <c r="BG504" s="1">
        <f>MAX($M504)</f>
        <v>0</v>
      </c>
      <c r="BH504" s="1">
        <f>MAX($N504)</f>
        <v>0</v>
      </c>
      <c r="BI504" s="1">
        <f>MAX($P504)</f>
        <v>0</v>
      </c>
      <c r="BJ504" s="1">
        <f>MAX($Q504)</f>
        <v>0</v>
      </c>
      <c r="BK504" s="1">
        <f>MAX($R504)</f>
        <v>0</v>
      </c>
    </row>
    <row r="505" spans="1:63">
      <c r="A505" s="1" t="s">
        <v>19</v>
      </c>
      <c r="B505" s="1">
        <v>0</v>
      </c>
      <c r="C505" s="1">
        <v>0</v>
      </c>
      <c r="D505" s="1">
        <v>0</v>
      </c>
      <c r="E505" s="1">
        <v>0</v>
      </c>
      <c r="F505" s="1">
        <v>0</v>
      </c>
      <c r="G505" s="1">
        <v>0</v>
      </c>
      <c r="H505" s="1">
        <v>0</v>
      </c>
      <c r="I505" s="1">
        <v>0.024</v>
      </c>
      <c r="J505" s="1">
        <v>3000</v>
      </c>
      <c r="K505" s="1">
        <v>0</v>
      </c>
      <c r="L505" s="1" t="s">
        <v>503</v>
      </c>
      <c r="M505" s="1">
        <v>0</v>
      </c>
      <c r="N505" s="1">
        <v>0</v>
      </c>
      <c r="O505" s="1" t="s">
        <v>507</v>
      </c>
      <c r="P505" s="1">
        <v>1500</v>
      </c>
      <c r="Q505" s="1">
        <v>1</v>
      </c>
      <c r="R505" s="1">
        <v>0</v>
      </c>
      <c r="S505" s="1">
        <f>MIN($B505)</f>
        <v>0</v>
      </c>
      <c r="T505" s="1">
        <f>MIN($C505)</f>
        <v>0</v>
      </c>
      <c r="U505" s="1">
        <f>MIN($D505)</f>
        <v>0</v>
      </c>
      <c r="V505" s="1">
        <f>MIN($E505)</f>
        <v>0</v>
      </c>
      <c r="W505" s="1">
        <f>MIN($F505)</f>
        <v>0</v>
      </c>
      <c r="X505" s="1">
        <f>MIN($G505)</f>
        <v>0</v>
      </c>
      <c r="Y505" s="1">
        <f>MIN($H505)</f>
        <v>0</v>
      </c>
      <c r="Z505" s="1">
        <f>MIN($I505)</f>
        <v>0</v>
      </c>
      <c r="AA505" s="1">
        <f>MIN($J505)</f>
        <v>0</v>
      </c>
      <c r="AB505" s="1">
        <f>MIN($K505)</f>
        <v>0</v>
      </c>
      <c r="AC505" s="1">
        <f>MIN($M505)</f>
        <v>0</v>
      </c>
      <c r="AD505" s="1">
        <f>MIN($N505)</f>
        <v>0</v>
      </c>
      <c r="AE505" s="1">
        <f>MIN($P505)</f>
        <v>0</v>
      </c>
      <c r="AF505" s="1">
        <f>MIN($Q505)</f>
        <v>0</v>
      </c>
      <c r="AG505" s="1">
        <f>MIN($R505)</f>
        <v>0</v>
      </c>
      <c r="AH505" s="1">
        <f>MEDIAN($B505)</f>
        <v>0</v>
      </c>
      <c r="AI505" s="1">
        <f>MEDIAN($C505)</f>
        <v>0</v>
      </c>
      <c r="AJ505" s="1">
        <f>MEDIAN($D505)</f>
        <v>0</v>
      </c>
      <c r="AK505" s="1">
        <f>MEDIAN($E505)</f>
        <v>0</v>
      </c>
      <c r="AL505" s="1">
        <f>MEDIAN($F505)</f>
        <v>0</v>
      </c>
      <c r="AM505" s="1">
        <f>MEDIAN($G505)</f>
        <v>0</v>
      </c>
      <c r="AN505" s="1">
        <f>MEDIAN($H505)</f>
        <v>0</v>
      </c>
      <c r="AO505" s="1">
        <f>MEDIAN($I505)</f>
        <v>0</v>
      </c>
      <c r="AP505" s="1">
        <f>MEDIAN($J505)</f>
        <v>0</v>
      </c>
      <c r="AQ505" s="1">
        <f>MEDIAN($K505)</f>
        <v>0</v>
      </c>
      <c r="AR505" s="1">
        <f>MEDIAN($M505)</f>
        <v>0</v>
      </c>
      <c r="AS505" s="1">
        <f>MEDIAN($N505)</f>
        <v>0</v>
      </c>
      <c r="AT505" s="1">
        <f>MEDIAN($P505)</f>
        <v>0</v>
      </c>
      <c r="AU505" s="1">
        <f>MEDIAN($Q505)</f>
        <v>0</v>
      </c>
      <c r="AV505" s="1">
        <f>MEDIAN($R505)</f>
        <v>0</v>
      </c>
      <c r="AW505" s="1">
        <f>MAX($B505)</f>
        <v>0</v>
      </c>
      <c r="AX505" s="1">
        <f>MAX($C505)</f>
        <v>0</v>
      </c>
      <c r="AY505" s="1">
        <f>MAX($D505)</f>
        <v>0</v>
      </c>
      <c r="AZ505" s="1">
        <f>MAX($E505)</f>
        <v>0</v>
      </c>
      <c r="BA505" s="1">
        <f>MAX($F505)</f>
        <v>0</v>
      </c>
      <c r="BB505" s="1">
        <f>MAX($G505)</f>
        <v>0</v>
      </c>
      <c r="BC505" s="1">
        <f>MAX($H505)</f>
        <v>0</v>
      </c>
      <c r="BD505" s="1">
        <f>MAX($I505)</f>
        <v>0</v>
      </c>
      <c r="BE505" s="1">
        <f>MAX($J505)</f>
        <v>0</v>
      </c>
      <c r="BF505" s="1">
        <f>MAX($K505)</f>
        <v>0</v>
      </c>
      <c r="BG505" s="1">
        <f>MAX($M505)</f>
        <v>0</v>
      </c>
      <c r="BH505" s="1">
        <f>MAX($N505)</f>
        <v>0</v>
      </c>
      <c r="BI505" s="1">
        <f>MAX($P505)</f>
        <v>0</v>
      </c>
      <c r="BJ505" s="1">
        <f>MAX($Q505)</f>
        <v>0</v>
      </c>
      <c r="BK505" s="1">
        <f>MAX($R505)</f>
        <v>0</v>
      </c>
    </row>
    <row r="506" spans="1:63">
      <c r="A506" s="1" t="s">
        <v>20</v>
      </c>
      <c r="B506" s="1">
        <v>0</v>
      </c>
      <c r="C506" s="1">
        <v>0</v>
      </c>
      <c r="D506" s="1">
        <v>0</v>
      </c>
      <c r="E506" s="1">
        <v>0</v>
      </c>
      <c r="F506" s="1">
        <v>0</v>
      </c>
      <c r="G506" s="1">
        <v>0</v>
      </c>
      <c r="H506" s="1">
        <v>0</v>
      </c>
      <c r="I506" s="1">
        <v>0.018</v>
      </c>
      <c r="J506" s="1">
        <v>3000</v>
      </c>
      <c r="K506" s="1">
        <v>0</v>
      </c>
      <c r="L506" s="1" t="s">
        <v>503</v>
      </c>
      <c r="M506" s="1">
        <v>0</v>
      </c>
      <c r="N506" s="1">
        <v>0</v>
      </c>
      <c r="O506" s="1" t="s">
        <v>507</v>
      </c>
      <c r="P506" s="1">
        <v>1500</v>
      </c>
      <c r="Q506" s="1">
        <v>1</v>
      </c>
      <c r="R506" s="1">
        <v>0</v>
      </c>
      <c r="S506" s="1">
        <f>MIN($B506)</f>
        <v>0</v>
      </c>
      <c r="T506" s="1">
        <f>MIN($C506)</f>
        <v>0</v>
      </c>
      <c r="U506" s="1">
        <f>MIN($D506)</f>
        <v>0</v>
      </c>
      <c r="V506" s="1">
        <f>MIN($E506)</f>
        <v>0</v>
      </c>
      <c r="W506" s="1">
        <f>MIN($F506)</f>
        <v>0</v>
      </c>
      <c r="X506" s="1">
        <f>MIN($G506)</f>
        <v>0</v>
      </c>
      <c r="Y506" s="1">
        <f>MIN($H506)</f>
        <v>0</v>
      </c>
      <c r="Z506" s="1">
        <f>MIN($I506)</f>
        <v>0</v>
      </c>
      <c r="AA506" s="1">
        <f>MIN($J506)</f>
        <v>0</v>
      </c>
      <c r="AB506" s="1">
        <f>MIN($K506)</f>
        <v>0</v>
      </c>
      <c r="AC506" s="1">
        <f>MIN($M506)</f>
        <v>0</v>
      </c>
      <c r="AD506" s="1">
        <f>MIN($N506)</f>
        <v>0</v>
      </c>
      <c r="AE506" s="1">
        <f>MIN($P506)</f>
        <v>0</v>
      </c>
      <c r="AF506" s="1">
        <f>MIN($Q506)</f>
        <v>0</v>
      </c>
      <c r="AG506" s="1">
        <f>MIN($R506)</f>
        <v>0</v>
      </c>
      <c r="AH506" s="1">
        <f>MEDIAN($B506)</f>
        <v>0</v>
      </c>
      <c r="AI506" s="1">
        <f>MEDIAN($C506)</f>
        <v>0</v>
      </c>
      <c r="AJ506" s="1">
        <f>MEDIAN($D506)</f>
        <v>0</v>
      </c>
      <c r="AK506" s="1">
        <f>MEDIAN($E506)</f>
        <v>0</v>
      </c>
      <c r="AL506" s="1">
        <f>MEDIAN($F506)</f>
        <v>0</v>
      </c>
      <c r="AM506" s="1">
        <f>MEDIAN($G506)</f>
        <v>0</v>
      </c>
      <c r="AN506" s="1">
        <f>MEDIAN($H506)</f>
        <v>0</v>
      </c>
      <c r="AO506" s="1">
        <f>MEDIAN($I506)</f>
        <v>0</v>
      </c>
      <c r="AP506" s="1">
        <f>MEDIAN($J506)</f>
        <v>0</v>
      </c>
      <c r="AQ506" s="1">
        <f>MEDIAN($K506)</f>
        <v>0</v>
      </c>
      <c r="AR506" s="1">
        <f>MEDIAN($M506)</f>
        <v>0</v>
      </c>
      <c r="AS506" s="1">
        <f>MEDIAN($N506)</f>
        <v>0</v>
      </c>
      <c r="AT506" s="1">
        <f>MEDIAN($P506)</f>
        <v>0</v>
      </c>
      <c r="AU506" s="1">
        <f>MEDIAN($Q506)</f>
        <v>0</v>
      </c>
      <c r="AV506" s="1">
        <f>MEDIAN($R506)</f>
        <v>0</v>
      </c>
      <c r="AW506" s="1">
        <f>MAX($B506)</f>
        <v>0</v>
      </c>
      <c r="AX506" s="1">
        <f>MAX($C506)</f>
        <v>0</v>
      </c>
      <c r="AY506" s="1">
        <f>MAX($D506)</f>
        <v>0</v>
      </c>
      <c r="AZ506" s="1">
        <f>MAX($E506)</f>
        <v>0</v>
      </c>
      <c r="BA506" s="1">
        <f>MAX($F506)</f>
        <v>0</v>
      </c>
      <c r="BB506" s="1">
        <f>MAX($G506)</f>
        <v>0</v>
      </c>
      <c r="BC506" s="1">
        <f>MAX($H506)</f>
        <v>0</v>
      </c>
      <c r="BD506" s="1">
        <f>MAX($I506)</f>
        <v>0</v>
      </c>
      <c r="BE506" s="1">
        <f>MAX($J506)</f>
        <v>0</v>
      </c>
      <c r="BF506" s="1">
        <f>MAX($K506)</f>
        <v>0</v>
      </c>
      <c r="BG506" s="1">
        <f>MAX($M506)</f>
        <v>0</v>
      </c>
      <c r="BH506" s="1">
        <f>MAX($N506)</f>
        <v>0</v>
      </c>
      <c r="BI506" s="1">
        <f>MAX($P506)</f>
        <v>0</v>
      </c>
      <c r="BJ506" s="1">
        <f>MAX($Q506)</f>
        <v>0</v>
      </c>
      <c r="BK506" s="1">
        <f>MAX($R506)</f>
        <v>0</v>
      </c>
    </row>
    <row r="507" spans="1:63">
      <c r="A507" s="1" t="s">
        <v>21</v>
      </c>
      <c r="B507" s="1">
        <v>0</v>
      </c>
      <c r="C507" s="1">
        <v>0</v>
      </c>
      <c r="D507" s="1">
        <v>0</v>
      </c>
      <c r="E507" s="1">
        <v>0</v>
      </c>
      <c r="F507" s="1">
        <v>0</v>
      </c>
      <c r="G507" s="1">
        <v>0</v>
      </c>
      <c r="H507" s="1">
        <v>0</v>
      </c>
      <c r="I507" s="1">
        <v>0.019</v>
      </c>
      <c r="J507" s="1">
        <v>3000</v>
      </c>
      <c r="K507" s="1">
        <v>0</v>
      </c>
      <c r="L507" s="1" t="s">
        <v>503</v>
      </c>
      <c r="M507" s="1">
        <v>0</v>
      </c>
      <c r="N507" s="1">
        <v>0</v>
      </c>
      <c r="O507" s="1" t="s">
        <v>507</v>
      </c>
      <c r="P507" s="1">
        <v>1500</v>
      </c>
      <c r="Q507" s="1">
        <v>1</v>
      </c>
      <c r="R507" s="1">
        <v>0</v>
      </c>
      <c r="S507" s="1">
        <f>MIN($B507)</f>
        <v>0</v>
      </c>
      <c r="T507" s="1">
        <f>MIN($C507)</f>
        <v>0</v>
      </c>
      <c r="U507" s="1">
        <f>MIN($D507)</f>
        <v>0</v>
      </c>
      <c r="V507" s="1">
        <f>MIN($E507)</f>
        <v>0</v>
      </c>
      <c r="W507" s="1">
        <f>MIN($F507)</f>
        <v>0</v>
      </c>
      <c r="X507" s="1">
        <f>MIN($G507)</f>
        <v>0</v>
      </c>
      <c r="Y507" s="1">
        <f>MIN($H507)</f>
        <v>0</v>
      </c>
      <c r="Z507" s="1">
        <f>MIN($I507)</f>
        <v>0</v>
      </c>
      <c r="AA507" s="1">
        <f>MIN($J507)</f>
        <v>0</v>
      </c>
      <c r="AB507" s="1">
        <f>MIN($K507)</f>
        <v>0</v>
      </c>
      <c r="AC507" s="1">
        <f>MIN($M507)</f>
        <v>0</v>
      </c>
      <c r="AD507" s="1">
        <f>MIN($N507)</f>
        <v>0</v>
      </c>
      <c r="AE507" s="1">
        <f>MIN($P507)</f>
        <v>0</v>
      </c>
      <c r="AF507" s="1">
        <f>MIN($Q507)</f>
        <v>0</v>
      </c>
      <c r="AG507" s="1">
        <f>MIN($R507)</f>
        <v>0</v>
      </c>
      <c r="AH507" s="1">
        <f>MEDIAN($B507)</f>
        <v>0</v>
      </c>
      <c r="AI507" s="1">
        <f>MEDIAN($C507)</f>
        <v>0</v>
      </c>
      <c r="AJ507" s="1">
        <f>MEDIAN($D507)</f>
        <v>0</v>
      </c>
      <c r="AK507" s="1">
        <f>MEDIAN($E507)</f>
        <v>0</v>
      </c>
      <c r="AL507" s="1">
        <f>MEDIAN($F507)</f>
        <v>0</v>
      </c>
      <c r="AM507" s="1">
        <f>MEDIAN($G507)</f>
        <v>0</v>
      </c>
      <c r="AN507" s="1">
        <f>MEDIAN($H507)</f>
        <v>0</v>
      </c>
      <c r="AO507" s="1">
        <f>MEDIAN($I507)</f>
        <v>0</v>
      </c>
      <c r="AP507" s="1">
        <f>MEDIAN($J507)</f>
        <v>0</v>
      </c>
      <c r="AQ507" s="1">
        <f>MEDIAN($K507)</f>
        <v>0</v>
      </c>
      <c r="AR507" s="1">
        <f>MEDIAN($M507)</f>
        <v>0</v>
      </c>
      <c r="AS507" s="1">
        <f>MEDIAN($N507)</f>
        <v>0</v>
      </c>
      <c r="AT507" s="1">
        <f>MEDIAN($P507)</f>
        <v>0</v>
      </c>
      <c r="AU507" s="1">
        <f>MEDIAN($Q507)</f>
        <v>0</v>
      </c>
      <c r="AV507" s="1">
        <f>MEDIAN($R507)</f>
        <v>0</v>
      </c>
      <c r="AW507" s="1">
        <f>MAX($B507)</f>
        <v>0</v>
      </c>
      <c r="AX507" s="1">
        <f>MAX($C507)</f>
        <v>0</v>
      </c>
      <c r="AY507" s="1">
        <f>MAX($D507)</f>
        <v>0</v>
      </c>
      <c r="AZ507" s="1">
        <f>MAX($E507)</f>
        <v>0</v>
      </c>
      <c r="BA507" s="1">
        <f>MAX($F507)</f>
        <v>0</v>
      </c>
      <c r="BB507" s="1">
        <f>MAX($G507)</f>
        <v>0</v>
      </c>
      <c r="BC507" s="1">
        <f>MAX($H507)</f>
        <v>0</v>
      </c>
      <c r="BD507" s="1">
        <f>MAX($I507)</f>
        <v>0</v>
      </c>
      <c r="BE507" s="1">
        <f>MAX($J507)</f>
        <v>0</v>
      </c>
      <c r="BF507" s="1">
        <f>MAX($K507)</f>
        <v>0</v>
      </c>
      <c r="BG507" s="1">
        <f>MAX($M507)</f>
        <v>0</v>
      </c>
      <c r="BH507" s="1">
        <f>MAX($N507)</f>
        <v>0</v>
      </c>
      <c r="BI507" s="1">
        <f>MAX($P507)</f>
        <v>0</v>
      </c>
      <c r="BJ507" s="1">
        <f>MAX($Q507)</f>
        <v>0</v>
      </c>
      <c r="BK507" s="1">
        <f>MAX($R507)</f>
        <v>0</v>
      </c>
    </row>
    <row r="508" spans="1:63">
      <c r="A508" s="1" t="s">
        <v>22</v>
      </c>
      <c r="B508" s="1">
        <v>0</v>
      </c>
      <c r="C508" s="1">
        <v>0</v>
      </c>
      <c r="D508" s="1">
        <v>0</v>
      </c>
      <c r="E508" s="1">
        <v>0</v>
      </c>
      <c r="F508" s="1">
        <v>0</v>
      </c>
      <c r="G508" s="1">
        <v>0</v>
      </c>
      <c r="H508" s="1">
        <v>0</v>
      </c>
      <c r="I508" s="1">
        <v>0.018</v>
      </c>
      <c r="J508" s="1">
        <v>3000</v>
      </c>
      <c r="K508" s="1">
        <v>0</v>
      </c>
      <c r="L508" s="1" t="s">
        <v>503</v>
      </c>
      <c r="M508" s="1">
        <v>0</v>
      </c>
      <c r="N508" s="1">
        <v>0</v>
      </c>
      <c r="O508" s="1" t="s">
        <v>507</v>
      </c>
      <c r="P508" s="1">
        <v>1500</v>
      </c>
      <c r="Q508" s="1">
        <v>1</v>
      </c>
      <c r="R508" s="1">
        <v>0</v>
      </c>
      <c r="S508" s="1">
        <f>MIN($B508)</f>
        <v>0</v>
      </c>
      <c r="T508" s="1">
        <f>MIN($C508)</f>
        <v>0</v>
      </c>
      <c r="U508" s="1">
        <f>MIN($D508)</f>
        <v>0</v>
      </c>
      <c r="V508" s="1">
        <f>MIN($E508)</f>
        <v>0</v>
      </c>
      <c r="W508" s="1">
        <f>MIN($F508)</f>
        <v>0</v>
      </c>
      <c r="X508" s="1">
        <f>MIN($G508)</f>
        <v>0</v>
      </c>
      <c r="Y508" s="1">
        <f>MIN($H508)</f>
        <v>0</v>
      </c>
      <c r="Z508" s="1">
        <f>MIN($I508)</f>
        <v>0</v>
      </c>
      <c r="AA508" s="1">
        <f>MIN($J508)</f>
        <v>0</v>
      </c>
      <c r="AB508" s="1">
        <f>MIN($K508)</f>
        <v>0</v>
      </c>
      <c r="AC508" s="1">
        <f>MIN($M508)</f>
        <v>0</v>
      </c>
      <c r="AD508" s="1">
        <f>MIN($N508)</f>
        <v>0</v>
      </c>
      <c r="AE508" s="1">
        <f>MIN($P508)</f>
        <v>0</v>
      </c>
      <c r="AF508" s="1">
        <f>MIN($Q508)</f>
        <v>0</v>
      </c>
      <c r="AG508" s="1">
        <f>MIN($R508)</f>
        <v>0</v>
      </c>
      <c r="AH508" s="1">
        <f>MEDIAN($B508)</f>
        <v>0</v>
      </c>
      <c r="AI508" s="1">
        <f>MEDIAN($C508)</f>
        <v>0</v>
      </c>
      <c r="AJ508" s="1">
        <f>MEDIAN($D508)</f>
        <v>0</v>
      </c>
      <c r="AK508" s="1">
        <f>MEDIAN($E508)</f>
        <v>0</v>
      </c>
      <c r="AL508" s="1">
        <f>MEDIAN($F508)</f>
        <v>0</v>
      </c>
      <c r="AM508" s="1">
        <f>MEDIAN($G508)</f>
        <v>0</v>
      </c>
      <c r="AN508" s="1">
        <f>MEDIAN($H508)</f>
        <v>0</v>
      </c>
      <c r="AO508" s="1">
        <f>MEDIAN($I508)</f>
        <v>0</v>
      </c>
      <c r="AP508" s="1">
        <f>MEDIAN($J508)</f>
        <v>0</v>
      </c>
      <c r="AQ508" s="1">
        <f>MEDIAN($K508)</f>
        <v>0</v>
      </c>
      <c r="AR508" s="1">
        <f>MEDIAN($M508)</f>
        <v>0</v>
      </c>
      <c r="AS508" s="1">
        <f>MEDIAN($N508)</f>
        <v>0</v>
      </c>
      <c r="AT508" s="1">
        <f>MEDIAN($P508)</f>
        <v>0</v>
      </c>
      <c r="AU508" s="1">
        <f>MEDIAN($Q508)</f>
        <v>0</v>
      </c>
      <c r="AV508" s="1">
        <f>MEDIAN($R508)</f>
        <v>0</v>
      </c>
      <c r="AW508" s="1">
        <f>MAX($B508)</f>
        <v>0</v>
      </c>
      <c r="AX508" s="1">
        <f>MAX($C508)</f>
        <v>0</v>
      </c>
      <c r="AY508" s="1">
        <f>MAX($D508)</f>
        <v>0</v>
      </c>
      <c r="AZ508" s="1">
        <f>MAX($E508)</f>
        <v>0</v>
      </c>
      <c r="BA508" s="1">
        <f>MAX($F508)</f>
        <v>0</v>
      </c>
      <c r="BB508" s="1">
        <f>MAX($G508)</f>
        <v>0</v>
      </c>
      <c r="BC508" s="1">
        <f>MAX($H508)</f>
        <v>0</v>
      </c>
      <c r="BD508" s="1">
        <f>MAX($I508)</f>
        <v>0</v>
      </c>
      <c r="BE508" s="1">
        <f>MAX($J508)</f>
        <v>0</v>
      </c>
      <c r="BF508" s="1">
        <f>MAX($K508)</f>
        <v>0</v>
      </c>
      <c r="BG508" s="1">
        <f>MAX($M508)</f>
        <v>0</v>
      </c>
      <c r="BH508" s="1">
        <f>MAX($N508)</f>
        <v>0</v>
      </c>
      <c r="BI508" s="1">
        <f>MAX($P508)</f>
        <v>0</v>
      </c>
      <c r="BJ508" s="1">
        <f>MAX($Q508)</f>
        <v>0</v>
      </c>
      <c r="BK508" s="1">
        <f>MAX($R508)</f>
        <v>0</v>
      </c>
    </row>
    <row r="509" spans="1:63">
      <c r="A509" s="1" t="s">
        <v>23</v>
      </c>
      <c r="B509" s="1">
        <v>0</v>
      </c>
      <c r="C509" s="1">
        <v>0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0.019</v>
      </c>
      <c r="J509" s="1">
        <v>3000</v>
      </c>
      <c r="K509" s="1">
        <v>0</v>
      </c>
      <c r="L509" s="1" t="s">
        <v>503</v>
      </c>
      <c r="M509" s="1">
        <v>0</v>
      </c>
      <c r="N509" s="1">
        <v>0</v>
      </c>
      <c r="O509" s="1" t="s">
        <v>507</v>
      </c>
      <c r="P509" s="1">
        <v>1500</v>
      </c>
      <c r="Q509" s="1">
        <v>1</v>
      </c>
      <c r="R509" s="1">
        <v>0</v>
      </c>
      <c r="S509" s="1">
        <f>MIN($B509)</f>
        <v>0</v>
      </c>
      <c r="T509" s="1">
        <f>MIN($C509)</f>
        <v>0</v>
      </c>
      <c r="U509" s="1">
        <f>MIN($D509)</f>
        <v>0</v>
      </c>
      <c r="V509" s="1">
        <f>MIN($E509)</f>
        <v>0</v>
      </c>
      <c r="W509" s="1">
        <f>MIN($F509)</f>
        <v>0</v>
      </c>
      <c r="X509" s="1">
        <f>MIN($G509)</f>
        <v>0</v>
      </c>
      <c r="Y509" s="1">
        <f>MIN($H509)</f>
        <v>0</v>
      </c>
      <c r="Z509" s="1">
        <f>MIN($I509)</f>
        <v>0</v>
      </c>
      <c r="AA509" s="1">
        <f>MIN($J509)</f>
        <v>0</v>
      </c>
      <c r="AB509" s="1">
        <f>MIN($K509)</f>
        <v>0</v>
      </c>
      <c r="AC509" s="1">
        <f>MIN($M509)</f>
        <v>0</v>
      </c>
      <c r="AD509" s="1">
        <f>MIN($N509)</f>
        <v>0</v>
      </c>
      <c r="AE509" s="1">
        <f>MIN($P509)</f>
        <v>0</v>
      </c>
      <c r="AF509" s="1">
        <f>MIN($Q509)</f>
        <v>0</v>
      </c>
      <c r="AG509" s="1">
        <f>MIN($R509)</f>
        <v>0</v>
      </c>
      <c r="AH509" s="1">
        <f>MEDIAN($B509)</f>
        <v>0</v>
      </c>
      <c r="AI509" s="1">
        <f>MEDIAN($C509)</f>
        <v>0</v>
      </c>
      <c r="AJ509" s="1">
        <f>MEDIAN($D509)</f>
        <v>0</v>
      </c>
      <c r="AK509" s="1">
        <f>MEDIAN($E509)</f>
        <v>0</v>
      </c>
      <c r="AL509" s="1">
        <f>MEDIAN($F509)</f>
        <v>0</v>
      </c>
      <c r="AM509" s="1">
        <f>MEDIAN($G509)</f>
        <v>0</v>
      </c>
      <c r="AN509" s="1">
        <f>MEDIAN($H509)</f>
        <v>0</v>
      </c>
      <c r="AO509" s="1">
        <f>MEDIAN($I509)</f>
        <v>0</v>
      </c>
      <c r="AP509" s="1">
        <f>MEDIAN($J509)</f>
        <v>0</v>
      </c>
      <c r="AQ509" s="1">
        <f>MEDIAN($K509)</f>
        <v>0</v>
      </c>
      <c r="AR509" s="1">
        <f>MEDIAN($M509)</f>
        <v>0</v>
      </c>
      <c r="AS509" s="1">
        <f>MEDIAN($N509)</f>
        <v>0</v>
      </c>
      <c r="AT509" s="1">
        <f>MEDIAN($P509)</f>
        <v>0</v>
      </c>
      <c r="AU509" s="1">
        <f>MEDIAN($Q509)</f>
        <v>0</v>
      </c>
      <c r="AV509" s="1">
        <f>MEDIAN($R509)</f>
        <v>0</v>
      </c>
      <c r="AW509" s="1">
        <f>MAX($B509)</f>
        <v>0</v>
      </c>
      <c r="AX509" s="1">
        <f>MAX($C509)</f>
        <v>0</v>
      </c>
      <c r="AY509" s="1">
        <f>MAX($D509)</f>
        <v>0</v>
      </c>
      <c r="AZ509" s="1">
        <f>MAX($E509)</f>
        <v>0</v>
      </c>
      <c r="BA509" s="1">
        <f>MAX($F509)</f>
        <v>0</v>
      </c>
      <c r="BB509" s="1">
        <f>MAX($G509)</f>
        <v>0</v>
      </c>
      <c r="BC509" s="1">
        <f>MAX($H509)</f>
        <v>0</v>
      </c>
      <c r="BD509" s="1">
        <f>MAX($I509)</f>
        <v>0</v>
      </c>
      <c r="BE509" s="1">
        <f>MAX($J509)</f>
        <v>0</v>
      </c>
      <c r="BF509" s="1">
        <f>MAX($K509)</f>
        <v>0</v>
      </c>
      <c r="BG509" s="1">
        <f>MAX($M509)</f>
        <v>0</v>
      </c>
      <c r="BH509" s="1">
        <f>MAX($N509)</f>
        <v>0</v>
      </c>
      <c r="BI509" s="1">
        <f>MAX($P509)</f>
        <v>0</v>
      </c>
      <c r="BJ509" s="1">
        <f>MAX($Q509)</f>
        <v>0</v>
      </c>
      <c r="BK509" s="1">
        <f>MAX($R509)</f>
        <v>0</v>
      </c>
    </row>
    <row r="510" spans="1:63">
      <c r="A510" s="1" t="s">
        <v>24</v>
      </c>
      <c r="B510" s="1">
        <v>0</v>
      </c>
      <c r="C510" s="1">
        <v>0</v>
      </c>
      <c r="D510" s="1">
        <v>0</v>
      </c>
      <c r="E510" s="1">
        <v>0</v>
      </c>
      <c r="F510" s="1">
        <v>0</v>
      </c>
      <c r="G510" s="1">
        <v>0</v>
      </c>
      <c r="H510" s="1">
        <v>0</v>
      </c>
      <c r="I510" s="1">
        <v>0.018</v>
      </c>
      <c r="J510" s="1">
        <v>3000</v>
      </c>
      <c r="K510" s="1">
        <v>0</v>
      </c>
      <c r="L510" s="1" t="s">
        <v>503</v>
      </c>
      <c r="M510" s="1">
        <v>0</v>
      </c>
      <c r="N510" s="1">
        <v>0</v>
      </c>
      <c r="O510" s="1" t="s">
        <v>507</v>
      </c>
      <c r="P510" s="1">
        <v>1500</v>
      </c>
      <c r="Q510" s="1">
        <v>1</v>
      </c>
      <c r="R510" s="1">
        <v>0</v>
      </c>
      <c r="S510" s="1">
        <f>MIN($B510)</f>
        <v>0</v>
      </c>
      <c r="T510" s="1">
        <f>MIN($C510)</f>
        <v>0</v>
      </c>
      <c r="U510" s="1">
        <f>MIN($D510)</f>
        <v>0</v>
      </c>
      <c r="V510" s="1">
        <f>MIN($E510)</f>
        <v>0</v>
      </c>
      <c r="W510" s="1">
        <f>MIN($F510)</f>
        <v>0</v>
      </c>
      <c r="X510" s="1">
        <f>MIN($G510)</f>
        <v>0</v>
      </c>
      <c r="Y510" s="1">
        <f>MIN($H510)</f>
        <v>0</v>
      </c>
      <c r="Z510" s="1">
        <f>MIN($I510)</f>
        <v>0</v>
      </c>
      <c r="AA510" s="1">
        <f>MIN($J510)</f>
        <v>0</v>
      </c>
      <c r="AB510" s="1">
        <f>MIN($K510)</f>
        <v>0</v>
      </c>
      <c r="AC510" s="1">
        <f>MIN($M510)</f>
        <v>0</v>
      </c>
      <c r="AD510" s="1">
        <f>MIN($N510)</f>
        <v>0</v>
      </c>
      <c r="AE510" s="1">
        <f>MIN($P510)</f>
        <v>0</v>
      </c>
      <c r="AF510" s="1">
        <f>MIN($Q510)</f>
        <v>0</v>
      </c>
      <c r="AG510" s="1">
        <f>MIN($R510)</f>
        <v>0</v>
      </c>
      <c r="AH510" s="1">
        <f>MEDIAN($B510)</f>
        <v>0</v>
      </c>
      <c r="AI510" s="1">
        <f>MEDIAN($C510)</f>
        <v>0</v>
      </c>
      <c r="AJ510" s="1">
        <f>MEDIAN($D510)</f>
        <v>0</v>
      </c>
      <c r="AK510" s="1">
        <f>MEDIAN($E510)</f>
        <v>0</v>
      </c>
      <c r="AL510" s="1">
        <f>MEDIAN($F510)</f>
        <v>0</v>
      </c>
      <c r="AM510" s="1">
        <f>MEDIAN($G510)</f>
        <v>0</v>
      </c>
      <c r="AN510" s="1">
        <f>MEDIAN($H510)</f>
        <v>0</v>
      </c>
      <c r="AO510" s="1">
        <f>MEDIAN($I510)</f>
        <v>0</v>
      </c>
      <c r="AP510" s="1">
        <f>MEDIAN($J510)</f>
        <v>0</v>
      </c>
      <c r="AQ510" s="1">
        <f>MEDIAN($K510)</f>
        <v>0</v>
      </c>
      <c r="AR510" s="1">
        <f>MEDIAN($M510)</f>
        <v>0</v>
      </c>
      <c r="AS510" s="1">
        <f>MEDIAN($N510)</f>
        <v>0</v>
      </c>
      <c r="AT510" s="1">
        <f>MEDIAN($P510)</f>
        <v>0</v>
      </c>
      <c r="AU510" s="1">
        <f>MEDIAN($Q510)</f>
        <v>0</v>
      </c>
      <c r="AV510" s="1">
        <f>MEDIAN($R510)</f>
        <v>0</v>
      </c>
      <c r="AW510" s="1">
        <f>MAX($B510)</f>
        <v>0</v>
      </c>
      <c r="AX510" s="1">
        <f>MAX($C510)</f>
        <v>0</v>
      </c>
      <c r="AY510" s="1">
        <f>MAX($D510)</f>
        <v>0</v>
      </c>
      <c r="AZ510" s="1">
        <f>MAX($E510)</f>
        <v>0</v>
      </c>
      <c r="BA510" s="1">
        <f>MAX($F510)</f>
        <v>0</v>
      </c>
      <c r="BB510" s="1">
        <f>MAX($G510)</f>
        <v>0</v>
      </c>
      <c r="BC510" s="1">
        <f>MAX($H510)</f>
        <v>0</v>
      </c>
      <c r="BD510" s="1">
        <f>MAX($I510)</f>
        <v>0</v>
      </c>
      <c r="BE510" s="1">
        <f>MAX($J510)</f>
        <v>0</v>
      </c>
      <c r="BF510" s="1">
        <f>MAX($K510)</f>
        <v>0</v>
      </c>
      <c r="BG510" s="1">
        <f>MAX($M510)</f>
        <v>0</v>
      </c>
      <c r="BH510" s="1">
        <f>MAX($N510)</f>
        <v>0</v>
      </c>
      <c r="BI510" s="1">
        <f>MAX($P510)</f>
        <v>0</v>
      </c>
      <c r="BJ510" s="1">
        <f>MAX($Q510)</f>
        <v>0</v>
      </c>
      <c r="BK510" s="1">
        <f>MAX($R510)</f>
        <v>0</v>
      </c>
    </row>
    <row r="511" spans="1:63">
      <c r="A511" s="1" t="s">
        <v>25</v>
      </c>
      <c r="B511" s="1">
        <v>0</v>
      </c>
      <c r="C511" s="1">
        <v>0</v>
      </c>
      <c r="D511" s="1">
        <v>0</v>
      </c>
      <c r="E511" s="1">
        <v>0</v>
      </c>
      <c r="F511" s="1">
        <v>0</v>
      </c>
      <c r="G511" s="1">
        <v>0</v>
      </c>
      <c r="H511" s="1">
        <v>0</v>
      </c>
      <c r="I511" s="1">
        <v>0.017</v>
      </c>
      <c r="J511" s="1">
        <v>3000</v>
      </c>
      <c r="K511" s="1">
        <v>0</v>
      </c>
      <c r="L511" s="1" t="s">
        <v>503</v>
      </c>
      <c r="M511" s="1">
        <v>0</v>
      </c>
      <c r="N511" s="1">
        <v>0</v>
      </c>
      <c r="O511" s="1" t="s">
        <v>507</v>
      </c>
      <c r="P511" s="1">
        <v>1500</v>
      </c>
      <c r="Q511" s="1">
        <v>1</v>
      </c>
      <c r="R511" s="1">
        <v>0</v>
      </c>
      <c r="S511" s="1">
        <f>MIN($B511)</f>
        <v>0</v>
      </c>
      <c r="T511" s="1">
        <f>MIN($C511)</f>
        <v>0</v>
      </c>
      <c r="U511" s="1">
        <f>MIN($D511)</f>
        <v>0</v>
      </c>
      <c r="V511" s="1">
        <f>MIN($E511)</f>
        <v>0</v>
      </c>
      <c r="W511" s="1">
        <f>MIN($F511)</f>
        <v>0</v>
      </c>
      <c r="X511" s="1">
        <f>MIN($G511)</f>
        <v>0</v>
      </c>
      <c r="Y511" s="1">
        <f>MIN($H511)</f>
        <v>0</v>
      </c>
      <c r="Z511" s="1">
        <f>MIN($I511)</f>
        <v>0</v>
      </c>
      <c r="AA511" s="1">
        <f>MIN($J511)</f>
        <v>0</v>
      </c>
      <c r="AB511" s="1">
        <f>MIN($K511)</f>
        <v>0</v>
      </c>
      <c r="AC511" s="1">
        <f>MIN($M511)</f>
        <v>0</v>
      </c>
      <c r="AD511" s="1">
        <f>MIN($N511)</f>
        <v>0</v>
      </c>
      <c r="AE511" s="1">
        <f>MIN($P511)</f>
        <v>0</v>
      </c>
      <c r="AF511" s="1">
        <f>MIN($Q511)</f>
        <v>0</v>
      </c>
      <c r="AG511" s="1">
        <f>MIN($R511)</f>
        <v>0</v>
      </c>
      <c r="AH511" s="1">
        <f>MEDIAN($B511)</f>
        <v>0</v>
      </c>
      <c r="AI511" s="1">
        <f>MEDIAN($C511)</f>
        <v>0</v>
      </c>
      <c r="AJ511" s="1">
        <f>MEDIAN($D511)</f>
        <v>0</v>
      </c>
      <c r="AK511" s="1">
        <f>MEDIAN($E511)</f>
        <v>0</v>
      </c>
      <c r="AL511" s="1">
        <f>MEDIAN($F511)</f>
        <v>0</v>
      </c>
      <c r="AM511" s="1">
        <f>MEDIAN($G511)</f>
        <v>0</v>
      </c>
      <c r="AN511" s="1">
        <f>MEDIAN($H511)</f>
        <v>0</v>
      </c>
      <c r="AO511" s="1">
        <f>MEDIAN($I511)</f>
        <v>0</v>
      </c>
      <c r="AP511" s="1">
        <f>MEDIAN($J511)</f>
        <v>0</v>
      </c>
      <c r="AQ511" s="1">
        <f>MEDIAN($K511)</f>
        <v>0</v>
      </c>
      <c r="AR511" s="1">
        <f>MEDIAN($M511)</f>
        <v>0</v>
      </c>
      <c r="AS511" s="1">
        <f>MEDIAN($N511)</f>
        <v>0</v>
      </c>
      <c r="AT511" s="1">
        <f>MEDIAN($P511)</f>
        <v>0</v>
      </c>
      <c r="AU511" s="1">
        <f>MEDIAN($Q511)</f>
        <v>0</v>
      </c>
      <c r="AV511" s="1">
        <f>MEDIAN($R511)</f>
        <v>0</v>
      </c>
      <c r="AW511" s="1">
        <f>MAX($B511)</f>
        <v>0</v>
      </c>
      <c r="AX511" s="1">
        <f>MAX($C511)</f>
        <v>0</v>
      </c>
      <c r="AY511" s="1">
        <f>MAX($D511)</f>
        <v>0</v>
      </c>
      <c r="AZ511" s="1">
        <f>MAX($E511)</f>
        <v>0</v>
      </c>
      <c r="BA511" s="1">
        <f>MAX($F511)</f>
        <v>0</v>
      </c>
      <c r="BB511" s="1">
        <f>MAX($G511)</f>
        <v>0</v>
      </c>
      <c r="BC511" s="1">
        <f>MAX($H511)</f>
        <v>0</v>
      </c>
      <c r="BD511" s="1">
        <f>MAX($I511)</f>
        <v>0</v>
      </c>
      <c r="BE511" s="1">
        <f>MAX($J511)</f>
        <v>0</v>
      </c>
      <c r="BF511" s="1">
        <f>MAX($K511)</f>
        <v>0</v>
      </c>
      <c r="BG511" s="1">
        <f>MAX($M511)</f>
        <v>0</v>
      </c>
      <c r="BH511" s="1">
        <f>MAX($N511)</f>
        <v>0</v>
      </c>
      <c r="BI511" s="1">
        <f>MAX($P511)</f>
        <v>0</v>
      </c>
      <c r="BJ511" s="1">
        <f>MAX($Q511)</f>
        <v>0</v>
      </c>
      <c r="BK511" s="1">
        <f>MAX($R511)</f>
        <v>0</v>
      </c>
    </row>
    <row r="512" spans="1:63">
      <c r="A512" s="1" t="s">
        <v>26</v>
      </c>
      <c r="B512" s="1">
        <v>0</v>
      </c>
      <c r="C512" s="1">
        <v>0</v>
      </c>
      <c r="D512" s="1">
        <v>0</v>
      </c>
      <c r="E512" s="1">
        <v>0</v>
      </c>
      <c r="F512" s="1">
        <v>0</v>
      </c>
      <c r="G512" s="1">
        <v>0</v>
      </c>
      <c r="H512" s="1">
        <v>0</v>
      </c>
      <c r="I512" s="1">
        <v>0.019</v>
      </c>
      <c r="J512" s="1">
        <v>3000</v>
      </c>
      <c r="K512" s="1">
        <v>0</v>
      </c>
      <c r="L512" s="1" t="s">
        <v>503</v>
      </c>
      <c r="M512" s="1">
        <v>0</v>
      </c>
      <c r="N512" s="1">
        <v>0</v>
      </c>
      <c r="O512" s="1" t="s">
        <v>507</v>
      </c>
      <c r="P512" s="1">
        <v>1500</v>
      </c>
      <c r="Q512" s="1">
        <v>1</v>
      </c>
      <c r="R512" s="1">
        <v>0</v>
      </c>
      <c r="S512" s="1">
        <f>MIN($B512)</f>
        <v>0</v>
      </c>
      <c r="T512" s="1">
        <f>MIN($C512)</f>
        <v>0</v>
      </c>
      <c r="U512" s="1">
        <f>MIN($D512)</f>
        <v>0</v>
      </c>
      <c r="V512" s="1">
        <f>MIN($E512)</f>
        <v>0</v>
      </c>
      <c r="W512" s="1">
        <f>MIN($F512)</f>
        <v>0</v>
      </c>
      <c r="X512" s="1">
        <f>MIN($G512)</f>
        <v>0</v>
      </c>
      <c r="Y512" s="1">
        <f>MIN($H512)</f>
        <v>0</v>
      </c>
      <c r="Z512" s="1">
        <f>MIN($I512)</f>
        <v>0</v>
      </c>
      <c r="AA512" s="1">
        <f>MIN($J512)</f>
        <v>0</v>
      </c>
      <c r="AB512" s="1">
        <f>MIN($K512)</f>
        <v>0</v>
      </c>
      <c r="AC512" s="1">
        <f>MIN($M512)</f>
        <v>0</v>
      </c>
      <c r="AD512" s="1">
        <f>MIN($N512)</f>
        <v>0</v>
      </c>
      <c r="AE512" s="1">
        <f>MIN($P512)</f>
        <v>0</v>
      </c>
      <c r="AF512" s="1">
        <f>MIN($Q512)</f>
        <v>0</v>
      </c>
      <c r="AG512" s="1">
        <f>MIN($R512)</f>
        <v>0</v>
      </c>
      <c r="AH512" s="1">
        <f>MEDIAN($B512)</f>
        <v>0</v>
      </c>
      <c r="AI512" s="1">
        <f>MEDIAN($C512)</f>
        <v>0</v>
      </c>
      <c r="AJ512" s="1">
        <f>MEDIAN($D512)</f>
        <v>0</v>
      </c>
      <c r="AK512" s="1">
        <f>MEDIAN($E512)</f>
        <v>0</v>
      </c>
      <c r="AL512" s="1">
        <f>MEDIAN($F512)</f>
        <v>0</v>
      </c>
      <c r="AM512" s="1">
        <f>MEDIAN($G512)</f>
        <v>0</v>
      </c>
      <c r="AN512" s="1">
        <f>MEDIAN($H512)</f>
        <v>0</v>
      </c>
      <c r="AO512" s="1">
        <f>MEDIAN($I512)</f>
        <v>0</v>
      </c>
      <c r="AP512" s="1">
        <f>MEDIAN($J512)</f>
        <v>0</v>
      </c>
      <c r="AQ512" s="1">
        <f>MEDIAN($K512)</f>
        <v>0</v>
      </c>
      <c r="AR512" s="1">
        <f>MEDIAN($M512)</f>
        <v>0</v>
      </c>
      <c r="AS512" s="1">
        <f>MEDIAN($N512)</f>
        <v>0</v>
      </c>
      <c r="AT512" s="1">
        <f>MEDIAN($P512)</f>
        <v>0</v>
      </c>
      <c r="AU512" s="1">
        <f>MEDIAN($Q512)</f>
        <v>0</v>
      </c>
      <c r="AV512" s="1">
        <f>MEDIAN($R512)</f>
        <v>0</v>
      </c>
      <c r="AW512" s="1">
        <f>MAX($B512)</f>
        <v>0</v>
      </c>
      <c r="AX512" s="1">
        <f>MAX($C512)</f>
        <v>0</v>
      </c>
      <c r="AY512" s="1">
        <f>MAX($D512)</f>
        <v>0</v>
      </c>
      <c r="AZ512" s="1">
        <f>MAX($E512)</f>
        <v>0</v>
      </c>
      <c r="BA512" s="1">
        <f>MAX($F512)</f>
        <v>0</v>
      </c>
      <c r="BB512" s="1">
        <f>MAX($G512)</f>
        <v>0</v>
      </c>
      <c r="BC512" s="1">
        <f>MAX($H512)</f>
        <v>0</v>
      </c>
      <c r="BD512" s="1">
        <f>MAX($I512)</f>
        <v>0</v>
      </c>
      <c r="BE512" s="1">
        <f>MAX($J512)</f>
        <v>0</v>
      </c>
      <c r="BF512" s="1">
        <f>MAX($K512)</f>
        <v>0</v>
      </c>
      <c r="BG512" s="1">
        <f>MAX($M512)</f>
        <v>0</v>
      </c>
      <c r="BH512" s="1">
        <f>MAX($N512)</f>
        <v>0</v>
      </c>
      <c r="BI512" s="1">
        <f>MAX($P512)</f>
        <v>0</v>
      </c>
      <c r="BJ512" s="1">
        <f>MAX($Q512)</f>
        <v>0</v>
      </c>
      <c r="BK512" s="1">
        <f>MAX($R512)</f>
        <v>0</v>
      </c>
    </row>
    <row r="513" spans="1:63">
      <c r="A513" s="1" t="s">
        <v>27</v>
      </c>
      <c r="B513" s="1">
        <v>0</v>
      </c>
      <c r="C513" s="1">
        <v>0</v>
      </c>
      <c r="D513" s="1">
        <v>0</v>
      </c>
      <c r="E513" s="1">
        <v>0</v>
      </c>
      <c r="F513" s="1">
        <v>0</v>
      </c>
      <c r="G513" s="1">
        <v>0</v>
      </c>
      <c r="H513" s="1">
        <v>0</v>
      </c>
      <c r="I513" s="1">
        <v>0.019</v>
      </c>
      <c r="J513" s="1">
        <v>3000</v>
      </c>
      <c r="K513" s="1">
        <v>0</v>
      </c>
      <c r="L513" s="1" t="s">
        <v>503</v>
      </c>
      <c r="M513" s="1">
        <v>0</v>
      </c>
      <c r="N513" s="1">
        <v>0</v>
      </c>
      <c r="O513" s="1" t="s">
        <v>507</v>
      </c>
      <c r="P513" s="1">
        <v>1500</v>
      </c>
      <c r="Q513" s="1">
        <v>1</v>
      </c>
      <c r="R513" s="1">
        <v>0</v>
      </c>
      <c r="S513" s="1">
        <f>MIN($B513)</f>
        <v>0</v>
      </c>
      <c r="T513" s="1">
        <f>MIN($C513)</f>
        <v>0</v>
      </c>
      <c r="U513" s="1">
        <f>MIN($D513)</f>
        <v>0</v>
      </c>
      <c r="V513" s="1">
        <f>MIN($E513)</f>
        <v>0</v>
      </c>
      <c r="W513" s="1">
        <f>MIN($F513)</f>
        <v>0</v>
      </c>
      <c r="X513" s="1">
        <f>MIN($G513)</f>
        <v>0</v>
      </c>
      <c r="Y513" s="1">
        <f>MIN($H513)</f>
        <v>0</v>
      </c>
      <c r="Z513" s="1">
        <f>MIN($I513)</f>
        <v>0</v>
      </c>
      <c r="AA513" s="1">
        <f>MIN($J513)</f>
        <v>0</v>
      </c>
      <c r="AB513" s="1">
        <f>MIN($K513)</f>
        <v>0</v>
      </c>
      <c r="AC513" s="1">
        <f>MIN($M513)</f>
        <v>0</v>
      </c>
      <c r="AD513" s="1">
        <f>MIN($N513)</f>
        <v>0</v>
      </c>
      <c r="AE513" s="1">
        <f>MIN($P513)</f>
        <v>0</v>
      </c>
      <c r="AF513" s="1">
        <f>MIN($Q513)</f>
        <v>0</v>
      </c>
      <c r="AG513" s="1">
        <f>MIN($R513)</f>
        <v>0</v>
      </c>
      <c r="AH513" s="1">
        <f>MEDIAN($B513)</f>
        <v>0</v>
      </c>
      <c r="AI513" s="1">
        <f>MEDIAN($C513)</f>
        <v>0</v>
      </c>
      <c r="AJ513" s="1">
        <f>MEDIAN($D513)</f>
        <v>0</v>
      </c>
      <c r="AK513" s="1">
        <f>MEDIAN($E513)</f>
        <v>0</v>
      </c>
      <c r="AL513" s="1">
        <f>MEDIAN($F513)</f>
        <v>0</v>
      </c>
      <c r="AM513" s="1">
        <f>MEDIAN($G513)</f>
        <v>0</v>
      </c>
      <c r="AN513" s="1">
        <f>MEDIAN($H513)</f>
        <v>0</v>
      </c>
      <c r="AO513" s="1">
        <f>MEDIAN($I513)</f>
        <v>0</v>
      </c>
      <c r="AP513" s="1">
        <f>MEDIAN($J513)</f>
        <v>0</v>
      </c>
      <c r="AQ513" s="1">
        <f>MEDIAN($K513)</f>
        <v>0</v>
      </c>
      <c r="AR513" s="1">
        <f>MEDIAN($M513)</f>
        <v>0</v>
      </c>
      <c r="AS513" s="1">
        <f>MEDIAN($N513)</f>
        <v>0</v>
      </c>
      <c r="AT513" s="1">
        <f>MEDIAN($P513)</f>
        <v>0</v>
      </c>
      <c r="AU513" s="1">
        <f>MEDIAN($Q513)</f>
        <v>0</v>
      </c>
      <c r="AV513" s="1">
        <f>MEDIAN($R513)</f>
        <v>0</v>
      </c>
      <c r="AW513" s="1">
        <f>MAX($B513)</f>
        <v>0</v>
      </c>
      <c r="AX513" s="1">
        <f>MAX($C513)</f>
        <v>0</v>
      </c>
      <c r="AY513" s="1">
        <f>MAX($D513)</f>
        <v>0</v>
      </c>
      <c r="AZ513" s="1">
        <f>MAX($E513)</f>
        <v>0</v>
      </c>
      <c r="BA513" s="1">
        <f>MAX($F513)</f>
        <v>0</v>
      </c>
      <c r="BB513" s="1">
        <f>MAX($G513)</f>
        <v>0</v>
      </c>
      <c r="BC513" s="1">
        <f>MAX($H513)</f>
        <v>0</v>
      </c>
      <c r="BD513" s="1">
        <f>MAX($I513)</f>
        <v>0</v>
      </c>
      <c r="BE513" s="1">
        <f>MAX($J513)</f>
        <v>0</v>
      </c>
      <c r="BF513" s="1">
        <f>MAX($K513)</f>
        <v>0</v>
      </c>
      <c r="BG513" s="1">
        <f>MAX($M513)</f>
        <v>0</v>
      </c>
      <c r="BH513" s="1">
        <f>MAX($N513)</f>
        <v>0</v>
      </c>
      <c r="BI513" s="1">
        <f>MAX($P513)</f>
        <v>0</v>
      </c>
      <c r="BJ513" s="1">
        <f>MAX($Q513)</f>
        <v>0</v>
      </c>
      <c r="BK513" s="1">
        <f>MAX($R513)</f>
        <v>0</v>
      </c>
    </row>
    <row r="514" spans="1:63">
      <c r="A514" s="1" t="s">
        <v>28</v>
      </c>
      <c r="B514" s="1">
        <v>0</v>
      </c>
      <c r="C514" s="1">
        <v>0</v>
      </c>
      <c r="D514" s="1">
        <v>0</v>
      </c>
      <c r="E514" s="1">
        <v>0</v>
      </c>
      <c r="F514" s="1">
        <v>0</v>
      </c>
      <c r="G514" s="1">
        <v>0</v>
      </c>
      <c r="H514" s="1">
        <v>0</v>
      </c>
      <c r="I514" s="1">
        <v>0.019</v>
      </c>
      <c r="J514" s="1">
        <v>3000</v>
      </c>
      <c r="K514" s="1">
        <v>0</v>
      </c>
      <c r="L514" s="1" t="s">
        <v>503</v>
      </c>
      <c r="M514" s="1">
        <v>0</v>
      </c>
      <c r="N514" s="1">
        <v>0</v>
      </c>
      <c r="O514" s="1" t="s">
        <v>507</v>
      </c>
      <c r="P514" s="1">
        <v>1500</v>
      </c>
      <c r="Q514" s="1">
        <v>1</v>
      </c>
      <c r="R514" s="1">
        <v>0</v>
      </c>
      <c r="S514" s="1">
        <f>MIN($B514)</f>
        <v>0</v>
      </c>
      <c r="T514" s="1">
        <f>MIN($C514)</f>
        <v>0</v>
      </c>
      <c r="U514" s="1">
        <f>MIN($D514)</f>
        <v>0</v>
      </c>
      <c r="V514" s="1">
        <f>MIN($E514)</f>
        <v>0</v>
      </c>
      <c r="W514" s="1">
        <f>MIN($F514)</f>
        <v>0</v>
      </c>
      <c r="X514" s="1">
        <f>MIN($G514)</f>
        <v>0</v>
      </c>
      <c r="Y514" s="1">
        <f>MIN($H514)</f>
        <v>0</v>
      </c>
      <c r="Z514" s="1">
        <f>MIN($I514)</f>
        <v>0</v>
      </c>
      <c r="AA514" s="1">
        <f>MIN($J514)</f>
        <v>0</v>
      </c>
      <c r="AB514" s="1">
        <f>MIN($K514)</f>
        <v>0</v>
      </c>
      <c r="AC514" s="1">
        <f>MIN($M514)</f>
        <v>0</v>
      </c>
      <c r="AD514" s="1">
        <f>MIN($N514)</f>
        <v>0</v>
      </c>
      <c r="AE514" s="1">
        <f>MIN($P514)</f>
        <v>0</v>
      </c>
      <c r="AF514" s="1">
        <f>MIN($Q514)</f>
        <v>0</v>
      </c>
      <c r="AG514" s="1">
        <f>MIN($R514)</f>
        <v>0</v>
      </c>
      <c r="AH514" s="1">
        <f>MEDIAN($B514)</f>
        <v>0</v>
      </c>
      <c r="AI514" s="1">
        <f>MEDIAN($C514)</f>
        <v>0</v>
      </c>
      <c r="AJ514" s="1">
        <f>MEDIAN($D514)</f>
        <v>0</v>
      </c>
      <c r="AK514" s="1">
        <f>MEDIAN($E514)</f>
        <v>0</v>
      </c>
      <c r="AL514" s="1">
        <f>MEDIAN($F514)</f>
        <v>0</v>
      </c>
      <c r="AM514" s="1">
        <f>MEDIAN($G514)</f>
        <v>0</v>
      </c>
      <c r="AN514" s="1">
        <f>MEDIAN($H514)</f>
        <v>0</v>
      </c>
      <c r="AO514" s="1">
        <f>MEDIAN($I514)</f>
        <v>0</v>
      </c>
      <c r="AP514" s="1">
        <f>MEDIAN($J514)</f>
        <v>0</v>
      </c>
      <c r="AQ514" s="1">
        <f>MEDIAN($K514)</f>
        <v>0</v>
      </c>
      <c r="AR514" s="1">
        <f>MEDIAN($M514)</f>
        <v>0</v>
      </c>
      <c r="AS514" s="1">
        <f>MEDIAN($N514)</f>
        <v>0</v>
      </c>
      <c r="AT514" s="1">
        <f>MEDIAN($P514)</f>
        <v>0</v>
      </c>
      <c r="AU514" s="1">
        <f>MEDIAN($Q514)</f>
        <v>0</v>
      </c>
      <c r="AV514" s="1">
        <f>MEDIAN($R514)</f>
        <v>0</v>
      </c>
      <c r="AW514" s="1">
        <f>MAX($B514)</f>
        <v>0</v>
      </c>
      <c r="AX514" s="1">
        <f>MAX($C514)</f>
        <v>0</v>
      </c>
      <c r="AY514" s="1">
        <f>MAX($D514)</f>
        <v>0</v>
      </c>
      <c r="AZ514" s="1">
        <f>MAX($E514)</f>
        <v>0</v>
      </c>
      <c r="BA514" s="1">
        <f>MAX($F514)</f>
        <v>0</v>
      </c>
      <c r="BB514" s="1">
        <f>MAX($G514)</f>
        <v>0</v>
      </c>
      <c r="BC514" s="1">
        <f>MAX($H514)</f>
        <v>0</v>
      </c>
      <c r="BD514" s="1">
        <f>MAX($I514)</f>
        <v>0</v>
      </c>
      <c r="BE514" s="1">
        <f>MAX($J514)</f>
        <v>0</v>
      </c>
      <c r="BF514" s="1">
        <f>MAX($K514)</f>
        <v>0</v>
      </c>
      <c r="BG514" s="1">
        <f>MAX($M514)</f>
        <v>0</v>
      </c>
      <c r="BH514" s="1">
        <f>MAX($N514)</f>
        <v>0</v>
      </c>
      <c r="BI514" s="1">
        <f>MAX($P514)</f>
        <v>0</v>
      </c>
      <c r="BJ514" s="1">
        <f>MAX($Q514)</f>
        <v>0</v>
      </c>
      <c r="BK514" s="1">
        <f>MAX($R514)</f>
        <v>0</v>
      </c>
    </row>
    <row r="515" spans="1:63">
      <c r="A515" s="1" t="s">
        <v>29</v>
      </c>
      <c r="B515" s="1">
        <v>0</v>
      </c>
      <c r="C515" s="1">
        <v>0</v>
      </c>
      <c r="D515" s="1">
        <v>0</v>
      </c>
      <c r="E515" s="1">
        <v>0</v>
      </c>
      <c r="F515" s="1">
        <v>0</v>
      </c>
      <c r="G515" s="1">
        <v>0</v>
      </c>
      <c r="H515" s="1">
        <v>0</v>
      </c>
      <c r="I515" s="1">
        <v>0.021</v>
      </c>
      <c r="J515" s="1">
        <v>3000</v>
      </c>
      <c r="K515" s="1">
        <v>0</v>
      </c>
      <c r="L515" s="1" t="s">
        <v>503</v>
      </c>
      <c r="M515" s="1">
        <v>0</v>
      </c>
      <c r="N515" s="1">
        <v>0</v>
      </c>
      <c r="O515" s="1" t="s">
        <v>507</v>
      </c>
      <c r="P515" s="1">
        <v>1500</v>
      </c>
      <c r="Q515" s="1">
        <v>1</v>
      </c>
      <c r="R515" s="1">
        <v>0</v>
      </c>
      <c r="S515" s="1">
        <f>MIN($B515)</f>
        <v>0</v>
      </c>
      <c r="T515" s="1">
        <f>MIN($C515)</f>
        <v>0</v>
      </c>
      <c r="U515" s="1">
        <f>MIN($D515)</f>
        <v>0</v>
      </c>
      <c r="V515" s="1">
        <f>MIN($E515)</f>
        <v>0</v>
      </c>
      <c r="W515" s="1">
        <f>MIN($F515)</f>
        <v>0</v>
      </c>
      <c r="X515" s="1">
        <f>MIN($G515)</f>
        <v>0</v>
      </c>
      <c r="Y515" s="1">
        <f>MIN($H515)</f>
        <v>0</v>
      </c>
      <c r="Z515" s="1">
        <f>MIN($I515)</f>
        <v>0</v>
      </c>
      <c r="AA515" s="1">
        <f>MIN($J515)</f>
        <v>0</v>
      </c>
      <c r="AB515" s="1">
        <f>MIN($K515)</f>
        <v>0</v>
      </c>
      <c r="AC515" s="1">
        <f>MIN($M515)</f>
        <v>0</v>
      </c>
      <c r="AD515" s="1">
        <f>MIN($N515)</f>
        <v>0</v>
      </c>
      <c r="AE515" s="1">
        <f>MIN($P515)</f>
        <v>0</v>
      </c>
      <c r="AF515" s="1">
        <f>MIN($Q515)</f>
        <v>0</v>
      </c>
      <c r="AG515" s="1">
        <f>MIN($R515)</f>
        <v>0</v>
      </c>
      <c r="AH515" s="1">
        <f>MEDIAN($B515)</f>
        <v>0</v>
      </c>
      <c r="AI515" s="1">
        <f>MEDIAN($C515)</f>
        <v>0</v>
      </c>
      <c r="AJ515" s="1">
        <f>MEDIAN($D515)</f>
        <v>0</v>
      </c>
      <c r="AK515" s="1">
        <f>MEDIAN($E515)</f>
        <v>0</v>
      </c>
      <c r="AL515" s="1">
        <f>MEDIAN($F515)</f>
        <v>0</v>
      </c>
      <c r="AM515" s="1">
        <f>MEDIAN($G515)</f>
        <v>0</v>
      </c>
      <c r="AN515" s="1">
        <f>MEDIAN($H515)</f>
        <v>0</v>
      </c>
      <c r="AO515" s="1">
        <f>MEDIAN($I515)</f>
        <v>0</v>
      </c>
      <c r="AP515" s="1">
        <f>MEDIAN($J515)</f>
        <v>0</v>
      </c>
      <c r="AQ515" s="1">
        <f>MEDIAN($K515)</f>
        <v>0</v>
      </c>
      <c r="AR515" s="1">
        <f>MEDIAN($M515)</f>
        <v>0</v>
      </c>
      <c r="AS515" s="1">
        <f>MEDIAN($N515)</f>
        <v>0</v>
      </c>
      <c r="AT515" s="1">
        <f>MEDIAN($P515)</f>
        <v>0</v>
      </c>
      <c r="AU515" s="1">
        <f>MEDIAN($Q515)</f>
        <v>0</v>
      </c>
      <c r="AV515" s="1">
        <f>MEDIAN($R515)</f>
        <v>0</v>
      </c>
      <c r="AW515" s="1">
        <f>MAX($B515)</f>
        <v>0</v>
      </c>
      <c r="AX515" s="1">
        <f>MAX($C515)</f>
        <v>0</v>
      </c>
      <c r="AY515" s="1">
        <f>MAX($D515)</f>
        <v>0</v>
      </c>
      <c r="AZ515" s="1">
        <f>MAX($E515)</f>
        <v>0</v>
      </c>
      <c r="BA515" s="1">
        <f>MAX($F515)</f>
        <v>0</v>
      </c>
      <c r="BB515" s="1">
        <f>MAX($G515)</f>
        <v>0</v>
      </c>
      <c r="BC515" s="1">
        <f>MAX($H515)</f>
        <v>0</v>
      </c>
      <c r="BD515" s="1">
        <f>MAX($I515)</f>
        <v>0</v>
      </c>
      <c r="BE515" s="1">
        <f>MAX($J515)</f>
        <v>0</v>
      </c>
      <c r="BF515" s="1">
        <f>MAX($K515)</f>
        <v>0</v>
      </c>
      <c r="BG515" s="1">
        <f>MAX($M515)</f>
        <v>0</v>
      </c>
      <c r="BH515" s="1">
        <f>MAX($N515)</f>
        <v>0</v>
      </c>
      <c r="BI515" s="1">
        <f>MAX($P515)</f>
        <v>0</v>
      </c>
      <c r="BJ515" s="1">
        <f>MAX($Q515)</f>
        <v>0</v>
      </c>
      <c r="BK515" s="1">
        <f>MAX($R515)</f>
        <v>0</v>
      </c>
    </row>
    <row r="516" spans="1:63">
      <c r="A516" s="1" t="s">
        <v>30</v>
      </c>
      <c r="B516" s="1">
        <v>0</v>
      </c>
      <c r="C516" s="1">
        <v>0</v>
      </c>
      <c r="D516" s="1">
        <v>0</v>
      </c>
      <c r="E516" s="1">
        <v>0</v>
      </c>
      <c r="F516" s="1">
        <v>0</v>
      </c>
      <c r="G516" s="1">
        <v>0</v>
      </c>
      <c r="H516" s="1">
        <v>0</v>
      </c>
      <c r="I516" s="1">
        <v>0.018</v>
      </c>
      <c r="J516" s="1">
        <v>3000</v>
      </c>
      <c r="K516" s="1">
        <v>0</v>
      </c>
      <c r="L516" s="1" t="s">
        <v>503</v>
      </c>
      <c r="M516" s="1">
        <v>0</v>
      </c>
      <c r="N516" s="1">
        <v>0</v>
      </c>
      <c r="O516" s="1" t="s">
        <v>507</v>
      </c>
      <c r="P516" s="1">
        <v>1500</v>
      </c>
      <c r="Q516" s="1">
        <v>1</v>
      </c>
      <c r="R516" s="1">
        <v>0</v>
      </c>
      <c r="S516" s="1">
        <f>MIN($B516)</f>
        <v>0</v>
      </c>
      <c r="T516" s="1">
        <f>MIN($C516)</f>
        <v>0</v>
      </c>
      <c r="U516" s="1">
        <f>MIN($D516)</f>
        <v>0</v>
      </c>
      <c r="V516" s="1">
        <f>MIN($E516)</f>
        <v>0</v>
      </c>
      <c r="W516" s="1">
        <f>MIN($F516)</f>
        <v>0</v>
      </c>
      <c r="X516" s="1">
        <f>MIN($G516)</f>
        <v>0</v>
      </c>
      <c r="Y516" s="1">
        <f>MIN($H516)</f>
        <v>0</v>
      </c>
      <c r="Z516" s="1">
        <f>MIN($I516)</f>
        <v>0</v>
      </c>
      <c r="AA516" s="1">
        <f>MIN($J516)</f>
        <v>0</v>
      </c>
      <c r="AB516" s="1">
        <f>MIN($K516)</f>
        <v>0</v>
      </c>
      <c r="AC516" s="1">
        <f>MIN($M516)</f>
        <v>0</v>
      </c>
      <c r="AD516" s="1">
        <f>MIN($N516)</f>
        <v>0</v>
      </c>
      <c r="AE516" s="1">
        <f>MIN($P516)</f>
        <v>0</v>
      </c>
      <c r="AF516" s="1">
        <f>MIN($Q516)</f>
        <v>0</v>
      </c>
      <c r="AG516" s="1">
        <f>MIN($R516)</f>
        <v>0</v>
      </c>
      <c r="AH516" s="1">
        <f>MEDIAN($B516)</f>
        <v>0</v>
      </c>
      <c r="AI516" s="1">
        <f>MEDIAN($C516)</f>
        <v>0</v>
      </c>
      <c r="AJ516" s="1">
        <f>MEDIAN($D516)</f>
        <v>0</v>
      </c>
      <c r="AK516" s="1">
        <f>MEDIAN($E516)</f>
        <v>0</v>
      </c>
      <c r="AL516" s="1">
        <f>MEDIAN($F516)</f>
        <v>0</v>
      </c>
      <c r="AM516" s="1">
        <f>MEDIAN($G516)</f>
        <v>0</v>
      </c>
      <c r="AN516" s="1">
        <f>MEDIAN($H516)</f>
        <v>0</v>
      </c>
      <c r="AO516" s="1">
        <f>MEDIAN($I516)</f>
        <v>0</v>
      </c>
      <c r="AP516" s="1">
        <f>MEDIAN($J516)</f>
        <v>0</v>
      </c>
      <c r="AQ516" s="1">
        <f>MEDIAN($K516)</f>
        <v>0</v>
      </c>
      <c r="AR516" s="1">
        <f>MEDIAN($M516)</f>
        <v>0</v>
      </c>
      <c r="AS516" s="1">
        <f>MEDIAN($N516)</f>
        <v>0</v>
      </c>
      <c r="AT516" s="1">
        <f>MEDIAN($P516)</f>
        <v>0</v>
      </c>
      <c r="AU516" s="1">
        <f>MEDIAN($Q516)</f>
        <v>0</v>
      </c>
      <c r="AV516" s="1">
        <f>MEDIAN($R516)</f>
        <v>0</v>
      </c>
      <c r="AW516" s="1">
        <f>MAX($B516)</f>
        <v>0</v>
      </c>
      <c r="AX516" s="1">
        <f>MAX($C516)</f>
        <v>0</v>
      </c>
      <c r="AY516" s="1">
        <f>MAX($D516)</f>
        <v>0</v>
      </c>
      <c r="AZ516" s="1">
        <f>MAX($E516)</f>
        <v>0</v>
      </c>
      <c r="BA516" s="1">
        <f>MAX($F516)</f>
        <v>0</v>
      </c>
      <c r="BB516" s="1">
        <f>MAX($G516)</f>
        <v>0</v>
      </c>
      <c r="BC516" s="1">
        <f>MAX($H516)</f>
        <v>0</v>
      </c>
      <c r="BD516" s="1">
        <f>MAX($I516)</f>
        <v>0</v>
      </c>
      <c r="BE516" s="1">
        <f>MAX($J516)</f>
        <v>0</v>
      </c>
      <c r="BF516" s="1">
        <f>MAX($K516)</f>
        <v>0</v>
      </c>
      <c r="BG516" s="1">
        <f>MAX($M516)</f>
        <v>0</v>
      </c>
      <c r="BH516" s="1">
        <f>MAX($N516)</f>
        <v>0</v>
      </c>
      <c r="BI516" s="1">
        <f>MAX($P516)</f>
        <v>0</v>
      </c>
      <c r="BJ516" s="1">
        <f>MAX($Q516)</f>
        <v>0</v>
      </c>
      <c r="BK516" s="1">
        <f>MAX($R516)</f>
        <v>0</v>
      </c>
    </row>
    <row r="517" spans="1:63">
      <c r="A517" s="1" t="s">
        <v>31</v>
      </c>
      <c r="B517" s="1">
        <v>0</v>
      </c>
      <c r="C517" s="1">
        <v>0</v>
      </c>
      <c r="D517" s="1">
        <v>0</v>
      </c>
      <c r="E517" s="1">
        <v>0</v>
      </c>
      <c r="F517" s="1">
        <v>0</v>
      </c>
      <c r="G517" s="1">
        <v>0</v>
      </c>
      <c r="H517" s="1">
        <v>0</v>
      </c>
      <c r="I517" s="1">
        <v>0.02</v>
      </c>
      <c r="J517" s="1">
        <v>3000</v>
      </c>
      <c r="K517" s="1">
        <v>0</v>
      </c>
      <c r="L517" s="1" t="s">
        <v>503</v>
      </c>
      <c r="M517" s="1">
        <v>0</v>
      </c>
      <c r="N517" s="1">
        <v>0</v>
      </c>
      <c r="O517" s="1" t="s">
        <v>507</v>
      </c>
      <c r="P517" s="1">
        <v>1500</v>
      </c>
      <c r="Q517" s="1">
        <v>1</v>
      </c>
      <c r="R517" s="1">
        <v>0</v>
      </c>
      <c r="S517" s="1">
        <f>MIN($B517)</f>
        <v>0</v>
      </c>
      <c r="T517" s="1">
        <f>MIN($C517)</f>
        <v>0</v>
      </c>
      <c r="U517" s="1">
        <f>MIN($D517)</f>
        <v>0</v>
      </c>
      <c r="V517" s="1">
        <f>MIN($E517)</f>
        <v>0</v>
      </c>
      <c r="W517" s="1">
        <f>MIN($F517)</f>
        <v>0</v>
      </c>
      <c r="X517" s="1">
        <f>MIN($G517)</f>
        <v>0</v>
      </c>
      <c r="Y517" s="1">
        <f>MIN($H517)</f>
        <v>0</v>
      </c>
      <c r="Z517" s="1">
        <f>MIN($I517)</f>
        <v>0</v>
      </c>
      <c r="AA517" s="1">
        <f>MIN($J517)</f>
        <v>0</v>
      </c>
      <c r="AB517" s="1">
        <f>MIN($K517)</f>
        <v>0</v>
      </c>
      <c r="AC517" s="1">
        <f>MIN($M517)</f>
        <v>0</v>
      </c>
      <c r="AD517" s="1">
        <f>MIN($N517)</f>
        <v>0</v>
      </c>
      <c r="AE517" s="1">
        <f>MIN($P517)</f>
        <v>0</v>
      </c>
      <c r="AF517" s="1">
        <f>MIN($Q517)</f>
        <v>0</v>
      </c>
      <c r="AG517" s="1">
        <f>MIN($R517)</f>
        <v>0</v>
      </c>
      <c r="AH517" s="1">
        <f>MEDIAN($B517)</f>
        <v>0</v>
      </c>
      <c r="AI517" s="1">
        <f>MEDIAN($C517)</f>
        <v>0</v>
      </c>
      <c r="AJ517" s="1">
        <f>MEDIAN($D517)</f>
        <v>0</v>
      </c>
      <c r="AK517" s="1">
        <f>MEDIAN($E517)</f>
        <v>0</v>
      </c>
      <c r="AL517" s="1">
        <f>MEDIAN($F517)</f>
        <v>0</v>
      </c>
      <c r="AM517" s="1">
        <f>MEDIAN($G517)</f>
        <v>0</v>
      </c>
      <c r="AN517" s="1">
        <f>MEDIAN($H517)</f>
        <v>0</v>
      </c>
      <c r="AO517" s="1">
        <f>MEDIAN($I517)</f>
        <v>0</v>
      </c>
      <c r="AP517" s="1">
        <f>MEDIAN($J517)</f>
        <v>0</v>
      </c>
      <c r="AQ517" s="1">
        <f>MEDIAN($K517)</f>
        <v>0</v>
      </c>
      <c r="AR517" s="1">
        <f>MEDIAN($M517)</f>
        <v>0</v>
      </c>
      <c r="AS517" s="1">
        <f>MEDIAN($N517)</f>
        <v>0</v>
      </c>
      <c r="AT517" s="1">
        <f>MEDIAN($P517)</f>
        <v>0</v>
      </c>
      <c r="AU517" s="1">
        <f>MEDIAN($Q517)</f>
        <v>0</v>
      </c>
      <c r="AV517" s="1">
        <f>MEDIAN($R517)</f>
        <v>0</v>
      </c>
      <c r="AW517" s="1">
        <f>MAX($B517)</f>
        <v>0</v>
      </c>
      <c r="AX517" s="1">
        <f>MAX($C517)</f>
        <v>0</v>
      </c>
      <c r="AY517" s="1">
        <f>MAX($D517)</f>
        <v>0</v>
      </c>
      <c r="AZ517" s="1">
        <f>MAX($E517)</f>
        <v>0</v>
      </c>
      <c r="BA517" s="1">
        <f>MAX($F517)</f>
        <v>0</v>
      </c>
      <c r="BB517" s="1">
        <f>MAX($G517)</f>
        <v>0</v>
      </c>
      <c r="BC517" s="1">
        <f>MAX($H517)</f>
        <v>0</v>
      </c>
      <c r="BD517" s="1">
        <f>MAX($I517)</f>
        <v>0</v>
      </c>
      <c r="BE517" s="1">
        <f>MAX($J517)</f>
        <v>0</v>
      </c>
      <c r="BF517" s="1">
        <f>MAX($K517)</f>
        <v>0</v>
      </c>
      <c r="BG517" s="1">
        <f>MAX($M517)</f>
        <v>0</v>
      </c>
      <c r="BH517" s="1">
        <f>MAX($N517)</f>
        <v>0</v>
      </c>
      <c r="BI517" s="1">
        <f>MAX($P517)</f>
        <v>0</v>
      </c>
      <c r="BJ517" s="1">
        <f>MAX($Q517)</f>
        <v>0</v>
      </c>
      <c r="BK517" s="1">
        <f>MAX($R517)</f>
        <v>0</v>
      </c>
    </row>
    <row r="518" spans="1:63">
      <c r="A518" s="1" t="s">
        <v>32</v>
      </c>
      <c r="B518" s="1">
        <v>0</v>
      </c>
      <c r="C518" s="1">
        <v>0</v>
      </c>
      <c r="D518" s="1">
        <v>0</v>
      </c>
      <c r="E518" s="1">
        <v>0</v>
      </c>
      <c r="F518" s="1">
        <v>0</v>
      </c>
      <c r="G518" s="1">
        <v>0</v>
      </c>
      <c r="H518" s="1">
        <v>0</v>
      </c>
      <c r="I518" s="1">
        <v>0.019</v>
      </c>
      <c r="J518" s="1">
        <v>3000</v>
      </c>
      <c r="K518" s="1">
        <v>0</v>
      </c>
      <c r="L518" s="1" t="s">
        <v>503</v>
      </c>
      <c r="M518" s="1">
        <v>0</v>
      </c>
      <c r="N518" s="1">
        <v>0</v>
      </c>
      <c r="O518" s="1" t="s">
        <v>507</v>
      </c>
      <c r="P518" s="1">
        <v>1500</v>
      </c>
      <c r="Q518" s="1">
        <v>1</v>
      </c>
      <c r="R518" s="1">
        <v>0</v>
      </c>
      <c r="S518" s="1">
        <f>MIN($B518)</f>
        <v>0</v>
      </c>
      <c r="T518" s="1">
        <f>MIN($C518)</f>
        <v>0</v>
      </c>
      <c r="U518" s="1">
        <f>MIN($D518)</f>
        <v>0</v>
      </c>
      <c r="V518" s="1">
        <f>MIN($E518)</f>
        <v>0</v>
      </c>
      <c r="W518" s="1">
        <f>MIN($F518)</f>
        <v>0</v>
      </c>
      <c r="X518" s="1">
        <f>MIN($G518)</f>
        <v>0</v>
      </c>
      <c r="Y518" s="1">
        <f>MIN($H518)</f>
        <v>0</v>
      </c>
      <c r="Z518" s="1">
        <f>MIN($I518)</f>
        <v>0</v>
      </c>
      <c r="AA518" s="1">
        <f>MIN($J518)</f>
        <v>0</v>
      </c>
      <c r="AB518" s="1">
        <f>MIN($K518)</f>
        <v>0</v>
      </c>
      <c r="AC518" s="1">
        <f>MIN($M518)</f>
        <v>0</v>
      </c>
      <c r="AD518" s="1">
        <f>MIN($N518)</f>
        <v>0</v>
      </c>
      <c r="AE518" s="1">
        <f>MIN($P518)</f>
        <v>0</v>
      </c>
      <c r="AF518" s="1">
        <f>MIN($Q518)</f>
        <v>0</v>
      </c>
      <c r="AG518" s="1">
        <f>MIN($R518)</f>
        <v>0</v>
      </c>
      <c r="AH518" s="1">
        <f>MEDIAN($B518)</f>
        <v>0</v>
      </c>
      <c r="AI518" s="1">
        <f>MEDIAN($C518)</f>
        <v>0</v>
      </c>
      <c r="AJ518" s="1">
        <f>MEDIAN($D518)</f>
        <v>0</v>
      </c>
      <c r="AK518" s="1">
        <f>MEDIAN($E518)</f>
        <v>0</v>
      </c>
      <c r="AL518" s="1">
        <f>MEDIAN($F518)</f>
        <v>0</v>
      </c>
      <c r="AM518" s="1">
        <f>MEDIAN($G518)</f>
        <v>0</v>
      </c>
      <c r="AN518" s="1">
        <f>MEDIAN($H518)</f>
        <v>0</v>
      </c>
      <c r="AO518" s="1">
        <f>MEDIAN($I518)</f>
        <v>0</v>
      </c>
      <c r="AP518" s="1">
        <f>MEDIAN($J518)</f>
        <v>0</v>
      </c>
      <c r="AQ518" s="1">
        <f>MEDIAN($K518)</f>
        <v>0</v>
      </c>
      <c r="AR518" s="1">
        <f>MEDIAN($M518)</f>
        <v>0</v>
      </c>
      <c r="AS518" s="1">
        <f>MEDIAN($N518)</f>
        <v>0</v>
      </c>
      <c r="AT518" s="1">
        <f>MEDIAN($P518)</f>
        <v>0</v>
      </c>
      <c r="AU518" s="1">
        <f>MEDIAN($Q518)</f>
        <v>0</v>
      </c>
      <c r="AV518" s="1">
        <f>MEDIAN($R518)</f>
        <v>0</v>
      </c>
      <c r="AW518" s="1">
        <f>MAX($B518)</f>
        <v>0</v>
      </c>
      <c r="AX518" s="1">
        <f>MAX($C518)</f>
        <v>0</v>
      </c>
      <c r="AY518" s="1">
        <f>MAX($D518)</f>
        <v>0</v>
      </c>
      <c r="AZ518" s="1">
        <f>MAX($E518)</f>
        <v>0</v>
      </c>
      <c r="BA518" s="1">
        <f>MAX($F518)</f>
        <v>0</v>
      </c>
      <c r="BB518" s="1">
        <f>MAX($G518)</f>
        <v>0</v>
      </c>
      <c r="BC518" s="1">
        <f>MAX($H518)</f>
        <v>0</v>
      </c>
      <c r="BD518" s="1">
        <f>MAX($I518)</f>
        <v>0</v>
      </c>
      <c r="BE518" s="1">
        <f>MAX($J518)</f>
        <v>0</v>
      </c>
      <c r="BF518" s="1">
        <f>MAX($K518)</f>
        <v>0</v>
      </c>
      <c r="BG518" s="1">
        <f>MAX($M518)</f>
        <v>0</v>
      </c>
      <c r="BH518" s="1">
        <f>MAX($N518)</f>
        <v>0</v>
      </c>
      <c r="BI518" s="1">
        <f>MAX($P518)</f>
        <v>0</v>
      </c>
      <c r="BJ518" s="1">
        <f>MAX($Q518)</f>
        <v>0</v>
      </c>
      <c r="BK518" s="1">
        <f>MAX($R518)</f>
        <v>0</v>
      </c>
    </row>
    <row r="519" spans="1:63">
      <c r="A519" s="1" t="s">
        <v>33</v>
      </c>
      <c r="B519" s="1">
        <v>0</v>
      </c>
      <c r="C519" s="1">
        <v>0</v>
      </c>
      <c r="D519" s="1">
        <v>0</v>
      </c>
      <c r="E519" s="1">
        <v>0</v>
      </c>
      <c r="F519" s="1">
        <v>0</v>
      </c>
      <c r="G519" s="1">
        <v>0</v>
      </c>
      <c r="H519" s="1">
        <v>0</v>
      </c>
      <c r="I519" s="1">
        <v>0.021</v>
      </c>
      <c r="J519" s="1">
        <v>3000</v>
      </c>
      <c r="K519" s="1">
        <v>0</v>
      </c>
      <c r="L519" s="1" t="s">
        <v>503</v>
      </c>
      <c r="M519" s="1">
        <v>0</v>
      </c>
      <c r="N519" s="1">
        <v>0</v>
      </c>
      <c r="O519" s="1" t="s">
        <v>507</v>
      </c>
      <c r="P519" s="1">
        <v>1500</v>
      </c>
      <c r="Q519" s="1">
        <v>1</v>
      </c>
      <c r="R519" s="1">
        <v>0</v>
      </c>
      <c r="S519" s="1">
        <f>MIN($B519)</f>
        <v>0</v>
      </c>
      <c r="T519" s="1">
        <f>MIN($C519)</f>
        <v>0</v>
      </c>
      <c r="U519" s="1">
        <f>MIN($D519)</f>
        <v>0</v>
      </c>
      <c r="V519" s="1">
        <f>MIN($E519)</f>
        <v>0</v>
      </c>
      <c r="W519" s="1">
        <f>MIN($F519)</f>
        <v>0</v>
      </c>
      <c r="X519" s="1">
        <f>MIN($G519)</f>
        <v>0</v>
      </c>
      <c r="Y519" s="1">
        <f>MIN($H519)</f>
        <v>0</v>
      </c>
      <c r="Z519" s="1">
        <f>MIN($I519)</f>
        <v>0</v>
      </c>
      <c r="AA519" s="1">
        <f>MIN($J519)</f>
        <v>0</v>
      </c>
      <c r="AB519" s="1">
        <f>MIN($K519)</f>
        <v>0</v>
      </c>
      <c r="AC519" s="1">
        <f>MIN($M519)</f>
        <v>0</v>
      </c>
      <c r="AD519" s="1">
        <f>MIN($N519)</f>
        <v>0</v>
      </c>
      <c r="AE519" s="1">
        <f>MIN($P519)</f>
        <v>0</v>
      </c>
      <c r="AF519" s="1">
        <f>MIN($Q519)</f>
        <v>0</v>
      </c>
      <c r="AG519" s="1">
        <f>MIN($R519)</f>
        <v>0</v>
      </c>
      <c r="AH519" s="1">
        <f>MEDIAN($B519)</f>
        <v>0</v>
      </c>
      <c r="AI519" s="1">
        <f>MEDIAN($C519)</f>
        <v>0</v>
      </c>
      <c r="AJ519" s="1">
        <f>MEDIAN($D519)</f>
        <v>0</v>
      </c>
      <c r="AK519" s="1">
        <f>MEDIAN($E519)</f>
        <v>0</v>
      </c>
      <c r="AL519" s="1">
        <f>MEDIAN($F519)</f>
        <v>0</v>
      </c>
      <c r="AM519" s="1">
        <f>MEDIAN($G519)</f>
        <v>0</v>
      </c>
      <c r="AN519" s="1">
        <f>MEDIAN($H519)</f>
        <v>0</v>
      </c>
      <c r="AO519" s="1">
        <f>MEDIAN($I519)</f>
        <v>0</v>
      </c>
      <c r="AP519" s="1">
        <f>MEDIAN($J519)</f>
        <v>0</v>
      </c>
      <c r="AQ519" s="1">
        <f>MEDIAN($K519)</f>
        <v>0</v>
      </c>
      <c r="AR519" s="1">
        <f>MEDIAN($M519)</f>
        <v>0</v>
      </c>
      <c r="AS519" s="1">
        <f>MEDIAN($N519)</f>
        <v>0</v>
      </c>
      <c r="AT519" s="1">
        <f>MEDIAN($P519)</f>
        <v>0</v>
      </c>
      <c r="AU519" s="1">
        <f>MEDIAN($Q519)</f>
        <v>0</v>
      </c>
      <c r="AV519" s="1">
        <f>MEDIAN($R519)</f>
        <v>0</v>
      </c>
      <c r="AW519" s="1">
        <f>MAX($B519)</f>
        <v>0</v>
      </c>
      <c r="AX519" s="1">
        <f>MAX($C519)</f>
        <v>0</v>
      </c>
      <c r="AY519" s="1">
        <f>MAX($D519)</f>
        <v>0</v>
      </c>
      <c r="AZ519" s="1">
        <f>MAX($E519)</f>
        <v>0</v>
      </c>
      <c r="BA519" s="1">
        <f>MAX($F519)</f>
        <v>0</v>
      </c>
      <c r="BB519" s="1">
        <f>MAX($G519)</f>
        <v>0</v>
      </c>
      <c r="BC519" s="1">
        <f>MAX($H519)</f>
        <v>0</v>
      </c>
      <c r="BD519" s="1">
        <f>MAX($I519)</f>
        <v>0</v>
      </c>
      <c r="BE519" s="1">
        <f>MAX($J519)</f>
        <v>0</v>
      </c>
      <c r="BF519" s="1">
        <f>MAX($K519)</f>
        <v>0</v>
      </c>
      <c r="BG519" s="1">
        <f>MAX($M519)</f>
        <v>0</v>
      </c>
      <c r="BH519" s="1">
        <f>MAX($N519)</f>
        <v>0</v>
      </c>
      <c r="BI519" s="1">
        <f>MAX($P519)</f>
        <v>0</v>
      </c>
      <c r="BJ519" s="1">
        <f>MAX($Q519)</f>
        <v>0</v>
      </c>
      <c r="BK519" s="1">
        <f>MAX($R519)</f>
        <v>0</v>
      </c>
    </row>
    <row r="520" spans="1:63">
      <c r="A520" s="1" t="s">
        <v>34</v>
      </c>
      <c r="B520" s="1">
        <v>0</v>
      </c>
      <c r="C520" s="1">
        <v>0</v>
      </c>
      <c r="D520" s="1">
        <v>0</v>
      </c>
      <c r="E520" s="1">
        <v>0</v>
      </c>
      <c r="F520" s="1">
        <v>0</v>
      </c>
      <c r="G520" s="1">
        <v>0</v>
      </c>
      <c r="H520" s="1">
        <v>0</v>
      </c>
      <c r="I520" s="1">
        <v>0.021</v>
      </c>
      <c r="J520" s="1">
        <v>3000</v>
      </c>
      <c r="K520" s="1">
        <v>0</v>
      </c>
      <c r="L520" s="1" t="s">
        <v>503</v>
      </c>
      <c r="M520" s="1">
        <v>0</v>
      </c>
      <c r="N520" s="1">
        <v>0</v>
      </c>
      <c r="O520" s="1" t="s">
        <v>507</v>
      </c>
      <c r="P520" s="1">
        <v>1500</v>
      </c>
      <c r="Q520" s="1">
        <v>1</v>
      </c>
      <c r="R520" s="1">
        <v>0</v>
      </c>
      <c r="S520" s="1">
        <f>MIN($B520)</f>
        <v>0</v>
      </c>
      <c r="T520" s="1">
        <f>MIN($C520)</f>
        <v>0</v>
      </c>
      <c r="U520" s="1">
        <f>MIN($D520)</f>
        <v>0</v>
      </c>
      <c r="V520" s="1">
        <f>MIN($E520)</f>
        <v>0</v>
      </c>
      <c r="W520" s="1">
        <f>MIN($F520)</f>
        <v>0</v>
      </c>
      <c r="X520" s="1">
        <f>MIN($G520)</f>
        <v>0</v>
      </c>
      <c r="Y520" s="1">
        <f>MIN($H520)</f>
        <v>0</v>
      </c>
      <c r="Z520" s="1">
        <f>MIN($I520)</f>
        <v>0</v>
      </c>
      <c r="AA520" s="1">
        <f>MIN($J520)</f>
        <v>0</v>
      </c>
      <c r="AB520" s="1">
        <f>MIN($K520)</f>
        <v>0</v>
      </c>
      <c r="AC520" s="1">
        <f>MIN($M520)</f>
        <v>0</v>
      </c>
      <c r="AD520" s="1">
        <f>MIN($N520)</f>
        <v>0</v>
      </c>
      <c r="AE520" s="1">
        <f>MIN($P520)</f>
        <v>0</v>
      </c>
      <c r="AF520" s="1">
        <f>MIN($Q520)</f>
        <v>0</v>
      </c>
      <c r="AG520" s="1">
        <f>MIN($R520)</f>
        <v>0</v>
      </c>
      <c r="AH520" s="1">
        <f>MEDIAN($B520)</f>
        <v>0</v>
      </c>
      <c r="AI520" s="1">
        <f>MEDIAN($C520)</f>
        <v>0</v>
      </c>
      <c r="AJ520" s="1">
        <f>MEDIAN($D520)</f>
        <v>0</v>
      </c>
      <c r="AK520" s="1">
        <f>MEDIAN($E520)</f>
        <v>0</v>
      </c>
      <c r="AL520" s="1">
        <f>MEDIAN($F520)</f>
        <v>0</v>
      </c>
      <c r="AM520" s="1">
        <f>MEDIAN($G520)</f>
        <v>0</v>
      </c>
      <c r="AN520" s="1">
        <f>MEDIAN($H520)</f>
        <v>0</v>
      </c>
      <c r="AO520" s="1">
        <f>MEDIAN($I520)</f>
        <v>0</v>
      </c>
      <c r="AP520" s="1">
        <f>MEDIAN($J520)</f>
        <v>0</v>
      </c>
      <c r="AQ520" s="1">
        <f>MEDIAN($K520)</f>
        <v>0</v>
      </c>
      <c r="AR520" s="1">
        <f>MEDIAN($M520)</f>
        <v>0</v>
      </c>
      <c r="AS520" s="1">
        <f>MEDIAN($N520)</f>
        <v>0</v>
      </c>
      <c r="AT520" s="1">
        <f>MEDIAN($P520)</f>
        <v>0</v>
      </c>
      <c r="AU520" s="1">
        <f>MEDIAN($Q520)</f>
        <v>0</v>
      </c>
      <c r="AV520" s="1">
        <f>MEDIAN($R520)</f>
        <v>0</v>
      </c>
      <c r="AW520" s="1">
        <f>MAX($B520)</f>
        <v>0</v>
      </c>
      <c r="AX520" s="1">
        <f>MAX($C520)</f>
        <v>0</v>
      </c>
      <c r="AY520" s="1">
        <f>MAX($D520)</f>
        <v>0</v>
      </c>
      <c r="AZ520" s="1">
        <f>MAX($E520)</f>
        <v>0</v>
      </c>
      <c r="BA520" s="1">
        <f>MAX($F520)</f>
        <v>0</v>
      </c>
      <c r="BB520" s="1">
        <f>MAX($G520)</f>
        <v>0</v>
      </c>
      <c r="BC520" s="1">
        <f>MAX($H520)</f>
        <v>0</v>
      </c>
      <c r="BD520" s="1">
        <f>MAX($I520)</f>
        <v>0</v>
      </c>
      <c r="BE520" s="1">
        <f>MAX($J520)</f>
        <v>0</v>
      </c>
      <c r="BF520" s="1">
        <f>MAX($K520)</f>
        <v>0</v>
      </c>
      <c r="BG520" s="1">
        <f>MAX($M520)</f>
        <v>0</v>
      </c>
      <c r="BH520" s="1">
        <f>MAX($N520)</f>
        <v>0</v>
      </c>
      <c r="BI520" s="1">
        <f>MAX($P520)</f>
        <v>0</v>
      </c>
      <c r="BJ520" s="1">
        <f>MAX($Q520)</f>
        <v>0</v>
      </c>
      <c r="BK520" s="1">
        <f>MAX($R520)</f>
        <v>0</v>
      </c>
    </row>
    <row r="521" spans="1:63">
      <c r="A521" s="1" t="s">
        <v>35</v>
      </c>
      <c r="B521" s="1">
        <v>0</v>
      </c>
      <c r="C521" s="1">
        <v>0</v>
      </c>
      <c r="D521" s="1">
        <v>0</v>
      </c>
      <c r="E521" s="1">
        <v>0</v>
      </c>
      <c r="F521" s="1">
        <v>0</v>
      </c>
      <c r="G521" s="1">
        <v>0</v>
      </c>
      <c r="H521" s="1">
        <v>0</v>
      </c>
      <c r="I521" s="1">
        <v>0.019</v>
      </c>
      <c r="J521" s="1">
        <v>3000</v>
      </c>
      <c r="K521" s="1">
        <v>0</v>
      </c>
      <c r="L521" s="1" t="s">
        <v>503</v>
      </c>
      <c r="M521" s="1">
        <v>0</v>
      </c>
      <c r="N521" s="1">
        <v>0</v>
      </c>
      <c r="O521" s="1" t="s">
        <v>507</v>
      </c>
      <c r="P521" s="1">
        <v>1500</v>
      </c>
      <c r="Q521" s="1">
        <v>1</v>
      </c>
      <c r="R521" s="1">
        <v>0</v>
      </c>
      <c r="S521" s="1">
        <f>MIN($B521)</f>
        <v>0</v>
      </c>
      <c r="T521" s="1">
        <f>MIN($C521)</f>
        <v>0</v>
      </c>
      <c r="U521" s="1">
        <f>MIN($D521)</f>
        <v>0</v>
      </c>
      <c r="V521" s="1">
        <f>MIN($E521)</f>
        <v>0</v>
      </c>
      <c r="W521" s="1">
        <f>MIN($F521)</f>
        <v>0</v>
      </c>
      <c r="X521" s="1">
        <f>MIN($G521)</f>
        <v>0</v>
      </c>
      <c r="Y521" s="1">
        <f>MIN($H521)</f>
        <v>0</v>
      </c>
      <c r="Z521" s="1">
        <f>MIN($I521)</f>
        <v>0</v>
      </c>
      <c r="AA521" s="1">
        <f>MIN($J521)</f>
        <v>0</v>
      </c>
      <c r="AB521" s="1">
        <f>MIN($K521)</f>
        <v>0</v>
      </c>
      <c r="AC521" s="1">
        <f>MIN($M521)</f>
        <v>0</v>
      </c>
      <c r="AD521" s="1">
        <f>MIN($N521)</f>
        <v>0</v>
      </c>
      <c r="AE521" s="1">
        <f>MIN($P521)</f>
        <v>0</v>
      </c>
      <c r="AF521" s="1">
        <f>MIN($Q521)</f>
        <v>0</v>
      </c>
      <c r="AG521" s="1">
        <f>MIN($R521)</f>
        <v>0</v>
      </c>
      <c r="AH521" s="1">
        <f>MEDIAN($B521)</f>
        <v>0</v>
      </c>
      <c r="AI521" s="1">
        <f>MEDIAN($C521)</f>
        <v>0</v>
      </c>
      <c r="AJ521" s="1">
        <f>MEDIAN($D521)</f>
        <v>0</v>
      </c>
      <c r="AK521" s="1">
        <f>MEDIAN($E521)</f>
        <v>0</v>
      </c>
      <c r="AL521" s="1">
        <f>MEDIAN($F521)</f>
        <v>0</v>
      </c>
      <c r="AM521" s="1">
        <f>MEDIAN($G521)</f>
        <v>0</v>
      </c>
      <c r="AN521" s="1">
        <f>MEDIAN($H521)</f>
        <v>0</v>
      </c>
      <c r="AO521" s="1">
        <f>MEDIAN($I521)</f>
        <v>0</v>
      </c>
      <c r="AP521" s="1">
        <f>MEDIAN($J521)</f>
        <v>0</v>
      </c>
      <c r="AQ521" s="1">
        <f>MEDIAN($K521)</f>
        <v>0</v>
      </c>
      <c r="AR521" s="1">
        <f>MEDIAN($M521)</f>
        <v>0</v>
      </c>
      <c r="AS521" s="1">
        <f>MEDIAN($N521)</f>
        <v>0</v>
      </c>
      <c r="AT521" s="1">
        <f>MEDIAN($P521)</f>
        <v>0</v>
      </c>
      <c r="AU521" s="1">
        <f>MEDIAN($Q521)</f>
        <v>0</v>
      </c>
      <c r="AV521" s="1">
        <f>MEDIAN($R521)</f>
        <v>0</v>
      </c>
      <c r="AW521" s="1">
        <f>MAX($B521)</f>
        <v>0</v>
      </c>
      <c r="AX521" s="1">
        <f>MAX($C521)</f>
        <v>0</v>
      </c>
      <c r="AY521" s="1">
        <f>MAX($D521)</f>
        <v>0</v>
      </c>
      <c r="AZ521" s="1">
        <f>MAX($E521)</f>
        <v>0</v>
      </c>
      <c r="BA521" s="1">
        <f>MAX($F521)</f>
        <v>0</v>
      </c>
      <c r="BB521" s="1">
        <f>MAX($G521)</f>
        <v>0</v>
      </c>
      <c r="BC521" s="1">
        <f>MAX($H521)</f>
        <v>0</v>
      </c>
      <c r="BD521" s="1">
        <f>MAX($I521)</f>
        <v>0</v>
      </c>
      <c r="BE521" s="1">
        <f>MAX($J521)</f>
        <v>0</v>
      </c>
      <c r="BF521" s="1">
        <f>MAX($K521)</f>
        <v>0</v>
      </c>
      <c r="BG521" s="1">
        <f>MAX($M521)</f>
        <v>0</v>
      </c>
      <c r="BH521" s="1">
        <f>MAX($N521)</f>
        <v>0</v>
      </c>
      <c r="BI521" s="1">
        <f>MAX($P521)</f>
        <v>0</v>
      </c>
      <c r="BJ521" s="1">
        <f>MAX($Q521)</f>
        <v>0</v>
      </c>
      <c r="BK521" s="1">
        <f>MAX($R521)</f>
        <v>0</v>
      </c>
    </row>
    <row r="522" spans="1:63">
      <c r="A522" s="1" t="s">
        <v>36</v>
      </c>
      <c r="B522" s="1">
        <v>0</v>
      </c>
      <c r="C522" s="1">
        <v>0</v>
      </c>
      <c r="D522" s="1">
        <v>0</v>
      </c>
      <c r="E522" s="1">
        <v>0</v>
      </c>
      <c r="F522" s="1">
        <v>0</v>
      </c>
      <c r="G522" s="1">
        <v>0</v>
      </c>
      <c r="H522" s="1">
        <v>0</v>
      </c>
      <c r="I522" s="1">
        <v>0.019</v>
      </c>
      <c r="J522" s="1">
        <v>3000</v>
      </c>
      <c r="K522" s="1">
        <v>0</v>
      </c>
      <c r="L522" s="1" t="s">
        <v>503</v>
      </c>
      <c r="M522" s="1">
        <v>0</v>
      </c>
      <c r="N522" s="1">
        <v>0</v>
      </c>
      <c r="O522" s="1" t="s">
        <v>507</v>
      </c>
      <c r="P522" s="1">
        <v>1500</v>
      </c>
      <c r="Q522" s="1">
        <v>1</v>
      </c>
      <c r="R522" s="1">
        <v>0</v>
      </c>
      <c r="S522" s="1">
        <f>MIN($B522)</f>
        <v>0</v>
      </c>
      <c r="T522" s="1">
        <f>MIN($C522)</f>
        <v>0</v>
      </c>
      <c r="U522" s="1">
        <f>MIN($D522)</f>
        <v>0</v>
      </c>
      <c r="V522" s="1">
        <f>MIN($E522)</f>
        <v>0</v>
      </c>
      <c r="W522" s="1">
        <f>MIN($F522)</f>
        <v>0</v>
      </c>
      <c r="X522" s="1">
        <f>MIN($G522)</f>
        <v>0</v>
      </c>
      <c r="Y522" s="1">
        <f>MIN($H522)</f>
        <v>0</v>
      </c>
      <c r="Z522" s="1">
        <f>MIN($I522)</f>
        <v>0</v>
      </c>
      <c r="AA522" s="1">
        <f>MIN($J522)</f>
        <v>0</v>
      </c>
      <c r="AB522" s="1">
        <f>MIN($K522)</f>
        <v>0</v>
      </c>
      <c r="AC522" s="1">
        <f>MIN($M522)</f>
        <v>0</v>
      </c>
      <c r="AD522" s="1">
        <f>MIN($N522)</f>
        <v>0</v>
      </c>
      <c r="AE522" s="1">
        <f>MIN($P522)</f>
        <v>0</v>
      </c>
      <c r="AF522" s="1">
        <f>MIN($Q522)</f>
        <v>0</v>
      </c>
      <c r="AG522" s="1">
        <f>MIN($R522)</f>
        <v>0</v>
      </c>
      <c r="AH522" s="1">
        <f>MEDIAN($B522)</f>
        <v>0</v>
      </c>
      <c r="AI522" s="1">
        <f>MEDIAN($C522)</f>
        <v>0</v>
      </c>
      <c r="AJ522" s="1">
        <f>MEDIAN($D522)</f>
        <v>0</v>
      </c>
      <c r="AK522" s="1">
        <f>MEDIAN($E522)</f>
        <v>0</v>
      </c>
      <c r="AL522" s="1">
        <f>MEDIAN($F522)</f>
        <v>0</v>
      </c>
      <c r="AM522" s="1">
        <f>MEDIAN($G522)</f>
        <v>0</v>
      </c>
      <c r="AN522" s="1">
        <f>MEDIAN($H522)</f>
        <v>0</v>
      </c>
      <c r="AO522" s="1">
        <f>MEDIAN($I522)</f>
        <v>0</v>
      </c>
      <c r="AP522" s="1">
        <f>MEDIAN($J522)</f>
        <v>0</v>
      </c>
      <c r="AQ522" s="1">
        <f>MEDIAN($K522)</f>
        <v>0</v>
      </c>
      <c r="AR522" s="1">
        <f>MEDIAN($M522)</f>
        <v>0</v>
      </c>
      <c r="AS522" s="1">
        <f>MEDIAN($N522)</f>
        <v>0</v>
      </c>
      <c r="AT522" s="1">
        <f>MEDIAN($P522)</f>
        <v>0</v>
      </c>
      <c r="AU522" s="1">
        <f>MEDIAN($Q522)</f>
        <v>0</v>
      </c>
      <c r="AV522" s="1">
        <f>MEDIAN($R522)</f>
        <v>0</v>
      </c>
      <c r="AW522" s="1">
        <f>MAX($B522)</f>
        <v>0</v>
      </c>
      <c r="AX522" s="1">
        <f>MAX($C522)</f>
        <v>0</v>
      </c>
      <c r="AY522" s="1">
        <f>MAX($D522)</f>
        <v>0</v>
      </c>
      <c r="AZ522" s="1">
        <f>MAX($E522)</f>
        <v>0</v>
      </c>
      <c r="BA522" s="1">
        <f>MAX($F522)</f>
        <v>0</v>
      </c>
      <c r="BB522" s="1">
        <f>MAX($G522)</f>
        <v>0</v>
      </c>
      <c r="BC522" s="1">
        <f>MAX($H522)</f>
        <v>0</v>
      </c>
      <c r="BD522" s="1">
        <f>MAX($I522)</f>
        <v>0</v>
      </c>
      <c r="BE522" s="1">
        <f>MAX($J522)</f>
        <v>0</v>
      </c>
      <c r="BF522" s="1">
        <f>MAX($K522)</f>
        <v>0</v>
      </c>
      <c r="BG522" s="1">
        <f>MAX($M522)</f>
        <v>0</v>
      </c>
      <c r="BH522" s="1">
        <f>MAX($N522)</f>
        <v>0</v>
      </c>
      <c r="BI522" s="1">
        <f>MAX($P522)</f>
        <v>0</v>
      </c>
      <c r="BJ522" s="1">
        <f>MAX($Q522)</f>
        <v>0</v>
      </c>
      <c r="BK522" s="1">
        <f>MAX($R522)</f>
        <v>0</v>
      </c>
    </row>
    <row r="523" spans="1:63">
      <c r="A523" s="1" t="s">
        <v>37</v>
      </c>
      <c r="B523" s="1">
        <v>0</v>
      </c>
      <c r="C523" s="1">
        <v>0</v>
      </c>
      <c r="D523" s="1">
        <v>0</v>
      </c>
      <c r="E523" s="1">
        <v>0</v>
      </c>
      <c r="F523" s="1">
        <v>0</v>
      </c>
      <c r="G523" s="1">
        <v>0</v>
      </c>
      <c r="H523" s="1">
        <v>0</v>
      </c>
      <c r="I523" s="1">
        <v>0.019</v>
      </c>
      <c r="J523" s="1">
        <v>3000</v>
      </c>
      <c r="K523" s="1">
        <v>0</v>
      </c>
      <c r="L523" s="1" t="s">
        <v>503</v>
      </c>
      <c r="M523" s="1">
        <v>0</v>
      </c>
      <c r="N523" s="1">
        <v>0</v>
      </c>
      <c r="O523" s="1" t="s">
        <v>507</v>
      </c>
      <c r="P523" s="1">
        <v>1500</v>
      </c>
      <c r="Q523" s="1">
        <v>1</v>
      </c>
      <c r="R523" s="1">
        <v>0</v>
      </c>
      <c r="S523" s="1">
        <f>MIN($B523)</f>
        <v>0</v>
      </c>
      <c r="T523" s="1">
        <f>MIN($C523)</f>
        <v>0</v>
      </c>
      <c r="U523" s="1">
        <f>MIN($D523)</f>
        <v>0</v>
      </c>
      <c r="V523" s="1">
        <f>MIN($E523)</f>
        <v>0</v>
      </c>
      <c r="W523" s="1">
        <f>MIN($F523)</f>
        <v>0</v>
      </c>
      <c r="X523" s="1">
        <f>MIN($G523)</f>
        <v>0</v>
      </c>
      <c r="Y523" s="1">
        <f>MIN($H523)</f>
        <v>0</v>
      </c>
      <c r="Z523" s="1">
        <f>MIN($I523)</f>
        <v>0</v>
      </c>
      <c r="AA523" s="1">
        <f>MIN($J523)</f>
        <v>0</v>
      </c>
      <c r="AB523" s="1">
        <f>MIN($K523)</f>
        <v>0</v>
      </c>
      <c r="AC523" s="1">
        <f>MIN($M523)</f>
        <v>0</v>
      </c>
      <c r="AD523" s="1">
        <f>MIN($N523)</f>
        <v>0</v>
      </c>
      <c r="AE523" s="1">
        <f>MIN($P523)</f>
        <v>0</v>
      </c>
      <c r="AF523" s="1">
        <f>MIN($Q523)</f>
        <v>0</v>
      </c>
      <c r="AG523" s="1">
        <f>MIN($R523)</f>
        <v>0</v>
      </c>
      <c r="AH523" s="1">
        <f>MEDIAN($B523)</f>
        <v>0</v>
      </c>
      <c r="AI523" s="1">
        <f>MEDIAN($C523)</f>
        <v>0</v>
      </c>
      <c r="AJ523" s="1">
        <f>MEDIAN($D523)</f>
        <v>0</v>
      </c>
      <c r="AK523" s="1">
        <f>MEDIAN($E523)</f>
        <v>0</v>
      </c>
      <c r="AL523" s="1">
        <f>MEDIAN($F523)</f>
        <v>0</v>
      </c>
      <c r="AM523" s="1">
        <f>MEDIAN($G523)</f>
        <v>0</v>
      </c>
      <c r="AN523" s="1">
        <f>MEDIAN($H523)</f>
        <v>0</v>
      </c>
      <c r="AO523" s="1">
        <f>MEDIAN($I523)</f>
        <v>0</v>
      </c>
      <c r="AP523" s="1">
        <f>MEDIAN($J523)</f>
        <v>0</v>
      </c>
      <c r="AQ523" s="1">
        <f>MEDIAN($K523)</f>
        <v>0</v>
      </c>
      <c r="AR523" s="1">
        <f>MEDIAN($M523)</f>
        <v>0</v>
      </c>
      <c r="AS523" s="1">
        <f>MEDIAN($N523)</f>
        <v>0</v>
      </c>
      <c r="AT523" s="1">
        <f>MEDIAN($P523)</f>
        <v>0</v>
      </c>
      <c r="AU523" s="1">
        <f>MEDIAN($Q523)</f>
        <v>0</v>
      </c>
      <c r="AV523" s="1">
        <f>MEDIAN($R523)</f>
        <v>0</v>
      </c>
      <c r="AW523" s="1">
        <f>MAX($B523)</f>
        <v>0</v>
      </c>
      <c r="AX523" s="1">
        <f>MAX($C523)</f>
        <v>0</v>
      </c>
      <c r="AY523" s="1">
        <f>MAX($D523)</f>
        <v>0</v>
      </c>
      <c r="AZ523" s="1">
        <f>MAX($E523)</f>
        <v>0</v>
      </c>
      <c r="BA523" s="1">
        <f>MAX($F523)</f>
        <v>0</v>
      </c>
      <c r="BB523" s="1">
        <f>MAX($G523)</f>
        <v>0</v>
      </c>
      <c r="BC523" s="1">
        <f>MAX($H523)</f>
        <v>0</v>
      </c>
      <c r="BD523" s="1">
        <f>MAX($I523)</f>
        <v>0</v>
      </c>
      <c r="BE523" s="1">
        <f>MAX($J523)</f>
        <v>0</v>
      </c>
      <c r="BF523" s="1">
        <f>MAX($K523)</f>
        <v>0</v>
      </c>
      <c r="BG523" s="1">
        <f>MAX($M523)</f>
        <v>0</v>
      </c>
      <c r="BH523" s="1">
        <f>MAX($N523)</f>
        <v>0</v>
      </c>
      <c r="BI523" s="1">
        <f>MAX($P523)</f>
        <v>0</v>
      </c>
      <c r="BJ523" s="1">
        <f>MAX($Q523)</f>
        <v>0</v>
      </c>
      <c r="BK523" s="1">
        <f>MAX($R523)</f>
        <v>0</v>
      </c>
    </row>
    <row r="524" spans="1:63">
      <c r="A524" s="1" t="s">
        <v>38</v>
      </c>
      <c r="B524" s="1">
        <v>0</v>
      </c>
      <c r="C524" s="1">
        <v>0</v>
      </c>
      <c r="D524" s="1">
        <v>0</v>
      </c>
      <c r="E524" s="1">
        <v>0</v>
      </c>
      <c r="F524" s="1">
        <v>0</v>
      </c>
      <c r="G524" s="1">
        <v>0</v>
      </c>
      <c r="H524" s="1">
        <v>0</v>
      </c>
      <c r="I524" s="1">
        <v>0.019</v>
      </c>
      <c r="J524" s="1">
        <v>3000</v>
      </c>
      <c r="K524" s="1">
        <v>0</v>
      </c>
      <c r="L524" s="1" t="s">
        <v>503</v>
      </c>
      <c r="M524" s="1">
        <v>0</v>
      </c>
      <c r="N524" s="1">
        <v>0</v>
      </c>
      <c r="O524" s="1" t="s">
        <v>507</v>
      </c>
      <c r="P524" s="1">
        <v>1500</v>
      </c>
      <c r="Q524" s="1">
        <v>1</v>
      </c>
      <c r="R524" s="1">
        <v>0</v>
      </c>
      <c r="S524" s="1">
        <f>MIN($B524)</f>
        <v>0</v>
      </c>
      <c r="T524" s="1">
        <f>MIN($C524)</f>
        <v>0</v>
      </c>
      <c r="U524" s="1">
        <f>MIN($D524)</f>
        <v>0</v>
      </c>
      <c r="V524" s="1">
        <f>MIN($E524)</f>
        <v>0</v>
      </c>
      <c r="W524" s="1">
        <f>MIN($F524)</f>
        <v>0</v>
      </c>
      <c r="X524" s="1">
        <f>MIN($G524)</f>
        <v>0</v>
      </c>
      <c r="Y524" s="1">
        <f>MIN($H524)</f>
        <v>0</v>
      </c>
      <c r="Z524" s="1">
        <f>MIN($I524)</f>
        <v>0</v>
      </c>
      <c r="AA524" s="1">
        <f>MIN($J524)</f>
        <v>0</v>
      </c>
      <c r="AB524" s="1">
        <f>MIN($K524)</f>
        <v>0</v>
      </c>
      <c r="AC524" s="1">
        <f>MIN($M524)</f>
        <v>0</v>
      </c>
      <c r="AD524" s="1">
        <f>MIN($N524)</f>
        <v>0</v>
      </c>
      <c r="AE524" s="1">
        <f>MIN($P524)</f>
        <v>0</v>
      </c>
      <c r="AF524" s="1">
        <f>MIN($Q524)</f>
        <v>0</v>
      </c>
      <c r="AG524" s="1">
        <f>MIN($R524)</f>
        <v>0</v>
      </c>
      <c r="AH524" s="1">
        <f>MEDIAN($B524)</f>
        <v>0</v>
      </c>
      <c r="AI524" s="1">
        <f>MEDIAN($C524)</f>
        <v>0</v>
      </c>
      <c r="AJ524" s="1">
        <f>MEDIAN($D524)</f>
        <v>0</v>
      </c>
      <c r="AK524" s="1">
        <f>MEDIAN($E524)</f>
        <v>0</v>
      </c>
      <c r="AL524" s="1">
        <f>MEDIAN($F524)</f>
        <v>0</v>
      </c>
      <c r="AM524" s="1">
        <f>MEDIAN($G524)</f>
        <v>0</v>
      </c>
      <c r="AN524" s="1">
        <f>MEDIAN($H524)</f>
        <v>0</v>
      </c>
      <c r="AO524" s="1">
        <f>MEDIAN($I524)</f>
        <v>0</v>
      </c>
      <c r="AP524" s="1">
        <f>MEDIAN($J524)</f>
        <v>0</v>
      </c>
      <c r="AQ524" s="1">
        <f>MEDIAN($K524)</f>
        <v>0</v>
      </c>
      <c r="AR524" s="1">
        <f>MEDIAN($M524)</f>
        <v>0</v>
      </c>
      <c r="AS524" s="1">
        <f>MEDIAN($N524)</f>
        <v>0</v>
      </c>
      <c r="AT524" s="1">
        <f>MEDIAN($P524)</f>
        <v>0</v>
      </c>
      <c r="AU524" s="1">
        <f>MEDIAN($Q524)</f>
        <v>0</v>
      </c>
      <c r="AV524" s="1">
        <f>MEDIAN($R524)</f>
        <v>0</v>
      </c>
      <c r="AW524" s="1">
        <f>MAX($B524)</f>
        <v>0</v>
      </c>
      <c r="AX524" s="1">
        <f>MAX($C524)</f>
        <v>0</v>
      </c>
      <c r="AY524" s="1">
        <f>MAX($D524)</f>
        <v>0</v>
      </c>
      <c r="AZ524" s="1">
        <f>MAX($E524)</f>
        <v>0</v>
      </c>
      <c r="BA524" s="1">
        <f>MAX($F524)</f>
        <v>0</v>
      </c>
      <c r="BB524" s="1">
        <f>MAX($G524)</f>
        <v>0</v>
      </c>
      <c r="BC524" s="1">
        <f>MAX($H524)</f>
        <v>0</v>
      </c>
      <c r="BD524" s="1">
        <f>MAX($I524)</f>
        <v>0</v>
      </c>
      <c r="BE524" s="1">
        <f>MAX($J524)</f>
        <v>0</v>
      </c>
      <c r="BF524" s="1">
        <f>MAX($K524)</f>
        <v>0</v>
      </c>
      <c r="BG524" s="1">
        <f>MAX($M524)</f>
        <v>0</v>
      </c>
      <c r="BH524" s="1">
        <f>MAX($N524)</f>
        <v>0</v>
      </c>
      <c r="BI524" s="1">
        <f>MAX($P524)</f>
        <v>0</v>
      </c>
      <c r="BJ524" s="1">
        <f>MAX($Q524)</f>
        <v>0</v>
      </c>
      <c r="BK524" s="1">
        <f>MAX($R524)</f>
        <v>0</v>
      </c>
    </row>
    <row r="525" spans="1:63">
      <c r="A525" s="1" t="s">
        <v>39</v>
      </c>
      <c r="B525" s="1">
        <v>0</v>
      </c>
      <c r="C525" s="1">
        <v>0</v>
      </c>
      <c r="D525" s="1">
        <v>0</v>
      </c>
      <c r="E525" s="1">
        <v>0</v>
      </c>
      <c r="F525" s="1">
        <v>0</v>
      </c>
      <c r="G525" s="1">
        <v>0</v>
      </c>
      <c r="H525" s="1">
        <v>0</v>
      </c>
      <c r="I525" s="1">
        <v>0.019</v>
      </c>
      <c r="J525" s="1">
        <v>3000</v>
      </c>
      <c r="K525" s="1">
        <v>0</v>
      </c>
      <c r="L525" s="1" t="s">
        <v>503</v>
      </c>
      <c r="M525" s="1">
        <v>0</v>
      </c>
      <c r="N525" s="1">
        <v>0</v>
      </c>
      <c r="O525" s="1" t="s">
        <v>507</v>
      </c>
      <c r="P525" s="1">
        <v>1500</v>
      </c>
      <c r="Q525" s="1">
        <v>1</v>
      </c>
      <c r="R525" s="1">
        <v>0</v>
      </c>
      <c r="S525" s="1">
        <f>MIN($B525)</f>
        <v>0</v>
      </c>
      <c r="T525" s="1">
        <f>MIN($C525)</f>
        <v>0</v>
      </c>
      <c r="U525" s="1">
        <f>MIN($D525)</f>
        <v>0</v>
      </c>
      <c r="V525" s="1">
        <f>MIN($E525)</f>
        <v>0</v>
      </c>
      <c r="W525" s="1">
        <f>MIN($F525)</f>
        <v>0</v>
      </c>
      <c r="X525" s="1">
        <f>MIN($G525)</f>
        <v>0</v>
      </c>
      <c r="Y525" s="1">
        <f>MIN($H525)</f>
        <v>0</v>
      </c>
      <c r="Z525" s="1">
        <f>MIN($I525)</f>
        <v>0</v>
      </c>
      <c r="AA525" s="1">
        <f>MIN($J525)</f>
        <v>0</v>
      </c>
      <c r="AB525" s="1">
        <f>MIN($K525)</f>
        <v>0</v>
      </c>
      <c r="AC525" s="1">
        <f>MIN($M525)</f>
        <v>0</v>
      </c>
      <c r="AD525" s="1">
        <f>MIN($N525)</f>
        <v>0</v>
      </c>
      <c r="AE525" s="1">
        <f>MIN($P525)</f>
        <v>0</v>
      </c>
      <c r="AF525" s="1">
        <f>MIN($Q525)</f>
        <v>0</v>
      </c>
      <c r="AG525" s="1">
        <f>MIN($R525)</f>
        <v>0</v>
      </c>
      <c r="AH525" s="1">
        <f>MEDIAN($B525)</f>
        <v>0</v>
      </c>
      <c r="AI525" s="1">
        <f>MEDIAN($C525)</f>
        <v>0</v>
      </c>
      <c r="AJ525" s="1">
        <f>MEDIAN($D525)</f>
        <v>0</v>
      </c>
      <c r="AK525" s="1">
        <f>MEDIAN($E525)</f>
        <v>0</v>
      </c>
      <c r="AL525" s="1">
        <f>MEDIAN($F525)</f>
        <v>0</v>
      </c>
      <c r="AM525" s="1">
        <f>MEDIAN($G525)</f>
        <v>0</v>
      </c>
      <c r="AN525" s="1">
        <f>MEDIAN($H525)</f>
        <v>0</v>
      </c>
      <c r="AO525" s="1">
        <f>MEDIAN($I525)</f>
        <v>0</v>
      </c>
      <c r="AP525" s="1">
        <f>MEDIAN($J525)</f>
        <v>0</v>
      </c>
      <c r="AQ525" s="1">
        <f>MEDIAN($K525)</f>
        <v>0</v>
      </c>
      <c r="AR525" s="1">
        <f>MEDIAN($M525)</f>
        <v>0</v>
      </c>
      <c r="AS525" s="1">
        <f>MEDIAN($N525)</f>
        <v>0</v>
      </c>
      <c r="AT525" s="1">
        <f>MEDIAN($P525)</f>
        <v>0</v>
      </c>
      <c r="AU525" s="1">
        <f>MEDIAN($Q525)</f>
        <v>0</v>
      </c>
      <c r="AV525" s="1">
        <f>MEDIAN($R525)</f>
        <v>0</v>
      </c>
      <c r="AW525" s="1">
        <f>MAX($B525)</f>
        <v>0</v>
      </c>
      <c r="AX525" s="1">
        <f>MAX($C525)</f>
        <v>0</v>
      </c>
      <c r="AY525" s="1">
        <f>MAX($D525)</f>
        <v>0</v>
      </c>
      <c r="AZ525" s="1">
        <f>MAX($E525)</f>
        <v>0</v>
      </c>
      <c r="BA525" s="1">
        <f>MAX($F525)</f>
        <v>0</v>
      </c>
      <c r="BB525" s="1">
        <f>MAX($G525)</f>
        <v>0</v>
      </c>
      <c r="BC525" s="1">
        <f>MAX($H525)</f>
        <v>0</v>
      </c>
      <c r="BD525" s="1">
        <f>MAX($I525)</f>
        <v>0</v>
      </c>
      <c r="BE525" s="1">
        <f>MAX($J525)</f>
        <v>0</v>
      </c>
      <c r="BF525" s="1">
        <f>MAX($K525)</f>
        <v>0</v>
      </c>
      <c r="BG525" s="1">
        <f>MAX($M525)</f>
        <v>0</v>
      </c>
      <c r="BH525" s="1">
        <f>MAX($N525)</f>
        <v>0</v>
      </c>
      <c r="BI525" s="1">
        <f>MAX($P525)</f>
        <v>0</v>
      </c>
      <c r="BJ525" s="1">
        <f>MAX($Q525)</f>
        <v>0</v>
      </c>
      <c r="BK525" s="1">
        <f>MAX($R525)</f>
        <v>0</v>
      </c>
    </row>
    <row r="526" spans="1:63">
      <c r="A526" s="1" t="s">
        <v>40</v>
      </c>
      <c r="B526" s="1">
        <v>0</v>
      </c>
      <c r="C526" s="1">
        <v>0</v>
      </c>
      <c r="D526" s="1">
        <v>0</v>
      </c>
      <c r="E526" s="1">
        <v>0</v>
      </c>
      <c r="F526" s="1">
        <v>0</v>
      </c>
      <c r="G526" s="1">
        <v>0</v>
      </c>
      <c r="H526" s="1">
        <v>0</v>
      </c>
      <c r="I526" s="1">
        <v>0.018</v>
      </c>
      <c r="J526" s="1">
        <v>3000</v>
      </c>
      <c r="K526" s="1">
        <v>0</v>
      </c>
      <c r="L526" s="1" t="s">
        <v>503</v>
      </c>
      <c r="M526" s="1">
        <v>0</v>
      </c>
      <c r="N526" s="1">
        <v>0</v>
      </c>
      <c r="O526" s="1" t="s">
        <v>507</v>
      </c>
      <c r="P526" s="1">
        <v>1500</v>
      </c>
      <c r="Q526" s="1">
        <v>1</v>
      </c>
      <c r="R526" s="1">
        <v>0</v>
      </c>
      <c r="S526" s="1">
        <f>MIN($B526)</f>
        <v>0</v>
      </c>
      <c r="T526" s="1">
        <f>MIN($C526)</f>
        <v>0</v>
      </c>
      <c r="U526" s="1">
        <f>MIN($D526)</f>
        <v>0</v>
      </c>
      <c r="V526" s="1">
        <f>MIN($E526)</f>
        <v>0</v>
      </c>
      <c r="W526" s="1">
        <f>MIN($F526)</f>
        <v>0</v>
      </c>
      <c r="X526" s="1">
        <f>MIN($G526)</f>
        <v>0</v>
      </c>
      <c r="Y526" s="1">
        <f>MIN($H526)</f>
        <v>0</v>
      </c>
      <c r="Z526" s="1">
        <f>MIN($I526)</f>
        <v>0</v>
      </c>
      <c r="AA526" s="1">
        <f>MIN($J526)</f>
        <v>0</v>
      </c>
      <c r="AB526" s="1">
        <f>MIN($K526)</f>
        <v>0</v>
      </c>
      <c r="AC526" s="1">
        <f>MIN($M526)</f>
        <v>0</v>
      </c>
      <c r="AD526" s="1">
        <f>MIN($N526)</f>
        <v>0</v>
      </c>
      <c r="AE526" s="1">
        <f>MIN($P526)</f>
        <v>0</v>
      </c>
      <c r="AF526" s="1">
        <f>MIN($Q526)</f>
        <v>0</v>
      </c>
      <c r="AG526" s="1">
        <f>MIN($R526)</f>
        <v>0</v>
      </c>
      <c r="AH526" s="1">
        <f>MEDIAN($B526)</f>
        <v>0</v>
      </c>
      <c r="AI526" s="1">
        <f>MEDIAN($C526)</f>
        <v>0</v>
      </c>
      <c r="AJ526" s="1">
        <f>MEDIAN($D526)</f>
        <v>0</v>
      </c>
      <c r="AK526" s="1">
        <f>MEDIAN($E526)</f>
        <v>0</v>
      </c>
      <c r="AL526" s="1">
        <f>MEDIAN($F526)</f>
        <v>0</v>
      </c>
      <c r="AM526" s="1">
        <f>MEDIAN($G526)</f>
        <v>0</v>
      </c>
      <c r="AN526" s="1">
        <f>MEDIAN($H526)</f>
        <v>0</v>
      </c>
      <c r="AO526" s="1">
        <f>MEDIAN($I526)</f>
        <v>0</v>
      </c>
      <c r="AP526" s="1">
        <f>MEDIAN($J526)</f>
        <v>0</v>
      </c>
      <c r="AQ526" s="1">
        <f>MEDIAN($K526)</f>
        <v>0</v>
      </c>
      <c r="AR526" s="1">
        <f>MEDIAN($M526)</f>
        <v>0</v>
      </c>
      <c r="AS526" s="1">
        <f>MEDIAN($N526)</f>
        <v>0</v>
      </c>
      <c r="AT526" s="1">
        <f>MEDIAN($P526)</f>
        <v>0</v>
      </c>
      <c r="AU526" s="1">
        <f>MEDIAN($Q526)</f>
        <v>0</v>
      </c>
      <c r="AV526" s="1">
        <f>MEDIAN($R526)</f>
        <v>0</v>
      </c>
      <c r="AW526" s="1">
        <f>MAX($B526)</f>
        <v>0</v>
      </c>
      <c r="AX526" s="1">
        <f>MAX($C526)</f>
        <v>0</v>
      </c>
      <c r="AY526" s="1">
        <f>MAX($D526)</f>
        <v>0</v>
      </c>
      <c r="AZ526" s="1">
        <f>MAX($E526)</f>
        <v>0</v>
      </c>
      <c r="BA526" s="1">
        <f>MAX($F526)</f>
        <v>0</v>
      </c>
      <c r="BB526" s="1">
        <f>MAX($G526)</f>
        <v>0</v>
      </c>
      <c r="BC526" s="1">
        <f>MAX($H526)</f>
        <v>0</v>
      </c>
      <c r="BD526" s="1">
        <f>MAX($I526)</f>
        <v>0</v>
      </c>
      <c r="BE526" s="1">
        <f>MAX($J526)</f>
        <v>0</v>
      </c>
      <c r="BF526" s="1">
        <f>MAX($K526)</f>
        <v>0</v>
      </c>
      <c r="BG526" s="1">
        <f>MAX($M526)</f>
        <v>0</v>
      </c>
      <c r="BH526" s="1">
        <f>MAX($N526)</f>
        <v>0</v>
      </c>
      <c r="BI526" s="1">
        <f>MAX($P526)</f>
        <v>0</v>
      </c>
      <c r="BJ526" s="1">
        <f>MAX($Q526)</f>
        <v>0</v>
      </c>
      <c r="BK526" s="1">
        <f>MAX($R526)</f>
        <v>0</v>
      </c>
    </row>
    <row r="527" spans="1:63">
      <c r="A527" s="1" t="s">
        <v>41</v>
      </c>
      <c r="B527" s="1">
        <v>0</v>
      </c>
      <c r="C527" s="1">
        <v>0</v>
      </c>
      <c r="D527" s="1">
        <v>0</v>
      </c>
      <c r="E527" s="1">
        <v>0</v>
      </c>
      <c r="F527" s="1">
        <v>0</v>
      </c>
      <c r="G527" s="1">
        <v>0</v>
      </c>
      <c r="H527" s="1">
        <v>0</v>
      </c>
      <c r="I527" s="1">
        <v>0.019</v>
      </c>
      <c r="J527" s="1">
        <v>3000</v>
      </c>
      <c r="K527" s="1">
        <v>0</v>
      </c>
      <c r="L527" s="1" t="s">
        <v>503</v>
      </c>
      <c r="M527" s="1">
        <v>0</v>
      </c>
      <c r="N527" s="1">
        <v>0</v>
      </c>
      <c r="O527" s="1" t="s">
        <v>507</v>
      </c>
      <c r="P527" s="1">
        <v>1500</v>
      </c>
      <c r="Q527" s="1">
        <v>1</v>
      </c>
      <c r="R527" s="1">
        <v>0</v>
      </c>
      <c r="S527" s="1">
        <f>MIN($B527)</f>
        <v>0</v>
      </c>
      <c r="T527" s="1">
        <f>MIN($C527)</f>
        <v>0</v>
      </c>
      <c r="U527" s="1">
        <f>MIN($D527)</f>
        <v>0</v>
      </c>
      <c r="V527" s="1">
        <f>MIN($E527)</f>
        <v>0</v>
      </c>
      <c r="W527" s="1">
        <f>MIN($F527)</f>
        <v>0</v>
      </c>
      <c r="X527" s="1">
        <f>MIN($G527)</f>
        <v>0</v>
      </c>
      <c r="Y527" s="1">
        <f>MIN($H527)</f>
        <v>0</v>
      </c>
      <c r="Z527" s="1">
        <f>MIN($I527)</f>
        <v>0</v>
      </c>
      <c r="AA527" s="1">
        <f>MIN($J527)</f>
        <v>0</v>
      </c>
      <c r="AB527" s="1">
        <f>MIN($K527)</f>
        <v>0</v>
      </c>
      <c r="AC527" s="1">
        <f>MIN($M527)</f>
        <v>0</v>
      </c>
      <c r="AD527" s="1">
        <f>MIN($N527)</f>
        <v>0</v>
      </c>
      <c r="AE527" s="1">
        <f>MIN($P527)</f>
        <v>0</v>
      </c>
      <c r="AF527" s="1">
        <f>MIN($Q527)</f>
        <v>0</v>
      </c>
      <c r="AG527" s="1">
        <f>MIN($R527)</f>
        <v>0</v>
      </c>
      <c r="AH527" s="1">
        <f>MEDIAN($B527)</f>
        <v>0</v>
      </c>
      <c r="AI527" s="1">
        <f>MEDIAN($C527)</f>
        <v>0</v>
      </c>
      <c r="AJ527" s="1">
        <f>MEDIAN($D527)</f>
        <v>0</v>
      </c>
      <c r="AK527" s="1">
        <f>MEDIAN($E527)</f>
        <v>0</v>
      </c>
      <c r="AL527" s="1">
        <f>MEDIAN($F527)</f>
        <v>0</v>
      </c>
      <c r="AM527" s="1">
        <f>MEDIAN($G527)</f>
        <v>0</v>
      </c>
      <c r="AN527" s="1">
        <f>MEDIAN($H527)</f>
        <v>0</v>
      </c>
      <c r="AO527" s="1">
        <f>MEDIAN($I527)</f>
        <v>0</v>
      </c>
      <c r="AP527" s="1">
        <f>MEDIAN($J527)</f>
        <v>0</v>
      </c>
      <c r="AQ527" s="1">
        <f>MEDIAN($K527)</f>
        <v>0</v>
      </c>
      <c r="AR527" s="1">
        <f>MEDIAN($M527)</f>
        <v>0</v>
      </c>
      <c r="AS527" s="1">
        <f>MEDIAN($N527)</f>
        <v>0</v>
      </c>
      <c r="AT527" s="1">
        <f>MEDIAN($P527)</f>
        <v>0</v>
      </c>
      <c r="AU527" s="1">
        <f>MEDIAN($Q527)</f>
        <v>0</v>
      </c>
      <c r="AV527" s="1">
        <f>MEDIAN($R527)</f>
        <v>0</v>
      </c>
      <c r="AW527" s="1">
        <f>MAX($B527)</f>
        <v>0</v>
      </c>
      <c r="AX527" s="1">
        <f>MAX($C527)</f>
        <v>0</v>
      </c>
      <c r="AY527" s="1">
        <f>MAX($D527)</f>
        <v>0</v>
      </c>
      <c r="AZ527" s="1">
        <f>MAX($E527)</f>
        <v>0</v>
      </c>
      <c r="BA527" s="1">
        <f>MAX($F527)</f>
        <v>0</v>
      </c>
      <c r="BB527" s="1">
        <f>MAX($G527)</f>
        <v>0</v>
      </c>
      <c r="BC527" s="1">
        <f>MAX($H527)</f>
        <v>0</v>
      </c>
      <c r="BD527" s="1">
        <f>MAX($I527)</f>
        <v>0</v>
      </c>
      <c r="BE527" s="1">
        <f>MAX($J527)</f>
        <v>0</v>
      </c>
      <c r="BF527" s="1">
        <f>MAX($K527)</f>
        <v>0</v>
      </c>
      <c r="BG527" s="1">
        <f>MAX($M527)</f>
        <v>0</v>
      </c>
      <c r="BH527" s="1">
        <f>MAX($N527)</f>
        <v>0</v>
      </c>
      <c r="BI527" s="1">
        <f>MAX($P527)</f>
        <v>0</v>
      </c>
      <c r="BJ527" s="1">
        <f>MAX($Q527)</f>
        <v>0</v>
      </c>
      <c r="BK527" s="1">
        <f>MAX($R527)</f>
        <v>0</v>
      </c>
    </row>
    <row r="528" spans="1:63">
      <c r="A528" s="1" t="s">
        <v>42</v>
      </c>
      <c r="B528" s="1">
        <v>0</v>
      </c>
      <c r="C528" s="1">
        <v>0</v>
      </c>
      <c r="D528" s="1">
        <v>0</v>
      </c>
      <c r="E528" s="1">
        <v>0</v>
      </c>
      <c r="F528" s="1">
        <v>0</v>
      </c>
      <c r="G528" s="1">
        <v>0</v>
      </c>
      <c r="H528" s="1">
        <v>0</v>
      </c>
      <c r="I528" s="1">
        <v>0.018</v>
      </c>
      <c r="J528" s="1">
        <v>3000</v>
      </c>
      <c r="K528" s="1">
        <v>0</v>
      </c>
      <c r="L528" s="1" t="s">
        <v>503</v>
      </c>
      <c r="M528" s="1">
        <v>0</v>
      </c>
      <c r="N528" s="1">
        <v>0</v>
      </c>
      <c r="O528" s="1" t="s">
        <v>507</v>
      </c>
      <c r="P528" s="1">
        <v>1500</v>
      </c>
      <c r="Q528" s="1">
        <v>1</v>
      </c>
      <c r="R528" s="1">
        <v>0</v>
      </c>
      <c r="S528" s="1">
        <f>MIN($B528)</f>
        <v>0</v>
      </c>
      <c r="T528" s="1">
        <f>MIN($C528)</f>
        <v>0</v>
      </c>
      <c r="U528" s="1">
        <f>MIN($D528)</f>
        <v>0</v>
      </c>
      <c r="V528" s="1">
        <f>MIN($E528)</f>
        <v>0</v>
      </c>
      <c r="W528" s="1">
        <f>MIN($F528)</f>
        <v>0</v>
      </c>
      <c r="X528" s="1">
        <f>MIN($G528)</f>
        <v>0</v>
      </c>
      <c r="Y528" s="1">
        <f>MIN($H528)</f>
        <v>0</v>
      </c>
      <c r="Z528" s="1">
        <f>MIN($I528)</f>
        <v>0</v>
      </c>
      <c r="AA528" s="1">
        <f>MIN($J528)</f>
        <v>0</v>
      </c>
      <c r="AB528" s="1">
        <f>MIN($K528)</f>
        <v>0</v>
      </c>
      <c r="AC528" s="1">
        <f>MIN($M528)</f>
        <v>0</v>
      </c>
      <c r="AD528" s="1">
        <f>MIN($N528)</f>
        <v>0</v>
      </c>
      <c r="AE528" s="1">
        <f>MIN($P528)</f>
        <v>0</v>
      </c>
      <c r="AF528" s="1">
        <f>MIN($Q528)</f>
        <v>0</v>
      </c>
      <c r="AG528" s="1">
        <f>MIN($R528)</f>
        <v>0</v>
      </c>
      <c r="AH528" s="1">
        <f>MEDIAN($B528)</f>
        <v>0</v>
      </c>
      <c r="AI528" s="1">
        <f>MEDIAN($C528)</f>
        <v>0</v>
      </c>
      <c r="AJ528" s="1">
        <f>MEDIAN($D528)</f>
        <v>0</v>
      </c>
      <c r="AK528" s="1">
        <f>MEDIAN($E528)</f>
        <v>0</v>
      </c>
      <c r="AL528" s="1">
        <f>MEDIAN($F528)</f>
        <v>0</v>
      </c>
      <c r="AM528" s="1">
        <f>MEDIAN($G528)</f>
        <v>0</v>
      </c>
      <c r="AN528" s="1">
        <f>MEDIAN($H528)</f>
        <v>0</v>
      </c>
      <c r="AO528" s="1">
        <f>MEDIAN($I528)</f>
        <v>0</v>
      </c>
      <c r="AP528" s="1">
        <f>MEDIAN($J528)</f>
        <v>0</v>
      </c>
      <c r="AQ528" s="1">
        <f>MEDIAN($K528)</f>
        <v>0</v>
      </c>
      <c r="AR528" s="1">
        <f>MEDIAN($M528)</f>
        <v>0</v>
      </c>
      <c r="AS528" s="1">
        <f>MEDIAN($N528)</f>
        <v>0</v>
      </c>
      <c r="AT528" s="1">
        <f>MEDIAN($P528)</f>
        <v>0</v>
      </c>
      <c r="AU528" s="1">
        <f>MEDIAN($Q528)</f>
        <v>0</v>
      </c>
      <c r="AV528" s="1">
        <f>MEDIAN($R528)</f>
        <v>0</v>
      </c>
      <c r="AW528" s="1">
        <f>MAX($B528)</f>
        <v>0</v>
      </c>
      <c r="AX528" s="1">
        <f>MAX($C528)</f>
        <v>0</v>
      </c>
      <c r="AY528" s="1">
        <f>MAX($D528)</f>
        <v>0</v>
      </c>
      <c r="AZ528" s="1">
        <f>MAX($E528)</f>
        <v>0</v>
      </c>
      <c r="BA528" s="1">
        <f>MAX($F528)</f>
        <v>0</v>
      </c>
      <c r="BB528" s="1">
        <f>MAX($G528)</f>
        <v>0</v>
      </c>
      <c r="BC528" s="1">
        <f>MAX($H528)</f>
        <v>0</v>
      </c>
      <c r="BD528" s="1">
        <f>MAX($I528)</f>
        <v>0</v>
      </c>
      <c r="BE528" s="1">
        <f>MAX($J528)</f>
        <v>0</v>
      </c>
      <c r="BF528" s="1">
        <f>MAX($K528)</f>
        <v>0</v>
      </c>
      <c r="BG528" s="1">
        <f>MAX($M528)</f>
        <v>0</v>
      </c>
      <c r="BH528" s="1">
        <f>MAX($N528)</f>
        <v>0</v>
      </c>
      <c r="BI528" s="1">
        <f>MAX($P528)</f>
        <v>0</v>
      </c>
      <c r="BJ528" s="1">
        <f>MAX($Q528)</f>
        <v>0</v>
      </c>
      <c r="BK528" s="1">
        <f>MAX($R528)</f>
        <v>0</v>
      </c>
    </row>
    <row r="529" spans="1:63">
      <c r="A529" s="1" t="s">
        <v>43</v>
      </c>
      <c r="B529" s="1">
        <v>0</v>
      </c>
      <c r="C529" s="1">
        <v>0</v>
      </c>
      <c r="D529" s="1">
        <v>0</v>
      </c>
      <c r="E529" s="1">
        <v>0</v>
      </c>
      <c r="F529" s="1">
        <v>0</v>
      </c>
      <c r="G529" s="1">
        <v>0</v>
      </c>
      <c r="H529" s="1">
        <v>0</v>
      </c>
      <c r="I529" s="1">
        <v>0.019</v>
      </c>
      <c r="J529" s="1">
        <v>3000</v>
      </c>
      <c r="K529" s="1">
        <v>0</v>
      </c>
      <c r="L529" s="1" t="s">
        <v>503</v>
      </c>
      <c r="M529" s="1">
        <v>0</v>
      </c>
      <c r="N529" s="1">
        <v>0</v>
      </c>
      <c r="O529" s="1" t="s">
        <v>507</v>
      </c>
      <c r="P529" s="1">
        <v>1500</v>
      </c>
      <c r="Q529" s="1">
        <v>1</v>
      </c>
      <c r="R529" s="1">
        <v>0</v>
      </c>
      <c r="S529" s="1">
        <f>MIN($B529)</f>
        <v>0</v>
      </c>
      <c r="T529" s="1">
        <f>MIN($C529)</f>
        <v>0</v>
      </c>
      <c r="U529" s="1">
        <f>MIN($D529)</f>
        <v>0</v>
      </c>
      <c r="V529" s="1">
        <f>MIN($E529)</f>
        <v>0</v>
      </c>
      <c r="W529" s="1">
        <f>MIN($F529)</f>
        <v>0</v>
      </c>
      <c r="X529" s="1">
        <f>MIN($G529)</f>
        <v>0</v>
      </c>
      <c r="Y529" s="1">
        <f>MIN($H529)</f>
        <v>0</v>
      </c>
      <c r="Z529" s="1">
        <f>MIN($I529)</f>
        <v>0</v>
      </c>
      <c r="AA529" s="1">
        <f>MIN($J529)</f>
        <v>0</v>
      </c>
      <c r="AB529" s="1">
        <f>MIN($K529)</f>
        <v>0</v>
      </c>
      <c r="AC529" s="1">
        <f>MIN($M529)</f>
        <v>0</v>
      </c>
      <c r="AD529" s="1">
        <f>MIN($N529)</f>
        <v>0</v>
      </c>
      <c r="AE529" s="1">
        <f>MIN($P529)</f>
        <v>0</v>
      </c>
      <c r="AF529" s="1">
        <f>MIN($Q529)</f>
        <v>0</v>
      </c>
      <c r="AG529" s="1">
        <f>MIN($R529)</f>
        <v>0</v>
      </c>
      <c r="AH529" s="1">
        <f>MEDIAN($B529)</f>
        <v>0</v>
      </c>
      <c r="AI529" s="1">
        <f>MEDIAN($C529)</f>
        <v>0</v>
      </c>
      <c r="AJ529" s="1">
        <f>MEDIAN($D529)</f>
        <v>0</v>
      </c>
      <c r="AK529" s="1">
        <f>MEDIAN($E529)</f>
        <v>0</v>
      </c>
      <c r="AL529" s="1">
        <f>MEDIAN($F529)</f>
        <v>0</v>
      </c>
      <c r="AM529" s="1">
        <f>MEDIAN($G529)</f>
        <v>0</v>
      </c>
      <c r="AN529" s="1">
        <f>MEDIAN($H529)</f>
        <v>0</v>
      </c>
      <c r="AO529" s="1">
        <f>MEDIAN($I529)</f>
        <v>0</v>
      </c>
      <c r="AP529" s="1">
        <f>MEDIAN($J529)</f>
        <v>0</v>
      </c>
      <c r="AQ529" s="1">
        <f>MEDIAN($K529)</f>
        <v>0</v>
      </c>
      <c r="AR529" s="1">
        <f>MEDIAN($M529)</f>
        <v>0</v>
      </c>
      <c r="AS529" s="1">
        <f>MEDIAN($N529)</f>
        <v>0</v>
      </c>
      <c r="AT529" s="1">
        <f>MEDIAN($P529)</f>
        <v>0</v>
      </c>
      <c r="AU529" s="1">
        <f>MEDIAN($Q529)</f>
        <v>0</v>
      </c>
      <c r="AV529" s="1">
        <f>MEDIAN($R529)</f>
        <v>0</v>
      </c>
      <c r="AW529" s="1">
        <f>MAX($B529)</f>
        <v>0</v>
      </c>
      <c r="AX529" s="1">
        <f>MAX($C529)</f>
        <v>0</v>
      </c>
      <c r="AY529" s="1">
        <f>MAX($D529)</f>
        <v>0</v>
      </c>
      <c r="AZ529" s="1">
        <f>MAX($E529)</f>
        <v>0</v>
      </c>
      <c r="BA529" s="1">
        <f>MAX($F529)</f>
        <v>0</v>
      </c>
      <c r="BB529" s="1">
        <f>MAX($G529)</f>
        <v>0</v>
      </c>
      <c r="BC529" s="1">
        <f>MAX($H529)</f>
        <v>0</v>
      </c>
      <c r="BD529" s="1">
        <f>MAX($I529)</f>
        <v>0</v>
      </c>
      <c r="BE529" s="1">
        <f>MAX($J529)</f>
        <v>0</v>
      </c>
      <c r="BF529" s="1">
        <f>MAX($K529)</f>
        <v>0</v>
      </c>
      <c r="BG529" s="1">
        <f>MAX($M529)</f>
        <v>0</v>
      </c>
      <c r="BH529" s="1">
        <f>MAX($N529)</f>
        <v>0</v>
      </c>
      <c r="BI529" s="1">
        <f>MAX($P529)</f>
        <v>0</v>
      </c>
      <c r="BJ529" s="1">
        <f>MAX($Q529)</f>
        <v>0</v>
      </c>
      <c r="BK529" s="1">
        <f>MAX($R529)</f>
        <v>0</v>
      </c>
    </row>
    <row r="530" spans="1:63">
      <c r="A530" s="1" t="s">
        <v>44</v>
      </c>
      <c r="B530" s="1">
        <v>0</v>
      </c>
      <c r="C530" s="1">
        <v>0</v>
      </c>
      <c r="D530" s="1">
        <v>0</v>
      </c>
      <c r="E530" s="1">
        <v>0</v>
      </c>
      <c r="F530" s="1">
        <v>0</v>
      </c>
      <c r="G530" s="1">
        <v>0</v>
      </c>
      <c r="H530" s="1">
        <v>0</v>
      </c>
      <c r="I530" s="1">
        <v>0.018</v>
      </c>
      <c r="J530" s="1">
        <v>3000</v>
      </c>
      <c r="K530" s="1">
        <v>0</v>
      </c>
      <c r="L530" s="1" t="s">
        <v>503</v>
      </c>
      <c r="M530" s="1">
        <v>0</v>
      </c>
      <c r="N530" s="1">
        <v>0</v>
      </c>
      <c r="O530" s="1" t="s">
        <v>507</v>
      </c>
      <c r="P530" s="1">
        <v>1500</v>
      </c>
      <c r="Q530" s="1">
        <v>1</v>
      </c>
      <c r="R530" s="1">
        <v>0</v>
      </c>
      <c r="S530" s="1">
        <f>MIN($B530)</f>
        <v>0</v>
      </c>
      <c r="T530" s="1">
        <f>MIN($C530)</f>
        <v>0</v>
      </c>
      <c r="U530" s="1">
        <f>MIN($D530)</f>
        <v>0</v>
      </c>
      <c r="V530" s="1">
        <f>MIN($E530)</f>
        <v>0</v>
      </c>
      <c r="W530" s="1">
        <f>MIN($F530)</f>
        <v>0</v>
      </c>
      <c r="X530" s="1">
        <f>MIN($G530)</f>
        <v>0</v>
      </c>
      <c r="Y530" s="1">
        <f>MIN($H530)</f>
        <v>0</v>
      </c>
      <c r="Z530" s="1">
        <f>MIN($I530)</f>
        <v>0</v>
      </c>
      <c r="AA530" s="1">
        <f>MIN($J530)</f>
        <v>0</v>
      </c>
      <c r="AB530" s="1">
        <f>MIN($K530)</f>
        <v>0</v>
      </c>
      <c r="AC530" s="1">
        <f>MIN($M530)</f>
        <v>0</v>
      </c>
      <c r="AD530" s="1">
        <f>MIN($N530)</f>
        <v>0</v>
      </c>
      <c r="AE530" s="1">
        <f>MIN($P530)</f>
        <v>0</v>
      </c>
      <c r="AF530" s="1">
        <f>MIN($Q530)</f>
        <v>0</v>
      </c>
      <c r="AG530" s="1">
        <f>MIN($R530)</f>
        <v>0</v>
      </c>
      <c r="AH530" s="1">
        <f>MEDIAN($B530)</f>
        <v>0</v>
      </c>
      <c r="AI530" s="1">
        <f>MEDIAN($C530)</f>
        <v>0</v>
      </c>
      <c r="AJ530" s="1">
        <f>MEDIAN($D530)</f>
        <v>0</v>
      </c>
      <c r="AK530" s="1">
        <f>MEDIAN($E530)</f>
        <v>0</v>
      </c>
      <c r="AL530" s="1">
        <f>MEDIAN($F530)</f>
        <v>0</v>
      </c>
      <c r="AM530" s="1">
        <f>MEDIAN($G530)</f>
        <v>0</v>
      </c>
      <c r="AN530" s="1">
        <f>MEDIAN($H530)</f>
        <v>0</v>
      </c>
      <c r="AO530" s="1">
        <f>MEDIAN($I530)</f>
        <v>0</v>
      </c>
      <c r="AP530" s="1">
        <f>MEDIAN($J530)</f>
        <v>0</v>
      </c>
      <c r="AQ530" s="1">
        <f>MEDIAN($K530)</f>
        <v>0</v>
      </c>
      <c r="AR530" s="1">
        <f>MEDIAN($M530)</f>
        <v>0</v>
      </c>
      <c r="AS530" s="1">
        <f>MEDIAN($N530)</f>
        <v>0</v>
      </c>
      <c r="AT530" s="1">
        <f>MEDIAN($P530)</f>
        <v>0</v>
      </c>
      <c r="AU530" s="1">
        <f>MEDIAN($Q530)</f>
        <v>0</v>
      </c>
      <c r="AV530" s="1">
        <f>MEDIAN($R530)</f>
        <v>0</v>
      </c>
      <c r="AW530" s="1">
        <f>MAX($B530)</f>
        <v>0</v>
      </c>
      <c r="AX530" s="1">
        <f>MAX($C530)</f>
        <v>0</v>
      </c>
      <c r="AY530" s="1">
        <f>MAX($D530)</f>
        <v>0</v>
      </c>
      <c r="AZ530" s="1">
        <f>MAX($E530)</f>
        <v>0</v>
      </c>
      <c r="BA530" s="1">
        <f>MAX($F530)</f>
        <v>0</v>
      </c>
      <c r="BB530" s="1">
        <f>MAX($G530)</f>
        <v>0</v>
      </c>
      <c r="BC530" s="1">
        <f>MAX($H530)</f>
        <v>0</v>
      </c>
      <c r="BD530" s="1">
        <f>MAX($I530)</f>
        <v>0</v>
      </c>
      <c r="BE530" s="1">
        <f>MAX($J530)</f>
        <v>0</v>
      </c>
      <c r="BF530" s="1">
        <f>MAX($K530)</f>
        <v>0</v>
      </c>
      <c r="BG530" s="1">
        <f>MAX($M530)</f>
        <v>0</v>
      </c>
      <c r="BH530" s="1">
        <f>MAX($N530)</f>
        <v>0</v>
      </c>
      <c r="BI530" s="1">
        <f>MAX($P530)</f>
        <v>0</v>
      </c>
      <c r="BJ530" s="1">
        <f>MAX($Q530)</f>
        <v>0</v>
      </c>
      <c r="BK530" s="1">
        <f>MAX($R530)</f>
        <v>0</v>
      </c>
    </row>
    <row r="531" spans="1:63">
      <c r="A531" s="1" t="s">
        <v>45</v>
      </c>
      <c r="B531" s="1">
        <v>0</v>
      </c>
      <c r="C531" s="1">
        <v>0</v>
      </c>
      <c r="D531" s="1">
        <v>0</v>
      </c>
      <c r="E531" s="1">
        <v>0</v>
      </c>
      <c r="F531" s="1">
        <v>0</v>
      </c>
      <c r="G531" s="1">
        <v>0</v>
      </c>
      <c r="H531" s="1">
        <v>0</v>
      </c>
      <c r="I531" s="1">
        <v>0.021</v>
      </c>
      <c r="J531" s="1">
        <v>3000</v>
      </c>
      <c r="K531" s="1">
        <v>0</v>
      </c>
      <c r="L531" s="1" t="s">
        <v>503</v>
      </c>
      <c r="M531" s="1">
        <v>0</v>
      </c>
      <c r="N531" s="1">
        <v>0</v>
      </c>
      <c r="O531" s="1" t="s">
        <v>507</v>
      </c>
      <c r="P531" s="1">
        <v>1500</v>
      </c>
      <c r="Q531" s="1">
        <v>1</v>
      </c>
      <c r="R531" s="1">
        <v>0</v>
      </c>
      <c r="S531" s="1">
        <f>MIN($B531)</f>
        <v>0</v>
      </c>
      <c r="T531" s="1">
        <f>MIN($C531)</f>
        <v>0</v>
      </c>
      <c r="U531" s="1">
        <f>MIN($D531)</f>
        <v>0</v>
      </c>
      <c r="V531" s="1">
        <f>MIN($E531)</f>
        <v>0</v>
      </c>
      <c r="W531" s="1">
        <f>MIN($F531)</f>
        <v>0</v>
      </c>
      <c r="X531" s="1">
        <f>MIN($G531)</f>
        <v>0</v>
      </c>
      <c r="Y531" s="1">
        <f>MIN($H531)</f>
        <v>0</v>
      </c>
      <c r="Z531" s="1">
        <f>MIN($I531)</f>
        <v>0</v>
      </c>
      <c r="AA531" s="1">
        <f>MIN($J531)</f>
        <v>0</v>
      </c>
      <c r="AB531" s="1">
        <f>MIN($K531)</f>
        <v>0</v>
      </c>
      <c r="AC531" s="1">
        <f>MIN($M531)</f>
        <v>0</v>
      </c>
      <c r="AD531" s="1">
        <f>MIN($N531)</f>
        <v>0</v>
      </c>
      <c r="AE531" s="1">
        <f>MIN($P531)</f>
        <v>0</v>
      </c>
      <c r="AF531" s="1">
        <f>MIN($Q531)</f>
        <v>0</v>
      </c>
      <c r="AG531" s="1">
        <f>MIN($R531)</f>
        <v>0</v>
      </c>
      <c r="AH531" s="1">
        <f>MEDIAN($B531)</f>
        <v>0</v>
      </c>
      <c r="AI531" s="1">
        <f>MEDIAN($C531)</f>
        <v>0</v>
      </c>
      <c r="AJ531" s="1">
        <f>MEDIAN($D531)</f>
        <v>0</v>
      </c>
      <c r="AK531" s="1">
        <f>MEDIAN($E531)</f>
        <v>0</v>
      </c>
      <c r="AL531" s="1">
        <f>MEDIAN($F531)</f>
        <v>0</v>
      </c>
      <c r="AM531" s="1">
        <f>MEDIAN($G531)</f>
        <v>0</v>
      </c>
      <c r="AN531" s="1">
        <f>MEDIAN($H531)</f>
        <v>0</v>
      </c>
      <c r="AO531" s="1">
        <f>MEDIAN($I531)</f>
        <v>0</v>
      </c>
      <c r="AP531" s="1">
        <f>MEDIAN($J531)</f>
        <v>0</v>
      </c>
      <c r="AQ531" s="1">
        <f>MEDIAN($K531)</f>
        <v>0</v>
      </c>
      <c r="AR531" s="1">
        <f>MEDIAN($M531)</f>
        <v>0</v>
      </c>
      <c r="AS531" s="1">
        <f>MEDIAN($N531)</f>
        <v>0</v>
      </c>
      <c r="AT531" s="1">
        <f>MEDIAN($P531)</f>
        <v>0</v>
      </c>
      <c r="AU531" s="1">
        <f>MEDIAN($Q531)</f>
        <v>0</v>
      </c>
      <c r="AV531" s="1">
        <f>MEDIAN($R531)</f>
        <v>0</v>
      </c>
      <c r="AW531" s="1">
        <f>MAX($B531)</f>
        <v>0</v>
      </c>
      <c r="AX531" s="1">
        <f>MAX($C531)</f>
        <v>0</v>
      </c>
      <c r="AY531" s="1">
        <f>MAX($D531)</f>
        <v>0</v>
      </c>
      <c r="AZ531" s="1">
        <f>MAX($E531)</f>
        <v>0</v>
      </c>
      <c r="BA531" s="1">
        <f>MAX($F531)</f>
        <v>0</v>
      </c>
      <c r="BB531" s="1">
        <f>MAX($G531)</f>
        <v>0</v>
      </c>
      <c r="BC531" s="1">
        <f>MAX($H531)</f>
        <v>0</v>
      </c>
      <c r="BD531" s="1">
        <f>MAX($I531)</f>
        <v>0</v>
      </c>
      <c r="BE531" s="1">
        <f>MAX($J531)</f>
        <v>0</v>
      </c>
      <c r="BF531" s="1">
        <f>MAX($K531)</f>
        <v>0</v>
      </c>
      <c r="BG531" s="1">
        <f>MAX($M531)</f>
        <v>0</v>
      </c>
      <c r="BH531" s="1">
        <f>MAX($N531)</f>
        <v>0</v>
      </c>
      <c r="BI531" s="1">
        <f>MAX($P531)</f>
        <v>0</v>
      </c>
      <c r="BJ531" s="1">
        <f>MAX($Q531)</f>
        <v>0</v>
      </c>
      <c r="BK531" s="1">
        <f>MAX($R531)</f>
        <v>0</v>
      </c>
    </row>
    <row r="532" spans="1:63">
      <c r="A532" s="1" t="s">
        <v>46</v>
      </c>
      <c r="B532" s="1">
        <v>0</v>
      </c>
      <c r="C532" s="1">
        <v>0</v>
      </c>
      <c r="D532" s="1">
        <v>0</v>
      </c>
      <c r="E532" s="1">
        <v>0</v>
      </c>
      <c r="F532" s="1">
        <v>0</v>
      </c>
      <c r="G532" s="1">
        <v>0</v>
      </c>
      <c r="H532" s="1">
        <v>0</v>
      </c>
      <c r="I532" s="1">
        <v>0.021</v>
      </c>
      <c r="J532" s="1">
        <v>3000</v>
      </c>
      <c r="K532" s="1">
        <v>0</v>
      </c>
      <c r="L532" s="1" t="s">
        <v>503</v>
      </c>
      <c r="M532" s="1">
        <v>0</v>
      </c>
      <c r="N532" s="1">
        <v>0</v>
      </c>
      <c r="O532" s="1" t="s">
        <v>507</v>
      </c>
      <c r="P532" s="1">
        <v>1500</v>
      </c>
      <c r="Q532" s="1">
        <v>1</v>
      </c>
      <c r="R532" s="1">
        <v>0</v>
      </c>
      <c r="S532" s="1">
        <f>MIN($B532)</f>
        <v>0</v>
      </c>
      <c r="T532" s="1">
        <f>MIN($C532)</f>
        <v>0</v>
      </c>
      <c r="U532" s="1">
        <f>MIN($D532)</f>
        <v>0</v>
      </c>
      <c r="V532" s="1">
        <f>MIN($E532)</f>
        <v>0</v>
      </c>
      <c r="W532" s="1">
        <f>MIN($F532)</f>
        <v>0</v>
      </c>
      <c r="X532" s="1">
        <f>MIN($G532)</f>
        <v>0</v>
      </c>
      <c r="Y532" s="1">
        <f>MIN($H532)</f>
        <v>0</v>
      </c>
      <c r="Z532" s="1">
        <f>MIN($I532)</f>
        <v>0</v>
      </c>
      <c r="AA532" s="1">
        <f>MIN($J532)</f>
        <v>0</v>
      </c>
      <c r="AB532" s="1">
        <f>MIN($K532)</f>
        <v>0</v>
      </c>
      <c r="AC532" s="1">
        <f>MIN($M532)</f>
        <v>0</v>
      </c>
      <c r="AD532" s="1">
        <f>MIN($N532)</f>
        <v>0</v>
      </c>
      <c r="AE532" s="1">
        <f>MIN($P532)</f>
        <v>0</v>
      </c>
      <c r="AF532" s="1">
        <f>MIN($Q532)</f>
        <v>0</v>
      </c>
      <c r="AG532" s="1">
        <f>MIN($R532)</f>
        <v>0</v>
      </c>
      <c r="AH532" s="1">
        <f>MEDIAN($B532)</f>
        <v>0</v>
      </c>
      <c r="AI532" s="1">
        <f>MEDIAN($C532)</f>
        <v>0</v>
      </c>
      <c r="AJ532" s="1">
        <f>MEDIAN($D532)</f>
        <v>0</v>
      </c>
      <c r="AK532" s="1">
        <f>MEDIAN($E532)</f>
        <v>0</v>
      </c>
      <c r="AL532" s="1">
        <f>MEDIAN($F532)</f>
        <v>0</v>
      </c>
      <c r="AM532" s="1">
        <f>MEDIAN($G532)</f>
        <v>0</v>
      </c>
      <c r="AN532" s="1">
        <f>MEDIAN($H532)</f>
        <v>0</v>
      </c>
      <c r="AO532" s="1">
        <f>MEDIAN($I532)</f>
        <v>0</v>
      </c>
      <c r="AP532" s="1">
        <f>MEDIAN($J532)</f>
        <v>0</v>
      </c>
      <c r="AQ532" s="1">
        <f>MEDIAN($K532)</f>
        <v>0</v>
      </c>
      <c r="AR532" s="1">
        <f>MEDIAN($M532)</f>
        <v>0</v>
      </c>
      <c r="AS532" s="1">
        <f>MEDIAN($N532)</f>
        <v>0</v>
      </c>
      <c r="AT532" s="1">
        <f>MEDIAN($P532)</f>
        <v>0</v>
      </c>
      <c r="AU532" s="1">
        <f>MEDIAN($Q532)</f>
        <v>0</v>
      </c>
      <c r="AV532" s="1">
        <f>MEDIAN($R532)</f>
        <v>0</v>
      </c>
      <c r="AW532" s="1">
        <f>MAX($B532)</f>
        <v>0</v>
      </c>
      <c r="AX532" s="1">
        <f>MAX($C532)</f>
        <v>0</v>
      </c>
      <c r="AY532" s="1">
        <f>MAX($D532)</f>
        <v>0</v>
      </c>
      <c r="AZ532" s="1">
        <f>MAX($E532)</f>
        <v>0</v>
      </c>
      <c r="BA532" s="1">
        <f>MAX($F532)</f>
        <v>0</v>
      </c>
      <c r="BB532" s="1">
        <f>MAX($G532)</f>
        <v>0</v>
      </c>
      <c r="BC532" s="1">
        <f>MAX($H532)</f>
        <v>0</v>
      </c>
      <c r="BD532" s="1">
        <f>MAX($I532)</f>
        <v>0</v>
      </c>
      <c r="BE532" s="1">
        <f>MAX($J532)</f>
        <v>0</v>
      </c>
      <c r="BF532" s="1">
        <f>MAX($K532)</f>
        <v>0</v>
      </c>
      <c r="BG532" s="1">
        <f>MAX($M532)</f>
        <v>0</v>
      </c>
      <c r="BH532" s="1">
        <f>MAX($N532)</f>
        <v>0</v>
      </c>
      <c r="BI532" s="1">
        <f>MAX($P532)</f>
        <v>0</v>
      </c>
      <c r="BJ532" s="1">
        <f>MAX($Q532)</f>
        <v>0</v>
      </c>
      <c r="BK532" s="1">
        <f>MAX($R532)</f>
        <v>0</v>
      </c>
    </row>
    <row r="533" spans="1:63">
      <c r="A533" s="1" t="s">
        <v>47</v>
      </c>
      <c r="B533" s="1">
        <v>0</v>
      </c>
      <c r="C533" s="1">
        <v>0</v>
      </c>
      <c r="D533" s="1">
        <v>0</v>
      </c>
      <c r="E533" s="1">
        <v>0</v>
      </c>
      <c r="F533" s="1">
        <v>0</v>
      </c>
      <c r="G533" s="1">
        <v>0</v>
      </c>
      <c r="H533" s="1">
        <v>0</v>
      </c>
      <c r="I533" s="1">
        <v>0.019</v>
      </c>
      <c r="J533" s="1">
        <v>3000</v>
      </c>
      <c r="K533" s="1">
        <v>0</v>
      </c>
      <c r="L533" s="1" t="s">
        <v>503</v>
      </c>
      <c r="M533" s="1">
        <v>0</v>
      </c>
      <c r="N533" s="1">
        <v>0</v>
      </c>
      <c r="O533" s="1" t="s">
        <v>507</v>
      </c>
      <c r="P533" s="1">
        <v>1500</v>
      </c>
      <c r="Q533" s="1">
        <v>1</v>
      </c>
      <c r="R533" s="1">
        <v>0</v>
      </c>
      <c r="S533" s="1">
        <f>MIN($B533)</f>
        <v>0</v>
      </c>
      <c r="T533" s="1">
        <f>MIN($C533)</f>
        <v>0</v>
      </c>
      <c r="U533" s="1">
        <f>MIN($D533)</f>
        <v>0</v>
      </c>
      <c r="V533" s="1">
        <f>MIN($E533)</f>
        <v>0</v>
      </c>
      <c r="W533" s="1">
        <f>MIN($F533)</f>
        <v>0</v>
      </c>
      <c r="X533" s="1">
        <f>MIN($G533)</f>
        <v>0</v>
      </c>
      <c r="Y533" s="1">
        <f>MIN($H533)</f>
        <v>0</v>
      </c>
      <c r="Z533" s="1">
        <f>MIN($I533)</f>
        <v>0</v>
      </c>
      <c r="AA533" s="1">
        <f>MIN($J533)</f>
        <v>0</v>
      </c>
      <c r="AB533" s="1">
        <f>MIN($K533)</f>
        <v>0</v>
      </c>
      <c r="AC533" s="1">
        <f>MIN($M533)</f>
        <v>0</v>
      </c>
      <c r="AD533" s="1">
        <f>MIN($N533)</f>
        <v>0</v>
      </c>
      <c r="AE533" s="1">
        <f>MIN($P533)</f>
        <v>0</v>
      </c>
      <c r="AF533" s="1">
        <f>MIN($Q533)</f>
        <v>0</v>
      </c>
      <c r="AG533" s="1">
        <f>MIN($R533)</f>
        <v>0</v>
      </c>
      <c r="AH533" s="1">
        <f>MEDIAN($B533)</f>
        <v>0</v>
      </c>
      <c r="AI533" s="1">
        <f>MEDIAN($C533)</f>
        <v>0</v>
      </c>
      <c r="AJ533" s="1">
        <f>MEDIAN($D533)</f>
        <v>0</v>
      </c>
      <c r="AK533" s="1">
        <f>MEDIAN($E533)</f>
        <v>0</v>
      </c>
      <c r="AL533" s="1">
        <f>MEDIAN($F533)</f>
        <v>0</v>
      </c>
      <c r="AM533" s="1">
        <f>MEDIAN($G533)</f>
        <v>0</v>
      </c>
      <c r="AN533" s="1">
        <f>MEDIAN($H533)</f>
        <v>0</v>
      </c>
      <c r="AO533" s="1">
        <f>MEDIAN($I533)</f>
        <v>0</v>
      </c>
      <c r="AP533" s="1">
        <f>MEDIAN($J533)</f>
        <v>0</v>
      </c>
      <c r="AQ533" s="1">
        <f>MEDIAN($K533)</f>
        <v>0</v>
      </c>
      <c r="AR533" s="1">
        <f>MEDIAN($M533)</f>
        <v>0</v>
      </c>
      <c r="AS533" s="1">
        <f>MEDIAN($N533)</f>
        <v>0</v>
      </c>
      <c r="AT533" s="1">
        <f>MEDIAN($P533)</f>
        <v>0</v>
      </c>
      <c r="AU533" s="1">
        <f>MEDIAN($Q533)</f>
        <v>0</v>
      </c>
      <c r="AV533" s="1">
        <f>MEDIAN($R533)</f>
        <v>0</v>
      </c>
      <c r="AW533" s="1">
        <f>MAX($B533)</f>
        <v>0</v>
      </c>
      <c r="AX533" s="1">
        <f>MAX($C533)</f>
        <v>0</v>
      </c>
      <c r="AY533" s="1">
        <f>MAX($D533)</f>
        <v>0</v>
      </c>
      <c r="AZ533" s="1">
        <f>MAX($E533)</f>
        <v>0</v>
      </c>
      <c r="BA533" s="1">
        <f>MAX($F533)</f>
        <v>0</v>
      </c>
      <c r="BB533" s="1">
        <f>MAX($G533)</f>
        <v>0</v>
      </c>
      <c r="BC533" s="1">
        <f>MAX($H533)</f>
        <v>0</v>
      </c>
      <c r="BD533" s="1">
        <f>MAX($I533)</f>
        <v>0</v>
      </c>
      <c r="BE533" s="1">
        <f>MAX($J533)</f>
        <v>0</v>
      </c>
      <c r="BF533" s="1">
        <f>MAX($K533)</f>
        <v>0</v>
      </c>
      <c r="BG533" s="1">
        <f>MAX($M533)</f>
        <v>0</v>
      </c>
      <c r="BH533" s="1">
        <f>MAX($N533)</f>
        <v>0</v>
      </c>
      <c r="BI533" s="1">
        <f>MAX($P533)</f>
        <v>0</v>
      </c>
      <c r="BJ533" s="1">
        <f>MAX($Q533)</f>
        <v>0</v>
      </c>
      <c r="BK533" s="1">
        <f>MAX($R533)</f>
        <v>0</v>
      </c>
    </row>
    <row r="534" spans="1:63">
      <c r="A534" s="1" t="s">
        <v>48</v>
      </c>
      <c r="B534" s="1">
        <v>0</v>
      </c>
      <c r="C534" s="1">
        <v>0</v>
      </c>
      <c r="D534" s="1">
        <v>0</v>
      </c>
      <c r="E534" s="1">
        <v>0</v>
      </c>
      <c r="F534" s="1">
        <v>0</v>
      </c>
      <c r="G534" s="1">
        <v>0</v>
      </c>
      <c r="H534" s="1">
        <v>0</v>
      </c>
      <c r="I534" s="1">
        <v>0.019</v>
      </c>
      <c r="J534" s="1">
        <v>3000</v>
      </c>
      <c r="K534" s="1">
        <v>0</v>
      </c>
      <c r="L534" s="1" t="s">
        <v>503</v>
      </c>
      <c r="M534" s="1">
        <v>0</v>
      </c>
      <c r="N534" s="1">
        <v>0</v>
      </c>
      <c r="O534" s="1" t="s">
        <v>507</v>
      </c>
      <c r="P534" s="1">
        <v>1500</v>
      </c>
      <c r="Q534" s="1">
        <v>1</v>
      </c>
      <c r="R534" s="1">
        <v>0</v>
      </c>
      <c r="S534" s="1">
        <f>MIN($B534)</f>
        <v>0</v>
      </c>
      <c r="T534" s="1">
        <f>MIN($C534)</f>
        <v>0</v>
      </c>
      <c r="U534" s="1">
        <f>MIN($D534)</f>
        <v>0</v>
      </c>
      <c r="V534" s="1">
        <f>MIN($E534)</f>
        <v>0</v>
      </c>
      <c r="W534" s="1">
        <f>MIN($F534)</f>
        <v>0</v>
      </c>
      <c r="X534" s="1">
        <f>MIN($G534)</f>
        <v>0</v>
      </c>
      <c r="Y534" s="1">
        <f>MIN($H534)</f>
        <v>0</v>
      </c>
      <c r="Z534" s="1">
        <f>MIN($I534)</f>
        <v>0</v>
      </c>
      <c r="AA534" s="1">
        <f>MIN($J534)</f>
        <v>0</v>
      </c>
      <c r="AB534" s="1">
        <f>MIN($K534)</f>
        <v>0</v>
      </c>
      <c r="AC534" s="1">
        <f>MIN($M534)</f>
        <v>0</v>
      </c>
      <c r="AD534" s="1">
        <f>MIN($N534)</f>
        <v>0</v>
      </c>
      <c r="AE534" s="1">
        <f>MIN($P534)</f>
        <v>0</v>
      </c>
      <c r="AF534" s="1">
        <f>MIN($Q534)</f>
        <v>0</v>
      </c>
      <c r="AG534" s="1">
        <f>MIN($R534)</f>
        <v>0</v>
      </c>
      <c r="AH534" s="1">
        <f>MEDIAN($B534)</f>
        <v>0</v>
      </c>
      <c r="AI534" s="1">
        <f>MEDIAN($C534)</f>
        <v>0</v>
      </c>
      <c r="AJ534" s="1">
        <f>MEDIAN($D534)</f>
        <v>0</v>
      </c>
      <c r="AK534" s="1">
        <f>MEDIAN($E534)</f>
        <v>0</v>
      </c>
      <c r="AL534" s="1">
        <f>MEDIAN($F534)</f>
        <v>0</v>
      </c>
      <c r="AM534" s="1">
        <f>MEDIAN($G534)</f>
        <v>0</v>
      </c>
      <c r="AN534" s="1">
        <f>MEDIAN($H534)</f>
        <v>0</v>
      </c>
      <c r="AO534" s="1">
        <f>MEDIAN($I534)</f>
        <v>0</v>
      </c>
      <c r="AP534" s="1">
        <f>MEDIAN($J534)</f>
        <v>0</v>
      </c>
      <c r="AQ534" s="1">
        <f>MEDIAN($K534)</f>
        <v>0</v>
      </c>
      <c r="AR534" s="1">
        <f>MEDIAN($M534)</f>
        <v>0</v>
      </c>
      <c r="AS534" s="1">
        <f>MEDIAN($N534)</f>
        <v>0</v>
      </c>
      <c r="AT534" s="1">
        <f>MEDIAN($P534)</f>
        <v>0</v>
      </c>
      <c r="AU534" s="1">
        <f>MEDIAN($Q534)</f>
        <v>0</v>
      </c>
      <c r="AV534" s="1">
        <f>MEDIAN($R534)</f>
        <v>0</v>
      </c>
      <c r="AW534" s="1">
        <f>MAX($B534)</f>
        <v>0</v>
      </c>
      <c r="AX534" s="1">
        <f>MAX($C534)</f>
        <v>0</v>
      </c>
      <c r="AY534" s="1">
        <f>MAX($D534)</f>
        <v>0</v>
      </c>
      <c r="AZ534" s="1">
        <f>MAX($E534)</f>
        <v>0</v>
      </c>
      <c r="BA534" s="1">
        <f>MAX($F534)</f>
        <v>0</v>
      </c>
      <c r="BB534" s="1">
        <f>MAX($G534)</f>
        <v>0</v>
      </c>
      <c r="BC534" s="1">
        <f>MAX($H534)</f>
        <v>0</v>
      </c>
      <c r="BD534" s="1">
        <f>MAX($I534)</f>
        <v>0</v>
      </c>
      <c r="BE534" s="1">
        <f>MAX($J534)</f>
        <v>0</v>
      </c>
      <c r="BF534" s="1">
        <f>MAX($K534)</f>
        <v>0</v>
      </c>
      <c r="BG534" s="1">
        <f>MAX($M534)</f>
        <v>0</v>
      </c>
      <c r="BH534" s="1">
        <f>MAX($N534)</f>
        <v>0</v>
      </c>
      <c r="BI534" s="1">
        <f>MAX($P534)</f>
        <v>0</v>
      </c>
      <c r="BJ534" s="1">
        <f>MAX($Q534)</f>
        <v>0</v>
      </c>
      <c r="BK534" s="1">
        <f>MAX($R534)</f>
        <v>0</v>
      </c>
    </row>
    <row r="535" spans="1:63">
      <c r="A535" s="1" t="s">
        <v>49</v>
      </c>
      <c r="B535" s="1">
        <v>0</v>
      </c>
      <c r="C535" s="1">
        <v>0</v>
      </c>
      <c r="D535" s="1">
        <v>0</v>
      </c>
      <c r="E535" s="1">
        <v>0</v>
      </c>
      <c r="F535" s="1">
        <v>0</v>
      </c>
      <c r="G535" s="1">
        <v>0</v>
      </c>
      <c r="H535" s="1">
        <v>0</v>
      </c>
      <c r="I535" s="1">
        <v>0.019</v>
      </c>
      <c r="J535" s="1">
        <v>3000</v>
      </c>
      <c r="K535" s="1">
        <v>0</v>
      </c>
      <c r="L535" s="1" t="s">
        <v>503</v>
      </c>
      <c r="M535" s="1">
        <v>0</v>
      </c>
      <c r="N535" s="1">
        <v>0</v>
      </c>
      <c r="O535" s="1" t="s">
        <v>507</v>
      </c>
      <c r="P535" s="1">
        <v>1500</v>
      </c>
      <c r="Q535" s="1">
        <v>1</v>
      </c>
      <c r="R535" s="1">
        <v>0</v>
      </c>
      <c r="S535" s="1">
        <f>MIN($B535)</f>
        <v>0</v>
      </c>
      <c r="T535" s="1">
        <f>MIN($C535)</f>
        <v>0</v>
      </c>
      <c r="U535" s="1">
        <f>MIN($D535)</f>
        <v>0</v>
      </c>
      <c r="V535" s="1">
        <f>MIN($E535)</f>
        <v>0</v>
      </c>
      <c r="W535" s="1">
        <f>MIN($F535)</f>
        <v>0</v>
      </c>
      <c r="X535" s="1">
        <f>MIN($G535)</f>
        <v>0</v>
      </c>
      <c r="Y535" s="1">
        <f>MIN($H535)</f>
        <v>0</v>
      </c>
      <c r="Z535" s="1">
        <f>MIN($I535)</f>
        <v>0</v>
      </c>
      <c r="AA535" s="1">
        <f>MIN($J535)</f>
        <v>0</v>
      </c>
      <c r="AB535" s="1">
        <f>MIN($K535)</f>
        <v>0</v>
      </c>
      <c r="AC535" s="1">
        <f>MIN($M535)</f>
        <v>0</v>
      </c>
      <c r="AD535" s="1">
        <f>MIN($N535)</f>
        <v>0</v>
      </c>
      <c r="AE535" s="1">
        <f>MIN($P535)</f>
        <v>0</v>
      </c>
      <c r="AF535" s="1">
        <f>MIN($Q535)</f>
        <v>0</v>
      </c>
      <c r="AG535" s="1">
        <f>MIN($R535)</f>
        <v>0</v>
      </c>
      <c r="AH535" s="1">
        <f>MEDIAN($B535)</f>
        <v>0</v>
      </c>
      <c r="AI535" s="1">
        <f>MEDIAN($C535)</f>
        <v>0</v>
      </c>
      <c r="AJ535" s="1">
        <f>MEDIAN($D535)</f>
        <v>0</v>
      </c>
      <c r="AK535" s="1">
        <f>MEDIAN($E535)</f>
        <v>0</v>
      </c>
      <c r="AL535" s="1">
        <f>MEDIAN($F535)</f>
        <v>0</v>
      </c>
      <c r="AM535" s="1">
        <f>MEDIAN($G535)</f>
        <v>0</v>
      </c>
      <c r="AN535" s="1">
        <f>MEDIAN($H535)</f>
        <v>0</v>
      </c>
      <c r="AO535" s="1">
        <f>MEDIAN($I535)</f>
        <v>0</v>
      </c>
      <c r="AP535" s="1">
        <f>MEDIAN($J535)</f>
        <v>0</v>
      </c>
      <c r="AQ535" s="1">
        <f>MEDIAN($K535)</f>
        <v>0</v>
      </c>
      <c r="AR535" s="1">
        <f>MEDIAN($M535)</f>
        <v>0</v>
      </c>
      <c r="AS535" s="1">
        <f>MEDIAN($N535)</f>
        <v>0</v>
      </c>
      <c r="AT535" s="1">
        <f>MEDIAN($P535)</f>
        <v>0</v>
      </c>
      <c r="AU535" s="1">
        <f>MEDIAN($Q535)</f>
        <v>0</v>
      </c>
      <c r="AV535" s="1">
        <f>MEDIAN($R535)</f>
        <v>0</v>
      </c>
      <c r="AW535" s="1">
        <f>MAX($B535)</f>
        <v>0</v>
      </c>
      <c r="AX535" s="1">
        <f>MAX($C535)</f>
        <v>0</v>
      </c>
      <c r="AY535" s="1">
        <f>MAX($D535)</f>
        <v>0</v>
      </c>
      <c r="AZ535" s="1">
        <f>MAX($E535)</f>
        <v>0</v>
      </c>
      <c r="BA535" s="1">
        <f>MAX($F535)</f>
        <v>0</v>
      </c>
      <c r="BB535" s="1">
        <f>MAX($G535)</f>
        <v>0</v>
      </c>
      <c r="BC535" s="1">
        <f>MAX($H535)</f>
        <v>0</v>
      </c>
      <c r="BD535" s="1">
        <f>MAX($I535)</f>
        <v>0</v>
      </c>
      <c r="BE535" s="1">
        <f>MAX($J535)</f>
        <v>0</v>
      </c>
      <c r="BF535" s="1">
        <f>MAX($K535)</f>
        <v>0</v>
      </c>
      <c r="BG535" s="1">
        <f>MAX($M535)</f>
        <v>0</v>
      </c>
      <c r="BH535" s="1">
        <f>MAX($N535)</f>
        <v>0</v>
      </c>
      <c r="BI535" s="1">
        <f>MAX($P535)</f>
        <v>0</v>
      </c>
      <c r="BJ535" s="1">
        <f>MAX($Q535)</f>
        <v>0</v>
      </c>
      <c r="BK535" s="1">
        <f>MAX($R535)</f>
        <v>0</v>
      </c>
    </row>
    <row r="536" spans="1:63">
      <c r="A536" s="1" t="s">
        <v>50</v>
      </c>
      <c r="B536" s="1">
        <v>0</v>
      </c>
      <c r="C536" s="1">
        <v>0</v>
      </c>
      <c r="D536" s="1">
        <v>0</v>
      </c>
      <c r="E536" s="1">
        <v>0</v>
      </c>
      <c r="F536" s="1">
        <v>0</v>
      </c>
      <c r="G536" s="1">
        <v>0</v>
      </c>
      <c r="H536" s="1">
        <v>0</v>
      </c>
      <c r="I536" s="1">
        <v>0.019</v>
      </c>
      <c r="J536" s="1">
        <v>3000</v>
      </c>
      <c r="K536" s="1">
        <v>0</v>
      </c>
      <c r="L536" s="1" t="s">
        <v>503</v>
      </c>
      <c r="M536" s="1">
        <v>0</v>
      </c>
      <c r="N536" s="1">
        <v>0</v>
      </c>
      <c r="O536" s="1" t="s">
        <v>507</v>
      </c>
      <c r="P536" s="1">
        <v>1500</v>
      </c>
      <c r="Q536" s="1">
        <v>1</v>
      </c>
      <c r="R536" s="1">
        <v>0</v>
      </c>
      <c r="S536" s="1">
        <f>MIN($B536)</f>
        <v>0</v>
      </c>
      <c r="T536" s="1">
        <f>MIN($C536)</f>
        <v>0</v>
      </c>
      <c r="U536" s="1">
        <f>MIN($D536)</f>
        <v>0</v>
      </c>
      <c r="V536" s="1">
        <f>MIN($E536)</f>
        <v>0</v>
      </c>
      <c r="W536" s="1">
        <f>MIN($F536)</f>
        <v>0</v>
      </c>
      <c r="X536" s="1">
        <f>MIN($G536)</f>
        <v>0</v>
      </c>
      <c r="Y536" s="1">
        <f>MIN($H536)</f>
        <v>0</v>
      </c>
      <c r="Z536" s="1">
        <f>MIN($I536)</f>
        <v>0</v>
      </c>
      <c r="AA536" s="1">
        <f>MIN($J536)</f>
        <v>0</v>
      </c>
      <c r="AB536" s="1">
        <f>MIN($K536)</f>
        <v>0</v>
      </c>
      <c r="AC536" s="1">
        <f>MIN($M536)</f>
        <v>0</v>
      </c>
      <c r="AD536" s="1">
        <f>MIN($N536)</f>
        <v>0</v>
      </c>
      <c r="AE536" s="1">
        <f>MIN($P536)</f>
        <v>0</v>
      </c>
      <c r="AF536" s="1">
        <f>MIN($Q536)</f>
        <v>0</v>
      </c>
      <c r="AG536" s="1">
        <f>MIN($R536)</f>
        <v>0</v>
      </c>
      <c r="AH536" s="1">
        <f>MEDIAN($B536)</f>
        <v>0</v>
      </c>
      <c r="AI536" s="1">
        <f>MEDIAN($C536)</f>
        <v>0</v>
      </c>
      <c r="AJ536" s="1">
        <f>MEDIAN($D536)</f>
        <v>0</v>
      </c>
      <c r="AK536" s="1">
        <f>MEDIAN($E536)</f>
        <v>0</v>
      </c>
      <c r="AL536" s="1">
        <f>MEDIAN($F536)</f>
        <v>0</v>
      </c>
      <c r="AM536" s="1">
        <f>MEDIAN($G536)</f>
        <v>0</v>
      </c>
      <c r="AN536" s="1">
        <f>MEDIAN($H536)</f>
        <v>0</v>
      </c>
      <c r="AO536" s="1">
        <f>MEDIAN($I536)</f>
        <v>0</v>
      </c>
      <c r="AP536" s="1">
        <f>MEDIAN($J536)</f>
        <v>0</v>
      </c>
      <c r="AQ536" s="1">
        <f>MEDIAN($K536)</f>
        <v>0</v>
      </c>
      <c r="AR536" s="1">
        <f>MEDIAN($M536)</f>
        <v>0</v>
      </c>
      <c r="AS536" s="1">
        <f>MEDIAN($N536)</f>
        <v>0</v>
      </c>
      <c r="AT536" s="1">
        <f>MEDIAN($P536)</f>
        <v>0</v>
      </c>
      <c r="AU536" s="1">
        <f>MEDIAN($Q536)</f>
        <v>0</v>
      </c>
      <c r="AV536" s="1">
        <f>MEDIAN($R536)</f>
        <v>0</v>
      </c>
      <c r="AW536" s="1">
        <f>MAX($B536)</f>
        <v>0</v>
      </c>
      <c r="AX536" s="1">
        <f>MAX($C536)</f>
        <v>0</v>
      </c>
      <c r="AY536" s="1">
        <f>MAX($D536)</f>
        <v>0</v>
      </c>
      <c r="AZ536" s="1">
        <f>MAX($E536)</f>
        <v>0</v>
      </c>
      <c r="BA536" s="1">
        <f>MAX($F536)</f>
        <v>0</v>
      </c>
      <c r="BB536" s="1">
        <f>MAX($G536)</f>
        <v>0</v>
      </c>
      <c r="BC536" s="1">
        <f>MAX($H536)</f>
        <v>0</v>
      </c>
      <c r="BD536" s="1">
        <f>MAX($I536)</f>
        <v>0</v>
      </c>
      <c r="BE536" s="1">
        <f>MAX($J536)</f>
        <v>0</v>
      </c>
      <c r="BF536" s="1">
        <f>MAX($K536)</f>
        <v>0</v>
      </c>
      <c r="BG536" s="1">
        <f>MAX($M536)</f>
        <v>0</v>
      </c>
      <c r="BH536" s="1">
        <f>MAX($N536)</f>
        <v>0</v>
      </c>
      <c r="BI536" s="1">
        <f>MAX($P536)</f>
        <v>0</v>
      </c>
      <c r="BJ536" s="1">
        <f>MAX($Q536)</f>
        <v>0</v>
      </c>
      <c r="BK536" s="1">
        <f>MAX($R536)</f>
        <v>0</v>
      </c>
    </row>
    <row r="537" spans="1:63">
      <c r="A537" s="1" t="s">
        <v>51</v>
      </c>
      <c r="B537" s="1">
        <v>0</v>
      </c>
      <c r="C537" s="1">
        <v>0</v>
      </c>
      <c r="D537" s="1">
        <v>0</v>
      </c>
      <c r="E537" s="1">
        <v>0</v>
      </c>
      <c r="F537" s="1">
        <v>0</v>
      </c>
      <c r="G537" s="1">
        <v>0</v>
      </c>
      <c r="H537" s="1">
        <v>0</v>
      </c>
      <c r="I537" s="1">
        <v>0.019</v>
      </c>
      <c r="J537" s="1">
        <v>3000</v>
      </c>
      <c r="K537" s="1">
        <v>0</v>
      </c>
      <c r="L537" s="1" t="s">
        <v>503</v>
      </c>
      <c r="M537" s="1">
        <v>0</v>
      </c>
      <c r="N537" s="1">
        <v>0</v>
      </c>
      <c r="O537" s="1" t="s">
        <v>507</v>
      </c>
      <c r="P537" s="1">
        <v>1500</v>
      </c>
      <c r="Q537" s="1">
        <v>1</v>
      </c>
      <c r="R537" s="1">
        <v>0</v>
      </c>
      <c r="S537" s="1">
        <f>MIN($B537)</f>
        <v>0</v>
      </c>
      <c r="T537" s="1">
        <f>MIN($C537)</f>
        <v>0</v>
      </c>
      <c r="U537" s="1">
        <f>MIN($D537)</f>
        <v>0</v>
      </c>
      <c r="V537" s="1">
        <f>MIN($E537)</f>
        <v>0</v>
      </c>
      <c r="W537" s="1">
        <f>MIN($F537)</f>
        <v>0</v>
      </c>
      <c r="X537" s="1">
        <f>MIN($G537)</f>
        <v>0</v>
      </c>
      <c r="Y537" s="1">
        <f>MIN($H537)</f>
        <v>0</v>
      </c>
      <c r="Z537" s="1">
        <f>MIN($I537)</f>
        <v>0</v>
      </c>
      <c r="AA537" s="1">
        <f>MIN($J537)</f>
        <v>0</v>
      </c>
      <c r="AB537" s="1">
        <f>MIN($K537)</f>
        <v>0</v>
      </c>
      <c r="AC537" s="1">
        <f>MIN($M537)</f>
        <v>0</v>
      </c>
      <c r="AD537" s="1">
        <f>MIN($N537)</f>
        <v>0</v>
      </c>
      <c r="AE537" s="1">
        <f>MIN($P537)</f>
        <v>0</v>
      </c>
      <c r="AF537" s="1">
        <f>MIN($Q537)</f>
        <v>0</v>
      </c>
      <c r="AG537" s="1">
        <f>MIN($R537)</f>
        <v>0</v>
      </c>
      <c r="AH537" s="1">
        <f>MEDIAN($B537)</f>
        <v>0</v>
      </c>
      <c r="AI537" s="1">
        <f>MEDIAN($C537)</f>
        <v>0</v>
      </c>
      <c r="AJ537" s="1">
        <f>MEDIAN($D537)</f>
        <v>0</v>
      </c>
      <c r="AK537" s="1">
        <f>MEDIAN($E537)</f>
        <v>0</v>
      </c>
      <c r="AL537" s="1">
        <f>MEDIAN($F537)</f>
        <v>0</v>
      </c>
      <c r="AM537" s="1">
        <f>MEDIAN($G537)</f>
        <v>0</v>
      </c>
      <c r="AN537" s="1">
        <f>MEDIAN($H537)</f>
        <v>0</v>
      </c>
      <c r="AO537" s="1">
        <f>MEDIAN($I537)</f>
        <v>0</v>
      </c>
      <c r="AP537" s="1">
        <f>MEDIAN($J537)</f>
        <v>0</v>
      </c>
      <c r="AQ537" s="1">
        <f>MEDIAN($K537)</f>
        <v>0</v>
      </c>
      <c r="AR537" s="1">
        <f>MEDIAN($M537)</f>
        <v>0</v>
      </c>
      <c r="AS537" s="1">
        <f>MEDIAN($N537)</f>
        <v>0</v>
      </c>
      <c r="AT537" s="1">
        <f>MEDIAN($P537)</f>
        <v>0</v>
      </c>
      <c r="AU537" s="1">
        <f>MEDIAN($Q537)</f>
        <v>0</v>
      </c>
      <c r="AV537" s="1">
        <f>MEDIAN($R537)</f>
        <v>0</v>
      </c>
      <c r="AW537" s="1">
        <f>MAX($B537)</f>
        <v>0</v>
      </c>
      <c r="AX537" s="1">
        <f>MAX($C537)</f>
        <v>0</v>
      </c>
      <c r="AY537" s="1">
        <f>MAX($D537)</f>
        <v>0</v>
      </c>
      <c r="AZ537" s="1">
        <f>MAX($E537)</f>
        <v>0</v>
      </c>
      <c r="BA537" s="1">
        <f>MAX($F537)</f>
        <v>0</v>
      </c>
      <c r="BB537" s="1">
        <f>MAX($G537)</f>
        <v>0</v>
      </c>
      <c r="BC537" s="1">
        <f>MAX($H537)</f>
        <v>0</v>
      </c>
      <c r="BD537" s="1">
        <f>MAX($I537)</f>
        <v>0</v>
      </c>
      <c r="BE537" s="1">
        <f>MAX($J537)</f>
        <v>0</v>
      </c>
      <c r="BF537" s="1">
        <f>MAX($K537)</f>
        <v>0</v>
      </c>
      <c r="BG537" s="1">
        <f>MAX($M537)</f>
        <v>0</v>
      </c>
      <c r="BH537" s="1">
        <f>MAX($N537)</f>
        <v>0</v>
      </c>
      <c r="BI537" s="1">
        <f>MAX($P537)</f>
        <v>0</v>
      </c>
      <c r="BJ537" s="1">
        <f>MAX($Q537)</f>
        <v>0</v>
      </c>
      <c r="BK537" s="1">
        <f>MAX($R537)</f>
        <v>0</v>
      </c>
    </row>
    <row r="538" spans="1:63">
      <c r="A538" s="1" t="s">
        <v>52</v>
      </c>
      <c r="B538" s="1">
        <v>0</v>
      </c>
      <c r="C538" s="1">
        <v>0</v>
      </c>
      <c r="D538" s="1">
        <v>0</v>
      </c>
      <c r="E538" s="1">
        <v>0</v>
      </c>
      <c r="F538" s="1">
        <v>0</v>
      </c>
      <c r="G538" s="1">
        <v>0</v>
      </c>
      <c r="H538" s="1">
        <v>0</v>
      </c>
      <c r="I538" s="1">
        <v>0.017</v>
      </c>
      <c r="J538" s="1">
        <v>3000</v>
      </c>
      <c r="K538" s="1">
        <v>0</v>
      </c>
      <c r="L538" s="1" t="s">
        <v>503</v>
      </c>
      <c r="M538" s="1">
        <v>0</v>
      </c>
      <c r="N538" s="1">
        <v>0</v>
      </c>
      <c r="O538" s="1" t="s">
        <v>507</v>
      </c>
      <c r="P538" s="1">
        <v>1500</v>
      </c>
      <c r="Q538" s="1">
        <v>1</v>
      </c>
      <c r="R538" s="1">
        <v>0</v>
      </c>
      <c r="S538" s="1">
        <f>MIN($B538)</f>
        <v>0</v>
      </c>
      <c r="T538" s="1">
        <f>MIN($C538)</f>
        <v>0</v>
      </c>
      <c r="U538" s="1">
        <f>MIN($D538)</f>
        <v>0</v>
      </c>
      <c r="V538" s="1">
        <f>MIN($E538)</f>
        <v>0</v>
      </c>
      <c r="W538" s="1">
        <f>MIN($F538)</f>
        <v>0</v>
      </c>
      <c r="X538" s="1">
        <f>MIN($G538)</f>
        <v>0</v>
      </c>
      <c r="Y538" s="1">
        <f>MIN($H538)</f>
        <v>0</v>
      </c>
      <c r="Z538" s="1">
        <f>MIN($I538)</f>
        <v>0</v>
      </c>
      <c r="AA538" s="1">
        <f>MIN($J538)</f>
        <v>0</v>
      </c>
      <c r="AB538" s="1">
        <f>MIN($K538)</f>
        <v>0</v>
      </c>
      <c r="AC538" s="1">
        <f>MIN($M538)</f>
        <v>0</v>
      </c>
      <c r="AD538" s="1">
        <f>MIN($N538)</f>
        <v>0</v>
      </c>
      <c r="AE538" s="1">
        <f>MIN($P538)</f>
        <v>0</v>
      </c>
      <c r="AF538" s="1">
        <f>MIN($Q538)</f>
        <v>0</v>
      </c>
      <c r="AG538" s="1">
        <f>MIN($R538)</f>
        <v>0</v>
      </c>
      <c r="AH538" s="1">
        <f>MEDIAN($B538)</f>
        <v>0</v>
      </c>
      <c r="AI538" s="1">
        <f>MEDIAN($C538)</f>
        <v>0</v>
      </c>
      <c r="AJ538" s="1">
        <f>MEDIAN($D538)</f>
        <v>0</v>
      </c>
      <c r="AK538" s="1">
        <f>MEDIAN($E538)</f>
        <v>0</v>
      </c>
      <c r="AL538" s="1">
        <f>MEDIAN($F538)</f>
        <v>0</v>
      </c>
      <c r="AM538" s="1">
        <f>MEDIAN($G538)</f>
        <v>0</v>
      </c>
      <c r="AN538" s="1">
        <f>MEDIAN($H538)</f>
        <v>0</v>
      </c>
      <c r="AO538" s="1">
        <f>MEDIAN($I538)</f>
        <v>0</v>
      </c>
      <c r="AP538" s="1">
        <f>MEDIAN($J538)</f>
        <v>0</v>
      </c>
      <c r="AQ538" s="1">
        <f>MEDIAN($K538)</f>
        <v>0</v>
      </c>
      <c r="AR538" s="1">
        <f>MEDIAN($M538)</f>
        <v>0</v>
      </c>
      <c r="AS538" s="1">
        <f>MEDIAN($N538)</f>
        <v>0</v>
      </c>
      <c r="AT538" s="1">
        <f>MEDIAN($P538)</f>
        <v>0</v>
      </c>
      <c r="AU538" s="1">
        <f>MEDIAN($Q538)</f>
        <v>0</v>
      </c>
      <c r="AV538" s="1">
        <f>MEDIAN($R538)</f>
        <v>0</v>
      </c>
      <c r="AW538" s="1">
        <f>MAX($B538)</f>
        <v>0</v>
      </c>
      <c r="AX538" s="1">
        <f>MAX($C538)</f>
        <v>0</v>
      </c>
      <c r="AY538" s="1">
        <f>MAX($D538)</f>
        <v>0</v>
      </c>
      <c r="AZ538" s="1">
        <f>MAX($E538)</f>
        <v>0</v>
      </c>
      <c r="BA538" s="1">
        <f>MAX($F538)</f>
        <v>0</v>
      </c>
      <c r="BB538" s="1">
        <f>MAX($G538)</f>
        <v>0</v>
      </c>
      <c r="BC538" s="1">
        <f>MAX($H538)</f>
        <v>0</v>
      </c>
      <c r="BD538" s="1">
        <f>MAX($I538)</f>
        <v>0</v>
      </c>
      <c r="BE538" s="1">
        <f>MAX($J538)</f>
        <v>0</v>
      </c>
      <c r="BF538" s="1">
        <f>MAX($K538)</f>
        <v>0</v>
      </c>
      <c r="BG538" s="1">
        <f>MAX($M538)</f>
        <v>0</v>
      </c>
      <c r="BH538" s="1">
        <f>MAX($N538)</f>
        <v>0</v>
      </c>
      <c r="BI538" s="1">
        <f>MAX($P538)</f>
        <v>0</v>
      </c>
      <c r="BJ538" s="1">
        <f>MAX($Q538)</f>
        <v>0</v>
      </c>
      <c r="BK538" s="1">
        <f>MAX($R538)</f>
        <v>0</v>
      </c>
    </row>
    <row r="539" spans="1:63">
      <c r="A539" s="1" t="s">
        <v>53</v>
      </c>
      <c r="B539" s="1">
        <v>0</v>
      </c>
      <c r="C539" s="1">
        <v>0</v>
      </c>
      <c r="D539" s="1">
        <v>0</v>
      </c>
      <c r="E539" s="1">
        <v>0</v>
      </c>
      <c r="F539" s="1">
        <v>0</v>
      </c>
      <c r="G539" s="1">
        <v>0</v>
      </c>
      <c r="H539" s="1">
        <v>0</v>
      </c>
      <c r="I539" s="1">
        <v>0.02</v>
      </c>
      <c r="J539" s="1">
        <v>3000</v>
      </c>
      <c r="K539" s="1">
        <v>0</v>
      </c>
      <c r="L539" s="1" t="s">
        <v>503</v>
      </c>
      <c r="M539" s="1">
        <v>0</v>
      </c>
      <c r="N539" s="1">
        <v>0</v>
      </c>
      <c r="O539" s="1" t="s">
        <v>507</v>
      </c>
      <c r="P539" s="1">
        <v>1500</v>
      </c>
      <c r="Q539" s="1">
        <v>1</v>
      </c>
      <c r="R539" s="1">
        <v>0</v>
      </c>
      <c r="S539" s="1">
        <f>MIN($B539)</f>
        <v>0</v>
      </c>
      <c r="T539" s="1">
        <f>MIN($C539)</f>
        <v>0</v>
      </c>
      <c r="U539" s="1">
        <f>MIN($D539)</f>
        <v>0</v>
      </c>
      <c r="V539" s="1">
        <f>MIN($E539)</f>
        <v>0</v>
      </c>
      <c r="W539" s="1">
        <f>MIN($F539)</f>
        <v>0</v>
      </c>
      <c r="X539" s="1">
        <f>MIN($G539)</f>
        <v>0</v>
      </c>
      <c r="Y539" s="1">
        <f>MIN($H539)</f>
        <v>0</v>
      </c>
      <c r="Z539" s="1">
        <f>MIN($I539)</f>
        <v>0</v>
      </c>
      <c r="AA539" s="1">
        <f>MIN($J539)</f>
        <v>0</v>
      </c>
      <c r="AB539" s="1">
        <f>MIN($K539)</f>
        <v>0</v>
      </c>
      <c r="AC539" s="1">
        <f>MIN($M539)</f>
        <v>0</v>
      </c>
      <c r="AD539" s="1">
        <f>MIN($N539)</f>
        <v>0</v>
      </c>
      <c r="AE539" s="1">
        <f>MIN($P539)</f>
        <v>0</v>
      </c>
      <c r="AF539" s="1">
        <f>MIN($Q539)</f>
        <v>0</v>
      </c>
      <c r="AG539" s="1">
        <f>MIN($R539)</f>
        <v>0</v>
      </c>
      <c r="AH539" s="1">
        <f>MEDIAN($B539)</f>
        <v>0</v>
      </c>
      <c r="AI539" s="1">
        <f>MEDIAN($C539)</f>
        <v>0</v>
      </c>
      <c r="AJ539" s="1">
        <f>MEDIAN($D539)</f>
        <v>0</v>
      </c>
      <c r="AK539" s="1">
        <f>MEDIAN($E539)</f>
        <v>0</v>
      </c>
      <c r="AL539" s="1">
        <f>MEDIAN($F539)</f>
        <v>0</v>
      </c>
      <c r="AM539" s="1">
        <f>MEDIAN($G539)</f>
        <v>0</v>
      </c>
      <c r="AN539" s="1">
        <f>MEDIAN($H539)</f>
        <v>0</v>
      </c>
      <c r="AO539" s="1">
        <f>MEDIAN($I539)</f>
        <v>0</v>
      </c>
      <c r="AP539" s="1">
        <f>MEDIAN($J539)</f>
        <v>0</v>
      </c>
      <c r="AQ539" s="1">
        <f>MEDIAN($K539)</f>
        <v>0</v>
      </c>
      <c r="AR539" s="1">
        <f>MEDIAN($M539)</f>
        <v>0</v>
      </c>
      <c r="AS539" s="1">
        <f>MEDIAN($N539)</f>
        <v>0</v>
      </c>
      <c r="AT539" s="1">
        <f>MEDIAN($P539)</f>
        <v>0</v>
      </c>
      <c r="AU539" s="1">
        <f>MEDIAN($Q539)</f>
        <v>0</v>
      </c>
      <c r="AV539" s="1">
        <f>MEDIAN($R539)</f>
        <v>0</v>
      </c>
      <c r="AW539" s="1">
        <f>MAX($B539)</f>
        <v>0</v>
      </c>
      <c r="AX539" s="1">
        <f>MAX($C539)</f>
        <v>0</v>
      </c>
      <c r="AY539" s="1">
        <f>MAX($D539)</f>
        <v>0</v>
      </c>
      <c r="AZ539" s="1">
        <f>MAX($E539)</f>
        <v>0</v>
      </c>
      <c r="BA539" s="1">
        <f>MAX($F539)</f>
        <v>0</v>
      </c>
      <c r="BB539" s="1">
        <f>MAX($G539)</f>
        <v>0</v>
      </c>
      <c r="BC539" s="1">
        <f>MAX($H539)</f>
        <v>0</v>
      </c>
      <c r="BD539" s="1">
        <f>MAX($I539)</f>
        <v>0</v>
      </c>
      <c r="BE539" s="1">
        <f>MAX($J539)</f>
        <v>0</v>
      </c>
      <c r="BF539" s="1">
        <f>MAX($K539)</f>
        <v>0</v>
      </c>
      <c r="BG539" s="1">
        <f>MAX($M539)</f>
        <v>0</v>
      </c>
      <c r="BH539" s="1">
        <f>MAX($N539)</f>
        <v>0</v>
      </c>
      <c r="BI539" s="1">
        <f>MAX($P539)</f>
        <v>0</v>
      </c>
      <c r="BJ539" s="1">
        <f>MAX($Q539)</f>
        <v>0</v>
      </c>
      <c r="BK539" s="1">
        <f>MAX($R539)</f>
        <v>0</v>
      </c>
    </row>
    <row r="540" spans="1:63">
      <c r="A540" s="1" t="s">
        <v>54</v>
      </c>
      <c r="B540" s="1">
        <v>0</v>
      </c>
      <c r="C540" s="1">
        <v>0</v>
      </c>
      <c r="D540" s="1">
        <v>0</v>
      </c>
      <c r="E540" s="1">
        <v>0</v>
      </c>
      <c r="F540" s="1">
        <v>0</v>
      </c>
      <c r="G540" s="1">
        <v>0</v>
      </c>
      <c r="H540" s="1">
        <v>0</v>
      </c>
      <c r="I540" s="1">
        <v>0.019</v>
      </c>
      <c r="J540" s="1">
        <v>3000</v>
      </c>
      <c r="K540" s="1">
        <v>0</v>
      </c>
      <c r="L540" s="1" t="s">
        <v>503</v>
      </c>
      <c r="M540" s="1">
        <v>0</v>
      </c>
      <c r="N540" s="1">
        <v>0</v>
      </c>
      <c r="O540" s="1" t="s">
        <v>507</v>
      </c>
      <c r="P540" s="1">
        <v>1500</v>
      </c>
      <c r="Q540" s="1">
        <v>1</v>
      </c>
      <c r="R540" s="1">
        <v>0</v>
      </c>
      <c r="S540" s="1">
        <f>MIN($B540)</f>
        <v>0</v>
      </c>
      <c r="T540" s="1">
        <f>MIN($C540)</f>
        <v>0</v>
      </c>
      <c r="U540" s="1">
        <f>MIN($D540)</f>
        <v>0</v>
      </c>
      <c r="V540" s="1">
        <f>MIN($E540)</f>
        <v>0</v>
      </c>
      <c r="W540" s="1">
        <f>MIN($F540)</f>
        <v>0</v>
      </c>
      <c r="X540" s="1">
        <f>MIN($G540)</f>
        <v>0</v>
      </c>
      <c r="Y540" s="1">
        <f>MIN($H540)</f>
        <v>0</v>
      </c>
      <c r="Z540" s="1">
        <f>MIN($I540)</f>
        <v>0</v>
      </c>
      <c r="AA540" s="1">
        <f>MIN($J540)</f>
        <v>0</v>
      </c>
      <c r="AB540" s="1">
        <f>MIN($K540)</f>
        <v>0</v>
      </c>
      <c r="AC540" s="1">
        <f>MIN($M540)</f>
        <v>0</v>
      </c>
      <c r="AD540" s="1">
        <f>MIN($N540)</f>
        <v>0</v>
      </c>
      <c r="AE540" s="1">
        <f>MIN($P540)</f>
        <v>0</v>
      </c>
      <c r="AF540" s="1">
        <f>MIN($Q540)</f>
        <v>0</v>
      </c>
      <c r="AG540" s="1">
        <f>MIN($R540)</f>
        <v>0</v>
      </c>
      <c r="AH540" s="1">
        <f>MEDIAN($B540)</f>
        <v>0</v>
      </c>
      <c r="AI540" s="1">
        <f>MEDIAN($C540)</f>
        <v>0</v>
      </c>
      <c r="AJ540" s="1">
        <f>MEDIAN($D540)</f>
        <v>0</v>
      </c>
      <c r="AK540" s="1">
        <f>MEDIAN($E540)</f>
        <v>0</v>
      </c>
      <c r="AL540" s="1">
        <f>MEDIAN($F540)</f>
        <v>0</v>
      </c>
      <c r="AM540" s="1">
        <f>MEDIAN($G540)</f>
        <v>0</v>
      </c>
      <c r="AN540" s="1">
        <f>MEDIAN($H540)</f>
        <v>0</v>
      </c>
      <c r="AO540" s="1">
        <f>MEDIAN($I540)</f>
        <v>0</v>
      </c>
      <c r="AP540" s="1">
        <f>MEDIAN($J540)</f>
        <v>0</v>
      </c>
      <c r="AQ540" s="1">
        <f>MEDIAN($K540)</f>
        <v>0</v>
      </c>
      <c r="AR540" s="1">
        <f>MEDIAN($M540)</f>
        <v>0</v>
      </c>
      <c r="AS540" s="1">
        <f>MEDIAN($N540)</f>
        <v>0</v>
      </c>
      <c r="AT540" s="1">
        <f>MEDIAN($P540)</f>
        <v>0</v>
      </c>
      <c r="AU540" s="1">
        <f>MEDIAN($Q540)</f>
        <v>0</v>
      </c>
      <c r="AV540" s="1">
        <f>MEDIAN($R540)</f>
        <v>0</v>
      </c>
      <c r="AW540" s="1">
        <f>MAX($B540)</f>
        <v>0</v>
      </c>
      <c r="AX540" s="1">
        <f>MAX($C540)</f>
        <v>0</v>
      </c>
      <c r="AY540" s="1">
        <f>MAX($D540)</f>
        <v>0</v>
      </c>
      <c r="AZ540" s="1">
        <f>MAX($E540)</f>
        <v>0</v>
      </c>
      <c r="BA540" s="1">
        <f>MAX($F540)</f>
        <v>0</v>
      </c>
      <c r="BB540" s="1">
        <f>MAX($G540)</f>
        <v>0</v>
      </c>
      <c r="BC540" s="1">
        <f>MAX($H540)</f>
        <v>0</v>
      </c>
      <c r="BD540" s="1">
        <f>MAX($I540)</f>
        <v>0</v>
      </c>
      <c r="BE540" s="1">
        <f>MAX($J540)</f>
        <v>0</v>
      </c>
      <c r="BF540" s="1">
        <f>MAX($K540)</f>
        <v>0</v>
      </c>
      <c r="BG540" s="1">
        <f>MAX($M540)</f>
        <v>0</v>
      </c>
      <c r="BH540" s="1">
        <f>MAX($N540)</f>
        <v>0</v>
      </c>
      <c r="BI540" s="1">
        <f>MAX($P540)</f>
        <v>0</v>
      </c>
      <c r="BJ540" s="1">
        <f>MAX($Q540)</f>
        <v>0</v>
      </c>
      <c r="BK540" s="1">
        <f>MAX($R540)</f>
        <v>0</v>
      </c>
    </row>
    <row r="541" spans="1:63">
      <c r="A541" s="1" t="s">
        <v>55</v>
      </c>
      <c r="B541" s="1">
        <v>0</v>
      </c>
      <c r="C541" s="1">
        <v>0</v>
      </c>
      <c r="D541" s="1">
        <v>0</v>
      </c>
      <c r="E541" s="1">
        <v>0</v>
      </c>
      <c r="F541" s="1">
        <v>0</v>
      </c>
      <c r="G541" s="1">
        <v>0</v>
      </c>
      <c r="H541" s="1">
        <v>0</v>
      </c>
      <c r="I541" s="1">
        <v>0.02</v>
      </c>
      <c r="J541" s="1">
        <v>3000</v>
      </c>
      <c r="K541" s="1">
        <v>0</v>
      </c>
      <c r="L541" s="1" t="s">
        <v>503</v>
      </c>
      <c r="M541" s="1">
        <v>0</v>
      </c>
      <c r="N541" s="1">
        <v>0</v>
      </c>
      <c r="O541" s="1" t="s">
        <v>507</v>
      </c>
      <c r="P541" s="1">
        <v>1500</v>
      </c>
      <c r="Q541" s="1">
        <v>1</v>
      </c>
      <c r="R541" s="1">
        <v>0</v>
      </c>
      <c r="S541" s="1">
        <f>MIN($B541)</f>
        <v>0</v>
      </c>
      <c r="T541" s="1">
        <f>MIN($C541)</f>
        <v>0</v>
      </c>
      <c r="U541" s="1">
        <f>MIN($D541)</f>
        <v>0</v>
      </c>
      <c r="V541" s="1">
        <f>MIN($E541)</f>
        <v>0</v>
      </c>
      <c r="W541" s="1">
        <f>MIN($F541)</f>
        <v>0</v>
      </c>
      <c r="X541" s="1">
        <f>MIN($G541)</f>
        <v>0</v>
      </c>
      <c r="Y541" s="1">
        <f>MIN($H541)</f>
        <v>0</v>
      </c>
      <c r="Z541" s="1">
        <f>MIN($I541)</f>
        <v>0</v>
      </c>
      <c r="AA541" s="1">
        <f>MIN($J541)</f>
        <v>0</v>
      </c>
      <c r="AB541" s="1">
        <f>MIN($K541)</f>
        <v>0</v>
      </c>
      <c r="AC541" s="1">
        <f>MIN($M541)</f>
        <v>0</v>
      </c>
      <c r="AD541" s="1">
        <f>MIN($N541)</f>
        <v>0</v>
      </c>
      <c r="AE541" s="1">
        <f>MIN($P541)</f>
        <v>0</v>
      </c>
      <c r="AF541" s="1">
        <f>MIN($Q541)</f>
        <v>0</v>
      </c>
      <c r="AG541" s="1">
        <f>MIN($R541)</f>
        <v>0</v>
      </c>
      <c r="AH541" s="1">
        <f>MEDIAN($B541)</f>
        <v>0</v>
      </c>
      <c r="AI541" s="1">
        <f>MEDIAN($C541)</f>
        <v>0</v>
      </c>
      <c r="AJ541" s="1">
        <f>MEDIAN($D541)</f>
        <v>0</v>
      </c>
      <c r="AK541" s="1">
        <f>MEDIAN($E541)</f>
        <v>0</v>
      </c>
      <c r="AL541" s="1">
        <f>MEDIAN($F541)</f>
        <v>0</v>
      </c>
      <c r="AM541" s="1">
        <f>MEDIAN($G541)</f>
        <v>0</v>
      </c>
      <c r="AN541" s="1">
        <f>MEDIAN($H541)</f>
        <v>0</v>
      </c>
      <c r="AO541" s="1">
        <f>MEDIAN($I541)</f>
        <v>0</v>
      </c>
      <c r="AP541" s="1">
        <f>MEDIAN($J541)</f>
        <v>0</v>
      </c>
      <c r="AQ541" s="1">
        <f>MEDIAN($K541)</f>
        <v>0</v>
      </c>
      <c r="AR541" s="1">
        <f>MEDIAN($M541)</f>
        <v>0</v>
      </c>
      <c r="AS541" s="1">
        <f>MEDIAN($N541)</f>
        <v>0</v>
      </c>
      <c r="AT541" s="1">
        <f>MEDIAN($P541)</f>
        <v>0</v>
      </c>
      <c r="AU541" s="1">
        <f>MEDIAN($Q541)</f>
        <v>0</v>
      </c>
      <c r="AV541" s="1">
        <f>MEDIAN($R541)</f>
        <v>0</v>
      </c>
      <c r="AW541" s="1">
        <f>MAX($B541)</f>
        <v>0</v>
      </c>
      <c r="AX541" s="1">
        <f>MAX($C541)</f>
        <v>0</v>
      </c>
      <c r="AY541" s="1">
        <f>MAX($D541)</f>
        <v>0</v>
      </c>
      <c r="AZ541" s="1">
        <f>MAX($E541)</f>
        <v>0</v>
      </c>
      <c r="BA541" s="1">
        <f>MAX($F541)</f>
        <v>0</v>
      </c>
      <c r="BB541" s="1">
        <f>MAX($G541)</f>
        <v>0</v>
      </c>
      <c r="BC541" s="1">
        <f>MAX($H541)</f>
        <v>0</v>
      </c>
      <c r="BD541" s="1">
        <f>MAX($I541)</f>
        <v>0</v>
      </c>
      <c r="BE541" s="1">
        <f>MAX($J541)</f>
        <v>0</v>
      </c>
      <c r="BF541" s="1">
        <f>MAX($K541)</f>
        <v>0</v>
      </c>
      <c r="BG541" s="1">
        <f>MAX($M541)</f>
        <v>0</v>
      </c>
      <c r="BH541" s="1">
        <f>MAX($N541)</f>
        <v>0</v>
      </c>
      <c r="BI541" s="1">
        <f>MAX($P541)</f>
        <v>0</v>
      </c>
      <c r="BJ541" s="1">
        <f>MAX($Q541)</f>
        <v>0</v>
      </c>
      <c r="BK541" s="1">
        <f>MAX($R541)</f>
        <v>0</v>
      </c>
    </row>
    <row r="542" spans="1:63">
      <c r="A542" s="1" t="s">
        <v>56</v>
      </c>
      <c r="B542" s="1">
        <v>0</v>
      </c>
      <c r="C542" s="1">
        <v>0</v>
      </c>
      <c r="D542" s="1">
        <v>0</v>
      </c>
      <c r="E542" s="1">
        <v>0</v>
      </c>
      <c r="F542" s="1">
        <v>0</v>
      </c>
      <c r="G542" s="1">
        <v>0</v>
      </c>
      <c r="H542" s="1">
        <v>0</v>
      </c>
      <c r="I542" s="1">
        <v>0.019</v>
      </c>
      <c r="J542" s="1">
        <v>3000</v>
      </c>
      <c r="K542" s="1">
        <v>0</v>
      </c>
      <c r="L542" s="1" t="s">
        <v>503</v>
      </c>
      <c r="M542" s="1">
        <v>0</v>
      </c>
      <c r="N542" s="1">
        <v>0</v>
      </c>
      <c r="O542" s="1" t="s">
        <v>507</v>
      </c>
      <c r="P542" s="1">
        <v>1500</v>
      </c>
      <c r="Q542" s="1">
        <v>1</v>
      </c>
      <c r="R542" s="1">
        <v>0</v>
      </c>
      <c r="S542" s="1">
        <f>MIN($B542)</f>
        <v>0</v>
      </c>
      <c r="T542" s="1">
        <f>MIN($C542)</f>
        <v>0</v>
      </c>
      <c r="U542" s="1">
        <f>MIN($D542)</f>
        <v>0</v>
      </c>
      <c r="V542" s="1">
        <f>MIN($E542)</f>
        <v>0</v>
      </c>
      <c r="W542" s="1">
        <f>MIN($F542)</f>
        <v>0</v>
      </c>
      <c r="X542" s="1">
        <f>MIN($G542)</f>
        <v>0</v>
      </c>
      <c r="Y542" s="1">
        <f>MIN($H542)</f>
        <v>0</v>
      </c>
      <c r="Z542" s="1">
        <f>MIN($I542)</f>
        <v>0</v>
      </c>
      <c r="AA542" s="1">
        <f>MIN($J542)</f>
        <v>0</v>
      </c>
      <c r="AB542" s="1">
        <f>MIN($K542)</f>
        <v>0</v>
      </c>
      <c r="AC542" s="1">
        <f>MIN($M542)</f>
        <v>0</v>
      </c>
      <c r="AD542" s="1">
        <f>MIN($N542)</f>
        <v>0</v>
      </c>
      <c r="AE542" s="1">
        <f>MIN($P542)</f>
        <v>0</v>
      </c>
      <c r="AF542" s="1">
        <f>MIN($Q542)</f>
        <v>0</v>
      </c>
      <c r="AG542" s="1">
        <f>MIN($R542)</f>
        <v>0</v>
      </c>
      <c r="AH542" s="1">
        <f>MEDIAN($B542)</f>
        <v>0</v>
      </c>
      <c r="AI542" s="1">
        <f>MEDIAN($C542)</f>
        <v>0</v>
      </c>
      <c r="AJ542" s="1">
        <f>MEDIAN($D542)</f>
        <v>0</v>
      </c>
      <c r="AK542" s="1">
        <f>MEDIAN($E542)</f>
        <v>0</v>
      </c>
      <c r="AL542" s="1">
        <f>MEDIAN($F542)</f>
        <v>0</v>
      </c>
      <c r="AM542" s="1">
        <f>MEDIAN($G542)</f>
        <v>0</v>
      </c>
      <c r="AN542" s="1">
        <f>MEDIAN($H542)</f>
        <v>0</v>
      </c>
      <c r="AO542" s="1">
        <f>MEDIAN($I542)</f>
        <v>0</v>
      </c>
      <c r="AP542" s="1">
        <f>MEDIAN($J542)</f>
        <v>0</v>
      </c>
      <c r="AQ542" s="1">
        <f>MEDIAN($K542)</f>
        <v>0</v>
      </c>
      <c r="AR542" s="1">
        <f>MEDIAN($M542)</f>
        <v>0</v>
      </c>
      <c r="AS542" s="1">
        <f>MEDIAN($N542)</f>
        <v>0</v>
      </c>
      <c r="AT542" s="1">
        <f>MEDIAN($P542)</f>
        <v>0</v>
      </c>
      <c r="AU542" s="1">
        <f>MEDIAN($Q542)</f>
        <v>0</v>
      </c>
      <c r="AV542" s="1">
        <f>MEDIAN($R542)</f>
        <v>0</v>
      </c>
      <c r="AW542" s="1">
        <f>MAX($B542)</f>
        <v>0</v>
      </c>
      <c r="AX542" s="1">
        <f>MAX($C542)</f>
        <v>0</v>
      </c>
      <c r="AY542" s="1">
        <f>MAX($D542)</f>
        <v>0</v>
      </c>
      <c r="AZ542" s="1">
        <f>MAX($E542)</f>
        <v>0</v>
      </c>
      <c r="BA542" s="1">
        <f>MAX($F542)</f>
        <v>0</v>
      </c>
      <c r="BB542" s="1">
        <f>MAX($G542)</f>
        <v>0</v>
      </c>
      <c r="BC542" s="1">
        <f>MAX($H542)</f>
        <v>0</v>
      </c>
      <c r="BD542" s="1">
        <f>MAX($I542)</f>
        <v>0</v>
      </c>
      <c r="BE542" s="1">
        <f>MAX($J542)</f>
        <v>0</v>
      </c>
      <c r="BF542" s="1">
        <f>MAX($K542)</f>
        <v>0</v>
      </c>
      <c r="BG542" s="1">
        <f>MAX($M542)</f>
        <v>0</v>
      </c>
      <c r="BH542" s="1">
        <f>MAX($N542)</f>
        <v>0</v>
      </c>
      <c r="BI542" s="1">
        <f>MAX($P542)</f>
        <v>0</v>
      </c>
      <c r="BJ542" s="1">
        <f>MAX($Q542)</f>
        <v>0</v>
      </c>
      <c r="BK542" s="1">
        <f>MAX($R542)</f>
        <v>0</v>
      </c>
    </row>
    <row r="543" spans="1:63">
      <c r="A543" s="1" t="s">
        <v>57</v>
      </c>
      <c r="B543" s="1">
        <v>0</v>
      </c>
      <c r="C543" s="1">
        <v>0</v>
      </c>
      <c r="D543" s="1">
        <v>0</v>
      </c>
      <c r="E543" s="1">
        <v>0</v>
      </c>
      <c r="F543" s="1">
        <v>0</v>
      </c>
      <c r="G543" s="1">
        <v>0</v>
      </c>
      <c r="H543" s="1">
        <v>0</v>
      </c>
      <c r="I543" s="1">
        <v>0.019</v>
      </c>
      <c r="J543" s="1">
        <v>3000</v>
      </c>
      <c r="K543" s="1">
        <v>0</v>
      </c>
      <c r="L543" s="1" t="s">
        <v>503</v>
      </c>
      <c r="M543" s="1">
        <v>0</v>
      </c>
      <c r="N543" s="1">
        <v>0</v>
      </c>
      <c r="O543" s="1" t="s">
        <v>507</v>
      </c>
      <c r="P543" s="1">
        <v>1500</v>
      </c>
      <c r="Q543" s="1">
        <v>1</v>
      </c>
      <c r="R543" s="1">
        <v>0</v>
      </c>
      <c r="S543" s="1">
        <f>MIN($B543)</f>
        <v>0</v>
      </c>
      <c r="T543" s="1">
        <f>MIN($C543)</f>
        <v>0</v>
      </c>
      <c r="U543" s="1">
        <f>MIN($D543)</f>
        <v>0</v>
      </c>
      <c r="V543" s="1">
        <f>MIN($E543)</f>
        <v>0</v>
      </c>
      <c r="W543" s="1">
        <f>MIN($F543)</f>
        <v>0</v>
      </c>
      <c r="X543" s="1">
        <f>MIN($G543)</f>
        <v>0</v>
      </c>
      <c r="Y543" s="1">
        <f>MIN($H543)</f>
        <v>0</v>
      </c>
      <c r="Z543" s="1">
        <f>MIN($I543)</f>
        <v>0</v>
      </c>
      <c r="AA543" s="1">
        <f>MIN($J543)</f>
        <v>0</v>
      </c>
      <c r="AB543" s="1">
        <f>MIN($K543)</f>
        <v>0</v>
      </c>
      <c r="AC543" s="1">
        <f>MIN($M543)</f>
        <v>0</v>
      </c>
      <c r="AD543" s="1">
        <f>MIN($N543)</f>
        <v>0</v>
      </c>
      <c r="AE543" s="1">
        <f>MIN($P543)</f>
        <v>0</v>
      </c>
      <c r="AF543" s="1">
        <f>MIN($Q543)</f>
        <v>0</v>
      </c>
      <c r="AG543" s="1">
        <f>MIN($R543)</f>
        <v>0</v>
      </c>
      <c r="AH543" s="1">
        <f>MEDIAN($B543)</f>
        <v>0</v>
      </c>
      <c r="AI543" s="1">
        <f>MEDIAN($C543)</f>
        <v>0</v>
      </c>
      <c r="AJ543" s="1">
        <f>MEDIAN($D543)</f>
        <v>0</v>
      </c>
      <c r="AK543" s="1">
        <f>MEDIAN($E543)</f>
        <v>0</v>
      </c>
      <c r="AL543" s="1">
        <f>MEDIAN($F543)</f>
        <v>0</v>
      </c>
      <c r="AM543" s="1">
        <f>MEDIAN($G543)</f>
        <v>0</v>
      </c>
      <c r="AN543" s="1">
        <f>MEDIAN($H543)</f>
        <v>0</v>
      </c>
      <c r="AO543" s="1">
        <f>MEDIAN($I543)</f>
        <v>0</v>
      </c>
      <c r="AP543" s="1">
        <f>MEDIAN($J543)</f>
        <v>0</v>
      </c>
      <c r="AQ543" s="1">
        <f>MEDIAN($K543)</f>
        <v>0</v>
      </c>
      <c r="AR543" s="1">
        <f>MEDIAN($M543)</f>
        <v>0</v>
      </c>
      <c r="AS543" s="1">
        <f>MEDIAN($N543)</f>
        <v>0</v>
      </c>
      <c r="AT543" s="1">
        <f>MEDIAN($P543)</f>
        <v>0</v>
      </c>
      <c r="AU543" s="1">
        <f>MEDIAN($Q543)</f>
        <v>0</v>
      </c>
      <c r="AV543" s="1">
        <f>MEDIAN($R543)</f>
        <v>0</v>
      </c>
      <c r="AW543" s="1">
        <f>MAX($B543)</f>
        <v>0</v>
      </c>
      <c r="AX543" s="1">
        <f>MAX($C543)</f>
        <v>0</v>
      </c>
      <c r="AY543" s="1">
        <f>MAX($D543)</f>
        <v>0</v>
      </c>
      <c r="AZ543" s="1">
        <f>MAX($E543)</f>
        <v>0</v>
      </c>
      <c r="BA543" s="1">
        <f>MAX($F543)</f>
        <v>0</v>
      </c>
      <c r="BB543" s="1">
        <f>MAX($G543)</f>
        <v>0</v>
      </c>
      <c r="BC543" s="1">
        <f>MAX($H543)</f>
        <v>0</v>
      </c>
      <c r="BD543" s="1">
        <f>MAX($I543)</f>
        <v>0</v>
      </c>
      <c r="BE543" s="1">
        <f>MAX($J543)</f>
        <v>0</v>
      </c>
      <c r="BF543" s="1">
        <f>MAX($K543)</f>
        <v>0</v>
      </c>
      <c r="BG543" s="1">
        <f>MAX($M543)</f>
        <v>0</v>
      </c>
      <c r="BH543" s="1">
        <f>MAX($N543)</f>
        <v>0</v>
      </c>
      <c r="BI543" s="1">
        <f>MAX($P543)</f>
        <v>0</v>
      </c>
      <c r="BJ543" s="1">
        <f>MAX($Q543)</f>
        <v>0</v>
      </c>
      <c r="BK543" s="1">
        <f>MAX($R543)</f>
        <v>0</v>
      </c>
    </row>
    <row r="544" spans="1:63">
      <c r="A544" s="1" t="s">
        <v>58</v>
      </c>
      <c r="B544" s="1">
        <v>0</v>
      </c>
      <c r="C544" s="1">
        <v>0</v>
      </c>
      <c r="D544" s="1">
        <v>0</v>
      </c>
      <c r="E544" s="1">
        <v>0</v>
      </c>
      <c r="F544" s="1">
        <v>0</v>
      </c>
      <c r="G544" s="1">
        <v>0</v>
      </c>
      <c r="H544" s="1">
        <v>0</v>
      </c>
      <c r="I544" s="1">
        <v>0.021</v>
      </c>
      <c r="J544" s="1">
        <v>3000</v>
      </c>
      <c r="K544" s="1">
        <v>0</v>
      </c>
      <c r="L544" s="1" t="s">
        <v>503</v>
      </c>
      <c r="M544" s="1">
        <v>0</v>
      </c>
      <c r="N544" s="1">
        <v>0</v>
      </c>
      <c r="O544" s="1" t="s">
        <v>507</v>
      </c>
      <c r="P544" s="1">
        <v>1500</v>
      </c>
      <c r="Q544" s="1">
        <v>1</v>
      </c>
      <c r="R544" s="1">
        <v>0</v>
      </c>
      <c r="S544" s="1">
        <f>MIN($B544)</f>
        <v>0</v>
      </c>
      <c r="T544" s="1">
        <f>MIN($C544)</f>
        <v>0</v>
      </c>
      <c r="U544" s="1">
        <f>MIN($D544)</f>
        <v>0</v>
      </c>
      <c r="V544" s="1">
        <f>MIN($E544)</f>
        <v>0</v>
      </c>
      <c r="W544" s="1">
        <f>MIN($F544)</f>
        <v>0</v>
      </c>
      <c r="X544" s="1">
        <f>MIN($G544)</f>
        <v>0</v>
      </c>
      <c r="Y544" s="1">
        <f>MIN($H544)</f>
        <v>0</v>
      </c>
      <c r="Z544" s="1">
        <f>MIN($I544)</f>
        <v>0</v>
      </c>
      <c r="AA544" s="1">
        <f>MIN($J544)</f>
        <v>0</v>
      </c>
      <c r="AB544" s="1">
        <f>MIN($K544)</f>
        <v>0</v>
      </c>
      <c r="AC544" s="1">
        <f>MIN($M544)</f>
        <v>0</v>
      </c>
      <c r="AD544" s="1">
        <f>MIN($N544)</f>
        <v>0</v>
      </c>
      <c r="AE544" s="1">
        <f>MIN($P544)</f>
        <v>0</v>
      </c>
      <c r="AF544" s="1">
        <f>MIN($Q544)</f>
        <v>0</v>
      </c>
      <c r="AG544" s="1">
        <f>MIN($R544)</f>
        <v>0</v>
      </c>
      <c r="AH544" s="1">
        <f>MEDIAN($B544)</f>
        <v>0</v>
      </c>
      <c r="AI544" s="1">
        <f>MEDIAN($C544)</f>
        <v>0</v>
      </c>
      <c r="AJ544" s="1">
        <f>MEDIAN($D544)</f>
        <v>0</v>
      </c>
      <c r="AK544" s="1">
        <f>MEDIAN($E544)</f>
        <v>0</v>
      </c>
      <c r="AL544" s="1">
        <f>MEDIAN($F544)</f>
        <v>0</v>
      </c>
      <c r="AM544" s="1">
        <f>MEDIAN($G544)</f>
        <v>0</v>
      </c>
      <c r="AN544" s="1">
        <f>MEDIAN($H544)</f>
        <v>0</v>
      </c>
      <c r="AO544" s="1">
        <f>MEDIAN($I544)</f>
        <v>0</v>
      </c>
      <c r="AP544" s="1">
        <f>MEDIAN($J544)</f>
        <v>0</v>
      </c>
      <c r="AQ544" s="1">
        <f>MEDIAN($K544)</f>
        <v>0</v>
      </c>
      <c r="AR544" s="1">
        <f>MEDIAN($M544)</f>
        <v>0</v>
      </c>
      <c r="AS544" s="1">
        <f>MEDIAN($N544)</f>
        <v>0</v>
      </c>
      <c r="AT544" s="1">
        <f>MEDIAN($P544)</f>
        <v>0</v>
      </c>
      <c r="AU544" s="1">
        <f>MEDIAN($Q544)</f>
        <v>0</v>
      </c>
      <c r="AV544" s="1">
        <f>MEDIAN($R544)</f>
        <v>0</v>
      </c>
      <c r="AW544" s="1">
        <f>MAX($B544)</f>
        <v>0</v>
      </c>
      <c r="AX544" s="1">
        <f>MAX($C544)</f>
        <v>0</v>
      </c>
      <c r="AY544" s="1">
        <f>MAX($D544)</f>
        <v>0</v>
      </c>
      <c r="AZ544" s="1">
        <f>MAX($E544)</f>
        <v>0</v>
      </c>
      <c r="BA544" s="1">
        <f>MAX($F544)</f>
        <v>0</v>
      </c>
      <c r="BB544" s="1">
        <f>MAX($G544)</f>
        <v>0</v>
      </c>
      <c r="BC544" s="1">
        <f>MAX($H544)</f>
        <v>0</v>
      </c>
      <c r="BD544" s="1">
        <f>MAX($I544)</f>
        <v>0</v>
      </c>
      <c r="BE544" s="1">
        <f>MAX($J544)</f>
        <v>0</v>
      </c>
      <c r="BF544" s="1">
        <f>MAX($K544)</f>
        <v>0</v>
      </c>
      <c r="BG544" s="1">
        <f>MAX($M544)</f>
        <v>0</v>
      </c>
      <c r="BH544" s="1">
        <f>MAX($N544)</f>
        <v>0</v>
      </c>
      <c r="BI544" s="1">
        <f>MAX($P544)</f>
        <v>0</v>
      </c>
      <c r="BJ544" s="1">
        <f>MAX($Q544)</f>
        <v>0</v>
      </c>
      <c r="BK544" s="1">
        <f>MAX($R544)</f>
        <v>0</v>
      </c>
    </row>
    <row r="545" spans="1:63">
      <c r="A545" s="1" t="s">
        <v>59</v>
      </c>
      <c r="B545" s="1">
        <v>0</v>
      </c>
      <c r="C545" s="1">
        <v>0</v>
      </c>
      <c r="D545" s="1">
        <v>0</v>
      </c>
      <c r="E545" s="1">
        <v>0</v>
      </c>
      <c r="F545" s="1">
        <v>0</v>
      </c>
      <c r="G545" s="1">
        <v>0</v>
      </c>
      <c r="H545" s="1">
        <v>0</v>
      </c>
      <c r="I545" s="1">
        <v>0.019</v>
      </c>
      <c r="J545" s="1">
        <v>3000</v>
      </c>
      <c r="K545" s="1">
        <v>0</v>
      </c>
      <c r="L545" s="1" t="s">
        <v>503</v>
      </c>
      <c r="M545" s="1">
        <v>0</v>
      </c>
      <c r="N545" s="1">
        <v>0</v>
      </c>
      <c r="O545" s="1" t="s">
        <v>507</v>
      </c>
      <c r="P545" s="1">
        <v>1500</v>
      </c>
      <c r="Q545" s="1">
        <v>1</v>
      </c>
      <c r="R545" s="1">
        <v>0</v>
      </c>
      <c r="S545" s="1">
        <f>MIN($B545)</f>
        <v>0</v>
      </c>
      <c r="T545" s="1">
        <f>MIN($C545)</f>
        <v>0</v>
      </c>
      <c r="U545" s="1">
        <f>MIN($D545)</f>
        <v>0</v>
      </c>
      <c r="V545" s="1">
        <f>MIN($E545)</f>
        <v>0</v>
      </c>
      <c r="W545" s="1">
        <f>MIN($F545)</f>
        <v>0</v>
      </c>
      <c r="X545" s="1">
        <f>MIN($G545)</f>
        <v>0</v>
      </c>
      <c r="Y545" s="1">
        <f>MIN($H545)</f>
        <v>0</v>
      </c>
      <c r="Z545" s="1">
        <f>MIN($I545)</f>
        <v>0</v>
      </c>
      <c r="AA545" s="1">
        <f>MIN($J545)</f>
        <v>0</v>
      </c>
      <c r="AB545" s="1">
        <f>MIN($K545)</f>
        <v>0</v>
      </c>
      <c r="AC545" s="1">
        <f>MIN($M545)</f>
        <v>0</v>
      </c>
      <c r="AD545" s="1">
        <f>MIN($N545)</f>
        <v>0</v>
      </c>
      <c r="AE545" s="1">
        <f>MIN($P545)</f>
        <v>0</v>
      </c>
      <c r="AF545" s="1">
        <f>MIN($Q545)</f>
        <v>0</v>
      </c>
      <c r="AG545" s="1">
        <f>MIN($R545)</f>
        <v>0</v>
      </c>
      <c r="AH545" s="1">
        <f>MEDIAN($B545)</f>
        <v>0</v>
      </c>
      <c r="AI545" s="1">
        <f>MEDIAN($C545)</f>
        <v>0</v>
      </c>
      <c r="AJ545" s="1">
        <f>MEDIAN($D545)</f>
        <v>0</v>
      </c>
      <c r="AK545" s="1">
        <f>MEDIAN($E545)</f>
        <v>0</v>
      </c>
      <c r="AL545" s="1">
        <f>MEDIAN($F545)</f>
        <v>0</v>
      </c>
      <c r="AM545" s="1">
        <f>MEDIAN($G545)</f>
        <v>0</v>
      </c>
      <c r="AN545" s="1">
        <f>MEDIAN($H545)</f>
        <v>0</v>
      </c>
      <c r="AO545" s="1">
        <f>MEDIAN($I545)</f>
        <v>0</v>
      </c>
      <c r="AP545" s="1">
        <f>MEDIAN($J545)</f>
        <v>0</v>
      </c>
      <c r="AQ545" s="1">
        <f>MEDIAN($K545)</f>
        <v>0</v>
      </c>
      <c r="AR545" s="1">
        <f>MEDIAN($M545)</f>
        <v>0</v>
      </c>
      <c r="AS545" s="1">
        <f>MEDIAN($N545)</f>
        <v>0</v>
      </c>
      <c r="AT545" s="1">
        <f>MEDIAN($P545)</f>
        <v>0</v>
      </c>
      <c r="AU545" s="1">
        <f>MEDIAN($Q545)</f>
        <v>0</v>
      </c>
      <c r="AV545" s="1">
        <f>MEDIAN($R545)</f>
        <v>0</v>
      </c>
      <c r="AW545" s="1">
        <f>MAX($B545)</f>
        <v>0</v>
      </c>
      <c r="AX545" s="1">
        <f>MAX($C545)</f>
        <v>0</v>
      </c>
      <c r="AY545" s="1">
        <f>MAX($D545)</f>
        <v>0</v>
      </c>
      <c r="AZ545" s="1">
        <f>MAX($E545)</f>
        <v>0</v>
      </c>
      <c r="BA545" s="1">
        <f>MAX($F545)</f>
        <v>0</v>
      </c>
      <c r="BB545" s="1">
        <f>MAX($G545)</f>
        <v>0</v>
      </c>
      <c r="BC545" s="1">
        <f>MAX($H545)</f>
        <v>0</v>
      </c>
      <c r="BD545" s="1">
        <f>MAX($I545)</f>
        <v>0</v>
      </c>
      <c r="BE545" s="1">
        <f>MAX($J545)</f>
        <v>0</v>
      </c>
      <c r="BF545" s="1">
        <f>MAX($K545)</f>
        <v>0</v>
      </c>
      <c r="BG545" s="1">
        <f>MAX($M545)</f>
        <v>0</v>
      </c>
      <c r="BH545" s="1">
        <f>MAX($N545)</f>
        <v>0</v>
      </c>
      <c r="BI545" s="1">
        <f>MAX($P545)</f>
        <v>0</v>
      </c>
      <c r="BJ545" s="1">
        <f>MAX($Q545)</f>
        <v>0</v>
      </c>
      <c r="BK545" s="1">
        <f>MAX($R545)</f>
        <v>0</v>
      </c>
    </row>
    <row r="546" spans="1:63">
      <c r="A546" s="1" t="s">
        <v>60</v>
      </c>
      <c r="B546" s="1">
        <v>0</v>
      </c>
      <c r="C546" s="1">
        <v>0</v>
      </c>
      <c r="D546" s="1">
        <v>0</v>
      </c>
      <c r="E546" s="1">
        <v>0</v>
      </c>
      <c r="F546" s="1">
        <v>0</v>
      </c>
      <c r="G546" s="1">
        <v>0</v>
      </c>
      <c r="H546" s="1">
        <v>0</v>
      </c>
      <c r="I546" s="1">
        <v>0.046</v>
      </c>
      <c r="J546" s="1">
        <v>3000</v>
      </c>
      <c r="K546" s="1">
        <v>0</v>
      </c>
      <c r="L546" s="1" t="s">
        <v>503</v>
      </c>
      <c r="M546" s="1">
        <v>0</v>
      </c>
      <c r="N546" s="1">
        <v>0</v>
      </c>
      <c r="O546" s="1" t="s">
        <v>507</v>
      </c>
      <c r="P546" s="1">
        <v>1500</v>
      </c>
      <c r="Q546" s="1">
        <v>1</v>
      </c>
      <c r="R546" s="1">
        <v>0</v>
      </c>
      <c r="S546" s="1">
        <f>MIN($B546)</f>
        <v>0</v>
      </c>
      <c r="T546" s="1">
        <f>MIN($C546)</f>
        <v>0</v>
      </c>
      <c r="U546" s="1">
        <f>MIN($D546)</f>
        <v>0</v>
      </c>
      <c r="V546" s="1">
        <f>MIN($E546)</f>
        <v>0</v>
      </c>
      <c r="W546" s="1">
        <f>MIN($F546)</f>
        <v>0</v>
      </c>
      <c r="X546" s="1">
        <f>MIN($G546)</f>
        <v>0</v>
      </c>
      <c r="Y546" s="1">
        <f>MIN($H546)</f>
        <v>0</v>
      </c>
      <c r="Z546" s="1">
        <f>MIN($I546)</f>
        <v>0</v>
      </c>
      <c r="AA546" s="1">
        <f>MIN($J546)</f>
        <v>0</v>
      </c>
      <c r="AB546" s="1">
        <f>MIN($K546)</f>
        <v>0</v>
      </c>
      <c r="AC546" s="1">
        <f>MIN($M546)</f>
        <v>0</v>
      </c>
      <c r="AD546" s="1">
        <f>MIN($N546)</f>
        <v>0</v>
      </c>
      <c r="AE546" s="1">
        <f>MIN($P546)</f>
        <v>0</v>
      </c>
      <c r="AF546" s="1">
        <f>MIN($Q546)</f>
        <v>0</v>
      </c>
      <c r="AG546" s="1">
        <f>MIN($R546)</f>
        <v>0</v>
      </c>
      <c r="AH546" s="1">
        <f>MEDIAN($B546)</f>
        <v>0</v>
      </c>
      <c r="AI546" s="1">
        <f>MEDIAN($C546)</f>
        <v>0</v>
      </c>
      <c r="AJ546" s="1">
        <f>MEDIAN($D546)</f>
        <v>0</v>
      </c>
      <c r="AK546" s="1">
        <f>MEDIAN($E546)</f>
        <v>0</v>
      </c>
      <c r="AL546" s="1">
        <f>MEDIAN($F546)</f>
        <v>0</v>
      </c>
      <c r="AM546" s="1">
        <f>MEDIAN($G546)</f>
        <v>0</v>
      </c>
      <c r="AN546" s="1">
        <f>MEDIAN($H546)</f>
        <v>0</v>
      </c>
      <c r="AO546" s="1">
        <f>MEDIAN($I546)</f>
        <v>0</v>
      </c>
      <c r="AP546" s="1">
        <f>MEDIAN($J546)</f>
        <v>0</v>
      </c>
      <c r="AQ546" s="1">
        <f>MEDIAN($K546)</f>
        <v>0</v>
      </c>
      <c r="AR546" s="1">
        <f>MEDIAN($M546)</f>
        <v>0</v>
      </c>
      <c r="AS546" s="1">
        <f>MEDIAN($N546)</f>
        <v>0</v>
      </c>
      <c r="AT546" s="1">
        <f>MEDIAN($P546)</f>
        <v>0</v>
      </c>
      <c r="AU546" s="1">
        <f>MEDIAN($Q546)</f>
        <v>0</v>
      </c>
      <c r="AV546" s="1">
        <f>MEDIAN($R546)</f>
        <v>0</v>
      </c>
      <c r="AW546" s="1">
        <f>MAX($B546)</f>
        <v>0</v>
      </c>
      <c r="AX546" s="1">
        <f>MAX($C546)</f>
        <v>0</v>
      </c>
      <c r="AY546" s="1">
        <f>MAX($D546)</f>
        <v>0</v>
      </c>
      <c r="AZ546" s="1">
        <f>MAX($E546)</f>
        <v>0</v>
      </c>
      <c r="BA546" s="1">
        <f>MAX($F546)</f>
        <v>0</v>
      </c>
      <c r="BB546" s="1">
        <f>MAX($G546)</f>
        <v>0</v>
      </c>
      <c r="BC546" s="1">
        <f>MAX($H546)</f>
        <v>0</v>
      </c>
      <c r="BD546" s="1">
        <f>MAX($I546)</f>
        <v>0</v>
      </c>
      <c r="BE546" s="1">
        <f>MAX($J546)</f>
        <v>0</v>
      </c>
      <c r="BF546" s="1">
        <f>MAX($K546)</f>
        <v>0</v>
      </c>
      <c r="BG546" s="1">
        <f>MAX($M546)</f>
        <v>0</v>
      </c>
      <c r="BH546" s="1">
        <f>MAX($N546)</f>
        <v>0</v>
      </c>
      <c r="BI546" s="1">
        <f>MAX($P546)</f>
        <v>0</v>
      </c>
      <c r="BJ546" s="1">
        <f>MAX($Q546)</f>
        <v>0</v>
      </c>
      <c r="BK546" s="1">
        <f>MAX($R546)</f>
        <v>0</v>
      </c>
    </row>
    <row r="547" spans="1:63">
      <c r="A547" s="1" t="s">
        <v>61</v>
      </c>
      <c r="B547" s="1">
        <v>0</v>
      </c>
      <c r="C547" s="1">
        <v>0</v>
      </c>
      <c r="D547" s="1">
        <v>0</v>
      </c>
      <c r="E547" s="1">
        <v>0</v>
      </c>
      <c r="F547" s="1">
        <v>0</v>
      </c>
      <c r="G547" s="1">
        <v>0</v>
      </c>
      <c r="H547" s="1">
        <v>0</v>
      </c>
      <c r="I547" s="1">
        <v>0.019</v>
      </c>
      <c r="J547" s="1">
        <v>3000</v>
      </c>
      <c r="K547" s="1">
        <v>0</v>
      </c>
      <c r="L547" s="1" t="s">
        <v>503</v>
      </c>
      <c r="M547" s="1">
        <v>0</v>
      </c>
      <c r="N547" s="1">
        <v>0</v>
      </c>
      <c r="O547" s="1" t="s">
        <v>507</v>
      </c>
      <c r="P547" s="1">
        <v>1500</v>
      </c>
      <c r="Q547" s="1">
        <v>1</v>
      </c>
      <c r="R547" s="1">
        <v>0</v>
      </c>
      <c r="S547" s="1">
        <f>MIN($B547)</f>
        <v>0</v>
      </c>
      <c r="T547" s="1">
        <f>MIN($C547)</f>
        <v>0</v>
      </c>
      <c r="U547" s="1">
        <f>MIN($D547)</f>
        <v>0</v>
      </c>
      <c r="V547" s="1">
        <f>MIN($E547)</f>
        <v>0</v>
      </c>
      <c r="W547" s="1">
        <f>MIN($F547)</f>
        <v>0</v>
      </c>
      <c r="X547" s="1">
        <f>MIN($G547)</f>
        <v>0</v>
      </c>
      <c r="Y547" s="1">
        <f>MIN($H547)</f>
        <v>0</v>
      </c>
      <c r="Z547" s="1">
        <f>MIN($I547)</f>
        <v>0</v>
      </c>
      <c r="AA547" s="1">
        <f>MIN($J547)</f>
        <v>0</v>
      </c>
      <c r="AB547" s="1">
        <f>MIN($K547)</f>
        <v>0</v>
      </c>
      <c r="AC547" s="1">
        <f>MIN($M547)</f>
        <v>0</v>
      </c>
      <c r="AD547" s="1">
        <f>MIN($N547)</f>
        <v>0</v>
      </c>
      <c r="AE547" s="1">
        <f>MIN($P547)</f>
        <v>0</v>
      </c>
      <c r="AF547" s="1">
        <f>MIN($Q547)</f>
        <v>0</v>
      </c>
      <c r="AG547" s="1">
        <f>MIN($R547)</f>
        <v>0</v>
      </c>
      <c r="AH547" s="1">
        <f>MEDIAN($B547)</f>
        <v>0</v>
      </c>
      <c r="AI547" s="1">
        <f>MEDIAN($C547)</f>
        <v>0</v>
      </c>
      <c r="AJ547" s="1">
        <f>MEDIAN($D547)</f>
        <v>0</v>
      </c>
      <c r="AK547" s="1">
        <f>MEDIAN($E547)</f>
        <v>0</v>
      </c>
      <c r="AL547" s="1">
        <f>MEDIAN($F547)</f>
        <v>0</v>
      </c>
      <c r="AM547" s="1">
        <f>MEDIAN($G547)</f>
        <v>0</v>
      </c>
      <c r="AN547" s="1">
        <f>MEDIAN($H547)</f>
        <v>0</v>
      </c>
      <c r="AO547" s="1">
        <f>MEDIAN($I547)</f>
        <v>0</v>
      </c>
      <c r="AP547" s="1">
        <f>MEDIAN($J547)</f>
        <v>0</v>
      </c>
      <c r="AQ547" s="1">
        <f>MEDIAN($K547)</f>
        <v>0</v>
      </c>
      <c r="AR547" s="1">
        <f>MEDIAN($M547)</f>
        <v>0</v>
      </c>
      <c r="AS547" s="1">
        <f>MEDIAN($N547)</f>
        <v>0</v>
      </c>
      <c r="AT547" s="1">
        <f>MEDIAN($P547)</f>
        <v>0</v>
      </c>
      <c r="AU547" s="1">
        <f>MEDIAN($Q547)</f>
        <v>0</v>
      </c>
      <c r="AV547" s="1">
        <f>MEDIAN($R547)</f>
        <v>0</v>
      </c>
      <c r="AW547" s="1">
        <f>MAX($B547)</f>
        <v>0</v>
      </c>
      <c r="AX547" s="1">
        <f>MAX($C547)</f>
        <v>0</v>
      </c>
      <c r="AY547" s="1">
        <f>MAX($D547)</f>
        <v>0</v>
      </c>
      <c r="AZ547" s="1">
        <f>MAX($E547)</f>
        <v>0</v>
      </c>
      <c r="BA547" s="1">
        <f>MAX($F547)</f>
        <v>0</v>
      </c>
      <c r="BB547" s="1">
        <f>MAX($G547)</f>
        <v>0</v>
      </c>
      <c r="BC547" s="1">
        <f>MAX($H547)</f>
        <v>0</v>
      </c>
      <c r="BD547" s="1">
        <f>MAX($I547)</f>
        <v>0</v>
      </c>
      <c r="BE547" s="1">
        <f>MAX($J547)</f>
        <v>0</v>
      </c>
      <c r="BF547" s="1">
        <f>MAX($K547)</f>
        <v>0</v>
      </c>
      <c r="BG547" s="1">
        <f>MAX($M547)</f>
        <v>0</v>
      </c>
      <c r="BH547" s="1">
        <f>MAX($N547)</f>
        <v>0</v>
      </c>
      <c r="BI547" s="1">
        <f>MAX($P547)</f>
        <v>0</v>
      </c>
      <c r="BJ547" s="1">
        <f>MAX($Q547)</f>
        <v>0</v>
      </c>
      <c r="BK547" s="1">
        <f>MAX($R547)</f>
        <v>0</v>
      </c>
    </row>
    <row r="548" spans="1:63">
      <c r="A548" s="1" t="s">
        <v>62</v>
      </c>
      <c r="B548" s="1">
        <v>0</v>
      </c>
      <c r="C548" s="1">
        <v>0</v>
      </c>
      <c r="D548" s="1">
        <v>0</v>
      </c>
      <c r="E548" s="1">
        <v>0</v>
      </c>
      <c r="F548" s="1">
        <v>0</v>
      </c>
      <c r="G548" s="1">
        <v>0</v>
      </c>
      <c r="H548" s="1">
        <v>0</v>
      </c>
      <c r="I548" s="1">
        <v>0.046</v>
      </c>
      <c r="J548" s="1">
        <v>3000</v>
      </c>
      <c r="K548" s="1">
        <v>0</v>
      </c>
      <c r="L548" s="1" t="s">
        <v>503</v>
      </c>
      <c r="M548" s="1">
        <v>0</v>
      </c>
      <c r="N548" s="1">
        <v>0</v>
      </c>
      <c r="O548" s="1" t="s">
        <v>507</v>
      </c>
      <c r="P548" s="1">
        <v>1500</v>
      </c>
      <c r="Q548" s="1">
        <v>1</v>
      </c>
      <c r="R548" s="1">
        <v>0</v>
      </c>
      <c r="S548" s="1">
        <f>MIN($B548)</f>
        <v>0</v>
      </c>
      <c r="T548" s="1">
        <f>MIN($C548)</f>
        <v>0</v>
      </c>
      <c r="U548" s="1">
        <f>MIN($D548)</f>
        <v>0</v>
      </c>
      <c r="V548" s="1">
        <f>MIN($E548)</f>
        <v>0</v>
      </c>
      <c r="W548" s="1">
        <f>MIN($F548)</f>
        <v>0</v>
      </c>
      <c r="X548" s="1">
        <f>MIN($G548)</f>
        <v>0</v>
      </c>
      <c r="Y548" s="1">
        <f>MIN($H548)</f>
        <v>0</v>
      </c>
      <c r="Z548" s="1">
        <f>MIN($I548)</f>
        <v>0</v>
      </c>
      <c r="AA548" s="1">
        <f>MIN($J548)</f>
        <v>0</v>
      </c>
      <c r="AB548" s="1">
        <f>MIN($K548)</f>
        <v>0</v>
      </c>
      <c r="AC548" s="1">
        <f>MIN($M548)</f>
        <v>0</v>
      </c>
      <c r="AD548" s="1">
        <f>MIN($N548)</f>
        <v>0</v>
      </c>
      <c r="AE548" s="1">
        <f>MIN($P548)</f>
        <v>0</v>
      </c>
      <c r="AF548" s="1">
        <f>MIN($Q548)</f>
        <v>0</v>
      </c>
      <c r="AG548" s="1">
        <f>MIN($R548)</f>
        <v>0</v>
      </c>
      <c r="AH548" s="1">
        <f>MEDIAN($B548)</f>
        <v>0</v>
      </c>
      <c r="AI548" s="1">
        <f>MEDIAN($C548)</f>
        <v>0</v>
      </c>
      <c r="AJ548" s="1">
        <f>MEDIAN($D548)</f>
        <v>0</v>
      </c>
      <c r="AK548" s="1">
        <f>MEDIAN($E548)</f>
        <v>0</v>
      </c>
      <c r="AL548" s="1">
        <f>MEDIAN($F548)</f>
        <v>0</v>
      </c>
      <c r="AM548" s="1">
        <f>MEDIAN($G548)</f>
        <v>0</v>
      </c>
      <c r="AN548" s="1">
        <f>MEDIAN($H548)</f>
        <v>0</v>
      </c>
      <c r="AO548" s="1">
        <f>MEDIAN($I548)</f>
        <v>0</v>
      </c>
      <c r="AP548" s="1">
        <f>MEDIAN($J548)</f>
        <v>0</v>
      </c>
      <c r="AQ548" s="1">
        <f>MEDIAN($K548)</f>
        <v>0</v>
      </c>
      <c r="AR548" s="1">
        <f>MEDIAN($M548)</f>
        <v>0</v>
      </c>
      <c r="AS548" s="1">
        <f>MEDIAN($N548)</f>
        <v>0</v>
      </c>
      <c r="AT548" s="1">
        <f>MEDIAN($P548)</f>
        <v>0</v>
      </c>
      <c r="AU548" s="1">
        <f>MEDIAN($Q548)</f>
        <v>0</v>
      </c>
      <c r="AV548" s="1">
        <f>MEDIAN($R548)</f>
        <v>0</v>
      </c>
      <c r="AW548" s="1">
        <f>MAX($B548)</f>
        <v>0</v>
      </c>
      <c r="AX548" s="1">
        <f>MAX($C548)</f>
        <v>0</v>
      </c>
      <c r="AY548" s="1">
        <f>MAX($D548)</f>
        <v>0</v>
      </c>
      <c r="AZ548" s="1">
        <f>MAX($E548)</f>
        <v>0</v>
      </c>
      <c r="BA548" s="1">
        <f>MAX($F548)</f>
        <v>0</v>
      </c>
      <c r="BB548" s="1">
        <f>MAX($G548)</f>
        <v>0</v>
      </c>
      <c r="BC548" s="1">
        <f>MAX($H548)</f>
        <v>0</v>
      </c>
      <c r="BD548" s="1">
        <f>MAX($I548)</f>
        <v>0</v>
      </c>
      <c r="BE548" s="1">
        <f>MAX($J548)</f>
        <v>0</v>
      </c>
      <c r="BF548" s="1">
        <f>MAX($K548)</f>
        <v>0</v>
      </c>
      <c r="BG548" s="1">
        <f>MAX($M548)</f>
        <v>0</v>
      </c>
      <c r="BH548" s="1">
        <f>MAX($N548)</f>
        <v>0</v>
      </c>
      <c r="BI548" s="1">
        <f>MAX($P548)</f>
        <v>0</v>
      </c>
      <c r="BJ548" s="1">
        <f>MAX($Q548)</f>
        <v>0</v>
      </c>
      <c r="BK548" s="1">
        <f>MAX($R548)</f>
        <v>0</v>
      </c>
    </row>
    <row r="549" spans="1:63">
      <c r="A549" s="1" t="s">
        <v>63</v>
      </c>
      <c r="B549" s="1">
        <v>0</v>
      </c>
      <c r="C549" s="1">
        <v>0</v>
      </c>
      <c r="D549" s="1">
        <v>0</v>
      </c>
      <c r="E549" s="1">
        <v>0</v>
      </c>
      <c r="F549" s="1">
        <v>0</v>
      </c>
      <c r="G549" s="1">
        <v>0</v>
      </c>
      <c r="H549" s="1">
        <v>0</v>
      </c>
      <c r="I549" s="1">
        <v>0.019</v>
      </c>
      <c r="J549" s="1">
        <v>3000</v>
      </c>
      <c r="K549" s="1">
        <v>0</v>
      </c>
      <c r="L549" s="1" t="s">
        <v>503</v>
      </c>
      <c r="M549" s="1">
        <v>0</v>
      </c>
      <c r="N549" s="1">
        <v>0</v>
      </c>
      <c r="O549" s="1" t="s">
        <v>507</v>
      </c>
      <c r="P549" s="1">
        <v>1500</v>
      </c>
      <c r="Q549" s="1">
        <v>1</v>
      </c>
      <c r="R549" s="1">
        <v>0</v>
      </c>
      <c r="S549" s="1">
        <f>MIN($B549)</f>
        <v>0</v>
      </c>
      <c r="T549" s="1">
        <f>MIN($C549)</f>
        <v>0</v>
      </c>
      <c r="U549" s="1">
        <f>MIN($D549)</f>
        <v>0</v>
      </c>
      <c r="V549" s="1">
        <f>MIN($E549)</f>
        <v>0</v>
      </c>
      <c r="W549" s="1">
        <f>MIN($F549)</f>
        <v>0</v>
      </c>
      <c r="X549" s="1">
        <f>MIN($G549)</f>
        <v>0</v>
      </c>
      <c r="Y549" s="1">
        <f>MIN($H549)</f>
        <v>0</v>
      </c>
      <c r="Z549" s="1">
        <f>MIN($I549)</f>
        <v>0</v>
      </c>
      <c r="AA549" s="1">
        <f>MIN($J549)</f>
        <v>0</v>
      </c>
      <c r="AB549" s="1">
        <f>MIN($K549)</f>
        <v>0</v>
      </c>
      <c r="AC549" s="1">
        <f>MIN($M549)</f>
        <v>0</v>
      </c>
      <c r="AD549" s="1">
        <f>MIN($N549)</f>
        <v>0</v>
      </c>
      <c r="AE549" s="1">
        <f>MIN($P549)</f>
        <v>0</v>
      </c>
      <c r="AF549" s="1">
        <f>MIN($Q549)</f>
        <v>0</v>
      </c>
      <c r="AG549" s="1">
        <f>MIN($R549)</f>
        <v>0</v>
      </c>
      <c r="AH549" s="1">
        <f>MEDIAN($B549)</f>
        <v>0</v>
      </c>
      <c r="AI549" s="1">
        <f>MEDIAN($C549)</f>
        <v>0</v>
      </c>
      <c r="AJ549" s="1">
        <f>MEDIAN($D549)</f>
        <v>0</v>
      </c>
      <c r="AK549" s="1">
        <f>MEDIAN($E549)</f>
        <v>0</v>
      </c>
      <c r="AL549" s="1">
        <f>MEDIAN($F549)</f>
        <v>0</v>
      </c>
      <c r="AM549" s="1">
        <f>MEDIAN($G549)</f>
        <v>0</v>
      </c>
      <c r="AN549" s="1">
        <f>MEDIAN($H549)</f>
        <v>0</v>
      </c>
      <c r="AO549" s="1">
        <f>MEDIAN($I549)</f>
        <v>0</v>
      </c>
      <c r="AP549" s="1">
        <f>MEDIAN($J549)</f>
        <v>0</v>
      </c>
      <c r="AQ549" s="1">
        <f>MEDIAN($K549)</f>
        <v>0</v>
      </c>
      <c r="AR549" s="1">
        <f>MEDIAN($M549)</f>
        <v>0</v>
      </c>
      <c r="AS549" s="1">
        <f>MEDIAN($N549)</f>
        <v>0</v>
      </c>
      <c r="AT549" s="1">
        <f>MEDIAN($P549)</f>
        <v>0</v>
      </c>
      <c r="AU549" s="1">
        <f>MEDIAN($Q549)</f>
        <v>0</v>
      </c>
      <c r="AV549" s="1">
        <f>MEDIAN($R549)</f>
        <v>0</v>
      </c>
      <c r="AW549" s="1">
        <f>MAX($B549)</f>
        <v>0</v>
      </c>
      <c r="AX549" s="1">
        <f>MAX($C549)</f>
        <v>0</v>
      </c>
      <c r="AY549" s="1">
        <f>MAX($D549)</f>
        <v>0</v>
      </c>
      <c r="AZ549" s="1">
        <f>MAX($E549)</f>
        <v>0</v>
      </c>
      <c r="BA549" s="1">
        <f>MAX($F549)</f>
        <v>0</v>
      </c>
      <c r="BB549" s="1">
        <f>MAX($G549)</f>
        <v>0</v>
      </c>
      <c r="BC549" s="1">
        <f>MAX($H549)</f>
        <v>0</v>
      </c>
      <c r="BD549" s="1">
        <f>MAX($I549)</f>
        <v>0</v>
      </c>
      <c r="BE549" s="1">
        <f>MAX($J549)</f>
        <v>0</v>
      </c>
      <c r="BF549" s="1">
        <f>MAX($K549)</f>
        <v>0</v>
      </c>
      <c r="BG549" s="1">
        <f>MAX($M549)</f>
        <v>0</v>
      </c>
      <c r="BH549" s="1">
        <f>MAX($N549)</f>
        <v>0</v>
      </c>
      <c r="BI549" s="1">
        <f>MAX($P549)</f>
        <v>0</v>
      </c>
      <c r="BJ549" s="1">
        <f>MAX($Q549)</f>
        <v>0</v>
      </c>
      <c r="BK549" s="1">
        <f>MAX($R549)</f>
        <v>0</v>
      </c>
    </row>
    <row r="550" spans="1:63">
      <c r="A550" s="1" t="s">
        <v>64</v>
      </c>
      <c r="B550" s="1">
        <v>0</v>
      </c>
      <c r="C550" s="1">
        <v>0</v>
      </c>
      <c r="D550" s="1">
        <v>0</v>
      </c>
      <c r="E550" s="1">
        <v>0</v>
      </c>
      <c r="F550" s="1">
        <v>0</v>
      </c>
      <c r="G550" s="1">
        <v>0</v>
      </c>
      <c r="H550" s="1">
        <v>0</v>
      </c>
      <c r="I550" s="1">
        <v>0.021</v>
      </c>
      <c r="J550" s="1">
        <v>3000</v>
      </c>
      <c r="K550" s="1">
        <v>0</v>
      </c>
      <c r="L550" s="1" t="s">
        <v>503</v>
      </c>
      <c r="M550" s="1">
        <v>0</v>
      </c>
      <c r="N550" s="1">
        <v>0</v>
      </c>
      <c r="O550" s="1" t="s">
        <v>507</v>
      </c>
      <c r="P550" s="1">
        <v>1500</v>
      </c>
      <c r="Q550" s="1">
        <v>1</v>
      </c>
      <c r="R550" s="1">
        <v>0</v>
      </c>
      <c r="S550" s="1">
        <f>MIN($B550)</f>
        <v>0</v>
      </c>
      <c r="T550" s="1">
        <f>MIN($C550)</f>
        <v>0</v>
      </c>
      <c r="U550" s="1">
        <f>MIN($D550)</f>
        <v>0</v>
      </c>
      <c r="V550" s="1">
        <f>MIN($E550)</f>
        <v>0</v>
      </c>
      <c r="W550" s="1">
        <f>MIN($F550)</f>
        <v>0</v>
      </c>
      <c r="X550" s="1">
        <f>MIN($G550)</f>
        <v>0</v>
      </c>
      <c r="Y550" s="1">
        <f>MIN($H550)</f>
        <v>0</v>
      </c>
      <c r="Z550" s="1">
        <f>MIN($I550)</f>
        <v>0</v>
      </c>
      <c r="AA550" s="1">
        <f>MIN($J550)</f>
        <v>0</v>
      </c>
      <c r="AB550" s="1">
        <f>MIN($K550)</f>
        <v>0</v>
      </c>
      <c r="AC550" s="1">
        <f>MIN($M550)</f>
        <v>0</v>
      </c>
      <c r="AD550" s="1">
        <f>MIN($N550)</f>
        <v>0</v>
      </c>
      <c r="AE550" s="1">
        <f>MIN($P550)</f>
        <v>0</v>
      </c>
      <c r="AF550" s="1">
        <f>MIN($Q550)</f>
        <v>0</v>
      </c>
      <c r="AG550" s="1">
        <f>MIN($R550)</f>
        <v>0</v>
      </c>
      <c r="AH550" s="1">
        <f>MEDIAN($B550)</f>
        <v>0</v>
      </c>
      <c r="AI550" s="1">
        <f>MEDIAN($C550)</f>
        <v>0</v>
      </c>
      <c r="AJ550" s="1">
        <f>MEDIAN($D550)</f>
        <v>0</v>
      </c>
      <c r="AK550" s="1">
        <f>MEDIAN($E550)</f>
        <v>0</v>
      </c>
      <c r="AL550" s="1">
        <f>MEDIAN($F550)</f>
        <v>0</v>
      </c>
      <c r="AM550" s="1">
        <f>MEDIAN($G550)</f>
        <v>0</v>
      </c>
      <c r="AN550" s="1">
        <f>MEDIAN($H550)</f>
        <v>0</v>
      </c>
      <c r="AO550" s="1">
        <f>MEDIAN($I550)</f>
        <v>0</v>
      </c>
      <c r="AP550" s="1">
        <f>MEDIAN($J550)</f>
        <v>0</v>
      </c>
      <c r="AQ550" s="1">
        <f>MEDIAN($K550)</f>
        <v>0</v>
      </c>
      <c r="AR550" s="1">
        <f>MEDIAN($M550)</f>
        <v>0</v>
      </c>
      <c r="AS550" s="1">
        <f>MEDIAN($N550)</f>
        <v>0</v>
      </c>
      <c r="AT550" s="1">
        <f>MEDIAN($P550)</f>
        <v>0</v>
      </c>
      <c r="AU550" s="1">
        <f>MEDIAN($Q550)</f>
        <v>0</v>
      </c>
      <c r="AV550" s="1">
        <f>MEDIAN($R550)</f>
        <v>0</v>
      </c>
      <c r="AW550" s="1">
        <f>MAX($B550)</f>
        <v>0</v>
      </c>
      <c r="AX550" s="1">
        <f>MAX($C550)</f>
        <v>0</v>
      </c>
      <c r="AY550" s="1">
        <f>MAX($D550)</f>
        <v>0</v>
      </c>
      <c r="AZ550" s="1">
        <f>MAX($E550)</f>
        <v>0</v>
      </c>
      <c r="BA550" s="1">
        <f>MAX($F550)</f>
        <v>0</v>
      </c>
      <c r="BB550" s="1">
        <f>MAX($G550)</f>
        <v>0</v>
      </c>
      <c r="BC550" s="1">
        <f>MAX($H550)</f>
        <v>0</v>
      </c>
      <c r="BD550" s="1">
        <f>MAX($I550)</f>
        <v>0</v>
      </c>
      <c r="BE550" s="1">
        <f>MAX($J550)</f>
        <v>0</v>
      </c>
      <c r="BF550" s="1">
        <f>MAX($K550)</f>
        <v>0</v>
      </c>
      <c r="BG550" s="1">
        <f>MAX($M550)</f>
        <v>0</v>
      </c>
      <c r="BH550" s="1">
        <f>MAX($N550)</f>
        <v>0</v>
      </c>
      <c r="BI550" s="1">
        <f>MAX($P550)</f>
        <v>0</v>
      </c>
      <c r="BJ550" s="1">
        <f>MAX($Q550)</f>
        <v>0</v>
      </c>
      <c r="BK550" s="1">
        <f>MAX($R550)</f>
        <v>0</v>
      </c>
    </row>
    <row r="551" spans="1:63">
      <c r="A551" s="1" t="s">
        <v>65</v>
      </c>
      <c r="B551" s="1">
        <v>0</v>
      </c>
      <c r="C551" s="1">
        <v>0</v>
      </c>
      <c r="D551" s="1">
        <v>0</v>
      </c>
      <c r="E551" s="1">
        <v>0</v>
      </c>
      <c r="F551" s="1">
        <v>0</v>
      </c>
      <c r="G551" s="1">
        <v>0</v>
      </c>
      <c r="H551" s="1">
        <v>0</v>
      </c>
      <c r="I551" s="1">
        <v>0.019</v>
      </c>
      <c r="J551" s="1">
        <v>3000</v>
      </c>
      <c r="K551" s="1">
        <v>0</v>
      </c>
      <c r="L551" s="1" t="s">
        <v>503</v>
      </c>
      <c r="M551" s="1">
        <v>0</v>
      </c>
      <c r="N551" s="1">
        <v>0</v>
      </c>
      <c r="O551" s="1" t="s">
        <v>507</v>
      </c>
      <c r="P551" s="1">
        <v>1500</v>
      </c>
      <c r="Q551" s="1">
        <v>1</v>
      </c>
      <c r="R551" s="1">
        <v>0</v>
      </c>
      <c r="S551" s="1">
        <f>MIN($B551)</f>
        <v>0</v>
      </c>
      <c r="T551" s="1">
        <f>MIN($C551)</f>
        <v>0</v>
      </c>
      <c r="U551" s="1">
        <f>MIN($D551)</f>
        <v>0</v>
      </c>
      <c r="V551" s="1">
        <f>MIN($E551)</f>
        <v>0</v>
      </c>
      <c r="W551" s="1">
        <f>MIN($F551)</f>
        <v>0</v>
      </c>
      <c r="X551" s="1">
        <f>MIN($G551)</f>
        <v>0</v>
      </c>
      <c r="Y551" s="1">
        <f>MIN($H551)</f>
        <v>0</v>
      </c>
      <c r="Z551" s="1">
        <f>MIN($I551)</f>
        <v>0</v>
      </c>
      <c r="AA551" s="1">
        <f>MIN($J551)</f>
        <v>0</v>
      </c>
      <c r="AB551" s="1">
        <f>MIN($K551)</f>
        <v>0</v>
      </c>
      <c r="AC551" s="1">
        <f>MIN($M551)</f>
        <v>0</v>
      </c>
      <c r="AD551" s="1">
        <f>MIN($N551)</f>
        <v>0</v>
      </c>
      <c r="AE551" s="1">
        <f>MIN($P551)</f>
        <v>0</v>
      </c>
      <c r="AF551" s="1">
        <f>MIN($Q551)</f>
        <v>0</v>
      </c>
      <c r="AG551" s="1">
        <f>MIN($R551)</f>
        <v>0</v>
      </c>
      <c r="AH551" s="1">
        <f>MEDIAN($B551)</f>
        <v>0</v>
      </c>
      <c r="AI551" s="1">
        <f>MEDIAN($C551)</f>
        <v>0</v>
      </c>
      <c r="AJ551" s="1">
        <f>MEDIAN($D551)</f>
        <v>0</v>
      </c>
      <c r="AK551" s="1">
        <f>MEDIAN($E551)</f>
        <v>0</v>
      </c>
      <c r="AL551" s="1">
        <f>MEDIAN($F551)</f>
        <v>0</v>
      </c>
      <c r="AM551" s="1">
        <f>MEDIAN($G551)</f>
        <v>0</v>
      </c>
      <c r="AN551" s="1">
        <f>MEDIAN($H551)</f>
        <v>0</v>
      </c>
      <c r="AO551" s="1">
        <f>MEDIAN($I551)</f>
        <v>0</v>
      </c>
      <c r="AP551" s="1">
        <f>MEDIAN($J551)</f>
        <v>0</v>
      </c>
      <c r="AQ551" s="1">
        <f>MEDIAN($K551)</f>
        <v>0</v>
      </c>
      <c r="AR551" s="1">
        <f>MEDIAN($M551)</f>
        <v>0</v>
      </c>
      <c r="AS551" s="1">
        <f>MEDIAN($N551)</f>
        <v>0</v>
      </c>
      <c r="AT551" s="1">
        <f>MEDIAN($P551)</f>
        <v>0</v>
      </c>
      <c r="AU551" s="1">
        <f>MEDIAN($Q551)</f>
        <v>0</v>
      </c>
      <c r="AV551" s="1">
        <f>MEDIAN($R551)</f>
        <v>0</v>
      </c>
      <c r="AW551" s="1">
        <f>MAX($B551)</f>
        <v>0</v>
      </c>
      <c r="AX551" s="1">
        <f>MAX($C551)</f>
        <v>0</v>
      </c>
      <c r="AY551" s="1">
        <f>MAX($D551)</f>
        <v>0</v>
      </c>
      <c r="AZ551" s="1">
        <f>MAX($E551)</f>
        <v>0</v>
      </c>
      <c r="BA551" s="1">
        <f>MAX($F551)</f>
        <v>0</v>
      </c>
      <c r="BB551" s="1">
        <f>MAX($G551)</f>
        <v>0</v>
      </c>
      <c r="BC551" s="1">
        <f>MAX($H551)</f>
        <v>0</v>
      </c>
      <c r="BD551" s="1">
        <f>MAX($I551)</f>
        <v>0</v>
      </c>
      <c r="BE551" s="1">
        <f>MAX($J551)</f>
        <v>0</v>
      </c>
      <c r="BF551" s="1">
        <f>MAX($K551)</f>
        <v>0</v>
      </c>
      <c r="BG551" s="1">
        <f>MAX($M551)</f>
        <v>0</v>
      </c>
      <c r="BH551" s="1">
        <f>MAX($N551)</f>
        <v>0</v>
      </c>
      <c r="BI551" s="1">
        <f>MAX($P551)</f>
        <v>0</v>
      </c>
      <c r="BJ551" s="1">
        <f>MAX($Q551)</f>
        <v>0</v>
      </c>
      <c r="BK551" s="1">
        <f>MAX($R551)</f>
        <v>0</v>
      </c>
    </row>
    <row r="552" spans="1:63">
      <c r="A552" s="1" t="s">
        <v>66</v>
      </c>
      <c r="B552" s="1">
        <v>0</v>
      </c>
      <c r="C552" s="1">
        <v>0</v>
      </c>
      <c r="D552" s="1">
        <v>0</v>
      </c>
      <c r="E552" s="1">
        <v>0</v>
      </c>
      <c r="F552" s="1">
        <v>0</v>
      </c>
      <c r="G552" s="1">
        <v>0</v>
      </c>
      <c r="H552" s="1">
        <v>0</v>
      </c>
      <c r="I552" s="1">
        <v>0.019</v>
      </c>
      <c r="J552" s="1">
        <v>3000</v>
      </c>
      <c r="K552" s="1">
        <v>0</v>
      </c>
      <c r="L552" s="1" t="s">
        <v>503</v>
      </c>
      <c r="M552" s="1">
        <v>0</v>
      </c>
      <c r="N552" s="1">
        <v>0</v>
      </c>
      <c r="O552" s="1" t="s">
        <v>507</v>
      </c>
      <c r="P552" s="1">
        <v>1500</v>
      </c>
      <c r="Q552" s="1">
        <v>1</v>
      </c>
      <c r="R552" s="1">
        <v>0</v>
      </c>
      <c r="S552" s="1">
        <f>MIN($B552)</f>
        <v>0</v>
      </c>
      <c r="T552" s="1">
        <f>MIN($C552)</f>
        <v>0</v>
      </c>
      <c r="U552" s="1">
        <f>MIN($D552)</f>
        <v>0</v>
      </c>
      <c r="V552" s="1">
        <f>MIN($E552)</f>
        <v>0</v>
      </c>
      <c r="W552" s="1">
        <f>MIN($F552)</f>
        <v>0</v>
      </c>
      <c r="X552" s="1">
        <f>MIN($G552)</f>
        <v>0</v>
      </c>
      <c r="Y552" s="1">
        <f>MIN($H552)</f>
        <v>0</v>
      </c>
      <c r="Z552" s="1">
        <f>MIN($I552)</f>
        <v>0</v>
      </c>
      <c r="AA552" s="1">
        <f>MIN($J552)</f>
        <v>0</v>
      </c>
      <c r="AB552" s="1">
        <f>MIN($K552)</f>
        <v>0</v>
      </c>
      <c r="AC552" s="1">
        <f>MIN($M552)</f>
        <v>0</v>
      </c>
      <c r="AD552" s="1">
        <f>MIN($N552)</f>
        <v>0</v>
      </c>
      <c r="AE552" s="1">
        <f>MIN($P552)</f>
        <v>0</v>
      </c>
      <c r="AF552" s="1">
        <f>MIN($Q552)</f>
        <v>0</v>
      </c>
      <c r="AG552" s="1">
        <f>MIN($R552)</f>
        <v>0</v>
      </c>
      <c r="AH552" s="1">
        <f>MEDIAN($B552)</f>
        <v>0</v>
      </c>
      <c r="AI552" s="1">
        <f>MEDIAN($C552)</f>
        <v>0</v>
      </c>
      <c r="AJ552" s="1">
        <f>MEDIAN($D552)</f>
        <v>0</v>
      </c>
      <c r="AK552" s="1">
        <f>MEDIAN($E552)</f>
        <v>0</v>
      </c>
      <c r="AL552" s="1">
        <f>MEDIAN($F552)</f>
        <v>0</v>
      </c>
      <c r="AM552" s="1">
        <f>MEDIAN($G552)</f>
        <v>0</v>
      </c>
      <c r="AN552" s="1">
        <f>MEDIAN($H552)</f>
        <v>0</v>
      </c>
      <c r="AO552" s="1">
        <f>MEDIAN($I552)</f>
        <v>0</v>
      </c>
      <c r="AP552" s="1">
        <f>MEDIAN($J552)</f>
        <v>0</v>
      </c>
      <c r="AQ552" s="1">
        <f>MEDIAN($K552)</f>
        <v>0</v>
      </c>
      <c r="AR552" s="1">
        <f>MEDIAN($M552)</f>
        <v>0</v>
      </c>
      <c r="AS552" s="1">
        <f>MEDIAN($N552)</f>
        <v>0</v>
      </c>
      <c r="AT552" s="1">
        <f>MEDIAN($P552)</f>
        <v>0</v>
      </c>
      <c r="AU552" s="1">
        <f>MEDIAN($Q552)</f>
        <v>0</v>
      </c>
      <c r="AV552" s="1">
        <f>MEDIAN($R552)</f>
        <v>0</v>
      </c>
      <c r="AW552" s="1">
        <f>MAX($B552)</f>
        <v>0</v>
      </c>
      <c r="AX552" s="1">
        <f>MAX($C552)</f>
        <v>0</v>
      </c>
      <c r="AY552" s="1">
        <f>MAX($D552)</f>
        <v>0</v>
      </c>
      <c r="AZ552" s="1">
        <f>MAX($E552)</f>
        <v>0</v>
      </c>
      <c r="BA552" s="1">
        <f>MAX($F552)</f>
        <v>0</v>
      </c>
      <c r="BB552" s="1">
        <f>MAX($G552)</f>
        <v>0</v>
      </c>
      <c r="BC552" s="1">
        <f>MAX($H552)</f>
        <v>0</v>
      </c>
      <c r="BD552" s="1">
        <f>MAX($I552)</f>
        <v>0</v>
      </c>
      <c r="BE552" s="1">
        <f>MAX($J552)</f>
        <v>0</v>
      </c>
      <c r="BF552" s="1">
        <f>MAX($K552)</f>
        <v>0</v>
      </c>
      <c r="BG552" s="1">
        <f>MAX($M552)</f>
        <v>0</v>
      </c>
      <c r="BH552" s="1">
        <f>MAX($N552)</f>
        <v>0</v>
      </c>
      <c r="BI552" s="1">
        <f>MAX($P552)</f>
        <v>0</v>
      </c>
      <c r="BJ552" s="1">
        <f>MAX($Q552)</f>
        <v>0</v>
      </c>
      <c r="BK552" s="1">
        <f>MAX($R552)</f>
        <v>0</v>
      </c>
    </row>
    <row r="553" spans="1:63">
      <c r="A553" s="1" t="s">
        <v>67</v>
      </c>
      <c r="B553" s="1">
        <v>0</v>
      </c>
      <c r="C553" s="1">
        <v>0</v>
      </c>
      <c r="D553" s="1">
        <v>0</v>
      </c>
      <c r="E553" s="1">
        <v>0</v>
      </c>
      <c r="F553" s="1">
        <v>0</v>
      </c>
      <c r="G553" s="1">
        <v>0</v>
      </c>
      <c r="H553" s="1">
        <v>0</v>
      </c>
      <c r="I553" s="1">
        <v>0.046</v>
      </c>
      <c r="J553" s="1">
        <v>3000</v>
      </c>
      <c r="K553" s="1">
        <v>0</v>
      </c>
      <c r="L553" s="1" t="s">
        <v>503</v>
      </c>
      <c r="M553" s="1">
        <v>0</v>
      </c>
      <c r="N553" s="1">
        <v>0</v>
      </c>
      <c r="O553" s="1" t="s">
        <v>507</v>
      </c>
      <c r="P553" s="1">
        <v>1500</v>
      </c>
      <c r="Q553" s="1">
        <v>1</v>
      </c>
      <c r="R553" s="1">
        <v>0</v>
      </c>
      <c r="S553" s="1">
        <f>MIN($B553)</f>
        <v>0</v>
      </c>
      <c r="T553" s="1">
        <f>MIN($C553)</f>
        <v>0</v>
      </c>
      <c r="U553" s="1">
        <f>MIN($D553)</f>
        <v>0</v>
      </c>
      <c r="V553" s="1">
        <f>MIN($E553)</f>
        <v>0</v>
      </c>
      <c r="W553" s="1">
        <f>MIN($F553)</f>
        <v>0</v>
      </c>
      <c r="X553" s="1">
        <f>MIN($G553)</f>
        <v>0</v>
      </c>
      <c r="Y553" s="1">
        <f>MIN($H553)</f>
        <v>0</v>
      </c>
      <c r="Z553" s="1">
        <f>MIN($I553)</f>
        <v>0</v>
      </c>
      <c r="AA553" s="1">
        <f>MIN($J553)</f>
        <v>0</v>
      </c>
      <c r="AB553" s="1">
        <f>MIN($K553)</f>
        <v>0</v>
      </c>
      <c r="AC553" s="1">
        <f>MIN($M553)</f>
        <v>0</v>
      </c>
      <c r="AD553" s="1">
        <f>MIN($N553)</f>
        <v>0</v>
      </c>
      <c r="AE553" s="1">
        <f>MIN($P553)</f>
        <v>0</v>
      </c>
      <c r="AF553" s="1">
        <f>MIN($Q553)</f>
        <v>0</v>
      </c>
      <c r="AG553" s="1">
        <f>MIN($R553)</f>
        <v>0</v>
      </c>
      <c r="AH553" s="1">
        <f>MEDIAN($B553)</f>
        <v>0</v>
      </c>
      <c r="AI553" s="1">
        <f>MEDIAN($C553)</f>
        <v>0</v>
      </c>
      <c r="AJ553" s="1">
        <f>MEDIAN($D553)</f>
        <v>0</v>
      </c>
      <c r="AK553" s="1">
        <f>MEDIAN($E553)</f>
        <v>0</v>
      </c>
      <c r="AL553" s="1">
        <f>MEDIAN($F553)</f>
        <v>0</v>
      </c>
      <c r="AM553" s="1">
        <f>MEDIAN($G553)</f>
        <v>0</v>
      </c>
      <c r="AN553" s="1">
        <f>MEDIAN($H553)</f>
        <v>0</v>
      </c>
      <c r="AO553" s="1">
        <f>MEDIAN($I553)</f>
        <v>0</v>
      </c>
      <c r="AP553" s="1">
        <f>MEDIAN($J553)</f>
        <v>0</v>
      </c>
      <c r="AQ553" s="1">
        <f>MEDIAN($K553)</f>
        <v>0</v>
      </c>
      <c r="AR553" s="1">
        <f>MEDIAN($M553)</f>
        <v>0</v>
      </c>
      <c r="AS553" s="1">
        <f>MEDIAN($N553)</f>
        <v>0</v>
      </c>
      <c r="AT553" s="1">
        <f>MEDIAN($P553)</f>
        <v>0</v>
      </c>
      <c r="AU553" s="1">
        <f>MEDIAN($Q553)</f>
        <v>0</v>
      </c>
      <c r="AV553" s="1">
        <f>MEDIAN($R553)</f>
        <v>0</v>
      </c>
      <c r="AW553" s="1">
        <f>MAX($B553)</f>
        <v>0</v>
      </c>
      <c r="AX553" s="1">
        <f>MAX($C553)</f>
        <v>0</v>
      </c>
      <c r="AY553" s="1">
        <f>MAX($D553)</f>
        <v>0</v>
      </c>
      <c r="AZ553" s="1">
        <f>MAX($E553)</f>
        <v>0</v>
      </c>
      <c r="BA553" s="1">
        <f>MAX($F553)</f>
        <v>0</v>
      </c>
      <c r="BB553" s="1">
        <f>MAX($G553)</f>
        <v>0</v>
      </c>
      <c r="BC553" s="1">
        <f>MAX($H553)</f>
        <v>0</v>
      </c>
      <c r="BD553" s="1">
        <f>MAX($I553)</f>
        <v>0</v>
      </c>
      <c r="BE553" s="1">
        <f>MAX($J553)</f>
        <v>0</v>
      </c>
      <c r="BF553" s="1">
        <f>MAX($K553)</f>
        <v>0</v>
      </c>
      <c r="BG553" s="1">
        <f>MAX($M553)</f>
        <v>0</v>
      </c>
      <c r="BH553" s="1">
        <f>MAX($N553)</f>
        <v>0</v>
      </c>
      <c r="BI553" s="1">
        <f>MAX($P553)</f>
        <v>0</v>
      </c>
      <c r="BJ553" s="1">
        <f>MAX($Q553)</f>
        <v>0</v>
      </c>
      <c r="BK553" s="1">
        <f>MAX($R553)</f>
        <v>0</v>
      </c>
    </row>
    <row r="554" spans="1:63">
      <c r="A554" s="1" t="s">
        <v>68</v>
      </c>
      <c r="B554" s="1">
        <v>0</v>
      </c>
      <c r="C554" s="1">
        <v>0</v>
      </c>
      <c r="D554" s="1">
        <v>0</v>
      </c>
      <c r="E554" s="1">
        <v>0</v>
      </c>
      <c r="F554" s="1">
        <v>0</v>
      </c>
      <c r="G554" s="1">
        <v>0</v>
      </c>
      <c r="H554" s="1">
        <v>0</v>
      </c>
      <c r="I554" s="1">
        <v>0.022</v>
      </c>
      <c r="J554" s="1">
        <v>3000</v>
      </c>
      <c r="K554" s="1">
        <v>0</v>
      </c>
      <c r="L554" s="1" t="s">
        <v>503</v>
      </c>
      <c r="M554" s="1">
        <v>0</v>
      </c>
      <c r="N554" s="1">
        <v>0</v>
      </c>
      <c r="O554" s="1" t="s">
        <v>507</v>
      </c>
      <c r="P554" s="1">
        <v>1500</v>
      </c>
      <c r="Q554" s="1">
        <v>1</v>
      </c>
      <c r="R554" s="1">
        <v>0</v>
      </c>
      <c r="S554" s="1">
        <f>MIN($B554)</f>
        <v>0</v>
      </c>
      <c r="T554" s="1">
        <f>MIN($C554)</f>
        <v>0</v>
      </c>
      <c r="U554" s="1">
        <f>MIN($D554)</f>
        <v>0</v>
      </c>
      <c r="V554" s="1">
        <f>MIN($E554)</f>
        <v>0</v>
      </c>
      <c r="W554" s="1">
        <f>MIN($F554)</f>
        <v>0</v>
      </c>
      <c r="X554" s="1">
        <f>MIN($G554)</f>
        <v>0</v>
      </c>
      <c r="Y554" s="1">
        <f>MIN($H554)</f>
        <v>0</v>
      </c>
      <c r="Z554" s="1">
        <f>MIN($I554)</f>
        <v>0</v>
      </c>
      <c r="AA554" s="1">
        <f>MIN($J554)</f>
        <v>0</v>
      </c>
      <c r="AB554" s="1">
        <f>MIN($K554)</f>
        <v>0</v>
      </c>
      <c r="AC554" s="1">
        <f>MIN($M554)</f>
        <v>0</v>
      </c>
      <c r="AD554" s="1">
        <f>MIN($N554)</f>
        <v>0</v>
      </c>
      <c r="AE554" s="1">
        <f>MIN($P554)</f>
        <v>0</v>
      </c>
      <c r="AF554" s="1">
        <f>MIN($Q554)</f>
        <v>0</v>
      </c>
      <c r="AG554" s="1">
        <f>MIN($R554)</f>
        <v>0</v>
      </c>
      <c r="AH554" s="1">
        <f>MEDIAN($B554)</f>
        <v>0</v>
      </c>
      <c r="AI554" s="1">
        <f>MEDIAN($C554)</f>
        <v>0</v>
      </c>
      <c r="AJ554" s="1">
        <f>MEDIAN($D554)</f>
        <v>0</v>
      </c>
      <c r="AK554" s="1">
        <f>MEDIAN($E554)</f>
        <v>0</v>
      </c>
      <c r="AL554" s="1">
        <f>MEDIAN($F554)</f>
        <v>0</v>
      </c>
      <c r="AM554" s="1">
        <f>MEDIAN($G554)</f>
        <v>0</v>
      </c>
      <c r="AN554" s="1">
        <f>MEDIAN($H554)</f>
        <v>0</v>
      </c>
      <c r="AO554" s="1">
        <f>MEDIAN($I554)</f>
        <v>0</v>
      </c>
      <c r="AP554" s="1">
        <f>MEDIAN($J554)</f>
        <v>0</v>
      </c>
      <c r="AQ554" s="1">
        <f>MEDIAN($K554)</f>
        <v>0</v>
      </c>
      <c r="AR554" s="1">
        <f>MEDIAN($M554)</f>
        <v>0</v>
      </c>
      <c r="AS554" s="1">
        <f>MEDIAN($N554)</f>
        <v>0</v>
      </c>
      <c r="AT554" s="1">
        <f>MEDIAN($P554)</f>
        <v>0</v>
      </c>
      <c r="AU554" s="1">
        <f>MEDIAN($Q554)</f>
        <v>0</v>
      </c>
      <c r="AV554" s="1">
        <f>MEDIAN($R554)</f>
        <v>0</v>
      </c>
      <c r="AW554" s="1">
        <f>MAX($B554)</f>
        <v>0</v>
      </c>
      <c r="AX554" s="1">
        <f>MAX($C554)</f>
        <v>0</v>
      </c>
      <c r="AY554" s="1">
        <f>MAX($D554)</f>
        <v>0</v>
      </c>
      <c r="AZ554" s="1">
        <f>MAX($E554)</f>
        <v>0</v>
      </c>
      <c r="BA554" s="1">
        <f>MAX($F554)</f>
        <v>0</v>
      </c>
      <c r="BB554" s="1">
        <f>MAX($G554)</f>
        <v>0</v>
      </c>
      <c r="BC554" s="1">
        <f>MAX($H554)</f>
        <v>0</v>
      </c>
      <c r="BD554" s="1">
        <f>MAX($I554)</f>
        <v>0</v>
      </c>
      <c r="BE554" s="1">
        <f>MAX($J554)</f>
        <v>0</v>
      </c>
      <c r="BF554" s="1">
        <f>MAX($K554)</f>
        <v>0</v>
      </c>
      <c r="BG554" s="1">
        <f>MAX($M554)</f>
        <v>0</v>
      </c>
      <c r="BH554" s="1">
        <f>MAX($N554)</f>
        <v>0</v>
      </c>
      <c r="BI554" s="1">
        <f>MAX($P554)</f>
        <v>0</v>
      </c>
      <c r="BJ554" s="1">
        <f>MAX($Q554)</f>
        <v>0</v>
      </c>
      <c r="BK554" s="1">
        <f>MAX($R554)</f>
        <v>0</v>
      </c>
    </row>
    <row r="555" spans="1:63">
      <c r="A555" s="1" t="s">
        <v>69</v>
      </c>
      <c r="B555" s="1">
        <v>0</v>
      </c>
      <c r="C555" s="1">
        <v>0</v>
      </c>
      <c r="D555" s="1">
        <v>0</v>
      </c>
      <c r="E555" s="1">
        <v>0</v>
      </c>
      <c r="F555" s="1">
        <v>0</v>
      </c>
      <c r="G555" s="1">
        <v>0</v>
      </c>
      <c r="H555" s="1">
        <v>0</v>
      </c>
      <c r="I555" s="1">
        <v>0.022</v>
      </c>
      <c r="J555" s="1">
        <v>3000</v>
      </c>
      <c r="K555" s="1">
        <v>0</v>
      </c>
      <c r="L555" s="1" t="s">
        <v>503</v>
      </c>
      <c r="M555" s="1">
        <v>0</v>
      </c>
      <c r="N555" s="1">
        <v>0</v>
      </c>
      <c r="O555" s="1" t="s">
        <v>507</v>
      </c>
      <c r="P555" s="1">
        <v>1500</v>
      </c>
      <c r="Q555" s="1">
        <v>1</v>
      </c>
      <c r="R555" s="1">
        <v>0</v>
      </c>
      <c r="S555" s="1">
        <f>MIN($B555)</f>
        <v>0</v>
      </c>
      <c r="T555" s="1">
        <f>MIN($C555)</f>
        <v>0</v>
      </c>
      <c r="U555" s="1">
        <f>MIN($D555)</f>
        <v>0</v>
      </c>
      <c r="V555" s="1">
        <f>MIN($E555)</f>
        <v>0</v>
      </c>
      <c r="W555" s="1">
        <f>MIN($F555)</f>
        <v>0</v>
      </c>
      <c r="X555" s="1">
        <f>MIN($G555)</f>
        <v>0</v>
      </c>
      <c r="Y555" s="1">
        <f>MIN($H555)</f>
        <v>0</v>
      </c>
      <c r="Z555" s="1">
        <f>MIN($I555)</f>
        <v>0</v>
      </c>
      <c r="AA555" s="1">
        <f>MIN($J555)</f>
        <v>0</v>
      </c>
      <c r="AB555" s="1">
        <f>MIN($K555)</f>
        <v>0</v>
      </c>
      <c r="AC555" s="1">
        <f>MIN($M555)</f>
        <v>0</v>
      </c>
      <c r="AD555" s="1">
        <f>MIN($N555)</f>
        <v>0</v>
      </c>
      <c r="AE555" s="1">
        <f>MIN($P555)</f>
        <v>0</v>
      </c>
      <c r="AF555" s="1">
        <f>MIN($Q555)</f>
        <v>0</v>
      </c>
      <c r="AG555" s="1">
        <f>MIN($R555)</f>
        <v>0</v>
      </c>
      <c r="AH555" s="1">
        <f>MEDIAN($B555)</f>
        <v>0</v>
      </c>
      <c r="AI555" s="1">
        <f>MEDIAN($C555)</f>
        <v>0</v>
      </c>
      <c r="AJ555" s="1">
        <f>MEDIAN($D555)</f>
        <v>0</v>
      </c>
      <c r="AK555" s="1">
        <f>MEDIAN($E555)</f>
        <v>0</v>
      </c>
      <c r="AL555" s="1">
        <f>MEDIAN($F555)</f>
        <v>0</v>
      </c>
      <c r="AM555" s="1">
        <f>MEDIAN($G555)</f>
        <v>0</v>
      </c>
      <c r="AN555" s="1">
        <f>MEDIAN($H555)</f>
        <v>0</v>
      </c>
      <c r="AO555" s="1">
        <f>MEDIAN($I555)</f>
        <v>0</v>
      </c>
      <c r="AP555" s="1">
        <f>MEDIAN($J555)</f>
        <v>0</v>
      </c>
      <c r="AQ555" s="1">
        <f>MEDIAN($K555)</f>
        <v>0</v>
      </c>
      <c r="AR555" s="1">
        <f>MEDIAN($M555)</f>
        <v>0</v>
      </c>
      <c r="AS555" s="1">
        <f>MEDIAN($N555)</f>
        <v>0</v>
      </c>
      <c r="AT555" s="1">
        <f>MEDIAN($P555)</f>
        <v>0</v>
      </c>
      <c r="AU555" s="1">
        <f>MEDIAN($Q555)</f>
        <v>0</v>
      </c>
      <c r="AV555" s="1">
        <f>MEDIAN($R555)</f>
        <v>0</v>
      </c>
      <c r="AW555" s="1">
        <f>MAX($B555)</f>
        <v>0</v>
      </c>
      <c r="AX555" s="1">
        <f>MAX($C555)</f>
        <v>0</v>
      </c>
      <c r="AY555" s="1">
        <f>MAX($D555)</f>
        <v>0</v>
      </c>
      <c r="AZ555" s="1">
        <f>MAX($E555)</f>
        <v>0</v>
      </c>
      <c r="BA555" s="1">
        <f>MAX($F555)</f>
        <v>0</v>
      </c>
      <c r="BB555" s="1">
        <f>MAX($G555)</f>
        <v>0</v>
      </c>
      <c r="BC555" s="1">
        <f>MAX($H555)</f>
        <v>0</v>
      </c>
      <c r="BD555" s="1">
        <f>MAX($I555)</f>
        <v>0</v>
      </c>
      <c r="BE555" s="1">
        <f>MAX($J555)</f>
        <v>0</v>
      </c>
      <c r="BF555" s="1">
        <f>MAX($K555)</f>
        <v>0</v>
      </c>
      <c r="BG555" s="1">
        <f>MAX($M555)</f>
        <v>0</v>
      </c>
      <c r="BH555" s="1">
        <f>MAX($N555)</f>
        <v>0</v>
      </c>
      <c r="BI555" s="1">
        <f>MAX($P555)</f>
        <v>0</v>
      </c>
      <c r="BJ555" s="1">
        <f>MAX($Q555)</f>
        <v>0</v>
      </c>
      <c r="BK555" s="1">
        <f>MAX($R555)</f>
        <v>0</v>
      </c>
    </row>
    <row r="556" spans="1:63">
      <c r="A556" s="1" t="s">
        <v>70</v>
      </c>
      <c r="B556" s="1">
        <v>0</v>
      </c>
      <c r="C556" s="1">
        <v>0</v>
      </c>
      <c r="D556" s="1">
        <v>0</v>
      </c>
      <c r="E556" s="1">
        <v>0</v>
      </c>
      <c r="F556" s="1">
        <v>0</v>
      </c>
      <c r="G556" s="1">
        <v>0</v>
      </c>
      <c r="H556" s="1">
        <v>0</v>
      </c>
      <c r="I556" s="1">
        <v>0.02</v>
      </c>
      <c r="J556" s="1">
        <v>3000</v>
      </c>
      <c r="K556" s="1">
        <v>0</v>
      </c>
      <c r="L556" s="1" t="s">
        <v>503</v>
      </c>
      <c r="M556" s="1">
        <v>0</v>
      </c>
      <c r="N556" s="1">
        <v>0</v>
      </c>
      <c r="O556" s="1" t="s">
        <v>507</v>
      </c>
      <c r="P556" s="1">
        <v>1500</v>
      </c>
      <c r="Q556" s="1">
        <v>1</v>
      </c>
      <c r="R556" s="1">
        <v>0</v>
      </c>
      <c r="S556" s="1">
        <f>MIN($B556)</f>
        <v>0</v>
      </c>
      <c r="T556" s="1">
        <f>MIN($C556)</f>
        <v>0</v>
      </c>
      <c r="U556" s="1">
        <f>MIN($D556)</f>
        <v>0</v>
      </c>
      <c r="V556" s="1">
        <f>MIN($E556)</f>
        <v>0</v>
      </c>
      <c r="W556" s="1">
        <f>MIN($F556)</f>
        <v>0</v>
      </c>
      <c r="X556" s="1">
        <f>MIN($G556)</f>
        <v>0</v>
      </c>
      <c r="Y556" s="1">
        <f>MIN($H556)</f>
        <v>0</v>
      </c>
      <c r="Z556" s="1">
        <f>MIN($I556)</f>
        <v>0</v>
      </c>
      <c r="AA556" s="1">
        <f>MIN($J556)</f>
        <v>0</v>
      </c>
      <c r="AB556" s="1">
        <f>MIN($K556)</f>
        <v>0</v>
      </c>
      <c r="AC556" s="1">
        <f>MIN($M556)</f>
        <v>0</v>
      </c>
      <c r="AD556" s="1">
        <f>MIN($N556)</f>
        <v>0</v>
      </c>
      <c r="AE556" s="1">
        <f>MIN($P556)</f>
        <v>0</v>
      </c>
      <c r="AF556" s="1">
        <f>MIN($Q556)</f>
        <v>0</v>
      </c>
      <c r="AG556" s="1">
        <f>MIN($R556)</f>
        <v>0</v>
      </c>
      <c r="AH556" s="1">
        <f>MEDIAN($B556)</f>
        <v>0</v>
      </c>
      <c r="AI556" s="1">
        <f>MEDIAN($C556)</f>
        <v>0</v>
      </c>
      <c r="AJ556" s="1">
        <f>MEDIAN($D556)</f>
        <v>0</v>
      </c>
      <c r="AK556" s="1">
        <f>MEDIAN($E556)</f>
        <v>0</v>
      </c>
      <c r="AL556" s="1">
        <f>MEDIAN($F556)</f>
        <v>0</v>
      </c>
      <c r="AM556" s="1">
        <f>MEDIAN($G556)</f>
        <v>0</v>
      </c>
      <c r="AN556" s="1">
        <f>MEDIAN($H556)</f>
        <v>0</v>
      </c>
      <c r="AO556" s="1">
        <f>MEDIAN($I556)</f>
        <v>0</v>
      </c>
      <c r="AP556" s="1">
        <f>MEDIAN($J556)</f>
        <v>0</v>
      </c>
      <c r="AQ556" s="1">
        <f>MEDIAN($K556)</f>
        <v>0</v>
      </c>
      <c r="AR556" s="1">
        <f>MEDIAN($M556)</f>
        <v>0</v>
      </c>
      <c r="AS556" s="1">
        <f>MEDIAN($N556)</f>
        <v>0</v>
      </c>
      <c r="AT556" s="1">
        <f>MEDIAN($P556)</f>
        <v>0</v>
      </c>
      <c r="AU556" s="1">
        <f>MEDIAN($Q556)</f>
        <v>0</v>
      </c>
      <c r="AV556" s="1">
        <f>MEDIAN($R556)</f>
        <v>0</v>
      </c>
      <c r="AW556" s="1">
        <f>MAX($B556)</f>
        <v>0</v>
      </c>
      <c r="AX556" s="1">
        <f>MAX($C556)</f>
        <v>0</v>
      </c>
      <c r="AY556" s="1">
        <f>MAX($D556)</f>
        <v>0</v>
      </c>
      <c r="AZ556" s="1">
        <f>MAX($E556)</f>
        <v>0</v>
      </c>
      <c r="BA556" s="1">
        <f>MAX($F556)</f>
        <v>0</v>
      </c>
      <c r="BB556" s="1">
        <f>MAX($G556)</f>
        <v>0</v>
      </c>
      <c r="BC556" s="1">
        <f>MAX($H556)</f>
        <v>0</v>
      </c>
      <c r="BD556" s="1">
        <f>MAX($I556)</f>
        <v>0</v>
      </c>
      <c r="BE556" s="1">
        <f>MAX($J556)</f>
        <v>0</v>
      </c>
      <c r="BF556" s="1">
        <f>MAX($K556)</f>
        <v>0</v>
      </c>
      <c r="BG556" s="1">
        <f>MAX($M556)</f>
        <v>0</v>
      </c>
      <c r="BH556" s="1">
        <f>MAX($N556)</f>
        <v>0</v>
      </c>
      <c r="BI556" s="1">
        <f>MAX($P556)</f>
        <v>0</v>
      </c>
      <c r="BJ556" s="1">
        <f>MAX($Q556)</f>
        <v>0</v>
      </c>
      <c r="BK556" s="1">
        <f>MAX($R556)</f>
        <v>0</v>
      </c>
    </row>
    <row r="557" spans="1:63">
      <c r="A557" s="1" t="s">
        <v>71</v>
      </c>
      <c r="B557" s="1">
        <v>0</v>
      </c>
      <c r="C557" s="1">
        <v>0</v>
      </c>
      <c r="D557" s="1">
        <v>0</v>
      </c>
      <c r="E557" s="1">
        <v>0</v>
      </c>
      <c r="F557" s="1">
        <v>0</v>
      </c>
      <c r="G557" s="1">
        <v>0</v>
      </c>
      <c r="H557" s="1">
        <v>0</v>
      </c>
      <c r="I557" s="1">
        <v>0.019</v>
      </c>
      <c r="J557" s="1">
        <v>3000</v>
      </c>
      <c r="K557" s="1">
        <v>0</v>
      </c>
      <c r="L557" s="1" t="s">
        <v>503</v>
      </c>
      <c r="M557" s="1">
        <v>0</v>
      </c>
      <c r="N557" s="1">
        <v>0</v>
      </c>
      <c r="O557" s="1" t="s">
        <v>507</v>
      </c>
      <c r="P557" s="1">
        <v>1500</v>
      </c>
      <c r="Q557" s="1">
        <v>1</v>
      </c>
      <c r="R557" s="1">
        <v>0</v>
      </c>
      <c r="S557" s="1">
        <f>MIN($B557)</f>
        <v>0</v>
      </c>
      <c r="T557" s="1">
        <f>MIN($C557)</f>
        <v>0</v>
      </c>
      <c r="U557" s="1">
        <f>MIN($D557)</f>
        <v>0</v>
      </c>
      <c r="V557" s="1">
        <f>MIN($E557)</f>
        <v>0</v>
      </c>
      <c r="W557" s="1">
        <f>MIN($F557)</f>
        <v>0</v>
      </c>
      <c r="X557" s="1">
        <f>MIN($G557)</f>
        <v>0</v>
      </c>
      <c r="Y557" s="1">
        <f>MIN($H557)</f>
        <v>0</v>
      </c>
      <c r="Z557" s="1">
        <f>MIN($I557)</f>
        <v>0</v>
      </c>
      <c r="AA557" s="1">
        <f>MIN($J557)</f>
        <v>0</v>
      </c>
      <c r="AB557" s="1">
        <f>MIN($K557)</f>
        <v>0</v>
      </c>
      <c r="AC557" s="1">
        <f>MIN($M557)</f>
        <v>0</v>
      </c>
      <c r="AD557" s="1">
        <f>MIN($N557)</f>
        <v>0</v>
      </c>
      <c r="AE557" s="1">
        <f>MIN($P557)</f>
        <v>0</v>
      </c>
      <c r="AF557" s="1">
        <f>MIN($Q557)</f>
        <v>0</v>
      </c>
      <c r="AG557" s="1">
        <f>MIN($R557)</f>
        <v>0</v>
      </c>
      <c r="AH557" s="1">
        <f>MEDIAN($B557)</f>
        <v>0</v>
      </c>
      <c r="AI557" s="1">
        <f>MEDIAN($C557)</f>
        <v>0</v>
      </c>
      <c r="AJ557" s="1">
        <f>MEDIAN($D557)</f>
        <v>0</v>
      </c>
      <c r="AK557" s="1">
        <f>MEDIAN($E557)</f>
        <v>0</v>
      </c>
      <c r="AL557" s="1">
        <f>MEDIAN($F557)</f>
        <v>0</v>
      </c>
      <c r="AM557" s="1">
        <f>MEDIAN($G557)</f>
        <v>0</v>
      </c>
      <c r="AN557" s="1">
        <f>MEDIAN($H557)</f>
        <v>0</v>
      </c>
      <c r="AO557" s="1">
        <f>MEDIAN($I557)</f>
        <v>0</v>
      </c>
      <c r="AP557" s="1">
        <f>MEDIAN($J557)</f>
        <v>0</v>
      </c>
      <c r="AQ557" s="1">
        <f>MEDIAN($K557)</f>
        <v>0</v>
      </c>
      <c r="AR557" s="1">
        <f>MEDIAN($M557)</f>
        <v>0</v>
      </c>
      <c r="AS557" s="1">
        <f>MEDIAN($N557)</f>
        <v>0</v>
      </c>
      <c r="AT557" s="1">
        <f>MEDIAN($P557)</f>
        <v>0</v>
      </c>
      <c r="AU557" s="1">
        <f>MEDIAN($Q557)</f>
        <v>0</v>
      </c>
      <c r="AV557" s="1">
        <f>MEDIAN($R557)</f>
        <v>0</v>
      </c>
      <c r="AW557" s="1">
        <f>MAX($B557)</f>
        <v>0</v>
      </c>
      <c r="AX557" s="1">
        <f>MAX($C557)</f>
        <v>0</v>
      </c>
      <c r="AY557" s="1">
        <f>MAX($D557)</f>
        <v>0</v>
      </c>
      <c r="AZ557" s="1">
        <f>MAX($E557)</f>
        <v>0</v>
      </c>
      <c r="BA557" s="1">
        <f>MAX($F557)</f>
        <v>0</v>
      </c>
      <c r="BB557" s="1">
        <f>MAX($G557)</f>
        <v>0</v>
      </c>
      <c r="BC557" s="1">
        <f>MAX($H557)</f>
        <v>0</v>
      </c>
      <c r="BD557" s="1">
        <f>MAX($I557)</f>
        <v>0</v>
      </c>
      <c r="BE557" s="1">
        <f>MAX($J557)</f>
        <v>0</v>
      </c>
      <c r="BF557" s="1">
        <f>MAX($K557)</f>
        <v>0</v>
      </c>
      <c r="BG557" s="1">
        <f>MAX($M557)</f>
        <v>0</v>
      </c>
      <c r="BH557" s="1">
        <f>MAX($N557)</f>
        <v>0</v>
      </c>
      <c r="BI557" s="1">
        <f>MAX($P557)</f>
        <v>0</v>
      </c>
      <c r="BJ557" s="1">
        <f>MAX($Q557)</f>
        <v>0</v>
      </c>
      <c r="BK557" s="1">
        <f>MAX($R557)</f>
        <v>0</v>
      </c>
    </row>
    <row r="558" spans="1:63">
      <c r="A558" s="1" t="s">
        <v>72</v>
      </c>
      <c r="B558" s="1">
        <v>0</v>
      </c>
      <c r="C558" s="1">
        <v>0</v>
      </c>
      <c r="D558" s="1">
        <v>0</v>
      </c>
      <c r="E558" s="1">
        <v>0</v>
      </c>
      <c r="F558" s="1">
        <v>0</v>
      </c>
      <c r="G558" s="1">
        <v>0</v>
      </c>
      <c r="H558" s="1">
        <v>0</v>
      </c>
      <c r="I558" s="1">
        <v>0.019</v>
      </c>
      <c r="J558" s="1">
        <v>3000</v>
      </c>
      <c r="K558" s="1">
        <v>0</v>
      </c>
      <c r="L558" s="1" t="s">
        <v>503</v>
      </c>
      <c r="M558" s="1">
        <v>0</v>
      </c>
      <c r="N558" s="1">
        <v>0</v>
      </c>
      <c r="O558" s="1" t="s">
        <v>507</v>
      </c>
      <c r="P558" s="1">
        <v>1500</v>
      </c>
      <c r="Q558" s="1">
        <v>1</v>
      </c>
      <c r="R558" s="1">
        <v>0</v>
      </c>
      <c r="S558" s="1">
        <f>MIN($B558)</f>
        <v>0</v>
      </c>
      <c r="T558" s="1">
        <f>MIN($C558)</f>
        <v>0</v>
      </c>
      <c r="U558" s="1">
        <f>MIN($D558)</f>
        <v>0</v>
      </c>
      <c r="V558" s="1">
        <f>MIN($E558)</f>
        <v>0</v>
      </c>
      <c r="W558" s="1">
        <f>MIN($F558)</f>
        <v>0</v>
      </c>
      <c r="X558" s="1">
        <f>MIN($G558)</f>
        <v>0</v>
      </c>
      <c r="Y558" s="1">
        <f>MIN($H558)</f>
        <v>0</v>
      </c>
      <c r="Z558" s="1">
        <f>MIN($I558)</f>
        <v>0</v>
      </c>
      <c r="AA558" s="1">
        <f>MIN($J558)</f>
        <v>0</v>
      </c>
      <c r="AB558" s="1">
        <f>MIN($K558)</f>
        <v>0</v>
      </c>
      <c r="AC558" s="1">
        <f>MIN($M558)</f>
        <v>0</v>
      </c>
      <c r="AD558" s="1">
        <f>MIN($N558)</f>
        <v>0</v>
      </c>
      <c r="AE558" s="1">
        <f>MIN($P558)</f>
        <v>0</v>
      </c>
      <c r="AF558" s="1">
        <f>MIN($Q558)</f>
        <v>0</v>
      </c>
      <c r="AG558" s="1">
        <f>MIN($R558)</f>
        <v>0</v>
      </c>
      <c r="AH558" s="1">
        <f>MEDIAN($B558)</f>
        <v>0</v>
      </c>
      <c r="AI558" s="1">
        <f>MEDIAN($C558)</f>
        <v>0</v>
      </c>
      <c r="AJ558" s="1">
        <f>MEDIAN($D558)</f>
        <v>0</v>
      </c>
      <c r="AK558" s="1">
        <f>MEDIAN($E558)</f>
        <v>0</v>
      </c>
      <c r="AL558" s="1">
        <f>MEDIAN($F558)</f>
        <v>0</v>
      </c>
      <c r="AM558" s="1">
        <f>MEDIAN($G558)</f>
        <v>0</v>
      </c>
      <c r="AN558" s="1">
        <f>MEDIAN($H558)</f>
        <v>0</v>
      </c>
      <c r="AO558" s="1">
        <f>MEDIAN($I558)</f>
        <v>0</v>
      </c>
      <c r="AP558" s="1">
        <f>MEDIAN($J558)</f>
        <v>0</v>
      </c>
      <c r="AQ558" s="1">
        <f>MEDIAN($K558)</f>
        <v>0</v>
      </c>
      <c r="AR558" s="1">
        <f>MEDIAN($M558)</f>
        <v>0</v>
      </c>
      <c r="AS558" s="1">
        <f>MEDIAN($N558)</f>
        <v>0</v>
      </c>
      <c r="AT558" s="1">
        <f>MEDIAN($P558)</f>
        <v>0</v>
      </c>
      <c r="AU558" s="1">
        <f>MEDIAN($Q558)</f>
        <v>0</v>
      </c>
      <c r="AV558" s="1">
        <f>MEDIAN($R558)</f>
        <v>0</v>
      </c>
      <c r="AW558" s="1">
        <f>MAX($B558)</f>
        <v>0</v>
      </c>
      <c r="AX558" s="1">
        <f>MAX($C558)</f>
        <v>0</v>
      </c>
      <c r="AY558" s="1">
        <f>MAX($D558)</f>
        <v>0</v>
      </c>
      <c r="AZ558" s="1">
        <f>MAX($E558)</f>
        <v>0</v>
      </c>
      <c r="BA558" s="1">
        <f>MAX($F558)</f>
        <v>0</v>
      </c>
      <c r="BB558" s="1">
        <f>MAX($G558)</f>
        <v>0</v>
      </c>
      <c r="BC558" s="1">
        <f>MAX($H558)</f>
        <v>0</v>
      </c>
      <c r="BD558" s="1">
        <f>MAX($I558)</f>
        <v>0</v>
      </c>
      <c r="BE558" s="1">
        <f>MAX($J558)</f>
        <v>0</v>
      </c>
      <c r="BF558" s="1">
        <f>MAX($K558)</f>
        <v>0</v>
      </c>
      <c r="BG558" s="1">
        <f>MAX($M558)</f>
        <v>0</v>
      </c>
      <c r="BH558" s="1">
        <f>MAX($N558)</f>
        <v>0</v>
      </c>
      <c r="BI558" s="1">
        <f>MAX($P558)</f>
        <v>0</v>
      </c>
      <c r="BJ558" s="1">
        <f>MAX($Q558)</f>
        <v>0</v>
      </c>
      <c r="BK558" s="1">
        <f>MAX($R558)</f>
        <v>0</v>
      </c>
    </row>
    <row r="559" spans="1:63">
      <c r="A559" s="1" t="s">
        <v>73</v>
      </c>
      <c r="B559" s="1">
        <v>0</v>
      </c>
      <c r="C559" s="1">
        <v>0</v>
      </c>
      <c r="D559" s="1">
        <v>0</v>
      </c>
      <c r="E559" s="1">
        <v>0</v>
      </c>
      <c r="F559" s="1">
        <v>0</v>
      </c>
      <c r="G559" s="1">
        <v>0</v>
      </c>
      <c r="H559" s="1">
        <v>0</v>
      </c>
      <c r="I559" s="1">
        <v>0.019</v>
      </c>
      <c r="J559" s="1">
        <v>3000</v>
      </c>
      <c r="K559" s="1">
        <v>0</v>
      </c>
      <c r="L559" s="1" t="s">
        <v>503</v>
      </c>
      <c r="M559" s="1">
        <v>0</v>
      </c>
      <c r="N559" s="1">
        <v>0</v>
      </c>
      <c r="O559" s="1" t="s">
        <v>507</v>
      </c>
      <c r="P559" s="1">
        <v>1500</v>
      </c>
      <c r="Q559" s="1">
        <v>1</v>
      </c>
      <c r="R559" s="1">
        <v>0</v>
      </c>
      <c r="S559" s="1">
        <f>MIN($B559)</f>
        <v>0</v>
      </c>
      <c r="T559" s="1">
        <f>MIN($C559)</f>
        <v>0</v>
      </c>
      <c r="U559" s="1">
        <f>MIN($D559)</f>
        <v>0</v>
      </c>
      <c r="V559" s="1">
        <f>MIN($E559)</f>
        <v>0</v>
      </c>
      <c r="W559" s="1">
        <f>MIN($F559)</f>
        <v>0</v>
      </c>
      <c r="X559" s="1">
        <f>MIN($G559)</f>
        <v>0</v>
      </c>
      <c r="Y559" s="1">
        <f>MIN($H559)</f>
        <v>0</v>
      </c>
      <c r="Z559" s="1">
        <f>MIN($I559)</f>
        <v>0</v>
      </c>
      <c r="AA559" s="1">
        <f>MIN($J559)</f>
        <v>0</v>
      </c>
      <c r="AB559" s="1">
        <f>MIN($K559)</f>
        <v>0</v>
      </c>
      <c r="AC559" s="1">
        <f>MIN($M559)</f>
        <v>0</v>
      </c>
      <c r="AD559" s="1">
        <f>MIN($N559)</f>
        <v>0</v>
      </c>
      <c r="AE559" s="1">
        <f>MIN($P559)</f>
        <v>0</v>
      </c>
      <c r="AF559" s="1">
        <f>MIN($Q559)</f>
        <v>0</v>
      </c>
      <c r="AG559" s="1">
        <f>MIN($R559)</f>
        <v>0</v>
      </c>
      <c r="AH559" s="1">
        <f>MEDIAN($B559)</f>
        <v>0</v>
      </c>
      <c r="AI559" s="1">
        <f>MEDIAN($C559)</f>
        <v>0</v>
      </c>
      <c r="AJ559" s="1">
        <f>MEDIAN($D559)</f>
        <v>0</v>
      </c>
      <c r="AK559" s="1">
        <f>MEDIAN($E559)</f>
        <v>0</v>
      </c>
      <c r="AL559" s="1">
        <f>MEDIAN($F559)</f>
        <v>0</v>
      </c>
      <c r="AM559" s="1">
        <f>MEDIAN($G559)</f>
        <v>0</v>
      </c>
      <c r="AN559" s="1">
        <f>MEDIAN($H559)</f>
        <v>0</v>
      </c>
      <c r="AO559" s="1">
        <f>MEDIAN($I559)</f>
        <v>0</v>
      </c>
      <c r="AP559" s="1">
        <f>MEDIAN($J559)</f>
        <v>0</v>
      </c>
      <c r="AQ559" s="1">
        <f>MEDIAN($K559)</f>
        <v>0</v>
      </c>
      <c r="AR559" s="1">
        <f>MEDIAN($M559)</f>
        <v>0</v>
      </c>
      <c r="AS559" s="1">
        <f>MEDIAN($N559)</f>
        <v>0</v>
      </c>
      <c r="AT559" s="1">
        <f>MEDIAN($P559)</f>
        <v>0</v>
      </c>
      <c r="AU559" s="1">
        <f>MEDIAN($Q559)</f>
        <v>0</v>
      </c>
      <c r="AV559" s="1">
        <f>MEDIAN($R559)</f>
        <v>0</v>
      </c>
      <c r="AW559" s="1">
        <f>MAX($B559)</f>
        <v>0</v>
      </c>
      <c r="AX559" s="1">
        <f>MAX($C559)</f>
        <v>0</v>
      </c>
      <c r="AY559" s="1">
        <f>MAX($D559)</f>
        <v>0</v>
      </c>
      <c r="AZ559" s="1">
        <f>MAX($E559)</f>
        <v>0</v>
      </c>
      <c r="BA559" s="1">
        <f>MAX($F559)</f>
        <v>0</v>
      </c>
      <c r="BB559" s="1">
        <f>MAX($G559)</f>
        <v>0</v>
      </c>
      <c r="BC559" s="1">
        <f>MAX($H559)</f>
        <v>0</v>
      </c>
      <c r="BD559" s="1">
        <f>MAX($I559)</f>
        <v>0</v>
      </c>
      <c r="BE559" s="1">
        <f>MAX($J559)</f>
        <v>0</v>
      </c>
      <c r="BF559" s="1">
        <f>MAX($K559)</f>
        <v>0</v>
      </c>
      <c r="BG559" s="1">
        <f>MAX($M559)</f>
        <v>0</v>
      </c>
      <c r="BH559" s="1">
        <f>MAX($N559)</f>
        <v>0</v>
      </c>
      <c r="BI559" s="1">
        <f>MAX($P559)</f>
        <v>0</v>
      </c>
      <c r="BJ559" s="1">
        <f>MAX($Q559)</f>
        <v>0</v>
      </c>
      <c r="BK559" s="1">
        <f>MAX($R559)</f>
        <v>0</v>
      </c>
    </row>
    <row r="560" spans="1:63">
      <c r="A560" s="1" t="s">
        <v>74</v>
      </c>
      <c r="B560" s="1">
        <v>0</v>
      </c>
      <c r="C560" s="1">
        <v>0</v>
      </c>
      <c r="D560" s="1">
        <v>0</v>
      </c>
      <c r="E560" s="1">
        <v>0</v>
      </c>
      <c r="F560" s="1">
        <v>0</v>
      </c>
      <c r="G560" s="1">
        <v>0</v>
      </c>
      <c r="H560" s="1">
        <v>0</v>
      </c>
      <c r="I560" s="1">
        <v>0.018</v>
      </c>
      <c r="J560" s="1">
        <v>3000</v>
      </c>
      <c r="K560" s="1">
        <v>0</v>
      </c>
      <c r="L560" s="1" t="s">
        <v>503</v>
      </c>
      <c r="M560" s="1">
        <v>0</v>
      </c>
      <c r="N560" s="1">
        <v>0</v>
      </c>
      <c r="O560" s="1" t="s">
        <v>507</v>
      </c>
      <c r="P560" s="1">
        <v>1500</v>
      </c>
      <c r="Q560" s="1">
        <v>1</v>
      </c>
      <c r="R560" s="1">
        <v>0</v>
      </c>
      <c r="S560" s="1">
        <f>MIN($B560)</f>
        <v>0</v>
      </c>
      <c r="T560" s="1">
        <f>MIN($C560)</f>
        <v>0</v>
      </c>
      <c r="U560" s="1">
        <f>MIN($D560)</f>
        <v>0</v>
      </c>
      <c r="V560" s="1">
        <f>MIN($E560)</f>
        <v>0</v>
      </c>
      <c r="W560" s="1">
        <f>MIN($F560)</f>
        <v>0</v>
      </c>
      <c r="X560" s="1">
        <f>MIN($G560)</f>
        <v>0</v>
      </c>
      <c r="Y560" s="1">
        <f>MIN($H560)</f>
        <v>0</v>
      </c>
      <c r="Z560" s="1">
        <f>MIN($I560)</f>
        <v>0</v>
      </c>
      <c r="AA560" s="1">
        <f>MIN($J560)</f>
        <v>0</v>
      </c>
      <c r="AB560" s="1">
        <f>MIN($K560)</f>
        <v>0</v>
      </c>
      <c r="AC560" s="1">
        <f>MIN($M560)</f>
        <v>0</v>
      </c>
      <c r="AD560" s="1">
        <f>MIN($N560)</f>
        <v>0</v>
      </c>
      <c r="AE560" s="1">
        <f>MIN($P560)</f>
        <v>0</v>
      </c>
      <c r="AF560" s="1">
        <f>MIN($Q560)</f>
        <v>0</v>
      </c>
      <c r="AG560" s="1">
        <f>MIN($R560)</f>
        <v>0</v>
      </c>
      <c r="AH560" s="1">
        <f>MEDIAN($B560)</f>
        <v>0</v>
      </c>
      <c r="AI560" s="1">
        <f>MEDIAN($C560)</f>
        <v>0</v>
      </c>
      <c r="AJ560" s="1">
        <f>MEDIAN($D560)</f>
        <v>0</v>
      </c>
      <c r="AK560" s="1">
        <f>MEDIAN($E560)</f>
        <v>0</v>
      </c>
      <c r="AL560" s="1">
        <f>MEDIAN($F560)</f>
        <v>0</v>
      </c>
      <c r="AM560" s="1">
        <f>MEDIAN($G560)</f>
        <v>0</v>
      </c>
      <c r="AN560" s="1">
        <f>MEDIAN($H560)</f>
        <v>0</v>
      </c>
      <c r="AO560" s="1">
        <f>MEDIAN($I560)</f>
        <v>0</v>
      </c>
      <c r="AP560" s="1">
        <f>MEDIAN($J560)</f>
        <v>0</v>
      </c>
      <c r="AQ560" s="1">
        <f>MEDIAN($K560)</f>
        <v>0</v>
      </c>
      <c r="AR560" s="1">
        <f>MEDIAN($M560)</f>
        <v>0</v>
      </c>
      <c r="AS560" s="1">
        <f>MEDIAN($N560)</f>
        <v>0</v>
      </c>
      <c r="AT560" s="1">
        <f>MEDIAN($P560)</f>
        <v>0</v>
      </c>
      <c r="AU560" s="1">
        <f>MEDIAN($Q560)</f>
        <v>0</v>
      </c>
      <c r="AV560" s="1">
        <f>MEDIAN($R560)</f>
        <v>0</v>
      </c>
      <c r="AW560" s="1">
        <f>MAX($B560)</f>
        <v>0</v>
      </c>
      <c r="AX560" s="1">
        <f>MAX($C560)</f>
        <v>0</v>
      </c>
      <c r="AY560" s="1">
        <f>MAX($D560)</f>
        <v>0</v>
      </c>
      <c r="AZ560" s="1">
        <f>MAX($E560)</f>
        <v>0</v>
      </c>
      <c r="BA560" s="1">
        <f>MAX($F560)</f>
        <v>0</v>
      </c>
      <c r="BB560" s="1">
        <f>MAX($G560)</f>
        <v>0</v>
      </c>
      <c r="BC560" s="1">
        <f>MAX($H560)</f>
        <v>0</v>
      </c>
      <c r="BD560" s="1">
        <f>MAX($I560)</f>
        <v>0</v>
      </c>
      <c r="BE560" s="1">
        <f>MAX($J560)</f>
        <v>0</v>
      </c>
      <c r="BF560" s="1">
        <f>MAX($K560)</f>
        <v>0</v>
      </c>
      <c r="BG560" s="1">
        <f>MAX($M560)</f>
        <v>0</v>
      </c>
      <c r="BH560" s="1">
        <f>MAX($N560)</f>
        <v>0</v>
      </c>
      <c r="BI560" s="1">
        <f>MAX($P560)</f>
        <v>0</v>
      </c>
      <c r="BJ560" s="1">
        <f>MAX($Q560)</f>
        <v>0</v>
      </c>
      <c r="BK560" s="1">
        <f>MAX($R560)</f>
        <v>0</v>
      </c>
    </row>
    <row r="561" spans="1:63">
      <c r="A561" s="1" t="s">
        <v>75</v>
      </c>
      <c r="B561" s="1">
        <v>0</v>
      </c>
      <c r="C561" s="1">
        <v>0</v>
      </c>
      <c r="D561" s="1">
        <v>0</v>
      </c>
      <c r="E561" s="1">
        <v>0</v>
      </c>
      <c r="F561" s="1">
        <v>0</v>
      </c>
      <c r="G561" s="1">
        <v>0</v>
      </c>
      <c r="H561" s="1">
        <v>0</v>
      </c>
      <c r="I561" s="1">
        <v>0.019</v>
      </c>
      <c r="J561" s="1">
        <v>3000</v>
      </c>
      <c r="K561" s="1">
        <v>0</v>
      </c>
      <c r="L561" s="1" t="s">
        <v>503</v>
      </c>
      <c r="M561" s="1">
        <v>0</v>
      </c>
      <c r="N561" s="1">
        <v>0</v>
      </c>
      <c r="O561" s="1" t="s">
        <v>507</v>
      </c>
      <c r="P561" s="1">
        <v>1500</v>
      </c>
      <c r="Q561" s="1">
        <v>1</v>
      </c>
      <c r="R561" s="1">
        <v>0</v>
      </c>
      <c r="S561" s="1">
        <f>MIN($B561)</f>
        <v>0</v>
      </c>
      <c r="T561" s="1">
        <f>MIN($C561)</f>
        <v>0</v>
      </c>
      <c r="U561" s="1">
        <f>MIN($D561)</f>
        <v>0</v>
      </c>
      <c r="V561" s="1">
        <f>MIN($E561)</f>
        <v>0</v>
      </c>
      <c r="W561" s="1">
        <f>MIN($F561)</f>
        <v>0</v>
      </c>
      <c r="X561" s="1">
        <f>MIN($G561)</f>
        <v>0</v>
      </c>
      <c r="Y561" s="1">
        <f>MIN($H561)</f>
        <v>0</v>
      </c>
      <c r="Z561" s="1">
        <f>MIN($I561)</f>
        <v>0</v>
      </c>
      <c r="AA561" s="1">
        <f>MIN($J561)</f>
        <v>0</v>
      </c>
      <c r="AB561" s="1">
        <f>MIN($K561)</f>
        <v>0</v>
      </c>
      <c r="AC561" s="1">
        <f>MIN($M561)</f>
        <v>0</v>
      </c>
      <c r="AD561" s="1">
        <f>MIN($N561)</f>
        <v>0</v>
      </c>
      <c r="AE561" s="1">
        <f>MIN($P561)</f>
        <v>0</v>
      </c>
      <c r="AF561" s="1">
        <f>MIN($Q561)</f>
        <v>0</v>
      </c>
      <c r="AG561" s="1">
        <f>MIN($R561)</f>
        <v>0</v>
      </c>
      <c r="AH561" s="1">
        <f>MEDIAN($B561)</f>
        <v>0</v>
      </c>
      <c r="AI561" s="1">
        <f>MEDIAN($C561)</f>
        <v>0</v>
      </c>
      <c r="AJ561" s="1">
        <f>MEDIAN($D561)</f>
        <v>0</v>
      </c>
      <c r="AK561" s="1">
        <f>MEDIAN($E561)</f>
        <v>0</v>
      </c>
      <c r="AL561" s="1">
        <f>MEDIAN($F561)</f>
        <v>0</v>
      </c>
      <c r="AM561" s="1">
        <f>MEDIAN($G561)</f>
        <v>0</v>
      </c>
      <c r="AN561" s="1">
        <f>MEDIAN($H561)</f>
        <v>0</v>
      </c>
      <c r="AO561" s="1">
        <f>MEDIAN($I561)</f>
        <v>0</v>
      </c>
      <c r="AP561" s="1">
        <f>MEDIAN($J561)</f>
        <v>0</v>
      </c>
      <c r="AQ561" s="1">
        <f>MEDIAN($K561)</f>
        <v>0</v>
      </c>
      <c r="AR561" s="1">
        <f>MEDIAN($M561)</f>
        <v>0</v>
      </c>
      <c r="AS561" s="1">
        <f>MEDIAN($N561)</f>
        <v>0</v>
      </c>
      <c r="AT561" s="1">
        <f>MEDIAN($P561)</f>
        <v>0</v>
      </c>
      <c r="AU561" s="1">
        <f>MEDIAN($Q561)</f>
        <v>0</v>
      </c>
      <c r="AV561" s="1">
        <f>MEDIAN($R561)</f>
        <v>0</v>
      </c>
      <c r="AW561" s="1">
        <f>MAX($B561)</f>
        <v>0</v>
      </c>
      <c r="AX561" s="1">
        <f>MAX($C561)</f>
        <v>0</v>
      </c>
      <c r="AY561" s="1">
        <f>MAX($D561)</f>
        <v>0</v>
      </c>
      <c r="AZ561" s="1">
        <f>MAX($E561)</f>
        <v>0</v>
      </c>
      <c r="BA561" s="1">
        <f>MAX($F561)</f>
        <v>0</v>
      </c>
      <c r="BB561" s="1">
        <f>MAX($G561)</f>
        <v>0</v>
      </c>
      <c r="BC561" s="1">
        <f>MAX($H561)</f>
        <v>0</v>
      </c>
      <c r="BD561" s="1">
        <f>MAX($I561)</f>
        <v>0</v>
      </c>
      <c r="BE561" s="1">
        <f>MAX($J561)</f>
        <v>0</v>
      </c>
      <c r="BF561" s="1">
        <f>MAX($K561)</f>
        <v>0</v>
      </c>
      <c r="BG561" s="1">
        <f>MAX($M561)</f>
        <v>0</v>
      </c>
      <c r="BH561" s="1">
        <f>MAX($N561)</f>
        <v>0</v>
      </c>
      <c r="BI561" s="1">
        <f>MAX($P561)</f>
        <v>0</v>
      </c>
      <c r="BJ561" s="1">
        <f>MAX($Q561)</f>
        <v>0</v>
      </c>
      <c r="BK561" s="1">
        <f>MAX($R561)</f>
        <v>0</v>
      </c>
    </row>
    <row r="562" spans="1:63">
      <c r="A562" s="1" t="s">
        <v>76</v>
      </c>
      <c r="B562" s="1">
        <v>0</v>
      </c>
      <c r="C562" s="1">
        <v>0</v>
      </c>
      <c r="D562" s="1">
        <v>0</v>
      </c>
      <c r="E562" s="1">
        <v>0</v>
      </c>
      <c r="F562" s="1">
        <v>0</v>
      </c>
      <c r="G562" s="1">
        <v>0</v>
      </c>
      <c r="H562" s="1">
        <v>0</v>
      </c>
      <c r="I562" s="1">
        <v>0.019</v>
      </c>
      <c r="J562" s="1">
        <v>3000</v>
      </c>
      <c r="K562" s="1">
        <v>0</v>
      </c>
      <c r="L562" s="1" t="s">
        <v>503</v>
      </c>
      <c r="M562" s="1">
        <v>0</v>
      </c>
      <c r="N562" s="1">
        <v>0</v>
      </c>
      <c r="O562" s="1" t="s">
        <v>507</v>
      </c>
      <c r="P562" s="1">
        <v>1500</v>
      </c>
      <c r="Q562" s="1">
        <v>1</v>
      </c>
      <c r="R562" s="1">
        <v>0</v>
      </c>
      <c r="S562" s="1">
        <f>MIN($B562)</f>
        <v>0</v>
      </c>
      <c r="T562" s="1">
        <f>MIN($C562)</f>
        <v>0</v>
      </c>
      <c r="U562" s="1">
        <f>MIN($D562)</f>
        <v>0</v>
      </c>
      <c r="V562" s="1">
        <f>MIN($E562)</f>
        <v>0</v>
      </c>
      <c r="W562" s="1">
        <f>MIN($F562)</f>
        <v>0</v>
      </c>
      <c r="X562" s="1">
        <f>MIN($G562)</f>
        <v>0</v>
      </c>
      <c r="Y562" s="1">
        <f>MIN($H562)</f>
        <v>0</v>
      </c>
      <c r="Z562" s="1">
        <f>MIN($I562)</f>
        <v>0</v>
      </c>
      <c r="AA562" s="1">
        <f>MIN($J562)</f>
        <v>0</v>
      </c>
      <c r="AB562" s="1">
        <f>MIN($K562)</f>
        <v>0</v>
      </c>
      <c r="AC562" s="1">
        <f>MIN($M562)</f>
        <v>0</v>
      </c>
      <c r="AD562" s="1">
        <f>MIN($N562)</f>
        <v>0</v>
      </c>
      <c r="AE562" s="1">
        <f>MIN($P562)</f>
        <v>0</v>
      </c>
      <c r="AF562" s="1">
        <f>MIN($Q562)</f>
        <v>0</v>
      </c>
      <c r="AG562" s="1">
        <f>MIN($R562)</f>
        <v>0</v>
      </c>
      <c r="AH562" s="1">
        <f>MEDIAN($B562)</f>
        <v>0</v>
      </c>
      <c r="AI562" s="1">
        <f>MEDIAN($C562)</f>
        <v>0</v>
      </c>
      <c r="AJ562" s="1">
        <f>MEDIAN($D562)</f>
        <v>0</v>
      </c>
      <c r="AK562" s="1">
        <f>MEDIAN($E562)</f>
        <v>0</v>
      </c>
      <c r="AL562" s="1">
        <f>MEDIAN($F562)</f>
        <v>0</v>
      </c>
      <c r="AM562" s="1">
        <f>MEDIAN($G562)</f>
        <v>0</v>
      </c>
      <c r="AN562" s="1">
        <f>MEDIAN($H562)</f>
        <v>0</v>
      </c>
      <c r="AO562" s="1">
        <f>MEDIAN($I562)</f>
        <v>0</v>
      </c>
      <c r="AP562" s="1">
        <f>MEDIAN($J562)</f>
        <v>0</v>
      </c>
      <c r="AQ562" s="1">
        <f>MEDIAN($K562)</f>
        <v>0</v>
      </c>
      <c r="AR562" s="1">
        <f>MEDIAN($M562)</f>
        <v>0</v>
      </c>
      <c r="AS562" s="1">
        <f>MEDIAN($N562)</f>
        <v>0</v>
      </c>
      <c r="AT562" s="1">
        <f>MEDIAN($P562)</f>
        <v>0</v>
      </c>
      <c r="AU562" s="1">
        <f>MEDIAN($Q562)</f>
        <v>0</v>
      </c>
      <c r="AV562" s="1">
        <f>MEDIAN($R562)</f>
        <v>0</v>
      </c>
      <c r="AW562" s="1">
        <f>MAX($B562)</f>
        <v>0</v>
      </c>
      <c r="AX562" s="1">
        <f>MAX($C562)</f>
        <v>0</v>
      </c>
      <c r="AY562" s="1">
        <f>MAX($D562)</f>
        <v>0</v>
      </c>
      <c r="AZ562" s="1">
        <f>MAX($E562)</f>
        <v>0</v>
      </c>
      <c r="BA562" s="1">
        <f>MAX($F562)</f>
        <v>0</v>
      </c>
      <c r="BB562" s="1">
        <f>MAX($G562)</f>
        <v>0</v>
      </c>
      <c r="BC562" s="1">
        <f>MAX($H562)</f>
        <v>0</v>
      </c>
      <c r="BD562" s="1">
        <f>MAX($I562)</f>
        <v>0</v>
      </c>
      <c r="BE562" s="1">
        <f>MAX($J562)</f>
        <v>0</v>
      </c>
      <c r="BF562" s="1">
        <f>MAX($K562)</f>
        <v>0</v>
      </c>
      <c r="BG562" s="1">
        <f>MAX($M562)</f>
        <v>0</v>
      </c>
      <c r="BH562" s="1">
        <f>MAX($N562)</f>
        <v>0</v>
      </c>
      <c r="BI562" s="1">
        <f>MAX($P562)</f>
        <v>0</v>
      </c>
      <c r="BJ562" s="1">
        <f>MAX($Q562)</f>
        <v>0</v>
      </c>
      <c r="BK562" s="1">
        <f>MAX($R562)</f>
        <v>0</v>
      </c>
    </row>
    <row r="563" spans="1:63">
      <c r="A563" s="1" t="s">
        <v>77</v>
      </c>
      <c r="B563" s="1">
        <v>0</v>
      </c>
      <c r="C563" s="1">
        <v>0</v>
      </c>
      <c r="D563" s="1">
        <v>0</v>
      </c>
      <c r="E563" s="1">
        <v>0</v>
      </c>
      <c r="F563" s="1">
        <v>0</v>
      </c>
      <c r="G563" s="1">
        <v>0</v>
      </c>
      <c r="H563" s="1">
        <v>0</v>
      </c>
      <c r="I563" s="1">
        <v>0.02</v>
      </c>
      <c r="J563" s="1">
        <v>3000</v>
      </c>
      <c r="K563" s="1">
        <v>0</v>
      </c>
      <c r="L563" s="1" t="s">
        <v>503</v>
      </c>
      <c r="M563" s="1">
        <v>0</v>
      </c>
      <c r="N563" s="1">
        <v>0</v>
      </c>
      <c r="O563" s="1" t="s">
        <v>507</v>
      </c>
      <c r="P563" s="1">
        <v>1500</v>
      </c>
      <c r="Q563" s="1">
        <v>1</v>
      </c>
      <c r="R563" s="1">
        <v>0</v>
      </c>
      <c r="S563" s="1">
        <f>MIN($B563)</f>
        <v>0</v>
      </c>
      <c r="T563" s="1">
        <f>MIN($C563)</f>
        <v>0</v>
      </c>
      <c r="U563" s="1">
        <f>MIN($D563)</f>
        <v>0</v>
      </c>
      <c r="V563" s="1">
        <f>MIN($E563)</f>
        <v>0</v>
      </c>
      <c r="W563" s="1">
        <f>MIN($F563)</f>
        <v>0</v>
      </c>
      <c r="X563" s="1">
        <f>MIN($G563)</f>
        <v>0</v>
      </c>
      <c r="Y563" s="1">
        <f>MIN($H563)</f>
        <v>0</v>
      </c>
      <c r="Z563" s="1">
        <f>MIN($I563)</f>
        <v>0</v>
      </c>
      <c r="AA563" s="1">
        <f>MIN($J563)</f>
        <v>0</v>
      </c>
      <c r="AB563" s="1">
        <f>MIN($K563)</f>
        <v>0</v>
      </c>
      <c r="AC563" s="1">
        <f>MIN($M563)</f>
        <v>0</v>
      </c>
      <c r="AD563" s="1">
        <f>MIN($N563)</f>
        <v>0</v>
      </c>
      <c r="AE563" s="1">
        <f>MIN($P563)</f>
        <v>0</v>
      </c>
      <c r="AF563" s="1">
        <f>MIN($Q563)</f>
        <v>0</v>
      </c>
      <c r="AG563" s="1">
        <f>MIN($R563)</f>
        <v>0</v>
      </c>
      <c r="AH563" s="1">
        <f>MEDIAN($B563)</f>
        <v>0</v>
      </c>
      <c r="AI563" s="1">
        <f>MEDIAN($C563)</f>
        <v>0</v>
      </c>
      <c r="AJ563" s="1">
        <f>MEDIAN($D563)</f>
        <v>0</v>
      </c>
      <c r="AK563" s="1">
        <f>MEDIAN($E563)</f>
        <v>0</v>
      </c>
      <c r="AL563" s="1">
        <f>MEDIAN($F563)</f>
        <v>0</v>
      </c>
      <c r="AM563" s="1">
        <f>MEDIAN($G563)</f>
        <v>0</v>
      </c>
      <c r="AN563" s="1">
        <f>MEDIAN($H563)</f>
        <v>0</v>
      </c>
      <c r="AO563" s="1">
        <f>MEDIAN($I563)</f>
        <v>0</v>
      </c>
      <c r="AP563" s="1">
        <f>MEDIAN($J563)</f>
        <v>0</v>
      </c>
      <c r="AQ563" s="1">
        <f>MEDIAN($K563)</f>
        <v>0</v>
      </c>
      <c r="AR563" s="1">
        <f>MEDIAN($M563)</f>
        <v>0</v>
      </c>
      <c r="AS563" s="1">
        <f>MEDIAN($N563)</f>
        <v>0</v>
      </c>
      <c r="AT563" s="1">
        <f>MEDIAN($P563)</f>
        <v>0</v>
      </c>
      <c r="AU563" s="1">
        <f>MEDIAN($Q563)</f>
        <v>0</v>
      </c>
      <c r="AV563" s="1">
        <f>MEDIAN($R563)</f>
        <v>0</v>
      </c>
      <c r="AW563" s="1">
        <f>MAX($B563)</f>
        <v>0</v>
      </c>
      <c r="AX563" s="1">
        <f>MAX($C563)</f>
        <v>0</v>
      </c>
      <c r="AY563" s="1">
        <f>MAX($D563)</f>
        <v>0</v>
      </c>
      <c r="AZ563" s="1">
        <f>MAX($E563)</f>
        <v>0</v>
      </c>
      <c r="BA563" s="1">
        <f>MAX($F563)</f>
        <v>0</v>
      </c>
      <c r="BB563" s="1">
        <f>MAX($G563)</f>
        <v>0</v>
      </c>
      <c r="BC563" s="1">
        <f>MAX($H563)</f>
        <v>0</v>
      </c>
      <c r="BD563" s="1">
        <f>MAX($I563)</f>
        <v>0</v>
      </c>
      <c r="BE563" s="1">
        <f>MAX($J563)</f>
        <v>0</v>
      </c>
      <c r="BF563" s="1">
        <f>MAX($K563)</f>
        <v>0</v>
      </c>
      <c r="BG563" s="1">
        <f>MAX($M563)</f>
        <v>0</v>
      </c>
      <c r="BH563" s="1">
        <f>MAX($N563)</f>
        <v>0</v>
      </c>
      <c r="BI563" s="1">
        <f>MAX($P563)</f>
        <v>0</v>
      </c>
      <c r="BJ563" s="1">
        <f>MAX($Q563)</f>
        <v>0</v>
      </c>
      <c r="BK563" s="1">
        <f>MAX($R563)</f>
        <v>0</v>
      </c>
    </row>
    <row r="564" spans="1:63">
      <c r="A564" s="1" t="s">
        <v>78</v>
      </c>
      <c r="B564" s="1">
        <v>0</v>
      </c>
      <c r="C564" s="1">
        <v>0</v>
      </c>
      <c r="D564" s="1">
        <v>0</v>
      </c>
      <c r="E564" s="1">
        <v>0</v>
      </c>
      <c r="F564" s="1">
        <v>0</v>
      </c>
      <c r="G564" s="1">
        <v>0</v>
      </c>
      <c r="H564" s="1">
        <v>0</v>
      </c>
      <c r="I564" s="1">
        <v>0.018</v>
      </c>
      <c r="J564" s="1">
        <v>3000</v>
      </c>
      <c r="K564" s="1">
        <v>0</v>
      </c>
      <c r="L564" s="1" t="s">
        <v>503</v>
      </c>
      <c r="M564" s="1">
        <v>0</v>
      </c>
      <c r="N564" s="1">
        <v>0</v>
      </c>
      <c r="O564" s="1" t="s">
        <v>507</v>
      </c>
      <c r="P564" s="1">
        <v>1500</v>
      </c>
      <c r="Q564" s="1">
        <v>1</v>
      </c>
      <c r="R564" s="1">
        <v>0</v>
      </c>
      <c r="S564" s="1">
        <f>MIN($B564)</f>
        <v>0</v>
      </c>
      <c r="T564" s="1">
        <f>MIN($C564)</f>
        <v>0</v>
      </c>
      <c r="U564" s="1">
        <f>MIN($D564)</f>
        <v>0</v>
      </c>
      <c r="V564" s="1">
        <f>MIN($E564)</f>
        <v>0</v>
      </c>
      <c r="W564" s="1">
        <f>MIN($F564)</f>
        <v>0</v>
      </c>
      <c r="X564" s="1">
        <f>MIN($G564)</f>
        <v>0</v>
      </c>
      <c r="Y564" s="1">
        <f>MIN($H564)</f>
        <v>0</v>
      </c>
      <c r="Z564" s="1">
        <f>MIN($I564)</f>
        <v>0</v>
      </c>
      <c r="AA564" s="1">
        <f>MIN($J564)</f>
        <v>0</v>
      </c>
      <c r="AB564" s="1">
        <f>MIN($K564)</f>
        <v>0</v>
      </c>
      <c r="AC564" s="1">
        <f>MIN($M564)</f>
        <v>0</v>
      </c>
      <c r="AD564" s="1">
        <f>MIN($N564)</f>
        <v>0</v>
      </c>
      <c r="AE564" s="1">
        <f>MIN($P564)</f>
        <v>0</v>
      </c>
      <c r="AF564" s="1">
        <f>MIN($Q564)</f>
        <v>0</v>
      </c>
      <c r="AG564" s="1">
        <f>MIN($R564)</f>
        <v>0</v>
      </c>
      <c r="AH564" s="1">
        <f>MEDIAN($B564)</f>
        <v>0</v>
      </c>
      <c r="AI564" s="1">
        <f>MEDIAN($C564)</f>
        <v>0</v>
      </c>
      <c r="AJ564" s="1">
        <f>MEDIAN($D564)</f>
        <v>0</v>
      </c>
      <c r="AK564" s="1">
        <f>MEDIAN($E564)</f>
        <v>0</v>
      </c>
      <c r="AL564" s="1">
        <f>MEDIAN($F564)</f>
        <v>0</v>
      </c>
      <c r="AM564" s="1">
        <f>MEDIAN($G564)</f>
        <v>0</v>
      </c>
      <c r="AN564" s="1">
        <f>MEDIAN($H564)</f>
        <v>0</v>
      </c>
      <c r="AO564" s="1">
        <f>MEDIAN($I564)</f>
        <v>0</v>
      </c>
      <c r="AP564" s="1">
        <f>MEDIAN($J564)</f>
        <v>0</v>
      </c>
      <c r="AQ564" s="1">
        <f>MEDIAN($K564)</f>
        <v>0</v>
      </c>
      <c r="AR564" s="1">
        <f>MEDIAN($M564)</f>
        <v>0</v>
      </c>
      <c r="AS564" s="1">
        <f>MEDIAN($N564)</f>
        <v>0</v>
      </c>
      <c r="AT564" s="1">
        <f>MEDIAN($P564)</f>
        <v>0</v>
      </c>
      <c r="AU564" s="1">
        <f>MEDIAN($Q564)</f>
        <v>0</v>
      </c>
      <c r="AV564" s="1">
        <f>MEDIAN($R564)</f>
        <v>0</v>
      </c>
      <c r="AW564" s="1">
        <f>MAX($B564)</f>
        <v>0</v>
      </c>
      <c r="AX564" s="1">
        <f>MAX($C564)</f>
        <v>0</v>
      </c>
      <c r="AY564" s="1">
        <f>MAX($D564)</f>
        <v>0</v>
      </c>
      <c r="AZ564" s="1">
        <f>MAX($E564)</f>
        <v>0</v>
      </c>
      <c r="BA564" s="1">
        <f>MAX($F564)</f>
        <v>0</v>
      </c>
      <c r="BB564" s="1">
        <f>MAX($G564)</f>
        <v>0</v>
      </c>
      <c r="BC564" s="1">
        <f>MAX($H564)</f>
        <v>0</v>
      </c>
      <c r="BD564" s="1">
        <f>MAX($I564)</f>
        <v>0</v>
      </c>
      <c r="BE564" s="1">
        <f>MAX($J564)</f>
        <v>0</v>
      </c>
      <c r="BF564" s="1">
        <f>MAX($K564)</f>
        <v>0</v>
      </c>
      <c r="BG564" s="1">
        <f>MAX($M564)</f>
        <v>0</v>
      </c>
      <c r="BH564" s="1">
        <f>MAX($N564)</f>
        <v>0</v>
      </c>
      <c r="BI564" s="1">
        <f>MAX($P564)</f>
        <v>0</v>
      </c>
      <c r="BJ564" s="1">
        <f>MAX($Q564)</f>
        <v>0</v>
      </c>
      <c r="BK564" s="1">
        <f>MAX($R564)</f>
        <v>0</v>
      </c>
    </row>
    <row r="565" spans="1:63">
      <c r="A565" s="1" t="s">
        <v>79</v>
      </c>
      <c r="B565" s="1">
        <v>0</v>
      </c>
      <c r="C565" s="1">
        <v>0</v>
      </c>
      <c r="D565" s="1">
        <v>0</v>
      </c>
      <c r="E565" s="1">
        <v>0</v>
      </c>
      <c r="F565" s="1">
        <v>0</v>
      </c>
      <c r="G565" s="1">
        <v>0</v>
      </c>
      <c r="H565" s="1">
        <v>0</v>
      </c>
      <c r="I565" s="1">
        <v>0.019</v>
      </c>
      <c r="J565" s="1">
        <v>3000</v>
      </c>
      <c r="K565" s="1">
        <v>0</v>
      </c>
      <c r="L565" s="1" t="s">
        <v>503</v>
      </c>
      <c r="M565" s="1">
        <v>0</v>
      </c>
      <c r="N565" s="1">
        <v>0</v>
      </c>
      <c r="O565" s="1" t="s">
        <v>507</v>
      </c>
      <c r="P565" s="1">
        <v>1500</v>
      </c>
      <c r="Q565" s="1">
        <v>1</v>
      </c>
      <c r="R565" s="1">
        <v>0</v>
      </c>
      <c r="S565" s="1">
        <f>MIN($B565)</f>
        <v>0</v>
      </c>
      <c r="T565" s="1">
        <f>MIN($C565)</f>
        <v>0</v>
      </c>
      <c r="U565" s="1">
        <f>MIN($D565)</f>
        <v>0</v>
      </c>
      <c r="V565" s="1">
        <f>MIN($E565)</f>
        <v>0</v>
      </c>
      <c r="W565" s="1">
        <f>MIN($F565)</f>
        <v>0</v>
      </c>
      <c r="X565" s="1">
        <f>MIN($G565)</f>
        <v>0</v>
      </c>
      <c r="Y565" s="1">
        <f>MIN($H565)</f>
        <v>0</v>
      </c>
      <c r="Z565" s="1">
        <f>MIN($I565)</f>
        <v>0</v>
      </c>
      <c r="AA565" s="1">
        <f>MIN($J565)</f>
        <v>0</v>
      </c>
      <c r="AB565" s="1">
        <f>MIN($K565)</f>
        <v>0</v>
      </c>
      <c r="AC565" s="1">
        <f>MIN($M565)</f>
        <v>0</v>
      </c>
      <c r="AD565" s="1">
        <f>MIN($N565)</f>
        <v>0</v>
      </c>
      <c r="AE565" s="1">
        <f>MIN($P565)</f>
        <v>0</v>
      </c>
      <c r="AF565" s="1">
        <f>MIN($Q565)</f>
        <v>0</v>
      </c>
      <c r="AG565" s="1">
        <f>MIN($R565)</f>
        <v>0</v>
      </c>
      <c r="AH565" s="1">
        <f>MEDIAN($B565)</f>
        <v>0</v>
      </c>
      <c r="AI565" s="1">
        <f>MEDIAN($C565)</f>
        <v>0</v>
      </c>
      <c r="AJ565" s="1">
        <f>MEDIAN($D565)</f>
        <v>0</v>
      </c>
      <c r="AK565" s="1">
        <f>MEDIAN($E565)</f>
        <v>0</v>
      </c>
      <c r="AL565" s="1">
        <f>MEDIAN($F565)</f>
        <v>0</v>
      </c>
      <c r="AM565" s="1">
        <f>MEDIAN($G565)</f>
        <v>0</v>
      </c>
      <c r="AN565" s="1">
        <f>MEDIAN($H565)</f>
        <v>0</v>
      </c>
      <c r="AO565" s="1">
        <f>MEDIAN($I565)</f>
        <v>0</v>
      </c>
      <c r="AP565" s="1">
        <f>MEDIAN($J565)</f>
        <v>0</v>
      </c>
      <c r="AQ565" s="1">
        <f>MEDIAN($K565)</f>
        <v>0</v>
      </c>
      <c r="AR565" s="1">
        <f>MEDIAN($M565)</f>
        <v>0</v>
      </c>
      <c r="AS565" s="1">
        <f>MEDIAN($N565)</f>
        <v>0</v>
      </c>
      <c r="AT565" s="1">
        <f>MEDIAN($P565)</f>
        <v>0</v>
      </c>
      <c r="AU565" s="1">
        <f>MEDIAN($Q565)</f>
        <v>0</v>
      </c>
      <c r="AV565" s="1">
        <f>MEDIAN($R565)</f>
        <v>0</v>
      </c>
      <c r="AW565" s="1">
        <f>MAX($B565)</f>
        <v>0</v>
      </c>
      <c r="AX565" s="1">
        <f>MAX($C565)</f>
        <v>0</v>
      </c>
      <c r="AY565" s="1">
        <f>MAX($D565)</f>
        <v>0</v>
      </c>
      <c r="AZ565" s="1">
        <f>MAX($E565)</f>
        <v>0</v>
      </c>
      <c r="BA565" s="1">
        <f>MAX($F565)</f>
        <v>0</v>
      </c>
      <c r="BB565" s="1">
        <f>MAX($G565)</f>
        <v>0</v>
      </c>
      <c r="BC565" s="1">
        <f>MAX($H565)</f>
        <v>0</v>
      </c>
      <c r="BD565" s="1">
        <f>MAX($I565)</f>
        <v>0</v>
      </c>
      <c r="BE565" s="1">
        <f>MAX($J565)</f>
        <v>0</v>
      </c>
      <c r="BF565" s="1">
        <f>MAX($K565)</f>
        <v>0</v>
      </c>
      <c r="BG565" s="1">
        <f>MAX($M565)</f>
        <v>0</v>
      </c>
      <c r="BH565" s="1">
        <f>MAX($N565)</f>
        <v>0</v>
      </c>
      <c r="BI565" s="1">
        <f>MAX($P565)</f>
        <v>0</v>
      </c>
      <c r="BJ565" s="1">
        <f>MAX($Q565)</f>
        <v>0</v>
      </c>
      <c r="BK565" s="1">
        <f>MAX($R565)</f>
        <v>0</v>
      </c>
    </row>
    <row r="566" spans="1:63">
      <c r="A566" s="1" t="s">
        <v>80</v>
      </c>
      <c r="B566" s="1">
        <v>0</v>
      </c>
      <c r="C566" s="1">
        <v>0</v>
      </c>
      <c r="D566" s="1">
        <v>0</v>
      </c>
      <c r="E566" s="1">
        <v>0</v>
      </c>
      <c r="F566" s="1">
        <v>0</v>
      </c>
      <c r="G566" s="1">
        <v>0</v>
      </c>
      <c r="H566" s="1">
        <v>0</v>
      </c>
      <c r="I566" s="1">
        <v>0.019</v>
      </c>
      <c r="J566" s="1">
        <v>3000</v>
      </c>
      <c r="K566" s="1">
        <v>0</v>
      </c>
      <c r="L566" s="1" t="s">
        <v>503</v>
      </c>
      <c r="M566" s="1">
        <v>0</v>
      </c>
      <c r="N566" s="1">
        <v>0</v>
      </c>
      <c r="O566" s="1" t="s">
        <v>507</v>
      </c>
      <c r="P566" s="1">
        <v>1500</v>
      </c>
      <c r="Q566" s="1">
        <v>1</v>
      </c>
      <c r="R566" s="1">
        <v>0</v>
      </c>
      <c r="S566" s="1">
        <f>MIN($B566)</f>
        <v>0</v>
      </c>
      <c r="T566" s="1">
        <f>MIN($C566)</f>
        <v>0</v>
      </c>
      <c r="U566" s="1">
        <f>MIN($D566)</f>
        <v>0</v>
      </c>
      <c r="V566" s="1">
        <f>MIN($E566)</f>
        <v>0</v>
      </c>
      <c r="W566" s="1">
        <f>MIN($F566)</f>
        <v>0</v>
      </c>
      <c r="X566" s="1">
        <f>MIN($G566)</f>
        <v>0</v>
      </c>
      <c r="Y566" s="1">
        <f>MIN($H566)</f>
        <v>0</v>
      </c>
      <c r="Z566" s="1">
        <f>MIN($I566)</f>
        <v>0</v>
      </c>
      <c r="AA566" s="1">
        <f>MIN($J566)</f>
        <v>0</v>
      </c>
      <c r="AB566" s="1">
        <f>MIN($K566)</f>
        <v>0</v>
      </c>
      <c r="AC566" s="1">
        <f>MIN($M566)</f>
        <v>0</v>
      </c>
      <c r="AD566" s="1">
        <f>MIN($N566)</f>
        <v>0</v>
      </c>
      <c r="AE566" s="1">
        <f>MIN($P566)</f>
        <v>0</v>
      </c>
      <c r="AF566" s="1">
        <f>MIN($Q566)</f>
        <v>0</v>
      </c>
      <c r="AG566" s="1">
        <f>MIN($R566)</f>
        <v>0</v>
      </c>
      <c r="AH566" s="1">
        <f>MEDIAN($B566)</f>
        <v>0</v>
      </c>
      <c r="AI566" s="1">
        <f>MEDIAN($C566)</f>
        <v>0</v>
      </c>
      <c r="AJ566" s="1">
        <f>MEDIAN($D566)</f>
        <v>0</v>
      </c>
      <c r="AK566" s="1">
        <f>MEDIAN($E566)</f>
        <v>0</v>
      </c>
      <c r="AL566" s="1">
        <f>MEDIAN($F566)</f>
        <v>0</v>
      </c>
      <c r="AM566" s="1">
        <f>MEDIAN($G566)</f>
        <v>0</v>
      </c>
      <c r="AN566" s="1">
        <f>MEDIAN($H566)</f>
        <v>0</v>
      </c>
      <c r="AO566" s="1">
        <f>MEDIAN($I566)</f>
        <v>0</v>
      </c>
      <c r="AP566" s="1">
        <f>MEDIAN($J566)</f>
        <v>0</v>
      </c>
      <c r="AQ566" s="1">
        <f>MEDIAN($K566)</f>
        <v>0</v>
      </c>
      <c r="AR566" s="1">
        <f>MEDIAN($M566)</f>
        <v>0</v>
      </c>
      <c r="AS566" s="1">
        <f>MEDIAN($N566)</f>
        <v>0</v>
      </c>
      <c r="AT566" s="1">
        <f>MEDIAN($P566)</f>
        <v>0</v>
      </c>
      <c r="AU566" s="1">
        <f>MEDIAN($Q566)</f>
        <v>0</v>
      </c>
      <c r="AV566" s="1">
        <f>MEDIAN($R566)</f>
        <v>0</v>
      </c>
      <c r="AW566" s="1">
        <f>MAX($B566)</f>
        <v>0</v>
      </c>
      <c r="AX566" s="1">
        <f>MAX($C566)</f>
        <v>0</v>
      </c>
      <c r="AY566" s="1">
        <f>MAX($D566)</f>
        <v>0</v>
      </c>
      <c r="AZ566" s="1">
        <f>MAX($E566)</f>
        <v>0</v>
      </c>
      <c r="BA566" s="1">
        <f>MAX($F566)</f>
        <v>0</v>
      </c>
      <c r="BB566" s="1">
        <f>MAX($G566)</f>
        <v>0</v>
      </c>
      <c r="BC566" s="1">
        <f>MAX($H566)</f>
        <v>0</v>
      </c>
      <c r="BD566" s="1">
        <f>MAX($I566)</f>
        <v>0</v>
      </c>
      <c r="BE566" s="1">
        <f>MAX($J566)</f>
        <v>0</v>
      </c>
      <c r="BF566" s="1">
        <f>MAX($K566)</f>
        <v>0</v>
      </c>
      <c r="BG566" s="1">
        <f>MAX($M566)</f>
        <v>0</v>
      </c>
      <c r="BH566" s="1">
        <f>MAX($N566)</f>
        <v>0</v>
      </c>
      <c r="BI566" s="1">
        <f>MAX($P566)</f>
        <v>0</v>
      </c>
      <c r="BJ566" s="1">
        <f>MAX($Q566)</f>
        <v>0</v>
      </c>
      <c r="BK566" s="1">
        <f>MAX($R566)</f>
        <v>0</v>
      </c>
    </row>
    <row r="567" spans="1:63">
      <c r="A567" s="1" t="s">
        <v>81</v>
      </c>
      <c r="B567" s="1">
        <v>0</v>
      </c>
      <c r="C567" s="1">
        <v>0</v>
      </c>
      <c r="D567" s="1">
        <v>0</v>
      </c>
      <c r="E567" s="1">
        <v>0</v>
      </c>
      <c r="F567" s="1">
        <v>0</v>
      </c>
      <c r="G567" s="1">
        <v>0</v>
      </c>
      <c r="H567" s="1">
        <v>0</v>
      </c>
      <c r="I567" s="1">
        <v>0.021</v>
      </c>
      <c r="J567" s="1">
        <v>3000</v>
      </c>
      <c r="K567" s="1">
        <v>0</v>
      </c>
      <c r="L567" s="1" t="s">
        <v>503</v>
      </c>
      <c r="M567" s="1">
        <v>0</v>
      </c>
      <c r="N567" s="1">
        <v>0</v>
      </c>
      <c r="O567" s="1" t="s">
        <v>507</v>
      </c>
      <c r="P567" s="1">
        <v>1500</v>
      </c>
      <c r="Q567" s="1">
        <v>1</v>
      </c>
      <c r="R567" s="1">
        <v>0</v>
      </c>
      <c r="S567" s="1">
        <f>MIN($B567)</f>
        <v>0</v>
      </c>
      <c r="T567" s="1">
        <f>MIN($C567)</f>
        <v>0</v>
      </c>
      <c r="U567" s="1">
        <f>MIN($D567)</f>
        <v>0</v>
      </c>
      <c r="V567" s="1">
        <f>MIN($E567)</f>
        <v>0</v>
      </c>
      <c r="W567" s="1">
        <f>MIN($F567)</f>
        <v>0</v>
      </c>
      <c r="X567" s="1">
        <f>MIN($G567)</f>
        <v>0</v>
      </c>
      <c r="Y567" s="1">
        <f>MIN($H567)</f>
        <v>0</v>
      </c>
      <c r="Z567" s="1">
        <f>MIN($I567)</f>
        <v>0</v>
      </c>
      <c r="AA567" s="1">
        <f>MIN($J567)</f>
        <v>0</v>
      </c>
      <c r="AB567" s="1">
        <f>MIN($K567)</f>
        <v>0</v>
      </c>
      <c r="AC567" s="1">
        <f>MIN($M567)</f>
        <v>0</v>
      </c>
      <c r="AD567" s="1">
        <f>MIN($N567)</f>
        <v>0</v>
      </c>
      <c r="AE567" s="1">
        <f>MIN($P567)</f>
        <v>0</v>
      </c>
      <c r="AF567" s="1">
        <f>MIN($Q567)</f>
        <v>0</v>
      </c>
      <c r="AG567" s="1">
        <f>MIN($R567)</f>
        <v>0</v>
      </c>
      <c r="AH567" s="1">
        <f>MEDIAN($B567)</f>
        <v>0</v>
      </c>
      <c r="AI567" s="1">
        <f>MEDIAN($C567)</f>
        <v>0</v>
      </c>
      <c r="AJ567" s="1">
        <f>MEDIAN($D567)</f>
        <v>0</v>
      </c>
      <c r="AK567" s="1">
        <f>MEDIAN($E567)</f>
        <v>0</v>
      </c>
      <c r="AL567" s="1">
        <f>MEDIAN($F567)</f>
        <v>0</v>
      </c>
      <c r="AM567" s="1">
        <f>MEDIAN($G567)</f>
        <v>0</v>
      </c>
      <c r="AN567" s="1">
        <f>MEDIAN($H567)</f>
        <v>0</v>
      </c>
      <c r="AO567" s="1">
        <f>MEDIAN($I567)</f>
        <v>0</v>
      </c>
      <c r="AP567" s="1">
        <f>MEDIAN($J567)</f>
        <v>0</v>
      </c>
      <c r="AQ567" s="1">
        <f>MEDIAN($K567)</f>
        <v>0</v>
      </c>
      <c r="AR567" s="1">
        <f>MEDIAN($M567)</f>
        <v>0</v>
      </c>
      <c r="AS567" s="1">
        <f>MEDIAN($N567)</f>
        <v>0</v>
      </c>
      <c r="AT567" s="1">
        <f>MEDIAN($P567)</f>
        <v>0</v>
      </c>
      <c r="AU567" s="1">
        <f>MEDIAN($Q567)</f>
        <v>0</v>
      </c>
      <c r="AV567" s="1">
        <f>MEDIAN($R567)</f>
        <v>0</v>
      </c>
      <c r="AW567" s="1">
        <f>MAX($B567)</f>
        <v>0</v>
      </c>
      <c r="AX567" s="1">
        <f>MAX($C567)</f>
        <v>0</v>
      </c>
      <c r="AY567" s="1">
        <f>MAX($D567)</f>
        <v>0</v>
      </c>
      <c r="AZ567" s="1">
        <f>MAX($E567)</f>
        <v>0</v>
      </c>
      <c r="BA567" s="1">
        <f>MAX($F567)</f>
        <v>0</v>
      </c>
      <c r="BB567" s="1">
        <f>MAX($G567)</f>
        <v>0</v>
      </c>
      <c r="BC567" s="1">
        <f>MAX($H567)</f>
        <v>0</v>
      </c>
      <c r="BD567" s="1">
        <f>MAX($I567)</f>
        <v>0</v>
      </c>
      <c r="BE567" s="1">
        <f>MAX($J567)</f>
        <v>0</v>
      </c>
      <c r="BF567" s="1">
        <f>MAX($K567)</f>
        <v>0</v>
      </c>
      <c r="BG567" s="1">
        <f>MAX($M567)</f>
        <v>0</v>
      </c>
      <c r="BH567" s="1">
        <f>MAX($N567)</f>
        <v>0</v>
      </c>
      <c r="BI567" s="1">
        <f>MAX($P567)</f>
        <v>0</v>
      </c>
      <c r="BJ567" s="1">
        <f>MAX($Q567)</f>
        <v>0</v>
      </c>
      <c r="BK567" s="1">
        <f>MAX($R567)</f>
        <v>0</v>
      </c>
    </row>
    <row r="568" spans="1:63">
      <c r="A568" s="1" t="s">
        <v>82</v>
      </c>
      <c r="B568" s="1">
        <v>0</v>
      </c>
      <c r="C568" s="1">
        <v>0</v>
      </c>
      <c r="D568" s="1">
        <v>0</v>
      </c>
      <c r="E568" s="1">
        <v>0</v>
      </c>
      <c r="F568" s="1">
        <v>0</v>
      </c>
      <c r="G568" s="1">
        <v>0</v>
      </c>
      <c r="H568" s="1">
        <v>0</v>
      </c>
      <c r="I568" s="1">
        <v>0.019</v>
      </c>
      <c r="J568" s="1">
        <v>3000</v>
      </c>
      <c r="K568" s="1">
        <v>0</v>
      </c>
      <c r="L568" s="1" t="s">
        <v>503</v>
      </c>
      <c r="M568" s="1">
        <v>0</v>
      </c>
      <c r="N568" s="1">
        <v>0</v>
      </c>
      <c r="O568" s="1" t="s">
        <v>507</v>
      </c>
      <c r="P568" s="1">
        <v>1500</v>
      </c>
      <c r="Q568" s="1">
        <v>1</v>
      </c>
      <c r="R568" s="1">
        <v>0</v>
      </c>
      <c r="S568" s="1">
        <f>MIN($B568)</f>
        <v>0</v>
      </c>
      <c r="T568" s="1">
        <f>MIN($C568)</f>
        <v>0</v>
      </c>
      <c r="U568" s="1">
        <f>MIN($D568)</f>
        <v>0</v>
      </c>
      <c r="V568" s="1">
        <f>MIN($E568)</f>
        <v>0</v>
      </c>
      <c r="W568" s="1">
        <f>MIN($F568)</f>
        <v>0</v>
      </c>
      <c r="X568" s="1">
        <f>MIN($G568)</f>
        <v>0</v>
      </c>
      <c r="Y568" s="1">
        <f>MIN($H568)</f>
        <v>0</v>
      </c>
      <c r="Z568" s="1">
        <f>MIN($I568)</f>
        <v>0</v>
      </c>
      <c r="AA568" s="1">
        <f>MIN($J568)</f>
        <v>0</v>
      </c>
      <c r="AB568" s="1">
        <f>MIN($K568)</f>
        <v>0</v>
      </c>
      <c r="AC568" s="1">
        <f>MIN($M568)</f>
        <v>0</v>
      </c>
      <c r="AD568" s="1">
        <f>MIN($N568)</f>
        <v>0</v>
      </c>
      <c r="AE568" s="1">
        <f>MIN($P568)</f>
        <v>0</v>
      </c>
      <c r="AF568" s="1">
        <f>MIN($Q568)</f>
        <v>0</v>
      </c>
      <c r="AG568" s="1">
        <f>MIN($R568)</f>
        <v>0</v>
      </c>
      <c r="AH568" s="1">
        <f>MEDIAN($B568)</f>
        <v>0</v>
      </c>
      <c r="AI568" s="1">
        <f>MEDIAN($C568)</f>
        <v>0</v>
      </c>
      <c r="AJ568" s="1">
        <f>MEDIAN($D568)</f>
        <v>0</v>
      </c>
      <c r="AK568" s="1">
        <f>MEDIAN($E568)</f>
        <v>0</v>
      </c>
      <c r="AL568" s="1">
        <f>MEDIAN($F568)</f>
        <v>0</v>
      </c>
      <c r="AM568" s="1">
        <f>MEDIAN($G568)</f>
        <v>0</v>
      </c>
      <c r="AN568" s="1">
        <f>MEDIAN($H568)</f>
        <v>0</v>
      </c>
      <c r="AO568" s="1">
        <f>MEDIAN($I568)</f>
        <v>0</v>
      </c>
      <c r="AP568" s="1">
        <f>MEDIAN($J568)</f>
        <v>0</v>
      </c>
      <c r="AQ568" s="1">
        <f>MEDIAN($K568)</f>
        <v>0</v>
      </c>
      <c r="AR568" s="1">
        <f>MEDIAN($M568)</f>
        <v>0</v>
      </c>
      <c r="AS568" s="1">
        <f>MEDIAN($N568)</f>
        <v>0</v>
      </c>
      <c r="AT568" s="1">
        <f>MEDIAN($P568)</f>
        <v>0</v>
      </c>
      <c r="AU568" s="1">
        <f>MEDIAN($Q568)</f>
        <v>0</v>
      </c>
      <c r="AV568" s="1">
        <f>MEDIAN($R568)</f>
        <v>0</v>
      </c>
      <c r="AW568" s="1">
        <f>MAX($B568)</f>
        <v>0</v>
      </c>
      <c r="AX568" s="1">
        <f>MAX($C568)</f>
        <v>0</v>
      </c>
      <c r="AY568" s="1">
        <f>MAX($D568)</f>
        <v>0</v>
      </c>
      <c r="AZ568" s="1">
        <f>MAX($E568)</f>
        <v>0</v>
      </c>
      <c r="BA568" s="1">
        <f>MAX($F568)</f>
        <v>0</v>
      </c>
      <c r="BB568" s="1">
        <f>MAX($G568)</f>
        <v>0</v>
      </c>
      <c r="BC568" s="1">
        <f>MAX($H568)</f>
        <v>0</v>
      </c>
      <c r="BD568" s="1">
        <f>MAX($I568)</f>
        <v>0</v>
      </c>
      <c r="BE568" s="1">
        <f>MAX($J568)</f>
        <v>0</v>
      </c>
      <c r="BF568" s="1">
        <f>MAX($K568)</f>
        <v>0</v>
      </c>
      <c r="BG568" s="1">
        <f>MAX($M568)</f>
        <v>0</v>
      </c>
      <c r="BH568" s="1">
        <f>MAX($N568)</f>
        <v>0</v>
      </c>
      <c r="BI568" s="1">
        <f>MAX($P568)</f>
        <v>0</v>
      </c>
      <c r="BJ568" s="1">
        <f>MAX($Q568)</f>
        <v>0</v>
      </c>
      <c r="BK568" s="1">
        <f>MAX($R568)</f>
        <v>0</v>
      </c>
    </row>
    <row r="569" spans="1:63">
      <c r="A569" s="1" t="s">
        <v>83</v>
      </c>
      <c r="B569" s="1">
        <v>0</v>
      </c>
      <c r="C569" s="1">
        <v>0</v>
      </c>
      <c r="D569" s="1">
        <v>0</v>
      </c>
      <c r="E569" s="1">
        <v>0</v>
      </c>
      <c r="F569" s="1">
        <v>0</v>
      </c>
      <c r="G569" s="1">
        <v>0</v>
      </c>
      <c r="H569" s="1">
        <v>0</v>
      </c>
      <c r="I569" s="1">
        <v>0.019</v>
      </c>
      <c r="J569" s="1">
        <v>3000</v>
      </c>
      <c r="K569" s="1">
        <v>0</v>
      </c>
      <c r="L569" s="1" t="s">
        <v>503</v>
      </c>
      <c r="M569" s="1">
        <v>0</v>
      </c>
      <c r="N569" s="1">
        <v>0</v>
      </c>
      <c r="O569" s="1" t="s">
        <v>507</v>
      </c>
      <c r="P569" s="1">
        <v>1500</v>
      </c>
      <c r="Q569" s="1">
        <v>1</v>
      </c>
      <c r="R569" s="1">
        <v>0</v>
      </c>
      <c r="S569" s="1">
        <f>MIN($B569)</f>
        <v>0</v>
      </c>
      <c r="T569" s="1">
        <f>MIN($C569)</f>
        <v>0</v>
      </c>
      <c r="U569" s="1">
        <f>MIN($D569)</f>
        <v>0</v>
      </c>
      <c r="V569" s="1">
        <f>MIN($E569)</f>
        <v>0</v>
      </c>
      <c r="W569" s="1">
        <f>MIN($F569)</f>
        <v>0</v>
      </c>
      <c r="X569" s="1">
        <f>MIN($G569)</f>
        <v>0</v>
      </c>
      <c r="Y569" s="1">
        <f>MIN($H569)</f>
        <v>0</v>
      </c>
      <c r="Z569" s="1">
        <f>MIN($I569)</f>
        <v>0</v>
      </c>
      <c r="AA569" s="1">
        <f>MIN($J569)</f>
        <v>0</v>
      </c>
      <c r="AB569" s="1">
        <f>MIN($K569)</f>
        <v>0</v>
      </c>
      <c r="AC569" s="1">
        <f>MIN($M569)</f>
        <v>0</v>
      </c>
      <c r="AD569" s="1">
        <f>MIN($N569)</f>
        <v>0</v>
      </c>
      <c r="AE569" s="1">
        <f>MIN($P569)</f>
        <v>0</v>
      </c>
      <c r="AF569" s="1">
        <f>MIN($Q569)</f>
        <v>0</v>
      </c>
      <c r="AG569" s="1">
        <f>MIN($R569)</f>
        <v>0</v>
      </c>
      <c r="AH569" s="1">
        <f>MEDIAN($B569)</f>
        <v>0</v>
      </c>
      <c r="AI569" s="1">
        <f>MEDIAN($C569)</f>
        <v>0</v>
      </c>
      <c r="AJ569" s="1">
        <f>MEDIAN($D569)</f>
        <v>0</v>
      </c>
      <c r="AK569" s="1">
        <f>MEDIAN($E569)</f>
        <v>0</v>
      </c>
      <c r="AL569" s="1">
        <f>MEDIAN($F569)</f>
        <v>0</v>
      </c>
      <c r="AM569" s="1">
        <f>MEDIAN($G569)</f>
        <v>0</v>
      </c>
      <c r="AN569" s="1">
        <f>MEDIAN($H569)</f>
        <v>0</v>
      </c>
      <c r="AO569" s="1">
        <f>MEDIAN($I569)</f>
        <v>0</v>
      </c>
      <c r="AP569" s="1">
        <f>MEDIAN($J569)</f>
        <v>0</v>
      </c>
      <c r="AQ569" s="1">
        <f>MEDIAN($K569)</f>
        <v>0</v>
      </c>
      <c r="AR569" s="1">
        <f>MEDIAN($M569)</f>
        <v>0</v>
      </c>
      <c r="AS569" s="1">
        <f>MEDIAN($N569)</f>
        <v>0</v>
      </c>
      <c r="AT569" s="1">
        <f>MEDIAN($P569)</f>
        <v>0</v>
      </c>
      <c r="AU569" s="1">
        <f>MEDIAN($Q569)</f>
        <v>0</v>
      </c>
      <c r="AV569" s="1">
        <f>MEDIAN($R569)</f>
        <v>0</v>
      </c>
      <c r="AW569" s="1">
        <f>MAX($B569)</f>
        <v>0</v>
      </c>
      <c r="AX569" s="1">
        <f>MAX($C569)</f>
        <v>0</v>
      </c>
      <c r="AY569" s="1">
        <f>MAX($D569)</f>
        <v>0</v>
      </c>
      <c r="AZ569" s="1">
        <f>MAX($E569)</f>
        <v>0</v>
      </c>
      <c r="BA569" s="1">
        <f>MAX($F569)</f>
        <v>0</v>
      </c>
      <c r="BB569" s="1">
        <f>MAX($G569)</f>
        <v>0</v>
      </c>
      <c r="BC569" s="1">
        <f>MAX($H569)</f>
        <v>0</v>
      </c>
      <c r="BD569" s="1">
        <f>MAX($I569)</f>
        <v>0</v>
      </c>
      <c r="BE569" s="1">
        <f>MAX($J569)</f>
        <v>0</v>
      </c>
      <c r="BF569" s="1">
        <f>MAX($K569)</f>
        <v>0</v>
      </c>
      <c r="BG569" s="1">
        <f>MAX($M569)</f>
        <v>0</v>
      </c>
      <c r="BH569" s="1">
        <f>MAX($N569)</f>
        <v>0</v>
      </c>
      <c r="BI569" s="1">
        <f>MAX($P569)</f>
        <v>0</v>
      </c>
      <c r="BJ569" s="1">
        <f>MAX($Q569)</f>
        <v>0</v>
      </c>
      <c r="BK569" s="1">
        <f>MAX($R569)</f>
        <v>0</v>
      </c>
    </row>
    <row r="570" spans="1:63">
      <c r="A570" s="1" t="s">
        <v>84</v>
      </c>
      <c r="B570" s="1">
        <v>0</v>
      </c>
      <c r="C570" s="1">
        <v>0</v>
      </c>
      <c r="D570" s="1">
        <v>0</v>
      </c>
      <c r="E570" s="1">
        <v>0</v>
      </c>
      <c r="F570" s="1">
        <v>0</v>
      </c>
      <c r="G570" s="1">
        <v>0</v>
      </c>
      <c r="H570" s="1">
        <v>0</v>
      </c>
      <c r="I570" s="1">
        <v>0.019</v>
      </c>
      <c r="J570" s="1">
        <v>3000</v>
      </c>
      <c r="K570" s="1">
        <v>0</v>
      </c>
      <c r="L570" s="1" t="s">
        <v>503</v>
      </c>
      <c r="M570" s="1">
        <v>0</v>
      </c>
      <c r="N570" s="1">
        <v>0</v>
      </c>
      <c r="O570" s="1" t="s">
        <v>507</v>
      </c>
      <c r="P570" s="1">
        <v>1500</v>
      </c>
      <c r="Q570" s="1">
        <v>1</v>
      </c>
      <c r="R570" s="1">
        <v>0</v>
      </c>
      <c r="S570" s="1">
        <f>MIN($B570)</f>
        <v>0</v>
      </c>
      <c r="T570" s="1">
        <f>MIN($C570)</f>
        <v>0</v>
      </c>
      <c r="U570" s="1">
        <f>MIN($D570)</f>
        <v>0</v>
      </c>
      <c r="V570" s="1">
        <f>MIN($E570)</f>
        <v>0</v>
      </c>
      <c r="W570" s="1">
        <f>MIN($F570)</f>
        <v>0</v>
      </c>
      <c r="X570" s="1">
        <f>MIN($G570)</f>
        <v>0</v>
      </c>
      <c r="Y570" s="1">
        <f>MIN($H570)</f>
        <v>0</v>
      </c>
      <c r="Z570" s="1">
        <f>MIN($I570)</f>
        <v>0</v>
      </c>
      <c r="AA570" s="1">
        <f>MIN($J570)</f>
        <v>0</v>
      </c>
      <c r="AB570" s="1">
        <f>MIN($K570)</f>
        <v>0</v>
      </c>
      <c r="AC570" s="1">
        <f>MIN($M570)</f>
        <v>0</v>
      </c>
      <c r="AD570" s="1">
        <f>MIN($N570)</f>
        <v>0</v>
      </c>
      <c r="AE570" s="1">
        <f>MIN($P570)</f>
        <v>0</v>
      </c>
      <c r="AF570" s="1">
        <f>MIN($Q570)</f>
        <v>0</v>
      </c>
      <c r="AG570" s="1">
        <f>MIN($R570)</f>
        <v>0</v>
      </c>
      <c r="AH570" s="1">
        <f>MEDIAN($B570)</f>
        <v>0</v>
      </c>
      <c r="AI570" s="1">
        <f>MEDIAN($C570)</f>
        <v>0</v>
      </c>
      <c r="AJ570" s="1">
        <f>MEDIAN($D570)</f>
        <v>0</v>
      </c>
      <c r="AK570" s="1">
        <f>MEDIAN($E570)</f>
        <v>0</v>
      </c>
      <c r="AL570" s="1">
        <f>MEDIAN($F570)</f>
        <v>0</v>
      </c>
      <c r="AM570" s="1">
        <f>MEDIAN($G570)</f>
        <v>0</v>
      </c>
      <c r="AN570" s="1">
        <f>MEDIAN($H570)</f>
        <v>0</v>
      </c>
      <c r="AO570" s="1">
        <f>MEDIAN($I570)</f>
        <v>0</v>
      </c>
      <c r="AP570" s="1">
        <f>MEDIAN($J570)</f>
        <v>0</v>
      </c>
      <c r="AQ570" s="1">
        <f>MEDIAN($K570)</f>
        <v>0</v>
      </c>
      <c r="AR570" s="1">
        <f>MEDIAN($M570)</f>
        <v>0</v>
      </c>
      <c r="AS570" s="1">
        <f>MEDIAN($N570)</f>
        <v>0</v>
      </c>
      <c r="AT570" s="1">
        <f>MEDIAN($P570)</f>
        <v>0</v>
      </c>
      <c r="AU570" s="1">
        <f>MEDIAN($Q570)</f>
        <v>0</v>
      </c>
      <c r="AV570" s="1">
        <f>MEDIAN($R570)</f>
        <v>0</v>
      </c>
      <c r="AW570" s="1">
        <f>MAX($B570)</f>
        <v>0</v>
      </c>
      <c r="AX570" s="1">
        <f>MAX($C570)</f>
        <v>0</v>
      </c>
      <c r="AY570" s="1">
        <f>MAX($D570)</f>
        <v>0</v>
      </c>
      <c r="AZ570" s="1">
        <f>MAX($E570)</f>
        <v>0</v>
      </c>
      <c r="BA570" s="1">
        <f>MAX($F570)</f>
        <v>0</v>
      </c>
      <c r="BB570" s="1">
        <f>MAX($G570)</f>
        <v>0</v>
      </c>
      <c r="BC570" s="1">
        <f>MAX($H570)</f>
        <v>0</v>
      </c>
      <c r="BD570" s="1">
        <f>MAX($I570)</f>
        <v>0</v>
      </c>
      <c r="BE570" s="1">
        <f>MAX($J570)</f>
        <v>0</v>
      </c>
      <c r="BF570" s="1">
        <f>MAX($K570)</f>
        <v>0</v>
      </c>
      <c r="BG570" s="1">
        <f>MAX($M570)</f>
        <v>0</v>
      </c>
      <c r="BH570" s="1">
        <f>MAX($N570)</f>
        <v>0</v>
      </c>
      <c r="BI570" s="1">
        <f>MAX($P570)</f>
        <v>0</v>
      </c>
      <c r="BJ570" s="1">
        <f>MAX($Q570)</f>
        <v>0</v>
      </c>
      <c r="BK570" s="1">
        <f>MAX($R570)</f>
        <v>0</v>
      </c>
    </row>
    <row r="571" spans="1:63">
      <c r="A571" s="1" t="s">
        <v>85</v>
      </c>
      <c r="B571" s="1">
        <v>0</v>
      </c>
      <c r="C571" s="1">
        <v>0</v>
      </c>
      <c r="D571" s="1">
        <v>0</v>
      </c>
      <c r="E571" s="1">
        <v>0</v>
      </c>
      <c r="F571" s="1">
        <v>0</v>
      </c>
      <c r="G571" s="1">
        <v>0</v>
      </c>
      <c r="H571" s="1">
        <v>0</v>
      </c>
      <c r="I571" s="1">
        <v>0.019</v>
      </c>
      <c r="J571" s="1">
        <v>3000</v>
      </c>
      <c r="K571" s="1">
        <v>0</v>
      </c>
      <c r="L571" s="1" t="s">
        <v>503</v>
      </c>
      <c r="M571" s="1">
        <v>0</v>
      </c>
      <c r="N571" s="1">
        <v>0</v>
      </c>
      <c r="O571" s="1" t="s">
        <v>507</v>
      </c>
      <c r="P571" s="1">
        <v>1500</v>
      </c>
      <c r="Q571" s="1">
        <v>1</v>
      </c>
      <c r="R571" s="1">
        <v>0</v>
      </c>
      <c r="S571" s="1">
        <f>MIN($B571)</f>
        <v>0</v>
      </c>
      <c r="T571" s="1">
        <f>MIN($C571)</f>
        <v>0</v>
      </c>
      <c r="U571" s="1">
        <f>MIN($D571)</f>
        <v>0</v>
      </c>
      <c r="V571" s="1">
        <f>MIN($E571)</f>
        <v>0</v>
      </c>
      <c r="W571" s="1">
        <f>MIN($F571)</f>
        <v>0</v>
      </c>
      <c r="X571" s="1">
        <f>MIN($G571)</f>
        <v>0</v>
      </c>
      <c r="Y571" s="1">
        <f>MIN($H571)</f>
        <v>0</v>
      </c>
      <c r="Z571" s="1">
        <f>MIN($I571)</f>
        <v>0</v>
      </c>
      <c r="AA571" s="1">
        <f>MIN($J571)</f>
        <v>0</v>
      </c>
      <c r="AB571" s="1">
        <f>MIN($K571)</f>
        <v>0</v>
      </c>
      <c r="AC571" s="1">
        <f>MIN($M571)</f>
        <v>0</v>
      </c>
      <c r="AD571" s="1">
        <f>MIN($N571)</f>
        <v>0</v>
      </c>
      <c r="AE571" s="1">
        <f>MIN($P571)</f>
        <v>0</v>
      </c>
      <c r="AF571" s="1">
        <f>MIN($Q571)</f>
        <v>0</v>
      </c>
      <c r="AG571" s="1">
        <f>MIN($R571)</f>
        <v>0</v>
      </c>
      <c r="AH571" s="1">
        <f>MEDIAN($B571)</f>
        <v>0</v>
      </c>
      <c r="AI571" s="1">
        <f>MEDIAN($C571)</f>
        <v>0</v>
      </c>
      <c r="AJ571" s="1">
        <f>MEDIAN($D571)</f>
        <v>0</v>
      </c>
      <c r="AK571" s="1">
        <f>MEDIAN($E571)</f>
        <v>0</v>
      </c>
      <c r="AL571" s="1">
        <f>MEDIAN($F571)</f>
        <v>0</v>
      </c>
      <c r="AM571" s="1">
        <f>MEDIAN($G571)</f>
        <v>0</v>
      </c>
      <c r="AN571" s="1">
        <f>MEDIAN($H571)</f>
        <v>0</v>
      </c>
      <c r="AO571" s="1">
        <f>MEDIAN($I571)</f>
        <v>0</v>
      </c>
      <c r="AP571" s="1">
        <f>MEDIAN($J571)</f>
        <v>0</v>
      </c>
      <c r="AQ571" s="1">
        <f>MEDIAN($K571)</f>
        <v>0</v>
      </c>
      <c r="AR571" s="1">
        <f>MEDIAN($M571)</f>
        <v>0</v>
      </c>
      <c r="AS571" s="1">
        <f>MEDIAN($N571)</f>
        <v>0</v>
      </c>
      <c r="AT571" s="1">
        <f>MEDIAN($P571)</f>
        <v>0</v>
      </c>
      <c r="AU571" s="1">
        <f>MEDIAN($Q571)</f>
        <v>0</v>
      </c>
      <c r="AV571" s="1">
        <f>MEDIAN($R571)</f>
        <v>0</v>
      </c>
      <c r="AW571" s="1">
        <f>MAX($B571)</f>
        <v>0</v>
      </c>
      <c r="AX571" s="1">
        <f>MAX($C571)</f>
        <v>0</v>
      </c>
      <c r="AY571" s="1">
        <f>MAX($D571)</f>
        <v>0</v>
      </c>
      <c r="AZ571" s="1">
        <f>MAX($E571)</f>
        <v>0</v>
      </c>
      <c r="BA571" s="1">
        <f>MAX($F571)</f>
        <v>0</v>
      </c>
      <c r="BB571" s="1">
        <f>MAX($G571)</f>
        <v>0</v>
      </c>
      <c r="BC571" s="1">
        <f>MAX($H571)</f>
        <v>0</v>
      </c>
      <c r="BD571" s="1">
        <f>MAX($I571)</f>
        <v>0</v>
      </c>
      <c r="BE571" s="1">
        <f>MAX($J571)</f>
        <v>0</v>
      </c>
      <c r="BF571" s="1">
        <f>MAX($K571)</f>
        <v>0</v>
      </c>
      <c r="BG571" s="1">
        <f>MAX($M571)</f>
        <v>0</v>
      </c>
      <c r="BH571" s="1">
        <f>MAX($N571)</f>
        <v>0</v>
      </c>
      <c r="BI571" s="1">
        <f>MAX($P571)</f>
        <v>0</v>
      </c>
      <c r="BJ571" s="1">
        <f>MAX($Q571)</f>
        <v>0</v>
      </c>
      <c r="BK571" s="1">
        <f>MAX($R571)</f>
        <v>0</v>
      </c>
    </row>
    <row r="572" spans="1:63">
      <c r="A572" s="1" t="s">
        <v>86</v>
      </c>
      <c r="B572" s="1">
        <v>0</v>
      </c>
      <c r="C572" s="1">
        <v>0</v>
      </c>
      <c r="D572" s="1">
        <v>0</v>
      </c>
      <c r="E572" s="1">
        <v>0</v>
      </c>
      <c r="F572" s="1">
        <v>0</v>
      </c>
      <c r="G572" s="1">
        <v>0</v>
      </c>
      <c r="H572" s="1">
        <v>0</v>
      </c>
      <c r="I572" s="1">
        <v>0.021</v>
      </c>
      <c r="J572" s="1">
        <v>3000</v>
      </c>
      <c r="K572" s="1">
        <v>0</v>
      </c>
      <c r="L572" s="1" t="s">
        <v>503</v>
      </c>
      <c r="M572" s="1">
        <v>0</v>
      </c>
      <c r="N572" s="1">
        <v>0</v>
      </c>
      <c r="O572" s="1" t="s">
        <v>507</v>
      </c>
      <c r="P572" s="1">
        <v>1500</v>
      </c>
      <c r="Q572" s="1">
        <v>1</v>
      </c>
      <c r="R572" s="1">
        <v>0</v>
      </c>
      <c r="S572" s="1">
        <f>MIN($B572)</f>
        <v>0</v>
      </c>
      <c r="T572" s="1">
        <f>MIN($C572)</f>
        <v>0</v>
      </c>
      <c r="U572" s="1">
        <f>MIN($D572)</f>
        <v>0</v>
      </c>
      <c r="V572" s="1">
        <f>MIN($E572)</f>
        <v>0</v>
      </c>
      <c r="W572" s="1">
        <f>MIN($F572)</f>
        <v>0</v>
      </c>
      <c r="X572" s="1">
        <f>MIN($G572)</f>
        <v>0</v>
      </c>
      <c r="Y572" s="1">
        <f>MIN($H572)</f>
        <v>0</v>
      </c>
      <c r="Z572" s="1">
        <f>MIN($I572)</f>
        <v>0</v>
      </c>
      <c r="AA572" s="1">
        <f>MIN($J572)</f>
        <v>0</v>
      </c>
      <c r="AB572" s="1">
        <f>MIN($K572)</f>
        <v>0</v>
      </c>
      <c r="AC572" s="1">
        <f>MIN($M572)</f>
        <v>0</v>
      </c>
      <c r="AD572" s="1">
        <f>MIN($N572)</f>
        <v>0</v>
      </c>
      <c r="AE572" s="1">
        <f>MIN($P572)</f>
        <v>0</v>
      </c>
      <c r="AF572" s="1">
        <f>MIN($Q572)</f>
        <v>0</v>
      </c>
      <c r="AG572" s="1">
        <f>MIN($R572)</f>
        <v>0</v>
      </c>
      <c r="AH572" s="1">
        <f>MEDIAN($B572)</f>
        <v>0</v>
      </c>
      <c r="AI572" s="1">
        <f>MEDIAN($C572)</f>
        <v>0</v>
      </c>
      <c r="AJ572" s="1">
        <f>MEDIAN($D572)</f>
        <v>0</v>
      </c>
      <c r="AK572" s="1">
        <f>MEDIAN($E572)</f>
        <v>0</v>
      </c>
      <c r="AL572" s="1">
        <f>MEDIAN($F572)</f>
        <v>0</v>
      </c>
      <c r="AM572" s="1">
        <f>MEDIAN($G572)</f>
        <v>0</v>
      </c>
      <c r="AN572" s="1">
        <f>MEDIAN($H572)</f>
        <v>0</v>
      </c>
      <c r="AO572" s="1">
        <f>MEDIAN($I572)</f>
        <v>0</v>
      </c>
      <c r="AP572" s="1">
        <f>MEDIAN($J572)</f>
        <v>0</v>
      </c>
      <c r="AQ572" s="1">
        <f>MEDIAN($K572)</f>
        <v>0</v>
      </c>
      <c r="AR572" s="1">
        <f>MEDIAN($M572)</f>
        <v>0</v>
      </c>
      <c r="AS572" s="1">
        <f>MEDIAN($N572)</f>
        <v>0</v>
      </c>
      <c r="AT572" s="1">
        <f>MEDIAN($P572)</f>
        <v>0</v>
      </c>
      <c r="AU572" s="1">
        <f>MEDIAN($Q572)</f>
        <v>0</v>
      </c>
      <c r="AV572" s="1">
        <f>MEDIAN($R572)</f>
        <v>0</v>
      </c>
      <c r="AW572" s="1">
        <f>MAX($B572)</f>
        <v>0</v>
      </c>
      <c r="AX572" s="1">
        <f>MAX($C572)</f>
        <v>0</v>
      </c>
      <c r="AY572" s="1">
        <f>MAX($D572)</f>
        <v>0</v>
      </c>
      <c r="AZ572" s="1">
        <f>MAX($E572)</f>
        <v>0</v>
      </c>
      <c r="BA572" s="1">
        <f>MAX($F572)</f>
        <v>0</v>
      </c>
      <c r="BB572" s="1">
        <f>MAX($G572)</f>
        <v>0</v>
      </c>
      <c r="BC572" s="1">
        <f>MAX($H572)</f>
        <v>0</v>
      </c>
      <c r="BD572" s="1">
        <f>MAX($I572)</f>
        <v>0</v>
      </c>
      <c r="BE572" s="1">
        <f>MAX($J572)</f>
        <v>0</v>
      </c>
      <c r="BF572" s="1">
        <f>MAX($K572)</f>
        <v>0</v>
      </c>
      <c r="BG572" s="1">
        <f>MAX($M572)</f>
        <v>0</v>
      </c>
      <c r="BH572" s="1">
        <f>MAX($N572)</f>
        <v>0</v>
      </c>
      <c r="BI572" s="1">
        <f>MAX($P572)</f>
        <v>0</v>
      </c>
      <c r="BJ572" s="1">
        <f>MAX($Q572)</f>
        <v>0</v>
      </c>
      <c r="BK572" s="1">
        <f>MAX($R572)</f>
        <v>0</v>
      </c>
    </row>
    <row r="573" spans="1:63">
      <c r="A573" s="1" t="s">
        <v>87</v>
      </c>
      <c r="B573" s="1">
        <v>0</v>
      </c>
      <c r="C573" s="1">
        <v>0</v>
      </c>
      <c r="D573" s="1">
        <v>0</v>
      </c>
      <c r="E573" s="1">
        <v>0</v>
      </c>
      <c r="F573" s="1">
        <v>0</v>
      </c>
      <c r="G573" s="1">
        <v>0</v>
      </c>
      <c r="H573" s="1">
        <v>0</v>
      </c>
      <c r="I573" s="1">
        <v>0.017</v>
      </c>
      <c r="J573" s="1">
        <v>3000</v>
      </c>
      <c r="K573" s="1">
        <v>0</v>
      </c>
      <c r="L573" s="1" t="s">
        <v>503</v>
      </c>
      <c r="M573" s="1">
        <v>0</v>
      </c>
      <c r="N573" s="1">
        <v>0</v>
      </c>
      <c r="O573" s="1" t="s">
        <v>507</v>
      </c>
      <c r="P573" s="1">
        <v>1500</v>
      </c>
      <c r="Q573" s="1">
        <v>1</v>
      </c>
      <c r="R573" s="1">
        <v>0</v>
      </c>
      <c r="S573" s="1">
        <f>MIN($B573)</f>
        <v>0</v>
      </c>
      <c r="T573" s="1">
        <f>MIN($C573)</f>
        <v>0</v>
      </c>
      <c r="U573" s="1">
        <f>MIN($D573)</f>
        <v>0</v>
      </c>
      <c r="V573" s="1">
        <f>MIN($E573)</f>
        <v>0</v>
      </c>
      <c r="W573" s="1">
        <f>MIN($F573)</f>
        <v>0</v>
      </c>
      <c r="X573" s="1">
        <f>MIN($G573)</f>
        <v>0</v>
      </c>
      <c r="Y573" s="1">
        <f>MIN($H573)</f>
        <v>0</v>
      </c>
      <c r="Z573" s="1">
        <f>MIN($I573)</f>
        <v>0</v>
      </c>
      <c r="AA573" s="1">
        <f>MIN($J573)</f>
        <v>0</v>
      </c>
      <c r="AB573" s="1">
        <f>MIN($K573)</f>
        <v>0</v>
      </c>
      <c r="AC573" s="1">
        <f>MIN($M573)</f>
        <v>0</v>
      </c>
      <c r="AD573" s="1">
        <f>MIN($N573)</f>
        <v>0</v>
      </c>
      <c r="AE573" s="1">
        <f>MIN($P573)</f>
        <v>0</v>
      </c>
      <c r="AF573" s="1">
        <f>MIN($Q573)</f>
        <v>0</v>
      </c>
      <c r="AG573" s="1">
        <f>MIN($R573)</f>
        <v>0</v>
      </c>
      <c r="AH573" s="1">
        <f>MEDIAN($B573)</f>
        <v>0</v>
      </c>
      <c r="AI573" s="1">
        <f>MEDIAN($C573)</f>
        <v>0</v>
      </c>
      <c r="AJ573" s="1">
        <f>MEDIAN($D573)</f>
        <v>0</v>
      </c>
      <c r="AK573" s="1">
        <f>MEDIAN($E573)</f>
        <v>0</v>
      </c>
      <c r="AL573" s="1">
        <f>MEDIAN($F573)</f>
        <v>0</v>
      </c>
      <c r="AM573" s="1">
        <f>MEDIAN($G573)</f>
        <v>0</v>
      </c>
      <c r="AN573" s="1">
        <f>MEDIAN($H573)</f>
        <v>0</v>
      </c>
      <c r="AO573" s="1">
        <f>MEDIAN($I573)</f>
        <v>0</v>
      </c>
      <c r="AP573" s="1">
        <f>MEDIAN($J573)</f>
        <v>0</v>
      </c>
      <c r="AQ573" s="1">
        <f>MEDIAN($K573)</f>
        <v>0</v>
      </c>
      <c r="AR573" s="1">
        <f>MEDIAN($M573)</f>
        <v>0</v>
      </c>
      <c r="AS573" s="1">
        <f>MEDIAN($N573)</f>
        <v>0</v>
      </c>
      <c r="AT573" s="1">
        <f>MEDIAN($P573)</f>
        <v>0</v>
      </c>
      <c r="AU573" s="1">
        <f>MEDIAN($Q573)</f>
        <v>0</v>
      </c>
      <c r="AV573" s="1">
        <f>MEDIAN($R573)</f>
        <v>0</v>
      </c>
      <c r="AW573" s="1">
        <f>MAX($B573)</f>
        <v>0</v>
      </c>
      <c r="AX573" s="1">
        <f>MAX($C573)</f>
        <v>0</v>
      </c>
      <c r="AY573" s="1">
        <f>MAX($D573)</f>
        <v>0</v>
      </c>
      <c r="AZ573" s="1">
        <f>MAX($E573)</f>
        <v>0</v>
      </c>
      <c r="BA573" s="1">
        <f>MAX($F573)</f>
        <v>0</v>
      </c>
      <c r="BB573" s="1">
        <f>MAX($G573)</f>
        <v>0</v>
      </c>
      <c r="BC573" s="1">
        <f>MAX($H573)</f>
        <v>0</v>
      </c>
      <c r="BD573" s="1">
        <f>MAX($I573)</f>
        <v>0</v>
      </c>
      <c r="BE573" s="1">
        <f>MAX($J573)</f>
        <v>0</v>
      </c>
      <c r="BF573" s="1">
        <f>MAX($K573)</f>
        <v>0</v>
      </c>
      <c r="BG573" s="1">
        <f>MAX($M573)</f>
        <v>0</v>
      </c>
      <c r="BH573" s="1">
        <f>MAX($N573)</f>
        <v>0</v>
      </c>
      <c r="BI573" s="1">
        <f>MAX($P573)</f>
        <v>0</v>
      </c>
      <c r="BJ573" s="1">
        <f>MAX($Q573)</f>
        <v>0</v>
      </c>
      <c r="BK573" s="1">
        <f>MAX($R573)</f>
        <v>0</v>
      </c>
    </row>
    <row r="574" spans="1:63">
      <c r="A574" s="1" t="s">
        <v>88</v>
      </c>
      <c r="B574" s="1">
        <v>0</v>
      </c>
      <c r="C574" s="1">
        <v>0</v>
      </c>
      <c r="D574" s="1">
        <v>0</v>
      </c>
      <c r="E574" s="1">
        <v>0</v>
      </c>
      <c r="F574" s="1">
        <v>0</v>
      </c>
      <c r="G574" s="1">
        <v>0</v>
      </c>
      <c r="H574" s="1">
        <v>0</v>
      </c>
      <c r="I574" s="1">
        <v>0.019</v>
      </c>
      <c r="J574" s="1">
        <v>3000</v>
      </c>
      <c r="K574" s="1">
        <v>0</v>
      </c>
      <c r="L574" s="1" t="s">
        <v>503</v>
      </c>
      <c r="M574" s="1">
        <v>0</v>
      </c>
      <c r="N574" s="1">
        <v>0</v>
      </c>
      <c r="O574" s="1" t="s">
        <v>507</v>
      </c>
      <c r="P574" s="1">
        <v>1500</v>
      </c>
      <c r="Q574" s="1">
        <v>1</v>
      </c>
      <c r="R574" s="1">
        <v>0</v>
      </c>
      <c r="S574" s="1">
        <f>MIN($B574)</f>
        <v>0</v>
      </c>
      <c r="T574" s="1">
        <f>MIN($C574)</f>
        <v>0</v>
      </c>
      <c r="U574" s="1">
        <f>MIN($D574)</f>
        <v>0</v>
      </c>
      <c r="V574" s="1">
        <f>MIN($E574)</f>
        <v>0</v>
      </c>
      <c r="W574" s="1">
        <f>MIN($F574)</f>
        <v>0</v>
      </c>
      <c r="X574" s="1">
        <f>MIN($G574)</f>
        <v>0</v>
      </c>
      <c r="Y574" s="1">
        <f>MIN($H574)</f>
        <v>0</v>
      </c>
      <c r="Z574" s="1">
        <f>MIN($I574)</f>
        <v>0</v>
      </c>
      <c r="AA574" s="1">
        <f>MIN($J574)</f>
        <v>0</v>
      </c>
      <c r="AB574" s="1">
        <f>MIN($K574)</f>
        <v>0</v>
      </c>
      <c r="AC574" s="1">
        <f>MIN($M574)</f>
        <v>0</v>
      </c>
      <c r="AD574" s="1">
        <f>MIN($N574)</f>
        <v>0</v>
      </c>
      <c r="AE574" s="1">
        <f>MIN($P574)</f>
        <v>0</v>
      </c>
      <c r="AF574" s="1">
        <f>MIN($Q574)</f>
        <v>0</v>
      </c>
      <c r="AG574" s="1">
        <f>MIN($R574)</f>
        <v>0</v>
      </c>
      <c r="AH574" s="1">
        <f>MEDIAN($B574)</f>
        <v>0</v>
      </c>
      <c r="AI574" s="1">
        <f>MEDIAN($C574)</f>
        <v>0</v>
      </c>
      <c r="AJ574" s="1">
        <f>MEDIAN($D574)</f>
        <v>0</v>
      </c>
      <c r="AK574" s="1">
        <f>MEDIAN($E574)</f>
        <v>0</v>
      </c>
      <c r="AL574" s="1">
        <f>MEDIAN($F574)</f>
        <v>0</v>
      </c>
      <c r="AM574" s="1">
        <f>MEDIAN($G574)</f>
        <v>0</v>
      </c>
      <c r="AN574" s="1">
        <f>MEDIAN($H574)</f>
        <v>0</v>
      </c>
      <c r="AO574" s="1">
        <f>MEDIAN($I574)</f>
        <v>0</v>
      </c>
      <c r="AP574" s="1">
        <f>MEDIAN($J574)</f>
        <v>0</v>
      </c>
      <c r="AQ574" s="1">
        <f>MEDIAN($K574)</f>
        <v>0</v>
      </c>
      <c r="AR574" s="1">
        <f>MEDIAN($M574)</f>
        <v>0</v>
      </c>
      <c r="AS574" s="1">
        <f>MEDIAN($N574)</f>
        <v>0</v>
      </c>
      <c r="AT574" s="1">
        <f>MEDIAN($P574)</f>
        <v>0</v>
      </c>
      <c r="AU574" s="1">
        <f>MEDIAN($Q574)</f>
        <v>0</v>
      </c>
      <c r="AV574" s="1">
        <f>MEDIAN($R574)</f>
        <v>0</v>
      </c>
      <c r="AW574" s="1">
        <f>MAX($B574)</f>
        <v>0</v>
      </c>
      <c r="AX574" s="1">
        <f>MAX($C574)</f>
        <v>0</v>
      </c>
      <c r="AY574" s="1">
        <f>MAX($D574)</f>
        <v>0</v>
      </c>
      <c r="AZ574" s="1">
        <f>MAX($E574)</f>
        <v>0</v>
      </c>
      <c r="BA574" s="1">
        <f>MAX($F574)</f>
        <v>0</v>
      </c>
      <c r="BB574" s="1">
        <f>MAX($G574)</f>
        <v>0</v>
      </c>
      <c r="BC574" s="1">
        <f>MAX($H574)</f>
        <v>0</v>
      </c>
      <c r="BD574" s="1">
        <f>MAX($I574)</f>
        <v>0</v>
      </c>
      <c r="BE574" s="1">
        <f>MAX($J574)</f>
        <v>0</v>
      </c>
      <c r="BF574" s="1">
        <f>MAX($K574)</f>
        <v>0</v>
      </c>
      <c r="BG574" s="1">
        <f>MAX($M574)</f>
        <v>0</v>
      </c>
      <c r="BH574" s="1">
        <f>MAX($N574)</f>
        <v>0</v>
      </c>
      <c r="BI574" s="1">
        <f>MAX($P574)</f>
        <v>0</v>
      </c>
      <c r="BJ574" s="1">
        <f>MAX($Q574)</f>
        <v>0</v>
      </c>
      <c r="BK574" s="1">
        <f>MAX($R574)</f>
        <v>0</v>
      </c>
    </row>
    <row r="575" spans="1:63">
      <c r="A575" s="1" t="s">
        <v>89</v>
      </c>
      <c r="B575" s="1">
        <v>0</v>
      </c>
      <c r="C575" s="1">
        <v>0</v>
      </c>
      <c r="D575" s="1">
        <v>0</v>
      </c>
      <c r="E575" s="1">
        <v>0</v>
      </c>
      <c r="F575" s="1">
        <v>0</v>
      </c>
      <c r="G575" s="1">
        <v>0</v>
      </c>
      <c r="H575" s="1">
        <v>0</v>
      </c>
      <c r="I575" s="1">
        <v>0.019</v>
      </c>
      <c r="J575" s="1">
        <v>3000</v>
      </c>
      <c r="K575" s="1">
        <v>0</v>
      </c>
      <c r="L575" s="1" t="s">
        <v>503</v>
      </c>
      <c r="M575" s="1">
        <v>0</v>
      </c>
      <c r="N575" s="1">
        <v>0</v>
      </c>
      <c r="O575" s="1" t="s">
        <v>507</v>
      </c>
      <c r="P575" s="1">
        <v>1500</v>
      </c>
      <c r="Q575" s="1">
        <v>1</v>
      </c>
      <c r="R575" s="1">
        <v>0</v>
      </c>
      <c r="S575" s="1">
        <f>MIN($B575)</f>
        <v>0</v>
      </c>
      <c r="T575" s="1">
        <f>MIN($C575)</f>
        <v>0</v>
      </c>
      <c r="U575" s="1">
        <f>MIN($D575)</f>
        <v>0</v>
      </c>
      <c r="V575" s="1">
        <f>MIN($E575)</f>
        <v>0</v>
      </c>
      <c r="W575" s="1">
        <f>MIN($F575)</f>
        <v>0</v>
      </c>
      <c r="X575" s="1">
        <f>MIN($G575)</f>
        <v>0</v>
      </c>
      <c r="Y575" s="1">
        <f>MIN($H575)</f>
        <v>0</v>
      </c>
      <c r="Z575" s="1">
        <f>MIN($I575)</f>
        <v>0</v>
      </c>
      <c r="AA575" s="1">
        <f>MIN($J575)</f>
        <v>0</v>
      </c>
      <c r="AB575" s="1">
        <f>MIN($K575)</f>
        <v>0</v>
      </c>
      <c r="AC575" s="1">
        <f>MIN($M575)</f>
        <v>0</v>
      </c>
      <c r="AD575" s="1">
        <f>MIN($N575)</f>
        <v>0</v>
      </c>
      <c r="AE575" s="1">
        <f>MIN($P575)</f>
        <v>0</v>
      </c>
      <c r="AF575" s="1">
        <f>MIN($Q575)</f>
        <v>0</v>
      </c>
      <c r="AG575" s="1">
        <f>MIN($R575)</f>
        <v>0</v>
      </c>
      <c r="AH575" s="1">
        <f>MEDIAN($B575)</f>
        <v>0</v>
      </c>
      <c r="AI575" s="1">
        <f>MEDIAN($C575)</f>
        <v>0</v>
      </c>
      <c r="AJ575" s="1">
        <f>MEDIAN($D575)</f>
        <v>0</v>
      </c>
      <c r="AK575" s="1">
        <f>MEDIAN($E575)</f>
        <v>0</v>
      </c>
      <c r="AL575" s="1">
        <f>MEDIAN($F575)</f>
        <v>0</v>
      </c>
      <c r="AM575" s="1">
        <f>MEDIAN($G575)</f>
        <v>0</v>
      </c>
      <c r="AN575" s="1">
        <f>MEDIAN($H575)</f>
        <v>0</v>
      </c>
      <c r="AO575" s="1">
        <f>MEDIAN($I575)</f>
        <v>0</v>
      </c>
      <c r="AP575" s="1">
        <f>MEDIAN($J575)</f>
        <v>0</v>
      </c>
      <c r="AQ575" s="1">
        <f>MEDIAN($K575)</f>
        <v>0</v>
      </c>
      <c r="AR575" s="1">
        <f>MEDIAN($M575)</f>
        <v>0</v>
      </c>
      <c r="AS575" s="1">
        <f>MEDIAN($N575)</f>
        <v>0</v>
      </c>
      <c r="AT575" s="1">
        <f>MEDIAN($P575)</f>
        <v>0</v>
      </c>
      <c r="AU575" s="1">
        <f>MEDIAN($Q575)</f>
        <v>0</v>
      </c>
      <c r="AV575" s="1">
        <f>MEDIAN($R575)</f>
        <v>0</v>
      </c>
      <c r="AW575" s="1">
        <f>MAX($B575)</f>
        <v>0</v>
      </c>
      <c r="AX575" s="1">
        <f>MAX($C575)</f>
        <v>0</v>
      </c>
      <c r="AY575" s="1">
        <f>MAX($D575)</f>
        <v>0</v>
      </c>
      <c r="AZ575" s="1">
        <f>MAX($E575)</f>
        <v>0</v>
      </c>
      <c r="BA575" s="1">
        <f>MAX($F575)</f>
        <v>0</v>
      </c>
      <c r="BB575" s="1">
        <f>MAX($G575)</f>
        <v>0</v>
      </c>
      <c r="BC575" s="1">
        <f>MAX($H575)</f>
        <v>0</v>
      </c>
      <c r="BD575" s="1">
        <f>MAX($I575)</f>
        <v>0</v>
      </c>
      <c r="BE575" s="1">
        <f>MAX($J575)</f>
        <v>0</v>
      </c>
      <c r="BF575" s="1">
        <f>MAX($K575)</f>
        <v>0</v>
      </c>
      <c r="BG575" s="1">
        <f>MAX($M575)</f>
        <v>0</v>
      </c>
      <c r="BH575" s="1">
        <f>MAX($N575)</f>
        <v>0</v>
      </c>
      <c r="BI575" s="1">
        <f>MAX($P575)</f>
        <v>0</v>
      </c>
      <c r="BJ575" s="1">
        <f>MAX($Q575)</f>
        <v>0</v>
      </c>
      <c r="BK575" s="1">
        <f>MAX($R575)</f>
        <v>0</v>
      </c>
    </row>
    <row r="576" spans="1:63">
      <c r="A576" s="1" t="s">
        <v>90</v>
      </c>
      <c r="B576" s="1">
        <v>0</v>
      </c>
      <c r="C576" s="1">
        <v>0</v>
      </c>
      <c r="D576" s="1">
        <v>0</v>
      </c>
      <c r="E576" s="1">
        <v>0</v>
      </c>
      <c r="F576" s="1">
        <v>0</v>
      </c>
      <c r="G576" s="1">
        <v>0</v>
      </c>
      <c r="H576" s="1">
        <v>0</v>
      </c>
      <c r="I576" s="1">
        <v>0.019</v>
      </c>
      <c r="J576" s="1">
        <v>3000</v>
      </c>
      <c r="K576" s="1">
        <v>0</v>
      </c>
      <c r="L576" s="1" t="s">
        <v>503</v>
      </c>
      <c r="M576" s="1">
        <v>0</v>
      </c>
      <c r="N576" s="1">
        <v>0</v>
      </c>
      <c r="O576" s="1" t="s">
        <v>507</v>
      </c>
      <c r="P576" s="1">
        <v>1500</v>
      </c>
      <c r="Q576" s="1">
        <v>1</v>
      </c>
      <c r="R576" s="1">
        <v>0</v>
      </c>
      <c r="S576" s="1">
        <f>MIN($B576)</f>
        <v>0</v>
      </c>
      <c r="T576" s="1">
        <f>MIN($C576)</f>
        <v>0</v>
      </c>
      <c r="U576" s="1">
        <f>MIN($D576)</f>
        <v>0</v>
      </c>
      <c r="V576" s="1">
        <f>MIN($E576)</f>
        <v>0</v>
      </c>
      <c r="W576" s="1">
        <f>MIN($F576)</f>
        <v>0</v>
      </c>
      <c r="X576" s="1">
        <f>MIN($G576)</f>
        <v>0</v>
      </c>
      <c r="Y576" s="1">
        <f>MIN($H576)</f>
        <v>0</v>
      </c>
      <c r="Z576" s="1">
        <f>MIN($I576)</f>
        <v>0</v>
      </c>
      <c r="AA576" s="1">
        <f>MIN($J576)</f>
        <v>0</v>
      </c>
      <c r="AB576" s="1">
        <f>MIN($K576)</f>
        <v>0</v>
      </c>
      <c r="AC576" s="1">
        <f>MIN($M576)</f>
        <v>0</v>
      </c>
      <c r="AD576" s="1">
        <f>MIN($N576)</f>
        <v>0</v>
      </c>
      <c r="AE576" s="1">
        <f>MIN($P576)</f>
        <v>0</v>
      </c>
      <c r="AF576" s="1">
        <f>MIN($Q576)</f>
        <v>0</v>
      </c>
      <c r="AG576" s="1">
        <f>MIN($R576)</f>
        <v>0</v>
      </c>
      <c r="AH576" s="1">
        <f>MEDIAN($B576)</f>
        <v>0</v>
      </c>
      <c r="AI576" s="1">
        <f>MEDIAN($C576)</f>
        <v>0</v>
      </c>
      <c r="AJ576" s="1">
        <f>MEDIAN($D576)</f>
        <v>0</v>
      </c>
      <c r="AK576" s="1">
        <f>MEDIAN($E576)</f>
        <v>0</v>
      </c>
      <c r="AL576" s="1">
        <f>MEDIAN($F576)</f>
        <v>0</v>
      </c>
      <c r="AM576" s="1">
        <f>MEDIAN($G576)</f>
        <v>0</v>
      </c>
      <c r="AN576" s="1">
        <f>MEDIAN($H576)</f>
        <v>0</v>
      </c>
      <c r="AO576" s="1">
        <f>MEDIAN($I576)</f>
        <v>0</v>
      </c>
      <c r="AP576" s="1">
        <f>MEDIAN($J576)</f>
        <v>0</v>
      </c>
      <c r="AQ576" s="1">
        <f>MEDIAN($K576)</f>
        <v>0</v>
      </c>
      <c r="AR576" s="1">
        <f>MEDIAN($M576)</f>
        <v>0</v>
      </c>
      <c r="AS576" s="1">
        <f>MEDIAN($N576)</f>
        <v>0</v>
      </c>
      <c r="AT576" s="1">
        <f>MEDIAN($P576)</f>
        <v>0</v>
      </c>
      <c r="AU576" s="1">
        <f>MEDIAN($Q576)</f>
        <v>0</v>
      </c>
      <c r="AV576" s="1">
        <f>MEDIAN($R576)</f>
        <v>0</v>
      </c>
      <c r="AW576" s="1">
        <f>MAX($B576)</f>
        <v>0</v>
      </c>
      <c r="AX576" s="1">
        <f>MAX($C576)</f>
        <v>0</v>
      </c>
      <c r="AY576" s="1">
        <f>MAX($D576)</f>
        <v>0</v>
      </c>
      <c r="AZ576" s="1">
        <f>MAX($E576)</f>
        <v>0</v>
      </c>
      <c r="BA576" s="1">
        <f>MAX($F576)</f>
        <v>0</v>
      </c>
      <c r="BB576" s="1">
        <f>MAX($G576)</f>
        <v>0</v>
      </c>
      <c r="BC576" s="1">
        <f>MAX($H576)</f>
        <v>0</v>
      </c>
      <c r="BD576" s="1">
        <f>MAX($I576)</f>
        <v>0</v>
      </c>
      <c r="BE576" s="1">
        <f>MAX($J576)</f>
        <v>0</v>
      </c>
      <c r="BF576" s="1">
        <f>MAX($K576)</f>
        <v>0</v>
      </c>
      <c r="BG576" s="1">
        <f>MAX($M576)</f>
        <v>0</v>
      </c>
      <c r="BH576" s="1">
        <f>MAX($N576)</f>
        <v>0</v>
      </c>
      <c r="BI576" s="1">
        <f>MAX($P576)</f>
        <v>0</v>
      </c>
      <c r="BJ576" s="1">
        <f>MAX($Q576)</f>
        <v>0</v>
      </c>
      <c r="BK576" s="1">
        <f>MAX($R576)</f>
        <v>0</v>
      </c>
    </row>
    <row r="577" spans="1:63">
      <c r="A577" s="1" t="s">
        <v>91</v>
      </c>
      <c r="B577" s="1">
        <v>0</v>
      </c>
      <c r="C577" s="1">
        <v>0</v>
      </c>
      <c r="D577" s="1">
        <v>0</v>
      </c>
      <c r="E577" s="1">
        <v>0</v>
      </c>
      <c r="F577" s="1">
        <v>0</v>
      </c>
      <c r="G577" s="1">
        <v>0</v>
      </c>
      <c r="H577" s="1">
        <v>0</v>
      </c>
      <c r="I577" s="1">
        <v>0.019</v>
      </c>
      <c r="J577" s="1">
        <v>3000</v>
      </c>
      <c r="K577" s="1">
        <v>0</v>
      </c>
      <c r="L577" s="1" t="s">
        <v>503</v>
      </c>
      <c r="M577" s="1">
        <v>0</v>
      </c>
      <c r="N577" s="1">
        <v>0</v>
      </c>
      <c r="O577" s="1" t="s">
        <v>507</v>
      </c>
      <c r="P577" s="1">
        <v>1500</v>
      </c>
      <c r="Q577" s="1">
        <v>1</v>
      </c>
      <c r="R577" s="1">
        <v>0</v>
      </c>
      <c r="S577" s="1">
        <f>MIN($B577)</f>
        <v>0</v>
      </c>
      <c r="T577" s="1">
        <f>MIN($C577)</f>
        <v>0</v>
      </c>
      <c r="U577" s="1">
        <f>MIN($D577)</f>
        <v>0</v>
      </c>
      <c r="V577" s="1">
        <f>MIN($E577)</f>
        <v>0</v>
      </c>
      <c r="W577" s="1">
        <f>MIN($F577)</f>
        <v>0</v>
      </c>
      <c r="X577" s="1">
        <f>MIN($G577)</f>
        <v>0</v>
      </c>
      <c r="Y577" s="1">
        <f>MIN($H577)</f>
        <v>0</v>
      </c>
      <c r="Z577" s="1">
        <f>MIN($I577)</f>
        <v>0</v>
      </c>
      <c r="AA577" s="1">
        <f>MIN($J577)</f>
        <v>0</v>
      </c>
      <c r="AB577" s="1">
        <f>MIN($K577)</f>
        <v>0</v>
      </c>
      <c r="AC577" s="1">
        <f>MIN($M577)</f>
        <v>0</v>
      </c>
      <c r="AD577" s="1">
        <f>MIN($N577)</f>
        <v>0</v>
      </c>
      <c r="AE577" s="1">
        <f>MIN($P577)</f>
        <v>0</v>
      </c>
      <c r="AF577" s="1">
        <f>MIN($Q577)</f>
        <v>0</v>
      </c>
      <c r="AG577" s="1">
        <f>MIN($R577)</f>
        <v>0</v>
      </c>
      <c r="AH577" s="1">
        <f>MEDIAN($B577)</f>
        <v>0</v>
      </c>
      <c r="AI577" s="1">
        <f>MEDIAN($C577)</f>
        <v>0</v>
      </c>
      <c r="AJ577" s="1">
        <f>MEDIAN($D577)</f>
        <v>0</v>
      </c>
      <c r="AK577" s="1">
        <f>MEDIAN($E577)</f>
        <v>0</v>
      </c>
      <c r="AL577" s="1">
        <f>MEDIAN($F577)</f>
        <v>0</v>
      </c>
      <c r="AM577" s="1">
        <f>MEDIAN($G577)</f>
        <v>0</v>
      </c>
      <c r="AN577" s="1">
        <f>MEDIAN($H577)</f>
        <v>0</v>
      </c>
      <c r="AO577" s="1">
        <f>MEDIAN($I577)</f>
        <v>0</v>
      </c>
      <c r="AP577" s="1">
        <f>MEDIAN($J577)</f>
        <v>0</v>
      </c>
      <c r="AQ577" s="1">
        <f>MEDIAN($K577)</f>
        <v>0</v>
      </c>
      <c r="AR577" s="1">
        <f>MEDIAN($M577)</f>
        <v>0</v>
      </c>
      <c r="AS577" s="1">
        <f>MEDIAN($N577)</f>
        <v>0</v>
      </c>
      <c r="AT577" s="1">
        <f>MEDIAN($P577)</f>
        <v>0</v>
      </c>
      <c r="AU577" s="1">
        <f>MEDIAN($Q577)</f>
        <v>0</v>
      </c>
      <c r="AV577" s="1">
        <f>MEDIAN($R577)</f>
        <v>0</v>
      </c>
      <c r="AW577" s="1">
        <f>MAX($B577)</f>
        <v>0</v>
      </c>
      <c r="AX577" s="1">
        <f>MAX($C577)</f>
        <v>0</v>
      </c>
      <c r="AY577" s="1">
        <f>MAX($D577)</f>
        <v>0</v>
      </c>
      <c r="AZ577" s="1">
        <f>MAX($E577)</f>
        <v>0</v>
      </c>
      <c r="BA577" s="1">
        <f>MAX($F577)</f>
        <v>0</v>
      </c>
      <c r="BB577" s="1">
        <f>MAX($G577)</f>
        <v>0</v>
      </c>
      <c r="BC577" s="1">
        <f>MAX($H577)</f>
        <v>0</v>
      </c>
      <c r="BD577" s="1">
        <f>MAX($I577)</f>
        <v>0</v>
      </c>
      <c r="BE577" s="1">
        <f>MAX($J577)</f>
        <v>0</v>
      </c>
      <c r="BF577" s="1">
        <f>MAX($K577)</f>
        <v>0</v>
      </c>
      <c r="BG577" s="1">
        <f>MAX($M577)</f>
        <v>0</v>
      </c>
      <c r="BH577" s="1">
        <f>MAX($N577)</f>
        <v>0</v>
      </c>
      <c r="BI577" s="1">
        <f>MAX($P577)</f>
        <v>0</v>
      </c>
      <c r="BJ577" s="1">
        <f>MAX($Q577)</f>
        <v>0</v>
      </c>
      <c r="BK577" s="1">
        <f>MAX($R577)</f>
        <v>0</v>
      </c>
    </row>
    <row r="578" spans="1:63">
      <c r="A578" s="1" t="s">
        <v>92</v>
      </c>
      <c r="B578" s="1">
        <v>0</v>
      </c>
      <c r="C578" s="1">
        <v>0</v>
      </c>
      <c r="D578" s="1">
        <v>0</v>
      </c>
      <c r="E578" s="1">
        <v>0</v>
      </c>
      <c r="F578" s="1">
        <v>0</v>
      </c>
      <c r="G578" s="1">
        <v>0</v>
      </c>
      <c r="H578" s="1">
        <v>0</v>
      </c>
      <c r="I578" s="1">
        <v>0.019</v>
      </c>
      <c r="J578" s="1">
        <v>3000</v>
      </c>
      <c r="K578" s="1">
        <v>0</v>
      </c>
      <c r="L578" s="1" t="s">
        <v>503</v>
      </c>
      <c r="M578" s="1">
        <v>0</v>
      </c>
      <c r="N578" s="1">
        <v>0</v>
      </c>
      <c r="O578" s="1" t="s">
        <v>507</v>
      </c>
      <c r="P578" s="1">
        <v>1500</v>
      </c>
      <c r="Q578" s="1">
        <v>1</v>
      </c>
      <c r="R578" s="1">
        <v>0</v>
      </c>
      <c r="S578" s="1">
        <f>MIN($B578)</f>
        <v>0</v>
      </c>
      <c r="T578" s="1">
        <f>MIN($C578)</f>
        <v>0</v>
      </c>
      <c r="U578" s="1">
        <f>MIN($D578)</f>
        <v>0</v>
      </c>
      <c r="V578" s="1">
        <f>MIN($E578)</f>
        <v>0</v>
      </c>
      <c r="W578" s="1">
        <f>MIN($F578)</f>
        <v>0</v>
      </c>
      <c r="X578" s="1">
        <f>MIN($G578)</f>
        <v>0</v>
      </c>
      <c r="Y578" s="1">
        <f>MIN($H578)</f>
        <v>0</v>
      </c>
      <c r="Z578" s="1">
        <f>MIN($I578)</f>
        <v>0</v>
      </c>
      <c r="AA578" s="1">
        <f>MIN($J578)</f>
        <v>0</v>
      </c>
      <c r="AB578" s="1">
        <f>MIN($K578)</f>
        <v>0</v>
      </c>
      <c r="AC578" s="1">
        <f>MIN($M578)</f>
        <v>0</v>
      </c>
      <c r="AD578" s="1">
        <f>MIN($N578)</f>
        <v>0</v>
      </c>
      <c r="AE578" s="1">
        <f>MIN($P578)</f>
        <v>0</v>
      </c>
      <c r="AF578" s="1">
        <f>MIN($Q578)</f>
        <v>0</v>
      </c>
      <c r="AG578" s="1">
        <f>MIN($R578)</f>
        <v>0</v>
      </c>
      <c r="AH578" s="1">
        <f>MEDIAN($B578)</f>
        <v>0</v>
      </c>
      <c r="AI578" s="1">
        <f>MEDIAN($C578)</f>
        <v>0</v>
      </c>
      <c r="AJ578" s="1">
        <f>MEDIAN($D578)</f>
        <v>0</v>
      </c>
      <c r="AK578" s="1">
        <f>MEDIAN($E578)</f>
        <v>0</v>
      </c>
      <c r="AL578" s="1">
        <f>MEDIAN($F578)</f>
        <v>0</v>
      </c>
      <c r="AM578" s="1">
        <f>MEDIAN($G578)</f>
        <v>0</v>
      </c>
      <c r="AN578" s="1">
        <f>MEDIAN($H578)</f>
        <v>0</v>
      </c>
      <c r="AO578" s="1">
        <f>MEDIAN($I578)</f>
        <v>0</v>
      </c>
      <c r="AP578" s="1">
        <f>MEDIAN($J578)</f>
        <v>0</v>
      </c>
      <c r="AQ578" s="1">
        <f>MEDIAN($K578)</f>
        <v>0</v>
      </c>
      <c r="AR578" s="1">
        <f>MEDIAN($M578)</f>
        <v>0</v>
      </c>
      <c r="AS578" s="1">
        <f>MEDIAN($N578)</f>
        <v>0</v>
      </c>
      <c r="AT578" s="1">
        <f>MEDIAN($P578)</f>
        <v>0</v>
      </c>
      <c r="AU578" s="1">
        <f>MEDIAN($Q578)</f>
        <v>0</v>
      </c>
      <c r="AV578" s="1">
        <f>MEDIAN($R578)</f>
        <v>0</v>
      </c>
      <c r="AW578" s="1">
        <f>MAX($B578)</f>
        <v>0</v>
      </c>
      <c r="AX578" s="1">
        <f>MAX($C578)</f>
        <v>0</v>
      </c>
      <c r="AY578" s="1">
        <f>MAX($D578)</f>
        <v>0</v>
      </c>
      <c r="AZ578" s="1">
        <f>MAX($E578)</f>
        <v>0</v>
      </c>
      <c r="BA578" s="1">
        <f>MAX($F578)</f>
        <v>0</v>
      </c>
      <c r="BB578" s="1">
        <f>MAX($G578)</f>
        <v>0</v>
      </c>
      <c r="BC578" s="1">
        <f>MAX($H578)</f>
        <v>0</v>
      </c>
      <c r="BD578" s="1">
        <f>MAX($I578)</f>
        <v>0</v>
      </c>
      <c r="BE578" s="1">
        <f>MAX($J578)</f>
        <v>0</v>
      </c>
      <c r="BF578" s="1">
        <f>MAX($K578)</f>
        <v>0</v>
      </c>
      <c r="BG578" s="1">
        <f>MAX($M578)</f>
        <v>0</v>
      </c>
      <c r="BH578" s="1">
        <f>MAX($N578)</f>
        <v>0</v>
      </c>
      <c r="BI578" s="1">
        <f>MAX($P578)</f>
        <v>0</v>
      </c>
      <c r="BJ578" s="1">
        <f>MAX($Q578)</f>
        <v>0</v>
      </c>
      <c r="BK578" s="1">
        <f>MAX($R578)</f>
        <v>0</v>
      </c>
    </row>
    <row r="579" spans="1:63">
      <c r="A579" s="1" t="s">
        <v>93</v>
      </c>
      <c r="B579" s="1">
        <v>0</v>
      </c>
      <c r="C579" s="1">
        <v>0</v>
      </c>
      <c r="D579" s="1">
        <v>0</v>
      </c>
      <c r="E579" s="1">
        <v>0</v>
      </c>
      <c r="F579" s="1">
        <v>0</v>
      </c>
      <c r="G579" s="1">
        <v>0</v>
      </c>
      <c r="H579" s="1">
        <v>0</v>
      </c>
      <c r="I579" s="1">
        <v>0.019</v>
      </c>
      <c r="J579" s="1">
        <v>3000</v>
      </c>
      <c r="K579" s="1">
        <v>0</v>
      </c>
      <c r="L579" s="1" t="s">
        <v>503</v>
      </c>
      <c r="M579" s="1">
        <v>0</v>
      </c>
      <c r="N579" s="1">
        <v>0</v>
      </c>
      <c r="O579" s="1" t="s">
        <v>507</v>
      </c>
      <c r="P579" s="1">
        <v>1500</v>
      </c>
      <c r="Q579" s="1">
        <v>1</v>
      </c>
      <c r="R579" s="1">
        <v>0</v>
      </c>
      <c r="S579" s="1">
        <f>MIN($B579)</f>
        <v>0</v>
      </c>
      <c r="T579" s="1">
        <f>MIN($C579)</f>
        <v>0</v>
      </c>
      <c r="U579" s="1">
        <f>MIN($D579)</f>
        <v>0</v>
      </c>
      <c r="V579" s="1">
        <f>MIN($E579)</f>
        <v>0</v>
      </c>
      <c r="W579" s="1">
        <f>MIN($F579)</f>
        <v>0</v>
      </c>
      <c r="X579" s="1">
        <f>MIN($G579)</f>
        <v>0</v>
      </c>
      <c r="Y579" s="1">
        <f>MIN($H579)</f>
        <v>0</v>
      </c>
      <c r="Z579" s="1">
        <f>MIN($I579)</f>
        <v>0</v>
      </c>
      <c r="AA579" s="1">
        <f>MIN($J579)</f>
        <v>0</v>
      </c>
      <c r="AB579" s="1">
        <f>MIN($K579)</f>
        <v>0</v>
      </c>
      <c r="AC579" s="1">
        <f>MIN($M579)</f>
        <v>0</v>
      </c>
      <c r="AD579" s="1">
        <f>MIN($N579)</f>
        <v>0</v>
      </c>
      <c r="AE579" s="1">
        <f>MIN($P579)</f>
        <v>0</v>
      </c>
      <c r="AF579" s="1">
        <f>MIN($Q579)</f>
        <v>0</v>
      </c>
      <c r="AG579" s="1">
        <f>MIN($R579)</f>
        <v>0</v>
      </c>
      <c r="AH579" s="1">
        <f>MEDIAN($B579)</f>
        <v>0</v>
      </c>
      <c r="AI579" s="1">
        <f>MEDIAN($C579)</f>
        <v>0</v>
      </c>
      <c r="AJ579" s="1">
        <f>MEDIAN($D579)</f>
        <v>0</v>
      </c>
      <c r="AK579" s="1">
        <f>MEDIAN($E579)</f>
        <v>0</v>
      </c>
      <c r="AL579" s="1">
        <f>MEDIAN($F579)</f>
        <v>0</v>
      </c>
      <c r="AM579" s="1">
        <f>MEDIAN($G579)</f>
        <v>0</v>
      </c>
      <c r="AN579" s="1">
        <f>MEDIAN($H579)</f>
        <v>0</v>
      </c>
      <c r="AO579" s="1">
        <f>MEDIAN($I579)</f>
        <v>0</v>
      </c>
      <c r="AP579" s="1">
        <f>MEDIAN($J579)</f>
        <v>0</v>
      </c>
      <c r="AQ579" s="1">
        <f>MEDIAN($K579)</f>
        <v>0</v>
      </c>
      <c r="AR579" s="1">
        <f>MEDIAN($M579)</f>
        <v>0</v>
      </c>
      <c r="AS579" s="1">
        <f>MEDIAN($N579)</f>
        <v>0</v>
      </c>
      <c r="AT579" s="1">
        <f>MEDIAN($P579)</f>
        <v>0</v>
      </c>
      <c r="AU579" s="1">
        <f>MEDIAN($Q579)</f>
        <v>0</v>
      </c>
      <c r="AV579" s="1">
        <f>MEDIAN($R579)</f>
        <v>0</v>
      </c>
      <c r="AW579" s="1">
        <f>MAX($B579)</f>
        <v>0</v>
      </c>
      <c r="AX579" s="1">
        <f>MAX($C579)</f>
        <v>0</v>
      </c>
      <c r="AY579" s="1">
        <f>MAX($D579)</f>
        <v>0</v>
      </c>
      <c r="AZ579" s="1">
        <f>MAX($E579)</f>
        <v>0</v>
      </c>
      <c r="BA579" s="1">
        <f>MAX($F579)</f>
        <v>0</v>
      </c>
      <c r="BB579" s="1">
        <f>MAX($G579)</f>
        <v>0</v>
      </c>
      <c r="BC579" s="1">
        <f>MAX($H579)</f>
        <v>0</v>
      </c>
      <c r="BD579" s="1">
        <f>MAX($I579)</f>
        <v>0</v>
      </c>
      <c r="BE579" s="1">
        <f>MAX($J579)</f>
        <v>0</v>
      </c>
      <c r="BF579" s="1">
        <f>MAX($K579)</f>
        <v>0</v>
      </c>
      <c r="BG579" s="1">
        <f>MAX($M579)</f>
        <v>0</v>
      </c>
      <c r="BH579" s="1">
        <f>MAX($N579)</f>
        <v>0</v>
      </c>
      <c r="BI579" s="1">
        <f>MAX($P579)</f>
        <v>0</v>
      </c>
      <c r="BJ579" s="1">
        <f>MAX($Q579)</f>
        <v>0</v>
      </c>
      <c r="BK579" s="1">
        <f>MAX($R579)</f>
        <v>0</v>
      </c>
    </row>
    <row r="580" spans="1:63">
      <c r="A580" s="1" t="s">
        <v>94</v>
      </c>
      <c r="B580" s="1">
        <v>0</v>
      </c>
      <c r="C580" s="1">
        <v>0</v>
      </c>
      <c r="D580" s="1">
        <v>0</v>
      </c>
      <c r="E580" s="1">
        <v>0</v>
      </c>
      <c r="F580" s="1">
        <v>0</v>
      </c>
      <c r="G580" s="1">
        <v>0</v>
      </c>
      <c r="H580" s="1">
        <v>0</v>
      </c>
      <c r="I580" s="1">
        <v>0.022</v>
      </c>
      <c r="J580" s="1">
        <v>3000</v>
      </c>
      <c r="K580" s="1">
        <v>0</v>
      </c>
      <c r="L580" s="1" t="s">
        <v>503</v>
      </c>
      <c r="M580" s="1">
        <v>0</v>
      </c>
      <c r="N580" s="1">
        <v>0</v>
      </c>
      <c r="O580" s="1" t="s">
        <v>507</v>
      </c>
      <c r="P580" s="1">
        <v>1500</v>
      </c>
      <c r="Q580" s="1">
        <v>1</v>
      </c>
      <c r="R580" s="1">
        <v>0</v>
      </c>
      <c r="S580" s="1">
        <f>MIN($B580)</f>
        <v>0</v>
      </c>
      <c r="T580" s="1">
        <f>MIN($C580)</f>
        <v>0</v>
      </c>
      <c r="U580" s="1">
        <f>MIN($D580)</f>
        <v>0</v>
      </c>
      <c r="V580" s="1">
        <f>MIN($E580)</f>
        <v>0</v>
      </c>
      <c r="W580" s="1">
        <f>MIN($F580)</f>
        <v>0</v>
      </c>
      <c r="X580" s="1">
        <f>MIN($G580)</f>
        <v>0</v>
      </c>
      <c r="Y580" s="1">
        <f>MIN($H580)</f>
        <v>0</v>
      </c>
      <c r="Z580" s="1">
        <f>MIN($I580)</f>
        <v>0</v>
      </c>
      <c r="AA580" s="1">
        <f>MIN($J580)</f>
        <v>0</v>
      </c>
      <c r="AB580" s="1">
        <f>MIN($K580)</f>
        <v>0</v>
      </c>
      <c r="AC580" s="1">
        <f>MIN($M580)</f>
        <v>0</v>
      </c>
      <c r="AD580" s="1">
        <f>MIN($N580)</f>
        <v>0</v>
      </c>
      <c r="AE580" s="1">
        <f>MIN($P580)</f>
        <v>0</v>
      </c>
      <c r="AF580" s="1">
        <f>MIN($Q580)</f>
        <v>0</v>
      </c>
      <c r="AG580" s="1">
        <f>MIN($R580)</f>
        <v>0</v>
      </c>
      <c r="AH580" s="1">
        <f>MEDIAN($B580)</f>
        <v>0</v>
      </c>
      <c r="AI580" s="1">
        <f>MEDIAN($C580)</f>
        <v>0</v>
      </c>
      <c r="AJ580" s="1">
        <f>MEDIAN($D580)</f>
        <v>0</v>
      </c>
      <c r="AK580" s="1">
        <f>MEDIAN($E580)</f>
        <v>0</v>
      </c>
      <c r="AL580" s="1">
        <f>MEDIAN($F580)</f>
        <v>0</v>
      </c>
      <c r="AM580" s="1">
        <f>MEDIAN($G580)</f>
        <v>0</v>
      </c>
      <c r="AN580" s="1">
        <f>MEDIAN($H580)</f>
        <v>0</v>
      </c>
      <c r="AO580" s="1">
        <f>MEDIAN($I580)</f>
        <v>0</v>
      </c>
      <c r="AP580" s="1">
        <f>MEDIAN($J580)</f>
        <v>0</v>
      </c>
      <c r="AQ580" s="1">
        <f>MEDIAN($K580)</f>
        <v>0</v>
      </c>
      <c r="AR580" s="1">
        <f>MEDIAN($M580)</f>
        <v>0</v>
      </c>
      <c r="AS580" s="1">
        <f>MEDIAN($N580)</f>
        <v>0</v>
      </c>
      <c r="AT580" s="1">
        <f>MEDIAN($P580)</f>
        <v>0</v>
      </c>
      <c r="AU580" s="1">
        <f>MEDIAN($Q580)</f>
        <v>0</v>
      </c>
      <c r="AV580" s="1">
        <f>MEDIAN($R580)</f>
        <v>0</v>
      </c>
      <c r="AW580" s="1">
        <f>MAX($B580)</f>
        <v>0</v>
      </c>
      <c r="AX580" s="1">
        <f>MAX($C580)</f>
        <v>0</v>
      </c>
      <c r="AY580" s="1">
        <f>MAX($D580)</f>
        <v>0</v>
      </c>
      <c r="AZ580" s="1">
        <f>MAX($E580)</f>
        <v>0</v>
      </c>
      <c r="BA580" s="1">
        <f>MAX($F580)</f>
        <v>0</v>
      </c>
      <c r="BB580" s="1">
        <f>MAX($G580)</f>
        <v>0</v>
      </c>
      <c r="BC580" s="1">
        <f>MAX($H580)</f>
        <v>0</v>
      </c>
      <c r="BD580" s="1">
        <f>MAX($I580)</f>
        <v>0</v>
      </c>
      <c r="BE580" s="1">
        <f>MAX($J580)</f>
        <v>0</v>
      </c>
      <c r="BF580" s="1">
        <f>MAX($K580)</f>
        <v>0</v>
      </c>
      <c r="BG580" s="1">
        <f>MAX($M580)</f>
        <v>0</v>
      </c>
      <c r="BH580" s="1">
        <f>MAX($N580)</f>
        <v>0</v>
      </c>
      <c r="BI580" s="1">
        <f>MAX($P580)</f>
        <v>0</v>
      </c>
      <c r="BJ580" s="1">
        <f>MAX($Q580)</f>
        <v>0</v>
      </c>
      <c r="BK580" s="1">
        <f>MAX($R580)</f>
        <v>0</v>
      </c>
    </row>
    <row r="581" spans="1:63">
      <c r="A581" s="1" t="s">
        <v>95</v>
      </c>
      <c r="B581" s="1">
        <v>0</v>
      </c>
      <c r="C581" s="1">
        <v>0</v>
      </c>
      <c r="D581" s="1">
        <v>0</v>
      </c>
      <c r="E581" s="1">
        <v>0</v>
      </c>
      <c r="F581" s="1">
        <v>0</v>
      </c>
      <c r="G581" s="1">
        <v>0</v>
      </c>
      <c r="H581" s="1">
        <v>0</v>
      </c>
      <c r="I581" s="1">
        <v>0.018</v>
      </c>
      <c r="J581" s="1">
        <v>3000</v>
      </c>
      <c r="K581" s="1">
        <v>0</v>
      </c>
      <c r="L581" s="1" t="s">
        <v>503</v>
      </c>
      <c r="M581" s="1">
        <v>0</v>
      </c>
      <c r="N581" s="1">
        <v>0</v>
      </c>
      <c r="O581" s="1" t="s">
        <v>507</v>
      </c>
      <c r="P581" s="1">
        <v>1500</v>
      </c>
      <c r="Q581" s="1">
        <v>1</v>
      </c>
      <c r="R581" s="1">
        <v>0</v>
      </c>
      <c r="S581" s="1">
        <f>MIN($B581)</f>
        <v>0</v>
      </c>
      <c r="T581" s="1">
        <f>MIN($C581)</f>
        <v>0</v>
      </c>
      <c r="U581" s="1">
        <f>MIN($D581)</f>
        <v>0</v>
      </c>
      <c r="V581" s="1">
        <f>MIN($E581)</f>
        <v>0</v>
      </c>
      <c r="W581" s="1">
        <f>MIN($F581)</f>
        <v>0</v>
      </c>
      <c r="X581" s="1">
        <f>MIN($G581)</f>
        <v>0</v>
      </c>
      <c r="Y581" s="1">
        <f>MIN($H581)</f>
        <v>0</v>
      </c>
      <c r="Z581" s="1">
        <f>MIN($I581)</f>
        <v>0</v>
      </c>
      <c r="AA581" s="1">
        <f>MIN($J581)</f>
        <v>0</v>
      </c>
      <c r="AB581" s="1">
        <f>MIN($K581)</f>
        <v>0</v>
      </c>
      <c r="AC581" s="1">
        <f>MIN($M581)</f>
        <v>0</v>
      </c>
      <c r="AD581" s="1">
        <f>MIN($N581)</f>
        <v>0</v>
      </c>
      <c r="AE581" s="1">
        <f>MIN($P581)</f>
        <v>0</v>
      </c>
      <c r="AF581" s="1">
        <f>MIN($Q581)</f>
        <v>0</v>
      </c>
      <c r="AG581" s="1">
        <f>MIN($R581)</f>
        <v>0</v>
      </c>
      <c r="AH581" s="1">
        <f>MEDIAN($B581)</f>
        <v>0</v>
      </c>
      <c r="AI581" s="1">
        <f>MEDIAN($C581)</f>
        <v>0</v>
      </c>
      <c r="AJ581" s="1">
        <f>MEDIAN($D581)</f>
        <v>0</v>
      </c>
      <c r="AK581" s="1">
        <f>MEDIAN($E581)</f>
        <v>0</v>
      </c>
      <c r="AL581" s="1">
        <f>MEDIAN($F581)</f>
        <v>0</v>
      </c>
      <c r="AM581" s="1">
        <f>MEDIAN($G581)</f>
        <v>0</v>
      </c>
      <c r="AN581" s="1">
        <f>MEDIAN($H581)</f>
        <v>0</v>
      </c>
      <c r="AO581" s="1">
        <f>MEDIAN($I581)</f>
        <v>0</v>
      </c>
      <c r="AP581" s="1">
        <f>MEDIAN($J581)</f>
        <v>0</v>
      </c>
      <c r="AQ581" s="1">
        <f>MEDIAN($K581)</f>
        <v>0</v>
      </c>
      <c r="AR581" s="1">
        <f>MEDIAN($M581)</f>
        <v>0</v>
      </c>
      <c r="AS581" s="1">
        <f>MEDIAN($N581)</f>
        <v>0</v>
      </c>
      <c r="AT581" s="1">
        <f>MEDIAN($P581)</f>
        <v>0</v>
      </c>
      <c r="AU581" s="1">
        <f>MEDIAN($Q581)</f>
        <v>0</v>
      </c>
      <c r="AV581" s="1">
        <f>MEDIAN($R581)</f>
        <v>0</v>
      </c>
      <c r="AW581" s="1">
        <f>MAX($B581)</f>
        <v>0</v>
      </c>
      <c r="AX581" s="1">
        <f>MAX($C581)</f>
        <v>0</v>
      </c>
      <c r="AY581" s="1">
        <f>MAX($D581)</f>
        <v>0</v>
      </c>
      <c r="AZ581" s="1">
        <f>MAX($E581)</f>
        <v>0</v>
      </c>
      <c r="BA581" s="1">
        <f>MAX($F581)</f>
        <v>0</v>
      </c>
      <c r="BB581" s="1">
        <f>MAX($G581)</f>
        <v>0</v>
      </c>
      <c r="BC581" s="1">
        <f>MAX($H581)</f>
        <v>0</v>
      </c>
      <c r="BD581" s="1">
        <f>MAX($I581)</f>
        <v>0</v>
      </c>
      <c r="BE581" s="1">
        <f>MAX($J581)</f>
        <v>0</v>
      </c>
      <c r="BF581" s="1">
        <f>MAX($K581)</f>
        <v>0</v>
      </c>
      <c r="BG581" s="1">
        <f>MAX($M581)</f>
        <v>0</v>
      </c>
      <c r="BH581" s="1">
        <f>MAX($N581)</f>
        <v>0</v>
      </c>
      <c r="BI581" s="1">
        <f>MAX($P581)</f>
        <v>0</v>
      </c>
      <c r="BJ581" s="1">
        <f>MAX($Q581)</f>
        <v>0</v>
      </c>
      <c r="BK581" s="1">
        <f>MAX($R581)</f>
        <v>0</v>
      </c>
    </row>
    <row r="582" spans="1:63">
      <c r="A582" s="1" t="s">
        <v>96</v>
      </c>
      <c r="B582" s="1">
        <v>0</v>
      </c>
      <c r="C582" s="1">
        <v>0</v>
      </c>
      <c r="D582" s="1">
        <v>0</v>
      </c>
      <c r="E582" s="1">
        <v>0</v>
      </c>
      <c r="F582" s="1">
        <v>0</v>
      </c>
      <c r="G582" s="1">
        <v>0</v>
      </c>
      <c r="H582" s="1">
        <v>0</v>
      </c>
      <c r="I582" s="1">
        <v>0.019</v>
      </c>
      <c r="J582" s="1">
        <v>3000</v>
      </c>
      <c r="K582" s="1">
        <v>0</v>
      </c>
      <c r="L582" s="1" t="s">
        <v>503</v>
      </c>
      <c r="M582" s="1">
        <v>0</v>
      </c>
      <c r="N582" s="1">
        <v>0</v>
      </c>
      <c r="O582" s="1" t="s">
        <v>507</v>
      </c>
      <c r="P582" s="1">
        <v>1500</v>
      </c>
      <c r="Q582" s="1">
        <v>1</v>
      </c>
      <c r="R582" s="1">
        <v>0</v>
      </c>
      <c r="S582" s="1">
        <f>MIN($B582)</f>
        <v>0</v>
      </c>
      <c r="T582" s="1">
        <f>MIN($C582)</f>
        <v>0</v>
      </c>
      <c r="U582" s="1">
        <f>MIN($D582)</f>
        <v>0</v>
      </c>
      <c r="V582" s="1">
        <f>MIN($E582)</f>
        <v>0</v>
      </c>
      <c r="W582" s="1">
        <f>MIN($F582)</f>
        <v>0</v>
      </c>
      <c r="X582" s="1">
        <f>MIN($G582)</f>
        <v>0</v>
      </c>
      <c r="Y582" s="1">
        <f>MIN($H582)</f>
        <v>0</v>
      </c>
      <c r="Z582" s="1">
        <f>MIN($I582)</f>
        <v>0</v>
      </c>
      <c r="AA582" s="1">
        <f>MIN($J582)</f>
        <v>0</v>
      </c>
      <c r="AB582" s="1">
        <f>MIN($K582)</f>
        <v>0</v>
      </c>
      <c r="AC582" s="1">
        <f>MIN($M582)</f>
        <v>0</v>
      </c>
      <c r="AD582" s="1">
        <f>MIN($N582)</f>
        <v>0</v>
      </c>
      <c r="AE582" s="1">
        <f>MIN($P582)</f>
        <v>0</v>
      </c>
      <c r="AF582" s="1">
        <f>MIN($Q582)</f>
        <v>0</v>
      </c>
      <c r="AG582" s="1">
        <f>MIN($R582)</f>
        <v>0</v>
      </c>
      <c r="AH582" s="1">
        <f>MEDIAN($B582)</f>
        <v>0</v>
      </c>
      <c r="AI582" s="1">
        <f>MEDIAN($C582)</f>
        <v>0</v>
      </c>
      <c r="AJ582" s="1">
        <f>MEDIAN($D582)</f>
        <v>0</v>
      </c>
      <c r="AK582" s="1">
        <f>MEDIAN($E582)</f>
        <v>0</v>
      </c>
      <c r="AL582" s="1">
        <f>MEDIAN($F582)</f>
        <v>0</v>
      </c>
      <c r="AM582" s="1">
        <f>MEDIAN($G582)</f>
        <v>0</v>
      </c>
      <c r="AN582" s="1">
        <f>MEDIAN($H582)</f>
        <v>0</v>
      </c>
      <c r="AO582" s="1">
        <f>MEDIAN($I582)</f>
        <v>0</v>
      </c>
      <c r="AP582" s="1">
        <f>MEDIAN($J582)</f>
        <v>0</v>
      </c>
      <c r="AQ582" s="1">
        <f>MEDIAN($K582)</f>
        <v>0</v>
      </c>
      <c r="AR582" s="1">
        <f>MEDIAN($M582)</f>
        <v>0</v>
      </c>
      <c r="AS582" s="1">
        <f>MEDIAN($N582)</f>
        <v>0</v>
      </c>
      <c r="AT582" s="1">
        <f>MEDIAN($P582)</f>
        <v>0</v>
      </c>
      <c r="AU582" s="1">
        <f>MEDIAN($Q582)</f>
        <v>0</v>
      </c>
      <c r="AV582" s="1">
        <f>MEDIAN($R582)</f>
        <v>0</v>
      </c>
      <c r="AW582" s="1">
        <f>MAX($B582)</f>
        <v>0</v>
      </c>
      <c r="AX582" s="1">
        <f>MAX($C582)</f>
        <v>0</v>
      </c>
      <c r="AY582" s="1">
        <f>MAX($D582)</f>
        <v>0</v>
      </c>
      <c r="AZ582" s="1">
        <f>MAX($E582)</f>
        <v>0</v>
      </c>
      <c r="BA582" s="1">
        <f>MAX($F582)</f>
        <v>0</v>
      </c>
      <c r="BB582" s="1">
        <f>MAX($G582)</f>
        <v>0</v>
      </c>
      <c r="BC582" s="1">
        <f>MAX($H582)</f>
        <v>0</v>
      </c>
      <c r="BD582" s="1">
        <f>MAX($I582)</f>
        <v>0</v>
      </c>
      <c r="BE582" s="1">
        <f>MAX($J582)</f>
        <v>0</v>
      </c>
      <c r="BF582" s="1">
        <f>MAX($K582)</f>
        <v>0</v>
      </c>
      <c r="BG582" s="1">
        <f>MAX($M582)</f>
        <v>0</v>
      </c>
      <c r="BH582" s="1">
        <f>MAX($N582)</f>
        <v>0</v>
      </c>
      <c r="BI582" s="1">
        <f>MAX($P582)</f>
        <v>0</v>
      </c>
      <c r="BJ582" s="1">
        <f>MAX($Q582)</f>
        <v>0</v>
      </c>
      <c r="BK582" s="1">
        <f>MAX($R582)</f>
        <v>0</v>
      </c>
    </row>
    <row r="583" spans="1:63">
      <c r="A583" s="1" t="s">
        <v>97</v>
      </c>
      <c r="B583" s="1">
        <v>0</v>
      </c>
      <c r="C583" s="1">
        <v>0</v>
      </c>
      <c r="D583" s="1">
        <v>0</v>
      </c>
      <c r="E583" s="1">
        <v>0</v>
      </c>
      <c r="F583" s="1">
        <v>0</v>
      </c>
      <c r="G583" s="1">
        <v>0</v>
      </c>
      <c r="H583" s="1">
        <v>0</v>
      </c>
      <c r="I583" s="1">
        <v>0.019</v>
      </c>
      <c r="J583" s="1">
        <v>3000</v>
      </c>
      <c r="K583" s="1">
        <v>0</v>
      </c>
      <c r="L583" s="1" t="s">
        <v>503</v>
      </c>
      <c r="M583" s="1">
        <v>0</v>
      </c>
      <c r="N583" s="1">
        <v>0</v>
      </c>
      <c r="O583" s="1" t="s">
        <v>507</v>
      </c>
      <c r="P583" s="1">
        <v>1500</v>
      </c>
      <c r="Q583" s="1">
        <v>1</v>
      </c>
      <c r="R583" s="1">
        <v>0</v>
      </c>
      <c r="S583" s="1">
        <f>MIN($B583)</f>
        <v>0</v>
      </c>
      <c r="T583" s="1">
        <f>MIN($C583)</f>
        <v>0</v>
      </c>
      <c r="U583" s="1">
        <f>MIN($D583)</f>
        <v>0</v>
      </c>
      <c r="V583" s="1">
        <f>MIN($E583)</f>
        <v>0</v>
      </c>
      <c r="W583" s="1">
        <f>MIN($F583)</f>
        <v>0</v>
      </c>
      <c r="X583" s="1">
        <f>MIN($G583)</f>
        <v>0</v>
      </c>
      <c r="Y583" s="1">
        <f>MIN($H583)</f>
        <v>0</v>
      </c>
      <c r="Z583" s="1">
        <f>MIN($I583)</f>
        <v>0</v>
      </c>
      <c r="AA583" s="1">
        <f>MIN($J583)</f>
        <v>0</v>
      </c>
      <c r="AB583" s="1">
        <f>MIN($K583)</f>
        <v>0</v>
      </c>
      <c r="AC583" s="1">
        <f>MIN($M583)</f>
        <v>0</v>
      </c>
      <c r="AD583" s="1">
        <f>MIN($N583)</f>
        <v>0</v>
      </c>
      <c r="AE583" s="1">
        <f>MIN($P583)</f>
        <v>0</v>
      </c>
      <c r="AF583" s="1">
        <f>MIN($Q583)</f>
        <v>0</v>
      </c>
      <c r="AG583" s="1">
        <f>MIN($R583)</f>
        <v>0</v>
      </c>
      <c r="AH583" s="1">
        <f>MEDIAN($B583)</f>
        <v>0</v>
      </c>
      <c r="AI583" s="1">
        <f>MEDIAN($C583)</f>
        <v>0</v>
      </c>
      <c r="AJ583" s="1">
        <f>MEDIAN($D583)</f>
        <v>0</v>
      </c>
      <c r="AK583" s="1">
        <f>MEDIAN($E583)</f>
        <v>0</v>
      </c>
      <c r="AL583" s="1">
        <f>MEDIAN($F583)</f>
        <v>0</v>
      </c>
      <c r="AM583" s="1">
        <f>MEDIAN($G583)</f>
        <v>0</v>
      </c>
      <c r="AN583" s="1">
        <f>MEDIAN($H583)</f>
        <v>0</v>
      </c>
      <c r="AO583" s="1">
        <f>MEDIAN($I583)</f>
        <v>0</v>
      </c>
      <c r="AP583" s="1">
        <f>MEDIAN($J583)</f>
        <v>0</v>
      </c>
      <c r="AQ583" s="1">
        <f>MEDIAN($K583)</f>
        <v>0</v>
      </c>
      <c r="AR583" s="1">
        <f>MEDIAN($M583)</f>
        <v>0</v>
      </c>
      <c r="AS583" s="1">
        <f>MEDIAN($N583)</f>
        <v>0</v>
      </c>
      <c r="AT583" s="1">
        <f>MEDIAN($P583)</f>
        <v>0</v>
      </c>
      <c r="AU583" s="1">
        <f>MEDIAN($Q583)</f>
        <v>0</v>
      </c>
      <c r="AV583" s="1">
        <f>MEDIAN($R583)</f>
        <v>0</v>
      </c>
      <c r="AW583" s="1">
        <f>MAX($B583)</f>
        <v>0</v>
      </c>
      <c r="AX583" s="1">
        <f>MAX($C583)</f>
        <v>0</v>
      </c>
      <c r="AY583" s="1">
        <f>MAX($D583)</f>
        <v>0</v>
      </c>
      <c r="AZ583" s="1">
        <f>MAX($E583)</f>
        <v>0</v>
      </c>
      <c r="BA583" s="1">
        <f>MAX($F583)</f>
        <v>0</v>
      </c>
      <c r="BB583" s="1">
        <f>MAX($G583)</f>
        <v>0</v>
      </c>
      <c r="BC583" s="1">
        <f>MAX($H583)</f>
        <v>0</v>
      </c>
      <c r="BD583" s="1">
        <f>MAX($I583)</f>
        <v>0</v>
      </c>
      <c r="BE583" s="1">
        <f>MAX($J583)</f>
        <v>0</v>
      </c>
      <c r="BF583" s="1">
        <f>MAX($K583)</f>
        <v>0</v>
      </c>
      <c r="BG583" s="1">
        <f>MAX($M583)</f>
        <v>0</v>
      </c>
      <c r="BH583" s="1">
        <f>MAX($N583)</f>
        <v>0</v>
      </c>
      <c r="BI583" s="1">
        <f>MAX($P583)</f>
        <v>0</v>
      </c>
      <c r="BJ583" s="1">
        <f>MAX($Q583)</f>
        <v>0</v>
      </c>
      <c r="BK583" s="1">
        <f>MAX($R583)</f>
        <v>0</v>
      </c>
    </row>
    <row r="584" spans="1:63">
      <c r="A584" s="1" t="s">
        <v>98</v>
      </c>
      <c r="B584" s="1">
        <v>0</v>
      </c>
      <c r="C584" s="1">
        <v>0</v>
      </c>
      <c r="D584" s="1">
        <v>0</v>
      </c>
      <c r="E584" s="1">
        <v>0</v>
      </c>
      <c r="F584" s="1">
        <v>0</v>
      </c>
      <c r="G584" s="1">
        <v>0</v>
      </c>
      <c r="H584" s="1">
        <v>0</v>
      </c>
      <c r="I584" s="1">
        <v>0.02</v>
      </c>
      <c r="J584" s="1">
        <v>3000</v>
      </c>
      <c r="K584" s="1">
        <v>0</v>
      </c>
      <c r="L584" s="1" t="s">
        <v>503</v>
      </c>
      <c r="M584" s="1">
        <v>0</v>
      </c>
      <c r="N584" s="1">
        <v>0</v>
      </c>
      <c r="O584" s="1" t="s">
        <v>507</v>
      </c>
      <c r="P584" s="1">
        <v>1500</v>
      </c>
      <c r="Q584" s="1">
        <v>1</v>
      </c>
      <c r="R584" s="1">
        <v>0</v>
      </c>
      <c r="S584" s="1">
        <f>MIN($B584)</f>
        <v>0</v>
      </c>
      <c r="T584" s="1">
        <f>MIN($C584)</f>
        <v>0</v>
      </c>
      <c r="U584" s="1">
        <f>MIN($D584)</f>
        <v>0</v>
      </c>
      <c r="V584" s="1">
        <f>MIN($E584)</f>
        <v>0</v>
      </c>
      <c r="W584" s="1">
        <f>MIN($F584)</f>
        <v>0</v>
      </c>
      <c r="X584" s="1">
        <f>MIN($G584)</f>
        <v>0</v>
      </c>
      <c r="Y584" s="1">
        <f>MIN($H584)</f>
        <v>0</v>
      </c>
      <c r="Z584" s="1">
        <f>MIN($I584)</f>
        <v>0</v>
      </c>
      <c r="AA584" s="1">
        <f>MIN($J584)</f>
        <v>0</v>
      </c>
      <c r="AB584" s="1">
        <f>MIN($K584)</f>
        <v>0</v>
      </c>
      <c r="AC584" s="1">
        <f>MIN($M584)</f>
        <v>0</v>
      </c>
      <c r="AD584" s="1">
        <f>MIN($N584)</f>
        <v>0</v>
      </c>
      <c r="AE584" s="1">
        <f>MIN($P584)</f>
        <v>0</v>
      </c>
      <c r="AF584" s="1">
        <f>MIN($Q584)</f>
        <v>0</v>
      </c>
      <c r="AG584" s="1">
        <f>MIN($R584)</f>
        <v>0</v>
      </c>
      <c r="AH584" s="1">
        <f>MEDIAN($B584)</f>
        <v>0</v>
      </c>
      <c r="AI584" s="1">
        <f>MEDIAN($C584)</f>
        <v>0</v>
      </c>
      <c r="AJ584" s="1">
        <f>MEDIAN($D584)</f>
        <v>0</v>
      </c>
      <c r="AK584" s="1">
        <f>MEDIAN($E584)</f>
        <v>0</v>
      </c>
      <c r="AL584" s="1">
        <f>MEDIAN($F584)</f>
        <v>0</v>
      </c>
      <c r="AM584" s="1">
        <f>MEDIAN($G584)</f>
        <v>0</v>
      </c>
      <c r="AN584" s="1">
        <f>MEDIAN($H584)</f>
        <v>0</v>
      </c>
      <c r="AO584" s="1">
        <f>MEDIAN($I584)</f>
        <v>0</v>
      </c>
      <c r="AP584" s="1">
        <f>MEDIAN($J584)</f>
        <v>0</v>
      </c>
      <c r="AQ584" s="1">
        <f>MEDIAN($K584)</f>
        <v>0</v>
      </c>
      <c r="AR584" s="1">
        <f>MEDIAN($M584)</f>
        <v>0</v>
      </c>
      <c r="AS584" s="1">
        <f>MEDIAN($N584)</f>
        <v>0</v>
      </c>
      <c r="AT584" s="1">
        <f>MEDIAN($P584)</f>
        <v>0</v>
      </c>
      <c r="AU584" s="1">
        <f>MEDIAN($Q584)</f>
        <v>0</v>
      </c>
      <c r="AV584" s="1">
        <f>MEDIAN($R584)</f>
        <v>0</v>
      </c>
      <c r="AW584" s="1">
        <f>MAX($B584)</f>
        <v>0</v>
      </c>
      <c r="AX584" s="1">
        <f>MAX($C584)</f>
        <v>0</v>
      </c>
      <c r="AY584" s="1">
        <f>MAX($D584)</f>
        <v>0</v>
      </c>
      <c r="AZ584" s="1">
        <f>MAX($E584)</f>
        <v>0</v>
      </c>
      <c r="BA584" s="1">
        <f>MAX($F584)</f>
        <v>0</v>
      </c>
      <c r="BB584" s="1">
        <f>MAX($G584)</f>
        <v>0</v>
      </c>
      <c r="BC584" s="1">
        <f>MAX($H584)</f>
        <v>0</v>
      </c>
      <c r="BD584" s="1">
        <f>MAX($I584)</f>
        <v>0</v>
      </c>
      <c r="BE584" s="1">
        <f>MAX($J584)</f>
        <v>0</v>
      </c>
      <c r="BF584" s="1">
        <f>MAX($K584)</f>
        <v>0</v>
      </c>
      <c r="BG584" s="1">
        <f>MAX($M584)</f>
        <v>0</v>
      </c>
      <c r="BH584" s="1">
        <f>MAX($N584)</f>
        <v>0</v>
      </c>
      <c r="BI584" s="1">
        <f>MAX($P584)</f>
        <v>0</v>
      </c>
      <c r="BJ584" s="1">
        <f>MAX($Q584)</f>
        <v>0</v>
      </c>
      <c r="BK584" s="1">
        <f>MAX($R584)</f>
        <v>0</v>
      </c>
    </row>
    <row r="585" spans="1:63">
      <c r="A585" s="1" t="s">
        <v>99</v>
      </c>
      <c r="B585" s="1">
        <v>0</v>
      </c>
      <c r="C585" s="1">
        <v>0</v>
      </c>
      <c r="D585" s="1">
        <v>0</v>
      </c>
      <c r="E585" s="1">
        <v>0</v>
      </c>
      <c r="F585" s="1">
        <v>0</v>
      </c>
      <c r="G585" s="1">
        <v>0</v>
      </c>
      <c r="H585" s="1">
        <v>0</v>
      </c>
      <c r="I585" s="1">
        <v>0.019</v>
      </c>
      <c r="J585" s="1">
        <v>3000</v>
      </c>
      <c r="K585" s="1">
        <v>0</v>
      </c>
      <c r="L585" s="1" t="s">
        <v>503</v>
      </c>
      <c r="M585" s="1">
        <v>0</v>
      </c>
      <c r="N585" s="1">
        <v>0</v>
      </c>
      <c r="O585" s="1" t="s">
        <v>507</v>
      </c>
      <c r="P585" s="1">
        <v>1500</v>
      </c>
      <c r="Q585" s="1">
        <v>1</v>
      </c>
      <c r="R585" s="1">
        <v>0</v>
      </c>
      <c r="S585" s="1">
        <f>MIN($B585)</f>
        <v>0</v>
      </c>
      <c r="T585" s="1">
        <f>MIN($C585)</f>
        <v>0</v>
      </c>
      <c r="U585" s="1">
        <f>MIN($D585)</f>
        <v>0</v>
      </c>
      <c r="V585" s="1">
        <f>MIN($E585)</f>
        <v>0</v>
      </c>
      <c r="W585" s="1">
        <f>MIN($F585)</f>
        <v>0</v>
      </c>
      <c r="X585" s="1">
        <f>MIN($G585)</f>
        <v>0</v>
      </c>
      <c r="Y585" s="1">
        <f>MIN($H585)</f>
        <v>0</v>
      </c>
      <c r="Z585" s="1">
        <f>MIN($I585)</f>
        <v>0</v>
      </c>
      <c r="AA585" s="1">
        <f>MIN($J585)</f>
        <v>0</v>
      </c>
      <c r="AB585" s="1">
        <f>MIN($K585)</f>
        <v>0</v>
      </c>
      <c r="AC585" s="1">
        <f>MIN($M585)</f>
        <v>0</v>
      </c>
      <c r="AD585" s="1">
        <f>MIN($N585)</f>
        <v>0</v>
      </c>
      <c r="AE585" s="1">
        <f>MIN($P585)</f>
        <v>0</v>
      </c>
      <c r="AF585" s="1">
        <f>MIN($Q585)</f>
        <v>0</v>
      </c>
      <c r="AG585" s="1">
        <f>MIN($R585)</f>
        <v>0</v>
      </c>
      <c r="AH585" s="1">
        <f>MEDIAN($B585)</f>
        <v>0</v>
      </c>
      <c r="AI585" s="1">
        <f>MEDIAN($C585)</f>
        <v>0</v>
      </c>
      <c r="AJ585" s="1">
        <f>MEDIAN($D585)</f>
        <v>0</v>
      </c>
      <c r="AK585" s="1">
        <f>MEDIAN($E585)</f>
        <v>0</v>
      </c>
      <c r="AL585" s="1">
        <f>MEDIAN($F585)</f>
        <v>0</v>
      </c>
      <c r="AM585" s="1">
        <f>MEDIAN($G585)</f>
        <v>0</v>
      </c>
      <c r="AN585" s="1">
        <f>MEDIAN($H585)</f>
        <v>0</v>
      </c>
      <c r="AO585" s="1">
        <f>MEDIAN($I585)</f>
        <v>0</v>
      </c>
      <c r="AP585" s="1">
        <f>MEDIAN($J585)</f>
        <v>0</v>
      </c>
      <c r="AQ585" s="1">
        <f>MEDIAN($K585)</f>
        <v>0</v>
      </c>
      <c r="AR585" s="1">
        <f>MEDIAN($M585)</f>
        <v>0</v>
      </c>
      <c r="AS585" s="1">
        <f>MEDIAN($N585)</f>
        <v>0</v>
      </c>
      <c r="AT585" s="1">
        <f>MEDIAN($P585)</f>
        <v>0</v>
      </c>
      <c r="AU585" s="1">
        <f>MEDIAN($Q585)</f>
        <v>0</v>
      </c>
      <c r="AV585" s="1">
        <f>MEDIAN($R585)</f>
        <v>0</v>
      </c>
      <c r="AW585" s="1">
        <f>MAX($B585)</f>
        <v>0</v>
      </c>
      <c r="AX585" s="1">
        <f>MAX($C585)</f>
        <v>0</v>
      </c>
      <c r="AY585" s="1">
        <f>MAX($D585)</f>
        <v>0</v>
      </c>
      <c r="AZ585" s="1">
        <f>MAX($E585)</f>
        <v>0</v>
      </c>
      <c r="BA585" s="1">
        <f>MAX($F585)</f>
        <v>0</v>
      </c>
      <c r="BB585" s="1">
        <f>MAX($G585)</f>
        <v>0</v>
      </c>
      <c r="BC585" s="1">
        <f>MAX($H585)</f>
        <v>0</v>
      </c>
      <c r="BD585" s="1">
        <f>MAX($I585)</f>
        <v>0</v>
      </c>
      <c r="BE585" s="1">
        <f>MAX($J585)</f>
        <v>0</v>
      </c>
      <c r="BF585" s="1">
        <f>MAX($K585)</f>
        <v>0</v>
      </c>
      <c r="BG585" s="1">
        <f>MAX($M585)</f>
        <v>0</v>
      </c>
      <c r="BH585" s="1">
        <f>MAX($N585)</f>
        <v>0</v>
      </c>
      <c r="BI585" s="1">
        <f>MAX($P585)</f>
        <v>0</v>
      </c>
      <c r="BJ585" s="1">
        <f>MAX($Q585)</f>
        <v>0</v>
      </c>
      <c r="BK585" s="1">
        <f>MAX($R585)</f>
        <v>0</v>
      </c>
    </row>
    <row r="586" spans="1:63">
      <c r="A586" s="1" t="s">
        <v>100</v>
      </c>
      <c r="B586" s="1">
        <v>0</v>
      </c>
      <c r="C586" s="1">
        <v>0</v>
      </c>
      <c r="D586" s="1">
        <v>0</v>
      </c>
      <c r="E586" s="1">
        <v>0</v>
      </c>
      <c r="F586" s="1">
        <v>0</v>
      </c>
      <c r="G586" s="1">
        <v>0</v>
      </c>
      <c r="H586" s="1">
        <v>0</v>
      </c>
      <c r="I586" s="1">
        <v>0.018</v>
      </c>
      <c r="J586" s="1">
        <v>3000</v>
      </c>
      <c r="K586" s="1">
        <v>0</v>
      </c>
      <c r="L586" s="1" t="s">
        <v>503</v>
      </c>
      <c r="M586" s="1">
        <v>0</v>
      </c>
      <c r="N586" s="1">
        <v>0</v>
      </c>
      <c r="O586" s="1" t="s">
        <v>507</v>
      </c>
      <c r="P586" s="1">
        <v>1500</v>
      </c>
      <c r="Q586" s="1">
        <v>1</v>
      </c>
      <c r="R586" s="1">
        <v>0</v>
      </c>
      <c r="S586" s="1">
        <f>MIN($B586)</f>
        <v>0</v>
      </c>
      <c r="T586" s="1">
        <f>MIN($C586)</f>
        <v>0</v>
      </c>
      <c r="U586" s="1">
        <f>MIN($D586)</f>
        <v>0</v>
      </c>
      <c r="V586" s="1">
        <f>MIN($E586)</f>
        <v>0</v>
      </c>
      <c r="W586" s="1">
        <f>MIN($F586)</f>
        <v>0</v>
      </c>
      <c r="X586" s="1">
        <f>MIN($G586)</f>
        <v>0</v>
      </c>
      <c r="Y586" s="1">
        <f>MIN($H586)</f>
        <v>0</v>
      </c>
      <c r="Z586" s="1">
        <f>MIN($I586)</f>
        <v>0</v>
      </c>
      <c r="AA586" s="1">
        <f>MIN($J586)</f>
        <v>0</v>
      </c>
      <c r="AB586" s="1">
        <f>MIN($K586)</f>
        <v>0</v>
      </c>
      <c r="AC586" s="1">
        <f>MIN($M586)</f>
        <v>0</v>
      </c>
      <c r="AD586" s="1">
        <f>MIN($N586)</f>
        <v>0</v>
      </c>
      <c r="AE586" s="1">
        <f>MIN($P586)</f>
        <v>0</v>
      </c>
      <c r="AF586" s="1">
        <f>MIN($Q586)</f>
        <v>0</v>
      </c>
      <c r="AG586" s="1">
        <f>MIN($R586)</f>
        <v>0</v>
      </c>
      <c r="AH586" s="1">
        <f>MEDIAN($B586)</f>
        <v>0</v>
      </c>
      <c r="AI586" s="1">
        <f>MEDIAN($C586)</f>
        <v>0</v>
      </c>
      <c r="AJ586" s="1">
        <f>MEDIAN($D586)</f>
        <v>0</v>
      </c>
      <c r="AK586" s="1">
        <f>MEDIAN($E586)</f>
        <v>0</v>
      </c>
      <c r="AL586" s="1">
        <f>MEDIAN($F586)</f>
        <v>0</v>
      </c>
      <c r="AM586" s="1">
        <f>MEDIAN($G586)</f>
        <v>0</v>
      </c>
      <c r="AN586" s="1">
        <f>MEDIAN($H586)</f>
        <v>0</v>
      </c>
      <c r="AO586" s="1">
        <f>MEDIAN($I586)</f>
        <v>0</v>
      </c>
      <c r="AP586" s="1">
        <f>MEDIAN($J586)</f>
        <v>0</v>
      </c>
      <c r="AQ586" s="1">
        <f>MEDIAN($K586)</f>
        <v>0</v>
      </c>
      <c r="AR586" s="1">
        <f>MEDIAN($M586)</f>
        <v>0</v>
      </c>
      <c r="AS586" s="1">
        <f>MEDIAN($N586)</f>
        <v>0</v>
      </c>
      <c r="AT586" s="1">
        <f>MEDIAN($P586)</f>
        <v>0</v>
      </c>
      <c r="AU586" s="1">
        <f>MEDIAN($Q586)</f>
        <v>0</v>
      </c>
      <c r="AV586" s="1">
        <f>MEDIAN($R586)</f>
        <v>0</v>
      </c>
      <c r="AW586" s="1">
        <f>MAX($B586)</f>
        <v>0</v>
      </c>
      <c r="AX586" s="1">
        <f>MAX($C586)</f>
        <v>0</v>
      </c>
      <c r="AY586" s="1">
        <f>MAX($D586)</f>
        <v>0</v>
      </c>
      <c r="AZ586" s="1">
        <f>MAX($E586)</f>
        <v>0</v>
      </c>
      <c r="BA586" s="1">
        <f>MAX($F586)</f>
        <v>0</v>
      </c>
      <c r="BB586" s="1">
        <f>MAX($G586)</f>
        <v>0</v>
      </c>
      <c r="BC586" s="1">
        <f>MAX($H586)</f>
        <v>0</v>
      </c>
      <c r="BD586" s="1">
        <f>MAX($I586)</f>
        <v>0</v>
      </c>
      <c r="BE586" s="1">
        <f>MAX($J586)</f>
        <v>0</v>
      </c>
      <c r="BF586" s="1">
        <f>MAX($K586)</f>
        <v>0</v>
      </c>
      <c r="BG586" s="1">
        <f>MAX($M586)</f>
        <v>0</v>
      </c>
      <c r="BH586" s="1">
        <f>MAX($N586)</f>
        <v>0</v>
      </c>
      <c r="BI586" s="1">
        <f>MAX($P586)</f>
        <v>0</v>
      </c>
      <c r="BJ586" s="1">
        <f>MAX($Q586)</f>
        <v>0</v>
      </c>
      <c r="BK586" s="1">
        <f>MAX($R586)</f>
        <v>0</v>
      </c>
    </row>
    <row r="587" spans="1:63">
      <c r="A587" s="1" t="s">
        <v>101</v>
      </c>
      <c r="B587" s="1">
        <v>0</v>
      </c>
      <c r="C587" s="1">
        <v>0</v>
      </c>
      <c r="D587" s="1">
        <v>0</v>
      </c>
      <c r="E587" s="1">
        <v>0</v>
      </c>
      <c r="F587" s="1">
        <v>0</v>
      </c>
      <c r="G587" s="1">
        <v>0</v>
      </c>
      <c r="H587" s="1">
        <v>0</v>
      </c>
      <c r="I587" s="1">
        <v>0.017</v>
      </c>
      <c r="J587" s="1">
        <v>3000</v>
      </c>
      <c r="K587" s="1">
        <v>0</v>
      </c>
      <c r="L587" s="1" t="s">
        <v>503</v>
      </c>
      <c r="M587" s="1">
        <v>0</v>
      </c>
      <c r="N587" s="1">
        <v>0</v>
      </c>
      <c r="O587" s="1" t="s">
        <v>507</v>
      </c>
      <c r="P587" s="1">
        <v>1500</v>
      </c>
      <c r="Q587" s="1">
        <v>1</v>
      </c>
      <c r="R587" s="1">
        <v>0</v>
      </c>
      <c r="S587" s="1">
        <f>MIN($B587)</f>
        <v>0</v>
      </c>
      <c r="T587" s="1">
        <f>MIN($C587)</f>
        <v>0</v>
      </c>
      <c r="U587" s="1">
        <f>MIN($D587)</f>
        <v>0</v>
      </c>
      <c r="V587" s="1">
        <f>MIN($E587)</f>
        <v>0</v>
      </c>
      <c r="W587" s="1">
        <f>MIN($F587)</f>
        <v>0</v>
      </c>
      <c r="X587" s="1">
        <f>MIN($G587)</f>
        <v>0</v>
      </c>
      <c r="Y587" s="1">
        <f>MIN($H587)</f>
        <v>0</v>
      </c>
      <c r="Z587" s="1">
        <f>MIN($I587)</f>
        <v>0</v>
      </c>
      <c r="AA587" s="1">
        <f>MIN($J587)</f>
        <v>0</v>
      </c>
      <c r="AB587" s="1">
        <f>MIN($K587)</f>
        <v>0</v>
      </c>
      <c r="AC587" s="1">
        <f>MIN($M587)</f>
        <v>0</v>
      </c>
      <c r="AD587" s="1">
        <f>MIN($N587)</f>
        <v>0</v>
      </c>
      <c r="AE587" s="1">
        <f>MIN($P587)</f>
        <v>0</v>
      </c>
      <c r="AF587" s="1">
        <f>MIN($Q587)</f>
        <v>0</v>
      </c>
      <c r="AG587" s="1">
        <f>MIN($R587)</f>
        <v>0</v>
      </c>
      <c r="AH587" s="1">
        <f>MEDIAN($B587)</f>
        <v>0</v>
      </c>
      <c r="AI587" s="1">
        <f>MEDIAN($C587)</f>
        <v>0</v>
      </c>
      <c r="AJ587" s="1">
        <f>MEDIAN($D587)</f>
        <v>0</v>
      </c>
      <c r="AK587" s="1">
        <f>MEDIAN($E587)</f>
        <v>0</v>
      </c>
      <c r="AL587" s="1">
        <f>MEDIAN($F587)</f>
        <v>0</v>
      </c>
      <c r="AM587" s="1">
        <f>MEDIAN($G587)</f>
        <v>0</v>
      </c>
      <c r="AN587" s="1">
        <f>MEDIAN($H587)</f>
        <v>0</v>
      </c>
      <c r="AO587" s="1">
        <f>MEDIAN($I587)</f>
        <v>0</v>
      </c>
      <c r="AP587" s="1">
        <f>MEDIAN($J587)</f>
        <v>0</v>
      </c>
      <c r="AQ587" s="1">
        <f>MEDIAN($K587)</f>
        <v>0</v>
      </c>
      <c r="AR587" s="1">
        <f>MEDIAN($M587)</f>
        <v>0</v>
      </c>
      <c r="AS587" s="1">
        <f>MEDIAN($N587)</f>
        <v>0</v>
      </c>
      <c r="AT587" s="1">
        <f>MEDIAN($P587)</f>
        <v>0</v>
      </c>
      <c r="AU587" s="1">
        <f>MEDIAN($Q587)</f>
        <v>0</v>
      </c>
      <c r="AV587" s="1">
        <f>MEDIAN($R587)</f>
        <v>0</v>
      </c>
      <c r="AW587" s="1">
        <f>MAX($B587)</f>
        <v>0</v>
      </c>
      <c r="AX587" s="1">
        <f>MAX($C587)</f>
        <v>0</v>
      </c>
      <c r="AY587" s="1">
        <f>MAX($D587)</f>
        <v>0</v>
      </c>
      <c r="AZ587" s="1">
        <f>MAX($E587)</f>
        <v>0</v>
      </c>
      <c r="BA587" s="1">
        <f>MAX($F587)</f>
        <v>0</v>
      </c>
      <c r="BB587" s="1">
        <f>MAX($G587)</f>
        <v>0</v>
      </c>
      <c r="BC587" s="1">
        <f>MAX($H587)</f>
        <v>0</v>
      </c>
      <c r="BD587" s="1">
        <f>MAX($I587)</f>
        <v>0</v>
      </c>
      <c r="BE587" s="1">
        <f>MAX($J587)</f>
        <v>0</v>
      </c>
      <c r="BF587" s="1">
        <f>MAX($K587)</f>
        <v>0</v>
      </c>
      <c r="BG587" s="1">
        <f>MAX($M587)</f>
        <v>0</v>
      </c>
      <c r="BH587" s="1">
        <f>MAX($N587)</f>
        <v>0</v>
      </c>
      <c r="BI587" s="1">
        <f>MAX($P587)</f>
        <v>0</v>
      </c>
      <c r="BJ587" s="1">
        <f>MAX($Q587)</f>
        <v>0</v>
      </c>
      <c r="BK587" s="1">
        <f>MAX($R587)</f>
        <v>0</v>
      </c>
    </row>
    <row r="588" spans="1:63">
      <c r="A588" s="1" t="s">
        <v>102</v>
      </c>
      <c r="B588" s="1">
        <v>0</v>
      </c>
      <c r="C588" s="1">
        <v>0</v>
      </c>
      <c r="D588" s="1">
        <v>0</v>
      </c>
      <c r="E588" s="1">
        <v>0</v>
      </c>
      <c r="F588" s="1">
        <v>0</v>
      </c>
      <c r="G588" s="1">
        <v>0</v>
      </c>
      <c r="H588" s="1">
        <v>0</v>
      </c>
      <c r="I588" s="1">
        <v>0.021</v>
      </c>
      <c r="J588" s="1">
        <v>3000</v>
      </c>
      <c r="K588" s="1">
        <v>0</v>
      </c>
      <c r="L588" s="1" t="s">
        <v>503</v>
      </c>
      <c r="M588" s="1">
        <v>0</v>
      </c>
      <c r="N588" s="1">
        <v>0</v>
      </c>
      <c r="O588" s="1" t="s">
        <v>507</v>
      </c>
      <c r="P588" s="1">
        <v>1500</v>
      </c>
      <c r="Q588" s="1">
        <v>1</v>
      </c>
      <c r="R588" s="1">
        <v>0</v>
      </c>
      <c r="S588" s="1">
        <f>MIN($B588)</f>
        <v>0</v>
      </c>
      <c r="T588" s="1">
        <f>MIN($C588)</f>
        <v>0</v>
      </c>
      <c r="U588" s="1">
        <f>MIN($D588)</f>
        <v>0</v>
      </c>
      <c r="V588" s="1">
        <f>MIN($E588)</f>
        <v>0</v>
      </c>
      <c r="W588" s="1">
        <f>MIN($F588)</f>
        <v>0</v>
      </c>
      <c r="X588" s="1">
        <f>MIN($G588)</f>
        <v>0</v>
      </c>
      <c r="Y588" s="1">
        <f>MIN($H588)</f>
        <v>0</v>
      </c>
      <c r="Z588" s="1">
        <f>MIN($I588)</f>
        <v>0</v>
      </c>
      <c r="AA588" s="1">
        <f>MIN($J588)</f>
        <v>0</v>
      </c>
      <c r="AB588" s="1">
        <f>MIN($K588)</f>
        <v>0</v>
      </c>
      <c r="AC588" s="1">
        <f>MIN($M588)</f>
        <v>0</v>
      </c>
      <c r="AD588" s="1">
        <f>MIN($N588)</f>
        <v>0</v>
      </c>
      <c r="AE588" s="1">
        <f>MIN($P588)</f>
        <v>0</v>
      </c>
      <c r="AF588" s="1">
        <f>MIN($Q588)</f>
        <v>0</v>
      </c>
      <c r="AG588" s="1">
        <f>MIN($R588)</f>
        <v>0</v>
      </c>
      <c r="AH588" s="1">
        <f>MEDIAN($B588)</f>
        <v>0</v>
      </c>
      <c r="AI588" s="1">
        <f>MEDIAN($C588)</f>
        <v>0</v>
      </c>
      <c r="AJ588" s="1">
        <f>MEDIAN($D588)</f>
        <v>0</v>
      </c>
      <c r="AK588" s="1">
        <f>MEDIAN($E588)</f>
        <v>0</v>
      </c>
      <c r="AL588" s="1">
        <f>MEDIAN($F588)</f>
        <v>0</v>
      </c>
      <c r="AM588" s="1">
        <f>MEDIAN($G588)</f>
        <v>0</v>
      </c>
      <c r="AN588" s="1">
        <f>MEDIAN($H588)</f>
        <v>0</v>
      </c>
      <c r="AO588" s="1">
        <f>MEDIAN($I588)</f>
        <v>0</v>
      </c>
      <c r="AP588" s="1">
        <f>MEDIAN($J588)</f>
        <v>0</v>
      </c>
      <c r="AQ588" s="1">
        <f>MEDIAN($K588)</f>
        <v>0</v>
      </c>
      <c r="AR588" s="1">
        <f>MEDIAN($M588)</f>
        <v>0</v>
      </c>
      <c r="AS588" s="1">
        <f>MEDIAN($N588)</f>
        <v>0</v>
      </c>
      <c r="AT588" s="1">
        <f>MEDIAN($P588)</f>
        <v>0</v>
      </c>
      <c r="AU588" s="1">
        <f>MEDIAN($Q588)</f>
        <v>0</v>
      </c>
      <c r="AV588" s="1">
        <f>MEDIAN($R588)</f>
        <v>0</v>
      </c>
      <c r="AW588" s="1">
        <f>MAX($B588)</f>
        <v>0</v>
      </c>
      <c r="AX588" s="1">
        <f>MAX($C588)</f>
        <v>0</v>
      </c>
      <c r="AY588" s="1">
        <f>MAX($D588)</f>
        <v>0</v>
      </c>
      <c r="AZ588" s="1">
        <f>MAX($E588)</f>
        <v>0</v>
      </c>
      <c r="BA588" s="1">
        <f>MAX($F588)</f>
        <v>0</v>
      </c>
      <c r="BB588" s="1">
        <f>MAX($G588)</f>
        <v>0</v>
      </c>
      <c r="BC588" s="1">
        <f>MAX($H588)</f>
        <v>0</v>
      </c>
      <c r="BD588" s="1">
        <f>MAX($I588)</f>
        <v>0</v>
      </c>
      <c r="BE588" s="1">
        <f>MAX($J588)</f>
        <v>0</v>
      </c>
      <c r="BF588" s="1">
        <f>MAX($K588)</f>
        <v>0</v>
      </c>
      <c r="BG588" s="1">
        <f>MAX($M588)</f>
        <v>0</v>
      </c>
      <c r="BH588" s="1">
        <f>MAX($N588)</f>
        <v>0</v>
      </c>
      <c r="BI588" s="1">
        <f>MAX($P588)</f>
        <v>0</v>
      </c>
      <c r="BJ588" s="1">
        <f>MAX($Q588)</f>
        <v>0</v>
      </c>
      <c r="BK588" s="1">
        <f>MAX($R588)</f>
        <v>0</v>
      </c>
    </row>
    <row r="589" spans="1:63">
      <c r="A589" s="1" t="s">
        <v>103</v>
      </c>
      <c r="B589" s="1">
        <v>0</v>
      </c>
      <c r="C589" s="1">
        <v>0</v>
      </c>
      <c r="D589" s="1">
        <v>0</v>
      </c>
      <c r="E589" s="1">
        <v>0</v>
      </c>
      <c r="F589" s="1">
        <v>0</v>
      </c>
      <c r="G589" s="1">
        <v>0</v>
      </c>
      <c r="H589" s="1">
        <v>0</v>
      </c>
      <c r="I589" s="1">
        <v>0.02</v>
      </c>
      <c r="J589" s="1">
        <v>3000</v>
      </c>
      <c r="K589" s="1">
        <v>0</v>
      </c>
      <c r="L589" s="1" t="s">
        <v>503</v>
      </c>
      <c r="M589" s="1">
        <v>0</v>
      </c>
      <c r="N589" s="1">
        <v>0</v>
      </c>
      <c r="O589" s="1" t="s">
        <v>507</v>
      </c>
      <c r="P589" s="1">
        <v>1500</v>
      </c>
      <c r="Q589" s="1">
        <v>1</v>
      </c>
      <c r="R589" s="1">
        <v>0</v>
      </c>
      <c r="S589" s="1">
        <f>MIN($B589)</f>
        <v>0</v>
      </c>
      <c r="T589" s="1">
        <f>MIN($C589)</f>
        <v>0</v>
      </c>
      <c r="U589" s="1">
        <f>MIN($D589)</f>
        <v>0</v>
      </c>
      <c r="V589" s="1">
        <f>MIN($E589)</f>
        <v>0</v>
      </c>
      <c r="W589" s="1">
        <f>MIN($F589)</f>
        <v>0</v>
      </c>
      <c r="X589" s="1">
        <f>MIN($G589)</f>
        <v>0</v>
      </c>
      <c r="Y589" s="1">
        <f>MIN($H589)</f>
        <v>0</v>
      </c>
      <c r="Z589" s="1">
        <f>MIN($I589)</f>
        <v>0</v>
      </c>
      <c r="AA589" s="1">
        <f>MIN($J589)</f>
        <v>0</v>
      </c>
      <c r="AB589" s="1">
        <f>MIN($K589)</f>
        <v>0</v>
      </c>
      <c r="AC589" s="1">
        <f>MIN($M589)</f>
        <v>0</v>
      </c>
      <c r="AD589" s="1">
        <f>MIN($N589)</f>
        <v>0</v>
      </c>
      <c r="AE589" s="1">
        <f>MIN($P589)</f>
        <v>0</v>
      </c>
      <c r="AF589" s="1">
        <f>MIN($Q589)</f>
        <v>0</v>
      </c>
      <c r="AG589" s="1">
        <f>MIN($R589)</f>
        <v>0</v>
      </c>
      <c r="AH589" s="1">
        <f>MEDIAN($B589)</f>
        <v>0</v>
      </c>
      <c r="AI589" s="1">
        <f>MEDIAN($C589)</f>
        <v>0</v>
      </c>
      <c r="AJ589" s="1">
        <f>MEDIAN($D589)</f>
        <v>0</v>
      </c>
      <c r="AK589" s="1">
        <f>MEDIAN($E589)</f>
        <v>0</v>
      </c>
      <c r="AL589" s="1">
        <f>MEDIAN($F589)</f>
        <v>0</v>
      </c>
      <c r="AM589" s="1">
        <f>MEDIAN($G589)</f>
        <v>0</v>
      </c>
      <c r="AN589" s="1">
        <f>MEDIAN($H589)</f>
        <v>0</v>
      </c>
      <c r="AO589" s="1">
        <f>MEDIAN($I589)</f>
        <v>0</v>
      </c>
      <c r="AP589" s="1">
        <f>MEDIAN($J589)</f>
        <v>0</v>
      </c>
      <c r="AQ589" s="1">
        <f>MEDIAN($K589)</f>
        <v>0</v>
      </c>
      <c r="AR589" s="1">
        <f>MEDIAN($M589)</f>
        <v>0</v>
      </c>
      <c r="AS589" s="1">
        <f>MEDIAN($N589)</f>
        <v>0</v>
      </c>
      <c r="AT589" s="1">
        <f>MEDIAN($P589)</f>
        <v>0</v>
      </c>
      <c r="AU589" s="1">
        <f>MEDIAN($Q589)</f>
        <v>0</v>
      </c>
      <c r="AV589" s="1">
        <f>MEDIAN($R589)</f>
        <v>0</v>
      </c>
      <c r="AW589" s="1">
        <f>MAX($B589)</f>
        <v>0</v>
      </c>
      <c r="AX589" s="1">
        <f>MAX($C589)</f>
        <v>0</v>
      </c>
      <c r="AY589" s="1">
        <f>MAX($D589)</f>
        <v>0</v>
      </c>
      <c r="AZ589" s="1">
        <f>MAX($E589)</f>
        <v>0</v>
      </c>
      <c r="BA589" s="1">
        <f>MAX($F589)</f>
        <v>0</v>
      </c>
      <c r="BB589" s="1">
        <f>MAX($G589)</f>
        <v>0</v>
      </c>
      <c r="BC589" s="1">
        <f>MAX($H589)</f>
        <v>0</v>
      </c>
      <c r="BD589" s="1">
        <f>MAX($I589)</f>
        <v>0</v>
      </c>
      <c r="BE589" s="1">
        <f>MAX($J589)</f>
        <v>0</v>
      </c>
      <c r="BF589" s="1">
        <f>MAX($K589)</f>
        <v>0</v>
      </c>
      <c r="BG589" s="1">
        <f>MAX($M589)</f>
        <v>0</v>
      </c>
      <c r="BH589" s="1">
        <f>MAX($N589)</f>
        <v>0</v>
      </c>
      <c r="BI589" s="1">
        <f>MAX($P589)</f>
        <v>0</v>
      </c>
      <c r="BJ589" s="1">
        <f>MAX($Q589)</f>
        <v>0</v>
      </c>
      <c r="BK589" s="1">
        <f>MAX($R589)</f>
        <v>0</v>
      </c>
    </row>
    <row r="590" spans="1:63">
      <c r="A590" s="1" t="s">
        <v>104</v>
      </c>
      <c r="B590" s="1">
        <v>0</v>
      </c>
      <c r="C590" s="1">
        <v>0</v>
      </c>
      <c r="D590" s="1">
        <v>0</v>
      </c>
      <c r="E590" s="1">
        <v>0</v>
      </c>
      <c r="F590" s="1">
        <v>0</v>
      </c>
      <c r="G590" s="1">
        <v>0</v>
      </c>
      <c r="H590" s="1">
        <v>0</v>
      </c>
      <c r="I590" s="1">
        <v>0.017</v>
      </c>
      <c r="J590" s="1">
        <v>3000</v>
      </c>
      <c r="K590" s="1">
        <v>0</v>
      </c>
      <c r="L590" s="1" t="s">
        <v>503</v>
      </c>
      <c r="M590" s="1">
        <v>0</v>
      </c>
      <c r="N590" s="1">
        <v>0</v>
      </c>
      <c r="O590" s="1" t="s">
        <v>507</v>
      </c>
      <c r="P590" s="1">
        <v>1500</v>
      </c>
      <c r="Q590" s="1">
        <v>1</v>
      </c>
      <c r="R590" s="1">
        <v>0</v>
      </c>
      <c r="S590" s="1">
        <f>MIN($B590)</f>
        <v>0</v>
      </c>
      <c r="T590" s="1">
        <f>MIN($C590)</f>
        <v>0</v>
      </c>
      <c r="U590" s="1">
        <f>MIN($D590)</f>
        <v>0</v>
      </c>
      <c r="V590" s="1">
        <f>MIN($E590)</f>
        <v>0</v>
      </c>
      <c r="W590" s="1">
        <f>MIN($F590)</f>
        <v>0</v>
      </c>
      <c r="X590" s="1">
        <f>MIN($G590)</f>
        <v>0</v>
      </c>
      <c r="Y590" s="1">
        <f>MIN($H590)</f>
        <v>0</v>
      </c>
      <c r="Z590" s="1">
        <f>MIN($I590)</f>
        <v>0</v>
      </c>
      <c r="AA590" s="1">
        <f>MIN($J590)</f>
        <v>0</v>
      </c>
      <c r="AB590" s="1">
        <f>MIN($K590)</f>
        <v>0</v>
      </c>
      <c r="AC590" s="1">
        <f>MIN($M590)</f>
        <v>0</v>
      </c>
      <c r="AD590" s="1">
        <f>MIN($N590)</f>
        <v>0</v>
      </c>
      <c r="AE590" s="1">
        <f>MIN($P590)</f>
        <v>0</v>
      </c>
      <c r="AF590" s="1">
        <f>MIN($Q590)</f>
        <v>0</v>
      </c>
      <c r="AG590" s="1">
        <f>MIN($R590)</f>
        <v>0</v>
      </c>
      <c r="AH590" s="1">
        <f>MEDIAN($B590)</f>
        <v>0</v>
      </c>
      <c r="AI590" s="1">
        <f>MEDIAN($C590)</f>
        <v>0</v>
      </c>
      <c r="AJ590" s="1">
        <f>MEDIAN($D590)</f>
        <v>0</v>
      </c>
      <c r="AK590" s="1">
        <f>MEDIAN($E590)</f>
        <v>0</v>
      </c>
      <c r="AL590" s="1">
        <f>MEDIAN($F590)</f>
        <v>0</v>
      </c>
      <c r="AM590" s="1">
        <f>MEDIAN($G590)</f>
        <v>0</v>
      </c>
      <c r="AN590" s="1">
        <f>MEDIAN($H590)</f>
        <v>0</v>
      </c>
      <c r="AO590" s="1">
        <f>MEDIAN($I590)</f>
        <v>0</v>
      </c>
      <c r="AP590" s="1">
        <f>MEDIAN($J590)</f>
        <v>0</v>
      </c>
      <c r="AQ590" s="1">
        <f>MEDIAN($K590)</f>
        <v>0</v>
      </c>
      <c r="AR590" s="1">
        <f>MEDIAN($M590)</f>
        <v>0</v>
      </c>
      <c r="AS590" s="1">
        <f>MEDIAN($N590)</f>
        <v>0</v>
      </c>
      <c r="AT590" s="1">
        <f>MEDIAN($P590)</f>
        <v>0</v>
      </c>
      <c r="AU590" s="1">
        <f>MEDIAN($Q590)</f>
        <v>0</v>
      </c>
      <c r="AV590" s="1">
        <f>MEDIAN($R590)</f>
        <v>0</v>
      </c>
      <c r="AW590" s="1">
        <f>MAX($B590)</f>
        <v>0</v>
      </c>
      <c r="AX590" s="1">
        <f>MAX($C590)</f>
        <v>0</v>
      </c>
      <c r="AY590" s="1">
        <f>MAX($D590)</f>
        <v>0</v>
      </c>
      <c r="AZ590" s="1">
        <f>MAX($E590)</f>
        <v>0</v>
      </c>
      <c r="BA590" s="1">
        <f>MAX($F590)</f>
        <v>0</v>
      </c>
      <c r="BB590" s="1">
        <f>MAX($G590)</f>
        <v>0</v>
      </c>
      <c r="BC590" s="1">
        <f>MAX($H590)</f>
        <v>0</v>
      </c>
      <c r="BD590" s="1">
        <f>MAX($I590)</f>
        <v>0</v>
      </c>
      <c r="BE590" s="1">
        <f>MAX($J590)</f>
        <v>0</v>
      </c>
      <c r="BF590" s="1">
        <f>MAX($K590)</f>
        <v>0</v>
      </c>
      <c r="BG590" s="1">
        <f>MAX($M590)</f>
        <v>0</v>
      </c>
      <c r="BH590" s="1">
        <f>MAX($N590)</f>
        <v>0</v>
      </c>
      <c r="BI590" s="1">
        <f>MAX($P590)</f>
        <v>0</v>
      </c>
      <c r="BJ590" s="1">
        <f>MAX($Q590)</f>
        <v>0</v>
      </c>
      <c r="BK590" s="1">
        <f>MAX($R590)</f>
        <v>0</v>
      </c>
    </row>
    <row r="591" spans="1:63">
      <c r="A591" s="1" t="s">
        <v>105</v>
      </c>
      <c r="B591" s="1">
        <v>0</v>
      </c>
      <c r="C591" s="1">
        <v>0</v>
      </c>
      <c r="D591" s="1">
        <v>0</v>
      </c>
      <c r="E591" s="1">
        <v>0</v>
      </c>
      <c r="F591" s="1">
        <v>0</v>
      </c>
      <c r="G591" s="1">
        <v>0</v>
      </c>
      <c r="H591" s="1">
        <v>0</v>
      </c>
      <c r="I591" s="1">
        <v>0.018</v>
      </c>
      <c r="J591" s="1">
        <v>3000</v>
      </c>
      <c r="K591" s="1">
        <v>0</v>
      </c>
      <c r="L591" s="1" t="s">
        <v>503</v>
      </c>
      <c r="M591" s="1">
        <v>0</v>
      </c>
      <c r="N591" s="1">
        <v>0</v>
      </c>
      <c r="O591" s="1" t="s">
        <v>507</v>
      </c>
      <c r="P591" s="1">
        <v>1500</v>
      </c>
      <c r="Q591" s="1">
        <v>1</v>
      </c>
      <c r="R591" s="1">
        <v>0</v>
      </c>
      <c r="S591" s="1">
        <f>MIN($B591)</f>
        <v>0</v>
      </c>
      <c r="T591" s="1">
        <f>MIN($C591)</f>
        <v>0</v>
      </c>
      <c r="U591" s="1">
        <f>MIN($D591)</f>
        <v>0</v>
      </c>
      <c r="V591" s="1">
        <f>MIN($E591)</f>
        <v>0</v>
      </c>
      <c r="W591" s="1">
        <f>MIN($F591)</f>
        <v>0</v>
      </c>
      <c r="X591" s="1">
        <f>MIN($G591)</f>
        <v>0</v>
      </c>
      <c r="Y591" s="1">
        <f>MIN($H591)</f>
        <v>0</v>
      </c>
      <c r="Z591" s="1">
        <f>MIN($I591)</f>
        <v>0</v>
      </c>
      <c r="AA591" s="1">
        <f>MIN($J591)</f>
        <v>0</v>
      </c>
      <c r="AB591" s="1">
        <f>MIN($K591)</f>
        <v>0</v>
      </c>
      <c r="AC591" s="1">
        <f>MIN($M591)</f>
        <v>0</v>
      </c>
      <c r="AD591" s="1">
        <f>MIN($N591)</f>
        <v>0</v>
      </c>
      <c r="AE591" s="1">
        <f>MIN($P591)</f>
        <v>0</v>
      </c>
      <c r="AF591" s="1">
        <f>MIN($Q591)</f>
        <v>0</v>
      </c>
      <c r="AG591" s="1">
        <f>MIN($R591)</f>
        <v>0</v>
      </c>
      <c r="AH591" s="1">
        <f>MEDIAN($B591)</f>
        <v>0</v>
      </c>
      <c r="AI591" s="1">
        <f>MEDIAN($C591)</f>
        <v>0</v>
      </c>
      <c r="AJ591" s="1">
        <f>MEDIAN($D591)</f>
        <v>0</v>
      </c>
      <c r="AK591" s="1">
        <f>MEDIAN($E591)</f>
        <v>0</v>
      </c>
      <c r="AL591" s="1">
        <f>MEDIAN($F591)</f>
        <v>0</v>
      </c>
      <c r="AM591" s="1">
        <f>MEDIAN($G591)</f>
        <v>0</v>
      </c>
      <c r="AN591" s="1">
        <f>MEDIAN($H591)</f>
        <v>0</v>
      </c>
      <c r="AO591" s="1">
        <f>MEDIAN($I591)</f>
        <v>0</v>
      </c>
      <c r="AP591" s="1">
        <f>MEDIAN($J591)</f>
        <v>0</v>
      </c>
      <c r="AQ591" s="1">
        <f>MEDIAN($K591)</f>
        <v>0</v>
      </c>
      <c r="AR591" s="1">
        <f>MEDIAN($M591)</f>
        <v>0</v>
      </c>
      <c r="AS591" s="1">
        <f>MEDIAN($N591)</f>
        <v>0</v>
      </c>
      <c r="AT591" s="1">
        <f>MEDIAN($P591)</f>
        <v>0</v>
      </c>
      <c r="AU591" s="1">
        <f>MEDIAN($Q591)</f>
        <v>0</v>
      </c>
      <c r="AV591" s="1">
        <f>MEDIAN($R591)</f>
        <v>0</v>
      </c>
      <c r="AW591" s="1">
        <f>MAX($B591)</f>
        <v>0</v>
      </c>
      <c r="AX591" s="1">
        <f>MAX($C591)</f>
        <v>0</v>
      </c>
      <c r="AY591" s="1">
        <f>MAX($D591)</f>
        <v>0</v>
      </c>
      <c r="AZ591" s="1">
        <f>MAX($E591)</f>
        <v>0</v>
      </c>
      <c r="BA591" s="1">
        <f>MAX($F591)</f>
        <v>0</v>
      </c>
      <c r="BB591" s="1">
        <f>MAX($G591)</f>
        <v>0</v>
      </c>
      <c r="BC591" s="1">
        <f>MAX($H591)</f>
        <v>0</v>
      </c>
      <c r="BD591" s="1">
        <f>MAX($I591)</f>
        <v>0</v>
      </c>
      <c r="BE591" s="1">
        <f>MAX($J591)</f>
        <v>0</v>
      </c>
      <c r="BF591" s="1">
        <f>MAX($K591)</f>
        <v>0</v>
      </c>
      <c r="BG591" s="1">
        <f>MAX($M591)</f>
        <v>0</v>
      </c>
      <c r="BH591" s="1">
        <f>MAX($N591)</f>
        <v>0</v>
      </c>
      <c r="BI591" s="1">
        <f>MAX($P591)</f>
        <v>0</v>
      </c>
      <c r="BJ591" s="1">
        <f>MAX($Q591)</f>
        <v>0</v>
      </c>
      <c r="BK591" s="1">
        <f>MAX($R591)</f>
        <v>0</v>
      </c>
    </row>
    <row r="592" spans="1:63">
      <c r="A592" s="1" t="s">
        <v>106</v>
      </c>
      <c r="B592" s="1">
        <v>0</v>
      </c>
      <c r="C592" s="1">
        <v>0</v>
      </c>
      <c r="D592" s="1">
        <v>0</v>
      </c>
      <c r="E592" s="1">
        <v>0</v>
      </c>
      <c r="F592" s="1">
        <v>0</v>
      </c>
      <c r="G592" s="1">
        <v>0</v>
      </c>
      <c r="H592" s="1">
        <v>0</v>
      </c>
      <c r="I592" s="1">
        <v>0.018</v>
      </c>
      <c r="J592" s="1">
        <v>3000</v>
      </c>
      <c r="K592" s="1">
        <v>0</v>
      </c>
      <c r="L592" s="1" t="s">
        <v>503</v>
      </c>
      <c r="M592" s="1">
        <v>0</v>
      </c>
      <c r="N592" s="1">
        <v>0</v>
      </c>
      <c r="O592" s="1" t="s">
        <v>507</v>
      </c>
      <c r="P592" s="1">
        <v>1500</v>
      </c>
      <c r="Q592" s="1">
        <v>1</v>
      </c>
      <c r="R592" s="1">
        <v>0</v>
      </c>
      <c r="S592" s="1">
        <f>MIN($B592)</f>
        <v>0</v>
      </c>
      <c r="T592" s="1">
        <f>MIN($C592)</f>
        <v>0</v>
      </c>
      <c r="U592" s="1">
        <f>MIN($D592)</f>
        <v>0</v>
      </c>
      <c r="V592" s="1">
        <f>MIN($E592)</f>
        <v>0</v>
      </c>
      <c r="W592" s="1">
        <f>MIN($F592)</f>
        <v>0</v>
      </c>
      <c r="X592" s="1">
        <f>MIN($G592)</f>
        <v>0</v>
      </c>
      <c r="Y592" s="1">
        <f>MIN($H592)</f>
        <v>0</v>
      </c>
      <c r="Z592" s="1">
        <f>MIN($I592)</f>
        <v>0</v>
      </c>
      <c r="AA592" s="1">
        <f>MIN($J592)</f>
        <v>0</v>
      </c>
      <c r="AB592" s="1">
        <f>MIN($K592)</f>
        <v>0</v>
      </c>
      <c r="AC592" s="1">
        <f>MIN($M592)</f>
        <v>0</v>
      </c>
      <c r="AD592" s="1">
        <f>MIN($N592)</f>
        <v>0</v>
      </c>
      <c r="AE592" s="1">
        <f>MIN($P592)</f>
        <v>0</v>
      </c>
      <c r="AF592" s="1">
        <f>MIN($Q592)</f>
        <v>0</v>
      </c>
      <c r="AG592" s="1">
        <f>MIN($R592)</f>
        <v>0</v>
      </c>
      <c r="AH592" s="1">
        <f>MEDIAN($B592)</f>
        <v>0</v>
      </c>
      <c r="AI592" s="1">
        <f>MEDIAN($C592)</f>
        <v>0</v>
      </c>
      <c r="AJ592" s="1">
        <f>MEDIAN($D592)</f>
        <v>0</v>
      </c>
      <c r="AK592" s="1">
        <f>MEDIAN($E592)</f>
        <v>0</v>
      </c>
      <c r="AL592" s="1">
        <f>MEDIAN($F592)</f>
        <v>0</v>
      </c>
      <c r="AM592" s="1">
        <f>MEDIAN($G592)</f>
        <v>0</v>
      </c>
      <c r="AN592" s="1">
        <f>MEDIAN($H592)</f>
        <v>0</v>
      </c>
      <c r="AO592" s="1">
        <f>MEDIAN($I592)</f>
        <v>0</v>
      </c>
      <c r="AP592" s="1">
        <f>MEDIAN($J592)</f>
        <v>0</v>
      </c>
      <c r="AQ592" s="1">
        <f>MEDIAN($K592)</f>
        <v>0</v>
      </c>
      <c r="AR592" s="1">
        <f>MEDIAN($M592)</f>
        <v>0</v>
      </c>
      <c r="AS592" s="1">
        <f>MEDIAN($N592)</f>
        <v>0</v>
      </c>
      <c r="AT592" s="1">
        <f>MEDIAN($P592)</f>
        <v>0</v>
      </c>
      <c r="AU592" s="1">
        <f>MEDIAN($Q592)</f>
        <v>0</v>
      </c>
      <c r="AV592" s="1">
        <f>MEDIAN($R592)</f>
        <v>0</v>
      </c>
      <c r="AW592" s="1">
        <f>MAX($B592)</f>
        <v>0</v>
      </c>
      <c r="AX592" s="1">
        <f>MAX($C592)</f>
        <v>0</v>
      </c>
      <c r="AY592" s="1">
        <f>MAX($D592)</f>
        <v>0</v>
      </c>
      <c r="AZ592" s="1">
        <f>MAX($E592)</f>
        <v>0</v>
      </c>
      <c r="BA592" s="1">
        <f>MAX($F592)</f>
        <v>0</v>
      </c>
      <c r="BB592" s="1">
        <f>MAX($G592)</f>
        <v>0</v>
      </c>
      <c r="BC592" s="1">
        <f>MAX($H592)</f>
        <v>0</v>
      </c>
      <c r="BD592" s="1">
        <f>MAX($I592)</f>
        <v>0</v>
      </c>
      <c r="BE592" s="1">
        <f>MAX($J592)</f>
        <v>0</v>
      </c>
      <c r="BF592" s="1">
        <f>MAX($K592)</f>
        <v>0</v>
      </c>
      <c r="BG592" s="1">
        <f>MAX($M592)</f>
        <v>0</v>
      </c>
      <c r="BH592" s="1">
        <f>MAX($N592)</f>
        <v>0</v>
      </c>
      <c r="BI592" s="1">
        <f>MAX($P592)</f>
        <v>0</v>
      </c>
      <c r="BJ592" s="1">
        <f>MAX($Q592)</f>
        <v>0</v>
      </c>
      <c r="BK592" s="1">
        <f>MAX($R592)</f>
        <v>0</v>
      </c>
    </row>
    <row r="593" spans="1:63">
      <c r="A593" s="1" t="s">
        <v>107</v>
      </c>
      <c r="B593" s="1">
        <v>0</v>
      </c>
      <c r="C593" s="1">
        <v>0</v>
      </c>
      <c r="D593" s="1">
        <v>0</v>
      </c>
      <c r="E593" s="1">
        <v>0</v>
      </c>
      <c r="F593" s="1">
        <v>0</v>
      </c>
      <c r="G593" s="1">
        <v>0</v>
      </c>
      <c r="H593" s="1">
        <v>0</v>
      </c>
      <c r="I593" s="1">
        <v>0.018</v>
      </c>
      <c r="J593" s="1">
        <v>3000</v>
      </c>
      <c r="K593" s="1">
        <v>0</v>
      </c>
      <c r="L593" s="1" t="s">
        <v>503</v>
      </c>
      <c r="M593" s="1">
        <v>0</v>
      </c>
      <c r="N593" s="1">
        <v>0</v>
      </c>
      <c r="O593" s="1" t="s">
        <v>507</v>
      </c>
      <c r="P593" s="1">
        <v>1500</v>
      </c>
      <c r="Q593" s="1">
        <v>1</v>
      </c>
      <c r="R593" s="1">
        <v>0</v>
      </c>
      <c r="S593" s="1">
        <f>MIN($B593)</f>
        <v>0</v>
      </c>
      <c r="T593" s="1">
        <f>MIN($C593)</f>
        <v>0</v>
      </c>
      <c r="U593" s="1">
        <f>MIN($D593)</f>
        <v>0</v>
      </c>
      <c r="V593" s="1">
        <f>MIN($E593)</f>
        <v>0</v>
      </c>
      <c r="W593" s="1">
        <f>MIN($F593)</f>
        <v>0</v>
      </c>
      <c r="X593" s="1">
        <f>MIN($G593)</f>
        <v>0</v>
      </c>
      <c r="Y593" s="1">
        <f>MIN($H593)</f>
        <v>0</v>
      </c>
      <c r="Z593" s="1">
        <f>MIN($I593)</f>
        <v>0</v>
      </c>
      <c r="AA593" s="1">
        <f>MIN($J593)</f>
        <v>0</v>
      </c>
      <c r="AB593" s="1">
        <f>MIN($K593)</f>
        <v>0</v>
      </c>
      <c r="AC593" s="1">
        <f>MIN($M593)</f>
        <v>0</v>
      </c>
      <c r="AD593" s="1">
        <f>MIN($N593)</f>
        <v>0</v>
      </c>
      <c r="AE593" s="1">
        <f>MIN($P593)</f>
        <v>0</v>
      </c>
      <c r="AF593" s="1">
        <f>MIN($Q593)</f>
        <v>0</v>
      </c>
      <c r="AG593" s="1">
        <f>MIN($R593)</f>
        <v>0</v>
      </c>
      <c r="AH593" s="1">
        <f>MEDIAN($B593)</f>
        <v>0</v>
      </c>
      <c r="AI593" s="1">
        <f>MEDIAN($C593)</f>
        <v>0</v>
      </c>
      <c r="AJ593" s="1">
        <f>MEDIAN($D593)</f>
        <v>0</v>
      </c>
      <c r="AK593" s="1">
        <f>MEDIAN($E593)</f>
        <v>0</v>
      </c>
      <c r="AL593" s="1">
        <f>MEDIAN($F593)</f>
        <v>0</v>
      </c>
      <c r="AM593" s="1">
        <f>MEDIAN($G593)</f>
        <v>0</v>
      </c>
      <c r="AN593" s="1">
        <f>MEDIAN($H593)</f>
        <v>0</v>
      </c>
      <c r="AO593" s="1">
        <f>MEDIAN($I593)</f>
        <v>0</v>
      </c>
      <c r="AP593" s="1">
        <f>MEDIAN($J593)</f>
        <v>0</v>
      </c>
      <c r="AQ593" s="1">
        <f>MEDIAN($K593)</f>
        <v>0</v>
      </c>
      <c r="AR593" s="1">
        <f>MEDIAN($M593)</f>
        <v>0</v>
      </c>
      <c r="AS593" s="1">
        <f>MEDIAN($N593)</f>
        <v>0</v>
      </c>
      <c r="AT593" s="1">
        <f>MEDIAN($P593)</f>
        <v>0</v>
      </c>
      <c r="AU593" s="1">
        <f>MEDIAN($Q593)</f>
        <v>0</v>
      </c>
      <c r="AV593" s="1">
        <f>MEDIAN($R593)</f>
        <v>0</v>
      </c>
      <c r="AW593" s="1">
        <f>MAX($B593)</f>
        <v>0</v>
      </c>
      <c r="AX593" s="1">
        <f>MAX($C593)</f>
        <v>0</v>
      </c>
      <c r="AY593" s="1">
        <f>MAX($D593)</f>
        <v>0</v>
      </c>
      <c r="AZ593" s="1">
        <f>MAX($E593)</f>
        <v>0</v>
      </c>
      <c r="BA593" s="1">
        <f>MAX($F593)</f>
        <v>0</v>
      </c>
      <c r="BB593" s="1">
        <f>MAX($G593)</f>
        <v>0</v>
      </c>
      <c r="BC593" s="1">
        <f>MAX($H593)</f>
        <v>0</v>
      </c>
      <c r="BD593" s="1">
        <f>MAX($I593)</f>
        <v>0</v>
      </c>
      <c r="BE593" s="1">
        <f>MAX($J593)</f>
        <v>0</v>
      </c>
      <c r="BF593" s="1">
        <f>MAX($K593)</f>
        <v>0</v>
      </c>
      <c r="BG593" s="1">
        <f>MAX($M593)</f>
        <v>0</v>
      </c>
      <c r="BH593" s="1">
        <f>MAX($N593)</f>
        <v>0</v>
      </c>
      <c r="BI593" s="1">
        <f>MAX($P593)</f>
        <v>0</v>
      </c>
      <c r="BJ593" s="1">
        <f>MAX($Q593)</f>
        <v>0</v>
      </c>
      <c r="BK593" s="1">
        <f>MAX($R593)</f>
        <v>0</v>
      </c>
    </row>
    <row r="594" spans="1:63">
      <c r="A594" s="1" t="s">
        <v>108</v>
      </c>
      <c r="B594" s="1">
        <v>0</v>
      </c>
      <c r="C594" s="1">
        <v>0</v>
      </c>
      <c r="D594" s="1">
        <v>0</v>
      </c>
      <c r="E594" s="1">
        <v>0</v>
      </c>
      <c r="F594" s="1">
        <v>0</v>
      </c>
      <c r="G594" s="1">
        <v>0</v>
      </c>
      <c r="H594" s="1">
        <v>0</v>
      </c>
      <c r="I594" s="1">
        <v>0.018</v>
      </c>
      <c r="J594" s="1">
        <v>3000</v>
      </c>
      <c r="K594" s="1">
        <v>0</v>
      </c>
      <c r="L594" s="1" t="s">
        <v>503</v>
      </c>
      <c r="M594" s="1">
        <v>0</v>
      </c>
      <c r="N594" s="1">
        <v>0</v>
      </c>
      <c r="O594" s="1" t="s">
        <v>507</v>
      </c>
      <c r="P594" s="1">
        <v>1500</v>
      </c>
      <c r="Q594" s="1">
        <v>1</v>
      </c>
      <c r="R594" s="1">
        <v>0</v>
      </c>
      <c r="S594" s="1">
        <f>MIN($B594)</f>
        <v>0</v>
      </c>
      <c r="T594" s="1">
        <f>MIN($C594)</f>
        <v>0</v>
      </c>
      <c r="U594" s="1">
        <f>MIN($D594)</f>
        <v>0</v>
      </c>
      <c r="V594" s="1">
        <f>MIN($E594)</f>
        <v>0</v>
      </c>
      <c r="W594" s="1">
        <f>MIN($F594)</f>
        <v>0</v>
      </c>
      <c r="X594" s="1">
        <f>MIN($G594)</f>
        <v>0</v>
      </c>
      <c r="Y594" s="1">
        <f>MIN($H594)</f>
        <v>0</v>
      </c>
      <c r="Z594" s="1">
        <f>MIN($I594)</f>
        <v>0</v>
      </c>
      <c r="AA594" s="1">
        <f>MIN($J594)</f>
        <v>0</v>
      </c>
      <c r="AB594" s="1">
        <f>MIN($K594)</f>
        <v>0</v>
      </c>
      <c r="AC594" s="1">
        <f>MIN($M594)</f>
        <v>0</v>
      </c>
      <c r="AD594" s="1">
        <f>MIN($N594)</f>
        <v>0</v>
      </c>
      <c r="AE594" s="1">
        <f>MIN($P594)</f>
        <v>0</v>
      </c>
      <c r="AF594" s="1">
        <f>MIN($Q594)</f>
        <v>0</v>
      </c>
      <c r="AG594" s="1">
        <f>MIN($R594)</f>
        <v>0</v>
      </c>
      <c r="AH594" s="1">
        <f>MEDIAN($B594)</f>
        <v>0</v>
      </c>
      <c r="AI594" s="1">
        <f>MEDIAN($C594)</f>
        <v>0</v>
      </c>
      <c r="AJ594" s="1">
        <f>MEDIAN($D594)</f>
        <v>0</v>
      </c>
      <c r="AK594" s="1">
        <f>MEDIAN($E594)</f>
        <v>0</v>
      </c>
      <c r="AL594" s="1">
        <f>MEDIAN($F594)</f>
        <v>0</v>
      </c>
      <c r="AM594" s="1">
        <f>MEDIAN($G594)</f>
        <v>0</v>
      </c>
      <c r="AN594" s="1">
        <f>MEDIAN($H594)</f>
        <v>0</v>
      </c>
      <c r="AO594" s="1">
        <f>MEDIAN($I594)</f>
        <v>0</v>
      </c>
      <c r="AP594" s="1">
        <f>MEDIAN($J594)</f>
        <v>0</v>
      </c>
      <c r="AQ594" s="1">
        <f>MEDIAN($K594)</f>
        <v>0</v>
      </c>
      <c r="AR594" s="1">
        <f>MEDIAN($M594)</f>
        <v>0</v>
      </c>
      <c r="AS594" s="1">
        <f>MEDIAN($N594)</f>
        <v>0</v>
      </c>
      <c r="AT594" s="1">
        <f>MEDIAN($P594)</f>
        <v>0</v>
      </c>
      <c r="AU594" s="1">
        <f>MEDIAN($Q594)</f>
        <v>0</v>
      </c>
      <c r="AV594" s="1">
        <f>MEDIAN($R594)</f>
        <v>0</v>
      </c>
      <c r="AW594" s="1">
        <f>MAX($B594)</f>
        <v>0</v>
      </c>
      <c r="AX594" s="1">
        <f>MAX($C594)</f>
        <v>0</v>
      </c>
      <c r="AY594" s="1">
        <f>MAX($D594)</f>
        <v>0</v>
      </c>
      <c r="AZ594" s="1">
        <f>MAX($E594)</f>
        <v>0</v>
      </c>
      <c r="BA594" s="1">
        <f>MAX($F594)</f>
        <v>0</v>
      </c>
      <c r="BB594" s="1">
        <f>MAX($G594)</f>
        <v>0</v>
      </c>
      <c r="BC594" s="1">
        <f>MAX($H594)</f>
        <v>0</v>
      </c>
      <c r="BD594" s="1">
        <f>MAX($I594)</f>
        <v>0</v>
      </c>
      <c r="BE594" s="1">
        <f>MAX($J594)</f>
        <v>0</v>
      </c>
      <c r="BF594" s="1">
        <f>MAX($K594)</f>
        <v>0</v>
      </c>
      <c r="BG594" s="1">
        <f>MAX($M594)</f>
        <v>0</v>
      </c>
      <c r="BH594" s="1">
        <f>MAX($N594)</f>
        <v>0</v>
      </c>
      <c r="BI594" s="1">
        <f>MAX($P594)</f>
        <v>0</v>
      </c>
      <c r="BJ594" s="1">
        <f>MAX($Q594)</f>
        <v>0</v>
      </c>
      <c r="BK594" s="1">
        <f>MAX($R594)</f>
        <v>0</v>
      </c>
    </row>
    <row r="595" spans="1:63">
      <c r="A595" s="1" t="s">
        <v>109</v>
      </c>
      <c r="B595" s="1">
        <v>0</v>
      </c>
      <c r="C595" s="1">
        <v>0</v>
      </c>
      <c r="D595" s="1">
        <v>0</v>
      </c>
      <c r="E595" s="1">
        <v>0</v>
      </c>
      <c r="F595" s="1">
        <v>0</v>
      </c>
      <c r="G595" s="1">
        <v>0</v>
      </c>
      <c r="H595" s="1">
        <v>0</v>
      </c>
      <c r="I595" s="1">
        <v>0.019</v>
      </c>
      <c r="J595" s="1">
        <v>3000</v>
      </c>
      <c r="K595" s="1">
        <v>0</v>
      </c>
      <c r="L595" s="1" t="s">
        <v>503</v>
      </c>
      <c r="M595" s="1">
        <v>0</v>
      </c>
      <c r="N595" s="1">
        <v>0</v>
      </c>
      <c r="O595" s="1" t="s">
        <v>507</v>
      </c>
      <c r="P595" s="1">
        <v>1500</v>
      </c>
      <c r="Q595" s="1">
        <v>1</v>
      </c>
      <c r="R595" s="1">
        <v>0</v>
      </c>
      <c r="S595" s="1">
        <f>MIN($B595)</f>
        <v>0</v>
      </c>
      <c r="T595" s="1">
        <f>MIN($C595)</f>
        <v>0</v>
      </c>
      <c r="U595" s="1">
        <f>MIN($D595)</f>
        <v>0</v>
      </c>
      <c r="V595" s="1">
        <f>MIN($E595)</f>
        <v>0</v>
      </c>
      <c r="W595" s="1">
        <f>MIN($F595)</f>
        <v>0</v>
      </c>
      <c r="X595" s="1">
        <f>MIN($G595)</f>
        <v>0</v>
      </c>
      <c r="Y595" s="1">
        <f>MIN($H595)</f>
        <v>0</v>
      </c>
      <c r="Z595" s="1">
        <f>MIN($I595)</f>
        <v>0</v>
      </c>
      <c r="AA595" s="1">
        <f>MIN($J595)</f>
        <v>0</v>
      </c>
      <c r="AB595" s="1">
        <f>MIN($K595)</f>
        <v>0</v>
      </c>
      <c r="AC595" s="1">
        <f>MIN($M595)</f>
        <v>0</v>
      </c>
      <c r="AD595" s="1">
        <f>MIN($N595)</f>
        <v>0</v>
      </c>
      <c r="AE595" s="1">
        <f>MIN($P595)</f>
        <v>0</v>
      </c>
      <c r="AF595" s="1">
        <f>MIN($Q595)</f>
        <v>0</v>
      </c>
      <c r="AG595" s="1">
        <f>MIN($R595)</f>
        <v>0</v>
      </c>
      <c r="AH595" s="1">
        <f>MEDIAN($B595)</f>
        <v>0</v>
      </c>
      <c r="AI595" s="1">
        <f>MEDIAN($C595)</f>
        <v>0</v>
      </c>
      <c r="AJ595" s="1">
        <f>MEDIAN($D595)</f>
        <v>0</v>
      </c>
      <c r="AK595" s="1">
        <f>MEDIAN($E595)</f>
        <v>0</v>
      </c>
      <c r="AL595" s="1">
        <f>MEDIAN($F595)</f>
        <v>0</v>
      </c>
      <c r="AM595" s="1">
        <f>MEDIAN($G595)</f>
        <v>0</v>
      </c>
      <c r="AN595" s="1">
        <f>MEDIAN($H595)</f>
        <v>0</v>
      </c>
      <c r="AO595" s="1">
        <f>MEDIAN($I595)</f>
        <v>0</v>
      </c>
      <c r="AP595" s="1">
        <f>MEDIAN($J595)</f>
        <v>0</v>
      </c>
      <c r="AQ595" s="1">
        <f>MEDIAN($K595)</f>
        <v>0</v>
      </c>
      <c r="AR595" s="1">
        <f>MEDIAN($M595)</f>
        <v>0</v>
      </c>
      <c r="AS595" s="1">
        <f>MEDIAN($N595)</f>
        <v>0</v>
      </c>
      <c r="AT595" s="1">
        <f>MEDIAN($P595)</f>
        <v>0</v>
      </c>
      <c r="AU595" s="1">
        <f>MEDIAN($Q595)</f>
        <v>0</v>
      </c>
      <c r="AV595" s="1">
        <f>MEDIAN($R595)</f>
        <v>0</v>
      </c>
      <c r="AW595" s="1">
        <f>MAX($B595)</f>
        <v>0</v>
      </c>
      <c r="AX595" s="1">
        <f>MAX($C595)</f>
        <v>0</v>
      </c>
      <c r="AY595" s="1">
        <f>MAX($D595)</f>
        <v>0</v>
      </c>
      <c r="AZ595" s="1">
        <f>MAX($E595)</f>
        <v>0</v>
      </c>
      <c r="BA595" s="1">
        <f>MAX($F595)</f>
        <v>0</v>
      </c>
      <c r="BB595" s="1">
        <f>MAX($G595)</f>
        <v>0</v>
      </c>
      <c r="BC595" s="1">
        <f>MAX($H595)</f>
        <v>0</v>
      </c>
      <c r="BD595" s="1">
        <f>MAX($I595)</f>
        <v>0</v>
      </c>
      <c r="BE595" s="1">
        <f>MAX($J595)</f>
        <v>0</v>
      </c>
      <c r="BF595" s="1">
        <f>MAX($K595)</f>
        <v>0</v>
      </c>
      <c r="BG595" s="1">
        <f>MAX($M595)</f>
        <v>0</v>
      </c>
      <c r="BH595" s="1">
        <f>MAX($N595)</f>
        <v>0</v>
      </c>
      <c r="BI595" s="1">
        <f>MAX($P595)</f>
        <v>0</v>
      </c>
      <c r="BJ595" s="1">
        <f>MAX($Q595)</f>
        <v>0</v>
      </c>
      <c r="BK595" s="1">
        <f>MAX($R595)</f>
        <v>0</v>
      </c>
    </row>
    <row r="596" spans="1:63">
      <c r="A596" s="1" t="s">
        <v>110</v>
      </c>
      <c r="B596" s="1">
        <v>0</v>
      </c>
      <c r="C596" s="1">
        <v>0</v>
      </c>
      <c r="D596" s="1">
        <v>0</v>
      </c>
      <c r="E596" s="1">
        <v>0</v>
      </c>
      <c r="F596" s="1">
        <v>0</v>
      </c>
      <c r="G596" s="1">
        <v>0</v>
      </c>
      <c r="H596" s="1">
        <v>0</v>
      </c>
      <c r="I596" s="1">
        <v>0.019</v>
      </c>
      <c r="J596" s="1">
        <v>3000</v>
      </c>
      <c r="K596" s="1">
        <v>0</v>
      </c>
      <c r="L596" s="1" t="s">
        <v>503</v>
      </c>
      <c r="M596" s="1">
        <v>0</v>
      </c>
      <c r="N596" s="1">
        <v>0</v>
      </c>
      <c r="O596" s="1" t="s">
        <v>507</v>
      </c>
      <c r="P596" s="1">
        <v>1500</v>
      </c>
      <c r="Q596" s="1">
        <v>1</v>
      </c>
      <c r="R596" s="1">
        <v>0</v>
      </c>
      <c r="S596" s="1">
        <f>MIN($B596)</f>
        <v>0</v>
      </c>
      <c r="T596" s="1">
        <f>MIN($C596)</f>
        <v>0</v>
      </c>
      <c r="U596" s="1">
        <f>MIN($D596)</f>
        <v>0</v>
      </c>
      <c r="V596" s="1">
        <f>MIN($E596)</f>
        <v>0</v>
      </c>
      <c r="W596" s="1">
        <f>MIN($F596)</f>
        <v>0</v>
      </c>
      <c r="X596" s="1">
        <f>MIN($G596)</f>
        <v>0</v>
      </c>
      <c r="Y596" s="1">
        <f>MIN($H596)</f>
        <v>0</v>
      </c>
      <c r="Z596" s="1">
        <f>MIN($I596)</f>
        <v>0</v>
      </c>
      <c r="AA596" s="1">
        <f>MIN($J596)</f>
        <v>0</v>
      </c>
      <c r="AB596" s="1">
        <f>MIN($K596)</f>
        <v>0</v>
      </c>
      <c r="AC596" s="1">
        <f>MIN($M596)</f>
        <v>0</v>
      </c>
      <c r="AD596" s="1">
        <f>MIN($N596)</f>
        <v>0</v>
      </c>
      <c r="AE596" s="1">
        <f>MIN($P596)</f>
        <v>0</v>
      </c>
      <c r="AF596" s="1">
        <f>MIN($Q596)</f>
        <v>0</v>
      </c>
      <c r="AG596" s="1">
        <f>MIN($R596)</f>
        <v>0</v>
      </c>
      <c r="AH596" s="1">
        <f>MEDIAN($B596)</f>
        <v>0</v>
      </c>
      <c r="AI596" s="1">
        <f>MEDIAN($C596)</f>
        <v>0</v>
      </c>
      <c r="AJ596" s="1">
        <f>MEDIAN($D596)</f>
        <v>0</v>
      </c>
      <c r="AK596" s="1">
        <f>MEDIAN($E596)</f>
        <v>0</v>
      </c>
      <c r="AL596" s="1">
        <f>MEDIAN($F596)</f>
        <v>0</v>
      </c>
      <c r="AM596" s="1">
        <f>MEDIAN($G596)</f>
        <v>0</v>
      </c>
      <c r="AN596" s="1">
        <f>MEDIAN($H596)</f>
        <v>0</v>
      </c>
      <c r="AO596" s="1">
        <f>MEDIAN($I596)</f>
        <v>0</v>
      </c>
      <c r="AP596" s="1">
        <f>MEDIAN($J596)</f>
        <v>0</v>
      </c>
      <c r="AQ596" s="1">
        <f>MEDIAN($K596)</f>
        <v>0</v>
      </c>
      <c r="AR596" s="1">
        <f>MEDIAN($M596)</f>
        <v>0</v>
      </c>
      <c r="AS596" s="1">
        <f>MEDIAN($N596)</f>
        <v>0</v>
      </c>
      <c r="AT596" s="1">
        <f>MEDIAN($P596)</f>
        <v>0</v>
      </c>
      <c r="AU596" s="1">
        <f>MEDIAN($Q596)</f>
        <v>0</v>
      </c>
      <c r="AV596" s="1">
        <f>MEDIAN($R596)</f>
        <v>0</v>
      </c>
      <c r="AW596" s="1">
        <f>MAX($B596)</f>
        <v>0</v>
      </c>
      <c r="AX596" s="1">
        <f>MAX($C596)</f>
        <v>0</v>
      </c>
      <c r="AY596" s="1">
        <f>MAX($D596)</f>
        <v>0</v>
      </c>
      <c r="AZ596" s="1">
        <f>MAX($E596)</f>
        <v>0</v>
      </c>
      <c r="BA596" s="1">
        <f>MAX($F596)</f>
        <v>0</v>
      </c>
      <c r="BB596" s="1">
        <f>MAX($G596)</f>
        <v>0</v>
      </c>
      <c r="BC596" s="1">
        <f>MAX($H596)</f>
        <v>0</v>
      </c>
      <c r="BD596" s="1">
        <f>MAX($I596)</f>
        <v>0</v>
      </c>
      <c r="BE596" s="1">
        <f>MAX($J596)</f>
        <v>0</v>
      </c>
      <c r="BF596" s="1">
        <f>MAX($K596)</f>
        <v>0</v>
      </c>
      <c r="BG596" s="1">
        <f>MAX($M596)</f>
        <v>0</v>
      </c>
      <c r="BH596" s="1">
        <f>MAX($N596)</f>
        <v>0</v>
      </c>
      <c r="BI596" s="1">
        <f>MAX($P596)</f>
        <v>0</v>
      </c>
      <c r="BJ596" s="1">
        <f>MAX($Q596)</f>
        <v>0</v>
      </c>
      <c r="BK596" s="1">
        <f>MAX($R596)</f>
        <v>0</v>
      </c>
    </row>
    <row r="597" spans="1:63">
      <c r="A597" s="1" t="s">
        <v>111</v>
      </c>
      <c r="B597" s="1">
        <v>0</v>
      </c>
      <c r="C597" s="1">
        <v>0</v>
      </c>
      <c r="D597" s="1">
        <v>0</v>
      </c>
      <c r="E597" s="1">
        <v>0</v>
      </c>
      <c r="F597" s="1">
        <v>0</v>
      </c>
      <c r="G597" s="1">
        <v>0</v>
      </c>
      <c r="H597" s="1">
        <v>0</v>
      </c>
      <c r="I597" s="1">
        <v>0.017</v>
      </c>
      <c r="J597" s="1">
        <v>3000</v>
      </c>
      <c r="K597" s="1">
        <v>0</v>
      </c>
      <c r="L597" s="1" t="s">
        <v>503</v>
      </c>
      <c r="M597" s="1">
        <v>0</v>
      </c>
      <c r="N597" s="1">
        <v>0</v>
      </c>
      <c r="O597" s="1" t="s">
        <v>507</v>
      </c>
      <c r="P597" s="1">
        <v>1500</v>
      </c>
      <c r="Q597" s="1">
        <v>1</v>
      </c>
      <c r="R597" s="1">
        <v>0</v>
      </c>
      <c r="S597" s="1">
        <f>MIN($B597)</f>
        <v>0</v>
      </c>
      <c r="T597" s="1">
        <f>MIN($C597)</f>
        <v>0</v>
      </c>
      <c r="U597" s="1">
        <f>MIN($D597)</f>
        <v>0</v>
      </c>
      <c r="V597" s="1">
        <f>MIN($E597)</f>
        <v>0</v>
      </c>
      <c r="W597" s="1">
        <f>MIN($F597)</f>
        <v>0</v>
      </c>
      <c r="X597" s="1">
        <f>MIN($G597)</f>
        <v>0</v>
      </c>
      <c r="Y597" s="1">
        <f>MIN($H597)</f>
        <v>0</v>
      </c>
      <c r="Z597" s="1">
        <f>MIN($I597)</f>
        <v>0</v>
      </c>
      <c r="AA597" s="1">
        <f>MIN($J597)</f>
        <v>0</v>
      </c>
      <c r="AB597" s="1">
        <f>MIN($K597)</f>
        <v>0</v>
      </c>
      <c r="AC597" s="1">
        <f>MIN($M597)</f>
        <v>0</v>
      </c>
      <c r="AD597" s="1">
        <f>MIN($N597)</f>
        <v>0</v>
      </c>
      <c r="AE597" s="1">
        <f>MIN($P597)</f>
        <v>0</v>
      </c>
      <c r="AF597" s="1">
        <f>MIN($Q597)</f>
        <v>0</v>
      </c>
      <c r="AG597" s="1">
        <f>MIN($R597)</f>
        <v>0</v>
      </c>
      <c r="AH597" s="1">
        <f>MEDIAN($B597)</f>
        <v>0</v>
      </c>
      <c r="AI597" s="1">
        <f>MEDIAN($C597)</f>
        <v>0</v>
      </c>
      <c r="AJ597" s="1">
        <f>MEDIAN($D597)</f>
        <v>0</v>
      </c>
      <c r="AK597" s="1">
        <f>MEDIAN($E597)</f>
        <v>0</v>
      </c>
      <c r="AL597" s="1">
        <f>MEDIAN($F597)</f>
        <v>0</v>
      </c>
      <c r="AM597" s="1">
        <f>MEDIAN($G597)</f>
        <v>0</v>
      </c>
      <c r="AN597" s="1">
        <f>MEDIAN($H597)</f>
        <v>0</v>
      </c>
      <c r="AO597" s="1">
        <f>MEDIAN($I597)</f>
        <v>0</v>
      </c>
      <c r="AP597" s="1">
        <f>MEDIAN($J597)</f>
        <v>0</v>
      </c>
      <c r="AQ597" s="1">
        <f>MEDIAN($K597)</f>
        <v>0</v>
      </c>
      <c r="AR597" s="1">
        <f>MEDIAN($M597)</f>
        <v>0</v>
      </c>
      <c r="AS597" s="1">
        <f>MEDIAN($N597)</f>
        <v>0</v>
      </c>
      <c r="AT597" s="1">
        <f>MEDIAN($P597)</f>
        <v>0</v>
      </c>
      <c r="AU597" s="1">
        <f>MEDIAN($Q597)</f>
        <v>0</v>
      </c>
      <c r="AV597" s="1">
        <f>MEDIAN($R597)</f>
        <v>0</v>
      </c>
      <c r="AW597" s="1">
        <f>MAX($B597)</f>
        <v>0</v>
      </c>
      <c r="AX597" s="1">
        <f>MAX($C597)</f>
        <v>0</v>
      </c>
      <c r="AY597" s="1">
        <f>MAX($D597)</f>
        <v>0</v>
      </c>
      <c r="AZ597" s="1">
        <f>MAX($E597)</f>
        <v>0</v>
      </c>
      <c r="BA597" s="1">
        <f>MAX($F597)</f>
        <v>0</v>
      </c>
      <c r="BB597" s="1">
        <f>MAX($G597)</f>
        <v>0</v>
      </c>
      <c r="BC597" s="1">
        <f>MAX($H597)</f>
        <v>0</v>
      </c>
      <c r="BD597" s="1">
        <f>MAX($I597)</f>
        <v>0</v>
      </c>
      <c r="BE597" s="1">
        <f>MAX($J597)</f>
        <v>0</v>
      </c>
      <c r="BF597" s="1">
        <f>MAX($K597)</f>
        <v>0</v>
      </c>
      <c r="BG597" s="1">
        <f>MAX($M597)</f>
        <v>0</v>
      </c>
      <c r="BH597" s="1">
        <f>MAX($N597)</f>
        <v>0</v>
      </c>
      <c r="BI597" s="1">
        <f>MAX($P597)</f>
        <v>0</v>
      </c>
      <c r="BJ597" s="1">
        <f>MAX($Q597)</f>
        <v>0</v>
      </c>
      <c r="BK597" s="1">
        <f>MAX($R597)</f>
        <v>0</v>
      </c>
    </row>
    <row r="598" spans="1:63">
      <c r="A598" s="1" t="s">
        <v>112</v>
      </c>
      <c r="B598" s="1">
        <v>0</v>
      </c>
      <c r="C598" s="1">
        <v>0</v>
      </c>
      <c r="D598" s="1">
        <v>0</v>
      </c>
      <c r="E598" s="1">
        <v>0</v>
      </c>
      <c r="F598" s="1">
        <v>0</v>
      </c>
      <c r="G598" s="1">
        <v>0</v>
      </c>
      <c r="H598" s="1">
        <v>0</v>
      </c>
      <c r="I598" s="1">
        <v>0.019</v>
      </c>
      <c r="J598" s="1">
        <v>3000</v>
      </c>
      <c r="K598" s="1">
        <v>0</v>
      </c>
      <c r="L598" s="1" t="s">
        <v>503</v>
      </c>
      <c r="M598" s="1">
        <v>0</v>
      </c>
      <c r="N598" s="1">
        <v>0</v>
      </c>
      <c r="O598" s="1" t="s">
        <v>507</v>
      </c>
      <c r="P598" s="1">
        <v>1500</v>
      </c>
      <c r="Q598" s="1">
        <v>1</v>
      </c>
      <c r="R598" s="1">
        <v>0</v>
      </c>
      <c r="S598" s="1">
        <f>MIN($B598)</f>
        <v>0</v>
      </c>
      <c r="T598" s="1">
        <f>MIN($C598)</f>
        <v>0</v>
      </c>
      <c r="U598" s="1">
        <f>MIN($D598)</f>
        <v>0</v>
      </c>
      <c r="V598" s="1">
        <f>MIN($E598)</f>
        <v>0</v>
      </c>
      <c r="W598" s="1">
        <f>MIN($F598)</f>
        <v>0</v>
      </c>
      <c r="X598" s="1">
        <f>MIN($G598)</f>
        <v>0</v>
      </c>
      <c r="Y598" s="1">
        <f>MIN($H598)</f>
        <v>0</v>
      </c>
      <c r="Z598" s="1">
        <f>MIN($I598)</f>
        <v>0</v>
      </c>
      <c r="AA598" s="1">
        <f>MIN($J598)</f>
        <v>0</v>
      </c>
      <c r="AB598" s="1">
        <f>MIN($K598)</f>
        <v>0</v>
      </c>
      <c r="AC598" s="1">
        <f>MIN($M598)</f>
        <v>0</v>
      </c>
      <c r="AD598" s="1">
        <f>MIN($N598)</f>
        <v>0</v>
      </c>
      <c r="AE598" s="1">
        <f>MIN($P598)</f>
        <v>0</v>
      </c>
      <c r="AF598" s="1">
        <f>MIN($Q598)</f>
        <v>0</v>
      </c>
      <c r="AG598" s="1">
        <f>MIN($R598)</f>
        <v>0</v>
      </c>
      <c r="AH598" s="1">
        <f>MEDIAN($B598)</f>
        <v>0</v>
      </c>
      <c r="AI598" s="1">
        <f>MEDIAN($C598)</f>
        <v>0</v>
      </c>
      <c r="AJ598" s="1">
        <f>MEDIAN($D598)</f>
        <v>0</v>
      </c>
      <c r="AK598" s="1">
        <f>MEDIAN($E598)</f>
        <v>0</v>
      </c>
      <c r="AL598" s="1">
        <f>MEDIAN($F598)</f>
        <v>0</v>
      </c>
      <c r="AM598" s="1">
        <f>MEDIAN($G598)</f>
        <v>0</v>
      </c>
      <c r="AN598" s="1">
        <f>MEDIAN($H598)</f>
        <v>0</v>
      </c>
      <c r="AO598" s="1">
        <f>MEDIAN($I598)</f>
        <v>0</v>
      </c>
      <c r="AP598" s="1">
        <f>MEDIAN($J598)</f>
        <v>0</v>
      </c>
      <c r="AQ598" s="1">
        <f>MEDIAN($K598)</f>
        <v>0</v>
      </c>
      <c r="AR598" s="1">
        <f>MEDIAN($M598)</f>
        <v>0</v>
      </c>
      <c r="AS598" s="1">
        <f>MEDIAN($N598)</f>
        <v>0</v>
      </c>
      <c r="AT598" s="1">
        <f>MEDIAN($P598)</f>
        <v>0</v>
      </c>
      <c r="AU598" s="1">
        <f>MEDIAN($Q598)</f>
        <v>0</v>
      </c>
      <c r="AV598" s="1">
        <f>MEDIAN($R598)</f>
        <v>0</v>
      </c>
      <c r="AW598" s="1">
        <f>MAX($B598)</f>
        <v>0</v>
      </c>
      <c r="AX598" s="1">
        <f>MAX($C598)</f>
        <v>0</v>
      </c>
      <c r="AY598" s="1">
        <f>MAX($D598)</f>
        <v>0</v>
      </c>
      <c r="AZ598" s="1">
        <f>MAX($E598)</f>
        <v>0</v>
      </c>
      <c r="BA598" s="1">
        <f>MAX($F598)</f>
        <v>0</v>
      </c>
      <c r="BB598" s="1">
        <f>MAX($G598)</f>
        <v>0</v>
      </c>
      <c r="BC598" s="1">
        <f>MAX($H598)</f>
        <v>0</v>
      </c>
      <c r="BD598" s="1">
        <f>MAX($I598)</f>
        <v>0</v>
      </c>
      <c r="BE598" s="1">
        <f>MAX($J598)</f>
        <v>0</v>
      </c>
      <c r="BF598" s="1">
        <f>MAX($K598)</f>
        <v>0</v>
      </c>
      <c r="BG598" s="1">
        <f>MAX($M598)</f>
        <v>0</v>
      </c>
      <c r="BH598" s="1">
        <f>MAX($N598)</f>
        <v>0</v>
      </c>
      <c r="BI598" s="1">
        <f>MAX($P598)</f>
        <v>0</v>
      </c>
      <c r="BJ598" s="1">
        <f>MAX($Q598)</f>
        <v>0</v>
      </c>
      <c r="BK598" s="1">
        <f>MAX($R598)</f>
        <v>0</v>
      </c>
    </row>
    <row r="599" spans="1:63">
      <c r="A599" s="1" t="s">
        <v>113</v>
      </c>
      <c r="B599" s="1">
        <v>0</v>
      </c>
      <c r="C599" s="1">
        <v>0</v>
      </c>
      <c r="D599" s="1">
        <v>0</v>
      </c>
      <c r="E599" s="1">
        <v>0</v>
      </c>
      <c r="F599" s="1">
        <v>0</v>
      </c>
      <c r="G599" s="1">
        <v>0</v>
      </c>
      <c r="H599" s="1">
        <v>0</v>
      </c>
      <c r="I599" s="1">
        <v>0.019</v>
      </c>
      <c r="J599" s="1">
        <v>3000</v>
      </c>
      <c r="K599" s="1">
        <v>0</v>
      </c>
      <c r="L599" s="1" t="s">
        <v>503</v>
      </c>
      <c r="M599" s="1">
        <v>0</v>
      </c>
      <c r="N599" s="1">
        <v>0</v>
      </c>
      <c r="O599" s="1" t="s">
        <v>507</v>
      </c>
      <c r="P599" s="1">
        <v>1500</v>
      </c>
      <c r="Q599" s="1">
        <v>1</v>
      </c>
      <c r="R599" s="1">
        <v>0</v>
      </c>
      <c r="S599" s="1">
        <f>MIN($B599)</f>
        <v>0</v>
      </c>
      <c r="T599" s="1">
        <f>MIN($C599)</f>
        <v>0</v>
      </c>
      <c r="U599" s="1">
        <f>MIN($D599)</f>
        <v>0</v>
      </c>
      <c r="V599" s="1">
        <f>MIN($E599)</f>
        <v>0</v>
      </c>
      <c r="W599" s="1">
        <f>MIN($F599)</f>
        <v>0</v>
      </c>
      <c r="X599" s="1">
        <f>MIN($G599)</f>
        <v>0</v>
      </c>
      <c r="Y599" s="1">
        <f>MIN($H599)</f>
        <v>0</v>
      </c>
      <c r="Z599" s="1">
        <f>MIN($I599)</f>
        <v>0</v>
      </c>
      <c r="AA599" s="1">
        <f>MIN($J599)</f>
        <v>0</v>
      </c>
      <c r="AB599" s="1">
        <f>MIN($K599)</f>
        <v>0</v>
      </c>
      <c r="AC599" s="1">
        <f>MIN($M599)</f>
        <v>0</v>
      </c>
      <c r="AD599" s="1">
        <f>MIN($N599)</f>
        <v>0</v>
      </c>
      <c r="AE599" s="1">
        <f>MIN($P599)</f>
        <v>0</v>
      </c>
      <c r="AF599" s="1">
        <f>MIN($Q599)</f>
        <v>0</v>
      </c>
      <c r="AG599" s="1">
        <f>MIN($R599)</f>
        <v>0</v>
      </c>
      <c r="AH599" s="1">
        <f>MEDIAN($B599)</f>
        <v>0</v>
      </c>
      <c r="AI599" s="1">
        <f>MEDIAN($C599)</f>
        <v>0</v>
      </c>
      <c r="AJ599" s="1">
        <f>MEDIAN($D599)</f>
        <v>0</v>
      </c>
      <c r="AK599" s="1">
        <f>MEDIAN($E599)</f>
        <v>0</v>
      </c>
      <c r="AL599" s="1">
        <f>MEDIAN($F599)</f>
        <v>0</v>
      </c>
      <c r="AM599" s="1">
        <f>MEDIAN($G599)</f>
        <v>0</v>
      </c>
      <c r="AN599" s="1">
        <f>MEDIAN($H599)</f>
        <v>0</v>
      </c>
      <c r="AO599" s="1">
        <f>MEDIAN($I599)</f>
        <v>0</v>
      </c>
      <c r="AP599" s="1">
        <f>MEDIAN($J599)</f>
        <v>0</v>
      </c>
      <c r="AQ599" s="1">
        <f>MEDIAN($K599)</f>
        <v>0</v>
      </c>
      <c r="AR599" s="1">
        <f>MEDIAN($M599)</f>
        <v>0</v>
      </c>
      <c r="AS599" s="1">
        <f>MEDIAN($N599)</f>
        <v>0</v>
      </c>
      <c r="AT599" s="1">
        <f>MEDIAN($P599)</f>
        <v>0</v>
      </c>
      <c r="AU599" s="1">
        <f>MEDIAN($Q599)</f>
        <v>0</v>
      </c>
      <c r="AV599" s="1">
        <f>MEDIAN($R599)</f>
        <v>0</v>
      </c>
      <c r="AW599" s="1">
        <f>MAX($B599)</f>
        <v>0</v>
      </c>
      <c r="AX599" s="1">
        <f>MAX($C599)</f>
        <v>0</v>
      </c>
      <c r="AY599" s="1">
        <f>MAX($D599)</f>
        <v>0</v>
      </c>
      <c r="AZ599" s="1">
        <f>MAX($E599)</f>
        <v>0</v>
      </c>
      <c r="BA599" s="1">
        <f>MAX($F599)</f>
        <v>0</v>
      </c>
      <c r="BB599" s="1">
        <f>MAX($G599)</f>
        <v>0</v>
      </c>
      <c r="BC599" s="1">
        <f>MAX($H599)</f>
        <v>0</v>
      </c>
      <c r="BD599" s="1">
        <f>MAX($I599)</f>
        <v>0</v>
      </c>
      <c r="BE599" s="1">
        <f>MAX($J599)</f>
        <v>0</v>
      </c>
      <c r="BF599" s="1">
        <f>MAX($K599)</f>
        <v>0</v>
      </c>
      <c r="BG599" s="1">
        <f>MAX($M599)</f>
        <v>0</v>
      </c>
      <c r="BH599" s="1">
        <f>MAX($N599)</f>
        <v>0</v>
      </c>
      <c r="BI599" s="1">
        <f>MAX($P599)</f>
        <v>0</v>
      </c>
      <c r="BJ599" s="1">
        <f>MAX($Q599)</f>
        <v>0</v>
      </c>
      <c r="BK599" s="1">
        <f>MAX($R599)</f>
        <v>0</v>
      </c>
    </row>
    <row r="600" spans="1:63">
      <c r="A600" s="1" t="s">
        <v>114</v>
      </c>
      <c r="B600" s="1">
        <v>0</v>
      </c>
      <c r="C600" s="1">
        <v>0</v>
      </c>
      <c r="D600" s="1">
        <v>0</v>
      </c>
      <c r="E600" s="1">
        <v>0</v>
      </c>
      <c r="F600" s="1">
        <v>0</v>
      </c>
      <c r="G600" s="1">
        <v>0</v>
      </c>
      <c r="H600" s="1">
        <v>0</v>
      </c>
      <c r="I600" s="1">
        <v>0.019</v>
      </c>
      <c r="J600" s="1">
        <v>3000</v>
      </c>
      <c r="K600" s="1">
        <v>0</v>
      </c>
      <c r="L600" s="1" t="s">
        <v>503</v>
      </c>
      <c r="M600" s="1">
        <v>0</v>
      </c>
      <c r="N600" s="1">
        <v>0</v>
      </c>
      <c r="O600" s="1" t="s">
        <v>507</v>
      </c>
      <c r="P600" s="1">
        <v>1500</v>
      </c>
      <c r="Q600" s="1">
        <v>1</v>
      </c>
      <c r="R600" s="1">
        <v>0</v>
      </c>
      <c r="S600" s="1">
        <f>MIN($B600)</f>
        <v>0</v>
      </c>
      <c r="T600" s="1">
        <f>MIN($C600)</f>
        <v>0</v>
      </c>
      <c r="U600" s="1">
        <f>MIN($D600)</f>
        <v>0</v>
      </c>
      <c r="V600" s="1">
        <f>MIN($E600)</f>
        <v>0</v>
      </c>
      <c r="W600" s="1">
        <f>MIN($F600)</f>
        <v>0</v>
      </c>
      <c r="X600" s="1">
        <f>MIN($G600)</f>
        <v>0</v>
      </c>
      <c r="Y600" s="1">
        <f>MIN($H600)</f>
        <v>0</v>
      </c>
      <c r="Z600" s="1">
        <f>MIN($I600)</f>
        <v>0</v>
      </c>
      <c r="AA600" s="1">
        <f>MIN($J600)</f>
        <v>0</v>
      </c>
      <c r="AB600" s="1">
        <f>MIN($K600)</f>
        <v>0</v>
      </c>
      <c r="AC600" s="1">
        <f>MIN($M600)</f>
        <v>0</v>
      </c>
      <c r="AD600" s="1">
        <f>MIN($N600)</f>
        <v>0</v>
      </c>
      <c r="AE600" s="1">
        <f>MIN($P600)</f>
        <v>0</v>
      </c>
      <c r="AF600" s="1">
        <f>MIN($Q600)</f>
        <v>0</v>
      </c>
      <c r="AG600" s="1">
        <f>MIN($R600)</f>
        <v>0</v>
      </c>
      <c r="AH600" s="1">
        <f>MEDIAN($B600)</f>
        <v>0</v>
      </c>
      <c r="AI600" s="1">
        <f>MEDIAN($C600)</f>
        <v>0</v>
      </c>
      <c r="AJ600" s="1">
        <f>MEDIAN($D600)</f>
        <v>0</v>
      </c>
      <c r="AK600" s="1">
        <f>MEDIAN($E600)</f>
        <v>0</v>
      </c>
      <c r="AL600" s="1">
        <f>MEDIAN($F600)</f>
        <v>0</v>
      </c>
      <c r="AM600" s="1">
        <f>MEDIAN($G600)</f>
        <v>0</v>
      </c>
      <c r="AN600" s="1">
        <f>MEDIAN($H600)</f>
        <v>0</v>
      </c>
      <c r="AO600" s="1">
        <f>MEDIAN($I600)</f>
        <v>0</v>
      </c>
      <c r="AP600" s="1">
        <f>MEDIAN($J600)</f>
        <v>0</v>
      </c>
      <c r="AQ600" s="1">
        <f>MEDIAN($K600)</f>
        <v>0</v>
      </c>
      <c r="AR600" s="1">
        <f>MEDIAN($M600)</f>
        <v>0</v>
      </c>
      <c r="AS600" s="1">
        <f>MEDIAN($N600)</f>
        <v>0</v>
      </c>
      <c r="AT600" s="1">
        <f>MEDIAN($P600)</f>
        <v>0</v>
      </c>
      <c r="AU600" s="1">
        <f>MEDIAN($Q600)</f>
        <v>0</v>
      </c>
      <c r="AV600" s="1">
        <f>MEDIAN($R600)</f>
        <v>0</v>
      </c>
      <c r="AW600" s="1">
        <f>MAX($B600)</f>
        <v>0</v>
      </c>
      <c r="AX600" s="1">
        <f>MAX($C600)</f>
        <v>0</v>
      </c>
      <c r="AY600" s="1">
        <f>MAX($D600)</f>
        <v>0</v>
      </c>
      <c r="AZ600" s="1">
        <f>MAX($E600)</f>
        <v>0</v>
      </c>
      <c r="BA600" s="1">
        <f>MAX($F600)</f>
        <v>0</v>
      </c>
      <c r="BB600" s="1">
        <f>MAX($G600)</f>
        <v>0</v>
      </c>
      <c r="BC600" s="1">
        <f>MAX($H600)</f>
        <v>0</v>
      </c>
      <c r="BD600" s="1">
        <f>MAX($I600)</f>
        <v>0</v>
      </c>
      <c r="BE600" s="1">
        <f>MAX($J600)</f>
        <v>0</v>
      </c>
      <c r="BF600" s="1">
        <f>MAX($K600)</f>
        <v>0</v>
      </c>
      <c r="BG600" s="1">
        <f>MAX($M600)</f>
        <v>0</v>
      </c>
      <c r="BH600" s="1">
        <f>MAX($N600)</f>
        <v>0</v>
      </c>
      <c r="BI600" s="1">
        <f>MAX($P600)</f>
        <v>0</v>
      </c>
      <c r="BJ600" s="1">
        <f>MAX($Q600)</f>
        <v>0</v>
      </c>
      <c r="BK600" s="1">
        <f>MAX($R600)</f>
        <v>0</v>
      </c>
    </row>
    <row r="601" spans="1:63">
      <c r="A601" s="1" t="s">
        <v>115</v>
      </c>
      <c r="B601" s="1">
        <v>0</v>
      </c>
      <c r="C601" s="1">
        <v>0</v>
      </c>
      <c r="D601" s="1">
        <v>0</v>
      </c>
      <c r="E601" s="1">
        <v>0</v>
      </c>
      <c r="F601" s="1">
        <v>0</v>
      </c>
      <c r="G601" s="1">
        <v>0</v>
      </c>
      <c r="H601" s="1">
        <v>0</v>
      </c>
      <c r="I601" s="1">
        <v>0.019</v>
      </c>
      <c r="J601" s="1">
        <v>3000</v>
      </c>
      <c r="K601" s="1">
        <v>0</v>
      </c>
      <c r="L601" s="1" t="s">
        <v>503</v>
      </c>
      <c r="M601" s="1">
        <v>0</v>
      </c>
      <c r="N601" s="1">
        <v>0</v>
      </c>
      <c r="O601" s="1" t="s">
        <v>507</v>
      </c>
      <c r="P601" s="1">
        <v>1500</v>
      </c>
      <c r="Q601" s="1">
        <v>1</v>
      </c>
      <c r="R601" s="1">
        <v>0</v>
      </c>
      <c r="S601" s="1">
        <f>MIN($B601)</f>
        <v>0</v>
      </c>
      <c r="T601" s="1">
        <f>MIN($C601)</f>
        <v>0</v>
      </c>
      <c r="U601" s="1">
        <f>MIN($D601)</f>
        <v>0</v>
      </c>
      <c r="V601" s="1">
        <f>MIN($E601)</f>
        <v>0</v>
      </c>
      <c r="W601" s="1">
        <f>MIN($F601)</f>
        <v>0</v>
      </c>
      <c r="X601" s="1">
        <f>MIN($G601)</f>
        <v>0</v>
      </c>
      <c r="Y601" s="1">
        <f>MIN($H601)</f>
        <v>0</v>
      </c>
      <c r="Z601" s="1">
        <f>MIN($I601)</f>
        <v>0</v>
      </c>
      <c r="AA601" s="1">
        <f>MIN($J601)</f>
        <v>0</v>
      </c>
      <c r="AB601" s="1">
        <f>MIN($K601)</f>
        <v>0</v>
      </c>
      <c r="AC601" s="1">
        <f>MIN($M601)</f>
        <v>0</v>
      </c>
      <c r="AD601" s="1">
        <f>MIN($N601)</f>
        <v>0</v>
      </c>
      <c r="AE601" s="1">
        <f>MIN($P601)</f>
        <v>0</v>
      </c>
      <c r="AF601" s="1">
        <f>MIN($Q601)</f>
        <v>0</v>
      </c>
      <c r="AG601" s="1">
        <f>MIN($R601)</f>
        <v>0</v>
      </c>
      <c r="AH601" s="1">
        <f>MEDIAN($B601)</f>
        <v>0</v>
      </c>
      <c r="AI601" s="1">
        <f>MEDIAN($C601)</f>
        <v>0</v>
      </c>
      <c r="AJ601" s="1">
        <f>MEDIAN($D601)</f>
        <v>0</v>
      </c>
      <c r="AK601" s="1">
        <f>MEDIAN($E601)</f>
        <v>0</v>
      </c>
      <c r="AL601" s="1">
        <f>MEDIAN($F601)</f>
        <v>0</v>
      </c>
      <c r="AM601" s="1">
        <f>MEDIAN($G601)</f>
        <v>0</v>
      </c>
      <c r="AN601" s="1">
        <f>MEDIAN($H601)</f>
        <v>0</v>
      </c>
      <c r="AO601" s="1">
        <f>MEDIAN($I601)</f>
        <v>0</v>
      </c>
      <c r="AP601" s="1">
        <f>MEDIAN($J601)</f>
        <v>0</v>
      </c>
      <c r="AQ601" s="1">
        <f>MEDIAN($K601)</f>
        <v>0</v>
      </c>
      <c r="AR601" s="1">
        <f>MEDIAN($M601)</f>
        <v>0</v>
      </c>
      <c r="AS601" s="1">
        <f>MEDIAN($N601)</f>
        <v>0</v>
      </c>
      <c r="AT601" s="1">
        <f>MEDIAN($P601)</f>
        <v>0</v>
      </c>
      <c r="AU601" s="1">
        <f>MEDIAN($Q601)</f>
        <v>0</v>
      </c>
      <c r="AV601" s="1">
        <f>MEDIAN($R601)</f>
        <v>0</v>
      </c>
      <c r="AW601" s="1">
        <f>MAX($B601)</f>
        <v>0</v>
      </c>
      <c r="AX601" s="1">
        <f>MAX($C601)</f>
        <v>0</v>
      </c>
      <c r="AY601" s="1">
        <f>MAX($D601)</f>
        <v>0</v>
      </c>
      <c r="AZ601" s="1">
        <f>MAX($E601)</f>
        <v>0</v>
      </c>
      <c r="BA601" s="1">
        <f>MAX($F601)</f>
        <v>0</v>
      </c>
      <c r="BB601" s="1">
        <f>MAX($G601)</f>
        <v>0</v>
      </c>
      <c r="BC601" s="1">
        <f>MAX($H601)</f>
        <v>0</v>
      </c>
      <c r="BD601" s="1">
        <f>MAX($I601)</f>
        <v>0</v>
      </c>
      <c r="BE601" s="1">
        <f>MAX($J601)</f>
        <v>0</v>
      </c>
      <c r="BF601" s="1">
        <f>MAX($K601)</f>
        <v>0</v>
      </c>
      <c r="BG601" s="1">
        <f>MAX($M601)</f>
        <v>0</v>
      </c>
      <c r="BH601" s="1">
        <f>MAX($N601)</f>
        <v>0</v>
      </c>
      <c r="BI601" s="1">
        <f>MAX($P601)</f>
        <v>0</v>
      </c>
      <c r="BJ601" s="1">
        <f>MAX($Q601)</f>
        <v>0</v>
      </c>
      <c r="BK601" s="1">
        <f>MAX($R601)</f>
        <v>0</v>
      </c>
    </row>
    <row r="602" spans="1:63">
      <c r="A602" s="1" t="s">
        <v>116</v>
      </c>
      <c r="B602" s="1">
        <v>0</v>
      </c>
      <c r="C602" s="1">
        <v>0</v>
      </c>
      <c r="D602" s="1">
        <v>0</v>
      </c>
      <c r="E602" s="1">
        <v>0</v>
      </c>
      <c r="F602" s="1">
        <v>0</v>
      </c>
      <c r="G602" s="1">
        <v>0</v>
      </c>
      <c r="H602" s="1">
        <v>0</v>
      </c>
      <c r="I602" s="1">
        <v>0.019</v>
      </c>
      <c r="J602" s="1">
        <v>3000</v>
      </c>
      <c r="K602" s="1">
        <v>0</v>
      </c>
      <c r="L602" s="1" t="s">
        <v>503</v>
      </c>
      <c r="M602" s="1">
        <v>0</v>
      </c>
      <c r="N602" s="1">
        <v>0</v>
      </c>
      <c r="O602" s="1" t="s">
        <v>507</v>
      </c>
      <c r="P602" s="1">
        <v>1500</v>
      </c>
      <c r="Q602" s="1">
        <v>1</v>
      </c>
      <c r="R602" s="1">
        <v>0</v>
      </c>
      <c r="S602" s="1">
        <f>MIN($B602)</f>
        <v>0</v>
      </c>
      <c r="T602" s="1">
        <f>MIN($C602)</f>
        <v>0</v>
      </c>
      <c r="U602" s="1">
        <f>MIN($D602)</f>
        <v>0</v>
      </c>
      <c r="V602" s="1">
        <f>MIN($E602)</f>
        <v>0</v>
      </c>
      <c r="W602" s="1">
        <f>MIN($F602)</f>
        <v>0</v>
      </c>
      <c r="X602" s="1">
        <f>MIN($G602)</f>
        <v>0</v>
      </c>
      <c r="Y602" s="1">
        <f>MIN($H602)</f>
        <v>0</v>
      </c>
      <c r="Z602" s="1">
        <f>MIN($I602)</f>
        <v>0</v>
      </c>
      <c r="AA602" s="1">
        <f>MIN($J602)</f>
        <v>0</v>
      </c>
      <c r="AB602" s="1">
        <f>MIN($K602)</f>
        <v>0</v>
      </c>
      <c r="AC602" s="1">
        <f>MIN($M602)</f>
        <v>0</v>
      </c>
      <c r="AD602" s="1">
        <f>MIN($N602)</f>
        <v>0</v>
      </c>
      <c r="AE602" s="1">
        <f>MIN($P602)</f>
        <v>0</v>
      </c>
      <c r="AF602" s="1">
        <f>MIN($Q602)</f>
        <v>0</v>
      </c>
      <c r="AG602" s="1">
        <f>MIN($R602)</f>
        <v>0</v>
      </c>
      <c r="AH602" s="1">
        <f>MEDIAN($B602)</f>
        <v>0</v>
      </c>
      <c r="AI602" s="1">
        <f>MEDIAN($C602)</f>
        <v>0</v>
      </c>
      <c r="AJ602" s="1">
        <f>MEDIAN($D602)</f>
        <v>0</v>
      </c>
      <c r="AK602" s="1">
        <f>MEDIAN($E602)</f>
        <v>0</v>
      </c>
      <c r="AL602" s="1">
        <f>MEDIAN($F602)</f>
        <v>0</v>
      </c>
      <c r="AM602" s="1">
        <f>MEDIAN($G602)</f>
        <v>0</v>
      </c>
      <c r="AN602" s="1">
        <f>MEDIAN($H602)</f>
        <v>0</v>
      </c>
      <c r="AO602" s="1">
        <f>MEDIAN($I602)</f>
        <v>0</v>
      </c>
      <c r="AP602" s="1">
        <f>MEDIAN($J602)</f>
        <v>0</v>
      </c>
      <c r="AQ602" s="1">
        <f>MEDIAN($K602)</f>
        <v>0</v>
      </c>
      <c r="AR602" s="1">
        <f>MEDIAN($M602)</f>
        <v>0</v>
      </c>
      <c r="AS602" s="1">
        <f>MEDIAN($N602)</f>
        <v>0</v>
      </c>
      <c r="AT602" s="1">
        <f>MEDIAN($P602)</f>
        <v>0</v>
      </c>
      <c r="AU602" s="1">
        <f>MEDIAN($Q602)</f>
        <v>0</v>
      </c>
      <c r="AV602" s="1">
        <f>MEDIAN($R602)</f>
        <v>0</v>
      </c>
      <c r="AW602" s="1">
        <f>MAX($B602)</f>
        <v>0</v>
      </c>
      <c r="AX602" s="1">
        <f>MAX($C602)</f>
        <v>0</v>
      </c>
      <c r="AY602" s="1">
        <f>MAX($D602)</f>
        <v>0</v>
      </c>
      <c r="AZ602" s="1">
        <f>MAX($E602)</f>
        <v>0</v>
      </c>
      <c r="BA602" s="1">
        <f>MAX($F602)</f>
        <v>0</v>
      </c>
      <c r="BB602" s="1">
        <f>MAX($G602)</f>
        <v>0</v>
      </c>
      <c r="BC602" s="1">
        <f>MAX($H602)</f>
        <v>0</v>
      </c>
      <c r="BD602" s="1">
        <f>MAX($I602)</f>
        <v>0</v>
      </c>
      <c r="BE602" s="1">
        <f>MAX($J602)</f>
        <v>0</v>
      </c>
      <c r="BF602" s="1">
        <f>MAX($K602)</f>
        <v>0</v>
      </c>
      <c r="BG602" s="1">
        <f>MAX($M602)</f>
        <v>0</v>
      </c>
      <c r="BH602" s="1">
        <f>MAX($N602)</f>
        <v>0</v>
      </c>
      <c r="BI602" s="1">
        <f>MAX($P602)</f>
        <v>0</v>
      </c>
      <c r="BJ602" s="1">
        <f>MAX($Q602)</f>
        <v>0</v>
      </c>
      <c r="BK602" s="1">
        <f>MAX($R602)</f>
        <v>0</v>
      </c>
    </row>
    <row r="603" spans="1:63">
      <c r="A603" s="1" t="s">
        <v>117</v>
      </c>
      <c r="B603" s="1">
        <v>0</v>
      </c>
      <c r="C603" s="1">
        <v>0</v>
      </c>
      <c r="D603" s="1">
        <v>0</v>
      </c>
      <c r="E603" s="1">
        <v>0</v>
      </c>
      <c r="F603" s="1">
        <v>0</v>
      </c>
      <c r="G603" s="1">
        <v>0</v>
      </c>
      <c r="H603" s="1">
        <v>0</v>
      </c>
      <c r="I603" s="1">
        <v>0.019</v>
      </c>
      <c r="J603" s="1">
        <v>3000</v>
      </c>
      <c r="K603" s="1">
        <v>0</v>
      </c>
      <c r="L603" s="1" t="s">
        <v>503</v>
      </c>
      <c r="M603" s="1">
        <v>0</v>
      </c>
      <c r="N603" s="1">
        <v>0</v>
      </c>
      <c r="O603" s="1" t="s">
        <v>507</v>
      </c>
      <c r="P603" s="1">
        <v>1500</v>
      </c>
      <c r="Q603" s="1">
        <v>1</v>
      </c>
      <c r="R603" s="1">
        <v>0</v>
      </c>
      <c r="S603" s="1">
        <f>MIN($B603)</f>
        <v>0</v>
      </c>
      <c r="T603" s="1">
        <f>MIN($C603)</f>
        <v>0</v>
      </c>
      <c r="U603" s="1">
        <f>MIN($D603)</f>
        <v>0</v>
      </c>
      <c r="V603" s="1">
        <f>MIN($E603)</f>
        <v>0</v>
      </c>
      <c r="W603" s="1">
        <f>MIN($F603)</f>
        <v>0</v>
      </c>
      <c r="X603" s="1">
        <f>MIN($G603)</f>
        <v>0</v>
      </c>
      <c r="Y603" s="1">
        <f>MIN($H603)</f>
        <v>0</v>
      </c>
      <c r="Z603" s="1">
        <f>MIN($I603)</f>
        <v>0</v>
      </c>
      <c r="AA603" s="1">
        <f>MIN($J603)</f>
        <v>0</v>
      </c>
      <c r="AB603" s="1">
        <f>MIN($K603)</f>
        <v>0</v>
      </c>
      <c r="AC603" s="1">
        <f>MIN($M603)</f>
        <v>0</v>
      </c>
      <c r="AD603" s="1">
        <f>MIN($N603)</f>
        <v>0</v>
      </c>
      <c r="AE603" s="1">
        <f>MIN($P603)</f>
        <v>0</v>
      </c>
      <c r="AF603" s="1">
        <f>MIN($Q603)</f>
        <v>0</v>
      </c>
      <c r="AG603" s="1">
        <f>MIN($R603)</f>
        <v>0</v>
      </c>
      <c r="AH603" s="1">
        <f>MEDIAN($B603)</f>
        <v>0</v>
      </c>
      <c r="AI603" s="1">
        <f>MEDIAN($C603)</f>
        <v>0</v>
      </c>
      <c r="AJ603" s="1">
        <f>MEDIAN($D603)</f>
        <v>0</v>
      </c>
      <c r="AK603" s="1">
        <f>MEDIAN($E603)</f>
        <v>0</v>
      </c>
      <c r="AL603" s="1">
        <f>MEDIAN($F603)</f>
        <v>0</v>
      </c>
      <c r="AM603" s="1">
        <f>MEDIAN($G603)</f>
        <v>0</v>
      </c>
      <c r="AN603" s="1">
        <f>MEDIAN($H603)</f>
        <v>0</v>
      </c>
      <c r="AO603" s="1">
        <f>MEDIAN($I603)</f>
        <v>0</v>
      </c>
      <c r="AP603" s="1">
        <f>MEDIAN($J603)</f>
        <v>0</v>
      </c>
      <c r="AQ603" s="1">
        <f>MEDIAN($K603)</f>
        <v>0</v>
      </c>
      <c r="AR603" s="1">
        <f>MEDIAN($M603)</f>
        <v>0</v>
      </c>
      <c r="AS603" s="1">
        <f>MEDIAN($N603)</f>
        <v>0</v>
      </c>
      <c r="AT603" s="1">
        <f>MEDIAN($P603)</f>
        <v>0</v>
      </c>
      <c r="AU603" s="1">
        <f>MEDIAN($Q603)</f>
        <v>0</v>
      </c>
      <c r="AV603" s="1">
        <f>MEDIAN($R603)</f>
        <v>0</v>
      </c>
      <c r="AW603" s="1">
        <f>MAX($B603)</f>
        <v>0</v>
      </c>
      <c r="AX603" s="1">
        <f>MAX($C603)</f>
        <v>0</v>
      </c>
      <c r="AY603" s="1">
        <f>MAX($D603)</f>
        <v>0</v>
      </c>
      <c r="AZ603" s="1">
        <f>MAX($E603)</f>
        <v>0</v>
      </c>
      <c r="BA603" s="1">
        <f>MAX($F603)</f>
        <v>0</v>
      </c>
      <c r="BB603" s="1">
        <f>MAX($G603)</f>
        <v>0</v>
      </c>
      <c r="BC603" s="1">
        <f>MAX($H603)</f>
        <v>0</v>
      </c>
      <c r="BD603" s="1">
        <f>MAX($I603)</f>
        <v>0</v>
      </c>
      <c r="BE603" s="1">
        <f>MAX($J603)</f>
        <v>0</v>
      </c>
      <c r="BF603" s="1">
        <f>MAX($K603)</f>
        <v>0</v>
      </c>
      <c r="BG603" s="1">
        <f>MAX($M603)</f>
        <v>0</v>
      </c>
      <c r="BH603" s="1">
        <f>MAX($N603)</f>
        <v>0</v>
      </c>
      <c r="BI603" s="1">
        <f>MAX($P603)</f>
        <v>0</v>
      </c>
      <c r="BJ603" s="1">
        <f>MAX($Q603)</f>
        <v>0</v>
      </c>
      <c r="BK603" s="1">
        <f>MAX($R603)</f>
        <v>0</v>
      </c>
    </row>
    <row r="604" spans="1:63">
      <c r="A604" s="1" t="s">
        <v>118</v>
      </c>
      <c r="B604" s="1">
        <v>0</v>
      </c>
      <c r="C604" s="1">
        <v>0</v>
      </c>
      <c r="D604" s="1">
        <v>0</v>
      </c>
      <c r="E604" s="1">
        <v>0</v>
      </c>
      <c r="F604" s="1">
        <v>0</v>
      </c>
      <c r="G604" s="1">
        <v>0</v>
      </c>
      <c r="H604" s="1">
        <v>0</v>
      </c>
      <c r="I604" s="1">
        <v>0.021</v>
      </c>
      <c r="J604" s="1">
        <v>3000</v>
      </c>
      <c r="K604" s="1">
        <v>0</v>
      </c>
      <c r="L604" s="1" t="s">
        <v>503</v>
      </c>
      <c r="M604" s="1">
        <v>0</v>
      </c>
      <c r="N604" s="1">
        <v>0</v>
      </c>
      <c r="O604" s="1" t="s">
        <v>507</v>
      </c>
      <c r="P604" s="1">
        <v>1500</v>
      </c>
      <c r="Q604" s="1">
        <v>1</v>
      </c>
      <c r="R604" s="1">
        <v>0</v>
      </c>
      <c r="S604" s="1">
        <f>MIN($B604)</f>
        <v>0</v>
      </c>
      <c r="T604" s="1">
        <f>MIN($C604)</f>
        <v>0</v>
      </c>
      <c r="U604" s="1">
        <f>MIN($D604)</f>
        <v>0</v>
      </c>
      <c r="V604" s="1">
        <f>MIN($E604)</f>
        <v>0</v>
      </c>
      <c r="W604" s="1">
        <f>MIN($F604)</f>
        <v>0</v>
      </c>
      <c r="X604" s="1">
        <f>MIN($G604)</f>
        <v>0</v>
      </c>
      <c r="Y604" s="1">
        <f>MIN($H604)</f>
        <v>0</v>
      </c>
      <c r="Z604" s="1">
        <f>MIN($I604)</f>
        <v>0</v>
      </c>
      <c r="AA604" s="1">
        <f>MIN($J604)</f>
        <v>0</v>
      </c>
      <c r="AB604" s="1">
        <f>MIN($K604)</f>
        <v>0</v>
      </c>
      <c r="AC604" s="1">
        <f>MIN($M604)</f>
        <v>0</v>
      </c>
      <c r="AD604" s="1">
        <f>MIN($N604)</f>
        <v>0</v>
      </c>
      <c r="AE604" s="1">
        <f>MIN($P604)</f>
        <v>0</v>
      </c>
      <c r="AF604" s="1">
        <f>MIN($Q604)</f>
        <v>0</v>
      </c>
      <c r="AG604" s="1">
        <f>MIN($R604)</f>
        <v>0</v>
      </c>
      <c r="AH604" s="1">
        <f>MEDIAN($B604)</f>
        <v>0</v>
      </c>
      <c r="AI604" s="1">
        <f>MEDIAN($C604)</f>
        <v>0</v>
      </c>
      <c r="AJ604" s="1">
        <f>MEDIAN($D604)</f>
        <v>0</v>
      </c>
      <c r="AK604" s="1">
        <f>MEDIAN($E604)</f>
        <v>0</v>
      </c>
      <c r="AL604" s="1">
        <f>MEDIAN($F604)</f>
        <v>0</v>
      </c>
      <c r="AM604" s="1">
        <f>MEDIAN($G604)</f>
        <v>0</v>
      </c>
      <c r="AN604" s="1">
        <f>MEDIAN($H604)</f>
        <v>0</v>
      </c>
      <c r="AO604" s="1">
        <f>MEDIAN($I604)</f>
        <v>0</v>
      </c>
      <c r="AP604" s="1">
        <f>MEDIAN($J604)</f>
        <v>0</v>
      </c>
      <c r="AQ604" s="1">
        <f>MEDIAN($K604)</f>
        <v>0</v>
      </c>
      <c r="AR604" s="1">
        <f>MEDIAN($M604)</f>
        <v>0</v>
      </c>
      <c r="AS604" s="1">
        <f>MEDIAN($N604)</f>
        <v>0</v>
      </c>
      <c r="AT604" s="1">
        <f>MEDIAN($P604)</f>
        <v>0</v>
      </c>
      <c r="AU604" s="1">
        <f>MEDIAN($Q604)</f>
        <v>0</v>
      </c>
      <c r="AV604" s="1">
        <f>MEDIAN($R604)</f>
        <v>0</v>
      </c>
      <c r="AW604" s="1">
        <f>MAX($B604)</f>
        <v>0</v>
      </c>
      <c r="AX604" s="1">
        <f>MAX($C604)</f>
        <v>0</v>
      </c>
      <c r="AY604" s="1">
        <f>MAX($D604)</f>
        <v>0</v>
      </c>
      <c r="AZ604" s="1">
        <f>MAX($E604)</f>
        <v>0</v>
      </c>
      <c r="BA604" s="1">
        <f>MAX($F604)</f>
        <v>0</v>
      </c>
      <c r="BB604" s="1">
        <f>MAX($G604)</f>
        <v>0</v>
      </c>
      <c r="BC604" s="1">
        <f>MAX($H604)</f>
        <v>0</v>
      </c>
      <c r="BD604" s="1">
        <f>MAX($I604)</f>
        <v>0</v>
      </c>
      <c r="BE604" s="1">
        <f>MAX($J604)</f>
        <v>0</v>
      </c>
      <c r="BF604" s="1">
        <f>MAX($K604)</f>
        <v>0</v>
      </c>
      <c r="BG604" s="1">
        <f>MAX($M604)</f>
        <v>0</v>
      </c>
      <c r="BH604" s="1">
        <f>MAX($N604)</f>
        <v>0</v>
      </c>
      <c r="BI604" s="1">
        <f>MAX($P604)</f>
        <v>0</v>
      </c>
      <c r="BJ604" s="1">
        <f>MAX($Q604)</f>
        <v>0</v>
      </c>
      <c r="BK604" s="1">
        <f>MAX($R604)</f>
        <v>0</v>
      </c>
    </row>
    <row r="605" spans="1:63">
      <c r="A605" s="1" t="s">
        <v>119</v>
      </c>
      <c r="B605" s="1">
        <v>0</v>
      </c>
      <c r="C605" s="1">
        <v>0</v>
      </c>
      <c r="D605" s="1">
        <v>0</v>
      </c>
      <c r="E605" s="1">
        <v>0</v>
      </c>
      <c r="F605" s="1">
        <v>0</v>
      </c>
      <c r="G605" s="1">
        <v>0</v>
      </c>
      <c r="H605" s="1">
        <v>0</v>
      </c>
      <c r="I605" s="1">
        <v>0.019</v>
      </c>
      <c r="J605" s="1">
        <v>3000</v>
      </c>
      <c r="K605" s="1">
        <v>0</v>
      </c>
      <c r="L605" s="1" t="s">
        <v>503</v>
      </c>
      <c r="M605" s="1">
        <v>0</v>
      </c>
      <c r="N605" s="1">
        <v>0</v>
      </c>
      <c r="O605" s="1" t="s">
        <v>507</v>
      </c>
      <c r="P605" s="1">
        <v>1500</v>
      </c>
      <c r="Q605" s="1">
        <v>1</v>
      </c>
      <c r="R605" s="1">
        <v>0</v>
      </c>
      <c r="S605" s="1">
        <f>MIN($B605)</f>
        <v>0</v>
      </c>
      <c r="T605" s="1">
        <f>MIN($C605)</f>
        <v>0</v>
      </c>
      <c r="U605" s="1">
        <f>MIN($D605)</f>
        <v>0</v>
      </c>
      <c r="V605" s="1">
        <f>MIN($E605)</f>
        <v>0</v>
      </c>
      <c r="W605" s="1">
        <f>MIN($F605)</f>
        <v>0</v>
      </c>
      <c r="X605" s="1">
        <f>MIN($G605)</f>
        <v>0</v>
      </c>
      <c r="Y605" s="1">
        <f>MIN($H605)</f>
        <v>0</v>
      </c>
      <c r="Z605" s="1">
        <f>MIN($I605)</f>
        <v>0</v>
      </c>
      <c r="AA605" s="1">
        <f>MIN($J605)</f>
        <v>0</v>
      </c>
      <c r="AB605" s="1">
        <f>MIN($K605)</f>
        <v>0</v>
      </c>
      <c r="AC605" s="1">
        <f>MIN($M605)</f>
        <v>0</v>
      </c>
      <c r="AD605" s="1">
        <f>MIN($N605)</f>
        <v>0</v>
      </c>
      <c r="AE605" s="1">
        <f>MIN($P605)</f>
        <v>0</v>
      </c>
      <c r="AF605" s="1">
        <f>MIN($Q605)</f>
        <v>0</v>
      </c>
      <c r="AG605" s="1">
        <f>MIN($R605)</f>
        <v>0</v>
      </c>
      <c r="AH605" s="1">
        <f>MEDIAN($B605)</f>
        <v>0</v>
      </c>
      <c r="AI605" s="1">
        <f>MEDIAN($C605)</f>
        <v>0</v>
      </c>
      <c r="AJ605" s="1">
        <f>MEDIAN($D605)</f>
        <v>0</v>
      </c>
      <c r="AK605" s="1">
        <f>MEDIAN($E605)</f>
        <v>0</v>
      </c>
      <c r="AL605" s="1">
        <f>MEDIAN($F605)</f>
        <v>0</v>
      </c>
      <c r="AM605" s="1">
        <f>MEDIAN($G605)</f>
        <v>0</v>
      </c>
      <c r="AN605" s="1">
        <f>MEDIAN($H605)</f>
        <v>0</v>
      </c>
      <c r="AO605" s="1">
        <f>MEDIAN($I605)</f>
        <v>0</v>
      </c>
      <c r="AP605" s="1">
        <f>MEDIAN($J605)</f>
        <v>0</v>
      </c>
      <c r="AQ605" s="1">
        <f>MEDIAN($K605)</f>
        <v>0</v>
      </c>
      <c r="AR605" s="1">
        <f>MEDIAN($M605)</f>
        <v>0</v>
      </c>
      <c r="AS605" s="1">
        <f>MEDIAN($N605)</f>
        <v>0</v>
      </c>
      <c r="AT605" s="1">
        <f>MEDIAN($P605)</f>
        <v>0</v>
      </c>
      <c r="AU605" s="1">
        <f>MEDIAN($Q605)</f>
        <v>0</v>
      </c>
      <c r="AV605" s="1">
        <f>MEDIAN($R605)</f>
        <v>0</v>
      </c>
      <c r="AW605" s="1">
        <f>MAX($B605)</f>
        <v>0</v>
      </c>
      <c r="AX605" s="1">
        <f>MAX($C605)</f>
        <v>0</v>
      </c>
      <c r="AY605" s="1">
        <f>MAX($D605)</f>
        <v>0</v>
      </c>
      <c r="AZ605" s="1">
        <f>MAX($E605)</f>
        <v>0</v>
      </c>
      <c r="BA605" s="1">
        <f>MAX($F605)</f>
        <v>0</v>
      </c>
      <c r="BB605" s="1">
        <f>MAX($G605)</f>
        <v>0</v>
      </c>
      <c r="BC605" s="1">
        <f>MAX($H605)</f>
        <v>0</v>
      </c>
      <c r="BD605" s="1">
        <f>MAX($I605)</f>
        <v>0</v>
      </c>
      <c r="BE605" s="1">
        <f>MAX($J605)</f>
        <v>0</v>
      </c>
      <c r="BF605" s="1">
        <f>MAX($K605)</f>
        <v>0</v>
      </c>
      <c r="BG605" s="1">
        <f>MAX($M605)</f>
        <v>0</v>
      </c>
      <c r="BH605" s="1">
        <f>MAX($N605)</f>
        <v>0</v>
      </c>
      <c r="BI605" s="1">
        <f>MAX($P605)</f>
        <v>0</v>
      </c>
      <c r="BJ605" s="1">
        <f>MAX($Q605)</f>
        <v>0</v>
      </c>
      <c r="BK605" s="1">
        <f>MAX($R605)</f>
        <v>0</v>
      </c>
    </row>
    <row r="606" spans="1:63">
      <c r="A606" s="1" t="s">
        <v>120</v>
      </c>
      <c r="B606" s="1">
        <v>0</v>
      </c>
      <c r="C606" s="1">
        <v>0</v>
      </c>
      <c r="D606" s="1">
        <v>0</v>
      </c>
      <c r="E606" s="1">
        <v>0</v>
      </c>
      <c r="F606" s="1">
        <v>0</v>
      </c>
      <c r="G606" s="1">
        <v>0</v>
      </c>
      <c r="H606" s="1">
        <v>0</v>
      </c>
      <c r="I606" s="1">
        <v>0.019</v>
      </c>
      <c r="J606" s="1">
        <v>3000</v>
      </c>
      <c r="K606" s="1">
        <v>0</v>
      </c>
      <c r="L606" s="1" t="s">
        <v>503</v>
      </c>
      <c r="M606" s="1">
        <v>0</v>
      </c>
      <c r="N606" s="1">
        <v>0</v>
      </c>
      <c r="O606" s="1" t="s">
        <v>507</v>
      </c>
      <c r="P606" s="1">
        <v>1500</v>
      </c>
      <c r="Q606" s="1">
        <v>1</v>
      </c>
      <c r="R606" s="1">
        <v>0</v>
      </c>
      <c r="S606" s="1">
        <f>MIN($B606)</f>
        <v>0</v>
      </c>
      <c r="T606" s="1">
        <f>MIN($C606)</f>
        <v>0</v>
      </c>
      <c r="U606" s="1">
        <f>MIN($D606)</f>
        <v>0</v>
      </c>
      <c r="V606" s="1">
        <f>MIN($E606)</f>
        <v>0</v>
      </c>
      <c r="W606" s="1">
        <f>MIN($F606)</f>
        <v>0</v>
      </c>
      <c r="X606" s="1">
        <f>MIN($G606)</f>
        <v>0</v>
      </c>
      <c r="Y606" s="1">
        <f>MIN($H606)</f>
        <v>0</v>
      </c>
      <c r="Z606" s="1">
        <f>MIN($I606)</f>
        <v>0</v>
      </c>
      <c r="AA606" s="1">
        <f>MIN($J606)</f>
        <v>0</v>
      </c>
      <c r="AB606" s="1">
        <f>MIN($K606)</f>
        <v>0</v>
      </c>
      <c r="AC606" s="1">
        <f>MIN($M606)</f>
        <v>0</v>
      </c>
      <c r="AD606" s="1">
        <f>MIN($N606)</f>
        <v>0</v>
      </c>
      <c r="AE606" s="1">
        <f>MIN($P606)</f>
        <v>0</v>
      </c>
      <c r="AF606" s="1">
        <f>MIN($Q606)</f>
        <v>0</v>
      </c>
      <c r="AG606" s="1">
        <f>MIN($R606)</f>
        <v>0</v>
      </c>
      <c r="AH606" s="1">
        <f>MEDIAN($B606)</f>
        <v>0</v>
      </c>
      <c r="AI606" s="1">
        <f>MEDIAN($C606)</f>
        <v>0</v>
      </c>
      <c r="AJ606" s="1">
        <f>MEDIAN($D606)</f>
        <v>0</v>
      </c>
      <c r="AK606" s="1">
        <f>MEDIAN($E606)</f>
        <v>0</v>
      </c>
      <c r="AL606" s="1">
        <f>MEDIAN($F606)</f>
        <v>0</v>
      </c>
      <c r="AM606" s="1">
        <f>MEDIAN($G606)</f>
        <v>0</v>
      </c>
      <c r="AN606" s="1">
        <f>MEDIAN($H606)</f>
        <v>0</v>
      </c>
      <c r="AO606" s="1">
        <f>MEDIAN($I606)</f>
        <v>0</v>
      </c>
      <c r="AP606" s="1">
        <f>MEDIAN($J606)</f>
        <v>0</v>
      </c>
      <c r="AQ606" s="1">
        <f>MEDIAN($K606)</f>
        <v>0</v>
      </c>
      <c r="AR606" s="1">
        <f>MEDIAN($M606)</f>
        <v>0</v>
      </c>
      <c r="AS606" s="1">
        <f>MEDIAN($N606)</f>
        <v>0</v>
      </c>
      <c r="AT606" s="1">
        <f>MEDIAN($P606)</f>
        <v>0</v>
      </c>
      <c r="AU606" s="1">
        <f>MEDIAN($Q606)</f>
        <v>0</v>
      </c>
      <c r="AV606" s="1">
        <f>MEDIAN($R606)</f>
        <v>0</v>
      </c>
      <c r="AW606" s="1">
        <f>MAX($B606)</f>
        <v>0</v>
      </c>
      <c r="AX606" s="1">
        <f>MAX($C606)</f>
        <v>0</v>
      </c>
      <c r="AY606" s="1">
        <f>MAX($D606)</f>
        <v>0</v>
      </c>
      <c r="AZ606" s="1">
        <f>MAX($E606)</f>
        <v>0</v>
      </c>
      <c r="BA606" s="1">
        <f>MAX($F606)</f>
        <v>0</v>
      </c>
      <c r="BB606" s="1">
        <f>MAX($G606)</f>
        <v>0</v>
      </c>
      <c r="BC606" s="1">
        <f>MAX($H606)</f>
        <v>0</v>
      </c>
      <c r="BD606" s="1">
        <f>MAX($I606)</f>
        <v>0</v>
      </c>
      <c r="BE606" s="1">
        <f>MAX($J606)</f>
        <v>0</v>
      </c>
      <c r="BF606" s="1">
        <f>MAX($K606)</f>
        <v>0</v>
      </c>
      <c r="BG606" s="1">
        <f>MAX($M606)</f>
        <v>0</v>
      </c>
      <c r="BH606" s="1">
        <f>MAX($N606)</f>
        <v>0</v>
      </c>
      <c r="BI606" s="1">
        <f>MAX($P606)</f>
        <v>0</v>
      </c>
      <c r="BJ606" s="1">
        <f>MAX($Q606)</f>
        <v>0</v>
      </c>
      <c r="BK606" s="1">
        <f>MAX($R606)</f>
        <v>0</v>
      </c>
    </row>
    <row r="607" spans="1:63">
      <c r="A607" s="1" t="s">
        <v>121</v>
      </c>
      <c r="B607" s="1">
        <v>0</v>
      </c>
      <c r="C607" s="1">
        <v>0</v>
      </c>
      <c r="D607" s="1">
        <v>0</v>
      </c>
      <c r="E607" s="1">
        <v>0</v>
      </c>
      <c r="F607" s="1">
        <v>0</v>
      </c>
      <c r="G607" s="1">
        <v>0</v>
      </c>
      <c r="H607" s="1">
        <v>0</v>
      </c>
      <c r="I607" s="1">
        <v>0.019</v>
      </c>
      <c r="J607" s="1">
        <v>3000</v>
      </c>
      <c r="K607" s="1">
        <v>0</v>
      </c>
      <c r="L607" s="1" t="s">
        <v>503</v>
      </c>
      <c r="M607" s="1">
        <v>0</v>
      </c>
      <c r="N607" s="1">
        <v>0</v>
      </c>
      <c r="O607" s="1" t="s">
        <v>507</v>
      </c>
      <c r="P607" s="1">
        <v>1500</v>
      </c>
      <c r="Q607" s="1">
        <v>1</v>
      </c>
      <c r="R607" s="1">
        <v>0</v>
      </c>
      <c r="S607" s="1">
        <f>MIN($B607)</f>
        <v>0</v>
      </c>
      <c r="T607" s="1">
        <f>MIN($C607)</f>
        <v>0</v>
      </c>
      <c r="U607" s="1">
        <f>MIN($D607)</f>
        <v>0</v>
      </c>
      <c r="V607" s="1">
        <f>MIN($E607)</f>
        <v>0</v>
      </c>
      <c r="W607" s="1">
        <f>MIN($F607)</f>
        <v>0</v>
      </c>
      <c r="X607" s="1">
        <f>MIN($G607)</f>
        <v>0</v>
      </c>
      <c r="Y607" s="1">
        <f>MIN($H607)</f>
        <v>0</v>
      </c>
      <c r="Z607" s="1">
        <f>MIN($I607)</f>
        <v>0</v>
      </c>
      <c r="AA607" s="1">
        <f>MIN($J607)</f>
        <v>0</v>
      </c>
      <c r="AB607" s="1">
        <f>MIN($K607)</f>
        <v>0</v>
      </c>
      <c r="AC607" s="1">
        <f>MIN($M607)</f>
        <v>0</v>
      </c>
      <c r="AD607" s="1">
        <f>MIN($N607)</f>
        <v>0</v>
      </c>
      <c r="AE607" s="1">
        <f>MIN($P607)</f>
        <v>0</v>
      </c>
      <c r="AF607" s="1">
        <f>MIN($Q607)</f>
        <v>0</v>
      </c>
      <c r="AG607" s="1">
        <f>MIN($R607)</f>
        <v>0</v>
      </c>
      <c r="AH607" s="1">
        <f>MEDIAN($B607)</f>
        <v>0</v>
      </c>
      <c r="AI607" s="1">
        <f>MEDIAN($C607)</f>
        <v>0</v>
      </c>
      <c r="AJ607" s="1">
        <f>MEDIAN($D607)</f>
        <v>0</v>
      </c>
      <c r="AK607" s="1">
        <f>MEDIAN($E607)</f>
        <v>0</v>
      </c>
      <c r="AL607" s="1">
        <f>MEDIAN($F607)</f>
        <v>0</v>
      </c>
      <c r="AM607" s="1">
        <f>MEDIAN($G607)</f>
        <v>0</v>
      </c>
      <c r="AN607" s="1">
        <f>MEDIAN($H607)</f>
        <v>0</v>
      </c>
      <c r="AO607" s="1">
        <f>MEDIAN($I607)</f>
        <v>0</v>
      </c>
      <c r="AP607" s="1">
        <f>MEDIAN($J607)</f>
        <v>0</v>
      </c>
      <c r="AQ607" s="1">
        <f>MEDIAN($K607)</f>
        <v>0</v>
      </c>
      <c r="AR607" s="1">
        <f>MEDIAN($M607)</f>
        <v>0</v>
      </c>
      <c r="AS607" s="1">
        <f>MEDIAN($N607)</f>
        <v>0</v>
      </c>
      <c r="AT607" s="1">
        <f>MEDIAN($P607)</f>
        <v>0</v>
      </c>
      <c r="AU607" s="1">
        <f>MEDIAN($Q607)</f>
        <v>0</v>
      </c>
      <c r="AV607" s="1">
        <f>MEDIAN($R607)</f>
        <v>0</v>
      </c>
      <c r="AW607" s="1">
        <f>MAX($B607)</f>
        <v>0</v>
      </c>
      <c r="AX607" s="1">
        <f>MAX($C607)</f>
        <v>0</v>
      </c>
      <c r="AY607" s="1">
        <f>MAX($D607)</f>
        <v>0</v>
      </c>
      <c r="AZ607" s="1">
        <f>MAX($E607)</f>
        <v>0</v>
      </c>
      <c r="BA607" s="1">
        <f>MAX($F607)</f>
        <v>0</v>
      </c>
      <c r="BB607" s="1">
        <f>MAX($G607)</f>
        <v>0</v>
      </c>
      <c r="BC607" s="1">
        <f>MAX($H607)</f>
        <v>0</v>
      </c>
      <c r="BD607" s="1">
        <f>MAX($I607)</f>
        <v>0</v>
      </c>
      <c r="BE607" s="1">
        <f>MAX($J607)</f>
        <v>0</v>
      </c>
      <c r="BF607" s="1">
        <f>MAX($K607)</f>
        <v>0</v>
      </c>
      <c r="BG607" s="1">
        <f>MAX($M607)</f>
        <v>0</v>
      </c>
      <c r="BH607" s="1">
        <f>MAX($N607)</f>
        <v>0</v>
      </c>
      <c r="BI607" s="1">
        <f>MAX($P607)</f>
        <v>0</v>
      </c>
      <c r="BJ607" s="1">
        <f>MAX($Q607)</f>
        <v>0</v>
      </c>
      <c r="BK607" s="1">
        <f>MAX($R607)</f>
        <v>0</v>
      </c>
    </row>
    <row r="608" spans="1:63">
      <c r="A608" s="1" t="s">
        <v>122</v>
      </c>
      <c r="B608" s="1">
        <v>0</v>
      </c>
      <c r="C608" s="1">
        <v>0</v>
      </c>
      <c r="D608" s="1">
        <v>0</v>
      </c>
      <c r="E608" s="1">
        <v>0</v>
      </c>
      <c r="F608" s="1">
        <v>0</v>
      </c>
      <c r="G608" s="1">
        <v>0</v>
      </c>
      <c r="H608" s="1">
        <v>0</v>
      </c>
      <c r="I608" s="1">
        <v>0.019</v>
      </c>
      <c r="J608" s="1">
        <v>3000</v>
      </c>
      <c r="K608" s="1">
        <v>0</v>
      </c>
      <c r="L608" s="1" t="s">
        <v>503</v>
      </c>
      <c r="M608" s="1">
        <v>0</v>
      </c>
      <c r="N608" s="1">
        <v>0</v>
      </c>
      <c r="O608" s="1" t="s">
        <v>507</v>
      </c>
      <c r="P608" s="1">
        <v>1500</v>
      </c>
      <c r="Q608" s="1">
        <v>1</v>
      </c>
      <c r="R608" s="1">
        <v>0</v>
      </c>
      <c r="S608" s="1">
        <f>MIN($B608)</f>
        <v>0</v>
      </c>
      <c r="T608" s="1">
        <f>MIN($C608)</f>
        <v>0</v>
      </c>
      <c r="U608" s="1">
        <f>MIN($D608)</f>
        <v>0</v>
      </c>
      <c r="V608" s="1">
        <f>MIN($E608)</f>
        <v>0</v>
      </c>
      <c r="W608" s="1">
        <f>MIN($F608)</f>
        <v>0</v>
      </c>
      <c r="X608" s="1">
        <f>MIN($G608)</f>
        <v>0</v>
      </c>
      <c r="Y608" s="1">
        <f>MIN($H608)</f>
        <v>0</v>
      </c>
      <c r="Z608" s="1">
        <f>MIN($I608)</f>
        <v>0</v>
      </c>
      <c r="AA608" s="1">
        <f>MIN($J608)</f>
        <v>0</v>
      </c>
      <c r="AB608" s="1">
        <f>MIN($K608)</f>
        <v>0</v>
      </c>
      <c r="AC608" s="1">
        <f>MIN($M608)</f>
        <v>0</v>
      </c>
      <c r="AD608" s="1">
        <f>MIN($N608)</f>
        <v>0</v>
      </c>
      <c r="AE608" s="1">
        <f>MIN($P608)</f>
        <v>0</v>
      </c>
      <c r="AF608" s="1">
        <f>MIN($Q608)</f>
        <v>0</v>
      </c>
      <c r="AG608" s="1">
        <f>MIN($R608)</f>
        <v>0</v>
      </c>
      <c r="AH608" s="1">
        <f>MEDIAN($B608)</f>
        <v>0</v>
      </c>
      <c r="AI608" s="1">
        <f>MEDIAN($C608)</f>
        <v>0</v>
      </c>
      <c r="AJ608" s="1">
        <f>MEDIAN($D608)</f>
        <v>0</v>
      </c>
      <c r="AK608" s="1">
        <f>MEDIAN($E608)</f>
        <v>0</v>
      </c>
      <c r="AL608" s="1">
        <f>MEDIAN($F608)</f>
        <v>0</v>
      </c>
      <c r="AM608" s="1">
        <f>MEDIAN($G608)</f>
        <v>0</v>
      </c>
      <c r="AN608" s="1">
        <f>MEDIAN($H608)</f>
        <v>0</v>
      </c>
      <c r="AO608" s="1">
        <f>MEDIAN($I608)</f>
        <v>0</v>
      </c>
      <c r="AP608" s="1">
        <f>MEDIAN($J608)</f>
        <v>0</v>
      </c>
      <c r="AQ608" s="1">
        <f>MEDIAN($K608)</f>
        <v>0</v>
      </c>
      <c r="AR608" s="1">
        <f>MEDIAN($M608)</f>
        <v>0</v>
      </c>
      <c r="AS608" s="1">
        <f>MEDIAN($N608)</f>
        <v>0</v>
      </c>
      <c r="AT608" s="1">
        <f>MEDIAN($P608)</f>
        <v>0</v>
      </c>
      <c r="AU608" s="1">
        <f>MEDIAN($Q608)</f>
        <v>0</v>
      </c>
      <c r="AV608" s="1">
        <f>MEDIAN($R608)</f>
        <v>0</v>
      </c>
      <c r="AW608" s="1">
        <f>MAX($B608)</f>
        <v>0</v>
      </c>
      <c r="AX608" s="1">
        <f>MAX($C608)</f>
        <v>0</v>
      </c>
      <c r="AY608" s="1">
        <f>MAX($D608)</f>
        <v>0</v>
      </c>
      <c r="AZ608" s="1">
        <f>MAX($E608)</f>
        <v>0</v>
      </c>
      <c r="BA608" s="1">
        <f>MAX($F608)</f>
        <v>0</v>
      </c>
      <c r="BB608" s="1">
        <f>MAX($G608)</f>
        <v>0</v>
      </c>
      <c r="BC608" s="1">
        <f>MAX($H608)</f>
        <v>0</v>
      </c>
      <c r="BD608" s="1">
        <f>MAX($I608)</f>
        <v>0</v>
      </c>
      <c r="BE608" s="1">
        <f>MAX($J608)</f>
        <v>0</v>
      </c>
      <c r="BF608" s="1">
        <f>MAX($K608)</f>
        <v>0</v>
      </c>
      <c r="BG608" s="1">
        <f>MAX($M608)</f>
        <v>0</v>
      </c>
      <c r="BH608" s="1">
        <f>MAX($N608)</f>
        <v>0</v>
      </c>
      <c r="BI608" s="1">
        <f>MAX($P608)</f>
        <v>0</v>
      </c>
      <c r="BJ608" s="1">
        <f>MAX($Q608)</f>
        <v>0</v>
      </c>
      <c r="BK608" s="1">
        <f>MAX($R608)</f>
        <v>0</v>
      </c>
    </row>
    <row r="609" spans="1:63">
      <c r="A609" s="1" t="s">
        <v>123</v>
      </c>
      <c r="B609" s="1">
        <v>0</v>
      </c>
      <c r="C609" s="1">
        <v>0</v>
      </c>
      <c r="D609" s="1">
        <v>0</v>
      </c>
      <c r="E609" s="1">
        <v>0</v>
      </c>
      <c r="F609" s="1">
        <v>0</v>
      </c>
      <c r="G609" s="1">
        <v>0</v>
      </c>
      <c r="H609" s="1">
        <v>0</v>
      </c>
      <c r="I609" s="1">
        <v>0.019</v>
      </c>
      <c r="J609" s="1">
        <v>3000</v>
      </c>
      <c r="K609" s="1">
        <v>0</v>
      </c>
      <c r="L609" s="1" t="s">
        <v>503</v>
      </c>
      <c r="M609" s="1">
        <v>0</v>
      </c>
      <c r="N609" s="1">
        <v>0</v>
      </c>
      <c r="O609" s="1" t="s">
        <v>507</v>
      </c>
      <c r="P609" s="1">
        <v>1500</v>
      </c>
      <c r="Q609" s="1">
        <v>1</v>
      </c>
      <c r="R609" s="1">
        <v>0</v>
      </c>
      <c r="S609" s="1">
        <f>MIN($B609)</f>
        <v>0</v>
      </c>
      <c r="T609" s="1">
        <f>MIN($C609)</f>
        <v>0</v>
      </c>
      <c r="U609" s="1">
        <f>MIN($D609)</f>
        <v>0</v>
      </c>
      <c r="V609" s="1">
        <f>MIN($E609)</f>
        <v>0</v>
      </c>
      <c r="W609" s="1">
        <f>MIN($F609)</f>
        <v>0</v>
      </c>
      <c r="X609" s="1">
        <f>MIN($G609)</f>
        <v>0</v>
      </c>
      <c r="Y609" s="1">
        <f>MIN($H609)</f>
        <v>0</v>
      </c>
      <c r="Z609" s="1">
        <f>MIN($I609)</f>
        <v>0</v>
      </c>
      <c r="AA609" s="1">
        <f>MIN($J609)</f>
        <v>0</v>
      </c>
      <c r="AB609" s="1">
        <f>MIN($K609)</f>
        <v>0</v>
      </c>
      <c r="AC609" s="1">
        <f>MIN($M609)</f>
        <v>0</v>
      </c>
      <c r="AD609" s="1">
        <f>MIN($N609)</f>
        <v>0</v>
      </c>
      <c r="AE609" s="1">
        <f>MIN($P609)</f>
        <v>0</v>
      </c>
      <c r="AF609" s="1">
        <f>MIN($Q609)</f>
        <v>0</v>
      </c>
      <c r="AG609" s="1">
        <f>MIN($R609)</f>
        <v>0</v>
      </c>
      <c r="AH609" s="1">
        <f>MEDIAN($B609)</f>
        <v>0</v>
      </c>
      <c r="AI609" s="1">
        <f>MEDIAN($C609)</f>
        <v>0</v>
      </c>
      <c r="AJ609" s="1">
        <f>MEDIAN($D609)</f>
        <v>0</v>
      </c>
      <c r="AK609" s="1">
        <f>MEDIAN($E609)</f>
        <v>0</v>
      </c>
      <c r="AL609" s="1">
        <f>MEDIAN($F609)</f>
        <v>0</v>
      </c>
      <c r="AM609" s="1">
        <f>MEDIAN($G609)</f>
        <v>0</v>
      </c>
      <c r="AN609" s="1">
        <f>MEDIAN($H609)</f>
        <v>0</v>
      </c>
      <c r="AO609" s="1">
        <f>MEDIAN($I609)</f>
        <v>0</v>
      </c>
      <c r="AP609" s="1">
        <f>MEDIAN($J609)</f>
        <v>0</v>
      </c>
      <c r="AQ609" s="1">
        <f>MEDIAN($K609)</f>
        <v>0</v>
      </c>
      <c r="AR609" s="1">
        <f>MEDIAN($M609)</f>
        <v>0</v>
      </c>
      <c r="AS609" s="1">
        <f>MEDIAN($N609)</f>
        <v>0</v>
      </c>
      <c r="AT609" s="1">
        <f>MEDIAN($P609)</f>
        <v>0</v>
      </c>
      <c r="AU609" s="1">
        <f>MEDIAN($Q609)</f>
        <v>0</v>
      </c>
      <c r="AV609" s="1">
        <f>MEDIAN($R609)</f>
        <v>0</v>
      </c>
      <c r="AW609" s="1">
        <f>MAX($B609)</f>
        <v>0</v>
      </c>
      <c r="AX609" s="1">
        <f>MAX($C609)</f>
        <v>0</v>
      </c>
      <c r="AY609" s="1">
        <f>MAX($D609)</f>
        <v>0</v>
      </c>
      <c r="AZ609" s="1">
        <f>MAX($E609)</f>
        <v>0</v>
      </c>
      <c r="BA609" s="1">
        <f>MAX($F609)</f>
        <v>0</v>
      </c>
      <c r="BB609" s="1">
        <f>MAX($G609)</f>
        <v>0</v>
      </c>
      <c r="BC609" s="1">
        <f>MAX($H609)</f>
        <v>0</v>
      </c>
      <c r="BD609" s="1">
        <f>MAX($I609)</f>
        <v>0</v>
      </c>
      <c r="BE609" s="1">
        <f>MAX($J609)</f>
        <v>0</v>
      </c>
      <c r="BF609" s="1">
        <f>MAX($K609)</f>
        <v>0</v>
      </c>
      <c r="BG609" s="1">
        <f>MAX($M609)</f>
        <v>0</v>
      </c>
      <c r="BH609" s="1">
        <f>MAX($N609)</f>
        <v>0</v>
      </c>
      <c r="BI609" s="1">
        <f>MAX($P609)</f>
        <v>0</v>
      </c>
      <c r="BJ609" s="1">
        <f>MAX($Q609)</f>
        <v>0</v>
      </c>
      <c r="BK609" s="1">
        <f>MAX($R609)</f>
        <v>0</v>
      </c>
    </row>
    <row r="610" spans="1:63">
      <c r="A610" s="1" t="s">
        <v>124</v>
      </c>
      <c r="B610" s="1">
        <v>0</v>
      </c>
      <c r="C610" s="1">
        <v>0</v>
      </c>
      <c r="D610" s="1">
        <v>0</v>
      </c>
      <c r="E610" s="1">
        <v>0</v>
      </c>
      <c r="F610" s="1">
        <v>0</v>
      </c>
      <c r="G610" s="1">
        <v>0</v>
      </c>
      <c r="H610" s="1">
        <v>0</v>
      </c>
      <c r="I610" s="1">
        <v>0.019</v>
      </c>
      <c r="J610" s="1">
        <v>3000</v>
      </c>
      <c r="K610" s="1">
        <v>0</v>
      </c>
      <c r="L610" s="1" t="s">
        <v>503</v>
      </c>
      <c r="M610" s="1">
        <v>0</v>
      </c>
      <c r="N610" s="1">
        <v>0</v>
      </c>
      <c r="O610" s="1" t="s">
        <v>507</v>
      </c>
      <c r="P610" s="1">
        <v>1500</v>
      </c>
      <c r="Q610" s="1">
        <v>1</v>
      </c>
      <c r="R610" s="1">
        <v>0</v>
      </c>
      <c r="S610" s="1">
        <f>MIN($B610)</f>
        <v>0</v>
      </c>
      <c r="T610" s="1">
        <f>MIN($C610)</f>
        <v>0</v>
      </c>
      <c r="U610" s="1">
        <f>MIN($D610)</f>
        <v>0</v>
      </c>
      <c r="V610" s="1">
        <f>MIN($E610)</f>
        <v>0</v>
      </c>
      <c r="W610" s="1">
        <f>MIN($F610)</f>
        <v>0</v>
      </c>
      <c r="X610" s="1">
        <f>MIN($G610)</f>
        <v>0</v>
      </c>
      <c r="Y610" s="1">
        <f>MIN($H610)</f>
        <v>0</v>
      </c>
      <c r="Z610" s="1">
        <f>MIN($I610)</f>
        <v>0</v>
      </c>
      <c r="AA610" s="1">
        <f>MIN($J610)</f>
        <v>0</v>
      </c>
      <c r="AB610" s="1">
        <f>MIN($K610)</f>
        <v>0</v>
      </c>
      <c r="AC610" s="1">
        <f>MIN($M610)</f>
        <v>0</v>
      </c>
      <c r="AD610" s="1">
        <f>MIN($N610)</f>
        <v>0</v>
      </c>
      <c r="AE610" s="1">
        <f>MIN($P610)</f>
        <v>0</v>
      </c>
      <c r="AF610" s="1">
        <f>MIN($Q610)</f>
        <v>0</v>
      </c>
      <c r="AG610" s="1">
        <f>MIN($R610)</f>
        <v>0</v>
      </c>
      <c r="AH610" s="1">
        <f>MEDIAN($B610)</f>
        <v>0</v>
      </c>
      <c r="AI610" s="1">
        <f>MEDIAN($C610)</f>
        <v>0</v>
      </c>
      <c r="AJ610" s="1">
        <f>MEDIAN($D610)</f>
        <v>0</v>
      </c>
      <c r="AK610" s="1">
        <f>MEDIAN($E610)</f>
        <v>0</v>
      </c>
      <c r="AL610" s="1">
        <f>MEDIAN($F610)</f>
        <v>0</v>
      </c>
      <c r="AM610" s="1">
        <f>MEDIAN($G610)</f>
        <v>0</v>
      </c>
      <c r="AN610" s="1">
        <f>MEDIAN($H610)</f>
        <v>0</v>
      </c>
      <c r="AO610" s="1">
        <f>MEDIAN($I610)</f>
        <v>0</v>
      </c>
      <c r="AP610" s="1">
        <f>MEDIAN($J610)</f>
        <v>0</v>
      </c>
      <c r="AQ610" s="1">
        <f>MEDIAN($K610)</f>
        <v>0</v>
      </c>
      <c r="AR610" s="1">
        <f>MEDIAN($M610)</f>
        <v>0</v>
      </c>
      <c r="AS610" s="1">
        <f>MEDIAN($N610)</f>
        <v>0</v>
      </c>
      <c r="AT610" s="1">
        <f>MEDIAN($P610)</f>
        <v>0</v>
      </c>
      <c r="AU610" s="1">
        <f>MEDIAN($Q610)</f>
        <v>0</v>
      </c>
      <c r="AV610" s="1">
        <f>MEDIAN($R610)</f>
        <v>0</v>
      </c>
      <c r="AW610" s="1">
        <f>MAX($B610)</f>
        <v>0</v>
      </c>
      <c r="AX610" s="1">
        <f>MAX($C610)</f>
        <v>0</v>
      </c>
      <c r="AY610" s="1">
        <f>MAX($D610)</f>
        <v>0</v>
      </c>
      <c r="AZ610" s="1">
        <f>MAX($E610)</f>
        <v>0</v>
      </c>
      <c r="BA610" s="1">
        <f>MAX($F610)</f>
        <v>0</v>
      </c>
      <c r="BB610" s="1">
        <f>MAX($G610)</f>
        <v>0</v>
      </c>
      <c r="BC610" s="1">
        <f>MAX($H610)</f>
        <v>0</v>
      </c>
      <c r="BD610" s="1">
        <f>MAX($I610)</f>
        <v>0</v>
      </c>
      <c r="BE610" s="1">
        <f>MAX($J610)</f>
        <v>0</v>
      </c>
      <c r="BF610" s="1">
        <f>MAX($K610)</f>
        <v>0</v>
      </c>
      <c r="BG610" s="1">
        <f>MAX($M610)</f>
        <v>0</v>
      </c>
      <c r="BH610" s="1">
        <f>MAX($N610)</f>
        <v>0</v>
      </c>
      <c r="BI610" s="1">
        <f>MAX($P610)</f>
        <v>0</v>
      </c>
      <c r="BJ610" s="1">
        <f>MAX($Q610)</f>
        <v>0</v>
      </c>
      <c r="BK610" s="1">
        <f>MAX($R610)</f>
        <v>0</v>
      </c>
    </row>
    <row r="611" spans="1:63">
      <c r="A611" s="1" t="s">
        <v>125</v>
      </c>
      <c r="B611" s="1">
        <v>0</v>
      </c>
      <c r="C611" s="1">
        <v>0</v>
      </c>
      <c r="D611" s="1">
        <v>0</v>
      </c>
      <c r="E611" s="1">
        <v>0</v>
      </c>
      <c r="F611" s="1">
        <v>0</v>
      </c>
      <c r="G611" s="1">
        <v>0</v>
      </c>
      <c r="H611" s="1">
        <v>0</v>
      </c>
      <c r="I611" s="1">
        <v>0.019</v>
      </c>
      <c r="J611" s="1">
        <v>3000</v>
      </c>
      <c r="K611" s="1">
        <v>0</v>
      </c>
      <c r="L611" s="1" t="s">
        <v>503</v>
      </c>
      <c r="M611" s="1">
        <v>0</v>
      </c>
      <c r="N611" s="1">
        <v>0</v>
      </c>
      <c r="O611" s="1" t="s">
        <v>507</v>
      </c>
      <c r="P611" s="1">
        <v>1500</v>
      </c>
      <c r="Q611" s="1">
        <v>1</v>
      </c>
      <c r="R611" s="1">
        <v>0</v>
      </c>
      <c r="S611" s="1">
        <f>MIN($B611)</f>
        <v>0</v>
      </c>
      <c r="T611" s="1">
        <f>MIN($C611)</f>
        <v>0</v>
      </c>
      <c r="U611" s="1">
        <f>MIN($D611)</f>
        <v>0</v>
      </c>
      <c r="V611" s="1">
        <f>MIN($E611)</f>
        <v>0</v>
      </c>
      <c r="W611" s="1">
        <f>MIN($F611)</f>
        <v>0</v>
      </c>
      <c r="X611" s="1">
        <f>MIN($G611)</f>
        <v>0</v>
      </c>
      <c r="Y611" s="1">
        <f>MIN($H611)</f>
        <v>0</v>
      </c>
      <c r="Z611" s="1">
        <f>MIN($I611)</f>
        <v>0</v>
      </c>
      <c r="AA611" s="1">
        <f>MIN($J611)</f>
        <v>0</v>
      </c>
      <c r="AB611" s="1">
        <f>MIN($K611)</f>
        <v>0</v>
      </c>
      <c r="AC611" s="1">
        <f>MIN($M611)</f>
        <v>0</v>
      </c>
      <c r="AD611" s="1">
        <f>MIN($N611)</f>
        <v>0</v>
      </c>
      <c r="AE611" s="1">
        <f>MIN($P611)</f>
        <v>0</v>
      </c>
      <c r="AF611" s="1">
        <f>MIN($Q611)</f>
        <v>0</v>
      </c>
      <c r="AG611" s="1">
        <f>MIN($R611)</f>
        <v>0</v>
      </c>
      <c r="AH611" s="1">
        <f>MEDIAN($B611)</f>
        <v>0</v>
      </c>
      <c r="AI611" s="1">
        <f>MEDIAN($C611)</f>
        <v>0</v>
      </c>
      <c r="AJ611" s="1">
        <f>MEDIAN($D611)</f>
        <v>0</v>
      </c>
      <c r="AK611" s="1">
        <f>MEDIAN($E611)</f>
        <v>0</v>
      </c>
      <c r="AL611" s="1">
        <f>MEDIAN($F611)</f>
        <v>0</v>
      </c>
      <c r="AM611" s="1">
        <f>MEDIAN($G611)</f>
        <v>0</v>
      </c>
      <c r="AN611" s="1">
        <f>MEDIAN($H611)</f>
        <v>0</v>
      </c>
      <c r="AO611" s="1">
        <f>MEDIAN($I611)</f>
        <v>0</v>
      </c>
      <c r="AP611" s="1">
        <f>MEDIAN($J611)</f>
        <v>0</v>
      </c>
      <c r="AQ611" s="1">
        <f>MEDIAN($K611)</f>
        <v>0</v>
      </c>
      <c r="AR611" s="1">
        <f>MEDIAN($M611)</f>
        <v>0</v>
      </c>
      <c r="AS611" s="1">
        <f>MEDIAN($N611)</f>
        <v>0</v>
      </c>
      <c r="AT611" s="1">
        <f>MEDIAN($P611)</f>
        <v>0</v>
      </c>
      <c r="AU611" s="1">
        <f>MEDIAN($Q611)</f>
        <v>0</v>
      </c>
      <c r="AV611" s="1">
        <f>MEDIAN($R611)</f>
        <v>0</v>
      </c>
      <c r="AW611" s="1">
        <f>MAX($B611)</f>
        <v>0</v>
      </c>
      <c r="AX611" s="1">
        <f>MAX($C611)</f>
        <v>0</v>
      </c>
      <c r="AY611" s="1">
        <f>MAX($D611)</f>
        <v>0</v>
      </c>
      <c r="AZ611" s="1">
        <f>MAX($E611)</f>
        <v>0</v>
      </c>
      <c r="BA611" s="1">
        <f>MAX($F611)</f>
        <v>0</v>
      </c>
      <c r="BB611" s="1">
        <f>MAX($G611)</f>
        <v>0</v>
      </c>
      <c r="BC611" s="1">
        <f>MAX($H611)</f>
        <v>0</v>
      </c>
      <c r="BD611" s="1">
        <f>MAX($I611)</f>
        <v>0</v>
      </c>
      <c r="BE611" s="1">
        <f>MAX($J611)</f>
        <v>0</v>
      </c>
      <c r="BF611" s="1">
        <f>MAX($K611)</f>
        <v>0</v>
      </c>
      <c r="BG611" s="1">
        <f>MAX($M611)</f>
        <v>0</v>
      </c>
      <c r="BH611" s="1">
        <f>MAX($N611)</f>
        <v>0</v>
      </c>
      <c r="BI611" s="1">
        <f>MAX($P611)</f>
        <v>0</v>
      </c>
      <c r="BJ611" s="1">
        <f>MAX($Q611)</f>
        <v>0</v>
      </c>
      <c r="BK611" s="1">
        <f>MAX($R611)</f>
        <v>0</v>
      </c>
    </row>
    <row r="612" spans="1:63">
      <c r="A612" s="1" t="s">
        <v>126</v>
      </c>
      <c r="B612" s="1">
        <v>0</v>
      </c>
      <c r="C612" s="1">
        <v>0</v>
      </c>
      <c r="D612" s="1">
        <v>0</v>
      </c>
      <c r="E612" s="1">
        <v>0</v>
      </c>
      <c r="F612" s="1">
        <v>0</v>
      </c>
      <c r="G612" s="1">
        <v>0</v>
      </c>
      <c r="H612" s="1">
        <v>0</v>
      </c>
      <c r="I612" s="1">
        <v>0.019</v>
      </c>
      <c r="J612" s="1">
        <v>3000</v>
      </c>
      <c r="K612" s="1">
        <v>0</v>
      </c>
      <c r="L612" s="1" t="s">
        <v>503</v>
      </c>
      <c r="M612" s="1">
        <v>0</v>
      </c>
      <c r="N612" s="1">
        <v>0</v>
      </c>
      <c r="O612" s="1" t="s">
        <v>507</v>
      </c>
      <c r="P612" s="1">
        <v>1500</v>
      </c>
      <c r="Q612" s="1">
        <v>1</v>
      </c>
      <c r="R612" s="1">
        <v>0</v>
      </c>
      <c r="S612" s="1">
        <f>MIN($B612)</f>
        <v>0</v>
      </c>
      <c r="T612" s="1">
        <f>MIN($C612)</f>
        <v>0</v>
      </c>
      <c r="U612" s="1">
        <f>MIN($D612)</f>
        <v>0</v>
      </c>
      <c r="V612" s="1">
        <f>MIN($E612)</f>
        <v>0</v>
      </c>
      <c r="W612" s="1">
        <f>MIN($F612)</f>
        <v>0</v>
      </c>
      <c r="X612" s="1">
        <f>MIN($G612)</f>
        <v>0</v>
      </c>
      <c r="Y612" s="1">
        <f>MIN($H612)</f>
        <v>0</v>
      </c>
      <c r="Z612" s="1">
        <f>MIN($I612)</f>
        <v>0</v>
      </c>
      <c r="AA612" s="1">
        <f>MIN($J612)</f>
        <v>0</v>
      </c>
      <c r="AB612" s="1">
        <f>MIN($K612)</f>
        <v>0</v>
      </c>
      <c r="AC612" s="1">
        <f>MIN($M612)</f>
        <v>0</v>
      </c>
      <c r="AD612" s="1">
        <f>MIN($N612)</f>
        <v>0</v>
      </c>
      <c r="AE612" s="1">
        <f>MIN($P612)</f>
        <v>0</v>
      </c>
      <c r="AF612" s="1">
        <f>MIN($Q612)</f>
        <v>0</v>
      </c>
      <c r="AG612" s="1">
        <f>MIN($R612)</f>
        <v>0</v>
      </c>
      <c r="AH612" s="1">
        <f>MEDIAN($B612)</f>
        <v>0</v>
      </c>
      <c r="AI612" s="1">
        <f>MEDIAN($C612)</f>
        <v>0</v>
      </c>
      <c r="AJ612" s="1">
        <f>MEDIAN($D612)</f>
        <v>0</v>
      </c>
      <c r="AK612" s="1">
        <f>MEDIAN($E612)</f>
        <v>0</v>
      </c>
      <c r="AL612" s="1">
        <f>MEDIAN($F612)</f>
        <v>0</v>
      </c>
      <c r="AM612" s="1">
        <f>MEDIAN($G612)</f>
        <v>0</v>
      </c>
      <c r="AN612" s="1">
        <f>MEDIAN($H612)</f>
        <v>0</v>
      </c>
      <c r="AO612" s="1">
        <f>MEDIAN($I612)</f>
        <v>0</v>
      </c>
      <c r="AP612" s="1">
        <f>MEDIAN($J612)</f>
        <v>0</v>
      </c>
      <c r="AQ612" s="1">
        <f>MEDIAN($K612)</f>
        <v>0</v>
      </c>
      <c r="AR612" s="1">
        <f>MEDIAN($M612)</f>
        <v>0</v>
      </c>
      <c r="AS612" s="1">
        <f>MEDIAN($N612)</f>
        <v>0</v>
      </c>
      <c r="AT612" s="1">
        <f>MEDIAN($P612)</f>
        <v>0</v>
      </c>
      <c r="AU612" s="1">
        <f>MEDIAN($Q612)</f>
        <v>0</v>
      </c>
      <c r="AV612" s="1">
        <f>MEDIAN($R612)</f>
        <v>0</v>
      </c>
      <c r="AW612" s="1">
        <f>MAX($B612)</f>
        <v>0</v>
      </c>
      <c r="AX612" s="1">
        <f>MAX($C612)</f>
        <v>0</v>
      </c>
      <c r="AY612" s="1">
        <f>MAX($D612)</f>
        <v>0</v>
      </c>
      <c r="AZ612" s="1">
        <f>MAX($E612)</f>
        <v>0</v>
      </c>
      <c r="BA612" s="1">
        <f>MAX($F612)</f>
        <v>0</v>
      </c>
      <c r="BB612" s="1">
        <f>MAX($G612)</f>
        <v>0</v>
      </c>
      <c r="BC612" s="1">
        <f>MAX($H612)</f>
        <v>0</v>
      </c>
      <c r="BD612" s="1">
        <f>MAX($I612)</f>
        <v>0</v>
      </c>
      <c r="BE612" s="1">
        <f>MAX($J612)</f>
        <v>0</v>
      </c>
      <c r="BF612" s="1">
        <f>MAX($K612)</f>
        <v>0</v>
      </c>
      <c r="BG612" s="1">
        <f>MAX($M612)</f>
        <v>0</v>
      </c>
      <c r="BH612" s="1">
        <f>MAX($N612)</f>
        <v>0</v>
      </c>
      <c r="BI612" s="1">
        <f>MAX($P612)</f>
        <v>0</v>
      </c>
      <c r="BJ612" s="1">
        <f>MAX($Q612)</f>
        <v>0</v>
      </c>
      <c r="BK612" s="1">
        <f>MAX($R612)</f>
        <v>0</v>
      </c>
    </row>
    <row r="613" spans="1:63">
      <c r="A613" s="1" t="s">
        <v>127</v>
      </c>
      <c r="B613" s="1">
        <v>0</v>
      </c>
      <c r="C613" s="1">
        <v>0</v>
      </c>
      <c r="D613" s="1">
        <v>0</v>
      </c>
      <c r="E613" s="1">
        <v>0</v>
      </c>
      <c r="F613" s="1">
        <v>0</v>
      </c>
      <c r="G613" s="1">
        <v>0</v>
      </c>
      <c r="H613" s="1">
        <v>0</v>
      </c>
      <c r="I613" s="1">
        <v>0.018</v>
      </c>
      <c r="J613" s="1">
        <v>3000</v>
      </c>
      <c r="K613" s="1">
        <v>0</v>
      </c>
      <c r="L613" s="1" t="s">
        <v>503</v>
      </c>
      <c r="M613" s="1">
        <v>0</v>
      </c>
      <c r="N613" s="1">
        <v>0</v>
      </c>
      <c r="O613" s="1" t="s">
        <v>507</v>
      </c>
      <c r="P613" s="1">
        <v>1500</v>
      </c>
      <c r="Q613" s="1">
        <v>1</v>
      </c>
      <c r="R613" s="1">
        <v>0</v>
      </c>
      <c r="S613" s="1">
        <f>MIN($B613)</f>
        <v>0</v>
      </c>
      <c r="T613" s="1">
        <f>MIN($C613)</f>
        <v>0</v>
      </c>
      <c r="U613" s="1">
        <f>MIN($D613)</f>
        <v>0</v>
      </c>
      <c r="V613" s="1">
        <f>MIN($E613)</f>
        <v>0</v>
      </c>
      <c r="W613" s="1">
        <f>MIN($F613)</f>
        <v>0</v>
      </c>
      <c r="X613" s="1">
        <f>MIN($G613)</f>
        <v>0</v>
      </c>
      <c r="Y613" s="1">
        <f>MIN($H613)</f>
        <v>0</v>
      </c>
      <c r="Z613" s="1">
        <f>MIN($I613)</f>
        <v>0</v>
      </c>
      <c r="AA613" s="1">
        <f>MIN($J613)</f>
        <v>0</v>
      </c>
      <c r="AB613" s="1">
        <f>MIN($K613)</f>
        <v>0</v>
      </c>
      <c r="AC613" s="1">
        <f>MIN($M613)</f>
        <v>0</v>
      </c>
      <c r="AD613" s="1">
        <f>MIN($N613)</f>
        <v>0</v>
      </c>
      <c r="AE613" s="1">
        <f>MIN($P613)</f>
        <v>0</v>
      </c>
      <c r="AF613" s="1">
        <f>MIN($Q613)</f>
        <v>0</v>
      </c>
      <c r="AG613" s="1">
        <f>MIN($R613)</f>
        <v>0</v>
      </c>
      <c r="AH613" s="1">
        <f>MEDIAN($B613)</f>
        <v>0</v>
      </c>
      <c r="AI613" s="1">
        <f>MEDIAN($C613)</f>
        <v>0</v>
      </c>
      <c r="AJ613" s="1">
        <f>MEDIAN($D613)</f>
        <v>0</v>
      </c>
      <c r="AK613" s="1">
        <f>MEDIAN($E613)</f>
        <v>0</v>
      </c>
      <c r="AL613" s="1">
        <f>MEDIAN($F613)</f>
        <v>0</v>
      </c>
      <c r="AM613" s="1">
        <f>MEDIAN($G613)</f>
        <v>0</v>
      </c>
      <c r="AN613" s="1">
        <f>MEDIAN($H613)</f>
        <v>0</v>
      </c>
      <c r="AO613" s="1">
        <f>MEDIAN($I613)</f>
        <v>0</v>
      </c>
      <c r="AP613" s="1">
        <f>MEDIAN($J613)</f>
        <v>0</v>
      </c>
      <c r="AQ613" s="1">
        <f>MEDIAN($K613)</f>
        <v>0</v>
      </c>
      <c r="AR613" s="1">
        <f>MEDIAN($M613)</f>
        <v>0</v>
      </c>
      <c r="AS613" s="1">
        <f>MEDIAN($N613)</f>
        <v>0</v>
      </c>
      <c r="AT613" s="1">
        <f>MEDIAN($P613)</f>
        <v>0</v>
      </c>
      <c r="AU613" s="1">
        <f>MEDIAN($Q613)</f>
        <v>0</v>
      </c>
      <c r="AV613" s="1">
        <f>MEDIAN($R613)</f>
        <v>0</v>
      </c>
      <c r="AW613" s="1">
        <f>MAX($B613)</f>
        <v>0</v>
      </c>
      <c r="AX613" s="1">
        <f>MAX($C613)</f>
        <v>0</v>
      </c>
      <c r="AY613" s="1">
        <f>MAX($D613)</f>
        <v>0</v>
      </c>
      <c r="AZ613" s="1">
        <f>MAX($E613)</f>
        <v>0</v>
      </c>
      <c r="BA613" s="1">
        <f>MAX($F613)</f>
        <v>0</v>
      </c>
      <c r="BB613" s="1">
        <f>MAX($G613)</f>
        <v>0</v>
      </c>
      <c r="BC613" s="1">
        <f>MAX($H613)</f>
        <v>0</v>
      </c>
      <c r="BD613" s="1">
        <f>MAX($I613)</f>
        <v>0</v>
      </c>
      <c r="BE613" s="1">
        <f>MAX($J613)</f>
        <v>0</v>
      </c>
      <c r="BF613" s="1">
        <f>MAX($K613)</f>
        <v>0</v>
      </c>
      <c r="BG613" s="1">
        <f>MAX($M613)</f>
        <v>0</v>
      </c>
      <c r="BH613" s="1">
        <f>MAX($N613)</f>
        <v>0</v>
      </c>
      <c r="BI613" s="1">
        <f>MAX($P613)</f>
        <v>0</v>
      </c>
      <c r="BJ613" s="1">
        <f>MAX($Q613)</f>
        <v>0</v>
      </c>
      <c r="BK613" s="1">
        <f>MAX($R613)</f>
        <v>0</v>
      </c>
    </row>
    <row r="614" spans="1:63">
      <c r="A614" s="1" t="s">
        <v>128</v>
      </c>
      <c r="B614" s="1">
        <v>0</v>
      </c>
      <c r="C614" s="1">
        <v>0</v>
      </c>
      <c r="D614" s="1">
        <v>0</v>
      </c>
      <c r="E614" s="1">
        <v>0</v>
      </c>
      <c r="F614" s="1">
        <v>0</v>
      </c>
      <c r="G614" s="1">
        <v>0</v>
      </c>
      <c r="H614" s="1">
        <v>0</v>
      </c>
      <c r="I614" s="1">
        <v>0.019</v>
      </c>
      <c r="J614" s="1">
        <v>3000</v>
      </c>
      <c r="K614" s="1">
        <v>0</v>
      </c>
      <c r="L614" s="1" t="s">
        <v>503</v>
      </c>
      <c r="M614" s="1">
        <v>0</v>
      </c>
      <c r="N614" s="1">
        <v>0</v>
      </c>
      <c r="O614" s="1" t="s">
        <v>507</v>
      </c>
      <c r="P614" s="1">
        <v>1500</v>
      </c>
      <c r="Q614" s="1">
        <v>1</v>
      </c>
      <c r="R614" s="1">
        <v>0</v>
      </c>
      <c r="S614" s="1">
        <f>MIN($B614)</f>
        <v>0</v>
      </c>
      <c r="T614" s="1">
        <f>MIN($C614)</f>
        <v>0</v>
      </c>
      <c r="U614" s="1">
        <f>MIN($D614)</f>
        <v>0</v>
      </c>
      <c r="V614" s="1">
        <f>MIN($E614)</f>
        <v>0</v>
      </c>
      <c r="W614" s="1">
        <f>MIN($F614)</f>
        <v>0</v>
      </c>
      <c r="X614" s="1">
        <f>MIN($G614)</f>
        <v>0</v>
      </c>
      <c r="Y614" s="1">
        <f>MIN($H614)</f>
        <v>0</v>
      </c>
      <c r="Z614" s="1">
        <f>MIN($I614)</f>
        <v>0</v>
      </c>
      <c r="AA614" s="1">
        <f>MIN($J614)</f>
        <v>0</v>
      </c>
      <c r="AB614" s="1">
        <f>MIN($K614)</f>
        <v>0</v>
      </c>
      <c r="AC614" s="1">
        <f>MIN($M614)</f>
        <v>0</v>
      </c>
      <c r="AD614" s="1">
        <f>MIN($N614)</f>
        <v>0</v>
      </c>
      <c r="AE614" s="1">
        <f>MIN($P614)</f>
        <v>0</v>
      </c>
      <c r="AF614" s="1">
        <f>MIN($Q614)</f>
        <v>0</v>
      </c>
      <c r="AG614" s="1">
        <f>MIN($R614)</f>
        <v>0</v>
      </c>
      <c r="AH614" s="1">
        <f>MEDIAN($B614)</f>
        <v>0</v>
      </c>
      <c r="AI614" s="1">
        <f>MEDIAN($C614)</f>
        <v>0</v>
      </c>
      <c r="AJ614" s="1">
        <f>MEDIAN($D614)</f>
        <v>0</v>
      </c>
      <c r="AK614" s="1">
        <f>MEDIAN($E614)</f>
        <v>0</v>
      </c>
      <c r="AL614" s="1">
        <f>MEDIAN($F614)</f>
        <v>0</v>
      </c>
      <c r="AM614" s="1">
        <f>MEDIAN($G614)</f>
        <v>0</v>
      </c>
      <c r="AN614" s="1">
        <f>MEDIAN($H614)</f>
        <v>0</v>
      </c>
      <c r="AO614" s="1">
        <f>MEDIAN($I614)</f>
        <v>0</v>
      </c>
      <c r="AP614" s="1">
        <f>MEDIAN($J614)</f>
        <v>0</v>
      </c>
      <c r="AQ614" s="1">
        <f>MEDIAN($K614)</f>
        <v>0</v>
      </c>
      <c r="AR614" s="1">
        <f>MEDIAN($M614)</f>
        <v>0</v>
      </c>
      <c r="AS614" s="1">
        <f>MEDIAN($N614)</f>
        <v>0</v>
      </c>
      <c r="AT614" s="1">
        <f>MEDIAN($P614)</f>
        <v>0</v>
      </c>
      <c r="AU614" s="1">
        <f>MEDIAN($Q614)</f>
        <v>0</v>
      </c>
      <c r="AV614" s="1">
        <f>MEDIAN($R614)</f>
        <v>0</v>
      </c>
      <c r="AW614" s="1">
        <f>MAX($B614)</f>
        <v>0</v>
      </c>
      <c r="AX614" s="1">
        <f>MAX($C614)</f>
        <v>0</v>
      </c>
      <c r="AY614" s="1">
        <f>MAX($D614)</f>
        <v>0</v>
      </c>
      <c r="AZ614" s="1">
        <f>MAX($E614)</f>
        <v>0</v>
      </c>
      <c r="BA614" s="1">
        <f>MAX($F614)</f>
        <v>0</v>
      </c>
      <c r="BB614" s="1">
        <f>MAX($G614)</f>
        <v>0</v>
      </c>
      <c r="BC614" s="1">
        <f>MAX($H614)</f>
        <v>0</v>
      </c>
      <c r="BD614" s="1">
        <f>MAX($I614)</f>
        <v>0</v>
      </c>
      <c r="BE614" s="1">
        <f>MAX($J614)</f>
        <v>0</v>
      </c>
      <c r="BF614" s="1">
        <f>MAX($K614)</f>
        <v>0</v>
      </c>
      <c r="BG614" s="1">
        <f>MAX($M614)</f>
        <v>0</v>
      </c>
      <c r="BH614" s="1">
        <f>MAX($N614)</f>
        <v>0</v>
      </c>
      <c r="BI614" s="1">
        <f>MAX($P614)</f>
        <v>0</v>
      </c>
      <c r="BJ614" s="1">
        <f>MAX($Q614)</f>
        <v>0</v>
      </c>
      <c r="BK614" s="1">
        <f>MAX($R614)</f>
        <v>0</v>
      </c>
    </row>
    <row r="615" spans="1:63">
      <c r="A615" s="1" t="s">
        <v>129</v>
      </c>
      <c r="B615" s="1">
        <v>0</v>
      </c>
      <c r="C615" s="1">
        <v>0</v>
      </c>
      <c r="D615" s="1">
        <v>0</v>
      </c>
      <c r="E615" s="1">
        <v>0</v>
      </c>
      <c r="F615" s="1">
        <v>0</v>
      </c>
      <c r="G615" s="1">
        <v>0</v>
      </c>
      <c r="H615" s="1">
        <v>0</v>
      </c>
      <c r="I615" s="1">
        <v>0.019</v>
      </c>
      <c r="J615" s="1">
        <v>3000</v>
      </c>
      <c r="K615" s="1">
        <v>0</v>
      </c>
      <c r="L615" s="1" t="s">
        <v>503</v>
      </c>
      <c r="M615" s="1">
        <v>0</v>
      </c>
      <c r="N615" s="1">
        <v>0</v>
      </c>
      <c r="O615" s="1" t="s">
        <v>507</v>
      </c>
      <c r="P615" s="1">
        <v>1500</v>
      </c>
      <c r="Q615" s="1">
        <v>1</v>
      </c>
      <c r="R615" s="1">
        <v>0</v>
      </c>
      <c r="S615" s="1">
        <f>MIN($B615)</f>
        <v>0</v>
      </c>
      <c r="T615" s="1">
        <f>MIN($C615)</f>
        <v>0</v>
      </c>
      <c r="U615" s="1">
        <f>MIN($D615)</f>
        <v>0</v>
      </c>
      <c r="V615" s="1">
        <f>MIN($E615)</f>
        <v>0</v>
      </c>
      <c r="W615" s="1">
        <f>MIN($F615)</f>
        <v>0</v>
      </c>
      <c r="X615" s="1">
        <f>MIN($G615)</f>
        <v>0</v>
      </c>
      <c r="Y615" s="1">
        <f>MIN($H615)</f>
        <v>0</v>
      </c>
      <c r="Z615" s="1">
        <f>MIN($I615)</f>
        <v>0</v>
      </c>
      <c r="AA615" s="1">
        <f>MIN($J615)</f>
        <v>0</v>
      </c>
      <c r="AB615" s="1">
        <f>MIN($K615)</f>
        <v>0</v>
      </c>
      <c r="AC615" s="1">
        <f>MIN($M615)</f>
        <v>0</v>
      </c>
      <c r="AD615" s="1">
        <f>MIN($N615)</f>
        <v>0</v>
      </c>
      <c r="AE615" s="1">
        <f>MIN($P615)</f>
        <v>0</v>
      </c>
      <c r="AF615" s="1">
        <f>MIN($Q615)</f>
        <v>0</v>
      </c>
      <c r="AG615" s="1">
        <f>MIN($R615)</f>
        <v>0</v>
      </c>
      <c r="AH615" s="1">
        <f>MEDIAN($B615)</f>
        <v>0</v>
      </c>
      <c r="AI615" s="1">
        <f>MEDIAN($C615)</f>
        <v>0</v>
      </c>
      <c r="AJ615" s="1">
        <f>MEDIAN($D615)</f>
        <v>0</v>
      </c>
      <c r="AK615" s="1">
        <f>MEDIAN($E615)</f>
        <v>0</v>
      </c>
      <c r="AL615" s="1">
        <f>MEDIAN($F615)</f>
        <v>0</v>
      </c>
      <c r="AM615" s="1">
        <f>MEDIAN($G615)</f>
        <v>0</v>
      </c>
      <c r="AN615" s="1">
        <f>MEDIAN($H615)</f>
        <v>0</v>
      </c>
      <c r="AO615" s="1">
        <f>MEDIAN($I615)</f>
        <v>0</v>
      </c>
      <c r="AP615" s="1">
        <f>MEDIAN($J615)</f>
        <v>0</v>
      </c>
      <c r="AQ615" s="1">
        <f>MEDIAN($K615)</f>
        <v>0</v>
      </c>
      <c r="AR615" s="1">
        <f>MEDIAN($M615)</f>
        <v>0</v>
      </c>
      <c r="AS615" s="1">
        <f>MEDIAN($N615)</f>
        <v>0</v>
      </c>
      <c r="AT615" s="1">
        <f>MEDIAN($P615)</f>
        <v>0</v>
      </c>
      <c r="AU615" s="1">
        <f>MEDIAN($Q615)</f>
        <v>0</v>
      </c>
      <c r="AV615" s="1">
        <f>MEDIAN($R615)</f>
        <v>0</v>
      </c>
      <c r="AW615" s="1">
        <f>MAX($B615)</f>
        <v>0</v>
      </c>
      <c r="AX615" s="1">
        <f>MAX($C615)</f>
        <v>0</v>
      </c>
      <c r="AY615" s="1">
        <f>MAX($D615)</f>
        <v>0</v>
      </c>
      <c r="AZ615" s="1">
        <f>MAX($E615)</f>
        <v>0</v>
      </c>
      <c r="BA615" s="1">
        <f>MAX($F615)</f>
        <v>0</v>
      </c>
      <c r="BB615" s="1">
        <f>MAX($G615)</f>
        <v>0</v>
      </c>
      <c r="BC615" s="1">
        <f>MAX($H615)</f>
        <v>0</v>
      </c>
      <c r="BD615" s="1">
        <f>MAX($I615)</f>
        <v>0</v>
      </c>
      <c r="BE615" s="1">
        <f>MAX($J615)</f>
        <v>0</v>
      </c>
      <c r="BF615" s="1">
        <f>MAX($K615)</f>
        <v>0</v>
      </c>
      <c r="BG615" s="1">
        <f>MAX($M615)</f>
        <v>0</v>
      </c>
      <c r="BH615" s="1">
        <f>MAX($N615)</f>
        <v>0</v>
      </c>
      <c r="BI615" s="1">
        <f>MAX($P615)</f>
        <v>0</v>
      </c>
      <c r="BJ615" s="1">
        <f>MAX($Q615)</f>
        <v>0</v>
      </c>
      <c r="BK615" s="1">
        <f>MAX($R615)</f>
        <v>0</v>
      </c>
    </row>
    <row r="616" spans="1:63">
      <c r="A616" s="1" t="s">
        <v>130</v>
      </c>
      <c r="B616" s="1">
        <v>0</v>
      </c>
      <c r="C616" s="1">
        <v>0</v>
      </c>
      <c r="D616" s="1">
        <v>0</v>
      </c>
      <c r="E616" s="1">
        <v>0</v>
      </c>
      <c r="F616" s="1">
        <v>0</v>
      </c>
      <c r="G616" s="1">
        <v>0</v>
      </c>
      <c r="H616" s="1">
        <v>0</v>
      </c>
      <c r="I616" s="1">
        <v>0.022</v>
      </c>
      <c r="J616" s="1">
        <v>3000</v>
      </c>
      <c r="K616" s="1">
        <v>0</v>
      </c>
      <c r="L616" s="1" t="s">
        <v>503</v>
      </c>
      <c r="M616" s="1">
        <v>0</v>
      </c>
      <c r="N616" s="1">
        <v>0</v>
      </c>
      <c r="O616" s="1" t="s">
        <v>507</v>
      </c>
      <c r="P616" s="1">
        <v>1500</v>
      </c>
      <c r="Q616" s="1">
        <v>1</v>
      </c>
      <c r="R616" s="1">
        <v>0</v>
      </c>
      <c r="S616" s="1">
        <f>MIN($B616)</f>
        <v>0</v>
      </c>
      <c r="T616" s="1">
        <f>MIN($C616)</f>
        <v>0</v>
      </c>
      <c r="U616" s="1">
        <f>MIN($D616)</f>
        <v>0</v>
      </c>
      <c r="V616" s="1">
        <f>MIN($E616)</f>
        <v>0</v>
      </c>
      <c r="W616" s="1">
        <f>MIN($F616)</f>
        <v>0</v>
      </c>
      <c r="X616" s="1">
        <f>MIN($G616)</f>
        <v>0</v>
      </c>
      <c r="Y616" s="1">
        <f>MIN($H616)</f>
        <v>0</v>
      </c>
      <c r="Z616" s="1">
        <f>MIN($I616)</f>
        <v>0</v>
      </c>
      <c r="AA616" s="1">
        <f>MIN($J616)</f>
        <v>0</v>
      </c>
      <c r="AB616" s="1">
        <f>MIN($K616)</f>
        <v>0</v>
      </c>
      <c r="AC616" s="1">
        <f>MIN($M616)</f>
        <v>0</v>
      </c>
      <c r="AD616" s="1">
        <f>MIN($N616)</f>
        <v>0</v>
      </c>
      <c r="AE616" s="1">
        <f>MIN($P616)</f>
        <v>0</v>
      </c>
      <c r="AF616" s="1">
        <f>MIN($Q616)</f>
        <v>0</v>
      </c>
      <c r="AG616" s="1">
        <f>MIN($R616)</f>
        <v>0</v>
      </c>
      <c r="AH616" s="1">
        <f>MEDIAN($B616)</f>
        <v>0</v>
      </c>
      <c r="AI616" s="1">
        <f>MEDIAN($C616)</f>
        <v>0</v>
      </c>
      <c r="AJ616" s="1">
        <f>MEDIAN($D616)</f>
        <v>0</v>
      </c>
      <c r="AK616" s="1">
        <f>MEDIAN($E616)</f>
        <v>0</v>
      </c>
      <c r="AL616" s="1">
        <f>MEDIAN($F616)</f>
        <v>0</v>
      </c>
      <c r="AM616" s="1">
        <f>MEDIAN($G616)</f>
        <v>0</v>
      </c>
      <c r="AN616" s="1">
        <f>MEDIAN($H616)</f>
        <v>0</v>
      </c>
      <c r="AO616" s="1">
        <f>MEDIAN($I616)</f>
        <v>0</v>
      </c>
      <c r="AP616" s="1">
        <f>MEDIAN($J616)</f>
        <v>0</v>
      </c>
      <c r="AQ616" s="1">
        <f>MEDIAN($K616)</f>
        <v>0</v>
      </c>
      <c r="AR616" s="1">
        <f>MEDIAN($M616)</f>
        <v>0</v>
      </c>
      <c r="AS616" s="1">
        <f>MEDIAN($N616)</f>
        <v>0</v>
      </c>
      <c r="AT616" s="1">
        <f>MEDIAN($P616)</f>
        <v>0</v>
      </c>
      <c r="AU616" s="1">
        <f>MEDIAN($Q616)</f>
        <v>0</v>
      </c>
      <c r="AV616" s="1">
        <f>MEDIAN($R616)</f>
        <v>0</v>
      </c>
      <c r="AW616" s="1">
        <f>MAX($B616)</f>
        <v>0</v>
      </c>
      <c r="AX616" s="1">
        <f>MAX($C616)</f>
        <v>0</v>
      </c>
      <c r="AY616" s="1">
        <f>MAX($D616)</f>
        <v>0</v>
      </c>
      <c r="AZ616" s="1">
        <f>MAX($E616)</f>
        <v>0</v>
      </c>
      <c r="BA616" s="1">
        <f>MAX($F616)</f>
        <v>0</v>
      </c>
      <c r="BB616" s="1">
        <f>MAX($G616)</f>
        <v>0</v>
      </c>
      <c r="BC616" s="1">
        <f>MAX($H616)</f>
        <v>0</v>
      </c>
      <c r="BD616" s="1">
        <f>MAX($I616)</f>
        <v>0</v>
      </c>
      <c r="BE616" s="1">
        <f>MAX($J616)</f>
        <v>0</v>
      </c>
      <c r="BF616" s="1">
        <f>MAX($K616)</f>
        <v>0</v>
      </c>
      <c r="BG616" s="1">
        <f>MAX($M616)</f>
        <v>0</v>
      </c>
      <c r="BH616" s="1">
        <f>MAX($N616)</f>
        <v>0</v>
      </c>
      <c r="BI616" s="1">
        <f>MAX($P616)</f>
        <v>0</v>
      </c>
      <c r="BJ616" s="1">
        <f>MAX($Q616)</f>
        <v>0</v>
      </c>
      <c r="BK616" s="1">
        <f>MAX($R616)</f>
        <v>0</v>
      </c>
    </row>
    <row r="617" spans="1:63">
      <c r="A617" s="1" t="s">
        <v>131</v>
      </c>
      <c r="B617" s="1">
        <v>0</v>
      </c>
      <c r="C617" s="1">
        <v>0</v>
      </c>
      <c r="D617" s="1">
        <v>0</v>
      </c>
      <c r="E617" s="1">
        <v>0</v>
      </c>
      <c r="F617" s="1">
        <v>0</v>
      </c>
      <c r="G617" s="1">
        <v>0</v>
      </c>
      <c r="H617" s="1">
        <v>0</v>
      </c>
      <c r="I617" s="1">
        <v>0.022</v>
      </c>
      <c r="J617" s="1">
        <v>3000</v>
      </c>
      <c r="K617" s="1">
        <v>0</v>
      </c>
      <c r="L617" s="1" t="s">
        <v>503</v>
      </c>
      <c r="M617" s="1">
        <v>0</v>
      </c>
      <c r="N617" s="1">
        <v>0</v>
      </c>
      <c r="O617" s="1" t="s">
        <v>507</v>
      </c>
      <c r="P617" s="1">
        <v>1500</v>
      </c>
      <c r="Q617" s="1">
        <v>1</v>
      </c>
      <c r="R617" s="1">
        <v>0</v>
      </c>
      <c r="S617" s="1">
        <f>MIN($B617)</f>
        <v>0</v>
      </c>
      <c r="T617" s="1">
        <f>MIN($C617)</f>
        <v>0</v>
      </c>
      <c r="U617" s="1">
        <f>MIN($D617)</f>
        <v>0</v>
      </c>
      <c r="V617" s="1">
        <f>MIN($E617)</f>
        <v>0</v>
      </c>
      <c r="W617" s="1">
        <f>MIN($F617)</f>
        <v>0</v>
      </c>
      <c r="X617" s="1">
        <f>MIN($G617)</f>
        <v>0</v>
      </c>
      <c r="Y617" s="1">
        <f>MIN($H617)</f>
        <v>0</v>
      </c>
      <c r="Z617" s="1">
        <f>MIN($I617)</f>
        <v>0</v>
      </c>
      <c r="AA617" s="1">
        <f>MIN($J617)</f>
        <v>0</v>
      </c>
      <c r="AB617" s="1">
        <f>MIN($K617)</f>
        <v>0</v>
      </c>
      <c r="AC617" s="1">
        <f>MIN($M617)</f>
        <v>0</v>
      </c>
      <c r="AD617" s="1">
        <f>MIN($N617)</f>
        <v>0</v>
      </c>
      <c r="AE617" s="1">
        <f>MIN($P617)</f>
        <v>0</v>
      </c>
      <c r="AF617" s="1">
        <f>MIN($Q617)</f>
        <v>0</v>
      </c>
      <c r="AG617" s="1">
        <f>MIN($R617)</f>
        <v>0</v>
      </c>
      <c r="AH617" s="1">
        <f>MEDIAN($B617)</f>
        <v>0</v>
      </c>
      <c r="AI617" s="1">
        <f>MEDIAN($C617)</f>
        <v>0</v>
      </c>
      <c r="AJ617" s="1">
        <f>MEDIAN($D617)</f>
        <v>0</v>
      </c>
      <c r="AK617" s="1">
        <f>MEDIAN($E617)</f>
        <v>0</v>
      </c>
      <c r="AL617" s="1">
        <f>MEDIAN($F617)</f>
        <v>0</v>
      </c>
      <c r="AM617" s="1">
        <f>MEDIAN($G617)</f>
        <v>0</v>
      </c>
      <c r="AN617" s="1">
        <f>MEDIAN($H617)</f>
        <v>0</v>
      </c>
      <c r="AO617" s="1">
        <f>MEDIAN($I617)</f>
        <v>0</v>
      </c>
      <c r="AP617" s="1">
        <f>MEDIAN($J617)</f>
        <v>0</v>
      </c>
      <c r="AQ617" s="1">
        <f>MEDIAN($K617)</f>
        <v>0</v>
      </c>
      <c r="AR617" s="1">
        <f>MEDIAN($M617)</f>
        <v>0</v>
      </c>
      <c r="AS617" s="1">
        <f>MEDIAN($N617)</f>
        <v>0</v>
      </c>
      <c r="AT617" s="1">
        <f>MEDIAN($P617)</f>
        <v>0</v>
      </c>
      <c r="AU617" s="1">
        <f>MEDIAN($Q617)</f>
        <v>0</v>
      </c>
      <c r="AV617" s="1">
        <f>MEDIAN($R617)</f>
        <v>0</v>
      </c>
      <c r="AW617" s="1">
        <f>MAX($B617)</f>
        <v>0</v>
      </c>
      <c r="AX617" s="1">
        <f>MAX($C617)</f>
        <v>0</v>
      </c>
      <c r="AY617" s="1">
        <f>MAX($D617)</f>
        <v>0</v>
      </c>
      <c r="AZ617" s="1">
        <f>MAX($E617)</f>
        <v>0</v>
      </c>
      <c r="BA617" s="1">
        <f>MAX($F617)</f>
        <v>0</v>
      </c>
      <c r="BB617" s="1">
        <f>MAX($G617)</f>
        <v>0</v>
      </c>
      <c r="BC617" s="1">
        <f>MAX($H617)</f>
        <v>0</v>
      </c>
      <c r="BD617" s="1">
        <f>MAX($I617)</f>
        <v>0</v>
      </c>
      <c r="BE617" s="1">
        <f>MAX($J617)</f>
        <v>0</v>
      </c>
      <c r="BF617" s="1">
        <f>MAX($K617)</f>
        <v>0</v>
      </c>
      <c r="BG617" s="1">
        <f>MAX($M617)</f>
        <v>0</v>
      </c>
      <c r="BH617" s="1">
        <f>MAX($N617)</f>
        <v>0</v>
      </c>
      <c r="BI617" s="1">
        <f>MAX($P617)</f>
        <v>0</v>
      </c>
      <c r="BJ617" s="1">
        <f>MAX($Q617)</f>
        <v>0</v>
      </c>
      <c r="BK617" s="1">
        <f>MAX($R617)</f>
        <v>0</v>
      </c>
    </row>
    <row r="618" spans="1:63">
      <c r="A618" s="1" t="s">
        <v>132</v>
      </c>
      <c r="B618" s="1">
        <v>0</v>
      </c>
      <c r="C618" s="1">
        <v>0</v>
      </c>
      <c r="D618" s="1">
        <v>0</v>
      </c>
      <c r="E618" s="1">
        <v>0</v>
      </c>
      <c r="F618" s="1">
        <v>0</v>
      </c>
      <c r="G618" s="1">
        <v>0</v>
      </c>
      <c r="H618" s="1">
        <v>0</v>
      </c>
      <c r="I618" s="1">
        <v>0.019</v>
      </c>
      <c r="J618" s="1">
        <v>3000</v>
      </c>
      <c r="K618" s="1">
        <v>0</v>
      </c>
      <c r="L618" s="1" t="s">
        <v>503</v>
      </c>
      <c r="M618" s="1">
        <v>0</v>
      </c>
      <c r="N618" s="1">
        <v>0</v>
      </c>
      <c r="O618" s="1" t="s">
        <v>507</v>
      </c>
      <c r="P618" s="1">
        <v>1500</v>
      </c>
      <c r="Q618" s="1">
        <v>1</v>
      </c>
      <c r="R618" s="1">
        <v>0</v>
      </c>
      <c r="S618" s="1">
        <f>MIN($B618)</f>
        <v>0</v>
      </c>
      <c r="T618" s="1">
        <f>MIN($C618)</f>
        <v>0</v>
      </c>
      <c r="U618" s="1">
        <f>MIN($D618)</f>
        <v>0</v>
      </c>
      <c r="V618" s="1">
        <f>MIN($E618)</f>
        <v>0</v>
      </c>
      <c r="W618" s="1">
        <f>MIN($F618)</f>
        <v>0</v>
      </c>
      <c r="X618" s="1">
        <f>MIN($G618)</f>
        <v>0</v>
      </c>
      <c r="Y618" s="1">
        <f>MIN($H618)</f>
        <v>0</v>
      </c>
      <c r="Z618" s="1">
        <f>MIN($I618)</f>
        <v>0</v>
      </c>
      <c r="AA618" s="1">
        <f>MIN($J618)</f>
        <v>0</v>
      </c>
      <c r="AB618" s="1">
        <f>MIN($K618)</f>
        <v>0</v>
      </c>
      <c r="AC618" s="1">
        <f>MIN($M618)</f>
        <v>0</v>
      </c>
      <c r="AD618" s="1">
        <f>MIN($N618)</f>
        <v>0</v>
      </c>
      <c r="AE618" s="1">
        <f>MIN($P618)</f>
        <v>0</v>
      </c>
      <c r="AF618" s="1">
        <f>MIN($Q618)</f>
        <v>0</v>
      </c>
      <c r="AG618" s="1">
        <f>MIN($R618)</f>
        <v>0</v>
      </c>
      <c r="AH618" s="1">
        <f>MEDIAN($B618)</f>
        <v>0</v>
      </c>
      <c r="AI618" s="1">
        <f>MEDIAN($C618)</f>
        <v>0</v>
      </c>
      <c r="AJ618" s="1">
        <f>MEDIAN($D618)</f>
        <v>0</v>
      </c>
      <c r="AK618" s="1">
        <f>MEDIAN($E618)</f>
        <v>0</v>
      </c>
      <c r="AL618" s="1">
        <f>MEDIAN($F618)</f>
        <v>0</v>
      </c>
      <c r="AM618" s="1">
        <f>MEDIAN($G618)</f>
        <v>0</v>
      </c>
      <c r="AN618" s="1">
        <f>MEDIAN($H618)</f>
        <v>0</v>
      </c>
      <c r="AO618" s="1">
        <f>MEDIAN($I618)</f>
        <v>0</v>
      </c>
      <c r="AP618" s="1">
        <f>MEDIAN($J618)</f>
        <v>0</v>
      </c>
      <c r="AQ618" s="1">
        <f>MEDIAN($K618)</f>
        <v>0</v>
      </c>
      <c r="AR618" s="1">
        <f>MEDIAN($M618)</f>
        <v>0</v>
      </c>
      <c r="AS618" s="1">
        <f>MEDIAN($N618)</f>
        <v>0</v>
      </c>
      <c r="AT618" s="1">
        <f>MEDIAN($P618)</f>
        <v>0</v>
      </c>
      <c r="AU618" s="1">
        <f>MEDIAN($Q618)</f>
        <v>0</v>
      </c>
      <c r="AV618" s="1">
        <f>MEDIAN($R618)</f>
        <v>0</v>
      </c>
      <c r="AW618" s="1">
        <f>MAX($B618)</f>
        <v>0</v>
      </c>
      <c r="AX618" s="1">
        <f>MAX($C618)</f>
        <v>0</v>
      </c>
      <c r="AY618" s="1">
        <f>MAX($D618)</f>
        <v>0</v>
      </c>
      <c r="AZ618" s="1">
        <f>MAX($E618)</f>
        <v>0</v>
      </c>
      <c r="BA618" s="1">
        <f>MAX($F618)</f>
        <v>0</v>
      </c>
      <c r="BB618" s="1">
        <f>MAX($G618)</f>
        <v>0</v>
      </c>
      <c r="BC618" s="1">
        <f>MAX($H618)</f>
        <v>0</v>
      </c>
      <c r="BD618" s="1">
        <f>MAX($I618)</f>
        <v>0</v>
      </c>
      <c r="BE618" s="1">
        <f>MAX($J618)</f>
        <v>0</v>
      </c>
      <c r="BF618" s="1">
        <f>MAX($K618)</f>
        <v>0</v>
      </c>
      <c r="BG618" s="1">
        <f>MAX($M618)</f>
        <v>0</v>
      </c>
      <c r="BH618" s="1">
        <f>MAX($N618)</f>
        <v>0</v>
      </c>
      <c r="BI618" s="1">
        <f>MAX($P618)</f>
        <v>0</v>
      </c>
      <c r="BJ618" s="1">
        <f>MAX($Q618)</f>
        <v>0</v>
      </c>
      <c r="BK618" s="1">
        <f>MAX($R618)</f>
        <v>0</v>
      </c>
    </row>
    <row r="619" spans="1:63">
      <c r="A619" s="1" t="s">
        <v>133</v>
      </c>
      <c r="B619" s="1">
        <v>0</v>
      </c>
      <c r="C619" s="1">
        <v>0</v>
      </c>
      <c r="D619" s="1">
        <v>0</v>
      </c>
      <c r="E619" s="1">
        <v>0</v>
      </c>
      <c r="F619" s="1">
        <v>0</v>
      </c>
      <c r="G619" s="1">
        <v>0</v>
      </c>
      <c r="H619" s="1">
        <v>0</v>
      </c>
      <c r="I619" s="1">
        <v>0.019</v>
      </c>
      <c r="J619" s="1">
        <v>3000</v>
      </c>
      <c r="K619" s="1">
        <v>0</v>
      </c>
      <c r="L619" s="1" t="s">
        <v>503</v>
      </c>
      <c r="M619" s="1">
        <v>0</v>
      </c>
      <c r="N619" s="1">
        <v>0</v>
      </c>
      <c r="O619" s="1" t="s">
        <v>507</v>
      </c>
      <c r="P619" s="1">
        <v>1500</v>
      </c>
      <c r="Q619" s="1">
        <v>1</v>
      </c>
      <c r="R619" s="1">
        <v>0</v>
      </c>
      <c r="S619" s="1">
        <f>MIN($B619)</f>
        <v>0</v>
      </c>
      <c r="T619" s="1">
        <f>MIN($C619)</f>
        <v>0</v>
      </c>
      <c r="U619" s="1">
        <f>MIN($D619)</f>
        <v>0</v>
      </c>
      <c r="V619" s="1">
        <f>MIN($E619)</f>
        <v>0</v>
      </c>
      <c r="W619" s="1">
        <f>MIN($F619)</f>
        <v>0</v>
      </c>
      <c r="X619" s="1">
        <f>MIN($G619)</f>
        <v>0</v>
      </c>
      <c r="Y619" s="1">
        <f>MIN($H619)</f>
        <v>0</v>
      </c>
      <c r="Z619" s="1">
        <f>MIN($I619)</f>
        <v>0</v>
      </c>
      <c r="AA619" s="1">
        <f>MIN($J619)</f>
        <v>0</v>
      </c>
      <c r="AB619" s="1">
        <f>MIN($K619)</f>
        <v>0</v>
      </c>
      <c r="AC619" s="1">
        <f>MIN($M619)</f>
        <v>0</v>
      </c>
      <c r="AD619" s="1">
        <f>MIN($N619)</f>
        <v>0</v>
      </c>
      <c r="AE619" s="1">
        <f>MIN($P619)</f>
        <v>0</v>
      </c>
      <c r="AF619" s="1">
        <f>MIN($Q619)</f>
        <v>0</v>
      </c>
      <c r="AG619" s="1">
        <f>MIN($R619)</f>
        <v>0</v>
      </c>
      <c r="AH619" s="1">
        <f>MEDIAN($B619)</f>
        <v>0</v>
      </c>
      <c r="AI619" s="1">
        <f>MEDIAN($C619)</f>
        <v>0</v>
      </c>
      <c r="AJ619" s="1">
        <f>MEDIAN($D619)</f>
        <v>0</v>
      </c>
      <c r="AK619" s="1">
        <f>MEDIAN($E619)</f>
        <v>0</v>
      </c>
      <c r="AL619" s="1">
        <f>MEDIAN($F619)</f>
        <v>0</v>
      </c>
      <c r="AM619" s="1">
        <f>MEDIAN($G619)</f>
        <v>0</v>
      </c>
      <c r="AN619" s="1">
        <f>MEDIAN($H619)</f>
        <v>0</v>
      </c>
      <c r="AO619" s="1">
        <f>MEDIAN($I619)</f>
        <v>0</v>
      </c>
      <c r="AP619" s="1">
        <f>MEDIAN($J619)</f>
        <v>0</v>
      </c>
      <c r="AQ619" s="1">
        <f>MEDIAN($K619)</f>
        <v>0</v>
      </c>
      <c r="AR619" s="1">
        <f>MEDIAN($M619)</f>
        <v>0</v>
      </c>
      <c r="AS619" s="1">
        <f>MEDIAN($N619)</f>
        <v>0</v>
      </c>
      <c r="AT619" s="1">
        <f>MEDIAN($P619)</f>
        <v>0</v>
      </c>
      <c r="AU619" s="1">
        <f>MEDIAN($Q619)</f>
        <v>0</v>
      </c>
      <c r="AV619" s="1">
        <f>MEDIAN($R619)</f>
        <v>0</v>
      </c>
      <c r="AW619" s="1">
        <f>MAX($B619)</f>
        <v>0</v>
      </c>
      <c r="AX619" s="1">
        <f>MAX($C619)</f>
        <v>0</v>
      </c>
      <c r="AY619" s="1">
        <f>MAX($D619)</f>
        <v>0</v>
      </c>
      <c r="AZ619" s="1">
        <f>MAX($E619)</f>
        <v>0</v>
      </c>
      <c r="BA619" s="1">
        <f>MAX($F619)</f>
        <v>0</v>
      </c>
      <c r="BB619" s="1">
        <f>MAX($G619)</f>
        <v>0</v>
      </c>
      <c r="BC619" s="1">
        <f>MAX($H619)</f>
        <v>0</v>
      </c>
      <c r="BD619" s="1">
        <f>MAX($I619)</f>
        <v>0</v>
      </c>
      <c r="BE619" s="1">
        <f>MAX($J619)</f>
        <v>0</v>
      </c>
      <c r="BF619" s="1">
        <f>MAX($K619)</f>
        <v>0</v>
      </c>
      <c r="BG619" s="1">
        <f>MAX($M619)</f>
        <v>0</v>
      </c>
      <c r="BH619" s="1">
        <f>MAX($N619)</f>
        <v>0</v>
      </c>
      <c r="BI619" s="1">
        <f>MAX($P619)</f>
        <v>0</v>
      </c>
      <c r="BJ619" s="1">
        <f>MAX($Q619)</f>
        <v>0</v>
      </c>
      <c r="BK619" s="1">
        <f>MAX($R619)</f>
        <v>0</v>
      </c>
    </row>
    <row r="620" spans="1:63">
      <c r="A620" s="1" t="s">
        <v>134</v>
      </c>
      <c r="B620" s="1">
        <v>0</v>
      </c>
      <c r="C620" s="1">
        <v>0</v>
      </c>
      <c r="D620" s="1">
        <v>0</v>
      </c>
      <c r="E620" s="1">
        <v>0</v>
      </c>
      <c r="F620" s="1">
        <v>0</v>
      </c>
      <c r="G620" s="1">
        <v>0</v>
      </c>
      <c r="H620" s="1">
        <v>0</v>
      </c>
      <c r="I620" s="1">
        <v>0.019</v>
      </c>
      <c r="J620" s="1">
        <v>3000</v>
      </c>
      <c r="K620" s="1">
        <v>0</v>
      </c>
      <c r="L620" s="1" t="s">
        <v>503</v>
      </c>
      <c r="M620" s="1">
        <v>0</v>
      </c>
      <c r="N620" s="1">
        <v>0</v>
      </c>
      <c r="O620" s="1" t="s">
        <v>507</v>
      </c>
      <c r="P620" s="1">
        <v>1500</v>
      </c>
      <c r="Q620" s="1">
        <v>1</v>
      </c>
      <c r="R620" s="1">
        <v>0</v>
      </c>
      <c r="S620" s="1">
        <f>MIN($B620)</f>
        <v>0</v>
      </c>
      <c r="T620" s="1">
        <f>MIN($C620)</f>
        <v>0</v>
      </c>
      <c r="U620" s="1">
        <f>MIN($D620)</f>
        <v>0</v>
      </c>
      <c r="V620" s="1">
        <f>MIN($E620)</f>
        <v>0</v>
      </c>
      <c r="W620" s="1">
        <f>MIN($F620)</f>
        <v>0</v>
      </c>
      <c r="X620" s="1">
        <f>MIN($G620)</f>
        <v>0</v>
      </c>
      <c r="Y620" s="1">
        <f>MIN($H620)</f>
        <v>0</v>
      </c>
      <c r="Z620" s="1">
        <f>MIN($I620)</f>
        <v>0</v>
      </c>
      <c r="AA620" s="1">
        <f>MIN($J620)</f>
        <v>0</v>
      </c>
      <c r="AB620" s="1">
        <f>MIN($K620)</f>
        <v>0</v>
      </c>
      <c r="AC620" s="1">
        <f>MIN($M620)</f>
        <v>0</v>
      </c>
      <c r="AD620" s="1">
        <f>MIN($N620)</f>
        <v>0</v>
      </c>
      <c r="AE620" s="1">
        <f>MIN($P620)</f>
        <v>0</v>
      </c>
      <c r="AF620" s="1">
        <f>MIN($Q620)</f>
        <v>0</v>
      </c>
      <c r="AG620" s="1">
        <f>MIN($R620)</f>
        <v>0</v>
      </c>
      <c r="AH620" s="1">
        <f>MEDIAN($B620)</f>
        <v>0</v>
      </c>
      <c r="AI620" s="1">
        <f>MEDIAN($C620)</f>
        <v>0</v>
      </c>
      <c r="AJ620" s="1">
        <f>MEDIAN($D620)</f>
        <v>0</v>
      </c>
      <c r="AK620" s="1">
        <f>MEDIAN($E620)</f>
        <v>0</v>
      </c>
      <c r="AL620" s="1">
        <f>MEDIAN($F620)</f>
        <v>0</v>
      </c>
      <c r="AM620" s="1">
        <f>MEDIAN($G620)</f>
        <v>0</v>
      </c>
      <c r="AN620" s="1">
        <f>MEDIAN($H620)</f>
        <v>0</v>
      </c>
      <c r="AO620" s="1">
        <f>MEDIAN($I620)</f>
        <v>0</v>
      </c>
      <c r="AP620" s="1">
        <f>MEDIAN($J620)</f>
        <v>0</v>
      </c>
      <c r="AQ620" s="1">
        <f>MEDIAN($K620)</f>
        <v>0</v>
      </c>
      <c r="AR620" s="1">
        <f>MEDIAN($M620)</f>
        <v>0</v>
      </c>
      <c r="AS620" s="1">
        <f>MEDIAN($N620)</f>
        <v>0</v>
      </c>
      <c r="AT620" s="1">
        <f>MEDIAN($P620)</f>
        <v>0</v>
      </c>
      <c r="AU620" s="1">
        <f>MEDIAN($Q620)</f>
        <v>0</v>
      </c>
      <c r="AV620" s="1">
        <f>MEDIAN($R620)</f>
        <v>0</v>
      </c>
      <c r="AW620" s="1">
        <f>MAX($B620)</f>
        <v>0</v>
      </c>
      <c r="AX620" s="1">
        <f>MAX($C620)</f>
        <v>0</v>
      </c>
      <c r="AY620" s="1">
        <f>MAX($D620)</f>
        <v>0</v>
      </c>
      <c r="AZ620" s="1">
        <f>MAX($E620)</f>
        <v>0</v>
      </c>
      <c r="BA620" s="1">
        <f>MAX($F620)</f>
        <v>0</v>
      </c>
      <c r="BB620" s="1">
        <f>MAX($G620)</f>
        <v>0</v>
      </c>
      <c r="BC620" s="1">
        <f>MAX($H620)</f>
        <v>0</v>
      </c>
      <c r="BD620" s="1">
        <f>MAX($I620)</f>
        <v>0</v>
      </c>
      <c r="BE620" s="1">
        <f>MAX($J620)</f>
        <v>0</v>
      </c>
      <c r="BF620" s="1">
        <f>MAX($K620)</f>
        <v>0</v>
      </c>
      <c r="BG620" s="1">
        <f>MAX($M620)</f>
        <v>0</v>
      </c>
      <c r="BH620" s="1">
        <f>MAX($N620)</f>
        <v>0</v>
      </c>
      <c r="BI620" s="1">
        <f>MAX($P620)</f>
        <v>0</v>
      </c>
      <c r="BJ620" s="1">
        <f>MAX($Q620)</f>
        <v>0</v>
      </c>
      <c r="BK620" s="1">
        <f>MAX($R620)</f>
        <v>0</v>
      </c>
    </row>
    <row r="621" spans="1:63">
      <c r="A621" s="1" t="s">
        <v>135</v>
      </c>
      <c r="B621" s="1">
        <v>0</v>
      </c>
      <c r="C621" s="1">
        <v>0</v>
      </c>
      <c r="D621" s="1">
        <v>0</v>
      </c>
      <c r="E621" s="1">
        <v>0</v>
      </c>
      <c r="F621" s="1">
        <v>0</v>
      </c>
      <c r="G621" s="1">
        <v>0</v>
      </c>
      <c r="H621" s="1">
        <v>0</v>
      </c>
      <c r="I621" s="1">
        <v>0.022</v>
      </c>
      <c r="J621" s="1">
        <v>3000</v>
      </c>
      <c r="K621" s="1">
        <v>0</v>
      </c>
      <c r="L621" s="1" t="s">
        <v>503</v>
      </c>
      <c r="M621" s="1">
        <v>0</v>
      </c>
      <c r="N621" s="1">
        <v>0</v>
      </c>
      <c r="O621" s="1" t="s">
        <v>507</v>
      </c>
      <c r="P621" s="1">
        <v>1500</v>
      </c>
      <c r="Q621" s="1">
        <v>1</v>
      </c>
      <c r="R621" s="1">
        <v>0</v>
      </c>
      <c r="S621" s="1">
        <f>MIN($B621)</f>
        <v>0</v>
      </c>
      <c r="T621" s="1">
        <f>MIN($C621)</f>
        <v>0</v>
      </c>
      <c r="U621" s="1">
        <f>MIN($D621)</f>
        <v>0</v>
      </c>
      <c r="V621" s="1">
        <f>MIN($E621)</f>
        <v>0</v>
      </c>
      <c r="W621" s="1">
        <f>MIN($F621)</f>
        <v>0</v>
      </c>
      <c r="X621" s="1">
        <f>MIN($G621)</f>
        <v>0</v>
      </c>
      <c r="Y621" s="1">
        <f>MIN($H621)</f>
        <v>0</v>
      </c>
      <c r="Z621" s="1">
        <f>MIN($I621)</f>
        <v>0</v>
      </c>
      <c r="AA621" s="1">
        <f>MIN($J621)</f>
        <v>0</v>
      </c>
      <c r="AB621" s="1">
        <f>MIN($K621)</f>
        <v>0</v>
      </c>
      <c r="AC621" s="1">
        <f>MIN($M621)</f>
        <v>0</v>
      </c>
      <c r="AD621" s="1">
        <f>MIN($N621)</f>
        <v>0</v>
      </c>
      <c r="AE621" s="1">
        <f>MIN($P621)</f>
        <v>0</v>
      </c>
      <c r="AF621" s="1">
        <f>MIN($Q621)</f>
        <v>0</v>
      </c>
      <c r="AG621" s="1">
        <f>MIN($R621)</f>
        <v>0</v>
      </c>
      <c r="AH621" s="1">
        <f>MEDIAN($B621)</f>
        <v>0</v>
      </c>
      <c r="AI621" s="1">
        <f>MEDIAN($C621)</f>
        <v>0</v>
      </c>
      <c r="AJ621" s="1">
        <f>MEDIAN($D621)</f>
        <v>0</v>
      </c>
      <c r="AK621" s="1">
        <f>MEDIAN($E621)</f>
        <v>0</v>
      </c>
      <c r="AL621" s="1">
        <f>MEDIAN($F621)</f>
        <v>0</v>
      </c>
      <c r="AM621" s="1">
        <f>MEDIAN($G621)</f>
        <v>0</v>
      </c>
      <c r="AN621" s="1">
        <f>MEDIAN($H621)</f>
        <v>0</v>
      </c>
      <c r="AO621" s="1">
        <f>MEDIAN($I621)</f>
        <v>0</v>
      </c>
      <c r="AP621" s="1">
        <f>MEDIAN($J621)</f>
        <v>0</v>
      </c>
      <c r="AQ621" s="1">
        <f>MEDIAN($K621)</f>
        <v>0</v>
      </c>
      <c r="AR621" s="1">
        <f>MEDIAN($M621)</f>
        <v>0</v>
      </c>
      <c r="AS621" s="1">
        <f>MEDIAN($N621)</f>
        <v>0</v>
      </c>
      <c r="AT621" s="1">
        <f>MEDIAN($P621)</f>
        <v>0</v>
      </c>
      <c r="AU621" s="1">
        <f>MEDIAN($Q621)</f>
        <v>0</v>
      </c>
      <c r="AV621" s="1">
        <f>MEDIAN($R621)</f>
        <v>0</v>
      </c>
      <c r="AW621" s="1">
        <f>MAX($B621)</f>
        <v>0</v>
      </c>
      <c r="AX621" s="1">
        <f>MAX($C621)</f>
        <v>0</v>
      </c>
      <c r="AY621" s="1">
        <f>MAX($D621)</f>
        <v>0</v>
      </c>
      <c r="AZ621" s="1">
        <f>MAX($E621)</f>
        <v>0</v>
      </c>
      <c r="BA621" s="1">
        <f>MAX($F621)</f>
        <v>0</v>
      </c>
      <c r="BB621" s="1">
        <f>MAX($G621)</f>
        <v>0</v>
      </c>
      <c r="BC621" s="1">
        <f>MAX($H621)</f>
        <v>0</v>
      </c>
      <c r="BD621" s="1">
        <f>MAX($I621)</f>
        <v>0</v>
      </c>
      <c r="BE621" s="1">
        <f>MAX($J621)</f>
        <v>0</v>
      </c>
      <c r="BF621" s="1">
        <f>MAX($K621)</f>
        <v>0</v>
      </c>
      <c r="BG621" s="1">
        <f>MAX($M621)</f>
        <v>0</v>
      </c>
      <c r="BH621" s="1">
        <f>MAX($N621)</f>
        <v>0</v>
      </c>
      <c r="BI621" s="1">
        <f>MAX($P621)</f>
        <v>0</v>
      </c>
      <c r="BJ621" s="1">
        <f>MAX($Q621)</f>
        <v>0</v>
      </c>
      <c r="BK621" s="1">
        <f>MAX($R621)</f>
        <v>0</v>
      </c>
    </row>
    <row r="622" spans="1:63">
      <c r="A622" s="1" t="s">
        <v>136</v>
      </c>
      <c r="B622" s="1">
        <v>0</v>
      </c>
      <c r="C622" s="1">
        <v>0</v>
      </c>
      <c r="D622" s="1">
        <v>0</v>
      </c>
      <c r="E622" s="1">
        <v>0</v>
      </c>
      <c r="F622" s="1">
        <v>0</v>
      </c>
      <c r="G622" s="1">
        <v>0</v>
      </c>
      <c r="H622" s="1">
        <v>0</v>
      </c>
      <c r="I622" s="1">
        <v>0.018</v>
      </c>
      <c r="J622" s="1">
        <v>3000</v>
      </c>
      <c r="K622" s="1">
        <v>0</v>
      </c>
      <c r="L622" s="1" t="s">
        <v>503</v>
      </c>
      <c r="M622" s="1">
        <v>0</v>
      </c>
      <c r="N622" s="1">
        <v>0</v>
      </c>
      <c r="O622" s="1" t="s">
        <v>507</v>
      </c>
      <c r="P622" s="1">
        <v>1500</v>
      </c>
      <c r="Q622" s="1">
        <v>1</v>
      </c>
      <c r="R622" s="1">
        <v>0</v>
      </c>
      <c r="S622" s="1">
        <f>MIN($B622)</f>
        <v>0</v>
      </c>
      <c r="T622" s="1">
        <f>MIN($C622)</f>
        <v>0</v>
      </c>
      <c r="U622" s="1">
        <f>MIN($D622)</f>
        <v>0</v>
      </c>
      <c r="V622" s="1">
        <f>MIN($E622)</f>
        <v>0</v>
      </c>
      <c r="W622" s="1">
        <f>MIN($F622)</f>
        <v>0</v>
      </c>
      <c r="X622" s="1">
        <f>MIN($G622)</f>
        <v>0</v>
      </c>
      <c r="Y622" s="1">
        <f>MIN($H622)</f>
        <v>0</v>
      </c>
      <c r="Z622" s="1">
        <f>MIN($I622)</f>
        <v>0</v>
      </c>
      <c r="AA622" s="1">
        <f>MIN($J622)</f>
        <v>0</v>
      </c>
      <c r="AB622" s="1">
        <f>MIN($K622)</f>
        <v>0</v>
      </c>
      <c r="AC622" s="1">
        <f>MIN($M622)</f>
        <v>0</v>
      </c>
      <c r="AD622" s="1">
        <f>MIN($N622)</f>
        <v>0</v>
      </c>
      <c r="AE622" s="1">
        <f>MIN($P622)</f>
        <v>0</v>
      </c>
      <c r="AF622" s="1">
        <f>MIN($Q622)</f>
        <v>0</v>
      </c>
      <c r="AG622" s="1">
        <f>MIN($R622)</f>
        <v>0</v>
      </c>
      <c r="AH622" s="1">
        <f>MEDIAN($B622)</f>
        <v>0</v>
      </c>
      <c r="AI622" s="1">
        <f>MEDIAN($C622)</f>
        <v>0</v>
      </c>
      <c r="AJ622" s="1">
        <f>MEDIAN($D622)</f>
        <v>0</v>
      </c>
      <c r="AK622" s="1">
        <f>MEDIAN($E622)</f>
        <v>0</v>
      </c>
      <c r="AL622" s="1">
        <f>MEDIAN($F622)</f>
        <v>0</v>
      </c>
      <c r="AM622" s="1">
        <f>MEDIAN($G622)</f>
        <v>0</v>
      </c>
      <c r="AN622" s="1">
        <f>MEDIAN($H622)</f>
        <v>0</v>
      </c>
      <c r="AO622" s="1">
        <f>MEDIAN($I622)</f>
        <v>0</v>
      </c>
      <c r="AP622" s="1">
        <f>MEDIAN($J622)</f>
        <v>0</v>
      </c>
      <c r="AQ622" s="1">
        <f>MEDIAN($K622)</f>
        <v>0</v>
      </c>
      <c r="AR622" s="1">
        <f>MEDIAN($M622)</f>
        <v>0</v>
      </c>
      <c r="AS622" s="1">
        <f>MEDIAN($N622)</f>
        <v>0</v>
      </c>
      <c r="AT622" s="1">
        <f>MEDIAN($P622)</f>
        <v>0</v>
      </c>
      <c r="AU622" s="1">
        <f>MEDIAN($Q622)</f>
        <v>0</v>
      </c>
      <c r="AV622" s="1">
        <f>MEDIAN($R622)</f>
        <v>0</v>
      </c>
      <c r="AW622" s="1">
        <f>MAX($B622)</f>
        <v>0</v>
      </c>
      <c r="AX622" s="1">
        <f>MAX($C622)</f>
        <v>0</v>
      </c>
      <c r="AY622" s="1">
        <f>MAX($D622)</f>
        <v>0</v>
      </c>
      <c r="AZ622" s="1">
        <f>MAX($E622)</f>
        <v>0</v>
      </c>
      <c r="BA622" s="1">
        <f>MAX($F622)</f>
        <v>0</v>
      </c>
      <c r="BB622" s="1">
        <f>MAX($G622)</f>
        <v>0</v>
      </c>
      <c r="BC622" s="1">
        <f>MAX($H622)</f>
        <v>0</v>
      </c>
      <c r="BD622" s="1">
        <f>MAX($I622)</f>
        <v>0</v>
      </c>
      <c r="BE622" s="1">
        <f>MAX($J622)</f>
        <v>0</v>
      </c>
      <c r="BF622" s="1">
        <f>MAX($K622)</f>
        <v>0</v>
      </c>
      <c r="BG622" s="1">
        <f>MAX($M622)</f>
        <v>0</v>
      </c>
      <c r="BH622" s="1">
        <f>MAX($N622)</f>
        <v>0</v>
      </c>
      <c r="BI622" s="1">
        <f>MAX($P622)</f>
        <v>0</v>
      </c>
      <c r="BJ622" s="1">
        <f>MAX($Q622)</f>
        <v>0</v>
      </c>
      <c r="BK622" s="1">
        <f>MAX($R622)</f>
        <v>0</v>
      </c>
    </row>
    <row r="623" spans="1:63">
      <c r="A623" s="1" t="s">
        <v>137</v>
      </c>
      <c r="B623" s="1">
        <v>0</v>
      </c>
      <c r="C623" s="1">
        <v>0</v>
      </c>
      <c r="D623" s="1">
        <v>0</v>
      </c>
      <c r="E623" s="1">
        <v>0</v>
      </c>
      <c r="F623" s="1">
        <v>0</v>
      </c>
      <c r="G623" s="1">
        <v>0</v>
      </c>
      <c r="H623" s="1">
        <v>0</v>
      </c>
      <c r="I623" s="1">
        <v>0.019</v>
      </c>
      <c r="J623" s="1">
        <v>3000</v>
      </c>
      <c r="K623" s="1">
        <v>0</v>
      </c>
      <c r="L623" s="1" t="s">
        <v>503</v>
      </c>
      <c r="M623" s="1">
        <v>0</v>
      </c>
      <c r="N623" s="1">
        <v>0</v>
      </c>
      <c r="O623" s="1" t="s">
        <v>507</v>
      </c>
      <c r="P623" s="1">
        <v>1500</v>
      </c>
      <c r="Q623" s="1">
        <v>1</v>
      </c>
      <c r="R623" s="1">
        <v>0</v>
      </c>
      <c r="S623" s="1">
        <f>MIN($B623)</f>
        <v>0</v>
      </c>
      <c r="T623" s="1">
        <f>MIN($C623)</f>
        <v>0</v>
      </c>
      <c r="U623" s="1">
        <f>MIN($D623)</f>
        <v>0</v>
      </c>
      <c r="V623" s="1">
        <f>MIN($E623)</f>
        <v>0</v>
      </c>
      <c r="W623" s="1">
        <f>MIN($F623)</f>
        <v>0</v>
      </c>
      <c r="X623" s="1">
        <f>MIN($G623)</f>
        <v>0</v>
      </c>
      <c r="Y623" s="1">
        <f>MIN($H623)</f>
        <v>0</v>
      </c>
      <c r="Z623" s="1">
        <f>MIN($I623)</f>
        <v>0</v>
      </c>
      <c r="AA623" s="1">
        <f>MIN($J623)</f>
        <v>0</v>
      </c>
      <c r="AB623" s="1">
        <f>MIN($K623)</f>
        <v>0</v>
      </c>
      <c r="AC623" s="1">
        <f>MIN($M623)</f>
        <v>0</v>
      </c>
      <c r="AD623" s="1">
        <f>MIN($N623)</f>
        <v>0</v>
      </c>
      <c r="AE623" s="1">
        <f>MIN($P623)</f>
        <v>0</v>
      </c>
      <c r="AF623" s="1">
        <f>MIN($Q623)</f>
        <v>0</v>
      </c>
      <c r="AG623" s="1">
        <f>MIN($R623)</f>
        <v>0</v>
      </c>
      <c r="AH623" s="1">
        <f>MEDIAN($B623)</f>
        <v>0</v>
      </c>
      <c r="AI623" s="1">
        <f>MEDIAN($C623)</f>
        <v>0</v>
      </c>
      <c r="AJ623" s="1">
        <f>MEDIAN($D623)</f>
        <v>0</v>
      </c>
      <c r="AK623" s="1">
        <f>MEDIAN($E623)</f>
        <v>0</v>
      </c>
      <c r="AL623" s="1">
        <f>MEDIAN($F623)</f>
        <v>0</v>
      </c>
      <c r="AM623" s="1">
        <f>MEDIAN($G623)</f>
        <v>0</v>
      </c>
      <c r="AN623" s="1">
        <f>MEDIAN($H623)</f>
        <v>0</v>
      </c>
      <c r="AO623" s="1">
        <f>MEDIAN($I623)</f>
        <v>0</v>
      </c>
      <c r="AP623" s="1">
        <f>MEDIAN($J623)</f>
        <v>0</v>
      </c>
      <c r="AQ623" s="1">
        <f>MEDIAN($K623)</f>
        <v>0</v>
      </c>
      <c r="AR623" s="1">
        <f>MEDIAN($M623)</f>
        <v>0</v>
      </c>
      <c r="AS623" s="1">
        <f>MEDIAN($N623)</f>
        <v>0</v>
      </c>
      <c r="AT623" s="1">
        <f>MEDIAN($P623)</f>
        <v>0</v>
      </c>
      <c r="AU623" s="1">
        <f>MEDIAN($Q623)</f>
        <v>0</v>
      </c>
      <c r="AV623" s="1">
        <f>MEDIAN($R623)</f>
        <v>0</v>
      </c>
      <c r="AW623" s="1">
        <f>MAX($B623)</f>
        <v>0</v>
      </c>
      <c r="AX623" s="1">
        <f>MAX($C623)</f>
        <v>0</v>
      </c>
      <c r="AY623" s="1">
        <f>MAX($D623)</f>
        <v>0</v>
      </c>
      <c r="AZ623" s="1">
        <f>MAX($E623)</f>
        <v>0</v>
      </c>
      <c r="BA623" s="1">
        <f>MAX($F623)</f>
        <v>0</v>
      </c>
      <c r="BB623" s="1">
        <f>MAX($G623)</f>
        <v>0</v>
      </c>
      <c r="BC623" s="1">
        <f>MAX($H623)</f>
        <v>0</v>
      </c>
      <c r="BD623" s="1">
        <f>MAX($I623)</f>
        <v>0</v>
      </c>
      <c r="BE623" s="1">
        <f>MAX($J623)</f>
        <v>0</v>
      </c>
      <c r="BF623" s="1">
        <f>MAX($K623)</f>
        <v>0</v>
      </c>
      <c r="BG623" s="1">
        <f>MAX($M623)</f>
        <v>0</v>
      </c>
      <c r="BH623" s="1">
        <f>MAX($N623)</f>
        <v>0</v>
      </c>
      <c r="BI623" s="1">
        <f>MAX($P623)</f>
        <v>0</v>
      </c>
      <c r="BJ623" s="1">
        <f>MAX($Q623)</f>
        <v>0</v>
      </c>
      <c r="BK623" s="1">
        <f>MAX($R623)</f>
        <v>0</v>
      </c>
    </row>
    <row r="624" spans="1:63">
      <c r="A624" s="1" t="s">
        <v>138</v>
      </c>
      <c r="B624" s="1">
        <v>0</v>
      </c>
      <c r="C624" s="1">
        <v>0</v>
      </c>
      <c r="D624" s="1">
        <v>0</v>
      </c>
      <c r="E624" s="1">
        <v>0</v>
      </c>
      <c r="F624" s="1">
        <v>0</v>
      </c>
      <c r="G624" s="1">
        <v>0</v>
      </c>
      <c r="H624" s="1">
        <v>0</v>
      </c>
      <c r="I624" s="1">
        <v>0.02</v>
      </c>
      <c r="J624" s="1">
        <v>3000</v>
      </c>
      <c r="K624" s="1">
        <v>0</v>
      </c>
      <c r="L624" s="1" t="s">
        <v>503</v>
      </c>
      <c r="M624" s="1">
        <v>0</v>
      </c>
      <c r="N624" s="1">
        <v>0</v>
      </c>
      <c r="O624" s="1" t="s">
        <v>507</v>
      </c>
      <c r="P624" s="1">
        <v>1500</v>
      </c>
      <c r="Q624" s="1">
        <v>1</v>
      </c>
      <c r="R624" s="1">
        <v>0</v>
      </c>
      <c r="S624" s="1">
        <f>MIN($B624)</f>
        <v>0</v>
      </c>
      <c r="T624" s="1">
        <f>MIN($C624)</f>
        <v>0</v>
      </c>
      <c r="U624" s="1">
        <f>MIN($D624)</f>
        <v>0</v>
      </c>
      <c r="V624" s="1">
        <f>MIN($E624)</f>
        <v>0</v>
      </c>
      <c r="W624" s="1">
        <f>MIN($F624)</f>
        <v>0</v>
      </c>
      <c r="X624" s="1">
        <f>MIN($G624)</f>
        <v>0</v>
      </c>
      <c r="Y624" s="1">
        <f>MIN($H624)</f>
        <v>0</v>
      </c>
      <c r="Z624" s="1">
        <f>MIN($I624)</f>
        <v>0</v>
      </c>
      <c r="AA624" s="1">
        <f>MIN($J624)</f>
        <v>0</v>
      </c>
      <c r="AB624" s="1">
        <f>MIN($K624)</f>
        <v>0</v>
      </c>
      <c r="AC624" s="1">
        <f>MIN($M624)</f>
        <v>0</v>
      </c>
      <c r="AD624" s="1">
        <f>MIN($N624)</f>
        <v>0</v>
      </c>
      <c r="AE624" s="1">
        <f>MIN($P624)</f>
        <v>0</v>
      </c>
      <c r="AF624" s="1">
        <f>MIN($Q624)</f>
        <v>0</v>
      </c>
      <c r="AG624" s="1">
        <f>MIN($R624)</f>
        <v>0</v>
      </c>
      <c r="AH624" s="1">
        <f>MEDIAN($B624)</f>
        <v>0</v>
      </c>
      <c r="AI624" s="1">
        <f>MEDIAN($C624)</f>
        <v>0</v>
      </c>
      <c r="AJ624" s="1">
        <f>MEDIAN($D624)</f>
        <v>0</v>
      </c>
      <c r="AK624" s="1">
        <f>MEDIAN($E624)</f>
        <v>0</v>
      </c>
      <c r="AL624" s="1">
        <f>MEDIAN($F624)</f>
        <v>0</v>
      </c>
      <c r="AM624" s="1">
        <f>MEDIAN($G624)</f>
        <v>0</v>
      </c>
      <c r="AN624" s="1">
        <f>MEDIAN($H624)</f>
        <v>0</v>
      </c>
      <c r="AO624" s="1">
        <f>MEDIAN($I624)</f>
        <v>0</v>
      </c>
      <c r="AP624" s="1">
        <f>MEDIAN($J624)</f>
        <v>0</v>
      </c>
      <c r="AQ624" s="1">
        <f>MEDIAN($K624)</f>
        <v>0</v>
      </c>
      <c r="AR624" s="1">
        <f>MEDIAN($M624)</f>
        <v>0</v>
      </c>
      <c r="AS624" s="1">
        <f>MEDIAN($N624)</f>
        <v>0</v>
      </c>
      <c r="AT624" s="1">
        <f>MEDIAN($P624)</f>
        <v>0</v>
      </c>
      <c r="AU624" s="1">
        <f>MEDIAN($Q624)</f>
        <v>0</v>
      </c>
      <c r="AV624" s="1">
        <f>MEDIAN($R624)</f>
        <v>0</v>
      </c>
      <c r="AW624" s="1">
        <f>MAX($B624)</f>
        <v>0</v>
      </c>
      <c r="AX624" s="1">
        <f>MAX($C624)</f>
        <v>0</v>
      </c>
      <c r="AY624" s="1">
        <f>MAX($D624)</f>
        <v>0</v>
      </c>
      <c r="AZ624" s="1">
        <f>MAX($E624)</f>
        <v>0</v>
      </c>
      <c r="BA624" s="1">
        <f>MAX($F624)</f>
        <v>0</v>
      </c>
      <c r="BB624" s="1">
        <f>MAX($G624)</f>
        <v>0</v>
      </c>
      <c r="BC624" s="1">
        <f>MAX($H624)</f>
        <v>0</v>
      </c>
      <c r="BD624" s="1">
        <f>MAX($I624)</f>
        <v>0</v>
      </c>
      <c r="BE624" s="1">
        <f>MAX($J624)</f>
        <v>0</v>
      </c>
      <c r="BF624" s="1">
        <f>MAX($K624)</f>
        <v>0</v>
      </c>
      <c r="BG624" s="1">
        <f>MAX($M624)</f>
        <v>0</v>
      </c>
      <c r="BH624" s="1">
        <f>MAX($N624)</f>
        <v>0</v>
      </c>
      <c r="BI624" s="1">
        <f>MAX($P624)</f>
        <v>0</v>
      </c>
      <c r="BJ624" s="1">
        <f>MAX($Q624)</f>
        <v>0</v>
      </c>
      <c r="BK624" s="1">
        <f>MAX($R624)</f>
        <v>0</v>
      </c>
    </row>
    <row r="625" spans="1:63">
      <c r="A625" s="1" t="s">
        <v>139</v>
      </c>
      <c r="B625" s="1">
        <v>0</v>
      </c>
      <c r="C625" s="1">
        <v>0</v>
      </c>
      <c r="D625" s="1">
        <v>0</v>
      </c>
      <c r="E625" s="1">
        <v>0</v>
      </c>
      <c r="F625" s="1">
        <v>0</v>
      </c>
      <c r="G625" s="1">
        <v>0</v>
      </c>
      <c r="H625" s="1">
        <v>0</v>
      </c>
      <c r="I625" s="1">
        <v>0.019</v>
      </c>
      <c r="J625" s="1">
        <v>3000</v>
      </c>
      <c r="K625" s="1">
        <v>0</v>
      </c>
      <c r="L625" s="1" t="s">
        <v>503</v>
      </c>
      <c r="M625" s="1">
        <v>0</v>
      </c>
      <c r="N625" s="1">
        <v>0</v>
      </c>
      <c r="O625" s="1" t="s">
        <v>507</v>
      </c>
      <c r="P625" s="1">
        <v>1500</v>
      </c>
      <c r="Q625" s="1">
        <v>1</v>
      </c>
      <c r="R625" s="1">
        <v>0</v>
      </c>
      <c r="S625" s="1">
        <f>MIN($B625)</f>
        <v>0</v>
      </c>
      <c r="T625" s="1">
        <f>MIN($C625)</f>
        <v>0</v>
      </c>
      <c r="U625" s="1">
        <f>MIN($D625)</f>
        <v>0</v>
      </c>
      <c r="V625" s="1">
        <f>MIN($E625)</f>
        <v>0</v>
      </c>
      <c r="W625" s="1">
        <f>MIN($F625)</f>
        <v>0</v>
      </c>
      <c r="X625" s="1">
        <f>MIN($G625)</f>
        <v>0</v>
      </c>
      <c r="Y625" s="1">
        <f>MIN($H625)</f>
        <v>0</v>
      </c>
      <c r="Z625" s="1">
        <f>MIN($I625)</f>
        <v>0</v>
      </c>
      <c r="AA625" s="1">
        <f>MIN($J625)</f>
        <v>0</v>
      </c>
      <c r="AB625" s="1">
        <f>MIN($K625)</f>
        <v>0</v>
      </c>
      <c r="AC625" s="1">
        <f>MIN($M625)</f>
        <v>0</v>
      </c>
      <c r="AD625" s="1">
        <f>MIN($N625)</f>
        <v>0</v>
      </c>
      <c r="AE625" s="1">
        <f>MIN($P625)</f>
        <v>0</v>
      </c>
      <c r="AF625" s="1">
        <f>MIN($Q625)</f>
        <v>0</v>
      </c>
      <c r="AG625" s="1">
        <f>MIN($R625)</f>
        <v>0</v>
      </c>
      <c r="AH625" s="1">
        <f>MEDIAN($B625)</f>
        <v>0</v>
      </c>
      <c r="AI625" s="1">
        <f>MEDIAN($C625)</f>
        <v>0</v>
      </c>
      <c r="AJ625" s="1">
        <f>MEDIAN($D625)</f>
        <v>0</v>
      </c>
      <c r="AK625" s="1">
        <f>MEDIAN($E625)</f>
        <v>0</v>
      </c>
      <c r="AL625" s="1">
        <f>MEDIAN($F625)</f>
        <v>0</v>
      </c>
      <c r="AM625" s="1">
        <f>MEDIAN($G625)</f>
        <v>0</v>
      </c>
      <c r="AN625" s="1">
        <f>MEDIAN($H625)</f>
        <v>0</v>
      </c>
      <c r="AO625" s="1">
        <f>MEDIAN($I625)</f>
        <v>0</v>
      </c>
      <c r="AP625" s="1">
        <f>MEDIAN($J625)</f>
        <v>0</v>
      </c>
      <c r="AQ625" s="1">
        <f>MEDIAN($K625)</f>
        <v>0</v>
      </c>
      <c r="AR625" s="1">
        <f>MEDIAN($M625)</f>
        <v>0</v>
      </c>
      <c r="AS625" s="1">
        <f>MEDIAN($N625)</f>
        <v>0</v>
      </c>
      <c r="AT625" s="1">
        <f>MEDIAN($P625)</f>
        <v>0</v>
      </c>
      <c r="AU625" s="1">
        <f>MEDIAN($Q625)</f>
        <v>0</v>
      </c>
      <c r="AV625" s="1">
        <f>MEDIAN($R625)</f>
        <v>0</v>
      </c>
      <c r="AW625" s="1">
        <f>MAX($B625)</f>
        <v>0</v>
      </c>
      <c r="AX625" s="1">
        <f>MAX($C625)</f>
        <v>0</v>
      </c>
      <c r="AY625" s="1">
        <f>MAX($D625)</f>
        <v>0</v>
      </c>
      <c r="AZ625" s="1">
        <f>MAX($E625)</f>
        <v>0</v>
      </c>
      <c r="BA625" s="1">
        <f>MAX($F625)</f>
        <v>0</v>
      </c>
      <c r="BB625" s="1">
        <f>MAX($G625)</f>
        <v>0</v>
      </c>
      <c r="BC625" s="1">
        <f>MAX($H625)</f>
        <v>0</v>
      </c>
      <c r="BD625" s="1">
        <f>MAX($I625)</f>
        <v>0</v>
      </c>
      <c r="BE625" s="1">
        <f>MAX($J625)</f>
        <v>0</v>
      </c>
      <c r="BF625" s="1">
        <f>MAX($K625)</f>
        <v>0</v>
      </c>
      <c r="BG625" s="1">
        <f>MAX($M625)</f>
        <v>0</v>
      </c>
      <c r="BH625" s="1">
        <f>MAX($N625)</f>
        <v>0</v>
      </c>
      <c r="BI625" s="1">
        <f>MAX($P625)</f>
        <v>0</v>
      </c>
      <c r="BJ625" s="1">
        <f>MAX($Q625)</f>
        <v>0</v>
      </c>
      <c r="BK625" s="1">
        <f>MAX($R625)</f>
        <v>0</v>
      </c>
    </row>
    <row r="626" spans="1:63">
      <c r="A626" s="1" t="s">
        <v>140</v>
      </c>
      <c r="B626" s="1">
        <v>0</v>
      </c>
      <c r="C626" s="1">
        <v>0</v>
      </c>
      <c r="D626" s="1">
        <v>0</v>
      </c>
      <c r="E626" s="1">
        <v>0</v>
      </c>
      <c r="F626" s="1">
        <v>0</v>
      </c>
      <c r="G626" s="1">
        <v>0</v>
      </c>
      <c r="H626" s="1">
        <v>0</v>
      </c>
      <c r="I626" s="1">
        <v>0.019</v>
      </c>
      <c r="J626" s="1">
        <v>3000</v>
      </c>
      <c r="K626" s="1">
        <v>0</v>
      </c>
      <c r="L626" s="1" t="s">
        <v>503</v>
      </c>
      <c r="M626" s="1">
        <v>0</v>
      </c>
      <c r="N626" s="1">
        <v>0</v>
      </c>
      <c r="O626" s="1" t="s">
        <v>507</v>
      </c>
      <c r="P626" s="1">
        <v>1500</v>
      </c>
      <c r="Q626" s="1">
        <v>1</v>
      </c>
      <c r="R626" s="1">
        <v>0</v>
      </c>
      <c r="S626" s="1">
        <f>MIN($B626)</f>
        <v>0</v>
      </c>
      <c r="T626" s="1">
        <f>MIN($C626)</f>
        <v>0</v>
      </c>
      <c r="U626" s="1">
        <f>MIN($D626)</f>
        <v>0</v>
      </c>
      <c r="V626" s="1">
        <f>MIN($E626)</f>
        <v>0</v>
      </c>
      <c r="W626" s="1">
        <f>MIN($F626)</f>
        <v>0</v>
      </c>
      <c r="X626" s="1">
        <f>MIN($G626)</f>
        <v>0</v>
      </c>
      <c r="Y626" s="1">
        <f>MIN($H626)</f>
        <v>0</v>
      </c>
      <c r="Z626" s="1">
        <f>MIN($I626)</f>
        <v>0</v>
      </c>
      <c r="AA626" s="1">
        <f>MIN($J626)</f>
        <v>0</v>
      </c>
      <c r="AB626" s="1">
        <f>MIN($K626)</f>
        <v>0</v>
      </c>
      <c r="AC626" s="1">
        <f>MIN($M626)</f>
        <v>0</v>
      </c>
      <c r="AD626" s="1">
        <f>MIN($N626)</f>
        <v>0</v>
      </c>
      <c r="AE626" s="1">
        <f>MIN($P626)</f>
        <v>0</v>
      </c>
      <c r="AF626" s="1">
        <f>MIN($Q626)</f>
        <v>0</v>
      </c>
      <c r="AG626" s="1">
        <f>MIN($R626)</f>
        <v>0</v>
      </c>
      <c r="AH626" s="1">
        <f>MEDIAN($B626)</f>
        <v>0</v>
      </c>
      <c r="AI626" s="1">
        <f>MEDIAN($C626)</f>
        <v>0</v>
      </c>
      <c r="AJ626" s="1">
        <f>MEDIAN($D626)</f>
        <v>0</v>
      </c>
      <c r="AK626" s="1">
        <f>MEDIAN($E626)</f>
        <v>0</v>
      </c>
      <c r="AL626" s="1">
        <f>MEDIAN($F626)</f>
        <v>0</v>
      </c>
      <c r="AM626" s="1">
        <f>MEDIAN($G626)</f>
        <v>0</v>
      </c>
      <c r="AN626" s="1">
        <f>MEDIAN($H626)</f>
        <v>0</v>
      </c>
      <c r="AO626" s="1">
        <f>MEDIAN($I626)</f>
        <v>0</v>
      </c>
      <c r="AP626" s="1">
        <f>MEDIAN($J626)</f>
        <v>0</v>
      </c>
      <c r="AQ626" s="1">
        <f>MEDIAN($K626)</f>
        <v>0</v>
      </c>
      <c r="AR626" s="1">
        <f>MEDIAN($M626)</f>
        <v>0</v>
      </c>
      <c r="AS626" s="1">
        <f>MEDIAN($N626)</f>
        <v>0</v>
      </c>
      <c r="AT626" s="1">
        <f>MEDIAN($P626)</f>
        <v>0</v>
      </c>
      <c r="AU626" s="1">
        <f>MEDIAN($Q626)</f>
        <v>0</v>
      </c>
      <c r="AV626" s="1">
        <f>MEDIAN($R626)</f>
        <v>0</v>
      </c>
      <c r="AW626" s="1">
        <f>MAX($B626)</f>
        <v>0</v>
      </c>
      <c r="AX626" s="1">
        <f>MAX($C626)</f>
        <v>0</v>
      </c>
      <c r="AY626" s="1">
        <f>MAX($D626)</f>
        <v>0</v>
      </c>
      <c r="AZ626" s="1">
        <f>MAX($E626)</f>
        <v>0</v>
      </c>
      <c r="BA626" s="1">
        <f>MAX($F626)</f>
        <v>0</v>
      </c>
      <c r="BB626" s="1">
        <f>MAX($G626)</f>
        <v>0</v>
      </c>
      <c r="BC626" s="1">
        <f>MAX($H626)</f>
        <v>0</v>
      </c>
      <c r="BD626" s="1">
        <f>MAX($I626)</f>
        <v>0</v>
      </c>
      <c r="BE626" s="1">
        <f>MAX($J626)</f>
        <v>0</v>
      </c>
      <c r="BF626" s="1">
        <f>MAX($K626)</f>
        <v>0</v>
      </c>
      <c r="BG626" s="1">
        <f>MAX($M626)</f>
        <v>0</v>
      </c>
      <c r="BH626" s="1">
        <f>MAX($N626)</f>
        <v>0</v>
      </c>
      <c r="BI626" s="1">
        <f>MAX($P626)</f>
        <v>0</v>
      </c>
      <c r="BJ626" s="1">
        <f>MAX($Q626)</f>
        <v>0</v>
      </c>
      <c r="BK626" s="1">
        <f>MAX($R626)</f>
        <v>0</v>
      </c>
    </row>
    <row r="627" spans="1:63">
      <c r="A627" s="1" t="s">
        <v>141</v>
      </c>
      <c r="B627" s="1">
        <v>0</v>
      </c>
      <c r="C627" s="1">
        <v>0</v>
      </c>
      <c r="D627" s="1">
        <v>0</v>
      </c>
      <c r="E627" s="1">
        <v>0</v>
      </c>
      <c r="F627" s="1">
        <v>0</v>
      </c>
      <c r="G627" s="1">
        <v>0</v>
      </c>
      <c r="H627" s="1">
        <v>0</v>
      </c>
      <c r="I627" s="1">
        <v>0.019</v>
      </c>
      <c r="J627" s="1">
        <v>3000</v>
      </c>
      <c r="K627" s="1">
        <v>0</v>
      </c>
      <c r="L627" s="1" t="s">
        <v>503</v>
      </c>
      <c r="M627" s="1">
        <v>0</v>
      </c>
      <c r="N627" s="1">
        <v>0</v>
      </c>
      <c r="O627" s="1" t="s">
        <v>507</v>
      </c>
      <c r="P627" s="1">
        <v>1500</v>
      </c>
      <c r="Q627" s="1">
        <v>1</v>
      </c>
      <c r="R627" s="1">
        <v>0</v>
      </c>
      <c r="S627" s="1">
        <f>MIN($B627)</f>
        <v>0</v>
      </c>
      <c r="T627" s="1">
        <f>MIN($C627)</f>
        <v>0</v>
      </c>
      <c r="U627" s="1">
        <f>MIN($D627)</f>
        <v>0</v>
      </c>
      <c r="V627" s="1">
        <f>MIN($E627)</f>
        <v>0</v>
      </c>
      <c r="W627" s="1">
        <f>MIN($F627)</f>
        <v>0</v>
      </c>
      <c r="X627" s="1">
        <f>MIN($G627)</f>
        <v>0</v>
      </c>
      <c r="Y627" s="1">
        <f>MIN($H627)</f>
        <v>0</v>
      </c>
      <c r="Z627" s="1">
        <f>MIN($I627)</f>
        <v>0</v>
      </c>
      <c r="AA627" s="1">
        <f>MIN($J627)</f>
        <v>0</v>
      </c>
      <c r="AB627" s="1">
        <f>MIN($K627)</f>
        <v>0</v>
      </c>
      <c r="AC627" s="1">
        <f>MIN($M627)</f>
        <v>0</v>
      </c>
      <c r="AD627" s="1">
        <f>MIN($N627)</f>
        <v>0</v>
      </c>
      <c r="AE627" s="1">
        <f>MIN($P627)</f>
        <v>0</v>
      </c>
      <c r="AF627" s="1">
        <f>MIN($Q627)</f>
        <v>0</v>
      </c>
      <c r="AG627" s="1">
        <f>MIN($R627)</f>
        <v>0</v>
      </c>
      <c r="AH627" s="1">
        <f>MEDIAN($B627)</f>
        <v>0</v>
      </c>
      <c r="AI627" s="1">
        <f>MEDIAN($C627)</f>
        <v>0</v>
      </c>
      <c r="AJ627" s="1">
        <f>MEDIAN($D627)</f>
        <v>0</v>
      </c>
      <c r="AK627" s="1">
        <f>MEDIAN($E627)</f>
        <v>0</v>
      </c>
      <c r="AL627" s="1">
        <f>MEDIAN($F627)</f>
        <v>0</v>
      </c>
      <c r="AM627" s="1">
        <f>MEDIAN($G627)</f>
        <v>0</v>
      </c>
      <c r="AN627" s="1">
        <f>MEDIAN($H627)</f>
        <v>0</v>
      </c>
      <c r="AO627" s="1">
        <f>MEDIAN($I627)</f>
        <v>0</v>
      </c>
      <c r="AP627" s="1">
        <f>MEDIAN($J627)</f>
        <v>0</v>
      </c>
      <c r="AQ627" s="1">
        <f>MEDIAN($K627)</f>
        <v>0</v>
      </c>
      <c r="AR627" s="1">
        <f>MEDIAN($M627)</f>
        <v>0</v>
      </c>
      <c r="AS627" s="1">
        <f>MEDIAN($N627)</f>
        <v>0</v>
      </c>
      <c r="AT627" s="1">
        <f>MEDIAN($P627)</f>
        <v>0</v>
      </c>
      <c r="AU627" s="1">
        <f>MEDIAN($Q627)</f>
        <v>0</v>
      </c>
      <c r="AV627" s="1">
        <f>MEDIAN($R627)</f>
        <v>0</v>
      </c>
      <c r="AW627" s="1">
        <f>MAX($B627)</f>
        <v>0</v>
      </c>
      <c r="AX627" s="1">
        <f>MAX($C627)</f>
        <v>0</v>
      </c>
      <c r="AY627" s="1">
        <f>MAX($D627)</f>
        <v>0</v>
      </c>
      <c r="AZ627" s="1">
        <f>MAX($E627)</f>
        <v>0</v>
      </c>
      <c r="BA627" s="1">
        <f>MAX($F627)</f>
        <v>0</v>
      </c>
      <c r="BB627" s="1">
        <f>MAX($G627)</f>
        <v>0</v>
      </c>
      <c r="BC627" s="1">
        <f>MAX($H627)</f>
        <v>0</v>
      </c>
      <c r="BD627" s="1">
        <f>MAX($I627)</f>
        <v>0</v>
      </c>
      <c r="BE627" s="1">
        <f>MAX($J627)</f>
        <v>0</v>
      </c>
      <c r="BF627" s="1">
        <f>MAX($K627)</f>
        <v>0</v>
      </c>
      <c r="BG627" s="1">
        <f>MAX($M627)</f>
        <v>0</v>
      </c>
      <c r="BH627" s="1">
        <f>MAX($N627)</f>
        <v>0</v>
      </c>
      <c r="BI627" s="1">
        <f>MAX($P627)</f>
        <v>0</v>
      </c>
      <c r="BJ627" s="1">
        <f>MAX($Q627)</f>
        <v>0</v>
      </c>
      <c r="BK627" s="1">
        <f>MAX($R627)</f>
        <v>0</v>
      </c>
    </row>
    <row r="628" spans="1:63">
      <c r="A628" s="1" t="s">
        <v>142</v>
      </c>
      <c r="B628" s="1">
        <v>0</v>
      </c>
      <c r="C628" s="1">
        <v>0</v>
      </c>
      <c r="D628" s="1">
        <v>0</v>
      </c>
      <c r="E628" s="1">
        <v>0</v>
      </c>
      <c r="F628" s="1">
        <v>0</v>
      </c>
      <c r="G628" s="1">
        <v>0</v>
      </c>
      <c r="H628" s="1">
        <v>0</v>
      </c>
      <c r="I628" s="1">
        <v>0.019</v>
      </c>
      <c r="J628" s="1">
        <v>3000</v>
      </c>
      <c r="K628" s="1">
        <v>0</v>
      </c>
      <c r="L628" s="1" t="s">
        <v>503</v>
      </c>
      <c r="M628" s="1">
        <v>0</v>
      </c>
      <c r="N628" s="1">
        <v>0</v>
      </c>
      <c r="O628" s="1" t="s">
        <v>507</v>
      </c>
      <c r="P628" s="1">
        <v>1500</v>
      </c>
      <c r="Q628" s="1">
        <v>1</v>
      </c>
      <c r="R628" s="1">
        <v>0</v>
      </c>
      <c r="S628" s="1">
        <f>MIN($B628)</f>
        <v>0</v>
      </c>
      <c r="T628" s="1">
        <f>MIN($C628)</f>
        <v>0</v>
      </c>
      <c r="U628" s="1">
        <f>MIN($D628)</f>
        <v>0</v>
      </c>
      <c r="V628" s="1">
        <f>MIN($E628)</f>
        <v>0</v>
      </c>
      <c r="W628" s="1">
        <f>MIN($F628)</f>
        <v>0</v>
      </c>
      <c r="X628" s="1">
        <f>MIN($G628)</f>
        <v>0</v>
      </c>
      <c r="Y628" s="1">
        <f>MIN($H628)</f>
        <v>0</v>
      </c>
      <c r="Z628" s="1">
        <f>MIN($I628)</f>
        <v>0</v>
      </c>
      <c r="AA628" s="1">
        <f>MIN($J628)</f>
        <v>0</v>
      </c>
      <c r="AB628" s="1">
        <f>MIN($K628)</f>
        <v>0</v>
      </c>
      <c r="AC628" s="1">
        <f>MIN($M628)</f>
        <v>0</v>
      </c>
      <c r="AD628" s="1">
        <f>MIN($N628)</f>
        <v>0</v>
      </c>
      <c r="AE628" s="1">
        <f>MIN($P628)</f>
        <v>0</v>
      </c>
      <c r="AF628" s="1">
        <f>MIN($Q628)</f>
        <v>0</v>
      </c>
      <c r="AG628" s="1">
        <f>MIN($R628)</f>
        <v>0</v>
      </c>
      <c r="AH628" s="1">
        <f>MEDIAN($B628)</f>
        <v>0</v>
      </c>
      <c r="AI628" s="1">
        <f>MEDIAN($C628)</f>
        <v>0</v>
      </c>
      <c r="AJ628" s="1">
        <f>MEDIAN($D628)</f>
        <v>0</v>
      </c>
      <c r="AK628" s="1">
        <f>MEDIAN($E628)</f>
        <v>0</v>
      </c>
      <c r="AL628" s="1">
        <f>MEDIAN($F628)</f>
        <v>0</v>
      </c>
      <c r="AM628" s="1">
        <f>MEDIAN($G628)</f>
        <v>0</v>
      </c>
      <c r="AN628" s="1">
        <f>MEDIAN($H628)</f>
        <v>0</v>
      </c>
      <c r="AO628" s="1">
        <f>MEDIAN($I628)</f>
        <v>0</v>
      </c>
      <c r="AP628" s="1">
        <f>MEDIAN($J628)</f>
        <v>0</v>
      </c>
      <c r="AQ628" s="1">
        <f>MEDIAN($K628)</f>
        <v>0</v>
      </c>
      <c r="AR628" s="1">
        <f>MEDIAN($M628)</f>
        <v>0</v>
      </c>
      <c r="AS628" s="1">
        <f>MEDIAN($N628)</f>
        <v>0</v>
      </c>
      <c r="AT628" s="1">
        <f>MEDIAN($P628)</f>
        <v>0</v>
      </c>
      <c r="AU628" s="1">
        <f>MEDIAN($Q628)</f>
        <v>0</v>
      </c>
      <c r="AV628" s="1">
        <f>MEDIAN($R628)</f>
        <v>0</v>
      </c>
      <c r="AW628" s="1">
        <f>MAX($B628)</f>
        <v>0</v>
      </c>
      <c r="AX628" s="1">
        <f>MAX($C628)</f>
        <v>0</v>
      </c>
      <c r="AY628" s="1">
        <f>MAX($D628)</f>
        <v>0</v>
      </c>
      <c r="AZ628" s="1">
        <f>MAX($E628)</f>
        <v>0</v>
      </c>
      <c r="BA628" s="1">
        <f>MAX($F628)</f>
        <v>0</v>
      </c>
      <c r="BB628" s="1">
        <f>MAX($G628)</f>
        <v>0</v>
      </c>
      <c r="BC628" s="1">
        <f>MAX($H628)</f>
        <v>0</v>
      </c>
      <c r="BD628" s="1">
        <f>MAX($I628)</f>
        <v>0</v>
      </c>
      <c r="BE628" s="1">
        <f>MAX($J628)</f>
        <v>0</v>
      </c>
      <c r="BF628" s="1">
        <f>MAX($K628)</f>
        <v>0</v>
      </c>
      <c r="BG628" s="1">
        <f>MAX($M628)</f>
        <v>0</v>
      </c>
      <c r="BH628" s="1">
        <f>MAX($N628)</f>
        <v>0</v>
      </c>
      <c r="BI628" s="1">
        <f>MAX($P628)</f>
        <v>0</v>
      </c>
      <c r="BJ628" s="1">
        <f>MAX($Q628)</f>
        <v>0</v>
      </c>
      <c r="BK628" s="1">
        <f>MAX($R628)</f>
        <v>0</v>
      </c>
    </row>
    <row r="629" spans="1:63">
      <c r="A629" s="1" t="s">
        <v>143</v>
      </c>
      <c r="B629" s="1">
        <v>0</v>
      </c>
      <c r="C629" s="1">
        <v>0</v>
      </c>
      <c r="D629" s="1">
        <v>0</v>
      </c>
      <c r="E629" s="1">
        <v>0</v>
      </c>
      <c r="F629" s="1">
        <v>0</v>
      </c>
      <c r="G629" s="1">
        <v>0</v>
      </c>
      <c r="H629" s="1">
        <v>0</v>
      </c>
      <c r="I629" s="1">
        <v>0.019</v>
      </c>
      <c r="J629" s="1">
        <v>3000</v>
      </c>
      <c r="K629" s="1">
        <v>0</v>
      </c>
      <c r="L629" s="1" t="s">
        <v>503</v>
      </c>
      <c r="M629" s="1">
        <v>0</v>
      </c>
      <c r="N629" s="1">
        <v>0</v>
      </c>
      <c r="O629" s="1" t="s">
        <v>507</v>
      </c>
      <c r="P629" s="1">
        <v>1500</v>
      </c>
      <c r="Q629" s="1">
        <v>1</v>
      </c>
      <c r="R629" s="1">
        <v>0</v>
      </c>
      <c r="S629" s="1">
        <f>MIN($B629)</f>
        <v>0</v>
      </c>
      <c r="T629" s="1">
        <f>MIN($C629)</f>
        <v>0</v>
      </c>
      <c r="U629" s="1">
        <f>MIN($D629)</f>
        <v>0</v>
      </c>
      <c r="V629" s="1">
        <f>MIN($E629)</f>
        <v>0</v>
      </c>
      <c r="W629" s="1">
        <f>MIN($F629)</f>
        <v>0</v>
      </c>
      <c r="X629" s="1">
        <f>MIN($G629)</f>
        <v>0</v>
      </c>
      <c r="Y629" s="1">
        <f>MIN($H629)</f>
        <v>0</v>
      </c>
      <c r="Z629" s="1">
        <f>MIN($I629)</f>
        <v>0</v>
      </c>
      <c r="AA629" s="1">
        <f>MIN($J629)</f>
        <v>0</v>
      </c>
      <c r="AB629" s="1">
        <f>MIN($K629)</f>
        <v>0</v>
      </c>
      <c r="AC629" s="1">
        <f>MIN($M629)</f>
        <v>0</v>
      </c>
      <c r="AD629" s="1">
        <f>MIN($N629)</f>
        <v>0</v>
      </c>
      <c r="AE629" s="1">
        <f>MIN($P629)</f>
        <v>0</v>
      </c>
      <c r="AF629" s="1">
        <f>MIN($Q629)</f>
        <v>0</v>
      </c>
      <c r="AG629" s="1">
        <f>MIN($R629)</f>
        <v>0</v>
      </c>
      <c r="AH629" s="1">
        <f>MEDIAN($B629)</f>
        <v>0</v>
      </c>
      <c r="AI629" s="1">
        <f>MEDIAN($C629)</f>
        <v>0</v>
      </c>
      <c r="AJ629" s="1">
        <f>MEDIAN($D629)</f>
        <v>0</v>
      </c>
      <c r="AK629" s="1">
        <f>MEDIAN($E629)</f>
        <v>0</v>
      </c>
      <c r="AL629" s="1">
        <f>MEDIAN($F629)</f>
        <v>0</v>
      </c>
      <c r="AM629" s="1">
        <f>MEDIAN($G629)</f>
        <v>0</v>
      </c>
      <c r="AN629" s="1">
        <f>MEDIAN($H629)</f>
        <v>0</v>
      </c>
      <c r="AO629" s="1">
        <f>MEDIAN($I629)</f>
        <v>0</v>
      </c>
      <c r="AP629" s="1">
        <f>MEDIAN($J629)</f>
        <v>0</v>
      </c>
      <c r="AQ629" s="1">
        <f>MEDIAN($K629)</f>
        <v>0</v>
      </c>
      <c r="AR629" s="1">
        <f>MEDIAN($M629)</f>
        <v>0</v>
      </c>
      <c r="AS629" s="1">
        <f>MEDIAN($N629)</f>
        <v>0</v>
      </c>
      <c r="AT629" s="1">
        <f>MEDIAN($P629)</f>
        <v>0</v>
      </c>
      <c r="AU629" s="1">
        <f>MEDIAN($Q629)</f>
        <v>0</v>
      </c>
      <c r="AV629" s="1">
        <f>MEDIAN($R629)</f>
        <v>0</v>
      </c>
      <c r="AW629" s="1">
        <f>MAX($B629)</f>
        <v>0</v>
      </c>
      <c r="AX629" s="1">
        <f>MAX($C629)</f>
        <v>0</v>
      </c>
      <c r="AY629" s="1">
        <f>MAX($D629)</f>
        <v>0</v>
      </c>
      <c r="AZ629" s="1">
        <f>MAX($E629)</f>
        <v>0</v>
      </c>
      <c r="BA629" s="1">
        <f>MAX($F629)</f>
        <v>0</v>
      </c>
      <c r="BB629" s="1">
        <f>MAX($G629)</f>
        <v>0</v>
      </c>
      <c r="BC629" s="1">
        <f>MAX($H629)</f>
        <v>0</v>
      </c>
      <c r="BD629" s="1">
        <f>MAX($I629)</f>
        <v>0</v>
      </c>
      <c r="BE629" s="1">
        <f>MAX($J629)</f>
        <v>0</v>
      </c>
      <c r="BF629" s="1">
        <f>MAX($K629)</f>
        <v>0</v>
      </c>
      <c r="BG629" s="1">
        <f>MAX($M629)</f>
        <v>0</v>
      </c>
      <c r="BH629" s="1">
        <f>MAX($N629)</f>
        <v>0</v>
      </c>
      <c r="BI629" s="1">
        <f>MAX($P629)</f>
        <v>0</v>
      </c>
      <c r="BJ629" s="1">
        <f>MAX($Q629)</f>
        <v>0</v>
      </c>
      <c r="BK629" s="1">
        <f>MAX($R629)</f>
        <v>0</v>
      </c>
    </row>
    <row r="630" spans="1:63">
      <c r="A630" s="1" t="s">
        <v>144</v>
      </c>
      <c r="B630" s="1">
        <v>0</v>
      </c>
      <c r="C630" s="1">
        <v>0</v>
      </c>
      <c r="D630" s="1">
        <v>0</v>
      </c>
      <c r="E630" s="1">
        <v>0</v>
      </c>
      <c r="F630" s="1">
        <v>0</v>
      </c>
      <c r="G630" s="1">
        <v>0</v>
      </c>
      <c r="H630" s="1">
        <v>0</v>
      </c>
      <c r="I630" s="1">
        <v>0.04</v>
      </c>
      <c r="J630" s="1">
        <v>3000</v>
      </c>
      <c r="K630" s="1">
        <v>0</v>
      </c>
      <c r="L630" s="1" t="s">
        <v>503</v>
      </c>
      <c r="M630" s="1">
        <v>0</v>
      </c>
      <c r="N630" s="1">
        <v>0</v>
      </c>
      <c r="O630" s="1" t="s">
        <v>507</v>
      </c>
      <c r="P630" s="1">
        <v>1500</v>
      </c>
      <c r="Q630" s="1">
        <v>1</v>
      </c>
      <c r="R630" s="1">
        <v>0</v>
      </c>
      <c r="S630" s="1">
        <f>MIN($B630)</f>
        <v>0</v>
      </c>
      <c r="T630" s="1">
        <f>MIN($C630)</f>
        <v>0</v>
      </c>
      <c r="U630" s="1">
        <f>MIN($D630)</f>
        <v>0</v>
      </c>
      <c r="V630" s="1">
        <f>MIN($E630)</f>
        <v>0</v>
      </c>
      <c r="W630" s="1">
        <f>MIN($F630)</f>
        <v>0</v>
      </c>
      <c r="X630" s="1">
        <f>MIN($G630)</f>
        <v>0</v>
      </c>
      <c r="Y630" s="1">
        <f>MIN($H630)</f>
        <v>0</v>
      </c>
      <c r="Z630" s="1">
        <f>MIN($I630)</f>
        <v>0</v>
      </c>
      <c r="AA630" s="1">
        <f>MIN($J630)</f>
        <v>0</v>
      </c>
      <c r="AB630" s="1">
        <f>MIN($K630)</f>
        <v>0</v>
      </c>
      <c r="AC630" s="1">
        <f>MIN($M630)</f>
        <v>0</v>
      </c>
      <c r="AD630" s="1">
        <f>MIN($N630)</f>
        <v>0</v>
      </c>
      <c r="AE630" s="1">
        <f>MIN($P630)</f>
        <v>0</v>
      </c>
      <c r="AF630" s="1">
        <f>MIN($Q630)</f>
        <v>0</v>
      </c>
      <c r="AG630" s="1">
        <f>MIN($R630)</f>
        <v>0</v>
      </c>
      <c r="AH630" s="1">
        <f>MEDIAN($B630)</f>
        <v>0</v>
      </c>
      <c r="AI630" s="1">
        <f>MEDIAN($C630)</f>
        <v>0</v>
      </c>
      <c r="AJ630" s="1">
        <f>MEDIAN($D630)</f>
        <v>0</v>
      </c>
      <c r="AK630" s="1">
        <f>MEDIAN($E630)</f>
        <v>0</v>
      </c>
      <c r="AL630" s="1">
        <f>MEDIAN($F630)</f>
        <v>0</v>
      </c>
      <c r="AM630" s="1">
        <f>MEDIAN($G630)</f>
        <v>0</v>
      </c>
      <c r="AN630" s="1">
        <f>MEDIAN($H630)</f>
        <v>0</v>
      </c>
      <c r="AO630" s="1">
        <f>MEDIAN($I630)</f>
        <v>0</v>
      </c>
      <c r="AP630" s="1">
        <f>MEDIAN($J630)</f>
        <v>0</v>
      </c>
      <c r="AQ630" s="1">
        <f>MEDIAN($K630)</f>
        <v>0</v>
      </c>
      <c r="AR630" s="1">
        <f>MEDIAN($M630)</f>
        <v>0</v>
      </c>
      <c r="AS630" s="1">
        <f>MEDIAN($N630)</f>
        <v>0</v>
      </c>
      <c r="AT630" s="1">
        <f>MEDIAN($P630)</f>
        <v>0</v>
      </c>
      <c r="AU630" s="1">
        <f>MEDIAN($Q630)</f>
        <v>0</v>
      </c>
      <c r="AV630" s="1">
        <f>MEDIAN($R630)</f>
        <v>0</v>
      </c>
      <c r="AW630" s="1">
        <f>MAX($B630)</f>
        <v>0</v>
      </c>
      <c r="AX630" s="1">
        <f>MAX($C630)</f>
        <v>0</v>
      </c>
      <c r="AY630" s="1">
        <f>MAX($D630)</f>
        <v>0</v>
      </c>
      <c r="AZ630" s="1">
        <f>MAX($E630)</f>
        <v>0</v>
      </c>
      <c r="BA630" s="1">
        <f>MAX($F630)</f>
        <v>0</v>
      </c>
      <c r="BB630" s="1">
        <f>MAX($G630)</f>
        <v>0</v>
      </c>
      <c r="BC630" s="1">
        <f>MAX($H630)</f>
        <v>0</v>
      </c>
      <c r="BD630" s="1">
        <f>MAX($I630)</f>
        <v>0</v>
      </c>
      <c r="BE630" s="1">
        <f>MAX($J630)</f>
        <v>0</v>
      </c>
      <c r="BF630" s="1">
        <f>MAX($K630)</f>
        <v>0</v>
      </c>
      <c r="BG630" s="1">
        <f>MAX($M630)</f>
        <v>0</v>
      </c>
      <c r="BH630" s="1">
        <f>MAX($N630)</f>
        <v>0</v>
      </c>
      <c r="BI630" s="1">
        <f>MAX($P630)</f>
        <v>0</v>
      </c>
      <c r="BJ630" s="1">
        <f>MAX($Q630)</f>
        <v>0</v>
      </c>
      <c r="BK630" s="1">
        <f>MAX($R630)</f>
        <v>0</v>
      </c>
    </row>
    <row r="631" spans="1:63">
      <c r="A631" s="1" t="s">
        <v>145</v>
      </c>
      <c r="B631" s="1">
        <v>0</v>
      </c>
      <c r="C631" s="1">
        <v>0</v>
      </c>
      <c r="D631" s="1">
        <v>0</v>
      </c>
      <c r="E631" s="1">
        <v>0</v>
      </c>
      <c r="F631" s="1">
        <v>0</v>
      </c>
      <c r="G631" s="1">
        <v>0</v>
      </c>
      <c r="H631" s="1">
        <v>0</v>
      </c>
      <c r="I631" s="1">
        <v>0.02</v>
      </c>
      <c r="J631" s="1">
        <v>3000</v>
      </c>
      <c r="K631" s="1">
        <v>0</v>
      </c>
      <c r="L631" s="1" t="s">
        <v>503</v>
      </c>
      <c r="M631" s="1">
        <v>0</v>
      </c>
      <c r="N631" s="1">
        <v>0</v>
      </c>
      <c r="O631" s="1" t="s">
        <v>507</v>
      </c>
      <c r="P631" s="1">
        <v>1500</v>
      </c>
      <c r="Q631" s="1">
        <v>1</v>
      </c>
      <c r="R631" s="1">
        <v>0</v>
      </c>
      <c r="S631" s="1">
        <f>MIN($B631)</f>
        <v>0</v>
      </c>
      <c r="T631" s="1">
        <f>MIN($C631)</f>
        <v>0</v>
      </c>
      <c r="U631" s="1">
        <f>MIN($D631)</f>
        <v>0</v>
      </c>
      <c r="V631" s="1">
        <f>MIN($E631)</f>
        <v>0</v>
      </c>
      <c r="W631" s="1">
        <f>MIN($F631)</f>
        <v>0</v>
      </c>
      <c r="X631" s="1">
        <f>MIN($G631)</f>
        <v>0</v>
      </c>
      <c r="Y631" s="1">
        <f>MIN($H631)</f>
        <v>0</v>
      </c>
      <c r="Z631" s="1">
        <f>MIN($I631)</f>
        <v>0</v>
      </c>
      <c r="AA631" s="1">
        <f>MIN($J631)</f>
        <v>0</v>
      </c>
      <c r="AB631" s="1">
        <f>MIN($K631)</f>
        <v>0</v>
      </c>
      <c r="AC631" s="1">
        <f>MIN($M631)</f>
        <v>0</v>
      </c>
      <c r="AD631" s="1">
        <f>MIN($N631)</f>
        <v>0</v>
      </c>
      <c r="AE631" s="1">
        <f>MIN($P631)</f>
        <v>0</v>
      </c>
      <c r="AF631" s="1">
        <f>MIN($Q631)</f>
        <v>0</v>
      </c>
      <c r="AG631" s="1">
        <f>MIN($R631)</f>
        <v>0</v>
      </c>
      <c r="AH631" s="1">
        <f>MEDIAN($B631)</f>
        <v>0</v>
      </c>
      <c r="AI631" s="1">
        <f>MEDIAN($C631)</f>
        <v>0</v>
      </c>
      <c r="AJ631" s="1">
        <f>MEDIAN($D631)</f>
        <v>0</v>
      </c>
      <c r="AK631" s="1">
        <f>MEDIAN($E631)</f>
        <v>0</v>
      </c>
      <c r="AL631" s="1">
        <f>MEDIAN($F631)</f>
        <v>0</v>
      </c>
      <c r="AM631" s="1">
        <f>MEDIAN($G631)</f>
        <v>0</v>
      </c>
      <c r="AN631" s="1">
        <f>MEDIAN($H631)</f>
        <v>0</v>
      </c>
      <c r="AO631" s="1">
        <f>MEDIAN($I631)</f>
        <v>0</v>
      </c>
      <c r="AP631" s="1">
        <f>MEDIAN($J631)</f>
        <v>0</v>
      </c>
      <c r="AQ631" s="1">
        <f>MEDIAN($K631)</f>
        <v>0</v>
      </c>
      <c r="AR631" s="1">
        <f>MEDIAN($M631)</f>
        <v>0</v>
      </c>
      <c r="AS631" s="1">
        <f>MEDIAN($N631)</f>
        <v>0</v>
      </c>
      <c r="AT631" s="1">
        <f>MEDIAN($P631)</f>
        <v>0</v>
      </c>
      <c r="AU631" s="1">
        <f>MEDIAN($Q631)</f>
        <v>0</v>
      </c>
      <c r="AV631" s="1">
        <f>MEDIAN($R631)</f>
        <v>0</v>
      </c>
      <c r="AW631" s="1">
        <f>MAX($B631)</f>
        <v>0</v>
      </c>
      <c r="AX631" s="1">
        <f>MAX($C631)</f>
        <v>0</v>
      </c>
      <c r="AY631" s="1">
        <f>MAX($D631)</f>
        <v>0</v>
      </c>
      <c r="AZ631" s="1">
        <f>MAX($E631)</f>
        <v>0</v>
      </c>
      <c r="BA631" s="1">
        <f>MAX($F631)</f>
        <v>0</v>
      </c>
      <c r="BB631" s="1">
        <f>MAX($G631)</f>
        <v>0</v>
      </c>
      <c r="BC631" s="1">
        <f>MAX($H631)</f>
        <v>0</v>
      </c>
      <c r="BD631" s="1">
        <f>MAX($I631)</f>
        <v>0</v>
      </c>
      <c r="BE631" s="1">
        <f>MAX($J631)</f>
        <v>0</v>
      </c>
      <c r="BF631" s="1">
        <f>MAX($K631)</f>
        <v>0</v>
      </c>
      <c r="BG631" s="1">
        <f>MAX($M631)</f>
        <v>0</v>
      </c>
      <c r="BH631" s="1">
        <f>MAX($N631)</f>
        <v>0</v>
      </c>
      <c r="BI631" s="1">
        <f>MAX($P631)</f>
        <v>0</v>
      </c>
      <c r="BJ631" s="1">
        <f>MAX($Q631)</f>
        <v>0</v>
      </c>
      <c r="BK631" s="1">
        <f>MAX($R631)</f>
        <v>0</v>
      </c>
    </row>
    <row r="632" spans="1:63">
      <c r="A632" s="1" t="s">
        <v>146</v>
      </c>
      <c r="B632" s="1">
        <v>0</v>
      </c>
      <c r="C632" s="1">
        <v>0</v>
      </c>
      <c r="D632" s="1">
        <v>0</v>
      </c>
      <c r="E632" s="1">
        <v>0</v>
      </c>
      <c r="F632" s="1">
        <v>0</v>
      </c>
      <c r="G632" s="1">
        <v>0</v>
      </c>
      <c r="H632" s="1">
        <v>0</v>
      </c>
      <c r="I632" s="1">
        <v>0.02</v>
      </c>
      <c r="J632" s="1">
        <v>3000</v>
      </c>
      <c r="K632" s="1">
        <v>0</v>
      </c>
      <c r="L632" s="1" t="s">
        <v>503</v>
      </c>
      <c r="M632" s="1">
        <v>0</v>
      </c>
      <c r="N632" s="1">
        <v>0</v>
      </c>
      <c r="O632" s="1" t="s">
        <v>507</v>
      </c>
      <c r="P632" s="1">
        <v>1500</v>
      </c>
      <c r="Q632" s="1">
        <v>1</v>
      </c>
      <c r="R632" s="1">
        <v>0</v>
      </c>
      <c r="S632" s="1">
        <f>MIN($B632)</f>
        <v>0</v>
      </c>
      <c r="T632" s="1">
        <f>MIN($C632)</f>
        <v>0</v>
      </c>
      <c r="U632" s="1">
        <f>MIN($D632)</f>
        <v>0</v>
      </c>
      <c r="V632" s="1">
        <f>MIN($E632)</f>
        <v>0</v>
      </c>
      <c r="W632" s="1">
        <f>MIN($F632)</f>
        <v>0</v>
      </c>
      <c r="X632" s="1">
        <f>MIN($G632)</f>
        <v>0</v>
      </c>
      <c r="Y632" s="1">
        <f>MIN($H632)</f>
        <v>0</v>
      </c>
      <c r="Z632" s="1">
        <f>MIN($I632)</f>
        <v>0</v>
      </c>
      <c r="AA632" s="1">
        <f>MIN($J632)</f>
        <v>0</v>
      </c>
      <c r="AB632" s="1">
        <f>MIN($K632)</f>
        <v>0</v>
      </c>
      <c r="AC632" s="1">
        <f>MIN($M632)</f>
        <v>0</v>
      </c>
      <c r="AD632" s="1">
        <f>MIN($N632)</f>
        <v>0</v>
      </c>
      <c r="AE632" s="1">
        <f>MIN($P632)</f>
        <v>0</v>
      </c>
      <c r="AF632" s="1">
        <f>MIN($Q632)</f>
        <v>0</v>
      </c>
      <c r="AG632" s="1">
        <f>MIN($R632)</f>
        <v>0</v>
      </c>
      <c r="AH632" s="1">
        <f>MEDIAN($B632)</f>
        <v>0</v>
      </c>
      <c r="AI632" s="1">
        <f>MEDIAN($C632)</f>
        <v>0</v>
      </c>
      <c r="AJ632" s="1">
        <f>MEDIAN($D632)</f>
        <v>0</v>
      </c>
      <c r="AK632" s="1">
        <f>MEDIAN($E632)</f>
        <v>0</v>
      </c>
      <c r="AL632" s="1">
        <f>MEDIAN($F632)</f>
        <v>0</v>
      </c>
      <c r="AM632" s="1">
        <f>MEDIAN($G632)</f>
        <v>0</v>
      </c>
      <c r="AN632" s="1">
        <f>MEDIAN($H632)</f>
        <v>0</v>
      </c>
      <c r="AO632" s="1">
        <f>MEDIAN($I632)</f>
        <v>0</v>
      </c>
      <c r="AP632" s="1">
        <f>MEDIAN($J632)</f>
        <v>0</v>
      </c>
      <c r="AQ632" s="1">
        <f>MEDIAN($K632)</f>
        <v>0</v>
      </c>
      <c r="AR632" s="1">
        <f>MEDIAN($M632)</f>
        <v>0</v>
      </c>
      <c r="AS632" s="1">
        <f>MEDIAN($N632)</f>
        <v>0</v>
      </c>
      <c r="AT632" s="1">
        <f>MEDIAN($P632)</f>
        <v>0</v>
      </c>
      <c r="AU632" s="1">
        <f>MEDIAN($Q632)</f>
        <v>0</v>
      </c>
      <c r="AV632" s="1">
        <f>MEDIAN($R632)</f>
        <v>0</v>
      </c>
      <c r="AW632" s="1">
        <f>MAX($B632)</f>
        <v>0</v>
      </c>
      <c r="AX632" s="1">
        <f>MAX($C632)</f>
        <v>0</v>
      </c>
      <c r="AY632" s="1">
        <f>MAX($D632)</f>
        <v>0</v>
      </c>
      <c r="AZ632" s="1">
        <f>MAX($E632)</f>
        <v>0</v>
      </c>
      <c r="BA632" s="1">
        <f>MAX($F632)</f>
        <v>0</v>
      </c>
      <c r="BB632" s="1">
        <f>MAX($G632)</f>
        <v>0</v>
      </c>
      <c r="BC632" s="1">
        <f>MAX($H632)</f>
        <v>0</v>
      </c>
      <c r="BD632" s="1">
        <f>MAX($I632)</f>
        <v>0</v>
      </c>
      <c r="BE632" s="1">
        <f>MAX($J632)</f>
        <v>0</v>
      </c>
      <c r="BF632" s="1">
        <f>MAX($K632)</f>
        <v>0</v>
      </c>
      <c r="BG632" s="1">
        <f>MAX($M632)</f>
        <v>0</v>
      </c>
      <c r="BH632" s="1">
        <f>MAX($N632)</f>
        <v>0</v>
      </c>
      <c r="BI632" s="1">
        <f>MAX($P632)</f>
        <v>0</v>
      </c>
      <c r="BJ632" s="1">
        <f>MAX($Q632)</f>
        <v>0</v>
      </c>
      <c r="BK632" s="1">
        <f>MAX($R632)</f>
        <v>0</v>
      </c>
    </row>
    <row r="633" spans="1:63">
      <c r="A633" s="1" t="s">
        <v>147</v>
      </c>
      <c r="B633" s="1">
        <v>0</v>
      </c>
      <c r="C633" s="1">
        <v>0</v>
      </c>
      <c r="D633" s="1">
        <v>0</v>
      </c>
      <c r="E633" s="1">
        <v>0</v>
      </c>
      <c r="F633" s="1">
        <v>0</v>
      </c>
      <c r="G633" s="1">
        <v>0</v>
      </c>
      <c r="H633" s="1">
        <v>0</v>
      </c>
      <c r="I633" s="1">
        <v>0.019</v>
      </c>
      <c r="J633" s="1">
        <v>3000</v>
      </c>
      <c r="K633" s="1">
        <v>0</v>
      </c>
      <c r="L633" s="1" t="s">
        <v>503</v>
      </c>
      <c r="M633" s="1">
        <v>0</v>
      </c>
      <c r="N633" s="1">
        <v>0</v>
      </c>
      <c r="O633" s="1" t="s">
        <v>507</v>
      </c>
      <c r="P633" s="1">
        <v>1500</v>
      </c>
      <c r="Q633" s="1">
        <v>1</v>
      </c>
      <c r="R633" s="1">
        <v>0</v>
      </c>
      <c r="S633" s="1">
        <f>MIN($B633)</f>
        <v>0</v>
      </c>
      <c r="T633" s="1">
        <f>MIN($C633)</f>
        <v>0</v>
      </c>
      <c r="U633" s="1">
        <f>MIN($D633)</f>
        <v>0</v>
      </c>
      <c r="V633" s="1">
        <f>MIN($E633)</f>
        <v>0</v>
      </c>
      <c r="W633" s="1">
        <f>MIN($F633)</f>
        <v>0</v>
      </c>
      <c r="X633" s="1">
        <f>MIN($G633)</f>
        <v>0</v>
      </c>
      <c r="Y633" s="1">
        <f>MIN($H633)</f>
        <v>0</v>
      </c>
      <c r="Z633" s="1">
        <f>MIN($I633)</f>
        <v>0</v>
      </c>
      <c r="AA633" s="1">
        <f>MIN($J633)</f>
        <v>0</v>
      </c>
      <c r="AB633" s="1">
        <f>MIN($K633)</f>
        <v>0</v>
      </c>
      <c r="AC633" s="1">
        <f>MIN($M633)</f>
        <v>0</v>
      </c>
      <c r="AD633" s="1">
        <f>MIN($N633)</f>
        <v>0</v>
      </c>
      <c r="AE633" s="1">
        <f>MIN($P633)</f>
        <v>0</v>
      </c>
      <c r="AF633" s="1">
        <f>MIN($Q633)</f>
        <v>0</v>
      </c>
      <c r="AG633" s="1">
        <f>MIN($R633)</f>
        <v>0</v>
      </c>
      <c r="AH633" s="1">
        <f>MEDIAN($B633)</f>
        <v>0</v>
      </c>
      <c r="AI633" s="1">
        <f>MEDIAN($C633)</f>
        <v>0</v>
      </c>
      <c r="AJ633" s="1">
        <f>MEDIAN($D633)</f>
        <v>0</v>
      </c>
      <c r="AK633" s="1">
        <f>MEDIAN($E633)</f>
        <v>0</v>
      </c>
      <c r="AL633" s="1">
        <f>MEDIAN($F633)</f>
        <v>0</v>
      </c>
      <c r="AM633" s="1">
        <f>MEDIAN($G633)</f>
        <v>0</v>
      </c>
      <c r="AN633" s="1">
        <f>MEDIAN($H633)</f>
        <v>0</v>
      </c>
      <c r="AO633" s="1">
        <f>MEDIAN($I633)</f>
        <v>0</v>
      </c>
      <c r="AP633" s="1">
        <f>MEDIAN($J633)</f>
        <v>0</v>
      </c>
      <c r="AQ633" s="1">
        <f>MEDIAN($K633)</f>
        <v>0</v>
      </c>
      <c r="AR633" s="1">
        <f>MEDIAN($M633)</f>
        <v>0</v>
      </c>
      <c r="AS633" s="1">
        <f>MEDIAN($N633)</f>
        <v>0</v>
      </c>
      <c r="AT633" s="1">
        <f>MEDIAN($P633)</f>
        <v>0</v>
      </c>
      <c r="AU633" s="1">
        <f>MEDIAN($Q633)</f>
        <v>0</v>
      </c>
      <c r="AV633" s="1">
        <f>MEDIAN($R633)</f>
        <v>0</v>
      </c>
      <c r="AW633" s="1">
        <f>MAX($B633)</f>
        <v>0</v>
      </c>
      <c r="AX633" s="1">
        <f>MAX($C633)</f>
        <v>0</v>
      </c>
      <c r="AY633" s="1">
        <f>MAX($D633)</f>
        <v>0</v>
      </c>
      <c r="AZ633" s="1">
        <f>MAX($E633)</f>
        <v>0</v>
      </c>
      <c r="BA633" s="1">
        <f>MAX($F633)</f>
        <v>0</v>
      </c>
      <c r="BB633" s="1">
        <f>MAX($G633)</f>
        <v>0</v>
      </c>
      <c r="BC633" s="1">
        <f>MAX($H633)</f>
        <v>0</v>
      </c>
      <c r="BD633" s="1">
        <f>MAX($I633)</f>
        <v>0</v>
      </c>
      <c r="BE633" s="1">
        <f>MAX($J633)</f>
        <v>0</v>
      </c>
      <c r="BF633" s="1">
        <f>MAX($K633)</f>
        <v>0</v>
      </c>
      <c r="BG633" s="1">
        <f>MAX($M633)</f>
        <v>0</v>
      </c>
      <c r="BH633" s="1">
        <f>MAX($N633)</f>
        <v>0</v>
      </c>
      <c r="BI633" s="1">
        <f>MAX($P633)</f>
        <v>0</v>
      </c>
      <c r="BJ633" s="1">
        <f>MAX($Q633)</f>
        <v>0</v>
      </c>
      <c r="BK633" s="1">
        <f>MAX($R633)</f>
        <v>0</v>
      </c>
    </row>
    <row r="634" spans="1:63">
      <c r="A634" s="1" t="s">
        <v>148</v>
      </c>
      <c r="B634" s="1">
        <v>0</v>
      </c>
      <c r="C634" s="1">
        <v>0</v>
      </c>
      <c r="D634" s="1">
        <v>0</v>
      </c>
      <c r="E634" s="1">
        <v>0</v>
      </c>
      <c r="F634" s="1">
        <v>0</v>
      </c>
      <c r="G634" s="1">
        <v>0</v>
      </c>
      <c r="H634" s="1">
        <v>0</v>
      </c>
      <c r="I634" s="1">
        <v>0.02</v>
      </c>
      <c r="J634" s="1">
        <v>3000</v>
      </c>
      <c r="K634" s="1">
        <v>0</v>
      </c>
      <c r="L634" s="1" t="s">
        <v>503</v>
      </c>
      <c r="M634" s="1">
        <v>0</v>
      </c>
      <c r="N634" s="1">
        <v>0</v>
      </c>
      <c r="O634" s="1" t="s">
        <v>507</v>
      </c>
      <c r="P634" s="1">
        <v>1500</v>
      </c>
      <c r="Q634" s="1">
        <v>1</v>
      </c>
      <c r="R634" s="1">
        <v>0</v>
      </c>
      <c r="S634" s="1">
        <f>MIN($B634)</f>
        <v>0</v>
      </c>
      <c r="T634" s="1">
        <f>MIN($C634)</f>
        <v>0</v>
      </c>
      <c r="U634" s="1">
        <f>MIN($D634)</f>
        <v>0</v>
      </c>
      <c r="V634" s="1">
        <f>MIN($E634)</f>
        <v>0</v>
      </c>
      <c r="W634" s="1">
        <f>MIN($F634)</f>
        <v>0</v>
      </c>
      <c r="X634" s="1">
        <f>MIN($G634)</f>
        <v>0</v>
      </c>
      <c r="Y634" s="1">
        <f>MIN($H634)</f>
        <v>0</v>
      </c>
      <c r="Z634" s="1">
        <f>MIN($I634)</f>
        <v>0</v>
      </c>
      <c r="AA634" s="1">
        <f>MIN($J634)</f>
        <v>0</v>
      </c>
      <c r="AB634" s="1">
        <f>MIN($K634)</f>
        <v>0</v>
      </c>
      <c r="AC634" s="1">
        <f>MIN($M634)</f>
        <v>0</v>
      </c>
      <c r="AD634" s="1">
        <f>MIN($N634)</f>
        <v>0</v>
      </c>
      <c r="AE634" s="1">
        <f>MIN($P634)</f>
        <v>0</v>
      </c>
      <c r="AF634" s="1">
        <f>MIN($Q634)</f>
        <v>0</v>
      </c>
      <c r="AG634" s="1">
        <f>MIN($R634)</f>
        <v>0</v>
      </c>
      <c r="AH634" s="1">
        <f>MEDIAN($B634)</f>
        <v>0</v>
      </c>
      <c r="AI634" s="1">
        <f>MEDIAN($C634)</f>
        <v>0</v>
      </c>
      <c r="AJ634" s="1">
        <f>MEDIAN($D634)</f>
        <v>0</v>
      </c>
      <c r="AK634" s="1">
        <f>MEDIAN($E634)</f>
        <v>0</v>
      </c>
      <c r="AL634" s="1">
        <f>MEDIAN($F634)</f>
        <v>0</v>
      </c>
      <c r="AM634" s="1">
        <f>MEDIAN($G634)</f>
        <v>0</v>
      </c>
      <c r="AN634" s="1">
        <f>MEDIAN($H634)</f>
        <v>0</v>
      </c>
      <c r="AO634" s="1">
        <f>MEDIAN($I634)</f>
        <v>0</v>
      </c>
      <c r="AP634" s="1">
        <f>MEDIAN($J634)</f>
        <v>0</v>
      </c>
      <c r="AQ634" s="1">
        <f>MEDIAN($K634)</f>
        <v>0</v>
      </c>
      <c r="AR634" s="1">
        <f>MEDIAN($M634)</f>
        <v>0</v>
      </c>
      <c r="AS634" s="1">
        <f>MEDIAN($N634)</f>
        <v>0</v>
      </c>
      <c r="AT634" s="1">
        <f>MEDIAN($P634)</f>
        <v>0</v>
      </c>
      <c r="AU634" s="1">
        <f>MEDIAN($Q634)</f>
        <v>0</v>
      </c>
      <c r="AV634" s="1">
        <f>MEDIAN($R634)</f>
        <v>0</v>
      </c>
      <c r="AW634" s="1">
        <f>MAX($B634)</f>
        <v>0</v>
      </c>
      <c r="AX634" s="1">
        <f>MAX($C634)</f>
        <v>0</v>
      </c>
      <c r="AY634" s="1">
        <f>MAX($D634)</f>
        <v>0</v>
      </c>
      <c r="AZ634" s="1">
        <f>MAX($E634)</f>
        <v>0</v>
      </c>
      <c r="BA634" s="1">
        <f>MAX($F634)</f>
        <v>0</v>
      </c>
      <c r="BB634" s="1">
        <f>MAX($G634)</f>
        <v>0</v>
      </c>
      <c r="BC634" s="1">
        <f>MAX($H634)</f>
        <v>0</v>
      </c>
      <c r="BD634" s="1">
        <f>MAX($I634)</f>
        <v>0</v>
      </c>
      <c r="BE634" s="1">
        <f>MAX($J634)</f>
        <v>0</v>
      </c>
      <c r="BF634" s="1">
        <f>MAX($K634)</f>
        <v>0</v>
      </c>
      <c r="BG634" s="1">
        <f>MAX($M634)</f>
        <v>0</v>
      </c>
      <c r="BH634" s="1">
        <f>MAX($N634)</f>
        <v>0</v>
      </c>
      <c r="BI634" s="1">
        <f>MAX($P634)</f>
        <v>0</v>
      </c>
      <c r="BJ634" s="1">
        <f>MAX($Q634)</f>
        <v>0</v>
      </c>
      <c r="BK634" s="1">
        <f>MAX($R634)</f>
        <v>0</v>
      </c>
    </row>
    <row r="635" spans="1:63">
      <c r="A635" s="1" t="s">
        <v>149</v>
      </c>
      <c r="B635" s="1">
        <v>0</v>
      </c>
      <c r="C635" s="1">
        <v>0</v>
      </c>
      <c r="D635" s="1">
        <v>0</v>
      </c>
      <c r="E635" s="1">
        <v>0</v>
      </c>
      <c r="F635" s="1">
        <v>0</v>
      </c>
      <c r="G635" s="1">
        <v>0</v>
      </c>
      <c r="H635" s="1">
        <v>0</v>
      </c>
      <c r="I635" s="1">
        <v>0.019</v>
      </c>
      <c r="J635" s="1">
        <v>3000</v>
      </c>
      <c r="K635" s="1">
        <v>0</v>
      </c>
      <c r="L635" s="1" t="s">
        <v>503</v>
      </c>
      <c r="M635" s="1">
        <v>0</v>
      </c>
      <c r="N635" s="1">
        <v>0</v>
      </c>
      <c r="O635" s="1" t="s">
        <v>507</v>
      </c>
      <c r="P635" s="1">
        <v>1500</v>
      </c>
      <c r="Q635" s="1">
        <v>1</v>
      </c>
      <c r="R635" s="1">
        <v>0</v>
      </c>
      <c r="S635" s="1">
        <f>MIN($B635)</f>
        <v>0</v>
      </c>
      <c r="T635" s="1">
        <f>MIN($C635)</f>
        <v>0</v>
      </c>
      <c r="U635" s="1">
        <f>MIN($D635)</f>
        <v>0</v>
      </c>
      <c r="V635" s="1">
        <f>MIN($E635)</f>
        <v>0</v>
      </c>
      <c r="W635" s="1">
        <f>MIN($F635)</f>
        <v>0</v>
      </c>
      <c r="X635" s="1">
        <f>MIN($G635)</f>
        <v>0</v>
      </c>
      <c r="Y635" s="1">
        <f>MIN($H635)</f>
        <v>0</v>
      </c>
      <c r="Z635" s="1">
        <f>MIN($I635)</f>
        <v>0</v>
      </c>
      <c r="AA635" s="1">
        <f>MIN($J635)</f>
        <v>0</v>
      </c>
      <c r="AB635" s="1">
        <f>MIN($K635)</f>
        <v>0</v>
      </c>
      <c r="AC635" s="1">
        <f>MIN($M635)</f>
        <v>0</v>
      </c>
      <c r="AD635" s="1">
        <f>MIN($N635)</f>
        <v>0</v>
      </c>
      <c r="AE635" s="1">
        <f>MIN($P635)</f>
        <v>0</v>
      </c>
      <c r="AF635" s="1">
        <f>MIN($Q635)</f>
        <v>0</v>
      </c>
      <c r="AG635" s="1">
        <f>MIN($R635)</f>
        <v>0</v>
      </c>
      <c r="AH635" s="1">
        <f>MEDIAN($B635)</f>
        <v>0</v>
      </c>
      <c r="AI635" s="1">
        <f>MEDIAN($C635)</f>
        <v>0</v>
      </c>
      <c r="AJ635" s="1">
        <f>MEDIAN($D635)</f>
        <v>0</v>
      </c>
      <c r="AK635" s="1">
        <f>MEDIAN($E635)</f>
        <v>0</v>
      </c>
      <c r="AL635" s="1">
        <f>MEDIAN($F635)</f>
        <v>0</v>
      </c>
      <c r="AM635" s="1">
        <f>MEDIAN($G635)</f>
        <v>0</v>
      </c>
      <c r="AN635" s="1">
        <f>MEDIAN($H635)</f>
        <v>0</v>
      </c>
      <c r="AO635" s="1">
        <f>MEDIAN($I635)</f>
        <v>0</v>
      </c>
      <c r="AP635" s="1">
        <f>MEDIAN($J635)</f>
        <v>0</v>
      </c>
      <c r="AQ635" s="1">
        <f>MEDIAN($K635)</f>
        <v>0</v>
      </c>
      <c r="AR635" s="1">
        <f>MEDIAN($M635)</f>
        <v>0</v>
      </c>
      <c r="AS635" s="1">
        <f>MEDIAN($N635)</f>
        <v>0</v>
      </c>
      <c r="AT635" s="1">
        <f>MEDIAN($P635)</f>
        <v>0</v>
      </c>
      <c r="AU635" s="1">
        <f>MEDIAN($Q635)</f>
        <v>0</v>
      </c>
      <c r="AV635" s="1">
        <f>MEDIAN($R635)</f>
        <v>0</v>
      </c>
      <c r="AW635" s="1">
        <f>MAX($B635)</f>
        <v>0</v>
      </c>
      <c r="AX635" s="1">
        <f>MAX($C635)</f>
        <v>0</v>
      </c>
      <c r="AY635" s="1">
        <f>MAX($D635)</f>
        <v>0</v>
      </c>
      <c r="AZ635" s="1">
        <f>MAX($E635)</f>
        <v>0</v>
      </c>
      <c r="BA635" s="1">
        <f>MAX($F635)</f>
        <v>0</v>
      </c>
      <c r="BB635" s="1">
        <f>MAX($G635)</f>
        <v>0</v>
      </c>
      <c r="BC635" s="1">
        <f>MAX($H635)</f>
        <v>0</v>
      </c>
      <c r="BD635" s="1">
        <f>MAX($I635)</f>
        <v>0</v>
      </c>
      <c r="BE635" s="1">
        <f>MAX($J635)</f>
        <v>0</v>
      </c>
      <c r="BF635" s="1">
        <f>MAX($K635)</f>
        <v>0</v>
      </c>
      <c r="BG635" s="1">
        <f>MAX($M635)</f>
        <v>0</v>
      </c>
      <c r="BH635" s="1">
        <f>MAX($N635)</f>
        <v>0</v>
      </c>
      <c r="BI635" s="1">
        <f>MAX($P635)</f>
        <v>0</v>
      </c>
      <c r="BJ635" s="1">
        <f>MAX($Q635)</f>
        <v>0</v>
      </c>
      <c r="BK635" s="1">
        <f>MAX($R635)</f>
        <v>0</v>
      </c>
    </row>
    <row r="636" spans="1:63">
      <c r="A636" s="1" t="s">
        <v>150</v>
      </c>
      <c r="B636" s="1">
        <v>0</v>
      </c>
      <c r="C636" s="1">
        <v>0</v>
      </c>
      <c r="D636" s="1">
        <v>0</v>
      </c>
      <c r="E636" s="1">
        <v>0</v>
      </c>
      <c r="F636" s="1">
        <v>0</v>
      </c>
      <c r="G636" s="1">
        <v>0</v>
      </c>
      <c r="H636" s="1">
        <v>0</v>
      </c>
      <c r="I636" s="1">
        <v>0.019</v>
      </c>
      <c r="J636" s="1">
        <v>3000</v>
      </c>
      <c r="K636" s="1">
        <v>0</v>
      </c>
      <c r="L636" s="1" t="s">
        <v>503</v>
      </c>
      <c r="M636" s="1">
        <v>0</v>
      </c>
      <c r="N636" s="1">
        <v>0</v>
      </c>
      <c r="O636" s="1" t="s">
        <v>507</v>
      </c>
      <c r="P636" s="1">
        <v>1500</v>
      </c>
      <c r="Q636" s="1">
        <v>1</v>
      </c>
      <c r="R636" s="1">
        <v>0</v>
      </c>
      <c r="S636" s="1">
        <f>MIN($B636)</f>
        <v>0</v>
      </c>
      <c r="T636" s="1">
        <f>MIN($C636)</f>
        <v>0</v>
      </c>
      <c r="U636" s="1">
        <f>MIN($D636)</f>
        <v>0</v>
      </c>
      <c r="V636" s="1">
        <f>MIN($E636)</f>
        <v>0</v>
      </c>
      <c r="W636" s="1">
        <f>MIN($F636)</f>
        <v>0</v>
      </c>
      <c r="X636" s="1">
        <f>MIN($G636)</f>
        <v>0</v>
      </c>
      <c r="Y636" s="1">
        <f>MIN($H636)</f>
        <v>0</v>
      </c>
      <c r="Z636" s="1">
        <f>MIN($I636)</f>
        <v>0</v>
      </c>
      <c r="AA636" s="1">
        <f>MIN($J636)</f>
        <v>0</v>
      </c>
      <c r="AB636" s="1">
        <f>MIN($K636)</f>
        <v>0</v>
      </c>
      <c r="AC636" s="1">
        <f>MIN($M636)</f>
        <v>0</v>
      </c>
      <c r="AD636" s="1">
        <f>MIN($N636)</f>
        <v>0</v>
      </c>
      <c r="AE636" s="1">
        <f>MIN($P636)</f>
        <v>0</v>
      </c>
      <c r="AF636" s="1">
        <f>MIN($Q636)</f>
        <v>0</v>
      </c>
      <c r="AG636" s="1">
        <f>MIN($R636)</f>
        <v>0</v>
      </c>
      <c r="AH636" s="1">
        <f>MEDIAN($B636)</f>
        <v>0</v>
      </c>
      <c r="AI636" s="1">
        <f>MEDIAN($C636)</f>
        <v>0</v>
      </c>
      <c r="AJ636" s="1">
        <f>MEDIAN($D636)</f>
        <v>0</v>
      </c>
      <c r="AK636" s="1">
        <f>MEDIAN($E636)</f>
        <v>0</v>
      </c>
      <c r="AL636" s="1">
        <f>MEDIAN($F636)</f>
        <v>0</v>
      </c>
      <c r="AM636" s="1">
        <f>MEDIAN($G636)</f>
        <v>0</v>
      </c>
      <c r="AN636" s="1">
        <f>MEDIAN($H636)</f>
        <v>0</v>
      </c>
      <c r="AO636" s="1">
        <f>MEDIAN($I636)</f>
        <v>0</v>
      </c>
      <c r="AP636" s="1">
        <f>MEDIAN($J636)</f>
        <v>0</v>
      </c>
      <c r="AQ636" s="1">
        <f>MEDIAN($K636)</f>
        <v>0</v>
      </c>
      <c r="AR636" s="1">
        <f>MEDIAN($M636)</f>
        <v>0</v>
      </c>
      <c r="AS636" s="1">
        <f>MEDIAN($N636)</f>
        <v>0</v>
      </c>
      <c r="AT636" s="1">
        <f>MEDIAN($P636)</f>
        <v>0</v>
      </c>
      <c r="AU636" s="1">
        <f>MEDIAN($Q636)</f>
        <v>0</v>
      </c>
      <c r="AV636" s="1">
        <f>MEDIAN($R636)</f>
        <v>0</v>
      </c>
      <c r="AW636" s="1">
        <f>MAX($B636)</f>
        <v>0</v>
      </c>
      <c r="AX636" s="1">
        <f>MAX($C636)</f>
        <v>0</v>
      </c>
      <c r="AY636" s="1">
        <f>MAX($D636)</f>
        <v>0</v>
      </c>
      <c r="AZ636" s="1">
        <f>MAX($E636)</f>
        <v>0</v>
      </c>
      <c r="BA636" s="1">
        <f>MAX($F636)</f>
        <v>0</v>
      </c>
      <c r="BB636" s="1">
        <f>MAX($G636)</f>
        <v>0</v>
      </c>
      <c r="BC636" s="1">
        <f>MAX($H636)</f>
        <v>0</v>
      </c>
      <c r="BD636" s="1">
        <f>MAX($I636)</f>
        <v>0</v>
      </c>
      <c r="BE636" s="1">
        <f>MAX($J636)</f>
        <v>0</v>
      </c>
      <c r="BF636" s="1">
        <f>MAX($K636)</f>
        <v>0</v>
      </c>
      <c r="BG636" s="1">
        <f>MAX($M636)</f>
        <v>0</v>
      </c>
      <c r="BH636" s="1">
        <f>MAX($N636)</f>
        <v>0</v>
      </c>
      <c r="BI636" s="1">
        <f>MAX($P636)</f>
        <v>0</v>
      </c>
      <c r="BJ636" s="1">
        <f>MAX($Q636)</f>
        <v>0</v>
      </c>
      <c r="BK636" s="1">
        <f>MAX($R636)</f>
        <v>0</v>
      </c>
    </row>
    <row r="637" spans="1:63">
      <c r="A637" s="1" t="s">
        <v>151</v>
      </c>
      <c r="B637" s="1">
        <v>0</v>
      </c>
      <c r="C637" s="1">
        <v>0</v>
      </c>
      <c r="D637" s="1">
        <v>0</v>
      </c>
      <c r="E637" s="1">
        <v>0</v>
      </c>
      <c r="F637" s="1">
        <v>0</v>
      </c>
      <c r="G637" s="1">
        <v>0</v>
      </c>
      <c r="H637" s="1">
        <v>0</v>
      </c>
      <c r="I637" s="1">
        <v>0.021</v>
      </c>
      <c r="J637" s="1">
        <v>3000</v>
      </c>
      <c r="K637" s="1">
        <v>0</v>
      </c>
      <c r="L637" s="1" t="s">
        <v>503</v>
      </c>
      <c r="M637" s="1">
        <v>0</v>
      </c>
      <c r="N637" s="1">
        <v>0</v>
      </c>
      <c r="O637" s="1" t="s">
        <v>507</v>
      </c>
      <c r="P637" s="1">
        <v>1500</v>
      </c>
      <c r="Q637" s="1">
        <v>1</v>
      </c>
      <c r="R637" s="1">
        <v>0</v>
      </c>
      <c r="S637" s="1">
        <f>MIN($B637)</f>
        <v>0</v>
      </c>
      <c r="T637" s="1">
        <f>MIN($C637)</f>
        <v>0</v>
      </c>
      <c r="U637" s="1">
        <f>MIN($D637)</f>
        <v>0</v>
      </c>
      <c r="V637" s="1">
        <f>MIN($E637)</f>
        <v>0</v>
      </c>
      <c r="W637" s="1">
        <f>MIN($F637)</f>
        <v>0</v>
      </c>
      <c r="X637" s="1">
        <f>MIN($G637)</f>
        <v>0</v>
      </c>
      <c r="Y637" s="1">
        <f>MIN($H637)</f>
        <v>0</v>
      </c>
      <c r="Z637" s="1">
        <f>MIN($I637)</f>
        <v>0</v>
      </c>
      <c r="AA637" s="1">
        <f>MIN($J637)</f>
        <v>0</v>
      </c>
      <c r="AB637" s="1">
        <f>MIN($K637)</f>
        <v>0</v>
      </c>
      <c r="AC637" s="1">
        <f>MIN($M637)</f>
        <v>0</v>
      </c>
      <c r="AD637" s="1">
        <f>MIN($N637)</f>
        <v>0</v>
      </c>
      <c r="AE637" s="1">
        <f>MIN($P637)</f>
        <v>0</v>
      </c>
      <c r="AF637" s="1">
        <f>MIN($Q637)</f>
        <v>0</v>
      </c>
      <c r="AG637" s="1">
        <f>MIN($R637)</f>
        <v>0</v>
      </c>
      <c r="AH637" s="1">
        <f>MEDIAN($B637)</f>
        <v>0</v>
      </c>
      <c r="AI637" s="1">
        <f>MEDIAN($C637)</f>
        <v>0</v>
      </c>
      <c r="AJ637" s="1">
        <f>MEDIAN($D637)</f>
        <v>0</v>
      </c>
      <c r="AK637" s="1">
        <f>MEDIAN($E637)</f>
        <v>0</v>
      </c>
      <c r="AL637" s="1">
        <f>MEDIAN($F637)</f>
        <v>0</v>
      </c>
      <c r="AM637" s="1">
        <f>MEDIAN($G637)</f>
        <v>0</v>
      </c>
      <c r="AN637" s="1">
        <f>MEDIAN($H637)</f>
        <v>0</v>
      </c>
      <c r="AO637" s="1">
        <f>MEDIAN($I637)</f>
        <v>0</v>
      </c>
      <c r="AP637" s="1">
        <f>MEDIAN($J637)</f>
        <v>0</v>
      </c>
      <c r="AQ637" s="1">
        <f>MEDIAN($K637)</f>
        <v>0</v>
      </c>
      <c r="AR637" s="1">
        <f>MEDIAN($M637)</f>
        <v>0</v>
      </c>
      <c r="AS637" s="1">
        <f>MEDIAN($N637)</f>
        <v>0</v>
      </c>
      <c r="AT637" s="1">
        <f>MEDIAN($P637)</f>
        <v>0</v>
      </c>
      <c r="AU637" s="1">
        <f>MEDIAN($Q637)</f>
        <v>0</v>
      </c>
      <c r="AV637" s="1">
        <f>MEDIAN($R637)</f>
        <v>0</v>
      </c>
      <c r="AW637" s="1">
        <f>MAX($B637)</f>
        <v>0</v>
      </c>
      <c r="AX637" s="1">
        <f>MAX($C637)</f>
        <v>0</v>
      </c>
      <c r="AY637" s="1">
        <f>MAX($D637)</f>
        <v>0</v>
      </c>
      <c r="AZ637" s="1">
        <f>MAX($E637)</f>
        <v>0</v>
      </c>
      <c r="BA637" s="1">
        <f>MAX($F637)</f>
        <v>0</v>
      </c>
      <c r="BB637" s="1">
        <f>MAX($G637)</f>
        <v>0</v>
      </c>
      <c r="BC637" s="1">
        <f>MAX($H637)</f>
        <v>0</v>
      </c>
      <c r="BD637" s="1">
        <f>MAX($I637)</f>
        <v>0</v>
      </c>
      <c r="BE637" s="1">
        <f>MAX($J637)</f>
        <v>0</v>
      </c>
      <c r="BF637" s="1">
        <f>MAX($K637)</f>
        <v>0</v>
      </c>
      <c r="BG637" s="1">
        <f>MAX($M637)</f>
        <v>0</v>
      </c>
      <c r="BH637" s="1">
        <f>MAX($N637)</f>
        <v>0</v>
      </c>
      <c r="BI637" s="1">
        <f>MAX($P637)</f>
        <v>0</v>
      </c>
      <c r="BJ637" s="1">
        <f>MAX($Q637)</f>
        <v>0</v>
      </c>
      <c r="BK637" s="1">
        <f>MAX($R637)</f>
        <v>0</v>
      </c>
    </row>
    <row r="638" spans="1:63">
      <c r="A638" s="1" t="s">
        <v>152</v>
      </c>
      <c r="B638" s="1">
        <v>0</v>
      </c>
      <c r="C638" s="1">
        <v>0</v>
      </c>
      <c r="D638" s="1">
        <v>0</v>
      </c>
      <c r="E638" s="1">
        <v>0</v>
      </c>
      <c r="F638" s="1">
        <v>0</v>
      </c>
      <c r="G638" s="1">
        <v>0</v>
      </c>
      <c r="H638" s="1">
        <v>0</v>
      </c>
      <c r="I638" s="1">
        <v>0.019</v>
      </c>
      <c r="J638" s="1">
        <v>3000</v>
      </c>
      <c r="K638" s="1">
        <v>0</v>
      </c>
      <c r="L638" s="1" t="s">
        <v>503</v>
      </c>
      <c r="M638" s="1">
        <v>0</v>
      </c>
      <c r="N638" s="1">
        <v>0</v>
      </c>
      <c r="O638" s="1" t="s">
        <v>507</v>
      </c>
      <c r="P638" s="1">
        <v>1500</v>
      </c>
      <c r="Q638" s="1">
        <v>1</v>
      </c>
      <c r="R638" s="1">
        <v>0</v>
      </c>
      <c r="S638" s="1">
        <f>MIN($B638)</f>
        <v>0</v>
      </c>
      <c r="T638" s="1">
        <f>MIN($C638)</f>
        <v>0</v>
      </c>
      <c r="U638" s="1">
        <f>MIN($D638)</f>
        <v>0</v>
      </c>
      <c r="V638" s="1">
        <f>MIN($E638)</f>
        <v>0</v>
      </c>
      <c r="W638" s="1">
        <f>MIN($F638)</f>
        <v>0</v>
      </c>
      <c r="X638" s="1">
        <f>MIN($G638)</f>
        <v>0</v>
      </c>
      <c r="Y638" s="1">
        <f>MIN($H638)</f>
        <v>0</v>
      </c>
      <c r="Z638" s="1">
        <f>MIN($I638)</f>
        <v>0</v>
      </c>
      <c r="AA638" s="1">
        <f>MIN($J638)</f>
        <v>0</v>
      </c>
      <c r="AB638" s="1">
        <f>MIN($K638)</f>
        <v>0</v>
      </c>
      <c r="AC638" s="1">
        <f>MIN($M638)</f>
        <v>0</v>
      </c>
      <c r="AD638" s="1">
        <f>MIN($N638)</f>
        <v>0</v>
      </c>
      <c r="AE638" s="1">
        <f>MIN($P638)</f>
        <v>0</v>
      </c>
      <c r="AF638" s="1">
        <f>MIN($Q638)</f>
        <v>0</v>
      </c>
      <c r="AG638" s="1">
        <f>MIN($R638)</f>
        <v>0</v>
      </c>
      <c r="AH638" s="1">
        <f>MEDIAN($B638)</f>
        <v>0</v>
      </c>
      <c r="AI638" s="1">
        <f>MEDIAN($C638)</f>
        <v>0</v>
      </c>
      <c r="AJ638" s="1">
        <f>MEDIAN($D638)</f>
        <v>0</v>
      </c>
      <c r="AK638" s="1">
        <f>MEDIAN($E638)</f>
        <v>0</v>
      </c>
      <c r="AL638" s="1">
        <f>MEDIAN($F638)</f>
        <v>0</v>
      </c>
      <c r="AM638" s="1">
        <f>MEDIAN($G638)</f>
        <v>0</v>
      </c>
      <c r="AN638" s="1">
        <f>MEDIAN($H638)</f>
        <v>0</v>
      </c>
      <c r="AO638" s="1">
        <f>MEDIAN($I638)</f>
        <v>0</v>
      </c>
      <c r="AP638" s="1">
        <f>MEDIAN($J638)</f>
        <v>0</v>
      </c>
      <c r="AQ638" s="1">
        <f>MEDIAN($K638)</f>
        <v>0</v>
      </c>
      <c r="AR638" s="1">
        <f>MEDIAN($M638)</f>
        <v>0</v>
      </c>
      <c r="AS638" s="1">
        <f>MEDIAN($N638)</f>
        <v>0</v>
      </c>
      <c r="AT638" s="1">
        <f>MEDIAN($P638)</f>
        <v>0</v>
      </c>
      <c r="AU638" s="1">
        <f>MEDIAN($Q638)</f>
        <v>0</v>
      </c>
      <c r="AV638" s="1">
        <f>MEDIAN($R638)</f>
        <v>0</v>
      </c>
      <c r="AW638" s="1">
        <f>MAX($B638)</f>
        <v>0</v>
      </c>
      <c r="AX638" s="1">
        <f>MAX($C638)</f>
        <v>0</v>
      </c>
      <c r="AY638" s="1">
        <f>MAX($D638)</f>
        <v>0</v>
      </c>
      <c r="AZ638" s="1">
        <f>MAX($E638)</f>
        <v>0</v>
      </c>
      <c r="BA638" s="1">
        <f>MAX($F638)</f>
        <v>0</v>
      </c>
      <c r="BB638" s="1">
        <f>MAX($G638)</f>
        <v>0</v>
      </c>
      <c r="BC638" s="1">
        <f>MAX($H638)</f>
        <v>0</v>
      </c>
      <c r="BD638" s="1">
        <f>MAX($I638)</f>
        <v>0</v>
      </c>
      <c r="BE638" s="1">
        <f>MAX($J638)</f>
        <v>0</v>
      </c>
      <c r="BF638" s="1">
        <f>MAX($K638)</f>
        <v>0</v>
      </c>
      <c r="BG638" s="1">
        <f>MAX($M638)</f>
        <v>0</v>
      </c>
      <c r="BH638" s="1">
        <f>MAX($N638)</f>
        <v>0</v>
      </c>
      <c r="BI638" s="1">
        <f>MAX($P638)</f>
        <v>0</v>
      </c>
      <c r="BJ638" s="1">
        <f>MAX($Q638)</f>
        <v>0</v>
      </c>
      <c r="BK638" s="1">
        <f>MAX($R638)</f>
        <v>0</v>
      </c>
    </row>
    <row r="639" spans="1:63">
      <c r="A639" s="1" t="s">
        <v>153</v>
      </c>
      <c r="B639" s="1">
        <v>0</v>
      </c>
      <c r="C639" s="1">
        <v>0</v>
      </c>
      <c r="D639" s="1">
        <v>0</v>
      </c>
      <c r="E639" s="1">
        <v>0</v>
      </c>
      <c r="F639" s="1">
        <v>0</v>
      </c>
      <c r="G639" s="1">
        <v>0</v>
      </c>
      <c r="H639" s="1">
        <v>0</v>
      </c>
      <c r="I639" s="1">
        <v>0.019</v>
      </c>
      <c r="J639" s="1">
        <v>3000</v>
      </c>
      <c r="K639" s="1">
        <v>0</v>
      </c>
      <c r="L639" s="1" t="s">
        <v>503</v>
      </c>
      <c r="M639" s="1">
        <v>0</v>
      </c>
      <c r="N639" s="1">
        <v>0</v>
      </c>
      <c r="O639" s="1" t="s">
        <v>507</v>
      </c>
      <c r="P639" s="1">
        <v>1500</v>
      </c>
      <c r="Q639" s="1">
        <v>1</v>
      </c>
      <c r="R639" s="1">
        <v>0</v>
      </c>
      <c r="S639" s="1">
        <f>MIN($B639)</f>
        <v>0</v>
      </c>
      <c r="T639" s="1">
        <f>MIN($C639)</f>
        <v>0</v>
      </c>
      <c r="U639" s="1">
        <f>MIN($D639)</f>
        <v>0</v>
      </c>
      <c r="V639" s="1">
        <f>MIN($E639)</f>
        <v>0</v>
      </c>
      <c r="W639" s="1">
        <f>MIN($F639)</f>
        <v>0</v>
      </c>
      <c r="X639" s="1">
        <f>MIN($G639)</f>
        <v>0</v>
      </c>
      <c r="Y639" s="1">
        <f>MIN($H639)</f>
        <v>0</v>
      </c>
      <c r="Z639" s="1">
        <f>MIN($I639)</f>
        <v>0</v>
      </c>
      <c r="AA639" s="1">
        <f>MIN($J639)</f>
        <v>0</v>
      </c>
      <c r="AB639" s="1">
        <f>MIN($K639)</f>
        <v>0</v>
      </c>
      <c r="AC639" s="1">
        <f>MIN($M639)</f>
        <v>0</v>
      </c>
      <c r="AD639" s="1">
        <f>MIN($N639)</f>
        <v>0</v>
      </c>
      <c r="AE639" s="1">
        <f>MIN($P639)</f>
        <v>0</v>
      </c>
      <c r="AF639" s="1">
        <f>MIN($Q639)</f>
        <v>0</v>
      </c>
      <c r="AG639" s="1">
        <f>MIN($R639)</f>
        <v>0</v>
      </c>
      <c r="AH639" s="1">
        <f>MEDIAN($B639)</f>
        <v>0</v>
      </c>
      <c r="AI639" s="1">
        <f>MEDIAN($C639)</f>
        <v>0</v>
      </c>
      <c r="AJ639" s="1">
        <f>MEDIAN($D639)</f>
        <v>0</v>
      </c>
      <c r="AK639" s="1">
        <f>MEDIAN($E639)</f>
        <v>0</v>
      </c>
      <c r="AL639" s="1">
        <f>MEDIAN($F639)</f>
        <v>0</v>
      </c>
      <c r="AM639" s="1">
        <f>MEDIAN($G639)</f>
        <v>0</v>
      </c>
      <c r="AN639" s="1">
        <f>MEDIAN($H639)</f>
        <v>0</v>
      </c>
      <c r="AO639" s="1">
        <f>MEDIAN($I639)</f>
        <v>0</v>
      </c>
      <c r="AP639" s="1">
        <f>MEDIAN($J639)</f>
        <v>0</v>
      </c>
      <c r="AQ639" s="1">
        <f>MEDIAN($K639)</f>
        <v>0</v>
      </c>
      <c r="AR639" s="1">
        <f>MEDIAN($M639)</f>
        <v>0</v>
      </c>
      <c r="AS639" s="1">
        <f>MEDIAN($N639)</f>
        <v>0</v>
      </c>
      <c r="AT639" s="1">
        <f>MEDIAN($P639)</f>
        <v>0</v>
      </c>
      <c r="AU639" s="1">
        <f>MEDIAN($Q639)</f>
        <v>0</v>
      </c>
      <c r="AV639" s="1">
        <f>MEDIAN($R639)</f>
        <v>0</v>
      </c>
      <c r="AW639" s="1">
        <f>MAX($B639)</f>
        <v>0</v>
      </c>
      <c r="AX639" s="1">
        <f>MAX($C639)</f>
        <v>0</v>
      </c>
      <c r="AY639" s="1">
        <f>MAX($D639)</f>
        <v>0</v>
      </c>
      <c r="AZ639" s="1">
        <f>MAX($E639)</f>
        <v>0</v>
      </c>
      <c r="BA639" s="1">
        <f>MAX($F639)</f>
        <v>0</v>
      </c>
      <c r="BB639" s="1">
        <f>MAX($G639)</f>
        <v>0</v>
      </c>
      <c r="BC639" s="1">
        <f>MAX($H639)</f>
        <v>0</v>
      </c>
      <c r="BD639" s="1">
        <f>MAX($I639)</f>
        <v>0</v>
      </c>
      <c r="BE639" s="1">
        <f>MAX($J639)</f>
        <v>0</v>
      </c>
      <c r="BF639" s="1">
        <f>MAX($K639)</f>
        <v>0</v>
      </c>
      <c r="BG639" s="1">
        <f>MAX($M639)</f>
        <v>0</v>
      </c>
      <c r="BH639" s="1">
        <f>MAX($N639)</f>
        <v>0</v>
      </c>
      <c r="BI639" s="1">
        <f>MAX($P639)</f>
        <v>0</v>
      </c>
      <c r="BJ639" s="1">
        <f>MAX($Q639)</f>
        <v>0</v>
      </c>
      <c r="BK639" s="1">
        <f>MAX($R639)</f>
        <v>0</v>
      </c>
    </row>
    <row r="640" spans="1:63">
      <c r="A640" s="1" t="s">
        <v>154</v>
      </c>
      <c r="B640" s="1">
        <v>0</v>
      </c>
      <c r="C640" s="1">
        <v>0</v>
      </c>
      <c r="D640" s="1">
        <v>0</v>
      </c>
      <c r="E640" s="1">
        <v>0</v>
      </c>
      <c r="F640" s="1">
        <v>0</v>
      </c>
      <c r="G640" s="1">
        <v>0</v>
      </c>
      <c r="H640" s="1">
        <v>0</v>
      </c>
      <c r="I640" s="1">
        <v>0.02</v>
      </c>
      <c r="J640" s="1">
        <v>3000</v>
      </c>
      <c r="K640" s="1">
        <v>0</v>
      </c>
      <c r="L640" s="1" t="s">
        <v>503</v>
      </c>
      <c r="M640" s="1">
        <v>0</v>
      </c>
      <c r="N640" s="1">
        <v>0</v>
      </c>
      <c r="O640" s="1" t="s">
        <v>507</v>
      </c>
      <c r="P640" s="1">
        <v>1500</v>
      </c>
      <c r="Q640" s="1">
        <v>1</v>
      </c>
      <c r="R640" s="1">
        <v>0</v>
      </c>
      <c r="S640" s="1">
        <f>MIN($B640)</f>
        <v>0</v>
      </c>
      <c r="T640" s="1">
        <f>MIN($C640)</f>
        <v>0</v>
      </c>
      <c r="U640" s="1">
        <f>MIN($D640)</f>
        <v>0</v>
      </c>
      <c r="V640" s="1">
        <f>MIN($E640)</f>
        <v>0</v>
      </c>
      <c r="W640" s="1">
        <f>MIN($F640)</f>
        <v>0</v>
      </c>
      <c r="X640" s="1">
        <f>MIN($G640)</f>
        <v>0</v>
      </c>
      <c r="Y640" s="1">
        <f>MIN($H640)</f>
        <v>0</v>
      </c>
      <c r="Z640" s="1">
        <f>MIN($I640)</f>
        <v>0</v>
      </c>
      <c r="AA640" s="1">
        <f>MIN($J640)</f>
        <v>0</v>
      </c>
      <c r="AB640" s="1">
        <f>MIN($K640)</f>
        <v>0</v>
      </c>
      <c r="AC640" s="1">
        <f>MIN($M640)</f>
        <v>0</v>
      </c>
      <c r="AD640" s="1">
        <f>MIN($N640)</f>
        <v>0</v>
      </c>
      <c r="AE640" s="1">
        <f>MIN($P640)</f>
        <v>0</v>
      </c>
      <c r="AF640" s="1">
        <f>MIN($Q640)</f>
        <v>0</v>
      </c>
      <c r="AG640" s="1">
        <f>MIN($R640)</f>
        <v>0</v>
      </c>
      <c r="AH640" s="1">
        <f>MEDIAN($B640)</f>
        <v>0</v>
      </c>
      <c r="AI640" s="1">
        <f>MEDIAN($C640)</f>
        <v>0</v>
      </c>
      <c r="AJ640" s="1">
        <f>MEDIAN($D640)</f>
        <v>0</v>
      </c>
      <c r="AK640" s="1">
        <f>MEDIAN($E640)</f>
        <v>0</v>
      </c>
      <c r="AL640" s="1">
        <f>MEDIAN($F640)</f>
        <v>0</v>
      </c>
      <c r="AM640" s="1">
        <f>MEDIAN($G640)</f>
        <v>0</v>
      </c>
      <c r="AN640" s="1">
        <f>MEDIAN($H640)</f>
        <v>0</v>
      </c>
      <c r="AO640" s="1">
        <f>MEDIAN($I640)</f>
        <v>0</v>
      </c>
      <c r="AP640" s="1">
        <f>MEDIAN($J640)</f>
        <v>0</v>
      </c>
      <c r="AQ640" s="1">
        <f>MEDIAN($K640)</f>
        <v>0</v>
      </c>
      <c r="AR640" s="1">
        <f>MEDIAN($M640)</f>
        <v>0</v>
      </c>
      <c r="AS640" s="1">
        <f>MEDIAN($N640)</f>
        <v>0</v>
      </c>
      <c r="AT640" s="1">
        <f>MEDIAN($P640)</f>
        <v>0</v>
      </c>
      <c r="AU640" s="1">
        <f>MEDIAN($Q640)</f>
        <v>0</v>
      </c>
      <c r="AV640" s="1">
        <f>MEDIAN($R640)</f>
        <v>0</v>
      </c>
      <c r="AW640" s="1">
        <f>MAX($B640)</f>
        <v>0</v>
      </c>
      <c r="AX640" s="1">
        <f>MAX($C640)</f>
        <v>0</v>
      </c>
      <c r="AY640" s="1">
        <f>MAX($D640)</f>
        <v>0</v>
      </c>
      <c r="AZ640" s="1">
        <f>MAX($E640)</f>
        <v>0</v>
      </c>
      <c r="BA640" s="1">
        <f>MAX($F640)</f>
        <v>0</v>
      </c>
      <c r="BB640" s="1">
        <f>MAX($G640)</f>
        <v>0</v>
      </c>
      <c r="BC640" s="1">
        <f>MAX($H640)</f>
        <v>0</v>
      </c>
      <c r="BD640" s="1">
        <f>MAX($I640)</f>
        <v>0</v>
      </c>
      <c r="BE640" s="1">
        <f>MAX($J640)</f>
        <v>0</v>
      </c>
      <c r="BF640" s="1">
        <f>MAX($K640)</f>
        <v>0</v>
      </c>
      <c r="BG640" s="1">
        <f>MAX($M640)</f>
        <v>0</v>
      </c>
      <c r="BH640" s="1">
        <f>MAX($N640)</f>
        <v>0</v>
      </c>
      <c r="BI640" s="1">
        <f>MAX($P640)</f>
        <v>0</v>
      </c>
      <c r="BJ640" s="1">
        <f>MAX($Q640)</f>
        <v>0</v>
      </c>
      <c r="BK640" s="1">
        <f>MAX($R640)</f>
        <v>0</v>
      </c>
    </row>
    <row r="641" spans="1:63">
      <c r="A641" s="1" t="s">
        <v>155</v>
      </c>
      <c r="B641" s="1">
        <v>0</v>
      </c>
      <c r="C641" s="1">
        <v>0</v>
      </c>
      <c r="D641" s="1">
        <v>0</v>
      </c>
      <c r="E641" s="1">
        <v>0</v>
      </c>
      <c r="F641" s="1">
        <v>0</v>
      </c>
      <c r="G641" s="1">
        <v>0</v>
      </c>
      <c r="H641" s="1">
        <v>0</v>
      </c>
      <c r="I641" s="1">
        <v>0.019</v>
      </c>
      <c r="J641" s="1">
        <v>3000</v>
      </c>
      <c r="K641" s="1">
        <v>0</v>
      </c>
      <c r="L641" s="1" t="s">
        <v>503</v>
      </c>
      <c r="M641" s="1">
        <v>0</v>
      </c>
      <c r="N641" s="1">
        <v>0</v>
      </c>
      <c r="O641" s="1" t="s">
        <v>507</v>
      </c>
      <c r="P641" s="1">
        <v>1500</v>
      </c>
      <c r="Q641" s="1">
        <v>1</v>
      </c>
      <c r="R641" s="1">
        <v>0</v>
      </c>
      <c r="S641" s="1">
        <f>MIN($B641)</f>
        <v>0</v>
      </c>
      <c r="T641" s="1">
        <f>MIN($C641)</f>
        <v>0</v>
      </c>
      <c r="U641" s="1">
        <f>MIN($D641)</f>
        <v>0</v>
      </c>
      <c r="V641" s="1">
        <f>MIN($E641)</f>
        <v>0</v>
      </c>
      <c r="W641" s="1">
        <f>MIN($F641)</f>
        <v>0</v>
      </c>
      <c r="X641" s="1">
        <f>MIN($G641)</f>
        <v>0</v>
      </c>
      <c r="Y641" s="1">
        <f>MIN($H641)</f>
        <v>0</v>
      </c>
      <c r="Z641" s="1">
        <f>MIN($I641)</f>
        <v>0</v>
      </c>
      <c r="AA641" s="1">
        <f>MIN($J641)</f>
        <v>0</v>
      </c>
      <c r="AB641" s="1">
        <f>MIN($K641)</f>
        <v>0</v>
      </c>
      <c r="AC641" s="1">
        <f>MIN($M641)</f>
        <v>0</v>
      </c>
      <c r="AD641" s="1">
        <f>MIN($N641)</f>
        <v>0</v>
      </c>
      <c r="AE641" s="1">
        <f>MIN($P641)</f>
        <v>0</v>
      </c>
      <c r="AF641" s="1">
        <f>MIN($Q641)</f>
        <v>0</v>
      </c>
      <c r="AG641" s="1">
        <f>MIN($R641)</f>
        <v>0</v>
      </c>
      <c r="AH641" s="1">
        <f>MEDIAN($B641)</f>
        <v>0</v>
      </c>
      <c r="AI641" s="1">
        <f>MEDIAN($C641)</f>
        <v>0</v>
      </c>
      <c r="AJ641" s="1">
        <f>MEDIAN($D641)</f>
        <v>0</v>
      </c>
      <c r="AK641" s="1">
        <f>MEDIAN($E641)</f>
        <v>0</v>
      </c>
      <c r="AL641" s="1">
        <f>MEDIAN($F641)</f>
        <v>0</v>
      </c>
      <c r="AM641" s="1">
        <f>MEDIAN($G641)</f>
        <v>0</v>
      </c>
      <c r="AN641" s="1">
        <f>MEDIAN($H641)</f>
        <v>0</v>
      </c>
      <c r="AO641" s="1">
        <f>MEDIAN($I641)</f>
        <v>0</v>
      </c>
      <c r="AP641" s="1">
        <f>MEDIAN($J641)</f>
        <v>0</v>
      </c>
      <c r="AQ641" s="1">
        <f>MEDIAN($K641)</f>
        <v>0</v>
      </c>
      <c r="AR641" s="1">
        <f>MEDIAN($M641)</f>
        <v>0</v>
      </c>
      <c r="AS641" s="1">
        <f>MEDIAN($N641)</f>
        <v>0</v>
      </c>
      <c r="AT641" s="1">
        <f>MEDIAN($P641)</f>
        <v>0</v>
      </c>
      <c r="AU641" s="1">
        <f>MEDIAN($Q641)</f>
        <v>0</v>
      </c>
      <c r="AV641" s="1">
        <f>MEDIAN($R641)</f>
        <v>0</v>
      </c>
      <c r="AW641" s="1">
        <f>MAX($B641)</f>
        <v>0</v>
      </c>
      <c r="AX641" s="1">
        <f>MAX($C641)</f>
        <v>0</v>
      </c>
      <c r="AY641" s="1">
        <f>MAX($D641)</f>
        <v>0</v>
      </c>
      <c r="AZ641" s="1">
        <f>MAX($E641)</f>
        <v>0</v>
      </c>
      <c r="BA641" s="1">
        <f>MAX($F641)</f>
        <v>0</v>
      </c>
      <c r="BB641" s="1">
        <f>MAX($G641)</f>
        <v>0</v>
      </c>
      <c r="BC641" s="1">
        <f>MAX($H641)</f>
        <v>0</v>
      </c>
      <c r="BD641" s="1">
        <f>MAX($I641)</f>
        <v>0</v>
      </c>
      <c r="BE641" s="1">
        <f>MAX($J641)</f>
        <v>0</v>
      </c>
      <c r="BF641" s="1">
        <f>MAX($K641)</f>
        <v>0</v>
      </c>
      <c r="BG641" s="1">
        <f>MAX($M641)</f>
        <v>0</v>
      </c>
      <c r="BH641" s="1">
        <f>MAX($N641)</f>
        <v>0</v>
      </c>
      <c r="BI641" s="1">
        <f>MAX($P641)</f>
        <v>0</v>
      </c>
      <c r="BJ641" s="1">
        <f>MAX($Q641)</f>
        <v>0</v>
      </c>
      <c r="BK641" s="1">
        <f>MAX($R641)</f>
        <v>0</v>
      </c>
    </row>
    <row r="642" spans="1:63">
      <c r="A642" s="1" t="s">
        <v>156</v>
      </c>
      <c r="B642" s="1">
        <v>0</v>
      </c>
      <c r="C642" s="1">
        <v>0</v>
      </c>
      <c r="D642" s="1">
        <v>0</v>
      </c>
      <c r="E642" s="1">
        <v>0</v>
      </c>
      <c r="F642" s="1">
        <v>0</v>
      </c>
      <c r="G642" s="1">
        <v>0</v>
      </c>
      <c r="H642" s="1">
        <v>0</v>
      </c>
      <c r="I642" s="1">
        <v>0.019</v>
      </c>
      <c r="J642" s="1">
        <v>3000</v>
      </c>
      <c r="K642" s="1">
        <v>0</v>
      </c>
      <c r="L642" s="1" t="s">
        <v>503</v>
      </c>
      <c r="M642" s="1">
        <v>0</v>
      </c>
      <c r="N642" s="1">
        <v>0</v>
      </c>
      <c r="O642" s="1" t="s">
        <v>507</v>
      </c>
      <c r="P642" s="1">
        <v>1500</v>
      </c>
      <c r="Q642" s="1">
        <v>1</v>
      </c>
      <c r="R642" s="1">
        <v>0</v>
      </c>
      <c r="S642" s="1">
        <f>MIN($B642)</f>
        <v>0</v>
      </c>
      <c r="T642" s="1">
        <f>MIN($C642)</f>
        <v>0</v>
      </c>
      <c r="U642" s="1">
        <f>MIN($D642)</f>
        <v>0</v>
      </c>
      <c r="V642" s="1">
        <f>MIN($E642)</f>
        <v>0</v>
      </c>
      <c r="W642" s="1">
        <f>MIN($F642)</f>
        <v>0</v>
      </c>
      <c r="X642" s="1">
        <f>MIN($G642)</f>
        <v>0</v>
      </c>
      <c r="Y642" s="1">
        <f>MIN($H642)</f>
        <v>0</v>
      </c>
      <c r="Z642" s="1">
        <f>MIN($I642)</f>
        <v>0</v>
      </c>
      <c r="AA642" s="1">
        <f>MIN($J642)</f>
        <v>0</v>
      </c>
      <c r="AB642" s="1">
        <f>MIN($K642)</f>
        <v>0</v>
      </c>
      <c r="AC642" s="1">
        <f>MIN($M642)</f>
        <v>0</v>
      </c>
      <c r="AD642" s="1">
        <f>MIN($N642)</f>
        <v>0</v>
      </c>
      <c r="AE642" s="1">
        <f>MIN($P642)</f>
        <v>0</v>
      </c>
      <c r="AF642" s="1">
        <f>MIN($Q642)</f>
        <v>0</v>
      </c>
      <c r="AG642" s="1">
        <f>MIN($R642)</f>
        <v>0</v>
      </c>
      <c r="AH642" s="1">
        <f>MEDIAN($B642)</f>
        <v>0</v>
      </c>
      <c r="AI642" s="1">
        <f>MEDIAN($C642)</f>
        <v>0</v>
      </c>
      <c r="AJ642" s="1">
        <f>MEDIAN($D642)</f>
        <v>0</v>
      </c>
      <c r="AK642" s="1">
        <f>MEDIAN($E642)</f>
        <v>0</v>
      </c>
      <c r="AL642" s="1">
        <f>MEDIAN($F642)</f>
        <v>0</v>
      </c>
      <c r="AM642" s="1">
        <f>MEDIAN($G642)</f>
        <v>0</v>
      </c>
      <c r="AN642" s="1">
        <f>MEDIAN($H642)</f>
        <v>0</v>
      </c>
      <c r="AO642" s="1">
        <f>MEDIAN($I642)</f>
        <v>0</v>
      </c>
      <c r="AP642" s="1">
        <f>MEDIAN($J642)</f>
        <v>0</v>
      </c>
      <c r="AQ642" s="1">
        <f>MEDIAN($K642)</f>
        <v>0</v>
      </c>
      <c r="AR642" s="1">
        <f>MEDIAN($M642)</f>
        <v>0</v>
      </c>
      <c r="AS642" s="1">
        <f>MEDIAN($N642)</f>
        <v>0</v>
      </c>
      <c r="AT642" s="1">
        <f>MEDIAN($P642)</f>
        <v>0</v>
      </c>
      <c r="AU642" s="1">
        <f>MEDIAN($Q642)</f>
        <v>0</v>
      </c>
      <c r="AV642" s="1">
        <f>MEDIAN($R642)</f>
        <v>0</v>
      </c>
      <c r="AW642" s="1">
        <f>MAX($B642)</f>
        <v>0</v>
      </c>
      <c r="AX642" s="1">
        <f>MAX($C642)</f>
        <v>0</v>
      </c>
      <c r="AY642" s="1">
        <f>MAX($D642)</f>
        <v>0</v>
      </c>
      <c r="AZ642" s="1">
        <f>MAX($E642)</f>
        <v>0</v>
      </c>
      <c r="BA642" s="1">
        <f>MAX($F642)</f>
        <v>0</v>
      </c>
      <c r="BB642" s="1">
        <f>MAX($G642)</f>
        <v>0</v>
      </c>
      <c r="BC642" s="1">
        <f>MAX($H642)</f>
        <v>0</v>
      </c>
      <c r="BD642" s="1">
        <f>MAX($I642)</f>
        <v>0</v>
      </c>
      <c r="BE642" s="1">
        <f>MAX($J642)</f>
        <v>0</v>
      </c>
      <c r="BF642" s="1">
        <f>MAX($K642)</f>
        <v>0</v>
      </c>
      <c r="BG642" s="1">
        <f>MAX($M642)</f>
        <v>0</v>
      </c>
      <c r="BH642" s="1">
        <f>MAX($N642)</f>
        <v>0</v>
      </c>
      <c r="BI642" s="1">
        <f>MAX($P642)</f>
        <v>0</v>
      </c>
      <c r="BJ642" s="1">
        <f>MAX($Q642)</f>
        <v>0</v>
      </c>
      <c r="BK642" s="1">
        <f>MAX($R642)</f>
        <v>0</v>
      </c>
    </row>
    <row r="643" spans="1:63">
      <c r="A643" s="1" t="s">
        <v>157</v>
      </c>
      <c r="B643" s="1">
        <v>0</v>
      </c>
      <c r="C643" s="1">
        <v>0</v>
      </c>
      <c r="D643" s="1">
        <v>0</v>
      </c>
      <c r="E643" s="1">
        <v>0</v>
      </c>
      <c r="F643" s="1">
        <v>0</v>
      </c>
      <c r="G643" s="1">
        <v>0</v>
      </c>
      <c r="H643" s="1">
        <v>0</v>
      </c>
      <c r="I643" s="1">
        <v>0.019</v>
      </c>
      <c r="J643" s="1">
        <v>3000</v>
      </c>
      <c r="K643" s="1">
        <v>0</v>
      </c>
      <c r="L643" s="1" t="s">
        <v>503</v>
      </c>
      <c r="M643" s="1">
        <v>0</v>
      </c>
      <c r="N643" s="1">
        <v>0</v>
      </c>
      <c r="O643" s="1" t="s">
        <v>507</v>
      </c>
      <c r="P643" s="1">
        <v>1500</v>
      </c>
      <c r="Q643" s="1">
        <v>1</v>
      </c>
      <c r="R643" s="1">
        <v>0</v>
      </c>
      <c r="S643" s="1">
        <f>MIN($B643)</f>
        <v>0</v>
      </c>
      <c r="T643" s="1">
        <f>MIN($C643)</f>
        <v>0</v>
      </c>
      <c r="U643" s="1">
        <f>MIN($D643)</f>
        <v>0</v>
      </c>
      <c r="V643" s="1">
        <f>MIN($E643)</f>
        <v>0</v>
      </c>
      <c r="W643" s="1">
        <f>MIN($F643)</f>
        <v>0</v>
      </c>
      <c r="X643" s="1">
        <f>MIN($G643)</f>
        <v>0</v>
      </c>
      <c r="Y643" s="1">
        <f>MIN($H643)</f>
        <v>0</v>
      </c>
      <c r="Z643" s="1">
        <f>MIN($I643)</f>
        <v>0</v>
      </c>
      <c r="AA643" s="1">
        <f>MIN($J643)</f>
        <v>0</v>
      </c>
      <c r="AB643" s="1">
        <f>MIN($K643)</f>
        <v>0</v>
      </c>
      <c r="AC643" s="1">
        <f>MIN($M643)</f>
        <v>0</v>
      </c>
      <c r="AD643" s="1">
        <f>MIN($N643)</f>
        <v>0</v>
      </c>
      <c r="AE643" s="1">
        <f>MIN($P643)</f>
        <v>0</v>
      </c>
      <c r="AF643" s="1">
        <f>MIN($Q643)</f>
        <v>0</v>
      </c>
      <c r="AG643" s="1">
        <f>MIN($R643)</f>
        <v>0</v>
      </c>
      <c r="AH643" s="1">
        <f>MEDIAN($B643)</f>
        <v>0</v>
      </c>
      <c r="AI643" s="1">
        <f>MEDIAN($C643)</f>
        <v>0</v>
      </c>
      <c r="AJ643" s="1">
        <f>MEDIAN($D643)</f>
        <v>0</v>
      </c>
      <c r="AK643" s="1">
        <f>MEDIAN($E643)</f>
        <v>0</v>
      </c>
      <c r="AL643" s="1">
        <f>MEDIAN($F643)</f>
        <v>0</v>
      </c>
      <c r="AM643" s="1">
        <f>MEDIAN($G643)</f>
        <v>0</v>
      </c>
      <c r="AN643" s="1">
        <f>MEDIAN($H643)</f>
        <v>0</v>
      </c>
      <c r="AO643" s="1">
        <f>MEDIAN($I643)</f>
        <v>0</v>
      </c>
      <c r="AP643" s="1">
        <f>MEDIAN($J643)</f>
        <v>0</v>
      </c>
      <c r="AQ643" s="1">
        <f>MEDIAN($K643)</f>
        <v>0</v>
      </c>
      <c r="AR643" s="1">
        <f>MEDIAN($M643)</f>
        <v>0</v>
      </c>
      <c r="AS643" s="1">
        <f>MEDIAN($N643)</f>
        <v>0</v>
      </c>
      <c r="AT643" s="1">
        <f>MEDIAN($P643)</f>
        <v>0</v>
      </c>
      <c r="AU643" s="1">
        <f>MEDIAN($Q643)</f>
        <v>0</v>
      </c>
      <c r="AV643" s="1">
        <f>MEDIAN($R643)</f>
        <v>0</v>
      </c>
      <c r="AW643" s="1">
        <f>MAX($B643)</f>
        <v>0</v>
      </c>
      <c r="AX643" s="1">
        <f>MAX($C643)</f>
        <v>0</v>
      </c>
      <c r="AY643" s="1">
        <f>MAX($D643)</f>
        <v>0</v>
      </c>
      <c r="AZ643" s="1">
        <f>MAX($E643)</f>
        <v>0</v>
      </c>
      <c r="BA643" s="1">
        <f>MAX($F643)</f>
        <v>0</v>
      </c>
      <c r="BB643" s="1">
        <f>MAX($G643)</f>
        <v>0</v>
      </c>
      <c r="BC643" s="1">
        <f>MAX($H643)</f>
        <v>0</v>
      </c>
      <c r="BD643" s="1">
        <f>MAX($I643)</f>
        <v>0</v>
      </c>
      <c r="BE643" s="1">
        <f>MAX($J643)</f>
        <v>0</v>
      </c>
      <c r="BF643" s="1">
        <f>MAX($K643)</f>
        <v>0</v>
      </c>
      <c r="BG643" s="1">
        <f>MAX($M643)</f>
        <v>0</v>
      </c>
      <c r="BH643" s="1">
        <f>MAX($N643)</f>
        <v>0</v>
      </c>
      <c r="BI643" s="1">
        <f>MAX($P643)</f>
        <v>0</v>
      </c>
      <c r="BJ643" s="1">
        <f>MAX($Q643)</f>
        <v>0</v>
      </c>
      <c r="BK643" s="1">
        <f>MAX($R643)</f>
        <v>0</v>
      </c>
    </row>
    <row r="644" spans="1:63">
      <c r="A644" s="1" t="s">
        <v>158</v>
      </c>
      <c r="B644" s="1">
        <v>0</v>
      </c>
      <c r="C644" s="1">
        <v>0</v>
      </c>
      <c r="D644" s="1">
        <v>0</v>
      </c>
      <c r="E644" s="1">
        <v>0</v>
      </c>
      <c r="F644" s="1">
        <v>0</v>
      </c>
      <c r="G644" s="1">
        <v>0</v>
      </c>
      <c r="H644" s="1">
        <v>0</v>
      </c>
      <c r="I644" s="1">
        <v>0.02</v>
      </c>
      <c r="J644" s="1">
        <v>3000</v>
      </c>
      <c r="K644" s="1">
        <v>0</v>
      </c>
      <c r="L644" s="1" t="s">
        <v>503</v>
      </c>
      <c r="M644" s="1">
        <v>0</v>
      </c>
      <c r="N644" s="1">
        <v>0</v>
      </c>
      <c r="O644" s="1" t="s">
        <v>507</v>
      </c>
      <c r="P644" s="1">
        <v>1500</v>
      </c>
      <c r="Q644" s="1">
        <v>1</v>
      </c>
      <c r="R644" s="1">
        <v>0</v>
      </c>
      <c r="S644" s="1">
        <f>MIN($B644)</f>
        <v>0</v>
      </c>
      <c r="T644" s="1">
        <f>MIN($C644)</f>
        <v>0</v>
      </c>
      <c r="U644" s="1">
        <f>MIN($D644)</f>
        <v>0</v>
      </c>
      <c r="V644" s="1">
        <f>MIN($E644)</f>
        <v>0</v>
      </c>
      <c r="W644" s="1">
        <f>MIN($F644)</f>
        <v>0</v>
      </c>
      <c r="X644" s="1">
        <f>MIN($G644)</f>
        <v>0</v>
      </c>
      <c r="Y644" s="1">
        <f>MIN($H644)</f>
        <v>0</v>
      </c>
      <c r="Z644" s="1">
        <f>MIN($I644)</f>
        <v>0</v>
      </c>
      <c r="AA644" s="1">
        <f>MIN($J644)</f>
        <v>0</v>
      </c>
      <c r="AB644" s="1">
        <f>MIN($K644)</f>
        <v>0</v>
      </c>
      <c r="AC644" s="1">
        <f>MIN($M644)</f>
        <v>0</v>
      </c>
      <c r="AD644" s="1">
        <f>MIN($N644)</f>
        <v>0</v>
      </c>
      <c r="AE644" s="1">
        <f>MIN($P644)</f>
        <v>0</v>
      </c>
      <c r="AF644" s="1">
        <f>MIN($Q644)</f>
        <v>0</v>
      </c>
      <c r="AG644" s="1">
        <f>MIN($R644)</f>
        <v>0</v>
      </c>
      <c r="AH644" s="1">
        <f>MEDIAN($B644)</f>
        <v>0</v>
      </c>
      <c r="AI644" s="1">
        <f>MEDIAN($C644)</f>
        <v>0</v>
      </c>
      <c r="AJ644" s="1">
        <f>MEDIAN($D644)</f>
        <v>0</v>
      </c>
      <c r="AK644" s="1">
        <f>MEDIAN($E644)</f>
        <v>0</v>
      </c>
      <c r="AL644" s="1">
        <f>MEDIAN($F644)</f>
        <v>0</v>
      </c>
      <c r="AM644" s="1">
        <f>MEDIAN($G644)</f>
        <v>0</v>
      </c>
      <c r="AN644" s="1">
        <f>MEDIAN($H644)</f>
        <v>0</v>
      </c>
      <c r="AO644" s="1">
        <f>MEDIAN($I644)</f>
        <v>0</v>
      </c>
      <c r="AP644" s="1">
        <f>MEDIAN($J644)</f>
        <v>0</v>
      </c>
      <c r="AQ644" s="1">
        <f>MEDIAN($K644)</f>
        <v>0</v>
      </c>
      <c r="AR644" s="1">
        <f>MEDIAN($M644)</f>
        <v>0</v>
      </c>
      <c r="AS644" s="1">
        <f>MEDIAN($N644)</f>
        <v>0</v>
      </c>
      <c r="AT644" s="1">
        <f>MEDIAN($P644)</f>
        <v>0</v>
      </c>
      <c r="AU644" s="1">
        <f>MEDIAN($Q644)</f>
        <v>0</v>
      </c>
      <c r="AV644" s="1">
        <f>MEDIAN($R644)</f>
        <v>0</v>
      </c>
      <c r="AW644" s="1">
        <f>MAX($B644)</f>
        <v>0</v>
      </c>
      <c r="AX644" s="1">
        <f>MAX($C644)</f>
        <v>0</v>
      </c>
      <c r="AY644" s="1">
        <f>MAX($D644)</f>
        <v>0</v>
      </c>
      <c r="AZ644" s="1">
        <f>MAX($E644)</f>
        <v>0</v>
      </c>
      <c r="BA644" s="1">
        <f>MAX($F644)</f>
        <v>0</v>
      </c>
      <c r="BB644" s="1">
        <f>MAX($G644)</f>
        <v>0</v>
      </c>
      <c r="BC644" s="1">
        <f>MAX($H644)</f>
        <v>0</v>
      </c>
      <c r="BD644" s="1">
        <f>MAX($I644)</f>
        <v>0</v>
      </c>
      <c r="BE644" s="1">
        <f>MAX($J644)</f>
        <v>0</v>
      </c>
      <c r="BF644" s="1">
        <f>MAX($K644)</f>
        <v>0</v>
      </c>
      <c r="BG644" s="1">
        <f>MAX($M644)</f>
        <v>0</v>
      </c>
      <c r="BH644" s="1">
        <f>MAX($N644)</f>
        <v>0</v>
      </c>
      <c r="BI644" s="1">
        <f>MAX($P644)</f>
        <v>0</v>
      </c>
      <c r="BJ644" s="1">
        <f>MAX($Q644)</f>
        <v>0</v>
      </c>
      <c r="BK644" s="1">
        <f>MAX($R644)</f>
        <v>0</v>
      </c>
    </row>
    <row r="645" spans="1:63">
      <c r="A645" s="1" t="s">
        <v>159</v>
      </c>
      <c r="B645" s="1">
        <v>0</v>
      </c>
      <c r="C645" s="1">
        <v>0</v>
      </c>
      <c r="D645" s="1">
        <v>0</v>
      </c>
      <c r="E645" s="1">
        <v>0</v>
      </c>
      <c r="F645" s="1">
        <v>0</v>
      </c>
      <c r="G645" s="1">
        <v>0</v>
      </c>
      <c r="H645" s="1">
        <v>0</v>
      </c>
      <c r="I645" s="1">
        <v>0.019</v>
      </c>
      <c r="J645" s="1">
        <v>3000</v>
      </c>
      <c r="K645" s="1">
        <v>0</v>
      </c>
      <c r="L645" s="1" t="s">
        <v>503</v>
      </c>
      <c r="M645" s="1">
        <v>0</v>
      </c>
      <c r="N645" s="1">
        <v>0</v>
      </c>
      <c r="O645" s="1" t="s">
        <v>507</v>
      </c>
      <c r="P645" s="1">
        <v>1500</v>
      </c>
      <c r="Q645" s="1">
        <v>1</v>
      </c>
      <c r="R645" s="1">
        <v>0</v>
      </c>
      <c r="S645" s="1">
        <f>MIN($B645)</f>
        <v>0</v>
      </c>
      <c r="T645" s="1">
        <f>MIN($C645)</f>
        <v>0</v>
      </c>
      <c r="U645" s="1">
        <f>MIN($D645)</f>
        <v>0</v>
      </c>
      <c r="V645" s="1">
        <f>MIN($E645)</f>
        <v>0</v>
      </c>
      <c r="W645" s="1">
        <f>MIN($F645)</f>
        <v>0</v>
      </c>
      <c r="X645" s="1">
        <f>MIN($G645)</f>
        <v>0</v>
      </c>
      <c r="Y645" s="1">
        <f>MIN($H645)</f>
        <v>0</v>
      </c>
      <c r="Z645" s="1">
        <f>MIN($I645)</f>
        <v>0</v>
      </c>
      <c r="AA645" s="1">
        <f>MIN($J645)</f>
        <v>0</v>
      </c>
      <c r="AB645" s="1">
        <f>MIN($K645)</f>
        <v>0</v>
      </c>
      <c r="AC645" s="1">
        <f>MIN($M645)</f>
        <v>0</v>
      </c>
      <c r="AD645" s="1">
        <f>MIN($N645)</f>
        <v>0</v>
      </c>
      <c r="AE645" s="1">
        <f>MIN($P645)</f>
        <v>0</v>
      </c>
      <c r="AF645" s="1">
        <f>MIN($Q645)</f>
        <v>0</v>
      </c>
      <c r="AG645" s="1">
        <f>MIN($R645)</f>
        <v>0</v>
      </c>
      <c r="AH645" s="1">
        <f>MEDIAN($B645)</f>
        <v>0</v>
      </c>
      <c r="AI645" s="1">
        <f>MEDIAN($C645)</f>
        <v>0</v>
      </c>
      <c r="AJ645" s="1">
        <f>MEDIAN($D645)</f>
        <v>0</v>
      </c>
      <c r="AK645" s="1">
        <f>MEDIAN($E645)</f>
        <v>0</v>
      </c>
      <c r="AL645" s="1">
        <f>MEDIAN($F645)</f>
        <v>0</v>
      </c>
      <c r="AM645" s="1">
        <f>MEDIAN($G645)</f>
        <v>0</v>
      </c>
      <c r="AN645" s="1">
        <f>MEDIAN($H645)</f>
        <v>0</v>
      </c>
      <c r="AO645" s="1">
        <f>MEDIAN($I645)</f>
        <v>0</v>
      </c>
      <c r="AP645" s="1">
        <f>MEDIAN($J645)</f>
        <v>0</v>
      </c>
      <c r="AQ645" s="1">
        <f>MEDIAN($K645)</f>
        <v>0</v>
      </c>
      <c r="AR645" s="1">
        <f>MEDIAN($M645)</f>
        <v>0</v>
      </c>
      <c r="AS645" s="1">
        <f>MEDIAN($N645)</f>
        <v>0</v>
      </c>
      <c r="AT645" s="1">
        <f>MEDIAN($P645)</f>
        <v>0</v>
      </c>
      <c r="AU645" s="1">
        <f>MEDIAN($Q645)</f>
        <v>0</v>
      </c>
      <c r="AV645" s="1">
        <f>MEDIAN($R645)</f>
        <v>0</v>
      </c>
      <c r="AW645" s="1">
        <f>MAX($B645)</f>
        <v>0</v>
      </c>
      <c r="AX645" s="1">
        <f>MAX($C645)</f>
        <v>0</v>
      </c>
      <c r="AY645" s="1">
        <f>MAX($D645)</f>
        <v>0</v>
      </c>
      <c r="AZ645" s="1">
        <f>MAX($E645)</f>
        <v>0</v>
      </c>
      <c r="BA645" s="1">
        <f>MAX($F645)</f>
        <v>0</v>
      </c>
      <c r="BB645" s="1">
        <f>MAX($G645)</f>
        <v>0</v>
      </c>
      <c r="BC645" s="1">
        <f>MAX($H645)</f>
        <v>0</v>
      </c>
      <c r="BD645" s="1">
        <f>MAX($I645)</f>
        <v>0</v>
      </c>
      <c r="BE645" s="1">
        <f>MAX($J645)</f>
        <v>0</v>
      </c>
      <c r="BF645" s="1">
        <f>MAX($K645)</f>
        <v>0</v>
      </c>
      <c r="BG645" s="1">
        <f>MAX($M645)</f>
        <v>0</v>
      </c>
      <c r="BH645" s="1">
        <f>MAX($N645)</f>
        <v>0</v>
      </c>
      <c r="BI645" s="1">
        <f>MAX($P645)</f>
        <v>0</v>
      </c>
      <c r="BJ645" s="1">
        <f>MAX($Q645)</f>
        <v>0</v>
      </c>
      <c r="BK645" s="1">
        <f>MAX($R645)</f>
        <v>0</v>
      </c>
    </row>
    <row r="646" spans="1:63">
      <c r="A646" s="1" t="s">
        <v>160</v>
      </c>
      <c r="B646" s="1">
        <v>0</v>
      </c>
      <c r="C646" s="1">
        <v>0</v>
      </c>
      <c r="D646" s="1">
        <v>0</v>
      </c>
      <c r="E646" s="1">
        <v>0</v>
      </c>
      <c r="F646" s="1">
        <v>0</v>
      </c>
      <c r="G646" s="1">
        <v>0</v>
      </c>
      <c r="H646" s="1">
        <v>0</v>
      </c>
      <c r="I646" s="1">
        <v>0.019</v>
      </c>
      <c r="J646" s="1">
        <v>3000</v>
      </c>
      <c r="K646" s="1">
        <v>0</v>
      </c>
      <c r="L646" s="1" t="s">
        <v>503</v>
      </c>
      <c r="M646" s="1">
        <v>0</v>
      </c>
      <c r="N646" s="1">
        <v>0</v>
      </c>
      <c r="O646" s="1" t="s">
        <v>507</v>
      </c>
      <c r="P646" s="1">
        <v>1500</v>
      </c>
      <c r="Q646" s="1">
        <v>1</v>
      </c>
      <c r="R646" s="1">
        <v>0</v>
      </c>
      <c r="S646" s="1">
        <f>MIN($B646)</f>
        <v>0</v>
      </c>
      <c r="T646" s="1">
        <f>MIN($C646)</f>
        <v>0</v>
      </c>
      <c r="U646" s="1">
        <f>MIN($D646)</f>
        <v>0</v>
      </c>
      <c r="V646" s="1">
        <f>MIN($E646)</f>
        <v>0</v>
      </c>
      <c r="W646" s="1">
        <f>MIN($F646)</f>
        <v>0</v>
      </c>
      <c r="X646" s="1">
        <f>MIN($G646)</f>
        <v>0</v>
      </c>
      <c r="Y646" s="1">
        <f>MIN($H646)</f>
        <v>0</v>
      </c>
      <c r="Z646" s="1">
        <f>MIN($I646)</f>
        <v>0</v>
      </c>
      <c r="AA646" s="1">
        <f>MIN($J646)</f>
        <v>0</v>
      </c>
      <c r="AB646" s="1">
        <f>MIN($K646)</f>
        <v>0</v>
      </c>
      <c r="AC646" s="1">
        <f>MIN($M646)</f>
        <v>0</v>
      </c>
      <c r="AD646" s="1">
        <f>MIN($N646)</f>
        <v>0</v>
      </c>
      <c r="AE646" s="1">
        <f>MIN($P646)</f>
        <v>0</v>
      </c>
      <c r="AF646" s="1">
        <f>MIN($Q646)</f>
        <v>0</v>
      </c>
      <c r="AG646" s="1">
        <f>MIN($R646)</f>
        <v>0</v>
      </c>
      <c r="AH646" s="1">
        <f>MEDIAN($B646)</f>
        <v>0</v>
      </c>
      <c r="AI646" s="1">
        <f>MEDIAN($C646)</f>
        <v>0</v>
      </c>
      <c r="AJ646" s="1">
        <f>MEDIAN($D646)</f>
        <v>0</v>
      </c>
      <c r="AK646" s="1">
        <f>MEDIAN($E646)</f>
        <v>0</v>
      </c>
      <c r="AL646" s="1">
        <f>MEDIAN($F646)</f>
        <v>0</v>
      </c>
      <c r="AM646" s="1">
        <f>MEDIAN($G646)</f>
        <v>0</v>
      </c>
      <c r="AN646" s="1">
        <f>MEDIAN($H646)</f>
        <v>0</v>
      </c>
      <c r="AO646" s="1">
        <f>MEDIAN($I646)</f>
        <v>0</v>
      </c>
      <c r="AP646" s="1">
        <f>MEDIAN($J646)</f>
        <v>0</v>
      </c>
      <c r="AQ646" s="1">
        <f>MEDIAN($K646)</f>
        <v>0</v>
      </c>
      <c r="AR646" s="1">
        <f>MEDIAN($M646)</f>
        <v>0</v>
      </c>
      <c r="AS646" s="1">
        <f>MEDIAN($N646)</f>
        <v>0</v>
      </c>
      <c r="AT646" s="1">
        <f>MEDIAN($P646)</f>
        <v>0</v>
      </c>
      <c r="AU646" s="1">
        <f>MEDIAN($Q646)</f>
        <v>0</v>
      </c>
      <c r="AV646" s="1">
        <f>MEDIAN($R646)</f>
        <v>0</v>
      </c>
      <c r="AW646" s="1">
        <f>MAX($B646)</f>
        <v>0</v>
      </c>
      <c r="AX646" s="1">
        <f>MAX($C646)</f>
        <v>0</v>
      </c>
      <c r="AY646" s="1">
        <f>MAX($D646)</f>
        <v>0</v>
      </c>
      <c r="AZ646" s="1">
        <f>MAX($E646)</f>
        <v>0</v>
      </c>
      <c r="BA646" s="1">
        <f>MAX($F646)</f>
        <v>0</v>
      </c>
      <c r="BB646" s="1">
        <f>MAX($G646)</f>
        <v>0</v>
      </c>
      <c r="BC646" s="1">
        <f>MAX($H646)</f>
        <v>0</v>
      </c>
      <c r="BD646" s="1">
        <f>MAX($I646)</f>
        <v>0</v>
      </c>
      <c r="BE646" s="1">
        <f>MAX($J646)</f>
        <v>0</v>
      </c>
      <c r="BF646" s="1">
        <f>MAX($K646)</f>
        <v>0</v>
      </c>
      <c r="BG646" s="1">
        <f>MAX($M646)</f>
        <v>0</v>
      </c>
      <c r="BH646" s="1">
        <f>MAX($N646)</f>
        <v>0</v>
      </c>
      <c r="BI646" s="1">
        <f>MAX($P646)</f>
        <v>0</v>
      </c>
      <c r="BJ646" s="1">
        <f>MAX($Q646)</f>
        <v>0</v>
      </c>
      <c r="BK646" s="1">
        <f>MAX($R646)</f>
        <v>0</v>
      </c>
    </row>
    <row r="647" spans="1:63">
      <c r="A647" s="1" t="s">
        <v>161</v>
      </c>
      <c r="B647" s="1">
        <v>0</v>
      </c>
      <c r="C647" s="1">
        <v>0</v>
      </c>
      <c r="D647" s="1">
        <v>0</v>
      </c>
      <c r="E647" s="1">
        <v>0</v>
      </c>
      <c r="F647" s="1">
        <v>0</v>
      </c>
      <c r="G647" s="1">
        <v>0</v>
      </c>
      <c r="H647" s="1">
        <v>0</v>
      </c>
      <c r="I647" s="1">
        <v>0.019</v>
      </c>
      <c r="J647" s="1">
        <v>3000</v>
      </c>
      <c r="K647" s="1">
        <v>0</v>
      </c>
      <c r="L647" s="1" t="s">
        <v>503</v>
      </c>
      <c r="M647" s="1">
        <v>0</v>
      </c>
      <c r="N647" s="1">
        <v>0</v>
      </c>
      <c r="O647" s="1" t="s">
        <v>507</v>
      </c>
      <c r="P647" s="1">
        <v>1500</v>
      </c>
      <c r="Q647" s="1">
        <v>1</v>
      </c>
      <c r="R647" s="1">
        <v>0</v>
      </c>
      <c r="S647" s="1">
        <f>MIN($B647)</f>
        <v>0</v>
      </c>
      <c r="T647" s="1">
        <f>MIN($C647)</f>
        <v>0</v>
      </c>
      <c r="U647" s="1">
        <f>MIN($D647)</f>
        <v>0</v>
      </c>
      <c r="V647" s="1">
        <f>MIN($E647)</f>
        <v>0</v>
      </c>
      <c r="W647" s="1">
        <f>MIN($F647)</f>
        <v>0</v>
      </c>
      <c r="X647" s="1">
        <f>MIN($G647)</f>
        <v>0</v>
      </c>
      <c r="Y647" s="1">
        <f>MIN($H647)</f>
        <v>0</v>
      </c>
      <c r="Z647" s="1">
        <f>MIN($I647)</f>
        <v>0</v>
      </c>
      <c r="AA647" s="1">
        <f>MIN($J647)</f>
        <v>0</v>
      </c>
      <c r="AB647" s="1">
        <f>MIN($K647)</f>
        <v>0</v>
      </c>
      <c r="AC647" s="1">
        <f>MIN($M647)</f>
        <v>0</v>
      </c>
      <c r="AD647" s="1">
        <f>MIN($N647)</f>
        <v>0</v>
      </c>
      <c r="AE647" s="1">
        <f>MIN($P647)</f>
        <v>0</v>
      </c>
      <c r="AF647" s="1">
        <f>MIN($Q647)</f>
        <v>0</v>
      </c>
      <c r="AG647" s="1">
        <f>MIN($R647)</f>
        <v>0</v>
      </c>
      <c r="AH647" s="1">
        <f>MEDIAN($B647)</f>
        <v>0</v>
      </c>
      <c r="AI647" s="1">
        <f>MEDIAN($C647)</f>
        <v>0</v>
      </c>
      <c r="AJ647" s="1">
        <f>MEDIAN($D647)</f>
        <v>0</v>
      </c>
      <c r="AK647" s="1">
        <f>MEDIAN($E647)</f>
        <v>0</v>
      </c>
      <c r="AL647" s="1">
        <f>MEDIAN($F647)</f>
        <v>0</v>
      </c>
      <c r="AM647" s="1">
        <f>MEDIAN($G647)</f>
        <v>0</v>
      </c>
      <c r="AN647" s="1">
        <f>MEDIAN($H647)</f>
        <v>0</v>
      </c>
      <c r="AO647" s="1">
        <f>MEDIAN($I647)</f>
        <v>0</v>
      </c>
      <c r="AP647" s="1">
        <f>MEDIAN($J647)</f>
        <v>0</v>
      </c>
      <c r="AQ647" s="1">
        <f>MEDIAN($K647)</f>
        <v>0</v>
      </c>
      <c r="AR647" s="1">
        <f>MEDIAN($M647)</f>
        <v>0</v>
      </c>
      <c r="AS647" s="1">
        <f>MEDIAN($N647)</f>
        <v>0</v>
      </c>
      <c r="AT647" s="1">
        <f>MEDIAN($P647)</f>
        <v>0</v>
      </c>
      <c r="AU647" s="1">
        <f>MEDIAN($Q647)</f>
        <v>0</v>
      </c>
      <c r="AV647" s="1">
        <f>MEDIAN($R647)</f>
        <v>0</v>
      </c>
      <c r="AW647" s="1">
        <f>MAX($B647)</f>
        <v>0</v>
      </c>
      <c r="AX647" s="1">
        <f>MAX($C647)</f>
        <v>0</v>
      </c>
      <c r="AY647" s="1">
        <f>MAX($D647)</f>
        <v>0</v>
      </c>
      <c r="AZ647" s="1">
        <f>MAX($E647)</f>
        <v>0</v>
      </c>
      <c r="BA647" s="1">
        <f>MAX($F647)</f>
        <v>0</v>
      </c>
      <c r="BB647" s="1">
        <f>MAX($G647)</f>
        <v>0</v>
      </c>
      <c r="BC647" s="1">
        <f>MAX($H647)</f>
        <v>0</v>
      </c>
      <c r="BD647" s="1">
        <f>MAX($I647)</f>
        <v>0</v>
      </c>
      <c r="BE647" s="1">
        <f>MAX($J647)</f>
        <v>0</v>
      </c>
      <c r="BF647" s="1">
        <f>MAX($K647)</f>
        <v>0</v>
      </c>
      <c r="BG647" s="1">
        <f>MAX($M647)</f>
        <v>0</v>
      </c>
      <c r="BH647" s="1">
        <f>MAX($N647)</f>
        <v>0</v>
      </c>
      <c r="BI647" s="1">
        <f>MAX($P647)</f>
        <v>0</v>
      </c>
      <c r="BJ647" s="1">
        <f>MAX($Q647)</f>
        <v>0</v>
      </c>
      <c r="BK647" s="1">
        <f>MAX($R647)</f>
        <v>0</v>
      </c>
    </row>
    <row r="648" spans="1:63">
      <c r="A648" s="1" t="s">
        <v>162</v>
      </c>
      <c r="B648" s="1">
        <v>0</v>
      </c>
      <c r="C648" s="1">
        <v>0</v>
      </c>
      <c r="D648" s="1">
        <v>0</v>
      </c>
      <c r="E648" s="1">
        <v>0</v>
      </c>
      <c r="F648" s="1">
        <v>0</v>
      </c>
      <c r="G648" s="1">
        <v>0</v>
      </c>
      <c r="H648" s="1">
        <v>0</v>
      </c>
      <c r="I648" s="1">
        <v>0.019</v>
      </c>
      <c r="J648" s="1">
        <v>3000</v>
      </c>
      <c r="K648" s="1">
        <v>0</v>
      </c>
      <c r="L648" s="1" t="s">
        <v>503</v>
      </c>
      <c r="M648" s="1">
        <v>0</v>
      </c>
      <c r="N648" s="1">
        <v>0</v>
      </c>
      <c r="O648" s="1" t="s">
        <v>507</v>
      </c>
      <c r="P648" s="1">
        <v>1500</v>
      </c>
      <c r="Q648" s="1">
        <v>1</v>
      </c>
      <c r="R648" s="1">
        <v>0</v>
      </c>
      <c r="S648" s="1">
        <f>MIN($B648)</f>
        <v>0</v>
      </c>
      <c r="T648" s="1">
        <f>MIN($C648)</f>
        <v>0</v>
      </c>
      <c r="U648" s="1">
        <f>MIN($D648)</f>
        <v>0</v>
      </c>
      <c r="V648" s="1">
        <f>MIN($E648)</f>
        <v>0</v>
      </c>
      <c r="W648" s="1">
        <f>MIN($F648)</f>
        <v>0</v>
      </c>
      <c r="X648" s="1">
        <f>MIN($G648)</f>
        <v>0</v>
      </c>
      <c r="Y648" s="1">
        <f>MIN($H648)</f>
        <v>0</v>
      </c>
      <c r="Z648" s="1">
        <f>MIN($I648)</f>
        <v>0</v>
      </c>
      <c r="AA648" s="1">
        <f>MIN($J648)</f>
        <v>0</v>
      </c>
      <c r="AB648" s="1">
        <f>MIN($K648)</f>
        <v>0</v>
      </c>
      <c r="AC648" s="1">
        <f>MIN($M648)</f>
        <v>0</v>
      </c>
      <c r="AD648" s="1">
        <f>MIN($N648)</f>
        <v>0</v>
      </c>
      <c r="AE648" s="1">
        <f>MIN($P648)</f>
        <v>0</v>
      </c>
      <c r="AF648" s="1">
        <f>MIN($Q648)</f>
        <v>0</v>
      </c>
      <c r="AG648" s="1">
        <f>MIN($R648)</f>
        <v>0</v>
      </c>
      <c r="AH648" s="1">
        <f>MEDIAN($B648)</f>
        <v>0</v>
      </c>
      <c r="AI648" s="1">
        <f>MEDIAN($C648)</f>
        <v>0</v>
      </c>
      <c r="AJ648" s="1">
        <f>MEDIAN($D648)</f>
        <v>0</v>
      </c>
      <c r="AK648" s="1">
        <f>MEDIAN($E648)</f>
        <v>0</v>
      </c>
      <c r="AL648" s="1">
        <f>MEDIAN($F648)</f>
        <v>0</v>
      </c>
      <c r="AM648" s="1">
        <f>MEDIAN($G648)</f>
        <v>0</v>
      </c>
      <c r="AN648" s="1">
        <f>MEDIAN($H648)</f>
        <v>0</v>
      </c>
      <c r="AO648" s="1">
        <f>MEDIAN($I648)</f>
        <v>0</v>
      </c>
      <c r="AP648" s="1">
        <f>MEDIAN($J648)</f>
        <v>0</v>
      </c>
      <c r="AQ648" s="1">
        <f>MEDIAN($K648)</f>
        <v>0</v>
      </c>
      <c r="AR648" s="1">
        <f>MEDIAN($M648)</f>
        <v>0</v>
      </c>
      <c r="AS648" s="1">
        <f>MEDIAN($N648)</f>
        <v>0</v>
      </c>
      <c r="AT648" s="1">
        <f>MEDIAN($P648)</f>
        <v>0</v>
      </c>
      <c r="AU648" s="1">
        <f>MEDIAN($Q648)</f>
        <v>0</v>
      </c>
      <c r="AV648" s="1">
        <f>MEDIAN($R648)</f>
        <v>0</v>
      </c>
      <c r="AW648" s="1">
        <f>MAX($B648)</f>
        <v>0</v>
      </c>
      <c r="AX648" s="1">
        <f>MAX($C648)</f>
        <v>0</v>
      </c>
      <c r="AY648" s="1">
        <f>MAX($D648)</f>
        <v>0</v>
      </c>
      <c r="AZ648" s="1">
        <f>MAX($E648)</f>
        <v>0</v>
      </c>
      <c r="BA648" s="1">
        <f>MAX($F648)</f>
        <v>0</v>
      </c>
      <c r="BB648" s="1">
        <f>MAX($G648)</f>
        <v>0</v>
      </c>
      <c r="BC648" s="1">
        <f>MAX($H648)</f>
        <v>0</v>
      </c>
      <c r="BD648" s="1">
        <f>MAX($I648)</f>
        <v>0</v>
      </c>
      <c r="BE648" s="1">
        <f>MAX($J648)</f>
        <v>0</v>
      </c>
      <c r="BF648" s="1">
        <f>MAX($K648)</f>
        <v>0</v>
      </c>
      <c r="BG648" s="1">
        <f>MAX($M648)</f>
        <v>0</v>
      </c>
      <c r="BH648" s="1">
        <f>MAX($N648)</f>
        <v>0</v>
      </c>
      <c r="BI648" s="1">
        <f>MAX($P648)</f>
        <v>0</v>
      </c>
      <c r="BJ648" s="1">
        <f>MAX($Q648)</f>
        <v>0</v>
      </c>
      <c r="BK648" s="1">
        <f>MAX($R648)</f>
        <v>0</v>
      </c>
    </row>
    <row r="649" spans="1:63">
      <c r="A649" s="1" t="s">
        <v>163</v>
      </c>
      <c r="B649" s="1">
        <v>0</v>
      </c>
      <c r="C649" s="1">
        <v>0</v>
      </c>
      <c r="D649" s="1">
        <v>0</v>
      </c>
      <c r="E649" s="1">
        <v>0</v>
      </c>
      <c r="F649" s="1">
        <v>0</v>
      </c>
      <c r="G649" s="1">
        <v>0</v>
      </c>
      <c r="H649" s="1">
        <v>0</v>
      </c>
      <c r="I649" s="1">
        <v>0.019</v>
      </c>
      <c r="J649" s="1">
        <v>3000</v>
      </c>
      <c r="K649" s="1">
        <v>0</v>
      </c>
      <c r="L649" s="1" t="s">
        <v>503</v>
      </c>
      <c r="M649" s="1">
        <v>0</v>
      </c>
      <c r="N649" s="1">
        <v>0</v>
      </c>
      <c r="O649" s="1" t="s">
        <v>507</v>
      </c>
      <c r="P649" s="1">
        <v>1500</v>
      </c>
      <c r="Q649" s="1">
        <v>1</v>
      </c>
      <c r="R649" s="1">
        <v>0</v>
      </c>
      <c r="S649" s="1">
        <f>MIN($B649)</f>
        <v>0</v>
      </c>
      <c r="T649" s="1">
        <f>MIN($C649)</f>
        <v>0</v>
      </c>
      <c r="U649" s="1">
        <f>MIN($D649)</f>
        <v>0</v>
      </c>
      <c r="V649" s="1">
        <f>MIN($E649)</f>
        <v>0</v>
      </c>
      <c r="W649" s="1">
        <f>MIN($F649)</f>
        <v>0</v>
      </c>
      <c r="X649" s="1">
        <f>MIN($G649)</f>
        <v>0</v>
      </c>
      <c r="Y649" s="1">
        <f>MIN($H649)</f>
        <v>0</v>
      </c>
      <c r="Z649" s="1">
        <f>MIN($I649)</f>
        <v>0</v>
      </c>
      <c r="AA649" s="1">
        <f>MIN($J649)</f>
        <v>0</v>
      </c>
      <c r="AB649" s="1">
        <f>MIN($K649)</f>
        <v>0</v>
      </c>
      <c r="AC649" s="1">
        <f>MIN($M649)</f>
        <v>0</v>
      </c>
      <c r="AD649" s="1">
        <f>MIN($N649)</f>
        <v>0</v>
      </c>
      <c r="AE649" s="1">
        <f>MIN($P649)</f>
        <v>0</v>
      </c>
      <c r="AF649" s="1">
        <f>MIN($Q649)</f>
        <v>0</v>
      </c>
      <c r="AG649" s="1">
        <f>MIN($R649)</f>
        <v>0</v>
      </c>
      <c r="AH649" s="1">
        <f>MEDIAN($B649)</f>
        <v>0</v>
      </c>
      <c r="AI649" s="1">
        <f>MEDIAN($C649)</f>
        <v>0</v>
      </c>
      <c r="AJ649" s="1">
        <f>MEDIAN($D649)</f>
        <v>0</v>
      </c>
      <c r="AK649" s="1">
        <f>MEDIAN($E649)</f>
        <v>0</v>
      </c>
      <c r="AL649" s="1">
        <f>MEDIAN($F649)</f>
        <v>0</v>
      </c>
      <c r="AM649" s="1">
        <f>MEDIAN($G649)</f>
        <v>0</v>
      </c>
      <c r="AN649" s="1">
        <f>MEDIAN($H649)</f>
        <v>0</v>
      </c>
      <c r="AO649" s="1">
        <f>MEDIAN($I649)</f>
        <v>0</v>
      </c>
      <c r="AP649" s="1">
        <f>MEDIAN($J649)</f>
        <v>0</v>
      </c>
      <c r="AQ649" s="1">
        <f>MEDIAN($K649)</f>
        <v>0</v>
      </c>
      <c r="AR649" s="1">
        <f>MEDIAN($M649)</f>
        <v>0</v>
      </c>
      <c r="AS649" s="1">
        <f>MEDIAN($N649)</f>
        <v>0</v>
      </c>
      <c r="AT649" s="1">
        <f>MEDIAN($P649)</f>
        <v>0</v>
      </c>
      <c r="AU649" s="1">
        <f>MEDIAN($Q649)</f>
        <v>0</v>
      </c>
      <c r="AV649" s="1">
        <f>MEDIAN($R649)</f>
        <v>0</v>
      </c>
      <c r="AW649" s="1">
        <f>MAX($B649)</f>
        <v>0</v>
      </c>
      <c r="AX649" s="1">
        <f>MAX($C649)</f>
        <v>0</v>
      </c>
      <c r="AY649" s="1">
        <f>MAX($D649)</f>
        <v>0</v>
      </c>
      <c r="AZ649" s="1">
        <f>MAX($E649)</f>
        <v>0</v>
      </c>
      <c r="BA649" s="1">
        <f>MAX($F649)</f>
        <v>0</v>
      </c>
      <c r="BB649" s="1">
        <f>MAX($G649)</f>
        <v>0</v>
      </c>
      <c r="BC649" s="1">
        <f>MAX($H649)</f>
        <v>0</v>
      </c>
      <c r="BD649" s="1">
        <f>MAX($I649)</f>
        <v>0</v>
      </c>
      <c r="BE649" s="1">
        <f>MAX($J649)</f>
        <v>0</v>
      </c>
      <c r="BF649" s="1">
        <f>MAX($K649)</f>
        <v>0</v>
      </c>
      <c r="BG649" s="1">
        <f>MAX($M649)</f>
        <v>0</v>
      </c>
      <c r="BH649" s="1">
        <f>MAX($N649)</f>
        <v>0</v>
      </c>
      <c r="BI649" s="1">
        <f>MAX($P649)</f>
        <v>0</v>
      </c>
      <c r="BJ649" s="1">
        <f>MAX($Q649)</f>
        <v>0</v>
      </c>
      <c r="BK649" s="1">
        <f>MAX($R649)</f>
        <v>0</v>
      </c>
    </row>
    <row r="650" spans="1:63">
      <c r="A650" s="1" t="s">
        <v>164</v>
      </c>
      <c r="B650" s="1">
        <v>0</v>
      </c>
      <c r="C650" s="1">
        <v>0</v>
      </c>
      <c r="D650" s="1">
        <v>0</v>
      </c>
      <c r="E650" s="1">
        <v>0</v>
      </c>
      <c r="F650" s="1">
        <v>0</v>
      </c>
      <c r="G650" s="1">
        <v>0</v>
      </c>
      <c r="H650" s="1">
        <v>0</v>
      </c>
      <c r="I650" s="1">
        <v>0.019</v>
      </c>
      <c r="J650" s="1">
        <v>3000</v>
      </c>
      <c r="K650" s="1">
        <v>0</v>
      </c>
      <c r="L650" s="1" t="s">
        <v>503</v>
      </c>
      <c r="M650" s="1">
        <v>0</v>
      </c>
      <c r="N650" s="1">
        <v>0</v>
      </c>
      <c r="O650" s="1" t="s">
        <v>507</v>
      </c>
      <c r="P650" s="1">
        <v>1500</v>
      </c>
      <c r="Q650" s="1">
        <v>1</v>
      </c>
      <c r="R650" s="1">
        <v>0</v>
      </c>
      <c r="S650" s="1">
        <f>MIN($B650)</f>
        <v>0</v>
      </c>
      <c r="T650" s="1">
        <f>MIN($C650)</f>
        <v>0</v>
      </c>
      <c r="U650" s="1">
        <f>MIN($D650)</f>
        <v>0</v>
      </c>
      <c r="V650" s="1">
        <f>MIN($E650)</f>
        <v>0</v>
      </c>
      <c r="W650" s="1">
        <f>MIN($F650)</f>
        <v>0</v>
      </c>
      <c r="X650" s="1">
        <f>MIN($G650)</f>
        <v>0</v>
      </c>
      <c r="Y650" s="1">
        <f>MIN($H650)</f>
        <v>0</v>
      </c>
      <c r="Z650" s="1">
        <f>MIN($I650)</f>
        <v>0</v>
      </c>
      <c r="AA650" s="1">
        <f>MIN($J650)</f>
        <v>0</v>
      </c>
      <c r="AB650" s="1">
        <f>MIN($K650)</f>
        <v>0</v>
      </c>
      <c r="AC650" s="1">
        <f>MIN($M650)</f>
        <v>0</v>
      </c>
      <c r="AD650" s="1">
        <f>MIN($N650)</f>
        <v>0</v>
      </c>
      <c r="AE650" s="1">
        <f>MIN($P650)</f>
        <v>0</v>
      </c>
      <c r="AF650" s="1">
        <f>MIN($Q650)</f>
        <v>0</v>
      </c>
      <c r="AG650" s="1">
        <f>MIN($R650)</f>
        <v>0</v>
      </c>
      <c r="AH650" s="1">
        <f>MEDIAN($B650)</f>
        <v>0</v>
      </c>
      <c r="AI650" s="1">
        <f>MEDIAN($C650)</f>
        <v>0</v>
      </c>
      <c r="AJ650" s="1">
        <f>MEDIAN($D650)</f>
        <v>0</v>
      </c>
      <c r="AK650" s="1">
        <f>MEDIAN($E650)</f>
        <v>0</v>
      </c>
      <c r="AL650" s="1">
        <f>MEDIAN($F650)</f>
        <v>0</v>
      </c>
      <c r="AM650" s="1">
        <f>MEDIAN($G650)</f>
        <v>0</v>
      </c>
      <c r="AN650" s="1">
        <f>MEDIAN($H650)</f>
        <v>0</v>
      </c>
      <c r="AO650" s="1">
        <f>MEDIAN($I650)</f>
        <v>0</v>
      </c>
      <c r="AP650" s="1">
        <f>MEDIAN($J650)</f>
        <v>0</v>
      </c>
      <c r="AQ650" s="1">
        <f>MEDIAN($K650)</f>
        <v>0</v>
      </c>
      <c r="AR650" s="1">
        <f>MEDIAN($M650)</f>
        <v>0</v>
      </c>
      <c r="AS650" s="1">
        <f>MEDIAN($N650)</f>
        <v>0</v>
      </c>
      <c r="AT650" s="1">
        <f>MEDIAN($P650)</f>
        <v>0</v>
      </c>
      <c r="AU650" s="1">
        <f>MEDIAN($Q650)</f>
        <v>0</v>
      </c>
      <c r="AV650" s="1">
        <f>MEDIAN($R650)</f>
        <v>0</v>
      </c>
      <c r="AW650" s="1">
        <f>MAX($B650)</f>
        <v>0</v>
      </c>
      <c r="AX650" s="1">
        <f>MAX($C650)</f>
        <v>0</v>
      </c>
      <c r="AY650" s="1">
        <f>MAX($D650)</f>
        <v>0</v>
      </c>
      <c r="AZ650" s="1">
        <f>MAX($E650)</f>
        <v>0</v>
      </c>
      <c r="BA650" s="1">
        <f>MAX($F650)</f>
        <v>0</v>
      </c>
      <c r="BB650" s="1">
        <f>MAX($G650)</f>
        <v>0</v>
      </c>
      <c r="BC650" s="1">
        <f>MAX($H650)</f>
        <v>0</v>
      </c>
      <c r="BD650" s="1">
        <f>MAX($I650)</f>
        <v>0</v>
      </c>
      <c r="BE650" s="1">
        <f>MAX($J650)</f>
        <v>0</v>
      </c>
      <c r="BF650" s="1">
        <f>MAX($K650)</f>
        <v>0</v>
      </c>
      <c r="BG650" s="1">
        <f>MAX($M650)</f>
        <v>0</v>
      </c>
      <c r="BH650" s="1">
        <f>MAX($N650)</f>
        <v>0</v>
      </c>
      <c r="BI650" s="1">
        <f>MAX($P650)</f>
        <v>0</v>
      </c>
      <c r="BJ650" s="1">
        <f>MAX($Q650)</f>
        <v>0</v>
      </c>
      <c r="BK650" s="1">
        <f>MAX($R650)</f>
        <v>0</v>
      </c>
    </row>
    <row r="651" spans="1:63">
      <c r="A651" s="1" t="s">
        <v>165</v>
      </c>
      <c r="B651" s="1">
        <v>0</v>
      </c>
      <c r="C651" s="1">
        <v>0</v>
      </c>
      <c r="D651" s="1">
        <v>0</v>
      </c>
      <c r="E651" s="1">
        <v>0</v>
      </c>
      <c r="F651" s="1">
        <v>0</v>
      </c>
      <c r="G651" s="1">
        <v>0</v>
      </c>
      <c r="H651" s="1">
        <v>0</v>
      </c>
      <c r="I651" s="1">
        <v>0.019</v>
      </c>
      <c r="J651" s="1">
        <v>3000</v>
      </c>
      <c r="K651" s="1">
        <v>0</v>
      </c>
      <c r="L651" s="1" t="s">
        <v>503</v>
      </c>
      <c r="M651" s="1">
        <v>0</v>
      </c>
      <c r="N651" s="1">
        <v>0</v>
      </c>
      <c r="O651" s="1" t="s">
        <v>507</v>
      </c>
      <c r="P651" s="1">
        <v>1500</v>
      </c>
      <c r="Q651" s="1">
        <v>1</v>
      </c>
      <c r="R651" s="1">
        <v>0</v>
      </c>
      <c r="S651" s="1">
        <f>MIN($B651)</f>
        <v>0</v>
      </c>
      <c r="T651" s="1">
        <f>MIN($C651)</f>
        <v>0</v>
      </c>
      <c r="U651" s="1">
        <f>MIN($D651)</f>
        <v>0</v>
      </c>
      <c r="V651" s="1">
        <f>MIN($E651)</f>
        <v>0</v>
      </c>
      <c r="W651" s="1">
        <f>MIN($F651)</f>
        <v>0</v>
      </c>
      <c r="X651" s="1">
        <f>MIN($G651)</f>
        <v>0</v>
      </c>
      <c r="Y651" s="1">
        <f>MIN($H651)</f>
        <v>0</v>
      </c>
      <c r="Z651" s="1">
        <f>MIN($I651)</f>
        <v>0</v>
      </c>
      <c r="AA651" s="1">
        <f>MIN($J651)</f>
        <v>0</v>
      </c>
      <c r="AB651" s="1">
        <f>MIN($K651)</f>
        <v>0</v>
      </c>
      <c r="AC651" s="1">
        <f>MIN($M651)</f>
        <v>0</v>
      </c>
      <c r="AD651" s="1">
        <f>MIN($N651)</f>
        <v>0</v>
      </c>
      <c r="AE651" s="1">
        <f>MIN($P651)</f>
        <v>0</v>
      </c>
      <c r="AF651" s="1">
        <f>MIN($Q651)</f>
        <v>0</v>
      </c>
      <c r="AG651" s="1">
        <f>MIN($R651)</f>
        <v>0</v>
      </c>
      <c r="AH651" s="1">
        <f>MEDIAN($B651)</f>
        <v>0</v>
      </c>
      <c r="AI651" s="1">
        <f>MEDIAN($C651)</f>
        <v>0</v>
      </c>
      <c r="AJ651" s="1">
        <f>MEDIAN($D651)</f>
        <v>0</v>
      </c>
      <c r="AK651" s="1">
        <f>MEDIAN($E651)</f>
        <v>0</v>
      </c>
      <c r="AL651" s="1">
        <f>MEDIAN($F651)</f>
        <v>0</v>
      </c>
      <c r="AM651" s="1">
        <f>MEDIAN($G651)</f>
        <v>0</v>
      </c>
      <c r="AN651" s="1">
        <f>MEDIAN($H651)</f>
        <v>0</v>
      </c>
      <c r="AO651" s="1">
        <f>MEDIAN($I651)</f>
        <v>0</v>
      </c>
      <c r="AP651" s="1">
        <f>MEDIAN($J651)</f>
        <v>0</v>
      </c>
      <c r="AQ651" s="1">
        <f>MEDIAN($K651)</f>
        <v>0</v>
      </c>
      <c r="AR651" s="1">
        <f>MEDIAN($M651)</f>
        <v>0</v>
      </c>
      <c r="AS651" s="1">
        <f>MEDIAN($N651)</f>
        <v>0</v>
      </c>
      <c r="AT651" s="1">
        <f>MEDIAN($P651)</f>
        <v>0</v>
      </c>
      <c r="AU651" s="1">
        <f>MEDIAN($Q651)</f>
        <v>0</v>
      </c>
      <c r="AV651" s="1">
        <f>MEDIAN($R651)</f>
        <v>0</v>
      </c>
      <c r="AW651" s="1">
        <f>MAX($B651)</f>
        <v>0</v>
      </c>
      <c r="AX651" s="1">
        <f>MAX($C651)</f>
        <v>0</v>
      </c>
      <c r="AY651" s="1">
        <f>MAX($D651)</f>
        <v>0</v>
      </c>
      <c r="AZ651" s="1">
        <f>MAX($E651)</f>
        <v>0</v>
      </c>
      <c r="BA651" s="1">
        <f>MAX($F651)</f>
        <v>0</v>
      </c>
      <c r="BB651" s="1">
        <f>MAX($G651)</f>
        <v>0</v>
      </c>
      <c r="BC651" s="1">
        <f>MAX($H651)</f>
        <v>0</v>
      </c>
      <c r="BD651" s="1">
        <f>MAX($I651)</f>
        <v>0</v>
      </c>
      <c r="BE651" s="1">
        <f>MAX($J651)</f>
        <v>0</v>
      </c>
      <c r="BF651" s="1">
        <f>MAX($K651)</f>
        <v>0</v>
      </c>
      <c r="BG651" s="1">
        <f>MAX($M651)</f>
        <v>0</v>
      </c>
      <c r="BH651" s="1">
        <f>MAX($N651)</f>
        <v>0</v>
      </c>
      <c r="BI651" s="1">
        <f>MAX($P651)</f>
        <v>0</v>
      </c>
      <c r="BJ651" s="1">
        <f>MAX($Q651)</f>
        <v>0</v>
      </c>
      <c r="BK651" s="1">
        <f>MAX($R651)</f>
        <v>0</v>
      </c>
    </row>
    <row r="652" spans="1:63">
      <c r="A652" s="1" t="s">
        <v>166</v>
      </c>
      <c r="B652" s="1">
        <v>0</v>
      </c>
      <c r="C652" s="1">
        <v>0</v>
      </c>
      <c r="D652" s="1">
        <v>0</v>
      </c>
      <c r="E652" s="1">
        <v>0</v>
      </c>
      <c r="F652" s="1">
        <v>0</v>
      </c>
      <c r="G652" s="1">
        <v>0</v>
      </c>
      <c r="H652" s="1">
        <v>0</v>
      </c>
      <c r="I652" s="1">
        <v>0.019</v>
      </c>
      <c r="J652" s="1">
        <v>3000</v>
      </c>
      <c r="K652" s="1">
        <v>0</v>
      </c>
      <c r="L652" s="1" t="s">
        <v>503</v>
      </c>
      <c r="M652" s="1">
        <v>0</v>
      </c>
      <c r="N652" s="1">
        <v>0</v>
      </c>
      <c r="O652" s="1" t="s">
        <v>507</v>
      </c>
      <c r="P652" s="1">
        <v>1500</v>
      </c>
      <c r="Q652" s="1">
        <v>1</v>
      </c>
      <c r="R652" s="1">
        <v>0</v>
      </c>
      <c r="S652" s="1">
        <f>MIN($B652)</f>
        <v>0</v>
      </c>
      <c r="T652" s="1">
        <f>MIN($C652)</f>
        <v>0</v>
      </c>
      <c r="U652" s="1">
        <f>MIN($D652)</f>
        <v>0</v>
      </c>
      <c r="V652" s="1">
        <f>MIN($E652)</f>
        <v>0</v>
      </c>
      <c r="W652" s="1">
        <f>MIN($F652)</f>
        <v>0</v>
      </c>
      <c r="X652" s="1">
        <f>MIN($G652)</f>
        <v>0</v>
      </c>
      <c r="Y652" s="1">
        <f>MIN($H652)</f>
        <v>0</v>
      </c>
      <c r="Z652" s="1">
        <f>MIN($I652)</f>
        <v>0</v>
      </c>
      <c r="AA652" s="1">
        <f>MIN($J652)</f>
        <v>0</v>
      </c>
      <c r="AB652" s="1">
        <f>MIN($K652)</f>
        <v>0</v>
      </c>
      <c r="AC652" s="1">
        <f>MIN($M652)</f>
        <v>0</v>
      </c>
      <c r="AD652" s="1">
        <f>MIN($N652)</f>
        <v>0</v>
      </c>
      <c r="AE652" s="1">
        <f>MIN($P652)</f>
        <v>0</v>
      </c>
      <c r="AF652" s="1">
        <f>MIN($Q652)</f>
        <v>0</v>
      </c>
      <c r="AG652" s="1">
        <f>MIN($R652)</f>
        <v>0</v>
      </c>
      <c r="AH652" s="1">
        <f>MEDIAN($B652)</f>
        <v>0</v>
      </c>
      <c r="AI652" s="1">
        <f>MEDIAN($C652)</f>
        <v>0</v>
      </c>
      <c r="AJ652" s="1">
        <f>MEDIAN($D652)</f>
        <v>0</v>
      </c>
      <c r="AK652" s="1">
        <f>MEDIAN($E652)</f>
        <v>0</v>
      </c>
      <c r="AL652" s="1">
        <f>MEDIAN($F652)</f>
        <v>0</v>
      </c>
      <c r="AM652" s="1">
        <f>MEDIAN($G652)</f>
        <v>0</v>
      </c>
      <c r="AN652" s="1">
        <f>MEDIAN($H652)</f>
        <v>0</v>
      </c>
      <c r="AO652" s="1">
        <f>MEDIAN($I652)</f>
        <v>0</v>
      </c>
      <c r="AP652" s="1">
        <f>MEDIAN($J652)</f>
        <v>0</v>
      </c>
      <c r="AQ652" s="1">
        <f>MEDIAN($K652)</f>
        <v>0</v>
      </c>
      <c r="AR652" s="1">
        <f>MEDIAN($M652)</f>
        <v>0</v>
      </c>
      <c r="AS652" s="1">
        <f>MEDIAN($N652)</f>
        <v>0</v>
      </c>
      <c r="AT652" s="1">
        <f>MEDIAN($P652)</f>
        <v>0</v>
      </c>
      <c r="AU652" s="1">
        <f>MEDIAN($Q652)</f>
        <v>0</v>
      </c>
      <c r="AV652" s="1">
        <f>MEDIAN($R652)</f>
        <v>0</v>
      </c>
      <c r="AW652" s="1">
        <f>MAX($B652)</f>
        <v>0</v>
      </c>
      <c r="AX652" s="1">
        <f>MAX($C652)</f>
        <v>0</v>
      </c>
      <c r="AY652" s="1">
        <f>MAX($D652)</f>
        <v>0</v>
      </c>
      <c r="AZ652" s="1">
        <f>MAX($E652)</f>
        <v>0</v>
      </c>
      <c r="BA652" s="1">
        <f>MAX($F652)</f>
        <v>0</v>
      </c>
      <c r="BB652" s="1">
        <f>MAX($G652)</f>
        <v>0</v>
      </c>
      <c r="BC652" s="1">
        <f>MAX($H652)</f>
        <v>0</v>
      </c>
      <c r="BD652" s="1">
        <f>MAX($I652)</f>
        <v>0</v>
      </c>
      <c r="BE652" s="1">
        <f>MAX($J652)</f>
        <v>0</v>
      </c>
      <c r="BF652" s="1">
        <f>MAX($K652)</f>
        <v>0</v>
      </c>
      <c r="BG652" s="1">
        <f>MAX($M652)</f>
        <v>0</v>
      </c>
      <c r="BH652" s="1">
        <f>MAX($N652)</f>
        <v>0</v>
      </c>
      <c r="BI652" s="1">
        <f>MAX($P652)</f>
        <v>0</v>
      </c>
      <c r="BJ652" s="1">
        <f>MAX($Q652)</f>
        <v>0</v>
      </c>
      <c r="BK652" s="1">
        <f>MAX($R652)</f>
        <v>0</v>
      </c>
    </row>
    <row r="653" spans="1:63">
      <c r="A653" s="1" t="s">
        <v>167</v>
      </c>
      <c r="B653" s="1">
        <v>0</v>
      </c>
      <c r="C653" s="1">
        <v>0</v>
      </c>
      <c r="D653" s="1">
        <v>0</v>
      </c>
      <c r="E653" s="1">
        <v>0</v>
      </c>
      <c r="F653" s="1">
        <v>0</v>
      </c>
      <c r="G653" s="1">
        <v>0</v>
      </c>
      <c r="H653" s="1">
        <v>0</v>
      </c>
      <c r="I653" s="1">
        <v>0.019</v>
      </c>
      <c r="J653" s="1">
        <v>3000</v>
      </c>
      <c r="K653" s="1">
        <v>0</v>
      </c>
      <c r="L653" s="1" t="s">
        <v>503</v>
      </c>
      <c r="M653" s="1">
        <v>0</v>
      </c>
      <c r="N653" s="1">
        <v>0</v>
      </c>
      <c r="O653" s="1" t="s">
        <v>507</v>
      </c>
      <c r="P653" s="1">
        <v>1500</v>
      </c>
      <c r="Q653" s="1">
        <v>1</v>
      </c>
      <c r="R653" s="1">
        <v>0</v>
      </c>
      <c r="S653" s="1">
        <f>MIN($B653)</f>
        <v>0</v>
      </c>
      <c r="T653" s="1">
        <f>MIN($C653)</f>
        <v>0</v>
      </c>
      <c r="U653" s="1">
        <f>MIN($D653)</f>
        <v>0</v>
      </c>
      <c r="V653" s="1">
        <f>MIN($E653)</f>
        <v>0</v>
      </c>
      <c r="W653" s="1">
        <f>MIN($F653)</f>
        <v>0</v>
      </c>
      <c r="X653" s="1">
        <f>MIN($G653)</f>
        <v>0</v>
      </c>
      <c r="Y653" s="1">
        <f>MIN($H653)</f>
        <v>0</v>
      </c>
      <c r="Z653" s="1">
        <f>MIN($I653)</f>
        <v>0</v>
      </c>
      <c r="AA653" s="1">
        <f>MIN($J653)</f>
        <v>0</v>
      </c>
      <c r="AB653" s="1">
        <f>MIN($K653)</f>
        <v>0</v>
      </c>
      <c r="AC653" s="1">
        <f>MIN($M653)</f>
        <v>0</v>
      </c>
      <c r="AD653" s="1">
        <f>MIN($N653)</f>
        <v>0</v>
      </c>
      <c r="AE653" s="1">
        <f>MIN($P653)</f>
        <v>0</v>
      </c>
      <c r="AF653" s="1">
        <f>MIN($Q653)</f>
        <v>0</v>
      </c>
      <c r="AG653" s="1">
        <f>MIN($R653)</f>
        <v>0</v>
      </c>
      <c r="AH653" s="1">
        <f>MEDIAN($B653)</f>
        <v>0</v>
      </c>
      <c r="AI653" s="1">
        <f>MEDIAN($C653)</f>
        <v>0</v>
      </c>
      <c r="AJ653" s="1">
        <f>MEDIAN($D653)</f>
        <v>0</v>
      </c>
      <c r="AK653" s="1">
        <f>MEDIAN($E653)</f>
        <v>0</v>
      </c>
      <c r="AL653" s="1">
        <f>MEDIAN($F653)</f>
        <v>0</v>
      </c>
      <c r="AM653" s="1">
        <f>MEDIAN($G653)</f>
        <v>0</v>
      </c>
      <c r="AN653" s="1">
        <f>MEDIAN($H653)</f>
        <v>0</v>
      </c>
      <c r="AO653" s="1">
        <f>MEDIAN($I653)</f>
        <v>0</v>
      </c>
      <c r="AP653" s="1">
        <f>MEDIAN($J653)</f>
        <v>0</v>
      </c>
      <c r="AQ653" s="1">
        <f>MEDIAN($K653)</f>
        <v>0</v>
      </c>
      <c r="AR653" s="1">
        <f>MEDIAN($M653)</f>
        <v>0</v>
      </c>
      <c r="AS653" s="1">
        <f>MEDIAN($N653)</f>
        <v>0</v>
      </c>
      <c r="AT653" s="1">
        <f>MEDIAN($P653)</f>
        <v>0</v>
      </c>
      <c r="AU653" s="1">
        <f>MEDIAN($Q653)</f>
        <v>0</v>
      </c>
      <c r="AV653" s="1">
        <f>MEDIAN($R653)</f>
        <v>0</v>
      </c>
      <c r="AW653" s="1">
        <f>MAX($B653)</f>
        <v>0</v>
      </c>
      <c r="AX653" s="1">
        <f>MAX($C653)</f>
        <v>0</v>
      </c>
      <c r="AY653" s="1">
        <f>MAX($D653)</f>
        <v>0</v>
      </c>
      <c r="AZ653" s="1">
        <f>MAX($E653)</f>
        <v>0</v>
      </c>
      <c r="BA653" s="1">
        <f>MAX($F653)</f>
        <v>0</v>
      </c>
      <c r="BB653" s="1">
        <f>MAX($G653)</f>
        <v>0</v>
      </c>
      <c r="BC653" s="1">
        <f>MAX($H653)</f>
        <v>0</v>
      </c>
      <c r="BD653" s="1">
        <f>MAX($I653)</f>
        <v>0</v>
      </c>
      <c r="BE653" s="1">
        <f>MAX($J653)</f>
        <v>0</v>
      </c>
      <c r="BF653" s="1">
        <f>MAX($K653)</f>
        <v>0</v>
      </c>
      <c r="BG653" s="1">
        <f>MAX($M653)</f>
        <v>0</v>
      </c>
      <c r="BH653" s="1">
        <f>MAX($N653)</f>
        <v>0</v>
      </c>
      <c r="BI653" s="1">
        <f>MAX($P653)</f>
        <v>0</v>
      </c>
      <c r="BJ653" s="1">
        <f>MAX($Q653)</f>
        <v>0</v>
      </c>
      <c r="BK653" s="1">
        <f>MAX($R653)</f>
        <v>0</v>
      </c>
    </row>
    <row r="654" spans="1:63">
      <c r="A654" s="1" t="s">
        <v>168</v>
      </c>
      <c r="B654" s="1">
        <v>0</v>
      </c>
      <c r="C654" s="1">
        <v>0</v>
      </c>
      <c r="D654" s="1">
        <v>0</v>
      </c>
      <c r="E654" s="1">
        <v>0</v>
      </c>
      <c r="F654" s="1">
        <v>0</v>
      </c>
      <c r="G654" s="1">
        <v>0</v>
      </c>
      <c r="H654" s="1">
        <v>0</v>
      </c>
      <c r="I654" s="1">
        <v>0.02</v>
      </c>
      <c r="J654" s="1">
        <v>3000</v>
      </c>
      <c r="K654" s="1">
        <v>0</v>
      </c>
      <c r="L654" s="1" t="s">
        <v>503</v>
      </c>
      <c r="M654" s="1">
        <v>0</v>
      </c>
      <c r="N654" s="1">
        <v>0</v>
      </c>
      <c r="O654" s="1" t="s">
        <v>507</v>
      </c>
      <c r="P654" s="1">
        <v>1500</v>
      </c>
      <c r="Q654" s="1">
        <v>1</v>
      </c>
      <c r="R654" s="1">
        <v>0</v>
      </c>
      <c r="S654" s="1">
        <f>MIN($B654)</f>
        <v>0</v>
      </c>
      <c r="T654" s="1">
        <f>MIN($C654)</f>
        <v>0</v>
      </c>
      <c r="U654" s="1">
        <f>MIN($D654)</f>
        <v>0</v>
      </c>
      <c r="V654" s="1">
        <f>MIN($E654)</f>
        <v>0</v>
      </c>
      <c r="W654" s="1">
        <f>MIN($F654)</f>
        <v>0</v>
      </c>
      <c r="X654" s="1">
        <f>MIN($G654)</f>
        <v>0</v>
      </c>
      <c r="Y654" s="1">
        <f>MIN($H654)</f>
        <v>0</v>
      </c>
      <c r="Z654" s="1">
        <f>MIN($I654)</f>
        <v>0</v>
      </c>
      <c r="AA654" s="1">
        <f>MIN($J654)</f>
        <v>0</v>
      </c>
      <c r="AB654" s="1">
        <f>MIN($K654)</f>
        <v>0</v>
      </c>
      <c r="AC654" s="1">
        <f>MIN($M654)</f>
        <v>0</v>
      </c>
      <c r="AD654" s="1">
        <f>MIN($N654)</f>
        <v>0</v>
      </c>
      <c r="AE654" s="1">
        <f>MIN($P654)</f>
        <v>0</v>
      </c>
      <c r="AF654" s="1">
        <f>MIN($Q654)</f>
        <v>0</v>
      </c>
      <c r="AG654" s="1">
        <f>MIN($R654)</f>
        <v>0</v>
      </c>
      <c r="AH654" s="1">
        <f>MEDIAN($B654)</f>
        <v>0</v>
      </c>
      <c r="AI654" s="1">
        <f>MEDIAN($C654)</f>
        <v>0</v>
      </c>
      <c r="AJ654" s="1">
        <f>MEDIAN($D654)</f>
        <v>0</v>
      </c>
      <c r="AK654" s="1">
        <f>MEDIAN($E654)</f>
        <v>0</v>
      </c>
      <c r="AL654" s="1">
        <f>MEDIAN($F654)</f>
        <v>0</v>
      </c>
      <c r="AM654" s="1">
        <f>MEDIAN($G654)</f>
        <v>0</v>
      </c>
      <c r="AN654" s="1">
        <f>MEDIAN($H654)</f>
        <v>0</v>
      </c>
      <c r="AO654" s="1">
        <f>MEDIAN($I654)</f>
        <v>0</v>
      </c>
      <c r="AP654" s="1">
        <f>MEDIAN($J654)</f>
        <v>0</v>
      </c>
      <c r="AQ654" s="1">
        <f>MEDIAN($K654)</f>
        <v>0</v>
      </c>
      <c r="AR654" s="1">
        <f>MEDIAN($M654)</f>
        <v>0</v>
      </c>
      <c r="AS654" s="1">
        <f>MEDIAN($N654)</f>
        <v>0</v>
      </c>
      <c r="AT654" s="1">
        <f>MEDIAN($P654)</f>
        <v>0</v>
      </c>
      <c r="AU654" s="1">
        <f>MEDIAN($Q654)</f>
        <v>0</v>
      </c>
      <c r="AV654" s="1">
        <f>MEDIAN($R654)</f>
        <v>0</v>
      </c>
      <c r="AW654" s="1">
        <f>MAX($B654)</f>
        <v>0</v>
      </c>
      <c r="AX654" s="1">
        <f>MAX($C654)</f>
        <v>0</v>
      </c>
      <c r="AY654" s="1">
        <f>MAX($D654)</f>
        <v>0</v>
      </c>
      <c r="AZ654" s="1">
        <f>MAX($E654)</f>
        <v>0</v>
      </c>
      <c r="BA654" s="1">
        <f>MAX($F654)</f>
        <v>0</v>
      </c>
      <c r="BB654" s="1">
        <f>MAX($G654)</f>
        <v>0</v>
      </c>
      <c r="BC654" s="1">
        <f>MAX($H654)</f>
        <v>0</v>
      </c>
      <c r="BD654" s="1">
        <f>MAX($I654)</f>
        <v>0</v>
      </c>
      <c r="BE654" s="1">
        <f>MAX($J654)</f>
        <v>0</v>
      </c>
      <c r="BF654" s="1">
        <f>MAX($K654)</f>
        <v>0</v>
      </c>
      <c r="BG654" s="1">
        <f>MAX($M654)</f>
        <v>0</v>
      </c>
      <c r="BH654" s="1">
        <f>MAX($N654)</f>
        <v>0</v>
      </c>
      <c r="BI654" s="1">
        <f>MAX($P654)</f>
        <v>0</v>
      </c>
      <c r="BJ654" s="1">
        <f>MAX($Q654)</f>
        <v>0</v>
      </c>
      <c r="BK654" s="1">
        <f>MAX($R654)</f>
        <v>0</v>
      </c>
    </row>
    <row r="655" spans="1:63">
      <c r="A655" s="1" t="s">
        <v>169</v>
      </c>
      <c r="B655" s="1">
        <v>0</v>
      </c>
      <c r="C655" s="1">
        <v>0</v>
      </c>
      <c r="D655" s="1">
        <v>0</v>
      </c>
      <c r="E655" s="1">
        <v>0</v>
      </c>
      <c r="F655" s="1">
        <v>0</v>
      </c>
      <c r="G655" s="1">
        <v>0</v>
      </c>
      <c r="H655" s="1">
        <v>0</v>
      </c>
      <c r="I655" s="1">
        <v>0.019</v>
      </c>
      <c r="J655" s="1">
        <v>3000</v>
      </c>
      <c r="K655" s="1">
        <v>0</v>
      </c>
      <c r="L655" s="1" t="s">
        <v>503</v>
      </c>
      <c r="M655" s="1">
        <v>0</v>
      </c>
      <c r="N655" s="1">
        <v>0</v>
      </c>
      <c r="O655" s="1" t="s">
        <v>507</v>
      </c>
      <c r="P655" s="1">
        <v>1500</v>
      </c>
      <c r="Q655" s="1">
        <v>1</v>
      </c>
      <c r="R655" s="1">
        <v>0</v>
      </c>
      <c r="S655" s="1">
        <f>MIN($B655)</f>
        <v>0</v>
      </c>
      <c r="T655" s="1">
        <f>MIN($C655)</f>
        <v>0</v>
      </c>
      <c r="U655" s="1">
        <f>MIN($D655)</f>
        <v>0</v>
      </c>
      <c r="V655" s="1">
        <f>MIN($E655)</f>
        <v>0</v>
      </c>
      <c r="W655" s="1">
        <f>MIN($F655)</f>
        <v>0</v>
      </c>
      <c r="X655" s="1">
        <f>MIN($G655)</f>
        <v>0</v>
      </c>
      <c r="Y655" s="1">
        <f>MIN($H655)</f>
        <v>0</v>
      </c>
      <c r="Z655" s="1">
        <f>MIN($I655)</f>
        <v>0</v>
      </c>
      <c r="AA655" s="1">
        <f>MIN($J655)</f>
        <v>0</v>
      </c>
      <c r="AB655" s="1">
        <f>MIN($K655)</f>
        <v>0</v>
      </c>
      <c r="AC655" s="1">
        <f>MIN($M655)</f>
        <v>0</v>
      </c>
      <c r="AD655" s="1">
        <f>MIN($N655)</f>
        <v>0</v>
      </c>
      <c r="AE655" s="1">
        <f>MIN($P655)</f>
        <v>0</v>
      </c>
      <c r="AF655" s="1">
        <f>MIN($Q655)</f>
        <v>0</v>
      </c>
      <c r="AG655" s="1">
        <f>MIN($R655)</f>
        <v>0</v>
      </c>
      <c r="AH655" s="1">
        <f>MEDIAN($B655)</f>
        <v>0</v>
      </c>
      <c r="AI655" s="1">
        <f>MEDIAN($C655)</f>
        <v>0</v>
      </c>
      <c r="AJ655" s="1">
        <f>MEDIAN($D655)</f>
        <v>0</v>
      </c>
      <c r="AK655" s="1">
        <f>MEDIAN($E655)</f>
        <v>0</v>
      </c>
      <c r="AL655" s="1">
        <f>MEDIAN($F655)</f>
        <v>0</v>
      </c>
      <c r="AM655" s="1">
        <f>MEDIAN($G655)</f>
        <v>0</v>
      </c>
      <c r="AN655" s="1">
        <f>MEDIAN($H655)</f>
        <v>0</v>
      </c>
      <c r="AO655" s="1">
        <f>MEDIAN($I655)</f>
        <v>0</v>
      </c>
      <c r="AP655" s="1">
        <f>MEDIAN($J655)</f>
        <v>0</v>
      </c>
      <c r="AQ655" s="1">
        <f>MEDIAN($K655)</f>
        <v>0</v>
      </c>
      <c r="AR655" s="1">
        <f>MEDIAN($M655)</f>
        <v>0</v>
      </c>
      <c r="AS655" s="1">
        <f>MEDIAN($N655)</f>
        <v>0</v>
      </c>
      <c r="AT655" s="1">
        <f>MEDIAN($P655)</f>
        <v>0</v>
      </c>
      <c r="AU655" s="1">
        <f>MEDIAN($Q655)</f>
        <v>0</v>
      </c>
      <c r="AV655" s="1">
        <f>MEDIAN($R655)</f>
        <v>0</v>
      </c>
      <c r="AW655" s="1">
        <f>MAX($B655)</f>
        <v>0</v>
      </c>
      <c r="AX655" s="1">
        <f>MAX($C655)</f>
        <v>0</v>
      </c>
      <c r="AY655" s="1">
        <f>MAX($D655)</f>
        <v>0</v>
      </c>
      <c r="AZ655" s="1">
        <f>MAX($E655)</f>
        <v>0</v>
      </c>
      <c r="BA655" s="1">
        <f>MAX($F655)</f>
        <v>0</v>
      </c>
      <c r="BB655" s="1">
        <f>MAX($G655)</f>
        <v>0</v>
      </c>
      <c r="BC655" s="1">
        <f>MAX($H655)</f>
        <v>0</v>
      </c>
      <c r="BD655" s="1">
        <f>MAX($I655)</f>
        <v>0</v>
      </c>
      <c r="BE655" s="1">
        <f>MAX($J655)</f>
        <v>0</v>
      </c>
      <c r="BF655" s="1">
        <f>MAX($K655)</f>
        <v>0</v>
      </c>
      <c r="BG655" s="1">
        <f>MAX($M655)</f>
        <v>0</v>
      </c>
      <c r="BH655" s="1">
        <f>MAX($N655)</f>
        <v>0</v>
      </c>
      <c r="BI655" s="1">
        <f>MAX($P655)</f>
        <v>0</v>
      </c>
      <c r="BJ655" s="1">
        <f>MAX($Q655)</f>
        <v>0</v>
      </c>
      <c r="BK655" s="1">
        <f>MAX($R655)</f>
        <v>0</v>
      </c>
    </row>
    <row r="656" spans="1:63">
      <c r="A656" s="1" t="s">
        <v>170</v>
      </c>
      <c r="B656" s="1">
        <v>0</v>
      </c>
      <c r="C656" s="1">
        <v>0</v>
      </c>
      <c r="D656" s="1">
        <v>0</v>
      </c>
      <c r="E656" s="1">
        <v>0</v>
      </c>
      <c r="F656" s="1">
        <v>0</v>
      </c>
      <c r="G656" s="1">
        <v>0</v>
      </c>
      <c r="H656" s="1">
        <v>0</v>
      </c>
      <c r="I656" s="1">
        <v>0.02</v>
      </c>
      <c r="J656" s="1">
        <v>3000</v>
      </c>
      <c r="K656" s="1">
        <v>0</v>
      </c>
      <c r="L656" s="1" t="s">
        <v>503</v>
      </c>
      <c r="M656" s="1">
        <v>0</v>
      </c>
      <c r="N656" s="1">
        <v>0</v>
      </c>
      <c r="O656" s="1" t="s">
        <v>507</v>
      </c>
      <c r="P656" s="1">
        <v>1500</v>
      </c>
      <c r="Q656" s="1">
        <v>1</v>
      </c>
      <c r="R656" s="1">
        <v>0</v>
      </c>
      <c r="S656" s="1">
        <f>MIN($B656)</f>
        <v>0</v>
      </c>
      <c r="T656" s="1">
        <f>MIN($C656)</f>
        <v>0</v>
      </c>
      <c r="U656" s="1">
        <f>MIN($D656)</f>
        <v>0</v>
      </c>
      <c r="V656" s="1">
        <f>MIN($E656)</f>
        <v>0</v>
      </c>
      <c r="W656" s="1">
        <f>MIN($F656)</f>
        <v>0</v>
      </c>
      <c r="X656" s="1">
        <f>MIN($G656)</f>
        <v>0</v>
      </c>
      <c r="Y656" s="1">
        <f>MIN($H656)</f>
        <v>0</v>
      </c>
      <c r="Z656" s="1">
        <f>MIN($I656)</f>
        <v>0</v>
      </c>
      <c r="AA656" s="1">
        <f>MIN($J656)</f>
        <v>0</v>
      </c>
      <c r="AB656" s="1">
        <f>MIN($K656)</f>
        <v>0</v>
      </c>
      <c r="AC656" s="1">
        <f>MIN($M656)</f>
        <v>0</v>
      </c>
      <c r="AD656" s="1">
        <f>MIN($N656)</f>
        <v>0</v>
      </c>
      <c r="AE656" s="1">
        <f>MIN($P656)</f>
        <v>0</v>
      </c>
      <c r="AF656" s="1">
        <f>MIN($Q656)</f>
        <v>0</v>
      </c>
      <c r="AG656" s="1">
        <f>MIN($R656)</f>
        <v>0</v>
      </c>
      <c r="AH656" s="1">
        <f>MEDIAN($B656)</f>
        <v>0</v>
      </c>
      <c r="AI656" s="1">
        <f>MEDIAN($C656)</f>
        <v>0</v>
      </c>
      <c r="AJ656" s="1">
        <f>MEDIAN($D656)</f>
        <v>0</v>
      </c>
      <c r="AK656" s="1">
        <f>MEDIAN($E656)</f>
        <v>0</v>
      </c>
      <c r="AL656" s="1">
        <f>MEDIAN($F656)</f>
        <v>0</v>
      </c>
      <c r="AM656" s="1">
        <f>MEDIAN($G656)</f>
        <v>0</v>
      </c>
      <c r="AN656" s="1">
        <f>MEDIAN($H656)</f>
        <v>0</v>
      </c>
      <c r="AO656" s="1">
        <f>MEDIAN($I656)</f>
        <v>0</v>
      </c>
      <c r="AP656" s="1">
        <f>MEDIAN($J656)</f>
        <v>0</v>
      </c>
      <c r="AQ656" s="1">
        <f>MEDIAN($K656)</f>
        <v>0</v>
      </c>
      <c r="AR656" s="1">
        <f>MEDIAN($M656)</f>
        <v>0</v>
      </c>
      <c r="AS656" s="1">
        <f>MEDIAN($N656)</f>
        <v>0</v>
      </c>
      <c r="AT656" s="1">
        <f>MEDIAN($P656)</f>
        <v>0</v>
      </c>
      <c r="AU656" s="1">
        <f>MEDIAN($Q656)</f>
        <v>0</v>
      </c>
      <c r="AV656" s="1">
        <f>MEDIAN($R656)</f>
        <v>0</v>
      </c>
      <c r="AW656" s="1">
        <f>MAX($B656)</f>
        <v>0</v>
      </c>
      <c r="AX656" s="1">
        <f>MAX($C656)</f>
        <v>0</v>
      </c>
      <c r="AY656" s="1">
        <f>MAX($D656)</f>
        <v>0</v>
      </c>
      <c r="AZ656" s="1">
        <f>MAX($E656)</f>
        <v>0</v>
      </c>
      <c r="BA656" s="1">
        <f>MAX($F656)</f>
        <v>0</v>
      </c>
      <c r="BB656" s="1">
        <f>MAX($G656)</f>
        <v>0</v>
      </c>
      <c r="BC656" s="1">
        <f>MAX($H656)</f>
        <v>0</v>
      </c>
      <c r="BD656" s="1">
        <f>MAX($I656)</f>
        <v>0</v>
      </c>
      <c r="BE656" s="1">
        <f>MAX($J656)</f>
        <v>0</v>
      </c>
      <c r="BF656" s="1">
        <f>MAX($K656)</f>
        <v>0</v>
      </c>
      <c r="BG656" s="1">
        <f>MAX($M656)</f>
        <v>0</v>
      </c>
      <c r="BH656" s="1">
        <f>MAX($N656)</f>
        <v>0</v>
      </c>
      <c r="BI656" s="1">
        <f>MAX($P656)</f>
        <v>0</v>
      </c>
      <c r="BJ656" s="1">
        <f>MAX($Q656)</f>
        <v>0</v>
      </c>
      <c r="BK656" s="1">
        <f>MAX($R656)</f>
        <v>0</v>
      </c>
    </row>
    <row r="657" spans="1:63">
      <c r="A657" s="1" t="s">
        <v>171</v>
      </c>
      <c r="B657" s="1">
        <v>0</v>
      </c>
      <c r="C657" s="1">
        <v>0</v>
      </c>
      <c r="D657" s="1">
        <v>0</v>
      </c>
      <c r="E657" s="1">
        <v>0</v>
      </c>
      <c r="F657" s="1">
        <v>0</v>
      </c>
      <c r="G657" s="1">
        <v>0</v>
      </c>
      <c r="H657" s="1">
        <v>0</v>
      </c>
      <c r="I657" s="1">
        <v>0.019</v>
      </c>
      <c r="J657" s="1">
        <v>3000</v>
      </c>
      <c r="K657" s="1">
        <v>0</v>
      </c>
      <c r="L657" s="1" t="s">
        <v>503</v>
      </c>
      <c r="M657" s="1">
        <v>0</v>
      </c>
      <c r="N657" s="1">
        <v>0</v>
      </c>
      <c r="O657" s="1" t="s">
        <v>507</v>
      </c>
      <c r="P657" s="1">
        <v>1500</v>
      </c>
      <c r="Q657" s="1">
        <v>1</v>
      </c>
      <c r="R657" s="1">
        <v>0</v>
      </c>
      <c r="S657" s="1">
        <f>MIN($B657)</f>
        <v>0</v>
      </c>
      <c r="T657" s="1">
        <f>MIN($C657)</f>
        <v>0</v>
      </c>
      <c r="U657" s="1">
        <f>MIN($D657)</f>
        <v>0</v>
      </c>
      <c r="V657" s="1">
        <f>MIN($E657)</f>
        <v>0</v>
      </c>
      <c r="W657" s="1">
        <f>MIN($F657)</f>
        <v>0</v>
      </c>
      <c r="X657" s="1">
        <f>MIN($G657)</f>
        <v>0</v>
      </c>
      <c r="Y657" s="1">
        <f>MIN($H657)</f>
        <v>0</v>
      </c>
      <c r="Z657" s="1">
        <f>MIN($I657)</f>
        <v>0</v>
      </c>
      <c r="AA657" s="1">
        <f>MIN($J657)</f>
        <v>0</v>
      </c>
      <c r="AB657" s="1">
        <f>MIN($K657)</f>
        <v>0</v>
      </c>
      <c r="AC657" s="1">
        <f>MIN($M657)</f>
        <v>0</v>
      </c>
      <c r="AD657" s="1">
        <f>MIN($N657)</f>
        <v>0</v>
      </c>
      <c r="AE657" s="1">
        <f>MIN($P657)</f>
        <v>0</v>
      </c>
      <c r="AF657" s="1">
        <f>MIN($Q657)</f>
        <v>0</v>
      </c>
      <c r="AG657" s="1">
        <f>MIN($R657)</f>
        <v>0</v>
      </c>
      <c r="AH657" s="1">
        <f>MEDIAN($B657)</f>
        <v>0</v>
      </c>
      <c r="AI657" s="1">
        <f>MEDIAN($C657)</f>
        <v>0</v>
      </c>
      <c r="AJ657" s="1">
        <f>MEDIAN($D657)</f>
        <v>0</v>
      </c>
      <c r="AK657" s="1">
        <f>MEDIAN($E657)</f>
        <v>0</v>
      </c>
      <c r="AL657" s="1">
        <f>MEDIAN($F657)</f>
        <v>0</v>
      </c>
      <c r="AM657" s="1">
        <f>MEDIAN($G657)</f>
        <v>0</v>
      </c>
      <c r="AN657" s="1">
        <f>MEDIAN($H657)</f>
        <v>0</v>
      </c>
      <c r="AO657" s="1">
        <f>MEDIAN($I657)</f>
        <v>0</v>
      </c>
      <c r="AP657" s="1">
        <f>MEDIAN($J657)</f>
        <v>0</v>
      </c>
      <c r="AQ657" s="1">
        <f>MEDIAN($K657)</f>
        <v>0</v>
      </c>
      <c r="AR657" s="1">
        <f>MEDIAN($M657)</f>
        <v>0</v>
      </c>
      <c r="AS657" s="1">
        <f>MEDIAN($N657)</f>
        <v>0</v>
      </c>
      <c r="AT657" s="1">
        <f>MEDIAN($P657)</f>
        <v>0</v>
      </c>
      <c r="AU657" s="1">
        <f>MEDIAN($Q657)</f>
        <v>0</v>
      </c>
      <c r="AV657" s="1">
        <f>MEDIAN($R657)</f>
        <v>0</v>
      </c>
      <c r="AW657" s="1">
        <f>MAX($B657)</f>
        <v>0</v>
      </c>
      <c r="AX657" s="1">
        <f>MAX($C657)</f>
        <v>0</v>
      </c>
      <c r="AY657" s="1">
        <f>MAX($D657)</f>
        <v>0</v>
      </c>
      <c r="AZ657" s="1">
        <f>MAX($E657)</f>
        <v>0</v>
      </c>
      <c r="BA657" s="1">
        <f>MAX($F657)</f>
        <v>0</v>
      </c>
      <c r="BB657" s="1">
        <f>MAX($G657)</f>
        <v>0</v>
      </c>
      <c r="BC657" s="1">
        <f>MAX($H657)</f>
        <v>0</v>
      </c>
      <c r="BD657" s="1">
        <f>MAX($I657)</f>
        <v>0</v>
      </c>
      <c r="BE657" s="1">
        <f>MAX($J657)</f>
        <v>0</v>
      </c>
      <c r="BF657" s="1">
        <f>MAX($K657)</f>
        <v>0</v>
      </c>
      <c r="BG657" s="1">
        <f>MAX($M657)</f>
        <v>0</v>
      </c>
      <c r="BH657" s="1">
        <f>MAX($N657)</f>
        <v>0</v>
      </c>
      <c r="BI657" s="1">
        <f>MAX($P657)</f>
        <v>0</v>
      </c>
      <c r="BJ657" s="1">
        <f>MAX($Q657)</f>
        <v>0</v>
      </c>
      <c r="BK657" s="1">
        <f>MAX($R657)</f>
        <v>0</v>
      </c>
    </row>
    <row r="658" spans="1:63">
      <c r="A658" s="1" t="s">
        <v>172</v>
      </c>
      <c r="B658" s="1">
        <v>0</v>
      </c>
      <c r="C658" s="1">
        <v>0</v>
      </c>
      <c r="D658" s="1">
        <v>0</v>
      </c>
      <c r="E658" s="1">
        <v>0</v>
      </c>
      <c r="F658" s="1">
        <v>0</v>
      </c>
      <c r="G658" s="1">
        <v>0</v>
      </c>
      <c r="H658" s="1">
        <v>0</v>
      </c>
      <c r="I658" s="1">
        <v>0.019</v>
      </c>
      <c r="J658" s="1">
        <v>3000</v>
      </c>
      <c r="K658" s="1">
        <v>0</v>
      </c>
      <c r="L658" s="1" t="s">
        <v>503</v>
      </c>
      <c r="M658" s="1">
        <v>0</v>
      </c>
      <c r="N658" s="1">
        <v>0</v>
      </c>
      <c r="O658" s="1" t="s">
        <v>507</v>
      </c>
      <c r="P658" s="1">
        <v>1500</v>
      </c>
      <c r="Q658" s="1">
        <v>1</v>
      </c>
      <c r="R658" s="1">
        <v>0</v>
      </c>
      <c r="S658" s="1">
        <f>MIN($B658)</f>
        <v>0</v>
      </c>
      <c r="T658" s="1">
        <f>MIN($C658)</f>
        <v>0</v>
      </c>
      <c r="U658" s="1">
        <f>MIN($D658)</f>
        <v>0</v>
      </c>
      <c r="V658" s="1">
        <f>MIN($E658)</f>
        <v>0</v>
      </c>
      <c r="W658" s="1">
        <f>MIN($F658)</f>
        <v>0</v>
      </c>
      <c r="X658" s="1">
        <f>MIN($G658)</f>
        <v>0</v>
      </c>
      <c r="Y658" s="1">
        <f>MIN($H658)</f>
        <v>0</v>
      </c>
      <c r="Z658" s="1">
        <f>MIN($I658)</f>
        <v>0</v>
      </c>
      <c r="AA658" s="1">
        <f>MIN($J658)</f>
        <v>0</v>
      </c>
      <c r="AB658" s="1">
        <f>MIN($K658)</f>
        <v>0</v>
      </c>
      <c r="AC658" s="1">
        <f>MIN($M658)</f>
        <v>0</v>
      </c>
      <c r="AD658" s="1">
        <f>MIN($N658)</f>
        <v>0</v>
      </c>
      <c r="AE658" s="1">
        <f>MIN($P658)</f>
        <v>0</v>
      </c>
      <c r="AF658" s="1">
        <f>MIN($Q658)</f>
        <v>0</v>
      </c>
      <c r="AG658" s="1">
        <f>MIN($R658)</f>
        <v>0</v>
      </c>
      <c r="AH658" s="1">
        <f>MEDIAN($B658)</f>
        <v>0</v>
      </c>
      <c r="AI658" s="1">
        <f>MEDIAN($C658)</f>
        <v>0</v>
      </c>
      <c r="AJ658" s="1">
        <f>MEDIAN($D658)</f>
        <v>0</v>
      </c>
      <c r="AK658" s="1">
        <f>MEDIAN($E658)</f>
        <v>0</v>
      </c>
      <c r="AL658" s="1">
        <f>MEDIAN($F658)</f>
        <v>0</v>
      </c>
      <c r="AM658" s="1">
        <f>MEDIAN($G658)</f>
        <v>0</v>
      </c>
      <c r="AN658" s="1">
        <f>MEDIAN($H658)</f>
        <v>0</v>
      </c>
      <c r="AO658" s="1">
        <f>MEDIAN($I658)</f>
        <v>0</v>
      </c>
      <c r="AP658" s="1">
        <f>MEDIAN($J658)</f>
        <v>0</v>
      </c>
      <c r="AQ658" s="1">
        <f>MEDIAN($K658)</f>
        <v>0</v>
      </c>
      <c r="AR658" s="1">
        <f>MEDIAN($M658)</f>
        <v>0</v>
      </c>
      <c r="AS658" s="1">
        <f>MEDIAN($N658)</f>
        <v>0</v>
      </c>
      <c r="AT658" s="1">
        <f>MEDIAN($P658)</f>
        <v>0</v>
      </c>
      <c r="AU658" s="1">
        <f>MEDIAN($Q658)</f>
        <v>0</v>
      </c>
      <c r="AV658" s="1">
        <f>MEDIAN($R658)</f>
        <v>0</v>
      </c>
      <c r="AW658" s="1">
        <f>MAX($B658)</f>
        <v>0</v>
      </c>
      <c r="AX658" s="1">
        <f>MAX($C658)</f>
        <v>0</v>
      </c>
      <c r="AY658" s="1">
        <f>MAX($D658)</f>
        <v>0</v>
      </c>
      <c r="AZ658" s="1">
        <f>MAX($E658)</f>
        <v>0</v>
      </c>
      <c r="BA658" s="1">
        <f>MAX($F658)</f>
        <v>0</v>
      </c>
      <c r="BB658" s="1">
        <f>MAX($G658)</f>
        <v>0</v>
      </c>
      <c r="BC658" s="1">
        <f>MAX($H658)</f>
        <v>0</v>
      </c>
      <c r="BD658" s="1">
        <f>MAX($I658)</f>
        <v>0</v>
      </c>
      <c r="BE658" s="1">
        <f>MAX($J658)</f>
        <v>0</v>
      </c>
      <c r="BF658" s="1">
        <f>MAX($K658)</f>
        <v>0</v>
      </c>
      <c r="BG658" s="1">
        <f>MAX($M658)</f>
        <v>0</v>
      </c>
      <c r="BH658" s="1">
        <f>MAX($N658)</f>
        <v>0</v>
      </c>
      <c r="BI658" s="1">
        <f>MAX($P658)</f>
        <v>0</v>
      </c>
      <c r="BJ658" s="1">
        <f>MAX($Q658)</f>
        <v>0</v>
      </c>
      <c r="BK658" s="1">
        <f>MAX($R658)</f>
        <v>0</v>
      </c>
    </row>
    <row r="659" spans="1:63">
      <c r="A659" s="1" t="s">
        <v>173</v>
      </c>
      <c r="B659" s="1">
        <v>0</v>
      </c>
      <c r="C659" s="1">
        <v>0</v>
      </c>
      <c r="D659" s="1">
        <v>0</v>
      </c>
      <c r="E659" s="1">
        <v>0</v>
      </c>
      <c r="F659" s="1">
        <v>0</v>
      </c>
      <c r="G659" s="1">
        <v>0</v>
      </c>
      <c r="H659" s="1">
        <v>0</v>
      </c>
      <c r="I659" s="1">
        <v>0.019</v>
      </c>
      <c r="J659" s="1">
        <v>3000</v>
      </c>
      <c r="K659" s="1">
        <v>0</v>
      </c>
      <c r="L659" s="1" t="s">
        <v>503</v>
      </c>
      <c r="M659" s="1">
        <v>0</v>
      </c>
      <c r="N659" s="1">
        <v>0</v>
      </c>
      <c r="O659" s="1" t="s">
        <v>507</v>
      </c>
      <c r="P659" s="1">
        <v>1500</v>
      </c>
      <c r="Q659" s="1">
        <v>1</v>
      </c>
      <c r="R659" s="1">
        <v>0</v>
      </c>
      <c r="S659" s="1">
        <f>MIN($B659)</f>
        <v>0</v>
      </c>
      <c r="T659" s="1">
        <f>MIN($C659)</f>
        <v>0</v>
      </c>
      <c r="U659" s="1">
        <f>MIN($D659)</f>
        <v>0</v>
      </c>
      <c r="V659" s="1">
        <f>MIN($E659)</f>
        <v>0</v>
      </c>
      <c r="W659" s="1">
        <f>MIN($F659)</f>
        <v>0</v>
      </c>
      <c r="X659" s="1">
        <f>MIN($G659)</f>
        <v>0</v>
      </c>
      <c r="Y659" s="1">
        <f>MIN($H659)</f>
        <v>0</v>
      </c>
      <c r="Z659" s="1">
        <f>MIN($I659)</f>
        <v>0</v>
      </c>
      <c r="AA659" s="1">
        <f>MIN($J659)</f>
        <v>0</v>
      </c>
      <c r="AB659" s="1">
        <f>MIN($K659)</f>
        <v>0</v>
      </c>
      <c r="AC659" s="1">
        <f>MIN($M659)</f>
        <v>0</v>
      </c>
      <c r="AD659" s="1">
        <f>MIN($N659)</f>
        <v>0</v>
      </c>
      <c r="AE659" s="1">
        <f>MIN($P659)</f>
        <v>0</v>
      </c>
      <c r="AF659" s="1">
        <f>MIN($Q659)</f>
        <v>0</v>
      </c>
      <c r="AG659" s="1">
        <f>MIN($R659)</f>
        <v>0</v>
      </c>
      <c r="AH659" s="1">
        <f>MEDIAN($B659)</f>
        <v>0</v>
      </c>
      <c r="AI659" s="1">
        <f>MEDIAN($C659)</f>
        <v>0</v>
      </c>
      <c r="AJ659" s="1">
        <f>MEDIAN($D659)</f>
        <v>0</v>
      </c>
      <c r="AK659" s="1">
        <f>MEDIAN($E659)</f>
        <v>0</v>
      </c>
      <c r="AL659" s="1">
        <f>MEDIAN($F659)</f>
        <v>0</v>
      </c>
      <c r="AM659" s="1">
        <f>MEDIAN($G659)</f>
        <v>0</v>
      </c>
      <c r="AN659" s="1">
        <f>MEDIAN($H659)</f>
        <v>0</v>
      </c>
      <c r="AO659" s="1">
        <f>MEDIAN($I659)</f>
        <v>0</v>
      </c>
      <c r="AP659" s="1">
        <f>MEDIAN($J659)</f>
        <v>0</v>
      </c>
      <c r="AQ659" s="1">
        <f>MEDIAN($K659)</f>
        <v>0</v>
      </c>
      <c r="AR659" s="1">
        <f>MEDIAN($M659)</f>
        <v>0</v>
      </c>
      <c r="AS659" s="1">
        <f>MEDIAN($N659)</f>
        <v>0</v>
      </c>
      <c r="AT659" s="1">
        <f>MEDIAN($P659)</f>
        <v>0</v>
      </c>
      <c r="AU659" s="1">
        <f>MEDIAN($Q659)</f>
        <v>0</v>
      </c>
      <c r="AV659" s="1">
        <f>MEDIAN($R659)</f>
        <v>0</v>
      </c>
      <c r="AW659" s="1">
        <f>MAX($B659)</f>
        <v>0</v>
      </c>
      <c r="AX659" s="1">
        <f>MAX($C659)</f>
        <v>0</v>
      </c>
      <c r="AY659" s="1">
        <f>MAX($D659)</f>
        <v>0</v>
      </c>
      <c r="AZ659" s="1">
        <f>MAX($E659)</f>
        <v>0</v>
      </c>
      <c r="BA659" s="1">
        <f>MAX($F659)</f>
        <v>0</v>
      </c>
      <c r="BB659" s="1">
        <f>MAX($G659)</f>
        <v>0</v>
      </c>
      <c r="BC659" s="1">
        <f>MAX($H659)</f>
        <v>0</v>
      </c>
      <c r="BD659" s="1">
        <f>MAX($I659)</f>
        <v>0</v>
      </c>
      <c r="BE659" s="1">
        <f>MAX($J659)</f>
        <v>0</v>
      </c>
      <c r="BF659" s="1">
        <f>MAX($K659)</f>
        <v>0</v>
      </c>
      <c r="BG659" s="1">
        <f>MAX($M659)</f>
        <v>0</v>
      </c>
      <c r="BH659" s="1">
        <f>MAX($N659)</f>
        <v>0</v>
      </c>
      <c r="BI659" s="1">
        <f>MAX($P659)</f>
        <v>0</v>
      </c>
      <c r="BJ659" s="1">
        <f>MAX($Q659)</f>
        <v>0</v>
      </c>
      <c r="BK659" s="1">
        <f>MAX($R659)</f>
        <v>0</v>
      </c>
    </row>
    <row r="660" spans="1:63">
      <c r="A660" s="1" t="s">
        <v>174</v>
      </c>
      <c r="B660" s="1">
        <v>0</v>
      </c>
      <c r="C660" s="1">
        <v>0</v>
      </c>
      <c r="D660" s="1">
        <v>0</v>
      </c>
      <c r="E660" s="1">
        <v>0</v>
      </c>
      <c r="F660" s="1">
        <v>0</v>
      </c>
      <c r="G660" s="1">
        <v>0</v>
      </c>
      <c r="H660" s="1">
        <v>0</v>
      </c>
      <c r="I660" s="1">
        <v>0.019</v>
      </c>
      <c r="J660" s="1">
        <v>3000</v>
      </c>
      <c r="K660" s="1">
        <v>0</v>
      </c>
      <c r="L660" s="1" t="s">
        <v>503</v>
      </c>
      <c r="M660" s="1">
        <v>0</v>
      </c>
      <c r="N660" s="1">
        <v>0</v>
      </c>
      <c r="O660" s="1" t="s">
        <v>507</v>
      </c>
      <c r="P660" s="1">
        <v>1500</v>
      </c>
      <c r="Q660" s="1">
        <v>1</v>
      </c>
      <c r="R660" s="1">
        <v>0</v>
      </c>
      <c r="S660" s="1">
        <f>MIN($B660)</f>
        <v>0</v>
      </c>
      <c r="T660" s="1">
        <f>MIN($C660)</f>
        <v>0</v>
      </c>
      <c r="U660" s="1">
        <f>MIN($D660)</f>
        <v>0</v>
      </c>
      <c r="V660" s="1">
        <f>MIN($E660)</f>
        <v>0</v>
      </c>
      <c r="W660" s="1">
        <f>MIN($F660)</f>
        <v>0</v>
      </c>
      <c r="X660" s="1">
        <f>MIN($G660)</f>
        <v>0</v>
      </c>
      <c r="Y660" s="1">
        <f>MIN($H660)</f>
        <v>0</v>
      </c>
      <c r="Z660" s="1">
        <f>MIN($I660)</f>
        <v>0</v>
      </c>
      <c r="AA660" s="1">
        <f>MIN($J660)</f>
        <v>0</v>
      </c>
      <c r="AB660" s="1">
        <f>MIN($K660)</f>
        <v>0</v>
      </c>
      <c r="AC660" s="1">
        <f>MIN($M660)</f>
        <v>0</v>
      </c>
      <c r="AD660" s="1">
        <f>MIN($N660)</f>
        <v>0</v>
      </c>
      <c r="AE660" s="1">
        <f>MIN($P660)</f>
        <v>0</v>
      </c>
      <c r="AF660" s="1">
        <f>MIN($Q660)</f>
        <v>0</v>
      </c>
      <c r="AG660" s="1">
        <f>MIN($R660)</f>
        <v>0</v>
      </c>
      <c r="AH660" s="1">
        <f>MEDIAN($B660)</f>
        <v>0</v>
      </c>
      <c r="AI660" s="1">
        <f>MEDIAN($C660)</f>
        <v>0</v>
      </c>
      <c r="AJ660" s="1">
        <f>MEDIAN($D660)</f>
        <v>0</v>
      </c>
      <c r="AK660" s="1">
        <f>MEDIAN($E660)</f>
        <v>0</v>
      </c>
      <c r="AL660" s="1">
        <f>MEDIAN($F660)</f>
        <v>0</v>
      </c>
      <c r="AM660" s="1">
        <f>MEDIAN($G660)</f>
        <v>0</v>
      </c>
      <c r="AN660" s="1">
        <f>MEDIAN($H660)</f>
        <v>0</v>
      </c>
      <c r="AO660" s="1">
        <f>MEDIAN($I660)</f>
        <v>0</v>
      </c>
      <c r="AP660" s="1">
        <f>MEDIAN($J660)</f>
        <v>0</v>
      </c>
      <c r="AQ660" s="1">
        <f>MEDIAN($K660)</f>
        <v>0</v>
      </c>
      <c r="AR660" s="1">
        <f>MEDIAN($M660)</f>
        <v>0</v>
      </c>
      <c r="AS660" s="1">
        <f>MEDIAN($N660)</f>
        <v>0</v>
      </c>
      <c r="AT660" s="1">
        <f>MEDIAN($P660)</f>
        <v>0</v>
      </c>
      <c r="AU660" s="1">
        <f>MEDIAN($Q660)</f>
        <v>0</v>
      </c>
      <c r="AV660" s="1">
        <f>MEDIAN($R660)</f>
        <v>0</v>
      </c>
      <c r="AW660" s="1">
        <f>MAX($B660)</f>
        <v>0</v>
      </c>
      <c r="AX660" s="1">
        <f>MAX($C660)</f>
        <v>0</v>
      </c>
      <c r="AY660" s="1">
        <f>MAX($D660)</f>
        <v>0</v>
      </c>
      <c r="AZ660" s="1">
        <f>MAX($E660)</f>
        <v>0</v>
      </c>
      <c r="BA660" s="1">
        <f>MAX($F660)</f>
        <v>0</v>
      </c>
      <c r="BB660" s="1">
        <f>MAX($G660)</f>
        <v>0</v>
      </c>
      <c r="BC660" s="1">
        <f>MAX($H660)</f>
        <v>0</v>
      </c>
      <c r="BD660" s="1">
        <f>MAX($I660)</f>
        <v>0</v>
      </c>
      <c r="BE660" s="1">
        <f>MAX($J660)</f>
        <v>0</v>
      </c>
      <c r="BF660" s="1">
        <f>MAX($K660)</f>
        <v>0</v>
      </c>
      <c r="BG660" s="1">
        <f>MAX($M660)</f>
        <v>0</v>
      </c>
      <c r="BH660" s="1">
        <f>MAX($N660)</f>
        <v>0</v>
      </c>
      <c r="BI660" s="1">
        <f>MAX($P660)</f>
        <v>0</v>
      </c>
      <c r="BJ660" s="1">
        <f>MAX($Q660)</f>
        <v>0</v>
      </c>
      <c r="BK660" s="1">
        <f>MAX($R660)</f>
        <v>0</v>
      </c>
    </row>
    <row r="661" spans="1:63">
      <c r="A661" s="1" t="s">
        <v>175</v>
      </c>
      <c r="B661" s="1">
        <v>0</v>
      </c>
      <c r="C661" s="1">
        <v>0</v>
      </c>
      <c r="D661" s="1">
        <v>0</v>
      </c>
      <c r="E661" s="1">
        <v>0</v>
      </c>
      <c r="F661" s="1">
        <v>0</v>
      </c>
      <c r="G661" s="1">
        <v>0</v>
      </c>
      <c r="H661" s="1">
        <v>0</v>
      </c>
      <c r="I661" s="1">
        <v>0.019</v>
      </c>
      <c r="J661" s="1">
        <v>3000</v>
      </c>
      <c r="K661" s="1">
        <v>0</v>
      </c>
      <c r="L661" s="1" t="s">
        <v>503</v>
      </c>
      <c r="M661" s="1">
        <v>0</v>
      </c>
      <c r="N661" s="1">
        <v>0</v>
      </c>
      <c r="O661" s="1" t="s">
        <v>507</v>
      </c>
      <c r="P661" s="1">
        <v>1500</v>
      </c>
      <c r="Q661" s="1">
        <v>1</v>
      </c>
      <c r="R661" s="1">
        <v>0</v>
      </c>
      <c r="S661" s="1">
        <f>MIN($B661)</f>
        <v>0</v>
      </c>
      <c r="T661" s="1">
        <f>MIN($C661)</f>
        <v>0</v>
      </c>
      <c r="U661" s="1">
        <f>MIN($D661)</f>
        <v>0</v>
      </c>
      <c r="V661" s="1">
        <f>MIN($E661)</f>
        <v>0</v>
      </c>
      <c r="W661" s="1">
        <f>MIN($F661)</f>
        <v>0</v>
      </c>
      <c r="X661" s="1">
        <f>MIN($G661)</f>
        <v>0</v>
      </c>
      <c r="Y661" s="1">
        <f>MIN($H661)</f>
        <v>0</v>
      </c>
      <c r="Z661" s="1">
        <f>MIN($I661)</f>
        <v>0</v>
      </c>
      <c r="AA661" s="1">
        <f>MIN($J661)</f>
        <v>0</v>
      </c>
      <c r="AB661" s="1">
        <f>MIN($K661)</f>
        <v>0</v>
      </c>
      <c r="AC661" s="1">
        <f>MIN($M661)</f>
        <v>0</v>
      </c>
      <c r="AD661" s="1">
        <f>MIN($N661)</f>
        <v>0</v>
      </c>
      <c r="AE661" s="1">
        <f>MIN($P661)</f>
        <v>0</v>
      </c>
      <c r="AF661" s="1">
        <f>MIN($Q661)</f>
        <v>0</v>
      </c>
      <c r="AG661" s="1">
        <f>MIN($R661)</f>
        <v>0</v>
      </c>
      <c r="AH661" s="1">
        <f>MEDIAN($B661)</f>
        <v>0</v>
      </c>
      <c r="AI661" s="1">
        <f>MEDIAN($C661)</f>
        <v>0</v>
      </c>
      <c r="AJ661" s="1">
        <f>MEDIAN($D661)</f>
        <v>0</v>
      </c>
      <c r="AK661" s="1">
        <f>MEDIAN($E661)</f>
        <v>0</v>
      </c>
      <c r="AL661" s="1">
        <f>MEDIAN($F661)</f>
        <v>0</v>
      </c>
      <c r="AM661" s="1">
        <f>MEDIAN($G661)</f>
        <v>0</v>
      </c>
      <c r="AN661" s="1">
        <f>MEDIAN($H661)</f>
        <v>0</v>
      </c>
      <c r="AO661" s="1">
        <f>MEDIAN($I661)</f>
        <v>0</v>
      </c>
      <c r="AP661" s="1">
        <f>MEDIAN($J661)</f>
        <v>0</v>
      </c>
      <c r="AQ661" s="1">
        <f>MEDIAN($K661)</f>
        <v>0</v>
      </c>
      <c r="AR661" s="1">
        <f>MEDIAN($M661)</f>
        <v>0</v>
      </c>
      <c r="AS661" s="1">
        <f>MEDIAN($N661)</f>
        <v>0</v>
      </c>
      <c r="AT661" s="1">
        <f>MEDIAN($P661)</f>
        <v>0</v>
      </c>
      <c r="AU661" s="1">
        <f>MEDIAN($Q661)</f>
        <v>0</v>
      </c>
      <c r="AV661" s="1">
        <f>MEDIAN($R661)</f>
        <v>0</v>
      </c>
      <c r="AW661" s="1">
        <f>MAX($B661)</f>
        <v>0</v>
      </c>
      <c r="AX661" s="1">
        <f>MAX($C661)</f>
        <v>0</v>
      </c>
      <c r="AY661" s="1">
        <f>MAX($D661)</f>
        <v>0</v>
      </c>
      <c r="AZ661" s="1">
        <f>MAX($E661)</f>
        <v>0</v>
      </c>
      <c r="BA661" s="1">
        <f>MAX($F661)</f>
        <v>0</v>
      </c>
      <c r="BB661" s="1">
        <f>MAX($G661)</f>
        <v>0</v>
      </c>
      <c r="BC661" s="1">
        <f>MAX($H661)</f>
        <v>0</v>
      </c>
      <c r="BD661" s="1">
        <f>MAX($I661)</f>
        <v>0</v>
      </c>
      <c r="BE661" s="1">
        <f>MAX($J661)</f>
        <v>0</v>
      </c>
      <c r="BF661" s="1">
        <f>MAX($K661)</f>
        <v>0</v>
      </c>
      <c r="BG661" s="1">
        <f>MAX($M661)</f>
        <v>0</v>
      </c>
      <c r="BH661" s="1">
        <f>MAX($N661)</f>
        <v>0</v>
      </c>
      <c r="BI661" s="1">
        <f>MAX($P661)</f>
        <v>0</v>
      </c>
      <c r="BJ661" s="1">
        <f>MAX($Q661)</f>
        <v>0</v>
      </c>
      <c r="BK661" s="1">
        <f>MAX($R661)</f>
        <v>0</v>
      </c>
    </row>
    <row r="662" spans="1:63">
      <c r="A662" s="1" t="s">
        <v>176</v>
      </c>
      <c r="B662" s="1">
        <v>0</v>
      </c>
      <c r="C662" s="1">
        <v>0</v>
      </c>
      <c r="D662" s="1">
        <v>0</v>
      </c>
      <c r="E662" s="1">
        <v>0</v>
      </c>
      <c r="F662" s="1">
        <v>0</v>
      </c>
      <c r="G662" s="1">
        <v>0</v>
      </c>
      <c r="H662" s="1">
        <v>0</v>
      </c>
      <c r="I662" s="1">
        <v>0.019</v>
      </c>
      <c r="J662" s="1">
        <v>3000</v>
      </c>
      <c r="K662" s="1">
        <v>0</v>
      </c>
      <c r="L662" s="1" t="s">
        <v>503</v>
      </c>
      <c r="M662" s="1">
        <v>0</v>
      </c>
      <c r="N662" s="1">
        <v>0</v>
      </c>
      <c r="O662" s="1" t="s">
        <v>507</v>
      </c>
      <c r="P662" s="1">
        <v>1500</v>
      </c>
      <c r="Q662" s="1">
        <v>1</v>
      </c>
      <c r="R662" s="1">
        <v>0</v>
      </c>
      <c r="S662" s="1">
        <f>MIN($B662)</f>
        <v>0</v>
      </c>
      <c r="T662" s="1">
        <f>MIN($C662)</f>
        <v>0</v>
      </c>
      <c r="U662" s="1">
        <f>MIN($D662)</f>
        <v>0</v>
      </c>
      <c r="V662" s="1">
        <f>MIN($E662)</f>
        <v>0</v>
      </c>
      <c r="W662" s="1">
        <f>MIN($F662)</f>
        <v>0</v>
      </c>
      <c r="X662" s="1">
        <f>MIN($G662)</f>
        <v>0</v>
      </c>
      <c r="Y662" s="1">
        <f>MIN($H662)</f>
        <v>0</v>
      </c>
      <c r="Z662" s="1">
        <f>MIN($I662)</f>
        <v>0</v>
      </c>
      <c r="AA662" s="1">
        <f>MIN($J662)</f>
        <v>0</v>
      </c>
      <c r="AB662" s="1">
        <f>MIN($K662)</f>
        <v>0</v>
      </c>
      <c r="AC662" s="1">
        <f>MIN($M662)</f>
        <v>0</v>
      </c>
      <c r="AD662" s="1">
        <f>MIN($N662)</f>
        <v>0</v>
      </c>
      <c r="AE662" s="1">
        <f>MIN($P662)</f>
        <v>0</v>
      </c>
      <c r="AF662" s="1">
        <f>MIN($Q662)</f>
        <v>0</v>
      </c>
      <c r="AG662" s="1">
        <f>MIN($R662)</f>
        <v>0</v>
      </c>
      <c r="AH662" s="1">
        <f>MEDIAN($B662)</f>
        <v>0</v>
      </c>
      <c r="AI662" s="1">
        <f>MEDIAN($C662)</f>
        <v>0</v>
      </c>
      <c r="AJ662" s="1">
        <f>MEDIAN($D662)</f>
        <v>0</v>
      </c>
      <c r="AK662" s="1">
        <f>MEDIAN($E662)</f>
        <v>0</v>
      </c>
      <c r="AL662" s="1">
        <f>MEDIAN($F662)</f>
        <v>0</v>
      </c>
      <c r="AM662" s="1">
        <f>MEDIAN($G662)</f>
        <v>0</v>
      </c>
      <c r="AN662" s="1">
        <f>MEDIAN($H662)</f>
        <v>0</v>
      </c>
      <c r="AO662" s="1">
        <f>MEDIAN($I662)</f>
        <v>0</v>
      </c>
      <c r="AP662" s="1">
        <f>MEDIAN($J662)</f>
        <v>0</v>
      </c>
      <c r="AQ662" s="1">
        <f>MEDIAN($K662)</f>
        <v>0</v>
      </c>
      <c r="AR662" s="1">
        <f>MEDIAN($M662)</f>
        <v>0</v>
      </c>
      <c r="AS662" s="1">
        <f>MEDIAN($N662)</f>
        <v>0</v>
      </c>
      <c r="AT662" s="1">
        <f>MEDIAN($P662)</f>
        <v>0</v>
      </c>
      <c r="AU662" s="1">
        <f>MEDIAN($Q662)</f>
        <v>0</v>
      </c>
      <c r="AV662" s="1">
        <f>MEDIAN($R662)</f>
        <v>0</v>
      </c>
      <c r="AW662" s="1">
        <f>MAX($B662)</f>
        <v>0</v>
      </c>
      <c r="AX662" s="1">
        <f>MAX($C662)</f>
        <v>0</v>
      </c>
      <c r="AY662" s="1">
        <f>MAX($D662)</f>
        <v>0</v>
      </c>
      <c r="AZ662" s="1">
        <f>MAX($E662)</f>
        <v>0</v>
      </c>
      <c r="BA662" s="1">
        <f>MAX($F662)</f>
        <v>0</v>
      </c>
      <c r="BB662" s="1">
        <f>MAX($G662)</f>
        <v>0</v>
      </c>
      <c r="BC662" s="1">
        <f>MAX($H662)</f>
        <v>0</v>
      </c>
      <c r="BD662" s="1">
        <f>MAX($I662)</f>
        <v>0</v>
      </c>
      <c r="BE662" s="1">
        <f>MAX($J662)</f>
        <v>0</v>
      </c>
      <c r="BF662" s="1">
        <f>MAX($K662)</f>
        <v>0</v>
      </c>
      <c r="BG662" s="1">
        <f>MAX($M662)</f>
        <v>0</v>
      </c>
      <c r="BH662" s="1">
        <f>MAX($N662)</f>
        <v>0</v>
      </c>
      <c r="BI662" s="1">
        <f>MAX($P662)</f>
        <v>0</v>
      </c>
      <c r="BJ662" s="1">
        <f>MAX($Q662)</f>
        <v>0</v>
      </c>
      <c r="BK662" s="1">
        <f>MAX($R662)</f>
        <v>0</v>
      </c>
    </row>
    <row r="663" spans="1:63">
      <c r="A663" s="1" t="s">
        <v>177</v>
      </c>
      <c r="B663" s="1">
        <v>0</v>
      </c>
      <c r="C663" s="1">
        <v>0</v>
      </c>
      <c r="D663" s="1">
        <v>0</v>
      </c>
      <c r="E663" s="1">
        <v>0</v>
      </c>
      <c r="F663" s="1">
        <v>0</v>
      </c>
      <c r="G663" s="1">
        <v>0</v>
      </c>
      <c r="H663" s="1">
        <v>0</v>
      </c>
      <c r="I663" s="1">
        <v>0.018</v>
      </c>
      <c r="J663" s="1">
        <v>3000</v>
      </c>
      <c r="K663" s="1">
        <v>0</v>
      </c>
      <c r="L663" s="1" t="s">
        <v>503</v>
      </c>
      <c r="M663" s="1">
        <v>0</v>
      </c>
      <c r="N663" s="1">
        <v>0</v>
      </c>
      <c r="O663" s="1" t="s">
        <v>507</v>
      </c>
      <c r="P663" s="1">
        <v>1500</v>
      </c>
      <c r="Q663" s="1">
        <v>1</v>
      </c>
      <c r="R663" s="1">
        <v>0</v>
      </c>
      <c r="S663" s="1">
        <f>MIN($B663)</f>
        <v>0</v>
      </c>
      <c r="T663" s="1">
        <f>MIN($C663)</f>
        <v>0</v>
      </c>
      <c r="U663" s="1">
        <f>MIN($D663)</f>
        <v>0</v>
      </c>
      <c r="V663" s="1">
        <f>MIN($E663)</f>
        <v>0</v>
      </c>
      <c r="W663" s="1">
        <f>MIN($F663)</f>
        <v>0</v>
      </c>
      <c r="X663" s="1">
        <f>MIN($G663)</f>
        <v>0</v>
      </c>
      <c r="Y663" s="1">
        <f>MIN($H663)</f>
        <v>0</v>
      </c>
      <c r="Z663" s="1">
        <f>MIN($I663)</f>
        <v>0</v>
      </c>
      <c r="AA663" s="1">
        <f>MIN($J663)</f>
        <v>0</v>
      </c>
      <c r="AB663" s="1">
        <f>MIN($K663)</f>
        <v>0</v>
      </c>
      <c r="AC663" s="1">
        <f>MIN($M663)</f>
        <v>0</v>
      </c>
      <c r="AD663" s="1">
        <f>MIN($N663)</f>
        <v>0</v>
      </c>
      <c r="AE663" s="1">
        <f>MIN($P663)</f>
        <v>0</v>
      </c>
      <c r="AF663" s="1">
        <f>MIN($Q663)</f>
        <v>0</v>
      </c>
      <c r="AG663" s="1">
        <f>MIN($R663)</f>
        <v>0</v>
      </c>
      <c r="AH663" s="1">
        <f>MEDIAN($B663)</f>
        <v>0</v>
      </c>
      <c r="AI663" s="1">
        <f>MEDIAN($C663)</f>
        <v>0</v>
      </c>
      <c r="AJ663" s="1">
        <f>MEDIAN($D663)</f>
        <v>0</v>
      </c>
      <c r="AK663" s="1">
        <f>MEDIAN($E663)</f>
        <v>0</v>
      </c>
      <c r="AL663" s="1">
        <f>MEDIAN($F663)</f>
        <v>0</v>
      </c>
      <c r="AM663" s="1">
        <f>MEDIAN($G663)</f>
        <v>0</v>
      </c>
      <c r="AN663" s="1">
        <f>MEDIAN($H663)</f>
        <v>0</v>
      </c>
      <c r="AO663" s="1">
        <f>MEDIAN($I663)</f>
        <v>0</v>
      </c>
      <c r="AP663" s="1">
        <f>MEDIAN($J663)</f>
        <v>0</v>
      </c>
      <c r="AQ663" s="1">
        <f>MEDIAN($K663)</f>
        <v>0</v>
      </c>
      <c r="AR663" s="1">
        <f>MEDIAN($M663)</f>
        <v>0</v>
      </c>
      <c r="AS663" s="1">
        <f>MEDIAN($N663)</f>
        <v>0</v>
      </c>
      <c r="AT663" s="1">
        <f>MEDIAN($P663)</f>
        <v>0</v>
      </c>
      <c r="AU663" s="1">
        <f>MEDIAN($Q663)</f>
        <v>0</v>
      </c>
      <c r="AV663" s="1">
        <f>MEDIAN($R663)</f>
        <v>0</v>
      </c>
      <c r="AW663" s="1">
        <f>MAX($B663)</f>
        <v>0</v>
      </c>
      <c r="AX663" s="1">
        <f>MAX($C663)</f>
        <v>0</v>
      </c>
      <c r="AY663" s="1">
        <f>MAX($D663)</f>
        <v>0</v>
      </c>
      <c r="AZ663" s="1">
        <f>MAX($E663)</f>
        <v>0</v>
      </c>
      <c r="BA663" s="1">
        <f>MAX($F663)</f>
        <v>0</v>
      </c>
      <c r="BB663" s="1">
        <f>MAX($G663)</f>
        <v>0</v>
      </c>
      <c r="BC663" s="1">
        <f>MAX($H663)</f>
        <v>0</v>
      </c>
      <c r="BD663" s="1">
        <f>MAX($I663)</f>
        <v>0</v>
      </c>
      <c r="BE663" s="1">
        <f>MAX($J663)</f>
        <v>0</v>
      </c>
      <c r="BF663" s="1">
        <f>MAX($K663)</f>
        <v>0</v>
      </c>
      <c r="BG663" s="1">
        <f>MAX($M663)</f>
        <v>0</v>
      </c>
      <c r="BH663" s="1">
        <f>MAX($N663)</f>
        <v>0</v>
      </c>
      <c r="BI663" s="1">
        <f>MAX($P663)</f>
        <v>0</v>
      </c>
      <c r="BJ663" s="1">
        <f>MAX($Q663)</f>
        <v>0</v>
      </c>
      <c r="BK663" s="1">
        <f>MAX($R663)</f>
        <v>0</v>
      </c>
    </row>
    <row r="664" spans="1:63">
      <c r="A664" s="1" t="s">
        <v>178</v>
      </c>
      <c r="B664" s="1">
        <v>0</v>
      </c>
      <c r="C664" s="1">
        <v>0</v>
      </c>
      <c r="D664" s="1">
        <v>0</v>
      </c>
      <c r="E664" s="1">
        <v>0</v>
      </c>
      <c r="F664" s="1">
        <v>0</v>
      </c>
      <c r="G664" s="1">
        <v>0</v>
      </c>
      <c r="H664" s="1">
        <v>0</v>
      </c>
      <c r="I664" s="1">
        <v>0.022</v>
      </c>
      <c r="J664" s="1">
        <v>3000</v>
      </c>
      <c r="K664" s="1">
        <v>0</v>
      </c>
      <c r="L664" s="1" t="s">
        <v>503</v>
      </c>
      <c r="M664" s="1">
        <v>0</v>
      </c>
      <c r="N664" s="1">
        <v>0</v>
      </c>
      <c r="O664" s="1" t="s">
        <v>507</v>
      </c>
      <c r="P664" s="1">
        <v>1500</v>
      </c>
      <c r="Q664" s="1">
        <v>1</v>
      </c>
      <c r="R664" s="1">
        <v>0</v>
      </c>
      <c r="S664" s="1">
        <f>MIN($B664)</f>
        <v>0</v>
      </c>
      <c r="T664" s="1">
        <f>MIN($C664)</f>
        <v>0</v>
      </c>
      <c r="U664" s="1">
        <f>MIN($D664)</f>
        <v>0</v>
      </c>
      <c r="V664" s="1">
        <f>MIN($E664)</f>
        <v>0</v>
      </c>
      <c r="W664" s="1">
        <f>MIN($F664)</f>
        <v>0</v>
      </c>
      <c r="X664" s="1">
        <f>MIN($G664)</f>
        <v>0</v>
      </c>
      <c r="Y664" s="1">
        <f>MIN($H664)</f>
        <v>0</v>
      </c>
      <c r="Z664" s="1">
        <f>MIN($I664)</f>
        <v>0</v>
      </c>
      <c r="AA664" s="1">
        <f>MIN($J664)</f>
        <v>0</v>
      </c>
      <c r="AB664" s="1">
        <f>MIN($K664)</f>
        <v>0</v>
      </c>
      <c r="AC664" s="1">
        <f>MIN($M664)</f>
        <v>0</v>
      </c>
      <c r="AD664" s="1">
        <f>MIN($N664)</f>
        <v>0</v>
      </c>
      <c r="AE664" s="1">
        <f>MIN($P664)</f>
        <v>0</v>
      </c>
      <c r="AF664" s="1">
        <f>MIN($Q664)</f>
        <v>0</v>
      </c>
      <c r="AG664" s="1">
        <f>MIN($R664)</f>
        <v>0</v>
      </c>
      <c r="AH664" s="1">
        <f>MEDIAN($B664)</f>
        <v>0</v>
      </c>
      <c r="AI664" s="1">
        <f>MEDIAN($C664)</f>
        <v>0</v>
      </c>
      <c r="AJ664" s="1">
        <f>MEDIAN($D664)</f>
        <v>0</v>
      </c>
      <c r="AK664" s="1">
        <f>MEDIAN($E664)</f>
        <v>0</v>
      </c>
      <c r="AL664" s="1">
        <f>MEDIAN($F664)</f>
        <v>0</v>
      </c>
      <c r="AM664" s="1">
        <f>MEDIAN($G664)</f>
        <v>0</v>
      </c>
      <c r="AN664" s="1">
        <f>MEDIAN($H664)</f>
        <v>0</v>
      </c>
      <c r="AO664" s="1">
        <f>MEDIAN($I664)</f>
        <v>0</v>
      </c>
      <c r="AP664" s="1">
        <f>MEDIAN($J664)</f>
        <v>0</v>
      </c>
      <c r="AQ664" s="1">
        <f>MEDIAN($K664)</f>
        <v>0</v>
      </c>
      <c r="AR664" s="1">
        <f>MEDIAN($M664)</f>
        <v>0</v>
      </c>
      <c r="AS664" s="1">
        <f>MEDIAN($N664)</f>
        <v>0</v>
      </c>
      <c r="AT664" s="1">
        <f>MEDIAN($P664)</f>
        <v>0</v>
      </c>
      <c r="AU664" s="1">
        <f>MEDIAN($Q664)</f>
        <v>0</v>
      </c>
      <c r="AV664" s="1">
        <f>MEDIAN($R664)</f>
        <v>0</v>
      </c>
      <c r="AW664" s="1">
        <f>MAX($B664)</f>
        <v>0</v>
      </c>
      <c r="AX664" s="1">
        <f>MAX($C664)</f>
        <v>0</v>
      </c>
      <c r="AY664" s="1">
        <f>MAX($D664)</f>
        <v>0</v>
      </c>
      <c r="AZ664" s="1">
        <f>MAX($E664)</f>
        <v>0</v>
      </c>
      <c r="BA664" s="1">
        <f>MAX($F664)</f>
        <v>0</v>
      </c>
      <c r="BB664" s="1">
        <f>MAX($G664)</f>
        <v>0</v>
      </c>
      <c r="BC664" s="1">
        <f>MAX($H664)</f>
        <v>0</v>
      </c>
      <c r="BD664" s="1">
        <f>MAX($I664)</f>
        <v>0</v>
      </c>
      <c r="BE664" s="1">
        <f>MAX($J664)</f>
        <v>0</v>
      </c>
      <c r="BF664" s="1">
        <f>MAX($K664)</f>
        <v>0</v>
      </c>
      <c r="BG664" s="1">
        <f>MAX($M664)</f>
        <v>0</v>
      </c>
      <c r="BH664" s="1">
        <f>MAX($N664)</f>
        <v>0</v>
      </c>
      <c r="BI664" s="1">
        <f>MAX($P664)</f>
        <v>0</v>
      </c>
      <c r="BJ664" s="1">
        <f>MAX($Q664)</f>
        <v>0</v>
      </c>
      <c r="BK664" s="1">
        <f>MAX($R664)</f>
        <v>0</v>
      </c>
    </row>
    <row r="665" spans="1:63">
      <c r="A665" s="1" t="s">
        <v>179</v>
      </c>
      <c r="B665" s="1">
        <v>0</v>
      </c>
      <c r="C665" s="1">
        <v>0</v>
      </c>
      <c r="D665" s="1">
        <v>0</v>
      </c>
      <c r="E665" s="1">
        <v>0</v>
      </c>
      <c r="F665" s="1">
        <v>0</v>
      </c>
      <c r="G665" s="1">
        <v>0</v>
      </c>
      <c r="H665" s="1">
        <v>0</v>
      </c>
      <c r="I665" s="1">
        <v>0.047</v>
      </c>
      <c r="J665" s="1">
        <v>3000</v>
      </c>
      <c r="K665" s="1">
        <v>0</v>
      </c>
      <c r="L665" s="1" t="s">
        <v>503</v>
      </c>
      <c r="M665" s="1">
        <v>0</v>
      </c>
      <c r="N665" s="1">
        <v>0</v>
      </c>
      <c r="O665" s="1" t="s">
        <v>507</v>
      </c>
      <c r="P665" s="1">
        <v>1500</v>
      </c>
      <c r="Q665" s="1">
        <v>1</v>
      </c>
      <c r="R665" s="1">
        <v>0</v>
      </c>
      <c r="S665" s="1">
        <f>MIN($B665)</f>
        <v>0</v>
      </c>
      <c r="T665" s="1">
        <f>MIN($C665)</f>
        <v>0</v>
      </c>
      <c r="U665" s="1">
        <f>MIN($D665)</f>
        <v>0</v>
      </c>
      <c r="V665" s="1">
        <f>MIN($E665)</f>
        <v>0</v>
      </c>
      <c r="W665" s="1">
        <f>MIN($F665)</f>
        <v>0</v>
      </c>
      <c r="X665" s="1">
        <f>MIN($G665)</f>
        <v>0</v>
      </c>
      <c r="Y665" s="1">
        <f>MIN($H665)</f>
        <v>0</v>
      </c>
      <c r="Z665" s="1">
        <f>MIN($I665)</f>
        <v>0</v>
      </c>
      <c r="AA665" s="1">
        <f>MIN($J665)</f>
        <v>0</v>
      </c>
      <c r="AB665" s="1">
        <f>MIN($K665)</f>
        <v>0</v>
      </c>
      <c r="AC665" s="1">
        <f>MIN($M665)</f>
        <v>0</v>
      </c>
      <c r="AD665" s="1">
        <f>MIN($N665)</f>
        <v>0</v>
      </c>
      <c r="AE665" s="1">
        <f>MIN($P665)</f>
        <v>0</v>
      </c>
      <c r="AF665" s="1">
        <f>MIN($Q665)</f>
        <v>0</v>
      </c>
      <c r="AG665" s="1">
        <f>MIN($R665)</f>
        <v>0</v>
      </c>
      <c r="AH665" s="1">
        <f>MEDIAN($B665)</f>
        <v>0</v>
      </c>
      <c r="AI665" s="1">
        <f>MEDIAN($C665)</f>
        <v>0</v>
      </c>
      <c r="AJ665" s="1">
        <f>MEDIAN($D665)</f>
        <v>0</v>
      </c>
      <c r="AK665" s="1">
        <f>MEDIAN($E665)</f>
        <v>0</v>
      </c>
      <c r="AL665" s="1">
        <f>MEDIAN($F665)</f>
        <v>0</v>
      </c>
      <c r="AM665" s="1">
        <f>MEDIAN($G665)</f>
        <v>0</v>
      </c>
      <c r="AN665" s="1">
        <f>MEDIAN($H665)</f>
        <v>0</v>
      </c>
      <c r="AO665" s="1">
        <f>MEDIAN($I665)</f>
        <v>0</v>
      </c>
      <c r="AP665" s="1">
        <f>MEDIAN($J665)</f>
        <v>0</v>
      </c>
      <c r="AQ665" s="1">
        <f>MEDIAN($K665)</f>
        <v>0</v>
      </c>
      <c r="AR665" s="1">
        <f>MEDIAN($M665)</f>
        <v>0</v>
      </c>
      <c r="AS665" s="1">
        <f>MEDIAN($N665)</f>
        <v>0</v>
      </c>
      <c r="AT665" s="1">
        <f>MEDIAN($P665)</f>
        <v>0</v>
      </c>
      <c r="AU665" s="1">
        <f>MEDIAN($Q665)</f>
        <v>0</v>
      </c>
      <c r="AV665" s="1">
        <f>MEDIAN($R665)</f>
        <v>0</v>
      </c>
      <c r="AW665" s="1">
        <f>MAX($B665)</f>
        <v>0</v>
      </c>
      <c r="AX665" s="1">
        <f>MAX($C665)</f>
        <v>0</v>
      </c>
      <c r="AY665" s="1">
        <f>MAX($D665)</f>
        <v>0</v>
      </c>
      <c r="AZ665" s="1">
        <f>MAX($E665)</f>
        <v>0</v>
      </c>
      <c r="BA665" s="1">
        <f>MAX($F665)</f>
        <v>0</v>
      </c>
      <c r="BB665" s="1">
        <f>MAX($G665)</f>
        <v>0</v>
      </c>
      <c r="BC665" s="1">
        <f>MAX($H665)</f>
        <v>0</v>
      </c>
      <c r="BD665" s="1">
        <f>MAX($I665)</f>
        <v>0</v>
      </c>
      <c r="BE665" s="1">
        <f>MAX($J665)</f>
        <v>0</v>
      </c>
      <c r="BF665" s="1">
        <f>MAX($K665)</f>
        <v>0</v>
      </c>
      <c r="BG665" s="1">
        <f>MAX($M665)</f>
        <v>0</v>
      </c>
      <c r="BH665" s="1">
        <f>MAX($N665)</f>
        <v>0</v>
      </c>
      <c r="BI665" s="1">
        <f>MAX($P665)</f>
        <v>0</v>
      </c>
      <c r="BJ665" s="1">
        <f>MAX($Q665)</f>
        <v>0</v>
      </c>
      <c r="BK665" s="1">
        <f>MAX($R665)</f>
        <v>0</v>
      </c>
    </row>
    <row r="666" spans="1:63">
      <c r="A666" s="1" t="s">
        <v>180</v>
      </c>
      <c r="B666" s="1">
        <v>0</v>
      </c>
      <c r="C666" s="1">
        <v>0</v>
      </c>
      <c r="D666" s="1">
        <v>0</v>
      </c>
      <c r="E666" s="1">
        <v>0</v>
      </c>
      <c r="F666" s="1">
        <v>0</v>
      </c>
      <c r="G666" s="1">
        <v>0</v>
      </c>
      <c r="H666" s="1">
        <v>0</v>
      </c>
      <c r="I666" s="1">
        <v>0.022</v>
      </c>
      <c r="J666" s="1">
        <v>3000</v>
      </c>
      <c r="K666" s="1">
        <v>0</v>
      </c>
      <c r="L666" s="1" t="s">
        <v>503</v>
      </c>
      <c r="M666" s="1">
        <v>0</v>
      </c>
      <c r="N666" s="1">
        <v>0</v>
      </c>
      <c r="O666" s="1" t="s">
        <v>507</v>
      </c>
      <c r="P666" s="1">
        <v>1500</v>
      </c>
      <c r="Q666" s="1">
        <v>1</v>
      </c>
      <c r="R666" s="1">
        <v>0</v>
      </c>
      <c r="S666" s="1">
        <f>MIN($B666)</f>
        <v>0</v>
      </c>
      <c r="T666" s="1">
        <f>MIN($C666)</f>
        <v>0</v>
      </c>
      <c r="U666" s="1">
        <f>MIN($D666)</f>
        <v>0</v>
      </c>
      <c r="V666" s="1">
        <f>MIN($E666)</f>
        <v>0</v>
      </c>
      <c r="W666" s="1">
        <f>MIN($F666)</f>
        <v>0</v>
      </c>
      <c r="X666" s="1">
        <f>MIN($G666)</f>
        <v>0</v>
      </c>
      <c r="Y666" s="1">
        <f>MIN($H666)</f>
        <v>0</v>
      </c>
      <c r="Z666" s="1">
        <f>MIN($I666)</f>
        <v>0</v>
      </c>
      <c r="AA666" s="1">
        <f>MIN($J666)</f>
        <v>0</v>
      </c>
      <c r="AB666" s="1">
        <f>MIN($K666)</f>
        <v>0</v>
      </c>
      <c r="AC666" s="1">
        <f>MIN($M666)</f>
        <v>0</v>
      </c>
      <c r="AD666" s="1">
        <f>MIN($N666)</f>
        <v>0</v>
      </c>
      <c r="AE666" s="1">
        <f>MIN($P666)</f>
        <v>0</v>
      </c>
      <c r="AF666" s="1">
        <f>MIN($Q666)</f>
        <v>0</v>
      </c>
      <c r="AG666" s="1">
        <f>MIN($R666)</f>
        <v>0</v>
      </c>
      <c r="AH666" s="1">
        <f>MEDIAN($B666)</f>
        <v>0</v>
      </c>
      <c r="AI666" s="1">
        <f>MEDIAN($C666)</f>
        <v>0</v>
      </c>
      <c r="AJ666" s="1">
        <f>MEDIAN($D666)</f>
        <v>0</v>
      </c>
      <c r="AK666" s="1">
        <f>MEDIAN($E666)</f>
        <v>0</v>
      </c>
      <c r="AL666" s="1">
        <f>MEDIAN($F666)</f>
        <v>0</v>
      </c>
      <c r="AM666" s="1">
        <f>MEDIAN($G666)</f>
        <v>0</v>
      </c>
      <c r="AN666" s="1">
        <f>MEDIAN($H666)</f>
        <v>0</v>
      </c>
      <c r="AO666" s="1">
        <f>MEDIAN($I666)</f>
        <v>0</v>
      </c>
      <c r="AP666" s="1">
        <f>MEDIAN($J666)</f>
        <v>0</v>
      </c>
      <c r="AQ666" s="1">
        <f>MEDIAN($K666)</f>
        <v>0</v>
      </c>
      <c r="AR666" s="1">
        <f>MEDIAN($M666)</f>
        <v>0</v>
      </c>
      <c r="AS666" s="1">
        <f>MEDIAN($N666)</f>
        <v>0</v>
      </c>
      <c r="AT666" s="1">
        <f>MEDIAN($P666)</f>
        <v>0</v>
      </c>
      <c r="AU666" s="1">
        <f>MEDIAN($Q666)</f>
        <v>0</v>
      </c>
      <c r="AV666" s="1">
        <f>MEDIAN($R666)</f>
        <v>0</v>
      </c>
      <c r="AW666" s="1">
        <f>MAX($B666)</f>
        <v>0</v>
      </c>
      <c r="AX666" s="1">
        <f>MAX($C666)</f>
        <v>0</v>
      </c>
      <c r="AY666" s="1">
        <f>MAX($D666)</f>
        <v>0</v>
      </c>
      <c r="AZ666" s="1">
        <f>MAX($E666)</f>
        <v>0</v>
      </c>
      <c r="BA666" s="1">
        <f>MAX($F666)</f>
        <v>0</v>
      </c>
      <c r="BB666" s="1">
        <f>MAX($G666)</f>
        <v>0</v>
      </c>
      <c r="BC666" s="1">
        <f>MAX($H666)</f>
        <v>0</v>
      </c>
      <c r="BD666" s="1">
        <f>MAX($I666)</f>
        <v>0</v>
      </c>
      <c r="BE666" s="1">
        <f>MAX($J666)</f>
        <v>0</v>
      </c>
      <c r="BF666" s="1">
        <f>MAX($K666)</f>
        <v>0</v>
      </c>
      <c r="BG666" s="1">
        <f>MAX($M666)</f>
        <v>0</v>
      </c>
      <c r="BH666" s="1">
        <f>MAX($N666)</f>
        <v>0</v>
      </c>
      <c r="BI666" s="1">
        <f>MAX($P666)</f>
        <v>0</v>
      </c>
      <c r="BJ666" s="1">
        <f>MAX($Q666)</f>
        <v>0</v>
      </c>
      <c r="BK666" s="1">
        <f>MAX($R666)</f>
        <v>0</v>
      </c>
    </row>
    <row r="667" spans="1:63">
      <c r="A667" s="1" t="s">
        <v>181</v>
      </c>
      <c r="B667" s="1">
        <v>0</v>
      </c>
      <c r="C667" s="1">
        <v>0</v>
      </c>
      <c r="D667" s="1">
        <v>0</v>
      </c>
      <c r="E667" s="1">
        <v>0</v>
      </c>
      <c r="F667" s="1">
        <v>0</v>
      </c>
      <c r="G667" s="1">
        <v>0</v>
      </c>
      <c r="H667" s="1">
        <v>0</v>
      </c>
      <c r="I667" s="1">
        <v>0.022</v>
      </c>
      <c r="J667" s="1">
        <v>3000</v>
      </c>
      <c r="K667" s="1">
        <v>0</v>
      </c>
      <c r="L667" s="1" t="s">
        <v>503</v>
      </c>
      <c r="M667" s="1">
        <v>0</v>
      </c>
      <c r="N667" s="1">
        <v>0</v>
      </c>
      <c r="O667" s="1" t="s">
        <v>507</v>
      </c>
      <c r="P667" s="1">
        <v>1500</v>
      </c>
      <c r="Q667" s="1">
        <v>1</v>
      </c>
      <c r="R667" s="1">
        <v>0</v>
      </c>
      <c r="S667" s="1">
        <f>MIN($B667)</f>
        <v>0</v>
      </c>
      <c r="T667" s="1">
        <f>MIN($C667)</f>
        <v>0</v>
      </c>
      <c r="U667" s="1">
        <f>MIN($D667)</f>
        <v>0</v>
      </c>
      <c r="V667" s="1">
        <f>MIN($E667)</f>
        <v>0</v>
      </c>
      <c r="W667" s="1">
        <f>MIN($F667)</f>
        <v>0</v>
      </c>
      <c r="X667" s="1">
        <f>MIN($G667)</f>
        <v>0</v>
      </c>
      <c r="Y667" s="1">
        <f>MIN($H667)</f>
        <v>0</v>
      </c>
      <c r="Z667" s="1">
        <f>MIN($I667)</f>
        <v>0</v>
      </c>
      <c r="AA667" s="1">
        <f>MIN($J667)</f>
        <v>0</v>
      </c>
      <c r="AB667" s="1">
        <f>MIN($K667)</f>
        <v>0</v>
      </c>
      <c r="AC667" s="1">
        <f>MIN($M667)</f>
        <v>0</v>
      </c>
      <c r="AD667" s="1">
        <f>MIN($N667)</f>
        <v>0</v>
      </c>
      <c r="AE667" s="1">
        <f>MIN($P667)</f>
        <v>0</v>
      </c>
      <c r="AF667" s="1">
        <f>MIN($Q667)</f>
        <v>0</v>
      </c>
      <c r="AG667" s="1">
        <f>MIN($R667)</f>
        <v>0</v>
      </c>
      <c r="AH667" s="1">
        <f>MEDIAN($B667)</f>
        <v>0</v>
      </c>
      <c r="AI667" s="1">
        <f>MEDIAN($C667)</f>
        <v>0</v>
      </c>
      <c r="AJ667" s="1">
        <f>MEDIAN($D667)</f>
        <v>0</v>
      </c>
      <c r="AK667" s="1">
        <f>MEDIAN($E667)</f>
        <v>0</v>
      </c>
      <c r="AL667" s="1">
        <f>MEDIAN($F667)</f>
        <v>0</v>
      </c>
      <c r="AM667" s="1">
        <f>MEDIAN($G667)</f>
        <v>0</v>
      </c>
      <c r="AN667" s="1">
        <f>MEDIAN($H667)</f>
        <v>0</v>
      </c>
      <c r="AO667" s="1">
        <f>MEDIAN($I667)</f>
        <v>0</v>
      </c>
      <c r="AP667" s="1">
        <f>MEDIAN($J667)</f>
        <v>0</v>
      </c>
      <c r="AQ667" s="1">
        <f>MEDIAN($K667)</f>
        <v>0</v>
      </c>
      <c r="AR667" s="1">
        <f>MEDIAN($M667)</f>
        <v>0</v>
      </c>
      <c r="AS667" s="1">
        <f>MEDIAN($N667)</f>
        <v>0</v>
      </c>
      <c r="AT667" s="1">
        <f>MEDIAN($P667)</f>
        <v>0</v>
      </c>
      <c r="AU667" s="1">
        <f>MEDIAN($Q667)</f>
        <v>0</v>
      </c>
      <c r="AV667" s="1">
        <f>MEDIAN($R667)</f>
        <v>0</v>
      </c>
      <c r="AW667" s="1">
        <f>MAX($B667)</f>
        <v>0</v>
      </c>
      <c r="AX667" s="1">
        <f>MAX($C667)</f>
        <v>0</v>
      </c>
      <c r="AY667" s="1">
        <f>MAX($D667)</f>
        <v>0</v>
      </c>
      <c r="AZ667" s="1">
        <f>MAX($E667)</f>
        <v>0</v>
      </c>
      <c r="BA667" s="1">
        <f>MAX($F667)</f>
        <v>0</v>
      </c>
      <c r="BB667" s="1">
        <f>MAX($G667)</f>
        <v>0</v>
      </c>
      <c r="BC667" s="1">
        <f>MAX($H667)</f>
        <v>0</v>
      </c>
      <c r="BD667" s="1">
        <f>MAX($I667)</f>
        <v>0</v>
      </c>
      <c r="BE667" s="1">
        <f>MAX($J667)</f>
        <v>0</v>
      </c>
      <c r="BF667" s="1">
        <f>MAX($K667)</f>
        <v>0</v>
      </c>
      <c r="BG667" s="1">
        <f>MAX($M667)</f>
        <v>0</v>
      </c>
      <c r="BH667" s="1">
        <f>MAX($N667)</f>
        <v>0</v>
      </c>
      <c r="BI667" s="1">
        <f>MAX($P667)</f>
        <v>0</v>
      </c>
      <c r="BJ667" s="1">
        <f>MAX($Q667)</f>
        <v>0</v>
      </c>
      <c r="BK667" s="1">
        <f>MAX($R667)</f>
        <v>0</v>
      </c>
    </row>
    <row r="668" spans="1:63">
      <c r="A668" s="1" t="s">
        <v>182</v>
      </c>
      <c r="B668" s="1">
        <v>0</v>
      </c>
      <c r="C668" s="1">
        <v>0</v>
      </c>
      <c r="D668" s="1">
        <v>0</v>
      </c>
      <c r="E668" s="1">
        <v>0</v>
      </c>
      <c r="F668" s="1">
        <v>0</v>
      </c>
      <c r="G668" s="1">
        <v>0</v>
      </c>
      <c r="H668" s="1">
        <v>0</v>
      </c>
      <c r="I668" s="1">
        <v>0.019</v>
      </c>
      <c r="J668" s="1">
        <v>3000</v>
      </c>
      <c r="K668" s="1">
        <v>0</v>
      </c>
      <c r="L668" s="1" t="s">
        <v>503</v>
      </c>
      <c r="M668" s="1">
        <v>0</v>
      </c>
      <c r="N668" s="1">
        <v>0</v>
      </c>
      <c r="O668" s="1" t="s">
        <v>507</v>
      </c>
      <c r="P668" s="1">
        <v>1500</v>
      </c>
      <c r="Q668" s="1">
        <v>1</v>
      </c>
      <c r="R668" s="1">
        <v>0</v>
      </c>
      <c r="S668" s="1">
        <f>MIN($B668)</f>
        <v>0</v>
      </c>
      <c r="T668" s="1">
        <f>MIN($C668)</f>
        <v>0</v>
      </c>
      <c r="U668" s="1">
        <f>MIN($D668)</f>
        <v>0</v>
      </c>
      <c r="V668" s="1">
        <f>MIN($E668)</f>
        <v>0</v>
      </c>
      <c r="W668" s="1">
        <f>MIN($F668)</f>
        <v>0</v>
      </c>
      <c r="X668" s="1">
        <f>MIN($G668)</f>
        <v>0</v>
      </c>
      <c r="Y668" s="1">
        <f>MIN($H668)</f>
        <v>0</v>
      </c>
      <c r="Z668" s="1">
        <f>MIN($I668)</f>
        <v>0</v>
      </c>
      <c r="AA668" s="1">
        <f>MIN($J668)</f>
        <v>0</v>
      </c>
      <c r="AB668" s="1">
        <f>MIN($K668)</f>
        <v>0</v>
      </c>
      <c r="AC668" s="1">
        <f>MIN($M668)</f>
        <v>0</v>
      </c>
      <c r="AD668" s="1">
        <f>MIN($N668)</f>
        <v>0</v>
      </c>
      <c r="AE668" s="1">
        <f>MIN($P668)</f>
        <v>0</v>
      </c>
      <c r="AF668" s="1">
        <f>MIN($Q668)</f>
        <v>0</v>
      </c>
      <c r="AG668" s="1">
        <f>MIN($R668)</f>
        <v>0</v>
      </c>
      <c r="AH668" s="1">
        <f>MEDIAN($B668)</f>
        <v>0</v>
      </c>
      <c r="AI668" s="1">
        <f>MEDIAN($C668)</f>
        <v>0</v>
      </c>
      <c r="AJ668" s="1">
        <f>MEDIAN($D668)</f>
        <v>0</v>
      </c>
      <c r="AK668" s="1">
        <f>MEDIAN($E668)</f>
        <v>0</v>
      </c>
      <c r="AL668" s="1">
        <f>MEDIAN($F668)</f>
        <v>0</v>
      </c>
      <c r="AM668" s="1">
        <f>MEDIAN($G668)</f>
        <v>0</v>
      </c>
      <c r="AN668" s="1">
        <f>MEDIAN($H668)</f>
        <v>0</v>
      </c>
      <c r="AO668" s="1">
        <f>MEDIAN($I668)</f>
        <v>0</v>
      </c>
      <c r="AP668" s="1">
        <f>MEDIAN($J668)</f>
        <v>0</v>
      </c>
      <c r="AQ668" s="1">
        <f>MEDIAN($K668)</f>
        <v>0</v>
      </c>
      <c r="AR668" s="1">
        <f>MEDIAN($M668)</f>
        <v>0</v>
      </c>
      <c r="AS668" s="1">
        <f>MEDIAN($N668)</f>
        <v>0</v>
      </c>
      <c r="AT668" s="1">
        <f>MEDIAN($P668)</f>
        <v>0</v>
      </c>
      <c r="AU668" s="1">
        <f>MEDIAN($Q668)</f>
        <v>0</v>
      </c>
      <c r="AV668" s="1">
        <f>MEDIAN($R668)</f>
        <v>0</v>
      </c>
      <c r="AW668" s="1">
        <f>MAX($B668)</f>
        <v>0</v>
      </c>
      <c r="AX668" s="1">
        <f>MAX($C668)</f>
        <v>0</v>
      </c>
      <c r="AY668" s="1">
        <f>MAX($D668)</f>
        <v>0</v>
      </c>
      <c r="AZ668" s="1">
        <f>MAX($E668)</f>
        <v>0</v>
      </c>
      <c r="BA668" s="1">
        <f>MAX($F668)</f>
        <v>0</v>
      </c>
      <c r="BB668" s="1">
        <f>MAX($G668)</f>
        <v>0</v>
      </c>
      <c r="BC668" s="1">
        <f>MAX($H668)</f>
        <v>0</v>
      </c>
      <c r="BD668" s="1">
        <f>MAX($I668)</f>
        <v>0</v>
      </c>
      <c r="BE668" s="1">
        <f>MAX($J668)</f>
        <v>0</v>
      </c>
      <c r="BF668" s="1">
        <f>MAX($K668)</f>
        <v>0</v>
      </c>
      <c r="BG668" s="1">
        <f>MAX($M668)</f>
        <v>0</v>
      </c>
      <c r="BH668" s="1">
        <f>MAX($N668)</f>
        <v>0</v>
      </c>
      <c r="BI668" s="1">
        <f>MAX($P668)</f>
        <v>0</v>
      </c>
      <c r="BJ668" s="1">
        <f>MAX($Q668)</f>
        <v>0</v>
      </c>
      <c r="BK668" s="1">
        <f>MAX($R668)</f>
        <v>0</v>
      </c>
    </row>
    <row r="669" spans="1:63">
      <c r="A669" s="1" t="s">
        <v>183</v>
      </c>
      <c r="B669" s="1">
        <v>0</v>
      </c>
      <c r="C669" s="1">
        <v>0</v>
      </c>
      <c r="D669" s="1">
        <v>0</v>
      </c>
      <c r="E669" s="1">
        <v>0</v>
      </c>
      <c r="F669" s="1">
        <v>0</v>
      </c>
      <c r="G669" s="1">
        <v>0</v>
      </c>
      <c r="H669" s="1">
        <v>0</v>
      </c>
      <c r="I669" s="1">
        <v>0.019</v>
      </c>
      <c r="J669" s="1">
        <v>3000</v>
      </c>
      <c r="K669" s="1">
        <v>0</v>
      </c>
      <c r="L669" s="1" t="s">
        <v>503</v>
      </c>
      <c r="M669" s="1">
        <v>0</v>
      </c>
      <c r="N669" s="1">
        <v>0</v>
      </c>
      <c r="O669" s="1" t="s">
        <v>507</v>
      </c>
      <c r="P669" s="1">
        <v>1500</v>
      </c>
      <c r="Q669" s="1">
        <v>1</v>
      </c>
      <c r="R669" s="1">
        <v>0</v>
      </c>
      <c r="S669" s="1">
        <f>MIN($B669)</f>
        <v>0</v>
      </c>
      <c r="T669" s="1">
        <f>MIN($C669)</f>
        <v>0</v>
      </c>
      <c r="U669" s="1">
        <f>MIN($D669)</f>
        <v>0</v>
      </c>
      <c r="V669" s="1">
        <f>MIN($E669)</f>
        <v>0</v>
      </c>
      <c r="W669" s="1">
        <f>MIN($F669)</f>
        <v>0</v>
      </c>
      <c r="X669" s="1">
        <f>MIN($G669)</f>
        <v>0</v>
      </c>
      <c r="Y669" s="1">
        <f>MIN($H669)</f>
        <v>0</v>
      </c>
      <c r="Z669" s="1">
        <f>MIN($I669)</f>
        <v>0</v>
      </c>
      <c r="AA669" s="1">
        <f>MIN($J669)</f>
        <v>0</v>
      </c>
      <c r="AB669" s="1">
        <f>MIN($K669)</f>
        <v>0</v>
      </c>
      <c r="AC669" s="1">
        <f>MIN($M669)</f>
        <v>0</v>
      </c>
      <c r="AD669" s="1">
        <f>MIN($N669)</f>
        <v>0</v>
      </c>
      <c r="AE669" s="1">
        <f>MIN($P669)</f>
        <v>0</v>
      </c>
      <c r="AF669" s="1">
        <f>MIN($Q669)</f>
        <v>0</v>
      </c>
      <c r="AG669" s="1">
        <f>MIN($R669)</f>
        <v>0</v>
      </c>
      <c r="AH669" s="1">
        <f>MEDIAN($B669)</f>
        <v>0</v>
      </c>
      <c r="AI669" s="1">
        <f>MEDIAN($C669)</f>
        <v>0</v>
      </c>
      <c r="AJ669" s="1">
        <f>MEDIAN($D669)</f>
        <v>0</v>
      </c>
      <c r="AK669" s="1">
        <f>MEDIAN($E669)</f>
        <v>0</v>
      </c>
      <c r="AL669" s="1">
        <f>MEDIAN($F669)</f>
        <v>0</v>
      </c>
      <c r="AM669" s="1">
        <f>MEDIAN($G669)</f>
        <v>0</v>
      </c>
      <c r="AN669" s="1">
        <f>MEDIAN($H669)</f>
        <v>0</v>
      </c>
      <c r="AO669" s="1">
        <f>MEDIAN($I669)</f>
        <v>0</v>
      </c>
      <c r="AP669" s="1">
        <f>MEDIAN($J669)</f>
        <v>0</v>
      </c>
      <c r="AQ669" s="1">
        <f>MEDIAN($K669)</f>
        <v>0</v>
      </c>
      <c r="AR669" s="1">
        <f>MEDIAN($M669)</f>
        <v>0</v>
      </c>
      <c r="AS669" s="1">
        <f>MEDIAN($N669)</f>
        <v>0</v>
      </c>
      <c r="AT669" s="1">
        <f>MEDIAN($P669)</f>
        <v>0</v>
      </c>
      <c r="AU669" s="1">
        <f>MEDIAN($Q669)</f>
        <v>0</v>
      </c>
      <c r="AV669" s="1">
        <f>MEDIAN($R669)</f>
        <v>0</v>
      </c>
      <c r="AW669" s="1">
        <f>MAX($B669)</f>
        <v>0</v>
      </c>
      <c r="AX669" s="1">
        <f>MAX($C669)</f>
        <v>0</v>
      </c>
      <c r="AY669" s="1">
        <f>MAX($D669)</f>
        <v>0</v>
      </c>
      <c r="AZ669" s="1">
        <f>MAX($E669)</f>
        <v>0</v>
      </c>
      <c r="BA669" s="1">
        <f>MAX($F669)</f>
        <v>0</v>
      </c>
      <c r="BB669" s="1">
        <f>MAX($G669)</f>
        <v>0</v>
      </c>
      <c r="BC669" s="1">
        <f>MAX($H669)</f>
        <v>0</v>
      </c>
      <c r="BD669" s="1">
        <f>MAX($I669)</f>
        <v>0</v>
      </c>
      <c r="BE669" s="1">
        <f>MAX($J669)</f>
        <v>0</v>
      </c>
      <c r="BF669" s="1">
        <f>MAX($K669)</f>
        <v>0</v>
      </c>
      <c r="BG669" s="1">
        <f>MAX($M669)</f>
        <v>0</v>
      </c>
      <c r="BH669" s="1">
        <f>MAX($N669)</f>
        <v>0</v>
      </c>
      <c r="BI669" s="1">
        <f>MAX($P669)</f>
        <v>0</v>
      </c>
      <c r="BJ669" s="1">
        <f>MAX($Q669)</f>
        <v>0</v>
      </c>
      <c r="BK669" s="1">
        <f>MAX($R669)</f>
        <v>0</v>
      </c>
    </row>
    <row r="670" spans="1:63">
      <c r="A670" s="1" t="s">
        <v>184</v>
      </c>
      <c r="B670" s="1">
        <v>0</v>
      </c>
      <c r="C670" s="1">
        <v>0</v>
      </c>
      <c r="D670" s="1">
        <v>0</v>
      </c>
      <c r="E670" s="1">
        <v>0</v>
      </c>
      <c r="F670" s="1">
        <v>0</v>
      </c>
      <c r="G670" s="1">
        <v>0</v>
      </c>
      <c r="H670" s="1">
        <v>0</v>
      </c>
      <c r="I670" s="1">
        <v>0.019</v>
      </c>
      <c r="J670" s="1">
        <v>3000</v>
      </c>
      <c r="K670" s="1">
        <v>0</v>
      </c>
      <c r="L670" s="1" t="s">
        <v>503</v>
      </c>
      <c r="M670" s="1">
        <v>0</v>
      </c>
      <c r="N670" s="1">
        <v>0</v>
      </c>
      <c r="O670" s="1" t="s">
        <v>507</v>
      </c>
      <c r="P670" s="1">
        <v>1500</v>
      </c>
      <c r="Q670" s="1">
        <v>1</v>
      </c>
      <c r="R670" s="1">
        <v>0</v>
      </c>
      <c r="S670" s="1">
        <f>MIN($B670)</f>
        <v>0</v>
      </c>
      <c r="T670" s="1">
        <f>MIN($C670)</f>
        <v>0</v>
      </c>
      <c r="U670" s="1">
        <f>MIN($D670)</f>
        <v>0</v>
      </c>
      <c r="V670" s="1">
        <f>MIN($E670)</f>
        <v>0</v>
      </c>
      <c r="W670" s="1">
        <f>MIN($F670)</f>
        <v>0</v>
      </c>
      <c r="X670" s="1">
        <f>MIN($G670)</f>
        <v>0</v>
      </c>
      <c r="Y670" s="1">
        <f>MIN($H670)</f>
        <v>0</v>
      </c>
      <c r="Z670" s="1">
        <f>MIN($I670)</f>
        <v>0</v>
      </c>
      <c r="AA670" s="1">
        <f>MIN($J670)</f>
        <v>0</v>
      </c>
      <c r="AB670" s="1">
        <f>MIN($K670)</f>
        <v>0</v>
      </c>
      <c r="AC670" s="1">
        <f>MIN($M670)</f>
        <v>0</v>
      </c>
      <c r="AD670" s="1">
        <f>MIN($N670)</f>
        <v>0</v>
      </c>
      <c r="AE670" s="1">
        <f>MIN($P670)</f>
        <v>0</v>
      </c>
      <c r="AF670" s="1">
        <f>MIN($Q670)</f>
        <v>0</v>
      </c>
      <c r="AG670" s="1">
        <f>MIN($R670)</f>
        <v>0</v>
      </c>
      <c r="AH670" s="1">
        <f>MEDIAN($B670)</f>
        <v>0</v>
      </c>
      <c r="AI670" s="1">
        <f>MEDIAN($C670)</f>
        <v>0</v>
      </c>
      <c r="AJ670" s="1">
        <f>MEDIAN($D670)</f>
        <v>0</v>
      </c>
      <c r="AK670" s="1">
        <f>MEDIAN($E670)</f>
        <v>0</v>
      </c>
      <c r="AL670" s="1">
        <f>MEDIAN($F670)</f>
        <v>0</v>
      </c>
      <c r="AM670" s="1">
        <f>MEDIAN($G670)</f>
        <v>0</v>
      </c>
      <c r="AN670" s="1">
        <f>MEDIAN($H670)</f>
        <v>0</v>
      </c>
      <c r="AO670" s="1">
        <f>MEDIAN($I670)</f>
        <v>0</v>
      </c>
      <c r="AP670" s="1">
        <f>MEDIAN($J670)</f>
        <v>0</v>
      </c>
      <c r="AQ670" s="1">
        <f>MEDIAN($K670)</f>
        <v>0</v>
      </c>
      <c r="AR670" s="1">
        <f>MEDIAN($M670)</f>
        <v>0</v>
      </c>
      <c r="AS670" s="1">
        <f>MEDIAN($N670)</f>
        <v>0</v>
      </c>
      <c r="AT670" s="1">
        <f>MEDIAN($P670)</f>
        <v>0</v>
      </c>
      <c r="AU670" s="1">
        <f>MEDIAN($Q670)</f>
        <v>0</v>
      </c>
      <c r="AV670" s="1">
        <f>MEDIAN($R670)</f>
        <v>0</v>
      </c>
      <c r="AW670" s="1">
        <f>MAX($B670)</f>
        <v>0</v>
      </c>
      <c r="AX670" s="1">
        <f>MAX($C670)</f>
        <v>0</v>
      </c>
      <c r="AY670" s="1">
        <f>MAX($D670)</f>
        <v>0</v>
      </c>
      <c r="AZ670" s="1">
        <f>MAX($E670)</f>
        <v>0</v>
      </c>
      <c r="BA670" s="1">
        <f>MAX($F670)</f>
        <v>0</v>
      </c>
      <c r="BB670" s="1">
        <f>MAX($G670)</f>
        <v>0</v>
      </c>
      <c r="BC670" s="1">
        <f>MAX($H670)</f>
        <v>0</v>
      </c>
      <c r="BD670" s="1">
        <f>MAX($I670)</f>
        <v>0</v>
      </c>
      <c r="BE670" s="1">
        <f>MAX($J670)</f>
        <v>0</v>
      </c>
      <c r="BF670" s="1">
        <f>MAX($K670)</f>
        <v>0</v>
      </c>
      <c r="BG670" s="1">
        <f>MAX($M670)</f>
        <v>0</v>
      </c>
      <c r="BH670" s="1">
        <f>MAX($N670)</f>
        <v>0</v>
      </c>
      <c r="BI670" s="1">
        <f>MAX($P670)</f>
        <v>0</v>
      </c>
      <c r="BJ670" s="1">
        <f>MAX($Q670)</f>
        <v>0</v>
      </c>
      <c r="BK670" s="1">
        <f>MAX($R670)</f>
        <v>0</v>
      </c>
    </row>
    <row r="671" spans="1:63">
      <c r="A671" s="1" t="s">
        <v>185</v>
      </c>
      <c r="B671" s="1">
        <v>0</v>
      </c>
      <c r="C671" s="1">
        <v>0</v>
      </c>
      <c r="D671" s="1">
        <v>0</v>
      </c>
      <c r="E671" s="1">
        <v>0</v>
      </c>
      <c r="F671" s="1">
        <v>0</v>
      </c>
      <c r="G671" s="1">
        <v>0</v>
      </c>
      <c r="H671" s="1">
        <v>0</v>
      </c>
      <c r="I671" s="1">
        <v>0.019</v>
      </c>
      <c r="J671" s="1">
        <v>3000</v>
      </c>
      <c r="K671" s="1">
        <v>0</v>
      </c>
      <c r="L671" s="1" t="s">
        <v>503</v>
      </c>
      <c r="M671" s="1">
        <v>0</v>
      </c>
      <c r="N671" s="1">
        <v>0</v>
      </c>
      <c r="O671" s="1" t="s">
        <v>507</v>
      </c>
      <c r="P671" s="1">
        <v>1500</v>
      </c>
      <c r="Q671" s="1">
        <v>1</v>
      </c>
      <c r="R671" s="1">
        <v>0</v>
      </c>
      <c r="S671" s="1">
        <f>MIN($B671)</f>
        <v>0</v>
      </c>
      <c r="T671" s="1">
        <f>MIN($C671)</f>
        <v>0</v>
      </c>
      <c r="U671" s="1">
        <f>MIN($D671)</f>
        <v>0</v>
      </c>
      <c r="V671" s="1">
        <f>MIN($E671)</f>
        <v>0</v>
      </c>
      <c r="W671" s="1">
        <f>MIN($F671)</f>
        <v>0</v>
      </c>
      <c r="X671" s="1">
        <f>MIN($G671)</f>
        <v>0</v>
      </c>
      <c r="Y671" s="1">
        <f>MIN($H671)</f>
        <v>0</v>
      </c>
      <c r="Z671" s="1">
        <f>MIN($I671)</f>
        <v>0</v>
      </c>
      <c r="AA671" s="1">
        <f>MIN($J671)</f>
        <v>0</v>
      </c>
      <c r="AB671" s="1">
        <f>MIN($K671)</f>
        <v>0</v>
      </c>
      <c r="AC671" s="1">
        <f>MIN($M671)</f>
        <v>0</v>
      </c>
      <c r="AD671" s="1">
        <f>MIN($N671)</f>
        <v>0</v>
      </c>
      <c r="AE671" s="1">
        <f>MIN($P671)</f>
        <v>0</v>
      </c>
      <c r="AF671" s="1">
        <f>MIN($Q671)</f>
        <v>0</v>
      </c>
      <c r="AG671" s="1">
        <f>MIN($R671)</f>
        <v>0</v>
      </c>
      <c r="AH671" s="1">
        <f>MEDIAN($B671)</f>
        <v>0</v>
      </c>
      <c r="AI671" s="1">
        <f>MEDIAN($C671)</f>
        <v>0</v>
      </c>
      <c r="AJ671" s="1">
        <f>MEDIAN($D671)</f>
        <v>0</v>
      </c>
      <c r="AK671" s="1">
        <f>MEDIAN($E671)</f>
        <v>0</v>
      </c>
      <c r="AL671" s="1">
        <f>MEDIAN($F671)</f>
        <v>0</v>
      </c>
      <c r="AM671" s="1">
        <f>MEDIAN($G671)</f>
        <v>0</v>
      </c>
      <c r="AN671" s="1">
        <f>MEDIAN($H671)</f>
        <v>0</v>
      </c>
      <c r="AO671" s="1">
        <f>MEDIAN($I671)</f>
        <v>0</v>
      </c>
      <c r="AP671" s="1">
        <f>MEDIAN($J671)</f>
        <v>0</v>
      </c>
      <c r="AQ671" s="1">
        <f>MEDIAN($K671)</f>
        <v>0</v>
      </c>
      <c r="AR671" s="1">
        <f>MEDIAN($M671)</f>
        <v>0</v>
      </c>
      <c r="AS671" s="1">
        <f>MEDIAN($N671)</f>
        <v>0</v>
      </c>
      <c r="AT671" s="1">
        <f>MEDIAN($P671)</f>
        <v>0</v>
      </c>
      <c r="AU671" s="1">
        <f>MEDIAN($Q671)</f>
        <v>0</v>
      </c>
      <c r="AV671" s="1">
        <f>MEDIAN($R671)</f>
        <v>0</v>
      </c>
      <c r="AW671" s="1">
        <f>MAX($B671)</f>
        <v>0</v>
      </c>
      <c r="AX671" s="1">
        <f>MAX($C671)</f>
        <v>0</v>
      </c>
      <c r="AY671" s="1">
        <f>MAX($D671)</f>
        <v>0</v>
      </c>
      <c r="AZ671" s="1">
        <f>MAX($E671)</f>
        <v>0</v>
      </c>
      <c r="BA671" s="1">
        <f>MAX($F671)</f>
        <v>0</v>
      </c>
      <c r="BB671" s="1">
        <f>MAX($G671)</f>
        <v>0</v>
      </c>
      <c r="BC671" s="1">
        <f>MAX($H671)</f>
        <v>0</v>
      </c>
      <c r="BD671" s="1">
        <f>MAX($I671)</f>
        <v>0</v>
      </c>
      <c r="BE671" s="1">
        <f>MAX($J671)</f>
        <v>0</v>
      </c>
      <c r="BF671" s="1">
        <f>MAX($K671)</f>
        <v>0</v>
      </c>
      <c r="BG671" s="1">
        <f>MAX($M671)</f>
        <v>0</v>
      </c>
      <c r="BH671" s="1">
        <f>MAX($N671)</f>
        <v>0</v>
      </c>
      <c r="BI671" s="1">
        <f>MAX($P671)</f>
        <v>0</v>
      </c>
      <c r="BJ671" s="1">
        <f>MAX($Q671)</f>
        <v>0</v>
      </c>
      <c r="BK671" s="1">
        <f>MAX($R671)</f>
        <v>0</v>
      </c>
    </row>
    <row r="672" spans="1:63">
      <c r="A672" s="1" t="s">
        <v>186</v>
      </c>
      <c r="B672" s="1">
        <v>0</v>
      </c>
      <c r="C672" s="1">
        <v>0</v>
      </c>
      <c r="D672" s="1">
        <v>0</v>
      </c>
      <c r="E672" s="1">
        <v>0</v>
      </c>
      <c r="F672" s="1">
        <v>0</v>
      </c>
      <c r="G672" s="1">
        <v>0</v>
      </c>
      <c r="H672" s="1">
        <v>0</v>
      </c>
      <c r="I672" s="1">
        <v>0.019</v>
      </c>
      <c r="J672" s="1">
        <v>3000</v>
      </c>
      <c r="K672" s="1">
        <v>0</v>
      </c>
      <c r="L672" s="1" t="s">
        <v>503</v>
      </c>
      <c r="M672" s="1">
        <v>0</v>
      </c>
      <c r="N672" s="1">
        <v>0</v>
      </c>
      <c r="O672" s="1" t="s">
        <v>507</v>
      </c>
      <c r="P672" s="1">
        <v>1500</v>
      </c>
      <c r="Q672" s="1">
        <v>1</v>
      </c>
      <c r="R672" s="1">
        <v>0</v>
      </c>
      <c r="S672" s="1">
        <f>MIN($B672)</f>
        <v>0</v>
      </c>
      <c r="T672" s="1">
        <f>MIN($C672)</f>
        <v>0</v>
      </c>
      <c r="U672" s="1">
        <f>MIN($D672)</f>
        <v>0</v>
      </c>
      <c r="V672" s="1">
        <f>MIN($E672)</f>
        <v>0</v>
      </c>
      <c r="W672" s="1">
        <f>MIN($F672)</f>
        <v>0</v>
      </c>
      <c r="X672" s="1">
        <f>MIN($G672)</f>
        <v>0</v>
      </c>
      <c r="Y672" s="1">
        <f>MIN($H672)</f>
        <v>0</v>
      </c>
      <c r="Z672" s="1">
        <f>MIN($I672)</f>
        <v>0</v>
      </c>
      <c r="AA672" s="1">
        <f>MIN($J672)</f>
        <v>0</v>
      </c>
      <c r="AB672" s="1">
        <f>MIN($K672)</f>
        <v>0</v>
      </c>
      <c r="AC672" s="1">
        <f>MIN($M672)</f>
        <v>0</v>
      </c>
      <c r="AD672" s="1">
        <f>MIN($N672)</f>
        <v>0</v>
      </c>
      <c r="AE672" s="1">
        <f>MIN($P672)</f>
        <v>0</v>
      </c>
      <c r="AF672" s="1">
        <f>MIN($Q672)</f>
        <v>0</v>
      </c>
      <c r="AG672" s="1">
        <f>MIN($R672)</f>
        <v>0</v>
      </c>
      <c r="AH672" s="1">
        <f>MEDIAN($B672)</f>
        <v>0</v>
      </c>
      <c r="AI672" s="1">
        <f>MEDIAN($C672)</f>
        <v>0</v>
      </c>
      <c r="AJ672" s="1">
        <f>MEDIAN($D672)</f>
        <v>0</v>
      </c>
      <c r="AK672" s="1">
        <f>MEDIAN($E672)</f>
        <v>0</v>
      </c>
      <c r="AL672" s="1">
        <f>MEDIAN($F672)</f>
        <v>0</v>
      </c>
      <c r="AM672" s="1">
        <f>MEDIAN($G672)</f>
        <v>0</v>
      </c>
      <c r="AN672" s="1">
        <f>MEDIAN($H672)</f>
        <v>0</v>
      </c>
      <c r="AO672" s="1">
        <f>MEDIAN($I672)</f>
        <v>0</v>
      </c>
      <c r="AP672" s="1">
        <f>MEDIAN($J672)</f>
        <v>0</v>
      </c>
      <c r="AQ672" s="1">
        <f>MEDIAN($K672)</f>
        <v>0</v>
      </c>
      <c r="AR672" s="1">
        <f>MEDIAN($M672)</f>
        <v>0</v>
      </c>
      <c r="AS672" s="1">
        <f>MEDIAN($N672)</f>
        <v>0</v>
      </c>
      <c r="AT672" s="1">
        <f>MEDIAN($P672)</f>
        <v>0</v>
      </c>
      <c r="AU672" s="1">
        <f>MEDIAN($Q672)</f>
        <v>0</v>
      </c>
      <c r="AV672" s="1">
        <f>MEDIAN($R672)</f>
        <v>0</v>
      </c>
      <c r="AW672" s="1">
        <f>MAX($B672)</f>
        <v>0</v>
      </c>
      <c r="AX672" s="1">
        <f>MAX($C672)</f>
        <v>0</v>
      </c>
      <c r="AY672" s="1">
        <f>MAX($D672)</f>
        <v>0</v>
      </c>
      <c r="AZ672" s="1">
        <f>MAX($E672)</f>
        <v>0</v>
      </c>
      <c r="BA672" s="1">
        <f>MAX($F672)</f>
        <v>0</v>
      </c>
      <c r="BB672" s="1">
        <f>MAX($G672)</f>
        <v>0</v>
      </c>
      <c r="BC672" s="1">
        <f>MAX($H672)</f>
        <v>0</v>
      </c>
      <c r="BD672" s="1">
        <f>MAX($I672)</f>
        <v>0</v>
      </c>
      <c r="BE672" s="1">
        <f>MAX($J672)</f>
        <v>0</v>
      </c>
      <c r="BF672" s="1">
        <f>MAX($K672)</f>
        <v>0</v>
      </c>
      <c r="BG672" s="1">
        <f>MAX($M672)</f>
        <v>0</v>
      </c>
      <c r="BH672" s="1">
        <f>MAX($N672)</f>
        <v>0</v>
      </c>
      <c r="BI672" s="1">
        <f>MAX($P672)</f>
        <v>0</v>
      </c>
      <c r="BJ672" s="1">
        <f>MAX($Q672)</f>
        <v>0</v>
      </c>
      <c r="BK672" s="1">
        <f>MAX($R672)</f>
        <v>0</v>
      </c>
    </row>
    <row r="673" spans="1:63">
      <c r="A673" s="1" t="s">
        <v>187</v>
      </c>
      <c r="B673" s="1">
        <v>0</v>
      </c>
      <c r="C673" s="1">
        <v>0</v>
      </c>
      <c r="D673" s="1">
        <v>0</v>
      </c>
      <c r="E673" s="1">
        <v>0</v>
      </c>
      <c r="F673" s="1">
        <v>0</v>
      </c>
      <c r="G673" s="1">
        <v>0</v>
      </c>
      <c r="H673" s="1">
        <v>0</v>
      </c>
      <c r="I673" s="1">
        <v>0.019</v>
      </c>
      <c r="J673" s="1">
        <v>3000</v>
      </c>
      <c r="K673" s="1">
        <v>0</v>
      </c>
      <c r="L673" s="1" t="s">
        <v>503</v>
      </c>
      <c r="M673" s="1">
        <v>0</v>
      </c>
      <c r="N673" s="1">
        <v>0</v>
      </c>
      <c r="O673" s="1" t="s">
        <v>507</v>
      </c>
      <c r="P673" s="1">
        <v>1500</v>
      </c>
      <c r="Q673" s="1">
        <v>1</v>
      </c>
      <c r="R673" s="1">
        <v>0</v>
      </c>
      <c r="S673" s="1">
        <f>MIN($B673)</f>
        <v>0</v>
      </c>
      <c r="T673" s="1">
        <f>MIN($C673)</f>
        <v>0</v>
      </c>
      <c r="U673" s="1">
        <f>MIN($D673)</f>
        <v>0</v>
      </c>
      <c r="V673" s="1">
        <f>MIN($E673)</f>
        <v>0</v>
      </c>
      <c r="W673" s="1">
        <f>MIN($F673)</f>
        <v>0</v>
      </c>
      <c r="X673" s="1">
        <f>MIN($G673)</f>
        <v>0</v>
      </c>
      <c r="Y673" s="1">
        <f>MIN($H673)</f>
        <v>0</v>
      </c>
      <c r="Z673" s="1">
        <f>MIN($I673)</f>
        <v>0</v>
      </c>
      <c r="AA673" s="1">
        <f>MIN($J673)</f>
        <v>0</v>
      </c>
      <c r="AB673" s="1">
        <f>MIN($K673)</f>
        <v>0</v>
      </c>
      <c r="AC673" s="1">
        <f>MIN($M673)</f>
        <v>0</v>
      </c>
      <c r="AD673" s="1">
        <f>MIN($N673)</f>
        <v>0</v>
      </c>
      <c r="AE673" s="1">
        <f>MIN($P673)</f>
        <v>0</v>
      </c>
      <c r="AF673" s="1">
        <f>MIN($Q673)</f>
        <v>0</v>
      </c>
      <c r="AG673" s="1">
        <f>MIN($R673)</f>
        <v>0</v>
      </c>
      <c r="AH673" s="1">
        <f>MEDIAN($B673)</f>
        <v>0</v>
      </c>
      <c r="AI673" s="1">
        <f>MEDIAN($C673)</f>
        <v>0</v>
      </c>
      <c r="AJ673" s="1">
        <f>MEDIAN($D673)</f>
        <v>0</v>
      </c>
      <c r="AK673" s="1">
        <f>MEDIAN($E673)</f>
        <v>0</v>
      </c>
      <c r="AL673" s="1">
        <f>MEDIAN($F673)</f>
        <v>0</v>
      </c>
      <c r="AM673" s="1">
        <f>MEDIAN($G673)</f>
        <v>0</v>
      </c>
      <c r="AN673" s="1">
        <f>MEDIAN($H673)</f>
        <v>0</v>
      </c>
      <c r="AO673" s="1">
        <f>MEDIAN($I673)</f>
        <v>0</v>
      </c>
      <c r="AP673" s="1">
        <f>MEDIAN($J673)</f>
        <v>0</v>
      </c>
      <c r="AQ673" s="1">
        <f>MEDIAN($K673)</f>
        <v>0</v>
      </c>
      <c r="AR673" s="1">
        <f>MEDIAN($M673)</f>
        <v>0</v>
      </c>
      <c r="AS673" s="1">
        <f>MEDIAN($N673)</f>
        <v>0</v>
      </c>
      <c r="AT673" s="1">
        <f>MEDIAN($P673)</f>
        <v>0</v>
      </c>
      <c r="AU673" s="1">
        <f>MEDIAN($Q673)</f>
        <v>0</v>
      </c>
      <c r="AV673" s="1">
        <f>MEDIAN($R673)</f>
        <v>0</v>
      </c>
      <c r="AW673" s="1">
        <f>MAX($B673)</f>
        <v>0</v>
      </c>
      <c r="AX673" s="1">
        <f>MAX($C673)</f>
        <v>0</v>
      </c>
      <c r="AY673" s="1">
        <f>MAX($D673)</f>
        <v>0</v>
      </c>
      <c r="AZ673" s="1">
        <f>MAX($E673)</f>
        <v>0</v>
      </c>
      <c r="BA673" s="1">
        <f>MAX($F673)</f>
        <v>0</v>
      </c>
      <c r="BB673" s="1">
        <f>MAX($G673)</f>
        <v>0</v>
      </c>
      <c r="BC673" s="1">
        <f>MAX($H673)</f>
        <v>0</v>
      </c>
      <c r="BD673" s="1">
        <f>MAX($I673)</f>
        <v>0</v>
      </c>
      <c r="BE673" s="1">
        <f>MAX($J673)</f>
        <v>0</v>
      </c>
      <c r="BF673" s="1">
        <f>MAX($K673)</f>
        <v>0</v>
      </c>
      <c r="BG673" s="1">
        <f>MAX($M673)</f>
        <v>0</v>
      </c>
      <c r="BH673" s="1">
        <f>MAX($N673)</f>
        <v>0</v>
      </c>
      <c r="BI673" s="1">
        <f>MAX($P673)</f>
        <v>0</v>
      </c>
      <c r="BJ673" s="1">
        <f>MAX($Q673)</f>
        <v>0</v>
      </c>
      <c r="BK673" s="1">
        <f>MAX($R673)</f>
        <v>0</v>
      </c>
    </row>
    <row r="674" spans="1:63">
      <c r="A674" s="1" t="s">
        <v>188</v>
      </c>
      <c r="B674" s="1">
        <v>0</v>
      </c>
      <c r="C674" s="1">
        <v>0</v>
      </c>
      <c r="D674" s="1">
        <v>0</v>
      </c>
      <c r="E674" s="1">
        <v>0</v>
      </c>
      <c r="F674" s="1">
        <v>0</v>
      </c>
      <c r="G674" s="1">
        <v>0</v>
      </c>
      <c r="H674" s="1">
        <v>0</v>
      </c>
      <c r="I674" s="1">
        <v>0.022</v>
      </c>
      <c r="J674" s="1">
        <v>3000</v>
      </c>
      <c r="K674" s="1">
        <v>0</v>
      </c>
      <c r="L674" s="1" t="s">
        <v>503</v>
      </c>
      <c r="M674" s="1">
        <v>0</v>
      </c>
      <c r="N674" s="1">
        <v>0</v>
      </c>
      <c r="O674" s="1" t="s">
        <v>507</v>
      </c>
      <c r="P674" s="1">
        <v>1500</v>
      </c>
      <c r="Q674" s="1">
        <v>1</v>
      </c>
      <c r="R674" s="1">
        <v>0</v>
      </c>
      <c r="S674" s="1">
        <f>MIN($B674)</f>
        <v>0</v>
      </c>
      <c r="T674" s="1">
        <f>MIN($C674)</f>
        <v>0</v>
      </c>
      <c r="U674" s="1">
        <f>MIN($D674)</f>
        <v>0</v>
      </c>
      <c r="V674" s="1">
        <f>MIN($E674)</f>
        <v>0</v>
      </c>
      <c r="W674" s="1">
        <f>MIN($F674)</f>
        <v>0</v>
      </c>
      <c r="X674" s="1">
        <f>MIN($G674)</f>
        <v>0</v>
      </c>
      <c r="Y674" s="1">
        <f>MIN($H674)</f>
        <v>0</v>
      </c>
      <c r="Z674" s="1">
        <f>MIN($I674)</f>
        <v>0</v>
      </c>
      <c r="AA674" s="1">
        <f>MIN($J674)</f>
        <v>0</v>
      </c>
      <c r="AB674" s="1">
        <f>MIN($K674)</f>
        <v>0</v>
      </c>
      <c r="AC674" s="1">
        <f>MIN($M674)</f>
        <v>0</v>
      </c>
      <c r="AD674" s="1">
        <f>MIN($N674)</f>
        <v>0</v>
      </c>
      <c r="AE674" s="1">
        <f>MIN($P674)</f>
        <v>0</v>
      </c>
      <c r="AF674" s="1">
        <f>MIN($Q674)</f>
        <v>0</v>
      </c>
      <c r="AG674" s="1">
        <f>MIN($R674)</f>
        <v>0</v>
      </c>
      <c r="AH674" s="1">
        <f>MEDIAN($B674)</f>
        <v>0</v>
      </c>
      <c r="AI674" s="1">
        <f>MEDIAN($C674)</f>
        <v>0</v>
      </c>
      <c r="AJ674" s="1">
        <f>MEDIAN($D674)</f>
        <v>0</v>
      </c>
      <c r="AK674" s="1">
        <f>MEDIAN($E674)</f>
        <v>0</v>
      </c>
      <c r="AL674" s="1">
        <f>MEDIAN($F674)</f>
        <v>0</v>
      </c>
      <c r="AM674" s="1">
        <f>MEDIAN($G674)</f>
        <v>0</v>
      </c>
      <c r="AN674" s="1">
        <f>MEDIAN($H674)</f>
        <v>0</v>
      </c>
      <c r="AO674" s="1">
        <f>MEDIAN($I674)</f>
        <v>0</v>
      </c>
      <c r="AP674" s="1">
        <f>MEDIAN($J674)</f>
        <v>0</v>
      </c>
      <c r="AQ674" s="1">
        <f>MEDIAN($K674)</f>
        <v>0</v>
      </c>
      <c r="AR674" s="1">
        <f>MEDIAN($M674)</f>
        <v>0</v>
      </c>
      <c r="AS674" s="1">
        <f>MEDIAN($N674)</f>
        <v>0</v>
      </c>
      <c r="AT674" s="1">
        <f>MEDIAN($P674)</f>
        <v>0</v>
      </c>
      <c r="AU674" s="1">
        <f>MEDIAN($Q674)</f>
        <v>0</v>
      </c>
      <c r="AV674" s="1">
        <f>MEDIAN($R674)</f>
        <v>0</v>
      </c>
      <c r="AW674" s="1">
        <f>MAX($B674)</f>
        <v>0</v>
      </c>
      <c r="AX674" s="1">
        <f>MAX($C674)</f>
        <v>0</v>
      </c>
      <c r="AY674" s="1">
        <f>MAX($D674)</f>
        <v>0</v>
      </c>
      <c r="AZ674" s="1">
        <f>MAX($E674)</f>
        <v>0</v>
      </c>
      <c r="BA674" s="1">
        <f>MAX($F674)</f>
        <v>0</v>
      </c>
      <c r="BB674" s="1">
        <f>MAX($G674)</f>
        <v>0</v>
      </c>
      <c r="BC674" s="1">
        <f>MAX($H674)</f>
        <v>0</v>
      </c>
      <c r="BD674" s="1">
        <f>MAX($I674)</f>
        <v>0</v>
      </c>
      <c r="BE674" s="1">
        <f>MAX($J674)</f>
        <v>0</v>
      </c>
      <c r="BF674" s="1">
        <f>MAX($K674)</f>
        <v>0</v>
      </c>
      <c r="BG674" s="1">
        <f>MAX($M674)</f>
        <v>0</v>
      </c>
      <c r="BH674" s="1">
        <f>MAX($N674)</f>
        <v>0</v>
      </c>
      <c r="BI674" s="1">
        <f>MAX($P674)</f>
        <v>0</v>
      </c>
      <c r="BJ674" s="1">
        <f>MAX($Q674)</f>
        <v>0</v>
      </c>
      <c r="BK674" s="1">
        <f>MAX($R674)</f>
        <v>0</v>
      </c>
    </row>
    <row r="675" spans="1:63">
      <c r="A675" s="1" t="s">
        <v>189</v>
      </c>
      <c r="B675" s="1">
        <v>0</v>
      </c>
      <c r="C675" s="1">
        <v>0</v>
      </c>
      <c r="D675" s="1">
        <v>0</v>
      </c>
      <c r="E675" s="1">
        <v>0</v>
      </c>
      <c r="F675" s="1">
        <v>0</v>
      </c>
      <c r="G675" s="1">
        <v>0</v>
      </c>
      <c r="H675" s="1">
        <v>0</v>
      </c>
      <c r="I675" s="1">
        <v>0.019</v>
      </c>
      <c r="J675" s="1">
        <v>3000</v>
      </c>
      <c r="K675" s="1">
        <v>0</v>
      </c>
      <c r="L675" s="1" t="s">
        <v>503</v>
      </c>
      <c r="M675" s="1">
        <v>0</v>
      </c>
      <c r="N675" s="1">
        <v>0</v>
      </c>
      <c r="O675" s="1" t="s">
        <v>507</v>
      </c>
      <c r="P675" s="1">
        <v>1500</v>
      </c>
      <c r="Q675" s="1">
        <v>1</v>
      </c>
      <c r="R675" s="1">
        <v>0</v>
      </c>
      <c r="S675" s="1">
        <f>MIN($B675)</f>
        <v>0</v>
      </c>
      <c r="T675" s="1">
        <f>MIN($C675)</f>
        <v>0</v>
      </c>
      <c r="U675" s="1">
        <f>MIN($D675)</f>
        <v>0</v>
      </c>
      <c r="V675" s="1">
        <f>MIN($E675)</f>
        <v>0</v>
      </c>
      <c r="W675" s="1">
        <f>MIN($F675)</f>
        <v>0</v>
      </c>
      <c r="X675" s="1">
        <f>MIN($G675)</f>
        <v>0</v>
      </c>
      <c r="Y675" s="1">
        <f>MIN($H675)</f>
        <v>0</v>
      </c>
      <c r="Z675" s="1">
        <f>MIN($I675)</f>
        <v>0</v>
      </c>
      <c r="AA675" s="1">
        <f>MIN($J675)</f>
        <v>0</v>
      </c>
      <c r="AB675" s="1">
        <f>MIN($K675)</f>
        <v>0</v>
      </c>
      <c r="AC675" s="1">
        <f>MIN($M675)</f>
        <v>0</v>
      </c>
      <c r="AD675" s="1">
        <f>MIN($N675)</f>
        <v>0</v>
      </c>
      <c r="AE675" s="1">
        <f>MIN($P675)</f>
        <v>0</v>
      </c>
      <c r="AF675" s="1">
        <f>MIN($Q675)</f>
        <v>0</v>
      </c>
      <c r="AG675" s="1">
        <f>MIN($R675)</f>
        <v>0</v>
      </c>
      <c r="AH675" s="1">
        <f>MEDIAN($B675)</f>
        <v>0</v>
      </c>
      <c r="AI675" s="1">
        <f>MEDIAN($C675)</f>
        <v>0</v>
      </c>
      <c r="AJ675" s="1">
        <f>MEDIAN($D675)</f>
        <v>0</v>
      </c>
      <c r="AK675" s="1">
        <f>MEDIAN($E675)</f>
        <v>0</v>
      </c>
      <c r="AL675" s="1">
        <f>MEDIAN($F675)</f>
        <v>0</v>
      </c>
      <c r="AM675" s="1">
        <f>MEDIAN($G675)</f>
        <v>0</v>
      </c>
      <c r="AN675" s="1">
        <f>MEDIAN($H675)</f>
        <v>0</v>
      </c>
      <c r="AO675" s="1">
        <f>MEDIAN($I675)</f>
        <v>0</v>
      </c>
      <c r="AP675" s="1">
        <f>MEDIAN($J675)</f>
        <v>0</v>
      </c>
      <c r="AQ675" s="1">
        <f>MEDIAN($K675)</f>
        <v>0</v>
      </c>
      <c r="AR675" s="1">
        <f>MEDIAN($M675)</f>
        <v>0</v>
      </c>
      <c r="AS675" s="1">
        <f>MEDIAN($N675)</f>
        <v>0</v>
      </c>
      <c r="AT675" s="1">
        <f>MEDIAN($P675)</f>
        <v>0</v>
      </c>
      <c r="AU675" s="1">
        <f>MEDIAN($Q675)</f>
        <v>0</v>
      </c>
      <c r="AV675" s="1">
        <f>MEDIAN($R675)</f>
        <v>0</v>
      </c>
      <c r="AW675" s="1">
        <f>MAX($B675)</f>
        <v>0</v>
      </c>
      <c r="AX675" s="1">
        <f>MAX($C675)</f>
        <v>0</v>
      </c>
      <c r="AY675" s="1">
        <f>MAX($D675)</f>
        <v>0</v>
      </c>
      <c r="AZ675" s="1">
        <f>MAX($E675)</f>
        <v>0</v>
      </c>
      <c r="BA675" s="1">
        <f>MAX($F675)</f>
        <v>0</v>
      </c>
      <c r="BB675" s="1">
        <f>MAX($G675)</f>
        <v>0</v>
      </c>
      <c r="BC675" s="1">
        <f>MAX($H675)</f>
        <v>0</v>
      </c>
      <c r="BD675" s="1">
        <f>MAX($I675)</f>
        <v>0</v>
      </c>
      <c r="BE675" s="1">
        <f>MAX($J675)</f>
        <v>0</v>
      </c>
      <c r="BF675" s="1">
        <f>MAX($K675)</f>
        <v>0</v>
      </c>
      <c r="BG675" s="1">
        <f>MAX($M675)</f>
        <v>0</v>
      </c>
      <c r="BH675" s="1">
        <f>MAX($N675)</f>
        <v>0</v>
      </c>
      <c r="BI675" s="1">
        <f>MAX($P675)</f>
        <v>0</v>
      </c>
      <c r="BJ675" s="1">
        <f>MAX($Q675)</f>
        <v>0</v>
      </c>
      <c r="BK675" s="1">
        <f>MAX($R675)</f>
        <v>0</v>
      </c>
    </row>
    <row r="676" spans="1:63">
      <c r="A676" s="1" t="s">
        <v>190</v>
      </c>
      <c r="B676" s="1">
        <v>0</v>
      </c>
      <c r="C676" s="1">
        <v>0</v>
      </c>
      <c r="D676" s="1">
        <v>0</v>
      </c>
      <c r="E676" s="1">
        <v>0</v>
      </c>
      <c r="F676" s="1">
        <v>0</v>
      </c>
      <c r="G676" s="1">
        <v>0</v>
      </c>
      <c r="H676" s="1">
        <v>0</v>
      </c>
      <c r="I676" s="1">
        <v>0.019</v>
      </c>
      <c r="J676" s="1">
        <v>3000</v>
      </c>
      <c r="K676" s="1">
        <v>0</v>
      </c>
      <c r="L676" s="1" t="s">
        <v>503</v>
      </c>
      <c r="M676" s="1">
        <v>0</v>
      </c>
      <c r="N676" s="1">
        <v>0</v>
      </c>
      <c r="O676" s="1" t="s">
        <v>507</v>
      </c>
      <c r="P676" s="1">
        <v>1500</v>
      </c>
      <c r="Q676" s="1">
        <v>1</v>
      </c>
      <c r="R676" s="1">
        <v>0</v>
      </c>
      <c r="S676" s="1">
        <f>MIN($B676)</f>
        <v>0</v>
      </c>
      <c r="T676" s="1">
        <f>MIN($C676)</f>
        <v>0</v>
      </c>
      <c r="U676" s="1">
        <f>MIN($D676)</f>
        <v>0</v>
      </c>
      <c r="V676" s="1">
        <f>MIN($E676)</f>
        <v>0</v>
      </c>
      <c r="W676" s="1">
        <f>MIN($F676)</f>
        <v>0</v>
      </c>
      <c r="X676" s="1">
        <f>MIN($G676)</f>
        <v>0</v>
      </c>
      <c r="Y676" s="1">
        <f>MIN($H676)</f>
        <v>0</v>
      </c>
      <c r="Z676" s="1">
        <f>MIN($I676)</f>
        <v>0</v>
      </c>
      <c r="AA676" s="1">
        <f>MIN($J676)</f>
        <v>0</v>
      </c>
      <c r="AB676" s="1">
        <f>MIN($K676)</f>
        <v>0</v>
      </c>
      <c r="AC676" s="1">
        <f>MIN($M676)</f>
        <v>0</v>
      </c>
      <c r="AD676" s="1">
        <f>MIN($N676)</f>
        <v>0</v>
      </c>
      <c r="AE676" s="1">
        <f>MIN($P676)</f>
        <v>0</v>
      </c>
      <c r="AF676" s="1">
        <f>MIN($Q676)</f>
        <v>0</v>
      </c>
      <c r="AG676" s="1">
        <f>MIN($R676)</f>
        <v>0</v>
      </c>
      <c r="AH676" s="1">
        <f>MEDIAN($B676)</f>
        <v>0</v>
      </c>
      <c r="AI676" s="1">
        <f>MEDIAN($C676)</f>
        <v>0</v>
      </c>
      <c r="AJ676" s="1">
        <f>MEDIAN($D676)</f>
        <v>0</v>
      </c>
      <c r="AK676" s="1">
        <f>MEDIAN($E676)</f>
        <v>0</v>
      </c>
      <c r="AL676" s="1">
        <f>MEDIAN($F676)</f>
        <v>0</v>
      </c>
      <c r="AM676" s="1">
        <f>MEDIAN($G676)</f>
        <v>0</v>
      </c>
      <c r="AN676" s="1">
        <f>MEDIAN($H676)</f>
        <v>0</v>
      </c>
      <c r="AO676" s="1">
        <f>MEDIAN($I676)</f>
        <v>0</v>
      </c>
      <c r="AP676" s="1">
        <f>MEDIAN($J676)</f>
        <v>0</v>
      </c>
      <c r="AQ676" s="1">
        <f>MEDIAN($K676)</f>
        <v>0</v>
      </c>
      <c r="AR676" s="1">
        <f>MEDIAN($M676)</f>
        <v>0</v>
      </c>
      <c r="AS676" s="1">
        <f>MEDIAN($N676)</f>
        <v>0</v>
      </c>
      <c r="AT676" s="1">
        <f>MEDIAN($P676)</f>
        <v>0</v>
      </c>
      <c r="AU676" s="1">
        <f>MEDIAN($Q676)</f>
        <v>0</v>
      </c>
      <c r="AV676" s="1">
        <f>MEDIAN($R676)</f>
        <v>0</v>
      </c>
      <c r="AW676" s="1">
        <f>MAX($B676)</f>
        <v>0</v>
      </c>
      <c r="AX676" s="1">
        <f>MAX($C676)</f>
        <v>0</v>
      </c>
      <c r="AY676" s="1">
        <f>MAX($D676)</f>
        <v>0</v>
      </c>
      <c r="AZ676" s="1">
        <f>MAX($E676)</f>
        <v>0</v>
      </c>
      <c r="BA676" s="1">
        <f>MAX($F676)</f>
        <v>0</v>
      </c>
      <c r="BB676" s="1">
        <f>MAX($G676)</f>
        <v>0</v>
      </c>
      <c r="BC676" s="1">
        <f>MAX($H676)</f>
        <v>0</v>
      </c>
      <c r="BD676" s="1">
        <f>MAX($I676)</f>
        <v>0</v>
      </c>
      <c r="BE676" s="1">
        <f>MAX($J676)</f>
        <v>0</v>
      </c>
      <c r="BF676" s="1">
        <f>MAX($K676)</f>
        <v>0</v>
      </c>
      <c r="BG676" s="1">
        <f>MAX($M676)</f>
        <v>0</v>
      </c>
      <c r="BH676" s="1">
        <f>MAX($N676)</f>
        <v>0</v>
      </c>
      <c r="BI676" s="1">
        <f>MAX($P676)</f>
        <v>0</v>
      </c>
      <c r="BJ676" s="1">
        <f>MAX($Q676)</f>
        <v>0</v>
      </c>
      <c r="BK676" s="1">
        <f>MAX($R676)</f>
        <v>0</v>
      </c>
    </row>
    <row r="677" spans="1:63">
      <c r="A677" s="1" t="s">
        <v>191</v>
      </c>
      <c r="B677" s="1">
        <v>0</v>
      </c>
      <c r="C677" s="1">
        <v>0</v>
      </c>
      <c r="D677" s="1">
        <v>0</v>
      </c>
      <c r="E677" s="1">
        <v>0</v>
      </c>
      <c r="F677" s="1">
        <v>0</v>
      </c>
      <c r="G677" s="1">
        <v>0</v>
      </c>
      <c r="H677" s="1">
        <v>0</v>
      </c>
      <c r="I677" s="1">
        <v>0.022</v>
      </c>
      <c r="J677" s="1">
        <v>3000</v>
      </c>
      <c r="K677" s="1">
        <v>0</v>
      </c>
      <c r="L677" s="1" t="s">
        <v>503</v>
      </c>
      <c r="M677" s="1">
        <v>0</v>
      </c>
      <c r="N677" s="1">
        <v>0</v>
      </c>
      <c r="O677" s="1" t="s">
        <v>507</v>
      </c>
      <c r="P677" s="1">
        <v>1500</v>
      </c>
      <c r="Q677" s="1">
        <v>1</v>
      </c>
      <c r="R677" s="1">
        <v>0</v>
      </c>
      <c r="S677" s="1">
        <f>MIN($B677)</f>
        <v>0</v>
      </c>
      <c r="T677" s="1">
        <f>MIN($C677)</f>
        <v>0</v>
      </c>
      <c r="U677" s="1">
        <f>MIN($D677)</f>
        <v>0</v>
      </c>
      <c r="V677" s="1">
        <f>MIN($E677)</f>
        <v>0</v>
      </c>
      <c r="W677" s="1">
        <f>MIN($F677)</f>
        <v>0</v>
      </c>
      <c r="X677" s="1">
        <f>MIN($G677)</f>
        <v>0</v>
      </c>
      <c r="Y677" s="1">
        <f>MIN($H677)</f>
        <v>0</v>
      </c>
      <c r="Z677" s="1">
        <f>MIN($I677)</f>
        <v>0</v>
      </c>
      <c r="AA677" s="1">
        <f>MIN($J677)</f>
        <v>0</v>
      </c>
      <c r="AB677" s="1">
        <f>MIN($K677)</f>
        <v>0</v>
      </c>
      <c r="AC677" s="1">
        <f>MIN($M677)</f>
        <v>0</v>
      </c>
      <c r="AD677" s="1">
        <f>MIN($N677)</f>
        <v>0</v>
      </c>
      <c r="AE677" s="1">
        <f>MIN($P677)</f>
        <v>0</v>
      </c>
      <c r="AF677" s="1">
        <f>MIN($Q677)</f>
        <v>0</v>
      </c>
      <c r="AG677" s="1">
        <f>MIN($R677)</f>
        <v>0</v>
      </c>
      <c r="AH677" s="1">
        <f>MEDIAN($B677)</f>
        <v>0</v>
      </c>
      <c r="AI677" s="1">
        <f>MEDIAN($C677)</f>
        <v>0</v>
      </c>
      <c r="AJ677" s="1">
        <f>MEDIAN($D677)</f>
        <v>0</v>
      </c>
      <c r="AK677" s="1">
        <f>MEDIAN($E677)</f>
        <v>0</v>
      </c>
      <c r="AL677" s="1">
        <f>MEDIAN($F677)</f>
        <v>0</v>
      </c>
      <c r="AM677" s="1">
        <f>MEDIAN($G677)</f>
        <v>0</v>
      </c>
      <c r="AN677" s="1">
        <f>MEDIAN($H677)</f>
        <v>0</v>
      </c>
      <c r="AO677" s="1">
        <f>MEDIAN($I677)</f>
        <v>0</v>
      </c>
      <c r="AP677" s="1">
        <f>MEDIAN($J677)</f>
        <v>0</v>
      </c>
      <c r="AQ677" s="1">
        <f>MEDIAN($K677)</f>
        <v>0</v>
      </c>
      <c r="AR677" s="1">
        <f>MEDIAN($M677)</f>
        <v>0</v>
      </c>
      <c r="AS677" s="1">
        <f>MEDIAN($N677)</f>
        <v>0</v>
      </c>
      <c r="AT677" s="1">
        <f>MEDIAN($P677)</f>
        <v>0</v>
      </c>
      <c r="AU677" s="1">
        <f>MEDIAN($Q677)</f>
        <v>0</v>
      </c>
      <c r="AV677" s="1">
        <f>MEDIAN($R677)</f>
        <v>0</v>
      </c>
      <c r="AW677" s="1">
        <f>MAX($B677)</f>
        <v>0</v>
      </c>
      <c r="AX677" s="1">
        <f>MAX($C677)</f>
        <v>0</v>
      </c>
      <c r="AY677" s="1">
        <f>MAX($D677)</f>
        <v>0</v>
      </c>
      <c r="AZ677" s="1">
        <f>MAX($E677)</f>
        <v>0</v>
      </c>
      <c r="BA677" s="1">
        <f>MAX($F677)</f>
        <v>0</v>
      </c>
      <c r="BB677" s="1">
        <f>MAX($G677)</f>
        <v>0</v>
      </c>
      <c r="BC677" s="1">
        <f>MAX($H677)</f>
        <v>0</v>
      </c>
      <c r="BD677" s="1">
        <f>MAX($I677)</f>
        <v>0</v>
      </c>
      <c r="BE677" s="1">
        <f>MAX($J677)</f>
        <v>0</v>
      </c>
      <c r="BF677" s="1">
        <f>MAX($K677)</f>
        <v>0</v>
      </c>
      <c r="BG677" s="1">
        <f>MAX($M677)</f>
        <v>0</v>
      </c>
      <c r="BH677" s="1">
        <f>MAX($N677)</f>
        <v>0</v>
      </c>
      <c r="BI677" s="1">
        <f>MAX($P677)</f>
        <v>0</v>
      </c>
      <c r="BJ677" s="1">
        <f>MAX($Q677)</f>
        <v>0</v>
      </c>
      <c r="BK677" s="1">
        <f>MAX($R677)</f>
        <v>0</v>
      </c>
    </row>
    <row r="678" spans="1:63">
      <c r="A678" s="1" t="s">
        <v>192</v>
      </c>
      <c r="B678" s="1">
        <v>0</v>
      </c>
      <c r="C678" s="1">
        <v>0</v>
      </c>
      <c r="D678" s="1">
        <v>0</v>
      </c>
      <c r="E678" s="1">
        <v>0</v>
      </c>
      <c r="F678" s="1">
        <v>0</v>
      </c>
      <c r="G678" s="1">
        <v>0</v>
      </c>
      <c r="H678" s="1">
        <v>0</v>
      </c>
      <c r="I678" s="1">
        <v>0.019</v>
      </c>
      <c r="J678" s="1">
        <v>3000</v>
      </c>
      <c r="K678" s="1">
        <v>0</v>
      </c>
      <c r="L678" s="1" t="s">
        <v>503</v>
      </c>
      <c r="M678" s="1">
        <v>0</v>
      </c>
      <c r="N678" s="1">
        <v>0</v>
      </c>
      <c r="O678" s="1" t="s">
        <v>507</v>
      </c>
      <c r="P678" s="1">
        <v>1500</v>
      </c>
      <c r="Q678" s="1">
        <v>1</v>
      </c>
      <c r="R678" s="1">
        <v>0</v>
      </c>
      <c r="S678" s="1">
        <f>MIN($B678)</f>
        <v>0</v>
      </c>
      <c r="T678" s="1">
        <f>MIN($C678)</f>
        <v>0</v>
      </c>
      <c r="U678" s="1">
        <f>MIN($D678)</f>
        <v>0</v>
      </c>
      <c r="V678" s="1">
        <f>MIN($E678)</f>
        <v>0</v>
      </c>
      <c r="W678" s="1">
        <f>MIN($F678)</f>
        <v>0</v>
      </c>
      <c r="X678" s="1">
        <f>MIN($G678)</f>
        <v>0</v>
      </c>
      <c r="Y678" s="1">
        <f>MIN($H678)</f>
        <v>0</v>
      </c>
      <c r="Z678" s="1">
        <f>MIN($I678)</f>
        <v>0</v>
      </c>
      <c r="AA678" s="1">
        <f>MIN($J678)</f>
        <v>0</v>
      </c>
      <c r="AB678" s="1">
        <f>MIN($K678)</f>
        <v>0</v>
      </c>
      <c r="AC678" s="1">
        <f>MIN($M678)</f>
        <v>0</v>
      </c>
      <c r="AD678" s="1">
        <f>MIN($N678)</f>
        <v>0</v>
      </c>
      <c r="AE678" s="1">
        <f>MIN($P678)</f>
        <v>0</v>
      </c>
      <c r="AF678" s="1">
        <f>MIN($Q678)</f>
        <v>0</v>
      </c>
      <c r="AG678" s="1">
        <f>MIN($R678)</f>
        <v>0</v>
      </c>
      <c r="AH678" s="1">
        <f>MEDIAN($B678)</f>
        <v>0</v>
      </c>
      <c r="AI678" s="1">
        <f>MEDIAN($C678)</f>
        <v>0</v>
      </c>
      <c r="AJ678" s="1">
        <f>MEDIAN($D678)</f>
        <v>0</v>
      </c>
      <c r="AK678" s="1">
        <f>MEDIAN($E678)</f>
        <v>0</v>
      </c>
      <c r="AL678" s="1">
        <f>MEDIAN($F678)</f>
        <v>0</v>
      </c>
      <c r="AM678" s="1">
        <f>MEDIAN($G678)</f>
        <v>0</v>
      </c>
      <c r="AN678" s="1">
        <f>MEDIAN($H678)</f>
        <v>0</v>
      </c>
      <c r="AO678" s="1">
        <f>MEDIAN($I678)</f>
        <v>0</v>
      </c>
      <c r="AP678" s="1">
        <f>MEDIAN($J678)</f>
        <v>0</v>
      </c>
      <c r="AQ678" s="1">
        <f>MEDIAN($K678)</f>
        <v>0</v>
      </c>
      <c r="AR678" s="1">
        <f>MEDIAN($M678)</f>
        <v>0</v>
      </c>
      <c r="AS678" s="1">
        <f>MEDIAN($N678)</f>
        <v>0</v>
      </c>
      <c r="AT678" s="1">
        <f>MEDIAN($P678)</f>
        <v>0</v>
      </c>
      <c r="AU678" s="1">
        <f>MEDIAN($Q678)</f>
        <v>0</v>
      </c>
      <c r="AV678" s="1">
        <f>MEDIAN($R678)</f>
        <v>0</v>
      </c>
      <c r="AW678" s="1">
        <f>MAX($B678)</f>
        <v>0</v>
      </c>
      <c r="AX678" s="1">
        <f>MAX($C678)</f>
        <v>0</v>
      </c>
      <c r="AY678" s="1">
        <f>MAX($D678)</f>
        <v>0</v>
      </c>
      <c r="AZ678" s="1">
        <f>MAX($E678)</f>
        <v>0</v>
      </c>
      <c r="BA678" s="1">
        <f>MAX($F678)</f>
        <v>0</v>
      </c>
      <c r="BB678" s="1">
        <f>MAX($G678)</f>
        <v>0</v>
      </c>
      <c r="BC678" s="1">
        <f>MAX($H678)</f>
        <v>0</v>
      </c>
      <c r="BD678" s="1">
        <f>MAX($I678)</f>
        <v>0</v>
      </c>
      <c r="BE678" s="1">
        <f>MAX($J678)</f>
        <v>0</v>
      </c>
      <c r="BF678" s="1">
        <f>MAX($K678)</f>
        <v>0</v>
      </c>
      <c r="BG678" s="1">
        <f>MAX($M678)</f>
        <v>0</v>
      </c>
      <c r="BH678" s="1">
        <f>MAX($N678)</f>
        <v>0</v>
      </c>
      <c r="BI678" s="1">
        <f>MAX($P678)</f>
        <v>0</v>
      </c>
      <c r="BJ678" s="1">
        <f>MAX($Q678)</f>
        <v>0</v>
      </c>
      <c r="BK678" s="1">
        <f>MAX($R678)</f>
        <v>0</v>
      </c>
    </row>
    <row r="679" spans="1:63">
      <c r="A679" s="1" t="s">
        <v>193</v>
      </c>
      <c r="B679" s="1">
        <v>0</v>
      </c>
      <c r="C679" s="1">
        <v>0</v>
      </c>
      <c r="D679" s="1">
        <v>0</v>
      </c>
      <c r="E679" s="1">
        <v>0</v>
      </c>
      <c r="F679" s="1">
        <v>0</v>
      </c>
      <c r="G679" s="1">
        <v>0</v>
      </c>
      <c r="H679" s="1">
        <v>0</v>
      </c>
      <c r="I679" s="1">
        <v>0.019</v>
      </c>
      <c r="J679" s="1">
        <v>3000</v>
      </c>
      <c r="K679" s="1">
        <v>0</v>
      </c>
      <c r="L679" s="1" t="s">
        <v>503</v>
      </c>
      <c r="M679" s="1">
        <v>0</v>
      </c>
      <c r="N679" s="1">
        <v>0</v>
      </c>
      <c r="O679" s="1" t="s">
        <v>507</v>
      </c>
      <c r="P679" s="1">
        <v>1500</v>
      </c>
      <c r="Q679" s="1">
        <v>1</v>
      </c>
      <c r="R679" s="1">
        <v>0</v>
      </c>
      <c r="S679" s="1">
        <f>MIN($B679)</f>
        <v>0</v>
      </c>
      <c r="T679" s="1">
        <f>MIN($C679)</f>
        <v>0</v>
      </c>
      <c r="U679" s="1">
        <f>MIN($D679)</f>
        <v>0</v>
      </c>
      <c r="V679" s="1">
        <f>MIN($E679)</f>
        <v>0</v>
      </c>
      <c r="W679" s="1">
        <f>MIN($F679)</f>
        <v>0</v>
      </c>
      <c r="X679" s="1">
        <f>MIN($G679)</f>
        <v>0</v>
      </c>
      <c r="Y679" s="1">
        <f>MIN($H679)</f>
        <v>0</v>
      </c>
      <c r="Z679" s="1">
        <f>MIN($I679)</f>
        <v>0</v>
      </c>
      <c r="AA679" s="1">
        <f>MIN($J679)</f>
        <v>0</v>
      </c>
      <c r="AB679" s="1">
        <f>MIN($K679)</f>
        <v>0</v>
      </c>
      <c r="AC679" s="1">
        <f>MIN($M679)</f>
        <v>0</v>
      </c>
      <c r="AD679" s="1">
        <f>MIN($N679)</f>
        <v>0</v>
      </c>
      <c r="AE679" s="1">
        <f>MIN($P679)</f>
        <v>0</v>
      </c>
      <c r="AF679" s="1">
        <f>MIN($Q679)</f>
        <v>0</v>
      </c>
      <c r="AG679" s="1">
        <f>MIN($R679)</f>
        <v>0</v>
      </c>
      <c r="AH679" s="1">
        <f>MEDIAN($B679)</f>
        <v>0</v>
      </c>
      <c r="AI679" s="1">
        <f>MEDIAN($C679)</f>
        <v>0</v>
      </c>
      <c r="AJ679" s="1">
        <f>MEDIAN($D679)</f>
        <v>0</v>
      </c>
      <c r="AK679" s="1">
        <f>MEDIAN($E679)</f>
        <v>0</v>
      </c>
      <c r="AL679" s="1">
        <f>MEDIAN($F679)</f>
        <v>0</v>
      </c>
      <c r="AM679" s="1">
        <f>MEDIAN($G679)</f>
        <v>0</v>
      </c>
      <c r="AN679" s="1">
        <f>MEDIAN($H679)</f>
        <v>0</v>
      </c>
      <c r="AO679" s="1">
        <f>MEDIAN($I679)</f>
        <v>0</v>
      </c>
      <c r="AP679" s="1">
        <f>MEDIAN($J679)</f>
        <v>0</v>
      </c>
      <c r="AQ679" s="1">
        <f>MEDIAN($K679)</f>
        <v>0</v>
      </c>
      <c r="AR679" s="1">
        <f>MEDIAN($M679)</f>
        <v>0</v>
      </c>
      <c r="AS679" s="1">
        <f>MEDIAN($N679)</f>
        <v>0</v>
      </c>
      <c r="AT679" s="1">
        <f>MEDIAN($P679)</f>
        <v>0</v>
      </c>
      <c r="AU679" s="1">
        <f>MEDIAN($Q679)</f>
        <v>0</v>
      </c>
      <c r="AV679" s="1">
        <f>MEDIAN($R679)</f>
        <v>0</v>
      </c>
      <c r="AW679" s="1">
        <f>MAX($B679)</f>
        <v>0</v>
      </c>
      <c r="AX679" s="1">
        <f>MAX($C679)</f>
        <v>0</v>
      </c>
      <c r="AY679" s="1">
        <f>MAX($D679)</f>
        <v>0</v>
      </c>
      <c r="AZ679" s="1">
        <f>MAX($E679)</f>
        <v>0</v>
      </c>
      <c r="BA679" s="1">
        <f>MAX($F679)</f>
        <v>0</v>
      </c>
      <c r="BB679" s="1">
        <f>MAX($G679)</f>
        <v>0</v>
      </c>
      <c r="BC679" s="1">
        <f>MAX($H679)</f>
        <v>0</v>
      </c>
      <c r="BD679" s="1">
        <f>MAX($I679)</f>
        <v>0</v>
      </c>
      <c r="BE679" s="1">
        <f>MAX($J679)</f>
        <v>0</v>
      </c>
      <c r="BF679" s="1">
        <f>MAX($K679)</f>
        <v>0</v>
      </c>
      <c r="BG679" s="1">
        <f>MAX($M679)</f>
        <v>0</v>
      </c>
      <c r="BH679" s="1">
        <f>MAX($N679)</f>
        <v>0</v>
      </c>
      <c r="BI679" s="1">
        <f>MAX($P679)</f>
        <v>0</v>
      </c>
      <c r="BJ679" s="1">
        <f>MAX($Q679)</f>
        <v>0</v>
      </c>
      <c r="BK679" s="1">
        <f>MAX($R679)</f>
        <v>0</v>
      </c>
    </row>
    <row r="680" spans="1:63">
      <c r="A680" s="1" t="s">
        <v>194</v>
      </c>
      <c r="B680" s="1">
        <v>0</v>
      </c>
      <c r="C680" s="1">
        <v>0</v>
      </c>
      <c r="D680" s="1">
        <v>0</v>
      </c>
      <c r="E680" s="1">
        <v>0</v>
      </c>
      <c r="F680" s="1">
        <v>0</v>
      </c>
      <c r="G680" s="1">
        <v>0</v>
      </c>
      <c r="H680" s="1">
        <v>0</v>
      </c>
      <c r="I680" s="1">
        <v>0.019</v>
      </c>
      <c r="J680" s="1">
        <v>3000</v>
      </c>
      <c r="K680" s="1">
        <v>0</v>
      </c>
      <c r="L680" s="1" t="s">
        <v>503</v>
      </c>
      <c r="M680" s="1">
        <v>0</v>
      </c>
      <c r="N680" s="1">
        <v>0</v>
      </c>
      <c r="O680" s="1" t="s">
        <v>507</v>
      </c>
      <c r="P680" s="1">
        <v>1500</v>
      </c>
      <c r="Q680" s="1">
        <v>1</v>
      </c>
      <c r="R680" s="1">
        <v>0</v>
      </c>
      <c r="S680" s="1">
        <f>MIN($B680)</f>
        <v>0</v>
      </c>
      <c r="T680" s="1">
        <f>MIN($C680)</f>
        <v>0</v>
      </c>
      <c r="U680" s="1">
        <f>MIN($D680)</f>
        <v>0</v>
      </c>
      <c r="V680" s="1">
        <f>MIN($E680)</f>
        <v>0</v>
      </c>
      <c r="W680" s="1">
        <f>MIN($F680)</f>
        <v>0</v>
      </c>
      <c r="X680" s="1">
        <f>MIN($G680)</f>
        <v>0</v>
      </c>
      <c r="Y680" s="1">
        <f>MIN($H680)</f>
        <v>0</v>
      </c>
      <c r="Z680" s="1">
        <f>MIN($I680)</f>
        <v>0</v>
      </c>
      <c r="AA680" s="1">
        <f>MIN($J680)</f>
        <v>0</v>
      </c>
      <c r="AB680" s="1">
        <f>MIN($K680)</f>
        <v>0</v>
      </c>
      <c r="AC680" s="1">
        <f>MIN($M680)</f>
        <v>0</v>
      </c>
      <c r="AD680" s="1">
        <f>MIN($N680)</f>
        <v>0</v>
      </c>
      <c r="AE680" s="1">
        <f>MIN($P680)</f>
        <v>0</v>
      </c>
      <c r="AF680" s="1">
        <f>MIN($Q680)</f>
        <v>0</v>
      </c>
      <c r="AG680" s="1">
        <f>MIN($R680)</f>
        <v>0</v>
      </c>
      <c r="AH680" s="1">
        <f>MEDIAN($B680)</f>
        <v>0</v>
      </c>
      <c r="AI680" s="1">
        <f>MEDIAN($C680)</f>
        <v>0</v>
      </c>
      <c r="AJ680" s="1">
        <f>MEDIAN($D680)</f>
        <v>0</v>
      </c>
      <c r="AK680" s="1">
        <f>MEDIAN($E680)</f>
        <v>0</v>
      </c>
      <c r="AL680" s="1">
        <f>MEDIAN($F680)</f>
        <v>0</v>
      </c>
      <c r="AM680" s="1">
        <f>MEDIAN($G680)</f>
        <v>0</v>
      </c>
      <c r="AN680" s="1">
        <f>MEDIAN($H680)</f>
        <v>0</v>
      </c>
      <c r="AO680" s="1">
        <f>MEDIAN($I680)</f>
        <v>0</v>
      </c>
      <c r="AP680" s="1">
        <f>MEDIAN($J680)</f>
        <v>0</v>
      </c>
      <c r="AQ680" s="1">
        <f>MEDIAN($K680)</f>
        <v>0</v>
      </c>
      <c r="AR680" s="1">
        <f>MEDIAN($M680)</f>
        <v>0</v>
      </c>
      <c r="AS680" s="1">
        <f>MEDIAN($N680)</f>
        <v>0</v>
      </c>
      <c r="AT680" s="1">
        <f>MEDIAN($P680)</f>
        <v>0</v>
      </c>
      <c r="AU680" s="1">
        <f>MEDIAN($Q680)</f>
        <v>0</v>
      </c>
      <c r="AV680" s="1">
        <f>MEDIAN($R680)</f>
        <v>0</v>
      </c>
      <c r="AW680" s="1">
        <f>MAX($B680)</f>
        <v>0</v>
      </c>
      <c r="AX680" s="1">
        <f>MAX($C680)</f>
        <v>0</v>
      </c>
      <c r="AY680" s="1">
        <f>MAX($D680)</f>
        <v>0</v>
      </c>
      <c r="AZ680" s="1">
        <f>MAX($E680)</f>
        <v>0</v>
      </c>
      <c r="BA680" s="1">
        <f>MAX($F680)</f>
        <v>0</v>
      </c>
      <c r="BB680" s="1">
        <f>MAX($G680)</f>
        <v>0</v>
      </c>
      <c r="BC680" s="1">
        <f>MAX($H680)</f>
        <v>0</v>
      </c>
      <c r="BD680" s="1">
        <f>MAX($I680)</f>
        <v>0</v>
      </c>
      <c r="BE680" s="1">
        <f>MAX($J680)</f>
        <v>0</v>
      </c>
      <c r="BF680" s="1">
        <f>MAX($K680)</f>
        <v>0</v>
      </c>
      <c r="BG680" s="1">
        <f>MAX($M680)</f>
        <v>0</v>
      </c>
      <c r="BH680" s="1">
        <f>MAX($N680)</f>
        <v>0</v>
      </c>
      <c r="BI680" s="1">
        <f>MAX($P680)</f>
        <v>0</v>
      </c>
      <c r="BJ680" s="1">
        <f>MAX($Q680)</f>
        <v>0</v>
      </c>
      <c r="BK680" s="1">
        <f>MAX($R680)</f>
        <v>0</v>
      </c>
    </row>
    <row r="681" spans="1:63">
      <c r="A681" s="1" t="s">
        <v>195</v>
      </c>
      <c r="B681" s="1">
        <v>0</v>
      </c>
      <c r="C681" s="1">
        <v>0</v>
      </c>
      <c r="D681" s="1">
        <v>0</v>
      </c>
      <c r="E681" s="1">
        <v>0</v>
      </c>
      <c r="F681" s="1">
        <v>0</v>
      </c>
      <c r="G681" s="1">
        <v>0</v>
      </c>
      <c r="H681" s="1">
        <v>0</v>
      </c>
      <c r="I681" s="1">
        <v>0.019</v>
      </c>
      <c r="J681" s="1">
        <v>3000</v>
      </c>
      <c r="K681" s="1">
        <v>0</v>
      </c>
      <c r="L681" s="1" t="s">
        <v>503</v>
      </c>
      <c r="M681" s="1">
        <v>0</v>
      </c>
      <c r="N681" s="1">
        <v>0</v>
      </c>
      <c r="O681" s="1" t="s">
        <v>507</v>
      </c>
      <c r="P681" s="1">
        <v>1500</v>
      </c>
      <c r="Q681" s="1">
        <v>1</v>
      </c>
      <c r="R681" s="1">
        <v>0</v>
      </c>
      <c r="S681" s="1">
        <f>MIN($B681)</f>
        <v>0</v>
      </c>
      <c r="T681" s="1">
        <f>MIN($C681)</f>
        <v>0</v>
      </c>
      <c r="U681" s="1">
        <f>MIN($D681)</f>
        <v>0</v>
      </c>
      <c r="V681" s="1">
        <f>MIN($E681)</f>
        <v>0</v>
      </c>
      <c r="W681" s="1">
        <f>MIN($F681)</f>
        <v>0</v>
      </c>
      <c r="X681" s="1">
        <f>MIN($G681)</f>
        <v>0</v>
      </c>
      <c r="Y681" s="1">
        <f>MIN($H681)</f>
        <v>0</v>
      </c>
      <c r="Z681" s="1">
        <f>MIN($I681)</f>
        <v>0</v>
      </c>
      <c r="AA681" s="1">
        <f>MIN($J681)</f>
        <v>0</v>
      </c>
      <c r="AB681" s="1">
        <f>MIN($K681)</f>
        <v>0</v>
      </c>
      <c r="AC681" s="1">
        <f>MIN($M681)</f>
        <v>0</v>
      </c>
      <c r="AD681" s="1">
        <f>MIN($N681)</f>
        <v>0</v>
      </c>
      <c r="AE681" s="1">
        <f>MIN($P681)</f>
        <v>0</v>
      </c>
      <c r="AF681" s="1">
        <f>MIN($Q681)</f>
        <v>0</v>
      </c>
      <c r="AG681" s="1">
        <f>MIN($R681)</f>
        <v>0</v>
      </c>
      <c r="AH681" s="1">
        <f>MEDIAN($B681)</f>
        <v>0</v>
      </c>
      <c r="AI681" s="1">
        <f>MEDIAN($C681)</f>
        <v>0</v>
      </c>
      <c r="AJ681" s="1">
        <f>MEDIAN($D681)</f>
        <v>0</v>
      </c>
      <c r="AK681" s="1">
        <f>MEDIAN($E681)</f>
        <v>0</v>
      </c>
      <c r="AL681" s="1">
        <f>MEDIAN($F681)</f>
        <v>0</v>
      </c>
      <c r="AM681" s="1">
        <f>MEDIAN($G681)</f>
        <v>0</v>
      </c>
      <c r="AN681" s="1">
        <f>MEDIAN($H681)</f>
        <v>0</v>
      </c>
      <c r="AO681" s="1">
        <f>MEDIAN($I681)</f>
        <v>0</v>
      </c>
      <c r="AP681" s="1">
        <f>MEDIAN($J681)</f>
        <v>0</v>
      </c>
      <c r="AQ681" s="1">
        <f>MEDIAN($K681)</f>
        <v>0</v>
      </c>
      <c r="AR681" s="1">
        <f>MEDIAN($M681)</f>
        <v>0</v>
      </c>
      <c r="AS681" s="1">
        <f>MEDIAN($N681)</f>
        <v>0</v>
      </c>
      <c r="AT681" s="1">
        <f>MEDIAN($P681)</f>
        <v>0</v>
      </c>
      <c r="AU681" s="1">
        <f>MEDIAN($Q681)</f>
        <v>0</v>
      </c>
      <c r="AV681" s="1">
        <f>MEDIAN($R681)</f>
        <v>0</v>
      </c>
      <c r="AW681" s="1">
        <f>MAX($B681)</f>
        <v>0</v>
      </c>
      <c r="AX681" s="1">
        <f>MAX($C681)</f>
        <v>0</v>
      </c>
      <c r="AY681" s="1">
        <f>MAX($D681)</f>
        <v>0</v>
      </c>
      <c r="AZ681" s="1">
        <f>MAX($E681)</f>
        <v>0</v>
      </c>
      <c r="BA681" s="1">
        <f>MAX($F681)</f>
        <v>0</v>
      </c>
      <c r="BB681" s="1">
        <f>MAX($G681)</f>
        <v>0</v>
      </c>
      <c r="BC681" s="1">
        <f>MAX($H681)</f>
        <v>0</v>
      </c>
      <c r="BD681" s="1">
        <f>MAX($I681)</f>
        <v>0</v>
      </c>
      <c r="BE681" s="1">
        <f>MAX($J681)</f>
        <v>0</v>
      </c>
      <c r="BF681" s="1">
        <f>MAX($K681)</f>
        <v>0</v>
      </c>
      <c r="BG681" s="1">
        <f>MAX($M681)</f>
        <v>0</v>
      </c>
      <c r="BH681" s="1">
        <f>MAX($N681)</f>
        <v>0</v>
      </c>
      <c r="BI681" s="1">
        <f>MAX($P681)</f>
        <v>0</v>
      </c>
      <c r="BJ681" s="1">
        <f>MAX($Q681)</f>
        <v>0</v>
      </c>
      <c r="BK681" s="1">
        <f>MAX($R681)</f>
        <v>0</v>
      </c>
    </row>
    <row r="682" spans="1:63">
      <c r="A682" s="1" t="s">
        <v>196</v>
      </c>
      <c r="B682" s="1">
        <v>0</v>
      </c>
      <c r="C682" s="1">
        <v>0</v>
      </c>
      <c r="D682" s="1">
        <v>0</v>
      </c>
      <c r="E682" s="1">
        <v>0</v>
      </c>
      <c r="F682" s="1">
        <v>0</v>
      </c>
      <c r="G682" s="1">
        <v>0</v>
      </c>
      <c r="H682" s="1">
        <v>0</v>
      </c>
      <c r="I682" s="1">
        <v>0.021</v>
      </c>
      <c r="J682" s="1">
        <v>3000</v>
      </c>
      <c r="K682" s="1">
        <v>0</v>
      </c>
      <c r="L682" s="1" t="s">
        <v>503</v>
      </c>
      <c r="M682" s="1">
        <v>0</v>
      </c>
      <c r="N682" s="1">
        <v>0</v>
      </c>
      <c r="O682" s="1" t="s">
        <v>507</v>
      </c>
      <c r="P682" s="1">
        <v>1500</v>
      </c>
      <c r="Q682" s="1">
        <v>1</v>
      </c>
      <c r="R682" s="1">
        <v>0</v>
      </c>
      <c r="S682" s="1">
        <f>MIN($B682)</f>
        <v>0</v>
      </c>
      <c r="T682" s="1">
        <f>MIN($C682)</f>
        <v>0</v>
      </c>
      <c r="U682" s="1">
        <f>MIN($D682)</f>
        <v>0</v>
      </c>
      <c r="V682" s="1">
        <f>MIN($E682)</f>
        <v>0</v>
      </c>
      <c r="W682" s="1">
        <f>MIN($F682)</f>
        <v>0</v>
      </c>
      <c r="X682" s="1">
        <f>MIN($G682)</f>
        <v>0</v>
      </c>
      <c r="Y682" s="1">
        <f>MIN($H682)</f>
        <v>0</v>
      </c>
      <c r="Z682" s="1">
        <f>MIN($I682)</f>
        <v>0</v>
      </c>
      <c r="AA682" s="1">
        <f>MIN($J682)</f>
        <v>0</v>
      </c>
      <c r="AB682" s="1">
        <f>MIN($K682)</f>
        <v>0</v>
      </c>
      <c r="AC682" s="1">
        <f>MIN($M682)</f>
        <v>0</v>
      </c>
      <c r="AD682" s="1">
        <f>MIN($N682)</f>
        <v>0</v>
      </c>
      <c r="AE682" s="1">
        <f>MIN($P682)</f>
        <v>0</v>
      </c>
      <c r="AF682" s="1">
        <f>MIN($Q682)</f>
        <v>0</v>
      </c>
      <c r="AG682" s="1">
        <f>MIN($R682)</f>
        <v>0</v>
      </c>
      <c r="AH682" s="1">
        <f>MEDIAN($B682)</f>
        <v>0</v>
      </c>
      <c r="AI682" s="1">
        <f>MEDIAN($C682)</f>
        <v>0</v>
      </c>
      <c r="AJ682" s="1">
        <f>MEDIAN($D682)</f>
        <v>0</v>
      </c>
      <c r="AK682" s="1">
        <f>MEDIAN($E682)</f>
        <v>0</v>
      </c>
      <c r="AL682" s="1">
        <f>MEDIAN($F682)</f>
        <v>0</v>
      </c>
      <c r="AM682" s="1">
        <f>MEDIAN($G682)</f>
        <v>0</v>
      </c>
      <c r="AN682" s="1">
        <f>MEDIAN($H682)</f>
        <v>0</v>
      </c>
      <c r="AO682" s="1">
        <f>MEDIAN($I682)</f>
        <v>0</v>
      </c>
      <c r="AP682" s="1">
        <f>MEDIAN($J682)</f>
        <v>0</v>
      </c>
      <c r="AQ682" s="1">
        <f>MEDIAN($K682)</f>
        <v>0</v>
      </c>
      <c r="AR682" s="1">
        <f>MEDIAN($M682)</f>
        <v>0</v>
      </c>
      <c r="AS682" s="1">
        <f>MEDIAN($N682)</f>
        <v>0</v>
      </c>
      <c r="AT682" s="1">
        <f>MEDIAN($P682)</f>
        <v>0</v>
      </c>
      <c r="AU682" s="1">
        <f>MEDIAN($Q682)</f>
        <v>0</v>
      </c>
      <c r="AV682" s="1">
        <f>MEDIAN($R682)</f>
        <v>0</v>
      </c>
      <c r="AW682" s="1">
        <f>MAX($B682)</f>
        <v>0</v>
      </c>
      <c r="AX682" s="1">
        <f>MAX($C682)</f>
        <v>0</v>
      </c>
      <c r="AY682" s="1">
        <f>MAX($D682)</f>
        <v>0</v>
      </c>
      <c r="AZ682" s="1">
        <f>MAX($E682)</f>
        <v>0</v>
      </c>
      <c r="BA682" s="1">
        <f>MAX($F682)</f>
        <v>0</v>
      </c>
      <c r="BB682" s="1">
        <f>MAX($G682)</f>
        <v>0</v>
      </c>
      <c r="BC682" s="1">
        <f>MAX($H682)</f>
        <v>0</v>
      </c>
      <c r="BD682" s="1">
        <f>MAX($I682)</f>
        <v>0</v>
      </c>
      <c r="BE682" s="1">
        <f>MAX($J682)</f>
        <v>0</v>
      </c>
      <c r="BF682" s="1">
        <f>MAX($K682)</f>
        <v>0</v>
      </c>
      <c r="BG682" s="1">
        <f>MAX($M682)</f>
        <v>0</v>
      </c>
      <c r="BH682" s="1">
        <f>MAX($N682)</f>
        <v>0</v>
      </c>
      <c r="BI682" s="1">
        <f>MAX($P682)</f>
        <v>0</v>
      </c>
      <c r="BJ682" s="1">
        <f>MAX($Q682)</f>
        <v>0</v>
      </c>
      <c r="BK682" s="1">
        <f>MAX($R682)</f>
        <v>0</v>
      </c>
    </row>
    <row r="683" spans="1:63">
      <c r="A683" s="1" t="s">
        <v>197</v>
      </c>
      <c r="B683" s="1">
        <v>0</v>
      </c>
      <c r="C683" s="1">
        <v>0</v>
      </c>
      <c r="D683" s="1">
        <v>0</v>
      </c>
      <c r="E683" s="1">
        <v>0</v>
      </c>
      <c r="F683" s="1">
        <v>0</v>
      </c>
      <c r="G683" s="1">
        <v>0</v>
      </c>
      <c r="H683" s="1">
        <v>0</v>
      </c>
      <c r="I683" s="1">
        <v>0.022</v>
      </c>
      <c r="J683" s="1">
        <v>3000</v>
      </c>
      <c r="K683" s="1">
        <v>0</v>
      </c>
      <c r="L683" s="1" t="s">
        <v>503</v>
      </c>
      <c r="M683" s="1">
        <v>0</v>
      </c>
      <c r="N683" s="1">
        <v>0</v>
      </c>
      <c r="O683" s="1" t="s">
        <v>507</v>
      </c>
      <c r="P683" s="1">
        <v>1500</v>
      </c>
      <c r="Q683" s="1">
        <v>1</v>
      </c>
      <c r="R683" s="1">
        <v>0</v>
      </c>
      <c r="S683" s="1">
        <f>MIN($B683)</f>
        <v>0</v>
      </c>
      <c r="T683" s="1">
        <f>MIN($C683)</f>
        <v>0</v>
      </c>
      <c r="U683" s="1">
        <f>MIN($D683)</f>
        <v>0</v>
      </c>
      <c r="V683" s="1">
        <f>MIN($E683)</f>
        <v>0</v>
      </c>
      <c r="W683" s="1">
        <f>MIN($F683)</f>
        <v>0</v>
      </c>
      <c r="X683" s="1">
        <f>MIN($G683)</f>
        <v>0</v>
      </c>
      <c r="Y683" s="1">
        <f>MIN($H683)</f>
        <v>0</v>
      </c>
      <c r="Z683" s="1">
        <f>MIN($I683)</f>
        <v>0</v>
      </c>
      <c r="AA683" s="1">
        <f>MIN($J683)</f>
        <v>0</v>
      </c>
      <c r="AB683" s="1">
        <f>MIN($K683)</f>
        <v>0</v>
      </c>
      <c r="AC683" s="1">
        <f>MIN($M683)</f>
        <v>0</v>
      </c>
      <c r="AD683" s="1">
        <f>MIN($N683)</f>
        <v>0</v>
      </c>
      <c r="AE683" s="1">
        <f>MIN($P683)</f>
        <v>0</v>
      </c>
      <c r="AF683" s="1">
        <f>MIN($Q683)</f>
        <v>0</v>
      </c>
      <c r="AG683" s="1">
        <f>MIN($R683)</f>
        <v>0</v>
      </c>
      <c r="AH683" s="1">
        <f>MEDIAN($B683)</f>
        <v>0</v>
      </c>
      <c r="AI683" s="1">
        <f>MEDIAN($C683)</f>
        <v>0</v>
      </c>
      <c r="AJ683" s="1">
        <f>MEDIAN($D683)</f>
        <v>0</v>
      </c>
      <c r="AK683" s="1">
        <f>MEDIAN($E683)</f>
        <v>0</v>
      </c>
      <c r="AL683" s="1">
        <f>MEDIAN($F683)</f>
        <v>0</v>
      </c>
      <c r="AM683" s="1">
        <f>MEDIAN($G683)</f>
        <v>0</v>
      </c>
      <c r="AN683" s="1">
        <f>MEDIAN($H683)</f>
        <v>0</v>
      </c>
      <c r="AO683" s="1">
        <f>MEDIAN($I683)</f>
        <v>0</v>
      </c>
      <c r="AP683" s="1">
        <f>MEDIAN($J683)</f>
        <v>0</v>
      </c>
      <c r="AQ683" s="1">
        <f>MEDIAN($K683)</f>
        <v>0</v>
      </c>
      <c r="AR683" s="1">
        <f>MEDIAN($M683)</f>
        <v>0</v>
      </c>
      <c r="AS683" s="1">
        <f>MEDIAN($N683)</f>
        <v>0</v>
      </c>
      <c r="AT683" s="1">
        <f>MEDIAN($P683)</f>
        <v>0</v>
      </c>
      <c r="AU683" s="1">
        <f>MEDIAN($Q683)</f>
        <v>0</v>
      </c>
      <c r="AV683" s="1">
        <f>MEDIAN($R683)</f>
        <v>0</v>
      </c>
      <c r="AW683" s="1">
        <f>MAX($B683)</f>
        <v>0</v>
      </c>
      <c r="AX683" s="1">
        <f>MAX($C683)</f>
        <v>0</v>
      </c>
      <c r="AY683" s="1">
        <f>MAX($D683)</f>
        <v>0</v>
      </c>
      <c r="AZ683" s="1">
        <f>MAX($E683)</f>
        <v>0</v>
      </c>
      <c r="BA683" s="1">
        <f>MAX($F683)</f>
        <v>0</v>
      </c>
      <c r="BB683" s="1">
        <f>MAX($G683)</f>
        <v>0</v>
      </c>
      <c r="BC683" s="1">
        <f>MAX($H683)</f>
        <v>0</v>
      </c>
      <c r="BD683" s="1">
        <f>MAX($I683)</f>
        <v>0</v>
      </c>
      <c r="BE683" s="1">
        <f>MAX($J683)</f>
        <v>0</v>
      </c>
      <c r="BF683" s="1">
        <f>MAX($K683)</f>
        <v>0</v>
      </c>
      <c r="BG683" s="1">
        <f>MAX($M683)</f>
        <v>0</v>
      </c>
      <c r="BH683" s="1">
        <f>MAX($N683)</f>
        <v>0</v>
      </c>
      <c r="BI683" s="1">
        <f>MAX($P683)</f>
        <v>0</v>
      </c>
      <c r="BJ683" s="1">
        <f>MAX($Q683)</f>
        <v>0</v>
      </c>
      <c r="BK683" s="1">
        <f>MAX($R683)</f>
        <v>0</v>
      </c>
    </row>
    <row r="684" spans="1:63">
      <c r="A684" s="1" t="s">
        <v>198</v>
      </c>
      <c r="B684" s="1">
        <v>0</v>
      </c>
      <c r="C684" s="1">
        <v>0</v>
      </c>
      <c r="D684" s="1">
        <v>0</v>
      </c>
      <c r="E684" s="1">
        <v>0</v>
      </c>
      <c r="F684" s="1">
        <v>0</v>
      </c>
      <c r="G684" s="1">
        <v>0</v>
      </c>
      <c r="H684" s="1">
        <v>0</v>
      </c>
      <c r="I684" s="1">
        <v>0.019</v>
      </c>
      <c r="J684" s="1">
        <v>3000</v>
      </c>
      <c r="K684" s="1">
        <v>0</v>
      </c>
      <c r="L684" s="1" t="s">
        <v>503</v>
      </c>
      <c r="M684" s="1">
        <v>0</v>
      </c>
      <c r="N684" s="1">
        <v>0</v>
      </c>
      <c r="O684" s="1" t="s">
        <v>507</v>
      </c>
      <c r="P684" s="1">
        <v>1500</v>
      </c>
      <c r="Q684" s="1">
        <v>1</v>
      </c>
      <c r="R684" s="1">
        <v>0</v>
      </c>
      <c r="S684" s="1">
        <f>MIN($B684)</f>
        <v>0</v>
      </c>
      <c r="T684" s="1">
        <f>MIN($C684)</f>
        <v>0</v>
      </c>
      <c r="U684" s="1">
        <f>MIN($D684)</f>
        <v>0</v>
      </c>
      <c r="V684" s="1">
        <f>MIN($E684)</f>
        <v>0</v>
      </c>
      <c r="W684" s="1">
        <f>MIN($F684)</f>
        <v>0</v>
      </c>
      <c r="X684" s="1">
        <f>MIN($G684)</f>
        <v>0</v>
      </c>
      <c r="Y684" s="1">
        <f>MIN($H684)</f>
        <v>0</v>
      </c>
      <c r="Z684" s="1">
        <f>MIN($I684)</f>
        <v>0</v>
      </c>
      <c r="AA684" s="1">
        <f>MIN($J684)</f>
        <v>0</v>
      </c>
      <c r="AB684" s="1">
        <f>MIN($K684)</f>
        <v>0</v>
      </c>
      <c r="AC684" s="1">
        <f>MIN($M684)</f>
        <v>0</v>
      </c>
      <c r="AD684" s="1">
        <f>MIN($N684)</f>
        <v>0</v>
      </c>
      <c r="AE684" s="1">
        <f>MIN($P684)</f>
        <v>0</v>
      </c>
      <c r="AF684" s="1">
        <f>MIN($Q684)</f>
        <v>0</v>
      </c>
      <c r="AG684" s="1">
        <f>MIN($R684)</f>
        <v>0</v>
      </c>
      <c r="AH684" s="1">
        <f>MEDIAN($B684)</f>
        <v>0</v>
      </c>
      <c r="AI684" s="1">
        <f>MEDIAN($C684)</f>
        <v>0</v>
      </c>
      <c r="AJ684" s="1">
        <f>MEDIAN($D684)</f>
        <v>0</v>
      </c>
      <c r="AK684" s="1">
        <f>MEDIAN($E684)</f>
        <v>0</v>
      </c>
      <c r="AL684" s="1">
        <f>MEDIAN($F684)</f>
        <v>0</v>
      </c>
      <c r="AM684" s="1">
        <f>MEDIAN($G684)</f>
        <v>0</v>
      </c>
      <c r="AN684" s="1">
        <f>MEDIAN($H684)</f>
        <v>0</v>
      </c>
      <c r="AO684" s="1">
        <f>MEDIAN($I684)</f>
        <v>0</v>
      </c>
      <c r="AP684" s="1">
        <f>MEDIAN($J684)</f>
        <v>0</v>
      </c>
      <c r="AQ684" s="1">
        <f>MEDIAN($K684)</f>
        <v>0</v>
      </c>
      <c r="AR684" s="1">
        <f>MEDIAN($M684)</f>
        <v>0</v>
      </c>
      <c r="AS684" s="1">
        <f>MEDIAN($N684)</f>
        <v>0</v>
      </c>
      <c r="AT684" s="1">
        <f>MEDIAN($P684)</f>
        <v>0</v>
      </c>
      <c r="AU684" s="1">
        <f>MEDIAN($Q684)</f>
        <v>0</v>
      </c>
      <c r="AV684" s="1">
        <f>MEDIAN($R684)</f>
        <v>0</v>
      </c>
      <c r="AW684" s="1">
        <f>MAX($B684)</f>
        <v>0</v>
      </c>
      <c r="AX684" s="1">
        <f>MAX($C684)</f>
        <v>0</v>
      </c>
      <c r="AY684" s="1">
        <f>MAX($D684)</f>
        <v>0</v>
      </c>
      <c r="AZ684" s="1">
        <f>MAX($E684)</f>
        <v>0</v>
      </c>
      <c r="BA684" s="1">
        <f>MAX($F684)</f>
        <v>0</v>
      </c>
      <c r="BB684" s="1">
        <f>MAX($G684)</f>
        <v>0</v>
      </c>
      <c r="BC684" s="1">
        <f>MAX($H684)</f>
        <v>0</v>
      </c>
      <c r="BD684" s="1">
        <f>MAX($I684)</f>
        <v>0</v>
      </c>
      <c r="BE684" s="1">
        <f>MAX($J684)</f>
        <v>0</v>
      </c>
      <c r="BF684" s="1">
        <f>MAX($K684)</f>
        <v>0</v>
      </c>
      <c r="BG684" s="1">
        <f>MAX($M684)</f>
        <v>0</v>
      </c>
      <c r="BH684" s="1">
        <f>MAX($N684)</f>
        <v>0</v>
      </c>
      <c r="BI684" s="1">
        <f>MAX($P684)</f>
        <v>0</v>
      </c>
      <c r="BJ684" s="1">
        <f>MAX($Q684)</f>
        <v>0</v>
      </c>
      <c r="BK684" s="1">
        <f>MAX($R684)</f>
        <v>0</v>
      </c>
    </row>
    <row r="685" spans="1:63">
      <c r="A685" s="1" t="s">
        <v>199</v>
      </c>
      <c r="B685" s="1">
        <v>0</v>
      </c>
      <c r="C685" s="1">
        <v>0</v>
      </c>
      <c r="D685" s="1">
        <v>0</v>
      </c>
      <c r="E685" s="1">
        <v>0</v>
      </c>
      <c r="F685" s="1">
        <v>0</v>
      </c>
      <c r="G685" s="1">
        <v>0</v>
      </c>
      <c r="H685" s="1">
        <v>0</v>
      </c>
      <c r="I685" s="1">
        <v>0.022</v>
      </c>
      <c r="J685" s="1">
        <v>3000</v>
      </c>
      <c r="K685" s="1">
        <v>0</v>
      </c>
      <c r="L685" s="1" t="s">
        <v>503</v>
      </c>
      <c r="M685" s="1">
        <v>0</v>
      </c>
      <c r="N685" s="1">
        <v>0</v>
      </c>
      <c r="O685" s="1" t="s">
        <v>507</v>
      </c>
      <c r="P685" s="1">
        <v>1500</v>
      </c>
      <c r="Q685" s="1">
        <v>1</v>
      </c>
      <c r="R685" s="1">
        <v>0</v>
      </c>
      <c r="S685" s="1">
        <f>MIN($B685)</f>
        <v>0</v>
      </c>
      <c r="T685" s="1">
        <f>MIN($C685)</f>
        <v>0</v>
      </c>
      <c r="U685" s="1">
        <f>MIN($D685)</f>
        <v>0</v>
      </c>
      <c r="V685" s="1">
        <f>MIN($E685)</f>
        <v>0</v>
      </c>
      <c r="W685" s="1">
        <f>MIN($F685)</f>
        <v>0</v>
      </c>
      <c r="X685" s="1">
        <f>MIN($G685)</f>
        <v>0</v>
      </c>
      <c r="Y685" s="1">
        <f>MIN($H685)</f>
        <v>0</v>
      </c>
      <c r="Z685" s="1">
        <f>MIN($I685)</f>
        <v>0</v>
      </c>
      <c r="AA685" s="1">
        <f>MIN($J685)</f>
        <v>0</v>
      </c>
      <c r="AB685" s="1">
        <f>MIN($K685)</f>
        <v>0</v>
      </c>
      <c r="AC685" s="1">
        <f>MIN($M685)</f>
        <v>0</v>
      </c>
      <c r="AD685" s="1">
        <f>MIN($N685)</f>
        <v>0</v>
      </c>
      <c r="AE685" s="1">
        <f>MIN($P685)</f>
        <v>0</v>
      </c>
      <c r="AF685" s="1">
        <f>MIN($Q685)</f>
        <v>0</v>
      </c>
      <c r="AG685" s="1">
        <f>MIN($R685)</f>
        <v>0</v>
      </c>
      <c r="AH685" s="1">
        <f>MEDIAN($B685)</f>
        <v>0</v>
      </c>
      <c r="AI685" s="1">
        <f>MEDIAN($C685)</f>
        <v>0</v>
      </c>
      <c r="AJ685" s="1">
        <f>MEDIAN($D685)</f>
        <v>0</v>
      </c>
      <c r="AK685" s="1">
        <f>MEDIAN($E685)</f>
        <v>0</v>
      </c>
      <c r="AL685" s="1">
        <f>MEDIAN($F685)</f>
        <v>0</v>
      </c>
      <c r="AM685" s="1">
        <f>MEDIAN($G685)</f>
        <v>0</v>
      </c>
      <c r="AN685" s="1">
        <f>MEDIAN($H685)</f>
        <v>0</v>
      </c>
      <c r="AO685" s="1">
        <f>MEDIAN($I685)</f>
        <v>0</v>
      </c>
      <c r="AP685" s="1">
        <f>MEDIAN($J685)</f>
        <v>0</v>
      </c>
      <c r="AQ685" s="1">
        <f>MEDIAN($K685)</f>
        <v>0</v>
      </c>
      <c r="AR685" s="1">
        <f>MEDIAN($M685)</f>
        <v>0</v>
      </c>
      <c r="AS685" s="1">
        <f>MEDIAN($N685)</f>
        <v>0</v>
      </c>
      <c r="AT685" s="1">
        <f>MEDIAN($P685)</f>
        <v>0</v>
      </c>
      <c r="AU685" s="1">
        <f>MEDIAN($Q685)</f>
        <v>0</v>
      </c>
      <c r="AV685" s="1">
        <f>MEDIAN($R685)</f>
        <v>0</v>
      </c>
      <c r="AW685" s="1">
        <f>MAX($B685)</f>
        <v>0</v>
      </c>
      <c r="AX685" s="1">
        <f>MAX($C685)</f>
        <v>0</v>
      </c>
      <c r="AY685" s="1">
        <f>MAX($D685)</f>
        <v>0</v>
      </c>
      <c r="AZ685" s="1">
        <f>MAX($E685)</f>
        <v>0</v>
      </c>
      <c r="BA685" s="1">
        <f>MAX($F685)</f>
        <v>0</v>
      </c>
      <c r="BB685" s="1">
        <f>MAX($G685)</f>
        <v>0</v>
      </c>
      <c r="BC685" s="1">
        <f>MAX($H685)</f>
        <v>0</v>
      </c>
      <c r="BD685" s="1">
        <f>MAX($I685)</f>
        <v>0</v>
      </c>
      <c r="BE685" s="1">
        <f>MAX($J685)</f>
        <v>0</v>
      </c>
      <c r="BF685" s="1">
        <f>MAX($K685)</f>
        <v>0</v>
      </c>
      <c r="BG685" s="1">
        <f>MAX($M685)</f>
        <v>0</v>
      </c>
      <c r="BH685" s="1">
        <f>MAX($N685)</f>
        <v>0</v>
      </c>
      <c r="BI685" s="1">
        <f>MAX($P685)</f>
        <v>0</v>
      </c>
      <c r="BJ685" s="1">
        <f>MAX($Q685)</f>
        <v>0</v>
      </c>
      <c r="BK685" s="1">
        <f>MAX($R685)</f>
        <v>0</v>
      </c>
    </row>
    <row r="686" spans="1:63">
      <c r="A686" s="1" t="s">
        <v>200</v>
      </c>
      <c r="B686" s="1">
        <v>0</v>
      </c>
      <c r="C686" s="1">
        <v>0</v>
      </c>
      <c r="D686" s="1">
        <v>0</v>
      </c>
      <c r="E686" s="1">
        <v>0</v>
      </c>
      <c r="F686" s="1">
        <v>0</v>
      </c>
      <c r="G686" s="1">
        <v>0</v>
      </c>
      <c r="H686" s="1">
        <v>0</v>
      </c>
      <c r="I686" s="1">
        <v>0.019</v>
      </c>
      <c r="J686" s="1">
        <v>3000</v>
      </c>
      <c r="K686" s="1">
        <v>0</v>
      </c>
      <c r="L686" s="1" t="s">
        <v>503</v>
      </c>
      <c r="M686" s="1">
        <v>0</v>
      </c>
      <c r="N686" s="1">
        <v>0</v>
      </c>
      <c r="O686" s="1" t="s">
        <v>507</v>
      </c>
      <c r="P686" s="1">
        <v>1500</v>
      </c>
      <c r="Q686" s="1">
        <v>1</v>
      </c>
      <c r="R686" s="1">
        <v>0</v>
      </c>
      <c r="S686" s="1">
        <f>MIN($B686)</f>
        <v>0</v>
      </c>
      <c r="T686" s="1">
        <f>MIN($C686)</f>
        <v>0</v>
      </c>
      <c r="U686" s="1">
        <f>MIN($D686)</f>
        <v>0</v>
      </c>
      <c r="V686" s="1">
        <f>MIN($E686)</f>
        <v>0</v>
      </c>
      <c r="W686" s="1">
        <f>MIN($F686)</f>
        <v>0</v>
      </c>
      <c r="X686" s="1">
        <f>MIN($G686)</f>
        <v>0</v>
      </c>
      <c r="Y686" s="1">
        <f>MIN($H686)</f>
        <v>0</v>
      </c>
      <c r="Z686" s="1">
        <f>MIN($I686)</f>
        <v>0</v>
      </c>
      <c r="AA686" s="1">
        <f>MIN($J686)</f>
        <v>0</v>
      </c>
      <c r="AB686" s="1">
        <f>MIN($K686)</f>
        <v>0</v>
      </c>
      <c r="AC686" s="1">
        <f>MIN($M686)</f>
        <v>0</v>
      </c>
      <c r="AD686" s="1">
        <f>MIN($N686)</f>
        <v>0</v>
      </c>
      <c r="AE686" s="1">
        <f>MIN($P686)</f>
        <v>0</v>
      </c>
      <c r="AF686" s="1">
        <f>MIN($Q686)</f>
        <v>0</v>
      </c>
      <c r="AG686" s="1">
        <f>MIN($R686)</f>
        <v>0</v>
      </c>
      <c r="AH686" s="1">
        <f>MEDIAN($B686)</f>
        <v>0</v>
      </c>
      <c r="AI686" s="1">
        <f>MEDIAN($C686)</f>
        <v>0</v>
      </c>
      <c r="AJ686" s="1">
        <f>MEDIAN($D686)</f>
        <v>0</v>
      </c>
      <c r="AK686" s="1">
        <f>MEDIAN($E686)</f>
        <v>0</v>
      </c>
      <c r="AL686" s="1">
        <f>MEDIAN($F686)</f>
        <v>0</v>
      </c>
      <c r="AM686" s="1">
        <f>MEDIAN($G686)</f>
        <v>0</v>
      </c>
      <c r="AN686" s="1">
        <f>MEDIAN($H686)</f>
        <v>0</v>
      </c>
      <c r="AO686" s="1">
        <f>MEDIAN($I686)</f>
        <v>0</v>
      </c>
      <c r="AP686" s="1">
        <f>MEDIAN($J686)</f>
        <v>0</v>
      </c>
      <c r="AQ686" s="1">
        <f>MEDIAN($K686)</f>
        <v>0</v>
      </c>
      <c r="AR686" s="1">
        <f>MEDIAN($M686)</f>
        <v>0</v>
      </c>
      <c r="AS686" s="1">
        <f>MEDIAN($N686)</f>
        <v>0</v>
      </c>
      <c r="AT686" s="1">
        <f>MEDIAN($P686)</f>
        <v>0</v>
      </c>
      <c r="AU686" s="1">
        <f>MEDIAN($Q686)</f>
        <v>0</v>
      </c>
      <c r="AV686" s="1">
        <f>MEDIAN($R686)</f>
        <v>0</v>
      </c>
      <c r="AW686" s="1">
        <f>MAX($B686)</f>
        <v>0</v>
      </c>
      <c r="AX686" s="1">
        <f>MAX($C686)</f>
        <v>0</v>
      </c>
      <c r="AY686" s="1">
        <f>MAX($D686)</f>
        <v>0</v>
      </c>
      <c r="AZ686" s="1">
        <f>MAX($E686)</f>
        <v>0</v>
      </c>
      <c r="BA686" s="1">
        <f>MAX($F686)</f>
        <v>0</v>
      </c>
      <c r="BB686" s="1">
        <f>MAX($G686)</f>
        <v>0</v>
      </c>
      <c r="BC686" s="1">
        <f>MAX($H686)</f>
        <v>0</v>
      </c>
      <c r="BD686" s="1">
        <f>MAX($I686)</f>
        <v>0</v>
      </c>
      <c r="BE686" s="1">
        <f>MAX($J686)</f>
        <v>0</v>
      </c>
      <c r="BF686" s="1">
        <f>MAX($K686)</f>
        <v>0</v>
      </c>
      <c r="BG686" s="1">
        <f>MAX($M686)</f>
        <v>0</v>
      </c>
      <c r="BH686" s="1">
        <f>MAX($N686)</f>
        <v>0</v>
      </c>
      <c r="BI686" s="1">
        <f>MAX($P686)</f>
        <v>0</v>
      </c>
      <c r="BJ686" s="1">
        <f>MAX($Q686)</f>
        <v>0</v>
      </c>
      <c r="BK686" s="1">
        <f>MAX($R686)</f>
        <v>0</v>
      </c>
    </row>
    <row r="687" spans="1:63">
      <c r="A687" s="1" t="s">
        <v>201</v>
      </c>
      <c r="B687" s="1">
        <v>0</v>
      </c>
      <c r="C687" s="1">
        <v>0</v>
      </c>
      <c r="D687" s="1">
        <v>0</v>
      </c>
      <c r="E687" s="1">
        <v>0</v>
      </c>
      <c r="F687" s="1">
        <v>0</v>
      </c>
      <c r="G687" s="1">
        <v>0</v>
      </c>
      <c r="H687" s="1">
        <v>0</v>
      </c>
      <c r="I687" s="1">
        <v>0.02</v>
      </c>
      <c r="J687" s="1">
        <v>3000</v>
      </c>
      <c r="K687" s="1">
        <v>0</v>
      </c>
      <c r="L687" s="1" t="s">
        <v>503</v>
      </c>
      <c r="M687" s="1">
        <v>0</v>
      </c>
      <c r="N687" s="1">
        <v>0</v>
      </c>
      <c r="O687" s="1" t="s">
        <v>507</v>
      </c>
      <c r="P687" s="1">
        <v>1500</v>
      </c>
      <c r="Q687" s="1">
        <v>1</v>
      </c>
      <c r="R687" s="1">
        <v>0</v>
      </c>
      <c r="S687" s="1">
        <f>MIN($B687)</f>
        <v>0</v>
      </c>
      <c r="T687" s="1">
        <f>MIN($C687)</f>
        <v>0</v>
      </c>
      <c r="U687" s="1">
        <f>MIN($D687)</f>
        <v>0</v>
      </c>
      <c r="V687" s="1">
        <f>MIN($E687)</f>
        <v>0</v>
      </c>
      <c r="W687" s="1">
        <f>MIN($F687)</f>
        <v>0</v>
      </c>
      <c r="X687" s="1">
        <f>MIN($G687)</f>
        <v>0</v>
      </c>
      <c r="Y687" s="1">
        <f>MIN($H687)</f>
        <v>0</v>
      </c>
      <c r="Z687" s="1">
        <f>MIN($I687)</f>
        <v>0</v>
      </c>
      <c r="AA687" s="1">
        <f>MIN($J687)</f>
        <v>0</v>
      </c>
      <c r="AB687" s="1">
        <f>MIN($K687)</f>
        <v>0</v>
      </c>
      <c r="AC687" s="1">
        <f>MIN($M687)</f>
        <v>0</v>
      </c>
      <c r="AD687" s="1">
        <f>MIN($N687)</f>
        <v>0</v>
      </c>
      <c r="AE687" s="1">
        <f>MIN($P687)</f>
        <v>0</v>
      </c>
      <c r="AF687" s="1">
        <f>MIN($Q687)</f>
        <v>0</v>
      </c>
      <c r="AG687" s="1">
        <f>MIN($R687)</f>
        <v>0</v>
      </c>
      <c r="AH687" s="1">
        <f>MEDIAN($B687)</f>
        <v>0</v>
      </c>
      <c r="AI687" s="1">
        <f>MEDIAN($C687)</f>
        <v>0</v>
      </c>
      <c r="AJ687" s="1">
        <f>MEDIAN($D687)</f>
        <v>0</v>
      </c>
      <c r="AK687" s="1">
        <f>MEDIAN($E687)</f>
        <v>0</v>
      </c>
      <c r="AL687" s="1">
        <f>MEDIAN($F687)</f>
        <v>0</v>
      </c>
      <c r="AM687" s="1">
        <f>MEDIAN($G687)</f>
        <v>0</v>
      </c>
      <c r="AN687" s="1">
        <f>MEDIAN($H687)</f>
        <v>0</v>
      </c>
      <c r="AO687" s="1">
        <f>MEDIAN($I687)</f>
        <v>0</v>
      </c>
      <c r="AP687" s="1">
        <f>MEDIAN($J687)</f>
        <v>0</v>
      </c>
      <c r="AQ687" s="1">
        <f>MEDIAN($K687)</f>
        <v>0</v>
      </c>
      <c r="AR687" s="1">
        <f>MEDIAN($M687)</f>
        <v>0</v>
      </c>
      <c r="AS687" s="1">
        <f>MEDIAN($N687)</f>
        <v>0</v>
      </c>
      <c r="AT687" s="1">
        <f>MEDIAN($P687)</f>
        <v>0</v>
      </c>
      <c r="AU687" s="1">
        <f>MEDIAN($Q687)</f>
        <v>0</v>
      </c>
      <c r="AV687" s="1">
        <f>MEDIAN($R687)</f>
        <v>0</v>
      </c>
      <c r="AW687" s="1">
        <f>MAX($B687)</f>
        <v>0</v>
      </c>
      <c r="AX687" s="1">
        <f>MAX($C687)</f>
        <v>0</v>
      </c>
      <c r="AY687" s="1">
        <f>MAX($D687)</f>
        <v>0</v>
      </c>
      <c r="AZ687" s="1">
        <f>MAX($E687)</f>
        <v>0</v>
      </c>
      <c r="BA687" s="1">
        <f>MAX($F687)</f>
        <v>0</v>
      </c>
      <c r="BB687" s="1">
        <f>MAX($G687)</f>
        <v>0</v>
      </c>
      <c r="BC687" s="1">
        <f>MAX($H687)</f>
        <v>0</v>
      </c>
      <c r="BD687" s="1">
        <f>MAX($I687)</f>
        <v>0</v>
      </c>
      <c r="BE687" s="1">
        <f>MAX($J687)</f>
        <v>0</v>
      </c>
      <c r="BF687" s="1">
        <f>MAX($K687)</f>
        <v>0</v>
      </c>
      <c r="BG687" s="1">
        <f>MAX($M687)</f>
        <v>0</v>
      </c>
      <c r="BH687" s="1">
        <f>MAX($N687)</f>
        <v>0</v>
      </c>
      <c r="BI687" s="1">
        <f>MAX($P687)</f>
        <v>0</v>
      </c>
      <c r="BJ687" s="1">
        <f>MAX($Q687)</f>
        <v>0</v>
      </c>
      <c r="BK687" s="1">
        <f>MAX($R687)</f>
        <v>0</v>
      </c>
    </row>
    <row r="688" spans="1:63">
      <c r="A688" s="1" t="s">
        <v>202</v>
      </c>
      <c r="B688" s="1">
        <v>0</v>
      </c>
      <c r="C688" s="1">
        <v>0</v>
      </c>
      <c r="D688" s="1">
        <v>0</v>
      </c>
      <c r="E688" s="1">
        <v>0</v>
      </c>
      <c r="F688" s="1">
        <v>0</v>
      </c>
      <c r="G688" s="1">
        <v>0</v>
      </c>
      <c r="H688" s="1">
        <v>0</v>
      </c>
      <c r="I688" s="1">
        <v>0.019</v>
      </c>
      <c r="J688" s="1">
        <v>3000</v>
      </c>
      <c r="K688" s="1">
        <v>0</v>
      </c>
      <c r="L688" s="1" t="s">
        <v>503</v>
      </c>
      <c r="M688" s="1">
        <v>0</v>
      </c>
      <c r="N688" s="1">
        <v>0</v>
      </c>
      <c r="O688" s="1" t="s">
        <v>507</v>
      </c>
      <c r="P688" s="1">
        <v>1500</v>
      </c>
      <c r="Q688" s="1">
        <v>1</v>
      </c>
      <c r="R688" s="1">
        <v>0</v>
      </c>
      <c r="S688" s="1">
        <f>MIN($B688)</f>
        <v>0</v>
      </c>
      <c r="T688" s="1">
        <f>MIN($C688)</f>
        <v>0</v>
      </c>
      <c r="U688" s="1">
        <f>MIN($D688)</f>
        <v>0</v>
      </c>
      <c r="V688" s="1">
        <f>MIN($E688)</f>
        <v>0</v>
      </c>
      <c r="W688" s="1">
        <f>MIN($F688)</f>
        <v>0</v>
      </c>
      <c r="X688" s="1">
        <f>MIN($G688)</f>
        <v>0</v>
      </c>
      <c r="Y688" s="1">
        <f>MIN($H688)</f>
        <v>0</v>
      </c>
      <c r="Z688" s="1">
        <f>MIN($I688)</f>
        <v>0</v>
      </c>
      <c r="AA688" s="1">
        <f>MIN($J688)</f>
        <v>0</v>
      </c>
      <c r="AB688" s="1">
        <f>MIN($K688)</f>
        <v>0</v>
      </c>
      <c r="AC688" s="1">
        <f>MIN($M688)</f>
        <v>0</v>
      </c>
      <c r="AD688" s="1">
        <f>MIN($N688)</f>
        <v>0</v>
      </c>
      <c r="AE688" s="1">
        <f>MIN($P688)</f>
        <v>0</v>
      </c>
      <c r="AF688" s="1">
        <f>MIN($Q688)</f>
        <v>0</v>
      </c>
      <c r="AG688" s="1">
        <f>MIN($R688)</f>
        <v>0</v>
      </c>
      <c r="AH688" s="1">
        <f>MEDIAN($B688)</f>
        <v>0</v>
      </c>
      <c r="AI688" s="1">
        <f>MEDIAN($C688)</f>
        <v>0</v>
      </c>
      <c r="AJ688" s="1">
        <f>MEDIAN($D688)</f>
        <v>0</v>
      </c>
      <c r="AK688" s="1">
        <f>MEDIAN($E688)</f>
        <v>0</v>
      </c>
      <c r="AL688" s="1">
        <f>MEDIAN($F688)</f>
        <v>0</v>
      </c>
      <c r="AM688" s="1">
        <f>MEDIAN($G688)</f>
        <v>0</v>
      </c>
      <c r="AN688" s="1">
        <f>MEDIAN($H688)</f>
        <v>0</v>
      </c>
      <c r="AO688" s="1">
        <f>MEDIAN($I688)</f>
        <v>0</v>
      </c>
      <c r="AP688" s="1">
        <f>MEDIAN($J688)</f>
        <v>0</v>
      </c>
      <c r="AQ688" s="1">
        <f>MEDIAN($K688)</f>
        <v>0</v>
      </c>
      <c r="AR688" s="1">
        <f>MEDIAN($M688)</f>
        <v>0</v>
      </c>
      <c r="AS688" s="1">
        <f>MEDIAN($N688)</f>
        <v>0</v>
      </c>
      <c r="AT688" s="1">
        <f>MEDIAN($P688)</f>
        <v>0</v>
      </c>
      <c r="AU688" s="1">
        <f>MEDIAN($Q688)</f>
        <v>0</v>
      </c>
      <c r="AV688" s="1">
        <f>MEDIAN($R688)</f>
        <v>0</v>
      </c>
      <c r="AW688" s="1">
        <f>MAX($B688)</f>
        <v>0</v>
      </c>
      <c r="AX688" s="1">
        <f>MAX($C688)</f>
        <v>0</v>
      </c>
      <c r="AY688" s="1">
        <f>MAX($D688)</f>
        <v>0</v>
      </c>
      <c r="AZ688" s="1">
        <f>MAX($E688)</f>
        <v>0</v>
      </c>
      <c r="BA688" s="1">
        <f>MAX($F688)</f>
        <v>0</v>
      </c>
      <c r="BB688" s="1">
        <f>MAX($G688)</f>
        <v>0</v>
      </c>
      <c r="BC688" s="1">
        <f>MAX($H688)</f>
        <v>0</v>
      </c>
      <c r="BD688" s="1">
        <f>MAX($I688)</f>
        <v>0</v>
      </c>
      <c r="BE688" s="1">
        <f>MAX($J688)</f>
        <v>0</v>
      </c>
      <c r="BF688" s="1">
        <f>MAX($K688)</f>
        <v>0</v>
      </c>
      <c r="BG688" s="1">
        <f>MAX($M688)</f>
        <v>0</v>
      </c>
      <c r="BH688" s="1">
        <f>MAX($N688)</f>
        <v>0</v>
      </c>
      <c r="BI688" s="1">
        <f>MAX($P688)</f>
        <v>0</v>
      </c>
      <c r="BJ688" s="1">
        <f>MAX($Q688)</f>
        <v>0</v>
      </c>
      <c r="BK688" s="1">
        <f>MAX($R688)</f>
        <v>0</v>
      </c>
    </row>
    <row r="689" spans="1:63">
      <c r="A689" s="1" t="s">
        <v>203</v>
      </c>
      <c r="B689" s="1">
        <v>0</v>
      </c>
      <c r="C689" s="1">
        <v>0</v>
      </c>
      <c r="D689" s="1">
        <v>0</v>
      </c>
      <c r="E689" s="1">
        <v>0</v>
      </c>
      <c r="F689" s="1">
        <v>0</v>
      </c>
      <c r="G689" s="1">
        <v>0</v>
      </c>
      <c r="H689" s="1">
        <v>0</v>
      </c>
      <c r="I689" s="1">
        <v>0.02</v>
      </c>
      <c r="J689" s="1">
        <v>3000</v>
      </c>
      <c r="K689" s="1">
        <v>0</v>
      </c>
      <c r="L689" s="1" t="s">
        <v>503</v>
      </c>
      <c r="M689" s="1">
        <v>0</v>
      </c>
      <c r="N689" s="1">
        <v>0</v>
      </c>
      <c r="O689" s="1" t="s">
        <v>507</v>
      </c>
      <c r="P689" s="1">
        <v>1500</v>
      </c>
      <c r="Q689" s="1">
        <v>1</v>
      </c>
      <c r="R689" s="1">
        <v>0</v>
      </c>
      <c r="S689" s="1">
        <f>MIN($B689)</f>
        <v>0</v>
      </c>
      <c r="T689" s="1">
        <f>MIN($C689)</f>
        <v>0</v>
      </c>
      <c r="U689" s="1">
        <f>MIN($D689)</f>
        <v>0</v>
      </c>
      <c r="V689" s="1">
        <f>MIN($E689)</f>
        <v>0</v>
      </c>
      <c r="W689" s="1">
        <f>MIN($F689)</f>
        <v>0</v>
      </c>
      <c r="X689" s="1">
        <f>MIN($G689)</f>
        <v>0</v>
      </c>
      <c r="Y689" s="1">
        <f>MIN($H689)</f>
        <v>0</v>
      </c>
      <c r="Z689" s="1">
        <f>MIN($I689)</f>
        <v>0</v>
      </c>
      <c r="AA689" s="1">
        <f>MIN($J689)</f>
        <v>0</v>
      </c>
      <c r="AB689" s="1">
        <f>MIN($K689)</f>
        <v>0</v>
      </c>
      <c r="AC689" s="1">
        <f>MIN($M689)</f>
        <v>0</v>
      </c>
      <c r="AD689" s="1">
        <f>MIN($N689)</f>
        <v>0</v>
      </c>
      <c r="AE689" s="1">
        <f>MIN($P689)</f>
        <v>0</v>
      </c>
      <c r="AF689" s="1">
        <f>MIN($Q689)</f>
        <v>0</v>
      </c>
      <c r="AG689" s="1">
        <f>MIN($R689)</f>
        <v>0</v>
      </c>
      <c r="AH689" s="1">
        <f>MEDIAN($B689)</f>
        <v>0</v>
      </c>
      <c r="AI689" s="1">
        <f>MEDIAN($C689)</f>
        <v>0</v>
      </c>
      <c r="AJ689" s="1">
        <f>MEDIAN($D689)</f>
        <v>0</v>
      </c>
      <c r="AK689" s="1">
        <f>MEDIAN($E689)</f>
        <v>0</v>
      </c>
      <c r="AL689" s="1">
        <f>MEDIAN($F689)</f>
        <v>0</v>
      </c>
      <c r="AM689" s="1">
        <f>MEDIAN($G689)</f>
        <v>0</v>
      </c>
      <c r="AN689" s="1">
        <f>MEDIAN($H689)</f>
        <v>0</v>
      </c>
      <c r="AO689" s="1">
        <f>MEDIAN($I689)</f>
        <v>0</v>
      </c>
      <c r="AP689" s="1">
        <f>MEDIAN($J689)</f>
        <v>0</v>
      </c>
      <c r="AQ689" s="1">
        <f>MEDIAN($K689)</f>
        <v>0</v>
      </c>
      <c r="AR689" s="1">
        <f>MEDIAN($M689)</f>
        <v>0</v>
      </c>
      <c r="AS689" s="1">
        <f>MEDIAN($N689)</f>
        <v>0</v>
      </c>
      <c r="AT689" s="1">
        <f>MEDIAN($P689)</f>
        <v>0</v>
      </c>
      <c r="AU689" s="1">
        <f>MEDIAN($Q689)</f>
        <v>0</v>
      </c>
      <c r="AV689" s="1">
        <f>MEDIAN($R689)</f>
        <v>0</v>
      </c>
      <c r="AW689" s="1">
        <f>MAX($B689)</f>
        <v>0</v>
      </c>
      <c r="AX689" s="1">
        <f>MAX($C689)</f>
        <v>0</v>
      </c>
      <c r="AY689" s="1">
        <f>MAX($D689)</f>
        <v>0</v>
      </c>
      <c r="AZ689" s="1">
        <f>MAX($E689)</f>
        <v>0</v>
      </c>
      <c r="BA689" s="1">
        <f>MAX($F689)</f>
        <v>0</v>
      </c>
      <c r="BB689" s="1">
        <f>MAX($G689)</f>
        <v>0</v>
      </c>
      <c r="BC689" s="1">
        <f>MAX($H689)</f>
        <v>0</v>
      </c>
      <c r="BD689" s="1">
        <f>MAX($I689)</f>
        <v>0</v>
      </c>
      <c r="BE689" s="1">
        <f>MAX($J689)</f>
        <v>0</v>
      </c>
      <c r="BF689" s="1">
        <f>MAX($K689)</f>
        <v>0</v>
      </c>
      <c r="BG689" s="1">
        <f>MAX($M689)</f>
        <v>0</v>
      </c>
      <c r="BH689" s="1">
        <f>MAX($N689)</f>
        <v>0</v>
      </c>
      <c r="BI689" s="1">
        <f>MAX($P689)</f>
        <v>0</v>
      </c>
      <c r="BJ689" s="1">
        <f>MAX($Q689)</f>
        <v>0</v>
      </c>
      <c r="BK689" s="1">
        <f>MAX($R689)</f>
        <v>0</v>
      </c>
    </row>
    <row r="690" spans="1:63">
      <c r="A690" s="1" t="s">
        <v>204</v>
      </c>
      <c r="B690" s="1">
        <v>0</v>
      </c>
      <c r="C690" s="1">
        <v>0</v>
      </c>
      <c r="D690" s="1">
        <v>0</v>
      </c>
      <c r="E690" s="1">
        <v>0</v>
      </c>
      <c r="F690" s="1">
        <v>0</v>
      </c>
      <c r="G690" s="1">
        <v>0</v>
      </c>
      <c r="H690" s="1">
        <v>0</v>
      </c>
      <c r="I690" s="1">
        <v>0.019</v>
      </c>
      <c r="J690" s="1">
        <v>3000</v>
      </c>
      <c r="K690" s="1">
        <v>0</v>
      </c>
      <c r="L690" s="1" t="s">
        <v>503</v>
      </c>
      <c r="M690" s="1">
        <v>0</v>
      </c>
      <c r="N690" s="1">
        <v>0</v>
      </c>
      <c r="O690" s="1" t="s">
        <v>507</v>
      </c>
      <c r="P690" s="1">
        <v>1500</v>
      </c>
      <c r="Q690" s="1">
        <v>1</v>
      </c>
      <c r="R690" s="1">
        <v>0</v>
      </c>
      <c r="S690" s="1">
        <f>MIN($B690)</f>
        <v>0</v>
      </c>
      <c r="T690" s="1">
        <f>MIN($C690)</f>
        <v>0</v>
      </c>
      <c r="U690" s="1">
        <f>MIN($D690)</f>
        <v>0</v>
      </c>
      <c r="V690" s="1">
        <f>MIN($E690)</f>
        <v>0</v>
      </c>
      <c r="W690" s="1">
        <f>MIN($F690)</f>
        <v>0</v>
      </c>
      <c r="X690" s="1">
        <f>MIN($G690)</f>
        <v>0</v>
      </c>
      <c r="Y690" s="1">
        <f>MIN($H690)</f>
        <v>0</v>
      </c>
      <c r="Z690" s="1">
        <f>MIN($I690)</f>
        <v>0</v>
      </c>
      <c r="AA690" s="1">
        <f>MIN($J690)</f>
        <v>0</v>
      </c>
      <c r="AB690" s="1">
        <f>MIN($K690)</f>
        <v>0</v>
      </c>
      <c r="AC690" s="1">
        <f>MIN($M690)</f>
        <v>0</v>
      </c>
      <c r="AD690" s="1">
        <f>MIN($N690)</f>
        <v>0</v>
      </c>
      <c r="AE690" s="1">
        <f>MIN($P690)</f>
        <v>0</v>
      </c>
      <c r="AF690" s="1">
        <f>MIN($Q690)</f>
        <v>0</v>
      </c>
      <c r="AG690" s="1">
        <f>MIN($R690)</f>
        <v>0</v>
      </c>
      <c r="AH690" s="1">
        <f>MEDIAN($B690)</f>
        <v>0</v>
      </c>
      <c r="AI690" s="1">
        <f>MEDIAN($C690)</f>
        <v>0</v>
      </c>
      <c r="AJ690" s="1">
        <f>MEDIAN($D690)</f>
        <v>0</v>
      </c>
      <c r="AK690" s="1">
        <f>MEDIAN($E690)</f>
        <v>0</v>
      </c>
      <c r="AL690" s="1">
        <f>MEDIAN($F690)</f>
        <v>0</v>
      </c>
      <c r="AM690" s="1">
        <f>MEDIAN($G690)</f>
        <v>0</v>
      </c>
      <c r="AN690" s="1">
        <f>MEDIAN($H690)</f>
        <v>0</v>
      </c>
      <c r="AO690" s="1">
        <f>MEDIAN($I690)</f>
        <v>0</v>
      </c>
      <c r="AP690" s="1">
        <f>MEDIAN($J690)</f>
        <v>0</v>
      </c>
      <c r="AQ690" s="1">
        <f>MEDIAN($K690)</f>
        <v>0</v>
      </c>
      <c r="AR690" s="1">
        <f>MEDIAN($M690)</f>
        <v>0</v>
      </c>
      <c r="AS690" s="1">
        <f>MEDIAN($N690)</f>
        <v>0</v>
      </c>
      <c r="AT690" s="1">
        <f>MEDIAN($P690)</f>
        <v>0</v>
      </c>
      <c r="AU690" s="1">
        <f>MEDIAN($Q690)</f>
        <v>0</v>
      </c>
      <c r="AV690" s="1">
        <f>MEDIAN($R690)</f>
        <v>0</v>
      </c>
      <c r="AW690" s="1">
        <f>MAX($B690)</f>
        <v>0</v>
      </c>
      <c r="AX690" s="1">
        <f>MAX($C690)</f>
        <v>0</v>
      </c>
      <c r="AY690" s="1">
        <f>MAX($D690)</f>
        <v>0</v>
      </c>
      <c r="AZ690" s="1">
        <f>MAX($E690)</f>
        <v>0</v>
      </c>
      <c r="BA690" s="1">
        <f>MAX($F690)</f>
        <v>0</v>
      </c>
      <c r="BB690" s="1">
        <f>MAX($G690)</f>
        <v>0</v>
      </c>
      <c r="BC690" s="1">
        <f>MAX($H690)</f>
        <v>0</v>
      </c>
      <c r="BD690" s="1">
        <f>MAX($I690)</f>
        <v>0</v>
      </c>
      <c r="BE690" s="1">
        <f>MAX($J690)</f>
        <v>0</v>
      </c>
      <c r="BF690" s="1">
        <f>MAX($K690)</f>
        <v>0</v>
      </c>
      <c r="BG690" s="1">
        <f>MAX($M690)</f>
        <v>0</v>
      </c>
      <c r="BH690" s="1">
        <f>MAX($N690)</f>
        <v>0</v>
      </c>
      <c r="BI690" s="1">
        <f>MAX($P690)</f>
        <v>0</v>
      </c>
      <c r="BJ690" s="1">
        <f>MAX($Q690)</f>
        <v>0</v>
      </c>
      <c r="BK690" s="1">
        <f>MAX($R690)</f>
        <v>0</v>
      </c>
    </row>
    <row r="691" spans="1:63">
      <c r="A691" s="1" t="s">
        <v>205</v>
      </c>
      <c r="B691" s="1">
        <v>0</v>
      </c>
      <c r="C691" s="1">
        <v>0</v>
      </c>
      <c r="D691" s="1">
        <v>0</v>
      </c>
      <c r="E691" s="1">
        <v>0</v>
      </c>
      <c r="F691" s="1">
        <v>0</v>
      </c>
      <c r="G691" s="1">
        <v>0</v>
      </c>
      <c r="H691" s="1">
        <v>0</v>
      </c>
      <c r="I691" s="1">
        <v>0.02</v>
      </c>
      <c r="J691" s="1">
        <v>3000</v>
      </c>
      <c r="K691" s="1">
        <v>0</v>
      </c>
      <c r="L691" s="1" t="s">
        <v>503</v>
      </c>
      <c r="M691" s="1">
        <v>0</v>
      </c>
      <c r="N691" s="1">
        <v>0</v>
      </c>
      <c r="O691" s="1" t="s">
        <v>507</v>
      </c>
      <c r="P691" s="1">
        <v>1500</v>
      </c>
      <c r="Q691" s="1">
        <v>1</v>
      </c>
      <c r="R691" s="1">
        <v>0</v>
      </c>
      <c r="S691" s="1">
        <f>MIN($B691)</f>
        <v>0</v>
      </c>
      <c r="T691" s="1">
        <f>MIN($C691)</f>
        <v>0</v>
      </c>
      <c r="U691" s="1">
        <f>MIN($D691)</f>
        <v>0</v>
      </c>
      <c r="V691" s="1">
        <f>MIN($E691)</f>
        <v>0</v>
      </c>
      <c r="W691" s="1">
        <f>MIN($F691)</f>
        <v>0</v>
      </c>
      <c r="X691" s="1">
        <f>MIN($G691)</f>
        <v>0</v>
      </c>
      <c r="Y691" s="1">
        <f>MIN($H691)</f>
        <v>0</v>
      </c>
      <c r="Z691" s="1">
        <f>MIN($I691)</f>
        <v>0</v>
      </c>
      <c r="AA691" s="1">
        <f>MIN($J691)</f>
        <v>0</v>
      </c>
      <c r="AB691" s="1">
        <f>MIN($K691)</f>
        <v>0</v>
      </c>
      <c r="AC691" s="1">
        <f>MIN($M691)</f>
        <v>0</v>
      </c>
      <c r="AD691" s="1">
        <f>MIN($N691)</f>
        <v>0</v>
      </c>
      <c r="AE691" s="1">
        <f>MIN($P691)</f>
        <v>0</v>
      </c>
      <c r="AF691" s="1">
        <f>MIN($Q691)</f>
        <v>0</v>
      </c>
      <c r="AG691" s="1">
        <f>MIN($R691)</f>
        <v>0</v>
      </c>
      <c r="AH691" s="1">
        <f>MEDIAN($B691)</f>
        <v>0</v>
      </c>
      <c r="AI691" s="1">
        <f>MEDIAN($C691)</f>
        <v>0</v>
      </c>
      <c r="AJ691" s="1">
        <f>MEDIAN($D691)</f>
        <v>0</v>
      </c>
      <c r="AK691" s="1">
        <f>MEDIAN($E691)</f>
        <v>0</v>
      </c>
      <c r="AL691" s="1">
        <f>MEDIAN($F691)</f>
        <v>0</v>
      </c>
      <c r="AM691" s="1">
        <f>MEDIAN($G691)</f>
        <v>0</v>
      </c>
      <c r="AN691" s="1">
        <f>MEDIAN($H691)</f>
        <v>0</v>
      </c>
      <c r="AO691" s="1">
        <f>MEDIAN($I691)</f>
        <v>0</v>
      </c>
      <c r="AP691" s="1">
        <f>MEDIAN($J691)</f>
        <v>0</v>
      </c>
      <c r="AQ691" s="1">
        <f>MEDIAN($K691)</f>
        <v>0</v>
      </c>
      <c r="AR691" s="1">
        <f>MEDIAN($M691)</f>
        <v>0</v>
      </c>
      <c r="AS691" s="1">
        <f>MEDIAN($N691)</f>
        <v>0</v>
      </c>
      <c r="AT691" s="1">
        <f>MEDIAN($P691)</f>
        <v>0</v>
      </c>
      <c r="AU691" s="1">
        <f>MEDIAN($Q691)</f>
        <v>0</v>
      </c>
      <c r="AV691" s="1">
        <f>MEDIAN($R691)</f>
        <v>0</v>
      </c>
      <c r="AW691" s="1">
        <f>MAX($B691)</f>
        <v>0</v>
      </c>
      <c r="AX691" s="1">
        <f>MAX($C691)</f>
        <v>0</v>
      </c>
      <c r="AY691" s="1">
        <f>MAX($D691)</f>
        <v>0</v>
      </c>
      <c r="AZ691" s="1">
        <f>MAX($E691)</f>
        <v>0</v>
      </c>
      <c r="BA691" s="1">
        <f>MAX($F691)</f>
        <v>0</v>
      </c>
      <c r="BB691" s="1">
        <f>MAX($G691)</f>
        <v>0</v>
      </c>
      <c r="BC691" s="1">
        <f>MAX($H691)</f>
        <v>0</v>
      </c>
      <c r="BD691" s="1">
        <f>MAX($I691)</f>
        <v>0</v>
      </c>
      <c r="BE691" s="1">
        <f>MAX($J691)</f>
        <v>0</v>
      </c>
      <c r="BF691" s="1">
        <f>MAX($K691)</f>
        <v>0</v>
      </c>
      <c r="BG691" s="1">
        <f>MAX($M691)</f>
        <v>0</v>
      </c>
      <c r="BH691" s="1">
        <f>MAX($N691)</f>
        <v>0</v>
      </c>
      <c r="BI691" s="1">
        <f>MAX($P691)</f>
        <v>0</v>
      </c>
      <c r="BJ691" s="1">
        <f>MAX($Q691)</f>
        <v>0</v>
      </c>
      <c r="BK691" s="1">
        <f>MAX($R691)</f>
        <v>0</v>
      </c>
    </row>
    <row r="692" spans="1:63">
      <c r="A692" s="1" t="s">
        <v>206</v>
      </c>
      <c r="B692" s="1">
        <v>0</v>
      </c>
      <c r="C692" s="1">
        <v>0</v>
      </c>
      <c r="D692" s="1">
        <v>0</v>
      </c>
      <c r="E692" s="1">
        <v>0</v>
      </c>
      <c r="F692" s="1">
        <v>0</v>
      </c>
      <c r="G692" s="1">
        <v>0</v>
      </c>
      <c r="H692" s="1">
        <v>0</v>
      </c>
      <c r="I692" s="1">
        <v>0.018</v>
      </c>
      <c r="J692" s="1">
        <v>3000</v>
      </c>
      <c r="K692" s="1">
        <v>0</v>
      </c>
      <c r="L692" s="1" t="s">
        <v>503</v>
      </c>
      <c r="M692" s="1">
        <v>0</v>
      </c>
      <c r="N692" s="1">
        <v>0</v>
      </c>
      <c r="O692" s="1" t="s">
        <v>507</v>
      </c>
      <c r="P692" s="1">
        <v>1500</v>
      </c>
      <c r="Q692" s="1">
        <v>1</v>
      </c>
      <c r="R692" s="1">
        <v>0</v>
      </c>
      <c r="S692" s="1">
        <f>MIN($B692)</f>
        <v>0</v>
      </c>
      <c r="T692" s="1">
        <f>MIN($C692)</f>
        <v>0</v>
      </c>
      <c r="U692" s="1">
        <f>MIN($D692)</f>
        <v>0</v>
      </c>
      <c r="V692" s="1">
        <f>MIN($E692)</f>
        <v>0</v>
      </c>
      <c r="W692" s="1">
        <f>MIN($F692)</f>
        <v>0</v>
      </c>
      <c r="X692" s="1">
        <f>MIN($G692)</f>
        <v>0</v>
      </c>
      <c r="Y692" s="1">
        <f>MIN($H692)</f>
        <v>0</v>
      </c>
      <c r="Z692" s="1">
        <f>MIN($I692)</f>
        <v>0</v>
      </c>
      <c r="AA692" s="1">
        <f>MIN($J692)</f>
        <v>0</v>
      </c>
      <c r="AB692" s="1">
        <f>MIN($K692)</f>
        <v>0</v>
      </c>
      <c r="AC692" s="1">
        <f>MIN($M692)</f>
        <v>0</v>
      </c>
      <c r="AD692" s="1">
        <f>MIN($N692)</f>
        <v>0</v>
      </c>
      <c r="AE692" s="1">
        <f>MIN($P692)</f>
        <v>0</v>
      </c>
      <c r="AF692" s="1">
        <f>MIN($Q692)</f>
        <v>0</v>
      </c>
      <c r="AG692" s="1">
        <f>MIN($R692)</f>
        <v>0</v>
      </c>
      <c r="AH692" s="1">
        <f>MEDIAN($B692)</f>
        <v>0</v>
      </c>
      <c r="AI692" s="1">
        <f>MEDIAN($C692)</f>
        <v>0</v>
      </c>
      <c r="AJ692" s="1">
        <f>MEDIAN($D692)</f>
        <v>0</v>
      </c>
      <c r="AK692" s="1">
        <f>MEDIAN($E692)</f>
        <v>0</v>
      </c>
      <c r="AL692" s="1">
        <f>MEDIAN($F692)</f>
        <v>0</v>
      </c>
      <c r="AM692" s="1">
        <f>MEDIAN($G692)</f>
        <v>0</v>
      </c>
      <c r="AN692" s="1">
        <f>MEDIAN($H692)</f>
        <v>0</v>
      </c>
      <c r="AO692" s="1">
        <f>MEDIAN($I692)</f>
        <v>0</v>
      </c>
      <c r="AP692" s="1">
        <f>MEDIAN($J692)</f>
        <v>0</v>
      </c>
      <c r="AQ692" s="1">
        <f>MEDIAN($K692)</f>
        <v>0</v>
      </c>
      <c r="AR692" s="1">
        <f>MEDIAN($M692)</f>
        <v>0</v>
      </c>
      <c r="AS692" s="1">
        <f>MEDIAN($N692)</f>
        <v>0</v>
      </c>
      <c r="AT692" s="1">
        <f>MEDIAN($P692)</f>
        <v>0</v>
      </c>
      <c r="AU692" s="1">
        <f>MEDIAN($Q692)</f>
        <v>0</v>
      </c>
      <c r="AV692" s="1">
        <f>MEDIAN($R692)</f>
        <v>0</v>
      </c>
      <c r="AW692" s="1">
        <f>MAX($B692)</f>
        <v>0</v>
      </c>
      <c r="AX692" s="1">
        <f>MAX($C692)</f>
        <v>0</v>
      </c>
      <c r="AY692" s="1">
        <f>MAX($D692)</f>
        <v>0</v>
      </c>
      <c r="AZ692" s="1">
        <f>MAX($E692)</f>
        <v>0</v>
      </c>
      <c r="BA692" s="1">
        <f>MAX($F692)</f>
        <v>0</v>
      </c>
      <c r="BB692" s="1">
        <f>MAX($G692)</f>
        <v>0</v>
      </c>
      <c r="BC692" s="1">
        <f>MAX($H692)</f>
        <v>0</v>
      </c>
      <c r="BD692" s="1">
        <f>MAX($I692)</f>
        <v>0</v>
      </c>
      <c r="BE692" s="1">
        <f>MAX($J692)</f>
        <v>0</v>
      </c>
      <c r="BF692" s="1">
        <f>MAX($K692)</f>
        <v>0</v>
      </c>
      <c r="BG692" s="1">
        <f>MAX($M692)</f>
        <v>0</v>
      </c>
      <c r="BH692" s="1">
        <f>MAX($N692)</f>
        <v>0</v>
      </c>
      <c r="BI692" s="1">
        <f>MAX($P692)</f>
        <v>0</v>
      </c>
      <c r="BJ692" s="1">
        <f>MAX($Q692)</f>
        <v>0</v>
      </c>
      <c r="BK692" s="1">
        <f>MAX($R692)</f>
        <v>0</v>
      </c>
    </row>
    <row r="693" spans="1:63">
      <c r="A693" s="1" t="s">
        <v>207</v>
      </c>
      <c r="B693" s="1">
        <v>0</v>
      </c>
      <c r="C693" s="1">
        <v>0</v>
      </c>
      <c r="D693" s="1">
        <v>0</v>
      </c>
      <c r="E693" s="1">
        <v>0</v>
      </c>
      <c r="F693" s="1">
        <v>0</v>
      </c>
      <c r="G693" s="1">
        <v>0</v>
      </c>
      <c r="H693" s="1">
        <v>0</v>
      </c>
      <c r="I693" s="1">
        <v>0.018</v>
      </c>
      <c r="J693" s="1">
        <v>3000</v>
      </c>
      <c r="K693" s="1">
        <v>0</v>
      </c>
      <c r="L693" s="1" t="s">
        <v>503</v>
      </c>
      <c r="M693" s="1">
        <v>0</v>
      </c>
      <c r="N693" s="1">
        <v>0</v>
      </c>
      <c r="O693" s="1" t="s">
        <v>507</v>
      </c>
      <c r="P693" s="1">
        <v>1500</v>
      </c>
      <c r="Q693" s="1">
        <v>1</v>
      </c>
      <c r="R693" s="1">
        <v>0</v>
      </c>
      <c r="S693" s="1">
        <f>MIN($B693)</f>
        <v>0</v>
      </c>
      <c r="T693" s="1">
        <f>MIN($C693)</f>
        <v>0</v>
      </c>
      <c r="U693" s="1">
        <f>MIN($D693)</f>
        <v>0</v>
      </c>
      <c r="V693" s="1">
        <f>MIN($E693)</f>
        <v>0</v>
      </c>
      <c r="W693" s="1">
        <f>MIN($F693)</f>
        <v>0</v>
      </c>
      <c r="X693" s="1">
        <f>MIN($G693)</f>
        <v>0</v>
      </c>
      <c r="Y693" s="1">
        <f>MIN($H693)</f>
        <v>0</v>
      </c>
      <c r="Z693" s="1">
        <f>MIN($I693)</f>
        <v>0</v>
      </c>
      <c r="AA693" s="1">
        <f>MIN($J693)</f>
        <v>0</v>
      </c>
      <c r="AB693" s="1">
        <f>MIN($K693)</f>
        <v>0</v>
      </c>
      <c r="AC693" s="1">
        <f>MIN($M693)</f>
        <v>0</v>
      </c>
      <c r="AD693" s="1">
        <f>MIN($N693)</f>
        <v>0</v>
      </c>
      <c r="AE693" s="1">
        <f>MIN($P693)</f>
        <v>0</v>
      </c>
      <c r="AF693" s="1">
        <f>MIN($Q693)</f>
        <v>0</v>
      </c>
      <c r="AG693" s="1">
        <f>MIN($R693)</f>
        <v>0</v>
      </c>
      <c r="AH693" s="1">
        <f>MEDIAN($B693)</f>
        <v>0</v>
      </c>
      <c r="AI693" s="1">
        <f>MEDIAN($C693)</f>
        <v>0</v>
      </c>
      <c r="AJ693" s="1">
        <f>MEDIAN($D693)</f>
        <v>0</v>
      </c>
      <c r="AK693" s="1">
        <f>MEDIAN($E693)</f>
        <v>0</v>
      </c>
      <c r="AL693" s="1">
        <f>MEDIAN($F693)</f>
        <v>0</v>
      </c>
      <c r="AM693" s="1">
        <f>MEDIAN($G693)</f>
        <v>0</v>
      </c>
      <c r="AN693" s="1">
        <f>MEDIAN($H693)</f>
        <v>0</v>
      </c>
      <c r="AO693" s="1">
        <f>MEDIAN($I693)</f>
        <v>0</v>
      </c>
      <c r="AP693" s="1">
        <f>MEDIAN($J693)</f>
        <v>0</v>
      </c>
      <c r="AQ693" s="1">
        <f>MEDIAN($K693)</f>
        <v>0</v>
      </c>
      <c r="AR693" s="1">
        <f>MEDIAN($M693)</f>
        <v>0</v>
      </c>
      <c r="AS693" s="1">
        <f>MEDIAN($N693)</f>
        <v>0</v>
      </c>
      <c r="AT693" s="1">
        <f>MEDIAN($P693)</f>
        <v>0</v>
      </c>
      <c r="AU693" s="1">
        <f>MEDIAN($Q693)</f>
        <v>0</v>
      </c>
      <c r="AV693" s="1">
        <f>MEDIAN($R693)</f>
        <v>0</v>
      </c>
      <c r="AW693" s="1">
        <f>MAX($B693)</f>
        <v>0</v>
      </c>
      <c r="AX693" s="1">
        <f>MAX($C693)</f>
        <v>0</v>
      </c>
      <c r="AY693" s="1">
        <f>MAX($D693)</f>
        <v>0</v>
      </c>
      <c r="AZ693" s="1">
        <f>MAX($E693)</f>
        <v>0</v>
      </c>
      <c r="BA693" s="1">
        <f>MAX($F693)</f>
        <v>0</v>
      </c>
      <c r="BB693" s="1">
        <f>MAX($G693)</f>
        <v>0</v>
      </c>
      <c r="BC693" s="1">
        <f>MAX($H693)</f>
        <v>0</v>
      </c>
      <c r="BD693" s="1">
        <f>MAX($I693)</f>
        <v>0</v>
      </c>
      <c r="BE693" s="1">
        <f>MAX($J693)</f>
        <v>0</v>
      </c>
      <c r="BF693" s="1">
        <f>MAX($K693)</f>
        <v>0</v>
      </c>
      <c r="BG693" s="1">
        <f>MAX($M693)</f>
        <v>0</v>
      </c>
      <c r="BH693" s="1">
        <f>MAX($N693)</f>
        <v>0</v>
      </c>
      <c r="BI693" s="1">
        <f>MAX($P693)</f>
        <v>0</v>
      </c>
      <c r="BJ693" s="1">
        <f>MAX($Q693)</f>
        <v>0</v>
      </c>
      <c r="BK693" s="1">
        <f>MAX($R693)</f>
        <v>0</v>
      </c>
    </row>
    <row r="694" spans="1:63">
      <c r="A694" s="1" t="s">
        <v>208</v>
      </c>
      <c r="B694" s="1">
        <v>0</v>
      </c>
      <c r="C694" s="1">
        <v>0</v>
      </c>
      <c r="D694" s="1">
        <v>0</v>
      </c>
      <c r="E694" s="1">
        <v>0</v>
      </c>
      <c r="F694" s="1">
        <v>0</v>
      </c>
      <c r="G694" s="1">
        <v>0</v>
      </c>
      <c r="H694" s="1">
        <v>0</v>
      </c>
      <c r="I694" s="1">
        <v>0.022</v>
      </c>
      <c r="J694" s="1">
        <v>3000</v>
      </c>
      <c r="K694" s="1">
        <v>0</v>
      </c>
      <c r="L694" s="1" t="s">
        <v>503</v>
      </c>
      <c r="M694" s="1">
        <v>0</v>
      </c>
      <c r="N694" s="1">
        <v>0</v>
      </c>
      <c r="O694" s="1" t="s">
        <v>507</v>
      </c>
      <c r="P694" s="1">
        <v>1500</v>
      </c>
      <c r="Q694" s="1">
        <v>1</v>
      </c>
      <c r="R694" s="1">
        <v>0</v>
      </c>
      <c r="S694" s="1">
        <f>MIN($B694)</f>
        <v>0</v>
      </c>
      <c r="T694" s="1">
        <f>MIN($C694)</f>
        <v>0</v>
      </c>
      <c r="U694" s="1">
        <f>MIN($D694)</f>
        <v>0</v>
      </c>
      <c r="V694" s="1">
        <f>MIN($E694)</f>
        <v>0</v>
      </c>
      <c r="W694" s="1">
        <f>MIN($F694)</f>
        <v>0</v>
      </c>
      <c r="X694" s="1">
        <f>MIN($G694)</f>
        <v>0</v>
      </c>
      <c r="Y694" s="1">
        <f>MIN($H694)</f>
        <v>0</v>
      </c>
      <c r="Z694" s="1">
        <f>MIN($I694)</f>
        <v>0</v>
      </c>
      <c r="AA694" s="1">
        <f>MIN($J694)</f>
        <v>0</v>
      </c>
      <c r="AB694" s="1">
        <f>MIN($K694)</f>
        <v>0</v>
      </c>
      <c r="AC694" s="1">
        <f>MIN($M694)</f>
        <v>0</v>
      </c>
      <c r="AD694" s="1">
        <f>MIN($N694)</f>
        <v>0</v>
      </c>
      <c r="AE694" s="1">
        <f>MIN($P694)</f>
        <v>0</v>
      </c>
      <c r="AF694" s="1">
        <f>MIN($Q694)</f>
        <v>0</v>
      </c>
      <c r="AG694" s="1">
        <f>MIN($R694)</f>
        <v>0</v>
      </c>
      <c r="AH694" s="1">
        <f>MEDIAN($B694)</f>
        <v>0</v>
      </c>
      <c r="AI694" s="1">
        <f>MEDIAN($C694)</f>
        <v>0</v>
      </c>
      <c r="AJ694" s="1">
        <f>MEDIAN($D694)</f>
        <v>0</v>
      </c>
      <c r="AK694" s="1">
        <f>MEDIAN($E694)</f>
        <v>0</v>
      </c>
      <c r="AL694" s="1">
        <f>MEDIAN($F694)</f>
        <v>0</v>
      </c>
      <c r="AM694" s="1">
        <f>MEDIAN($G694)</f>
        <v>0</v>
      </c>
      <c r="AN694" s="1">
        <f>MEDIAN($H694)</f>
        <v>0</v>
      </c>
      <c r="AO694" s="1">
        <f>MEDIAN($I694)</f>
        <v>0</v>
      </c>
      <c r="AP694" s="1">
        <f>MEDIAN($J694)</f>
        <v>0</v>
      </c>
      <c r="AQ694" s="1">
        <f>MEDIAN($K694)</f>
        <v>0</v>
      </c>
      <c r="AR694" s="1">
        <f>MEDIAN($M694)</f>
        <v>0</v>
      </c>
      <c r="AS694" s="1">
        <f>MEDIAN($N694)</f>
        <v>0</v>
      </c>
      <c r="AT694" s="1">
        <f>MEDIAN($P694)</f>
        <v>0</v>
      </c>
      <c r="AU694" s="1">
        <f>MEDIAN($Q694)</f>
        <v>0</v>
      </c>
      <c r="AV694" s="1">
        <f>MEDIAN($R694)</f>
        <v>0</v>
      </c>
      <c r="AW694" s="1">
        <f>MAX($B694)</f>
        <v>0</v>
      </c>
      <c r="AX694" s="1">
        <f>MAX($C694)</f>
        <v>0</v>
      </c>
      <c r="AY694" s="1">
        <f>MAX($D694)</f>
        <v>0</v>
      </c>
      <c r="AZ694" s="1">
        <f>MAX($E694)</f>
        <v>0</v>
      </c>
      <c r="BA694" s="1">
        <f>MAX($F694)</f>
        <v>0</v>
      </c>
      <c r="BB694" s="1">
        <f>MAX($G694)</f>
        <v>0</v>
      </c>
      <c r="BC694" s="1">
        <f>MAX($H694)</f>
        <v>0</v>
      </c>
      <c r="BD694" s="1">
        <f>MAX($I694)</f>
        <v>0</v>
      </c>
      <c r="BE694" s="1">
        <f>MAX($J694)</f>
        <v>0</v>
      </c>
      <c r="BF694" s="1">
        <f>MAX($K694)</f>
        <v>0</v>
      </c>
      <c r="BG694" s="1">
        <f>MAX($M694)</f>
        <v>0</v>
      </c>
      <c r="BH694" s="1">
        <f>MAX($N694)</f>
        <v>0</v>
      </c>
      <c r="BI694" s="1">
        <f>MAX($P694)</f>
        <v>0</v>
      </c>
      <c r="BJ694" s="1">
        <f>MAX($Q694)</f>
        <v>0</v>
      </c>
      <c r="BK694" s="1">
        <f>MAX($R694)</f>
        <v>0</v>
      </c>
    </row>
    <row r="695" spans="1:63">
      <c r="A695" s="1" t="s">
        <v>209</v>
      </c>
      <c r="B695" s="1">
        <v>0</v>
      </c>
      <c r="C695" s="1">
        <v>0</v>
      </c>
      <c r="D695" s="1">
        <v>0</v>
      </c>
      <c r="E695" s="1">
        <v>0</v>
      </c>
      <c r="F695" s="1">
        <v>0</v>
      </c>
      <c r="G695" s="1">
        <v>0</v>
      </c>
      <c r="H695" s="1">
        <v>0</v>
      </c>
      <c r="I695" s="1">
        <v>0.019</v>
      </c>
      <c r="J695" s="1">
        <v>3000</v>
      </c>
      <c r="K695" s="1">
        <v>0</v>
      </c>
      <c r="L695" s="1" t="s">
        <v>503</v>
      </c>
      <c r="M695" s="1">
        <v>0</v>
      </c>
      <c r="N695" s="1">
        <v>0</v>
      </c>
      <c r="O695" s="1" t="s">
        <v>507</v>
      </c>
      <c r="P695" s="1">
        <v>1500</v>
      </c>
      <c r="Q695" s="1">
        <v>1</v>
      </c>
      <c r="R695" s="1">
        <v>0</v>
      </c>
      <c r="S695" s="1">
        <f>MIN($B695)</f>
        <v>0</v>
      </c>
      <c r="T695" s="1">
        <f>MIN($C695)</f>
        <v>0</v>
      </c>
      <c r="U695" s="1">
        <f>MIN($D695)</f>
        <v>0</v>
      </c>
      <c r="V695" s="1">
        <f>MIN($E695)</f>
        <v>0</v>
      </c>
      <c r="W695" s="1">
        <f>MIN($F695)</f>
        <v>0</v>
      </c>
      <c r="X695" s="1">
        <f>MIN($G695)</f>
        <v>0</v>
      </c>
      <c r="Y695" s="1">
        <f>MIN($H695)</f>
        <v>0</v>
      </c>
      <c r="Z695" s="1">
        <f>MIN($I695)</f>
        <v>0</v>
      </c>
      <c r="AA695" s="1">
        <f>MIN($J695)</f>
        <v>0</v>
      </c>
      <c r="AB695" s="1">
        <f>MIN($K695)</f>
        <v>0</v>
      </c>
      <c r="AC695" s="1">
        <f>MIN($M695)</f>
        <v>0</v>
      </c>
      <c r="AD695" s="1">
        <f>MIN($N695)</f>
        <v>0</v>
      </c>
      <c r="AE695" s="1">
        <f>MIN($P695)</f>
        <v>0</v>
      </c>
      <c r="AF695" s="1">
        <f>MIN($Q695)</f>
        <v>0</v>
      </c>
      <c r="AG695" s="1">
        <f>MIN($R695)</f>
        <v>0</v>
      </c>
      <c r="AH695" s="1">
        <f>MEDIAN($B695)</f>
        <v>0</v>
      </c>
      <c r="AI695" s="1">
        <f>MEDIAN($C695)</f>
        <v>0</v>
      </c>
      <c r="AJ695" s="1">
        <f>MEDIAN($D695)</f>
        <v>0</v>
      </c>
      <c r="AK695" s="1">
        <f>MEDIAN($E695)</f>
        <v>0</v>
      </c>
      <c r="AL695" s="1">
        <f>MEDIAN($F695)</f>
        <v>0</v>
      </c>
      <c r="AM695" s="1">
        <f>MEDIAN($G695)</f>
        <v>0</v>
      </c>
      <c r="AN695" s="1">
        <f>MEDIAN($H695)</f>
        <v>0</v>
      </c>
      <c r="AO695" s="1">
        <f>MEDIAN($I695)</f>
        <v>0</v>
      </c>
      <c r="AP695" s="1">
        <f>MEDIAN($J695)</f>
        <v>0</v>
      </c>
      <c r="AQ695" s="1">
        <f>MEDIAN($K695)</f>
        <v>0</v>
      </c>
      <c r="AR695" s="1">
        <f>MEDIAN($M695)</f>
        <v>0</v>
      </c>
      <c r="AS695" s="1">
        <f>MEDIAN($N695)</f>
        <v>0</v>
      </c>
      <c r="AT695" s="1">
        <f>MEDIAN($P695)</f>
        <v>0</v>
      </c>
      <c r="AU695" s="1">
        <f>MEDIAN($Q695)</f>
        <v>0</v>
      </c>
      <c r="AV695" s="1">
        <f>MEDIAN($R695)</f>
        <v>0</v>
      </c>
      <c r="AW695" s="1">
        <f>MAX($B695)</f>
        <v>0</v>
      </c>
      <c r="AX695" s="1">
        <f>MAX($C695)</f>
        <v>0</v>
      </c>
      <c r="AY695" s="1">
        <f>MAX($D695)</f>
        <v>0</v>
      </c>
      <c r="AZ695" s="1">
        <f>MAX($E695)</f>
        <v>0</v>
      </c>
      <c r="BA695" s="1">
        <f>MAX($F695)</f>
        <v>0</v>
      </c>
      <c r="BB695" s="1">
        <f>MAX($G695)</f>
        <v>0</v>
      </c>
      <c r="BC695" s="1">
        <f>MAX($H695)</f>
        <v>0</v>
      </c>
      <c r="BD695" s="1">
        <f>MAX($I695)</f>
        <v>0</v>
      </c>
      <c r="BE695" s="1">
        <f>MAX($J695)</f>
        <v>0</v>
      </c>
      <c r="BF695" s="1">
        <f>MAX($K695)</f>
        <v>0</v>
      </c>
      <c r="BG695" s="1">
        <f>MAX($M695)</f>
        <v>0</v>
      </c>
      <c r="BH695" s="1">
        <f>MAX($N695)</f>
        <v>0</v>
      </c>
      <c r="BI695" s="1">
        <f>MAX($P695)</f>
        <v>0</v>
      </c>
      <c r="BJ695" s="1">
        <f>MAX($Q695)</f>
        <v>0</v>
      </c>
      <c r="BK695" s="1">
        <f>MAX($R695)</f>
        <v>0</v>
      </c>
    </row>
    <row r="696" spans="1:63">
      <c r="A696" s="1" t="s">
        <v>210</v>
      </c>
      <c r="B696" s="1">
        <v>0</v>
      </c>
      <c r="C696" s="1">
        <v>0</v>
      </c>
      <c r="D696" s="1">
        <v>0</v>
      </c>
      <c r="E696" s="1">
        <v>0</v>
      </c>
      <c r="F696" s="1">
        <v>0</v>
      </c>
      <c r="G696" s="1">
        <v>0</v>
      </c>
      <c r="H696" s="1">
        <v>0</v>
      </c>
      <c r="I696" s="1">
        <v>0.018</v>
      </c>
      <c r="J696" s="1">
        <v>3000</v>
      </c>
      <c r="K696" s="1">
        <v>0</v>
      </c>
      <c r="L696" s="1" t="s">
        <v>503</v>
      </c>
      <c r="M696" s="1">
        <v>0</v>
      </c>
      <c r="N696" s="1">
        <v>0</v>
      </c>
      <c r="O696" s="1" t="s">
        <v>507</v>
      </c>
      <c r="P696" s="1">
        <v>1500</v>
      </c>
      <c r="Q696" s="1">
        <v>1</v>
      </c>
      <c r="R696" s="1">
        <v>0</v>
      </c>
      <c r="S696" s="1">
        <f>MIN($B696)</f>
        <v>0</v>
      </c>
      <c r="T696" s="1">
        <f>MIN($C696)</f>
        <v>0</v>
      </c>
      <c r="U696" s="1">
        <f>MIN($D696)</f>
        <v>0</v>
      </c>
      <c r="V696" s="1">
        <f>MIN($E696)</f>
        <v>0</v>
      </c>
      <c r="W696" s="1">
        <f>MIN($F696)</f>
        <v>0</v>
      </c>
      <c r="X696" s="1">
        <f>MIN($G696)</f>
        <v>0</v>
      </c>
      <c r="Y696" s="1">
        <f>MIN($H696)</f>
        <v>0</v>
      </c>
      <c r="Z696" s="1">
        <f>MIN($I696)</f>
        <v>0</v>
      </c>
      <c r="AA696" s="1">
        <f>MIN($J696)</f>
        <v>0</v>
      </c>
      <c r="AB696" s="1">
        <f>MIN($K696)</f>
        <v>0</v>
      </c>
      <c r="AC696" s="1">
        <f>MIN($M696)</f>
        <v>0</v>
      </c>
      <c r="AD696" s="1">
        <f>MIN($N696)</f>
        <v>0</v>
      </c>
      <c r="AE696" s="1">
        <f>MIN($P696)</f>
        <v>0</v>
      </c>
      <c r="AF696" s="1">
        <f>MIN($Q696)</f>
        <v>0</v>
      </c>
      <c r="AG696" s="1">
        <f>MIN($R696)</f>
        <v>0</v>
      </c>
      <c r="AH696" s="1">
        <f>MEDIAN($B696)</f>
        <v>0</v>
      </c>
      <c r="AI696" s="1">
        <f>MEDIAN($C696)</f>
        <v>0</v>
      </c>
      <c r="AJ696" s="1">
        <f>MEDIAN($D696)</f>
        <v>0</v>
      </c>
      <c r="AK696" s="1">
        <f>MEDIAN($E696)</f>
        <v>0</v>
      </c>
      <c r="AL696" s="1">
        <f>MEDIAN($F696)</f>
        <v>0</v>
      </c>
      <c r="AM696" s="1">
        <f>MEDIAN($G696)</f>
        <v>0</v>
      </c>
      <c r="AN696" s="1">
        <f>MEDIAN($H696)</f>
        <v>0</v>
      </c>
      <c r="AO696" s="1">
        <f>MEDIAN($I696)</f>
        <v>0</v>
      </c>
      <c r="AP696" s="1">
        <f>MEDIAN($J696)</f>
        <v>0</v>
      </c>
      <c r="AQ696" s="1">
        <f>MEDIAN($K696)</f>
        <v>0</v>
      </c>
      <c r="AR696" s="1">
        <f>MEDIAN($M696)</f>
        <v>0</v>
      </c>
      <c r="AS696" s="1">
        <f>MEDIAN($N696)</f>
        <v>0</v>
      </c>
      <c r="AT696" s="1">
        <f>MEDIAN($P696)</f>
        <v>0</v>
      </c>
      <c r="AU696" s="1">
        <f>MEDIAN($Q696)</f>
        <v>0</v>
      </c>
      <c r="AV696" s="1">
        <f>MEDIAN($R696)</f>
        <v>0</v>
      </c>
      <c r="AW696" s="1">
        <f>MAX($B696)</f>
        <v>0</v>
      </c>
      <c r="AX696" s="1">
        <f>MAX($C696)</f>
        <v>0</v>
      </c>
      <c r="AY696" s="1">
        <f>MAX($D696)</f>
        <v>0</v>
      </c>
      <c r="AZ696" s="1">
        <f>MAX($E696)</f>
        <v>0</v>
      </c>
      <c r="BA696" s="1">
        <f>MAX($F696)</f>
        <v>0</v>
      </c>
      <c r="BB696" s="1">
        <f>MAX($G696)</f>
        <v>0</v>
      </c>
      <c r="BC696" s="1">
        <f>MAX($H696)</f>
        <v>0</v>
      </c>
      <c r="BD696" s="1">
        <f>MAX($I696)</f>
        <v>0</v>
      </c>
      <c r="BE696" s="1">
        <f>MAX($J696)</f>
        <v>0</v>
      </c>
      <c r="BF696" s="1">
        <f>MAX($K696)</f>
        <v>0</v>
      </c>
      <c r="BG696" s="1">
        <f>MAX($M696)</f>
        <v>0</v>
      </c>
      <c r="BH696" s="1">
        <f>MAX($N696)</f>
        <v>0</v>
      </c>
      <c r="BI696" s="1">
        <f>MAX($P696)</f>
        <v>0</v>
      </c>
      <c r="BJ696" s="1">
        <f>MAX($Q696)</f>
        <v>0</v>
      </c>
      <c r="BK696" s="1">
        <f>MAX($R696)</f>
        <v>0</v>
      </c>
    </row>
    <row r="697" spans="1:63">
      <c r="A697" s="1" t="s">
        <v>211</v>
      </c>
      <c r="B697" s="1">
        <v>0</v>
      </c>
      <c r="C697" s="1">
        <v>0</v>
      </c>
      <c r="D697" s="1">
        <v>0</v>
      </c>
      <c r="E697" s="1">
        <v>0</v>
      </c>
      <c r="F697" s="1">
        <v>0</v>
      </c>
      <c r="G697" s="1">
        <v>0</v>
      </c>
      <c r="H697" s="1">
        <v>0</v>
      </c>
      <c r="I697" s="1">
        <v>0.018</v>
      </c>
      <c r="J697" s="1">
        <v>3000</v>
      </c>
      <c r="K697" s="1">
        <v>0</v>
      </c>
      <c r="L697" s="1" t="s">
        <v>503</v>
      </c>
      <c r="M697" s="1">
        <v>0</v>
      </c>
      <c r="N697" s="1">
        <v>0</v>
      </c>
      <c r="O697" s="1" t="s">
        <v>507</v>
      </c>
      <c r="P697" s="1">
        <v>1500</v>
      </c>
      <c r="Q697" s="1">
        <v>1</v>
      </c>
      <c r="R697" s="1">
        <v>0</v>
      </c>
      <c r="S697" s="1">
        <f>MIN($B697)</f>
        <v>0</v>
      </c>
      <c r="T697" s="1">
        <f>MIN($C697)</f>
        <v>0</v>
      </c>
      <c r="U697" s="1">
        <f>MIN($D697)</f>
        <v>0</v>
      </c>
      <c r="V697" s="1">
        <f>MIN($E697)</f>
        <v>0</v>
      </c>
      <c r="W697" s="1">
        <f>MIN($F697)</f>
        <v>0</v>
      </c>
      <c r="X697" s="1">
        <f>MIN($G697)</f>
        <v>0</v>
      </c>
      <c r="Y697" s="1">
        <f>MIN($H697)</f>
        <v>0</v>
      </c>
      <c r="Z697" s="1">
        <f>MIN($I697)</f>
        <v>0</v>
      </c>
      <c r="AA697" s="1">
        <f>MIN($J697)</f>
        <v>0</v>
      </c>
      <c r="AB697" s="1">
        <f>MIN($K697)</f>
        <v>0</v>
      </c>
      <c r="AC697" s="1">
        <f>MIN($M697)</f>
        <v>0</v>
      </c>
      <c r="AD697" s="1">
        <f>MIN($N697)</f>
        <v>0</v>
      </c>
      <c r="AE697" s="1">
        <f>MIN($P697)</f>
        <v>0</v>
      </c>
      <c r="AF697" s="1">
        <f>MIN($Q697)</f>
        <v>0</v>
      </c>
      <c r="AG697" s="1">
        <f>MIN($R697)</f>
        <v>0</v>
      </c>
      <c r="AH697" s="1">
        <f>MEDIAN($B697)</f>
        <v>0</v>
      </c>
      <c r="AI697" s="1">
        <f>MEDIAN($C697)</f>
        <v>0</v>
      </c>
      <c r="AJ697" s="1">
        <f>MEDIAN($D697)</f>
        <v>0</v>
      </c>
      <c r="AK697" s="1">
        <f>MEDIAN($E697)</f>
        <v>0</v>
      </c>
      <c r="AL697" s="1">
        <f>MEDIAN($F697)</f>
        <v>0</v>
      </c>
      <c r="AM697" s="1">
        <f>MEDIAN($G697)</f>
        <v>0</v>
      </c>
      <c r="AN697" s="1">
        <f>MEDIAN($H697)</f>
        <v>0</v>
      </c>
      <c r="AO697" s="1">
        <f>MEDIAN($I697)</f>
        <v>0</v>
      </c>
      <c r="AP697" s="1">
        <f>MEDIAN($J697)</f>
        <v>0</v>
      </c>
      <c r="AQ697" s="1">
        <f>MEDIAN($K697)</f>
        <v>0</v>
      </c>
      <c r="AR697" s="1">
        <f>MEDIAN($M697)</f>
        <v>0</v>
      </c>
      <c r="AS697" s="1">
        <f>MEDIAN($N697)</f>
        <v>0</v>
      </c>
      <c r="AT697" s="1">
        <f>MEDIAN($P697)</f>
        <v>0</v>
      </c>
      <c r="AU697" s="1">
        <f>MEDIAN($Q697)</f>
        <v>0</v>
      </c>
      <c r="AV697" s="1">
        <f>MEDIAN($R697)</f>
        <v>0</v>
      </c>
      <c r="AW697" s="1">
        <f>MAX($B697)</f>
        <v>0</v>
      </c>
      <c r="AX697" s="1">
        <f>MAX($C697)</f>
        <v>0</v>
      </c>
      <c r="AY697" s="1">
        <f>MAX($D697)</f>
        <v>0</v>
      </c>
      <c r="AZ697" s="1">
        <f>MAX($E697)</f>
        <v>0</v>
      </c>
      <c r="BA697" s="1">
        <f>MAX($F697)</f>
        <v>0</v>
      </c>
      <c r="BB697" s="1">
        <f>MAX($G697)</f>
        <v>0</v>
      </c>
      <c r="BC697" s="1">
        <f>MAX($H697)</f>
        <v>0</v>
      </c>
      <c r="BD697" s="1">
        <f>MAX($I697)</f>
        <v>0</v>
      </c>
      <c r="BE697" s="1">
        <f>MAX($J697)</f>
        <v>0</v>
      </c>
      <c r="BF697" s="1">
        <f>MAX($K697)</f>
        <v>0</v>
      </c>
      <c r="BG697" s="1">
        <f>MAX($M697)</f>
        <v>0</v>
      </c>
      <c r="BH697" s="1">
        <f>MAX($N697)</f>
        <v>0</v>
      </c>
      <c r="BI697" s="1">
        <f>MAX($P697)</f>
        <v>0</v>
      </c>
      <c r="BJ697" s="1">
        <f>MAX($Q697)</f>
        <v>0</v>
      </c>
      <c r="BK697" s="1">
        <f>MAX($R697)</f>
        <v>0</v>
      </c>
    </row>
    <row r="698" spans="1:63">
      <c r="A698" s="1" t="s">
        <v>212</v>
      </c>
      <c r="B698" s="1">
        <v>0</v>
      </c>
      <c r="C698" s="1">
        <v>0</v>
      </c>
      <c r="D698" s="1">
        <v>0</v>
      </c>
      <c r="E698" s="1">
        <v>0</v>
      </c>
      <c r="F698" s="1">
        <v>0</v>
      </c>
      <c r="G698" s="1">
        <v>0</v>
      </c>
      <c r="H698" s="1">
        <v>0</v>
      </c>
      <c r="I698" s="1">
        <v>0.018</v>
      </c>
      <c r="J698" s="1">
        <v>3000</v>
      </c>
      <c r="K698" s="1">
        <v>0</v>
      </c>
      <c r="L698" s="1" t="s">
        <v>503</v>
      </c>
      <c r="M698" s="1">
        <v>0</v>
      </c>
      <c r="N698" s="1">
        <v>0</v>
      </c>
      <c r="O698" s="1" t="s">
        <v>507</v>
      </c>
      <c r="P698" s="1">
        <v>1500</v>
      </c>
      <c r="Q698" s="1">
        <v>1</v>
      </c>
      <c r="R698" s="1">
        <v>0</v>
      </c>
      <c r="S698" s="1">
        <f>MIN($B698)</f>
        <v>0</v>
      </c>
      <c r="T698" s="1">
        <f>MIN($C698)</f>
        <v>0</v>
      </c>
      <c r="U698" s="1">
        <f>MIN($D698)</f>
        <v>0</v>
      </c>
      <c r="V698" s="1">
        <f>MIN($E698)</f>
        <v>0</v>
      </c>
      <c r="W698" s="1">
        <f>MIN($F698)</f>
        <v>0</v>
      </c>
      <c r="X698" s="1">
        <f>MIN($G698)</f>
        <v>0</v>
      </c>
      <c r="Y698" s="1">
        <f>MIN($H698)</f>
        <v>0</v>
      </c>
      <c r="Z698" s="1">
        <f>MIN($I698)</f>
        <v>0</v>
      </c>
      <c r="AA698" s="1">
        <f>MIN($J698)</f>
        <v>0</v>
      </c>
      <c r="AB698" s="1">
        <f>MIN($K698)</f>
        <v>0</v>
      </c>
      <c r="AC698" s="1">
        <f>MIN($M698)</f>
        <v>0</v>
      </c>
      <c r="AD698" s="1">
        <f>MIN($N698)</f>
        <v>0</v>
      </c>
      <c r="AE698" s="1">
        <f>MIN($P698)</f>
        <v>0</v>
      </c>
      <c r="AF698" s="1">
        <f>MIN($Q698)</f>
        <v>0</v>
      </c>
      <c r="AG698" s="1">
        <f>MIN($R698)</f>
        <v>0</v>
      </c>
      <c r="AH698" s="1">
        <f>MEDIAN($B698)</f>
        <v>0</v>
      </c>
      <c r="AI698" s="1">
        <f>MEDIAN($C698)</f>
        <v>0</v>
      </c>
      <c r="AJ698" s="1">
        <f>MEDIAN($D698)</f>
        <v>0</v>
      </c>
      <c r="AK698" s="1">
        <f>MEDIAN($E698)</f>
        <v>0</v>
      </c>
      <c r="AL698" s="1">
        <f>MEDIAN($F698)</f>
        <v>0</v>
      </c>
      <c r="AM698" s="1">
        <f>MEDIAN($G698)</f>
        <v>0</v>
      </c>
      <c r="AN698" s="1">
        <f>MEDIAN($H698)</f>
        <v>0</v>
      </c>
      <c r="AO698" s="1">
        <f>MEDIAN($I698)</f>
        <v>0</v>
      </c>
      <c r="AP698" s="1">
        <f>MEDIAN($J698)</f>
        <v>0</v>
      </c>
      <c r="AQ698" s="1">
        <f>MEDIAN($K698)</f>
        <v>0</v>
      </c>
      <c r="AR698" s="1">
        <f>MEDIAN($M698)</f>
        <v>0</v>
      </c>
      <c r="AS698" s="1">
        <f>MEDIAN($N698)</f>
        <v>0</v>
      </c>
      <c r="AT698" s="1">
        <f>MEDIAN($P698)</f>
        <v>0</v>
      </c>
      <c r="AU698" s="1">
        <f>MEDIAN($Q698)</f>
        <v>0</v>
      </c>
      <c r="AV698" s="1">
        <f>MEDIAN($R698)</f>
        <v>0</v>
      </c>
      <c r="AW698" s="1">
        <f>MAX($B698)</f>
        <v>0</v>
      </c>
      <c r="AX698" s="1">
        <f>MAX($C698)</f>
        <v>0</v>
      </c>
      <c r="AY698" s="1">
        <f>MAX($D698)</f>
        <v>0</v>
      </c>
      <c r="AZ698" s="1">
        <f>MAX($E698)</f>
        <v>0</v>
      </c>
      <c r="BA698" s="1">
        <f>MAX($F698)</f>
        <v>0</v>
      </c>
      <c r="BB698" s="1">
        <f>MAX($G698)</f>
        <v>0</v>
      </c>
      <c r="BC698" s="1">
        <f>MAX($H698)</f>
        <v>0</v>
      </c>
      <c r="BD698" s="1">
        <f>MAX($I698)</f>
        <v>0</v>
      </c>
      <c r="BE698" s="1">
        <f>MAX($J698)</f>
        <v>0</v>
      </c>
      <c r="BF698" s="1">
        <f>MAX($K698)</f>
        <v>0</v>
      </c>
      <c r="BG698" s="1">
        <f>MAX($M698)</f>
        <v>0</v>
      </c>
      <c r="BH698" s="1">
        <f>MAX($N698)</f>
        <v>0</v>
      </c>
      <c r="BI698" s="1">
        <f>MAX($P698)</f>
        <v>0</v>
      </c>
      <c r="BJ698" s="1">
        <f>MAX($Q698)</f>
        <v>0</v>
      </c>
      <c r="BK698" s="1">
        <f>MAX($R698)</f>
        <v>0</v>
      </c>
    </row>
    <row r="699" spans="1:63">
      <c r="A699" s="1" t="s">
        <v>213</v>
      </c>
      <c r="B699" s="1">
        <v>0</v>
      </c>
      <c r="C699" s="1">
        <v>0</v>
      </c>
      <c r="D699" s="1">
        <v>0</v>
      </c>
      <c r="E699" s="1">
        <v>0</v>
      </c>
      <c r="F699" s="1">
        <v>0</v>
      </c>
      <c r="G699" s="1">
        <v>0</v>
      </c>
      <c r="H699" s="1">
        <v>0</v>
      </c>
      <c r="I699" s="1">
        <v>0.018</v>
      </c>
      <c r="J699" s="1">
        <v>3000</v>
      </c>
      <c r="K699" s="1">
        <v>0</v>
      </c>
      <c r="L699" s="1" t="s">
        <v>503</v>
      </c>
      <c r="M699" s="1">
        <v>0</v>
      </c>
      <c r="N699" s="1">
        <v>0</v>
      </c>
      <c r="O699" s="1" t="s">
        <v>507</v>
      </c>
      <c r="P699" s="1">
        <v>1500</v>
      </c>
      <c r="Q699" s="1">
        <v>1</v>
      </c>
      <c r="R699" s="1">
        <v>0</v>
      </c>
      <c r="S699" s="1">
        <f>MIN($B699)</f>
        <v>0</v>
      </c>
      <c r="T699" s="1">
        <f>MIN($C699)</f>
        <v>0</v>
      </c>
      <c r="U699" s="1">
        <f>MIN($D699)</f>
        <v>0</v>
      </c>
      <c r="V699" s="1">
        <f>MIN($E699)</f>
        <v>0</v>
      </c>
      <c r="W699" s="1">
        <f>MIN($F699)</f>
        <v>0</v>
      </c>
      <c r="X699" s="1">
        <f>MIN($G699)</f>
        <v>0</v>
      </c>
      <c r="Y699" s="1">
        <f>MIN($H699)</f>
        <v>0</v>
      </c>
      <c r="Z699" s="1">
        <f>MIN($I699)</f>
        <v>0</v>
      </c>
      <c r="AA699" s="1">
        <f>MIN($J699)</f>
        <v>0</v>
      </c>
      <c r="AB699" s="1">
        <f>MIN($K699)</f>
        <v>0</v>
      </c>
      <c r="AC699" s="1">
        <f>MIN($M699)</f>
        <v>0</v>
      </c>
      <c r="AD699" s="1">
        <f>MIN($N699)</f>
        <v>0</v>
      </c>
      <c r="AE699" s="1">
        <f>MIN($P699)</f>
        <v>0</v>
      </c>
      <c r="AF699" s="1">
        <f>MIN($Q699)</f>
        <v>0</v>
      </c>
      <c r="AG699" s="1">
        <f>MIN($R699)</f>
        <v>0</v>
      </c>
      <c r="AH699" s="1">
        <f>MEDIAN($B699)</f>
        <v>0</v>
      </c>
      <c r="AI699" s="1">
        <f>MEDIAN($C699)</f>
        <v>0</v>
      </c>
      <c r="AJ699" s="1">
        <f>MEDIAN($D699)</f>
        <v>0</v>
      </c>
      <c r="AK699" s="1">
        <f>MEDIAN($E699)</f>
        <v>0</v>
      </c>
      <c r="AL699" s="1">
        <f>MEDIAN($F699)</f>
        <v>0</v>
      </c>
      <c r="AM699" s="1">
        <f>MEDIAN($G699)</f>
        <v>0</v>
      </c>
      <c r="AN699" s="1">
        <f>MEDIAN($H699)</f>
        <v>0</v>
      </c>
      <c r="AO699" s="1">
        <f>MEDIAN($I699)</f>
        <v>0</v>
      </c>
      <c r="AP699" s="1">
        <f>MEDIAN($J699)</f>
        <v>0</v>
      </c>
      <c r="AQ699" s="1">
        <f>MEDIAN($K699)</f>
        <v>0</v>
      </c>
      <c r="AR699" s="1">
        <f>MEDIAN($M699)</f>
        <v>0</v>
      </c>
      <c r="AS699" s="1">
        <f>MEDIAN($N699)</f>
        <v>0</v>
      </c>
      <c r="AT699" s="1">
        <f>MEDIAN($P699)</f>
        <v>0</v>
      </c>
      <c r="AU699" s="1">
        <f>MEDIAN($Q699)</f>
        <v>0</v>
      </c>
      <c r="AV699" s="1">
        <f>MEDIAN($R699)</f>
        <v>0</v>
      </c>
      <c r="AW699" s="1">
        <f>MAX($B699)</f>
        <v>0</v>
      </c>
      <c r="AX699" s="1">
        <f>MAX($C699)</f>
        <v>0</v>
      </c>
      <c r="AY699" s="1">
        <f>MAX($D699)</f>
        <v>0</v>
      </c>
      <c r="AZ699" s="1">
        <f>MAX($E699)</f>
        <v>0</v>
      </c>
      <c r="BA699" s="1">
        <f>MAX($F699)</f>
        <v>0</v>
      </c>
      <c r="BB699" s="1">
        <f>MAX($G699)</f>
        <v>0</v>
      </c>
      <c r="BC699" s="1">
        <f>MAX($H699)</f>
        <v>0</v>
      </c>
      <c r="BD699" s="1">
        <f>MAX($I699)</f>
        <v>0</v>
      </c>
      <c r="BE699" s="1">
        <f>MAX($J699)</f>
        <v>0</v>
      </c>
      <c r="BF699" s="1">
        <f>MAX($K699)</f>
        <v>0</v>
      </c>
      <c r="BG699" s="1">
        <f>MAX($M699)</f>
        <v>0</v>
      </c>
      <c r="BH699" s="1">
        <f>MAX($N699)</f>
        <v>0</v>
      </c>
      <c r="BI699" s="1">
        <f>MAX($P699)</f>
        <v>0</v>
      </c>
      <c r="BJ699" s="1">
        <f>MAX($Q699)</f>
        <v>0</v>
      </c>
      <c r="BK699" s="1">
        <f>MAX($R699)</f>
        <v>0</v>
      </c>
    </row>
    <row r="700" spans="1:63">
      <c r="A700" s="1" t="s">
        <v>214</v>
      </c>
      <c r="B700" s="1">
        <v>0</v>
      </c>
      <c r="C700" s="1">
        <v>0</v>
      </c>
      <c r="D700" s="1">
        <v>0</v>
      </c>
      <c r="E700" s="1">
        <v>0</v>
      </c>
      <c r="F700" s="1">
        <v>0</v>
      </c>
      <c r="G700" s="1">
        <v>0</v>
      </c>
      <c r="H700" s="1">
        <v>0</v>
      </c>
      <c r="I700" s="1">
        <v>0.018</v>
      </c>
      <c r="J700" s="1">
        <v>3000</v>
      </c>
      <c r="K700" s="1">
        <v>0</v>
      </c>
      <c r="L700" s="1" t="s">
        <v>503</v>
      </c>
      <c r="M700" s="1">
        <v>0</v>
      </c>
      <c r="N700" s="1">
        <v>0</v>
      </c>
      <c r="O700" s="1" t="s">
        <v>507</v>
      </c>
      <c r="P700" s="1">
        <v>1500</v>
      </c>
      <c r="Q700" s="1">
        <v>1</v>
      </c>
      <c r="R700" s="1">
        <v>0</v>
      </c>
      <c r="S700" s="1">
        <f>MIN($B700)</f>
        <v>0</v>
      </c>
      <c r="T700" s="1">
        <f>MIN($C700)</f>
        <v>0</v>
      </c>
      <c r="U700" s="1">
        <f>MIN($D700)</f>
        <v>0</v>
      </c>
      <c r="V700" s="1">
        <f>MIN($E700)</f>
        <v>0</v>
      </c>
      <c r="W700" s="1">
        <f>MIN($F700)</f>
        <v>0</v>
      </c>
      <c r="X700" s="1">
        <f>MIN($G700)</f>
        <v>0</v>
      </c>
      <c r="Y700" s="1">
        <f>MIN($H700)</f>
        <v>0</v>
      </c>
      <c r="Z700" s="1">
        <f>MIN($I700)</f>
        <v>0</v>
      </c>
      <c r="AA700" s="1">
        <f>MIN($J700)</f>
        <v>0</v>
      </c>
      <c r="AB700" s="1">
        <f>MIN($K700)</f>
        <v>0</v>
      </c>
      <c r="AC700" s="1">
        <f>MIN($M700)</f>
        <v>0</v>
      </c>
      <c r="AD700" s="1">
        <f>MIN($N700)</f>
        <v>0</v>
      </c>
      <c r="AE700" s="1">
        <f>MIN($P700)</f>
        <v>0</v>
      </c>
      <c r="AF700" s="1">
        <f>MIN($Q700)</f>
        <v>0</v>
      </c>
      <c r="AG700" s="1">
        <f>MIN($R700)</f>
        <v>0</v>
      </c>
      <c r="AH700" s="1">
        <f>MEDIAN($B700)</f>
        <v>0</v>
      </c>
      <c r="AI700" s="1">
        <f>MEDIAN($C700)</f>
        <v>0</v>
      </c>
      <c r="AJ700" s="1">
        <f>MEDIAN($D700)</f>
        <v>0</v>
      </c>
      <c r="AK700" s="1">
        <f>MEDIAN($E700)</f>
        <v>0</v>
      </c>
      <c r="AL700" s="1">
        <f>MEDIAN($F700)</f>
        <v>0</v>
      </c>
      <c r="AM700" s="1">
        <f>MEDIAN($G700)</f>
        <v>0</v>
      </c>
      <c r="AN700" s="1">
        <f>MEDIAN($H700)</f>
        <v>0</v>
      </c>
      <c r="AO700" s="1">
        <f>MEDIAN($I700)</f>
        <v>0</v>
      </c>
      <c r="AP700" s="1">
        <f>MEDIAN($J700)</f>
        <v>0</v>
      </c>
      <c r="AQ700" s="1">
        <f>MEDIAN($K700)</f>
        <v>0</v>
      </c>
      <c r="AR700" s="1">
        <f>MEDIAN($M700)</f>
        <v>0</v>
      </c>
      <c r="AS700" s="1">
        <f>MEDIAN($N700)</f>
        <v>0</v>
      </c>
      <c r="AT700" s="1">
        <f>MEDIAN($P700)</f>
        <v>0</v>
      </c>
      <c r="AU700" s="1">
        <f>MEDIAN($Q700)</f>
        <v>0</v>
      </c>
      <c r="AV700" s="1">
        <f>MEDIAN($R700)</f>
        <v>0</v>
      </c>
      <c r="AW700" s="1">
        <f>MAX($B700)</f>
        <v>0</v>
      </c>
      <c r="AX700" s="1">
        <f>MAX($C700)</f>
        <v>0</v>
      </c>
      <c r="AY700" s="1">
        <f>MAX($D700)</f>
        <v>0</v>
      </c>
      <c r="AZ700" s="1">
        <f>MAX($E700)</f>
        <v>0</v>
      </c>
      <c r="BA700" s="1">
        <f>MAX($F700)</f>
        <v>0</v>
      </c>
      <c r="BB700" s="1">
        <f>MAX($G700)</f>
        <v>0</v>
      </c>
      <c r="BC700" s="1">
        <f>MAX($H700)</f>
        <v>0</v>
      </c>
      <c r="BD700" s="1">
        <f>MAX($I700)</f>
        <v>0</v>
      </c>
      <c r="BE700" s="1">
        <f>MAX($J700)</f>
        <v>0</v>
      </c>
      <c r="BF700" s="1">
        <f>MAX($K700)</f>
        <v>0</v>
      </c>
      <c r="BG700" s="1">
        <f>MAX($M700)</f>
        <v>0</v>
      </c>
      <c r="BH700" s="1">
        <f>MAX($N700)</f>
        <v>0</v>
      </c>
      <c r="BI700" s="1">
        <f>MAX($P700)</f>
        <v>0</v>
      </c>
      <c r="BJ700" s="1">
        <f>MAX($Q700)</f>
        <v>0</v>
      </c>
      <c r="BK700" s="1">
        <f>MAX($R700)</f>
        <v>0</v>
      </c>
    </row>
    <row r="701" spans="1:63">
      <c r="A701" s="1" t="s">
        <v>215</v>
      </c>
      <c r="B701" s="1">
        <v>0</v>
      </c>
      <c r="C701" s="1">
        <v>0</v>
      </c>
      <c r="D701" s="1">
        <v>0</v>
      </c>
      <c r="E701" s="1">
        <v>0</v>
      </c>
      <c r="F701" s="1">
        <v>0</v>
      </c>
      <c r="G701" s="1">
        <v>0</v>
      </c>
      <c r="H701" s="1">
        <v>0</v>
      </c>
      <c r="I701" s="1">
        <v>0.019</v>
      </c>
      <c r="J701" s="1">
        <v>3000</v>
      </c>
      <c r="K701" s="1">
        <v>0</v>
      </c>
      <c r="L701" s="1" t="s">
        <v>503</v>
      </c>
      <c r="M701" s="1">
        <v>0</v>
      </c>
      <c r="N701" s="1">
        <v>0</v>
      </c>
      <c r="O701" s="1" t="s">
        <v>507</v>
      </c>
      <c r="P701" s="1">
        <v>1500</v>
      </c>
      <c r="Q701" s="1">
        <v>1</v>
      </c>
      <c r="R701" s="1">
        <v>0</v>
      </c>
      <c r="S701" s="1">
        <f>MIN($B701)</f>
        <v>0</v>
      </c>
      <c r="T701" s="1">
        <f>MIN($C701)</f>
        <v>0</v>
      </c>
      <c r="U701" s="1">
        <f>MIN($D701)</f>
        <v>0</v>
      </c>
      <c r="V701" s="1">
        <f>MIN($E701)</f>
        <v>0</v>
      </c>
      <c r="W701" s="1">
        <f>MIN($F701)</f>
        <v>0</v>
      </c>
      <c r="X701" s="1">
        <f>MIN($G701)</f>
        <v>0</v>
      </c>
      <c r="Y701" s="1">
        <f>MIN($H701)</f>
        <v>0</v>
      </c>
      <c r="Z701" s="1">
        <f>MIN($I701)</f>
        <v>0</v>
      </c>
      <c r="AA701" s="1">
        <f>MIN($J701)</f>
        <v>0</v>
      </c>
      <c r="AB701" s="1">
        <f>MIN($K701)</f>
        <v>0</v>
      </c>
      <c r="AC701" s="1">
        <f>MIN($M701)</f>
        <v>0</v>
      </c>
      <c r="AD701" s="1">
        <f>MIN($N701)</f>
        <v>0</v>
      </c>
      <c r="AE701" s="1">
        <f>MIN($P701)</f>
        <v>0</v>
      </c>
      <c r="AF701" s="1">
        <f>MIN($Q701)</f>
        <v>0</v>
      </c>
      <c r="AG701" s="1">
        <f>MIN($R701)</f>
        <v>0</v>
      </c>
      <c r="AH701" s="1">
        <f>MEDIAN($B701)</f>
        <v>0</v>
      </c>
      <c r="AI701" s="1">
        <f>MEDIAN($C701)</f>
        <v>0</v>
      </c>
      <c r="AJ701" s="1">
        <f>MEDIAN($D701)</f>
        <v>0</v>
      </c>
      <c r="AK701" s="1">
        <f>MEDIAN($E701)</f>
        <v>0</v>
      </c>
      <c r="AL701" s="1">
        <f>MEDIAN($F701)</f>
        <v>0</v>
      </c>
      <c r="AM701" s="1">
        <f>MEDIAN($G701)</f>
        <v>0</v>
      </c>
      <c r="AN701" s="1">
        <f>MEDIAN($H701)</f>
        <v>0</v>
      </c>
      <c r="AO701" s="1">
        <f>MEDIAN($I701)</f>
        <v>0</v>
      </c>
      <c r="AP701" s="1">
        <f>MEDIAN($J701)</f>
        <v>0</v>
      </c>
      <c r="AQ701" s="1">
        <f>MEDIAN($K701)</f>
        <v>0</v>
      </c>
      <c r="AR701" s="1">
        <f>MEDIAN($M701)</f>
        <v>0</v>
      </c>
      <c r="AS701" s="1">
        <f>MEDIAN($N701)</f>
        <v>0</v>
      </c>
      <c r="AT701" s="1">
        <f>MEDIAN($P701)</f>
        <v>0</v>
      </c>
      <c r="AU701" s="1">
        <f>MEDIAN($Q701)</f>
        <v>0</v>
      </c>
      <c r="AV701" s="1">
        <f>MEDIAN($R701)</f>
        <v>0</v>
      </c>
      <c r="AW701" s="1">
        <f>MAX($B701)</f>
        <v>0</v>
      </c>
      <c r="AX701" s="1">
        <f>MAX($C701)</f>
        <v>0</v>
      </c>
      <c r="AY701" s="1">
        <f>MAX($D701)</f>
        <v>0</v>
      </c>
      <c r="AZ701" s="1">
        <f>MAX($E701)</f>
        <v>0</v>
      </c>
      <c r="BA701" s="1">
        <f>MAX($F701)</f>
        <v>0</v>
      </c>
      <c r="BB701" s="1">
        <f>MAX($G701)</f>
        <v>0</v>
      </c>
      <c r="BC701" s="1">
        <f>MAX($H701)</f>
        <v>0</v>
      </c>
      <c r="BD701" s="1">
        <f>MAX($I701)</f>
        <v>0</v>
      </c>
      <c r="BE701" s="1">
        <f>MAX($J701)</f>
        <v>0</v>
      </c>
      <c r="BF701" s="1">
        <f>MAX($K701)</f>
        <v>0</v>
      </c>
      <c r="BG701" s="1">
        <f>MAX($M701)</f>
        <v>0</v>
      </c>
      <c r="BH701" s="1">
        <f>MAX($N701)</f>
        <v>0</v>
      </c>
      <c r="BI701" s="1">
        <f>MAX($P701)</f>
        <v>0</v>
      </c>
      <c r="BJ701" s="1">
        <f>MAX($Q701)</f>
        <v>0</v>
      </c>
      <c r="BK701" s="1">
        <f>MAX($R701)</f>
        <v>0</v>
      </c>
    </row>
    <row r="702" spans="1:63">
      <c r="A702" s="1" t="s">
        <v>216</v>
      </c>
      <c r="B702" s="1">
        <v>0</v>
      </c>
      <c r="C702" s="1">
        <v>0</v>
      </c>
      <c r="D702" s="1">
        <v>0</v>
      </c>
      <c r="E702" s="1">
        <v>0</v>
      </c>
      <c r="F702" s="1">
        <v>0</v>
      </c>
      <c r="G702" s="1">
        <v>0</v>
      </c>
      <c r="H702" s="1">
        <v>0</v>
      </c>
      <c r="I702" s="1">
        <v>0.018</v>
      </c>
      <c r="J702" s="1">
        <v>3000</v>
      </c>
      <c r="K702" s="1">
        <v>0</v>
      </c>
      <c r="L702" s="1" t="s">
        <v>503</v>
      </c>
      <c r="M702" s="1">
        <v>0</v>
      </c>
      <c r="N702" s="1">
        <v>0</v>
      </c>
      <c r="O702" s="1" t="s">
        <v>507</v>
      </c>
      <c r="P702" s="1">
        <v>1500</v>
      </c>
      <c r="Q702" s="1">
        <v>1</v>
      </c>
      <c r="R702" s="1">
        <v>0</v>
      </c>
      <c r="S702" s="1">
        <f>MIN($B702)</f>
        <v>0</v>
      </c>
      <c r="T702" s="1">
        <f>MIN($C702)</f>
        <v>0</v>
      </c>
      <c r="U702" s="1">
        <f>MIN($D702)</f>
        <v>0</v>
      </c>
      <c r="V702" s="1">
        <f>MIN($E702)</f>
        <v>0</v>
      </c>
      <c r="W702" s="1">
        <f>MIN($F702)</f>
        <v>0</v>
      </c>
      <c r="X702" s="1">
        <f>MIN($G702)</f>
        <v>0</v>
      </c>
      <c r="Y702" s="1">
        <f>MIN($H702)</f>
        <v>0</v>
      </c>
      <c r="Z702" s="1">
        <f>MIN($I702)</f>
        <v>0</v>
      </c>
      <c r="AA702" s="1">
        <f>MIN($J702)</f>
        <v>0</v>
      </c>
      <c r="AB702" s="1">
        <f>MIN($K702)</f>
        <v>0</v>
      </c>
      <c r="AC702" s="1">
        <f>MIN($M702)</f>
        <v>0</v>
      </c>
      <c r="AD702" s="1">
        <f>MIN($N702)</f>
        <v>0</v>
      </c>
      <c r="AE702" s="1">
        <f>MIN($P702)</f>
        <v>0</v>
      </c>
      <c r="AF702" s="1">
        <f>MIN($Q702)</f>
        <v>0</v>
      </c>
      <c r="AG702" s="1">
        <f>MIN($R702)</f>
        <v>0</v>
      </c>
      <c r="AH702" s="1">
        <f>MEDIAN($B702)</f>
        <v>0</v>
      </c>
      <c r="AI702" s="1">
        <f>MEDIAN($C702)</f>
        <v>0</v>
      </c>
      <c r="AJ702" s="1">
        <f>MEDIAN($D702)</f>
        <v>0</v>
      </c>
      <c r="AK702" s="1">
        <f>MEDIAN($E702)</f>
        <v>0</v>
      </c>
      <c r="AL702" s="1">
        <f>MEDIAN($F702)</f>
        <v>0</v>
      </c>
      <c r="AM702" s="1">
        <f>MEDIAN($G702)</f>
        <v>0</v>
      </c>
      <c r="AN702" s="1">
        <f>MEDIAN($H702)</f>
        <v>0</v>
      </c>
      <c r="AO702" s="1">
        <f>MEDIAN($I702)</f>
        <v>0</v>
      </c>
      <c r="AP702" s="1">
        <f>MEDIAN($J702)</f>
        <v>0</v>
      </c>
      <c r="AQ702" s="1">
        <f>MEDIAN($K702)</f>
        <v>0</v>
      </c>
      <c r="AR702" s="1">
        <f>MEDIAN($M702)</f>
        <v>0</v>
      </c>
      <c r="AS702" s="1">
        <f>MEDIAN($N702)</f>
        <v>0</v>
      </c>
      <c r="AT702" s="1">
        <f>MEDIAN($P702)</f>
        <v>0</v>
      </c>
      <c r="AU702" s="1">
        <f>MEDIAN($Q702)</f>
        <v>0</v>
      </c>
      <c r="AV702" s="1">
        <f>MEDIAN($R702)</f>
        <v>0</v>
      </c>
      <c r="AW702" s="1">
        <f>MAX($B702)</f>
        <v>0</v>
      </c>
      <c r="AX702" s="1">
        <f>MAX($C702)</f>
        <v>0</v>
      </c>
      <c r="AY702" s="1">
        <f>MAX($D702)</f>
        <v>0</v>
      </c>
      <c r="AZ702" s="1">
        <f>MAX($E702)</f>
        <v>0</v>
      </c>
      <c r="BA702" s="1">
        <f>MAX($F702)</f>
        <v>0</v>
      </c>
      <c r="BB702" s="1">
        <f>MAX($G702)</f>
        <v>0</v>
      </c>
      <c r="BC702" s="1">
        <f>MAX($H702)</f>
        <v>0</v>
      </c>
      <c r="BD702" s="1">
        <f>MAX($I702)</f>
        <v>0</v>
      </c>
      <c r="BE702" s="1">
        <f>MAX($J702)</f>
        <v>0</v>
      </c>
      <c r="BF702" s="1">
        <f>MAX($K702)</f>
        <v>0</v>
      </c>
      <c r="BG702" s="1">
        <f>MAX($M702)</f>
        <v>0</v>
      </c>
      <c r="BH702" s="1">
        <f>MAX($N702)</f>
        <v>0</v>
      </c>
      <c r="BI702" s="1">
        <f>MAX($P702)</f>
        <v>0</v>
      </c>
      <c r="BJ702" s="1">
        <f>MAX($Q702)</f>
        <v>0</v>
      </c>
      <c r="BK702" s="1">
        <f>MAX($R702)</f>
        <v>0</v>
      </c>
    </row>
    <row r="703" spans="1:63">
      <c r="A703" s="1" t="s">
        <v>217</v>
      </c>
      <c r="B703" s="1">
        <v>0</v>
      </c>
      <c r="C703" s="1">
        <v>0</v>
      </c>
      <c r="D703" s="1">
        <v>0</v>
      </c>
      <c r="E703" s="1">
        <v>0</v>
      </c>
      <c r="F703" s="1">
        <v>0</v>
      </c>
      <c r="G703" s="1">
        <v>0</v>
      </c>
      <c r="H703" s="1">
        <v>0</v>
      </c>
      <c r="I703" s="1">
        <v>0.018</v>
      </c>
      <c r="J703" s="1">
        <v>3000</v>
      </c>
      <c r="K703" s="1">
        <v>0</v>
      </c>
      <c r="L703" s="1" t="s">
        <v>503</v>
      </c>
      <c r="M703" s="1">
        <v>0</v>
      </c>
      <c r="N703" s="1">
        <v>0</v>
      </c>
      <c r="O703" s="1" t="s">
        <v>507</v>
      </c>
      <c r="P703" s="1">
        <v>1500</v>
      </c>
      <c r="Q703" s="1">
        <v>1</v>
      </c>
      <c r="R703" s="1">
        <v>0</v>
      </c>
      <c r="S703" s="1">
        <f>MIN($B703)</f>
        <v>0</v>
      </c>
      <c r="T703" s="1">
        <f>MIN($C703)</f>
        <v>0</v>
      </c>
      <c r="U703" s="1">
        <f>MIN($D703)</f>
        <v>0</v>
      </c>
      <c r="V703" s="1">
        <f>MIN($E703)</f>
        <v>0</v>
      </c>
      <c r="W703" s="1">
        <f>MIN($F703)</f>
        <v>0</v>
      </c>
      <c r="X703" s="1">
        <f>MIN($G703)</f>
        <v>0</v>
      </c>
      <c r="Y703" s="1">
        <f>MIN($H703)</f>
        <v>0</v>
      </c>
      <c r="Z703" s="1">
        <f>MIN($I703)</f>
        <v>0</v>
      </c>
      <c r="AA703" s="1">
        <f>MIN($J703)</f>
        <v>0</v>
      </c>
      <c r="AB703" s="1">
        <f>MIN($K703)</f>
        <v>0</v>
      </c>
      <c r="AC703" s="1">
        <f>MIN($M703)</f>
        <v>0</v>
      </c>
      <c r="AD703" s="1">
        <f>MIN($N703)</f>
        <v>0</v>
      </c>
      <c r="AE703" s="1">
        <f>MIN($P703)</f>
        <v>0</v>
      </c>
      <c r="AF703" s="1">
        <f>MIN($Q703)</f>
        <v>0</v>
      </c>
      <c r="AG703" s="1">
        <f>MIN($R703)</f>
        <v>0</v>
      </c>
      <c r="AH703" s="1">
        <f>MEDIAN($B703)</f>
        <v>0</v>
      </c>
      <c r="AI703" s="1">
        <f>MEDIAN($C703)</f>
        <v>0</v>
      </c>
      <c r="AJ703" s="1">
        <f>MEDIAN($D703)</f>
        <v>0</v>
      </c>
      <c r="AK703" s="1">
        <f>MEDIAN($E703)</f>
        <v>0</v>
      </c>
      <c r="AL703" s="1">
        <f>MEDIAN($F703)</f>
        <v>0</v>
      </c>
      <c r="AM703" s="1">
        <f>MEDIAN($G703)</f>
        <v>0</v>
      </c>
      <c r="AN703" s="1">
        <f>MEDIAN($H703)</f>
        <v>0</v>
      </c>
      <c r="AO703" s="1">
        <f>MEDIAN($I703)</f>
        <v>0</v>
      </c>
      <c r="AP703" s="1">
        <f>MEDIAN($J703)</f>
        <v>0</v>
      </c>
      <c r="AQ703" s="1">
        <f>MEDIAN($K703)</f>
        <v>0</v>
      </c>
      <c r="AR703" s="1">
        <f>MEDIAN($M703)</f>
        <v>0</v>
      </c>
      <c r="AS703" s="1">
        <f>MEDIAN($N703)</f>
        <v>0</v>
      </c>
      <c r="AT703" s="1">
        <f>MEDIAN($P703)</f>
        <v>0</v>
      </c>
      <c r="AU703" s="1">
        <f>MEDIAN($Q703)</f>
        <v>0</v>
      </c>
      <c r="AV703" s="1">
        <f>MEDIAN($R703)</f>
        <v>0</v>
      </c>
      <c r="AW703" s="1">
        <f>MAX($B703)</f>
        <v>0</v>
      </c>
      <c r="AX703" s="1">
        <f>MAX($C703)</f>
        <v>0</v>
      </c>
      <c r="AY703" s="1">
        <f>MAX($D703)</f>
        <v>0</v>
      </c>
      <c r="AZ703" s="1">
        <f>MAX($E703)</f>
        <v>0</v>
      </c>
      <c r="BA703" s="1">
        <f>MAX($F703)</f>
        <v>0</v>
      </c>
      <c r="BB703" s="1">
        <f>MAX($G703)</f>
        <v>0</v>
      </c>
      <c r="BC703" s="1">
        <f>MAX($H703)</f>
        <v>0</v>
      </c>
      <c r="BD703" s="1">
        <f>MAX($I703)</f>
        <v>0</v>
      </c>
      <c r="BE703" s="1">
        <f>MAX($J703)</f>
        <v>0</v>
      </c>
      <c r="BF703" s="1">
        <f>MAX($K703)</f>
        <v>0</v>
      </c>
      <c r="BG703" s="1">
        <f>MAX($M703)</f>
        <v>0</v>
      </c>
      <c r="BH703" s="1">
        <f>MAX($N703)</f>
        <v>0</v>
      </c>
      <c r="BI703" s="1">
        <f>MAX($P703)</f>
        <v>0</v>
      </c>
      <c r="BJ703" s="1">
        <f>MAX($Q703)</f>
        <v>0</v>
      </c>
      <c r="BK703" s="1">
        <f>MAX($R703)</f>
        <v>0</v>
      </c>
    </row>
    <row r="704" spans="1:63">
      <c r="A704" s="1" t="s">
        <v>218</v>
      </c>
      <c r="B704" s="1">
        <v>0</v>
      </c>
      <c r="C704" s="1">
        <v>0</v>
      </c>
      <c r="D704" s="1">
        <v>0</v>
      </c>
      <c r="E704" s="1">
        <v>0</v>
      </c>
      <c r="F704" s="1">
        <v>0</v>
      </c>
      <c r="G704" s="1">
        <v>0</v>
      </c>
      <c r="H704" s="1">
        <v>0</v>
      </c>
      <c r="I704" s="1">
        <v>0.021</v>
      </c>
      <c r="J704" s="1">
        <v>3000</v>
      </c>
      <c r="K704" s="1">
        <v>0</v>
      </c>
      <c r="L704" s="1" t="s">
        <v>503</v>
      </c>
      <c r="M704" s="1">
        <v>0</v>
      </c>
      <c r="N704" s="1">
        <v>0</v>
      </c>
      <c r="O704" s="1" t="s">
        <v>507</v>
      </c>
      <c r="P704" s="1">
        <v>1500</v>
      </c>
      <c r="Q704" s="1">
        <v>1</v>
      </c>
      <c r="R704" s="1">
        <v>0</v>
      </c>
      <c r="S704" s="1">
        <f>MIN($B704)</f>
        <v>0</v>
      </c>
      <c r="T704" s="1">
        <f>MIN($C704)</f>
        <v>0</v>
      </c>
      <c r="U704" s="1">
        <f>MIN($D704)</f>
        <v>0</v>
      </c>
      <c r="V704" s="1">
        <f>MIN($E704)</f>
        <v>0</v>
      </c>
      <c r="W704" s="1">
        <f>MIN($F704)</f>
        <v>0</v>
      </c>
      <c r="X704" s="1">
        <f>MIN($G704)</f>
        <v>0</v>
      </c>
      <c r="Y704" s="1">
        <f>MIN($H704)</f>
        <v>0</v>
      </c>
      <c r="Z704" s="1">
        <f>MIN($I704)</f>
        <v>0</v>
      </c>
      <c r="AA704" s="1">
        <f>MIN($J704)</f>
        <v>0</v>
      </c>
      <c r="AB704" s="1">
        <f>MIN($K704)</f>
        <v>0</v>
      </c>
      <c r="AC704" s="1">
        <f>MIN($M704)</f>
        <v>0</v>
      </c>
      <c r="AD704" s="1">
        <f>MIN($N704)</f>
        <v>0</v>
      </c>
      <c r="AE704" s="1">
        <f>MIN($P704)</f>
        <v>0</v>
      </c>
      <c r="AF704" s="1">
        <f>MIN($Q704)</f>
        <v>0</v>
      </c>
      <c r="AG704" s="1">
        <f>MIN($R704)</f>
        <v>0</v>
      </c>
      <c r="AH704" s="1">
        <f>MEDIAN($B704)</f>
        <v>0</v>
      </c>
      <c r="AI704" s="1">
        <f>MEDIAN($C704)</f>
        <v>0</v>
      </c>
      <c r="AJ704" s="1">
        <f>MEDIAN($D704)</f>
        <v>0</v>
      </c>
      <c r="AK704" s="1">
        <f>MEDIAN($E704)</f>
        <v>0</v>
      </c>
      <c r="AL704" s="1">
        <f>MEDIAN($F704)</f>
        <v>0</v>
      </c>
      <c r="AM704" s="1">
        <f>MEDIAN($G704)</f>
        <v>0</v>
      </c>
      <c r="AN704" s="1">
        <f>MEDIAN($H704)</f>
        <v>0</v>
      </c>
      <c r="AO704" s="1">
        <f>MEDIAN($I704)</f>
        <v>0</v>
      </c>
      <c r="AP704" s="1">
        <f>MEDIAN($J704)</f>
        <v>0</v>
      </c>
      <c r="AQ704" s="1">
        <f>MEDIAN($K704)</f>
        <v>0</v>
      </c>
      <c r="AR704" s="1">
        <f>MEDIAN($M704)</f>
        <v>0</v>
      </c>
      <c r="AS704" s="1">
        <f>MEDIAN($N704)</f>
        <v>0</v>
      </c>
      <c r="AT704" s="1">
        <f>MEDIAN($P704)</f>
        <v>0</v>
      </c>
      <c r="AU704" s="1">
        <f>MEDIAN($Q704)</f>
        <v>0</v>
      </c>
      <c r="AV704" s="1">
        <f>MEDIAN($R704)</f>
        <v>0</v>
      </c>
      <c r="AW704" s="1">
        <f>MAX($B704)</f>
        <v>0</v>
      </c>
      <c r="AX704" s="1">
        <f>MAX($C704)</f>
        <v>0</v>
      </c>
      <c r="AY704" s="1">
        <f>MAX($D704)</f>
        <v>0</v>
      </c>
      <c r="AZ704" s="1">
        <f>MAX($E704)</f>
        <v>0</v>
      </c>
      <c r="BA704" s="1">
        <f>MAX($F704)</f>
        <v>0</v>
      </c>
      <c r="BB704" s="1">
        <f>MAX($G704)</f>
        <v>0</v>
      </c>
      <c r="BC704" s="1">
        <f>MAX($H704)</f>
        <v>0</v>
      </c>
      <c r="BD704" s="1">
        <f>MAX($I704)</f>
        <v>0</v>
      </c>
      <c r="BE704" s="1">
        <f>MAX($J704)</f>
        <v>0</v>
      </c>
      <c r="BF704" s="1">
        <f>MAX($K704)</f>
        <v>0</v>
      </c>
      <c r="BG704" s="1">
        <f>MAX($M704)</f>
        <v>0</v>
      </c>
      <c r="BH704" s="1">
        <f>MAX($N704)</f>
        <v>0</v>
      </c>
      <c r="BI704" s="1">
        <f>MAX($P704)</f>
        <v>0</v>
      </c>
      <c r="BJ704" s="1">
        <f>MAX($Q704)</f>
        <v>0</v>
      </c>
      <c r="BK704" s="1">
        <f>MAX($R704)</f>
        <v>0</v>
      </c>
    </row>
    <row r="705" spans="1:63">
      <c r="A705" s="1" t="s">
        <v>219</v>
      </c>
      <c r="B705" s="1">
        <v>0</v>
      </c>
      <c r="C705" s="1">
        <v>0</v>
      </c>
      <c r="D705" s="1">
        <v>0</v>
      </c>
      <c r="E705" s="1">
        <v>0</v>
      </c>
      <c r="F705" s="1">
        <v>0</v>
      </c>
      <c r="G705" s="1">
        <v>0</v>
      </c>
      <c r="H705" s="1">
        <v>0</v>
      </c>
      <c r="I705" s="1">
        <v>0.018</v>
      </c>
      <c r="J705" s="1">
        <v>3000</v>
      </c>
      <c r="K705" s="1">
        <v>0</v>
      </c>
      <c r="L705" s="1" t="s">
        <v>503</v>
      </c>
      <c r="M705" s="1">
        <v>0</v>
      </c>
      <c r="N705" s="1">
        <v>0</v>
      </c>
      <c r="O705" s="1" t="s">
        <v>507</v>
      </c>
      <c r="P705" s="1">
        <v>1500</v>
      </c>
      <c r="Q705" s="1">
        <v>1</v>
      </c>
      <c r="R705" s="1">
        <v>0</v>
      </c>
      <c r="S705" s="1">
        <f>MIN($B705)</f>
        <v>0</v>
      </c>
      <c r="T705" s="1">
        <f>MIN($C705)</f>
        <v>0</v>
      </c>
      <c r="U705" s="1">
        <f>MIN($D705)</f>
        <v>0</v>
      </c>
      <c r="V705" s="1">
        <f>MIN($E705)</f>
        <v>0</v>
      </c>
      <c r="W705" s="1">
        <f>MIN($F705)</f>
        <v>0</v>
      </c>
      <c r="X705" s="1">
        <f>MIN($G705)</f>
        <v>0</v>
      </c>
      <c r="Y705" s="1">
        <f>MIN($H705)</f>
        <v>0</v>
      </c>
      <c r="Z705" s="1">
        <f>MIN($I705)</f>
        <v>0</v>
      </c>
      <c r="AA705" s="1">
        <f>MIN($J705)</f>
        <v>0</v>
      </c>
      <c r="AB705" s="1">
        <f>MIN($K705)</f>
        <v>0</v>
      </c>
      <c r="AC705" s="1">
        <f>MIN($M705)</f>
        <v>0</v>
      </c>
      <c r="AD705" s="1">
        <f>MIN($N705)</f>
        <v>0</v>
      </c>
      <c r="AE705" s="1">
        <f>MIN($P705)</f>
        <v>0</v>
      </c>
      <c r="AF705" s="1">
        <f>MIN($Q705)</f>
        <v>0</v>
      </c>
      <c r="AG705" s="1">
        <f>MIN($R705)</f>
        <v>0</v>
      </c>
      <c r="AH705" s="1">
        <f>MEDIAN($B705)</f>
        <v>0</v>
      </c>
      <c r="AI705" s="1">
        <f>MEDIAN($C705)</f>
        <v>0</v>
      </c>
      <c r="AJ705" s="1">
        <f>MEDIAN($D705)</f>
        <v>0</v>
      </c>
      <c r="AK705" s="1">
        <f>MEDIAN($E705)</f>
        <v>0</v>
      </c>
      <c r="AL705" s="1">
        <f>MEDIAN($F705)</f>
        <v>0</v>
      </c>
      <c r="AM705" s="1">
        <f>MEDIAN($G705)</f>
        <v>0</v>
      </c>
      <c r="AN705" s="1">
        <f>MEDIAN($H705)</f>
        <v>0</v>
      </c>
      <c r="AO705" s="1">
        <f>MEDIAN($I705)</f>
        <v>0</v>
      </c>
      <c r="AP705" s="1">
        <f>MEDIAN($J705)</f>
        <v>0</v>
      </c>
      <c r="AQ705" s="1">
        <f>MEDIAN($K705)</f>
        <v>0</v>
      </c>
      <c r="AR705" s="1">
        <f>MEDIAN($M705)</f>
        <v>0</v>
      </c>
      <c r="AS705" s="1">
        <f>MEDIAN($N705)</f>
        <v>0</v>
      </c>
      <c r="AT705" s="1">
        <f>MEDIAN($P705)</f>
        <v>0</v>
      </c>
      <c r="AU705" s="1">
        <f>MEDIAN($Q705)</f>
        <v>0</v>
      </c>
      <c r="AV705" s="1">
        <f>MEDIAN($R705)</f>
        <v>0</v>
      </c>
      <c r="AW705" s="1">
        <f>MAX($B705)</f>
        <v>0</v>
      </c>
      <c r="AX705" s="1">
        <f>MAX($C705)</f>
        <v>0</v>
      </c>
      <c r="AY705" s="1">
        <f>MAX($D705)</f>
        <v>0</v>
      </c>
      <c r="AZ705" s="1">
        <f>MAX($E705)</f>
        <v>0</v>
      </c>
      <c r="BA705" s="1">
        <f>MAX($F705)</f>
        <v>0</v>
      </c>
      <c r="BB705" s="1">
        <f>MAX($G705)</f>
        <v>0</v>
      </c>
      <c r="BC705" s="1">
        <f>MAX($H705)</f>
        <v>0</v>
      </c>
      <c r="BD705" s="1">
        <f>MAX($I705)</f>
        <v>0</v>
      </c>
      <c r="BE705" s="1">
        <f>MAX($J705)</f>
        <v>0</v>
      </c>
      <c r="BF705" s="1">
        <f>MAX($K705)</f>
        <v>0</v>
      </c>
      <c r="BG705" s="1">
        <f>MAX($M705)</f>
        <v>0</v>
      </c>
      <c r="BH705" s="1">
        <f>MAX($N705)</f>
        <v>0</v>
      </c>
      <c r="BI705" s="1">
        <f>MAX($P705)</f>
        <v>0</v>
      </c>
      <c r="BJ705" s="1">
        <f>MAX($Q705)</f>
        <v>0</v>
      </c>
      <c r="BK705" s="1">
        <f>MAX($R705)</f>
        <v>0</v>
      </c>
    </row>
    <row r="706" spans="1:63">
      <c r="A706" s="1" t="s">
        <v>220</v>
      </c>
      <c r="B706" s="1">
        <v>0</v>
      </c>
      <c r="C706" s="1">
        <v>0</v>
      </c>
      <c r="D706" s="1">
        <v>0</v>
      </c>
      <c r="E706" s="1">
        <v>0</v>
      </c>
      <c r="F706" s="1">
        <v>0</v>
      </c>
      <c r="G706" s="1">
        <v>0</v>
      </c>
      <c r="H706" s="1">
        <v>0</v>
      </c>
      <c r="I706" s="1">
        <v>0.02</v>
      </c>
      <c r="J706" s="1">
        <v>3000</v>
      </c>
      <c r="K706" s="1">
        <v>0</v>
      </c>
      <c r="L706" s="1" t="s">
        <v>503</v>
      </c>
      <c r="M706" s="1">
        <v>0</v>
      </c>
      <c r="N706" s="1">
        <v>0</v>
      </c>
      <c r="O706" s="1" t="s">
        <v>507</v>
      </c>
      <c r="P706" s="1">
        <v>1500</v>
      </c>
      <c r="Q706" s="1">
        <v>1</v>
      </c>
      <c r="R706" s="1">
        <v>0</v>
      </c>
      <c r="S706" s="1">
        <f>MIN($B706)</f>
        <v>0</v>
      </c>
      <c r="T706" s="1">
        <f>MIN($C706)</f>
        <v>0</v>
      </c>
      <c r="U706" s="1">
        <f>MIN($D706)</f>
        <v>0</v>
      </c>
      <c r="V706" s="1">
        <f>MIN($E706)</f>
        <v>0</v>
      </c>
      <c r="W706" s="1">
        <f>MIN($F706)</f>
        <v>0</v>
      </c>
      <c r="X706" s="1">
        <f>MIN($G706)</f>
        <v>0</v>
      </c>
      <c r="Y706" s="1">
        <f>MIN($H706)</f>
        <v>0</v>
      </c>
      <c r="Z706" s="1">
        <f>MIN($I706)</f>
        <v>0</v>
      </c>
      <c r="AA706" s="1">
        <f>MIN($J706)</f>
        <v>0</v>
      </c>
      <c r="AB706" s="1">
        <f>MIN($K706)</f>
        <v>0</v>
      </c>
      <c r="AC706" s="1">
        <f>MIN($M706)</f>
        <v>0</v>
      </c>
      <c r="AD706" s="1">
        <f>MIN($N706)</f>
        <v>0</v>
      </c>
      <c r="AE706" s="1">
        <f>MIN($P706)</f>
        <v>0</v>
      </c>
      <c r="AF706" s="1">
        <f>MIN($Q706)</f>
        <v>0</v>
      </c>
      <c r="AG706" s="1">
        <f>MIN($R706)</f>
        <v>0</v>
      </c>
      <c r="AH706" s="1">
        <f>MEDIAN($B706)</f>
        <v>0</v>
      </c>
      <c r="AI706" s="1">
        <f>MEDIAN($C706)</f>
        <v>0</v>
      </c>
      <c r="AJ706" s="1">
        <f>MEDIAN($D706)</f>
        <v>0</v>
      </c>
      <c r="AK706" s="1">
        <f>MEDIAN($E706)</f>
        <v>0</v>
      </c>
      <c r="AL706" s="1">
        <f>MEDIAN($F706)</f>
        <v>0</v>
      </c>
      <c r="AM706" s="1">
        <f>MEDIAN($G706)</f>
        <v>0</v>
      </c>
      <c r="AN706" s="1">
        <f>MEDIAN($H706)</f>
        <v>0</v>
      </c>
      <c r="AO706" s="1">
        <f>MEDIAN($I706)</f>
        <v>0</v>
      </c>
      <c r="AP706" s="1">
        <f>MEDIAN($J706)</f>
        <v>0</v>
      </c>
      <c r="AQ706" s="1">
        <f>MEDIAN($K706)</f>
        <v>0</v>
      </c>
      <c r="AR706" s="1">
        <f>MEDIAN($M706)</f>
        <v>0</v>
      </c>
      <c r="AS706" s="1">
        <f>MEDIAN($N706)</f>
        <v>0</v>
      </c>
      <c r="AT706" s="1">
        <f>MEDIAN($P706)</f>
        <v>0</v>
      </c>
      <c r="AU706" s="1">
        <f>MEDIAN($Q706)</f>
        <v>0</v>
      </c>
      <c r="AV706" s="1">
        <f>MEDIAN($R706)</f>
        <v>0</v>
      </c>
      <c r="AW706" s="1">
        <f>MAX($B706)</f>
        <v>0</v>
      </c>
      <c r="AX706" s="1">
        <f>MAX($C706)</f>
        <v>0</v>
      </c>
      <c r="AY706" s="1">
        <f>MAX($D706)</f>
        <v>0</v>
      </c>
      <c r="AZ706" s="1">
        <f>MAX($E706)</f>
        <v>0</v>
      </c>
      <c r="BA706" s="1">
        <f>MAX($F706)</f>
        <v>0</v>
      </c>
      <c r="BB706" s="1">
        <f>MAX($G706)</f>
        <v>0</v>
      </c>
      <c r="BC706" s="1">
        <f>MAX($H706)</f>
        <v>0</v>
      </c>
      <c r="BD706" s="1">
        <f>MAX($I706)</f>
        <v>0</v>
      </c>
      <c r="BE706" s="1">
        <f>MAX($J706)</f>
        <v>0</v>
      </c>
      <c r="BF706" s="1">
        <f>MAX($K706)</f>
        <v>0</v>
      </c>
      <c r="BG706" s="1">
        <f>MAX($M706)</f>
        <v>0</v>
      </c>
      <c r="BH706" s="1">
        <f>MAX($N706)</f>
        <v>0</v>
      </c>
      <c r="BI706" s="1">
        <f>MAX($P706)</f>
        <v>0</v>
      </c>
      <c r="BJ706" s="1">
        <f>MAX($Q706)</f>
        <v>0</v>
      </c>
      <c r="BK706" s="1">
        <f>MAX($R706)</f>
        <v>0</v>
      </c>
    </row>
    <row r="707" spans="1:63">
      <c r="A707" s="1" t="s">
        <v>221</v>
      </c>
      <c r="B707" s="1">
        <v>0</v>
      </c>
      <c r="C707" s="1">
        <v>0</v>
      </c>
      <c r="D707" s="1">
        <v>0</v>
      </c>
      <c r="E707" s="1">
        <v>0</v>
      </c>
      <c r="F707" s="1">
        <v>0</v>
      </c>
      <c r="G707" s="1">
        <v>0</v>
      </c>
      <c r="H707" s="1">
        <v>0</v>
      </c>
      <c r="I707" s="1">
        <v>0.018</v>
      </c>
      <c r="J707" s="1">
        <v>3000</v>
      </c>
      <c r="K707" s="1">
        <v>0</v>
      </c>
      <c r="L707" s="1" t="s">
        <v>503</v>
      </c>
      <c r="M707" s="1">
        <v>0</v>
      </c>
      <c r="N707" s="1">
        <v>0</v>
      </c>
      <c r="O707" s="1" t="s">
        <v>507</v>
      </c>
      <c r="P707" s="1">
        <v>1500</v>
      </c>
      <c r="Q707" s="1">
        <v>1</v>
      </c>
      <c r="R707" s="1">
        <v>0</v>
      </c>
      <c r="S707" s="1">
        <f>MIN($B707)</f>
        <v>0</v>
      </c>
      <c r="T707" s="1">
        <f>MIN($C707)</f>
        <v>0</v>
      </c>
      <c r="U707" s="1">
        <f>MIN($D707)</f>
        <v>0</v>
      </c>
      <c r="V707" s="1">
        <f>MIN($E707)</f>
        <v>0</v>
      </c>
      <c r="W707" s="1">
        <f>MIN($F707)</f>
        <v>0</v>
      </c>
      <c r="X707" s="1">
        <f>MIN($G707)</f>
        <v>0</v>
      </c>
      <c r="Y707" s="1">
        <f>MIN($H707)</f>
        <v>0</v>
      </c>
      <c r="Z707" s="1">
        <f>MIN($I707)</f>
        <v>0</v>
      </c>
      <c r="AA707" s="1">
        <f>MIN($J707)</f>
        <v>0</v>
      </c>
      <c r="AB707" s="1">
        <f>MIN($K707)</f>
        <v>0</v>
      </c>
      <c r="AC707" s="1">
        <f>MIN($M707)</f>
        <v>0</v>
      </c>
      <c r="AD707" s="1">
        <f>MIN($N707)</f>
        <v>0</v>
      </c>
      <c r="AE707" s="1">
        <f>MIN($P707)</f>
        <v>0</v>
      </c>
      <c r="AF707" s="1">
        <f>MIN($Q707)</f>
        <v>0</v>
      </c>
      <c r="AG707" s="1">
        <f>MIN($R707)</f>
        <v>0</v>
      </c>
      <c r="AH707" s="1">
        <f>MEDIAN($B707)</f>
        <v>0</v>
      </c>
      <c r="AI707" s="1">
        <f>MEDIAN($C707)</f>
        <v>0</v>
      </c>
      <c r="AJ707" s="1">
        <f>MEDIAN($D707)</f>
        <v>0</v>
      </c>
      <c r="AK707" s="1">
        <f>MEDIAN($E707)</f>
        <v>0</v>
      </c>
      <c r="AL707" s="1">
        <f>MEDIAN($F707)</f>
        <v>0</v>
      </c>
      <c r="AM707" s="1">
        <f>MEDIAN($G707)</f>
        <v>0</v>
      </c>
      <c r="AN707" s="1">
        <f>MEDIAN($H707)</f>
        <v>0</v>
      </c>
      <c r="AO707" s="1">
        <f>MEDIAN($I707)</f>
        <v>0</v>
      </c>
      <c r="AP707" s="1">
        <f>MEDIAN($J707)</f>
        <v>0</v>
      </c>
      <c r="AQ707" s="1">
        <f>MEDIAN($K707)</f>
        <v>0</v>
      </c>
      <c r="AR707" s="1">
        <f>MEDIAN($M707)</f>
        <v>0</v>
      </c>
      <c r="AS707" s="1">
        <f>MEDIAN($N707)</f>
        <v>0</v>
      </c>
      <c r="AT707" s="1">
        <f>MEDIAN($P707)</f>
        <v>0</v>
      </c>
      <c r="AU707" s="1">
        <f>MEDIAN($Q707)</f>
        <v>0</v>
      </c>
      <c r="AV707" s="1">
        <f>MEDIAN($R707)</f>
        <v>0</v>
      </c>
      <c r="AW707" s="1">
        <f>MAX($B707)</f>
        <v>0</v>
      </c>
      <c r="AX707" s="1">
        <f>MAX($C707)</f>
        <v>0</v>
      </c>
      <c r="AY707" s="1">
        <f>MAX($D707)</f>
        <v>0</v>
      </c>
      <c r="AZ707" s="1">
        <f>MAX($E707)</f>
        <v>0</v>
      </c>
      <c r="BA707" s="1">
        <f>MAX($F707)</f>
        <v>0</v>
      </c>
      <c r="BB707" s="1">
        <f>MAX($G707)</f>
        <v>0</v>
      </c>
      <c r="BC707" s="1">
        <f>MAX($H707)</f>
        <v>0</v>
      </c>
      <c r="BD707" s="1">
        <f>MAX($I707)</f>
        <v>0</v>
      </c>
      <c r="BE707" s="1">
        <f>MAX($J707)</f>
        <v>0</v>
      </c>
      <c r="BF707" s="1">
        <f>MAX($K707)</f>
        <v>0</v>
      </c>
      <c r="BG707" s="1">
        <f>MAX($M707)</f>
        <v>0</v>
      </c>
      <c r="BH707" s="1">
        <f>MAX($N707)</f>
        <v>0</v>
      </c>
      <c r="BI707" s="1">
        <f>MAX($P707)</f>
        <v>0</v>
      </c>
      <c r="BJ707" s="1">
        <f>MAX($Q707)</f>
        <v>0</v>
      </c>
      <c r="BK707" s="1">
        <f>MAX($R707)</f>
        <v>0</v>
      </c>
    </row>
    <row r="708" spans="1:63">
      <c r="A708" s="1" t="s">
        <v>222</v>
      </c>
      <c r="B708" s="1">
        <v>0</v>
      </c>
      <c r="C708" s="1">
        <v>0</v>
      </c>
      <c r="D708" s="1">
        <v>0</v>
      </c>
      <c r="E708" s="1">
        <v>0</v>
      </c>
      <c r="F708" s="1">
        <v>0</v>
      </c>
      <c r="G708" s="1">
        <v>0</v>
      </c>
      <c r="H708" s="1">
        <v>0</v>
      </c>
      <c r="I708" s="1">
        <v>0.019</v>
      </c>
      <c r="J708" s="1">
        <v>3000</v>
      </c>
      <c r="K708" s="1">
        <v>0</v>
      </c>
      <c r="L708" s="1" t="s">
        <v>503</v>
      </c>
      <c r="M708" s="1">
        <v>0</v>
      </c>
      <c r="N708" s="1">
        <v>0</v>
      </c>
      <c r="O708" s="1" t="s">
        <v>507</v>
      </c>
      <c r="P708" s="1">
        <v>1500</v>
      </c>
      <c r="Q708" s="1">
        <v>1</v>
      </c>
      <c r="R708" s="1">
        <v>0</v>
      </c>
      <c r="S708" s="1">
        <f>MIN($B708)</f>
        <v>0</v>
      </c>
      <c r="T708" s="1">
        <f>MIN($C708)</f>
        <v>0</v>
      </c>
      <c r="U708" s="1">
        <f>MIN($D708)</f>
        <v>0</v>
      </c>
      <c r="V708" s="1">
        <f>MIN($E708)</f>
        <v>0</v>
      </c>
      <c r="W708" s="1">
        <f>MIN($F708)</f>
        <v>0</v>
      </c>
      <c r="X708" s="1">
        <f>MIN($G708)</f>
        <v>0</v>
      </c>
      <c r="Y708" s="1">
        <f>MIN($H708)</f>
        <v>0</v>
      </c>
      <c r="Z708" s="1">
        <f>MIN($I708)</f>
        <v>0</v>
      </c>
      <c r="AA708" s="1">
        <f>MIN($J708)</f>
        <v>0</v>
      </c>
      <c r="AB708" s="1">
        <f>MIN($K708)</f>
        <v>0</v>
      </c>
      <c r="AC708" s="1">
        <f>MIN($M708)</f>
        <v>0</v>
      </c>
      <c r="AD708" s="1">
        <f>MIN($N708)</f>
        <v>0</v>
      </c>
      <c r="AE708" s="1">
        <f>MIN($P708)</f>
        <v>0</v>
      </c>
      <c r="AF708" s="1">
        <f>MIN($Q708)</f>
        <v>0</v>
      </c>
      <c r="AG708" s="1">
        <f>MIN($R708)</f>
        <v>0</v>
      </c>
      <c r="AH708" s="1">
        <f>MEDIAN($B708)</f>
        <v>0</v>
      </c>
      <c r="AI708" s="1">
        <f>MEDIAN($C708)</f>
        <v>0</v>
      </c>
      <c r="AJ708" s="1">
        <f>MEDIAN($D708)</f>
        <v>0</v>
      </c>
      <c r="AK708" s="1">
        <f>MEDIAN($E708)</f>
        <v>0</v>
      </c>
      <c r="AL708" s="1">
        <f>MEDIAN($F708)</f>
        <v>0</v>
      </c>
      <c r="AM708" s="1">
        <f>MEDIAN($G708)</f>
        <v>0</v>
      </c>
      <c r="AN708" s="1">
        <f>MEDIAN($H708)</f>
        <v>0</v>
      </c>
      <c r="AO708" s="1">
        <f>MEDIAN($I708)</f>
        <v>0</v>
      </c>
      <c r="AP708" s="1">
        <f>MEDIAN($J708)</f>
        <v>0</v>
      </c>
      <c r="AQ708" s="1">
        <f>MEDIAN($K708)</f>
        <v>0</v>
      </c>
      <c r="AR708" s="1">
        <f>MEDIAN($M708)</f>
        <v>0</v>
      </c>
      <c r="AS708" s="1">
        <f>MEDIAN($N708)</f>
        <v>0</v>
      </c>
      <c r="AT708" s="1">
        <f>MEDIAN($P708)</f>
        <v>0</v>
      </c>
      <c r="AU708" s="1">
        <f>MEDIAN($Q708)</f>
        <v>0</v>
      </c>
      <c r="AV708" s="1">
        <f>MEDIAN($R708)</f>
        <v>0</v>
      </c>
      <c r="AW708" s="1">
        <f>MAX($B708)</f>
        <v>0</v>
      </c>
      <c r="AX708" s="1">
        <f>MAX($C708)</f>
        <v>0</v>
      </c>
      <c r="AY708" s="1">
        <f>MAX($D708)</f>
        <v>0</v>
      </c>
      <c r="AZ708" s="1">
        <f>MAX($E708)</f>
        <v>0</v>
      </c>
      <c r="BA708" s="1">
        <f>MAX($F708)</f>
        <v>0</v>
      </c>
      <c r="BB708" s="1">
        <f>MAX($G708)</f>
        <v>0</v>
      </c>
      <c r="BC708" s="1">
        <f>MAX($H708)</f>
        <v>0</v>
      </c>
      <c r="BD708" s="1">
        <f>MAX($I708)</f>
        <v>0</v>
      </c>
      <c r="BE708" s="1">
        <f>MAX($J708)</f>
        <v>0</v>
      </c>
      <c r="BF708" s="1">
        <f>MAX($K708)</f>
        <v>0</v>
      </c>
      <c r="BG708" s="1">
        <f>MAX($M708)</f>
        <v>0</v>
      </c>
      <c r="BH708" s="1">
        <f>MAX($N708)</f>
        <v>0</v>
      </c>
      <c r="BI708" s="1">
        <f>MAX($P708)</f>
        <v>0</v>
      </c>
      <c r="BJ708" s="1">
        <f>MAX($Q708)</f>
        <v>0</v>
      </c>
      <c r="BK708" s="1">
        <f>MAX($R708)</f>
        <v>0</v>
      </c>
    </row>
    <row r="709" spans="1:63">
      <c r="A709" s="1" t="s">
        <v>223</v>
      </c>
      <c r="B709" s="1">
        <v>0</v>
      </c>
      <c r="C709" s="1">
        <v>0</v>
      </c>
      <c r="D709" s="1">
        <v>0</v>
      </c>
      <c r="E709" s="1">
        <v>0</v>
      </c>
      <c r="F709" s="1">
        <v>0</v>
      </c>
      <c r="G709" s="1">
        <v>0</v>
      </c>
      <c r="H709" s="1">
        <v>0</v>
      </c>
      <c r="I709" s="1">
        <v>0.02</v>
      </c>
      <c r="J709" s="1">
        <v>3000</v>
      </c>
      <c r="K709" s="1">
        <v>0</v>
      </c>
      <c r="L709" s="1" t="s">
        <v>503</v>
      </c>
      <c r="M709" s="1">
        <v>0</v>
      </c>
      <c r="N709" s="1">
        <v>0</v>
      </c>
      <c r="O709" s="1" t="s">
        <v>507</v>
      </c>
      <c r="P709" s="1">
        <v>1500</v>
      </c>
      <c r="Q709" s="1">
        <v>1</v>
      </c>
      <c r="R709" s="1">
        <v>0</v>
      </c>
      <c r="S709" s="1">
        <f>MIN($B709)</f>
        <v>0</v>
      </c>
      <c r="T709" s="1">
        <f>MIN($C709)</f>
        <v>0</v>
      </c>
      <c r="U709" s="1">
        <f>MIN($D709)</f>
        <v>0</v>
      </c>
      <c r="V709" s="1">
        <f>MIN($E709)</f>
        <v>0</v>
      </c>
      <c r="W709" s="1">
        <f>MIN($F709)</f>
        <v>0</v>
      </c>
      <c r="X709" s="1">
        <f>MIN($G709)</f>
        <v>0</v>
      </c>
      <c r="Y709" s="1">
        <f>MIN($H709)</f>
        <v>0</v>
      </c>
      <c r="Z709" s="1">
        <f>MIN($I709)</f>
        <v>0</v>
      </c>
      <c r="AA709" s="1">
        <f>MIN($J709)</f>
        <v>0</v>
      </c>
      <c r="AB709" s="1">
        <f>MIN($K709)</f>
        <v>0</v>
      </c>
      <c r="AC709" s="1">
        <f>MIN($M709)</f>
        <v>0</v>
      </c>
      <c r="AD709" s="1">
        <f>MIN($N709)</f>
        <v>0</v>
      </c>
      <c r="AE709" s="1">
        <f>MIN($P709)</f>
        <v>0</v>
      </c>
      <c r="AF709" s="1">
        <f>MIN($Q709)</f>
        <v>0</v>
      </c>
      <c r="AG709" s="1">
        <f>MIN($R709)</f>
        <v>0</v>
      </c>
      <c r="AH709" s="1">
        <f>MEDIAN($B709)</f>
        <v>0</v>
      </c>
      <c r="AI709" s="1">
        <f>MEDIAN($C709)</f>
        <v>0</v>
      </c>
      <c r="AJ709" s="1">
        <f>MEDIAN($D709)</f>
        <v>0</v>
      </c>
      <c r="AK709" s="1">
        <f>MEDIAN($E709)</f>
        <v>0</v>
      </c>
      <c r="AL709" s="1">
        <f>MEDIAN($F709)</f>
        <v>0</v>
      </c>
      <c r="AM709" s="1">
        <f>MEDIAN($G709)</f>
        <v>0</v>
      </c>
      <c r="AN709" s="1">
        <f>MEDIAN($H709)</f>
        <v>0</v>
      </c>
      <c r="AO709" s="1">
        <f>MEDIAN($I709)</f>
        <v>0</v>
      </c>
      <c r="AP709" s="1">
        <f>MEDIAN($J709)</f>
        <v>0</v>
      </c>
      <c r="AQ709" s="1">
        <f>MEDIAN($K709)</f>
        <v>0</v>
      </c>
      <c r="AR709" s="1">
        <f>MEDIAN($M709)</f>
        <v>0</v>
      </c>
      <c r="AS709" s="1">
        <f>MEDIAN($N709)</f>
        <v>0</v>
      </c>
      <c r="AT709" s="1">
        <f>MEDIAN($P709)</f>
        <v>0</v>
      </c>
      <c r="AU709" s="1">
        <f>MEDIAN($Q709)</f>
        <v>0</v>
      </c>
      <c r="AV709" s="1">
        <f>MEDIAN($R709)</f>
        <v>0</v>
      </c>
      <c r="AW709" s="1">
        <f>MAX($B709)</f>
        <v>0</v>
      </c>
      <c r="AX709" s="1">
        <f>MAX($C709)</f>
        <v>0</v>
      </c>
      <c r="AY709" s="1">
        <f>MAX($D709)</f>
        <v>0</v>
      </c>
      <c r="AZ709" s="1">
        <f>MAX($E709)</f>
        <v>0</v>
      </c>
      <c r="BA709" s="1">
        <f>MAX($F709)</f>
        <v>0</v>
      </c>
      <c r="BB709" s="1">
        <f>MAX($G709)</f>
        <v>0</v>
      </c>
      <c r="BC709" s="1">
        <f>MAX($H709)</f>
        <v>0</v>
      </c>
      <c r="BD709" s="1">
        <f>MAX($I709)</f>
        <v>0</v>
      </c>
      <c r="BE709" s="1">
        <f>MAX($J709)</f>
        <v>0</v>
      </c>
      <c r="BF709" s="1">
        <f>MAX($K709)</f>
        <v>0</v>
      </c>
      <c r="BG709" s="1">
        <f>MAX($M709)</f>
        <v>0</v>
      </c>
      <c r="BH709" s="1">
        <f>MAX($N709)</f>
        <v>0</v>
      </c>
      <c r="BI709" s="1">
        <f>MAX($P709)</f>
        <v>0</v>
      </c>
      <c r="BJ709" s="1">
        <f>MAX($Q709)</f>
        <v>0</v>
      </c>
      <c r="BK709" s="1">
        <f>MAX($R709)</f>
        <v>0</v>
      </c>
    </row>
    <row r="710" spans="1:63">
      <c r="A710" s="1" t="s">
        <v>224</v>
      </c>
      <c r="B710" s="1">
        <v>0</v>
      </c>
      <c r="C710" s="1">
        <v>0</v>
      </c>
      <c r="D710" s="1">
        <v>0</v>
      </c>
      <c r="E710" s="1">
        <v>0</v>
      </c>
      <c r="F710" s="1">
        <v>0</v>
      </c>
      <c r="G710" s="1">
        <v>0</v>
      </c>
      <c r="H710" s="1">
        <v>0</v>
      </c>
      <c r="I710" s="1">
        <v>0.019</v>
      </c>
      <c r="J710" s="1">
        <v>3000</v>
      </c>
      <c r="K710" s="1">
        <v>0</v>
      </c>
      <c r="L710" s="1" t="s">
        <v>503</v>
      </c>
      <c r="M710" s="1">
        <v>0</v>
      </c>
      <c r="N710" s="1">
        <v>0</v>
      </c>
      <c r="O710" s="1" t="s">
        <v>507</v>
      </c>
      <c r="P710" s="1">
        <v>1500</v>
      </c>
      <c r="Q710" s="1">
        <v>1</v>
      </c>
      <c r="R710" s="1">
        <v>0</v>
      </c>
      <c r="S710" s="1">
        <f>MIN($B710)</f>
        <v>0</v>
      </c>
      <c r="T710" s="1">
        <f>MIN($C710)</f>
        <v>0</v>
      </c>
      <c r="U710" s="1">
        <f>MIN($D710)</f>
        <v>0</v>
      </c>
      <c r="V710" s="1">
        <f>MIN($E710)</f>
        <v>0</v>
      </c>
      <c r="W710" s="1">
        <f>MIN($F710)</f>
        <v>0</v>
      </c>
      <c r="X710" s="1">
        <f>MIN($G710)</f>
        <v>0</v>
      </c>
      <c r="Y710" s="1">
        <f>MIN($H710)</f>
        <v>0</v>
      </c>
      <c r="Z710" s="1">
        <f>MIN($I710)</f>
        <v>0</v>
      </c>
      <c r="AA710" s="1">
        <f>MIN($J710)</f>
        <v>0</v>
      </c>
      <c r="AB710" s="1">
        <f>MIN($K710)</f>
        <v>0</v>
      </c>
      <c r="AC710" s="1">
        <f>MIN($M710)</f>
        <v>0</v>
      </c>
      <c r="AD710" s="1">
        <f>MIN($N710)</f>
        <v>0</v>
      </c>
      <c r="AE710" s="1">
        <f>MIN($P710)</f>
        <v>0</v>
      </c>
      <c r="AF710" s="1">
        <f>MIN($Q710)</f>
        <v>0</v>
      </c>
      <c r="AG710" s="1">
        <f>MIN($R710)</f>
        <v>0</v>
      </c>
      <c r="AH710" s="1">
        <f>MEDIAN($B710)</f>
        <v>0</v>
      </c>
      <c r="AI710" s="1">
        <f>MEDIAN($C710)</f>
        <v>0</v>
      </c>
      <c r="AJ710" s="1">
        <f>MEDIAN($D710)</f>
        <v>0</v>
      </c>
      <c r="AK710" s="1">
        <f>MEDIAN($E710)</f>
        <v>0</v>
      </c>
      <c r="AL710" s="1">
        <f>MEDIAN($F710)</f>
        <v>0</v>
      </c>
      <c r="AM710" s="1">
        <f>MEDIAN($G710)</f>
        <v>0</v>
      </c>
      <c r="AN710" s="1">
        <f>MEDIAN($H710)</f>
        <v>0</v>
      </c>
      <c r="AO710" s="1">
        <f>MEDIAN($I710)</f>
        <v>0</v>
      </c>
      <c r="AP710" s="1">
        <f>MEDIAN($J710)</f>
        <v>0</v>
      </c>
      <c r="AQ710" s="1">
        <f>MEDIAN($K710)</f>
        <v>0</v>
      </c>
      <c r="AR710" s="1">
        <f>MEDIAN($M710)</f>
        <v>0</v>
      </c>
      <c r="AS710" s="1">
        <f>MEDIAN($N710)</f>
        <v>0</v>
      </c>
      <c r="AT710" s="1">
        <f>MEDIAN($P710)</f>
        <v>0</v>
      </c>
      <c r="AU710" s="1">
        <f>MEDIAN($Q710)</f>
        <v>0</v>
      </c>
      <c r="AV710" s="1">
        <f>MEDIAN($R710)</f>
        <v>0</v>
      </c>
      <c r="AW710" s="1">
        <f>MAX($B710)</f>
        <v>0</v>
      </c>
      <c r="AX710" s="1">
        <f>MAX($C710)</f>
        <v>0</v>
      </c>
      <c r="AY710" s="1">
        <f>MAX($D710)</f>
        <v>0</v>
      </c>
      <c r="AZ710" s="1">
        <f>MAX($E710)</f>
        <v>0</v>
      </c>
      <c r="BA710" s="1">
        <f>MAX($F710)</f>
        <v>0</v>
      </c>
      <c r="BB710" s="1">
        <f>MAX($G710)</f>
        <v>0</v>
      </c>
      <c r="BC710" s="1">
        <f>MAX($H710)</f>
        <v>0</v>
      </c>
      <c r="BD710" s="1">
        <f>MAX($I710)</f>
        <v>0</v>
      </c>
      <c r="BE710" s="1">
        <f>MAX($J710)</f>
        <v>0</v>
      </c>
      <c r="BF710" s="1">
        <f>MAX($K710)</f>
        <v>0</v>
      </c>
      <c r="BG710" s="1">
        <f>MAX($M710)</f>
        <v>0</v>
      </c>
      <c r="BH710" s="1">
        <f>MAX($N710)</f>
        <v>0</v>
      </c>
      <c r="BI710" s="1">
        <f>MAX($P710)</f>
        <v>0</v>
      </c>
      <c r="BJ710" s="1">
        <f>MAX($Q710)</f>
        <v>0</v>
      </c>
      <c r="BK710" s="1">
        <f>MAX($R710)</f>
        <v>0</v>
      </c>
    </row>
    <row r="711" spans="1:63">
      <c r="A711" s="1" t="s">
        <v>225</v>
      </c>
      <c r="B711" s="1">
        <v>0</v>
      </c>
      <c r="C711" s="1">
        <v>0</v>
      </c>
      <c r="D711" s="1">
        <v>0</v>
      </c>
      <c r="E711" s="1">
        <v>0</v>
      </c>
      <c r="F711" s="1">
        <v>0</v>
      </c>
      <c r="G711" s="1">
        <v>0</v>
      </c>
      <c r="H711" s="1">
        <v>0</v>
      </c>
      <c r="I711" s="1">
        <v>0.02</v>
      </c>
      <c r="J711" s="1">
        <v>3000</v>
      </c>
      <c r="K711" s="1">
        <v>0</v>
      </c>
      <c r="L711" s="1" t="s">
        <v>503</v>
      </c>
      <c r="M711" s="1">
        <v>0</v>
      </c>
      <c r="N711" s="1">
        <v>0</v>
      </c>
      <c r="O711" s="1" t="s">
        <v>507</v>
      </c>
      <c r="P711" s="1">
        <v>1500</v>
      </c>
      <c r="Q711" s="1">
        <v>1</v>
      </c>
      <c r="R711" s="1">
        <v>0</v>
      </c>
      <c r="S711" s="1">
        <f>MIN($B711)</f>
        <v>0</v>
      </c>
      <c r="T711" s="1">
        <f>MIN($C711)</f>
        <v>0</v>
      </c>
      <c r="U711" s="1">
        <f>MIN($D711)</f>
        <v>0</v>
      </c>
      <c r="V711" s="1">
        <f>MIN($E711)</f>
        <v>0</v>
      </c>
      <c r="W711" s="1">
        <f>MIN($F711)</f>
        <v>0</v>
      </c>
      <c r="X711" s="1">
        <f>MIN($G711)</f>
        <v>0</v>
      </c>
      <c r="Y711" s="1">
        <f>MIN($H711)</f>
        <v>0</v>
      </c>
      <c r="Z711" s="1">
        <f>MIN($I711)</f>
        <v>0</v>
      </c>
      <c r="AA711" s="1">
        <f>MIN($J711)</f>
        <v>0</v>
      </c>
      <c r="AB711" s="1">
        <f>MIN($K711)</f>
        <v>0</v>
      </c>
      <c r="AC711" s="1">
        <f>MIN($M711)</f>
        <v>0</v>
      </c>
      <c r="AD711" s="1">
        <f>MIN($N711)</f>
        <v>0</v>
      </c>
      <c r="AE711" s="1">
        <f>MIN($P711)</f>
        <v>0</v>
      </c>
      <c r="AF711" s="1">
        <f>MIN($Q711)</f>
        <v>0</v>
      </c>
      <c r="AG711" s="1">
        <f>MIN($R711)</f>
        <v>0</v>
      </c>
      <c r="AH711" s="1">
        <f>MEDIAN($B711)</f>
        <v>0</v>
      </c>
      <c r="AI711" s="1">
        <f>MEDIAN($C711)</f>
        <v>0</v>
      </c>
      <c r="AJ711" s="1">
        <f>MEDIAN($D711)</f>
        <v>0</v>
      </c>
      <c r="AK711" s="1">
        <f>MEDIAN($E711)</f>
        <v>0</v>
      </c>
      <c r="AL711" s="1">
        <f>MEDIAN($F711)</f>
        <v>0</v>
      </c>
      <c r="AM711" s="1">
        <f>MEDIAN($G711)</f>
        <v>0</v>
      </c>
      <c r="AN711" s="1">
        <f>MEDIAN($H711)</f>
        <v>0</v>
      </c>
      <c r="AO711" s="1">
        <f>MEDIAN($I711)</f>
        <v>0</v>
      </c>
      <c r="AP711" s="1">
        <f>MEDIAN($J711)</f>
        <v>0</v>
      </c>
      <c r="AQ711" s="1">
        <f>MEDIAN($K711)</f>
        <v>0</v>
      </c>
      <c r="AR711" s="1">
        <f>MEDIAN($M711)</f>
        <v>0</v>
      </c>
      <c r="AS711" s="1">
        <f>MEDIAN($N711)</f>
        <v>0</v>
      </c>
      <c r="AT711" s="1">
        <f>MEDIAN($P711)</f>
        <v>0</v>
      </c>
      <c r="AU711" s="1">
        <f>MEDIAN($Q711)</f>
        <v>0</v>
      </c>
      <c r="AV711" s="1">
        <f>MEDIAN($R711)</f>
        <v>0</v>
      </c>
      <c r="AW711" s="1">
        <f>MAX($B711)</f>
        <v>0</v>
      </c>
      <c r="AX711" s="1">
        <f>MAX($C711)</f>
        <v>0</v>
      </c>
      <c r="AY711" s="1">
        <f>MAX($D711)</f>
        <v>0</v>
      </c>
      <c r="AZ711" s="1">
        <f>MAX($E711)</f>
        <v>0</v>
      </c>
      <c r="BA711" s="1">
        <f>MAX($F711)</f>
        <v>0</v>
      </c>
      <c r="BB711" s="1">
        <f>MAX($G711)</f>
        <v>0</v>
      </c>
      <c r="BC711" s="1">
        <f>MAX($H711)</f>
        <v>0</v>
      </c>
      <c r="BD711" s="1">
        <f>MAX($I711)</f>
        <v>0</v>
      </c>
      <c r="BE711" s="1">
        <f>MAX($J711)</f>
        <v>0</v>
      </c>
      <c r="BF711" s="1">
        <f>MAX($K711)</f>
        <v>0</v>
      </c>
      <c r="BG711" s="1">
        <f>MAX($M711)</f>
        <v>0</v>
      </c>
      <c r="BH711" s="1">
        <f>MAX($N711)</f>
        <v>0</v>
      </c>
      <c r="BI711" s="1">
        <f>MAX($P711)</f>
        <v>0</v>
      </c>
      <c r="BJ711" s="1">
        <f>MAX($Q711)</f>
        <v>0</v>
      </c>
      <c r="BK711" s="1">
        <f>MAX($R711)</f>
        <v>0</v>
      </c>
    </row>
    <row r="712" spans="1:63">
      <c r="A712" s="1" t="s">
        <v>226</v>
      </c>
      <c r="B712" s="1">
        <v>0</v>
      </c>
      <c r="C712" s="1">
        <v>0</v>
      </c>
      <c r="D712" s="1">
        <v>0</v>
      </c>
      <c r="E712" s="1">
        <v>0</v>
      </c>
      <c r="F712" s="1">
        <v>0</v>
      </c>
      <c r="G712" s="1">
        <v>0</v>
      </c>
      <c r="H712" s="1">
        <v>0</v>
      </c>
      <c r="I712" s="1">
        <v>0.02</v>
      </c>
      <c r="J712" s="1">
        <v>3000</v>
      </c>
      <c r="K712" s="1">
        <v>0</v>
      </c>
      <c r="L712" s="1" t="s">
        <v>503</v>
      </c>
      <c r="M712" s="1">
        <v>0</v>
      </c>
      <c r="N712" s="1">
        <v>0</v>
      </c>
      <c r="O712" s="1" t="s">
        <v>507</v>
      </c>
      <c r="P712" s="1">
        <v>1500</v>
      </c>
      <c r="Q712" s="1">
        <v>1</v>
      </c>
      <c r="R712" s="1">
        <v>0</v>
      </c>
      <c r="S712" s="1">
        <f>MIN($B712)</f>
        <v>0</v>
      </c>
      <c r="T712" s="1">
        <f>MIN($C712)</f>
        <v>0</v>
      </c>
      <c r="U712" s="1">
        <f>MIN($D712)</f>
        <v>0</v>
      </c>
      <c r="V712" s="1">
        <f>MIN($E712)</f>
        <v>0</v>
      </c>
      <c r="W712" s="1">
        <f>MIN($F712)</f>
        <v>0</v>
      </c>
      <c r="X712" s="1">
        <f>MIN($G712)</f>
        <v>0</v>
      </c>
      <c r="Y712" s="1">
        <f>MIN($H712)</f>
        <v>0</v>
      </c>
      <c r="Z712" s="1">
        <f>MIN($I712)</f>
        <v>0</v>
      </c>
      <c r="AA712" s="1">
        <f>MIN($J712)</f>
        <v>0</v>
      </c>
      <c r="AB712" s="1">
        <f>MIN($K712)</f>
        <v>0</v>
      </c>
      <c r="AC712" s="1">
        <f>MIN($M712)</f>
        <v>0</v>
      </c>
      <c r="AD712" s="1">
        <f>MIN($N712)</f>
        <v>0</v>
      </c>
      <c r="AE712" s="1">
        <f>MIN($P712)</f>
        <v>0</v>
      </c>
      <c r="AF712" s="1">
        <f>MIN($Q712)</f>
        <v>0</v>
      </c>
      <c r="AG712" s="1">
        <f>MIN($R712)</f>
        <v>0</v>
      </c>
      <c r="AH712" s="1">
        <f>MEDIAN($B712)</f>
        <v>0</v>
      </c>
      <c r="AI712" s="1">
        <f>MEDIAN($C712)</f>
        <v>0</v>
      </c>
      <c r="AJ712" s="1">
        <f>MEDIAN($D712)</f>
        <v>0</v>
      </c>
      <c r="AK712" s="1">
        <f>MEDIAN($E712)</f>
        <v>0</v>
      </c>
      <c r="AL712" s="1">
        <f>MEDIAN($F712)</f>
        <v>0</v>
      </c>
      <c r="AM712" s="1">
        <f>MEDIAN($G712)</f>
        <v>0</v>
      </c>
      <c r="AN712" s="1">
        <f>MEDIAN($H712)</f>
        <v>0</v>
      </c>
      <c r="AO712" s="1">
        <f>MEDIAN($I712)</f>
        <v>0</v>
      </c>
      <c r="AP712" s="1">
        <f>MEDIAN($J712)</f>
        <v>0</v>
      </c>
      <c r="AQ712" s="1">
        <f>MEDIAN($K712)</f>
        <v>0</v>
      </c>
      <c r="AR712" s="1">
        <f>MEDIAN($M712)</f>
        <v>0</v>
      </c>
      <c r="AS712" s="1">
        <f>MEDIAN($N712)</f>
        <v>0</v>
      </c>
      <c r="AT712" s="1">
        <f>MEDIAN($P712)</f>
        <v>0</v>
      </c>
      <c r="AU712" s="1">
        <f>MEDIAN($Q712)</f>
        <v>0</v>
      </c>
      <c r="AV712" s="1">
        <f>MEDIAN($R712)</f>
        <v>0</v>
      </c>
      <c r="AW712" s="1">
        <f>MAX($B712)</f>
        <v>0</v>
      </c>
      <c r="AX712" s="1">
        <f>MAX($C712)</f>
        <v>0</v>
      </c>
      <c r="AY712" s="1">
        <f>MAX($D712)</f>
        <v>0</v>
      </c>
      <c r="AZ712" s="1">
        <f>MAX($E712)</f>
        <v>0</v>
      </c>
      <c r="BA712" s="1">
        <f>MAX($F712)</f>
        <v>0</v>
      </c>
      <c r="BB712" s="1">
        <f>MAX($G712)</f>
        <v>0</v>
      </c>
      <c r="BC712" s="1">
        <f>MAX($H712)</f>
        <v>0</v>
      </c>
      <c r="BD712" s="1">
        <f>MAX($I712)</f>
        <v>0</v>
      </c>
      <c r="BE712" s="1">
        <f>MAX($J712)</f>
        <v>0</v>
      </c>
      <c r="BF712" s="1">
        <f>MAX($K712)</f>
        <v>0</v>
      </c>
      <c r="BG712" s="1">
        <f>MAX($M712)</f>
        <v>0</v>
      </c>
      <c r="BH712" s="1">
        <f>MAX($N712)</f>
        <v>0</v>
      </c>
      <c r="BI712" s="1">
        <f>MAX($P712)</f>
        <v>0</v>
      </c>
      <c r="BJ712" s="1">
        <f>MAX($Q712)</f>
        <v>0</v>
      </c>
      <c r="BK712" s="1">
        <f>MAX($R712)</f>
        <v>0</v>
      </c>
    </row>
    <row r="713" spans="1:63">
      <c r="A713" s="1" t="s">
        <v>227</v>
      </c>
      <c r="B713" s="1">
        <v>0</v>
      </c>
      <c r="C713" s="1">
        <v>0</v>
      </c>
      <c r="D713" s="1">
        <v>0</v>
      </c>
      <c r="E713" s="1">
        <v>0</v>
      </c>
      <c r="F713" s="1">
        <v>0</v>
      </c>
      <c r="G713" s="1">
        <v>0</v>
      </c>
      <c r="H713" s="1">
        <v>0</v>
      </c>
      <c r="I713" s="1">
        <v>0.019</v>
      </c>
      <c r="J713" s="1">
        <v>3000</v>
      </c>
      <c r="K713" s="1">
        <v>0</v>
      </c>
      <c r="L713" s="1" t="s">
        <v>503</v>
      </c>
      <c r="M713" s="1">
        <v>0</v>
      </c>
      <c r="N713" s="1">
        <v>0</v>
      </c>
      <c r="O713" s="1" t="s">
        <v>507</v>
      </c>
      <c r="P713" s="1">
        <v>1500</v>
      </c>
      <c r="Q713" s="1">
        <v>1</v>
      </c>
      <c r="R713" s="1">
        <v>0</v>
      </c>
      <c r="S713" s="1">
        <f>MIN($B713)</f>
        <v>0</v>
      </c>
      <c r="T713" s="1">
        <f>MIN($C713)</f>
        <v>0</v>
      </c>
      <c r="U713" s="1">
        <f>MIN($D713)</f>
        <v>0</v>
      </c>
      <c r="V713" s="1">
        <f>MIN($E713)</f>
        <v>0</v>
      </c>
      <c r="W713" s="1">
        <f>MIN($F713)</f>
        <v>0</v>
      </c>
      <c r="X713" s="1">
        <f>MIN($G713)</f>
        <v>0</v>
      </c>
      <c r="Y713" s="1">
        <f>MIN($H713)</f>
        <v>0</v>
      </c>
      <c r="Z713" s="1">
        <f>MIN($I713)</f>
        <v>0</v>
      </c>
      <c r="AA713" s="1">
        <f>MIN($J713)</f>
        <v>0</v>
      </c>
      <c r="AB713" s="1">
        <f>MIN($K713)</f>
        <v>0</v>
      </c>
      <c r="AC713" s="1">
        <f>MIN($M713)</f>
        <v>0</v>
      </c>
      <c r="AD713" s="1">
        <f>MIN($N713)</f>
        <v>0</v>
      </c>
      <c r="AE713" s="1">
        <f>MIN($P713)</f>
        <v>0</v>
      </c>
      <c r="AF713" s="1">
        <f>MIN($Q713)</f>
        <v>0</v>
      </c>
      <c r="AG713" s="1">
        <f>MIN($R713)</f>
        <v>0</v>
      </c>
      <c r="AH713" s="1">
        <f>MEDIAN($B713)</f>
        <v>0</v>
      </c>
      <c r="AI713" s="1">
        <f>MEDIAN($C713)</f>
        <v>0</v>
      </c>
      <c r="AJ713" s="1">
        <f>MEDIAN($D713)</f>
        <v>0</v>
      </c>
      <c r="AK713" s="1">
        <f>MEDIAN($E713)</f>
        <v>0</v>
      </c>
      <c r="AL713" s="1">
        <f>MEDIAN($F713)</f>
        <v>0</v>
      </c>
      <c r="AM713" s="1">
        <f>MEDIAN($G713)</f>
        <v>0</v>
      </c>
      <c r="AN713" s="1">
        <f>MEDIAN($H713)</f>
        <v>0</v>
      </c>
      <c r="AO713" s="1">
        <f>MEDIAN($I713)</f>
        <v>0</v>
      </c>
      <c r="AP713" s="1">
        <f>MEDIAN($J713)</f>
        <v>0</v>
      </c>
      <c r="AQ713" s="1">
        <f>MEDIAN($K713)</f>
        <v>0</v>
      </c>
      <c r="AR713" s="1">
        <f>MEDIAN($M713)</f>
        <v>0</v>
      </c>
      <c r="AS713" s="1">
        <f>MEDIAN($N713)</f>
        <v>0</v>
      </c>
      <c r="AT713" s="1">
        <f>MEDIAN($P713)</f>
        <v>0</v>
      </c>
      <c r="AU713" s="1">
        <f>MEDIAN($Q713)</f>
        <v>0</v>
      </c>
      <c r="AV713" s="1">
        <f>MEDIAN($R713)</f>
        <v>0</v>
      </c>
      <c r="AW713" s="1">
        <f>MAX($B713)</f>
        <v>0</v>
      </c>
      <c r="AX713" s="1">
        <f>MAX($C713)</f>
        <v>0</v>
      </c>
      <c r="AY713" s="1">
        <f>MAX($D713)</f>
        <v>0</v>
      </c>
      <c r="AZ713" s="1">
        <f>MAX($E713)</f>
        <v>0</v>
      </c>
      <c r="BA713" s="1">
        <f>MAX($F713)</f>
        <v>0</v>
      </c>
      <c r="BB713" s="1">
        <f>MAX($G713)</f>
        <v>0</v>
      </c>
      <c r="BC713" s="1">
        <f>MAX($H713)</f>
        <v>0</v>
      </c>
      <c r="BD713" s="1">
        <f>MAX($I713)</f>
        <v>0</v>
      </c>
      <c r="BE713" s="1">
        <f>MAX($J713)</f>
        <v>0</v>
      </c>
      <c r="BF713" s="1">
        <f>MAX($K713)</f>
        <v>0</v>
      </c>
      <c r="BG713" s="1">
        <f>MAX($M713)</f>
        <v>0</v>
      </c>
      <c r="BH713" s="1">
        <f>MAX($N713)</f>
        <v>0</v>
      </c>
      <c r="BI713" s="1">
        <f>MAX($P713)</f>
        <v>0</v>
      </c>
      <c r="BJ713" s="1">
        <f>MAX($Q713)</f>
        <v>0</v>
      </c>
      <c r="BK713" s="1">
        <f>MAX($R713)</f>
        <v>0</v>
      </c>
    </row>
    <row r="714" spans="1:63">
      <c r="A714" s="1" t="s">
        <v>228</v>
      </c>
      <c r="B714" s="1">
        <v>0</v>
      </c>
      <c r="C714" s="1">
        <v>0</v>
      </c>
      <c r="D714" s="1">
        <v>0</v>
      </c>
      <c r="E714" s="1">
        <v>0</v>
      </c>
      <c r="F714" s="1">
        <v>0</v>
      </c>
      <c r="G714" s="1">
        <v>0</v>
      </c>
      <c r="H714" s="1">
        <v>0</v>
      </c>
      <c r="I714" s="1">
        <v>0.02</v>
      </c>
      <c r="J714" s="1">
        <v>3000</v>
      </c>
      <c r="K714" s="1">
        <v>0</v>
      </c>
      <c r="L714" s="1" t="s">
        <v>503</v>
      </c>
      <c r="M714" s="1">
        <v>0</v>
      </c>
      <c r="N714" s="1">
        <v>0</v>
      </c>
      <c r="O714" s="1" t="s">
        <v>507</v>
      </c>
      <c r="P714" s="1">
        <v>1500</v>
      </c>
      <c r="Q714" s="1">
        <v>1</v>
      </c>
      <c r="R714" s="1">
        <v>0</v>
      </c>
      <c r="S714" s="1">
        <f>MIN($B714)</f>
        <v>0</v>
      </c>
      <c r="T714" s="1">
        <f>MIN($C714)</f>
        <v>0</v>
      </c>
      <c r="U714" s="1">
        <f>MIN($D714)</f>
        <v>0</v>
      </c>
      <c r="V714" s="1">
        <f>MIN($E714)</f>
        <v>0</v>
      </c>
      <c r="W714" s="1">
        <f>MIN($F714)</f>
        <v>0</v>
      </c>
      <c r="X714" s="1">
        <f>MIN($G714)</f>
        <v>0</v>
      </c>
      <c r="Y714" s="1">
        <f>MIN($H714)</f>
        <v>0</v>
      </c>
      <c r="Z714" s="1">
        <f>MIN($I714)</f>
        <v>0</v>
      </c>
      <c r="AA714" s="1">
        <f>MIN($J714)</f>
        <v>0</v>
      </c>
      <c r="AB714" s="1">
        <f>MIN($K714)</f>
        <v>0</v>
      </c>
      <c r="AC714" s="1">
        <f>MIN($M714)</f>
        <v>0</v>
      </c>
      <c r="AD714" s="1">
        <f>MIN($N714)</f>
        <v>0</v>
      </c>
      <c r="AE714" s="1">
        <f>MIN($P714)</f>
        <v>0</v>
      </c>
      <c r="AF714" s="1">
        <f>MIN($Q714)</f>
        <v>0</v>
      </c>
      <c r="AG714" s="1">
        <f>MIN($R714)</f>
        <v>0</v>
      </c>
      <c r="AH714" s="1">
        <f>MEDIAN($B714)</f>
        <v>0</v>
      </c>
      <c r="AI714" s="1">
        <f>MEDIAN($C714)</f>
        <v>0</v>
      </c>
      <c r="AJ714" s="1">
        <f>MEDIAN($D714)</f>
        <v>0</v>
      </c>
      <c r="AK714" s="1">
        <f>MEDIAN($E714)</f>
        <v>0</v>
      </c>
      <c r="AL714" s="1">
        <f>MEDIAN($F714)</f>
        <v>0</v>
      </c>
      <c r="AM714" s="1">
        <f>MEDIAN($G714)</f>
        <v>0</v>
      </c>
      <c r="AN714" s="1">
        <f>MEDIAN($H714)</f>
        <v>0</v>
      </c>
      <c r="AO714" s="1">
        <f>MEDIAN($I714)</f>
        <v>0</v>
      </c>
      <c r="AP714" s="1">
        <f>MEDIAN($J714)</f>
        <v>0</v>
      </c>
      <c r="AQ714" s="1">
        <f>MEDIAN($K714)</f>
        <v>0</v>
      </c>
      <c r="AR714" s="1">
        <f>MEDIAN($M714)</f>
        <v>0</v>
      </c>
      <c r="AS714" s="1">
        <f>MEDIAN($N714)</f>
        <v>0</v>
      </c>
      <c r="AT714" s="1">
        <f>MEDIAN($P714)</f>
        <v>0</v>
      </c>
      <c r="AU714" s="1">
        <f>MEDIAN($Q714)</f>
        <v>0</v>
      </c>
      <c r="AV714" s="1">
        <f>MEDIAN($R714)</f>
        <v>0</v>
      </c>
      <c r="AW714" s="1">
        <f>MAX($B714)</f>
        <v>0</v>
      </c>
      <c r="AX714" s="1">
        <f>MAX($C714)</f>
        <v>0</v>
      </c>
      <c r="AY714" s="1">
        <f>MAX($D714)</f>
        <v>0</v>
      </c>
      <c r="AZ714" s="1">
        <f>MAX($E714)</f>
        <v>0</v>
      </c>
      <c r="BA714" s="1">
        <f>MAX($F714)</f>
        <v>0</v>
      </c>
      <c r="BB714" s="1">
        <f>MAX($G714)</f>
        <v>0</v>
      </c>
      <c r="BC714" s="1">
        <f>MAX($H714)</f>
        <v>0</v>
      </c>
      <c r="BD714" s="1">
        <f>MAX($I714)</f>
        <v>0</v>
      </c>
      <c r="BE714" s="1">
        <f>MAX($J714)</f>
        <v>0</v>
      </c>
      <c r="BF714" s="1">
        <f>MAX($K714)</f>
        <v>0</v>
      </c>
      <c r="BG714" s="1">
        <f>MAX($M714)</f>
        <v>0</v>
      </c>
      <c r="BH714" s="1">
        <f>MAX($N714)</f>
        <v>0</v>
      </c>
      <c r="BI714" s="1">
        <f>MAX($P714)</f>
        <v>0</v>
      </c>
      <c r="BJ714" s="1">
        <f>MAX($Q714)</f>
        <v>0</v>
      </c>
      <c r="BK714" s="1">
        <f>MAX($R714)</f>
        <v>0</v>
      </c>
    </row>
    <row r="715" spans="1:63">
      <c r="A715" s="1" t="s">
        <v>229</v>
      </c>
      <c r="B715" s="1">
        <v>0</v>
      </c>
      <c r="C715" s="1">
        <v>0</v>
      </c>
      <c r="D715" s="1">
        <v>0</v>
      </c>
      <c r="E715" s="1">
        <v>0</v>
      </c>
      <c r="F715" s="1">
        <v>0</v>
      </c>
      <c r="G715" s="1">
        <v>0</v>
      </c>
      <c r="H715" s="1">
        <v>0</v>
      </c>
      <c r="I715" s="1">
        <v>0.022</v>
      </c>
      <c r="J715" s="1">
        <v>3000</v>
      </c>
      <c r="K715" s="1">
        <v>0</v>
      </c>
      <c r="L715" s="1" t="s">
        <v>503</v>
      </c>
      <c r="M715" s="1">
        <v>0</v>
      </c>
      <c r="N715" s="1">
        <v>0</v>
      </c>
      <c r="O715" s="1" t="s">
        <v>507</v>
      </c>
      <c r="P715" s="1">
        <v>1500</v>
      </c>
      <c r="Q715" s="1">
        <v>1</v>
      </c>
      <c r="R715" s="1">
        <v>0</v>
      </c>
      <c r="S715" s="1">
        <f>MIN($B715)</f>
        <v>0</v>
      </c>
      <c r="T715" s="1">
        <f>MIN($C715)</f>
        <v>0</v>
      </c>
      <c r="U715" s="1">
        <f>MIN($D715)</f>
        <v>0</v>
      </c>
      <c r="V715" s="1">
        <f>MIN($E715)</f>
        <v>0</v>
      </c>
      <c r="W715" s="1">
        <f>MIN($F715)</f>
        <v>0</v>
      </c>
      <c r="X715" s="1">
        <f>MIN($G715)</f>
        <v>0</v>
      </c>
      <c r="Y715" s="1">
        <f>MIN($H715)</f>
        <v>0</v>
      </c>
      <c r="Z715" s="1">
        <f>MIN($I715)</f>
        <v>0</v>
      </c>
      <c r="AA715" s="1">
        <f>MIN($J715)</f>
        <v>0</v>
      </c>
      <c r="AB715" s="1">
        <f>MIN($K715)</f>
        <v>0</v>
      </c>
      <c r="AC715" s="1">
        <f>MIN($M715)</f>
        <v>0</v>
      </c>
      <c r="AD715" s="1">
        <f>MIN($N715)</f>
        <v>0</v>
      </c>
      <c r="AE715" s="1">
        <f>MIN($P715)</f>
        <v>0</v>
      </c>
      <c r="AF715" s="1">
        <f>MIN($Q715)</f>
        <v>0</v>
      </c>
      <c r="AG715" s="1">
        <f>MIN($R715)</f>
        <v>0</v>
      </c>
      <c r="AH715" s="1">
        <f>MEDIAN($B715)</f>
        <v>0</v>
      </c>
      <c r="AI715" s="1">
        <f>MEDIAN($C715)</f>
        <v>0</v>
      </c>
      <c r="AJ715" s="1">
        <f>MEDIAN($D715)</f>
        <v>0</v>
      </c>
      <c r="AK715" s="1">
        <f>MEDIAN($E715)</f>
        <v>0</v>
      </c>
      <c r="AL715" s="1">
        <f>MEDIAN($F715)</f>
        <v>0</v>
      </c>
      <c r="AM715" s="1">
        <f>MEDIAN($G715)</f>
        <v>0</v>
      </c>
      <c r="AN715" s="1">
        <f>MEDIAN($H715)</f>
        <v>0</v>
      </c>
      <c r="AO715" s="1">
        <f>MEDIAN($I715)</f>
        <v>0</v>
      </c>
      <c r="AP715" s="1">
        <f>MEDIAN($J715)</f>
        <v>0</v>
      </c>
      <c r="AQ715" s="1">
        <f>MEDIAN($K715)</f>
        <v>0</v>
      </c>
      <c r="AR715" s="1">
        <f>MEDIAN($M715)</f>
        <v>0</v>
      </c>
      <c r="AS715" s="1">
        <f>MEDIAN($N715)</f>
        <v>0</v>
      </c>
      <c r="AT715" s="1">
        <f>MEDIAN($P715)</f>
        <v>0</v>
      </c>
      <c r="AU715" s="1">
        <f>MEDIAN($Q715)</f>
        <v>0</v>
      </c>
      <c r="AV715" s="1">
        <f>MEDIAN($R715)</f>
        <v>0</v>
      </c>
      <c r="AW715" s="1">
        <f>MAX($B715)</f>
        <v>0</v>
      </c>
      <c r="AX715" s="1">
        <f>MAX($C715)</f>
        <v>0</v>
      </c>
      <c r="AY715" s="1">
        <f>MAX($D715)</f>
        <v>0</v>
      </c>
      <c r="AZ715" s="1">
        <f>MAX($E715)</f>
        <v>0</v>
      </c>
      <c r="BA715" s="1">
        <f>MAX($F715)</f>
        <v>0</v>
      </c>
      <c r="BB715" s="1">
        <f>MAX($G715)</f>
        <v>0</v>
      </c>
      <c r="BC715" s="1">
        <f>MAX($H715)</f>
        <v>0</v>
      </c>
      <c r="BD715" s="1">
        <f>MAX($I715)</f>
        <v>0</v>
      </c>
      <c r="BE715" s="1">
        <f>MAX($J715)</f>
        <v>0</v>
      </c>
      <c r="BF715" s="1">
        <f>MAX($K715)</f>
        <v>0</v>
      </c>
      <c r="BG715" s="1">
        <f>MAX($M715)</f>
        <v>0</v>
      </c>
      <c r="BH715" s="1">
        <f>MAX($N715)</f>
        <v>0</v>
      </c>
      <c r="BI715" s="1">
        <f>MAX($P715)</f>
        <v>0</v>
      </c>
      <c r="BJ715" s="1">
        <f>MAX($Q715)</f>
        <v>0</v>
      </c>
      <c r="BK715" s="1">
        <f>MAX($R715)</f>
        <v>0</v>
      </c>
    </row>
    <row r="716" spans="1:63">
      <c r="A716" s="1" t="s">
        <v>230</v>
      </c>
      <c r="B716" s="1">
        <v>0</v>
      </c>
      <c r="C716" s="1">
        <v>0</v>
      </c>
      <c r="D716" s="1">
        <v>0</v>
      </c>
      <c r="E716" s="1">
        <v>0</v>
      </c>
      <c r="F716" s="1">
        <v>0</v>
      </c>
      <c r="G716" s="1">
        <v>0</v>
      </c>
      <c r="H716" s="1">
        <v>0</v>
      </c>
      <c r="I716" s="1">
        <v>0.02</v>
      </c>
      <c r="J716" s="1">
        <v>3000</v>
      </c>
      <c r="K716" s="1">
        <v>0</v>
      </c>
      <c r="L716" s="1" t="s">
        <v>503</v>
      </c>
      <c r="M716" s="1">
        <v>0</v>
      </c>
      <c r="N716" s="1">
        <v>0</v>
      </c>
      <c r="O716" s="1" t="s">
        <v>507</v>
      </c>
      <c r="P716" s="1">
        <v>1500</v>
      </c>
      <c r="Q716" s="1">
        <v>1</v>
      </c>
      <c r="R716" s="1">
        <v>0</v>
      </c>
      <c r="S716" s="1">
        <f>MIN($B716)</f>
        <v>0</v>
      </c>
      <c r="T716" s="1">
        <f>MIN($C716)</f>
        <v>0</v>
      </c>
      <c r="U716" s="1">
        <f>MIN($D716)</f>
        <v>0</v>
      </c>
      <c r="V716" s="1">
        <f>MIN($E716)</f>
        <v>0</v>
      </c>
      <c r="W716" s="1">
        <f>MIN($F716)</f>
        <v>0</v>
      </c>
      <c r="X716" s="1">
        <f>MIN($G716)</f>
        <v>0</v>
      </c>
      <c r="Y716" s="1">
        <f>MIN($H716)</f>
        <v>0</v>
      </c>
      <c r="Z716" s="1">
        <f>MIN($I716)</f>
        <v>0</v>
      </c>
      <c r="AA716" s="1">
        <f>MIN($J716)</f>
        <v>0</v>
      </c>
      <c r="AB716" s="1">
        <f>MIN($K716)</f>
        <v>0</v>
      </c>
      <c r="AC716" s="1">
        <f>MIN($M716)</f>
        <v>0</v>
      </c>
      <c r="AD716" s="1">
        <f>MIN($N716)</f>
        <v>0</v>
      </c>
      <c r="AE716" s="1">
        <f>MIN($P716)</f>
        <v>0</v>
      </c>
      <c r="AF716" s="1">
        <f>MIN($Q716)</f>
        <v>0</v>
      </c>
      <c r="AG716" s="1">
        <f>MIN($R716)</f>
        <v>0</v>
      </c>
      <c r="AH716" s="1">
        <f>MEDIAN($B716)</f>
        <v>0</v>
      </c>
      <c r="AI716" s="1">
        <f>MEDIAN($C716)</f>
        <v>0</v>
      </c>
      <c r="AJ716" s="1">
        <f>MEDIAN($D716)</f>
        <v>0</v>
      </c>
      <c r="AK716" s="1">
        <f>MEDIAN($E716)</f>
        <v>0</v>
      </c>
      <c r="AL716" s="1">
        <f>MEDIAN($F716)</f>
        <v>0</v>
      </c>
      <c r="AM716" s="1">
        <f>MEDIAN($G716)</f>
        <v>0</v>
      </c>
      <c r="AN716" s="1">
        <f>MEDIAN($H716)</f>
        <v>0</v>
      </c>
      <c r="AO716" s="1">
        <f>MEDIAN($I716)</f>
        <v>0</v>
      </c>
      <c r="AP716" s="1">
        <f>MEDIAN($J716)</f>
        <v>0</v>
      </c>
      <c r="AQ716" s="1">
        <f>MEDIAN($K716)</f>
        <v>0</v>
      </c>
      <c r="AR716" s="1">
        <f>MEDIAN($M716)</f>
        <v>0</v>
      </c>
      <c r="AS716" s="1">
        <f>MEDIAN($N716)</f>
        <v>0</v>
      </c>
      <c r="AT716" s="1">
        <f>MEDIAN($P716)</f>
        <v>0</v>
      </c>
      <c r="AU716" s="1">
        <f>MEDIAN($Q716)</f>
        <v>0</v>
      </c>
      <c r="AV716" s="1">
        <f>MEDIAN($R716)</f>
        <v>0</v>
      </c>
      <c r="AW716" s="1">
        <f>MAX($B716)</f>
        <v>0</v>
      </c>
      <c r="AX716" s="1">
        <f>MAX($C716)</f>
        <v>0</v>
      </c>
      <c r="AY716" s="1">
        <f>MAX($D716)</f>
        <v>0</v>
      </c>
      <c r="AZ716" s="1">
        <f>MAX($E716)</f>
        <v>0</v>
      </c>
      <c r="BA716" s="1">
        <f>MAX($F716)</f>
        <v>0</v>
      </c>
      <c r="BB716" s="1">
        <f>MAX($G716)</f>
        <v>0</v>
      </c>
      <c r="BC716" s="1">
        <f>MAX($H716)</f>
        <v>0</v>
      </c>
      <c r="BD716" s="1">
        <f>MAX($I716)</f>
        <v>0</v>
      </c>
      <c r="BE716" s="1">
        <f>MAX($J716)</f>
        <v>0</v>
      </c>
      <c r="BF716" s="1">
        <f>MAX($K716)</f>
        <v>0</v>
      </c>
      <c r="BG716" s="1">
        <f>MAX($M716)</f>
        <v>0</v>
      </c>
      <c r="BH716" s="1">
        <f>MAX($N716)</f>
        <v>0</v>
      </c>
      <c r="BI716" s="1">
        <f>MAX($P716)</f>
        <v>0</v>
      </c>
      <c r="BJ716" s="1">
        <f>MAX($Q716)</f>
        <v>0</v>
      </c>
      <c r="BK716" s="1">
        <f>MAX($R716)</f>
        <v>0</v>
      </c>
    </row>
    <row r="717" spans="1:63">
      <c r="A717" s="1" t="s">
        <v>231</v>
      </c>
      <c r="B717" s="1">
        <v>0</v>
      </c>
      <c r="C717" s="1">
        <v>0</v>
      </c>
      <c r="D717" s="1">
        <v>0</v>
      </c>
      <c r="E717" s="1">
        <v>0</v>
      </c>
      <c r="F717" s="1">
        <v>0</v>
      </c>
      <c r="G717" s="1">
        <v>0</v>
      </c>
      <c r="H717" s="1">
        <v>0</v>
      </c>
      <c r="I717" s="1">
        <v>0.047</v>
      </c>
      <c r="J717" s="1">
        <v>3000</v>
      </c>
      <c r="K717" s="1">
        <v>0</v>
      </c>
      <c r="L717" s="1" t="s">
        <v>503</v>
      </c>
      <c r="M717" s="1">
        <v>0</v>
      </c>
      <c r="N717" s="1">
        <v>0</v>
      </c>
      <c r="O717" s="1" t="s">
        <v>507</v>
      </c>
      <c r="P717" s="1">
        <v>1500</v>
      </c>
      <c r="Q717" s="1">
        <v>1</v>
      </c>
      <c r="R717" s="1">
        <v>0</v>
      </c>
      <c r="S717" s="1">
        <f>MIN($B717)</f>
        <v>0</v>
      </c>
      <c r="T717" s="1">
        <f>MIN($C717)</f>
        <v>0</v>
      </c>
      <c r="U717" s="1">
        <f>MIN($D717)</f>
        <v>0</v>
      </c>
      <c r="V717" s="1">
        <f>MIN($E717)</f>
        <v>0</v>
      </c>
      <c r="W717" s="1">
        <f>MIN($F717)</f>
        <v>0</v>
      </c>
      <c r="X717" s="1">
        <f>MIN($G717)</f>
        <v>0</v>
      </c>
      <c r="Y717" s="1">
        <f>MIN($H717)</f>
        <v>0</v>
      </c>
      <c r="Z717" s="1">
        <f>MIN($I717)</f>
        <v>0</v>
      </c>
      <c r="AA717" s="1">
        <f>MIN($J717)</f>
        <v>0</v>
      </c>
      <c r="AB717" s="1">
        <f>MIN($K717)</f>
        <v>0</v>
      </c>
      <c r="AC717" s="1">
        <f>MIN($M717)</f>
        <v>0</v>
      </c>
      <c r="AD717" s="1">
        <f>MIN($N717)</f>
        <v>0</v>
      </c>
      <c r="AE717" s="1">
        <f>MIN($P717)</f>
        <v>0</v>
      </c>
      <c r="AF717" s="1">
        <f>MIN($Q717)</f>
        <v>0</v>
      </c>
      <c r="AG717" s="1">
        <f>MIN($R717)</f>
        <v>0</v>
      </c>
      <c r="AH717" s="1">
        <f>MEDIAN($B717)</f>
        <v>0</v>
      </c>
      <c r="AI717" s="1">
        <f>MEDIAN($C717)</f>
        <v>0</v>
      </c>
      <c r="AJ717" s="1">
        <f>MEDIAN($D717)</f>
        <v>0</v>
      </c>
      <c r="AK717" s="1">
        <f>MEDIAN($E717)</f>
        <v>0</v>
      </c>
      <c r="AL717" s="1">
        <f>MEDIAN($F717)</f>
        <v>0</v>
      </c>
      <c r="AM717" s="1">
        <f>MEDIAN($G717)</f>
        <v>0</v>
      </c>
      <c r="AN717" s="1">
        <f>MEDIAN($H717)</f>
        <v>0</v>
      </c>
      <c r="AO717" s="1">
        <f>MEDIAN($I717)</f>
        <v>0</v>
      </c>
      <c r="AP717" s="1">
        <f>MEDIAN($J717)</f>
        <v>0</v>
      </c>
      <c r="AQ717" s="1">
        <f>MEDIAN($K717)</f>
        <v>0</v>
      </c>
      <c r="AR717" s="1">
        <f>MEDIAN($M717)</f>
        <v>0</v>
      </c>
      <c r="AS717" s="1">
        <f>MEDIAN($N717)</f>
        <v>0</v>
      </c>
      <c r="AT717" s="1">
        <f>MEDIAN($P717)</f>
        <v>0</v>
      </c>
      <c r="AU717" s="1">
        <f>MEDIAN($Q717)</f>
        <v>0</v>
      </c>
      <c r="AV717" s="1">
        <f>MEDIAN($R717)</f>
        <v>0</v>
      </c>
      <c r="AW717" s="1">
        <f>MAX($B717)</f>
        <v>0</v>
      </c>
      <c r="AX717" s="1">
        <f>MAX($C717)</f>
        <v>0</v>
      </c>
      <c r="AY717" s="1">
        <f>MAX($D717)</f>
        <v>0</v>
      </c>
      <c r="AZ717" s="1">
        <f>MAX($E717)</f>
        <v>0</v>
      </c>
      <c r="BA717" s="1">
        <f>MAX($F717)</f>
        <v>0</v>
      </c>
      <c r="BB717" s="1">
        <f>MAX($G717)</f>
        <v>0</v>
      </c>
      <c r="BC717" s="1">
        <f>MAX($H717)</f>
        <v>0</v>
      </c>
      <c r="BD717" s="1">
        <f>MAX($I717)</f>
        <v>0</v>
      </c>
      <c r="BE717" s="1">
        <f>MAX($J717)</f>
        <v>0</v>
      </c>
      <c r="BF717" s="1">
        <f>MAX($K717)</f>
        <v>0</v>
      </c>
      <c r="BG717" s="1">
        <f>MAX($M717)</f>
        <v>0</v>
      </c>
      <c r="BH717" s="1">
        <f>MAX($N717)</f>
        <v>0</v>
      </c>
      <c r="BI717" s="1">
        <f>MAX($P717)</f>
        <v>0</v>
      </c>
      <c r="BJ717" s="1">
        <f>MAX($Q717)</f>
        <v>0</v>
      </c>
      <c r="BK717" s="1">
        <f>MAX($R717)</f>
        <v>0</v>
      </c>
    </row>
    <row r="718" spans="1:63">
      <c r="A718" s="1" t="s">
        <v>232</v>
      </c>
      <c r="B718" s="1">
        <v>0</v>
      </c>
      <c r="C718" s="1">
        <v>0</v>
      </c>
      <c r="D718" s="1">
        <v>0</v>
      </c>
      <c r="E718" s="1">
        <v>0</v>
      </c>
      <c r="F718" s="1">
        <v>0</v>
      </c>
      <c r="G718" s="1">
        <v>0</v>
      </c>
      <c r="H718" s="1">
        <v>0</v>
      </c>
      <c r="I718" s="1">
        <v>0.019</v>
      </c>
      <c r="J718" s="1">
        <v>3000</v>
      </c>
      <c r="K718" s="1">
        <v>0</v>
      </c>
      <c r="L718" s="1" t="s">
        <v>503</v>
      </c>
      <c r="M718" s="1">
        <v>0</v>
      </c>
      <c r="N718" s="1">
        <v>0</v>
      </c>
      <c r="O718" s="1" t="s">
        <v>507</v>
      </c>
      <c r="P718" s="1">
        <v>1500</v>
      </c>
      <c r="Q718" s="1">
        <v>1</v>
      </c>
      <c r="R718" s="1">
        <v>0</v>
      </c>
      <c r="S718" s="1">
        <f>MIN($B718)</f>
        <v>0</v>
      </c>
      <c r="T718" s="1">
        <f>MIN($C718)</f>
        <v>0</v>
      </c>
      <c r="U718" s="1">
        <f>MIN($D718)</f>
        <v>0</v>
      </c>
      <c r="V718" s="1">
        <f>MIN($E718)</f>
        <v>0</v>
      </c>
      <c r="W718" s="1">
        <f>MIN($F718)</f>
        <v>0</v>
      </c>
      <c r="X718" s="1">
        <f>MIN($G718)</f>
        <v>0</v>
      </c>
      <c r="Y718" s="1">
        <f>MIN($H718)</f>
        <v>0</v>
      </c>
      <c r="Z718" s="1">
        <f>MIN($I718)</f>
        <v>0</v>
      </c>
      <c r="AA718" s="1">
        <f>MIN($J718)</f>
        <v>0</v>
      </c>
      <c r="AB718" s="1">
        <f>MIN($K718)</f>
        <v>0</v>
      </c>
      <c r="AC718" s="1">
        <f>MIN($M718)</f>
        <v>0</v>
      </c>
      <c r="AD718" s="1">
        <f>MIN($N718)</f>
        <v>0</v>
      </c>
      <c r="AE718" s="1">
        <f>MIN($P718)</f>
        <v>0</v>
      </c>
      <c r="AF718" s="1">
        <f>MIN($Q718)</f>
        <v>0</v>
      </c>
      <c r="AG718" s="1">
        <f>MIN($R718)</f>
        <v>0</v>
      </c>
      <c r="AH718" s="1">
        <f>MEDIAN($B718)</f>
        <v>0</v>
      </c>
      <c r="AI718" s="1">
        <f>MEDIAN($C718)</f>
        <v>0</v>
      </c>
      <c r="AJ718" s="1">
        <f>MEDIAN($D718)</f>
        <v>0</v>
      </c>
      <c r="AK718" s="1">
        <f>MEDIAN($E718)</f>
        <v>0</v>
      </c>
      <c r="AL718" s="1">
        <f>MEDIAN($F718)</f>
        <v>0</v>
      </c>
      <c r="AM718" s="1">
        <f>MEDIAN($G718)</f>
        <v>0</v>
      </c>
      <c r="AN718" s="1">
        <f>MEDIAN($H718)</f>
        <v>0</v>
      </c>
      <c r="AO718" s="1">
        <f>MEDIAN($I718)</f>
        <v>0</v>
      </c>
      <c r="AP718" s="1">
        <f>MEDIAN($J718)</f>
        <v>0</v>
      </c>
      <c r="AQ718" s="1">
        <f>MEDIAN($K718)</f>
        <v>0</v>
      </c>
      <c r="AR718" s="1">
        <f>MEDIAN($M718)</f>
        <v>0</v>
      </c>
      <c r="AS718" s="1">
        <f>MEDIAN($N718)</f>
        <v>0</v>
      </c>
      <c r="AT718" s="1">
        <f>MEDIAN($P718)</f>
        <v>0</v>
      </c>
      <c r="AU718" s="1">
        <f>MEDIAN($Q718)</f>
        <v>0</v>
      </c>
      <c r="AV718" s="1">
        <f>MEDIAN($R718)</f>
        <v>0</v>
      </c>
      <c r="AW718" s="1">
        <f>MAX($B718)</f>
        <v>0</v>
      </c>
      <c r="AX718" s="1">
        <f>MAX($C718)</f>
        <v>0</v>
      </c>
      <c r="AY718" s="1">
        <f>MAX($D718)</f>
        <v>0</v>
      </c>
      <c r="AZ718" s="1">
        <f>MAX($E718)</f>
        <v>0</v>
      </c>
      <c r="BA718" s="1">
        <f>MAX($F718)</f>
        <v>0</v>
      </c>
      <c r="BB718" s="1">
        <f>MAX($G718)</f>
        <v>0</v>
      </c>
      <c r="BC718" s="1">
        <f>MAX($H718)</f>
        <v>0</v>
      </c>
      <c r="BD718" s="1">
        <f>MAX($I718)</f>
        <v>0</v>
      </c>
      <c r="BE718" s="1">
        <f>MAX($J718)</f>
        <v>0</v>
      </c>
      <c r="BF718" s="1">
        <f>MAX($K718)</f>
        <v>0</v>
      </c>
      <c r="BG718" s="1">
        <f>MAX($M718)</f>
        <v>0</v>
      </c>
      <c r="BH718" s="1">
        <f>MAX($N718)</f>
        <v>0</v>
      </c>
      <c r="BI718" s="1">
        <f>MAX($P718)</f>
        <v>0</v>
      </c>
      <c r="BJ718" s="1">
        <f>MAX($Q718)</f>
        <v>0</v>
      </c>
      <c r="BK718" s="1">
        <f>MAX($R718)</f>
        <v>0</v>
      </c>
    </row>
    <row r="719" spans="1:63">
      <c r="A719" s="1" t="s">
        <v>233</v>
      </c>
      <c r="B719" s="1">
        <v>0</v>
      </c>
      <c r="C719" s="1">
        <v>0</v>
      </c>
      <c r="D719" s="1">
        <v>0</v>
      </c>
      <c r="E719" s="1">
        <v>0</v>
      </c>
      <c r="F719" s="1">
        <v>0</v>
      </c>
      <c r="G719" s="1">
        <v>0</v>
      </c>
      <c r="H719" s="1">
        <v>0</v>
      </c>
      <c r="I719" s="1">
        <v>0.019</v>
      </c>
      <c r="J719" s="1">
        <v>3000</v>
      </c>
      <c r="K719" s="1">
        <v>0</v>
      </c>
      <c r="L719" s="1" t="s">
        <v>503</v>
      </c>
      <c r="M719" s="1">
        <v>0</v>
      </c>
      <c r="N719" s="1">
        <v>0</v>
      </c>
      <c r="O719" s="1" t="s">
        <v>507</v>
      </c>
      <c r="P719" s="1">
        <v>1500</v>
      </c>
      <c r="Q719" s="1">
        <v>1</v>
      </c>
      <c r="R719" s="1">
        <v>0</v>
      </c>
      <c r="S719" s="1">
        <f>MIN($B719)</f>
        <v>0</v>
      </c>
      <c r="T719" s="1">
        <f>MIN($C719)</f>
        <v>0</v>
      </c>
      <c r="U719" s="1">
        <f>MIN($D719)</f>
        <v>0</v>
      </c>
      <c r="V719" s="1">
        <f>MIN($E719)</f>
        <v>0</v>
      </c>
      <c r="W719" s="1">
        <f>MIN($F719)</f>
        <v>0</v>
      </c>
      <c r="X719" s="1">
        <f>MIN($G719)</f>
        <v>0</v>
      </c>
      <c r="Y719" s="1">
        <f>MIN($H719)</f>
        <v>0</v>
      </c>
      <c r="Z719" s="1">
        <f>MIN($I719)</f>
        <v>0</v>
      </c>
      <c r="AA719" s="1">
        <f>MIN($J719)</f>
        <v>0</v>
      </c>
      <c r="AB719" s="1">
        <f>MIN($K719)</f>
        <v>0</v>
      </c>
      <c r="AC719" s="1">
        <f>MIN($M719)</f>
        <v>0</v>
      </c>
      <c r="AD719" s="1">
        <f>MIN($N719)</f>
        <v>0</v>
      </c>
      <c r="AE719" s="1">
        <f>MIN($P719)</f>
        <v>0</v>
      </c>
      <c r="AF719" s="1">
        <f>MIN($Q719)</f>
        <v>0</v>
      </c>
      <c r="AG719" s="1">
        <f>MIN($R719)</f>
        <v>0</v>
      </c>
      <c r="AH719" s="1">
        <f>MEDIAN($B719)</f>
        <v>0</v>
      </c>
      <c r="AI719" s="1">
        <f>MEDIAN($C719)</f>
        <v>0</v>
      </c>
      <c r="AJ719" s="1">
        <f>MEDIAN($D719)</f>
        <v>0</v>
      </c>
      <c r="AK719" s="1">
        <f>MEDIAN($E719)</f>
        <v>0</v>
      </c>
      <c r="AL719" s="1">
        <f>MEDIAN($F719)</f>
        <v>0</v>
      </c>
      <c r="AM719" s="1">
        <f>MEDIAN($G719)</f>
        <v>0</v>
      </c>
      <c r="AN719" s="1">
        <f>MEDIAN($H719)</f>
        <v>0</v>
      </c>
      <c r="AO719" s="1">
        <f>MEDIAN($I719)</f>
        <v>0</v>
      </c>
      <c r="AP719" s="1">
        <f>MEDIAN($J719)</f>
        <v>0</v>
      </c>
      <c r="AQ719" s="1">
        <f>MEDIAN($K719)</f>
        <v>0</v>
      </c>
      <c r="AR719" s="1">
        <f>MEDIAN($M719)</f>
        <v>0</v>
      </c>
      <c r="AS719" s="1">
        <f>MEDIAN($N719)</f>
        <v>0</v>
      </c>
      <c r="AT719" s="1">
        <f>MEDIAN($P719)</f>
        <v>0</v>
      </c>
      <c r="AU719" s="1">
        <f>MEDIAN($Q719)</f>
        <v>0</v>
      </c>
      <c r="AV719" s="1">
        <f>MEDIAN($R719)</f>
        <v>0</v>
      </c>
      <c r="AW719" s="1">
        <f>MAX($B719)</f>
        <v>0</v>
      </c>
      <c r="AX719" s="1">
        <f>MAX($C719)</f>
        <v>0</v>
      </c>
      <c r="AY719" s="1">
        <f>MAX($D719)</f>
        <v>0</v>
      </c>
      <c r="AZ719" s="1">
        <f>MAX($E719)</f>
        <v>0</v>
      </c>
      <c r="BA719" s="1">
        <f>MAX($F719)</f>
        <v>0</v>
      </c>
      <c r="BB719" s="1">
        <f>MAX($G719)</f>
        <v>0</v>
      </c>
      <c r="BC719" s="1">
        <f>MAX($H719)</f>
        <v>0</v>
      </c>
      <c r="BD719" s="1">
        <f>MAX($I719)</f>
        <v>0</v>
      </c>
      <c r="BE719" s="1">
        <f>MAX($J719)</f>
        <v>0</v>
      </c>
      <c r="BF719" s="1">
        <f>MAX($K719)</f>
        <v>0</v>
      </c>
      <c r="BG719" s="1">
        <f>MAX($M719)</f>
        <v>0</v>
      </c>
      <c r="BH719" s="1">
        <f>MAX($N719)</f>
        <v>0</v>
      </c>
      <c r="BI719" s="1">
        <f>MAX($P719)</f>
        <v>0</v>
      </c>
      <c r="BJ719" s="1">
        <f>MAX($Q719)</f>
        <v>0</v>
      </c>
      <c r="BK719" s="1">
        <f>MAX($R719)</f>
        <v>0</v>
      </c>
    </row>
    <row r="720" spans="1:63">
      <c r="A720" s="1" t="s">
        <v>234</v>
      </c>
      <c r="B720" s="1">
        <v>0</v>
      </c>
      <c r="C720" s="1">
        <v>0</v>
      </c>
      <c r="D720" s="1">
        <v>0</v>
      </c>
      <c r="E720" s="1">
        <v>0</v>
      </c>
      <c r="F720" s="1">
        <v>0</v>
      </c>
      <c r="G720" s="1">
        <v>0</v>
      </c>
      <c r="H720" s="1">
        <v>0</v>
      </c>
      <c r="I720" s="1">
        <v>0.022</v>
      </c>
      <c r="J720" s="1">
        <v>3000</v>
      </c>
      <c r="K720" s="1">
        <v>0</v>
      </c>
      <c r="L720" s="1" t="s">
        <v>503</v>
      </c>
      <c r="M720" s="1">
        <v>0</v>
      </c>
      <c r="N720" s="1">
        <v>0</v>
      </c>
      <c r="O720" s="1" t="s">
        <v>507</v>
      </c>
      <c r="P720" s="1">
        <v>1500</v>
      </c>
      <c r="Q720" s="1">
        <v>1</v>
      </c>
      <c r="R720" s="1">
        <v>0</v>
      </c>
      <c r="S720" s="1">
        <f>MIN($B720)</f>
        <v>0</v>
      </c>
      <c r="T720" s="1">
        <f>MIN($C720)</f>
        <v>0</v>
      </c>
      <c r="U720" s="1">
        <f>MIN($D720)</f>
        <v>0</v>
      </c>
      <c r="V720" s="1">
        <f>MIN($E720)</f>
        <v>0</v>
      </c>
      <c r="W720" s="1">
        <f>MIN($F720)</f>
        <v>0</v>
      </c>
      <c r="X720" s="1">
        <f>MIN($G720)</f>
        <v>0</v>
      </c>
      <c r="Y720" s="1">
        <f>MIN($H720)</f>
        <v>0</v>
      </c>
      <c r="Z720" s="1">
        <f>MIN($I720)</f>
        <v>0</v>
      </c>
      <c r="AA720" s="1">
        <f>MIN($J720)</f>
        <v>0</v>
      </c>
      <c r="AB720" s="1">
        <f>MIN($K720)</f>
        <v>0</v>
      </c>
      <c r="AC720" s="1">
        <f>MIN($M720)</f>
        <v>0</v>
      </c>
      <c r="AD720" s="1">
        <f>MIN($N720)</f>
        <v>0</v>
      </c>
      <c r="AE720" s="1">
        <f>MIN($P720)</f>
        <v>0</v>
      </c>
      <c r="AF720" s="1">
        <f>MIN($Q720)</f>
        <v>0</v>
      </c>
      <c r="AG720" s="1">
        <f>MIN($R720)</f>
        <v>0</v>
      </c>
      <c r="AH720" s="1">
        <f>MEDIAN($B720)</f>
        <v>0</v>
      </c>
      <c r="AI720" s="1">
        <f>MEDIAN($C720)</f>
        <v>0</v>
      </c>
      <c r="AJ720" s="1">
        <f>MEDIAN($D720)</f>
        <v>0</v>
      </c>
      <c r="AK720" s="1">
        <f>MEDIAN($E720)</f>
        <v>0</v>
      </c>
      <c r="AL720" s="1">
        <f>MEDIAN($F720)</f>
        <v>0</v>
      </c>
      <c r="AM720" s="1">
        <f>MEDIAN($G720)</f>
        <v>0</v>
      </c>
      <c r="AN720" s="1">
        <f>MEDIAN($H720)</f>
        <v>0</v>
      </c>
      <c r="AO720" s="1">
        <f>MEDIAN($I720)</f>
        <v>0</v>
      </c>
      <c r="AP720" s="1">
        <f>MEDIAN($J720)</f>
        <v>0</v>
      </c>
      <c r="AQ720" s="1">
        <f>MEDIAN($K720)</f>
        <v>0</v>
      </c>
      <c r="AR720" s="1">
        <f>MEDIAN($M720)</f>
        <v>0</v>
      </c>
      <c r="AS720" s="1">
        <f>MEDIAN($N720)</f>
        <v>0</v>
      </c>
      <c r="AT720" s="1">
        <f>MEDIAN($P720)</f>
        <v>0</v>
      </c>
      <c r="AU720" s="1">
        <f>MEDIAN($Q720)</f>
        <v>0</v>
      </c>
      <c r="AV720" s="1">
        <f>MEDIAN($R720)</f>
        <v>0</v>
      </c>
      <c r="AW720" s="1">
        <f>MAX($B720)</f>
        <v>0</v>
      </c>
      <c r="AX720" s="1">
        <f>MAX($C720)</f>
        <v>0</v>
      </c>
      <c r="AY720" s="1">
        <f>MAX($D720)</f>
        <v>0</v>
      </c>
      <c r="AZ720" s="1">
        <f>MAX($E720)</f>
        <v>0</v>
      </c>
      <c r="BA720" s="1">
        <f>MAX($F720)</f>
        <v>0</v>
      </c>
      <c r="BB720" s="1">
        <f>MAX($G720)</f>
        <v>0</v>
      </c>
      <c r="BC720" s="1">
        <f>MAX($H720)</f>
        <v>0</v>
      </c>
      <c r="BD720" s="1">
        <f>MAX($I720)</f>
        <v>0</v>
      </c>
      <c r="BE720" s="1">
        <f>MAX($J720)</f>
        <v>0</v>
      </c>
      <c r="BF720" s="1">
        <f>MAX($K720)</f>
        <v>0</v>
      </c>
      <c r="BG720" s="1">
        <f>MAX($M720)</f>
        <v>0</v>
      </c>
      <c r="BH720" s="1">
        <f>MAX($N720)</f>
        <v>0</v>
      </c>
      <c r="BI720" s="1">
        <f>MAX($P720)</f>
        <v>0</v>
      </c>
      <c r="BJ720" s="1">
        <f>MAX($Q720)</f>
        <v>0</v>
      </c>
      <c r="BK720" s="1">
        <f>MAX($R720)</f>
        <v>0</v>
      </c>
    </row>
    <row r="721" spans="1:63">
      <c r="A721" s="1" t="s">
        <v>235</v>
      </c>
      <c r="B721" s="1">
        <v>0</v>
      </c>
      <c r="C721" s="1">
        <v>0</v>
      </c>
      <c r="D721" s="1">
        <v>0</v>
      </c>
      <c r="E721" s="1">
        <v>0</v>
      </c>
      <c r="F721" s="1">
        <v>0</v>
      </c>
      <c r="G721" s="1">
        <v>0</v>
      </c>
      <c r="H721" s="1">
        <v>0</v>
      </c>
      <c r="I721" s="1">
        <v>0.02</v>
      </c>
      <c r="J721" s="1">
        <v>3000</v>
      </c>
      <c r="K721" s="1">
        <v>0</v>
      </c>
      <c r="L721" s="1" t="s">
        <v>503</v>
      </c>
      <c r="M721" s="1">
        <v>0</v>
      </c>
      <c r="N721" s="1">
        <v>0</v>
      </c>
      <c r="O721" s="1" t="s">
        <v>507</v>
      </c>
      <c r="P721" s="1">
        <v>1500</v>
      </c>
      <c r="Q721" s="1">
        <v>1</v>
      </c>
      <c r="R721" s="1">
        <v>0</v>
      </c>
      <c r="S721" s="1">
        <f>MIN($B721)</f>
        <v>0</v>
      </c>
      <c r="T721" s="1">
        <f>MIN($C721)</f>
        <v>0</v>
      </c>
      <c r="U721" s="1">
        <f>MIN($D721)</f>
        <v>0</v>
      </c>
      <c r="V721" s="1">
        <f>MIN($E721)</f>
        <v>0</v>
      </c>
      <c r="W721" s="1">
        <f>MIN($F721)</f>
        <v>0</v>
      </c>
      <c r="X721" s="1">
        <f>MIN($G721)</f>
        <v>0</v>
      </c>
      <c r="Y721" s="1">
        <f>MIN($H721)</f>
        <v>0</v>
      </c>
      <c r="Z721" s="1">
        <f>MIN($I721)</f>
        <v>0</v>
      </c>
      <c r="AA721" s="1">
        <f>MIN($J721)</f>
        <v>0</v>
      </c>
      <c r="AB721" s="1">
        <f>MIN($K721)</f>
        <v>0</v>
      </c>
      <c r="AC721" s="1">
        <f>MIN($M721)</f>
        <v>0</v>
      </c>
      <c r="AD721" s="1">
        <f>MIN($N721)</f>
        <v>0</v>
      </c>
      <c r="AE721" s="1">
        <f>MIN($P721)</f>
        <v>0</v>
      </c>
      <c r="AF721" s="1">
        <f>MIN($Q721)</f>
        <v>0</v>
      </c>
      <c r="AG721" s="1">
        <f>MIN($R721)</f>
        <v>0</v>
      </c>
      <c r="AH721" s="1">
        <f>MEDIAN($B721)</f>
        <v>0</v>
      </c>
      <c r="AI721" s="1">
        <f>MEDIAN($C721)</f>
        <v>0</v>
      </c>
      <c r="AJ721" s="1">
        <f>MEDIAN($D721)</f>
        <v>0</v>
      </c>
      <c r="AK721" s="1">
        <f>MEDIAN($E721)</f>
        <v>0</v>
      </c>
      <c r="AL721" s="1">
        <f>MEDIAN($F721)</f>
        <v>0</v>
      </c>
      <c r="AM721" s="1">
        <f>MEDIAN($G721)</f>
        <v>0</v>
      </c>
      <c r="AN721" s="1">
        <f>MEDIAN($H721)</f>
        <v>0</v>
      </c>
      <c r="AO721" s="1">
        <f>MEDIAN($I721)</f>
        <v>0</v>
      </c>
      <c r="AP721" s="1">
        <f>MEDIAN($J721)</f>
        <v>0</v>
      </c>
      <c r="AQ721" s="1">
        <f>MEDIAN($K721)</f>
        <v>0</v>
      </c>
      <c r="AR721" s="1">
        <f>MEDIAN($M721)</f>
        <v>0</v>
      </c>
      <c r="AS721" s="1">
        <f>MEDIAN($N721)</f>
        <v>0</v>
      </c>
      <c r="AT721" s="1">
        <f>MEDIAN($P721)</f>
        <v>0</v>
      </c>
      <c r="AU721" s="1">
        <f>MEDIAN($Q721)</f>
        <v>0</v>
      </c>
      <c r="AV721" s="1">
        <f>MEDIAN($R721)</f>
        <v>0</v>
      </c>
      <c r="AW721" s="1">
        <f>MAX($B721)</f>
        <v>0</v>
      </c>
      <c r="AX721" s="1">
        <f>MAX($C721)</f>
        <v>0</v>
      </c>
      <c r="AY721" s="1">
        <f>MAX($D721)</f>
        <v>0</v>
      </c>
      <c r="AZ721" s="1">
        <f>MAX($E721)</f>
        <v>0</v>
      </c>
      <c r="BA721" s="1">
        <f>MAX($F721)</f>
        <v>0</v>
      </c>
      <c r="BB721" s="1">
        <f>MAX($G721)</f>
        <v>0</v>
      </c>
      <c r="BC721" s="1">
        <f>MAX($H721)</f>
        <v>0</v>
      </c>
      <c r="BD721" s="1">
        <f>MAX($I721)</f>
        <v>0</v>
      </c>
      <c r="BE721" s="1">
        <f>MAX($J721)</f>
        <v>0</v>
      </c>
      <c r="BF721" s="1">
        <f>MAX($K721)</f>
        <v>0</v>
      </c>
      <c r="BG721" s="1">
        <f>MAX($M721)</f>
        <v>0</v>
      </c>
      <c r="BH721" s="1">
        <f>MAX($N721)</f>
        <v>0</v>
      </c>
      <c r="BI721" s="1">
        <f>MAX($P721)</f>
        <v>0</v>
      </c>
      <c r="BJ721" s="1">
        <f>MAX($Q721)</f>
        <v>0</v>
      </c>
      <c r="BK721" s="1">
        <f>MAX($R721)</f>
        <v>0</v>
      </c>
    </row>
    <row r="722" spans="1:63">
      <c r="A722" s="1" t="s">
        <v>236</v>
      </c>
      <c r="B722" s="1">
        <v>0</v>
      </c>
      <c r="C722" s="1">
        <v>0</v>
      </c>
      <c r="D722" s="1">
        <v>0</v>
      </c>
      <c r="E722" s="1">
        <v>0</v>
      </c>
      <c r="F722" s="1">
        <v>0</v>
      </c>
      <c r="G722" s="1">
        <v>0</v>
      </c>
      <c r="H722" s="1">
        <v>0</v>
      </c>
      <c r="I722" s="1">
        <v>0.019</v>
      </c>
      <c r="J722" s="1">
        <v>3000</v>
      </c>
      <c r="K722" s="1">
        <v>0</v>
      </c>
      <c r="L722" s="1" t="s">
        <v>503</v>
      </c>
      <c r="M722" s="1">
        <v>0</v>
      </c>
      <c r="N722" s="1">
        <v>0</v>
      </c>
      <c r="O722" s="1" t="s">
        <v>507</v>
      </c>
      <c r="P722" s="1">
        <v>1500</v>
      </c>
      <c r="Q722" s="1">
        <v>1</v>
      </c>
      <c r="R722" s="1">
        <v>0</v>
      </c>
      <c r="S722" s="1">
        <f>MIN($B722)</f>
        <v>0</v>
      </c>
      <c r="T722" s="1">
        <f>MIN($C722)</f>
        <v>0</v>
      </c>
      <c r="U722" s="1">
        <f>MIN($D722)</f>
        <v>0</v>
      </c>
      <c r="V722" s="1">
        <f>MIN($E722)</f>
        <v>0</v>
      </c>
      <c r="W722" s="1">
        <f>MIN($F722)</f>
        <v>0</v>
      </c>
      <c r="X722" s="1">
        <f>MIN($G722)</f>
        <v>0</v>
      </c>
      <c r="Y722" s="1">
        <f>MIN($H722)</f>
        <v>0</v>
      </c>
      <c r="Z722" s="1">
        <f>MIN($I722)</f>
        <v>0</v>
      </c>
      <c r="AA722" s="1">
        <f>MIN($J722)</f>
        <v>0</v>
      </c>
      <c r="AB722" s="1">
        <f>MIN($K722)</f>
        <v>0</v>
      </c>
      <c r="AC722" s="1">
        <f>MIN($M722)</f>
        <v>0</v>
      </c>
      <c r="AD722" s="1">
        <f>MIN($N722)</f>
        <v>0</v>
      </c>
      <c r="AE722" s="1">
        <f>MIN($P722)</f>
        <v>0</v>
      </c>
      <c r="AF722" s="1">
        <f>MIN($Q722)</f>
        <v>0</v>
      </c>
      <c r="AG722" s="1">
        <f>MIN($R722)</f>
        <v>0</v>
      </c>
      <c r="AH722" s="1">
        <f>MEDIAN($B722)</f>
        <v>0</v>
      </c>
      <c r="AI722" s="1">
        <f>MEDIAN($C722)</f>
        <v>0</v>
      </c>
      <c r="AJ722" s="1">
        <f>MEDIAN($D722)</f>
        <v>0</v>
      </c>
      <c r="AK722" s="1">
        <f>MEDIAN($E722)</f>
        <v>0</v>
      </c>
      <c r="AL722" s="1">
        <f>MEDIAN($F722)</f>
        <v>0</v>
      </c>
      <c r="AM722" s="1">
        <f>MEDIAN($G722)</f>
        <v>0</v>
      </c>
      <c r="AN722" s="1">
        <f>MEDIAN($H722)</f>
        <v>0</v>
      </c>
      <c r="AO722" s="1">
        <f>MEDIAN($I722)</f>
        <v>0</v>
      </c>
      <c r="AP722" s="1">
        <f>MEDIAN($J722)</f>
        <v>0</v>
      </c>
      <c r="AQ722" s="1">
        <f>MEDIAN($K722)</f>
        <v>0</v>
      </c>
      <c r="AR722" s="1">
        <f>MEDIAN($M722)</f>
        <v>0</v>
      </c>
      <c r="AS722" s="1">
        <f>MEDIAN($N722)</f>
        <v>0</v>
      </c>
      <c r="AT722" s="1">
        <f>MEDIAN($P722)</f>
        <v>0</v>
      </c>
      <c r="AU722" s="1">
        <f>MEDIAN($Q722)</f>
        <v>0</v>
      </c>
      <c r="AV722" s="1">
        <f>MEDIAN($R722)</f>
        <v>0</v>
      </c>
      <c r="AW722" s="1">
        <f>MAX($B722)</f>
        <v>0</v>
      </c>
      <c r="AX722" s="1">
        <f>MAX($C722)</f>
        <v>0</v>
      </c>
      <c r="AY722" s="1">
        <f>MAX($D722)</f>
        <v>0</v>
      </c>
      <c r="AZ722" s="1">
        <f>MAX($E722)</f>
        <v>0</v>
      </c>
      <c r="BA722" s="1">
        <f>MAX($F722)</f>
        <v>0</v>
      </c>
      <c r="BB722" s="1">
        <f>MAX($G722)</f>
        <v>0</v>
      </c>
      <c r="BC722" s="1">
        <f>MAX($H722)</f>
        <v>0</v>
      </c>
      <c r="BD722" s="1">
        <f>MAX($I722)</f>
        <v>0</v>
      </c>
      <c r="BE722" s="1">
        <f>MAX($J722)</f>
        <v>0</v>
      </c>
      <c r="BF722" s="1">
        <f>MAX($K722)</f>
        <v>0</v>
      </c>
      <c r="BG722" s="1">
        <f>MAX($M722)</f>
        <v>0</v>
      </c>
      <c r="BH722" s="1">
        <f>MAX($N722)</f>
        <v>0</v>
      </c>
      <c r="BI722" s="1">
        <f>MAX($P722)</f>
        <v>0</v>
      </c>
      <c r="BJ722" s="1">
        <f>MAX($Q722)</f>
        <v>0</v>
      </c>
      <c r="BK722" s="1">
        <f>MAX($R722)</f>
        <v>0</v>
      </c>
    </row>
    <row r="723" spans="1:63">
      <c r="A723" s="1" t="s">
        <v>237</v>
      </c>
      <c r="B723" s="1">
        <v>0</v>
      </c>
      <c r="C723" s="1">
        <v>0</v>
      </c>
      <c r="D723" s="1">
        <v>0</v>
      </c>
      <c r="E723" s="1">
        <v>0</v>
      </c>
      <c r="F723" s="1">
        <v>0</v>
      </c>
      <c r="G723" s="1">
        <v>0</v>
      </c>
      <c r="H723" s="1">
        <v>0</v>
      </c>
      <c r="I723" s="1">
        <v>0.025</v>
      </c>
      <c r="J723" s="1">
        <v>3000</v>
      </c>
      <c r="K723" s="1">
        <v>0</v>
      </c>
      <c r="L723" s="1" t="s">
        <v>503</v>
      </c>
      <c r="M723" s="1">
        <v>0</v>
      </c>
      <c r="N723" s="1">
        <v>0</v>
      </c>
      <c r="O723" s="1" t="s">
        <v>507</v>
      </c>
      <c r="P723" s="1">
        <v>1500</v>
      </c>
      <c r="Q723" s="1">
        <v>1</v>
      </c>
      <c r="R723" s="1">
        <v>0</v>
      </c>
      <c r="S723" s="1">
        <f>MIN($B723)</f>
        <v>0</v>
      </c>
      <c r="T723" s="1">
        <f>MIN($C723)</f>
        <v>0</v>
      </c>
      <c r="U723" s="1">
        <f>MIN($D723)</f>
        <v>0</v>
      </c>
      <c r="V723" s="1">
        <f>MIN($E723)</f>
        <v>0</v>
      </c>
      <c r="W723" s="1">
        <f>MIN($F723)</f>
        <v>0</v>
      </c>
      <c r="X723" s="1">
        <f>MIN($G723)</f>
        <v>0</v>
      </c>
      <c r="Y723" s="1">
        <f>MIN($H723)</f>
        <v>0</v>
      </c>
      <c r="Z723" s="1">
        <f>MIN($I723)</f>
        <v>0</v>
      </c>
      <c r="AA723" s="1">
        <f>MIN($J723)</f>
        <v>0</v>
      </c>
      <c r="AB723" s="1">
        <f>MIN($K723)</f>
        <v>0</v>
      </c>
      <c r="AC723" s="1">
        <f>MIN($M723)</f>
        <v>0</v>
      </c>
      <c r="AD723" s="1">
        <f>MIN($N723)</f>
        <v>0</v>
      </c>
      <c r="AE723" s="1">
        <f>MIN($P723)</f>
        <v>0</v>
      </c>
      <c r="AF723" s="1">
        <f>MIN($Q723)</f>
        <v>0</v>
      </c>
      <c r="AG723" s="1">
        <f>MIN($R723)</f>
        <v>0</v>
      </c>
      <c r="AH723" s="1">
        <f>MEDIAN($B723)</f>
        <v>0</v>
      </c>
      <c r="AI723" s="1">
        <f>MEDIAN($C723)</f>
        <v>0</v>
      </c>
      <c r="AJ723" s="1">
        <f>MEDIAN($D723)</f>
        <v>0</v>
      </c>
      <c r="AK723" s="1">
        <f>MEDIAN($E723)</f>
        <v>0</v>
      </c>
      <c r="AL723" s="1">
        <f>MEDIAN($F723)</f>
        <v>0</v>
      </c>
      <c r="AM723" s="1">
        <f>MEDIAN($G723)</f>
        <v>0</v>
      </c>
      <c r="AN723" s="1">
        <f>MEDIAN($H723)</f>
        <v>0</v>
      </c>
      <c r="AO723" s="1">
        <f>MEDIAN($I723)</f>
        <v>0</v>
      </c>
      <c r="AP723" s="1">
        <f>MEDIAN($J723)</f>
        <v>0</v>
      </c>
      <c r="AQ723" s="1">
        <f>MEDIAN($K723)</f>
        <v>0</v>
      </c>
      <c r="AR723" s="1">
        <f>MEDIAN($M723)</f>
        <v>0</v>
      </c>
      <c r="AS723" s="1">
        <f>MEDIAN($N723)</f>
        <v>0</v>
      </c>
      <c r="AT723" s="1">
        <f>MEDIAN($P723)</f>
        <v>0</v>
      </c>
      <c r="AU723" s="1">
        <f>MEDIAN($Q723)</f>
        <v>0</v>
      </c>
      <c r="AV723" s="1">
        <f>MEDIAN($R723)</f>
        <v>0</v>
      </c>
      <c r="AW723" s="1">
        <f>MAX($B723)</f>
        <v>0</v>
      </c>
      <c r="AX723" s="1">
        <f>MAX($C723)</f>
        <v>0</v>
      </c>
      <c r="AY723" s="1">
        <f>MAX($D723)</f>
        <v>0</v>
      </c>
      <c r="AZ723" s="1">
        <f>MAX($E723)</f>
        <v>0</v>
      </c>
      <c r="BA723" s="1">
        <f>MAX($F723)</f>
        <v>0</v>
      </c>
      <c r="BB723" s="1">
        <f>MAX($G723)</f>
        <v>0</v>
      </c>
      <c r="BC723" s="1">
        <f>MAX($H723)</f>
        <v>0</v>
      </c>
      <c r="BD723" s="1">
        <f>MAX($I723)</f>
        <v>0</v>
      </c>
      <c r="BE723" s="1">
        <f>MAX($J723)</f>
        <v>0</v>
      </c>
      <c r="BF723" s="1">
        <f>MAX($K723)</f>
        <v>0</v>
      </c>
      <c r="BG723" s="1">
        <f>MAX($M723)</f>
        <v>0</v>
      </c>
      <c r="BH723" s="1">
        <f>MAX($N723)</f>
        <v>0</v>
      </c>
      <c r="BI723" s="1">
        <f>MAX($P723)</f>
        <v>0</v>
      </c>
      <c r="BJ723" s="1">
        <f>MAX($Q723)</f>
        <v>0</v>
      </c>
      <c r="BK723" s="1">
        <f>MAX($R723)</f>
        <v>0</v>
      </c>
    </row>
    <row r="724" spans="1:63">
      <c r="A724" s="1" t="s">
        <v>238</v>
      </c>
      <c r="B724" s="1">
        <v>0</v>
      </c>
      <c r="C724" s="1">
        <v>0</v>
      </c>
      <c r="D724" s="1">
        <v>0</v>
      </c>
      <c r="E724" s="1">
        <v>0</v>
      </c>
      <c r="F724" s="1">
        <v>0</v>
      </c>
      <c r="G724" s="1">
        <v>0</v>
      </c>
      <c r="H724" s="1">
        <v>0</v>
      </c>
      <c r="I724" s="1">
        <v>0.019</v>
      </c>
      <c r="J724" s="1">
        <v>3000</v>
      </c>
      <c r="K724" s="1">
        <v>0</v>
      </c>
      <c r="L724" s="1" t="s">
        <v>503</v>
      </c>
      <c r="M724" s="1">
        <v>0</v>
      </c>
      <c r="N724" s="1">
        <v>0</v>
      </c>
      <c r="O724" s="1" t="s">
        <v>507</v>
      </c>
      <c r="P724" s="1">
        <v>1500</v>
      </c>
      <c r="Q724" s="1">
        <v>1</v>
      </c>
      <c r="R724" s="1">
        <v>0</v>
      </c>
      <c r="S724" s="1">
        <f>MIN($B724)</f>
        <v>0</v>
      </c>
      <c r="T724" s="1">
        <f>MIN($C724)</f>
        <v>0</v>
      </c>
      <c r="U724" s="1">
        <f>MIN($D724)</f>
        <v>0</v>
      </c>
      <c r="V724" s="1">
        <f>MIN($E724)</f>
        <v>0</v>
      </c>
      <c r="W724" s="1">
        <f>MIN($F724)</f>
        <v>0</v>
      </c>
      <c r="X724" s="1">
        <f>MIN($G724)</f>
        <v>0</v>
      </c>
      <c r="Y724" s="1">
        <f>MIN($H724)</f>
        <v>0</v>
      </c>
      <c r="Z724" s="1">
        <f>MIN($I724)</f>
        <v>0</v>
      </c>
      <c r="AA724" s="1">
        <f>MIN($J724)</f>
        <v>0</v>
      </c>
      <c r="AB724" s="1">
        <f>MIN($K724)</f>
        <v>0</v>
      </c>
      <c r="AC724" s="1">
        <f>MIN($M724)</f>
        <v>0</v>
      </c>
      <c r="AD724" s="1">
        <f>MIN($N724)</f>
        <v>0</v>
      </c>
      <c r="AE724" s="1">
        <f>MIN($P724)</f>
        <v>0</v>
      </c>
      <c r="AF724" s="1">
        <f>MIN($Q724)</f>
        <v>0</v>
      </c>
      <c r="AG724" s="1">
        <f>MIN($R724)</f>
        <v>0</v>
      </c>
      <c r="AH724" s="1">
        <f>MEDIAN($B724)</f>
        <v>0</v>
      </c>
      <c r="AI724" s="1">
        <f>MEDIAN($C724)</f>
        <v>0</v>
      </c>
      <c r="AJ724" s="1">
        <f>MEDIAN($D724)</f>
        <v>0</v>
      </c>
      <c r="AK724" s="1">
        <f>MEDIAN($E724)</f>
        <v>0</v>
      </c>
      <c r="AL724" s="1">
        <f>MEDIAN($F724)</f>
        <v>0</v>
      </c>
      <c r="AM724" s="1">
        <f>MEDIAN($G724)</f>
        <v>0</v>
      </c>
      <c r="AN724" s="1">
        <f>MEDIAN($H724)</f>
        <v>0</v>
      </c>
      <c r="AO724" s="1">
        <f>MEDIAN($I724)</f>
        <v>0</v>
      </c>
      <c r="AP724" s="1">
        <f>MEDIAN($J724)</f>
        <v>0</v>
      </c>
      <c r="AQ724" s="1">
        <f>MEDIAN($K724)</f>
        <v>0</v>
      </c>
      <c r="AR724" s="1">
        <f>MEDIAN($M724)</f>
        <v>0</v>
      </c>
      <c r="AS724" s="1">
        <f>MEDIAN($N724)</f>
        <v>0</v>
      </c>
      <c r="AT724" s="1">
        <f>MEDIAN($P724)</f>
        <v>0</v>
      </c>
      <c r="AU724" s="1">
        <f>MEDIAN($Q724)</f>
        <v>0</v>
      </c>
      <c r="AV724" s="1">
        <f>MEDIAN($R724)</f>
        <v>0</v>
      </c>
      <c r="AW724" s="1">
        <f>MAX($B724)</f>
        <v>0</v>
      </c>
      <c r="AX724" s="1">
        <f>MAX($C724)</f>
        <v>0</v>
      </c>
      <c r="AY724" s="1">
        <f>MAX($D724)</f>
        <v>0</v>
      </c>
      <c r="AZ724" s="1">
        <f>MAX($E724)</f>
        <v>0</v>
      </c>
      <c r="BA724" s="1">
        <f>MAX($F724)</f>
        <v>0</v>
      </c>
      <c r="BB724" s="1">
        <f>MAX($G724)</f>
        <v>0</v>
      </c>
      <c r="BC724" s="1">
        <f>MAX($H724)</f>
        <v>0</v>
      </c>
      <c r="BD724" s="1">
        <f>MAX($I724)</f>
        <v>0</v>
      </c>
      <c r="BE724" s="1">
        <f>MAX($J724)</f>
        <v>0</v>
      </c>
      <c r="BF724" s="1">
        <f>MAX($K724)</f>
        <v>0</v>
      </c>
      <c r="BG724" s="1">
        <f>MAX($M724)</f>
        <v>0</v>
      </c>
      <c r="BH724" s="1">
        <f>MAX($N724)</f>
        <v>0</v>
      </c>
      <c r="BI724" s="1">
        <f>MAX($P724)</f>
        <v>0</v>
      </c>
      <c r="BJ724" s="1">
        <f>MAX($Q724)</f>
        <v>0</v>
      </c>
      <c r="BK724" s="1">
        <f>MAX($R724)</f>
        <v>0</v>
      </c>
    </row>
    <row r="725" spans="1:63">
      <c r="A725" s="1" t="s">
        <v>239</v>
      </c>
      <c r="B725" s="1">
        <v>0</v>
      </c>
      <c r="C725" s="1">
        <v>0</v>
      </c>
      <c r="D725" s="1">
        <v>0</v>
      </c>
      <c r="E725" s="1">
        <v>0</v>
      </c>
      <c r="F725" s="1">
        <v>0</v>
      </c>
      <c r="G725" s="1">
        <v>0</v>
      </c>
      <c r="H725" s="1">
        <v>0</v>
      </c>
      <c r="I725" s="1">
        <v>0.019</v>
      </c>
      <c r="J725" s="1">
        <v>3000</v>
      </c>
      <c r="K725" s="1">
        <v>0</v>
      </c>
      <c r="L725" s="1" t="s">
        <v>503</v>
      </c>
      <c r="M725" s="1">
        <v>0</v>
      </c>
      <c r="N725" s="1">
        <v>0</v>
      </c>
      <c r="O725" s="1" t="s">
        <v>507</v>
      </c>
      <c r="P725" s="1">
        <v>1500</v>
      </c>
      <c r="Q725" s="1">
        <v>1</v>
      </c>
      <c r="R725" s="1">
        <v>0</v>
      </c>
      <c r="S725" s="1">
        <f>MIN($B725)</f>
        <v>0</v>
      </c>
      <c r="T725" s="1">
        <f>MIN($C725)</f>
        <v>0</v>
      </c>
      <c r="U725" s="1">
        <f>MIN($D725)</f>
        <v>0</v>
      </c>
      <c r="V725" s="1">
        <f>MIN($E725)</f>
        <v>0</v>
      </c>
      <c r="W725" s="1">
        <f>MIN($F725)</f>
        <v>0</v>
      </c>
      <c r="X725" s="1">
        <f>MIN($G725)</f>
        <v>0</v>
      </c>
      <c r="Y725" s="1">
        <f>MIN($H725)</f>
        <v>0</v>
      </c>
      <c r="Z725" s="1">
        <f>MIN($I725)</f>
        <v>0</v>
      </c>
      <c r="AA725" s="1">
        <f>MIN($J725)</f>
        <v>0</v>
      </c>
      <c r="AB725" s="1">
        <f>MIN($K725)</f>
        <v>0</v>
      </c>
      <c r="AC725" s="1">
        <f>MIN($M725)</f>
        <v>0</v>
      </c>
      <c r="AD725" s="1">
        <f>MIN($N725)</f>
        <v>0</v>
      </c>
      <c r="AE725" s="1">
        <f>MIN($P725)</f>
        <v>0</v>
      </c>
      <c r="AF725" s="1">
        <f>MIN($Q725)</f>
        <v>0</v>
      </c>
      <c r="AG725" s="1">
        <f>MIN($R725)</f>
        <v>0</v>
      </c>
      <c r="AH725" s="1">
        <f>MEDIAN($B725)</f>
        <v>0</v>
      </c>
      <c r="AI725" s="1">
        <f>MEDIAN($C725)</f>
        <v>0</v>
      </c>
      <c r="AJ725" s="1">
        <f>MEDIAN($D725)</f>
        <v>0</v>
      </c>
      <c r="AK725" s="1">
        <f>MEDIAN($E725)</f>
        <v>0</v>
      </c>
      <c r="AL725" s="1">
        <f>MEDIAN($F725)</f>
        <v>0</v>
      </c>
      <c r="AM725" s="1">
        <f>MEDIAN($G725)</f>
        <v>0</v>
      </c>
      <c r="AN725" s="1">
        <f>MEDIAN($H725)</f>
        <v>0</v>
      </c>
      <c r="AO725" s="1">
        <f>MEDIAN($I725)</f>
        <v>0</v>
      </c>
      <c r="AP725" s="1">
        <f>MEDIAN($J725)</f>
        <v>0</v>
      </c>
      <c r="AQ725" s="1">
        <f>MEDIAN($K725)</f>
        <v>0</v>
      </c>
      <c r="AR725" s="1">
        <f>MEDIAN($M725)</f>
        <v>0</v>
      </c>
      <c r="AS725" s="1">
        <f>MEDIAN($N725)</f>
        <v>0</v>
      </c>
      <c r="AT725" s="1">
        <f>MEDIAN($P725)</f>
        <v>0</v>
      </c>
      <c r="AU725" s="1">
        <f>MEDIAN($Q725)</f>
        <v>0</v>
      </c>
      <c r="AV725" s="1">
        <f>MEDIAN($R725)</f>
        <v>0</v>
      </c>
      <c r="AW725" s="1">
        <f>MAX($B725)</f>
        <v>0</v>
      </c>
      <c r="AX725" s="1">
        <f>MAX($C725)</f>
        <v>0</v>
      </c>
      <c r="AY725" s="1">
        <f>MAX($D725)</f>
        <v>0</v>
      </c>
      <c r="AZ725" s="1">
        <f>MAX($E725)</f>
        <v>0</v>
      </c>
      <c r="BA725" s="1">
        <f>MAX($F725)</f>
        <v>0</v>
      </c>
      <c r="BB725" s="1">
        <f>MAX($G725)</f>
        <v>0</v>
      </c>
      <c r="BC725" s="1">
        <f>MAX($H725)</f>
        <v>0</v>
      </c>
      <c r="BD725" s="1">
        <f>MAX($I725)</f>
        <v>0</v>
      </c>
      <c r="BE725" s="1">
        <f>MAX($J725)</f>
        <v>0</v>
      </c>
      <c r="BF725" s="1">
        <f>MAX($K725)</f>
        <v>0</v>
      </c>
      <c r="BG725" s="1">
        <f>MAX($M725)</f>
        <v>0</v>
      </c>
      <c r="BH725" s="1">
        <f>MAX($N725)</f>
        <v>0</v>
      </c>
      <c r="BI725" s="1">
        <f>MAX($P725)</f>
        <v>0</v>
      </c>
      <c r="BJ725" s="1">
        <f>MAX($Q725)</f>
        <v>0</v>
      </c>
      <c r="BK725" s="1">
        <f>MAX($R725)</f>
        <v>0</v>
      </c>
    </row>
    <row r="726" spans="1:63">
      <c r="A726" s="1" t="s">
        <v>240</v>
      </c>
      <c r="B726" s="1">
        <v>0</v>
      </c>
      <c r="C726" s="1">
        <v>0</v>
      </c>
      <c r="D726" s="1">
        <v>0</v>
      </c>
      <c r="E726" s="1">
        <v>0</v>
      </c>
      <c r="F726" s="1">
        <v>0</v>
      </c>
      <c r="G726" s="1">
        <v>0</v>
      </c>
      <c r="H726" s="1">
        <v>0</v>
      </c>
      <c r="I726" s="1">
        <v>0.023</v>
      </c>
      <c r="J726" s="1">
        <v>3000</v>
      </c>
      <c r="K726" s="1">
        <v>0</v>
      </c>
      <c r="L726" s="1" t="s">
        <v>503</v>
      </c>
      <c r="M726" s="1">
        <v>0</v>
      </c>
      <c r="N726" s="1">
        <v>0</v>
      </c>
      <c r="O726" s="1" t="s">
        <v>507</v>
      </c>
      <c r="P726" s="1">
        <v>1500</v>
      </c>
      <c r="Q726" s="1">
        <v>1</v>
      </c>
      <c r="R726" s="1">
        <v>0</v>
      </c>
      <c r="S726" s="1">
        <f>MIN($B726)</f>
        <v>0</v>
      </c>
      <c r="T726" s="1">
        <f>MIN($C726)</f>
        <v>0</v>
      </c>
      <c r="U726" s="1">
        <f>MIN($D726)</f>
        <v>0</v>
      </c>
      <c r="V726" s="1">
        <f>MIN($E726)</f>
        <v>0</v>
      </c>
      <c r="W726" s="1">
        <f>MIN($F726)</f>
        <v>0</v>
      </c>
      <c r="X726" s="1">
        <f>MIN($G726)</f>
        <v>0</v>
      </c>
      <c r="Y726" s="1">
        <f>MIN($H726)</f>
        <v>0</v>
      </c>
      <c r="Z726" s="1">
        <f>MIN($I726)</f>
        <v>0</v>
      </c>
      <c r="AA726" s="1">
        <f>MIN($J726)</f>
        <v>0</v>
      </c>
      <c r="AB726" s="1">
        <f>MIN($K726)</f>
        <v>0</v>
      </c>
      <c r="AC726" s="1">
        <f>MIN($M726)</f>
        <v>0</v>
      </c>
      <c r="AD726" s="1">
        <f>MIN($N726)</f>
        <v>0</v>
      </c>
      <c r="AE726" s="1">
        <f>MIN($P726)</f>
        <v>0</v>
      </c>
      <c r="AF726" s="1">
        <f>MIN($Q726)</f>
        <v>0</v>
      </c>
      <c r="AG726" s="1">
        <f>MIN($R726)</f>
        <v>0</v>
      </c>
      <c r="AH726" s="1">
        <f>MEDIAN($B726)</f>
        <v>0</v>
      </c>
      <c r="AI726" s="1">
        <f>MEDIAN($C726)</f>
        <v>0</v>
      </c>
      <c r="AJ726" s="1">
        <f>MEDIAN($D726)</f>
        <v>0</v>
      </c>
      <c r="AK726" s="1">
        <f>MEDIAN($E726)</f>
        <v>0</v>
      </c>
      <c r="AL726" s="1">
        <f>MEDIAN($F726)</f>
        <v>0</v>
      </c>
      <c r="AM726" s="1">
        <f>MEDIAN($G726)</f>
        <v>0</v>
      </c>
      <c r="AN726" s="1">
        <f>MEDIAN($H726)</f>
        <v>0</v>
      </c>
      <c r="AO726" s="1">
        <f>MEDIAN($I726)</f>
        <v>0</v>
      </c>
      <c r="AP726" s="1">
        <f>MEDIAN($J726)</f>
        <v>0</v>
      </c>
      <c r="AQ726" s="1">
        <f>MEDIAN($K726)</f>
        <v>0</v>
      </c>
      <c r="AR726" s="1">
        <f>MEDIAN($M726)</f>
        <v>0</v>
      </c>
      <c r="AS726" s="1">
        <f>MEDIAN($N726)</f>
        <v>0</v>
      </c>
      <c r="AT726" s="1">
        <f>MEDIAN($P726)</f>
        <v>0</v>
      </c>
      <c r="AU726" s="1">
        <f>MEDIAN($Q726)</f>
        <v>0</v>
      </c>
      <c r="AV726" s="1">
        <f>MEDIAN($R726)</f>
        <v>0</v>
      </c>
      <c r="AW726" s="1">
        <f>MAX($B726)</f>
        <v>0</v>
      </c>
      <c r="AX726" s="1">
        <f>MAX($C726)</f>
        <v>0</v>
      </c>
      <c r="AY726" s="1">
        <f>MAX($D726)</f>
        <v>0</v>
      </c>
      <c r="AZ726" s="1">
        <f>MAX($E726)</f>
        <v>0</v>
      </c>
      <c r="BA726" s="1">
        <f>MAX($F726)</f>
        <v>0</v>
      </c>
      <c r="BB726" s="1">
        <f>MAX($G726)</f>
        <v>0</v>
      </c>
      <c r="BC726" s="1">
        <f>MAX($H726)</f>
        <v>0</v>
      </c>
      <c r="BD726" s="1">
        <f>MAX($I726)</f>
        <v>0</v>
      </c>
      <c r="BE726" s="1">
        <f>MAX($J726)</f>
        <v>0</v>
      </c>
      <c r="BF726" s="1">
        <f>MAX($K726)</f>
        <v>0</v>
      </c>
      <c r="BG726" s="1">
        <f>MAX($M726)</f>
        <v>0</v>
      </c>
      <c r="BH726" s="1">
        <f>MAX($N726)</f>
        <v>0</v>
      </c>
      <c r="BI726" s="1">
        <f>MAX($P726)</f>
        <v>0</v>
      </c>
      <c r="BJ726" s="1">
        <f>MAX($Q726)</f>
        <v>0</v>
      </c>
      <c r="BK726" s="1">
        <f>MAX($R726)</f>
        <v>0</v>
      </c>
    </row>
    <row r="727" spans="1:63">
      <c r="A727" s="1" t="s">
        <v>241</v>
      </c>
      <c r="B727" s="1">
        <v>0</v>
      </c>
      <c r="C727" s="1">
        <v>0</v>
      </c>
      <c r="D727" s="1">
        <v>0</v>
      </c>
      <c r="E727" s="1">
        <v>0</v>
      </c>
      <c r="F727" s="1">
        <v>0</v>
      </c>
      <c r="G727" s="1">
        <v>0</v>
      </c>
      <c r="H727" s="1">
        <v>0</v>
      </c>
      <c r="I727" s="1">
        <v>0.018</v>
      </c>
      <c r="J727" s="1">
        <v>3000</v>
      </c>
      <c r="K727" s="1">
        <v>0</v>
      </c>
      <c r="L727" s="1" t="s">
        <v>503</v>
      </c>
      <c r="M727" s="1">
        <v>0</v>
      </c>
      <c r="N727" s="1">
        <v>0</v>
      </c>
      <c r="O727" s="1" t="s">
        <v>507</v>
      </c>
      <c r="P727" s="1">
        <v>1500</v>
      </c>
      <c r="Q727" s="1">
        <v>1</v>
      </c>
      <c r="R727" s="1">
        <v>0</v>
      </c>
      <c r="S727" s="1">
        <f>MIN($B727)</f>
        <v>0</v>
      </c>
      <c r="T727" s="1">
        <f>MIN($C727)</f>
        <v>0</v>
      </c>
      <c r="U727" s="1">
        <f>MIN($D727)</f>
        <v>0</v>
      </c>
      <c r="V727" s="1">
        <f>MIN($E727)</f>
        <v>0</v>
      </c>
      <c r="W727" s="1">
        <f>MIN($F727)</f>
        <v>0</v>
      </c>
      <c r="X727" s="1">
        <f>MIN($G727)</f>
        <v>0</v>
      </c>
      <c r="Y727" s="1">
        <f>MIN($H727)</f>
        <v>0</v>
      </c>
      <c r="Z727" s="1">
        <f>MIN($I727)</f>
        <v>0</v>
      </c>
      <c r="AA727" s="1">
        <f>MIN($J727)</f>
        <v>0</v>
      </c>
      <c r="AB727" s="1">
        <f>MIN($K727)</f>
        <v>0</v>
      </c>
      <c r="AC727" s="1">
        <f>MIN($M727)</f>
        <v>0</v>
      </c>
      <c r="AD727" s="1">
        <f>MIN($N727)</f>
        <v>0</v>
      </c>
      <c r="AE727" s="1">
        <f>MIN($P727)</f>
        <v>0</v>
      </c>
      <c r="AF727" s="1">
        <f>MIN($Q727)</f>
        <v>0</v>
      </c>
      <c r="AG727" s="1">
        <f>MIN($R727)</f>
        <v>0</v>
      </c>
      <c r="AH727" s="1">
        <f>MEDIAN($B727)</f>
        <v>0</v>
      </c>
      <c r="AI727" s="1">
        <f>MEDIAN($C727)</f>
        <v>0</v>
      </c>
      <c r="AJ727" s="1">
        <f>MEDIAN($D727)</f>
        <v>0</v>
      </c>
      <c r="AK727" s="1">
        <f>MEDIAN($E727)</f>
        <v>0</v>
      </c>
      <c r="AL727" s="1">
        <f>MEDIAN($F727)</f>
        <v>0</v>
      </c>
      <c r="AM727" s="1">
        <f>MEDIAN($G727)</f>
        <v>0</v>
      </c>
      <c r="AN727" s="1">
        <f>MEDIAN($H727)</f>
        <v>0</v>
      </c>
      <c r="AO727" s="1">
        <f>MEDIAN($I727)</f>
        <v>0</v>
      </c>
      <c r="AP727" s="1">
        <f>MEDIAN($J727)</f>
        <v>0</v>
      </c>
      <c r="AQ727" s="1">
        <f>MEDIAN($K727)</f>
        <v>0</v>
      </c>
      <c r="AR727" s="1">
        <f>MEDIAN($M727)</f>
        <v>0</v>
      </c>
      <c r="AS727" s="1">
        <f>MEDIAN($N727)</f>
        <v>0</v>
      </c>
      <c r="AT727" s="1">
        <f>MEDIAN($P727)</f>
        <v>0</v>
      </c>
      <c r="AU727" s="1">
        <f>MEDIAN($Q727)</f>
        <v>0</v>
      </c>
      <c r="AV727" s="1">
        <f>MEDIAN($R727)</f>
        <v>0</v>
      </c>
      <c r="AW727" s="1">
        <f>MAX($B727)</f>
        <v>0</v>
      </c>
      <c r="AX727" s="1">
        <f>MAX($C727)</f>
        <v>0</v>
      </c>
      <c r="AY727" s="1">
        <f>MAX($D727)</f>
        <v>0</v>
      </c>
      <c r="AZ727" s="1">
        <f>MAX($E727)</f>
        <v>0</v>
      </c>
      <c r="BA727" s="1">
        <f>MAX($F727)</f>
        <v>0</v>
      </c>
      <c r="BB727" s="1">
        <f>MAX($G727)</f>
        <v>0</v>
      </c>
      <c r="BC727" s="1">
        <f>MAX($H727)</f>
        <v>0</v>
      </c>
      <c r="BD727" s="1">
        <f>MAX($I727)</f>
        <v>0</v>
      </c>
      <c r="BE727" s="1">
        <f>MAX($J727)</f>
        <v>0</v>
      </c>
      <c r="BF727" s="1">
        <f>MAX($K727)</f>
        <v>0</v>
      </c>
      <c r="BG727" s="1">
        <f>MAX($M727)</f>
        <v>0</v>
      </c>
      <c r="BH727" s="1">
        <f>MAX($N727)</f>
        <v>0</v>
      </c>
      <c r="BI727" s="1">
        <f>MAX($P727)</f>
        <v>0</v>
      </c>
      <c r="BJ727" s="1">
        <f>MAX($Q727)</f>
        <v>0</v>
      </c>
      <c r="BK727" s="1">
        <f>MAX($R727)</f>
        <v>0</v>
      </c>
    </row>
    <row r="728" spans="1:63">
      <c r="A728" s="1" t="s">
        <v>242</v>
      </c>
      <c r="B728" s="1">
        <v>0</v>
      </c>
      <c r="C728" s="1">
        <v>0</v>
      </c>
      <c r="D728" s="1">
        <v>0</v>
      </c>
      <c r="E728" s="1">
        <v>0</v>
      </c>
      <c r="F728" s="1">
        <v>0</v>
      </c>
      <c r="G728" s="1">
        <v>0</v>
      </c>
      <c r="H728" s="1">
        <v>0</v>
      </c>
      <c r="I728" s="1">
        <v>0.019</v>
      </c>
      <c r="J728" s="1">
        <v>3000</v>
      </c>
      <c r="K728" s="1">
        <v>0</v>
      </c>
      <c r="L728" s="1" t="s">
        <v>503</v>
      </c>
      <c r="M728" s="1">
        <v>0</v>
      </c>
      <c r="N728" s="1">
        <v>0</v>
      </c>
      <c r="O728" s="1" t="s">
        <v>507</v>
      </c>
      <c r="P728" s="1">
        <v>1500</v>
      </c>
      <c r="Q728" s="1">
        <v>1</v>
      </c>
      <c r="R728" s="1">
        <v>0</v>
      </c>
      <c r="S728" s="1">
        <f>MIN($B728)</f>
        <v>0</v>
      </c>
      <c r="T728" s="1">
        <f>MIN($C728)</f>
        <v>0</v>
      </c>
      <c r="U728" s="1">
        <f>MIN($D728)</f>
        <v>0</v>
      </c>
      <c r="V728" s="1">
        <f>MIN($E728)</f>
        <v>0</v>
      </c>
      <c r="W728" s="1">
        <f>MIN($F728)</f>
        <v>0</v>
      </c>
      <c r="X728" s="1">
        <f>MIN($G728)</f>
        <v>0</v>
      </c>
      <c r="Y728" s="1">
        <f>MIN($H728)</f>
        <v>0</v>
      </c>
      <c r="Z728" s="1">
        <f>MIN($I728)</f>
        <v>0</v>
      </c>
      <c r="AA728" s="1">
        <f>MIN($J728)</f>
        <v>0</v>
      </c>
      <c r="AB728" s="1">
        <f>MIN($K728)</f>
        <v>0</v>
      </c>
      <c r="AC728" s="1">
        <f>MIN($M728)</f>
        <v>0</v>
      </c>
      <c r="AD728" s="1">
        <f>MIN($N728)</f>
        <v>0</v>
      </c>
      <c r="AE728" s="1">
        <f>MIN($P728)</f>
        <v>0</v>
      </c>
      <c r="AF728" s="1">
        <f>MIN($Q728)</f>
        <v>0</v>
      </c>
      <c r="AG728" s="1">
        <f>MIN($R728)</f>
        <v>0</v>
      </c>
      <c r="AH728" s="1">
        <f>MEDIAN($B728)</f>
        <v>0</v>
      </c>
      <c r="AI728" s="1">
        <f>MEDIAN($C728)</f>
        <v>0</v>
      </c>
      <c r="AJ728" s="1">
        <f>MEDIAN($D728)</f>
        <v>0</v>
      </c>
      <c r="AK728" s="1">
        <f>MEDIAN($E728)</f>
        <v>0</v>
      </c>
      <c r="AL728" s="1">
        <f>MEDIAN($F728)</f>
        <v>0</v>
      </c>
      <c r="AM728" s="1">
        <f>MEDIAN($G728)</f>
        <v>0</v>
      </c>
      <c r="AN728" s="1">
        <f>MEDIAN($H728)</f>
        <v>0</v>
      </c>
      <c r="AO728" s="1">
        <f>MEDIAN($I728)</f>
        <v>0</v>
      </c>
      <c r="AP728" s="1">
        <f>MEDIAN($J728)</f>
        <v>0</v>
      </c>
      <c r="AQ728" s="1">
        <f>MEDIAN($K728)</f>
        <v>0</v>
      </c>
      <c r="AR728" s="1">
        <f>MEDIAN($M728)</f>
        <v>0</v>
      </c>
      <c r="AS728" s="1">
        <f>MEDIAN($N728)</f>
        <v>0</v>
      </c>
      <c r="AT728" s="1">
        <f>MEDIAN($P728)</f>
        <v>0</v>
      </c>
      <c r="AU728" s="1">
        <f>MEDIAN($Q728)</f>
        <v>0</v>
      </c>
      <c r="AV728" s="1">
        <f>MEDIAN($R728)</f>
        <v>0</v>
      </c>
      <c r="AW728" s="1">
        <f>MAX($B728)</f>
        <v>0</v>
      </c>
      <c r="AX728" s="1">
        <f>MAX($C728)</f>
        <v>0</v>
      </c>
      <c r="AY728" s="1">
        <f>MAX($D728)</f>
        <v>0</v>
      </c>
      <c r="AZ728" s="1">
        <f>MAX($E728)</f>
        <v>0</v>
      </c>
      <c r="BA728" s="1">
        <f>MAX($F728)</f>
        <v>0</v>
      </c>
      <c r="BB728" s="1">
        <f>MAX($G728)</f>
        <v>0</v>
      </c>
      <c r="BC728" s="1">
        <f>MAX($H728)</f>
        <v>0</v>
      </c>
      <c r="BD728" s="1">
        <f>MAX($I728)</f>
        <v>0</v>
      </c>
      <c r="BE728" s="1">
        <f>MAX($J728)</f>
        <v>0</v>
      </c>
      <c r="BF728" s="1">
        <f>MAX($K728)</f>
        <v>0</v>
      </c>
      <c r="BG728" s="1">
        <f>MAX($M728)</f>
        <v>0</v>
      </c>
      <c r="BH728" s="1">
        <f>MAX($N728)</f>
        <v>0</v>
      </c>
      <c r="BI728" s="1">
        <f>MAX($P728)</f>
        <v>0</v>
      </c>
      <c r="BJ728" s="1">
        <f>MAX($Q728)</f>
        <v>0</v>
      </c>
      <c r="BK728" s="1">
        <f>MAX($R728)</f>
        <v>0</v>
      </c>
    </row>
    <row r="729" spans="1:63">
      <c r="A729" s="1" t="s">
        <v>243</v>
      </c>
      <c r="B729" s="1">
        <v>0</v>
      </c>
      <c r="C729" s="1">
        <v>0</v>
      </c>
      <c r="D729" s="1">
        <v>0</v>
      </c>
      <c r="E729" s="1">
        <v>0</v>
      </c>
      <c r="F729" s="1">
        <v>0</v>
      </c>
      <c r="G729" s="1">
        <v>0</v>
      </c>
      <c r="H729" s="1">
        <v>0</v>
      </c>
      <c r="I729" s="1">
        <v>0.02</v>
      </c>
      <c r="J729" s="1">
        <v>3000</v>
      </c>
      <c r="K729" s="1">
        <v>0</v>
      </c>
      <c r="L729" s="1" t="s">
        <v>503</v>
      </c>
      <c r="M729" s="1">
        <v>0</v>
      </c>
      <c r="N729" s="1">
        <v>0</v>
      </c>
      <c r="O729" s="1" t="s">
        <v>507</v>
      </c>
      <c r="P729" s="1">
        <v>1500</v>
      </c>
      <c r="Q729" s="1">
        <v>1</v>
      </c>
      <c r="R729" s="1">
        <v>0</v>
      </c>
      <c r="S729" s="1">
        <f>MIN($B729)</f>
        <v>0</v>
      </c>
      <c r="T729" s="1">
        <f>MIN($C729)</f>
        <v>0</v>
      </c>
      <c r="U729" s="1">
        <f>MIN($D729)</f>
        <v>0</v>
      </c>
      <c r="V729" s="1">
        <f>MIN($E729)</f>
        <v>0</v>
      </c>
      <c r="W729" s="1">
        <f>MIN($F729)</f>
        <v>0</v>
      </c>
      <c r="X729" s="1">
        <f>MIN($G729)</f>
        <v>0</v>
      </c>
      <c r="Y729" s="1">
        <f>MIN($H729)</f>
        <v>0</v>
      </c>
      <c r="Z729" s="1">
        <f>MIN($I729)</f>
        <v>0</v>
      </c>
      <c r="AA729" s="1">
        <f>MIN($J729)</f>
        <v>0</v>
      </c>
      <c r="AB729" s="1">
        <f>MIN($K729)</f>
        <v>0</v>
      </c>
      <c r="AC729" s="1">
        <f>MIN($M729)</f>
        <v>0</v>
      </c>
      <c r="AD729" s="1">
        <f>MIN($N729)</f>
        <v>0</v>
      </c>
      <c r="AE729" s="1">
        <f>MIN($P729)</f>
        <v>0</v>
      </c>
      <c r="AF729" s="1">
        <f>MIN($Q729)</f>
        <v>0</v>
      </c>
      <c r="AG729" s="1">
        <f>MIN($R729)</f>
        <v>0</v>
      </c>
      <c r="AH729" s="1">
        <f>MEDIAN($B729)</f>
        <v>0</v>
      </c>
      <c r="AI729" s="1">
        <f>MEDIAN($C729)</f>
        <v>0</v>
      </c>
      <c r="AJ729" s="1">
        <f>MEDIAN($D729)</f>
        <v>0</v>
      </c>
      <c r="AK729" s="1">
        <f>MEDIAN($E729)</f>
        <v>0</v>
      </c>
      <c r="AL729" s="1">
        <f>MEDIAN($F729)</f>
        <v>0</v>
      </c>
      <c r="AM729" s="1">
        <f>MEDIAN($G729)</f>
        <v>0</v>
      </c>
      <c r="AN729" s="1">
        <f>MEDIAN($H729)</f>
        <v>0</v>
      </c>
      <c r="AO729" s="1">
        <f>MEDIAN($I729)</f>
        <v>0</v>
      </c>
      <c r="AP729" s="1">
        <f>MEDIAN($J729)</f>
        <v>0</v>
      </c>
      <c r="AQ729" s="1">
        <f>MEDIAN($K729)</f>
        <v>0</v>
      </c>
      <c r="AR729" s="1">
        <f>MEDIAN($M729)</f>
        <v>0</v>
      </c>
      <c r="AS729" s="1">
        <f>MEDIAN($N729)</f>
        <v>0</v>
      </c>
      <c r="AT729" s="1">
        <f>MEDIAN($P729)</f>
        <v>0</v>
      </c>
      <c r="AU729" s="1">
        <f>MEDIAN($Q729)</f>
        <v>0</v>
      </c>
      <c r="AV729" s="1">
        <f>MEDIAN($R729)</f>
        <v>0</v>
      </c>
      <c r="AW729" s="1">
        <f>MAX($B729)</f>
        <v>0</v>
      </c>
      <c r="AX729" s="1">
        <f>MAX($C729)</f>
        <v>0</v>
      </c>
      <c r="AY729" s="1">
        <f>MAX($D729)</f>
        <v>0</v>
      </c>
      <c r="AZ729" s="1">
        <f>MAX($E729)</f>
        <v>0</v>
      </c>
      <c r="BA729" s="1">
        <f>MAX($F729)</f>
        <v>0</v>
      </c>
      <c r="BB729" s="1">
        <f>MAX($G729)</f>
        <v>0</v>
      </c>
      <c r="BC729" s="1">
        <f>MAX($H729)</f>
        <v>0</v>
      </c>
      <c r="BD729" s="1">
        <f>MAX($I729)</f>
        <v>0</v>
      </c>
      <c r="BE729" s="1">
        <f>MAX($J729)</f>
        <v>0</v>
      </c>
      <c r="BF729" s="1">
        <f>MAX($K729)</f>
        <v>0</v>
      </c>
      <c r="BG729" s="1">
        <f>MAX($M729)</f>
        <v>0</v>
      </c>
      <c r="BH729" s="1">
        <f>MAX($N729)</f>
        <v>0</v>
      </c>
      <c r="BI729" s="1">
        <f>MAX($P729)</f>
        <v>0</v>
      </c>
      <c r="BJ729" s="1">
        <f>MAX($Q729)</f>
        <v>0</v>
      </c>
      <c r="BK729" s="1">
        <f>MAX($R729)</f>
        <v>0</v>
      </c>
    </row>
    <row r="730" spans="1:63">
      <c r="A730" s="1" t="s">
        <v>244</v>
      </c>
      <c r="B730" s="1">
        <v>0</v>
      </c>
      <c r="C730" s="1">
        <v>0</v>
      </c>
      <c r="D730" s="1">
        <v>0</v>
      </c>
      <c r="E730" s="1">
        <v>0</v>
      </c>
      <c r="F730" s="1">
        <v>0</v>
      </c>
      <c r="G730" s="1">
        <v>0</v>
      </c>
      <c r="H730" s="1">
        <v>0</v>
      </c>
      <c r="I730" s="1">
        <v>0.02</v>
      </c>
      <c r="J730" s="1">
        <v>3000</v>
      </c>
      <c r="K730" s="1">
        <v>0</v>
      </c>
      <c r="L730" s="1" t="s">
        <v>503</v>
      </c>
      <c r="M730" s="1">
        <v>0</v>
      </c>
      <c r="N730" s="1">
        <v>0</v>
      </c>
      <c r="O730" s="1" t="s">
        <v>507</v>
      </c>
      <c r="P730" s="1">
        <v>1500</v>
      </c>
      <c r="Q730" s="1">
        <v>1</v>
      </c>
      <c r="R730" s="1">
        <v>0</v>
      </c>
      <c r="S730" s="1">
        <f>MIN($B730)</f>
        <v>0</v>
      </c>
      <c r="T730" s="1">
        <f>MIN($C730)</f>
        <v>0</v>
      </c>
      <c r="U730" s="1">
        <f>MIN($D730)</f>
        <v>0</v>
      </c>
      <c r="V730" s="1">
        <f>MIN($E730)</f>
        <v>0</v>
      </c>
      <c r="W730" s="1">
        <f>MIN($F730)</f>
        <v>0</v>
      </c>
      <c r="X730" s="1">
        <f>MIN($G730)</f>
        <v>0</v>
      </c>
      <c r="Y730" s="1">
        <f>MIN($H730)</f>
        <v>0</v>
      </c>
      <c r="Z730" s="1">
        <f>MIN($I730)</f>
        <v>0</v>
      </c>
      <c r="AA730" s="1">
        <f>MIN($J730)</f>
        <v>0</v>
      </c>
      <c r="AB730" s="1">
        <f>MIN($K730)</f>
        <v>0</v>
      </c>
      <c r="AC730" s="1">
        <f>MIN($M730)</f>
        <v>0</v>
      </c>
      <c r="AD730" s="1">
        <f>MIN($N730)</f>
        <v>0</v>
      </c>
      <c r="AE730" s="1">
        <f>MIN($P730)</f>
        <v>0</v>
      </c>
      <c r="AF730" s="1">
        <f>MIN($Q730)</f>
        <v>0</v>
      </c>
      <c r="AG730" s="1">
        <f>MIN($R730)</f>
        <v>0</v>
      </c>
      <c r="AH730" s="1">
        <f>MEDIAN($B730)</f>
        <v>0</v>
      </c>
      <c r="AI730" s="1">
        <f>MEDIAN($C730)</f>
        <v>0</v>
      </c>
      <c r="AJ730" s="1">
        <f>MEDIAN($D730)</f>
        <v>0</v>
      </c>
      <c r="AK730" s="1">
        <f>MEDIAN($E730)</f>
        <v>0</v>
      </c>
      <c r="AL730" s="1">
        <f>MEDIAN($F730)</f>
        <v>0</v>
      </c>
      <c r="AM730" s="1">
        <f>MEDIAN($G730)</f>
        <v>0</v>
      </c>
      <c r="AN730" s="1">
        <f>MEDIAN($H730)</f>
        <v>0</v>
      </c>
      <c r="AO730" s="1">
        <f>MEDIAN($I730)</f>
        <v>0</v>
      </c>
      <c r="AP730" s="1">
        <f>MEDIAN($J730)</f>
        <v>0</v>
      </c>
      <c r="AQ730" s="1">
        <f>MEDIAN($K730)</f>
        <v>0</v>
      </c>
      <c r="AR730" s="1">
        <f>MEDIAN($M730)</f>
        <v>0</v>
      </c>
      <c r="AS730" s="1">
        <f>MEDIAN($N730)</f>
        <v>0</v>
      </c>
      <c r="AT730" s="1">
        <f>MEDIAN($P730)</f>
        <v>0</v>
      </c>
      <c r="AU730" s="1">
        <f>MEDIAN($Q730)</f>
        <v>0</v>
      </c>
      <c r="AV730" s="1">
        <f>MEDIAN($R730)</f>
        <v>0</v>
      </c>
      <c r="AW730" s="1">
        <f>MAX($B730)</f>
        <v>0</v>
      </c>
      <c r="AX730" s="1">
        <f>MAX($C730)</f>
        <v>0</v>
      </c>
      <c r="AY730" s="1">
        <f>MAX($D730)</f>
        <v>0</v>
      </c>
      <c r="AZ730" s="1">
        <f>MAX($E730)</f>
        <v>0</v>
      </c>
      <c r="BA730" s="1">
        <f>MAX($F730)</f>
        <v>0</v>
      </c>
      <c r="BB730" s="1">
        <f>MAX($G730)</f>
        <v>0</v>
      </c>
      <c r="BC730" s="1">
        <f>MAX($H730)</f>
        <v>0</v>
      </c>
      <c r="BD730" s="1">
        <f>MAX($I730)</f>
        <v>0</v>
      </c>
      <c r="BE730" s="1">
        <f>MAX($J730)</f>
        <v>0</v>
      </c>
      <c r="BF730" s="1">
        <f>MAX($K730)</f>
        <v>0</v>
      </c>
      <c r="BG730" s="1">
        <f>MAX($M730)</f>
        <v>0</v>
      </c>
      <c r="BH730" s="1">
        <f>MAX($N730)</f>
        <v>0</v>
      </c>
      <c r="BI730" s="1">
        <f>MAX($P730)</f>
        <v>0</v>
      </c>
      <c r="BJ730" s="1">
        <f>MAX($Q730)</f>
        <v>0</v>
      </c>
      <c r="BK730" s="1">
        <f>MAX($R730)</f>
        <v>0</v>
      </c>
    </row>
    <row r="731" spans="1:63">
      <c r="A731" s="1" t="s">
        <v>245</v>
      </c>
      <c r="B731" s="1">
        <v>0</v>
      </c>
      <c r="C731" s="1">
        <v>0</v>
      </c>
      <c r="D731" s="1">
        <v>0</v>
      </c>
      <c r="E731" s="1">
        <v>0</v>
      </c>
      <c r="F731" s="1">
        <v>0</v>
      </c>
      <c r="G731" s="1">
        <v>0</v>
      </c>
      <c r="H731" s="1">
        <v>0</v>
      </c>
      <c r="I731" s="1">
        <v>0.022</v>
      </c>
      <c r="J731" s="1">
        <v>3000</v>
      </c>
      <c r="K731" s="1">
        <v>0</v>
      </c>
      <c r="L731" s="1" t="s">
        <v>503</v>
      </c>
      <c r="M731" s="1">
        <v>0</v>
      </c>
      <c r="N731" s="1">
        <v>0</v>
      </c>
      <c r="O731" s="1" t="s">
        <v>507</v>
      </c>
      <c r="P731" s="1">
        <v>1500</v>
      </c>
      <c r="Q731" s="1">
        <v>1</v>
      </c>
      <c r="R731" s="1">
        <v>0</v>
      </c>
      <c r="S731" s="1">
        <f>MIN($B731)</f>
        <v>0</v>
      </c>
      <c r="T731" s="1">
        <f>MIN($C731)</f>
        <v>0</v>
      </c>
      <c r="U731" s="1">
        <f>MIN($D731)</f>
        <v>0</v>
      </c>
      <c r="V731" s="1">
        <f>MIN($E731)</f>
        <v>0</v>
      </c>
      <c r="W731" s="1">
        <f>MIN($F731)</f>
        <v>0</v>
      </c>
      <c r="X731" s="1">
        <f>MIN($G731)</f>
        <v>0</v>
      </c>
      <c r="Y731" s="1">
        <f>MIN($H731)</f>
        <v>0</v>
      </c>
      <c r="Z731" s="1">
        <f>MIN($I731)</f>
        <v>0</v>
      </c>
      <c r="AA731" s="1">
        <f>MIN($J731)</f>
        <v>0</v>
      </c>
      <c r="AB731" s="1">
        <f>MIN($K731)</f>
        <v>0</v>
      </c>
      <c r="AC731" s="1">
        <f>MIN($M731)</f>
        <v>0</v>
      </c>
      <c r="AD731" s="1">
        <f>MIN($N731)</f>
        <v>0</v>
      </c>
      <c r="AE731" s="1">
        <f>MIN($P731)</f>
        <v>0</v>
      </c>
      <c r="AF731" s="1">
        <f>MIN($Q731)</f>
        <v>0</v>
      </c>
      <c r="AG731" s="1">
        <f>MIN($R731)</f>
        <v>0</v>
      </c>
      <c r="AH731" s="1">
        <f>MEDIAN($B731)</f>
        <v>0</v>
      </c>
      <c r="AI731" s="1">
        <f>MEDIAN($C731)</f>
        <v>0</v>
      </c>
      <c r="AJ731" s="1">
        <f>MEDIAN($D731)</f>
        <v>0</v>
      </c>
      <c r="AK731" s="1">
        <f>MEDIAN($E731)</f>
        <v>0</v>
      </c>
      <c r="AL731" s="1">
        <f>MEDIAN($F731)</f>
        <v>0</v>
      </c>
      <c r="AM731" s="1">
        <f>MEDIAN($G731)</f>
        <v>0</v>
      </c>
      <c r="AN731" s="1">
        <f>MEDIAN($H731)</f>
        <v>0</v>
      </c>
      <c r="AO731" s="1">
        <f>MEDIAN($I731)</f>
        <v>0</v>
      </c>
      <c r="AP731" s="1">
        <f>MEDIAN($J731)</f>
        <v>0</v>
      </c>
      <c r="AQ731" s="1">
        <f>MEDIAN($K731)</f>
        <v>0</v>
      </c>
      <c r="AR731" s="1">
        <f>MEDIAN($M731)</f>
        <v>0</v>
      </c>
      <c r="AS731" s="1">
        <f>MEDIAN($N731)</f>
        <v>0</v>
      </c>
      <c r="AT731" s="1">
        <f>MEDIAN($P731)</f>
        <v>0</v>
      </c>
      <c r="AU731" s="1">
        <f>MEDIAN($Q731)</f>
        <v>0</v>
      </c>
      <c r="AV731" s="1">
        <f>MEDIAN($R731)</f>
        <v>0</v>
      </c>
      <c r="AW731" s="1">
        <f>MAX($B731)</f>
        <v>0</v>
      </c>
      <c r="AX731" s="1">
        <f>MAX($C731)</f>
        <v>0</v>
      </c>
      <c r="AY731" s="1">
        <f>MAX($D731)</f>
        <v>0</v>
      </c>
      <c r="AZ731" s="1">
        <f>MAX($E731)</f>
        <v>0</v>
      </c>
      <c r="BA731" s="1">
        <f>MAX($F731)</f>
        <v>0</v>
      </c>
      <c r="BB731" s="1">
        <f>MAX($G731)</f>
        <v>0</v>
      </c>
      <c r="BC731" s="1">
        <f>MAX($H731)</f>
        <v>0</v>
      </c>
      <c r="BD731" s="1">
        <f>MAX($I731)</f>
        <v>0</v>
      </c>
      <c r="BE731" s="1">
        <f>MAX($J731)</f>
        <v>0</v>
      </c>
      <c r="BF731" s="1">
        <f>MAX($K731)</f>
        <v>0</v>
      </c>
      <c r="BG731" s="1">
        <f>MAX($M731)</f>
        <v>0</v>
      </c>
      <c r="BH731" s="1">
        <f>MAX($N731)</f>
        <v>0</v>
      </c>
      <c r="BI731" s="1">
        <f>MAX($P731)</f>
        <v>0</v>
      </c>
      <c r="BJ731" s="1">
        <f>MAX($Q731)</f>
        <v>0</v>
      </c>
      <c r="BK731" s="1">
        <f>MAX($R731)</f>
        <v>0</v>
      </c>
    </row>
    <row r="732" spans="1:63">
      <c r="A732" s="1" t="s">
        <v>246</v>
      </c>
      <c r="B732" s="1">
        <v>0</v>
      </c>
      <c r="C732" s="1">
        <v>0</v>
      </c>
      <c r="D732" s="1">
        <v>0</v>
      </c>
      <c r="E732" s="1">
        <v>0</v>
      </c>
      <c r="F732" s="1">
        <v>0</v>
      </c>
      <c r="G732" s="1">
        <v>0</v>
      </c>
      <c r="H732" s="1">
        <v>0</v>
      </c>
      <c r="I732" s="1">
        <v>0.019</v>
      </c>
      <c r="J732" s="1">
        <v>3000</v>
      </c>
      <c r="K732" s="1">
        <v>0</v>
      </c>
      <c r="L732" s="1" t="s">
        <v>503</v>
      </c>
      <c r="M732" s="1">
        <v>0</v>
      </c>
      <c r="N732" s="1">
        <v>0</v>
      </c>
      <c r="O732" s="1" t="s">
        <v>507</v>
      </c>
      <c r="P732" s="1">
        <v>1500</v>
      </c>
      <c r="Q732" s="1">
        <v>1</v>
      </c>
      <c r="R732" s="1">
        <v>0</v>
      </c>
      <c r="S732" s="1">
        <f>MIN($B732)</f>
        <v>0</v>
      </c>
      <c r="T732" s="1">
        <f>MIN($C732)</f>
        <v>0</v>
      </c>
      <c r="U732" s="1">
        <f>MIN($D732)</f>
        <v>0</v>
      </c>
      <c r="V732" s="1">
        <f>MIN($E732)</f>
        <v>0</v>
      </c>
      <c r="W732" s="1">
        <f>MIN($F732)</f>
        <v>0</v>
      </c>
      <c r="X732" s="1">
        <f>MIN($G732)</f>
        <v>0</v>
      </c>
      <c r="Y732" s="1">
        <f>MIN($H732)</f>
        <v>0</v>
      </c>
      <c r="Z732" s="1">
        <f>MIN($I732)</f>
        <v>0</v>
      </c>
      <c r="AA732" s="1">
        <f>MIN($J732)</f>
        <v>0</v>
      </c>
      <c r="AB732" s="1">
        <f>MIN($K732)</f>
        <v>0</v>
      </c>
      <c r="AC732" s="1">
        <f>MIN($M732)</f>
        <v>0</v>
      </c>
      <c r="AD732" s="1">
        <f>MIN($N732)</f>
        <v>0</v>
      </c>
      <c r="AE732" s="1">
        <f>MIN($P732)</f>
        <v>0</v>
      </c>
      <c r="AF732" s="1">
        <f>MIN($Q732)</f>
        <v>0</v>
      </c>
      <c r="AG732" s="1">
        <f>MIN($R732)</f>
        <v>0</v>
      </c>
      <c r="AH732" s="1">
        <f>MEDIAN($B732)</f>
        <v>0</v>
      </c>
      <c r="AI732" s="1">
        <f>MEDIAN($C732)</f>
        <v>0</v>
      </c>
      <c r="AJ732" s="1">
        <f>MEDIAN($D732)</f>
        <v>0</v>
      </c>
      <c r="AK732" s="1">
        <f>MEDIAN($E732)</f>
        <v>0</v>
      </c>
      <c r="AL732" s="1">
        <f>MEDIAN($F732)</f>
        <v>0</v>
      </c>
      <c r="AM732" s="1">
        <f>MEDIAN($G732)</f>
        <v>0</v>
      </c>
      <c r="AN732" s="1">
        <f>MEDIAN($H732)</f>
        <v>0</v>
      </c>
      <c r="AO732" s="1">
        <f>MEDIAN($I732)</f>
        <v>0</v>
      </c>
      <c r="AP732" s="1">
        <f>MEDIAN($J732)</f>
        <v>0</v>
      </c>
      <c r="AQ732" s="1">
        <f>MEDIAN($K732)</f>
        <v>0</v>
      </c>
      <c r="AR732" s="1">
        <f>MEDIAN($M732)</f>
        <v>0</v>
      </c>
      <c r="AS732" s="1">
        <f>MEDIAN($N732)</f>
        <v>0</v>
      </c>
      <c r="AT732" s="1">
        <f>MEDIAN($P732)</f>
        <v>0</v>
      </c>
      <c r="AU732" s="1">
        <f>MEDIAN($Q732)</f>
        <v>0</v>
      </c>
      <c r="AV732" s="1">
        <f>MEDIAN($R732)</f>
        <v>0</v>
      </c>
      <c r="AW732" s="1">
        <f>MAX($B732)</f>
        <v>0</v>
      </c>
      <c r="AX732" s="1">
        <f>MAX($C732)</f>
        <v>0</v>
      </c>
      <c r="AY732" s="1">
        <f>MAX($D732)</f>
        <v>0</v>
      </c>
      <c r="AZ732" s="1">
        <f>MAX($E732)</f>
        <v>0</v>
      </c>
      <c r="BA732" s="1">
        <f>MAX($F732)</f>
        <v>0</v>
      </c>
      <c r="BB732" s="1">
        <f>MAX($G732)</f>
        <v>0</v>
      </c>
      <c r="BC732" s="1">
        <f>MAX($H732)</f>
        <v>0</v>
      </c>
      <c r="BD732" s="1">
        <f>MAX($I732)</f>
        <v>0</v>
      </c>
      <c r="BE732" s="1">
        <f>MAX($J732)</f>
        <v>0</v>
      </c>
      <c r="BF732" s="1">
        <f>MAX($K732)</f>
        <v>0</v>
      </c>
      <c r="BG732" s="1">
        <f>MAX($M732)</f>
        <v>0</v>
      </c>
      <c r="BH732" s="1">
        <f>MAX($N732)</f>
        <v>0</v>
      </c>
      <c r="BI732" s="1">
        <f>MAX($P732)</f>
        <v>0</v>
      </c>
      <c r="BJ732" s="1">
        <f>MAX($Q732)</f>
        <v>0</v>
      </c>
      <c r="BK732" s="1">
        <f>MAX($R732)</f>
        <v>0</v>
      </c>
    </row>
    <row r="733" spans="1:63">
      <c r="A733" s="1" t="s">
        <v>247</v>
      </c>
      <c r="B733" s="1">
        <v>0</v>
      </c>
      <c r="C733" s="1">
        <v>0</v>
      </c>
      <c r="D733" s="1">
        <v>0</v>
      </c>
      <c r="E733" s="1">
        <v>0</v>
      </c>
      <c r="F733" s="1">
        <v>0</v>
      </c>
      <c r="G733" s="1">
        <v>0</v>
      </c>
      <c r="H733" s="1">
        <v>0</v>
      </c>
      <c r="I733" s="1">
        <v>0.019</v>
      </c>
      <c r="J733" s="1">
        <v>3000</v>
      </c>
      <c r="K733" s="1">
        <v>0</v>
      </c>
      <c r="L733" s="1" t="s">
        <v>503</v>
      </c>
      <c r="M733" s="1">
        <v>0</v>
      </c>
      <c r="N733" s="1">
        <v>0</v>
      </c>
      <c r="O733" s="1" t="s">
        <v>507</v>
      </c>
      <c r="P733" s="1">
        <v>1500</v>
      </c>
      <c r="Q733" s="1">
        <v>1</v>
      </c>
      <c r="R733" s="1">
        <v>0</v>
      </c>
      <c r="S733" s="1">
        <f>MIN($B733)</f>
        <v>0</v>
      </c>
      <c r="T733" s="1">
        <f>MIN($C733)</f>
        <v>0</v>
      </c>
      <c r="U733" s="1">
        <f>MIN($D733)</f>
        <v>0</v>
      </c>
      <c r="V733" s="1">
        <f>MIN($E733)</f>
        <v>0</v>
      </c>
      <c r="W733" s="1">
        <f>MIN($F733)</f>
        <v>0</v>
      </c>
      <c r="X733" s="1">
        <f>MIN($G733)</f>
        <v>0</v>
      </c>
      <c r="Y733" s="1">
        <f>MIN($H733)</f>
        <v>0</v>
      </c>
      <c r="Z733" s="1">
        <f>MIN($I733)</f>
        <v>0</v>
      </c>
      <c r="AA733" s="1">
        <f>MIN($J733)</f>
        <v>0</v>
      </c>
      <c r="AB733" s="1">
        <f>MIN($K733)</f>
        <v>0</v>
      </c>
      <c r="AC733" s="1">
        <f>MIN($M733)</f>
        <v>0</v>
      </c>
      <c r="AD733" s="1">
        <f>MIN($N733)</f>
        <v>0</v>
      </c>
      <c r="AE733" s="1">
        <f>MIN($P733)</f>
        <v>0</v>
      </c>
      <c r="AF733" s="1">
        <f>MIN($Q733)</f>
        <v>0</v>
      </c>
      <c r="AG733" s="1">
        <f>MIN($R733)</f>
        <v>0</v>
      </c>
      <c r="AH733" s="1">
        <f>MEDIAN($B733)</f>
        <v>0</v>
      </c>
      <c r="AI733" s="1">
        <f>MEDIAN($C733)</f>
        <v>0</v>
      </c>
      <c r="AJ733" s="1">
        <f>MEDIAN($D733)</f>
        <v>0</v>
      </c>
      <c r="AK733" s="1">
        <f>MEDIAN($E733)</f>
        <v>0</v>
      </c>
      <c r="AL733" s="1">
        <f>MEDIAN($F733)</f>
        <v>0</v>
      </c>
      <c r="AM733" s="1">
        <f>MEDIAN($G733)</f>
        <v>0</v>
      </c>
      <c r="AN733" s="1">
        <f>MEDIAN($H733)</f>
        <v>0</v>
      </c>
      <c r="AO733" s="1">
        <f>MEDIAN($I733)</f>
        <v>0</v>
      </c>
      <c r="AP733" s="1">
        <f>MEDIAN($J733)</f>
        <v>0</v>
      </c>
      <c r="AQ733" s="1">
        <f>MEDIAN($K733)</f>
        <v>0</v>
      </c>
      <c r="AR733" s="1">
        <f>MEDIAN($M733)</f>
        <v>0</v>
      </c>
      <c r="AS733" s="1">
        <f>MEDIAN($N733)</f>
        <v>0</v>
      </c>
      <c r="AT733" s="1">
        <f>MEDIAN($P733)</f>
        <v>0</v>
      </c>
      <c r="AU733" s="1">
        <f>MEDIAN($Q733)</f>
        <v>0</v>
      </c>
      <c r="AV733" s="1">
        <f>MEDIAN($R733)</f>
        <v>0</v>
      </c>
      <c r="AW733" s="1">
        <f>MAX($B733)</f>
        <v>0</v>
      </c>
      <c r="AX733" s="1">
        <f>MAX($C733)</f>
        <v>0</v>
      </c>
      <c r="AY733" s="1">
        <f>MAX($D733)</f>
        <v>0</v>
      </c>
      <c r="AZ733" s="1">
        <f>MAX($E733)</f>
        <v>0</v>
      </c>
      <c r="BA733" s="1">
        <f>MAX($F733)</f>
        <v>0</v>
      </c>
      <c r="BB733" s="1">
        <f>MAX($G733)</f>
        <v>0</v>
      </c>
      <c r="BC733" s="1">
        <f>MAX($H733)</f>
        <v>0</v>
      </c>
      <c r="BD733" s="1">
        <f>MAX($I733)</f>
        <v>0</v>
      </c>
      <c r="BE733" s="1">
        <f>MAX($J733)</f>
        <v>0</v>
      </c>
      <c r="BF733" s="1">
        <f>MAX($K733)</f>
        <v>0</v>
      </c>
      <c r="BG733" s="1">
        <f>MAX($M733)</f>
        <v>0</v>
      </c>
      <c r="BH733" s="1">
        <f>MAX($N733)</f>
        <v>0</v>
      </c>
      <c r="BI733" s="1">
        <f>MAX($P733)</f>
        <v>0</v>
      </c>
      <c r="BJ733" s="1">
        <f>MAX($Q733)</f>
        <v>0</v>
      </c>
      <c r="BK733" s="1">
        <f>MAX($R733)</f>
        <v>0</v>
      </c>
    </row>
    <row r="734" spans="1:63">
      <c r="A734" s="1" t="s">
        <v>248</v>
      </c>
      <c r="B734" s="1">
        <v>0</v>
      </c>
      <c r="C734" s="1">
        <v>0</v>
      </c>
      <c r="D734" s="1">
        <v>0</v>
      </c>
      <c r="E734" s="1">
        <v>0</v>
      </c>
      <c r="F734" s="1">
        <v>0</v>
      </c>
      <c r="G734" s="1">
        <v>0</v>
      </c>
      <c r="H734" s="1">
        <v>0</v>
      </c>
      <c r="I734" s="1">
        <v>0.02</v>
      </c>
      <c r="J734" s="1">
        <v>3000</v>
      </c>
      <c r="K734" s="1">
        <v>0</v>
      </c>
      <c r="L734" s="1" t="s">
        <v>503</v>
      </c>
      <c r="M734" s="1">
        <v>0</v>
      </c>
      <c r="N734" s="1">
        <v>0</v>
      </c>
      <c r="O734" s="1" t="s">
        <v>507</v>
      </c>
      <c r="P734" s="1">
        <v>1500</v>
      </c>
      <c r="Q734" s="1">
        <v>1</v>
      </c>
      <c r="R734" s="1">
        <v>0</v>
      </c>
      <c r="S734" s="1">
        <f>MIN($B734)</f>
        <v>0</v>
      </c>
      <c r="T734" s="1">
        <f>MIN($C734)</f>
        <v>0</v>
      </c>
      <c r="U734" s="1">
        <f>MIN($D734)</f>
        <v>0</v>
      </c>
      <c r="V734" s="1">
        <f>MIN($E734)</f>
        <v>0</v>
      </c>
      <c r="W734" s="1">
        <f>MIN($F734)</f>
        <v>0</v>
      </c>
      <c r="X734" s="1">
        <f>MIN($G734)</f>
        <v>0</v>
      </c>
      <c r="Y734" s="1">
        <f>MIN($H734)</f>
        <v>0</v>
      </c>
      <c r="Z734" s="1">
        <f>MIN($I734)</f>
        <v>0</v>
      </c>
      <c r="AA734" s="1">
        <f>MIN($J734)</f>
        <v>0</v>
      </c>
      <c r="AB734" s="1">
        <f>MIN($K734)</f>
        <v>0</v>
      </c>
      <c r="AC734" s="1">
        <f>MIN($M734)</f>
        <v>0</v>
      </c>
      <c r="AD734" s="1">
        <f>MIN($N734)</f>
        <v>0</v>
      </c>
      <c r="AE734" s="1">
        <f>MIN($P734)</f>
        <v>0</v>
      </c>
      <c r="AF734" s="1">
        <f>MIN($Q734)</f>
        <v>0</v>
      </c>
      <c r="AG734" s="1">
        <f>MIN($R734)</f>
        <v>0</v>
      </c>
      <c r="AH734" s="1">
        <f>MEDIAN($B734)</f>
        <v>0</v>
      </c>
      <c r="AI734" s="1">
        <f>MEDIAN($C734)</f>
        <v>0</v>
      </c>
      <c r="AJ734" s="1">
        <f>MEDIAN($D734)</f>
        <v>0</v>
      </c>
      <c r="AK734" s="1">
        <f>MEDIAN($E734)</f>
        <v>0</v>
      </c>
      <c r="AL734" s="1">
        <f>MEDIAN($F734)</f>
        <v>0</v>
      </c>
      <c r="AM734" s="1">
        <f>MEDIAN($G734)</f>
        <v>0</v>
      </c>
      <c r="AN734" s="1">
        <f>MEDIAN($H734)</f>
        <v>0</v>
      </c>
      <c r="AO734" s="1">
        <f>MEDIAN($I734)</f>
        <v>0</v>
      </c>
      <c r="AP734" s="1">
        <f>MEDIAN($J734)</f>
        <v>0</v>
      </c>
      <c r="AQ734" s="1">
        <f>MEDIAN($K734)</f>
        <v>0</v>
      </c>
      <c r="AR734" s="1">
        <f>MEDIAN($M734)</f>
        <v>0</v>
      </c>
      <c r="AS734" s="1">
        <f>MEDIAN($N734)</f>
        <v>0</v>
      </c>
      <c r="AT734" s="1">
        <f>MEDIAN($P734)</f>
        <v>0</v>
      </c>
      <c r="AU734" s="1">
        <f>MEDIAN($Q734)</f>
        <v>0</v>
      </c>
      <c r="AV734" s="1">
        <f>MEDIAN($R734)</f>
        <v>0</v>
      </c>
      <c r="AW734" s="1">
        <f>MAX($B734)</f>
        <v>0</v>
      </c>
      <c r="AX734" s="1">
        <f>MAX($C734)</f>
        <v>0</v>
      </c>
      <c r="AY734" s="1">
        <f>MAX($D734)</f>
        <v>0</v>
      </c>
      <c r="AZ734" s="1">
        <f>MAX($E734)</f>
        <v>0</v>
      </c>
      <c r="BA734" s="1">
        <f>MAX($F734)</f>
        <v>0</v>
      </c>
      <c r="BB734" s="1">
        <f>MAX($G734)</f>
        <v>0</v>
      </c>
      <c r="BC734" s="1">
        <f>MAX($H734)</f>
        <v>0</v>
      </c>
      <c r="BD734" s="1">
        <f>MAX($I734)</f>
        <v>0</v>
      </c>
      <c r="BE734" s="1">
        <f>MAX($J734)</f>
        <v>0</v>
      </c>
      <c r="BF734" s="1">
        <f>MAX($K734)</f>
        <v>0</v>
      </c>
      <c r="BG734" s="1">
        <f>MAX($M734)</f>
        <v>0</v>
      </c>
      <c r="BH734" s="1">
        <f>MAX($N734)</f>
        <v>0</v>
      </c>
      <c r="BI734" s="1">
        <f>MAX($P734)</f>
        <v>0</v>
      </c>
      <c r="BJ734" s="1">
        <f>MAX($Q734)</f>
        <v>0</v>
      </c>
      <c r="BK734" s="1">
        <f>MAX($R734)</f>
        <v>0</v>
      </c>
    </row>
    <row r="735" spans="1:63">
      <c r="A735" s="1" t="s">
        <v>249</v>
      </c>
      <c r="B735" s="1">
        <v>0</v>
      </c>
      <c r="C735" s="1">
        <v>0</v>
      </c>
      <c r="D735" s="1">
        <v>0</v>
      </c>
      <c r="E735" s="1">
        <v>0</v>
      </c>
      <c r="F735" s="1">
        <v>0</v>
      </c>
      <c r="G735" s="1">
        <v>0</v>
      </c>
      <c r="H735" s="1">
        <v>0</v>
      </c>
      <c r="I735" s="1">
        <v>0.019</v>
      </c>
      <c r="J735" s="1">
        <v>3000</v>
      </c>
      <c r="K735" s="1">
        <v>0</v>
      </c>
      <c r="L735" s="1" t="s">
        <v>503</v>
      </c>
      <c r="M735" s="1">
        <v>0</v>
      </c>
      <c r="N735" s="1">
        <v>0</v>
      </c>
      <c r="O735" s="1" t="s">
        <v>507</v>
      </c>
      <c r="P735" s="1">
        <v>1500</v>
      </c>
      <c r="Q735" s="1">
        <v>1</v>
      </c>
      <c r="R735" s="1">
        <v>0</v>
      </c>
      <c r="S735" s="1">
        <f>MIN($B735)</f>
        <v>0</v>
      </c>
      <c r="T735" s="1">
        <f>MIN($C735)</f>
        <v>0</v>
      </c>
      <c r="U735" s="1">
        <f>MIN($D735)</f>
        <v>0</v>
      </c>
      <c r="V735" s="1">
        <f>MIN($E735)</f>
        <v>0</v>
      </c>
      <c r="W735" s="1">
        <f>MIN($F735)</f>
        <v>0</v>
      </c>
      <c r="X735" s="1">
        <f>MIN($G735)</f>
        <v>0</v>
      </c>
      <c r="Y735" s="1">
        <f>MIN($H735)</f>
        <v>0</v>
      </c>
      <c r="Z735" s="1">
        <f>MIN($I735)</f>
        <v>0</v>
      </c>
      <c r="AA735" s="1">
        <f>MIN($J735)</f>
        <v>0</v>
      </c>
      <c r="AB735" s="1">
        <f>MIN($K735)</f>
        <v>0</v>
      </c>
      <c r="AC735" s="1">
        <f>MIN($M735)</f>
        <v>0</v>
      </c>
      <c r="AD735" s="1">
        <f>MIN($N735)</f>
        <v>0</v>
      </c>
      <c r="AE735" s="1">
        <f>MIN($P735)</f>
        <v>0</v>
      </c>
      <c r="AF735" s="1">
        <f>MIN($Q735)</f>
        <v>0</v>
      </c>
      <c r="AG735" s="1">
        <f>MIN($R735)</f>
        <v>0</v>
      </c>
      <c r="AH735" s="1">
        <f>MEDIAN($B735)</f>
        <v>0</v>
      </c>
      <c r="AI735" s="1">
        <f>MEDIAN($C735)</f>
        <v>0</v>
      </c>
      <c r="AJ735" s="1">
        <f>MEDIAN($D735)</f>
        <v>0</v>
      </c>
      <c r="AK735" s="1">
        <f>MEDIAN($E735)</f>
        <v>0</v>
      </c>
      <c r="AL735" s="1">
        <f>MEDIAN($F735)</f>
        <v>0</v>
      </c>
      <c r="AM735" s="1">
        <f>MEDIAN($G735)</f>
        <v>0</v>
      </c>
      <c r="AN735" s="1">
        <f>MEDIAN($H735)</f>
        <v>0</v>
      </c>
      <c r="AO735" s="1">
        <f>MEDIAN($I735)</f>
        <v>0</v>
      </c>
      <c r="AP735" s="1">
        <f>MEDIAN($J735)</f>
        <v>0</v>
      </c>
      <c r="AQ735" s="1">
        <f>MEDIAN($K735)</f>
        <v>0</v>
      </c>
      <c r="AR735" s="1">
        <f>MEDIAN($M735)</f>
        <v>0</v>
      </c>
      <c r="AS735" s="1">
        <f>MEDIAN($N735)</f>
        <v>0</v>
      </c>
      <c r="AT735" s="1">
        <f>MEDIAN($P735)</f>
        <v>0</v>
      </c>
      <c r="AU735" s="1">
        <f>MEDIAN($Q735)</f>
        <v>0</v>
      </c>
      <c r="AV735" s="1">
        <f>MEDIAN($R735)</f>
        <v>0</v>
      </c>
      <c r="AW735" s="1">
        <f>MAX($B735)</f>
        <v>0</v>
      </c>
      <c r="AX735" s="1">
        <f>MAX($C735)</f>
        <v>0</v>
      </c>
      <c r="AY735" s="1">
        <f>MAX($D735)</f>
        <v>0</v>
      </c>
      <c r="AZ735" s="1">
        <f>MAX($E735)</f>
        <v>0</v>
      </c>
      <c r="BA735" s="1">
        <f>MAX($F735)</f>
        <v>0</v>
      </c>
      <c r="BB735" s="1">
        <f>MAX($G735)</f>
        <v>0</v>
      </c>
      <c r="BC735" s="1">
        <f>MAX($H735)</f>
        <v>0</v>
      </c>
      <c r="BD735" s="1">
        <f>MAX($I735)</f>
        <v>0</v>
      </c>
      <c r="BE735" s="1">
        <f>MAX($J735)</f>
        <v>0</v>
      </c>
      <c r="BF735" s="1">
        <f>MAX($K735)</f>
        <v>0</v>
      </c>
      <c r="BG735" s="1">
        <f>MAX($M735)</f>
        <v>0</v>
      </c>
      <c r="BH735" s="1">
        <f>MAX($N735)</f>
        <v>0</v>
      </c>
      <c r="BI735" s="1">
        <f>MAX($P735)</f>
        <v>0</v>
      </c>
      <c r="BJ735" s="1">
        <f>MAX($Q735)</f>
        <v>0</v>
      </c>
      <c r="BK735" s="1">
        <f>MAX($R735)</f>
        <v>0</v>
      </c>
    </row>
    <row r="736" spans="1:63">
      <c r="A736" s="1" t="s">
        <v>250</v>
      </c>
      <c r="B736" s="1">
        <v>0</v>
      </c>
      <c r="C736" s="1">
        <v>0</v>
      </c>
      <c r="D736" s="1">
        <v>0</v>
      </c>
      <c r="E736" s="1">
        <v>0</v>
      </c>
      <c r="F736" s="1">
        <v>0</v>
      </c>
      <c r="G736" s="1">
        <v>0</v>
      </c>
      <c r="H736" s="1">
        <v>0</v>
      </c>
      <c r="I736" s="1">
        <v>0.02</v>
      </c>
      <c r="J736" s="1">
        <v>3000</v>
      </c>
      <c r="K736" s="1">
        <v>0</v>
      </c>
      <c r="L736" s="1" t="s">
        <v>503</v>
      </c>
      <c r="M736" s="1">
        <v>0</v>
      </c>
      <c r="N736" s="1">
        <v>0</v>
      </c>
      <c r="O736" s="1" t="s">
        <v>507</v>
      </c>
      <c r="P736" s="1">
        <v>1500</v>
      </c>
      <c r="Q736" s="1">
        <v>1</v>
      </c>
      <c r="R736" s="1">
        <v>0</v>
      </c>
      <c r="S736" s="1">
        <f>MIN($B736)</f>
        <v>0</v>
      </c>
      <c r="T736" s="1">
        <f>MIN($C736)</f>
        <v>0</v>
      </c>
      <c r="U736" s="1">
        <f>MIN($D736)</f>
        <v>0</v>
      </c>
      <c r="V736" s="1">
        <f>MIN($E736)</f>
        <v>0</v>
      </c>
      <c r="W736" s="1">
        <f>MIN($F736)</f>
        <v>0</v>
      </c>
      <c r="X736" s="1">
        <f>MIN($G736)</f>
        <v>0</v>
      </c>
      <c r="Y736" s="1">
        <f>MIN($H736)</f>
        <v>0</v>
      </c>
      <c r="Z736" s="1">
        <f>MIN($I736)</f>
        <v>0</v>
      </c>
      <c r="AA736" s="1">
        <f>MIN($J736)</f>
        <v>0</v>
      </c>
      <c r="AB736" s="1">
        <f>MIN($K736)</f>
        <v>0</v>
      </c>
      <c r="AC736" s="1">
        <f>MIN($M736)</f>
        <v>0</v>
      </c>
      <c r="AD736" s="1">
        <f>MIN($N736)</f>
        <v>0</v>
      </c>
      <c r="AE736" s="1">
        <f>MIN($P736)</f>
        <v>0</v>
      </c>
      <c r="AF736" s="1">
        <f>MIN($Q736)</f>
        <v>0</v>
      </c>
      <c r="AG736" s="1">
        <f>MIN($R736)</f>
        <v>0</v>
      </c>
      <c r="AH736" s="1">
        <f>MEDIAN($B736)</f>
        <v>0</v>
      </c>
      <c r="AI736" s="1">
        <f>MEDIAN($C736)</f>
        <v>0</v>
      </c>
      <c r="AJ736" s="1">
        <f>MEDIAN($D736)</f>
        <v>0</v>
      </c>
      <c r="AK736" s="1">
        <f>MEDIAN($E736)</f>
        <v>0</v>
      </c>
      <c r="AL736" s="1">
        <f>MEDIAN($F736)</f>
        <v>0</v>
      </c>
      <c r="AM736" s="1">
        <f>MEDIAN($G736)</f>
        <v>0</v>
      </c>
      <c r="AN736" s="1">
        <f>MEDIAN($H736)</f>
        <v>0</v>
      </c>
      <c r="AO736" s="1">
        <f>MEDIAN($I736)</f>
        <v>0</v>
      </c>
      <c r="AP736" s="1">
        <f>MEDIAN($J736)</f>
        <v>0</v>
      </c>
      <c r="AQ736" s="1">
        <f>MEDIAN($K736)</f>
        <v>0</v>
      </c>
      <c r="AR736" s="1">
        <f>MEDIAN($M736)</f>
        <v>0</v>
      </c>
      <c r="AS736" s="1">
        <f>MEDIAN($N736)</f>
        <v>0</v>
      </c>
      <c r="AT736" s="1">
        <f>MEDIAN($P736)</f>
        <v>0</v>
      </c>
      <c r="AU736" s="1">
        <f>MEDIAN($Q736)</f>
        <v>0</v>
      </c>
      <c r="AV736" s="1">
        <f>MEDIAN($R736)</f>
        <v>0</v>
      </c>
      <c r="AW736" s="1">
        <f>MAX($B736)</f>
        <v>0</v>
      </c>
      <c r="AX736" s="1">
        <f>MAX($C736)</f>
        <v>0</v>
      </c>
      <c r="AY736" s="1">
        <f>MAX($D736)</f>
        <v>0</v>
      </c>
      <c r="AZ736" s="1">
        <f>MAX($E736)</f>
        <v>0</v>
      </c>
      <c r="BA736" s="1">
        <f>MAX($F736)</f>
        <v>0</v>
      </c>
      <c r="BB736" s="1">
        <f>MAX($G736)</f>
        <v>0</v>
      </c>
      <c r="BC736" s="1">
        <f>MAX($H736)</f>
        <v>0</v>
      </c>
      <c r="BD736" s="1">
        <f>MAX($I736)</f>
        <v>0</v>
      </c>
      <c r="BE736" s="1">
        <f>MAX($J736)</f>
        <v>0</v>
      </c>
      <c r="BF736" s="1">
        <f>MAX($K736)</f>
        <v>0</v>
      </c>
      <c r="BG736" s="1">
        <f>MAX($M736)</f>
        <v>0</v>
      </c>
      <c r="BH736" s="1">
        <f>MAX($N736)</f>
        <v>0</v>
      </c>
      <c r="BI736" s="1">
        <f>MAX($P736)</f>
        <v>0</v>
      </c>
      <c r="BJ736" s="1">
        <f>MAX($Q736)</f>
        <v>0</v>
      </c>
      <c r="BK736" s="1">
        <f>MAX($R736)</f>
        <v>0</v>
      </c>
    </row>
    <row r="737" spans="1:63">
      <c r="A737" s="1" t="s">
        <v>251</v>
      </c>
      <c r="B737" s="1">
        <v>0</v>
      </c>
      <c r="C737" s="1">
        <v>0</v>
      </c>
      <c r="D737" s="1">
        <v>0</v>
      </c>
      <c r="E737" s="1">
        <v>0</v>
      </c>
      <c r="F737" s="1">
        <v>0</v>
      </c>
      <c r="G737" s="1">
        <v>0</v>
      </c>
      <c r="H737" s="1">
        <v>0</v>
      </c>
      <c r="I737" s="1">
        <v>0.019</v>
      </c>
      <c r="J737" s="1">
        <v>3000</v>
      </c>
      <c r="K737" s="1">
        <v>0</v>
      </c>
      <c r="L737" s="1" t="s">
        <v>503</v>
      </c>
      <c r="M737" s="1">
        <v>0</v>
      </c>
      <c r="N737" s="1">
        <v>0</v>
      </c>
      <c r="O737" s="1" t="s">
        <v>507</v>
      </c>
      <c r="P737" s="1">
        <v>1500</v>
      </c>
      <c r="Q737" s="1">
        <v>1</v>
      </c>
      <c r="R737" s="1">
        <v>0</v>
      </c>
      <c r="S737" s="1">
        <f>MIN($B737)</f>
        <v>0</v>
      </c>
      <c r="T737" s="1">
        <f>MIN($C737)</f>
        <v>0</v>
      </c>
      <c r="U737" s="1">
        <f>MIN($D737)</f>
        <v>0</v>
      </c>
      <c r="V737" s="1">
        <f>MIN($E737)</f>
        <v>0</v>
      </c>
      <c r="W737" s="1">
        <f>MIN($F737)</f>
        <v>0</v>
      </c>
      <c r="X737" s="1">
        <f>MIN($G737)</f>
        <v>0</v>
      </c>
      <c r="Y737" s="1">
        <f>MIN($H737)</f>
        <v>0</v>
      </c>
      <c r="Z737" s="1">
        <f>MIN($I737)</f>
        <v>0</v>
      </c>
      <c r="AA737" s="1">
        <f>MIN($J737)</f>
        <v>0</v>
      </c>
      <c r="AB737" s="1">
        <f>MIN($K737)</f>
        <v>0</v>
      </c>
      <c r="AC737" s="1">
        <f>MIN($M737)</f>
        <v>0</v>
      </c>
      <c r="AD737" s="1">
        <f>MIN($N737)</f>
        <v>0</v>
      </c>
      <c r="AE737" s="1">
        <f>MIN($P737)</f>
        <v>0</v>
      </c>
      <c r="AF737" s="1">
        <f>MIN($Q737)</f>
        <v>0</v>
      </c>
      <c r="AG737" s="1">
        <f>MIN($R737)</f>
        <v>0</v>
      </c>
      <c r="AH737" s="1">
        <f>MEDIAN($B737)</f>
        <v>0</v>
      </c>
      <c r="AI737" s="1">
        <f>MEDIAN($C737)</f>
        <v>0</v>
      </c>
      <c r="AJ737" s="1">
        <f>MEDIAN($D737)</f>
        <v>0</v>
      </c>
      <c r="AK737" s="1">
        <f>MEDIAN($E737)</f>
        <v>0</v>
      </c>
      <c r="AL737" s="1">
        <f>MEDIAN($F737)</f>
        <v>0</v>
      </c>
      <c r="AM737" s="1">
        <f>MEDIAN($G737)</f>
        <v>0</v>
      </c>
      <c r="AN737" s="1">
        <f>MEDIAN($H737)</f>
        <v>0</v>
      </c>
      <c r="AO737" s="1">
        <f>MEDIAN($I737)</f>
        <v>0</v>
      </c>
      <c r="AP737" s="1">
        <f>MEDIAN($J737)</f>
        <v>0</v>
      </c>
      <c r="AQ737" s="1">
        <f>MEDIAN($K737)</f>
        <v>0</v>
      </c>
      <c r="AR737" s="1">
        <f>MEDIAN($M737)</f>
        <v>0</v>
      </c>
      <c r="AS737" s="1">
        <f>MEDIAN($N737)</f>
        <v>0</v>
      </c>
      <c r="AT737" s="1">
        <f>MEDIAN($P737)</f>
        <v>0</v>
      </c>
      <c r="AU737" s="1">
        <f>MEDIAN($Q737)</f>
        <v>0</v>
      </c>
      <c r="AV737" s="1">
        <f>MEDIAN($R737)</f>
        <v>0</v>
      </c>
      <c r="AW737" s="1">
        <f>MAX($B737)</f>
        <v>0</v>
      </c>
      <c r="AX737" s="1">
        <f>MAX($C737)</f>
        <v>0</v>
      </c>
      <c r="AY737" s="1">
        <f>MAX($D737)</f>
        <v>0</v>
      </c>
      <c r="AZ737" s="1">
        <f>MAX($E737)</f>
        <v>0</v>
      </c>
      <c r="BA737" s="1">
        <f>MAX($F737)</f>
        <v>0</v>
      </c>
      <c r="BB737" s="1">
        <f>MAX($G737)</f>
        <v>0</v>
      </c>
      <c r="BC737" s="1">
        <f>MAX($H737)</f>
        <v>0</v>
      </c>
      <c r="BD737" s="1">
        <f>MAX($I737)</f>
        <v>0</v>
      </c>
      <c r="BE737" s="1">
        <f>MAX($J737)</f>
        <v>0</v>
      </c>
      <c r="BF737" s="1">
        <f>MAX($K737)</f>
        <v>0</v>
      </c>
      <c r="BG737" s="1">
        <f>MAX($M737)</f>
        <v>0</v>
      </c>
      <c r="BH737" s="1">
        <f>MAX($N737)</f>
        <v>0</v>
      </c>
      <c r="BI737" s="1">
        <f>MAX($P737)</f>
        <v>0</v>
      </c>
      <c r="BJ737" s="1">
        <f>MAX($Q737)</f>
        <v>0</v>
      </c>
      <c r="BK737" s="1">
        <f>MAX($R737)</f>
        <v>0</v>
      </c>
    </row>
    <row r="738" spans="1:63">
      <c r="A738" s="1" t="s">
        <v>252</v>
      </c>
      <c r="B738" s="1">
        <v>0</v>
      </c>
      <c r="C738" s="1">
        <v>0</v>
      </c>
      <c r="D738" s="1">
        <v>0</v>
      </c>
      <c r="E738" s="1">
        <v>0</v>
      </c>
      <c r="F738" s="1">
        <v>0</v>
      </c>
      <c r="G738" s="1">
        <v>0</v>
      </c>
      <c r="H738" s="1">
        <v>0</v>
      </c>
      <c r="I738" s="1">
        <v>0.037</v>
      </c>
      <c r="J738" s="1">
        <v>3000</v>
      </c>
      <c r="K738" s="1">
        <v>0</v>
      </c>
      <c r="L738" s="1" t="s">
        <v>503</v>
      </c>
      <c r="M738" s="1">
        <v>0</v>
      </c>
      <c r="N738" s="1">
        <v>0</v>
      </c>
      <c r="O738" s="1" t="s">
        <v>507</v>
      </c>
      <c r="P738" s="1">
        <v>1500</v>
      </c>
      <c r="Q738" s="1">
        <v>1</v>
      </c>
      <c r="R738" s="1">
        <v>0</v>
      </c>
      <c r="S738" s="1">
        <f>MIN($B738)</f>
        <v>0</v>
      </c>
      <c r="T738" s="1">
        <f>MIN($C738)</f>
        <v>0</v>
      </c>
      <c r="U738" s="1">
        <f>MIN($D738)</f>
        <v>0</v>
      </c>
      <c r="V738" s="1">
        <f>MIN($E738)</f>
        <v>0</v>
      </c>
      <c r="W738" s="1">
        <f>MIN($F738)</f>
        <v>0</v>
      </c>
      <c r="X738" s="1">
        <f>MIN($G738)</f>
        <v>0</v>
      </c>
      <c r="Y738" s="1">
        <f>MIN($H738)</f>
        <v>0</v>
      </c>
      <c r="Z738" s="1">
        <f>MIN($I738)</f>
        <v>0</v>
      </c>
      <c r="AA738" s="1">
        <f>MIN($J738)</f>
        <v>0</v>
      </c>
      <c r="AB738" s="1">
        <f>MIN($K738)</f>
        <v>0</v>
      </c>
      <c r="AC738" s="1">
        <f>MIN($M738)</f>
        <v>0</v>
      </c>
      <c r="AD738" s="1">
        <f>MIN($N738)</f>
        <v>0</v>
      </c>
      <c r="AE738" s="1">
        <f>MIN($P738)</f>
        <v>0</v>
      </c>
      <c r="AF738" s="1">
        <f>MIN($Q738)</f>
        <v>0</v>
      </c>
      <c r="AG738" s="1">
        <f>MIN($R738)</f>
        <v>0</v>
      </c>
      <c r="AH738" s="1">
        <f>MEDIAN($B738)</f>
        <v>0</v>
      </c>
      <c r="AI738" s="1">
        <f>MEDIAN($C738)</f>
        <v>0</v>
      </c>
      <c r="AJ738" s="1">
        <f>MEDIAN($D738)</f>
        <v>0</v>
      </c>
      <c r="AK738" s="1">
        <f>MEDIAN($E738)</f>
        <v>0</v>
      </c>
      <c r="AL738" s="1">
        <f>MEDIAN($F738)</f>
        <v>0</v>
      </c>
      <c r="AM738" s="1">
        <f>MEDIAN($G738)</f>
        <v>0</v>
      </c>
      <c r="AN738" s="1">
        <f>MEDIAN($H738)</f>
        <v>0</v>
      </c>
      <c r="AO738" s="1">
        <f>MEDIAN($I738)</f>
        <v>0</v>
      </c>
      <c r="AP738" s="1">
        <f>MEDIAN($J738)</f>
        <v>0</v>
      </c>
      <c r="AQ738" s="1">
        <f>MEDIAN($K738)</f>
        <v>0</v>
      </c>
      <c r="AR738" s="1">
        <f>MEDIAN($M738)</f>
        <v>0</v>
      </c>
      <c r="AS738" s="1">
        <f>MEDIAN($N738)</f>
        <v>0</v>
      </c>
      <c r="AT738" s="1">
        <f>MEDIAN($P738)</f>
        <v>0</v>
      </c>
      <c r="AU738" s="1">
        <f>MEDIAN($Q738)</f>
        <v>0</v>
      </c>
      <c r="AV738" s="1">
        <f>MEDIAN($R738)</f>
        <v>0</v>
      </c>
      <c r="AW738" s="1">
        <f>MAX($B738)</f>
        <v>0</v>
      </c>
      <c r="AX738" s="1">
        <f>MAX($C738)</f>
        <v>0</v>
      </c>
      <c r="AY738" s="1">
        <f>MAX($D738)</f>
        <v>0</v>
      </c>
      <c r="AZ738" s="1">
        <f>MAX($E738)</f>
        <v>0</v>
      </c>
      <c r="BA738" s="1">
        <f>MAX($F738)</f>
        <v>0</v>
      </c>
      <c r="BB738" s="1">
        <f>MAX($G738)</f>
        <v>0</v>
      </c>
      <c r="BC738" s="1">
        <f>MAX($H738)</f>
        <v>0</v>
      </c>
      <c r="BD738" s="1">
        <f>MAX($I738)</f>
        <v>0</v>
      </c>
      <c r="BE738" s="1">
        <f>MAX($J738)</f>
        <v>0</v>
      </c>
      <c r="BF738" s="1">
        <f>MAX($K738)</f>
        <v>0</v>
      </c>
      <c r="BG738" s="1">
        <f>MAX($M738)</f>
        <v>0</v>
      </c>
      <c r="BH738" s="1">
        <f>MAX($N738)</f>
        <v>0</v>
      </c>
      <c r="BI738" s="1">
        <f>MAX($P738)</f>
        <v>0</v>
      </c>
      <c r="BJ738" s="1">
        <f>MAX($Q738)</f>
        <v>0</v>
      </c>
      <c r="BK738" s="1">
        <f>MAX($R738)</f>
        <v>0</v>
      </c>
    </row>
    <row r="739" spans="1:63">
      <c r="A739" s="1" t="s">
        <v>253</v>
      </c>
      <c r="B739" s="1">
        <v>0</v>
      </c>
      <c r="C739" s="1">
        <v>0</v>
      </c>
      <c r="D739" s="1">
        <v>0</v>
      </c>
      <c r="E739" s="1">
        <v>0</v>
      </c>
      <c r="F739" s="1">
        <v>0</v>
      </c>
      <c r="G739" s="1">
        <v>0</v>
      </c>
      <c r="H739" s="1">
        <v>0</v>
      </c>
      <c r="I739" s="1">
        <v>0.02</v>
      </c>
      <c r="J739" s="1">
        <v>3000</v>
      </c>
      <c r="K739" s="1">
        <v>0</v>
      </c>
      <c r="L739" s="1" t="s">
        <v>503</v>
      </c>
      <c r="M739" s="1">
        <v>0</v>
      </c>
      <c r="N739" s="1">
        <v>0</v>
      </c>
      <c r="O739" s="1" t="s">
        <v>507</v>
      </c>
      <c r="P739" s="1">
        <v>1500</v>
      </c>
      <c r="Q739" s="1">
        <v>1</v>
      </c>
      <c r="R739" s="1">
        <v>0</v>
      </c>
      <c r="S739" s="1">
        <f>MIN($B739)</f>
        <v>0</v>
      </c>
      <c r="T739" s="1">
        <f>MIN($C739)</f>
        <v>0</v>
      </c>
      <c r="U739" s="1">
        <f>MIN($D739)</f>
        <v>0</v>
      </c>
      <c r="V739" s="1">
        <f>MIN($E739)</f>
        <v>0</v>
      </c>
      <c r="W739" s="1">
        <f>MIN($F739)</f>
        <v>0</v>
      </c>
      <c r="X739" s="1">
        <f>MIN($G739)</f>
        <v>0</v>
      </c>
      <c r="Y739" s="1">
        <f>MIN($H739)</f>
        <v>0</v>
      </c>
      <c r="Z739" s="1">
        <f>MIN($I739)</f>
        <v>0</v>
      </c>
      <c r="AA739" s="1">
        <f>MIN($J739)</f>
        <v>0</v>
      </c>
      <c r="AB739" s="1">
        <f>MIN($K739)</f>
        <v>0</v>
      </c>
      <c r="AC739" s="1">
        <f>MIN($M739)</f>
        <v>0</v>
      </c>
      <c r="AD739" s="1">
        <f>MIN($N739)</f>
        <v>0</v>
      </c>
      <c r="AE739" s="1">
        <f>MIN($P739)</f>
        <v>0</v>
      </c>
      <c r="AF739" s="1">
        <f>MIN($Q739)</f>
        <v>0</v>
      </c>
      <c r="AG739" s="1">
        <f>MIN($R739)</f>
        <v>0</v>
      </c>
      <c r="AH739" s="1">
        <f>MEDIAN($B739)</f>
        <v>0</v>
      </c>
      <c r="AI739" s="1">
        <f>MEDIAN($C739)</f>
        <v>0</v>
      </c>
      <c r="AJ739" s="1">
        <f>MEDIAN($D739)</f>
        <v>0</v>
      </c>
      <c r="AK739" s="1">
        <f>MEDIAN($E739)</f>
        <v>0</v>
      </c>
      <c r="AL739" s="1">
        <f>MEDIAN($F739)</f>
        <v>0</v>
      </c>
      <c r="AM739" s="1">
        <f>MEDIAN($G739)</f>
        <v>0</v>
      </c>
      <c r="AN739" s="1">
        <f>MEDIAN($H739)</f>
        <v>0</v>
      </c>
      <c r="AO739" s="1">
        <f>MEDIAN($I739)</f>
        <v>0</v>
      </c>
      <c r="AP739" s="1">
        <f>MEDIAN($J739)</f>
        <v>0</v>
      </c>
      <c r="AQ739" s="1">
        <f>MEDIAN($K739)</f>
        <v>0</v>
      </c>
      <c r="AR739" s="1">
        <f>MEDIAN($M739)</f>
        <v>0</v>
      </c>
      <c r="AS739" s="1">
        <f>MEDIAN($N739)</f>
        <v>0</v>
      </c>
      <c r="AT739" s="1">
        <f>MEDIAN($P739)</f>
        <v>0</v>
      </c>
      <c r="AU739" s="1">
        <f>MEDIAN($Q739)</f>
        <v>0</v>
      </c>
      <c r="AV739" s="1">
        <f>MEDIAN($R739)</f>
        <v>0</v>
      </c>
      <c r="AW739" s="1">
        <f>MAX($B739)</f>
        <v>0</v>
      </c>
      <c r="AX739" s="1">
        <f>MAX($C739)</f>
        <v>0</v>
      </c>
      <c r="AY739" s="1">
        <f>MAX($D739)</f>
        <v>0</v>
      </c>
      <c r="AZ739" s="1">
        <f>MAX($E739)</f>
        <v>0</v>
      </c>
      <c r="BA739" s="1">
        <f>MAX($F739)</f>
        <v>0</v>
      </c>
      <c r="BB739" s="1">
        <f>MAX($G739)</f>
        <v>0</v>
      </c>
      <c r="BC739" s="1">
        <f>MAX($H739)</f>
        <v>0</v>
      </c>
      <c r="BD739" s="1">
        <f>MAX($I739)</f>
        <v>0</v>
      </c>
      <c r="BE739" s="1">
        <f>MAX($J739)</f>
        <v>0</v>
      </c>
      <c r="BF739" s="1">
        <f>MAX($K739)</f>
        <v>0</v>
      </c>
      <c r="BG739" s="1">
        <f>MAX($M739)</f>
        <v>0</v>
      </c>
      <c r="BH739" s="1">
        <f>MAX($N739)</f>
        <v>0</v>
      </c>
      <c r="BI739" s="1">
        <f>MAX($P739)</f>
        <v>0</v>
      </c>
      <c r="BJ739" s="1">
        <f>MAX($Q739)</f>
        <v>0</v>
      </c>
      <c r="BK739" s="1">
        <f>MAX($R739)</f>
        <v>0</v>
      </c>
    </row>
    <row r="740" spans="1:63">
      <c r="A740" s="1" t="s">
        <v>254</v>
      </c>
      <c r="B740" s="1">
        <v>0</v>
      </c>
      <c r="C740" s="1">
        <v>0</v>
      </c>
      <c r="D740" s="1">
        <v>0</v>
      </c>
      <c r="E740" s="1">
        <v>0</v>
      </c>
      <c r="F740" s="1">
        <v>0</v>
      </c>
      <c r="G740" s="1">
        <v>0</v>
      </c>
      <c r="H740" s="1">
        <v>0</v>
      </c>
      <c r="I740" s="1">
        <v>0.022</v>
      </c>
      <c r="J740" s="1">
        <v>3000</v>
      </c>
      <c r="K740" s="1">
        <v>0</v>
      </c>
      <c r="L740" s="1" t="s">
        <v>503</v>
      </c>
      <c r="M740" s="1">
        <v>0</v>
      </c>
      <c r="N740" s="1">
        <v>0</v>
      </c>
      <c r="O740" s="1" t="s">
        <v>507</v>
      </c>
      <c r="P740" s="1">
        <v>1500</v>
      </c>
      <c r="Q740" s="1">
        <v>1</v>
      </c>
      <c r="R740" s="1">
        <v>0</v>
      </c>
      <c r="S740" s="1">
        <f>MIN($B740)</f>
        <v>0</v>
      </c>
      <c r="T740" s="1">
        <f>MIN($C740)</f>
        <v>0</v>
      </c>
      <c r="U740" s="1">
        <f>MIN($D740)</f>
        <v>0</v>
      </c>
      <c r="V740" s="1">
        <f>MIN($E740)</f>
        <v>0</v>
      </c>
      <c r="W740" s="1">
        <f>MIN($F740)</f>
        <v>0</v>
      </c>
      <c r="X740" s="1">
        <f>MIN($G740)</f>
        <v>0</v>
      </c>
      <c r="Y740" s="1">
        <f>MIN($H740)</f>
        <v>0</v>
      </c>
      <c r="Z740" s="1">
        <f>MIN($I740)</f>
        <v>0</v>
      </c>
      <c r="AA740" s="1">
        <f>MIN($J740)</f>
        <v>0</v>
      </c>
      <c r="AB740" s="1">
        <f>MIN($K740)</f>
        <v>0</v>
      </c>
      <c r="AC740" s="1">
        <f>MIN($M740)</f>
        <v>0</v>
      </c>
      <c r="AD740" s="1">
        <f>MIN($N740)</f>
        <v>0</v>
      </c>
      <c r="AE740" s="1">
        <f>MIN($P740)</f>
        <v>0</v>
      </c>
      <c r="AF740" s="1">
        <f>MIN($Q740)</f>
        <v>0</v>
      </c>
      <c r="AG740" s="1">
        <f>MIN($R740)</f>
        <v>0</v>
      </c>
      <c r="AH740" s="1">
        <f>MEDIAN($B740)</f>
        <v>0</v>
      </c>
      <c r="AI740" s="1">
        <f>MEDIAN($C740)</f>
        <v>0</v>
      </c>
      <c r="AJ740" s="1">
        <f>MEDIAN($D740)</f>
        <v>0</v>
      </c>
      <c r="AK740" s="1">
        <f>MEDIAN($E740)</f>
        <v>0</v>
      </c>
      <c r="AL740" s="1">
        <f>MEDIAN($F740)</f>
        <v>0</v>
      </c>
      <c r="AM740" s="1">
        <f>MEDIAN($G740)</f>
        <v>0</v>
      </c>
      <c r="AN740" s="1">
        <f>MEDIAN($H740)</f>
        <v>0</v>
      </c>
      <c r="AO740" s="1">
        <f>MEDIAN($I740)</f>
        <v>0</v>
      </c>
      <c r="AP740" s="1">
        <f>MEDIAN($J740)</f>
        <v>0</v>
      </c>
      <c r="AQ740" s="1">
        <f>MEDIAN($K740)</f>
        <v>0</v>
      </c>
      <c r="AR740" s="1">
        <f>MEDIAN($M740)</f>
        <v>0</v>
      </c>
      <c r="AS740" s="1">
        <f>MEDIAN($N740)</f>
        <v>0</v>
      </c>
      <c r="AT740" s="1">
        <f>MEDIAN($P740)</f>
        <v>0</v>
      </c>
      <c r="AU740" s="1">
        <f>MEDIAN($Q740)</f>
        <v>0</v>
      </c>
      <c r="AV740" s="1">
        <f>MEDIAN($R740)</f>
        <v>0</v>
      </c>
      <c r="AW740" s="1">
        <f>MAX($B740)</f>
        <v>0</v>
      </c>
      <c r="AX740" s="1">
        <f>MAX($C740)</f>
        <v>0</v>
      </c>
      <c r="AY740" s="1">
        <f>MAX($D740)</f>
        <v>0</v>
      </c>
      <c r="AZ740" s="1">
        <f>MAX($E740)</f>
        <v>0</v>
      </c>
      <c r="BA740" s="1">
        <f>MAX($F740)</f>
        <v>0</v>
      </c>
      <c r="BB740" s="1">
        <f>MAX($G740)</f>
        <v>0</v>
      </c>
      <c r="BC740" s="1">
        <f>MAX($H740)</f>
        <v>0</v>
      </c>
      <c r="BD740" s="1">
        <f>MAX($I740)</f>
        <v>0</v>
      </c>
      <c r="BE740" s="1">
        <f>MAX($J740)</f>
        <v>0</v>
      </c>
      <c r="BF740" s="1">
        <f>MAX($K740)</f>
        <v>0</v>
      </c>
      <c r="BG740" s="1">
        <f>MAX($M740)</f>
        <v>0</v>
      </c>
      <c r="BH740" s="1">
        <f>MAX($N740)</f>
        <v>0</v>
      </c>
      <c r="BI740" s="1">
        <f>MAX($P740)</f>
        <v>0</v>
      </c>
      <c r="BJ740" s="1">
        <f>MAX($Q740)</f>
        <v>0</v>
      </c>
      <c r="BK740" s="1">
        <f>MAX($R740)</f>
        <v>0</v>
      </c>
    </row>
    <row r="741" spans="1:63">
      <c r="A741" s="1" t="s">
        <v>255</v>
      </c>
      <c r="B741" s="1">
        <v>0</v>
      </c>
      <c r="C741" s="1">
        <v>0</v>
      </c>
      <c r="D741" s="1">
        <v>0</v>
      </c>
      <c r="E741" s="1">
        <v>0</v>
      </c>
      <c r="F741" s="1">
        <v>0</v>
      </c>
      <c r="G741" s="1">
        <v>0</v>
      </c>
      <c r="H741" s="1">
        <v>0</v>
      </c>
      <c r="I741" s="1">
        <v>0.02</v>
      </c>
      <c r="J741" s="1">
        <v>3000</v>
      </c>
      <c r="K741" s="1">
        <v>0</v>
      </c>
      <c r="L741" s="1" t="s">
        <v>503</v>
      </c>
      <c r="M741" s="1">
        <v>0</v>
      </c>
      <c r="N741" s="1">
        <v>0</v>
      </c>
      <c r="O741" s="1" t="s">
        <v>507</v>
      </c>
      <c r="P741" s="1">
        <v>1500</v>
      </c>
      <c r="Q741" s="1">
        <v>1</v>
      </c>
      <c r="R741" s="1">
        <v>0</v>
      </c>
      <c r="S741" s="1">
        <f>MIN($B741)</f>
        <v>0</v>
      </c>
      <c r="T741" s="1">
        <f>MIN($C741)</f>
        <v>0</v>
      </c>
      <c r="U741" s="1">
        <f>MIN($D741)</f>
        <v>0</v>
      </c>
      <c r="V741" s="1">
        <f>MIN($E741)</f>
        <v>0</v>
      </c>
      <c r="W741" s="1">
        <f>MIN($F741)</f>
        <v>0</v>
      </c>
      <c r="X741" s="1">
        <f>MIN($G741)</f>
        <v>0</v>
      </c>
      <c r="Y741" s="1">
        <f>MIN($H741)</f>
        <v>0</v>
      </c>
      <c r="Z741" s="1">
        <f>MIN($I741)</f>
        <v>0</v>
      </c>
      <c r="AA741" s="1">
        <f>MIN($J741)</f>
        <v>0</v>
      </c>
      <c r="AB741" s="1">
        <f>MIN($K741)</f>
        <v>0</v>
      </c>
      <c r="AC741" s="1">
        <f>MIN($M741)</f>
        <v>0</v>
      </c>
      <c r="AD741" s="1">
        <f>MIN($N741)</f>
        <v>0</v>
      </c>
      <c r="AE741" s="1">
        <f>MIN($P741)</f>
        <v>0</v>
      </c>
      <c r="AF741" s="1">
        <f>MIN($Q741)</f>
        <v>0</v>
      </c>
      <c r="AG741" s="1">
        <f>MIN($R741)</f>
        <v>0</v>
      </c>
      <c r="AH741" s="1">
        <f>MEDIAN($B741)</f>
        <v>0</v>
      </c>
      <c r="AI741" s="1">
        <f>MEDIAN($C741)</f>
        <v>0</v>
      </c>
      <c r="AJ741" s="1">
        <f>MEDIAN($D741)</f>
        <v>0</v>
      </c>
      <c r="AK741" s="1">
        <f>MEDIAN($E741)</f>
        <v>0</v>
      </c>
      <c r="AL741" s="1">
        <f>MEDIAN($F741)</f>
        <v>0</v>
      </c>
      <c r="AM741" s="1">
        <f>MEDIAN($G741)</f>
        <v>0</v>
      </c>
      <c r="AN741" s="1">
        <f>MEDIAN($H741)</f>
        <v>0</v>
      </c>
      <c r="AO741" s="1">
        <f>MEDIAN($I741)</f>
        <v>0</v>
      </c>
      <c r="AP741" s="1">
        <f>MEDIAN($J741)</f>
        <v>0</v>
      </c>
      <c r="AQ741" s="1">
        <f>MEDIAN($K741)</f>
        <v>0</v>
      </c>
      <c r="AR741" s="1">
        <f>MEDIAN($M741)</f>
        <v>0</v>
      </c>
      <c r="AS741" s="1">
        <f>MEDIAN($N741)</f>
        <v>0</v>
      </c>
      <c r="AT741" s="1">
        <f>MEDIAN($P741)</f>
        <v>0</v>
      </c>
      <c r="AU741" s="1">
        <f>MEDIAN($Q741)</f>
        <v>0</v>
      </c>
      <c r="AV741" s="1">
        <f>MEDIAN($R741)</f>
        <v>0</v>
      </c>
      <c r="AW741" s="1">
        <f>MAX($B741)</f>
        <v>0</v>
      </c>
      <c r="AX741" s="1">
        <f>MAX($C741)</f>
        <v>0</v>
      </c>
      <c r="AY741" s="1">
        <f>MAX($D741)</f>
        <v>0</v>
      </c>
      <c r="AZ741" s="1">
        <f>MAX($E741)</f>
        <v>0</v>
      </c>
      <c r="BA741" s="1">
        <f>MAX($F741)</f>
        <v>0</v>
      </c>
      <c r="BB741" s="1">
        <f>MAX($G741)</f>
        <v>0</v>
      </c>
      <c r="BC741" s="1">
        <f>MAX($H741)</f>
        <v>0</v>
      </c>
      <c r="BD741" s="1">
        <f>MAX($I741)</f>
        <v>0</v>
      </c>
      <c r="BE741" s="1">
        <f>MAX($J741)</f>
        <v>0</v>
      </c>
      <c r="BF741" s="1">
        <f>MAX($K741)</f>
        <v>0</v>
      </c>
      <c r="BG741" s="1">
        <f>MAX($M741)</f>
        <v>0</v>
      </c>
      <c r="BH741" s="1">
        <f>MAX($N741)</f>
        <v>0</v>
      </c>
      <c r="BI741" s="1">
        <f>MAX($P741)</f>
        <v>0</v>
      </c>
      <c r="BJ741" s="1">
        <f>MAX($Q741)</f>
        <v>0</v>
      </c>
      <c r="BK741" s="1">
        <f>MAX($R741)</f>
        <v>0</v>
      </c>
    </row>
    <row r="742" spans="1:63">
      <c r="A742" s="1" t="s">
        <v>256</v>
      </c>
      <c r="B742" s="1">
        <v>0</v>
      </c>
      <c r="C742" s="1">
        <v>0</v>
      </c>
      <c r="D742" s="1">
        <v>0</v>
      </c>
      <c r="E742" s="1">
        <v>0</v>
      </c>
      <c r="F742" s="1">
        <v>0</v>
      </c>
      <c r="G742" s="1">
        <v>0</v>
      </c>
      <c r="H742" s="1">
        <v>0</v>
      </c>
      <c r="I742" s="1">
        <v>0.023</v>
      </c>
      <c r="J742" s="1">
        <v>3000</v>
      </c>
      <c r="K742" s="1">
        <v>0</v>
      </c>
      <c r="L742" s="1" t="s">
        <v>503</v>
      </c>
      <c r="M742" s="1">
        <v>0</v>
      </c>
      <c r="N742" s="1">
        <v>0</v>
      </c>
      <c r="O742" s="1" t="s">
        <v>507</v>
      </c>
      <c r="P742" s="1">
        <v>1500</v>
      </c>
      <c r="Q742" s="1">
        <v>1</v>
      </c>
      <c r="R742" s="1">
        <v>0</v>
      </c>
      <c r="S742" s="1">
        <f>MIN($B742)</f>
        <v>0</v>
      </c>
      <c r="T742" s="1">
        <f>MIN($C742)</f>
        <v>0</v>
      </c>
      <c r="U742" s="1">
        <f>MIN($D742)</f>
        <v>0</v>
      </c>
      <c r="V742" s="1">
        <f>MIN($E742)</f>
        <v>0</v>
      </c>
      <c r="W742" s="1">
        <f>MIN($F742)</f>
        <v>0</v>
      </c>
      <c r="X742" s="1">
        <f>MIN($G742)</f>
        <v>0</v>
      </c>
      <c r="Y742" s="1">
        <f>MIN($H742)</f>
        <v>0</v>
      </c>
      <c r="Z742" s="1">
        <f>MIN($I742)</f>
        <v>0</v>
      </c>
      <c r="AA742" s="1">
        <f>MIN($J742)</f>
        <v>0</v>
      </c>
      <c r="AB742" s="1">
        <f>MIN($K742)</f>
        <v>0</v>
      </c>
      <c r="AC742" s="1">
        <f>MIN($M742)</f>
        <v>0</v>
      </c>
      <c r="AD742" s="1">
        <f>MIN($N742)</f>
        <v>0</v>
      </c>
      <c r="AE742" s="1">
        <f>MIN($P742)</f>
        <v>0</v>
      </c>
      <c r="AF742" s="1">
        <f>MIN($Q742)</f>
        <v>0</v>
      </c>
      <c r="AG742" s="1">
        <f>MIN($R742)</f>
        <v>0</v>
      </c>
      <c r="AH742" s="1">
        <f>MEDIAN($B742)</f>
        <v>0</v>
      </c>
      <c r="AI742" s="1">
        <f>MEDIAN($C742)</f>
        <v>0</v>
      </c>
      <c r="AJ742" s="1">
        <f>MEDIAN($D742)</f>
        <v>0</v>
      </c>
      <c r="AK742" s="1">
        <f>MEDIAN($E742)</f>
        <v>0</v>
      </c>
      <c r="AL742" s="1">
        <f>MEDIAN($F742)</f>
        <v>0</v>
      </c>
      <c r="AM742" s="1">
        <f>MEDIAN($G742)</f>
        <v>0</v>
      </c>
      <c r="AN742" s="1">
        <f>MEDIAN($H742)</f>
        <v>0</v>
      </c>
      <c r="AO742" s="1">
        <f>MEDIAN($I742)</f>
        <v>0</v>
      </c>
      <c r="AP742" s="1">
        <f>MEDIAN($J742)</f>
        <v>0</v>
      </c>
      <c r="AQ742" s="1">
        <f>MEDIAN($K742)</f>
        <v>0</v>
      </c>
      <c r="AR742" s="1">
        <f>MEDIAN($M742)</f>
        <v>0</v>
      </c>
      <c r="AS742" s="1">
        <f>MEDIAN($N742)</f>
        <v>0</v>
      </c>
      <c r="AT742" s="1">
        <f>MEDIAN($P742)</f>
        <v>0</v>
      </c>
      <c r="AU742" s="1">
        <f>MEDIAN($Q742)</f>
        <v>0</v>
      </c>
      <c r="AV742" s="1">
        <f>MEDIAN($R742)</f>
        <v>0</v>
      </c>
      <c r="AW742" s="1">
        <f>MAX($B742)</f>
        <v>0</v>
      </c>
      <c r="AX742" s="1">
        <f>MAX($C742)</f>
        <v>0</v>
      </c>
      <c r="AY742" s="1">
        <f>MAX($D742)</f>
        <v>0</v>
      </c>
      <c r="AZ742" s="1">
        <f>MAX($E742)</f>
        <v>0</v>
      </c>
      <c r="BA742" s="1">
        <f>MAX($F742)</f>
        <v>0</v>
      </c>
      <c r="BB742" s="1">
        <f>MAX($G742)</f>
        <v>0</v>
      </c>
      <c r="BC742" s="1">
        <f>MAX($H742)</f>
        <v>0</v>
      </c>
      <c r="BD742" s="1">
        <f>MAX($I742)</f>
        <v>0</v>
      </c>
      <c r="BE742" s="1">
        <f>MAX($J742)</f>
        <v>0</v>
      </c>
      <c r="BF742" s="1">
        <f>MAX($K742)</f>
        <v>0</v>
      </c>
      <c r="BG742" s="1">
        <f>MAX($M742)</f>
        <v>0</v>
      </c>
      <c r="BH742" s="1">
        <f>MAX($N742)</f>
        <v>0</v>
      </c>
      <c r="BI742" s="1">
        <f>MAX($P742)</f>
        <v>0</v>
      </c>
      <c r="BJ742" s="1">
        <f>MAX($Q742)</f>
        <v>0</v>
      </c>
      <c r="BK742" s="1">
        <f>MAX($R742)</f>
        <v>0</v>
      </c>
    </row>
    <row r="743" spans="1:63">
      <c r="A743" s="1" t="s">
        <v>257</v>
      </c>
      <c r="B743" s="1">
        <v>0</v>
      </c>
      <c r="C743" s="1">
        <v>0</v>
      </c>
      <c r="D743" s="1">
        <v>0</v>
      </c>
      <c r="E743" s="1">
        <v>0</v>
      </c>
      <c r="F743" s="1">
        <v>0</v>
      </c>
      <c r="G743" s="1">
        <v>0</v>
      </c>
      <c r="H743" s="1">
        <v>0</v>
      </c>
      <c r="I743" s="1">
        <v>0.019</v>
      </c>
      <c r="J743" s="1">
        <v>3000</v>
      </c>
      <c r="K743" s="1">
        <v>0</v>
      </c>
      <c r="L743" s="1" t="s">
        <v>503</v>
      </c>
      <c r="M743" s="1">
        <v>0</v>
      </c>
      <c r="N743" s="1">
        <v>0</v>
      </c>
      <c r="O743" s="1" t="s">
        <v>507</v>
      </c>
      <c r="P743" s="1">
        <v>1500</v>
      </c>
      <c r="Q743" s="1">
        <v>1</v>
      </c>
      <c r="R743" s="1">
        <v>0</v>
      </c>
      <c r="S743" s="1">
        <f>MIN($B743)</f>
        <v>0</v>
      </c>
      <c r="T743" s="1">
        <f>MIN($C743)</f>
        <v>0</v>
      </c>
      <c r="U743" s="1">
        <f>MIN($D743)</f>
        <v>0</v>
      </c>
      <c r="V743" s="1">
        <f>MIN($E743)</f>
        <v>0</v>
      </c>
      <c r="W743" s="1">
        <f>MIN($F743)</f>
        <v>0</v>
      </c>
      <c r="X743" s="1">
        <f>MIN($G743)</f>
        <v>0</v>
      </c>
      <c r="Y743" s="1">
        <f>MIN($H743)</f>
        <v>0</v>
      </c>
      <c r="Z743" s="1">
        <f>MIN($I743)</f>
        <v>0</v>
      </c>
      <c r="AA743" s="1">
        <f>MIN($J743)</f>
        <v>0</v>
      </c>
      <c r="AB743" s="1">
        <f>MIN($K743)</f>
        <v>0</v>
      </c>
      <c r="AC743" s="1">
        <f>MIN($M743)</f>
        <v>0</v>
      </c>
      <c r="AD743" s="1">
        <f>MIN($N743)</f>
        <v>0</v>
      </c>
      <c r="AE743" s="1">
        <f>MIN($P743)</f>
        <v>0</v>
      </c>
      <c r="AF743" s="1">
        <f>MIN($Q743)</f>
        <v>0</v>
      </c>
      <c r="AG743" s="1">
        <f>MIN($R743)</f>
        <v>0</v>
      </c>
      <c r="AH743" s="1">
        <f>MEDIAN($B743)</f>
        <v>0</v>
      </c>
      <c r="AI743" s="1">
        <f>MEDIAN($C743)</f>
        <v>0</v>
      </c>
      <c r="AJ743" s="1">
        <f>MEDIAN($D743)</f>
        <v>0</v>
      </c>
      <c r="AK743" s="1">
        <f>MEDIAN($E743)</f>
        <v>0</v>
      </c>
      <c r="AL743" s="1">
        <f>MEDIAN($F743)</f>
        <v>0</v>
      </c>
      <c r="AM743" s="1">
        <f>MEDIAN($G743)</f>
        <v>0</v>
      </c>
      <c r="AN743" s="1">
        <f>MEDIAN($H743)</f>
        <v>0</v>
      </c>
      <c r="AO743" s="1">
        <f>MEDIAN($I743)</f>
        <v>0</v>
      </c>
      <c r="AP743" s="1">
        <f>MEDIAN($J743)</f>
        <v>0</v>
      </c>
      <c r="AQ743" s="1">
        <f>MEDIAN($K743)</f>
        <v>0</v>
      </c>
      <c r="AR743" s="1">
        <f>MEDIAN($M743)</f>
        <v>0</v>
      </c>
      <c r="AS743" s="1">
        <f>MEDIAN($N743)</f>
        <v>0</v>
      </c>
      <c r="AT743" s="1">
        <f>MEDIAN($P743)</f>
        <v>0</v>
      </c>
      <c r="AU743" s="1">
        <f>MEDIAN($Q743)</f>
        <v>0</v>
      </c>
      <c r="AV743" s="1">
        <f>MEDIAN($R743)</f>
        <v>0</v>
      </c>
      <c r="AW743" s="1">
        <f>MAX($B743)</f>
        <v>0</v>
      </c>
      <c r="AX743" s="1">
        <f>MAX($C743)</f>
        <v>0</v>
      </c>
      <c r="AY743" s="1">
        <f>MAX($D743)</f>
        <v>0</v>
      </c>
      <c r="AZ743" s="1">
        <f>MAX($E743)</f>
        <v>0</v>
      </c>
      <c r="BA743" s="1">
        <f>MAX($F743)</f>
        <v>0</v>
      </c>
      <c r="BB743" s="1">
        <f>MAX($G743)</f>
        <v>0</v>
      </c>
      <c r="BC743" s="1">
        <f>MAX($H743)</f>
        <v>0</v>
      </c>
      <c r="BD743" s="1">
        <f>MAX($I743)</f>
        <v>0</v>
      </c>
      <c r="BE743" s="1">
        <f>MAX($J743)</f>
        <v>0</v>
      </c>
      <c r="BF743" s="1">
        <f>MAX($K743)</f>
        <v>0</v>
      </c>
      <c r="BG743" s="1">
        <f>MAX($M743)</f>
        <v>0</v>
      </c>
      <c r="BH743" s="1">
        <f>MAX($N743)</f>
        <v>0</v>
      </c>
      <c r="BI743" s="1">
        <f>MAX($P743)</f>
        <v>0</v>
      </c>
      <c r="BJ743" s="1">
        <f>MAX($Q743)</f>
        <v>0</v>
      </c>
      <c r="BK743" s="1">
        <f>MAX($R743)</f>
        <v>0</v>
      </c>
    </row>
    <row r="744" spans="1:63">
      <c r="A744" s="1" t="s">
        <v>258</v>
      </c>
      <c r="B744" s="1">
        <v>0</v>
      </c>
      <c r="C744" s="1">
        <v>0</v>
      </c>
      <c r="D744" s="1">
        <v>0</v>
      </c>
      <c r="E744" s="1">
        <v>0</v>
      </c>
      <c r="F744" s="1">
        <v>0</v>
      </c>
      <c r="G744" s="1">
        <v>0</v>
      </c>
      <c r="H744" s="1">
        <v>0</v>
      </c>
      <c r="I744" s="1">
        <v>0.02</v>
      </c>
      <c r="J744" s="1">
        <v>3000</v>
      </c>
      <c r="K744" s="1">
        <v>0</v>
      </c>
      <c r="L744" s="1" t="s">
        <v>503</v>
      </c>
      <c r="M744" s="1">
        <v>0</v>
      </c>
      <c r="N744" s="1">
        <v>0</v>
      </c>
      <c r="O744" s="1" t="s">
        <v>507</v>
      </c>
      <c r="P744" s="1">
        <v>1500</v>
      </c>
      <c r="Q744" s="1">
        <v>1</v>
      </c>
      <c r="R744" s="1">
        <v>0</v>
      </c>
      <c r="S744" s="1">
        <f>MIN($B744)</f>
        <v>0</v>
      </c>
      <c r="T744" s="1">
        <f>MIN($C744)</f>
        <v>0</v>
      </c>
      <c r="U744" s="1">
        <f>MIN($D744)</f>
        <v>0</v>
      </c>
      <c r="V744" s="1">
        <f>MIN($E744)</f>
        <v>0</v>
      </c>
      <c r="W744" s="1">
        <f>MIN($F744)</f>
        <v>0</v>
      </c>
      <c r="X744" s="1">
        <f>MIN($G744)</f>
        <v>0</v>
      </c>
      <c r="Y744" s="1">
        <f>MIN($H744)</f>
        <v>0</v>
      </c>
      <c r="Z744" s="1">
        <f>MIN($I744)</f>
        <v>0</v>
      </c>
      <c r="AA744" s="1">
        <f>MIN($J744)</f>
        <v>0</v>
      </c>
      <c r="AB744" s="1">
        <f>MIN($K744)</f>
        <v>0</v>
      </c>
      <c r="AC744" s="1">
        <f>MIN($M744)</f>
        <v>0</v>
      </c>
      <c r="AD744" s="1">
        <f>MIN($N744)</f>
        <v>0</v>
      </c>
      <c r="AE744" s="1">
        <f>MIN($P744)</f>
        <v>0</v>
      </c>
      <c r="AF744" s="1">
        <f>MIN($Q744)</f>
        <v>0</v>
      </c>
      <c r="AG744" s="1">
        <f>MIN($R744)</f>
        <v>0</v>
      </c>
      <c r="AH744" s="1">
        <f>MEDIAN($B744)</f>
        <v>0</v>
      </c>
      <c r="AI744" s="1">
        <f>MEDIAN($C744)</f>
        <v>0</v>
      </c>
      <c r="AJ744" s="1">
        <f>MEDIAN($D744)</f>
        <v>0</v>
      </c>
      <c r="AK744" s="1">
        <f>MEDIAN($E744)</f>
        <v>0</v>
      </c>
      <c r="AL744" s="1">
        <f>MEDIAN($F744)</f>
        <v>0</v>
      </c>
      <c r="AM744" s="1">
        <f>MEDIAN($G744)</f>
        <v>0</v>
      </c>
      <c r="AN744" s="1">
        <f>MEDIAN($H744)</f>
        <v>0</v>
      </c>
      <c r="AO744" s="1">
        <f>MEDIAN($I744)</f>
        <v>0</v>
      </c>
      <c r="AP744" s="1">
        <f>MEDIAN($J744)</f>
        <v>0</v>
      </c>
      <c r="AQ744" s="1">
        <f>MEDIAN($K744)</f>
        <v>0</v>
      </c>
      <c r="AR744" s="1">
        <f>MEDIAN($M744)</f>
        <v>0</v>
      </c>
      <c r="AS744" s="1">
        <f>MEDIAN($N744)</f>
        <v>0</v>
      </c>
      <c r="AT744" s="1">
        <f>MEDIAN($P744)</f>
        <v>0</v>
      </c>
      <c r="AU744" s="1">
        <f>MEDIAN($Q744)</f>
        <v>0</v>
      </c>
      <c r="AV744" s="1">
        <f>MEDIAN($R744)</f>
        <v>0</v>
      </c>
      <c r="AW744" s="1">
        <f>MAX($B744)</f>
        <v>0</v>
      </c>
      <c r="AX744" s="1">
        <f>MAX($C744)</f>
        <v>0</v>
      </c>
      <c r="AY744" s="1">
        <f>MAX($D744)</f>
        <v>0</v>
      </c>
      <c r="AZ744" s="1">
        <f>MAX($E744)</f>
        <v>0</v>
      </c>
      <c r="BA744" s="1">
        <f>MAX($F744)</f>
        <v>0</v>
      </c>
      <c r="BB744" s="1">
        <f>MAX($G744)</f>
        <v>0</v>
      </c>
      <c r="BC744" s="1">
        <f>MAX($H744)</f>
        <v>0</v>
      </c>
      <c r="BD744" s="1">
        <f>MAX($I744)</f>
        <v>0</v>
      </c>
      <c r="BE744" s="1">
        <f>MAX($J744)</f>
        <v>0</v>
      </c>
      <c r="BF744" s="1">
        <f>MAX($K744)</f>
        <v>0</v>
      </c>
      <c r="BG744" s="1">
        <f>MAX($M744)</f>
        <v>0</v>
      </c>
      <c r="BH744" s="1">
        <f>MAX($N744)</f>
        <v>0</v>
      </c>
      <c r="BI744" s="1">
        <f>MAX($P744)</f>
        <v>0</v>
      </c>
      <c r="BJ744" s="1">
        <f>MAX($Q744)</f>
        <v>0</v>
      </c>
      <c r="BK744" s="1">
        <f>MAX($R744)</f>
        <v>0</v>
      </c>
    </row>
    <row r="745" spans="1:63">
      <c r="A745" s="1" t="s">
        <v>259</v>
      </c>
      <c r="B745" s="1">
        <v>0</v>
      </c>
      <c r="C745" s="1">
        <v>0</v>
      </c>
      <c r="D745" s="1">
        <v>0</v>
      </c>
      <c r="E745" s="1">
        <v>0</v>
      </c>
      <c r="F745" s="1">
        <v>0</v>
      </c>
      <c r="G745" s="1">
        <v>0</v>
      </c>
      <c r="H745" s="1">
        <v>0</v>
      </c>
      <c r="I745" s="1">
        <v>0.02</v>
      </c>
      <c r="J745" s="1">
        <v>3000</v>
      </c>
      <c r="K745" s="1">
        <v>0</v>
      </c>
      <c r="L745" s="1" t="s">
        <v>503</v>
      </c>
      <c r="M745" s="1">
        <v>0</v>
      </c>
      <c r="N745" s="1">
        <v>0</v>
      </c>
      <c r="O745" s="1" t="s">
        <v>507</v>
      </c>
      <c r="P745" s="1">
        <v>1500</v>
      </c>
      <c r="Q745" s="1">
        <v>1</v>
      </c>
      <c r="R745" s="1">
        <v>0</v>
      </c>
      <c r="S745" s="1">
        <f>MIN($B745)</f>
        <v>0</v>
      </c>
      <c r="T745" s="1">
        <f>MIN($C745)</f>
        <v>0</v>
      </c>
      <c r="U745" s="1">
        <f>MIN($D745)</f>
        <v>0</v>
      </c>
      <c r="V745" s="1">
        <f>MIN($E745)</f>
        <v>0</v>
      </c>
      <c r="W745" s="1">
        <f>MIN($F745)</f>
        <v>0</v>
      </c>
      <c r="X745" s="1">
        <f>MIN($G745)</f>
        <v>0</v>
      </c>
      <c r="Y745" s="1">
        <f>MIN($H745)</f>
        <v>0</v>
      </c>
      <c r="Z745" s="1">
        <f>MIN($I745)</f>
        <v>0</v>
      </c>
      <c r="AA745" s="1">
        <f>MIN($J745)</f>
        <v>0</v>
      </c>
      <c r="AB745" s="1">
        <f>MIN($K745)</f>
        <v>0</v>
      </c>
      <c r="AC745" s="1">
        <f>MIN($M745)</f>
        <v>0</v>
      </c>
      <c r="AD745" s="1">
        <f>MIN($N745)</f>
        <v>0</v>
      </c>
      <c r="AE745" s="1">
        <f>MIN($P745)</f>
        <v>0</v>
      </c>
      <c r="AF745" s="1">
        <f>MIN($Q745)</f>
        <v>0</v>
      </c>
      <c r="AG745" s="1">
        <f>MIN($R745)</f>
        <v>0</v>
      </c>
      <c r="AH745" s="1">
        <f>MEDIAN($B745)</f>
        <v>0</v>
      </c>
      <c r="AI745" s="1">
        <f>MEDIAN($C745)</f>
        <v>0</v>
      </c>
      <c r="AJ745" s="1">
        <f>MEDIAN($D745)</f>
        <v>0</v>
      </c>
      <c r="AK745" s="1">
        <f>MEDIAN($E745)</f>
        <v>0</v>
      </c>
      <c r="AL745" s="1">
        <f>MEDIAN($F745)</f>
        <v>0</v>
      </c>
      <c r="AM745" s="1">
        <f>MEDIAN($G745)</f>
        <v>0</v>
      </c>
      <c r="AN745" s="1">
        <f>MEDIAN($H745)</f>
        <v>0</v>
      </c>
      <c r="AO745" s="1">
        <f>MEDIAN($I745)</f>
        <v>0</v>
      </c>
      <c r="AP745" s="1">
        <f>MEDIAN($J745)</f>
        <v>0</v>
      </c>
      <c r="AQ745" s="1">
        <f>MEDIAN($K745)</f>
        <v>0</v>
      </c>
      <c r="AR745" s="1">
        <f>MEDIAN($M745)</f>
        <v>0</v>
      </c>
      <c r="AS745" s="1">
        <f>MEDIAN($N745)</f>
        <v>0</v>
      </c>
      <c r="AT745" s="1">
        <f>MEDIAN($P745)</f>
        <v>0</v>
      </c>
      <c r="AU745" s="1">
        <f>MEDIAN($Q745)</f>
        <v>0</v>
      </c>
      <c r="AV745" s="1">
        <f>MEDIAN($R745)</f>
        <v>0</v>
      </c>
      <c r="AW745" s="1">
        <f>MAX($B745)</f>
        <v>0</v>
      </c>
      <c r="AX745" s="1">
        <f>MAX($C745)</f>
        <v>0</v>
      </c>
      <c r="AY745" s="1">
        <f>MAX($D745)</f>
        <v>0</v>
      </c>
      <c r="AZ745" s="1">
        <f>MAX($E745)</f>
        <v>0</v>
      </c>
      <c r="BA745" s="1">
        <f>MAX($F745)</f>
        <v>0</v>
      </c>
      <c r="BB745" s="1">
        <f>MAX($G745)</f>
        <v>0</v>
      </c>
      <c r="BC745" s="1">
        <f>MAX($H745)</f>
        <v>0</v>
      </c>
      <c r="BD745" s="1">
        <f>MAX($I745)</f>
        <v>0</v>
      </c>
      <c r="BE745" s="1">
        <f>MAX($J745)</f>
        <v>0</v>
      </c>
      <c r="BF745" s="1">
        <f>MAX($K745)</f>
        <v>0</v>
      </c>
      <c r="BG745" s="1">
        <f>MAX($M745)</f>
        <v>0</v>
      </c>
      <c r="BH745" s="1">
        <f>MAX($N745)</f>
        <v>0</v>
      </c>
      <c r="BI745" s="1">
        <f>MAX($P745)</f>
        <v>0</v>
      </c>
      <c r="BJ745" s="1">
        <f>MAX($Q745)</f>
        <v>0</v>
      </c>
      <c r="BK745" s="1">
        <f>MAX($R745)</f>
        <v>0</v>
      </c>
    </row>
    <row r="746" spans="1:63">
      <c r="A746" s="1" t="s">
        <v>260</v>
      </c>
      <c r="B746" s="1">
        <v>0</v>
      </c>
      <c r="C746" s="1">
        <v>0</v>
      </c>
      <c r="D746" s="1">
        <v>0</v>
      </c>
      <c r="E746" s="1">
        <v>0</v>
      </c>
      <c r="F746" s="1">
        <v>0</v>
      </c>
      <c r="G746" s="1">
        <v>0</v>
      </c>
      <c r="H746" s="1">
        <v>0</v>
      </c>
      <c r="I746" s="1">
        <v>0.022</v>
      </c>
      <c r="J746" s="1">
        <v>3000</v>
      </c>
      <c r="K746" s="1">
        <v>0</v>
      </c>
      <c r="L746" s="1" t="s">
        <v>503</v>
      </c>
      <c r="M746" s="1">
        <v>0</v>
      </c>
      <c r="N746" s="1">
        <v>0</v>
      </c>
      <c r="O746" s="1" t="s">
        <v>507</v>
      </c>
      <c r="P746" s="1">
        <v>1500</v>
      </c>
      <c r="Q746" s="1">
        <v>1</v>
      </c>
      <c r="R746" s="1">
        <v>0</v>
      </c>
      <c r="S746" s="1">
        <f>MIN($B746)</f>
        <v>0</v>
      </c>
      <c r="T746" s="1">
        <f>MIN($C746)</f>
        <v>0</v>
      </c>
      <c r="U746" s="1">
        <f>MIN($D746)</f>
        <v>0</v>
      </c>
      <c r="V746" s="1">
        <f>MIN($E746)</f>
        <v>0</v>
      </c>
      <c r="W746" s="1">
        <f>MIN($F746)</f>
        <v>0</v>
      </c>
      <c r="X746" s="1">
        <f>MIN($G746)</f>
        <v>0</v>
      </c>
      <c r="Y746" s="1">
        <f>MIN($H746)</f>
        <v>0</v>
      </c>
      <c r="Z746" s="1">
        <f>MIN($I746)</f>
        <v>0</v>
      </c>
      <c r="AA746" s="1">
        <f>MIN($J746)</f>
        <v>0</v>
      </c>
      <c r="AB746" s="1">
        <f>MIN($K746)</f>
        <v>0</v>
      </c>
      <c r="AC746" s="1">
        <f>MIN($M746)</f>
        <v>0</v>
      </c>
      <c r="AD746" s="1">
        <f>MIN($N746)</f>
        <v>0</v>
      </c>
      <c r="AE746" s="1">
        <f>MIN($P746)</f>
        <v>0</v>
      </c>
      <c r="AF746" s="1">
        <f>MIN($Q746)</f>
        <v>0</v>
      </c>
      <c r="AG746" s="1">
        <f>MIN($R746)</f>
        <v>0</v>
      </c>
      <c r="AH746" s="1">
        <f>MEDIAN($B746)</f>
        <v>0</v>
      </c>
      <c r="AI746" s="1">
        <f>MEDIAN($C746)</f>
        <v>0</v>
      </c>
      <c r="AJ746" s="1">
        <f>MEDIAN($D746)</f>
        <v>0</v>
      </c>
      <c r="AK746" s="1">
        <f>MEDIAN($E746)</f>
        <v>0</v>
      </c>
      <c r="AL746" s="1">
        <f>MEDIAN($F746)</f>
        <v>0</v>
      </c>
      <c r="AM746" s="1">
        <f>MEDIAN($G746)</f>
        <v>0</v>
      </c>
      <c r="AN746" s="1">
        <f>MEDIAN($H746)</f>
        <v>0</v>
      </c>
      <c r="AO746" s="1">
        <f>MEDIAN($I746)</f>
        <v>0</v>
      </c>
      <c r="AP746" s="1">
        <f>MEDIAN($J746)</f>
        <v>0</v>
      </c>
      <c r="AQ746" s="1">
        <f>MEDIAN($K746)</f>
        <v>0</v>
      </c>
      <c r="AR746" s="1">
        <f>MEDIAN($M746)</f>
        <v>0</v>
      </c>
      <c r="AS746" s="1">
        <f>MEDIAN($N746)</f>
        <v>0</v>
      </c>
      <c r="AT746" s="1">
        <f>MEDIAN($P746)</f>
        <v>0</v>
      </c>
      <c r="AU746" s="1">
        <f>MEDIAN($Q746)</f>
        <v>0</v>
      </c>
      <c r="AV746" s="1">
        <f>MEDIAN($R746)</f>
        <v>0</v>
      </c>
      <c r="AW746" s="1">
        <f>MAX($B746)</f>
        <v>0</v>
      </c>
      <c r="AX746" s="1">
        <f>MAX($C746)</f>
        <v>0</v>
      </c>
      <c r="AY746" s="1">
        <f>MAX($D746)</f>
        <v>0</v>
      </c>
      <c r="AZ746" s="1">
        <f>MAX($E746)</f>
        <v>0</v>
      </c>
      <c r="BA746" s="1">
        <f>MAX($F746)</f>
        <v>0</v>
      </c>
      <c r="BB746" s="1">
        <f>MAX($G746)</f>
        <v>0</v>
      </c>
      <c r="BC746" s="1">
        <f>MAX($H746)</f>
        <v>0</v>
      </c>
      <c r="BD746" s="1">
        <f>MAX($I746)</f>
        <v>0</v>
      </c>
      <c r="BE746" s="1">
        <f>MAX($J746)</f>
        <v>0</v>
      </c>
      <c r="BF746" s="1">
        <f>MAX($K746)</f>
        <v>0</v>
      </c>
      <c r="BG746" s="1">
        <f>MAX($M746)</f>
        <v>0</v>
      </c>
      <c r="BH746" s="1">
        <f>MAX($N746)</f>
        <v>0</v>
      </c>
      <c r="BI746" s="1">
        <f>MAX($P746)</f>
        <v>0</v>
      </c>
      <c r="BJ746" s="1">
        <f>MAX($Q746)</f>
        <v>0</v>
      </c>
      <c r="BK746" s="1">
        <f>MAX($R746)</f>
        <v>0</v>
      </c>
    </row>
    <row r="747" spans="1:63">
      <c r="A747" s="1" t="s">
        <v>261</v>
      </c>
      <c r="B747" s="1">
        <v>0</v>
      </c>
      <c r="C747" s="1">
        <v>0</v>
      </c>
      <c r="D747" s="1">
        <v>0</v>
      </c>
      <c r="E747" s="1">
        <v>0</v>
      </c>
      <c r="F747" s="1">
        <v>0</v>
      </c>
      <c r="G747" s="1">
        <v>0</v>
      </c>
      <c r="H747" s="1">
        <v>0</v>
      </c>
      <c r="I747" s="1">
        <v>0.023</v>
      </c>
      <c r="J747" s="1">
        <v>3000</v>
      </c>
      <c r="K747" s="1">
        <v>0</v>
      </c>
      <c r="L747" s="1" t="s">
        <v>503</v>
      </c>
      <c r="M747" s="1">
        <v>0</v>
      </c>
      <c r="N747" s="1">
        <v>0</v>
      </c>
      <c r="O747" s="1" t="s">
        <v>507</v>
      </c>
      <c r="P747" s="1">
        <v>1500</v>
      </c>
      <c r="Q747" s="1">
        <v>1</v>
      </c>
      <c r="R747" s="1">
        <v>0</v>
      </c>
      <c r="S747" s="1">
        <f>MIN($B747)</f>
        <v>0</v>
      </c>
      <c r="T747" s="1">
        <f>MIN($C747)</f>
        <v>0</v>
      </c>
      <c r="U747" s="1">
        <f>MIN($D747)</f>
        <v>0</v>
      </c>
      <c r="V747" s="1">
        <f>MIN($E747)</f>
        <v>0</v>
      </c>
      <c r="W747" s="1">
        <f>MIN($F747)</f>
        <v>0</v>
      </c>
      <c r="X747" s="1">
        <f>MIN($G747)</f>
        <v>0</v>
      </c>
      <c r="Y747" s="1">
        <f>MIN($H747)</f>
        <v>0</v>
      </c>
      <c r="Z747" s="1">
        <f>MIN($I747)</f>
        <v>0</v>
      </c>
      <c r="AA747" s="1">
        <f>MIN($J747)</f>
        <v>0</v>
      </c>
      <c r="AB747" s="1">
        <f>MIN($K747)</f>
        <v>0</v>
      </c>
      <c r="AC747" s="1">
        <f>MIN($M747)</f>
        <v>0</v>
      </c>
      <c r="AD747" s="1">
        <f>MIN($N747)</f>
        <v>0</v>
      </c>
      <c r="AE747" s="1">
        <f>MIN($P747)</f>
        <v>0</v>
      </c>
      <c r="AF747" s="1">
        <f>MIN($Q747)</f>
        <v>0</v>
      </c>
      <c r="AG747" s="1">
        <f>MIN($R747)</f>
        <v>0</v>
      </c>
      <c r="AH747" s="1">
        <f>MEDIAN($B747)</f>
        <v>0</v>
      </c>
      <c r="AI747" s="1">
        <f>MEDIAN($C747)</f>
        <v>0</v>
      </c>
      <c r="AJ747" s="1">
        <f>MEDIAN($D747)</f>
        <v>0</v>
      </c>
      <c r="AK747" s="1">
        <f>MEDIAN($E747)</f>
        <v>0</v>
      </c>
      <c r="AL747" s="1">
        <f>MEDIAN($F747)</f>
        <v>0</v>
      </c>
      <c r="AM747" s="1">
        <f>MEDIAN($G747)</f>
        <v>0</v>
      </c>
      <c r="AN747" s="1">
        <f>MEDIAN($H747)</f>
        <v>0</v>
      </c>
      <c r="AO747" s="1">
        <f>MEDIAN($I747)</f>
        <v>0</v>
      </c>
      <c r="AP747" s="1">
        <f>MEDIAN($J747)</f>
        <v>0</v>
      </c>
      <c r="AQ747" s="1">
        <f>MEDIAN($K747)</f>
        <v>0</v>
      </c>
      <c r="AR747" s="1">
        <f>MEDIAN($M747)</f>
        <v>0</v>
      </c>
      <c r="AS747" s="1">
        <f>MEDIAN($N747)</f>
        <v>0</v>
      </c>
      <c r="AT747" s="1">
        <f>MEDIAN($P747)</f>
        <v>0</v>
      </c>
      <c r="AU747" s="1">
        <f>MEDIAN($Q747)</f>
        <v>0</v>
      </c>
      <c r="AV747" s="1">
        <f>MEDIAN($R747)</f>
        <v>0</v>
      </c>
      <c r="AW747" s="1">
        <f>MAX($B747)</f>
        <v>0</v>
      </c>
      <c r="AX747" s="1">
        <f>MAX($C747)</f>
        <v>0</v>
      </c>
      <c r="AY747" s="1">
        <f>MAX($D747)</f>
        <v>0</v>
      </c>
      <c r="AZ747" s="1">
        <f>MAX($E747)</f>
        <v>0</v>
      </c>
      <c r="BA747" s="1">
        <f>MAX($F747)</f>
        <v>0</v>
      </c>
      <c r="BB747" s="1">
        <f>MAX($G747)</f>
        <v>0</v>
      </c>
      <c r="BC747" s="1">
        <f>MAX($H747)</f>
        <v>0</v>
      </c>
      <c r="BD747" s="1">
        <f>MAX($I747)</f>
        <v>0</v>
      </c>
      <c r="BE747" s="1">
        <f>MAX($J747)</f>
        <v>0</v>
      </c>
      <c r="BF747" s="1">
        <f>MAX($K747)</f>
        <v>0</v>
      </c>
      <c r="BG747" s="1">
        <f>MAX($M747)</f>
        <v>0</v>
      </c>
      <c r="BH747" s="1">
        <f>MAX($N747)</f>
        <v>0</v>
      </c>
      <c r="BI747" s="1">
        <f>MAX($P747)</f>
        <v>0</v>
      </c>
      <c r="BJ747" s="1">
        <f>MAX($Q747)</f>
        <v>0</v>
      </c>
      <c r="BK747" s="1">
        <f>MAX($R747)</f>
        <v>0</v>
      </c>
    </row>
    <row r="748" spans="1:63">
      <c r="A748" s="1" t="s">
        <v>262</v>
      </c>
      <c r="B748" s="1">
        <v>0</v>
      </c>
      <c r="C748" s="1">
        <v>0</v>
      </c>
      <c r="D748" s="1">
        <v>0</v>
      </c>
      <c r="E748" s="1">
        <v>0</v>
      </c>
      <c r="F748" s="1">
        <v>0</v>
      </c>
      <c r="G748" s="1">
        <v>0</v>
      </c>
      <c r="H748" s="1">
        <v>0</v>
      </c>
      <c r="I748" s="1">
        <v>0.046</v>
      </c>
      <c r="J748" s="1">
        <v>3000</v>
      </c>
      <c r="K748" s="1">
        <v>0</v>
      </c>
      <c r="L748" s="1" t="s">
        <v>503</v>
      </c>
      <c r="M748" s="1">
        <v>0</v>
      </c>
      <c r="N748" s="1">
        <v>0</v>
      </c>
      <c r="O748" s="1" t="s">
        <v>507</v>
      </c>
      <c r="P748" s="1">
        <v>1500</v>
      </c>
      <c r="Q748" s="1">
        <v>1</v>
      </c>
      <c r="R748" s="1">
        <v>0</v>
      </c>
      <c r="S748" s="1">
        <f>MIN($B748)</f>
        <v>0</v>
      </c>
      <c r="T748" s="1">
        <f>MIN($C748)</f>
        <v>0</v>
      </c>
      <c r="U748" s="1">
        <f>MIN($D748)</f>
        <v>0</v>
      </c>
      <c r="V748" s="1">
        <f>MIN($E748)</f>
        <v>0</v>
      </c>
      <c r="W748" s="1">
        <f>MIN($F748)</f>
        <v>0</v>
      </c>
      <c r="X748" s="1">
        <f>MIN($G748)</f>
        <v>0</v>
      </c>
      <c r="Y748" s="1">
        <f>MIN($H748)</f>
        <v>0</v>
      </c>
      <c r="Z748" s="1">
        <f>MIN($I748)</f>
        <v>0</v>
      </c>
      <c r="AA748" s="1">
        <f>MIN($J748)</f>
        <v>0</v>
      </c>
      <c r="AB748" s="1">
        <f>MIN($K748)</f>
        <v>0</v>
      </c>
      <c r="AC748" s="1">
        <f>MIN($M748)</f>
        <v>0</v>
      </c>
      <c r="AD748" s="1">
        <f>MIN($N748)</f>
        <v>0</v>
      </c>
      <c r="AE748" s="1">
        <f>MIN($P748)</f>
        <v>0</v>
      </c>
      <c r="AF748" s="1">
        <f>MIN($Q748)</f>
        <v>0</v>
      </c>
      <c r="AG748" s="1">
        <f>MIN($R748)</f>
        <v>0</v>
      </c>
      <c r="AH748" s="1">
        <f>MEDIAN($B748)</f>
        <v>0</v>
      </c>
      <c r="AI748" s="1">
        <f>MEDIAN($C748)</f>
        <v>0</v>
      </c>
      <c r="AJ748" s="1">
        <f>MEDIAN($D748)</f>
        <v>0</v>
      </c>
      <c r="AK748" s="1">
        <f>MEDIAN($E748)</f>
        <v>0</v>
      </c>
      <c r="AL748" s="1">
        <f>MEDIAN($F748)</f>
        <v>0</v>
      </c>
      <c r="AM748" s="1">
        <f>MEDIAN($G748)</f>
        <v>0</v>
      </c>
      <c r="AN748" s="1">
        <f>MEDIAN($H748)</f>
        <v>0</v>
      </c>
      <c r="AO748" s="1">
        <f>MEDIAN($I748)</f>
        <v>0</v>
      </c>
      <c r="AP748" s="1">
        <f>MEDIAN($J748)</f>
        <v>0</v>
      </c>
      <c r="AQ748" s="1">
        <f>MEDIAN($K748)</f>
        <v>0</v>
      </c>
      <c r="AR748" s="1">
        <f>MEDIAN($M748)</f>
        <v>0</v>
      </c>
      <c r="AS748" s="1">
        <f>MEDIAN($N748)</f>
        <v>0</v>
      </c>
      <c r="AT748" s="1">
        <f>MEDIAN($P748)</f>
        <v>0</v>
      </c>
      <c r="AU748" s="1">
        <f>MEDIAN($Q748)</f>
        <v>0</v>
      </c>
      <c r="AV748" s="1">
        <f>MEDIAN($R748)</f>
        <v>0</v>
      </c>
      <c r="AW748" s="1">
        <f>MAX($B748)</f>
        <v>0</v>
      </c>
      <c r="AX748" s="1">
        <f>MAX($C748)</f>
        <v>0</v>
      </c>
      <c r="AY748" s="1">
        <f>MAX($D748)</f>
        <v>0</v>
      </c>
      <c r="AZ748" s="1">
        <f>MAX($E748)</f>
        <v>0</v>
      </c>
      <c r="BA748" s="1">
        <f>MAX($F748)</f>
        <v>0</v>
      </c>
      <c r="BB748" s="1">
        <f>MAX($G748)</f>
        <v>0</v>
      </c>
      <c r="BC748" s="1">
        <f>MAX($H748)</f>
        <v>0</v>
      </c>
      <c r="BD748" s="1">
        <f>MAX($I748)</f>
        <v>0</v>
      </c>
      <c r="BE748" s="1">
        <f>MAX($J748)</f>
        <v>0</v>
      </c>
      <c r="BF748" s="1">
        <f>MAX($K748)</f>
        <v>0</v>
      </c>
      <c r="BG748" s="1">
        <f>MAX($M748)</f>
        <v>0</v>
      </c>
      <c r="BH748" s="1">
        <f>MAX($N748)</f>
        <v>0</v>
      </c>
      <c r="BI748" s="1">
        <f>MAX($P748)</f>
        <v>0</v>
      </c>
      <c r="BJ748" s="1">
        <f>MAX($Q748)</f>
        <v>0</v>
      </c>
      <c r="BK748" s="1">
        <f>MAX($R748)</f>
        <v>0</v>
      </c>
    </row>
    <row r="749" spans="1:63">
      <c r="A749" s="1" t="s">
        <v>263</v>
      </c>
      <c r="B749" s="1">
        <v>0</v>
      </c>
      <c r="C749" s="1">
        <v>0</v>
      </c>
      <c r="D749" s="1">
        <v>0</v>
      </c>
      <c r="E749" s="1">
        <v>0</v>
      </c>
      <c r="F749" s="1">
        <v>0</v>
      </c>
      <c r="G749" s="1">
        <v>0</v>
      </c>
      <c r="H749" s="1">
        <v>0</v>
      </c>
      <c r="I749" s="1">
        <v>0.023</v>
      </c>
      <c r="J749" s="1">
        <v>3000</v>
      </c>
      <c r="K749" s="1">
        <v>0</v>
      </c>
      <c r="L749" s="1" t="s">
        <v>503</v>
      </c>
      <c r="M749" s="1">
        <v>0</v>
      </c>
      <c r="N749" s="1">
        <v>0</v>
      </c>
      <c r="O749" s="1" t="s">
        <v>507</v>
      </c>
      <c r="P749" s="1">
        <v>1500</v>
      </c>
      <c r="Q749" s="1">
        <v>1</v>
      </c>
      <c r="R749" s="1">
        <v>0</v>
      </c>
      <c r="S749" s="1">
        <f>MIN($B749)</f>
        <v>0</v>
      </c>
      <c r="T749" s="1">
        <f>MIN($C749)</f>
        <v>0</v>
      </c>
      <c r="U749" s="1">
        <f>MIN($D749)</f>
        <v>0</v>
      </c>
      <c r="V749" s="1">
        <f>MIN($E749)</f>
        <v>0</v>
      </c>
      <c r="W749" s="1">
        <f>MIN($F749)</f>
        <v>0</v>
      </c>
      <c r="X749" s="1">
        <f>MIN($G749)</f>
        <v>0</v>
      </c>
      <c r="Y749" s="1">
        <f>MIN($H749)</f>
        <v>0</v>
      </c>
      <c r="Z749" s="1">
        <f>MIN($I749)</f>
        <v>0</v>
      </c>
      <c r="AA749" s="1">
        <f>MIN($J749)</f>
        <v>0</v>
      </c>
      <c r="AB749" s="1">
        <f>MIN($K749)</f>
        <v>0</v>
      </c>
      <c r="AC749" s="1">
        <f>MIN($M749)</f>
        <v>0</v>
      </c>
      <c r="AD749" s="1">
        <f>MIN($N749)</f>
        <v>0</v>
      </c>
      <c r="AE749" s="1">
        <f>MIN($P749)</f>
        <v>0</v>
      </c>
      <c r="AF749" s="1">
        <f>MIN($Q749)</f>
        <v>0</v>
      </c>
      <c r="AG749" s="1">
        <f>MIN($R749)</f>
        <v>0</v>
      </c>
      <c r="AH749" s="1">
        <f>MEDIAN($B749)</f>
        <v>0</v>
      </c>
      <c r="AI749" s="1">
        <f>MEDIAN($C749)</f>
        <v>0</v>
      </c>
      <c r="AJ749" s="1">
        <f>MEDIAN($D749)</f>
        <v>0</v>
      </c>
      <c r="AK749" s="1">
        <f>MEDIAN($E749)</f>
        <v>0</v>
      </c>
      <c r="AL749" s="1">
        <f>MEDIAN($F749)</f>
        <v>0</v>
      </c>
      <c r="AM749" s="1">
        <f>MEDIAN($G749)</f>
        <v>0</v>
      </c>
      <c r="AN749" s="1">
        <f>MEDIAN($H749)</f>
        <v>0</v>
      </c>
      <c r="AO749" s="1">
        <f>MEDIAN($I749)</f>
        <v>0</v>
      </c>
      <c r="AP749" s="1">
        <f>MEDIAN($J749)</f>
        <v>0</v>
      </c>
      <c r="AQ749" s="1">
        <f>MEDIAN($K749)</f>
        <v>0</v>
      </c>
      <c r="AR749" s="1">
        <f>MEDIAN($M749)</f>
        <v>0</v>
      </c>
      <c r="AS749" s="1">
        <f>MEDIAN($N749)</f>
        <v>0</v>
      </c>
      <c r="AT749" s="1">
        <f>MEDIAN($P749)</f>
        <v>0</v>
      </c>
      <c r="AU749" s="1">
        <f>MEDIAN($Q749)</f>
        <v>0</v>
      </c>
      <c r="AV749" s="1">
        <f>MEDIAN($R749)</f>
        <v>0</v>
      </c>
      <c r="AW749" s="1">
        <f>MAX($B749)</f>
        <v>0</v>
      </c>
      <c r="AX749" s="1">
        <f>MAX($C749)</f>
        <v>0</v>
      </c>
      <c r="AY749" s="1">
        <f>MAX($D749)</f>
        <v>0</v>
      </c>
      <c r="AZ749" s="1">
        <f>MAX($E749)</f>
        <v>0</v>
      </c>
      <c r="BA749" s="1">
        <f>MAX($F749)</f>
        <v>0</v>
      </c>
      <c r="BB749" s="1">
        <f>MAX($G749)</f>
        <v>0</v>
      </c>
      <c r="BC749" s="1">
        <f>MAX($H749)</f>
        <v>0</v>
      </c>
      <c r="BD749" s="1">
        <f>MAX($I749)</f>
        <v>0</v>
      </c>
      <c r="BE749" s="1">
        <f>MAX($J749)</f>
        <v>0</v>
      </c>
      <c r="BF749" s="1">
        <f>MAX($K749)</f>
        <v>0</v>
      </c>
      <c r="BG749" s="1">
        <f>MAX($M749)</f>
        <v>0</v>
      </c>
      <c r="BH749" s="1">
        <f>MAX($N749)</f>
        <v>0</v>
      </c>
      <c r="BI749" s="1">
        <f>MAX($P749)</f>
        <v>0</v>
      </c>
      <c r="BJ749" s="1">
        <f>MAX($Q749)</f>
        <v>0</v>
      </c>
      <c r="BK749" s="1">
        <f>MAX($R749)</f>
        <v>0</v>
      </c>
    </row>
    <row r="750" spans="1:63">
      <c r="A750" s="1" t="s">
        <v>264</v>
      </c>
      <c r="B750" s="1">
        <v>0</v>
      </c>
      <c r="C750" s="1">
        <v>0</v>
      </c>
      <c r="D750" s="1">
        <v>0</v>
      </c>
      <c r="E750" s="1">
        <v>0</v>
      </c>
      <c r="F750" s="1">
        <v>0</v>
      </c>
      <c r="G750" s="1">
        <v>0</v>
      </c>
      <c r="H750" s="1">
        <v>0</v>
      </c>
      <c r="I750" s="1">
        <v>0.02</v>
      </c>
      <c r="J750" s="1">
        <v>3000</v>
      </c>
      <c r="K750" s="1">
        <v>0</v>
      </c>
      <c r="L750" s="1" t="s">
        <v>503</v>
      </c>
      <c r="M750" s="1">
        <v>0</v>
      </c>
      <c r="N750" s="1">
        <v>0</v>
      </c>
      <c r="O750" s="1" t="s">
        <v>507</v>
      </c>
      <c r="P750" s="1">
        <v>1500</v>
      </c>
      <c r="Q750" s="1">
        <v>1</v>
      </c>
      <c r="R750" s="1">
        <v>0</v>
      </c>
      <c r="S750" s="1">
        <f>MIN($B750)</f>
        <v>0</v>
      </c>
      <c r="T750" s="1">
        <f>MIN($C750)</f>
        <v>0</v>
      </c>
      <c r="U750" s="1">
        <f>MIN($D750)</f>
        <v>0</v>
      </c>
      <c r="V750" s="1">
        <f>MIN($E750)</f>
        <v>0</v>
      </c>
      <c r="W750" s="1">
        <f>MIN($F750)</f>
        <v>0</v>
      </c>
      <c r="X750" s="1">
        <f>MIN($G750)</f>
        <v>0</v>
      </c>
      <c r="Y750" s="1">
        <f>MIN($H750)</f>
        <v>0</v>
      </c>
      <c r="Z750" s="1">
        <f>MIN($I750)</f>
        <v>0</v>
      </c>
      <c r="AA750" s="1">
        <f>MIN($J750)</f>
        <v>0</v>
      </c>
      <c r="AB750" s="1">
        <f>MIN($K750)</f>
        <v>0</v>
      </c>
      <c r="AC750" s="1">
        <f>MIN($M750)</f>
        <v>0</v>
      </c>
      <c r="AD750" s="1">
        <f>MIN($N750)</f>
        <v>0</v>
      </c>
      <c r="AE750" s="1">
        <f>MIN($P750)</f>
        <v>0</v>
      </c>
      <c r="AF750" s="1">
        <f>MIN($Q750)</f>
        <v>0</v>
      </c>
      <c r="AG750" s="1">
        <f>MIN($R750)</f>
        <v>0</v>
      </c>
      <c r="AH750" s="1">
        <f>MEDIAN($B750)</f>
        <v>0</v>
      </c>
      <c r="AI750" s="1">
        <f>MEDIAN($C750)</f>
        <v>0</v>
      </c>
      <c r="AJ750" s="1">
        <f>MEDIAN($D750)</f>
        <v>0</v>
      </c>
      <c r="AK750" s="1">
        <f>MEDIAN($E750)</f>
        <v>0</v>
      </c>
      <c r="AL750" s="1">
        <f>MEDIAN($F750)</f>
        <v>0</v>
      </c>
      <c r="AM750" s="1">
        <f>MEDIAN($G750)</f>
        <v>0</v>
      </c>
      <c r="AN750" s="1">
        <f>MEDIAN($H750)</f>
        <v>0</v>
      </c>
      <c r="AO750" s="1">
        <f>MEDIAN($I750)</f>
        <v>0</v>
      </c>
      <c r="AP750" s="1">
        <f>MEDIAN($J750)</f>
        <v>0</v>
      </c>
      <c r="AQ750" s="1">
        <f>MEDIAN($K750)</f>
        <v>0</v>
      </c>
      <c r="AR750" s="1">
        <f>MEDIAN($M750)</f>
        <v>0</v>
      </c>
      <c r="AS750" s="1">
        <f>MEDIAN($N750)</f>
        <v>0</v>
      </c>
      <c r="AT750" s="1">
        <f>MEDIAN($P750)</f>
        <v>0</v>
      </c>
      <c r="AU750" s="1">
        <f>MEDIAN($Q750)</f>
        <v>0</v>
      </c>
      <c r="AV750" s="1">
        <f>MEDIAN($R750)</f>
        <v>0</v>
      </c>
      <c r="AW750" s="1">
        <f>MAX($B750)</f>
        <v>0</v>
      </c>
      <c r="AX750" s="1">
        <f>MAX($C750)</f>
        <v>0</v>
      </c>
      <c r="AY750" s="1">
        <f>MAX($D750)</f>
        <v>0</v>
      </c>
      <c r="AZ750" s="1">
        <f>MAX($E750)</f>
        <v>0</v>
      </c>
      <c r="BA750" s="1">
        <f>MAX($F750)</f>
        <v>0</v>
      </c>
      <c r="BB750" s="1">
        <f>MAX($G750)</f>
        <v>0</v>
      </c>
      <c r="BC750" s="1">
        <f>MAX($H750)</f>
        <v>0</v>
      </c>
      <c r="BD750" s="1">
        <f>MAX($I750)</f>
        <v>0</v>
      </c>
      <c r="BE750" s="1">
        <f>MAX($J750)</f>
        <v>0</v>
      </c>
      <c r="BF750" s="1">
        <f>MAX($K750)</f>
        <v>0</v>
      </c>
      <c r="BG750" s="1">
        <f>MAX($M750)</f>
        <v>0</v>
      </c>
      <c r="BH750" s="1">
        <f>MAX($N750)</f>
        <v>0</v>
      </c>
      <c r="BI750" s="1">
        <f>MAX($P750)</f>
        <v>0</v>
      </c>
      <c r="BJ750" s="1">
        <f>MAX($Q750)</f>
        <v>0</v>
      </c>
      <c r="BK750" s="1">
        <f>MAX($R750)</f>
        <v>0</v>
      </c>
    </row>
    <row r="751" spans="1:63">
      <c r="A751" s="1" t="s">
        <v>265</v>
      </c>
      <c r="B751" s="1">
        <v>0</v>
      </c>
      <c r="C751" s="1">
        <v>0</v>
      </c>
      <c r="D751" s="1">
        <v>0</v>
      </c>
      <c r="E751" s="1">
        <v>0</v>
      </c>
      <c r="F751" s="1">
        <v>0</v>
      </c>
      <c r="G751" s="1">
        <v>0</v>
      </c>
      <c r="H751" s="1">
        <v>0</v>
      </c>
      <c r="I751" s="1">
        <v>0.02</v>
      </c>
      <c r="J751" s="1">
        <v>3000</v>
      </c>
      <c r="K751" s="1">
        <v>0</v>
      </c>
      <c r="L751" s="1" t="s">
        <v>503</v>
      </c>
      <c r="M751" s="1">
        <v>0</v>
      </c>
      <c r="N751" s="1">
        <v>0</v>
      </c>
      <c r="O751" s="1" t="s">
        <v>507</v>
      </c>
      <c r="P751" s="1">
        <v>1500</v>
      </c>
      <c r="Q751" s="1">
        <v>1</v>
      </c>
      <c r="R751" s="1">
        <v>0</v>
      </c>
      <c r="S751" s="1">
        <f>MIN($B751)</f>
        <v>0</v>
      </c>
      <c r="T751" s="1">
        <f>MIN($C751)</f>
        <v>0</v>
      </c>
      <c r="U751" s="1">
        <f>MIN($D751)</f>
        <v>0</v>
      </c>
      <c r="V751" s="1">
        <f>MIN($E751)</f>
        <v>0</v>
      </c>
      <c r="W751" s="1">
        <f>MIN($F751)</f>
        <v>0</v>
      </c>
      <c r="X751" s="1">
        <f>MIN($G751)</f>
        <v>0</v>
      </c>
      <c r="Y751" s="1">
        <f>MIN($H751)</f>
        <v>0</v>
      </c>
      <c r="Z751" s="1">
        <f>MIN($I751)</f>
        <v>0</v>
      </c>
      <c r="AA751" s="1">
        <f>MIN($J751)</f>
        <v>0</v>
      </c>
      <c r="AB751" s="1">
        <f>MIN($K751)</f>
        <v>0</v>
      </c>
      <c r="AC751" s="1">
        <f>MIN($M751)</f>
        <v>0</v>
      </c>
      <c r="AD751" s="1">
        <f>MIN($N751)</f>
        <v>0</v>
      </c>
      <c r="AE751" s="1">
        <f>MIN($P751)</f>
        <v>0</v>
      </c>
      <c r="AF751" s="1">
        <f>MIN($Q751)</f>
        <v>0</v>
      </c>
      <c r="AG751" s="1">
        <f>MIN($R751)</f>
        <v>0</v>
      </c>
      <c r="AH751" s="1">
        <f>MEDIAN($B751)</f>
        <v>0</v>
      </c>
      <c r="AI751" s="1">
        <f>MEDIAN($C751)</f>
        <v>0</v>
      </c>
      <c r="AJ751" s="1">
        <f>MEDIAN($D751)</f>
        <v>0</v>
      </c>
      <c r="AK751" s="1">
        <f>MEDIAN($E751)</f>
        <v>0</v>
      </c>
      <c r="AL751" s="1">
        <f>MEDIAN($F751)</f>
        <v>0</v>
      </c>
      <c r="AM751" s="1">
        <f>MEDIAN($G751)</f>
        <v>0</v>
      </c>
      <c r="AN751" s="1">
        <f>MEDIAN($H751)</f>
        <v>0</v>
      </c>
      <c r="AO751" s="1">
        <f>MEDIAN($I751)</f>
        <v>0</v>
      </c>
      <c r="AP751" s="1">
        <f>MEDIAN($J751)</f>
        <v>0</v>
      </c>
      <c r="AQ751" s="1">
        <f>MEDIAN($K751)</f>
        <v>0</v>
      </c>
      <c r="AR751" s="1">
        <f>MEDIAN($M751)</f>
        <v>0</v>
      </c>
      <c r="AS751" s="1">
        <f>MEDIAN($N751)</f>
        <v>0</v>
      </c>
      <c r="AT751" s="1">
        <f>MEDIAN($P751)</f>
        <v>0</v>
      </c>
      <c r="AU751" s="1">
        <f>MEDIAN($Q751)</f>
        <v>0</v>
      </c>
      <c r="AV751" s="1">
        <f>MEDIAN($R751)</f>
        <v>0</v>
      </c>
      <c r="AW751" s="1">
        <f>MAX($B751)</f>
        <v>0</v>
      </c>
      <c r="AX751" s="1">
        <f>MAX($C751)</f>
        <v>0</v>
      </c>
      <c r="AY751" s="1">
        <f>MAX($D751)</f>
        <v>0</v>
      </c>
      <c r="AZ751" s="1">
        <f>MAX($E751)</f>
        <v>0</v>
      </c>
      <c r="BA751" s="1">
        <f>MAX($F751)</f>
        <v>0</v>
      </c>
      <c r="BB751" s="1">
        <f>MAX($G751)</f>
        <v>0</v>
      </c>
      <c r="BC751" s="1">
        <f>MAX($H751)</f>
        <v>0</v>
      </c>
      <c r="BD751" s="1">
        <f>MAX($I751)</f>
        <v>0</v>
      </c>
      <c r="BE751" s="1">
        <f>MAX($J751)</f>
        <v>0</v>
      </c>
      <c r="BF751" s="1">
        <f>MAX($K751)</f>
        <v>0</v>
      </c>
      <c r="BG751" s="1">
        <f>MAX($M751)</f>
        <v>0</v>
      </c>
      <c r="BH751" s="1">
        <f>MAX($N751)</f>
        <v>0</v>
      </c>
      <c r="BI751" s="1">
        <f>MAX($P751)</f>
        <v>0</v>
      </c>
      <c r="BJ751" s="1">
        <f>MAX($Q751)</f>
        <v>0</v>
      </c>
      <c r="BK751" s="1">
        <f>MAX($R751)</f>
        <v>0</v>
      </c>
    </row>
    <row r="752" spans="1:63">
      <c r="A752" s="1" t="s">
        <v>266</v>
      </c>
      <c r="B752" s="1">
        <v>0</v>
      </c>
      <c r="C752" s="1">
        <v>0</v>
      </c>
      <c r="D752" s="1">
        <v>0</v>
      </c>
      <c r="E752" s="1">
        <v>0</v>
      </c>
      <c r="F752" s="1">
        <v>0</v>
      </c>
      <c r="G752" s="1">
        <v>0</v>
      </c>
      <c r="H752" s="1">
        <v>0</v>
      </c>
      <c r="I752" s="1">
        <v>0.019</v>
      </c>
      <c r="J752" s="1">
        <v>3000</v>
      </c>
      <c r="K752" s="1">
        <v>0</v>
      </c>
      <c r="L752" s="1" t="s">
        <v>503</v>
      </c>
      <c r="M752" s="1">
        <v>0</v>
      </c>
      <c r="N752" s="1">
        <v>0</v>
      </c>
      <c r="O752" s="1" t="s">
        <v>507</v>
      </c>
      <c r="P752" s="1">
        <v>1500</v>
      </c>
      <c r="Q752" s="1">
        <v>1</v>
      </c>
      <c r="R752" s="1">
        <v>0</v>
      </c>
      <c r="S752" s="1">
        <f>MIN($B752)</f>
        <v>0</v>
      </c>
      <c r="T752" s="1">
        <f>MIN($C752)</f>
        <v>0</v>
      </c>
      <c r="U752" s="1">
        <f>MIN($D752)</f>
        <v>0</v>
      </c>
      <c r="V752" s="1">
        <f>MIN($E752)</f>
        <v>0</v>
      </c>
      <c r="W752" s="1">
        <f>MIN($F752)</f>
        <v>0</v>
      </c>
      <c r="X752" s="1">
        <f>MIN($G752)</f>
        <v>0</v>
      </c>
      <c r="Y752" s="1">
        <f>MIN($H752)</f>
        <v>0</v>
      </c>
      <c r="Z752" s="1">
        <f>MIN($I752)</f>
        <v>0</v>
      </c>
      <c r="AA752" s="1">
        <f>MIN($J752)</f>
        <v>0</v>
      </c>
      <c r="AB752" s="1">
        <f>MIN($K752)</f>
        <v>0</v>
      </c>
      <c r="AC752" s="1">
        <f>MIN($M752)</f>
        <v>0</v>
      </c>
      <c r="AD752" s="1">
        <f>MIN($N752)</f>
        <v>0</v>
      </c>
      <c r="AE752" s="1">
        <f>MIN($P752)</f>
        <v>0</v>
      </c>
      <c r="AF752" s="1">
        <f>MIN($Q752)</f>
        <v>0</v>
      </c>
      <c r="AG752" s="1">
        <f>MIN($R752)</f>
        <v>0</v>
      </c>
      <c r="AH752" s="1">
        <f>MEDIAN($B752)</f>
        <v>0</v>
      </c>
      <c r="AI752" s="1">
        <f>MEDIAN($C752)</f>
        <v>0</v>
      </c>
      <c r="AJ752" s="1">
        <f>MEDIAN($D752)</f>
        <v>0</v>
      </c>
      <c r="AK752" s="1">
        <f>MEDIAN($E752)</f>
        <v>0</v>
      </c>
      <c r="AL752" s="1">
        <f>MEDIAN($F752)</f>
        <v>0</v>
      </c>
      <c r="AM752" s="1">
        <f>MEDIAN($G752)</f>
        <v>0</v>
      </c>
      <c r="AN752" s="1">
        <f>MEDIAN($H752)</f>
        <v>0</v>
      </c>
      <c r="AO752" s="1">
        <f>MEDIAN($I752)</f>
        <v>0</v>
      </c>
      <c r="AP752" s="1">
        <f>MEDIAN($J752)</f>
        <v>0</v>
      </c>
      <c r="AQ752" s="1">
        <f>MEDIAN($K752)</f>
        <v>0</v>
      </c>
      <c r="AR752" s="1">
        <f>MEDIAN($M752)</f>
        <v>0</v>
      </c>
      <c r="AS752" s="1">
        <f>MEDIAN($N752)</f>
        <v>0</v>
      </c>
      <c r="AT752" s="1">
        <f>MEDIAN($P752)</f>
        <v>0</v>
      </c>
      <c r="AU752" s="1">
        <f>MEDIAN($Q752)</f>
        <v>0</v>
      </c>
      <c r="AV752" s="1">
        <f>MEDIAN($R752)</f>
        <v>0</v>
      </c>
      <c r="AW752" s="1">
        <f>MAX($B752)</f>
        <v>0</v>
      </c>
      <c r="AX752" s="1">
        <f>MAX($C752)</f>
        <v>0</v>
      </c>
      <c r="AY752" s="1">
        <f>MAX($D752)</f>
        <v>0</v>
      </c>
      <c r="AZ752" s="1">
        <f>MAX($E752)</f>
        <v>0</v>
      </c>
      <c r="BA752" s="1">
        <f>MAX($F752)</f>
        <v>0</v>
      </c>
      <c r="BB752" s="1">
        <f>MAX($G752)</f>
        <v>0</v>
      </c>
      <c r="BC752" s="1">
        <f>MAX($H752)</f>
        <v>0</v>
      </c>
      <c r="BD752" s="1">
        <f>MAX($I752)</f>
        <v>0</v>
      </c>
      <c r="BE752" s="1">
        <f>MAX($J752)</f>
        <v>0</v>
      </c>
      <c r="BF752" s="1">
        <f>MAX($K752)</f>
        <v>0</v>
      </c>
      <c r="BG752" s="1">
        <f>MAX($M752)</f>
        <v>0</v>
      </c>
      <c r="BH752" s="1">
        <f>MAX($N752)</f>
        <v>0</v>
      </c>
      <c r="BI752" s="1">
        <f>MAX($P752)</f>
        <v>0</v>
      </c>
      <c r="BJ752" s="1">
        <f>MAX($Q752)</f>
        <v>0</v>
      </c>
      <c r="BK752" s="1">
        <f>MAX($R752)</f>
        <v>0</v>
      </c>
    </row>
    <row r="753" spans="1:63">
      <c r="A753" s="1" t="s">
        <v>267</v>
      </c>
      <c r="B753" s="1">
        <v>0</v>
      </c>
      <c r="C753" s="1">
        <v>0</v>
      </c>
      <c r="D753" s="1">
        <v>0</v>
      </c>
      <c r="E753" s="1">
        <v>0</v>
      </c>
      <c r="F753" s="1">
        <v>0</v>
      </c>
      <c r="G753" s="1">
        <v>0</v>
      </c>
      <c r="H753" s="1">
        <v>0</v>
      </c>
      <c r="I753" s="1">
        <v>0.019</v>
      </c>
      <c r="J753" s="1">
        <v>3000</v>
      </c>
      <c r="K753" s="1">
        <v>0</v>
      </c>
      <c r="L753" s="1" t="s">
        <v>503</v>
      </c>
      <c r="M753" s="1">
        <v>0</v>
      </c>
      <c r="N753" s="1">
        <v>0</v>
      </c>
      <c r="O753" s="1" t="s">
        <v>507</v>
      </c>
      <c r="P753" s="1">
        <v>1500</v>
      </c>
      <c r="Q753" s="1">
        <v>1</v>
      </c>
      <c r="R753" s="1">
        <v>0</v>
      </c>
      <c r="S753" s="1">
        <f>MIN($B753)</f>
        <v>0</v>
      </c>
      <c r="T753" s="1">
        <f>MIN($C753)</f>
        <v>0</v>
      </c>
      <c r="U753" s="1">
        <f>MIN($D753)</f>
        <v>0</v>
      </c>
      <c r="V753" s="1">
        <f>MIN($E753)</f>
        <v>0</v>
      </c>
      <c r="W753" s="1">
        <f>MIN($F753)</f>
        <v>0</v>
      </c>
      <c r="X753" s="1">
        <f>MIN($G753)</f>
        <v>0</v>
      </c>
      <c r="Y753" s="1">
        <f>MIN($H753)</f>
        <v>0</v>
      </c>
      <c r="Z753" s="1">
        <f>MIN($I753)</f>
        <v>0</v>
      </c>
      <c r="AA753" s="1">
        <f>MIN($J753)</f>
        <v>0</v>
      </c>
      <c r="AB753" s="1">
        <f>MIN($K753)</f>
        <v>0</v>
      </c>
      <c r="AC753" s="1">
        <f>MIN($M753)</f>
        <v>0</v>
      </c>
      <c r="AD753" s="1">
        <f>MIN($N753)</f>
        <v>0</v>
      </c>
      <c r="AE753" s="1">
        <f>MIN($P753)</f>
        <v>0</v>
      </c>
      <c r="AF753" s="1">
        <f>MIN($Q753)</f>
        <v>0</v>
      </c>
      <c r="AG753" s="1">
        <f>MIN($R753)</f>
        <v>0</v>
      </c>
      <c r="AH753" s="1">
        <f>MEDIAN($B753)</f>
        <v>0</v>
      </c>
      <c r="AI753" s="1">
        <f>MEDIAN($C753)</f>
        <v>0</v>
      </c>
      <c r="AJ753" s="1">
        <f>MEDIAN($D753)</f>
        <v>0</v>
      </c>
      <c r="AK753" s="1">
        <f>MEDIAN($E753)</f>
        <v>0</v>
      </c>
      <c r="AL753" s="1">
        <f>MEDIAN($F753)</f>
        <v>0</v>
      </c>
      <c r="AM753" s="1">
        <f>MEDIAN($G753)</f>
        <v>0</v>
      </c>
      <c r="AN753" s="1">
        <f>MEDIAN($H753)</f>
        <v>0</v>
      </c>
      <c r="AO753" s="1">
        <f>MEDIAN($I753)</f>
        <v>0</v>
      </c>
      <c r="AP753" s="1">
        <f>MEDIAN($J753)</f>
        <v>0</v>
      </c>
      <c r="AQ753" s="1">
        <f>MEDIAN($K753)</f>
        <v>0</v>
      </c>
      <c r="AR753" s="1">
        <f>MEDIAN($M753)</f>
        <v>0</v>
      </c>
      <c r="AS753" s="1">
        <f>MEDIAN($N753)</f>
        <v>0</v>
      </c>
      <c r="AT753" s="1">
        <f>MEDIAN($P753)</f>
        <v>0</v>
      </c>
      <c r="AU753" s="1">
        <f>MEDIAN($Q753)</f>
        <v>0</v>
      </c>
      <c r="AV753" s="1">
        <f>MEDIAN($R753)</f>
        <v>0</v>
      </c>
      <c r="AW753" s="1">
        <f>MAX($B753)</f>
        <v>0</v>
      </c>
      <c r="AX753" s="1">
        <f>MAX($C753)</f>
        <v>0</v>
      </c>
      <c r="AY753" s="1">
        <f>MAX($D753)</f>
        <v>0</v>
      </c>
      <c r="AZ753" s="1">
        <f>MAX($E753)</f>
        <v>0</v>
      </c>
      <c r="BA753" s="1">
        <f>MAX($F753)</f>
        <v>0</v>
      </c>
      <c r="BB753" s="1">
        <f>MAX($G753)</f>
        <v>0</v>
      </c>
      <c r="BC753" s="1">
        <f>MAX($H753)</f>
        <v>0</v>
      </c>
      <c r="BD753" s="1">
        <f>MAX($I753)</f>
        <v>0</v>
      </c>
      <c r="BE753" s="1">
        <f>MAX($J753)</f>
        <v>0</v>
      </c>
      <c r="BF753" s="1">
        <f>MAX($K753)</f>
        <v>0</v>
      </c>
      <c r="BG753" s="1">
        <f>MAX($M753)</f>
        <v>0</v>
      </c>
      <c r="BH753" s="1">
        <f>MAX($N753)</f>
        <v>0</v>
      </c>
      <c r="BI753" s="1">
        <f>MAX($P753)</f>
        <v>0</v>
      </c>
      <c r="BJ753" s="1">
        <f>MAX($Q753)</f>
        <v>0</v>
      </c>
      <c r="BK753" s="1">
        <f>MAX($R753)</f>
        <v>0</v>
      </c>
    </row>
    <row r="754" spans="1:63">
      <c r="A754" s="1" t="s">
        <v>268</v>
      </c>
      <c r="B754" s="1">
        <v>0</v>
      </c>
      <c r="C754" s="1">
        <v>0</v>
      </c>
      <c r="D754" s="1">
        <v>0</v>
      </c>
      <c r="E754" s="1">
        <v>0</v>
      </c>
      <c r="F754" s="1">
        <v>0</v>
      </c>
      <c r="G754" s="1">
        <v>0</v>
      </c>
      <c r="H754" s="1">
        <v>0</v>
      </c>
      <c r="I754" s="1">
        <v>0.019</v>
      </c>
      <c r="J754" s="1">
        <v>3000</v>
      </c>
      <c r="K754" s="1">
        <v>0</v>
      </c>
      <c r="L754" s="1" t="s">
        <v>503</v>
      </c>
      <c r="M754" s="1">
        <v>0</v>
      </c>
      <c r="N754" s="1">
        <v>0</v>
      </c>
      <c r="O754" s="1" t="s">
        <v>507</v>
      </c>
      <c r="P754" s="1">
        <v>1500</v>
      </c>
      <c r="Q754" s="1">
        <v>1</v>
      </c>
      <c r="R754" s="1">
        <v>0</v>
      </c>
      <c r="S754" s="1">
        <f>MIN($B754)</f>
        <v>0</v>
      </c>
      <c r="T754" s="1">
        <f>MIN($C754)</f>
        <v>0</v>
      </c>
      <c r="U754" s="1">
        <f>MIN($D754)</f>
        <v>0</v>
      </c>
      <c r="V754" s="1">
        <f>MIN($E754)</f>
        <v>0</v>
      </c>
      <c r="W754" s="1">
        <f>MIN($F754)</f>
        <v>0</v>
      </c>
      <c r="X754" s="1">
        <f>MIN($G754)</f>
        <v>0</v>
      </c>
      <c r="Y754" s="1">
        <f>MIN($H754)</f>
        <v>0</v>
      </c>
      <c r="Z754" s="1">
        <f>MIN($I754)</f>
        <v>0</v>
      </c>
      <c r="AA754" s="1">
        <f>MIN($J754)</f>
        <v>0</v>
      </c>
      <c r="AB754" s="1">
        <f>MIN($K754)</f>
        <v>0</v>
      </c>
      <c r="AC754" s="1">
        <f>MIN($M754)</f>
        <v>0</v>
      </c>
      <c r="AD754" s="1">
        <f>MIN($N754)</f>
        <v>0</v>
      </c>
      <c r="AE754" s="1">
        <f>MIN($P754)</f>
        <v>0</v>
      </c>
      <c r="AF754" s="1">
        <f>MIN($Q754)</f>
        <v>0</v>
      </c>
      <c r="AG754" s="1">
        <f>MIN($R754)</f>
        <v>0</v>
      </c>
      <c r="AH754" s="1">
        <f>MEDIAN($B754)</f>
        <v>0</v>
      </c>
      <c r="AI754" s="1">
        <f>MEDIAN($C754)</f>
        <v>0</v>
      </c>
      <c r="AJ754" s="1">
        <f>MEDIAN($D754)</f>
        <v>0</v>
      </c>
      <c r="AK754" s="1">
        <f>MEDIAN($E754)</f>
        <v>0</v>
      </c>
      <c r="AL754" s="1">
        <f>MEDIAN($F754)</f>
        <v>0</v>
      </c>
      <c r="AM754" s="1">
        <f>MEDIAN($G754)</f>
        <v>0</v>
      </c>
      <c r="AN754" s="1">
        <f>MEDIAN($H754)</f>
        <v>0</v>
      </c>
      <c r="AO754" s="1">
        <f>MEDIAN($I754)</f>
        <v>0</v>
      </c>
      <c r="AP754" s="1">
        <f>MEDIAN($J754)</f>
        <v>0</v>
      </c>
      <c r="AQ754" s="1">
        <f>MEDIAN($K754)</f>
        <v>0</v>
      </c>
      <c r="AR754" s="1">
        <f>MEDIAN($M754)</f>
        <v>0</v>
      </c>
      <c r="AS754" s="1">
        <f>MEDIAN($N754)</f>
        <v>0</v>
      </c>
      <c r="AT754" s="1">
        <f>MEDIAN($P754)</f>
        <v>0</v>
      </c>
      <c r="AU754" s="1">
        <f>MEDIAN($Q754)</f>
        <v>0</v>
      </c>
      <c r="AV754" s="1">
        <f>MEDIAN($R754)</f>
        <v>0</v>
      </c>
      <c r="AW754" s="1">
        <f>MAX($B754)</f>
        <v>0</v>
      </c>
      <c r="AX754" s="1">
        <f>MAX($C754)</f>
        <v>0</v>
      </c>
      <c r="AY754" s="1">
        <f>MAX($D754)</f>
        <v>0</v>
      </c>
      <c r="AZ754" s="1">
        <f>MAX($E754)</f>
        <v>0</v>
      </c>
      <c r="BA754" s="1">
        <f>MAX($F754)</f>
        <v>0</v>
      </c>
      <c r="BB754" s="1">
        <f>MAX($G754)</f>
        <v>0</v>
      </c>
      <c r="BC754" s="1">
        <f>MAX($H754)</f>
        <v>0</v>
      </c>
      <c r="BD754" s="1">
        <f>MAX($I754)</f>
        <v>0</v>
      </c>
      <c r="BE754" s="1">
        <f>MAX($J754)</f>
        <v>0</v>
      </c>
      <c r="BF754" s="1">
        <f>MAX($K754)</f>
        <v>0</v>
      </c>
      <c r="BG754" s="1">
        <f>MAX($M754)</f>
        <v>0</v>
      </c>
      <c r="BH754" s="1">
        <f>MAX($N754)</f>
        <v>0</v>
      </c>
      <c r="BI754" s="1">
        <f>MAX($P754)</f>
        <v>0</v>
      </c>
      <c r="BJ754" s="1">
        <f>MAX($Q754)</f>
        <v>0</v>
      </c>
      <c r="BK754" s="1">
        <f>MAX($R754)</f>
        <v>0</v>
      </c>
    </row>
    <row r="755" spans="1:63">
      <c r="A755" s="1" t="s">
        <v>269</v>
      </c>
      <c r="B755" s="1">
        <v>0</v>
      </c>
      <c r="C755" s="1">
        <v>0</v>
      </c>
      <c r="D755" s="1">
        <v>0</v>
      </c>
      <c r="E755" s="1">
        <v>0</v>
      </c>
      <c r="F755" s="1">
        <v>0</v>
      </c>
      <c r="G755" s="1">
        <v>0</v>
      </c>
      <c r="H755" s="1">
        <v>0</v>
      </c>
      <c r="I755" s="1">
        <v>0.022</v>
      </c>
      <c r="J755" s="1">
        <v>3000</v>
      </c>
      <c r="K755" s="1">
        <v>0</v>
      </c>
      <c r="L755" s="1" t="s">
        <v>503</v>
      </c>
      <c r="M755" s="1">
        <v>0</v>
      </c>
      <c r="N755" s="1">
        <v>0</v>
      </c>
      <c r="O755" s="1" t="s">
        <v>507</v>
      </c>
      <c r="P755" s="1">
        <v>1500</v>
      </c>
      <c r="Q755" s="1">
        <v>1</v>
      </c>
      <c r="R755" s="1">
        <v>0</v>
      </c>
      <c r="S755" s="1">
        <f>MIN($B755)</f>
        <v>0</v>
      </c>
      <c r="T755" s="1">
        <f>MIN($C755)</f>
        <v>0</v>
      </c>
      <c r="U755" s="1">
        <f>MIN($D755)</f>
        <v>0</v>
      </c>
      <c r="V755" s="1">
        <f>MIN($E755)</f>
        <v>0</v>
      </c>
      <c r="W755" s="1">
        <f>MIN($F755)</f>
        <v>0</v>
      </c>
      <c r="X755" s="1">
        <f>MIN($G755)</f>
        <v>0</v>
      </c>
      <c r="Y755" s="1">
        <f>MIN($H755)</f>
        <v>0</v>
      </c>
      <c r="Z755" s="1">
        <f>MIN($I755)</f>
        <v>0</v>
      </c>
      <c r="AA755" s="1">
        <f>MIN($J755)</f>
        <v>0</v>
      </c>
      <c r="AB755" s="1">
        <f>MIN($K755)</f>
        <v>0</v>
      </c>
      <c r="AC755" s="1">
        <f>MIN($M755)</f>
        <v>0</v>
      </c>
      <c r="AD755" s="1">
        <f>MIN($N755)</f>
        <v>0</v>
      </c>
      <c r="AE755" s="1">
        <f>MIN($P755)</f>
        <v>0</v>
      </c>
      <c r="AF755" s="1">
        <f>MIN($Q755)</f>
        <v>0</v>
      </c>
      <c r="AG755" s="1">
        <f>MIN($R755)</f>
        <v>0</v>
      </c>
      <c r="AH755" s="1">
        <f>MEDIAN($B755)</f>
        <v>0</v>
      </c>
      <c r="AI755" s="1">
        <f>MEDIAN($C755)</f>
        <v>0</v>
      </c>
      <c r="AJ755" s="1">
        <f>MEDIAN($D755)</f>
        <v>0</v>
      </c>
      <c r="AK755" s="1">
        <f>MEDIAN($E755)</f>
        <v>0</v>
      </c>
      <c r="AL755" s="1">
        <f>MEDIAN($F755)</f>
        <v>0</v>
      </c>
      <c r="AM755" s="1">
        <f>MEDIAN($G755)</f>
        <v>0</v>
      </c>
      <c r="AN755" s="1">
        <f>MEDIAN($H755)</f>
        <v>0</v>
      </c>
      <c r="AO755" s="1">
        <f>MEDIAN($I755)</f>
        <v>0</v>
      </c>
      <c r="AP755" s="1">
        <f>MEDIAN($J755)</f>
        <v>0</v>
      </c>
      <c r="AQ755" s="1">
        <f>MEDIAN($K755)</f>
        <v>0</v>
      </c>
      <c r="AR755" s="1">
        <f>MEDIAN($M755)</f>
        <v>0</v>
      </c>
      <c r="AS755" s="1">
        <f>MEDIAN($N755)</f>
        <v>0</v>
      </c>
      <c r="AT755" s="1">
        <f>MEDIAN($P755)</f>
        <v>0</v>
      </c>
      <c r="AU755" s="1">
        <f>MEDIAN($Q755)</f>
        <v>0</v>
      </c>
      <c r="AV755" s="1">
        <f>MEDIAN($R755)</f>
        <v>0</v>
      </c>
      <c r="AW755" s="1">
        <f>MAX($B755)</f>
        <v>0</v>
      </c>
      <c r="AX755" s="1">
        <f>MAX($C755)</f>
        <v>0</v>
      </c>
      <c r="AY755" s="1">
        <f>MAX($D755)</f>
        <v>0</v>
      </c>
      <c r="AZ755" s="1">
        <f>MAX($E755)</f>
        <v>0</v>
      </c>
      <c r="BA755" s="1">
        <f>MAX($F755)</f>
        <v>0</v>
      </c>
      <c r="BB755" s="1">
        <f>MAX($G755)</f>
        <v>0</v>
      </c>
      <c r="BC755" s="1">
        <f>MAX($H755)</f>
        <v>0</v>
      </c>
      <c r="BD755" s="1">
        <f>MAX($I755)</f>
        <v>0</v>
      </c>
      <c r="BE755" s="1">
        <f>MAX($J755)</f>
        <v>0</v>
      </c>
      <c r="BF755" s="1">
        <f>MAX($K755)</f>
        <v>0</v>
      </c>
      <c r="BG755" s="1">
        <f>MAX($M755)</f>
        <v>0</v>
      </c>
      <c r="BH755" s="1">
        <f>MAX($N755)</f>
        <v>0</v>
      </c>
      <c r="BI755" s="1">
        <f>MAX($P755)</f>
        <v>0</v>
      </c>
      <c r="BJ755" s="1">
        <f>MAX($Q755)</f>
        <v>0</v>
      </c>
      <c r="BK755" s="1">
        <f>MAX($R755)</f>
        <v>0</v>
      </c>
    </row>
    <row r="756" spans="1:63">
      <c r="A756" s="1" t="s">
        <v>270</v>
      </c>
      <c r="B756" s="1">
        <v>0</v>
      </c>
      <c r="C756" s="1">
        <v>0</v>
      </c>
      <c r="D756" s="1">
        <v>0</v>
      </c>
      <c r="E756" s="1">
        <v>0</v>
      </c>
      <c r="F756" s="1">
        <v>0</v>
      </c>
      <c r="G756" s="1">
        <v>0</v>
      </c>
      <c r="H756" s="1">
        <v>0</v>
      </c>
      <c r="I756" s="1">
        <v>0.02</v>
      </c>
      <c r="J756" s="1">
        <v>3000</v>
      </c>
      <c r="K756" s="1">
        <v>0</v>
      </c>
      <c r="L756" s="1" t="s">
        <v>503</v>
      </c>
      <c r="M756" s="1">
        <v>0</v>
      </c>
      <c r="N756" s="1">
        <v>0</v>
      </c>
      <c r="O756" s="1" t="s">
        <v>507</v>
      </c>
      <c r="P756" s="1">
        <v>1500</v>
      </c>
      <c r="Q756" s="1">
        <v>1</v>
      </c>
      <c r="R756" s="1">
        <v>0</v>
      </c>
      <c r="S756" s="1">
        <f>MIN($B756)</f>
        <v>0</v>
      </c>
      <c r="T756" s="1">
        <f>MIN($C756)</f>
        <v>0</v>
      </c>
      <c r="U756" s="1">
        <f>MIN($D756)</f>
        <v>0</v>
      </c>
      <c r="V756" s="1">
        <f>MIN($E756)</f>
        <v>0</v>
      </c>
      <c r="W756" s="1">
        <f>MIN($F756)</f>
        <v>0</v>
      </c>
      <c r="X756" s="1">
        <f>MIN($G756)</f>
        <v>0</v>
      </c>
      <c r="Y756" s="1">
        <f>MIN($H756)</f>
        <v>0</v>
      </c>
      <c r="Z756" s="1">
        <f>MIN($I756)</f>
        <v>0</v>
      </c>
      <c r="AA756" s="1">
        <f>MIN($J756)</f>
        <v>0</v>
      </c>
      <c r="AB756" s="1">
        <f>MIN($K756)</f>
        <v>0</v>
      </c>
      <c r="AC756" s="1">
        <f>MIN($M756)</f>
        <v>0</v>
      </c>
      <c r="AD756" s="1">
        <f>MIN($N756)</f>
        <v>0</v>
      </c>
      <c r="AE756" s="1">
        <f>MIN($P756)</f>
        <v>0</v>
      </c>
      <c r="AF756" s="1">
        <f>MIN($Q756)</f>
        <v>0</v>
      </c>
      <c r="AG756" s="1">
        <f>MIN($R756)</f>
        <v>0</v>
      </c>
      <c r="AH756" s="1">
        <f>MEDIAN($B756)</f>
        <v>0</v>
      </c>
      <c r="AI756" s="1">
        <f>MEDIAN($C756)</f>
        <v>0</v>
      </c>
      <c r="AJ756" s="1">
        <f>MEDIAN($D756)</f>
        <v>0</v>
      </c>
      <c r="AK756" s="1">
        <f>MEDIAN($E756)</f>
        <v>0</v>
      </c>
      <c r="AL756" s="1">
        <f>MEDIAN($F756)</f>
        <v>0</v>
      </c>
      <c r="AM756" s="1">
        <f>MEDIAN($G756)</f>
        <v>0</v>
      </c>
      <c r="AN756" s="1">
        <f>MEDIAN($H756)</f>
        <v>0</v>
      </c>
      <c r="AO756" s="1">
        <f>MEDIAN($I756)</f>
        <v>0</v>
      </c>
      <c r="AP756" s="1">
        <f>MEDIAN($J756)</f>
        <v>0</v>
      </c>
      <c r="AQ756" s="1">
        <f>MEDIAN($K756)</f>
        <v>0</v>
      </c>
      <c r="AR756" s="1">
        <f>MEDIAN($M756)</f>
        <v>0</v>
      </c>
      <c r="AS756" s="1">
        <f>MEDIAN($N756)</f>
        <v>0</v>
      </c>
      <c r="AT756" s="1">
        <f>MEDIAN($P756)</f>
        <v>0</v>
      </c>
      <c r="AU756" s="1">
        <f>MEDIAN($Q756)</f>
        <v>0</v>
      </c>
      <c r="AV756" s="1">
        <f>MEDIAN($R756)</f>
        <v>0</v>
      </c>
      <c r="AW756" s="1">
        <f>MAX($B756)</f>
        <v>0</v>
      </c>
      <c r="AX756" s="1">
        <f>MAX($C756)</f>
        <v>0</v>
      </c>
      <c r="AY756" s="1">
        <f>MAX($D756)</f>
        <v>0</v>
      </c>
      <c r="AZ756" s="1">
        <f>MAX($E756)</f>
        <v>0</v>
      </c>
      <c r="BA756" s="1">
        <f>MAX($F756)</f>
        <v>0</v>
      </c>
      <c r="BB756" s="1">
        <f>MAX($G756)</f>
        <v>0</v>
      </c>
      <c r="BC756" s="1">
        <f>MAX($H756)</f>
        <v>0</v>
      </c>
      <c r="BD756" s="1">
        <f>MAX($I756)</f>
        <v>0</v>
      </c>
      <c r="BE756" s="1">
        <f>MAX($J756)</f>
        <v>0</v>
      </c>
      <c r="BF756" s="1">
        <f>MAX($K756)</f>
        <v>0</v>
      </c>
      <c r="BG756" s="1">
        <f>MAX($M756)</f>
        <v>0</v>
      </c>
      <c r="BH756" s="1">
        <f>MAX($N756)</f>
        <v>0</v>
      </c>
      <c r="BI756" s="1">
        <f>MAX($P756)</f>
        <v>0</v>
      </c>
      <c r="BJ756" s="1">
        <f>MAX($Q756)</f>
        <v>0</v>
      </c>
      <c r="BK756" s="1">
        <f>MAX($R756)</f>
        <v>0</v>
      </c>
    </row>
    <row r="757" spans="1:63">
      <c r="A757" s="1" t="s">
        <v>271</v>
      </c>
      <c r="B757" s="1">
        <v>0</v>
      </c>
      <c r="C757" s="1">
        <v>0</v>
      </c>
      <c r="D757" s="1">
        <v>0</v>
      </c>
      <c r="E757" s="1">
        <v>0</v>
      </c>
      <c r="F757" s="1">
        <v>0</v>
      </c>
      <c r="G757" s="1">
        <v>0</v>
      </c>
      <c r="H757" s="1">
        <v>0</v>
      </c>
      <c r="I757" s="1">
        <v>0.019</v>
      </c>
      <c r="J757" s="1">
        <v>3000</v>
      </c>
      <c r="K757" s="1">
        <v>0</v>
      </c>
      <c r="L757" s="1" t="s">
        <v>503</v>
      </c>
      <c r="M757" s="1">
        <v>0</v>
      </c>
      <c r="N757" s="1">
        <v>0</v>
      </c>
      <c r="O757" s="1" t="s">
        <v>507</v>
      </c>
      <c r="P757" s="1">
        <v>1500</v>
      </c>
      <c r="Q757" s="1">
        <v>1</v>
      </c>
      <c r="R757" s="1">
        <v>0</v>
      </c>
      <c r="S757" s="1">
        <f>MIN($B757)</f>
        <v>0</v>
      </c>
      <c r="T757" s="1">
        <f>MIN($C757)</f>
        <v>0</v>
      </c>
      <c r="U757" s="1">
        <f>MIN($D757)</f>
        <v>0</v>
      </c>
      <c r="V757" s="1">
        <f>MIN($E757)</f>
        <v>0</v>
      </c>
      <c r="W757" s="1">
        <f>MIN($F757)</f>
        <v>0</v>
      </c>
      <c r="X757" s="1">
        <f>MIN($G757)</f>
        <v>0</v>
      </c>
      <c r="Y757" s="1">
        <f>MIN($H757)</f>
        <v>0</v>
      </c>
      <c r="Z757" s="1">
        <f>MIN($I757)</f>
        <v>0</v>
      </c>
      <c r="AA757" s="1">
        <f>MIN($J757)</f>
        <v>0</v>
      </c>
      <c r="AB757" s="1">
        <f>MIN($K757)</f>
        <v>0</v>
      </c>
      <c r="AC757" s="1">
        <f>MIN($M757)</f>
        <v>0</v>
      </c>
      <c r="AD757" s="1">
        <f>MIN($N757)</f>
        <v>0</v>
      </c>
      <c r="AE757" s="1">
        <f>MIN($P757)</f>
        <v>0</v>
      </c>
      <c r="AF757" s="1">
        <f>MIN($Q757)</f>
        <v>0</v>
      </c>
      <c r="AG757" s="1">
        <f>MIN($R757)</f>
        <v>0</v>
      </c>
      <c r="AH757" s="1">
        <f>MEDIAN($B757)</f>
        <v>0</v>
      </c>
      <c r="AI757" s="1">
        <f>MEDIAN($C757)</f>
        <v>0</v>
      </c>
      <c r="AJ757" s="1">
        <f>MEDIAN($D757)</f>
        <v>0</v>
      </c>
      <c r="AK757" s="1">
        <f>MEDIAN($E757)</f>
        <v>0</v>
      </c>
      <c r="AL757" s="1">
        <f>MEDIAN($F757)</f>
        <v>0</v>
      </c>
      <c r="AM757" s="1">
        <f>MEDIAN($G757)</f>
        <v>0</v>
      </c>
      <c r="AN757" s="1">
        <f>MEDIAN($H757)</f>
        <v>0</v>
      </c>
      <c r="AO757" s="1">
        <f>MEDIAN($I757)</f>
        <v>0</v>
      </c>
      <c r="AP757" s="1">
        <f>MEDIAN($J757)</f>
        <v>0</v>
      </c>
      <c r="AQ757" s="1">
        <f>MEDIAN($K757)</f>
        <v>0</v>
      </c>
      <c r="AR757" s="1">
        <f>MEDIAN($M757)</f>
        <v>0</v>
      </c>
      <c r="AS757" s="1">
        <f>MEDIAN($N757)</f>
        <v>0</v>
      </c>
      <c r="AT757" s="1">
        <f>MEDIAN($P757)</f>
        <v>0</v>
      </c>
      <c r="AU757" s="1">
        <f>MEDIAN($Q757)</f>
        <v>0</v>
      </c>
      <c r="AV757" s="1">
        <f>MEDIAN($R757)</f>
        <v>0</v>
      </c>
      <c r="AW757" s="1">
        <f>MAX($B757)</f>
        <v>0</v>
      </c>
      <c r="AX757" s="1">
        <f>MAX($C757)</f>
        <v>0</v>
      </c>
      <c r="AY757" s="1">
        <f>MAX($D757)</f>
        <v>0</v>
      </c>
      <c r="AZ757" s="1">
        <f>MAX($E757)</f>
        <v>0</v>
      </c>
      <c r="BA757" s="1">
        <f>MAX($F757)</f>
        <v>0</v>
      </c>
      <c r="BB757" s="1">
        <f>MAX($G757)</f>
        <v>0</v>
      </c>
      <c r="BC757" s="1">
        <f>MAX($H757)</f>
        <v>0</v>
      </c>
      <c r="BD757" s="1">
        <f>MAX($I757)</f>
        <v>0</v>
      </c>
      <c r="BE757" s="1">
        <f>MAX($J757)</f>
        <v>0</v>
      </c>
      <c r="BF757" s="1">
        <f>MAX($K757)</f>
        <v>0</v>
      </c>
      <c r="BG757" s="1">
        <f>MAX($M757)</f>
        <v>0</v>
      </c>
      <c r="BH757" s="1">
        <f>MAX($N757)</f>
        <v>0</v>
      </c>
      <c r="BI757" s="1">
        <f>MAX($P757)</f>
        <v>0</v>
      </c>
      <c r="BJ757" s="1">
        <f>MAX($Q757)</f>
        <v>0</v>
      </c>
      <c r="BK757" s="1">
        <f>MAX($R757)</f>
        <v>0</v>
      </c>
    </row>
    <row r="758" spans="1:63">
      <c r="A758" s="1" t="s">
        <v>272</v>
      </c>
      <c r="B758" s="1">
        <v>0</v>
      </c>
      <c r="C758" s="1">
        <v>0</v>
      </c>
      <c r="D758" s="1">
        <v>0</v>
      </c>
      <c r="E758" s="1">
        <v>0</v>
      </c>
      <c r="F758" s="1">
        <v>0</v>
      </c>
      <c r="G758" s="1">
        <v>0</v>
      </c>
      <c r="H758" s="1">
        <v>0</v>
      </c>
      <c r="I758" s="1">
        <v>0.02</v>
      </c>
      <c r="J758" s="1">
        <v>3000</v>
      </c>
      <c r="K758" s="1">
        <v>0</v>
      </c>
      <c r="L758" s="1" t="s">
        <v>503</v>
      </c>
      <c r="M758" s="1">
        <v>0</v>
      </c>
      <c r="N758" s="1">
        <v>0</v>
      </c>
      <c r="O758" s="1" t="s">
        <v>507</v>
      </c>
      <c r="P758" s="1">
        <v>1500</v>
      </c>
      <c r="Q758" s="1">
        <v>1</v>
      </c>
      <c r="R758" s="1">
        <v>0</v>
      </c>
      <c r="S758" s="1">
        <f>MIN($B758)</f>
        <v>0</v>
      </c>
      <c r="T758" s="1">
        <f>MIN($C758)</f>
        <v>0</v>
      </c>
      <c r="U758" s="1">
        <f>MIN($D758)</f>
        <v>0</v>
      </c>
      <c r="V758" s="1">
        <f>MIN($E758)</f>
        <v>0</v>
      </c>
      <c r="W758" s="1">
        <f>MIN($F758)</f>
        <v>0</v>
      </c>
      <c r="X758" s="1">
        <f>MIN($G758)</f>
        <v>0</v>
      </c>
      <c r="Y758" s="1">
        <f>MIN($H758)</f>
        <v>0</v>
      </c>
      <c r="Z758" s="1">
        <f>MIN($I758)</f>
        <v>0</v>
      </c>
      <c r="AA758" s="1">
        <f>MIN($J758)</f>
        <v>0</v>
      </c>
      <c r="AB758" s="1">
        <f>MIN($K758)</f>
        <v>0</v>
      </c>
      <c r="AC758" s="1">
        <f>MIN($M758)</f>
        <v>0</v>
      </c>
      <c r="AD758" s="1">
        <f>MIN($N758)</f>
        <v>0</v>
      </c>
      <c r="AE758" s="1">
        <f>MIN($P758)</f>
        <v>0</v>
      </c>
      <c r="AF758" s="1">
        <f>MIN($Q758)</f>
        <v>0</v>
      </c>
      <c r="AG758" s="1">
        <f>MIN($R758)</f>
        <v>0</v>
      </c>
      <c r="AH758" s="1">
        <f>MEDIAN($B758)</f>
        <v>0</v>
      </c>
      <c r="AI758" s="1">
        <f>MEDIAN($C758)</f>
        <v>0</v>
      </c>
      <c r="AJ758" s="1">
        <f>MEDIAN($D758)</f>
        <v>0</v>
      </c>
      <c r="AK758" s="1">
        <f>MEDIAN($E758)</f>
        <v>0</v>
      </c>
      <c r="AL758" s="1">
        <f>MEDIAN($F758)</f>
        <v>0</v>
      </c>
      <c r="AM758" s="1">
        <f>MEDIAN($G758)</f>
        <v>0</v>
      </c>
      <c r="AN758" s="1">
        <f>MEDIAN($H758)</f>
        <v>0</v>
      </c>
      <c r="AO758" s="1">
        <f>MEDIAN($I758)</f>
        <v>0</v>
      </c>
      <c r="AP758" s="1">
        <f>MEDIAN($J758)</f>
        <v>0</v>
      </c>
      <c r="AQ758" s="1">
        <f>MEDIAN($K758)</f>
        <v>0</v>
      </c>
      <c r="AR758" s="1">
        <f>MEDIAN($M758)</f>
        <v>0</v>
      </c>
      <c r="AS758" s="1">
        <f>MEDIAN($N758)</f>
        <v>0</v>
      </c>
      <c r="AT758" s="1">
        <f>MEDIAN($P758)</f>
        <v>0</v>
      </c>
      <c r="AU758" s="1">
        <f>MEDIAN($Q758)</f>
        <v>0</v>
      </c>
      <c r="AV758" s="1">
        <f>MEDIAN($R758)</f>
        <v>0</v>
      </c>
      <c r="AW758" s="1">
        <f>MAX($B758)</f>
        <v>0</v>
      </c>
      <c r="AX758" s="1">
        <f>MAX($C758)</f>
        <v>0</v>
      </c>
      <c r="AY758" s="1">
        <f>MAX($D758)</f>
        <v>0</v>
      </c>
      <c r="AZ758" s="1">
        <f>MAX($E758)</f>
        <v>0</v>
      </c>
      <c r="BA758" s="1">
        <f>MAX($F758)</f>
        <v>0</v>
      </c>
      <c r="BB758" s="1">
        <f>MAX($G758)</f>
        <v>0</v>
      </c>
      <c r="BC758" s="1">
        <f>MAX($H758)</f>
        <v>0</v>
      </c>
      <c r="BD758" s="1">
        <f>MAX($I758)</f>
        <v>0</v>
      </c>
      <c r="BE758" s="1">
        <f>MAX($J758)</f>
        <v>0</v>
      </c>
      <c r="BF758" s="1">
        <f>MAX($K758)</f>
        <v>0</v>
      </c>
      <c r="BG758" s="1">
        <f>MAX($M758)</f>
        <v>0</v>
      </c>
      <c r="BH758" s="1">
        <f>MAX($N758)</f>
        <v>0</v>
      </c>
      <c r="BI758" s="1">
        <f>MAX($P758)</f>
        <v>0</v>
      </c>
      <c r="BJ758" s="1">
        <f>MAX($Q758)</f>
        <v>0</v>
      </c>
      <c r="BK758" s="1">
        <f>MAX($R758)</f>
        <v>0</v>
      </c>
    </row>
    <row r="759" spans="1:63">
      <c r="A759" s="1" t="s">
        <v>273</v>
      </c>
      <c r="B759" s="1">
        <v>0</v>
      </c>
      <c r="C759" s="1">
        <v>0</v>
      </c>
      <c r="D759" s="1">
        <v>0</v>
      </c>
      <c r="E759" s="1">
        <v>0</v>
      </c>
      <c r="F759" s="1">
        <v>0</v>
      </c>
      <c r="G759" s="1">
        <v>0</v>
      </c>
      <c r="H759" s="1">
        <v>0</v>
      </c>
      <c r="I759" s="1">
        <v>0.02</v>
      </c>
      <c r="J759" s="1">
        <v>3000</v>
      </c>
      <c r="K759" s="1">
        <v>0</v>
      </c>
      <c r="L759" s="1" t="s">
        <v>503</v>
      </c>
      <c r="M759" s="1">
        <v>0</v>
      </c>
      <c r="N759" s="1">
        <v>0</v>
      </c>
      <c r="O759" s="1" t="s">
        <v>507</v>
      </c>
      <c r="P759" s="1">
        <v>1500</v>
      </c>
      <c r="Q759" s="1">
        <v>1</v>
      </c>
      <c r="R759" s="1">
        <v>0</v>
      </c>
      <c r="S759" s="1">
        <f>MIN($B759)</f>
        <v>0</v>
      </c>
      <c r="T759" s="1">
        <f>MIN($C759)</f>
        <v>0</v>
      </c>
      <c r="U759" s="1">
        <f>MIN($D759)</f>
        <v>0</v>
      </c>
      <c r="V759" s="1">
        <f>MIN($E759)</f>
        <v>0</v>
      </c>
      <c r="W759" s="1">
        <f>MIN($F759)</f>
        <v>0</v>
      </c>
      <c r="X759" s="1">
        <f>MIN($G759)</f>
        <v>0</v>
      </c>
      <c r="Y759" s="1">
        <f>MIN($H759)</f>
        <v>0</v>
      </c>
      <c r="Z759" s="1">
        <f>MIN($I759)</f>
        <v>0</v>
      </c>
      <c r="AA759" s="1">
        <f>MIN($J759)</f>
        <v>0</v>
      </c>
      <c r="AB759" s="1">
        <f>MIN($K759)</f>
        <v>0</v>
      </c>
      <c r="AC759" s="1">
        <f>MIN($M759)</f>
        <v>0</v>
      </c>
      <c r="AD759" s="1">
        <f>MIN($N759)</f>
        <v>0</v>
      </c>
      <c r="AE759" s="1">
        <f>MIN($P759)</f>
        <v>0</v>
      </c>
      <c r="AF759" s="1">
        <f>MIN($Q759)</f>
        <v>0</v>
      </c>
      <c r="AG759" s="1">
        <f>MIN($R759)</f>
        <v>0</v>
      </c>
      <c r="AH759" s="1">
        <f>MEDIAN($B759)</f>
        <v>0</v>
      </c>
      <c r="AI759" s="1">
        <f>MEDIAN($C759)</f>
        <v>0</v>
      </c>
      <c r="AJ759" s="1">
        <f>MEDIAN($D759)</f>
        <v>0</v>
      </c>
      <c r="AK759" s="1">
        <f>MEDIAN($E759)</f>
        <v>0</v>
      </c>
      <c r="AL759" s="1">
        <f>MEDIAN($F759)</f>
        <v>0</v>
      </c>
      <c r="AM759" s="1">
        <f>MEDIAN($G759)</f>
        <v>0</v>
      </c>
      <c r="AN759" s="1">
        <f>MEDIAN($H759)</f>
        <v>0</v>
      </c>
      <c r="AO759" s="1">
        <f>MEDIAN($I759)</f>
        <v>0</v>
      </c>
      <c r="AP759" s="1">
        <f>MEDIAN($J759)</f>
        <v>0</v>
      </c>
      <c r="AQ759" s="1">
        <f>MEDIAN($K759)</f>
        <v>0</v>
      </c>
      <c r="AR759" s="1">
        <f>MEDIAN($M759)</f>
        <v>0</v>
      </c>
      <c r="AS759" s="1">
        <f>MEDIAN($N759)</f>
        <v>0</v>
      </c>
      <c r="AT759" s="1">
        <f>MEDIAN($P759)</f>
        <v>0</v>
      </c>
      <c r="AU759" s="1">
        <f>MEDIAN($Q759)</f>
        <v>0</v>
      </c>
      <c r="AV759" s="1">
        <f>MEDIAN($R759)</f>
        <v>0</v>
      </c>
      <c r="AW759" s="1">
        <f>MAX($B759)</f>
        <v>0</v>
      </c>
      <c r="AX759" s="1">
        <f>MAX($C759)</f>
        <v>0</v>
      </c>
      <c r="AY759" s="1">
        <f>MAX($D759)</f>
        <v>0</v>
      </c>
      <c r="AZ759" s="1">
        <f>MAX($E759)</f>
        <v>0</v>
      </c>
      <c r="BA759" s="1">
        <f>MAX($F759)</f>
        <v>0</v>
      </c>
      <c r="BB759" s="1">
        <f>MAX($G759)</f>
        <v>0</v>
      </c>
      <c r="BC759" s="1">
        <f>MAX($H759)</f>
        <v>0</v>
      </c>
      <c r="BD759" s="1">
        <f>MAX($I759)</f>
        <v>0</v>
      </c>
      <c r="BE759" s="1">
        <f>MAX($J759)</f>
        <v>0</v>
      </c>
      <c r="BF759" s="1">
        <f>MAX($K759)</f>
        <v>0</v>
      </c>
      <c r="BG759" s="1">
        <f>MAX($M759)</f>
        <v>0</v>
      </c>
      <c r="BH759" s="1">
        <f>MAX($N759)</f>
        <v>0</v>
      </c>
      <c r="BI759" s="1">
        <f>MAX($P759)</f>
        <v>0</v>
      </c>
      <c r="BJ759" s="1">
        <f>MAX($Q759)</f>
        <v>0</v>
      </c>
      <c r="BK759" s="1">
        <f>MAX($R759)</f>
        <v>0</v>
      </c>
    </row>
    <row r="760" spans="1:63">
      <c r="A760" s="1" t="s">
        <v>274</v>
      </c>
      <c r="B760" s="1">
        <v>0</v>
      </c>
      <c r="C760" s="1">
        <v>0</v>
      </c>
      <c r="D760" s="1">
        <v>0</v>
      </c>
      <c r="E760" s="1">
        <v>0</v>
      </c>
      <c r="F760" s="1">
        <v>0</v>
      </c>
      <c r="G760" s="1">
        <v>0</v>
      </c>
      <c r="H760" s="1">
        <v>0</v>
      </c>
      <c r="I760" s="1">
        <v>0.02</v>
      </c>
      <c r="J760" s="1">
        <v>3000</v>
      </c>
      <c r="K760" s="1">
        <v>0</v>
      </c>
      <c r="L760" s="1" t="s">
        <v>503</v>
      </c>
      <c r="M760" s="1">
        <v>0</v>
      </c>
      <c r="N760" s="1">
        <v>0</v>
      </c>
      <c r="O760" s="1" t="s">
        <v>507</v>
      </c>
      <c r="P760" s="1">
        <v>1500</v>
      </c>
      <c r="Q760" s="1">
        <v>1</v>
      </c>
      <c r="R760" s="1">
        <v>0</v>
      </c>
      <c r="S760" s="1">
        <f>MIN($B760)</f>
        <v>0</v>
      </c>
      <c r="T760" s="1">
        <f>MIN($C760)</f>
        <v>0</v>
      </c>
      <c r="U760" s="1">
        <f>MIN($D760)</f>
        <v>0</v>
      </c>
      <c r="V760" s="1">
        <f>MIN($E760)</f>
        <v>0</v>
      </c>
      <c r="W760" s="1">
        <f>MIN($F760)</f>
        <v>0</v>
      </c>
      <c r="X760" s="1">
        <f>MIN($G760)</f>
        <v>0</v>
      </c>
      <c r="Y760" s="1">
        <f>MIN($H760)</f>
        <v>0</v>
      </c>
      <c r="Z760" s="1">
        <f>MIN($I760)</f>
        <v>0</v>
      </c>
      <c r="AA760" s="1">
        <f>MIN($J760)</f>
        <v>0</v>
      </c>
      <c r="AB760" s="1">
        <f>MIN($K760)</f>
        <v>0</v>
      </c>
      <c r="AC760" s="1">
        <f>MIN($M760)</f>
        <v>0</v>
      </c>
      <c r="AD760" s="1">
        <f>MIN($N760)</f>
        <v>0</v>
      </c>
      <c r="AE760" s="1">
        <f>MIN($P760)</f>
        <v>0</v>
      </c>
      <c r="AF760" s="1">
        <f>MIN($Q760)</f>
        <v>0</v>
      </c>
      <c r="AG760" s="1">
        <f>MIN($R760)</f>
        <v>0</v>
      </c>
      <c r="AH760" s="1">
        <f>MEDIAN($B760)</f>
        <v>0</v>
      </c>
      <c r="AI760" s="1">
        <f>MEDIAN($C760)</f>
        <v>0</v>
      </c>
      <c r="AJ760" s="1">
        <f>MEDIAN($D760)</f>
        <v>0</v>
      </c>
      <c r="AK760" s="1">
        <f>MEDIAN($E760)</f>
        <v>0</v>
      </c>
      <c r="AL760" s="1">
        <f>MEDIAN($F760)</f>
        <v>0</v>
      </c>
      <c r="AM760" s="1">
        <f>MEDIAN($G760)</f>
        <v>0</v>
      </c>
      <c r="AN760" s="1">
        <f>MEDIAN($H760)</f>
        <v>0</v>
      </c>
      <c r="AO760" s="1">
        <f>MEDIAN($I760)</f>
        <v>0</v>
      </c>
      <c r="AP760" s="1">
        <f>MEDIAN($J760)</f>
        <v>0</v>
      </c>
      <c r="AQ760" s="1">
        <f>MEDIAN($K760)</f>
        <v>0</v>
      </c>
      <c r="AR760" s="1">
        <f>MEDIAN($M760)</f>
        <v>0</v>
      </c>
      <c r="AS760" s="1">
        <f>MEDIAN($N760)</f>
        <v>0</v>
      </c>
      <c r="AT760" s="1">
        <f>MEDIAN($P760)</f>
        <v>0</v>
      </c>
      <c r="AU760" s="1">
        <f>MEDIAN($Q760)</f>
        <v>0</v>
      </c>
      <c r="AV760" s="1">
        <f>MEDIAN($R760)</f>
        <v>0</v>
      </c>
      <c r="AW760" s="1">
        <f>MAX($B760)</f>
        <v>0</v>
      </c>
      <c r="AX760" s="1">
        <f>MAX($C760)</f>
        <v>0</v>
      </c>
      <c r="AY760" s="1">
        <f>MAX($D760)</f>
        <v>0</v>
      </c>
      <c r="AZ760" s="1">
        <f>MAX($E760)</f>
        <v>0</v>
      </c>
      <c r="BA760" s="1">
        <f>MAX($F760)</f>
        <v>0</v>
      </c>
      <c r="BB760" s="1">
        <f>MAX($G760)</f>
        <v>0</v>
      </c>
      <c r="BC760" s="1">
        <f>MAX($H760)</f>
        <v>0</v>
      </c>
      <c r="BD760" s="1">
        <f>MAX($I760)</f>
        <v>0</v>
      </c>
      <c r="BE760" s="1">
        <f>MAX($J760)</f>
        <v>0</v>
      </c>
      <c r="BF760" s="1">
        <f>MAX($K760)</f>
        <v>0</v>
      </c>
      <c r="BG760" s="1">
        <f>MAX($M760)</f>
        <v>0</v>
      </c>
      <c r="BH760" s="1">
        <f>MAX($N760)</f>
        <v>0</v>
      </c>
      <c r="BI760" s="1">
        <f>MAX($P760)</f>
        <v>0</v>
      </c>
      <c r="BJ760" s="1">
        <f>MAX($Q760)</f>
        <v>0</v>
      </c>
      <c r="BK760" s="1">
        <f>MAX($R760)</f>
        <v>0</v>
      </c>
    </row>
    <row r="761" spans="1:63">
      <c r="A761" s="1" t="s">
        <v>275</v>
      </c>
      <c r="B761" s="1">
        <v>0</v>
      </c>
      <c r="C761" s="1">
        <v>0</v>
      </c>
      <c r="D761" s="1">
        <v>0</v>
      </c>
      <c r="E761" s="1">
        <v>0</v>
      </c>
      <c r="F761" s="1">
        <v>0</v>
      </c>
      <c r="G761" s="1">
        <v>0</v>
      </c>
      <c r="H761" s="1">
        <v>0</v>
      </c>
      <c r="I761" s="1">
        <v>0.019</v>
      </c>
      <c r="J761" s="1">
        <v>3000</v>
      </c>
      <c r="K761" s="1">
        <v>0</v>
      </c>
      <c r="L761" s="1" t="s">
        <v>503</v>
      </c>
      <c r="M761" s="1">
        <v>0</v>
      </c>
      <c r="N761" s="1">
        <v>0</v>
      </c>
      <c r="O761" s="1" t="s">
        <v>507</v>
      </c>
      <c r="P761" s="1">
        <v>1500</v>
      </c>
      <c r="Q761" s="1">
        <v>1</v>
      </c>
      <c r="R761" s="1">
        <v>0</v>
      </c>
      <c r="S761" s="1">
        <f>MIN($B761)</f>
        <v>0</v>
      </c>
      <c r="T761" s="1">
        <f>MIN($C761)</f>
        <v>0</v>
      </c>
      <c r="U761" s="1">
        <f>MIN($D761)</f>
        <v>0</v>
      </c>
      <c r="V761" s="1">
        <f>MIN($E761)</f>
        <v>0</v>
      </c>
      <c r="W761" s="1">
        <f>MIN($F761)</f>
        <v>0</v>
      </c>
      <c r="X761" s="1">
        <f>MIN($G761)</f>
        <v>0</v>
      </c>
      <c r="Y761" s="1">
        <f>MIN($H761)</f>
        <v>0</v>
      </c>
      <c r="Z761" s="1">
        <f>MIN($I761)</f>
        <v>0</v>
      </c>
      <c r="AA761" s="1">
        <f>MIN($J761)</f>
        <v>0</v>
      </c>
      <c r="AB761" s="1">
        <f>MIN($K761)</f>
        <v>0</v>
      </c>
      <c r="AC761" s="1">
        <f>MIN($M761)</f>
        <v>0</v>
      </c>
      <c r="AD761" s="1">
        <f>MIN($N761)</f>
        <v>0</v>
      </c>
      <c r="AE761" s="1">
        <f>MIN($P761)</f>
        <v>0</v>
      </c>
      <c r="AF761" s="1">
        <f>MIN($Q761)</f>
        <v>0</v>
      </c>
      <c r="AG761" s="1">
        <f>MIN($R761)</f>
        <v>0</v>
      </c>
      <c r="AH761" s="1">
        <f>MEDIAN($B761)</f>
        <v>0</v>
      </c>
      <c r="AI761" s="1">
        <f>MEDIAN($C761)</f>
        <v>0</v>
      </c>
      <c r="AJ761" s="1">
        <f>MEDIAN($D761)</f>
        <v>0</v>
      </c>
      <c r="AK761" s="1">
        <f>MEDIAN($E761)</f>
        <v>0</v>
      </c>
      <c r="AL761" s="1">
        <f>MEDIAN($F761)</f>
        <v>0</v>
      </c>
      <c r="AM761" s="1">
        <f>MEDIAN($G761)</f>
        <v>0</v>
      </c>
      <c r="AN761" s="1">
        <f>MEDIAN($H761)</f>
        <v>0</v>
      </c>
      <c r="AO761" s="1">
        <f>MEDIAN($I761)</f>
        <v>0</v>
      </c>
      <c r="AP761" s="1">
        <f>MEDIAN($J761)</f>
        <v>0</v>
      </c>
      <c r="AQ761" s="1">
        <f>MEDIAN($K761)</f>
        <v>0</v>
      </c>
      <c r="AR761" s="1">
        <f>MEDIAN($M761)</f>
        <v>0</v>
      </c>
      <c r="AS761" s="1">
        <f>MEDIAN($N761)</f>
        <v>0</v>
      </c>
      <c r="AT761" s="1">
        <f>MEDIAN($P761)</f>
        <v>0</v>
      </c>
      <c r="AU761" s="1">
        <f>MEDIAN($Q761)</f>
        <v>0</v>
      </c>
      <c r="AV761" s="1">
        <f>MEDIAN($R761)</f>
        <v>0</v>
      </c>
      <c r="AW761" s="1">
        <f>MAX($B761)</f>
        <v>0</v>
      </c>
      <c r="AX761" s="1">
        <f>MAX($C761)</f>
        <v>0</v>
      </c>
      <c r="AY761" s="1">
        <f>MAX($D761)</f>
        <v>0</v>
      </c>
      <c r="AZ761" s="1">
        <f>MAX($E761)</f>
        <v>0</v>
      </c>
      <c r="BA761" s="1">
        <f>MAX($F761)</f>
        <v>0</v>
      </c>
      <c r="BB761" s="1">
        <f>MAX($G761)</f>
        <v>0</v>
      </c>
      <c r="BC761" s="1">
        <f>MAX($H761)</f>
        <v>0</v>
      </c>
      <c r="BD761" s="1">
        <f>MAX($I761)</f>
        <v>0</v>
      </c>
      <c r="BE761" s="1">
        <f>MAX($J761)</f>
        <v>0</v>
      </c>
      <c r="BF761" s="1">
        <f>MAX($K761)</f>
        <v>0</v>
      </c>
      <c r="BG761" s="1">
        <f>MAX($M761)</f>
        <v>0</v>
      </c>
      <c r="BH761" s="1">
        <f>MAX($N761)</f>
        <v>0</v>
      </c>
      <c r="BI761" s="1">
        <f>MAX($P761)</f>
        <v>0</v>
      </c>
      <c r="BJ761" s="1">
        <f>MAX($Q761)</f>
        <v>0</v>
      </c>
      <c r="BK761" s="1">
        <f>MAX($R761)</f>
        <v>0</v>
      </c>
    </row>
    <row r="762" spans="1:63">
      <c r="A762" s="1" t="s">
        <v>276</v>
      </c>
      <c r="B762" s="1">
        <v>0</v>
      </c>
      <c r="C762" s="1">
        <v>0</v>
      </c>
      <c r="D762" s="1">
        <v>0</v>
      </c>
      <c r="E762" s="1">
        <v>0</v>
      </c>
      <c r="F762" s="1">
        <v>0</v>
      </c>
      <c r="G762" s="1">
        <v>0</v>
      </c>
      <c r="H762" s="1">
        <v>0</v>
      </c>
      <c r="I762" s="1">
        <v>0.022</v>
      </c>
      <c r="J762" s="1">
        <v>3000</v>
      </c>
      <c r="K762" s="1">
        <v>0</v>
      </c>
      <c r="L762" s="1" t="s">
        <v>503</v>
      </c>
      <c r="M762" s="1">
        <v>0</v>
      </c>
      <c r="N762" s="1">
        <v>0</v>
      </c>
      <c r="O762" s="1" t="s">
        <v>507</v>
      </c>
      <c r="P762" s="1">
        <v>1500</v>
      </c>
      <c r="Q762" s="1">
        <v>1</v>
      </c>
      <c r="R762" s="1">
        <v>0</v>
      </c>
      <c r="S762" s="1">
        <f>MIN($B762)</f>
        <v>0</v>
      </c>
      <c r="T762" s="1">
        <f>MIN($C762)</f>
        <v>0</v>
      </c>
      <c r="U762" s="1">
        <f>MIN($D762)</f>
        <v>0</v>
      </c>
      <c r="V762" s="1">
        <f>MIN($E762)</f>
        <v>0</v>
      </c>
      <c r="W762" s="1">
        <f>MIN($F762)</f>
        <v>0</v>
      </c>
      <c r="X762" s="1">
        <f>MIN($G762)</f>
        <v>0</v>
      </c>
      <c r="Y762" s="1">
        <f>MIN($H762)</f>
        <v>0</v>
      </c>
      <c r="Z762" s="1">
        <f>MIN($I762)</f>
        <v>0</v>
      </c>
      <c r="AA762" s="1">
        <f>MIN($J762)</f>
        <v>0</v>
      </c>
      <c r="AB762" s="1">
        <f>MIN($K762)</f>
        <v>0</v>
      </c>
      <c r="AC762" s="1">
        <f>MIN($M762)</f>
        <v>0</v>
      </c>
      <c r="AD762" s="1">
        <f>MIN($N762)</f>
        <v>0</v>
      </c>
      <c r="AE762" s="1">
        <f>MIN($P762)</f>
        <v>0</v>
      </c>
      <c r="AF762" s="1">
        <f>MIN($Q762)</f>
        <v>0</v>
      </c>
      <c r="AG762" s="1">
        <f>MIN($R762)</f>
        <v>0</v>
      </c>
      <c r="AH762" s="1">
        <f>MEDIAN($B762)</f>
        <v>0</v>
      </c>
      <c r="AI762" s="1">
        <f>MEDIAN($C762)</f>
        <v>0</v>
      </c>
      <c r="AJ762" s="1">
        <f>MEDIAN($D762)</f>
        <v>0</v>
      </c>
      <c r="AK762" s="1">
        <f>MEDIAN($E762)</f>
        <v>0</v>
      </c>
      <c r="AL762" s="1">
        <f>MEDIAN($F762)</f>
        <v>0</v>
      </c>
      <c r="AM762" s="1">
        <f>MEDIAN($G762)</f>
        <v>0</v>
      </c>
      <c r="AN762" s="1">
        <f>MEDIAN($H762)</f>
        <v>0</v>
      </c>
      <c r="AO762" s="1">
        <f>MEDIAN($I762)</f>
        <v>0</v>
      </c>
      <c r="AP762" s="1">
        <f>MEDIAN($J762)</f>
        <v>0</v>
      </c>
      <c r="AQ762" s="1">
        <f>MEDIAN($K762)</f>
        <v>0</v>
      </c>
      <c r="AR762" s="1">
        <f>MEDIAN($M762)</f>
        <v>0</v>
      </c>
      <c r="AS762" s="1">
        <f>MEDIAN($N762)</f>
        <v>0</v>
      </c>
      <c r="AT762" s="1">
        <f>MEDIAN($P762)</f>
        <v>0</v>
      </c>
      <c r="AU762" s="1">
        <f>MEDIAN($Q762)</f>
        <v>0</v>
      </c>
      <c r="AV762" s="1">
        <f>MEDIAN($R762)</f>
        <v>0</v>
      </c>
      <c r="AW762" s="1">
        <f>MAX($B762)</f>
        <v>0</v>
      </c>
      <c r="AX762" s="1">
        <f>MAX($C762)</f>
        <v>0</v>
      </c>
      <c r="AY762" s="1">
        <f>MAX($D762)</f>
        <v>0</v>
      </c>
      <c r="AZ762" s="1">
        <f>MAX($E762)</f>
        <v>0</v>
      </c>
      <c r="BA762" s="1">
        <f>MAX($F762)</f>
        <v>0</v>
      </c>
      <c r="BB762" s="1">
        <f>MAX($G762)</f>
        <v>0</v>
      </c>
      <c r="BC762" s="1">
        <f>MAX($H762)</f>
        <v>0</v>
      </c>
      <c r="BD762" s="1">
        <f>MAX($I762)</f>
        <v>0</v>
      </c>
      <c r="BE762" s="1">
        <f>MAX($J762)</f>
        <v>0</v>
      </c>
      <c r="BF762" s="1">
        <f>MAX($K762)</f>
        <v>0</v>
      </c>
      <c r="BG762" s="1">
        <f>MAX($M762)</f>
        <v>0</v>
      </c>
      <c r="BH762" s="1">
        <f>MAX($N762)</f>
        <v>0</v>
      </c>
      <c r="BI762" s="1">
        <f>MAX($P762)</f>
        <v>0</v>
      </c>
      <c r="BJ762" s="1">
        <f>MAX($Q762)</f>
        <v>0</v>
      </c>
      <c r="BK762" s="1">
        <f>MAX($R762)</f>
        <v>0</v>
      </c>
    </row>
    <row r="763" spans="1:63">
      <c r="A763" s="1" t="s">
        <v>277</v>
      </c>
      <c r="B763" s="1">
        <v>0</v>
      </c>
      <c r="C763" s="1">
        <v>0</v>
      </c>
      <c r="D763" s="1">
        <v>0</v>
      </c>
      <c r="E763" s="1">
        <v>0</v>
      </c>
      <c r="F763" s="1">
        <v>0</v>
      </c>
      <c r="G763" s="1">
        <v>0</v>
      </c>
      <c r="H763" s="1">
        <v>0</v>
      </c>
      <c r="I763" s="1">
        <v>0.02</v>
      </c>
      <c r="J763" s="1">
        <v>3000</v>
      </c>
      <c r="K763" s="1">
        <v>0</v>
      </c>
      <c r="L763" s="1" t="s">
        <v>503</v>
      </c>
      <c r="M763" s="1">
        <v>0</v>
      </c>
      <c r="N763" s="1">
        <v>0</v>
      </c>
      <c r="O763" s="1" t="s">
        <v>507</v>
      </c>
      <c r="P763" s="1">
        <v>1500</v>
      </c>
      <c r="Q763" s="1">
        <v>1</v>
      </c>
      <c r="R763" s="1">
        <v>0</v>
      </c>
      <c r="S763" s="1">
        <f>MIN($B763)</f>
        <v>0</v>
      </c>
      <c r="T763" s="1">
        <f>MIN($C763)</f>
        <v>0</v>
      </c>
      <c r="U763" s="1">
        <f>MIN($D763)</f>
        <v>0</v>
      </c>
      <c r="V763" s="1">
        <f>MIN($E763)</f>
        <v>0</v>
      </c>
      <c r="W763" s="1">
        <f>MIN($F763)</f>
        <v>0</v>
      </c>
      <c r="X763" s="1">
        <f>MIN($G763)</f>
        <v>0</v>
      </c>
      <c r="Y763" s="1">
        <f>MIN($H763)</f>
        <v>0</v>
      </c>
      <c r="Z763" s="1">
        <f>MIN($I763)</f>
        <v>0</v>
      </c>
      <c r="AA763" s="1">
        <f>MIN($J763)</f>
        <v>0</v>
      </c>
      <c r="AB763" s="1">
        <f>MIN($K763)</f>
        <v>0</v>
      </c>
      <c r="AC763" s="1">
        <f>MIN($M763)</f>
        <v>0</v>
      </c>
      <c r="AD763" s="1">
        <f>MIN($N763)</f>
        <v>0</v>
      </c>
      <c r="AE763" s="1">
        <f>MIN($P763)</f>
        <v>0</v>
      </c>
      <c r="AF763" s="1">
        <f>MIN($Q763)</f>
        <v>0</v>
      </c>
      <c r="AG763" s="1">
        <f>MIN($R763)</f>
        <v>0</v>
      </c>
      <c r="AH763" s="1">
        <f>MEDIAN($B763)</f>
        <v>0</v>
      </c>
      <c r="AI763" s="1">
        <f>MEDIAN($C763)</f>
        <v>0</v>
      </c>
      <c r="AJ763" s="1">
        <f>MEDIAN($D763)</f>
        <v>0</v>
      </c>
      <c r="AK763" s="1">
        <f>MEDIAN($E763)</f>
        <v>0</v>
      </c>
      <c r="AL763" s="1">
        <f>MEDIAN($F763)</f>
        <v>0</v>
      </c>
      <c r="AM763" s="1">
        <f>MEDIAN($G763)</f>
        <v>0</v>
      </c>
      <c r="AN763" s="1">
        <f>MEDIAN($H763)</f>
        <v>0</v>
      </c>
      <c r="AO763" s="1">
        <f>MEDIAN($I763)</f>
        <v>0</v>
      </c>
      <c r="AP763" s="1">
        <f>MEDIAN($J763)</f>
        <v>0</v>
      </c>
      <c r="AQ763" s="1">
        <f>MEDIAN($K763)</f>
        <v>0</v>
      </c>
      <c r="AR763" s="1">
        <f>MEDIAN($M763)</f>
        <v>0</v>
      </c>
      <c r="AS763" s="1">
        <f>MEDIAN($N763)</f>
        <v>0</v>
      </c>
      <c r="AT763" s="1">
        <f>MEDIAN($P763)</f>
        <v>0</v>
      </c>
      <c r="AU763" s="1">
        <f>MEDIAN($Q763)</f>
        <v>0</v>
      </c>
      <c r="AV763" s="1">
        <f>MEDIAN($R763)</f>
        <v>0</v>
      </c>
      <c r="AW763" s="1">
        <f>MAX($B763)</f>
        <v>0</v>
      </c>
      <c r="AX763" s="1">
        <f>MAX($C763)</f>
        <v>0</v>
      </c>
      <c r="AY763" s="1">
        <f>MAX($D763)</f>
        <v>0</v>
      </c>
      <c r="AZ763" s="1">
        <f>MAX($E763)</f>
        <v>0</v>
      </c>
      <c r="BA763" s="1">
        <f>MAX($F763)</f>
        <v>0</v>
      </c>
      <c r="BB763" s="1">
        <f>MAX($G763)</f>
        <v>0</v>
      </c>
      <c r="BC763" s="1">
        <f>MAX($H763)</f>
        <v>0</v>
      </c>
      <c r="BD763" s="1">
        <f>MAX($I763)</f>
        <v>0</v>
      </c>
      <c r="BE763" s="1">
        <f>MAX($J763)</f>
        <v>0</v>
      </c>
      <c r="BF763" s="1">
        <f>MAX($K763)</f>
        <v>0</v>
      </c>
      <c r="BG763" s="1">
        <f>MAX($M763)</f>
        <v>0</v>
      </c>
      <c r="BH763" s="1">
        <f>MAX($N763)</f>
        <v>0</v>
      </c>
      <c r="BI763" s="1">
        <f>MAX($P763)</f>
        <v>0</v>
      </c>
      <c r="BJ763" s="1">
        <f>MAX($Q763)</f>
        <v>0</v>
      </c>
      <c r="BK763" s="1">
        <f>MAX($R763)</f>
        <v>0</v>
      </c>
    </row>
    <row r="764" spans="1:63">
      <c r="A764" s="1" t="s">
        <v>278</v>
      </c>
      <c r="B764" s="1">
        <v>0</v>
      </c>
      <c r="C764" s="1">
        <v>0</v>
      </c>
      <c r="D764" s="1">
        <v>0</v>
      </c>
      <c r="E764" s="1">
        <v>0</v>
      </c>
      <c r="F764" s="1">
        <v>0</v>
      </c>
      <c r="G764" s="1">
        <v>0</v>
      </c>
      <c r="H764" s="1">
        <v>0</v>
      </c>
      <c r="I764" s="1">
        <v>0.02</v>
      </c>
      <c r="J764" s="1">
        <v>3000</v>
      </c>
      <c r="K764" s="1">
        <v>0</v>
      </c>
      <c r="L764" s="1" t="s">
        <v>503</v>
      </c>
      <c r="M764" s="1">
        <v>0</v>
      </c>
      <c r="N764" s="1">
        <v>0</v>
      </c>
      <c r="O764" s="1" t="s">
        <v>507</v>
      </c>
      <c r="P764" s="1">
        <v>1500</v>
      </c>
      <c r="Q764" s="1">
        <v>1</v>
      </c>
      <c r="R764" s="1">
        <v>0</v>
      </c>
      <c r="S764" s="1">
        <f>MIN($B764)</f>
        <v>0</v>
      </c>
      <c r="T764" s="1">
        <f>MIN($C764)</f>
        <v>0</v>
      </c>
      <c r="U764" s="1">
        <f>MIN($D764)</f>
        <v>0</v>
      </c>
      <c r="V764" s="1">
        <f>MIN($E764)</f>
        <v>0</v>
      </c>
      <c r="W764" s="1">
        <f>MIN($F764)</f>
        <v>0</v>
      </c>
      <c r="X764" s="1">
        <f>MIN($G764)</f>
        <v>0</v>
      </c>
      <c r="Y764" s="1">
        <f>MIN($H764)</f>
        <v>0</v>
      </c>
      <c r="Z764" s="1">
        <f>MIN($I764)</f>
        <v>0</v>
      </c>
      <c r="AA764" s="1">
        <f>MIN($J764)</f>
        <v>0</v>
      </c>
      <c r="AB764" s="1">
        <f>MIN($K764)</f>
        <v>0</v>
      </c>
      <c r="AC764" s="1">
        <f>MIN($M764)</f>
        <v>0</v>
      </c>
      <c r="AD764" s="1">
        <f>MIN($N764)</f>
        <v>0</v>
      </c>
      <c r="AE764" s="1">
        <f>MIN($P764)</f>
        <v>0</v>
      </c>
      <c r="AF764" s="1">
        <f>MIN($Q764)</f>
        <v>0</v>
      </c>
      <c r="AG764" s="1">
        <f>MIN($R764)</f>
        <v>0</v>
      </c>
      <c r="AH764" s="1">
        <f>MEDIAN($B764)</f>
        <v>0</v>
      </c>
      <c r="AI764" s="1">
        <f>MEDIAN($C764)</f>
        <v>0</v>
      </c>
      <c r="AJ764" s="1">
        <f>MEDIAN($D764)</f>
        <v>0</v>
      </c>
      <c r="AK764" s="1">
        <f>MEDIAN($E764)</f>
        <v>0</v>
      </c>
      <c r="AL764" s="1">
        <f>MEDIAN($F764)</f>
        <v>0</v>
      </c>
      <c r="AM764" s="1">
        <f>MEDIAN($G764)</f>
        <v>0</v>
      </c>
      <c r="AN764" s="1">
        <f>MEDIAN($H764)</f>
        <v>0</v>
      </c>
      <c r="AO764" s="1">
        <f>MEDIAN($I764)</f>
        <v>0</v>
      </c>
      <c r="AP764" s="1">
        <f>MEDIAN($J764)</f>
        <v>0</v>
      </c>
      <c r="AQ764" s="1">
        <f>MEDIAN($K764)</f>
        <v>0</v>
      </c>
      <c r="AR764" s="1">
        <f>MEDIAN($M764)</f>
        <v>0</v>
      </c>
      <c r="AS764" s="1">
        <f>MEDIAN($N764)</f>
        <v>0</v>
      </c>
      <c r="AT764" s="1">
        <f>MEDIAN($P764)</f>
        <v>0</v>
      </c>
      <c r="AU764" s="1">
        <f>MEDIAN($Q764)</f>
        <v>0</v>
      </c>
      <c r="AV764" s="1">
        <f>MEDIAN($R764)</f>
        <v>0</v>
      </c>
      <c r="AW764" s="1">
        <f>MAX($B764)</f>
        <v>0</v>
      </c>
      <c r="AX764" s="1">
        <f>MAX($C764)</f>
        <v>0</v>
      </c>
      <c r="AY764" s="1">
        <f>MAX($D764)</f>
        <v>0</v>
      </c>
      <c r="AZ764" s="1">
        <f>MAX($E764)</f>
        <v>0</v>
      </c>
      <c r="BA764" s="1">
        <f>MAX($F764)</f>
        <v>0</v>
      </c>
      <c r="BB764" s="1">
        <f>MAX($G764)</f>
        <v>0</v>
      </c>
      <c r="BC764" s="1">
        <f>MAX($H764)</f>
        <v>0</v>
      </c>
      <c r="BD764" s="1">
        <f>MAX($I764)</f>
        <v>0</v>
      </c>
      <c r="BE764" s="1">
        <f>MAX($J764)</f>
        <v>0</v>
      </c>
      <c r="BF764" s="1">
        <f>MAX($K764)</f>
        <v>0</v>
      </c>
      <c r="BG764" s="1">
        <f>MAX($M764)</f>
        <v>0</v>
      </c>
      <c r="BH764" s="1">
        <f>MAX($N764)</f>
        <v>0</v>
      </c>
      <c r="BI764" s="1">
        <f>MAX($P764)</f>
        <v>0</v>
      </c>
      <c r="BJ764" s="1">
        <f>MAX($Q764)</f>
        <v>0</v>
      </c>
      <c r="BK764" s="1">
        <f>MAX($R764)</f>
        <v>0</v>
      </c>
    </row>
    <row r="765" spans="1:63">
      <c r="A765" s="1" t="s">
        <v>279</v>
      </c>
      <c r="B765" s="1">
        <v>0</v>
      </c>
      <c r="C765" s="1">
        <v>0</v>
      </c>
      <c r="D765" s="1">
        <v>0</v>
      </c>
      <c r="E765" s="1">
        <v>0</v>
      </c>
      <c r="F765" s="1">
        <v>0</v>
      </c>
      <c r="G765" s="1">
        <v>0</v>
      </c>
      <c r="H765" s="1">
        <v>0</v>
      </c>
      <c r="I765" s="1">
        <v>0.02</v>
      </c>
      <c r="J765" s="1">
        <v>3000</v>
      </c>
      <c r="K765" s="1">
        <v>0</v>
      </c>
      <c r="L765" s="1" t="s">
        <v>503</v>
      </c>
      <c r="M765" s="1">
        <v>0</v>
      </c>
      <c r="N765" s="1">
        <v>0</v>
      </c>
      <c r="O765" s="1" t="s">
        <v>507</v>
      </c>
      <c r="P765" s="1">
        <v>1500</v>
      </c>
      <c r="Q765" s="1">
        <v>1</v>
      </c>
      <c r="R765" s="1">
        <v>0</v>
      </c>
      <c r="S765" s="1">
        <f>MIN($B765)</f>
        <v>0</v>
      </c>
      <c r="T765" s="1">
        <f>MIN($C765)</f>
        <v>0</v>
      </c>
      <c r="U765" s="1">
        <f>MIN($D765)</f>
        <v>0</v>
      </c>
      <c r="V765" s="1">
        <f>MIN($E765)</f>
        <v>0</v>
      </c>
      <c r="W765" s="1">
        <f>MIN($F765)</f>
        <v>0</v>
      </c>
      <c r="X765" s="1">
        <f>MIN($G765)</f>
        <v>0</v>
      </c>
      <c r="Y765" s="1">
        <f>MIN($H765)</f>
        <v>0</v>
      </c>
      <c r="Z765" s="1">
        <f>MIN($I765)</f>
        <v>0</v>
      </c>
      <c r="AA765" s="1">
        <f>MIN($J765)</f>
        <v>0</v>
      </c>
      <c r="AB765" s="1">
        <f>MIN($K765)</f>
        <v>0</v>
      </c>
      <c r="AC765" s="1">
        <f>MIN($M765)</f>
        <v>0</v>
      </c>
      <c r="AD765" s="1">
        <f>MIN($N765)</f>
        <v>0</v>
      </c>
      <c r="AE765" s="1">
        <f>MIN($P765)</f>
        <v>0</v>
      </c>
      <c r="AF765" s="1">
        <f>MIN($Q765)</f>
        <v>0</v>
      </c>
      <c r="AG765" s="1">
        <f>MIN($R765)</f>
        <v>0</v>
      </c>
      <c r="AH765" s="1">
        <f>MEDIAN($B765)</f>
        <v>0</v>
      </c>
      <c r="AI765" s="1">
        <f>MEDIAN($C765)</f>
        <v>0</v>
      </c>
      <c r="AJ765" s="1">
        <f>MEDIAN($D765)</f>
        <v>0</v>
      </c>
      <c r="AK765" s="1">
        <f>MEDIAN($E765)</f>
        <v>0</v>
      </c>
      <c r="AL765" s="1">
        <f>MEDIAN($F765)</f>
        <v>0</v>
      </c>
      <c r="AM765" s="1">
        <f>MEDIAN($G765)</f>
        <v>0</v>
      </c>
      <c r="AN765" s="1">
        <f>MEDIAN($H765)</f>
        <v>0</v>
      </c>
      <c r="AO765" s="1">
        <f>MEDIAN($I765)</f>
        <v>0</v>
      </c>
      <c r="AP765" s="1">
        <f>MEDIAN($J765)</f>
        <v>0</v>
      </c>
      <c r="AQ765" s="1">
        <f>MEDIAN($K765)</f>
        <v>0</v>
      </c>
      <c r="AR765" s="1">
        <f>MEDIAN($M765)</f>
        <v>0</v>
      </c>
      <c r="AS765" s="1">
        <f>MEDIAN($N765)</f>
        <v>0</v>
      </c>
      <c r="AT765" s="1">
        <f>MEDIAN($P765)</f>
        <v>0</v>
      </c>
      <c r="AU765" s="1">
        <f>MEDIAN($Q765)</f>
        <v>0</v>
      </c>
      <c r="AV765" s="1">
        <f>MEDIAN($R765)</f>
        <v>0</v>
      </c>
      <c r="AW765" s="1">
        <f>MAX($B765)</f>
        <v>0</v>
      </c>
      <c r="AX765" s="1">
        <f>MAX($C765)</f>
        <v>0</v>
      </c>
      <c r="AY765" s="1">
        <f>MAX($D765)</f>
        <v>0</v>
      </c>
      <c r="AZ765" s="1">
        <f>MAX($E765)</f>
        <v>0</v>
      </c>
      <c r="BA765" s="1">
        <f>MAX($F765)</f>
        <v>0</v>
      </c>
      <c r="BB765" s="1">
        <f>MAX($G765)</f>
        <v>0</v>
      </c>
      <c r="BC765" s="1">
        <f>MAX($H765)</f>
        <v>0</v>
      </c>
      <c r="BD765" s="1">
        <f>MAX($I765)</f>
        <v>0</v>
      </c>
      <c r="BE765" s="1">
        <f>MAX($J765)</f>
        <v>0</v>
      </c>
      <c r="BF765" s="1">
        <f>MAX($K765)</f>
        <v>0</v>
      </c>
      <c r="BG765" s="1">
        <f>MAX($M765)</f>
        <v>0</v>
      </c>
      <c r="BH765" s="1">
        <f>MAX($N765)</f>
        <v>0</v>
      </c>
      <c r="BI765" s="1">
        <f>MAX($P765)</f>
        <v>0</v>
      </c>
      <c r="BJ765" s="1">
        <f>MAX($Q765)</f>
        <v>0</v>
      </c>
      <c r="BK765" s="1">
        <f>MAX($R765)</f>
        <v>0</v>
      </c>
    </row>
    <row r="766" spans="1:63">
      <c r="A766" s="1" t="s">
        <v>280</v>
      </c>
      <c r="B766" s="1">
        <v>0</v>
      </c>
      <c r="C766" s="1">
        <v>0</v>
      </c>
      <c r="D766" s="1">
        <v>0</v>
      </c>
      <c r="E766" s="1">
        <v>0</v>
      </c>
      <c r="F766" s="1">
        <v>0</v>
      </c>
      <c r="G766" s="1">
        <v>0</v>
      </c>
      <c r="H766" s="1">
        <v>0</v>
      </c>
      <c r="I766" s="1">
        <v>0.02</v>
      </c>
      <c r="J766" s="1">
        <v>3000</v>
      </c>
      <c r="K766" s="1">
        <v>0</v>
      </c>
      <c r="L766" s="1" t="s">
        <v>503</v>
      </c>
      <c r="M766" s="1">
        <v>0</v>
      </c>
      <c r="N766" s="1">
        <v>0</v>
      </c>
      <c r="O766" s="1" t="s">
        <v>507</v>
      </c>
      <c r="P766" s="1">
        <v>1500</v>
      </c>
      <c r="Q766" s="1">
        <v>1</v>
      </c>
      <c r="R766" s="1">
        <v>0</v>
      </c>
      <c r="S766" s="1">
        <f>MIN($B766)</f>
        <v>0</v>
      </c>
      <c r="T766" s="1">
        <f>MIN($C766)</f>
        <v>0</v>
      </c>
      <c r="U766" s="1">
        <f>MIN($D766)</f>
        <v>0</v>
      </c>
      <c r="V766" s="1">
        <f>MIN($E766)</f>
        <v>0</v>
      </c>
      <c r="W766" s="1">
        <f>MIN($F766)</f>
        <v>0</v>
      </c>
      <c r="X766" s="1">
        <f>MIN($G766)</f>
        <v>0</v>
      </c>
      <c r="Y766" s="1">
        <f>MIN($H766)</f>
        <v>0</v>
      </c>
      <c r="Z766" s="1">
        <f>MIN($I766)</f>
        <v>0</v>
      </c>
      <c r="AA766" s="1">
        <f>MIN($J766)</f>
        <v>0</v>
      </c>
      <c r="AB766" s="1">
        <f>MIN($K766)</f>
        <v>0</v>
      </c>
      <c r="AC766" s="1">
        <f>MIN($M766)</f>
        <v>0</v>
      </c>
      <c r="AD766" s="1">
        <f>MIN($N766)</f>
        <v>0</v>
      </c>
      <c r="AE766" s="1">
        <f>MIN($P766)</f>
        <v>0</v>
      </c>
      <c r="AF766" s="1">
        <f>MIN($Q766)</f>
        <v>0</v>
      </c>
      <c r="AG766" s="1">
        <f>MIN($R766)</f>
        <v>0</v>
      </c>
      <c r="AH766" s="1">
        <f>MEDIAN($B766)</f>
        <v>0</v>
      </c>
      <c r="AI766" s="1">
        <f>MEDIAN($C766)</f>
        <v>0</v>
      </c>
      <c r="AJ766" s="1">
        <f>MEDIAN($D766)</f>
        <v>0</v>
      </c>
      <c r="AK766" s="1">
        <f>MEDIAN($E766)</f>
        <v>0</v>
      </c>
      <c r="AL766" s="1">
        <f>MEDIAN($F766)</f>
        <v>0</v>
      </c>
      <c r="AM766" s="1">
        <f>MEDIAN($G766)</f>
        <v>0</v>
      </c>
      <c r="AN766" s="1">
        <f>MEDIAN($H766)</f>
        <v>0</v>
      </c>
      <c r="AO766" s="1">
        <f>MEDIAN($I766)</f>
        <v>0</v>
      </c>
      <c r="AP766" s="1">
        <f>MEDIAN($J766)</f>
        <v>0</v>
      </c>
      <c r="AQ766" s="1">
        <f>MEDIAN($K766)</f>
        <v>0</v>
      </c>
      <c r="AR766" s="1">
        <f>MEDIAN($M766)</f>
        <v>0</v>
      </c>
      <c r="AS766" s="1">
        <f>MEDIAN($N766)</f>
        <v>0</v>
      </c>
      <c r="AT766" s="1">
        <f>MEDIAN($P766)</f>
        <v>0</v>
      </c>
      <c r="AU766" s="1">
        <f>MEDIAN($Q766)</f>
        <v>0</v>
      </c>
      <c r="AV766" s="1">
        <f>MEDIAN($R766)</f>
        <v>0</v>
      </c>
      <c r="AW766" s="1">
        <f>MAX($B766)</f>
        <v>0</v>
      </c>
      <c r="AX766" s="1">
        <f>MAX($C766)</f>
        <v>0</v>
      </c>
      <c r="AY766" s="1">
        <f>MAX($D766)</f>
        <v>0</v>
      </c>
      <c r="AZ766" s="1">
        <f>MAX($E766)</f>
        <v>0</v>
      </c>
      <c r="BA766" s="1">
        <f>MAX($F766)</f>
        <v>0</v>
      </c>
      <c r="BB766" s="1">
        <f>MAX($G766)</f>
        <v>0</v>
      </c>
      <c r="BC766" s="1">
        <f>MAX($H766)</f>
        <v>0</v>
      </c>
      <c r="BD766" s="1">
        <f>MAX($I766)</f>
        <v>0</v>
      </c>
      <c r="BE766" s="1">
        <f>MAX($J766)</f>
        <v>0</v>
      </c>
      <c r="BF766" s="1">
        <f>MAX($K766)</f>
        <v>0</v>
      </c>
      <c r="BG766" s="1">
        <f>MAX($M766)</f>
        <v>0</v>
      </c>
      <c r="BH766" s="1">
        <f>MAX($N766)</f>
        <v>0</v>
      </c>
      <c r="BI766" s="1">
        <f>MAX($P766)</f>
        <v>0</v>
      </c>
      <c r="BJ766" s="1">
        <f>MAX($Q766)</f>
        <v>0</v>
      </c>
      <c r="BK766" s="1">
        <f>MAX($R766)</f>
        <v>0</v>
      </c>
    </row>
    <row r="767" spans="1:63">
      <c r="A767" s="1" t="s">
        <v>281</v>
      </c>
      <c r="B767" s="1">
        <v>0</v>
      </c>
      <c r="C767" s="1">
        <v>0</v>
      </c>
      <c r="D767" s="1">
        <v>0</v>
      </c>
      <c r="E767" s="1">
        <v>0</v>
      </c>
      <c r="F767" s="1">
        <v>0</v>
      </c>
      <c r="G767" s="1">
        <v>0</v>
      </c>
      <c r="H767" s="1">
        <v>0</v>
      </c>
      <c r="I767" s="1">
        <v>0.02</v>
      </c>
      <c r="J767" s="1">
        <v>3000</v>
      </c>
      <c r="K767" s="1">
        <v>0</v>
      </c>
      <c r="L767" s="1" t="s">
        <v>503</v>
      </c>
      <c r="M767" s="1">
        <v>0</v>
      </c>
      <c r="N767" s="1">
        <v>0</v>
      </c>
      <c r="O767" s="1" t="s">
        <v>507</v>
      </c>
      <c r="P767" s="1">
        <v>1500</v>
      </c>
      <c r="Q767" s="1">
        <v>1</v>
      </c>
      <c r="R767" s="1">
        <v>0</v>
      </c>
      <c r="S767" s="1">
        <f>MIN($B767)</f>
        <v>0</v>
      </c>
      <c r="T767" s="1">
        <f>MIN($C767)</f>
        <v>0</v>
      </c>
      <c r="U767" s="1">
        <f>MIN($D767)</f>
        <v>0</v>
      </c>
      <c r="V767" s="1">
        <f>MIN($E767)</f>
        <v>0</v>
      </c>
      <c r="W767" s="1">
        <f>MIN($F767)</f>
        <v>0</v>
      </c>
      <c r="X767" s="1">
        <f>MIN($G767)</f>
        <v>0</v>
      </c>
      <c r="Y767" s="1">
        <f>MIN($H767)</f>
        <v>0</v>
      </c>
      <c r="Z767" s="1">
        <f>MIN($I767)</f>
        <v>0</v>
      </c>
      <c r="AA767" s="1">
        <f>MIN($J767)</f>
        <v>0</v>
      </c>
      <c r="AB767" s="1">
        <f>MIN($K767)</f>
        <v>0</v>
      </c>
      <c r="AC767" s="1">
        <f>MIN($M767)</f>
        <v>0</v>
      </c>
      <c r="AD767" s="1">
        <f>MIN($N767)</f>
        <v>0</v>
      </c>
      <c r="AE767" s="1">
        <f>MIN($P767)</f>
        <v>0</v>
      </c>
      <c r="AF767" s="1">
        <f>MIN($Q767)</f>
        <v>0</v>
      </c>
      <c r="AG767" s="1">
        <f>MIN($R767)</f>
        <v>0</v>
      </c>
      <c r="AH767" s="1">
        <f>MEDIAN($B767)</f>
        <v>0</v>
      </c>
      <c r="AI767" s="1">
        <f>MEDIAN($C767)</f>
        <v>0</v>
      </c>
      <c r="AJ767" s="1">
        <f>MEDIAN($D767)</f>
        <v>0</v>
      </c>
      <c r="AK767" s="1">
        <f>MEDIAN($E767)</f>
        <v>0</v>
      </c>
      <c r="AL767" s="1">
        <f>MEDIAN($F767)</f>
        <v>0</v>
      </c>
      <c r="AM767" s="1">
        <f>MEDIAN($G767)</f>
        <v>0</v>
      </c>
      <c r="AN767" s="1">
        <f>MEDIAN($H767)</f>
        <v>0</v>
      </c>
      <c r="AO767" s="1">
        <f>MEDIAN($I767)</f>
        <v>0</v>
      </c>
      <c r="AP767" s="1">
        <f>MEDIAN($J767)</f>
        <v>0</v>
      </c>
      <c r="AQ767" s="1">
        <f>MEDIAN($K767)</f>
        <v>0</v>
      </c>
      <c r="AR767" s="1">
        <f>MEDIAN($M767)</f>
        <v>0</v>
      </c>
      <c r="AS767" s="1">
        <f>MEDIAN($N767)</f>
        <v>0</v>
      </c>
      <c r="AT767" s="1">
        <f>MEDIAN($P767)</f>
        <v>0</v>
      </c>
      <c r="AU767" s="1">
        <f>MEDIAN($Q767)</f>
        <v>0</v>
      </c>
      <c r="AV767" s="1">
        <f>MEDIAN($R767)</f>
        <v>0</v>
      </c>
      <c r="AW767" s="1">
        <f>MAX($B767)</f>
        <v>0</v>
      </c>
      <c r="AX767" s="1">
        <f>MAX($C767)</f>
        <v>0</v>
      </c>
      <c r="AY767" s="1">
        <f>MAX($D767)</f>
        <v>0</v>
      </c>
      <c r="AZ767" s="1">
        <f>MAX($E767)</f>
        <v>0</v>
      </c>
      <c r="BA767" s="1">
        <f>MAX($F767)</f>
        <v>0</v>
      </c>
      <c r="BB767" s="1">
        <f>MAX($G767)</f>
        <v>0</v>
      </c>
      <c r="BC767" s="1">
        <f>MAX($H767)</f>
        <v>0</v>
      </c>
      <c r="BD767" s="1">
        <f>MAX($I767)</f>
        <v>0</v>
      </c>
      <c r="BE767" s="1">
        <f>MAX($J767)</f>
        <v>0</v>
      </c>
      <c r="BF767" s="1">
        <f>MAX($K767)</f>
        <v>0</v>
      </c>
      <c r="BG767" s="1">
        <f>MAX($M767)</f>
        <v>0</v>
      </c>
      <c r="BH767" s="1">
        <f>MAX($N767)</f>
        <v>0</v>
      </c>
      <c r="BI767" s="1">
        <f>MAX($P767)</f>
        <v>0</v>
      </c>
      <c r="BJ767" s="1">
        <f>MAX($Q767)</f>
        <v>0</v>
      </c>
      <c r="BK767" s="1">
        <f>MAX($R767)</f>
        <v>0</v>
      </c>
    </row>
    <row r="768" spans="1:63">
      <c r="A768" s="1" t="s">
        <v>282</v>
      </c>
      <c r="B768" s="1">
        <v>0</v>
      </c>
      <c r="C768" s="1">
        <v>0</v>
      </c>
      <c r="D768" s="1">
        <v>0</v>
      </c>
      <c r="E768" s="1">
        <v>0</v>
      </c>
      <c r="F768" s="1">
        <v>0</v>
      </c>
      <c r="G768" s="1">
        <v>0</v>
      </c>
      <c r="H768" s="1">
        <v>0</v>
      </c>
      <c r="I768" s="1">
        <v>0.02</v>
      </c>
      <c r="J768" s="1">
        <v>3000</v>
      </c>
      <c r="K768" s="1">
        <v>0</v>
      </c>
      <c r="L768" s="1" t="s">
        <v>503</v>
      </c>
      <c r="M768" s="1">
        <v>0</v>
      </c>
      <c r="N768" s="1">
        <v>0</v>
      </c>
      <c r="O768" s="1" t="s">
        <v>507</v>
      </c>
      <c r="P768" s="1">
        <v>1500</v>
      </c>
      <c r="Q768" s="1">
        <v>1</v>
      </c>
      <c r="R768" s="1">
        <v>0</v>
      </c>
      <c r="S768" s="1">
        <f>MIN($B768)</f>
        <v>0</v>
      </c>
      <c r="T768" s="1">
        <f>MIN($C768)</f>
        <v>0</v>
      </c>
      <c r="U768" s="1">
        <f>MIN($D768)</f>
        <v>0</v>
      </c>
      <c r="V768" s="1">
        <f>MIN($E768)</f>
        <v>0</v>
      </c>
      <c r="W768" s="1">
        <f>MIN($F768)</f>
        <v>0</v>
      </c>
      <c r="X768" s="1">
        <f>MIN($G768)</f>
        <v>0</v>
      </c>
      <c r="Y768" s="1">
        <f>MIN($H768)</f>
        <v>0</v>
      </c>
      <c r="Z768" s="1">
        <f>MIN($I768)</f>
        <v>0</v>
      </c>
      <c r="AA768" s="1">
        <f>MIN($J768)</f>
        <v>0</v>
      </c>
      <c r="AB768" s="1">
        <f>MIN($K768)</f>
        <v>0</v>
      </c>
      <c r="AC768" s="1">
        <f>MIN($M768)</f>
        <v>0</v>
      </c>
      <c r="AD768" s="1">
        <f>MIN($N768)</f>
        <v>0</v>
      </c>
      <c r="AE768" s="1">
        <f>MIN($P768)</f>
        <v>0</v>
      </c>
      <c r="AF768" s="1">
        <f>MIN($Q768)</f>
        <v>0</v>
      </c>
      <c r="AG768" s="1">
        <f>MIN($R768)</f>
        <v>0</v>
      </c>
      <c r="AH768" s="1">
        <f>MEDIAN($B768)</f>
        <v>0</v>
      </c>
      <c r="AI768" s="1">
        <f>MEDIAN($C768)</f>
        <v>0</v>
      </c>
      <c r="AJ768" s="1">
        <f>MEDIAN($D768)</f>
        <v>0</v>
      </c>
      <c r="AK768" s="1">
        <f>MEDIAN($E768)</f>
        <v>0</v>
      </c>
      <c r="AL768" s="1">
        <f>MEDIAN($F768)</f>
        <v>0</v>
      </c>
      <c r="AM768" s="1">
        <f>MEDIAN($G768)</f>
        <v>0</v>
      </c>
      <c r="AN768" s="1">
        <f>MEDIAN($H768)</f>
        <v>0</v>
      </c>
      <c r="AO768" s="1">
        <f>MEDIAN($I768)</f>
        <v>0</v>
      </c>
      <c r="AP768" s="1">
        <f>MEDIAN($J768)</f>
        <v>0</v>
      </c>
      <c r="AQ768" s="1">
        <f>MEDIAN($K768)</f>
        <v>0</v>
      </c>
      <c r="AR768" s="1">
        <f>MEDIAN($M768)</f>
        <v>0</v>
      </c>
      <c r="AS768" s="1">
        <f>MEDIAN($N768)</f>
        <v>0</v>
      </c>
      <c r="AT768" s="1">
        <f>MEDIAN($P768)</f>
        <v>0</v>
      </c>
      <c r="AU768" s="1">
        <f>MEDIAN($Q768)</f>
        <v>0</v>
      </c>
      <c r="AV768" s="1">
        <f>MEDIAN($R768)</f>
        <v>0</v>
      </c>
      <c r="AW768" s="1">
        <f>MAX($B768)</f>
        <v>0</v>
      </c>
      <c r="AX768" s="1">
        <f>MAX($C768)</f>
        <v>0</v>
      </c>
      <c r="AY768" s="1">
        <f>MAX($D768)</f>
        <v>0</v>
      </c>
      <c r="AZ768" s="1">
        <f>MAX($E768)</f>
        <v>0</v>
      </c>
      <c r="BA768" s="1">
        <f>MAX($F768)</f>
        <v>0</v>
      </c>
      <c r="BB768" s="1">
        <f>MAX($G768)</f>
        <v>0</v>
      </c>
      <c r="BC768" s="1">
        <f>MAX($H768)</f>
        <v>0</v>
      </c>
      <c r="BD768" s="1">
        <f>MAX($I768)</f>
        <v>0</v>
      </c>
      <c r="BE768" s="1">
        <f>MAX($J768)</f>
        <v>0</v>
      </c>
      <c r="BF768" s="1">
        <f>MAX($K768)</f>
        <v>0</v>
      </c>
      <c r="BG768" s="1">
        <f>MAX($M768)</f>
        <v>0</v>
      </c>
      <c r="BH768" s="1">
        <f>MAX($N768)</f>
        <v>0</v>
      </c>
      <c r="BI768" s="1">
        <f>MAX($P768)</f>
        <v>0</v>
      </c>
      <c r="BJ768" s="1">
        <f>MAX($Q768)</f>
        <v>0</v>
      </c>
      <c r="BK768" s="1">
        <f>MAX($R768)</f>
        <v>0</v>
      </c>
    </row>
    <row r="769" spans="1:63">
      <c r="A769" s="1" t="s">
        <v>283</v>
      </c>
      <c r="B769" s="1">
        <v>0</v>
      </c>
      <c r="C769" s="1">
        <v>0</v>
      </c>
      <c r="D769" s="1">
        <v>0</v>
      </c>
      <c r="E769" s="1">
        <v>0</v>
      </c>
      <c r="F769" s="1">
        <v>0</v>
      </c>
      <c r="G769" s="1">
        <v>0</v>
      </c>
      <c r="H769" s="1">
        <v>0</v>
      </c>
      <c r="I769" s="1">
        <v>0.019</v>
      </c>
      <c r="J769" s="1">
        <v>3000</v>
      </c>
      <c r="K769" s="1">
        <v>0</v>
      </c>
      <c r="L769" s="1" t="s">
        <v>503</v>
      </c>
      <c r="M769" s="1">
        <v>0</v>
      </c>
      <c r="N769" s="1">
        <v>0</v>
      </c>
      <c r="O769" s="1" t="s">
        <v>507</v>
      </c>
      <c r="P769" s="1">
        <v>1500</v>
      </c>
      <c r="Q769" s="1">
        <v>1</v>
      </c>
      <c r="R769" s="1">
        <v>0</v>
      </c>
      <c r="S769" s="1">
        <f>MIN($B769)</f>
        <v>0</v>
      </c>
      <c r="T769" s="1">
        <f>MIN($C769)</f>
        <v>0</v>
      </c>
      <c r="U769" s="1">
        <f>MIN($D769)</f>
        <v>0</v>
      </c>
      <c r="V769" s="1">
        <f>MIN($E769)</f>
        <v>0</v>
      </c>
      <c r="W769" s="1">
        <f>MIN($F769)</f>
        <v>0</v>
      </c>
      <c r="X769" s="1">
        <f>MIN($G769)</f>
        <v>0</v>
      </c>
      <c r="Y769" s="1">
        <f>MIN($H769)</f>
        <v>0</v>
      </c>
      <c r="Z769" s="1">
        <f>MIN($I769)</f>
        <v>0</v>
      </c>
      <c r="AA769" s="1">
        <f>MIN($J769)</f>
        <v>0</v>
      </c>
      <c r="AB769" s="1">
        <f>MIN($K769)</f>
        <v>0</v>
      </c>
      <c r="AC769" s="1">
        <f>MIN($M769)</f>
        <v>0</v>
      </c>
      <c r="AD769" s="1">
        <f>MIN($N769)</f>
        <v>0</v>
      </c>
      <c r="AE769" s="1">
        <f>MIN($P769)</f>
        <v>0</v>
      </c>
      <c r="AF769" s="1">
        <f>MIN($Q769)</f>
        <v>0</v>
      </c>
      <c r="AG769" s="1">
        <f>MIN($R769)</f>
        <v>0</v>
      </c>
      <c r="AH769" s="1">
        <f>MEDIAN($B769)</f>
        <v>0</v>
      </c>
      <c r="AI769" s="1">
        <f>MEDIAN($C769)</f>
        <v>0</v>
      </c>
      <c r="AJ769" s="1">
        <f>MEDIAN($D769)</f>
        <v>0</v>
      </c>
      <c r="AK769" s="1">
        <f>MEDIAN($E769)</f>
        <v>0</v>
      </c>
      <c r="AL769" s="1">
        <f>MEDIAN($F769)</f>
        <v>0</v>
      </c>
      <c r="AM769" s="1">
        <f>MEDIAN($G769)</f>
        <v>0</v>
      </c>
      <c r="AN769" s="1">
        <f>MEDIAN($H769)</f>
        <v>0</v>
      </c>
      <c r="AO769" s="1">
        <f>MEDIAN($I769)</f>
        <v>0</v>
      </c>
      <c r="AP769" s="1">
        <f>MEDIAN($J769)</f>
        <v>0</v>
      </c>
      <c r="AQ769" s="1">
        <f>MEDIAN($K769)</f>
        <v>0</v>
      </c>
      <c r="AR769" s="1">
        <f>MEDIAN($M769)</f>
        <v>0</v>
      </c>
      <c r="AS769" s="1">
        <f>MEDIAN($N769)</f>
        <v>0</v>
      </c>
      <c r="AT769" s="1">
        <f>MEDIAN($P769)</f>
        <v>0</v>
      </c>
      <c r="AU769" s="1">
        <f>MEDIAN($Q769)</f>
        <v>0</v>
      </c>
      <c r="AV769" s="1">
        <f>MEDIAN($R769)</f>
        <v>0</v>
      </c>
      <c r="AW769" s="1">
        <f>MAX($B769)</f>
        <v>0</v>
      </c>
      <c r="AX769" s="1">
        <f>MAX($C769)</f>
        <v>0</v>
      </c>
      <c r="AY769" s="1">
        <f>MAX($D769)</f>
        <v>0</v>
      </c>
      <c r="AZ769" s="1">
        <f>MAX($E769)</f>
        <v>0</v>
      </c>
      <c r="BA769" s="1">
        <f>MAX($F769)</f>
        <v>0</v>
      </c>
      <c r="BB769" s="1">
        <f>MAX($G769)</f>
        <v>0</v>
      </c>
      <c r="BC769" s="1">
        <f>MAX($H769)</f>
        <v>0</v>
      </c>
      <c r="BD769" s="1">
        <f>MAX($I769)</f>
        <v>0</v>
      </c>
      <c r="BE769" s="1">
        <f>MAX($J769)</f>
        <v>0</v>
      </c>
      <c r="BF769" s="1">
        <f>MAX($K769)</f>
        <v>0</v>
      </c>
      <c r="BG769" s="1">
        <f>MAX($M769)</f>
        <v>0</v>
      </c>
      <c r="BH769" s="1">
        <f>MAX($N769)</f>
        <v>0</v>
      </c>
      <c r="BI769" s="1">
        <f>MAX($P769)</f>
        <v>0</v>
      </c>
      <c r="BJ769" s="1">
        <f>MAX($Q769)</f>
        <v>0</v>
      </c>
      <c r="BK769" s="1">
        <f>MAX($R769)</f>
        <v>0</v>
      </c>
    </row>
    <row r="770" spans="1:63">
      <c r="A770" s="1" t="s">
        <v>284</v>
      </c>
      <c r="B770" s="1">
        <v>0</v>
      </c>
      <c r="C770" s="1">
        <v>0</v>
      </c>
      <c r="D770" s="1">
        <v>0</v>
      </c>
      <c r="E770" s="1">
        <v>0</v>
      </c>
      <c r="F770" s="1">
        <v>0</v>
      </c>
      <c r="G770" s="1">
        <v>0</v>
      </c>
      <c r="H770" s="1">
        <v>0</v>
      </c>
      <c r="I770" s="1">
        <v>0.021</v>
      </c>
      <c r="J770" s="1">
        <v>3000</v>
      </c>
      <c r="K770" s="1">
        <v>0</v>
      </c>
      <c r="L770" s="1" t="s">
        <v>503</v>
      </c>
      <c r="M770" s="1">
        <v>0</v>
      </c>
      <c r="N770" s="1">
        <v>0</v>
      </c>
      <c r="O770" s="1" t="s">
        <v>507</v>
      </c>
      <c r="P770" s="1">
        <v>1500</v>
      </c>
      <c r="Q770" s="1">
        <v>1</v>
      </c>
      <c r="R770" s="1">
        <v>0</v>
      </c>
      <c r="S770" s="1">
        <f>MIN($B770)</f>
        <v>0</v>
      </c>
      <c r="T770" s="1">
        <f>MIN($C770)</f>
        <v>0</v>
      </c>
      <c r="U770" s="1">
        <f>MIN($D770)</f>
        <v>0</v>
      </c>
      <c r="V770" s="1">
        <f>MIN($E770)</f>
        <v>0</v>
      </c>
      <c r="W770" s="1">
        <f>MIN($F770)</f>
        <v>0</v>
      </c>
      <c r="X770" s="1">
        <f>MIN($G770)</f>
        <v>0</v>
      </c>
      <c r="Y770" s="1">
        <f>MIN($H770)</f>
        <v>0</v>
      </c>
      <c r="Z770" s="1">
        <f>MIN($I770)</f>
        <v>0</v>
      </c>
      <c r="AA770" s="1">
        <f>MIN($J770)</f>
        <v>0</v>
      </c>
      <c r="AB770" s="1">
        <f>MIN($K770)</f>
        <v>0</v>
      </c>
      <c r="AC770" s="1">
        <f>MIN($M770)</f>
        <v>0</v>
      </c>
      <c r="AD770" s="1">
        <f>MIN($N770)</f>
        <v>0</v>
      </c>
      <c r="AE770" s="1">
        <f>MIN($P770)</f>
        <v>0</v>
      </c>
      <c r="AF770" s="1">
        <f>MIN($Q770)</f>
        <v>0</v>
      </c>
      <c r="AG770" s="1">
        <f>MIN($R770)</f>
        <v>0</v>
      </c>
      <c r="AH770" s="1">
        <f>MEDIAN($B770)</f>
        <v>0</v>
      </c>
      <c r="AI770" s="1">
        <f>MEDIAN($C770)</f>
        <v>0</v>
      </c>
      <c r="AJ770" s="1">
        <f>MEDIAN($D770)</f>
        <v>0</v>
      </c>
      <c r="AK770" s="1">
        <f>MEDIAN($E770)</f>
        <v>0</v>
      </c>
      <c r="AL770" s="1">
        <f>MEDIAN($F770)</f>
        <v>0</v>
      </c>
      <c r="AM770" s="1">
        <f>MEDIAN($G770)</f>
        <v>0</v>
      </c>
      <c r="AN770" s="1">
        <f>MEDIAN($H770)</f>
        <v>0</v>
      </c>
      <c r="AO770" s="1">
        <f>MEDIAN($I770)</f>
        <v>0</v>
      </c>
      <c r="AP770" s="1">
        <f>MEDIAN($J770)</f>
        <v>0</v>
      </c>
      <c r="AQ770" s="1">
        <f>MEDIAN($K770)</f>
        <v>0</v>
      </c>
      <c r="AR770" s="1">
        <f>MEDIAN($M770)</f>
        <v>0</v>
      </c>
      <c r="AS770" s="1">
        <f>MEDIAN($N770)</f>
        <v>0</v>
      </c>
      <c r="AT770" s="1">
        <f>MEDIAN($P770)</f>
        <v>0</v>
      </c>
      <c r="AU770" s="1">
        <f>MEDIAN($Q770)</f>
        <v>0</v>
      </c>
      <c r="AV770" s="1">
        <f>MEDIAN($R770)</f>
        <v>0</v>
      </c>
      <c r="AW770" s="1">
        <f>MAX($B770)</f>
        <v>0</v>
      </c>
      <c r="AX770" s="1">
        <f>MAX($C770)</f>
        <v>0</v>
      </c>
      <c r="AY770" s="1">
        <f>MAX($D770)</f>
        <v>0</v>
      </c>
      <c r="AZ770" s="1">
        <f>MAX($E770)</f>
        <v>0</v>
      </c>
      <c r="BA770" s="1">
        <f>MAX($F770)</f>
        <v>0</v>
      </c>
      <c r="BB770" s="1">
        <f>MAX($G770)</f>
        <v>0</v>
      </c>
      <c r="BC770" s="1">
        <f>MAX($H770)</f>
        <v>0</v>
      </c>
      <c r="BD770" s="1">
        <f>MAX($I770)</f>
        <v>0</v>
      </c>
      <c r="BE770" s="1">
        <f>MAX($J770)</f>
        <v>0</v>
      </c>
      <c r="BF770" s="1">
        <f>MAX($K770)</f>
        <v>0</v>
      </c>
      <c r="BG770" s="1">
        <f>MAX($M770)</f>
        <v>0</v>
      </c>
      <c r="BH770" s="1">
        <f>MAX($N770)</f>
        <v>0</v>
      </c>
      <c r="BI770" s="1">
        <f>MAX($P770)</f>
        <v>0</v>
      </c>
      <c r="BJ770" s="1">
        <f>MAX($Q770)</f>
        <v>0</v>
      </c>
      <c r="BK770" s="1">
        <f>MAX($R770)</f>
        <v>0</v>
      </c>
    </row>
    <row r="771" spans="1:63">
      <c r="A771" s="1" t="s">
        <v>285</v>
      </c>
      <c r="B771" s="1">
        <v>0</v>
      </c>
      <c r="C771" s="1">
        <v>0</v>
      </c>
      <c r="D771" s="1">
        <v>0</v>
      </c>
      <c r="E771" s="1">
        <v>0</v>
      </c>
      <c r="F771" s="1">
        <v>0</v>
      </c>
      <c r="G771" s="1">
        <v>0</v>
      </c>
      <c r="H771" s="1">
        <v>0</v>
      </c>
      <c r="I771" s="1">
        <v>0.02</v>
      </c>
      <c r="J771" s="1">
        <v>3000</v>
      </c>
      <c r="K771" s="1">
        <v>0</v>
      </c>
      <c r="L771" s="1" t="s">
        <v>503</v>
      </c>
      <c r="M771" s="1">
        <v>0</v>
      </c>
      <c r="N771" s="1">
        <v>0</v>
      </c>
      <c r="O771" s="1" t="s">
        <v>507</v>
      </c>
      <c r="P771" s="1">
        <v>1500</v>
      </c>
      <c r="Q771" s="1">
        <v>1</v>
      </c>
      <c r="R771" s="1">
        <v>0</v>
      </c>
      <c r="S771" s="1">
        <f>MIN($B771)</f>
        <v>0</v>
      </c>
      <c r="T771" s="1">
        <f>MIN($C771)</f>
        <v>0</v>
      </c>
      <c r="U771" s="1">
        <f>MIN($D771)</f>
        <v>0</v>
      </c>
      <c r="V771" s="1">
        <f>MIN($E771)</f>
        <v>0</v>
      </c>
      <c r="W771" s="1">
        <f>MIN($F771)</f>
        <v>0</v>
      </c>
      <c r="X771" s="1">
        <f>MIN($G771)</f>
        <v>0</v>
      </c>
      <c r="Y771" s="1">
        <f>MIN($H771)</f>
        <v>0</v>
      </c>
      <c r="Z771" s="1">
        <f>MIN($I771)</f>
        <v>0</v>
      </c>
      <c r="AA771" s="1">
        <f>MIN($J771)</f>
        <v>0</v>
      </c>
      <c r="AB771" s="1">
        <f>MIN($K771)</f>
        <v>0</v>
      </c>
      <c r="AC771" s="1">
        <f>MIN($M771)</f>
        <v>0</v>
      </c>
      <c r="AD771" s="1">
        <f>MIN($N771)</f>
        <v>0</v>
      </c>
      <c r="AE771" s="1">
        <f>MIN($P771)</f>
        <v>0</v>
      </c>
      <c r="AF771" s="1">
        <f>MIN($Q771)</f>
        <v>0</v>
      </c>
      <c r="AG771" s="1">
        <f>MIN($R771)</f>
        <v>0</v>
      </c>
      <c r="AH771" s="1">
        <f>MEDIAN($B771)</f>
        <v>0</v>
      </c>
      <c r="AI771" s="1">
        <f>MEDIAN($C771)</f>
        <v>0</v>
      </c>
      <c r="AJ771" s="1">
        <f>MEDIAN($D771)</f>
        <v>0</v>
      </c>
      <c r="AK771" s="1">
        <f>MEDIAN($E771)</f>
        <v>0</v>
      </c>
      <c r="AL771" s="1">
        <f>MEDIAN($F771)</f>
        <v>0</v>
      </c>
      <c r="AM771" s="1">
        <f>MEDIAN($G771)</f>
        <v>0</v>
      </c>
      <c r="AN771" s="1">
        <f>MEDIAN($H771)</f>
        <v>0</v>
      </c>
      <c r="AO771" s="1">
        <f>MEDIAN($I771)</f>
        <v>0</v>
      </c>
      <c r="AP771" s="1">
        <f>MEDIAN($J771)</f>
        <v>0</v>
      </c>
      <c r="AQ771" s="1">
        <f>MEDIAN($K771)</f>
        <v>0</v>
      </c>
      <c r="AR771" s="1">
        <f>MEDIAN($M771)</f>
        <v>0</v>
      </c>
      <c r="AS771" s="1">
        <f>MEDIAN($N771)</f>
        <v>0</v>
      </c>
      <c r="AT771" s="1">
        <f>MEDIAN($P771)</f>
        <v>0</v>
      </c>
      <c r="AU771" s="1">
        <f>MEDIAN($Q771)</f>
        <v>0</v>
      </c>
      <c r="AV771" s="1">
        <f>MEDIAN($R771)</f>
        <v>0</v>
      </c>
      <c r="AW771" s="1">
        <f>MAX($B771)</f>
        <v>0</v>
      </c>
      <c r="AX771" s="1">
        <f>MAX($C771)</f>
        <v>0</v>
      </c>
      <c r="AY771" s="1">
        <f>MAX($D771)</f>
        <v>0</v>
      </c>
      <c r="AZ771" s="1">
        <f>MAX($E771)</f>
        <v>0</v>
      </c>
      <c r="BA771" s="1">
        <f>MAX($F771)</f>
        <v>0</v>
      </c>
      <c r="BB771" s="1">
        <f>MAX($G771)</f>
        <v>0</v>
      </c>
      <c r="BC771" s="1">
        <f>MAX($H771)</f>
        <v>0</v>
      </c>
      <c r="BD771" s="1">
        <f>MAX($I771)</f>
        <v>0</v>
      </c>
      <c r="BE771" s="1">
        <f>MAX($J771)</f>
        <v>0</v>
      </c>
      <c r="BF771" s="1">
        <f>MAX($K771)</f>
        <v>0</v>
      </c>
      <c r="BG771" s="1">
        <f>MAX($M771)</f>
        <v>0</v>
      </c>
      <c r="BH771" s="1">
        <f>MAX($N771)</f>
        <v>0</v>
      </c>
      <c r="BI771" s="1">
        <f>MAX($P771)</f>
        <v>0</v>
      </c>
      <c r="BJ771" s="1">
        <f>MAX($Q771)</f>
        <v>0</v>
      </c>
      <c r="BK771" s="1">
        <f>MAX($R771)</f>
        <v>0</v>
      </c>
    </row>
    <row r="772" spans="1:63">
      <c r="A772" s="1" t="s">
        <v>286</v>
      </c>
      <c r="B772" s="1">
        <v>0</v>
      </c>
      <c r="C772" s="1">
        <v>0</v>
      </c>
      <c r="D772" s="1">
        <v>0</v>
      </c>
      <c r="E772" s="1">
        <v>0</v>
      </c>
      <c r="F772" s="1">
        <v>0</v>
      </c>
      <c r="G772" s="1">
        <v>0</v>
      </c>
      <c r="H772" s="1">
        <v>0</v>
      </c>
      <c r="I772" s="1">
        <v>0.022</v>
      </c>
      <c r="J772" s="1">
        <v>3000</v>
      </c>
      <c r="K772" s="1">
        <v>0</v>
      </c>
      <c r="L772" s="1" t="s">
        <v>503</v>
      </c>
      <c r="M772" s="1">
        <v>0</v>
      </c>
      <c r="N772" s="1">
        <v>0</v>
      </c>
      <c r="O772" s="1" t="s">
        <v>507</v>
      </c>
      <c r="P772" s="1">
        <v>1500</v>
      </c>
      <c r="Q772" s="1">
        <v>1</v>
      </c>
      <c r="R772" s="1">
        <v>0</v>
      </c>
      <c r="S772" s="1">
        <f>MIN($B772)</f>
        <v>0</v>
      </c>
      <c r="T772" s="1">
        <f>MIN($C772)</f>
        <v>0</v>
      </c>
      <c r="U772" s="1">
        <f>MIN($D772)</f>
        <v>0</v>
      </c>
      <c r="V772" s="1">
        <f>MIN($E772)</f>
        <v>0</v>
      </c>
      <c r="W772" s="1">
        <f>MIN($F772)</f>
        <v>0</v>
      </c>
      <c r="X772" s="1">
        <f>MIN($G772)</f>
        <v>0</v>
      </c>
      <c r="Y772" s="1">
        <f>MIN($H772)</f>
        <v>0</v>
      </c>
      <c r="Z772" s="1">
        <f>MIN($I772)</f>
        <v>0</v>
      </c>
      <c r="AA772" s="1">
        <f>MIN($J772)</f>
        <v>0</v>
      </c>
      <c r="AB772" s="1">
        <f>MIN($K772)</f>
        <v>0</v>
      </c>
      <c r="AC772" s="1">
        <f>MIN($M772)</f>
        <v>0</v>
      </c>
      <c r="AD772" s="1">
        <f>MIN($N772)</f>
        <v>0</v>
      </c>
      <c r="AE772" s="1">
        <f>MIN($P772)</f>
        <v>0</v>
      </c>
      <c r="AF772" s="1">
        <f>MIN($Q772)</f>
        <v>0</v>
      </c>
      <c r="AG772" s="1">
        <f>MIN($R772)</f>
        <v>0</v>
      </c>
      <c r="AH772" s="1">
        <f>MEDIAN($B772)</f>
        <v>0</v>
      </c>
      <c r="AI772" s="1">
        <f>MEDIAN($C772)</f>
        <v>0</v>
      </c>
      <c r="AJ772" s="1">
        <f>MEDIAN($D772)</f>
        <v>0</v>
      </c>
      <c r="AK772" s="1">
        <f>MEDIAN($E772)</f>
        <v>0</v>
      </c>
      <c r="AL772" s="1">
        <f>MEDIAN($F772)</f>
        <v>0</v>
      </c>
      <c r="AM772" s="1">
        <f>MEDIAN($G772)</f>
        <v>0</v>
      </c>
      <c r="AN772" s="1">
        <f>MEDIAN($H772)</f>
        <v>0</v>
      </c>
      <c r="AO772" s="1">
        <f>MEDIAN($I772)</f>
        <v>0</v>
      </c>
      <c r="AP772" s="1">
        <f>MEDIAN($J772)</f>
        <v>0</v>
      </c>
      <c r="AQ772" s="1">
        <f>MEDIAN($K772)</f>
        <v>0</v>
      </c>
      <c r="AR772" s="1">
        <f>MEDIAN($M772)</f>
        <v>0</v>
      </c>
      <c r="AS772" s="1">
        <f>MEDIAN($N772)</f>
        <v>0</v>
      </c>
      <c r="AT772" s="1">
        <f>MEDIAN($P772)</f>
        <v>0</v>
      </c>
      <c r="AU772" s="1">
        <f>MEDIAN($Q772)</f>
        <v>0</v>
      </c>
      <c r="AV772" s="1">
        <f>MEDIAN($R772)</f>
        <v>0</v>
      </c>
      <c r="AW772" s="1">
        <f>MAX($B772)</f>
        <v>0</v>
      </c>
      <c r="AX772" s="1">
        <f>MAX($C772)</f>
        <v>0</v>
      </c>
      <c r="AY772" s="1">
        <f>MAX($D772)</f>
        <v>0</v>
      </c>
      <c r="AZ772" s="1">
        <f>MAX($E772)</f>
        <v>0</v>
      </c>
      <c r="BA772" s="1">
        <f>MAX($F772)</f>
        <v>0</v>
      </c>
      <c r="BB772" s="1">
        <f>MAX($G772)</f>
        <v>0</v>
      </c>
      <c r="BC772" s="1">
        <f>MAX($H772)</f>
        <v>0</v>
      </c>
      <c r="BD772" s="1">
        <f>MAX($I772)</f>
        <v>0</v>
      </c>
      <c r="BE772" s="1">
        <f>MAX($J772)</f>
        <v>0</v>
      </c>
      <c r="BF772" s="1">
        <f>MAX($K772)</f>
        <v>0</v>
      </c>
      <c r="BG772" s="1">
        <f>MAX($M772)</f>
        <v>0</v>
      </c>
      <c r="BH772" s="1">
        <f>MAX($N772)</f>
        <v>0</v>
      </c>
      <c r="BI772" s="1">
        <f>MAX($P772)</f>
        <v>0</v>
      </c>
      <c r="BJ772" s="1">
        <f>MAX($Q772)</f>
        <v>0</v>
      </c>
      <c r="BK772" s="1">
        <f>MAX($R772)</f>
        <v>0</v>
      </c>
    </row>
    <row r="773" spans="1:63">
      <c r="A773" s="1" t="s">
        <v>287</v>
      </c>
      <c r="B773" s="1">
        <v>0</v>
      </c>
      <c r="C773" s="1">
        <v>0</v>
      </c>
      <c r="D773" s="1">
        <v>0</v>
      </c>
      <c r="E773" s="1">
        <v>0</v>
      </c>
      <c r="F773" s="1">
        <v>0</v>
      </c>
      <c r="G773" s="1">
        <v>0</v>
      </c>
      <c r="H773" s="1">
        <v>0</v>
      </c>
      <c r="I773" s="1">
        <v>0.02</v>
      </c>
      <c r="J773" s="1">
        <v>3000</v>
      </c>
      <c r="K773" s="1">
        <v>0</v>
      </c>
      <c r="L773" s="1" t="s">
        <v>503</v>
      </c>
      <c r="M773" s="1">
        <v>0</v>
      </c>
      <c r="N773" s="1">
        <v>0</v>
      </c>
      <c r="O773" s="1" t="s">
        <v>507</v>
      </c>
      <c r="P773" s="1">
        <v>1500</v>
      </c>
      <c r="Q773" s="1">
        <v>1</v>
      </c>
      <c r="R773" s="1">
        <v>0</v>
      </c>
      <c r="S773" s="1">
        <f>MIN($B773)</f>
        <v>0</v>
      </c>
      <c r="T773" s="1">
        <f>MIN($C773)</f>
        <v>0</v>
      </c>
      <c r="U773" s="1">
        <f>MIN($D773)</f>
        <v>0</v>
      </c>
      <c r="V773" s="1">
        <f>MIN($E773)</f>
        <v>0</v>
      </c>
      <c r="W773" s="1">
        <f>MIN($F773)</f>
        <v>0</v>
      </c>
      <c r="X773" s="1">
        <f>MIN($G773)</f>
        <v>0</v>
      </c>
      <c r="Y773" s="1">
        <f>MIN($H773)</f>
        <v>0</v>
      </c>
      <c r="Z773" s="1">
        <f>MIN($I773)</f>
        <v>0</v>
      </c>
      <c r="AA773" s="1">
        <f>MIN($J773)</f>
        <v>0</v>
      </c>
      <c r="AB773" s="1">
        <f>MIN($K773)</f>
        <v>0</v>
      </c>
      <c r="AC773" s="1">
        <f>MIN($M773)</f>
        <v>0</v>
      </c>
      <c r="AD773" s="1">
        <f>MIN($N773)</f>
        <v>0</v>
      </c>
      <c r="AE773" s="1">
        <f>MIN($P773)</f>
        <v>0</v>
      </c>
      <c r="AF773" s="1">
        <f>MIN($Q773)</f>
        <v>0</v>
      </c>
      <c r="AG773" s="1">
        <f>MIN($R773)</f>
        <v>0</v>
      </c>
      <c r="AH773" s="1">
        <f>MEDIAN($B773)</f>
        <v>0</v>
      </c>
      <c r="AI773" s="1">
        <f>MEDIAN($C773)</f>
        <v>0</v>
      </c>
      <c r="AJ773" s="1">
        <f>MEDIAN($D773)</f>
        <v>0</v>
      </c>
      <c r="AK773" s="1">
        <f>MEDIAN($E773)</f>
        <v>0</v>
      </c>
      <c r="AL773" s="1">
        <f>MEDIAN($F773)</f>
        <v>0</v>
      </c>
      <c r="AM773" s="1">
        <f>MEDIAN($G773)</f>
        <v>0</v>
      </c>
      <c r="AN773" s="1">
        <f>MEDIAN($H773)</f>
        <v>0</v>
      </c>
      <c r="AO773" s="1">
        <f>MEDIAN($I773)</f>
        <v>0</v>
      </c>
      <c r="AP773" s="1">
        <f>MEDIAN($J773)</f>
        <v>0</v>
      </c>
      <c r="AQ773" s="1">
        <f>MEDIAN($K773)</f>
        <v>0</v>
      </c>
      <c r="AR773" s="1">
        <f>MEDIAN($M773)</f>
        <v>0</v>
      </c>
      <c r="AS773" s="1">
        <f>MEDIAN($N773)</f>
        <v>0</v>
      </c>
      <c r="AT773" s="1">
        <f>MEDIAN($P773)</f>
        <v>0</v>
      </c>
      <c r="AU773" s="1">
        <f>MEDIAN($Q773)</f>
        <v>0</v>
      </c>
      <c r="AV773" s="1">
        <f>MEDIAN($R773)</f>
        <v>0</v>
      </c>
      <c r="AW773" s="1">
        <f>MAX($B773)</f>
        <v>0</v>
      </c>
      <c r="AX773" s="1">
        <f>MAX($C773)</f>
        <v>0</v>
      </c>
      <c r="AY773" s="1">
        <f>MAX($D773)</f>
        <v>0</v>
      </c>
      <c r="AZ773" s="1">
        <f>MAX($E773)</f>
        <v>0</v>
      </c>
      <c r="BA773" s="1">
        <f>MAX($F773)</f>
        <v>0</v>
      </c>
      <c r="BB773" s="1">
        <f>MAX($G773)</f>
        <v>0</v>
      </c>
      <c r="BC773" s="1">
        <f>MAX($H773)</f>
        <v>0</v>
      </c>
      <c r="BD773" s="1">
        <f>MAX($I773)</f>
        <v>0</v>
      </c>
      <c r="BE773" s="1">
        <f>MAX($J773)</f>
        <v>0</v>
      </c>
      <c r="BF773" s="1">
        <f>MAX($K773)</f>
        <v>0</v>
      </c>
      <c r="BG773" s="1">
        <f>MAX($M773)</f>
        <v>0</v>
      </c>
      <c r="BH773" s="1">
        <f>MAX($N773)</f>
        <v>0</v>
      </c>
      <c r="BI773" s="1">
        <f>MAX($P773)</f>
        <v>0</v>
      </c>
      <c r="BJ773" s="1">
        <f>MAX($Q773)</f>
        <v>0</v>
      </c>
      <c r="BK773" s="1">
        <f>MAX($R773)</f>
        <v>0</v>
      </c>
    </row>
    <row r="774" spans="1:63">
      <c r="A774" s="1" t="s">
        <v>288</v>
      </c>
      <c r="B774" s="1">
        <v>0</v>
      </c>
      <c r="C774" s="1">
        <v>0</v>
      </c>
      <c r="D774" s="1">
        <v>0</v>
      </c>
      <c r="E774" s="1">
        <v>0</v>
      </c>
      <c r="F774" s="1">
        <v>0</v>
      </c>
      <c r="G774" s="1">
        <v>0</v>
      </c>
      <c r="H774" s="1">
        <v>0</v>
      </c>
      <c r="I774" s="1">
        <v>0.02</v>
      </c>
      <c r="J774" s="1">
        <v>3000</v>
      </c>
      <c r="K774" s="1">
        <v>0</v>
      </c>
      <c r="L774" s="1" t="s">
        <v>503</v>
      </c>
      <c r="M774" s="1">
        <v>0</v>
      </c>
      <c r="N774" s="1">
        <v>0</v>
      </c>
      <c r="O774" s="1" t="s">
        <v>507</v>
      </c>
      <c r="P774" s="1">
        <v>1500</v>
      </c>
      <c r="Q774" s="1">
        <v>1</v>
      </c>
      <c r="R774" s="1">
        <v>0</v>
      </c>
      <c r="S774" s="1">
        <f>MIN($B774)</f>
        <v>0</v>
      </c>
      <c r="T774" s="1">
        <f>MIN($C774)</f>
        <v>0</v>
      </c>
      <c r="U774" s="1">
        <f>MIN($D774)</f>
        <v>0</v>
      </c>
      <c r="V774" s="1">
        <f>MIN($E774)</f>
        <v>0</v>
      </c>
      <c r="W774" s="1">
        <f>MIN($F774)</f>
        <v>0</v>
      </c>
      <c r="X774" s="1">
        <f>MIN($G774)</f>
        <v>0</v>
      </c>
      <c r="Y774" s="1">
        <f>MIN($H774)</f>
        <v>0</v>
      </c>
      <c r="Z774" s="1">
        <f>MIN($I774)</f>
        <v>0</v>
      </c>
      <c r="AA774" s="1">
        <f>MIN($J774)</f>
        <v>0</v>
      </c>
      <c r="AB774" s="1">
        <f>MIN($K774)</f>
        <v>0</v>
      </c>
      <c r="AC774" s="1">
        <f>MIN($M774)</f>
        <v>0</v>
      </c>
      <c r="AD774" s="1">
        <f>MIN($N774)</f>
        <v>0</v>
      </c>
      <c r="AE774" s="1">
        <f>MIN($P774)</f>
        <v>0</v>
      </c>
      <c r="AF774" s="1">
        <f>MIN($Q774)</f>
        <v>0</v>
      </c>
      <c r="AG774" s="1">
        <f>MIN($R774)</f>
        <v>0</v>
      </c>
      <c r="AH774" s="1">
        <f>MEDIAN($B774)</f>
        <v>0</v>
      </c>
      <c r="AI774" s="1">
        <f>MEDIAN($C774)</f>
        <v>0</v>
      </c>
      <c r="AJ774" s="1">
        <f>MEDIAN($D774)</f>
        <v>0</v>
      </c>
      <c r="AK774" s="1">
        <f>MEDIAN($E774)</f>
        <v>0</v>
      </c>
      <c r="AL774" s="1">
        <f>MEDIAN($F774)</f>
        <v>0</v>
      </c>
      <c r="AM774" s="1">
        <f>MEDIAN($G774)</f>
        <v>0</v>
      </c>
      <c r="AN774" s="1">
        <f>MEDIAN($H774)</f>
        <v>0</v>
      </c>
      <c r="AO774" s="1">
        <f>MEDIAN($I774)</f>
        <v>0</v>
      </c>
      <c r="AP774" s="1">
        <f>MEDIAN($J774)</f>
        <v>0</v>
      </c>
      <c r="AQ774" s="1">
        <f>MEDIAN($K774)</f>
        <v>0</v>
      </c>
      <c r="AR774" s="1">
        <f>MEDIAN($M774)</f>
        <v>0</v>
      </c>
      <c r="AS774" s="1">
        <f>MEDIAN($N774)</f>
        <v>0</v>
      </c>
      <c r="AT774" s="1">
        <f>MEDIAN($P774)</f>
        <v>0</v>
      </c>
      <c r="AU774" s="1">
        <f>MEDIAN($Q774)</f>
        <v>0</v>
      </c>
      <c r="AV774" s="1">
        <f>MEDIAN($R774)</f>
        <v>0</v>
      </c>
      <c r="AW774" s="1">
        <f>MAX($B774)</f>
        <v>0</v>
      </c>
      <c r="AX774" s="1">
        <f>MAX($C774)</f>
        <v>0</v>
      </c>
      <c r="AY774" s="1">
        <f>MAX($D774)</f>
        <v>0</v>
      </c>
      <c r="AZ774" s="1">
        <f>MAX($E774)</f>
        <v>0</v>
      </c>
      <c r="BA774" s="1">
        <f>MAX($F774)</f>
        <v>0</v>
      </c>
      <c r="BB774" s="1">
        <f>MAX($G774)</f>
        <v>0</v>
      </c>
      <c r="BC774" s="1">
        <f>MAX($H774)</f>
        <v>0</v>
      </c>
      <c r="BD774" s="1">
        <f>MAX($I774)</f>
        <v>0</v>
      </c>
      <c r="BE774" s="1">
        <f>MAX($J774)</f>
        <v>0</v>
      </c>
      <c r="BF774" s="1">
        <f>MAX($K774)</f>
        <v>0</v>
      </c>
      <c r="BG774" s="1">
        <f>MAX($M774)</f>
        <v>0</v>
      </c>
      <c r="BH774" s="1">
        <f>MAX($N774)</f>
        <v>0</v>
      </c>
      <c r="BI774" s="1">
        <f>MAX($P774)</f>
        <v>0</v>
      </c>
      <c r="BJ774" s="1">
        <f>MAX($Q774)</f>
        <v>0</v>
      </c>
      <c r="BK774" s="1">
        <f>MAX($R774)</f>
        <v>0</v>
      </c>
    </row>
    <row r="775" spans="1:63">
      <c r="A775" s="1" t="s">
        <v>289</v>
      </c>
      <c r="B775" s="1">
        <v>0</v>
      </c>
      <c r="C775" s="1">
        <v>0</v>
      </c>
      <c r="D775" s="1">
        <v>0</v>
      </c>
      <c r="E775" s="1">
        <v>0</v>
      </c>
      <c r="F775" s="1">
        <v>0</v>
      </c>
      <c r="G775" s="1">
        <v>0</v>
      </c>
      <c r="H775" s="1">
        <v>0</v>
      </c>
      <c r="I775" s="1">
        <v>0.02</v>
      </c>
      <c r="J775" s="1">
        <v>3000</v>
      </c>
      <c r="K775" s="1">
        <v>0</v>
      </c>
      <c r="L775" s="1" t="s">
        <v>503</v>
      </c>
      <c r="M775" s="1">
        <v>0</v>
      </c>
      <c r="N775" s="1">
        <v>0</v>
      </c>
      <c r="O775" s="1" t="s">
        <v>507</v>
      </c>
      <c r="P775" s="1">
        <v>1500</v>
      </c>
      <c r="Q775" s="1">
        <v>1</v>
      </c>
      <c r="R775" s="1">
        <v>0</v>
      </c>
      <c r="S775" s="1">
        <f>MIN($B775)</f>
        <v>0</v>
      </c>
      <c r="T775" s="1">
        <f>MIN($C775)</f>
        <v>0</v>
      </c>
      <c r="U775" s="1">
        <f>MIN($D775)</f>
        <v>0</v>
      </c>
      <c r="V775" s="1">
        <f>MIN($E775)</f>
        <v>0</v>
      </c>
      <c r="W775" s="1">
        <f>MIN($F775)</f>
        <v>0</v>
      </c>
      <c r="X775" s="1">
        <f>MIN($G775)</f>
        <v>0</v>
      </c>
      <c r="Y775" s="1">
        <f>MIN($H775)</f>
        <v>0</v>
      </c>
      <c r="Z775" s="1">
        <f>MIN($I775)</f>
        <v>0</v>
      </c>
      <c r="AA775" s="1">
        <f>MIN($J775)</f>
        <v>0</v>
      </c>
      <c r="AB775" s="1">
        <f>MIN($K775)</f>
        <v>0</v>
      </c>
      <c r="AC775" s="1">
        <f>MIN($M775)</f>
        <v>0</v>
      </c>
      <c r="AD775" s="1">
        <f>MIN($N775)</f>
        <v>0</v>
      </c>
      <c r="AE775" s="1">
        <f>MIN($P775)</f>
        <v>0</v>
      </c>
      <c r="AF775" s="1">
        <f>MIN($Q775)</f>
        <v>0</v>
      </c>
      <c r="AG775" s="1">
        <f>MIN($R775)</f>
        <v>0</v>
      </c>
      <c r="AH775" s="1">
        <f>MEDIAN($B775)</f>
        <v>0</v>
      </c>
      <c r="AI775" s="1">
        <f>MEDIAN($C775)</f>
        <v>0</v>
      </c>
      <c r="AJ775" s="1">
        <f>MEDIAN($D775)</f>
        <v>0</v>
      </c>
      <c r="AK775" s="1">
        <f>MEDIAN($E775)</f>
        <v>0</v>
      </c>
      <c r="AL775" s="1">
        <f>MEDIAN($F775)</f>
        <v>0</v>
      </c>
      <c r="AM775" s="1">
        <f>MEDIAN($G775)</f>
        <v>0</v>
      </c>
      <c r="AN775" s="1">
        <f>MEDIAN($H775)</f>
        <v>0</v>
      </c>
      <c r="AO775" s="1">
        <f>MEDIAN($I775)</f>
        <v>0</v>
      </c>
      <c r="AP775" s="1">
        <f>MEDIAN($J775)</f>
        <v>0</v>
      </c>
      <c r="AQ775" s="1">
        <f>MEDIAN($K775)</f>
        <v>0</v>
      </c>
      <c r="AR775" s="1">
        <f>MEDIAN($M775)</f>
        <v>0</v>
      </c>
      <c r="AS775" s="1">
        <f>MEDIAN($N775)</f>
        <v>0</v>
      </c>
      <c r="AT775" s="1">
        <f>MEDIAN($P775)</f>
        <v>0</v>
      </c>
      <c r="AU775" s="1">
        <f>MEDIAN($Q775)</f>
        <v>0</v>
      </c>
      <c r="AV775" s="1">
        <f>MEDIAN($R775)</f>
        <v>0</v>
      </c>
      <c r="AW775" s="1">
        <f>MAX($B775)</f>
        <v>0</v>
      </c>
      <c r="AX775" s="1">
        <f>MAX($C775)</f>
        <v>0</v>
      </c>
      <c r="AY775" s="1">
        <f>MAX($D775)</f>
        <v>0</v>
      </c>
      <c r="AZ775" s="1">
        <f>MAX($E775)</f>
        <v>0</v>
      </c>
      <c r="BA775" s="1">
        <f>MAX($F775)</f>
        <v>0</v>
      </c>
      <c r="BB775" s="1">
        <f>MAX($G775)</f>
        <v>0</v>
      </c>
      <c r="BC775" s="1">
        <f>MAX($H775)</f>
        <v>0</v>
      </c>
      <c r="BD775" s="1">
        <f>MAX($I775)</f>
        <v>0</v>
      </c>
      <c r="BE775" s="1">
        <f>MAX($J775)</f>
        <v>0</v>
      </c>
      <c r="BF775" s="1">
        <f>MAX($K775)</f>
        <v>0</v>
      </c>
      <c r="BG775" s="1">
        <f>MAX($M775)</f>
        <v>0</v>
      </c>
      <c r="BH775" s="1">
        <f>MAX($N775)</f>
        <v>0</v>
      </c>
      <c r="BI775" s="1">
        <f>MAX($P775)</f>
        <v>0</v>
      </c>
      <c r="BJ775" s="1">
        <f>MAX($Q775)</f>
        <v>0</v>
      </c>
      <c r="BK775" s="1">
        <f>MAX($R775)</f>
        <v>0</v>
      </c>
    </row>
    <row r="776" spans="1:63">
      <c r="A776" s="1" t="s">
        <v>290</v>
      </c>
      <c r="B776" s="1">
        <v>0</v>
      </c>
      <c r="C776" s="1">
        <v>0</v>
      </c>
      <c r="D776" s="1">
        <v>0</v>
      </c>
      <c r="E776" s="1">
        <v>0</v>
      </c>
      <c r="F776" s="1">
        <v>0</v>
      </c>
      <c r="G776" s="1">
        <v>0</v>
      </c>
      <c r="H776" s="1">
        <v>0</v>
      </c>
      <c r="I776" s="1">
        <v>0.02</v>
      </c>
      <c r="J776" s="1">
        <v>3000</v>
      </c>
      <c r="K776" s="1">
        <v>0</v>
      </c>
      <c r="L776" s="1" t="s">
        <v>503</v>
      </c>
      <c r="M776" s="1">
        <v>0</v>
      </c>
      <c r="N776" s="1">
        <v>0</v>
      </c>
      <c r="O776" s="1" t="s">
        <v>507</v>
      </c>
      <c r="P776" s="1">
        <v>1500</v>
      </c>
      <c r="Q776" s="1">
        <v>1</v>
      </c>
      <c r="R776" s="1">
        <v>0</v>
      </c>
      <c r="S776" s="1">
        <f>MIN($B776)</f>
        <v>0</v>
      </c>
      <c r="T776" s="1">
        <f>MIN($C776)</f>
        <v>0</v>
      </c>
      <c r="U776" s="1">
        <f>MIN($D776)</f>
        <v>0</v>
      </c>
      <c r="V776" s="1">
        <f>MIN($E776)</f>
        <v>0</v>
      </c>
      <c r="W776" s="1">
        <f>MIN($F776)</f>
        <v>0</v>
      </c>
      <c r="X776" s="1">
        <f>MIN($G776)</f>
        <v>0</v>
      </c>
      <c r="Y776" s="1">
        <f>MIN($H776)</f>
        <v>0</v>
      </c>
      <c r="Z776" s="1">
        <f>MIN($I776)</f>
        <v>0</v>
      </c>
      <c r="AA776" s="1">
        <f>MIN($J776)</f>
        <v>0</v>
      </c>
      <c r="AB776" s="1">
        <f>MIN($K776)</f>
        <v>0</v>
      </c>
      <c r="AC776" s="1">
        <f>MIN($M776)</f>
        <v>0</v>
      </c>
      <c r="AD776" s="1">
        <f>MIN($N776)</f>
        <v>0</v>
      </c>
      <c r="AE776" s="1">
        <f>MIN($P776)</f>
        <v>0</v>
      </c>
      <c r="AF776" s="1">
        <f>MIN($Q776)</f>
        <v>0</v>
      </c>
      <c r="AG776" s="1">
        <f>MIN($R776)</f>
        <v>0</v>
      </c>
      <c r="AH776" s="1">
        <f>MEDIAN($B776)</f>
        <v>0</v>
      </c>
      <c r="AI776" s="1">
        <f>MEDIAN($C776)</f>
        <v>0</v>
      </c>
      <c r="AJ776" s="1">
        <f>MEDIAN($D776)</f>
        <v>0</v>
      </c>
      <c r="AK776" s="1">
        <f>MEDIAN($E776)</f>
        <v>0</v>
      </c>
      <c r="AL776" s="1">
        <f>MEDIAN($F776)</f>
        <v>0</v>
      </c>
      <c r="AM776" s="1">
        <f>MEDIAN($G776)</f>
        <v>0</v>
      </c>
      <c r="AN776" s="1">
        <f>MEDIAN($H776)</f>
        <v>0</v>
      </c>
      <c r="AO776" s="1">
        <f>MEDIAN($I776)</f>
        <v>0</v>
      </c>
      <c r="AP776" s="1">
        <f>MEDIAN($J776)</f>
        <v>0</v>
      </c>
      <c r="AQ776" s="1">
        <f>MEDIAN($K776)</f>
        <v>0</v>
      </c>
      <c r="AR776" s="1">
        <f>MEDIAN($M776)</f>
        <v>0</v>
      </c>
      <c r="AS776" s="1">
        <f>MEDIAN($N776)</f>
        <v>0</v>
      </c>
      <c r="AT776" s="1">
        <f>MEDIAN($P776)</f>
        <v>0</v>
      </c>
      <c r="AU776" s="1">
        <f>MEDIAN($Q776)</f>
        <v>0</v>
      </c>
      <c r="AV776" s="1">
        <f>MEDIAN($R776)</f>
        <v>0</v>
      </c>
      <c r="AW776" s="1">
        <f>MAX($B776)</f>
        <v>0</v>
      </c>
      <c r="AX776" s="1">
        <f>MAX($C776)</f>
        <v>0</v>
      </c>
      <c r="AY776" s="1">
        <f>MAX($D776)</f>
        <v>0</v>
      </c>
      <c r="AZ776" s="1">
        <f>MAX($E776)</f>
        <v>0</v>
      </c>
      <c r="BA776" s="1">
        <f>MAX($F776)</f>
        <v>0</v>
      </c>
      <c r="BB776" s="1">
        <f>MAX($G776)</f>
        <v>0</v>
      </c>
      <c r="BC776" s="1">
        <f>MAX($H776)</f>
        <v>0</v>
      </c>
      <c r="BD776" s="1">
        <f>MAX($I776)</f>
        <v>0</v>
      </c>
      <c r="BE776" s="1">
        <f>MAX($J776)</f>
        <v>0</v>
      </c>
      <c r="BF776" s="1">
        <f>MAX($K776)</f>
        <v>0</v>
      </c>
      <c r="BG776" s="1">
        <f>MAX($M776)</f>
        <v>0</v>
      </c>
      <c r="BH776" s="1">
        <f>MAX($N776)</f>
        <v>0</v>
      </c>
      <c r="BI776" s="1">
        <f>MAX($P776)</f>
        <v>0</v>
      </c>
      <c r="BJ776" s="1">
        <f>MAX($Q776)</f>
        <v>0</v>
      </c>
      <c r="BK776" s="1">
        <f>MAX($R776)</f>
        <v>0</v>
      </c>
    </row>
    <row r="777" spans="1:63">
      <c r="A777" s="1" t="s">
        <v>291</v>
      </c>
      <c r="B777" s="1">
        <v>0</v>
      </c>
      <c r="C777" s="1">
        <v>0</v>
      </c>
      <c r="D777" s="1">
        <v>0</v>
      </c>
      <c r="E777" s="1">
        <v>0</v>
      </c>
      <c r="F777" s="1">
        <v>0</v>
      </c>
      <c r="G777" s="1">
        <v>0</v>
      </c>
      <c r="H777" s="1">
        <v>0</v>
      </c>
      <c r="I777" s="1">
        <v>0.02</v>
      </c>
      <c r="J777" s="1">
        <v>3000</v>
      </c>
      <c r="K777" s="1">
        <v>0</v>
      </c>
      <c r="L777" s="1" t="s">
        <v>503</v>
      </c>
      <c r="M777" s="1">
        <v>0</v>
      </c>
      <c r="N777" s="1">
        <v>0</v>
      </c>
      <c r="O777" s="1" t="s">
        <v>507</v>
      </c>
      <c r="P777" s="1">
        <v>1500</v>
      </c>
      <c r="Q777" s="1">
        <v>1</v>
      </c>
      <c r="R777" s="1">
        <v>0</v>
      </c>
      <c r="S777" s="1">
        <f>MIN($B777)</f>
        <v>0</v>
      </c>
      <c r="T777" s="1">
        <f>MIN($C777)</f>
        <v>0</v>
      </c>
      <c r="U777" s="1">
        <f>MIN($D777)</f>
        <v>0</v>
      </c>
      <c r="V777" s="1">
        <f>MIN($E777)</f>
        <v>0</v>
      </c>
      <c r="W777" s="1">
        <f>MIN($F777)</f>
        <v>0</v>
      </c>
      <c r="X777" s="1">
        <f>MIN($G777)</f>
        <v>0</v>
      </c>
      <c r="Y777" s="1">
        <f>MIN($H777)</f>
        <v>0</v>
      </c>
      <c r="Z777" s="1">
        <f>MIN($I777)</f>
        <v>0</v>
      </c>
      <c r="AA777" s="1">
        <f>MIN($J777)</f>
        <v>0</v>
      </c>
      <c r="AB777" s="1">
        <f>MIN($K777)</f>
        <v>0</v>
      </c>
      <c r="AC777" s="1">
        <f>MIN($M777)</f>
        <v>0</v>
      </c>
      <c r="AD777" s="1">
        <f>MIN($N777)</f>
        <v>0</v>
      </c>
      <c r="AE777" s="1">
        <f>MIN($P777)</f>
        <v>0</v>
      </c>
      <c r="AF777" s="1">
        <f>MIN($Q777)</f>
        <v>0</v>
      </c>
      <c r="AG777" s="1">
        <f>MIN($R777)</f>
        <v>0</v>
      </c>
      <c r="AH777" s="1">
        <f>MEDIAN($B777)</f>
        <v>0</v>
      </c>
      <c r="AI777" s="1">
        <f>MEDIAN($C777)</f>
        <v>0</v>
      </c>
      <c r="AJ777" s="1">
        <f>MEDIAN($D777)</f>
        <v>0</v>
      </c>
      <c r="AK777" s="1">
        <f>MEDIAN($E777)</f>
        <v>0</v>
      </c>
      <c r="AL777" s="1">
        <f>MEDIAN($F777)</f>
        <v>0</v>
      </c>
      <c r="AM777" s="1">
        <f>MEDIAN($G777)</f>
        <v>0</v>
      </c>
      <c r="AN777" s="1">
        <f>MEDIAN($H777)</f>
        <v>0</v>
      </c>
      <c r="AO777" s="1">
        <f>MEDIAN($I777)</f>
        <v>0</v>
      </c>
      <c r="AP777" s="1">
        <f>MEDIAN($J777)</f>
        <v>0</v>
      </c>
      <c r="AQ777" s="1">
        <f>MEDIAN($K777)</f>
        <v>0</v>
      </c>
      <c r="AR777" s="1">
        <f>MEDIAN($M777)</f>
        <v>0</v>
      </c>
      <c r="AS777" s="1">
        <f>MEDIAN($N777)</f>
        <v>0</v>
      </c>
      <c r="AT777" s="1">
        <f>MEDIAN($P777)</f>
        <v>0</v>
      </c>
      <c r="AU777" s="1">
        <f>MEDIAN($Q777)</f>
        <v>0</v>
      </c>
      <c r="AV777" s="1">
        <f>MEDIAN($R777)</f>
        <v>0</v>
      </c>
      <c r="AW777" s="1">
        <f>MAX($B777)</f>
        <v>0</v>
      </c>
      <c r="AX777" s="1">
        <f>MAX($C777)</f>
        <v>0</v>
      </c>
      <c r="AY777" s="1">
        <f>MAX($D777)</f>
        <v>0</v>
      </c>
      <c r="AZ777" s="1">
        <f>MAX($E777)</f>
        <v>0</v>
      </c>
      <c r="BA777" s="1">
        <f>MAX($F777)</f>
        <v>0</v>
      </c>
      <c r="BB777" s="1">
        <f>MAX($G777)</f>
        <v>0</v>
      </c>
      <c r="BC777" s="1">
        <f>MAX($H777)</f>
        <v>0</v>
      </c>
      <c r="BD777" s="1">
        <f>MAX($I777)</f>
        <v>0</v>
      </c>
      <c r="BE777" s="1">
        <f>MAX($J777)</f>
        <v>0</v>
      </c>
      <c r="BF777" s="1">
        <f>MAX($K777)</f>
        <v>0</v>
      </c>
      <c r="BG777" s="1">
        <f>MAX($M777)</f>
        <v>0</v>
      </c>
      <c r="BH777" s="1">
        <f>MAX($N777)</f>
        <v>0</v>
      </c>
      <c r="BI777" s="1">
        <f>MAX($P777)</f>
        <v>0</v>
      </c>
      <c r="BJ777" s="1">
        <f>MAX($Q777)</f>
        <v>0</v>
      </c>
      <c r="BK777" s="1">
        <f>MAX($R777)</f>
        <v>0</v>
      </c>
    </row>
    <row r="778" spans="1:63">
      <c r="A778" s="1" t="s">
        <v>292</v>
      </c>
      <c r="B778" s="1">
        <v>0</v>
      </c>
      <c r="C778" s="1">
        <v>0</v>
      </c>
      <c r="D778" s="1">
        <v>0</v>
      </c>
      <c r="E778" s="1">
        <v>0</v>
      </c>
      <c r="F778" s="1">
        <v>0</v>
      </c>
      <c r="G778" s="1">
        <v>0</v>
      </c>
      <c r="H778" s="1">
        <v>0</v>
      </c>
      <c r="I778" s="1">
        <v>0.02</v>
      </c>
      <c r="J778" s="1">
        <v>3000</v>
      </c>
      <c r="K778" s="1">
        <v>0</v>
      </c>
      <c r="L778" s="1" t="s">
        <v>503</v>
      </c>
      <c r="M778" s="1">
        <v>0</v>
      </c>
      <c r="N778" s="1">
        <v>0</v>
      </c>
      <c r="O778" s="1" t="s">
        <v>507</v>
      </c>
      <c r="P778" s="1">
        <v>1500</v>
      </c>
      <c r="Q778" s="1">
        <v>1</v>
      </c>
      <c r="R778" s="1">
        <v>0</v>
      </c>
      <c r="S778" s="1">
        <f>MIN($B778)</f>
        <v>0</v>
      </c>
      <c r="T778" s="1">
        <f>MIN($C778)</f>
        <v>0</v>
      </c>
      <c r="U778" s="1">
        <f>MIN($D778)</f>
        <v>0</v>
      </c>
      <c r="V778" s="1">
        <f>MIN($E778)</f>
        <v>0</v>
      </c>
      <c r="W778" s="1">
        <f>MIN($F778)</f>
        <v>0</v>
      </c>
      <c r="X778" s="1">
        <f>MIN($G778)</f>
        <v>0</v>
      </c>
      <c r="Y778" s="1">
        <f>MIN($H778)</f>
        <v>0</v>
      </c>
      <c r="Z778" s="1">
        <f>MIN($I778)</f>
        <v>0</v>
      </c>
      <c r="AA778" s="1">
        <f>MIN($J778)</f>
        <v>0</v>
      </c>
      <c r="AB778" s="1">
        <f>MIN($K778)</f>
        <v>0</v>
      </c>
      <c r="AC778" s="1">
        <f>MIN($M778)</f>
        <v>0</v>
      </c>
      <c r="AD778" s="1">
        <f>MIN($N778)</f>
        <v>0</v>
      </c>
      <c r="AE778" s="1">
        <f>MIN($P778)</f>
        <v>0</v>
      </c>
      <c r="AF778" s="1">
        <f>MIN($Q778)</f>
        <v>0</v>
      </c>
      <c r="AG778" s="1">
        <f>MIN($R778)</f>
        <v>0</v>
      </c>
      <c r="AH778" s="1">
        <f>MEDIAN($B778)</f>
        <v>0</v>
      </c>
      <c r="AI778" s="1">
        <f>MEDIAN($C778)</f>
        <v>0</v>
      </c>
      <c r="AJ778" s="1">
        <f>MEDIAN($D778)</f>
        <v>0</v>
      </c>
      <c r="AK778" s="1">
        <f>MEDIAN($E778)</f>
        <v>0</v>
      </c>
      <c r="AL778" s="1">
        <f>MEDIAN($F778)</f>
        <v>0</v>
      </c>
      <c r="AM778" s="1">
        <f>MEDIAN($G778)</f>
        <v>0</v>
      </c>
      <c r="AN778" s="1">
        <f>MEDIAN($H778)</f>
        <v>0</v>
      </c>
      <c r="AO778" s="1">
        <f>MEDIAN($I778)</f>
        <v>0</v>
      </c>
      <c r="AP778" s="1">
        <f>MEDIAN($J778)</f>
        <v>0</v>
      </c>
      <c r="AQ778" s="1">
        <f>MEDIAN($K778)</f>
        <v>0</v>
      </c>
      <c r="AR778" s="1">
        <f>MEDIAN($M778)</f>
        <v>0</v>
      </c>
      <c r="AS778" s="1">
        <f>MEDIAN($N778)</f>
        <v>0</v>
      </c>
      <c r="AT778" s="1">
        <f>MEDIAN($P778)</f>
        <v>0</v>
      </c>
      <c r="AU778" s="1">
        <f>MEDIAN($Q778)</f>
        <v>0</v>
      </c>
      <c r="AV778" s="1">
        <f>MEDIAN($R778)</f>
        <v>0</v>
      </c>
      <c r="AW778" s="1">
        <f>MAX($B778)</f>
        <v>0</v>
      </c>
      <c r="AX778" s="1">
        <f>MAX($C778)</f>
        <v>0</v>
      </c>
      <c r="AY778" s="1">
        <f>MAX($D778)</f>
        <v>0</v>
      </c>
      <c r="AZ778" s="1">
        <f>MAX($E778)</f>
        <v>0</v>
      </c>
      <c r="BA778" s="1">
        <f>MAX($F778)</f>
        <v>0</v>
      </c>
      <c r="BB778" s="1">
        <f>MAX($G778)</f>
        <v>0</v>
      </c>
      <c r="BC778" s="1">
        <f>MAX($H778)</f>
        <v>0</v>
      </c>
      <c r="BD778" s="1">
        <f>MAX($I778)</f>
        <v>0</v>
      </c>
      <c r="BE778" s="1">
        <f>MAX($J778)</f>
        <v>0</v>
      </c>
      <c r="BF778" s="1">
        <f>MAX($K778)</f>
        <v>0</v>
      </c>
      <c r="BG778" s="1">
        <f>MAX($M778)</f>
        <v>0</v>
      </c>
      <c r="BH778" s="1">
        <f>MAX($N778)</f>
        <v>0</v>
      </c>
      <c r="BI778" s="1">
        <f>MAX($P778)</f>
        <v>0</v>
      </c>
      <c r="BJ778" s="1">
        <f>MAX($Q778)</f>
        <v>0</v>
      </c>
      <c r="BK778" s="1">
        <f>MAX($R778)</f>
        <v>0</v>
      </c>
    </row>
    <row r="779" spans="1:63">
      <c r="A779" s="1" t="s">
        <v>293</v>
      </c>
      <c r="B779" s="1">
        <v>0</v>
      </c>
      <c r="C779" s="1">
        <v>0</v>
      </c>
      <c r="D779" s="1">
        <v>0</v>
      </c>
      <c r="E779" s="1">
        <v>0</v>
      </c>
      <c r="F779" s="1">
        <v>0</v>
      </c>
      <c r="G779" s="1">
        <v>0</v>
      </c>
      <c r="H779" s="1">
        <v>0</v>
      </c>
      <c r="I779" s="1">
        <v>0.02</v>
      </c>
      <c r="J779" s="1">
        <v>3000</v>
      </c>
      <c r="K779" s="1">
        <v>0</v>
      </c>
      <c r="L779" s="1" t="s">
        <v>503</v>
      </c>
      <c r="M779" s="1">
        <v>0</v>
      </c>
      <c r="N779" s="1">
        <v>0</v>
      </c>
      <c r="O779" s="1" t="s">
        <v>507</v>
      </c>
      <c r="P779" s="1">
        <v>1500</v>
      </c>
      <c r="Q779" s="1">
        <v>1</v>
      </c>
      <c r="R779" s="1">
        <v>0</v>
      </c>
      <c r="S779" s="1">
        <f>MIN($B779)</f>
        <v>0</v>
      </c>
      <c r="T779" s="1">
        <f>MIN($C779)</f>
        <v>0</v>
      </c>
      <c r="U779" s="1">
        <f>MIN($D779)</f>
        <v>0</v>
      </c>
      <c r="V779" s="1">
        <f>MIN($E779)</f>
        <v>0</v>
      </c>
      <c r="W779" s="1">
        <f>MIN($F779)</f>
        <v>0</v>
      </c>
      <c r="X779" s="1">
        <f>MIN($G779)</f>
        <v>0</v>
      </c>
      <c r="Y779" s="1">
        <f>MIN($H779)</f>
        <v>0</v>
      </c>
      <c r="Z779" s="1">
        <f>MIN($I779)</f>
        <v>0</v>
      </c>
      <c r="AA779" s="1">
        <f>MIN($J779)</f>
        <v>0</v>
      </c>
      <c r="AB779" s="1">
        <f>MIN($K779)</f>
        <v>0</v>
      </c>
      <c r="AC779" s="1">
        <f>MIN($M779)</f>
        <v>0</v>
      </c>
      <c r="AD779" s="1">
        <f>MIN($N779)</f>
        <v>0</v>
      </c>
      <c r="AE779" s="1">
        <f>MIN($P779)</f>
        <v>0</v>
      </c>
      <c r="AF779" s="1">
        <f>MIN($Q779)</f>
        <v>0</v>
      </c>
      <c r="AG779" s="1">
        <f>MIN($R779)</f>
        <v>0</v>
      </c>
      <c r="AH779" s="1">
        <f>MEDIAN($B779)</f>
        <v>0</v>
      </c>
      <c r="AI779" s="1">
        <f>MEDIAN($C779)</f>
        <v>0</v>
      </c>
      <c r="AJ779" s="1">
        <f>MEDIAN($D779)</f>
        <v>0</v>
      </c>
      <c r="AK779" s="1">
        <f>MEDIAN($E779)</f>
        <v>0</v>
      </c>
      <c r="AL779" s="1">
        <f>MEDIAN($F779)</f>
        <v>0</v>
      </c>
      <c r="AM779" s="1">
        <f>MEDIAN($G779)</f>
        <v>0</v>
      </c>
      <c r="AN779" s="1">
        <f>MEDIAN($H779)</f>
        <v>0</v>
      </c>
      <c r="AO779" s="1">
        <f>MEDIAN($I779)</f>
        <v>0</v>
      </c>
      <c r="AP779" s="1">
        <f>MEDIAN($J779)</f>
        <v>0</v>
      </c>
      <c r="AQ779" s="1">
        <f>MEDIAN($K779)</f>
        <v>0</v>
      </c>
      <c r="AR779" s="1">
        <f>MEDIAN($M779)</f>
        <v>0</v>
      </c>
      <c r="AS779" s="1">
        <f>MEDIAN($N779)</f>
        <v>0</v>
      </c>
      <c r="AT779" s="1">
        <f>MEDIAN($P779)</f>
        <v>0</v>
      </c>
      <c r="AU779" s="1">
        <f>MEDIAN($Q779)</f>
        <v>0</v>
      </c>
      <c r="AV779" s="1">
        <f>MEDIAN($R779)</f>
        <v>0</v>
      </c>
      <c r="AW779" s="1">
        <f>MAX($B779)</f>
        <v>0</v>
      </c>
      <c r="AX779" s="1">
        <f>MAX($C779)</f>
        <v>0</v>
      </c>
      <c r="AY779" s="1">
        <f>MAX($D779)</f>
        <v>0</v>
      </c>
      <c r="AZ779" s="1">
        <f>MAX($E779)</f>
        <v>0</v>
      </c>
      <c r="BA779" s="1">
        <f>MAX($F779)</f>
        <v>0</v>
      </c>
      <c r="BB779" s="1">
        <f>MAX($G779)</f>
        <v>0</v>
      </c>
      <c r="BC779" s="1">
        <f>MAX($H779)</f>
        <v>0</v>
      </c>
      <c r="BD779" s="1">
        <f>MAX($I779)</f>
        <v>0</v>
      </c>
      <c r="BE779" s="1">
        <f>MAX($J779)</f>
        <v>0</v>
      </c>
      <c r="BF779" s="1">
        <f>MAX($K779)</f>
        <v>0</v>
      </c>
      <c r="BG779" s="1">
        <f>MAX($M779)</f>
        <v>0</v>
      </c>
      <c r="BH779" s="1">
        <f>MAX($N779)</f>
        <v>0</v>
      </c>
      <c r="BI779" s="1">
        <f>MAX($P779)</f>
        <v>0</v>
      </c>
      <c r="BJ779" s="1">
        <f>MAX($Q779)</f>
        <v>0</v>
      </c>
      <c r="BK779" s="1">
        <f>MAX($R779)</f>
        <v>0</v>
      </c>
    </row>
    <row r="780" spans="1:63">
      <c r="A780" s="1" t="s">
        <v>294</v>
      </c>
      <c r="B780" s="1">
        <v>0</v>
      </c>
      <c r="C780" s="1">
        <v>0</v>
      </c>
      <c r="D780" s="1">
        <v>0</v>
      </c>
      <c r="E780" s="1">
        <v>0</v>
      </c>
      <c r="F780" s="1">
        <v>0</v>
      </c>
      <c r="G780" s="1">
        <v>0</v>
      </c>
      <c r="H780" s="1">
        <v>0</v>
      </c>
      <c r="I780" s="1">
        <v>0.023</v>
      </c>
      <c r="J780" s="1">
        <v>3000</v>
      </c>
      <c r="K780" s="1">
        <v>0</v>
      </c>
      <c r="L780" s="1" t="s">
        <v>503</v>
      </c>
      <c r="M780" s="1">
        <v>0</v>
      </c>
      <c r="N780" s="1">
        <v>0</v>
      </c>
      <c r="O780" s="1" t="s">
        <v>507</v>
      </c>
      <c r="P780" s="1">
        <v>1500</v>
      </c>
      <c r="Q780" s="1">
        <v>1</v>
      </c>
      <c r="R780" s="1">
        <v>0</v>
      </c>
      <c r="S780" s="1">
        <f>MIN($B780)</f>
        <v>0</v>
      </c>
      <c r="T780" s="1">
        <f>MIN($C780)</f>
        <v>0</v>
      </c>
      <c r="U780" s="1">
        <f>MIN($D780)</f>
        <v>0</v>
      </c>
      <c r="V780" s="1">
        <f>MIN($E780)</f>
        <v>0</v>
      </c>
      <c r="W780" s="1">
        <f>MIN($F780)</f>
        <v>0</v>
      </c>
      <c r="X780" s="1">
        <f>MIN($G780)</f>
        <v>0</v>
      </c>
      <c r="Y780" s="1">
        <f>MIN($H780)</f>
        <v>0</v>
      </c>
      <c r="Z780" s="1">
        <f>MIN($I780)</f>
        <v>0</v>
      </c>
      <c r="AA780" s="1">
        <f>MIN($J780)</f>
        <v>0</v>
      </c>
      <c r="AB780" s="1">
        <f>MIN($K780)</f>
        <v>0</v>
      </c>
      <c r="AC780" s="1">
        <f>MIN($M780)</f>
        <v>0</v>
      </c>
      <c r="AD780" s="1">
        <f>MIN($N780)</f>
        <v>0</v>
      </c>
      <c r="AE780" s="1">
        <f>MIN($P780)</f>
        <v>0</v>
      </c>
      <c r="AF780" s="1">
        <f>MIN($Q780)</f>
        <v>0</v>
      </c>
      <c r="AG780" s="1">
        <f>MIN($R780)</f>
        <v>0</v>
      </c>
      <c r="AH780" s="1">
        <f>MEDIAN($B780)</f>
        <v>0</v>
      </c>
      <c r="AI780" s="1">
        <f>MEDIAN($C780)</f>
        <v>0</v>
      </c>
      <c r="AJ780" s="1">
        <f>MEDIAN($D780)</f>
        <v>0</v>
      </c>
      <c r="AK780" s="1">
        <f>MEDIAN($E780)</f>
        <v>0</v>
      </c>
      <c r="AL780" s="1">
        <f>MEDIAN($F780)</f>
        <v>0</v>
      </c>
      <c r="AM780" s="1">
        <f>MEDIAN($G780)</f>
        <v>0</v>
      </c>
      <c r="AN780" s="1">
        <f>MEDIAN($H780)</f>
        <v>0</v>
      </c>
      <c r="AO780" s="1">
        <f>MEDIAN($I780)</f>
        <v>0</v>
      </c>
      <c r="AP780" s="1">
        <f>MEDIAN($J780)</f>
        <v>0</v>
      </c>
      <c r="AQ780" s="1">
        <f>MEDIAN($K780)</f>
        <v>0</v>
      </c>
      <c r="AR780" s="1">
        <f>MEDIAN($M780)</f>
        <v>0</v>
      </c>
      <c r="AS780" s="1">
        <f>MEDIAN($N780)</f>
        <v>0</v>
      </c>
      <c r="AT780" s="1">
        <f>MEDIAN($P780)</f>
        <v>0</v>
      </c>
      <c r="AU780" s="1">
        <f>MEDIAN($Q780)</f>
        <v>0</v>
      </c>
      <c r="AV780" s="1">
        <f>MEDIAN($R780)</f>
        <v>0</v>
      </c>
      <c r="AW780" s="1">
        <f>MAX($B780)</f>
        <v>0</v>
      </c>
      <c r="AX780" s="1">
        <f>MAX($C780)</f>
        <v>0</v>
      </c>
      <c r="AY780" s="1">
        <f>MAX($D780)</f>
        <v>0</v>
      </c>
      <c r="AZ780" s="1">
        <f>MAX($E780)</f>
        <v>0</v>
      </c>
      <c r="BA780" s="1">
        <f>MAX($F780)</f>
        <v>0</v>
      </c>
      <c r="BB780" s="1">
        <f>MAX($G780)</f>
        <v>0</v>
      </c>
      <c r="BC780" s="1">
        <f>MAX($H780)</f>
        <v>0</v>
      </c>
      <c r="BD780" s="1">
        <f>MAX($I780)</f>
        <v>0</v>
      </c>
      <c r="BE780" s="1">
        <f>MAX($J780)</f>
        <v>0</v>
      </c>
      <c r="BF780" s="1">
        <f>MAX($K780)</f>
        <v>0</v>
      </c>
      <c r="BG780" s="1">
        <f>MAX($M780)</f>
        <v>0</v>
      </c>
      <c r="BH780" s="1">
        <f>MAX($N780)</f>
        <v>0</v>
      </c>
      <c r="BI780" s="1">
        <f>MAX($P780)</f>
        <v>0</v>
      </c>
      <c r="BJ780" s="1">
        <f>MAX($Q780)</f>
        <v>0</v>
      </c>
      <c r="BK780" s="1">
        <f>MAX($R780)</f>
        <v>0</v>
      </c>
    </row>
    <row r="781" spans="1:63">
      <c r="A781" s="1" t="s">
        <v>295</v>
      </c>
      <c r="B781" s="1">
        <v>0</v>
      </c>
      <c r="C781" s="1">
        <v>0</v>
      </c>
      <c r="D781" s="1">
        <v>0</v>
      </c>
      <c r="E781" s="1">
        <v>0</v>
      </c>
      <c r="F781" s="1">
        <v>0</v>
      </c>
      <c r="G781" s="1">
        <v>0</v>
      </c>
      <c r="H781" s="1">
        <v>0</v>
      </c>
      <c r="I781" s="1">
        <v>0.02</v>
      </c>
      <c r="J781" s="1">
        <v>3000</v>
      </c>
      <c r="K781" s="1">
        <v>0</v>
      </c>
      <c r="L781" s="1" t="s">
        <v>503</v>
      </c>
      <c r="M781" s="1">
        <v>0</v>
      </c>
      <c r="N781" s="1">
        <v>0</v>
      </c>
      <c r="O781" s="1" t="s">
        <v>507</v>
      </c>
      <c r="P781" s="1">
        <v>1500</v>
      </c>
      <c r="Q781" s="1">
        <v>1</v>
      </c>
      <c r="R781" s="1">
        <v>0</v>
      </c>
      <c r="S781" s="1">
        <f>MIN($B781)</f>
        <v>0</v>
      </c>
      <c r="T781" s="1">
        <f>MIN($C781)</f>
        <v>0</v>
      </c>
      <c r="U781" s="1">
        <f>MIN($D781)</f>
        <v>0</v>
      </c>
      <c r="V781" s="1">
        <f>MIN($E781)</f>
        <v>0</v>
      </c>
      <c r="W781" s="1">
        <f>MIN($F781)</f>
        <v>0</v>
      </c>
      <c r="X781" s="1">
        <f>MIN($G781)</f>
        <v>0</v>
      </c>
      <c r="Y781" s="1">
        <f>MIN($H781)</f>
        <v>0</v>
      </c>
      <c r="Z781" s="1">
        <f>MIN($I781)</f>
        <v>0</v>
      </c>
      <c r="AA781" s="1">
        <f>MIN($J781)</f>
        <v>0</v>
      </c>
      <c r="AB781" s="1">
        <f>MIN($K781)</f>
        <v>0</v>
      </c>
      <c r="AC781" s="1">
        <f>MIN($M781)</f>
        <v>0</v>
      </c>
      <c r="AD781" s="1">
        <f>MIN($N781)</f>
        <v>0</v>
      </c>
      <c r="AE781" s="1">
        <f>MIN($P781)</f>
        <v>0</v>
      </c>
      <c r="AF781" s="1">
        <f>MIN($Q781)</f>
        <v>0</v>
      </c>
      <c r="AG781" s="1">
        <f>MIN($R781)</f>
        <v>0</v>
      </c>
      <c r="AH781" s="1">
        <f>MEDIAN($B781)</f>
        <v>0</v>
      </c>
      <c r="AI781" s="1">
        <f>MEDIAN($C781)</f>
        <v>0</v>
      </c>
      <c r="AJ781" s="1">
        <f>MEDIAN($D781)</f>
        <v>0</v>
      </c>
      <c r="AK781" s="1">
        <f>MEDIAN($E781)</f>
        <v>0</v>
      </c>
      <c r="AL781" s="1">
        <f>MEDIAN($F781)</f>
        <v>0</v>
      </c>
      <c r="AM781" s="1">
        <f>MEDIAN($G781)</f>
        <v>0</v>
      </c>
      <c r="AN781" s="1">
        <f>MEDIAN($H781)</f>
        <v>0</v>
      </c>
      <c r="AO781" s="1">
        <f>MEDIAN($I781)</f>
        <v>0</v>
      </c>
      <c r="AP781" s="1">
        <f>MEDIAN($J781)</f>
        <v>0</v>
      </c>
      <c r="AQ781" s="1">
        <f>MEDIAN($K781)</f>
        <v>0</v>
      </c>
      <c r="AR781" s="1">
        <f>MEDIAN($M781)</f>
        <v>0</v>
      </c>
      <c r="AS781" s="1">
        <f>MEDIAN($N781)</f>
        <v>0</v>
      </c>
      <c r="AT781" s="1">
        <f>MEDIAN($P781)</f>
        <v>0</v>
      </c>
      <c r="AU781" s="1">
        <f>MEDIAN($Q781)</f>
        <v>0</v>
      </c>
      <c r="AV781" s="1">
        <f>MEDIAN($R781)</f>
        <v>0</v>
      </c>
      <c r="AW781" s="1">
        <f>MAX($B781)</f>
        <v>0</v>
      </c>
      <c r="AX781" s="1">
        <f>MAX($C781)</f>
        <v>0</v>
      </c>
      <c r="AY781" s="1">
        <f>MAX($D781)</f>
        <v>0</v>
      </c>
      <c r="AZ781" s="1">
        <f>MAX($E781)</f>
        <v>0</v>
      </c>
      <c r="BA781" s="1">
        <f>MAX($F781)</f>
        <v>0</v>
      </c>
      <c r="BB781" s="1">
        <f>MAX($G781)</f>
        <v>0</v>
      </c>
      <c r="BC781" s="1">
        <f>MAX($H781)</f>
        <v>0</v>
      </c>
      <c r="BD781" s="1">
        <f>MAX($I781)</f>
        <v>0</v>
      </c>
      <c r="BE781" s="1">
        <f>MAX($J781)</f>
        <v>0</v>
      </c>
      <c r="BF781" s="1">
        <f>MAX($K781)</f>
        <v>0</v>
      </c>
      <c r="BG781" s="1">
        <f>MAX($M781)</f>
        <v>0</v>
      </c>
      <c r="BH781" s="1">
        <f>MAX($N781)</f>
        <v>0</v>
      </c>
      <c r="BI781" s="1">
        <f>MAX($P781)</f>
        <v>0</v>
      </c>
      <c r="BJ781" s="1">
        <f>MAX($Q781)</f>
        <v>0</v>
      </c>
      <c r="BK781" s="1">
        <f>MAX($R781)</f>
        <v>0</v>
      </c>
    </row>
    <row r="782" spans="1:63">
      <c r="A782" s="1" t="s">
        <v>296</v>
      </c>
      <c r="B782" s="1">
        <v>0</v>
      </c>
      <c r="C782" s="1">
        <v>0</v>
      </c>
      <c r="D782" s="1">
        <v>0</v>
      </c>
      <c r="E782" s="1">
        <v>0</v>
      </c>
      <c r="F782" s="1">
        <v>0</v>
      </c>
      <c r="G782" s="1">
        <v>0</v>
      </c>
      <c r="H782" s="1">
        <v>0</v>
      </c>
      <c r="I782" s="1">
        <v>0.02</v>
      </c>
      <c r="J782" s="1">
        <v>3000</v>
      </c>
      <c r="K782" s="1">
        <v>0</v>
      </c>
      <c r="L782" s="1" t="s">
        <v>503</v>
      </c>
      <c r="M782" s="1">
        <v>0</v>
      </c>
      <c r="N782" s="1">
        <v>0</v>
      </c>
      <c r="O782" s="1" t="s">
        <v>507</v>
      </c>
      <c r="P782" s="1">
        <v>1500</v>
      </c>
      <c r="Q782" s="1">
        <v>1</v>
      </c>
      <c r="R782" s="1">
        <v>0</v>
      </c>
      <c r="S782" s="1">
        <f>MIN($B782)</f>
        <v>0</v>
      </c>
      <c r="T782" s="1">
        <f>MIN($C782)</f>
        <v>0</v>
      </c>
      <c r="U782" s="1">
        <f>MIN($D782)</f>
        <v>0</v>
      </c>
      <c r="V782" s="1">
        <f>MIN($E782)</f>
        <v>0</v>
      </c>
      <c r="W782" s="1">
        <f>MIN($F782)</f>
        <v>0</v>
      </c>
      <c r="X782" s="1">
        <f>MIN($G782)</f>
        <v>0</v>
      </c>
      <c r="Y782" s="1">
        <f>MIN($H782)</f>
        <v>0</v>
      </c>
      <c r="Z782" s="1">
        <f>MIN($I782)</f>
        <v>0</v>
      </c>
      <c r="AA782" s="1">
        <f>MIN($J782)</f>
        <v>0</v>
      </c>
      <c r="AB782" s="1">
        <f>MIN($K782)</f>
        <v>0</v>
      </c>
      <c r="AC782" s="1">
        <f>MIN($M782)</f>
        <v>0</v>
      </c>
      <c r="AD782" s="1">
        <f>MIN($N782)</f>
        <v>0</v>
      </c>
      <c r="AE782" s="1">
        <f>MIN($P782)</f>
        <v>0</v>
      </c>
      <c r="AF782" s="1">
        <f>MIN($Q782)</f>
        <v>0</v>
      </c>
      <c r="AG782" s="1">
        <f>MIN($R782)</f>
        <v>0</v>
      </c>
      <c r="AH782" s="1">
        <f>MEDIAN($B782)</f>
        <v>0</v>
      </c>
      <c r="AI782" s="1">
        <f>MEDIAN($C782)</f>
        <v>0</v>
      </c>
      <c r="AJ782" s="1">
        <f>MEDIAN($D782)</f>
        <v>0</v>
      </c>
      <c r="AK782" s="1">
        <f>MEDIAN($E782)</f>
        <v>0</v>
      </c>
      <c r="AL782" s="1">
        <f>MEDIAN($F782)</f>
        <v>0</v>
      </c>
      <c r="AM782" s="1">
        <f>MEDIAN($G782)</f>
        <v>0</v>
      </c>
      <c r="AN782" s="1">
        <f>MEDIAN($H782)</f>
        <v>0</v>
      </c>
      <c r="AO782" s="1">
        <f>MEDIAN($I782)</f>
        <v>0</v>
      </c>
      <c r="AP782" s="1">
        <f>MEDIAN($J782)</f>
        <v>0</v>
      </c>
      <c r="AQ782" s="1">
        <f>MEDIAN($K782)</f>
        <v>0</v>
      </c>
      <c r="AR782" s="1">
        <f>MEDIAN($M782)</f>
        <v>0</v>
      </c>
      <c r="AS782" s="1">
        <f>MEDIAN($N782)</f>
        <v>0</v>
      </c>
      <c r="AT782" s="1">
        <f>MEDIAN($P782)</f>
        <v>0</v>
      </c>
      <c r="AU782" s="1">
        <f>MEDIAN($Q782)</f>
        <v>0</v>
      </c>
      <c r="AV782" s="1">
        <f>MEDIAN($R782)</f>
        <v>0</v>
      </c>
      <c r="AW782" s="1">
        <f>MAX($B782)</f>
        <v>0</v>
      </c>
      <c r="AX782" s="1">
        <f>MAX($C782)</f>
        <v>0</v>
      </c>
      <c r="AY782" s="1">
        <f>MAX($D782)</f>
        <v>0</v>
      </c>
      <c r="AZ782" s="1">
        <f>MAX($E782)</f>
        <v>0</v>
      </c>
      <c r="BA782" s="1">
        <f>MAX($F782)</f>
        <v>0</v>
      </c>
      <c r="BB782" s="1">
        <f>MAX($G782)</f>
        <v>0</v>
      </c>
      <c r="BC782" s="1">
        <f>MAX($H782)</f>
        <v>0</v>
      </c>
      <c r="BD782" s="1">
        <f>MAX($I782)</f>
        <v>0</v>
      </c>
      <c r="BE782" s="1">
        <f>MAX($J782)</f>
        <v>0</v>
      </c>
      <c r="BF782" s="1">
        <f>MAX($K782)</f>
        <v>0</v>
      </c>
      <c r="BG782" s="1">
        <f>MAX($M782)</f>
        <v>0</v>
      </c>
      <c r="BH782" s="1">
        <f>MAX($N782)</f>
        <v>0</v>
      </c>
      <c r="BI782" s="1">
        <f>MAX($P782)</f>
        <v>0</v>
      </c>
      <c r="BJ782" s="1">
        <f>MAX($Q782)</f>
        <v>0</v>
      </c>
      <c r="BK782" s="1">
        <f>MAX($R782)</f>
        <v>0</v>
      </c>
    </row>
    <row r="783" spans="1:63">
      <c r="A783" s="1" t="s">
        <v>297</v>
      </c>
      <c r="B783" s="1">
        <v>0</v>
      </c>
      <c r="C783" s="1">
        <v>0</v>
      </c>
      <c r="D783" s="1">
        <v>0</v>
      </c>
      <c r="E783" s="1">
        <v>0</v>
      </c>
      <c r="F783" s="1">
        <v>0</v>
      </c>
      <c r="G783" s="1">
        <v>0</v>
      </c>
      <c r="H783" s="1">
        <v>0</v>
      </c>
      <c r="I783" s="1">
        <v>0.02</v>
      </c>
      <c r="J783" s="1">
        <v>3000</v>
      </c>
      <c r="K783" s="1">
        <v>0</v>
      </c>
      <c r="L783" s="1" t="s">
        <v>503</v>
      </c>
      <c r="M783" s="1">
        <v>0</v>
      </c>
      <c r="N783" s="1">
        <v>0</v>
      </c>
      <c r="O783" s="1" t="s">
        <v>507</v>
      </c>
      <c r="P783" s="1">
        <v>1500</v>
      </c>
      <c r="Q783" s="1">
        <v>1</v>
      </c>
      <c r="R783" s="1">
        <v>0</v>
      </c>
      <c r="S783" s="1">
        <f>MIN($B783)</f>
        <v>0</v>
      </c>
      <c r="T783" s="1">
        <f>MIN($C783)</f>
        <v>0</v>
      </c>
      <c r="U783" s="1">
        <f>MIN($D783)</f>
        <v>0</v>
      </c>
      <c r="V783" s="1">
        <f>MIN($E783)</f>
        <v>0</v>
      </c>
      <c r="W783" s="1">
        <f>MIN($F783)</f>
        <v>0</v>
      </c>
      <c r="X783" s="1">
        <f>MIN($G783)</f>
        <v>0</v>
      </c>
      <c r="Y783" s="1">
        <f>MIN($H783)</f>
        <v>0</v>
      </c>
      <c r="Z783" s="1">
        <f>MIN($I783)</f>
        <v>0</v>
      </c>
      <c r="AA783" s="1">
        <f>MIN($J783)</f>
        <v>0</v>
      </c>
      <c r="AB783" s="1">
        <f>MIN($K783)</f>
        <v>0</v>
      </c>
      <c r="AC783" s="1">
        <f>MIN($M783)</f>
        <v>0</v>
      </c>
      <c r="AD783" s="1">
        <f>MIN($N783)</f>
        <v>0</v>
      </c>
      <c r="AE783" s="1">
        <f>MIN($P783)</f>
        <v>0</v>
      </c>
      <c r="AF783" s="1">
        <f>MIN($Q783)</f>
        <v>0</v>
      </c>
      <c r="AG783" s="1">
        <f>MIN($R783)</f>
        <v>0</v>
      </c>
      <c r="AH783" s="1">
        <f>MEDIAN($B783)</f>
        <v>0</v>
      </c>
      <c r="AI783" s="1">
        <f>MEDIAN($C783)</f>
        <v>0</v>
      </c>
      <c r="AJ783" s="1">
        <f>MEDIAN($D783)</f>
        <v>0</v>
      </c>
      <c r="AK783" s="1">
        <f>MEDIAN($E783)</f>
        <v>0</v>
      </c>
      <c r="AL783" s="1">
        <f>MEDIAN($F783)</f>
        <v>0</v>
      </c>
      <c r="AM783" s="1">
        <f>MEDIAN($G783)</f>
        <v>0</v>
      </c>
      <c r="AN783" s="1">
        <f>MEDIAN($H783)</f>
        <v>0</v>
      </c>
      <c r="AO783" s="1">
        <f>MEDIAN($I783)</f>
        <v>0</v>
      </c>
      <c r="AP783" s="1">
        <f>MEDIAN($J783)</f>
        <v>0</v>
      </c>
      <c r="AQ783" s="1">
        <f>MEDIAN($K783)</f>
        <v>0</v>
      </c>
      <c r="AR783" s="1">
        <f>MEDIAN($M783)</f>
        <v>0</v>
      </c>
      <c r="AS783" s="1">
        <f>MEDIAN($N783)</f>
        <v>0</v>
      </c>
      <c r="AT783" s="1">
        <f>MEDIAN($P783)</f>
        <v>0</v>
      </c>
      <c r="AU783" s="1">
        <f>MEDIAN($Q783)</f>
        <v>0</v>
      </c>
      <c r="AV783" s="1">
        <f>MEDIAN($R783)</f>
        <v>0</v>
      </c>
      <c r="AW783" s="1">
        <f>MAX($B783)</f>
        <v>0</v>
      </c>
      <c r="AX783" s="1">
        <f>MAX($C783)</f>
        <v>0</v>
      </c>
      <c r="AY783" s="1">
        <f>MAX($D783)</f>
        <v>0</v>
      </c>
      <c r="AZ783" s="1">
        <f>MAX($E783)</f>
        <v>0</v>
      </c>
      <c r="BA783" s="1">
        <f>MAX($F783)</f>
        <v>0</v>
      </c>
      <c r="BB783" s="1">
        <f>MAX($G783)</f>
        <v>0</v>
      </c>
      <c r="BC783" s="1">
        <f>MAX($H783)</f>
        <v>0</v>
      </c>
      <c r="BD783" s="1">
        <f>MAX($I783)</f>
        <v>0</v>
      </c>
      <c r="BE783" s="1">
        <f>MAX($J783)</f>
        <v>0</v>
      </c>
      <c r="BF783" s="1">
        <f>MAX($K783)</f>
        <v>0</v>
      </c>
      <c r="BG783" s="1">
        <f>MAX($M783)</f>
        <v>0</v>
      </c>
      <c r="BH783" s="1">
        <f>MAX($N783)</f>
        <v>0</v>
      </c>
      <c r="BI783" s="1">
        <f>MAX($P783)</f>
        <v>0</v>
      </c>
      <c r="BJ783" s="1">
        <f>MAX($Q783)</f>
        <v>0</v>
      </c>
      <c r="BK783" s="1">
        <f>MAX($R783)</f>
        <v>0</v>
      </c>
    </row>
    <row r="784" spans="1:63">
      <c r="A784" s="1" t="s">
        <v>298</v>
      </c>
      <c r="B784" s="1">
        <v>0</v>
      </c>
      <c r="C784" s="1">
        <v>0</v>
      </c>
      <c r="D784" s="1">
        <v>0</v>
      </c>
      <c r="E784" s="1">
        <v>0</v>
      </c>
      <c r="F784" s="1">
        <v>0</v>
      </c>
      <c r="G784" s="1">
        <v>0</v>
      </c>
      <c r="H784" s="1">
        <v>0</v>
      </c>
      <c r="I784" s="1">
        <v>0.02</v>
      </c>
      <c r="J784" s="1">
        <v>3000</v>
      </c>
      <c r="K784" s="1">
        <v>0</v>
      </c>
      <c r="L784" s="1" t="s">
        <v>503</v>
      </c>
      <c r="M784" s="1">
        <v>0</v>
      </c>
      <c r="N784" s="1">
        <v>0</v>
      </c>
      <c r="O784" s="1" t="s">
        <v>507</v>
      </c>
      <c r="P784" s="1">
        <v>1500</v>
      </c>
      <c r="Q784" s="1">
        <v>1</v>
      </c>
      <c r="R784" s="1">
        <v>0</v>
      </c>
      <c r="S784" s="1">
        <f>MIN($B784)</f>
        <v>0</v>
      </c>
      <c r="T784" s="1">
        <f>MIN($C784)</f>
        <v>0</v>
      </c>
      <c r="U784" s="1">
        <f>MIN($D784)</f>
        <v>0</v>
      </c>
      <c r="V784" s="1">
        <f>MIN($E784)</f>
        <v>0</v>
      </c>
      <c r="W784" s="1">
        <f>MIN($F784)</f>
        <v>0</v>
      </c>
      <c r="X784" s="1">
        <f>MIN($G784)</f>
        <v>0</v>
      </c>
      <c r="Y784" s="1">
        <f>MIN($H784)</f>
        <v>0</v>
      </c>
      <c r="Z784" s="1">
        <f>MIN($I784)</f>
        <v>0</v>
      </c>
      <c r="AA784" s="1">
        <f>MIN($J784)</f>
        <v>0</v>
      </c>
      <c r="AB784" s="1">
        <f>MIN($K784)</f>
        <v>0</v>
      </c>
      <c r="AC784" s="1">
        <f>MIN($M784)</f>
        <v>0</v>
      </c>
      <c r="AD784" s="1">
        <f>MIN($N784)</f>
        <v>0</v>
      </c>
      <c r="AE784" s="1">
        <f>MIN($P784)</f>
        <v>0</v>
      </c>
      <c r="AF784" s="1">
        <f>MIN($Q784)</f>
        <v>0</v>
      </c>
      <c r="AG784" s="1">
        <f>MIN($R784)</f>
        <v>0</v>
      </c>
      <c r="AH784" s="1">
        <f>MEDIAN($B784)</f>
        <v>0</v>
      </c>
      <c r="AI784" s="1">
        <f>MEDIAN($C784)</f>
        <v>0</v>
      </c>
      <c r="AJ784" s="1">
        <f>MEDIAN($D784)</f>
        <v>0</v>
      </c>
      <c r="AK784" s="1">
        <f>MEDIAN($E784)</f>
        <v>0</v>
      </c>
      <c r="AL784" s="1">
        <f>MEDIAN($F784)</f>
        <v>0</v>
      </c>
      <c r="AM784" s="1">
        <f>MEDIAN($G784)</f>
        <v>0</v>
      </c>
      <c r="AN784" s="1">
        <f>MEDIAN($H784)</f>
        <v>0</v>
      </c>
      <c r="AO784" s="1">
        <f>MEDIAN($I784)</f>
        <v>0</v>
      </c>
      <c r="AP784" s="1">
        <f>MEDIAN($J784)</f>
        <v>0</v>
      </c>
      <c r="AQ784" s="1">
        <f>MEDIAN($K784)</f>
        <v>0</v>
      </c>
      <c r="AR784" s="1">
        <f>MEDIAN($M784)</f>
        <v>0</v>
      </c>
      <c r="AS784" s="1">
        <f>MEDIAN($N784)</f>
        <v>0</v>
      </c>
      <c r="AT784" s="1">
        <f>MEDIAN($P784)</f>
        <v>0</v>
      </c>
      <c r="AU784" s="1">
        <f>MEDIAN($Q784)</f>
        <v>0</v>
      </c>
      <c r="AV784" s="1">
        <f>MEDIAN($R784)</f>
        <v>0</v>
      </c>
      <c r="AW784" s="1">
        <f>MAX($B784)</f>
        <v>0</v>
      </c>
      <c r="AX784" s="1">
        <f>MAX($C784)</f>
        <v>0</v>
      </c>
      <c r="AY784" s="1">
        <f>MAX($D784)</f>
        <v>0</v>
      </c>
      <c r="AZ784" s="1">
        <f>MAX($E784)</f>
        <v>0</v>
      </c>
      <c r="BA784" s="1">
        <f>MAX($F784)</f>
        <v>0</v>
      </c>
      <c r="BB784" s="1">
        <f>MAX($G784)</f>
        <v>0</v>
      </c>
      <c r="BC784" s="1">
        <f>MAX($H784)</f>
        <v>0</v>
      </c>
      <c r="BD784" s="1">
        <f>MAX($I784)</f>
        <v>0</v>
      </c>
      <c r="BE784" s="1">
        <f>MAX($J784)</f>
        <v>0</v>
      </c>
      <c r="BF784" s="1">
        <f>MAX($K784)</f>
        <v>0</v>
      </c>
      <c r="BG784" s="1">
        <f>MAX($M784)</f>
        <v>0</v>
      </c>
      <c r="BH784" s="1">
        <f>MAX($N784)</f>
        <v>0</v>
      </c>
      <c r="BI784" s="1">
        <f>MAX($P784)</f>
        <v>0</v>
      </c>
      <c r="BJ784" s="1">
        <f>MAX($Q784)</f>
        <v>0</v>
      </c>
      <c r="BK784" s="1">
        <f>MAX($R784)</f>
        <v>0</v>
      </c>
    </row>
    <row r="785" spans="1:63">
      <c r="A785" s="1" t="s">
        <v>299</v>
      </c>
      <c r="B785" s="1">
        <v>0</v>
      </c>
      <c r="C785" s="1">
        <v>0</v>
      </c>
      <c r="D785" s="1">
        <v>0</v>
      </c>
      <c r="E785" s="1">
        <v>0</v>
      </c>
      <c r="F785" s="1">
        <v>0</v>
      </c>
      <c r="G785" s="1">
        <v>0</v>
      </c>
      <c r="H785" s="1">
        <v>0</v>
      </c>
      <c r="I785" s="1">
        <v>0.019</v>
      </c>
      <c r="J785" s="1">
        <v>3000</v>
      </c>
      <c r="K785" s="1">
        <v>0</v>
      </c>
      <c r="L785" s="1" t="s">
        <v>503</v>
      </c>
      <c r="M785" s="1">
        <v>0</v>
      </c>
      <c r="N785" s="1">
        <v>0</v>
      </c>
      <c r="O785" s="1" t="s">
        <v>507</v>
      </c>
      <c r="P785" s="1">
        <v>1500</v>
      </c>
      <c r="Q785" s="1">
        <v>1</v>
      </c>
      <c r="R785" s="1">
        <v>0</v>
      </c>
      <c r="S785" s="1">
        <f>MIN($B785)</f>
        <v>0</v>
      </c>
      <c r="T785" s="1">
        <f>MIN($C785)</f>
        <v>0</v>
      </c>
      <c r="U785" s="1">
        <f>MIN($D785)</f>
        <v>0</v>
      </c>
      <c r="V785" s="1">
        <f>MIN($E785)</f>
        <v>0</v>
      </c>
      <c r="W785" s="1">
        <f>MIN($F785)</f>
        <v>0</v>
      </c>
      <c r="X785" s="1">
        <f>MIN($G785)</f>
        <v>0</v>
      </c>
      <c r="Y785" s="1">
        <f>MIN($H785)</f>
        <v>0</v>
      </c>
      <c r="Z785" s="1">
        <f>MIN($I785)</f>
        <v>0</v>
      </c>
      <c r="AA785" s="1">
        <f>MIN($J785)</f>
        <v>0</v>
      </c>
      <c r="AB785" s="1">
        <f>MIN($K785)</f>
        <v>0</v>
      </c>
      <c r="AC785" s="1">
        <f>MIN($M785)</f>
        <v>0</v>
      </c>
      <c r="AD785" s="1">
        <f>MIN($N785)</f>
        <v>0</v>
      </c>
      <c r="AE785" s="1">
        <f>MIN($P785)</f>
        <v>0</v>
      </c>
      <c r="AF785" s="1">
        <f>MIN($Q785)</f>
        <v>0</v>
      </c>
      <c r="AG785" s="1">
        <f>MIN($R785)</f>
        <v>0</v>
      </c>
      <c r="AH785" s="1">
        <f>MEDIAN($B785)</f>
        <v>0</v>
      </c>
      <c r="AI785" s="1">
        <f>MEDIAN($C785)</f>
        <v>0</v>
      </c>
      <c r="AJ785" s="1">
        <f>MEDIAN($D785)</f>
        <v>0</v>
      </c>
      <c r="AK785" s="1">
        <f>MEDIAN($E785)</f>
        <v>0</v>
      </c>
      <c r="AL785" s="1">
        <f>MEDIAN($F785)</f>
        <v>0</v>
      </c>
      <c r="AM785" s="1">
        <f>MEDIAN($G785)</f>
        <v>0</v>
      </c>
      <c r="AN785" s="1">
        <f>MEDIAN($H785)</f>
        <v>0</v>
      </c>
      <c r="AO785" s="1">
        <f>MEDIAN($I785)</f>
        <v>0</v>
      </c>
      <c r="AP785" s="1">
        <f>MEDIAN($J785)</f>
        <v>0</v>
      </c>
      <c r="AQ785" s="1">
        <f>MEDIAN($K785)</f>
        <v>0</v>
      </c>
      <c r="AR785" s="1">
        <f>MEDIAN($M785)</f>
        <v>0</v>
      </c>
      <c r="AS785" s="1">
        <f>MEDIAN($N785)</f>
        <v>0</v>
      </c>
      <c r="AT785" s="1">
        <f>MEDIAN($P785)</f>
        <v>0</v>
      </c>
      <c r="AU785" s="1">
        <f>MEDIAN($Q785)</f>
        <v>0</v>
      </c>
      <c r="AV785" s="1">
        <f>MEDIAN($R785)</f>
        <v>0</v>
      </c>
      <c r="AW785" s="1">
        <f>MAX($B785)</f>
        <v>0</v>
      </c>
      <c r="AX785" s="1">
        <f>MAX($C785)</f>
        <v>0</v>
      </c>
      <c r="AY785" s="1">
        <f>MAX($D785)</f>
        <v>0</v>
      </c>
      <c r="AZ785" s="1">
        <f>MAX($E785)</f>
        <v>0</v>
      </c>
      <c r="BA785" s="1">
        <f>MAX($F785)</f>
        <v>0</v>
      </c>
      <c r="BB785" s="1">
        <f>MAX($G785)</f>
        <v>0</v>
      </c>
      <c r="BC785" s="1">
        <f>MAX($H785)</f>
        <v>0</v>
      </c>
      <c r="BD785" s="1">
        <f>MAX($I785)</f>
        <v>0</v>
      </c>
      <c r="BE785" s="1">
        <f>MAX($J785)</f>
        <v>0</v>
      </c>
      <c r="BF785" s="1">
        <f>MAX($K785)</f>
        <v>0</v>
      </c>
      <c r="BG785" s="1">
        <f>MAX($M785)</f>
        <v>0</v>
      </c>
      <c r="BH785" s="1">
        <f>MAX($N785)</f>
        <v>0</v>
      </c>
      <c r="BI785" s="1">
        <f>MAX($P785)</f>
        <v>0</v>
      </c>
      <c r="BJ785" s="1">
        <f>MAX($Q785)</f>
        <v>0</v>
      </c>
      <c r="BK785" s="1">
        <f>MAX($R785)</f>
        <v>0</v>
      </c>
    </row>
    <row r="786" spans="1:63">
      <c r="A786" s="1" t="s">
        <v>300</v>
      </c>
      <c r="B786" s="1">
        <v>0</v>
      </c>
      <c r="C786" s="1">
        <v>0</v>
      </c>
      <c r="D786" s="1">
        <v>0</v>
      </c>
      <c r="E786" s="1">
        <v>0</v>
      </c>
      <c r="F786" s="1">
        <v>0</v>
      </c>
      <c r="G786" s="1">
        <v>0</v>
      </c>
      <c r="H786" s="1">
        <v>0</v>
      </c>
      <c r="I786" s="1">
        <v>0.019</v>
      </c>
      <c r="J786" s="1">
        <v>3000</v>
      </c>
      <c r="K786" s="1">
        <v>0</v>
      </c>
      <c r="L786" s="1" t="s">
        <v>503</v>
      </c>
      <c r="M786" s="1">
        <v>0</v>
      </c>
      <c r="N786" s="1">
        <v>0</v>
      </c>
      <c r="O786" s="1" t="s">
        <v>507</v>
      </c>
      <c r="P786" s="1">
        <v>1500</v>
      </c>
      <c r="Q786" s="1">
        <v>1</v>
      </c>
      <c r="R786" s="1">
        <v>0</v>
      </c>
      <c r="S786" s="1">
        <f>MIN($B786)</f>
        <v>0</v>
      </c>
      <c r="T786" s="1">
        <f>MIN($C786)</f>
        <v>0</v>
      </c>
      <c r="U786" s="1">
        <f>MIN($D786)</f>
        <v>0</v>
      </c>
      <c r="V786" s="1">
        <f>MIN($E786)</f>
        <v>0</v>
      </c>
      <c r="W786" s="1">
        <f>MIN($F786)</f>
        <v>0</v>
      </c>
      <c r="X786" s="1">
        <f>MIN($G786)</f>
        <v>0</v>
      </c>
      <c r="Y786" s="1">
        <f>MIN($H786)</f>
        <v>0</v>
      </c>
      <c r="Z786" s="1">
        <f>MIN($I786)</f>
        <v>0</v>
      </c>
      <c r="AA786" s="1">
        <f>MIN($J786)</f>
        <v>0</v>
      </c>
      <c r="AB786" s="1">
        <f>MIN($K786)</f>
        <v>0</v>
      </c>
      <c r="AC786" s="1">
        <f>MIN($M786)</f>
        <v>0</v>
      </c>
      <c r="AD786" s="1">
        <f>MIN($N786)</f>
        <v>0</v>
      </c>
      <c r="AE786" s="1">
        <f>MIN($P786)</f>
        <v>0</v>
      </c>
      <c r="AF786" s="1">
        <f>MIN($Q786)</f>
        <v>0</v>
      </c>
      <c r="AG786" s="1">
        <f>MIN($R786)</f>
        <v>0</v>
      </c>
      <c r="AH786" s="1">
        <f>MEDIAN($B786)</f>
        <v>0</v>
      </c>
      <c r="AI786" s="1">
        <f>MEDIAN($C786)</f>
        <v>0</v>
      </c>
      <c r="AJ786" s="1">
        <f>MEDIAN($D786)</f>
        <v>0</v>
      </c>
      <c r="AK786" s="1">
        <f>MEDIAN($E786)</f>
        <v>0</v>
      </c>
      <c r="AL786" s="1">
        <f>MEDIAN($F786)</f>
        <v>0</v>
      </c>
      <c r="AM786" s="1">
        <f>MEDIAN($G786)</f>
        <v>0</v>
      </c>
      <c r="AN786" s="1">
        <f>MEDIAN($H786)</f>
        <v>0</v>
      </c>
      <c r="AO786" s="1">
        <f>MEDIAN($I786)</f>
        <v>0</v>
      </c>
      <c r="AP786" s="1">
        <f>MEDIAN($J786)</f>
        <v>0</v>
      </c>
      <c r="AQ786" s="1">
        <f>MEDIAN($K786)</f>
        <v>0</v>
      </c>
      <c r="AR786" s="1">
        <f>MEDIAN($M786)</f>
        <v>0</v>
      </c>
      <c r="AS786" s="1">
        <f>MEDIAN($N786)</f>
        <v>0</v>
      </c>
      <c r="AT786" s="1">
        <f>MEDIAN($P786)</f>
        <v>0</v>
      </c>
      <c r="AU786" s="1">
        <f>MEDIAN($Q786)</f>
        <v>0</v>
      </c>
      <c r="AV786" s="1">
        <f>MEDIAN($R786)</f>
        <v>0</v>
      </c>
      <c r="AW786" s="1">
        <f>MAX($B786)</f>
        <v>0</v>
      </c>
      <c r="AX786" s="1">
        <f>MAX($C786)</f>
        <v>0</v>
      </c>
      <c r="AY786" s="1">
        <f>MAX($D786)</f>
        <v>0</v>
      </c>
      <c r="AZ786" s="1">
        <f>MAX($E786)</f>
        <v>0</v>
      </c>
      <c r="BA786" s="1">
        <f>MAX($F786)</f>
        <v>0</v>
      </c>
      <c r="BB786" s="1">
        <f>MAX($G786)</f>
        <v>0</v>
      </c>
      <c r="BC786" s="1">
        <f>MAX($H786)</f>
        <v>0</v>
      </c>
      <c r="BD786" s="1">
        <f>MAX($I786)</f>
        <v>0</v>
      </c>
      <c r="BE786" s="1">
        <f>MAX($J786)</f>
        <v>0</v>
      </c>
      <c r="BF786" s="1">
        <f>MAX($K786)</f>
        <v>0</v>
      </c>
      <c r="BG786" s="1">
        <f>MAX($M786)</f>
        <v>0</v>
      </c>
      <c r="BH786" s="1">
        <f>MAX($N786)</f>
        <v>0</v>
      </c>
      <c r="BI786" s="1">
        <f>MAX($P786)</f>
        <v>0</v>
      </c>
      <c r="BJ786" s="1">
        <f>MAX($Q786)</f>
        <v>0</v>
      </c>
      <c r="BK786" s="1">
        <f>MAX($R786)</f>
        <v>0</v>
      </c>
    </row>
    <row r="787" spans="1:63">
      <c r="A787" s="1" t="s">
        <v>301</v>
      </c>
      <c r="B787" s="1">
        <v>0</v>
      </c>
      <c r="C787" s="1">
        <v>0</v>
      </c>
      <c r="D787" s="1">
        <v>0</v>
      </c>
      <c r="E787" s="1">
        <v>0</v>
      </c>
      <c r="F787" s="1">
        <v>0</v>
      </c>
      <c r="G787" s="1">
        <v>0</v>
      </c>
      <c r="H787" s="1">
        <v>0</v>
      </c>
      <c r="I787" s="1">
        <v>0.02</v>
      </c>
      <c r="J787" s="1">
        <v>3000</v>
      </c>
      <c r="K787" s="1">
        <v>0</v>
      </c>
      <c r="L787" s="1" t="s">
        <v>503</v>
      </c>
      <c r="M787" s="1">
        <v>0</v>
      </c>
      <c r="N787" s="1">
        <v>0</v>
      </c>
      <c r="O787" s="1" t="s">
        <v>507</v>
      </c>
      <c r="P787" s="1">
        <v>1500</v>
      </c>
      <c r="Q787" s="1">
        <v>1</v>
      </c>
      <c r="R787" s="1">
        <v>0</v>
      </c>
      <c r="S787" s="1">
        <f>MIN($B787)</f>
        <v>0</v>
      </c>
      <c r="T787" s="1">
        <f>MIN($C787)</f>
        <v>0</v>
      </c>
      <c r="U787" s="1">
        <f>MIN($D787)</f>
        <v>0</v>
      </c>
      <c r="V787" s="1">
        <f>MIN($E787)</f>
        <v>0</v>
      </c>
      <c r="W787" s="1">
        <f>MIN($F787)</f>
        <v>0</v>
      </c>
      <c r="X787" s="1">
        <f>MIN($G787)</f>
        <v>0</v>
      </c>
      <c r="Y787" s="1">
        <f>MIN($H787)</f>
        <v>0</v>
      </c>
      <c r="Z787" s="1">
        <f>MIN($I787)</f>
        <v>0</v>
      </c>
      <c r="AA787" s="1">
        <f>MIN($J787)</f>
        <v>0</v>
      </c>
      <c r="AB787" s="1">
        <f>MIN($K787)</f>
        <v>0</v>
      </c>
      <c r="AC787" s="1">
        <f>MIN($M787)</f>
        <v>0</v>
      </c>
      <c r="AD787" s="1">
        <f>MIN($N787)</f>
        <v>0</v>
      </c>
      <c r="AE787" s="1">
        <f>MIN($P787)</f>
        <v>0</v>
      </c>
      <c r="AF787" s="1">
        <f>MIN($Q787)</f>
        <v>0</v>
      </c>
      <c r="AG787" s="1">
        <f>MIN($R787)</f>
        <v>0</v>
      </c>
      <c r="AH787" s="1">
        <f>MEDIAN($B787)</f>
        <v>0</v>
      </c>
      <c r="AI787" s="1">
        <f>MEDIAN($C787)</f>
        <v>0</v>
      </c>
      <c r="AJ787" s="1">
        <f>MEDIAN($D787)</f>
        <v>0</v>
      </c>
      <c r="AK787" s="1">
        <f>MEDIAN($E787)</f>
        <v>0</v>
      </c>
      <c r="AL787" s="1">
        <f>MEDIAN($F787)</f>
        <v>0</v>
      </c>
      <c r="AM787" s="1">
        <f>MEDIAN($G787)</f>
        <v>0</v>
      </c>
      <c r="AN787" s="1">
        <f>MEDIAN($H787)</f>
        <v>0</v>
      </c>
      <c r="AO787" s="1">
        <f>MEDIAN($I787)</f>
        <v>0</v>
      </c>
      <c r="AP787" s="1">
        <f>MEDIAN($J787)</f>
        <v>0</v>
      </c>
      <c r="AQ787" s="1">
        <f>MEDIAN($K787)</f>
        <v>0</v>
      </c>
      <c r="AR787" s="1">
        <f>MEDIAN($M787)</f>
        <v>0</v>
      </c>
      <c r="AS787" s="1">
        <f>MEDIAN($N787)</f>
        <v>0</v>
      </c>
      <c r="AT787" s="1">
        <f>MEDIAN($P787)</f>
        <v>0</v>
      </c>
      <c r="AU787" s="1">
        <f>MEDIAN($Q787)</f>
        <v>0</v>
      </c>
      <c r="AV787" s="1">
        <f>MEDIAN($R787)</f>
        <v>0</v>
      </c>
      <c r="AW787" s="1">
        <f>MAX($B787)</f>
        <v>0</v>
      </c>
      <c r="AX787" s="1">
        <f>MAX($C787)</f>
        <v>0</v>
      </c>
      <c r="AY787" s="1">
        <f>MAX($D787)</f>
        <v>0</v>
      </c>
      <c r="AZ787" s="1">
        <f>MAX($E787)</f>
        <v>0</v>
      </c>
      <c r="BA787" s="1">
        <f>MAX($F787)</f>
        <v>0</v>
      </c>
      <c r="BB787" s="1">
        <f>MAX($G787)</f>
        <v>0</v>
      </c>
      <c r="BC787" s="1">
        <f>MAX($H787)</f>
        <v>0</v>
      </c>
      <c r="BD787" s="1">
        <f>MAX($I787)</f>
        <v>0</v>
      </c>
      <c r="BE787" s="1">
        <f>MAX($J787)</f>
        <v>0</v>
      </c>
      <c r="BF787" s="1">
        <f>MAX($K787)</f>
        <v>0</v>
      </c>
      <c r="BG787" s="1">
        <f>MAX($M787)</f>
        <v>0</v>
      </c>
      <c r="BH787" s="1">
        <f>MAX($N787)</f>
        <v>0</v>
      </c>
      <c r="BI787" s="1">
        <f>MAX($P787)</f>
        <v>0</v>
      </c>
      <c r="BJ787" s="1">
        <f>MAX($Q787)</f>
        <v>0</v>
      </c>
      <c r="BK787" s="1">
        <f>MAX($R787)</f>
        <v>0</v>
      </c>
    </row>
    <row r="788" spans="1:63">
      <c r="A788" s="1" t="s">
        <v>302</v>
      </c>
      <c r="B788" s="1">
        <v>0</v>
      </c>
      <c r="C788" s="1">
        <v>0</v>
      </c>
      <c r="D788" s="1">
        <v>0</v>
      </c>
      <c r="E788" s="1">
        <v>0</v>
      </c>
      <c r="F788" s="1">
        <v>0</v>
      </c>
      <c r="G788" s="1">
        <v>0</v>
      </c>
      <c r="H788" s="1">
        <v>0</v>
      </c>
      <c r="I788" s="1">
        <v>0.02</v>
      </c>
      <c r="J788" s="1">
        <v>3000</v>
      </c>
      <c r="K788" s="1">
        <v>0</v>
      </c>
      <c r="L788" s="1" t="s">
        <v>503</v>
      </c>
      <c r="M788" s="1">
        <v>0</v>
      </c>
      <c r="N788" s="1">
        <v>0</v>
      </c>
      <c r="O788" s="1" t="s">
        <v>507</v>
      </c>
      <c r="P788" s="1">
        <v>1500</v>
      </c>
      <c r="Q788" s="1">
        <v>1</v>
      </c>
      <c r="R788" s="1">
        <v>0</v>
      </c>
      <c r="S788" s="1">
        <f>MIN($B788)</f>
        <v>0</v>
      </c>
      <c r="T788" s="1">
        <f>MIN($C788)</f>
        <v>0</v>
      </c>
      <c r="U788" s="1">
        <f>MIN($D788)</f>
        <v>0</v>
      </c>
      <c r="V788" s="1">
        <f>MIN($E788)</f>
        <v>0</v>
      </c>
      <c r="W788" s="1">
        <f>MIN($F788)</f>
        <v>0</v>
      </c>
      <c r="X788" s="1">
        <f>MIN($G788)</f>
        <v>0</v>
      </c>
      <c r="Y788" s="1">
        <f>MIN($H788)</f>
        <v>0</v>
      </c>
      <c r="Z788" s="1">
        <f>MIN($I788)</f>
        <v>0</v>
      </c>
      <c r="AA788" s="1">
        <f>MIN($J788)</f>
        <v>0</v>
      </c>
      <c r="AB788" s="1">
        <f>MIN($K788)</f>
        <v>0</v>
      </c>
      <c r="AC788" s="1">
        <f>MIN($M788)</f>
        <v>0</v>
      </c>
      <c r="AD788" s="1">
        <f>MIN($N788)</f>
        <v>0</v>
      </c>
      <c r="AE788" s="1">
        <f>MIN($P788)</f>
        <v>0</v>
      </c>
      <c r="AF788" s="1">
        <f>MIN($Q788)</f>
        <v>0</v>
      </c>
      <c r="AG788" s="1">
        <f>MIN($R788)</f>
        <v>0</v>
      </c>
      <c r="AH788" s="1">
        <f>MEDIAN($B788)</f>
        <v>0</v>
      </c>
      <c r="AI788" s="1">
        <f>MEDIAN($C788)</f>
        <v>0</v>
      </c>
      <c r="AJ788" s="1">
        <f>MEDIAN($D788)</f>
        <v>0</v>
      </c>
      <c r="AK788" s="1">
        <f>MEDIAN($E788)</f>
        <v>0</v>
      </c>
      <c r="AL788" s="1">
        <f>MEDIAN($F788)</f>
        <v>0</v>
      </c>
      <c r="AM788" s="1">
        <f>MEDIAN($G788)</f>
        <v>0</v>
      </c>
      <c r="AN788" s="1">
        <f>MEDIAN($H788)</f>
        <v>0</v>
      </c>
      <c r="AO788" s="1">
        <f>MEDIAN($I788)</f>
        <v>0</v>
      </c>
      <c r="AP788" s="1">
        <f>MEDIAN($J788)</f>
        <v>0</v>
      </c>
      <c r="AQ788" s="1">
        <f>MEDIAN($K788)</f>
        <v>0</v>
      </c>
      <c r="AR788" s="1">
        <f>MEDIAN($M788)</f>
        <v>0</v>
      </c>
      <c r="AS788" s="1">
        <f>MEDIAN($N788)</f>
        <v>0</v>
      </c>
      <c r="AT788" s="1">
        <f>MEDIAN($P788)</f>
        <v>0</v>
      </c>
      <c r="AU788" s="1">
        <f>MEDIAN($Q788)</f>
        <v>0</v>
      </c>
      <c r="AV788" s="1">
        <f>MEDIAN($R788)</f>
        <v>0</v>
      </c>
      <c r="AW788" s="1">
        <f>MAX($B788)</f>
        <v>0</v>
      </c>
      <c r="AX788" s="1">
        <f>MAX($C788)</f>
        <v>0</v>
      </c>
      <c r="AY788" s="1">
        <f>MAX($D788)</f>
        <v>0</v>
      </c>
      <c r="AZ788" s="1">
        <f>MAX($E788)</f>
        <v>0</v>
      </c>
      <c r="BA788" s="1">
        <f>MAX($F788)</f>
        <v>0</v>
      </c>
      <c r="BB788" s="1">
        <f>MAX($G788)</f>
        <v>0</v>
      </c>
      <c r="BC788" s="1">
        <f>MAX($H788)</f>
        <v>0</v>
      </c>
      <c r="BD788" s="1">
        <f>MAX($I788)</f>
        <v>0</v>
      </c>
      <c r="BE788" s="1">
        <f>MAX($J788)</f>
        <v>0</v>
      </c>
      <c r="BF788" s="1">
        <f>MAX($K788)</f>
        <v>0</v>
      </c>
      <c r="BG788" s="1">
        <f>MAX($M788)</f>
        <v>0</v>
      </c>
      <c r="BH788" s="1">
        <f>MAX($N788)</f>
        <v>0</v>
      </c>
      <c r="BI788" s="1">
        <f>MAX($P788)</f>
        <v>0</v>
      </c>
      <c r="BJ788" s="1">
        <f>MAX($Q788)</f>
        <v>0</v>
      </c>
      <c r="BK788" s="1">
        <f>MAX($R788)</f>
        <v>0</v>
      </c>
    </row>
    <row r="789" spans="1:63">
      <c r="A789" s="1" t="s">
        <v>303</v>
      </c>
      <c r="B789" s="1">
        <v>0</v>
      </c>
      <c r="C789" s="1">
        <v>0</v>
      </c>
      <c r="D789" s="1">
        <v>0</v>
      </c>
      <c r="E789" s="1">
        <v>0</v>
      </c>
      <c r="F789" s="1">
        <v>0</v>
      </c>
      <c r="G789" s="1">
        <v>0</v>
      </c>
      <c r="H789" s="1">
        <v>0</v>
      </c>
      <c r="I789" s="1">
        <v>0.02</v>
      </c>
      <c r="J789" s="1">
        <v>3000</v>
      </c>
      <c r="K789" s="1">
        <v>0</v>
      </c>
      <c r="L789" s="1" t="s">
        <v>503</v>
      </c>
      <c r="M789" s="1">
        <v>0</v>
      </c>
      <c r="N789" s="1">
        <v>0</v>
      </c>
      <c r="O789" s="1" t="s">
        <v>507</v>
      </c>
      <c r="P789" s="1">
        <v>1500</v>
      </c>
      <c r="Q789" s="1">
        <v>1</v>
      </c>
      <c r="R789" s="1">
        <v>0</v>
      </c>
      <c r="S789" s="1">
        <f>MIN($B789)</f>
        <v>0</v>
      </c>
      <c r="T789" s="1">
        <f>MIN($C789)</f>
        <v>0</v>
      </c>
      <c r="U789" s="1">
        <f>MIN($D789)</f>
        <v>0</v>
      </c>
      <c r="V789" s="1">
        <f>MIN($E789)</f>
        <v>0</v>
      </c>
      <c r="W789" s="1">
        <f>MIN($F789)</f>
        <v>0</v>
      </c>
      <c r="X789" s="1">
        <f>MIN($G789)</f>
        <v>0</v>
      </c>
      <c r="Y789" s="1">
        <f>MIN($H789)</f>
        <v>0</v>
      </c>
      <c r="Z789" s="1">
        <f>MIN($I789)</f>
        <v>0</v>
      </c>
      <c r="AA789" s="1">
        <f>MIN($J789)</f>
        <v>0</v>
      </c>
      <c r="AB789" s="1">
        <f>MIN($K789)</f>
        <v>0</v>
      </c>
      <c r="AC789" s="1">
        <f>MIN($M789)</f>
        <v>0</v>
      </c>
      <c r="AD789" s="1">
        <f>MIN($N789)</f>
        <v>0</v>
      </c>
      <c r="AE789" s="1">
        <f>MIN($P789)</f>
        <v>0</v>
      </c>
      <c r="AF789" s="1">
        <f>MIN($Q789)</f>
        <v>0</v>
      </c>
      <c r="AG789" s="1">
        <f>MIN($R789)</f>
        <v>0</v>
      </c>
      <c r="AH789" s="1">
        <f>MEDIAN($B789)</f>
        <v>0</v>
      </c>
      <c r="AI789" s="1">
        <f>MEDIAN($C789)</f>
        <v>0</v>
      </c>
      <c r="AJ789" s="1">
        <f>MEDIAN($D789)</f>
        <v>0</v>
      </c>
      <c r="AK789" s="1">
        <f>MEDIAN($E789)</f>
        <v>0</v>
      </c>
      <c r="AL789" s="1">
        <f>MEDIAN($F789)</f>
        <v>0</v>
      </c>
      <c r="AM789" s="1">
        <f>MEDIAN($G789)</f>
        <v>0</v>
      </c>
      <c r="AN789" s="1">
        <f>MEDIAN($H789)</f>
        <v>0</v>
      </c>
      <c r="AO789" s="1">
        <f>MEDIAN($I789)</f>
        <v>0</v>
      </c>
      <c r="AP789" s="1">
        <f>MEDIAN($J789)</f>
        <v>0</v>
      </c>
      <c r="AQ789" s="1">
        <f>MEDIAN($K789)</f>
        <v>0</v>
      </c>
      <c r="AR789" s="1">
        <f>MEDIAN($M789)</f>
        <v>0</v>
      </c>
      <c r="AS789" s="1">
        <f>MEDIAN($N789)</f>
        <v>0</v>
      </c>
      <c r="AT789" s="1">
        <f>MEDIAN($P789)</f>
        <v>0</v>
      </c>
      <c r="AU789" s="1">
        <f>MEDIAN($Q789)</f>
        <v>0</v>
      </c>
      <c r="AV789" s="1">
        <f>MEDIAN($R789)</f>
        <v>0</v>
      </c>
      <c r="AW789" s="1">
        <f>MAX($B789)</f>
        <v>0</v>
      </c>
      <c r="AX789" s="1">
        <f>MAX($C789)</f>
        <v>0</v>
      </c>
      <c r="AY789" s="1">
        <f>MAX($D789)</f>
        <v>0</v>
      </c>
      <c r="AZ789" s="1">
        <f>MAX($E789)</f>
        <v>0</v>
      </c>
      <c r="BA789" s="1">
        <f>MAX($F789)</f>
        <v>0</v>
      </c>
      <c r="BB789" s="1">
        <f>MAX($G789)</f>
        <v>0</v>
      </c>
      <c r="BC789" s="1">
        <f>MAX($H789)</f>
        <v>0</v>
      </c>
      <c r="BD789" s="1">
        <f>MAX($I789)</f>
        <v>0</v>
      </c>
      <c r="BE789" s="1">
        <f>MAX($J789)</f>
        <v>0</v>
      </c>
      <c r="BF789" s="1">
        <f>MAX($K789)</f>
        <v>0</v>
      </c>
      <c r="BG789" s="1">
        <f>MAX($M789)</f>
        <v>0</v>
      </c>
      <c r="BH789" s="1">
        <f>MAX($N789)</f>
        <v>0</v>
      </c>
      <c r="BI789" s="1">
        <f>MAX($P789)</f>
        <v>0</v>
      </c>
      <c r="BJ789" s="1">
        <f>MAX($Q789)</f>
        <v>0</v>
      </c>
      <c r="BK789" s="1">
        <f>MAX($R789)</f>
        <v>0</v>
      </c>
    </row>
    <row r="790" spans="1:63">
      <c r="A790" s="1" t="s">
        <v>304</v>
      </c>
      <c r="B790" s="1">
        <v>0</v>
      </c>
      <c r="C790" s="1">
        <v>0</v>
      </c>
      <c r="D790" s="1">
        <v>0</v>
      </c>
      <c r="E790" s="1">
        <v>0</v>
      </c>
      <c r="F790" s="1">
        <v>0</v>
      </c>
      <c r="G790" s="1">
        <v>0</v>
      </c>
      <c r="H790" s="1">
        <v>0</v>
      </c>
      <c r="I790" s="1">
        <v>0.019</v>
      </c>
      <c r="J790" s="1">
        <v>3000</v>
      </c>
      <c r="K790" s="1">
        <v>0</v>
      </c>
      <c r="L790" s="1" t="s">
        <v>503</v>
      </c>
      <c r="M790" s="1">
        <v>0</v>
      </c>
      <c r="N790" s="1">
        <v>0</v>
      </c>
      <c r="O790" s="1" t="s">
        <v>507</v>
      </c>
      <c r="P790" s="1">
        <v>1500</v>
      </c>
      <c r="Q790" s="1">
        <v>1</v>
      </c>
      <c r="R790" s="1">
        <v>0</v>
      </c>
      <c r="S790" s="1">
        <f>MIN($B790)</f>
        <v>0</v>
      </c>
      <c r="T790" s="1">
        <f>MIN($C790)</f>
        <v>0</v>
      </c>
      <c r="U790" s="1">
        <f>MIN($D790)</f>
        <v>0</v>
      </c>
      <c r="V790" s="1">
        <f>MIN($E790)</f>
        <v>0</v>
      </c>
      <c r="W790" s="1">
        <f>MIN($F790)</f>
        <v>0</v>
      </c>
      <c r="X790" s="1">
        <f>MIN($G790)</f>
        <v>0</v>
      </c>
      <c r="Y790" s="1">
        <f>MIN($H790)</f>
        <v>0</v>
      </c>
      <c r="Z790" s="1">
        <f>MIN($I790)</f>
        <v>0</v>
      </c>
      <c r="AA790" s="1">
        <f>MIN($J790)</f>
        <v>0</v>
      </c>
      <c r="AB790" s="1">
        <f>MIN($K790)</f>
        <v>0</v>
      </c>
      <c r="AC790" s="1">
        <f>MIN($M790)</f>
        <v>0</v>
      </c>
      <c r="AD790" s="1">
        <f>MIN($N790)</f>
        <v>0</v>
      </c>
      <c r="AE790" s="1">
        <f>MIN($P790)</f>
        <v>0</v>
      </c>
      <c r="AF790" s="1">
        <f>MIN($Q790)</f>
        <v>0</v>
      </c>
      <c r="AG790" s="1">
        <f>MIN($R790)</f>
        <v>0</v>
      </c>
      <c r="AH790" s="1">
        <f>MEDIAN($B790)</f>
        <v>0</v>
      </c>
      <c r="AI790" s="1">
        <f>MEDIAN($C790)</f>
        <v>0</v>
      </c>
      <c r="AJ790" s="1">
        <f>MEDIAN($D790)</f>
        <v>0</v>
      </c>
      <c r="AK790" s="1">
        <f>MEDIAN($E790)</f>
        <v>0</v>
      </c>
      <c r="AL790" s="1">
        <f>MEDIAN($F790)</f>
        <v>0</v>
      </c>
      <c r="AM790" s="1">
        <f>MEDIAN($G790)</f>
        <v>0</v>
      </c>
      <c r="AN790" s="1">
        <f>MEDIAN($H790)</f>
        <v>0</v>
      </c>
      <c r="AO790" s="1">
        <f>MEDIAN($I790)</f>
        <v>0</v>
      </c>
      <c r="AP790" s="1">
        <f>MEDIAN($J790)</f>
        <v>0</v>
      </c>
      <c r="AQ790" s="1">
        <f>MEDIAN($K790)</f>
        <v>0</v>
      </c>
      <c r="AR790" s="1">
        <f>MEDIAN($M790)</f>
        <v>0</v>
      </c>
      <c r="AS790" s="1">
        <f>MEDIAN($N790)</f>
        <v>0</v>
      </c>
      <c r="AT790" s="1">
        <f>MEDIAN($P790)</f>
        <v>0</v>
      </c>
      <c r="AU790" s="1">
        <f>MEDIAN($Q790)</f>
        <v>0</v>
      </c>
      <c r="AV790" s="1">
        <f>MEDIAN($R790)</f>
        <v>0</v>
      </c>
      <c r="AW790" s="1">
        <f>MAX($B790)</f>
        <v>0</v>
      </c>
      <c r="AX790" s="1">
        <f>MAX($C790)</f>
        <v>0</v>
      </c>
      <c r="AY790" s="1">
        <f>MAX($D790)</f>
        <v>0</v>
      </c>
      <c r="AZ790" s="1">
        <f>MAX($E790)</f>
        <v>0</v>
      </c>
      <c r="BA790" s="1">
        <f>MAX($F790)</f>
        <v>0</v>
      </c>
      <c r="BB790" s="1">
        <f>MAX($G790)</f>
        <v>0</v>
      </c>
      <c r="BC790" s="1">
        <f>MAX($H790)</f>
        <v>0</v>
      </c>
      <c r="BD790" s="1">
        <f>MAX($I790)</f>
        <v>0</v>
      </c>
      <c r="BE790" s="1">
        <f>MAX($J790)</f>
        <v>0</v>
      </c>
      <c r="BF790" s="1">
        <f>MAX($K790)</f>
        <v>0</v>
      </c>
      <c r="BG790" s="1">
        <f>MAX($M790)</f>
        <v>0</v>
      </c>
      <c r="BH790" s="1">
        <f>MAX($N790)</f>
        <v>0</v>
      </c>
      <c r="BI790" s="1">
        <f>MAX($P790)</f>
        <v>0</v>
      </c>
      <c r="BJ790" s="1">
        <f>MAX($Q790)</f>
        <v>0</v>
      </c>
      <c r="BK790" s="1">
        <f>MAX($R790)</f>
        <v>0</v>
      </c>
    </row>
    <row r="791" spans="1:63">
      <c r="A791" s="1" t="s">
        <v>305</v>
      </c>
      <c r="B791" s="1">
        <v>0</v>
      </c>
      <c r="C791" s="1">
        <v>0</v>
      </c>
      <c r="D791" s="1">
        <v>0</v>
      </c>
      <c r="E791" s="1">
        <v>0</v>
      </c>
      <c r="F791" s="1">
        <v>0</v>
      </c>
      <c r="G791" s="1">
        <v>0</v>
      </c>
      <c r="H791" s="1">
        <v>0</v>
      </c>
      <c r="I791" s="1">
        <v>0.02</v>
      </c>
      <c r="J791" s="1">
        <v>3000</v>
      </c>
      <c r="K791" s="1">
        <v>0</v>
      </c>
      <c r="L791" s="1" t="s">
        <v>503</v>
      </c>
      <c r="M791" s="1">
        <v>0</v>
      </c>
      <c r="N791" s="1">
        <v>0</v>
      </c>
      <c r="O791" s="1" t="s">
        <v>507</v>
      </c>
      <c r="P791" s="1">
        <v>1500</v>
      </c>
      <c r="Q791" s="1">
        <v>1</v>
      </c>
      <c r="R791" s="1">
        <v>0</v>
      </c>
      <c r="S791" s="1">
        <f>MIN($B791)</f>
        <v>0</v>
      </c>
      <c r="T791" s="1">
        <f>MIN($C791)</f>
        <v>0</v>
      </c>
      <c r="U791" s="1">
        <f>MIN($D791)</f>
        <v>0</v>
      </c>
      <c r="V791" s="1">
        <f>MIN($E791)</f>
        <v>0</v>
      </c>
      <c r="W791" s="1">
        <f>MIN($F791)</f>
        <v>0</v>
      </c>
      <c r="X791" s="1">
        <f>MIN($G791)</f>
        <v>0</v>
      </c>
      <c r="Y791" s="1">
        <f>MIN($H791)</f>
        <v>0</v>
      </c>
      <c r="Z791" s="1">
        <f>MIN($I791)</f>
        <v>0</v>
      </c>
      <c r="AA791" s="1">
        <f>MIN($J791)</f>
        <v>0</v>
      </c>
      <c r="AB791" s="1">
        <f>MIN($K791)</f>
        <v>0</v>
      </c>
      <c r="AC791" s="1">
        <f>MIN($M791)</f>
        <v>0</v>
      </c>
      <c r="AD791" s="1">
        <f>MIN($N791)</f>
        <v>0</v>
      </c>
      <c r="AE791" s="1">
        <f>MIN($P791)</f>
        <v>0</v>
      </c>
      <c r="AF791" s="1">
        <f>MIN($Q791)</f>
        <v>0</v>
      </c>
      <c r="AG791" s="1">
        <f>MIN($R791)</f>
        <v>0</v>
      </c>
      <c r="AH791" s="1">
        <f>MEDIAN($B791)</f>
        <v>0</v>
      </c>
      <c r="AI791" s="1">
        <f>MEDIAN($C791)</f>
        <v>0</v>
      </c>
      <c r="AJ791" s="1">
        <f>MEDIAN($D791)</f>
        <v>0</v>
      </c>
      <c r="AK791" s="1">
        <f>MEDIAN($E791)</f>
        <v>0</v>
      </c>
      <c r="AL791" s="1">
        <f>MEDIAN($F791)</f>
        <v>0</v>
      </c>
      <c r="AM791" s="1">
        <f>MEDIAN($G791)</f>
        <v>0</v>
      </c>
      <c r="AN791" s="1">
        <f>MEDIAN($H791)</f>
        <v>0</v>
      </c>
      <c r="AO791" s="1">
        <f>MEDIAN($I791)</f>
        <v>0</v>
      </c>
      <c r="AP791" s="1">
        <f>MEDIAN($J791)</f>
        <v>0</v>
      </c>
      <c r="AQ791" s="1">
        <f>MEDIAN($K791)</f>
        <v>0</v>
      </c>
      <c r="AR791" s="1">
        <f>MEDIAN($M791)</f>
        <v>0</v>
      </c>
      <c r="AS791" s="1">
        <f>MEDIAN($N791)</f>
        <v>0</v>
      </c>
      <c r="AT791" s="1">
        <f>MEDIAN($P791)</f>
        <v>0</v>
      </c>
      <c r="AU791" s="1">
        <f>MEDIAN($Q791)</f>
        <v>0</v>
      </c>
      <c r="AV791" s="1">
        <f>MEDIAN($R791)</f>
        <v>0</v>
      </c>
      <c r="AW791" s="1">
        <f>MAX($B791)</f>
        <v>0</v>
      </c>
      <c r="AX791" s="1">
        <f>MAX($C791)</f>
        <v>0</v>
      </c>
      <c r="AY791" s="1">
        <f>MAX($D791)</f>
        <v>0</v>
      </c>
      <c r="AZ791" s="1">
        <f>MAX($E791)</f>
        <v>0</v>
      </c>
      <c r="BA791" s="1">
        <f>MAX($F791)</f>
        <v>0</v>
      </c>
      <c r="BB791" s="1">
        <f>MAX($G791)</f>
        <v>0</v>
      </c>
      <c r="BC791" s="1">
        <f>MAX($H791)</f>
        <v>0</v>
      </c>
      <c r="BD791" s="1">
        <f>MAX($I791)</f>
        <v>0</v>
      </c>
      <c r="BE791" s="1">
        <f>MAX($J791)</f>
        <v>0</v>
      </c>
      <c r="BF791" s="1">
        <f>MAX($K791)</f>
        <v>0</v>
      </c>
      <c r="BG791" s="1">
        <f>MAX($M791)</f>
        <v>0</v>
      </c>
      <c r="BH791" s="1">
        <f>MAX($N791)</f>
        <v>0</v>
      </c>
      <c r="BI791" s="1">
        <f>MAX($P791)</f>
        <v>0</v>
      </c>
      <c r="BJ791" s="1">
        <f>MAX($Q791)</f>
        <v>0</v>
      </c>
      <c r="BK791" s="1">
        <f>MAX($R791)</f>
        <v>0</v>
      </c>
    </row>
    <row r="792" spans="1:63">
      <c r="A792" s="1" t="s">
        <v>306</v>
      </c>
      <c r="B792" s="1">
        <v>0</v>
      </c>
      <c r="C792" s="1">
        <v>0</v>
      </c>
      <c r="D792" s="1">
        <v>0</v>
      </c>
      <c r="E792" s="1">
        <v>0</v>
      </c>
      <c r="F792" s="1">
        <v>0</v>
      </c>
      <c r="G792" s="1">
        <v>0</v>
      </c>
      <c r="H792" s="1">
        <v>0</v>
      </c>
      <c r="I792" s="1">
        <v>0.02</v>
      </c>
      <c r="J792" s="1">
        <v>3000</v>
      </c>
      <c r="K792" s="1">
        <v>0</v>
      </c>
      <c r="L792" s="1" t="s">
        <v>503</v>
      </c>
      <c r="M792" s="1">
        <v>0</v>
      </c>
      <c r="N792" s="1">
        <v>0</v>
      </c>
      <c r="O792" s="1" t="s">
        <v>507</v>
      </c>
      <c r="P792" s="1">
        <v>1500</v>
      </c>
      <c r="Q792" s="1">
        <v>1</v>
      </c>
      <c r="R792" s="1">
        <v>0</v>
      </c>
      <c r="S792" s="1">
        <f>MIN($B792)</f>
        <v>0</v>
      </c>
      <c r="T792" s="1">
        <f>MIN($C792)</f>
        <v>0</v>
      </c>
      <c r="U792" s="1">
        <f>MIN($D792)</f>
        <v>0</v>
      </c>
      <c r="V792" s="1">
        <f>MIN($E792)</f>
        <v>0</v>
      </c>
      <c r="W792" s="1">
        <f>MIN($F792)</f>
        <v>0</v>
      </c>
      <c r="X792" s="1">
        <f>MIN($G792)</f>
        <v>0</v>
      </c>
      <c r="Y792" s="1">
        <f>MIN($H792)</f>
        <v>0</v>
      </c>
      <c r="Z792" s="1">
        <f>MIN($I792)</f>
        <v>0</v>
      </c>
      <c r="AA792" s="1">
        <f>MIN($J792)</f>
        <v>0</v>
      </c>
      <c r="AB792" s="1">
        <f>MIN($K792)</f>
        <v>0</v>
      </c>
      <c r="AC792" s="1">
        <f>MIN($M792)</f>
        <v>0</v>
      </c>
      <c r="AD792" s="1">
        <f>MIN($N792)</f>
        <v>0</v>
      </c>
      <c r="AE792" s="1">
        <f>MIN($P792)</f>
        <v>0</v>
      </c>
      <c r="AF792" s="1">
        <f>MIN($Q792)</f>
        <v>0</v>
      </c>
      <c r="AG792" s="1">
        <f>MIN($R792)</f>
        <v>0</v>
      </c>
      <c r="AH792" s="1">
        <f>MEDIAN($B792)</f>
        <v>0</v>
      </c>
      <c r="AI792" s="1">
        <f>MEDIAN($C792)</f>
        <v>0</v>
      </c>
      <c r="AJ792" s="1">
        <f>MEDIAN($D792)</f>
        <v>0</v>
      </c>
      <c r="AK792" s="1">
        <f>MEDIAN($E792)</f>
        <v>0</v>
      </c>
      <c r="AL792" s="1">
        <f>MEDIAN($F792)</f>
        <v>0</v>
      </c>
      <c r="AM792" s="1">
        <f>MEDIAN($G792)</f>
        <v>0</v>
      </c>
      <c r="AN792" s="1">
        <f>MEDIAN($H792)</f>
        <v>0</v>
      </c>
      <c r="AO792" s="1">
        <f>MEDIAN($I792)</f>
        <v>0</v>
      </c>
      <c r="AP792" s="1">
        <f>MEDIAN($J792)</f>
        <v>0</v>
      </c>
      <c r="AQ792" s="1">
        <f>MEDIAN($K792)</f>
        <v>0</v>
      </c>
      <c r="AR792" s="1">
        <f>MEDIAN($M792)</f>
        <v>0</v>
      </c>
      <c r="AS792" s="1">
        <f>MEDIAN($N792)</f>
        <v>0</v>
      </c>
      <c r="AT792" s="1">
        <f>MEDIAN($P792)</f>
        <v>0</v>
      </c>
      <c r="AU792" s="1">
        <f>MEDIAN($Q792)</f>
        <v>0</v>
      </c>
      <c r="AV792" s="1">
        <f>MEDIAN($R792)</f>
        <v>0</v>
      </c>
      <c r="AW792" s="1">
        <f>MAX($B792)</f>
        <v>0</v>
      </c>
      <c r="AX792" s="1">
        <f>MAX($C792)</f>
        <v>0</v>
      </c>
      <c r="AY792" s="1">
        <f>MAX($D792)</f>
        <v>0</v>
      </c>
      <c r="AZ792" s="1">
        <f>MAX($E792)</f>
        <v>0</v>
      </c>
      <c r="BA792" s="1">
        <f>MAX($F792)</f>
        <v>0</v>
      </c>
      <c r="BB792" s="1">
        <f>MAX($G792)</f>
        <v>0</v>
      </c>
      <c r="BC792" s="1">
        <f>MAX($H792)</f>
        <v>0</v>
      </c>
      <c r="BD792" s="1">
        <f>MAX($I792)</f>
        <v>0</v>
      </c>
      <c r="BE792" s="1">
        <f>MAX($J792)</f>
        <v>0</v>
      </c>
      <c r="BF792" s="1">
        <f>MAX($K792)</f>
        <v>0</v>
      </c>
      <c r="BG792" s="1">
        <f>MAX($M792)</f>
        <v>0</v>
      </c>
      <c r="BH792" s="1">
        <f>MAX($N792)</f>
        <v>0</v>
      </c>
      <c r="BI792" s="1">
        <f>MAX($P792)</f>
        <v>0</v>
      </c>
      <c r="BJ792" s="1">
        <f>MAX($Q792)</f>
        <v>0</v>
      </c>
      <c r="BK792" s="1">
        <f>MAX($R792)</f>
        <v>0</v>
      </c>
    </row>
    <row r="793" spans="1:63">
      <c r="A793" s="1" t="s">
        <v>307</v>
      </c>
      <c r="B793" s="1">
        <v>0</v>
      </c>
      <c r="C793" s="1">
        <v>0</v>
      </c>
      <c r="D793" s="1">
        <v>0</v>
      </c>
      <c r="E793" s="1">
        <v>0</v>
      </c>
      <c r="F793" s="1">
        <v>0</v>
      </c>
      <c r="G793" s="1">
        <v>0</v>
      </c>
      <c r="H793" s="1">
        <v>0</v>
      </c>
      <c r="I793" s="1">
        <v>0.02</v>
      </c>
      <c r="J793" s="1">
        <v>3000</v>
      </c>
      <c r="K793" s="1">
        <v>0</v>
      </c>
      <c r="L793" s="1" t="s">
        <v>503</v>
      </c>
      <c r="M793" s="1">
        <v>0</v>
      </c>
      <c r="N793" s="1">
        <v>0</v>
      </c>
      <c r="O793" s="1" t="s">
        <v>507</v>
      </c>
      <c r="P793" s="1">
        <v>1500</v>
      </c>
      <c r="Q793" s="1">
        <v>1</v>
      </c>
      <c r="R793" s="1">
        <v>0</v>
      </c>
      <c r="S793" s="1">
        <f>MIN($B793)</f>
        <v>0</v>
      </c>
      <c r="T793" s="1">
        <f>MIN($C793)</f>
        <v>0</v>
      </c>
      <c r="U793" s="1">
        <f>MIN($D793)</f>
        <v>0</v>
      </c>
      <c r="V793" s="1">
        <f>MIN($E793)</f>
        <v>0</v>
      </c>
      <c r="W793" s="1">
        <f>MIN($F793)</f>
        <v>0</v>
      </c>
      <c r="X793" s="1">
        <f>MIN($G793)</f>
        <v>0</v>
      </c>
      <c r="Y793" s="1">
        <f>MIN($H793)</f>
        <v>0</v>
      </c>
      <c r="Z793" s="1">
        <f>MIN($I793)</f>
        <v>0</v>
      </c>
      <c r="AA793" s="1">
        <f>MIN($J793)</f>
        <v>0</v>
      </c>
      <c r="AB793" s="1">
        <f>MIN($K793)</f>
        <v>0</v>
      </c>
      <c r="AC793" s="1">
        <f>MIN($M793)</f>
        <v>0</v>
      </c>
      <c r="AD793" s="1">
        <f>MIN($N793)</f>
        <v>0</v>
      </c>
      <c r="AE793" s="1">
        <f>MIN($P793)</f>
        <v>0</v>
      </c>
      <c r="AF793" s="1">
        <f>MIN($Q793)</f>
        <v>0</v>
      </c>
      <c r="AG793" s="1">
        <f>MIN($R793)</f>
        <v>0</v>
      </c>
      <c r="AH793" s="1">
        <f>MEDIAN($B793)</f>
        <v>0</v>
      </c>
      <c r="AI793" s="1">
        <f>MEDIAN($C793)</f>
        <v>0</v>
      </c>
      <c r="AJ793" s="1">
        <f>MEDIAN($D793)</f>
        <v>0</v>
      </c>
      <c r="AK793" s="1">
        <f>MEDIAN($E793)</f>
        <v>0</v>
      </c>
      <c r="AL793" s="1">
        <f>MEDIAN($F793)</f>
        <v>0</v>
      </c>
      <c r="AM793" s="1">
        <f>MEDIAN($G793)</f>
        <v>0</v>
      </c>
      <c r="AN793" s="1">
        <f>MEDIAN($H793)</f>
        <v>0</v>
      </c>
      <c r="AO793" s="1">
        <f>MEDIAN($I793)</f>
        <v>0</v>
      </c>
      <c r="AP793" s="1">
        <f>MEDIAN($J793)</f>
        <v>0</v>
      </c>
      <c r="AQ793" s="1">
        <f>MEDIAN($K793)</f>
        <v>0</v>
      </c>
      <c r="AR793" s="1">
        <f>MEDIAN($M793)</f>
        <v>0</v>
      </c>
      <c r="AS793" s="1">
        <f>MEDIAN($N793)</f>
        <v>0</v>
      </c>
      <c r="AT793" s="1">
        <f>MEDIAN($P793)</f>
        <v>0</v>
      </c>
      <c r="AU793" s="1">
        <f>MEDIAN($Q793)</f>
        <v>0</v>
      </c>
      <c r="AV793" s="1">
        <f>MEDIAN($R793)</f>
        <v>0</v>
      </c>
      <c r="AW793" s="1">
        <f>MAX($B793)</f>
        <v>0</v>
      </c>
      <c r="AX793" s="1">
        <f>MAX($C793)</f>
        <v>0</v>
      </c>
      <c r="AY793" s="1">
        <f>MAX($D793)</f>
        <v>0</v>
      </c>
      <c r="AZ793" s="1">
        <f>MAX($E793)</f>
        <v>0</v>
      </c>
      <c r="BA793" s="1">
        <f>MAX($F793)</f>
        <v>0</v>
      </c>
      <c r="BB793" s="1">
        <f>MAX($G793)</f>
        <v>0</v>
      </c>
      <c r="BC793" s="1">
        <f>MAX($H793)</f>
        <v>0</v>
      </c>
      <c r="BD793" s="1">
        <f>MAX($I793)</f>
        <v>0</v>
      </c>
      <c r="BE793" s="1">
        <f>MAX($J793)</f>
        <v>0</v>
      </c>
      <c r="BF793" s="1">
        <f>MAX($K793)</f>
        <v>0</v>
      </c>
      <c r="BG793" s="1">
        <f>MAX($M793)</f>
        <v>0</v>
      </c>
      <c r="BH793" s="1">
        <f>MAX($N793)</f>
        <v>0</v>
      </c>
      <c r="BI793" s="1">
        <f>MAX($P793)</f>
        <v>0</v>
      </c>
      <c r="BJ793" s="1">
        <f>MAX($Q793)</f>
        <v>0</v>
      </c>
      <c r="BK793" s="1">
        <f>MAX($R793)</f>
        <v>0</v>
      </c>
    </row>
    <row r="794" spans="1:63">
      <c r="A794" s="1" t="s">
        <v>308</v>
      </c>
      <c r="B794" s="1">
        <v>0</v>
      </c>
      <c r="C794" s="1">
        <v>0</v>
      </c>
      <c r="D794" s="1">
        <v>0</v>
      </c>
      <c r="E794" s="1">
        <v>0</v>
      </c>
      <c r="F794" s="1">
        <v>0</v>
      </c>
      <c r="G794" s="1">
        <v>0</v>
      </c>
      <c r="H794" s="1">
        <v>0</v>
      </c>
      <c r="I794" s="1">
        <v>0.02</v>
      </c>
      <c r="J794" s="1">
        <v>3000</v>
      </c>
      <c r="K794" s="1">
        <v>0</v>
      </c>
      <c r="L794" s="1" t="s">
        <v>503</v>
      </c>
      <c r="M794" s="1">
        <v>0</v>
      </c>
      <c r="N794" s="1">
        <v>0</v>
      </c>
      <c r="O794" s="1" t="s">
        <v>507</v>
      </c>
      <c r="P794" s="1">
        <v>1500</v>
      </c>
      <c r="Q794" s="1">
        <v>1</v>
      </c>
      <c r="R794" s="1">
        <v>0</v>
      </c>
      <c r="S794" s="1">
        <f>MIN($B794)</f>
        <v>0</v>
      </c>
      <c r="T794" s="1">
        <f>MIN($C794)</f>
        <v>0</v>
      </c>
      <c r="U794" s="1">
        <f>MIN($D794)</f>
        <v>0</v>
      </c>
      <c r="V794" s="1">
        <f>MIN($E794)</f>
        <v>0</v>
      </c>
      <c r="W794" s="1">
        <f>MIN($F794)</f>
        <v>0</v>
      </c>
      <c r="X794" s="1">
        <f>MIN($G794)</f>
        <v>0</v>
      </c>
      <c r="Y794" s="1">
        <f>MIN($H794)</f>
        <v>0</v>
      </c>
      <c r="Z794" s="1">
        <f>MIN($I794)</f>
        <v>0</v>
      </c>
      <c r="AA794" s="1">
        <f>MIN($J794)</f>
        <v>0</v>
      </c>
      <c r="AB794" s="1">
        <f>MIN($K794)</f>
        <v>0</v>
      </c>
      <c r="AC794" s="1">
        <f>MIN($M794)</f>
        <v>0</v>
      </c>
      <c r="AD794" s="1">
        <f>MIN($N794)</f>
        <v>0</v>
      </c>
      <c r="AE794" s="1">
        <f>MIN($P794)</f>
        <v>0</v>
      </c>
      <c r="AF794" s="1">
        <f>MIN($Q794)</f>
        <v>0</v>
      </c>
      <c r="AG794" s="1">
        <f>MIN($R794)</f>
        <v>0</v>
      </c>
      <c r="AH794" s="1">
        <f>MEDIAN($B794)</f>
        <v>0</v>
      </c>
      <c r="AI794" s="1">
        <f>MEDIAN($C794)</f>
        <v>0</v>
      </c>
      <c r="AJ794" s="1">
        <f>MEDIAN($D794)</f>
        <v>0</v>
      </c>
      <c r="AK794" s="1">
        <f>MEDIAN($E794)</f>
        <v>0</v>
      </c>
      <c r="AL794" s="1">
        <f>MEDIAN($F794)</f>
        <v>0</v>
      </c>
      <c r="AM794" s="1">
        <f>MEDIAN($G794)</f>
        <v>0</v>
      </c>
      <c r="AN794" s="1">
        <f>MEDIAN($H794)</f>
        <v>0</v>
      </c>
      <c r="AO794" s="1">
        <f>MEDIAN($I794)</f>
        <v>0</v>
      </c>
      <c r="AP794" s="1">
        <f>MEDIAN($J794)</f>
        <v>0</v>
      </c>
      <c r="AQ794" s="1">
        <f>MEDIAN($K794)</f>
        <v>0</v>
      </c>
      <c r="AR794" s="1">
        <f>MEDIAN($M794)</f>
        <v>0</v>
      </c>
      <c r="AS794" s="1">
        <f>MEDIAN($N794)</f>
        <v>0</v>
      </c>
      <c r="AT794" s="1">
        <f>MEDIAN($P794)</f>
        <v>0</v>
      </c>
      <c r="AU794" s="1">
        <f>MEDIAN($Q794)</f>
        <v>0</v>
      </c>
      <c r="AV794" s="1">
        <f>MEDIAN($R794)</f>
        <v>0</v>
      </c>
      <c r="AW794" s="1">
        <f>MAX($B794)</f>
        <v>0</v>
      </c>
      <c r="AX794" s="1">
        <f>MAX($C794)</f>
        <v>0</v>
      </c>
      <c r="AY794" s="1">
        <f>MAX($D794)</f>
        <v>0</v>
      </c>
      <c r="AZ794" s="1">
        <f>MAX($E794)</f>
        <v>0</v>
      </c>
      <c r="BA794" s="1">
        <f>MAX($F794)</f>
        <v>0</v>
      </c>
      <c r="BB794" s="1">
        <f>MAX($G794)</f>
        <v>0</v>
      </c>
      <c r="BC794" s="1">
        <f>MAX($H794)</f>
        <v>0</v>
      </c>
      <c r="BD794" s="1">
        <f>MAX($I794)</f>
        <v>0</v>
      </c>
      <c r="BE794" s="1">
        <f>MAX($J794)</f>
        <v>0</v>
      </c>
      <c r="BF794" s="1">
        <f>MAX($K794)</f>
        <v>0</v>
      </c>
      <c r="BG794" s="1">
        <f>MAX($M794)</f>
        <v>0</v>
      </c>
      <c r="BH794" s="1">
        <f>MAX($N794)</f>
        <v>0</v>
      </c>
      <c r="BI794" s="1">
        <f>MAX($P794)</f>
        <v>0</v>
      </c>
      <c r="BJ794" s="1">
        <f>MAX($Q794)</f>
        <v>0</v>
      </c>
      <c r="BK794" s="1">
        <f>MAX($R794)</f>
        <v>0</v>
      </c>
    </row>
    <row r="795" spans="1:63">
      <c r="A795" s="1" t="s">
        <v>309</v>
      </c>
      <c r="B795" s="1">
        <v>0</v>
      </c>
      <c r="C795" s="1">
        <v>0</v>
      </c>
      <c r="D795" s="1">
        <v>0</v>
      </c>
      <c r="E795" s="1">
        <v>0</v>
      </c>
      <c r="F795" s="1">
        <v>0</v>
      </c>
      <c r="G795" s="1">
        <v>0</v>
      </c>
      <c r="H795" s="1">
        <v>0</v>
      </c>
      <c r="I795" s="1">
        <v>0.02</v>
      </c>
      <c r="J795" s="1">
        <v>3000</v>
      </c>
      <c r="K795" s="1">
        <v>0</v>
      </c>
      <c r="L795" s="1" t="s">
        <v>503</v>
      </c>
      <c r="M795" s="1">
        <v>0</v>
      </c>
      <c r="N795" s="1">
        <v>0</v>
      </c>
      <c r="O795" s="1" t="s">
        <v>507</v>
      </c>
      <c r="P795" s="1">
        <v>1500</v>
      </c>
      <c r="Q795" s="1">
        <v>1</v>
      </c>
      <c r="R795" s="1">
        <v>0</v>
      </c>
      <c r="S795" s="1">
        <f>MIN($B795)</f>
        <v>0</v>
      </c>
      <c r="T795" s="1">
        <f>MIN($C795)</f>
        <v>0</v>
      </c>
      <c r="U795" s="1">
        <f>MIN($D795)</f>
        <v>0</v>
      </c>
      <c r="V795" s="1">
        <f>MIN($E795)</f>
        <v>0</v>
      </c>
      <c r="W795" s="1">
        <f>MIN($F795)</f>
        <v>0</v>
      </c>
      <c r="X795" s="1">
        <f>MIN($G795)</f>
        <v>0</v>
      </c>
      <c r="Y795" s="1">
        <f>MIN($H795)</f>
        <v>0</v>
      </c>
      <c r="Z795" s="1">
        <f>MIN($I795)</f>
        <v>0</v>
      </c>
      <c r="AA795" s="1">
        <f>MIN($J795)</f>
        <v>0</v>
      </c>
      <c r="AB795" s="1">
        <f>MIN($K795)</f>
        <v>0</v>
      </c>
      <c r="AC795" s="1">
        <f>MIN($M795)</f>
        <v>0</v>
      </c>
      <c r="AD795" s="1">
        <f>MIN($N795)</f>
        <v>0</v>
      </c>
      <c r="AE795" s="1">
        <f>MIN($P795)</f>
        <v>0</v>
      </c>
      <c r="AF795" s="1">
        <f>MIN($Q795)</f>
        <v>0</v>
      </c>
      <c r="AG795" s="1">
        <f>MIN($R795)</f>
        <v>0</v>
      </c>
      <c r="AH795" s="1">
        <f>MEDIAN($B795)</f>
        <v>0</v>
      </c>
      <c r="AI795" s="1">
        <f>MEDIAN($C795)</f>
        <v>0</v>
      </c>
      <c r="AJ795" s="1">
        <f>MEDIAN($D795)</f>
        <v>0</v>
      </c>
      <c r="AK795" s="1">
        <f>MEDIAN($E795)</f>
        <v>0</v>
      </c>
      <c r="AL795" s="1">
        <f>MEDIAN($F795)</f>
        <v>0</v>
      </c>
      <c r="AM795" s="1">
        <f>MEDIAN($G795)</f>
        <v>0</v>
      </c>
      <c r="AN795" s="1">
        <f>MEDIAN($H795)</f>
        <v>0</v>
      </c>
      <c r="AO795" s="1">
        <f>MEDIAN($I795)</f>
        <v>0</v>
      </c>
      <c r="AP795" s="1">
        <f>MEDIAN($J795)</f>
        <v>0</v>
      </c>
      <c r="AQ795" s="1">
        <f>MEDIAN($K795)</f>
        <v>0</v>
      </c>
      <c r="AR795" s="1">
        <f>MEDIAN($M795)</f>
        <v>0</v>
      </c>
      <c r="AS795" s="1">
        <f>MEDIAN($N795)</f>
        <v>0</v>
      </c>
      <c r="AT795" s="1">
        <f>MEDIAN($P795)</f>
        <v>0</v>
      </c>
      <c r="AU795" s="1">
        <f>MEDIAN($Q795)</f>
        <v>0</v>
      </c>
      <c r="AV795" s="1">
        <f>MEDIAN($R795)</f>
        <v>0</v>
      </c>
      <c r="AW795" s="1">
        <f>MAX($B795)</f>
        <v>0</v>
      </c>
      <c r="AX795" s="1">
        <f>MAX($C795)</f>
        <v>0</v>
      </c>
      <c r="AY795" s="1">
        <f>MAX($D795)</f>
        <v>0</v>
      </c>
      <c r="AZ795" s="1">
        <f>MAX($E795)</f>
        <v>0</v>
      </c>
      <c r="BA795" s="1">
        <f>MAX($F795)</f>
        <v>0</v>
      </c>
      <c r="BB795" s="1">
        <f>MAX($G795)</f>
        <v>0</v>
      </c>
      <c r="BC795" s="1">
        <f>MAX($H795)</f>
        <v>0</v>
      </c>
      <c r="BD795" s="1">
        <f>MAX($I795)</f>
        <v>0</v>
      </c>
      <c r="BE795" s="1">
        <f>MAX($J795)</f>
        <v>0</v>
      </c>
      <c r="BF795" s="1">
        <f>MAX($K795)</f>
        <v>0</v>
      </c>
      <c r="BG795" s="1">
        <f>MAX($M795)</f>
        <v>0</v>
      </c>
      <c r="BH795" s="1">
        <f>MAX($N795)</f>
        <v>0</v>
      </c>
      <c r="BI795" s="1">
        <f>MAX($P795)</f>
        <v>0</v>
      </c>
      <c r="BJ795" s="1">
        <f>MAX($Q795)</f>
        <v>0</v>
      </c>
      <c r="BK795" s="1">
        <f>MAX($R795)</f>
        <v>0</v>
      </c>
    </row>
    <row r="796" spans="1:63">
      <c r="A796" s="1" t="s">
        <v>310</v>
      </c>
      <c r="B796" s="1">
        <v>0</v>
      </c>
      <c r="C796" s="1">
        <v>0</v>
      </c>
      <c r="D796" s="1">
        <v>0</v>
      </c>
      <c r="E796" s="1">
        <v>0</v>
      </c>
      <c r="F796" s="1">
        <v>0</v>
      </c>
      <c r="G796" s="1">
        <v>0</v>
      </c>
      <c r="H796" s="1">
        <v>0</v>
      </c>
      <c r="I796" s="1">
        <v>0.02</v>
      </c>
      <c r="J796" s="1">
        <v>3000</v>
      </c>
      <c r="K796" s="1">
        <v>0</v>
      </c>
      <c r="L796" s="1" t="s">
        <v>503</v>
      </c>
      <c r="M796" s="1">
        <v>0</v>
      </c>
      <c r="N796" s="1">
        <v>0</v>
      </c>
      <c r="O796" s="1" t="s">
        <v>507</v>
      </c>
      <c r="P796" s="1">
        <v>1500</v>
      </c>
      <c r="Q796" s="1">
        <v>1</v>
      </c>
      <c r="R796" s="1">
        <v>0</v>
      </c>
      <c r="S796" s="1">
        <f>MIN($B796)</f>
        <v>0</v>
      </c>
      <c r="T796" s="1">
        <f>MIN($C796)</f>
        <v>0</v>
      </c>
      <c r="U796" s="1">
        <f>MIN($D796)</f>
        <v>0</v>
      </c>
      <c r="V796" s="1">
        <f>MIN($E796)</f>
        <v>0</v>
      </c>
      <c r="W796" s="1">
        <f>MIN($F796)</f>
        <v>0</v>
      </c>
      <c r="X796" s="1">
        <f>MIN($G796)</f>
        <v>0</v>
      </c>
      <c r="Y796" s="1">
        <f>MIN($H796)</f>
        <v>0</v>
      </c>
      <c r="Z796" s="1">
        <f>MIN($I796)</f>
        <v>0</v>
      </c>
      <c r="AA796" s="1">
        <f>MIN($J796)</f>
        <v>0</v>
      </c>
      <c r="AB796" s="1">
        <f>MIN($K796)</f>
        <v>0</v>
      </c>
      <c r="AC796" s="1">
        <f>MIN($M796)</f>
        <v>0</v>
      </c>
      <c r="AD796" s="1">
        <f>MIN($N796)</f>
        <v>0</v>
      </c>
      <c r="AE796" s="1">
        <f>MIN($P796)</f>
        <v>0</v>
      </c>
      <c r="AF796" s="1">
        <f>MIN($Q796)</f>
        <v>0</v>
      </c>
      <c r="AG796" s="1">
        <f>MIN($R796)</f>
        <v>0</v>
      </c>
      <c r="AH796" s="1">
        <f>MEDIAN($B796)</f>
        <v>0</v>
      </c>
      <c r="AI796" s="1">
        <f>MEDIAN($C796)</f>
        <v>0</v>
      </c>
      <c r="AJ796" s="1">
        <f>MEDIAN($D796)</f>
        <v>0</v>
      </c>
      <c r="AK796" s="1">
        <f>MEDIAN($E796)</f>
        <v>0</v>
      </c>
      <c r="AL796" s="1">
        <f>MEDIAN($F796)</f>
        <v>0</v>
      </c>
      <c r="AM796" s="1">
        <f>MEDIAN($G796)</f>
        <v>0</v>
      </c>
      <c r="AN796" s="1">
        <f>MEDIAN($H796)</f>
        <v>0</v>
      </c>
      <c r="AO796" s="1">
        <f>MEDIAN($I796)</f>
        <v>0</v>
      </c>
      <c r="AP796" s="1">
        <f>MEDIAN($J796)</f>
        <v>0</v>
      </c>
      <c r="AQ796" s="1">
        <f>MEDIAN($K796)</f>
        <v>0</v>
      </c>
      <c r="AR796" s="1">
        <f>MEDIAN($M796)</f>
        <v>0</v>
      </c>
      <c r="AS796" s="1">
        <f>MEDIAN($N796)</f>
        <v>0</v>
      </c>
      <c r="AT796" s="1">
        <f>MEDIAN($P796)</f>
        <v>0</v>
      </c>
      <c r="AU796" s="1">
        <f>MEDIAN($Q796)</f>
        <v>0</v>
      </c>
      <c r="AV796" s="1">
        <f>MEDIAN($R796)</f>
        <v>0</v>
      </c>
      <c r="AW796" s="1">
        <f>MAX($B796)</f>
        <v>0</v>
      </c>
      <c r="AX796" s="1">
        <f>MAX($C796)</f>
        <v>0</v>
      </c>
      <c r="AY796" s="1">
        <f>MAX($D796)</f>
        <v>0</v>
      </c>
      <c r="AZ796" s="1">
        <f>MAX($E796)</f>
        <v>0</v>
      </c>
      <c r="BA796" s="1">
        <f>MAX($F796)</f>
        <v>0</v>
      </c>
      <c r="BB796" s="1">
        <f>MAX($G796)</f>
        <v>0</v>
      </c>
      <c r="BC796" s="1">
        <f>MAX($H796)</f>
        <v>0</v>
      </c>
      <c r="BD796" s="1">
        <f>MAX($I796)</f>
        <v>0</v>
      </c>
      <c r="BE796" s="1">
        <f>MAX($J796)</f>
        <v>0</v>
      </c>
      <c r="BF796" s="1">
        <f>MAX($K796)</f>
        <v>0</v>
      </c>
      <c r="BG796" s="1">
        <f>MAX($M796)</f>
        <v>0</v>
      </c>
      <c r="BH796" s="1">
        <f>MAX($N796)</f>
        <v>0</v>
      </c>
      <c r="BI796" s="1">
        <f>MAX($P796)</f>
        <v>0</v>
      </c>
      <c r="BJ796" s="1">
        <f>MAX($Q796)</f>
        <v>0</v>
      </c>
      <c r="BK796" s="1">
        <f>MAX($R796)</f>
        <v>0</v>
      </c>
    </row>
    <row r="797" spans="1:63">
      <c r="A797" s="1" t="s">
        <v>311</v>
      </c>
      <c r="B797" s="1">
        <v>0</v>
      </c>
      <c r="C797" s="1">
        <v>0</v>
      </c>
      <c r="D797" s="1">
        <v>0</v>
      </c>
      <c r="E797" s="1">
        <v>0</v>
      </c>
      <c r="F797" s="1">
        <v>0</v>
      </c>
      <c r="G797" s="1">
        <v>0</v>
      </c>
      <c r="H797" s="1">
        <v>0</v>
      </c>
      <c r="I797" s="1">
        <v>0.02</v>
      </c>
      <c r="J797" s="1">
        <v>3000</v>
      </c>
      <c r="K797" s="1">
        <v>0</v>
      </c>
      <c r="L797" s="1" t="s">
        <v>503</v>
      </c>
      <c r="M797" s="1">
        <v>0</v>
      </c>
      <c r="N797" s="1">
        <v>0</v>
      </c>
      <c r="O797" s="1" t="s">
        <v>507</v>
      </c>
      <c r="P797" s="1">
        <v>1500</v>
      </c>
      <c r="Q797" s="1">
        <v>1</v>
      </c>
      <c r="R797" s="1">
        <v>0</v>
      </c>
      <c r="S797" s="1">
        <f>MIN($B797)</f>
        <v>0</v>
      </c>
      <c r="T797" s="1">
        <f>MIN($C797)</f>
        <v>0</v>
      </c>
      <c r="U797" s="1">
        <f>MIN($D797)</f>
        <v>0</v>
      </c>
      <c r="V797" s="1">
        <f>MIN($E797)</f>
        <v>0</v>
      </c>
      <c r="W797" s="1">
        <f>MIN($F797)</f>
        <v>0</v>
      </c>
      <c r="X797" s="1">
        <f>MIN($G797)</f>
        <v>0</v>
      </c>
      <c r="Y797" s="1">
        <f>MIN($H797)</f>
        <v>0</v>
      </c>
      <c r="Z797" s="1">
        <f>MIN($I797)</f>
        <v>0</v>
      </c>
      <c r="AA797" s="1">
        <f>MIN($J797)</f>
        <v>0</v>
      </c>
      <c r="AB797" s="1">
        <f>MIN($K797)</f>
        <v>0</v>
      </c>
      <c r="AC797" s="1">
        <f>MIN($M797)</f>
        <v>0</v>
      </c>
      <c r="AD797" s="1">
        <f>MIN($N797)</f>
        <v>0</v>
      </c>
      <c r="AE797" s="1">
        <f>MIN($P797)</f>
        <v>0</v>
      </c>
      <c r="AF797" s="1">
        <f>MIN($Q797)</f>
        <v>0</v>
      </c>
      <c r="AG797" s="1">
        <f>MIN($R797)</f>
        <v>0</v>
      </c>
      <c r="AH797" s="1">
        <f>MEDIAN($B797)</f>
        <v>0</v>
      </c>
      <c r="AI797" s="1">
        <f>MEDIAN($C797)</f>
        <v>0</v>
      </c>
      <c r="AJ797" s="1">
        <f>MEDIAN($D797)</f>
        <v>0</v>
      </c>
      <c r="AK797" s="1">
        <f>MEDIAN($E797)</f>
        <v>0</v>
      </c>
      <c r="AL797" s="1">
        <f>MEDIAN($F797)</f>
        <v>0</v>
      </c>
      <c r="AM797" s="1">
        <f>MEDIAN($G797)</f>
        <v>0</v>
      </c>
      <c r="AN797" s="1">
        <f>MEDIAN($H797)</f>
        <v>0</v>
      </c>
      <c r="AO797" s="1">
        <f>MEDIAN($I797)</f>
        <v>0</v>
      </c>
      <c r="AP797" s="1">
        <f>MEDIAN($J797)</f>
        <v>0</v>
      </c>
      <c r="AQ797" s="1">
        <f>MEDIAN($K797)</f>
        <v>0</v>
      </c>
      <c r="AR797" s="1">
        <f>MEDIAN($M797)</f>
        <v>0</v>
      </c>
      <c r="AS797" s="1">
        <f>MEDIAN($N797)</f>
        <v>0</v>
      </c>
      <c r="AT797" s="1">
        <f>MEDIAN($P797)</f>
        <v>0</v>
      </c>
      <c r="AU797" s="1">
        <f>MEDIAN($Q797)</f>
        <v>0</v>
      </c>
      <c r="AV797" s="1">
        <f>MEDIAN($R797)</f>
        <v>0</v>
      </c>
      <c r="AW797" s="1">
        <f>MAX($B797)</f>
        <v>0</v>
      </c>
      <c r="AX797" s="1">
        <f>MAX($C797)</f>
        <v>0</v>
      </c>
      <c r="AY797" s="1">
        <f>MAX($D797)</f>
        <v>0</v>
      </c>
      <c r="AZ797" s="1">
        <f>MAX($E797)</f>
        <v>0</v>
      </c>
      <c r="BA797" s="1">
        <f>MAX($F797)</f>
        <v>0</v>
      </c>
      <c r="BB797" s="1">
        <f>MAX($G797)</f>
        <v>0</v>
      </c>
      <c r="BC797" s="1">
        <f>MAX($H797)</f>
        <v>0</v>
      </c>
      <c r="BD797" s="1">
        <f>MAX($I797)</f>
        <v>0</v>
      </c>
      <c r="BE797" s="1">
        <f>MAX($J797)</f>
        <v>0</v>
      </c>
      <c r="BF797" s="1">
        <f>MAX($K797)</f>
        <v>0</v>
      </c>
      <c r="BG797" s="1">
        <f>MAX($M797)</f>
        <v>0</v>
      </c>
      <c r="BH797" s="1">
        <f>MAX($N797)</f>
        <v>0</v>
      </c>
      <c r="BI797" s="1">
        <f>MAX($P797)</f>
        <v>0</v>
      </c>
      <c r="BJ797" s="1">
        <f>MAX($Q797)</f>
        <v>0</v>
      </c>
      <c r="BK797" s="1">
        <f>MAX($R797)</f>
        <v>0</v>
      </c>
    </row>
    <row r="798" spans="1:63">
      <c r="A798" s="1" t="s">
        <v>312</v>
      </c>
      <c r="B798" s="1">
        <v>0</v>
      </c>
      <c r="C798" s="1">
        <v>0</v>
      </c>
      <c r="D798" s="1">
        <v>0</v>
      </c>
      <c r="E798" s="1">
        <v>0</v>
      </c>
      <c r="F798" s="1">
        <v>0</v>
      </c>
      <c r="G798" s="1">
        <v>0</v>
      </c>
      <c r="H798" s="1">
        <v>0</v>
      </c>
      <c r="I798" s="1">
        <v>0.02</v>
      </c>
      <c r="J798" s="1">
        <v>3000</v>
      </c>
      <c r="K798" s="1">
        <v>0</v>
      </c>
      <c r="L798" s="1" t="s">
        <v>503</v>
      </c>
      <c r="M798" s="1">
        <v>0</v>
      </c>
      <c r="N798" s="1">
        <v>0</v>
      </c>
      <c r="O798" s="1" t="s">
        <v>507</v>
      </c>
      <c r="P798" s="1">
        <v>1500</v>
      </c>
      <c r="Q798" s="1">
        <v>1</v>
      </c>
      <c r="R798" s="1">
        <v>0</v>
      </c>
      <c r="S798" s="1">
        <f>MIN($B798)</f>
        <v>0</v>
      </c>
      <c r="T798" s="1">
        <f>MIN($C798)</f>
        <v>0</v>
      </c>
      <c r="U798" s="1">
        <f>MIN($D798)</f>
        <v>0</v>
      </c>
      <c r="V798" s="1">
        <f>MIN($E798)</f>
        <v>0</v>
      </c>
      <c r="W798" s="1">
        <f>MIN($F798)</f>
        <v>0</v>
      </c>
      <c r="X798" s="1">
        <f>MIN($G798)</f>
        <v>0</v>
      </c>
      <c r="Y798" s="1">
        <f>MIN($H798)</f>
        <v>0</v>
      </c>
      <c r="Z798" s="1">
        <f>MIN($I798)</f>
        <v>0</v>
      </c>
      <c r="AA798" s="1">
        <f>MIN($J798)</f>
        <v>0</v>
      </c>
      <c r="AB798" s="1">
        <f>MIN($K798)</f>
        <v>0</v>
      </c>
      <c r="AC798" s="1">
        <f>MIN($M798)</f>
        <v>0</v>
      </c>
      <c r="AD798" s="1">
        <f>MIN($N798)</f>
        <v>0</v>
      </c>
      <c r="AE798" s="1">
        <f>MIN($P798)</f>
        <v>0</v>
      </c>
      <c r="AF798" s="1">
        <f>MIN($Q798)</f>
        <v>0</v>
      </c>
      <c r="AG798" s="1">
        <f>MIN($R798)</f>
        <v>0</v>
      </c>
      <c r="AH798" s="1">
        <f>MEDIAN($B798)</f>
        <v>0</v>
      </c>
      <c r="AI798" s="1">
        <f>MEDIAN($C798)</f>
        <v>0</v>
      </c>
      <c r="AJ798" s="1">
        <f>MEDIAN($D798)</f>
        <v>0</v>
      </c>
      <c r="AK798" s="1">
        <f>MEDIAN($E798)</f>
        <v>0</v>
      </c>
      <c r="AL798" s="1">
        <f>MEDIAN($F798)</f>
        <v>0</v>
      </c>
      <c r="AM798" s="1">
        <f>MEDIAN($G798)</f>
        <v>0</v>
      </c>
      <c r="AN798" s="1">
        <f>MEDIAN($H798)</f>
        <v>0</v>
      </c>
      <c r="AO798" s="1">
        <f>MEDIAN($I798)</f>
        <v>0</v>
      </c>
      <c r="AP798" s="1">
        <f>MEDIAN($J798)</f>
        <v>0</v>
      </c>
      <c r="AQ798" s="1">
        <f>MEDIAN($K798)</f>
        <v>0</v>
      </c>
      <c r="AR798" s="1">
        <f>MEDIAN($M798)</f>
        <v>0</v>
      </c>
      <c r="AS798" s="1">
        <f>MEDIAN($N798)</f>
        <v>0</v>
      </c>
      <c r="AT798" s="1">
        <f>MEDIAN($P798)</f>
        <v>0</v>
      </c>
      <c r="AU798" s="1">
        <f>MEDIAN($Q798)</f>
        <v>0</v>
      </c>
      <c r="AV798" s="1">
        <f>MEDIAN($R798)</f>
        <v>0</v>
      </c>
      <c r="AW798" s="1">
        <f>MAX($B798)</f>
        <v>0</v>
      </c>
      <c r="AX798" s="1">
        <f>MAX($C798)</f>
        <v>0</v>
      </c>
      <c r="AY798" s="1">
        <f>MAX($D798)</f>
        <v>0</v>
      </c>
      <c r="AZ798" s="1">
        <f>MAX($E798)</f>
        <v>0</v>
      </c>
      <c r="BA798" s="1">
        <f>MAX($F798)</f>
        <v>0</v>
      </c>
      <c r="BB798" s="1">
        <f>MAX($G798)</f>
        <v>0</v>
      </c>
      <c r="BC798" s="1">
        <f>MAX($H798)</f>
        <v>0</v>
      </c>
      <c r="BD798" s="1">
        <f>MAX($I798)</f>
        <v>0</v>
      </c>
      <c r="BE798" s="1">
        <f>MAX($J798)</f>
        <v>0</v>
      </c>
      <c r="BF798" s="1">
        <f>MAX($K798)</f>
        <v>0</v>
      </c>
      <c r="BG798" s="1">
        <f>MAX($M798)</f>
        <v>0</v>
      </c>
      <c r="BH798" s="1">
        <f>MAX($N798)</f>
        <v>0</v>
      </c>
      <c r="BI798" s="1">
        <f>MAX($P798)</f>
        <v>0</v>
      </c>
      <c r="BJ798" s="1">
        <f>MAX($Q798)</f>
        <v>0</v>
      </c>
      <c r="BK798" s="1">
        <f>MAX($R798)</f>
        <v>0</v>
      </c>
    </row>
    <row r="799" spans="1:63">
      <c r="A799" s="1" t="s">
        <v>313</v>
      </c>
      <c r="B799" s="1">
        <v>0</v>
      </c>
      <c r="C799" s="1">
        <v>0</v>
      </c>
      <c r="D799" s="1">
        <v>0</v>
      </c>
      <c r="E799" s="1">
        <v>0</v>
      </c>
      <c r="F799" s="1">
        <v>0</v>
      </c>
      <c r="G799" s="1">
        <v>0</v>
      </c>
      <c r="H799" s="1">
        <v>0</v>
      </c>
      <c r="I799" s="1">
        <v>0.02</v>
      </c>
      <c r="J799" s="1">
        <v>3000</v>
      </c>
      <c r="K799" s="1">
        <v>0</v>
      </c>
      <c r="L799" s="1" t="s">
        <v>503</v>
      </c>
      <c r="M799" s="1">
        <v>0</v>
      </c>
      <c r="N799" s="1">
        <v>0</v>
      </c>
      <c r="O799" s="1" t="s">
        <v>507</v>
      </c>
      <c r="P799" s="1">
        <v>1500</v>
      </c>
      <c r="Q799" s="1">
        <v>1</v>
      </c>
      <c r="R799" s="1">
        <v>0</v>
      </c>
      <c r="S799" s="1">
        <f>MIN($B799)</f>
        <v>0</v>
      </c>
      <c r="T799" s="1">
        <f>MIN($C799)</f>
        <v>0</v>
      </c>
      <c r="U799" s="1">
        <f>MIN($D799)</f>
        <v>0</v>
      </c>
      <c r="V799" s="1">
        <f>MIN($E799)</f>
        <v>0</v>
      </c>
      <c r="W799" s="1">
        <f>MIN($F799)</f>
        <v>0</v>
      </c>
      <c r="X799" s="1">
        <f>MIN($G799)</f>
        <v>0</v>
      </c>
      <c r="Y799" s="1">
        <f>MIN($H799)</f>
        <v>0</v>
      </c>
      <c r="Z799" s="1">
        <f>MIN($I799)</f>
        <v>0</v>
      </c>
      <c r="AA799" s="1">
        <f>MIN($J799)</f>
        <v>0</v>
      </c>
      <c r="AB799" s="1">
        <f>MIN($K799)</f>
        <v>0</v>
      </c>
      <c r="AC799" s="1">
        <f>MIN($M799)</f>
        <v>0</v>
      </c>
      <c r="AD799" s="1">
        <f>MIN($N799)</f>
        <v>0</v>
      </c>
      <c r="AE799" s="1">
        <f>MIN($P799)</f>
        <v>0</v>
      </c>
      <c r="AF799" s="1">
        <f>MIN($Q799)</f>
        <v>0</v>
      </c>
      <c r="AG799" s="1">
        <f>MIN($R799)</f>
        <v>0</v>
      </c>
      <c r="AH799" s="1">
        <f>MEDIAN($B799)</f>
        <v>0</v>
      </c>
      <c r="AI799" s="1">
        <f>MEDIAN($C799)</f>
        <v>0</v>
      </c>
      <c r="AJ799" s="1">
        <f>MEDIAN($D799)</f>
        <v>0</v>
      </c>
      <c r="AK799" s="1">
        <f>MEDIAN($E799)</f>
        <v>0</v>
      </c>
      <c r="AL799" s="1">
        <f>MEDIAN($F799)</f>
        <v>0</v>
      </c>
      <c r="AM799" s="1">
        <f>MEDIAN($G799)</f>
        <v>0</v>
      </c>
      <c r="AN799" s="1">
        <f>MEDIAN($H799)</f>
        <v>0</v>
      </c>
      <c r="AO799" s="1">
        <f>MEDIAN($I799)</f>
        <v>0</v>
      </c>
      <c r="AP799" s="1">
        <f>MEDIAN($J799)</f>
        <v>0</v>
      </c>
      <c r="AQ799" s="1">
        <f>MEDIAN($K799)</f>
        <v>0</v>
      </c>
      <c r="AR799" s="1">
        <f>MEDIAN($M799)</f>
        <v>0</v>
      </c>
      <c r="AS799" s="1">
        <f>MEDIAN($N799)</f>
        <v>0</v>
      </c>
      <c r="AT799" s="1">
        <f>MEDIAN($P799)</f>
        <v>0</v>
      </c>
      <c r="AU799" s="1">
        <f>MEDIAN($Q799)</f>
        <v>0</v>
      </c>
      <c r="AV799" s="1">
        <f>MEDIAN($R799)</f>
        <v>0</v>
      </c>
      <c r="AW799" s="1">
        <f>MAX($B799)</f>
        <v>0</v>
      </c>
      <c r="AX799" s="1">
        <f>MAX($C799)</f>
        <v>0</v>
      </c>
      <c r="AY799" s="1">
        <f>MAX($D799)</f>
        <v>0</v>
      </c>
      <c r="AZ799" s="1">
        <f>MAX($E799)</f>
        <v>0</v>
      </c>
      <c r="BA799" s="1">
        <f>MAX($F799)</f>
        <v>0</v>
      </c>
      <c r="BB799" s="1">
        <f>MAX($G799)</f>
        <v>0</v>
      </c>
      <c r="BC799" s="1">
        <f>MAX($H799)</f>
        <v>0</v>
      </c>
      <c r="BD799" s="1">
        <f>MAX($I799)</f>
        <v>0</v>
      </c>
      <c r="BE799" s="1">
        <f>MAX($J799)</f>
        <v>0</v>
      </c>
      <c r="BF799" s="1">
        <f>MAX($K799)</f>
        <v>0</v>
      </c>
      <c r="BG799" s="1">
        <f>MAX($M799)</f>
        <v>0</v>
      </c>
      <c r="BH799" s="1">
        <f>MAX($N799)</f>
        <v>0</v>
      </c>
      <c r="BI799" s="1">
        <f>MAX($P799)</f>
        <v>0</v>
      </c>
      <c r="BJ799" s="1">
        <f>MAX($Q799)</f>
        <v>0</v>
      </c>
      <c r="BK799" s="1">
        <f>MAX($R799)</f>
        <v>0</v>
      </c>
    </row>
    <row r="800" spans="1:63">
      <c r="A800" s="1" t="s">
        <v>314</v>
      </c>
      <c r="B800" s="1">
        <v>0</v>
      </c>
      <c r="C800" s="1">
        <v>0</v>
      </c>
      <c r="D800" s="1">
        <v>0</v>
      </c>
      <c r="E800" s="1">
        <v>0</v>
      </c>
      <c r="F800" s="1">
        <v>0</v>
      </c>
      <c r="G800" s="1">
        <v>0</v>
      </c>
      <c r="H800" s="1">
        <v>0</v>
      </c>
      <c r="I800" s="1">
        <v>0.02</v>
      </c>
      <c r="J800" s="1">
        <v>3000</v>
      </c>
      <c r="K800" s="1">
        <v>0</v>
      </c>
      <c r="L800" s="1" t="s">
        <v>503</v>
      </c>
      <c r="M800" s="1">
        <v>0</v>
      </c>
      <c r="N800" s="1">
        <v>0</v>
      </c>
      <c r="O800" s="1" t="s">
        <v>507</v>
      </c>
      <c r="P800" s="1">
        <v>1500</v>
      </c>
      <c r="Q800" s="1">
        <v>1</v>
      </c>
      <c r="R800" s="1">
        <v>0</v>
      </c>
      <c r="S800" s="1">
        <f>MIN($B800)</f>
        <v>0</v>
      </c>
      <c r="T800" s="1">
        <f>MIN($C800)</f>
        <v>0</v>
      </c>
      <c r="U800" s="1">
        <f>MIN($D800)</f>
        <v>0</v>
      </c>
      <c r="V800" s="1">
        <f>MIN($E800)</f>
        <v>0</v>
      </c>
      <c r="W800" s="1">
        <f>MIN($F800)</f>
        <v>0</v>
      </c>
      <c r="X800" s="1">
        <f>MIN($G800)</f>
        <v>0</v>
      </c>
      <c r="Y800" s="1">
        <f>MIN($H800)</f>
        <v>0</v>
      </c>
      <c r="Z800" s="1">
        <f>MIN($I800)</f>
        <v>0</v>
      </c>
      <c r="AA800" s="1">
        <f>MIN($J800)</f>
        <v>0</v>
      </c>
      <c r="AB800" s="1">
        <f>MIN($K800)</f>
        <v>0</v>
      </c>
      <c r="AC800" s="1">
        <f>MIN($M800)</f>
        <v>0</v>
      </c>
      <c r="AD800" s="1">
        <f>MIN($N800)</f>
        <v>0</v>
      </c>
      <c r="AE800" s="1">
        <f>MIN($P800)</f>
        <v>0</v>
      </c>
      <c r="AF800" s="1">
        <f>MIN($Q800)</f>
        <v>0</v>
      </c>
      <c r="AG800" s="1">
        <f>MIN($R800)</f>
        <v>0</v>
      </c>
      <c r="AH800" s="1">
        <f>MEDIAN($B800)</f>
        <v>0</v>
      </c>
      <c r="AI800" s="1">
        <f>MEDIAN($C800)</f>
        <v>0</v>
      </c>
      <c r="AJ800" s="1">
        <f>MEDIAN($D800)</f>
        <v>0</v>
      </c>
      <c r="AK800" s="1">
        <f>MEDIAN($E800)</f>
        <v>0</v>
      </c>
      <c r="AL800" s="1">
        <f>MEDIAN($F800)</f>
        <v>0</v>
      </c>
      <c r="AM800" s="1">
        <f>MEDIAN($G800)</f>
        <v>0</v>
      </c>
      <c r="AN800" s="1">
        <f>MEDIAN($H800)</f>
        <v>0</v>
      </c>
      <c r="AO800" s="1">
        <f>MEDIAN($I800)</f>
        <v>0</v>
      </c>
      <c r="AP800" s="1">
        <f>MEDIAN($J800)</f>
        <v>0</v>
      </c>
      <c r="AQ800" s="1">
        <f>MEDIAN($K800)</f>
        <v>0</v>
      </c>
      <c r="AR800" s="1">
        <f>MEDIAN($M800)</f>
        <v>0</v>
      </c>
      <c r="AS800" s="1">
        <f>MEDIAN($N800)</f>
        <v>0</v>
      </c>
      <c r="AT800" s="1">
        <f>MEDIAN($P800)</f>
        <v>0</v>
      </c>
      <c r="AU800" s="1">
        <f>MEDIAN($Q800)</f>
        <v>0</v>
      </c>
      <c r="AV800" s="1">
        <f>MEDIAN($R800)</f>
        <v>0</v>
      </c>
      <c r="AW800" s="1">
        <f>MAX($B800)</f>
        <v>0</v>
      </c>
      <c r="AX800" s="1">
        <f>MAX($C800)</f>
        <v>0</v>
      </c>
      <c r="AY800" s="1">
        <f>MAX($D800)</f>
        <v>0</v>
      </c>
      <c r="AZ800" s="1">
        <f>MAX($E800)</f>
        <v>0</v>
      </c>
      <c r="BA800" s="1">
        <f>MAX($F800)</f>
        <v>0</v>
      </c>
      <c r="BB800" s="1">
        <f>MAX($G800)</f>
        <v>0</v>
      </c>
      <c r="BC800" s="1">
        <f>MAX($H800)</f>
        <v>0</v>
      </c>
      <c r="BD800" s="1">
        <f>MAX($I800)</f>
        <v>0</v>
      </c>
      <c r="BE800" s="1">
        <f>MAX($J800)</f>
        <v>0</v>
      </c>
      <c r="BF800" s="1">
        <f>MAX($K800)</f>
        <v>0</v>
      </c>
      <c r="BG800" s="1">
        <f>MAX($M800)</f>
        <v>0</v>
      </c>
      <c r="BH800" s="1">
        <f>MAX($N800)</f>
        <v>0</v>
      </c>
      <c r="BI800" s="1">
        <f>MAX($P800)</f>
        <v>0</v>
      </c>
      <c r="BJ800" s="1">
        <f>MAX($Q800)</f>
        <v>0</v>
      </c>
      <c r="BK800" s="1">
        <f>MAX($R800)</f>
        <v>0</v>
      </c>
    </row>
    <row r="801" spans="1:63">
      <c r="A801" s="1" t="s">
        <v>315</v>
      </c>
      <c r="B801" s="1">
        <v>0</v>
      </c>
      <c r="C801" s="1">
        <v>0</v>
      </c>
      <c r="D801" s="1">
        <v>0</v>
      </c>
      <c r="E801" s="1">
        <v>0</v>
      </c>
      <c r="F801" s="1">
        <v>0</v>
      </c>
      <c r="G801" s="1">
        <v>0</v>
      </c>
      <c r="H801" s="1">
        <v>0</v>
      </c>
      <c r="I801" s="1">
        <v>0.02</v>
      </c>
      <c r="J801" s="1">
        <v>3000</v>
      </c>
      <c r="K801" s="1">
        <v>0</v>
      </c>
      <c r="L801" s="1" t="s">
        <v>503</v>
      </c>
      <c r="M801" s="1">
        <v>0</v>
      </c>
      <c r="N801" s="1">
        <v>0</v>
      </c>
      <c r="O801" s="1" t="s">
        <v>507</v>
      </c>
      <c r="P801" s="1">
        <v>1500</v>
      </c>
      <c r="Q801" s="1">
        <v>1</v>
      </c>
      <c r="R801" s="1">
        <v>0</v>
      </c>
      <c r="S801" s="1">
        <f>MIN($B801)</f>
        <v>0</v>
      </c>
      <c r="T801" s="1">
        <f>MIN($C801)</f>
        <v>0</v>
      </c>
      <c r="U801" s="1">
        <f>MIN($D801)</f>
        <v>0</v>
      </c>
      <c r="V801" s="1">
        <f>MIN($E801)</f>
        <v>0</v>
      </c>
      <c r="W801" s="1">
        <f>MIN($F801)</f>
        <v>0</v>
      </c>
      <c r="X801" s="1">
        <f>MIN($G801)</f>
        <v>0</v>
      </c>
      <c r="Y801" s="1">
        <f>MIN($H801)</f>
        <v>0</v>
      </c>
      <c r="Z801" s="1">
        <f>MIN($I801)</f>
        <v>0</v>
      </c>
      <c r="AA801" s="1">
        <f>MIN($J801)</f>
        <v>0</v>
      </c>
      <c r="AB801" s="1">
        <f>MIN($K801)</f>
        <v>0</v>
      </c>
      <c r="AC801" s="1">
        <f>MIN($M801)</f>
        <v>0</v>
      </c>
      <c r="AD801" s="1">
        <f>MIN($N801)</f>
        <v>0</v>
      </c>
      <c r="AE801" s="1">
        <f>MIN($P801)</f>
        <v>0</v>
      </c>
      <c r="AF801" s="1">
        <f>MIN($Q801)</f>
        <v>0</v>
      </c>
      <c r="AG801" s="1">
        <f>MIN($R801)</f>
        <v>0</v>
      </c>
      <c r="AH801" s="1">
        <f>MEDIAN($B801)</f>
        <v>0</v>
      </c>
      <c r="AI801" s="1">
        <f>MEDIAN($C801)</f>
        <v>0</v>
      </c>
      <c r="AJ801" s="1">
        <f>MEDIAN($D801)</f>
        <v>0</v>
      </c>
      <c r="AK801" s="1">
        <f>MEDIAN($E801)</f>
        <v>0</v>
      </c>
      <c r="AL801" s="1">
        <f>MEDIAN($F801)</f>
        <v>0</v>
      </c>
      <c r="AM801" s="1">
        <f>MEDIAN($G801)</f>
        <v>0</v>
      </c>
      <c r="AN801" s="1">
        <f>MEDIAN($H801)</f>
        <v>0</v>
      </c>
      <c r="AO801" s="1">
        <f>MEDIAN($I801)</f>
        <v>0</v>
      </c>
      <c r="AP801" s="1">
        <f>MEDIAN($J801)</f>
        <v>0</v>
      </c>
      <c r="AQ801" s="1">
        <f>MEDIAN($K801)</f>
        <v>0</v>
      </c>
      <c r="AR801" s="1">
        <f>MEDIAN($M801)</f>
        <v>0</v>
      </c>
      <c r="AS801" s="1">
        <f>MEDIAN($N801)</f>
        <v>0</v>
      </c>
      <c r="AT801" s="1">
        <f>MEDIAN($P801)</f>
        <v>0</v>
      </c>
      <c r="AU801" s="1">
        <f>MEDIAN($Q801)</f>
        <v>0</v>
      </c>
      <c r="AV801" s="1">
        <f>MEDIAN($R801)</f>
        <v>0</v>
      </c>
      <c r="AW801" s="1">
        <f>MAX($B801)</f>
        <v>0</v>
      </c>
      <c r="AX801" s="1">
        <f>MAX($C801)</f>
        <v>0</v>
      </c>
      <c r="AY801" s="1">
        <f>MAX($D801)</f>
        <v>0</v>
      </c>
      <c r="AZ801" s="1">
        <f>MAX($E801)</f>
        <v>0</v>
      </c>
      <c r="BA801" s="1">
        <f>MAX($F801)</f>
        <v>0</v>
      </c>
      <c r="BB801" s="1">
        <f>MAX($G801)</f>
        <v>0</v>
      </c>
      <c r="BC801" s="1">
        <f>MAX($H801)</f>
        <v>0</v>
      </c>
      <c r="BD801" s="1">
        <f>MAX($I801)</f>
        <v>0</v>
      </c>
      <c r="BE801" s="1">
        <f>MAX($J801)</f>
        <v>0</v>
      </c>
      <c r="BF801" s="1">
        <f>MAX($K801)</f>
        <v>0</v>
      </c>
      <c r="BG801" s="1">
        <f>MAX($M801)</f>
        <v>0</v>
      </c>
      <c r="BH801" s="1">
        <f>MAX($N801)</f>
        <v>0</v>
      </c>
      <c r="BI801" s="1">
        <f>MAX($P801)</f>
        <v>0</v>
      </c>
      <c r="BJ801" s="1">
        <f>MAX($Q801)</f>
        <v>0</v>
      </c>
      <c r="BK801" s="1">
        <f>MAX($R801)</f>
        <v>0</v>
      </c>
    </row>
    <row r="802" spans="1:63">
      <c r="A802" s="1" t="s">
        <v>316</v>
      </c>
      <c r="B802" s="1">
        <v>0</v>
      </c>
      <c r="C802" s="1">
        <v>0</v>
      </c>
      <c r="D802" s="1">
        <v>0</v>
      </c>
      <c r="E802" s="1">
        <v>0</v>
      </c>
      <c r="F802" s="1">
        <v>0</v>
      </c>
      <c r="G802" s="1">
        <v>0</v>
      </c>
      <c r="H802" s="1">
        <v>0</v>
      </c>
      <c r="I802" s="1">
        <v>0.019</v>
      </c>
      <c r="J802" s="1">
        <v>3000</v>
      </c>
      <c r="K802" s="1">
        <v>0</v>
      </c>
      <c r="L802" s="1" t="s">
        <v>503</v>
      </c>
      <c r="M802" s="1">
        <v>0</v>
      </c>
      <c r="N802" s="1">
        <v>0</v>
      </c>
      <c r="O802" s="1" t="s">
        <v>507</v>
      </c>
      <c r="P802" s="1">
        <v>1500</v>
      </c>
      <c r="Q802" s="1">
        <v>1</v>
      </c>
      <c r="R802" s="1">
        <v>0</v>
      </c>
      <c r="S802" s="1">
        <f>MIN($B802)</f>
        <v>0</v>
      </c>
      <c r="T802" s="1">
        <f>MIN($C802)</f>
        <v>0</v>
      </c>
      <c r="U802" s="1">
        <f>MIN($D802)</f>
        <v>0</v>
      </c>
      <c r="V802" s="1">
        <f>MIN($E802)</f>
        <v>0</v>
      </c>
      <c r="W802" s="1">
        <f>MIN($F802)</f>
        <v>0</v>
      </c>
      <c r="X802" s="1">
        <f>MIN($G802)</f>
        <v>0</v>
      </c>
      <c r="Y802" s="1">
        <f>MIN($H802)</f>
        <v>0</v>
      </c>
      <c r="Z802" s="1">
        <f>MIN($I802)</f>
        <v>0</v>
      </c>
      <c r="AA802" s="1">
        <f>MIN($J802)</f>
        <v>0</v>
      </c>
      <c r="AB802" s="1">
        <f>MIN($K802)</f>
        <v>0</v>
      </c>
      <c r="AC802" s="1">
        <f>MIN($M802)</f>
        <v>0</v>
      </c>
      <c r="AD802" s="1">
        <f>MIN($N802)</f>
        <v>0</v>
      </c>
      <c r="AE802" s="1">
        <f>MIN($P802)</f>
        <v>0</v>
      </c>
      <c r="AF802" s="1">
        <f>MIN($Q802)</f>
        <v>0</v>
      </c>
      <c r="AG802" s="1">
        <f>MIN($R802)</f>
        <v>0</v>
      </c>
      <c r="AH802" s="1">
        <f>MEDIAN($B802)</f>
        <v>0</v>
      </c>
      <c r="AI802" s="1">
        <f>MEDIAN($C802)</f>
        <v>0</v>
      </c>
      <c r="AJ802" s="1">
        <f>MEDIAN($D802)</f>
        <v>0</v>
      </c>
      <c r="AK802" s="1">
        <f>MEDIAN($E802)</f>
        <v>0</v>
      </c>
      <c r="AL802" s="1">
        <f>MEDIAN($F802)</f>
        <v>0</v>
      </c>
      <c r="AM802" s="1">
        <f>MEDIAN($G802)</f>
        <v>0</v>
      </c>
      <c r="AN802" s="1">
        <f>MEDIAN($H802)</f>
        <v>0</v>
      </c>
      <c r="AO802" s="1">
        <f>MEDIAN($I802)</f>
        <v>0</v>
      </c>
      <c r="AP802" s="1">
        <f>MEDIAN($J802)</f>
        <v>0</v>
      </c>
      <c r="AQ802" s="1">
        <f>MEDIAN($K802)</f>
        <v>0</v>
      </c>
      <c r="AR802" s="1">
        <f>MEDIAN($M802)</f>
        <v>0</v>
      </c>
      <c r="AS802" s="1">
        <f>MEDIAN($N802)</f>
        <v>0</v>
      </c>
      <c r="AT802" s="1">
        <f>MEDIAN($P802)</f>
        <v>0</v>
      </c>
      <c r="AU802" s="1">
        <f>MEDIAN($Q802)</f>
        <v>0</v>
      </c>
      <c r="AV802" s="1">
        <f>MEDIAN($R802)</f>
        <v>0</v>
      </c>
      <c r="AW802" s="1">
        <f>MAX($B802)</f>
        <v>0</v>
      </c>
      <c r="AX802" s="1">
        <f>MAX($C802)</f>
        <v>0</v>
      </c>
      <c r="AY802" s="1">
        <f>MAX($D802)</f>
        <v>0</v>
      </c>
      <c r="AZ802" s="1">
        <f>MAX($E802)</f>
        <v>0</v>
      </c>
      <c r="BA802" s="1">
        <f>MAX($F802)</f>
        <v>0</v>
      </c>
      <c r="BB802" s="1">
        <f>MAX($G802)</f>
        <v>0</v>
      </c>
      <c r="BC802" s="1">
        <f>MAX($H802)</f>
        <v>0</v>
      </c>
      <c r="BD802" s="1">
        <f>MAX($I802)</f>
        <v>0</v>
      </c>
      <c r="BE802" s="1">
        <f>MAX($J802)</f>
        <v>0</v>
      </c>
      <c r="BF802" s="1">
        <f>MAX($K802)</f>
        <v>0</v>
      </c>
      <c r="BG802" s="1">
        <f>MAX($M802)</f>
        <v>0</v>
      </c>
      <c r="BH802" s="1">
        <f>MAX($N802)</f>
        <v>0</v>
      </c>
      <c r="BI802" s="1">
        <f>MAX($P802)</f>
        <v>0</v>
      </c>
      <c r="BJ802" s="1">
        <f>MAX($Q802)</f>
        <v>0</v>
      </c>
      <c r="BK802" s="1">
        <f>MAX($R802)</f>
        <v>0</v>
      </c>
    </row>
    <row r="803" spans="1:63">
      <c r="A803" s="1" t="s">
        <v>317</v>
      </c>
      <c r="B803" s="1">
        <v>0</v>
      </c>
      <c r="C803" s="1">
        <v>0</v>
      </c>
      <c r="D803" s="1">
        <v>0</v>
      </c>
      <c r="E803" s="1">
        <v>0</v>
      </c>
      <c r="F803" s="1">
        <v>0</v>
      </c>
      <c r="G803" s="1">
        <v>0</v>
      </c>
      <c r="H803" s="1">
        <v>0</v>
      </c>
      <c r="I803" s="1">
        <v>0.02</v>
      </c>
      <c r="J803" s="1">
        <v>3000</v>
      </c>
      <c r="K803" s="1">
        <v>0</v>
      </c>
      <c r="L803" s="1" t="s">
        <v>503</v>
      </c>
      <c r="M803" s="1">
        <v>0</v>
      </c>
      <c r="N803" s="1">
        <v>0</v>
      </c>
      <c r="O803" s="1" t="s">
        <v>507</v>
      </c>
      <c r="P803" s="1">
        <v>1500</v>
      </c>
      <c r="Q803" s="1">
        <v>1</v>
      </c>
      <c r="R803" s="1">
        <v>0</v>
      </c>
      <c r="S803" s="1">
        <f>MIN($B803)</f>
        <v>0</v>
      </c>
      <c r="T803" s="1">
        <f>MIN($C803)</f>
        <v>0</v>
      </c>
      <c r="U803" s="1">
        <f>MIN($D803)</f>
        <v>0</v>
      </c>
      <c r="V803" s="1">
        <f>MIN($E803)</f>
        <v>0</v>
      </c>
      <c r="W803" s="1">
        <f>MIN($F803)</f>
        <v>0</v>
      </c>
      <c r="X803" s="1">
        <f>MIN($G803)</f>
        <v>0</v>
      </c>
      <c r="Y803" s="1">
        <f>MIN($H803)</f>
        <v>0</v>
      </c>
      <c r="Z803" s="1">
        <f>MIN($I803)</f>
        <v>0</v>
      </c>
      <c r="AA803" s="1">
        <f>MIN($J803)</f>
        <v>0</v>
      </c>
      <c r="AB803" s="1">
        <f>MIN($K803)</f>
        <v>0</v>
      </c>
      <c r="AC803" s="1">
        <f>MIN($M803)</f>
        <v>0</v>
      </c>
      <c r="AD803" s="1">
        <f>MIN($N803)</f>
        <v>0</v>
      </c>
      <c r="AE803" s="1">
        <f>MIN($P803)</f>
        <v>0</v>
      </c>
      <c r="AF803" s="1">
        <f>MIN($Q803)</f>
        <v>0</v>
      </c>
      <c r="AG803" s="1">
        <f>MIN($R803)</f>
        <v>0</v>
      </c>
      <c r="AH803" s="1">
        <f>MEDIAN($B803)</f>
        <v>0</v>
      </c>
      <c r="AI803" s="1">
        <f>MEDIAN($C803)</f>
        <v>0</v>
      </c>
      <c r="AJ803" s="1">
        <f>MEDIAN($D803)</f>
        <v>0</v>
      </c>
      <c r="AK803" s="1">
        <f>MEDIAN($E803)</f>
        <v>0</v>
      </c>
      <c r="AL803" s="1">
        <f>MEDIAN($F803)</f>
        <v>0</v>
      </c>
      <c r="AM803" s="1">
        <f>MEDIAN($G803)</f>
        <v>0</v>
      </c>
      <c r="AN803" s="1">
        <f>MEDIAN($H803)</f>
        <v>0</v>
      </c>
      <c r="AO803" s="1">
        <f>MEDIAN($I803)</f>
        <v>0</v>
      </c>
      <c r="AP803" s="1">
        <f>MEDIAN($J803)</f>
        <v>0</v>
      </c>
      <c r="AQ803" s="1">
        <f>MEDIAN($K803)</f>
        <v>0</v>
      </c>
      <c r="AR803" s="1">
        <f>MEDIAN($M803)</f>
        <v>0</v>
      </c>
      <c r="AS803" s="1">
        <f>MEDIAN($N803)</f>
        <v>0</v>
      </c>
      <c r="AT803" s="1">
        <f>MEDIAN($P803)</f>
        <v>0</v>
      </c>
      <c r="AU803" s="1">
        <f>MEDIAN($Q803)</f>
        <v>0</v>
      </c>
      <c r="AV803" s="1">
        <f>MEDIAN($R803)</f>
        <v>0</v>
      </c>
      <c r="AW803" s="1">
        <f>MAX($B803)</f>
        <v>0</v>
      </c>
      <c r="AX803" s="1">
        <f>MAX($C803)</f>
        <v>0</v>
      </c>
      <c r="AY803" s="1">
        <f>MAX($D803)</f>
        <v>0</v>
      </c>
      <c r="AZ803" s="1">
        <f>MAX($E803)</f>
        <v>0</v>
      </c>
      <c r="BA803" s="1">
        <f>MAX($F803)</f>
        <v>0</v>
      </c>
      <c r="BB803" s="1">
        <f>MAX($G803)</f>
        <v>0</v>
      </c>
      <c r="BC803" s="1">
        <f>MAX($H803)</f>
        <v>0</v>
      </c>
      <c r="BD803" s="1">
        <f>MAX($I803)</f>
        <v>0</v>
      </c>
      <c r="BE803" s="1">
        <f>MAX($J803)</f>
        <v>0</v>
      </c>
      <c r="BF803" s="1">
        <f>MAX($K803)</f>
        <v>0</v>
      </c>
      <c r="BG803" s="1">
        <f>MAX($M803)</f>
        <v>0</v>
      </c>
      <c r="BH803" s="1">
        <f>MAX($N803)</f>
        <v>0</v>
      </c>
      <c r="BI803" s="1">
        <f>MAX($P803)</f>
        <v>0</v>
      </c>
      <c r="BJ803" s="1">
        <f>MAX($Q803)</f>
        <v>0</v>
      </c>
      <c r="BK803" s="1">
        <f>MAX($R803)</f>
        <v>0</v>
      </c>
    </row>
    <row r="804" spans="1:63">
      <c r="A804" s="1" t="s">
        <v>318</v>
      </c>
      <c r="B804" s="1">
        <v>0</v>
      </c>
      <c r="C804" s="1">
        <v>0</v>
      </c>
      <c r="D804" s="1">
        <v>0</v>
      </c>
      <c r="E804" s="1">
        <v>0</v>
      </c>
      <c r="F804" s="1">
        <v>0</v>
      </c>
      <c r="G804" s="1">
        <v>0</v>
      </c>
      <c r="H804" s="1">
        <v>0</v>
      </c>
      <c r="I804" s="1">
        <v>0.023</v>
      </c>
      <c r="J804" s="1">
        <v>3000</v>
      </c>
      <c r="K804" s="1">
        <v>0</v>
      </c>
      <c r="L804" s="1" t="s">
        <v>503</v>
      </c>
      <c r="M804" s="1">
        <v>0</v>
      </c>
      <c r="N804" s="1">
        <v>0</v>
      </c>
      <c r="O804" s="1" t="s">
        <v>507</v>
      </c>
      <c r="P804" s="1">
        <v>1500</v>
      </c>
      <c r="Q804" s="1">
        <v>1</v>
      </c>
      <c r="R804" s="1">
        <v>0</v>
      </c>
      <c r="S804" s="1">
        <f>MIN($B804)</f>
        <v>0</v>
      </c>
      <c r="T804" s="1">
        <f>MIN($C804)</f>
        <v>0</v>
      </c>
      <c r="U804" s="1">
        <f>MIN($D804)</f>
        <v>0</v>
      </c>
      <c r="V804" s="1">
        <f>MIN($E804)</f>
        <v>0</v>
      </c>
      <c r="W804" s="1">
        <f>MIN($F804)</f>
        <v>0</v>
      </c>
      <c r="X804" s="1">
        <f>MIN($G804)</f>
        <v>0</v>
      </c>
      <c r="Y804" s="1">
        <f>MIN($H804)</f>
        <v>0</v>
      </c>
      <c r="Z804" s="1">
        <f>MIN($I804)</f>
        <v>0</v>
      </c>
      <c r="AA804" s="1">
        <f>MIN($J804)</f>
        <v>0</v>
      </c>
      <c r="AB804" s="1">
        <f>MIN($K804)</f>
        <v>0</v>
      </c>
      <c r="AC804" s="1">
        <f>MIN($M804)</f>
        <v>0</v>
      </c>
      <c r="AD804" s="1">
        <f>MIN($N804)</f>
        <v>0</v>
      </c>
      <c r="AE804" s="1">
        <f>MIN($P804)</f>
        <v>0</v>
      </c>
      <c r="AF804" s="1">
        <f>MIN($Q804)</f>
        <v>0</v>
      </c>
      <c r="AG804" s="1">
        <f>MIN($R804)</f>
        <v>0</v>
      </c>
      <c r="AH804" s="1">
        <f>MEDIAN($B804)</f>
        <v>0</v>
      </c>
      <c r="AI804" s="1">
        <f>MEDIAN($C804)</f>
        <v>0</v>
      </c>
      <c r="AJ804" s="1">
        <f>MEDIAN($D804)</f>
        <v>0</v>
      </c>
      <c r="AK804" s="1">
        <f>MEDIAN($E804)</f>
        <v>0</v>
      </c>
      <c r="AL804" s="1">
        <f>MEDIAN($F804)</f>
        <v>0</v>
      </c>
      <c r="AM804" s="1">
        <f>MEDIAN($G804)</f>
        <v>0</v>
      </c>
      <c r="AN804" s="1">
        <f>MEDIAN($H804)</f>
        <v>0</v>
      </c>
      <c r="AO804" s="1">
        <f>MEDIAN($I804)</f>
        <v>0</v>
      </c>
      <c r="AP804" s="1">
        <f>MEDIAN($J804)</f>
        <v>0</v>
      </c>
      <c r="AQ804" s="1">
        <f>MEDIAN($K804)</f>
        <v>0</v>
      </c>
      <c r="AR804" s="1">
        <f>MEDIAN($M804)</f>
        <v>0</v>
      </c>
      <c r="AS804" s="1">
        <f>MEDIAN($N804)</f>
        <v>0</v>
      </c>
      <c r="AT804" s="1">
        <f>MEDIAN($P804)</f>
        <v>0</v>
      </c>
      <c r="AU804" s="1">
        <f>MEDIAN($Q804)</f>
        <v>0</v>
      </c>
      <c r="AV804" s="1">
        <f>MEDIAN($R804)</f>
        <v>0</v>
      </c>
      <c r="AW804" s="1">
        <f>MAX($B804)</f>
        <v>0</v>
      </c>
      <c r="AX804" s="1">
        <f>MAX($C804)</f>
        <v>0</v>
      </c>
      <c r="AY804" s="1">
        <f>MAX($D804)</f>
        <v>0</v>
      </c>
      <c r="AZ804" s="1">
        <f>MAX($E804)</f>
        <v>0</v>
      </c>
      <c r="BA804" s="1">
        <f>MAX($F804)</f>
        <v>0</v>
      </c>
      <c r="BB804" s="1">
        <f>MAX($G804)</f>
        <v>0</v>
      </c>
      <c r="BC804" s="1">
        <f>MAX($H804)</f>
        <v>0</v>
      </c>
      <c r="BD804" s="1">
        <f>MAX($I804)</f>
        <v>0</v>
      </c>
      <c r="BE804" s="1">
        <f>MAX($J804)</f>
        <v>0</v>
      </c>
      <c r="BF804" s="1">
        <f>MAX($K804)</f>
        <v>0</v>
      </c>
      <c r="BG804" s="1">
        <f>MAX($M804)</f>
        <v>0</v>
      </c>
      <c r="BH804" s="1">
        <f>MAX($N804)</f>
        <v>0</v>
      </c>
      <c r="BI804" s="1">
        <f>MAX($P804)</f>
        <v>0</v>
      </c>
      <c r="BJ804" s="1">
        <f>MAX($Q804)</f>
        <v>0</v>
      </c>
      <c r="BK804" s="1">
        <f>MAX($R804)</f>
        <v>0</v>
      </c>
    </row>
    <row r="805" spans="1:63">
      <c r="A805" s="1" t="s">
        <v>319</v>
      </c>
      <c r="B805" s="1">
        <v>0</v>
      </c>
      <c r="C805" s="1">
        <v>0</v>
      </c>
      <c r="D805" s="1">
        <v>0</v>
      </c>
      <c r="E805" s="1">
        <v>0</v>
      </c>
      <c r="F805" s="1">
        <v>0</v>
      </c>
      <c r="G805" s="1">
        <v>0</v>
      </c>
      <c r="H805" s="1">
        <v>0</v>
      </c>
      <c r="I805" s="1">
        <v>0.02</v>
      </c>
      <c r="J805" s="1">
        <v>3000</v>
      </c>
      <c r="K805" s="1">
        <v>0</v>
      </c>
      <c r="L805" s="1" t="s">
        <v>503</v>
      </c>
      <c r="M805" s="1">
        <v>0</v>
      </c>
      <c r="N805" s="1">
        <v>0</v>
      </c>
      <c r="O805" s="1" t="s">
        <v>507</v>
      </c>
      <c r="P805" s="1">
        <v>1500</v>
      </c>
      <c r="Q805" s="1">
        <v>1</v>
      </c>
      <c r="R805" s="1">
        <v>0</v>
      </c>
      <c r="S805" s="1">
        <f>MIN($B805)</f>
        <v>0</v>
      </c>
      <c r="T805" s="1">
        <f>MIN($C805)</f>
        <v>0</v>
      </c>
      <c r="U805" s="1">
        <f>MIN($D805)</f>
        <v>0</v>
      </c>
      <c r="V805" s="1">
        <f>MIN($E805)</f>
        <v>0</v>
      </c>
      <c r="W805" s="1">
        <f>MIN($F805)</f>
        <v>0</v>
      </c>
      <c r="X805" s="1">
        <f>MIN($G805)</f>
        <v>0</v>
      </c>
      <c r="Y805" s="1">
        <f>MIN($H805)</f>
        <v>0</v>
      </c>
      <c r="Z805" s="1">
        <f>MIN($I805)</f>
        <v>0</v>
      </c>
      <c r="AA805" s="1">
        <f>MIN($J805)</f>
        <v>0</v>
      </c>
      <c r="AB805" s="1">
        <f>MIN($K805)</f>
        <v>0</v>
      </c>
      <c r="AC805" s="1">
        <f>MIN($M805)</f>
        <v>0</v>
      </c>
      <c r="AD805" s="1">
        <f>MIN($N805)</f>
        <v>0</v>
      </c>
      <c r="AE805" s="1">
        <f>MIN($P805)</f>
        <v>0</v>
      </c>
      <c r="AF805" s="1">
        <f>MIN($Q805)</f>
        <v>0</v>
      </c>
      <c r="AG805" s="1">
        <f>MIN($R805)</f>
        <v>0</v>
      </c>
      <c r="AH805" s="1">
        <f>MEDIAN($B805)</f>
        <v>0</v>
      </c>
      <c r="AI805" s="1">
        <f>MEDIAN($C805)</f>
        <v>0</v>
      </c>
      <c r="AJ805" s="1">
        <f>MEDIAN($D805)</f>
        <v>0</v>
      </c>
      <c r="AK805" s="1">
        <f>MEDIAN($E805)</f>
        <v>0</v>
      </c>
      <c r="AL805" s="1">
        <f>MEDIAN($F805)</f>
        <v>0</v>
      </c>
      <c r="AM805" s="1">
        <f>MEDIAN($G805)</f>
        <v>0</v>
      </c>
      <c r="AN805" s="1">
        <f>MEDIAN($H805)</f>
        <v>0</v>
      </c>
      <c r="AO805" s="1">
        <f>MEDIAN($I805)</f>
        <v>0</v>
      </c>
      <c r="AP805" s="1">
        <f>MEDIAN($J805)</f>
        <v>0</v>
      </c>
      <c r="AQ805" s="1">
        <f>MEDIAN($K805)</f>
        <v>0</v>
      </c>
      <c r="AR805" s="1">
        <f>MEDIAN($M805)</f>
        <v>0</v>
      </c>
      <c r="AS805" s="1">
        <f>MEDIAN($N805)</f>
        <v>0</v>
      </c>
      <c r="AT805" s="1">
        <f>MEDIAN($P805)</f>
        <v>0</v>
      </c>
      <c r="AU805" s="1">
        <f>MEDIAN($Q805)</f>
        <v>0</v>
      </c>
      <c r="AV805" s="1">
        <f>MEDIAN($R805)</f>
        <v>0</v>
      </c>
      <c r="AW805" s="1">
        <f>MAX($B805)</f>
        <v>0</v>
      </c>
      <c r="AX805" s="1">
        <f>MAX($C805)</f>
        <v>0</v>
      </c>
      <c r="AY805" s="1">
        <f>MAX($D805)</f>
        <v>0</v>
      </c>
      <c r="AZ805" s="1">
        <f>MAX($E805)</f>
        <v>0</v>
      </c>
      <c r="BA805" s="1">
        <f>MAX($F805)</f>
        <v>0</v>
      </c>
      <c r="BB805" s="1">
        <f>MAX($G805)</f>
        <v>0</v>
      </c>
      <c r="BC805" s="1">
        <f>MAX($H805)</f>
        <v>0</v>
      </c>
      <c r="BD805" s="1">
        <f>MAX($I805)</f>
        <v>0</v>
      </c>
      <c r="BE805" s="1">
        <f>MAX($J805)</f>
        <v>0</v>
      </c>
      <c r="BF805" s="1">
        <f>MAX($K805)</f>
        <v>0</v>
      </c>
      <c r="BG805" s="1">
        <f>MAX($M805)</f>
        <v>0</v>
      </c>
      <c r="BH805" s="1">
        <f>MAX($N805)</f>
        <v>0</v>
      </c>
      <c r="BI805" s="1">
        <f>MAX($P805)</f>
        <v>0</v>
      </c>
      <c r="BJ805" s="1">
        <f>MAX($Q805)</f>
        <v>0</v>
      </c>
      <c r="BK805" s="1">
        <f>MAX($R805)</f>
        <v>0</v>
      </c>
    </row>
    <row r="806" spans="1:63">
      <c r="A806" s="1" t="s">
        <v>320</v>
      </c>
      <c r="B806" s="1">
        <v>0</v>
      </c>
      <c r="C806" s="1">
        <v>0</v>
      </c>
      <c r="D806" s="1">
        <v>0</v>
      </c>
      <c r="E806" s="1">
        <v>0</v>
      </c>
      <c r="F806" s="1">
        <v>0</v>
      </c>
      <c r="G806" s="1">
        <v>0</v>
      </c>
      <c r="H806" s="1">
        <v>0</v>
      </c>
      <c r="I806" s="1">
        <v>0.019</v>
      </c>
      <c r="J806" s="1">
        <v>3000</v>
      </c>
      <c r="K806" s="1">
        <v>0</v>
      </c>
      <c r="L806" s="1" t="s">
        <v>503</v>
      </c>
      <c r="M806" s="1">
        <v>0</v>
      </c>
      <c r="N806" s="1">
        <v>0</v>
      </c>
      <c r="O806" s="1" t="s">
        <v>507</v>
      </c>
      <c r="P806" s="1">
        <v>1500</v>
      </c>
      <c r="Q806" s="1">
        <v>1</v>
      </c>
      <c r="R806" s="1">
        <v>0</v>
      </c>
      <c r="S806" s="1">
        <f>MIN($B806)</f>
        <v>0</v>
      </c>
      <c r="T806" s="1">
        <f>MIN($C806)</f>
        <v>0</v>
      </c>
      <c r="U806" s="1">
        <f>MIN($D806)</f>
        <v>0</v>
      </c>
      <c r="V806" s="1">
        <f>MIN($E806)</f>
        <v>0</v>
      </c>
      <c r="W806" s="1">
        <f>MIN($F806)</f>
        <v>0</v>
      </c>
      <c r="X806" s="1">
        <f>MIN($G806)</f>
        <v>0</v>
      </c>
      <c r="Y806" s="1">
        <f>MIN($H806)</f>
        <v>0</v>
      </c>
      <c r="Z806" s="1">
        <f>MIN($I806)</f>
        <v>0</v>
      </c>
      <c r="AA806" s="1">
        <f>MIN($J806)</f>
        <v>0</v>
      </c>
      <c r="AB806" s="1">
        <f>MIN($K806)</f>
        <v>0</v>
      </c>
      <c r="AC806" s="1">
        <f>MIN($M806)</f>
        <v>0</v>
      </c>
      <c r="AD806" s="1">
        <f>MIN($N806)</f>
        <v>0</v>
      </c>
      <c r="AE806" s="1">
        <f>MIN($P806)</f>
        <v>0</v>
      </c>
      <c r="AF806" s="1">
        <f>MIN($Q806)</f>
        <v>0</v>
      </c>
      <c r="AG806" s="1">
        <f>MIN($R806)</f>
        <v>0</v>
      </c>
      <c r="AH806" s="1">
        <f>MEDIAN($B806)</f>
        <v>0</v>
      </c>
      <c r="AI806" s="1">
        <f>MEDIAN($C806)</f>
        <v>0</v>
      </c>
      <c r="AJ806" s="1">
        <f>MEDIAN($D806)</f>
        <v>0</v>
      </c>
      <c r="AK806" s="1">
        <f>MEDIAN($E806)</f>
        <v>0</v>
      </c>
      <c r="AL806" s="1">
        <f>MEDIAN($F806)</f>
        <v>0</v>
      </c>
      <c r="AM806" s="1">
        <f>MEDIAN($G806)</f>
        <v>0</v>
      </c>
      <c r="AN806" s="1">
        <f>MEDIAN($H806)</f>
        <v>0</v>
      </c>
      <c r="AO806" s="1">
        <f>MEDIAN($I806)</f>
        <v>0</v>
      </c>
      <c r="AP806" s="1">
        <f>MEDIAN($J806)</f>
        <v>0</v>
      </c>
      <c r="AQ806" s="1">
        <f>MEDIAN($K806)</f>
        <v>0</v>
      </c>
      <c r="AR806" s="1">
        <f>MEDIAN($M806)</f>
        <v>0</v>
      </c>
      <c r="AS806" s="1">
        <f>MEDIAN($N806)</f>
        <v>0</v>
      </c>
      <c r="AT806" s="1">
        <f>MEDIAN($P806)</f>
        <v>0</v>
      </c>
      <c r="AU806" s="1">
        <f>MEDIAN($Q806)</f>
        <v>0</v>
      </c>
      <c r="AV806" s="1">
        <f>MEDIAN($R806)</f>
        <v>0</v>
      </c>
      <c r="AW806" s="1">
        <f>MAX($B806)</f>
        <v>0</v>
      </c>
      <c r="AX806" s="1">
        <f>MAX($C806)</f>
        <v>0</v>
      </c>
      <c r="AY806" s="1">
        <f>MAX($D806)</f>
        <v>0</v>
      </c>
      <c r="AZ806" s="1">
        <f>MAX($E806)</f>
        <v>0</v>
      </c>
      <c r="BA806" s="1">
        <f>MAX($F806)</f>
        <v>0</v>
      </c>
      <c r="BB806" s="1">
        <f>MAX($G806)</f>
        <v>0</v>
      </c>
      <c r="BC806" s="1">
        <f>MAX($H806)</f>
        <v>0</v>
      </c>
      <c r="BD806" s="1">
        <f>MAX($I806)</f>
        <v>0</v>
      </c>
      <c r="BE806" s="1">
        <f>MAX($J806)</f>
        <v>0</v>
      </c>
      <c r="BF806" s="1">
        <f>MAX($K806)</f>
        <v>0</v>
      </c>
      <c r="BG806" s="1">
        <f>MAX($M806)</f>
        <v>0</v>
      </c>
      <c r="BH806" s="1">
        <f>MAX($N806)</f>
        <v>0</v>
      </c>
      <c r="BI806" s="1">
        <f>MAX($P806)</f>
        <v>0</v>
      </c>
      <c r="BJ806" s="1">
        <f>MAX($Q806)</f>
        <v>0</v>
      </c>
      <c r="BK806" s="1">
        <f>MAX($R806)</f>
        <v>0</v>
      </c>
    </row>
    <row r="807" spans="1:63">
      <c r="A807" s="1" t="s">
        <v>321</v>
      </c>
      <c r="B807" s="1">
        <v>0</v>
      </c>
      <c r="C807" s="1">
        <v>0</v>
      </c>
      <c r="D807" s="1">
        <v>0</v>
      </c>
      <c r="E807" s="1">
        <v>0</v>
      </c>
      <c r="F807" s="1">
        <v>0</v>
      </c>
      <c r="G807" s="1">
        <v>0</v>
      </c>
      <c r="H807" s="1">
        <v>0</v>
      </c>
      <c r="I807" s="1">
        <v>0.017</v>
      </c>
      <c r="J807" s="1">
        <v>3000</v>
      </c>
      <c r="K807" s="1">
        <v>0</v>
      </c>
      <c r="L807" s="1" t="s">
        <v>503</v>
      </c>
      <c r="M807" s="1">
        <v>0</v>
      </c>
      <c r="N807" s="1">
        <v>0</v>
      </c>
      <c r="O807" s="1" t="s">
        <v>507</v>
      </c>
      <c r="P807" s="1">
        <v>1500</v>
      </c>
      <c r="Q807" s="1">
        <v>1</v>
      </c>
      <c r="R807" s="1">
        <v>0</v>
      </c>
      <c r="S807" s="1">
        <f>MIN($B807)</f>
        <v>0</v>
      </c>
      <c r="T807" s="1">
        <f>MIN($C807)</f>
        <v>0</v>
      </c>
      <c r="U807" s="1">
        <f>MIN($D807)</f>
        <v>0</v>
      </c>
      <c r="V807" s="1">
        <f>MIN($E807)</f>
        <v>0</v>
      </c>
      <c r="W807" s="1">
        <f>MIN($F807)</f>
        <v>0</v>
      </c>
      <c r="X807" s="1">
        <f>MIN($G807)</f>
        <v>0</v>
      </c>
      <c r="Y807" s="1">
        <f>MIN($H807)</f>
        <v>0</v>
      </c>
      <c r="Z807" s="1">
        <f>MIN($I807)</f>
        <v>0</v>
      </c>
      <c r="AA807" s="1">
        <f>MIN($J807)</f>
        <v>0</v>
      </c>
      <c r="AB807" s="1">
        <f>MIN($K807)</f>
        <v>0</v>
      </c>
      <c r="AC807" s="1">
        <f>MIN($M807)</f>
        <v>0</v>
      </c>
      <c r="AD807" s="1">
        <f>MIN($N807)</f>
        <v>0</v>
      </c>
      <c r="AE807" s="1">
        <f>MIN($P807)</f>
        <v>0</v>
      </c>
      <c r="AF807" s="1">
        <f>MIN($Q807)</f>
        <v>0</v>
      </c>
      <c r="AG807" s="1">
        <f>MIN($R807)</f>
        <v>0</v>
      </c>
      <c r="AH807" s="1">
        <f>MEDIAN($B807)</f>
        <v>0</v>
      </c>
      <c r="AI807" s="1">
        <f>MEDIAN($C807)</f>
        <v>0</v>
      </c>
      <c r="AJ807" s="1">
        <f>MEDIAN($D807)</f>
        <v>0</v>
      </c>
      <c r="AK807" s="1">
        <f>MEDIAN($E807)</f>
        <v>0</v>
      </c>
      <c r="AL807" s="1">
        <f>MEDIAN($F807)</f>
        <v>0</v>
      </c>
      <c r="AM807" s="1">
        <f>MEDIAN($G807)</f>
        <v>0</v>
      </c>
      <c r="AN807" s="1">
        <f>MEDIAN($H807)</f>
        <v>0</v>
      </c>
      <c r="AO807" s="1">
        <f>MEDIAN($I807)</f>
        <v>0</v>
      </c>
      <c r="AP807" s="1">
        <f>MEDIAN($J807)</f>
        <v>0</v>
      </c>
      <c r="AQ807" s="1">
        <f>MEDIAN($K807)</f>
        <v>0</v>
      </c>
      <c r="AR807" s="1">
        <f>MEDIAN($M807)</f>
        <v>0</v>
      </c>
      <c r="AS807" s="1">
        <f>MEDIAN($N807)</f>
        <v>0</v>
      </c>
      <c r="AT807" s="1">
        <f>MEDIAN($P807)</f>
        <v>0</v>
      </c>
      <c r="AU807" s="1">
        <f>MEDIAN($Q807)</f>
        <v>0</v>
      </c>
      <c r="AV807" s="1">
        <f>MEDIAN($R807)</f>
        <v>0</v>
      </c>
      <c r="AW807" s="1">
        <f>MAX($B807)</f>
        <v>0</v>
      </c>
      <c r="AX807" s="1">
        <f>MAX($C807)</f>
        <v>0</v>
      </c>
      <c r="AY807" s="1">
        <f>MAX($D807)</f>
        <v>0</v>
      </c>
      <c r="AZ807" s="1">
        <f>MAX($E807)</f>
        <v>0</v>
      </c>
      <c r="BA807" s="1">
        <f>MAX($F807)</f>
        <v>0</v>
      </c>
      <c r="BB807" s="1">
        <f>MAX($G807)</f>
        <v>0</v>
      </c>
      <c r="BC807" s="1">
        <f>MAX($H807)</f>
        <v>0</v>
      </c>
      <c r="BD807" s="1">
        <f>MAX($I807)</f>
        <v>0</v>
      </c>
      <c r="BE807" s="1">
        <f>MAX($J807)</f>
        <v>0</v>
      </c>
      <c r="BF807" s="1">
        <f>MAX($K807)</f>
        <v>0</v>
      </c>
      <c r="BG807" s="1">
        <f>MAX($M807)</f>
        <v>0</v>
      </c>
      <c r="BH807" s="1">
        <f>MAX($N807)</f>
        <v>0</v>
      </c>
      <c r="BI807" s="1">
        <f>MAX($P807)</f>
        <v>0</v>
      </c>
      <c r="BJ807" s="1">
        <f>MAX($Q807)</f>
        <v>0</v>
      </c>
      <c r="BK807" s="1">
        <f>MAX($R807)</f>
        <v>0</v>
      </c>
    </row>
    <row r="808" spans="1:63">
      <c r="A808" s="1" t="s">
        <v>322</v>
      </c>
      <c r="B808" s="1">
        <v>0</v>
      </c>
      <c r="C808" s="1">
        <v>0</v>
      </c>
      <c r="D808" s="1">
        <v>0</v>
      </c>
      <c r="E808" s="1">
        <v>0</v>
      </c>
      <c r="F808" s="1">
        <v>0</v>
      </c>
      <c r="G808" s="1">
        <v>0</v>
      </c>
      <c r="H808" s="1">
        <v>0</v>
      </c>
      <c r="I808" s="1">
        <v>0.021</v>
      </c>
      <c r="J808" s="1">
        <v>3000</v>
      </c>
      <c r="K808" s="1">
        <v>0</v>
      </c>
      <c r="L808" s="1" t="s">
        <v>503</v>
      </c>
      <c r="M808" s="1">
        <v>0</v>
      </c>
      <c r="N808" s="1">
        <v>0</v>
      </c>
      <c r="O808" s="1" t="s">
        <v>507</v>
      </c>
      <c r="P808" s="1">
        <v>1500</v>
      </c>
      <c r="Q808" s="1">
        <v>1</v>
      </c>
      <c r="R808" s="1">
        <v>0</v>
      </c>
      <c r="S808" s="1">
        <f>MIN($B808)</f>
        <v>0</v>
      </c>
      <c r="T808" s="1">
        <f>MIN($C808)</f>
        <v>0</v>
      </c>
      <c r="U808" s="1">
        <f>MIN($D808)</f>
        <v>0</v>
      </c>
      <c r="V808" s="1">
        <f>MIN($E808)</f>
        <v>0</v>
      </c>
      <c r="W808" s="1">
        <f>MIN($F808)</f>
        <v>0</v>
      </c>
      <c r="X808" s="1">
        <f>MIN($G808)</f>
        <v>0</v>
      </c>
      <c r="Y808" s="1">
        <f>MIN($H808)</f>
        <v>0</v>
      </c>
      <c r="Z808" s="1">
        <f>MIN($I808)</f>
        <v>0</v>
      </c>
      <c r="AA808" s="1">
        <f>MIN($J808)</f>
        <v>0</v>
      </c>
      <c r="AB808" s="1">
        <f>MIN($K808)</f>
        <v>0</v>
      </c>
      <c r="AC808" s="1">
        <f>MIN($M808)</f>
        <v>0</v>
      </c>
      <c r="AD808" s="1">
        <f>MIN($N808)</f>
        <v>0</v>
      </c>
      <c r="AE808" s="1">
        <f>MIN($P808)</f>
        <v>0</v>
      </c>
      <c r="AF808" s="1">
        <f>MIN($Q808)</f>
        <v>0</v>
      </c>
      <c r="AG808" s="1">
        <f>MIN($R808)</f>
        <v>0</v>
      </c>
      <c r="AH808" s="1">
        <f>MEDIAN($B808)</f>
        <v>0</v>
      </c>
      <c r="AI808" s="1">
        <f>MEDIAN($C808)</f>
        <v>0</v>
      </c>
      <c r="AJ808" s="1">
        <f>MEDIAN($D808)</f>
        <v>0</v>
      </c>
      <c r="AK808" s="1">
        <f>MEDIAN($E808)</f>
        <v>0</v>
      </c>
      <c r="AL808" s="1">
        <f>MEDIAN($F808)</f>
        <v>0</v>
      </c>
      <c r="AM808" s="1">
        <f>MEDIAN($G808)</f>
        <v>0</v>
      </c>
      <c r="AN808" s="1">
        <f>MEDIAN($H808)</f>
        <v>0</v>
      </c>
      <c r="AO808" s="1">
        <f>MEDIAN($I808)</f>
        <v>0</v>
      </c>
      <c r="AP808" s="1">
        <f>MEDIAN($J808)</f>
        <v>0</v>
      </c>
      <c r="AQ808" s="1">
        <f>MEDIAN($K808)</f>
        <v>0</v>
      </c>
      <c r="AR808" s="1">
        <f>MEDIAN($M808)</f>
        <v>0</v>
      </c>
      <c r="AS808" s="1">
        <f>MEDIAN($N808)</f>
        <v>0</v>
      </c>
      <c r="AT808" s="1">
        <f>MEDIAN($P808)</f>
        <v>0</v>
      </c>
      <c r="AU808" s="1">
        <f>MEDIAN($Q808)</f>
        <v>0</v>
      </c>
      <c r="AV808" s="1">
        <f>MEDIAN($R808)</f>
        <v>0</v>
      </c>
      <c r="AW808" s="1">
        <f>MAX($B808)</f>
        <v>0</v>
      </c>
      <c r="AX808" s="1">
        <f>MAX($C808)</f>
        <v>0</v>
      </c>
      <c r="AY808" s="1">
        <f>MAX($D808)</f>
        <v>0</v>
      </c>
      <c r="AZ808" s="1">
        <f>MAX($E808)</f>
        <v>0</v>
      </c>
      <c r="BA808" s="1">
        <f>MAX($F808)</f>
        <v>0</v>
      </c>
      <c r="BB808" s="1">
        <f>MAX($G808)</f>
        <v>0</v>
      </c>
      <c r="BC808" s="1">
        <f>MAX($H808)</f>
        <v>0</v>
      </c>
      <c r="BD808" s="1">
        <f>MAX($I808)</f>
        <v>0</v>
      </c>
      <c r="BE808" s="1">
        <f>MAX($J808)</f>
        <v>0</v>
      </c>
      <c r="BF808" s="1">
        <f>MAX($K808)</f>
        <v>0</v>
      </c>
      <c r="BG808" s="1">
        <f>MAX($M808)</f>
        <v>0</v>
      </c>
      <c r="BH808" s="1">
        <f>MAX($N808)</f>
        <v>0</v>
      </c>
      <c r="BI808" s="1">
        <f>MAX($P808)</f>
        <v>0</v>
      </c>
      <c r="BJ808" s="1">
        <f>MAX($Q808)</f>
        <v>0</v>
      </c>
      <c r="BK808" s="1">
        <f>MAX($R808)</f>
        <v>0</v>
      </c>
    </row>
    <row r="809" spans="1:63">
      <c r="A809" s="1" t="s">
        <v>323</v>
      </c>
      <c r="B809" s="1">
        <v>0</v>
      </c>
      <c r="C809" s="1">
        <v>0</v>
      </c>
      <c r="D809" s="1">
        <v>0</v>
      </c>
      <c r="E809" s="1">
        <v>0</v>
      </c>
      <c r="F809" s="1">
        <v>0</v>
      </c>
      <c r="G809" s="1">
        <v>0</v>
      </c>
      <c r="H809" s="1">
        <v>0</v>
      </c>
      <c r="I809" s="1">
        <v>0.018</v>
      </c>
      <c r="J809" s="1">
        <v>3000</v>
      </c>
      <c r="K809" s="1">
        <v>0</v>
      </c>
      <c r="L809" s="1" t="s">
        <v>503</v>
      </c>
      <c r="M809" s="1">
        <v>0</v>
      </c>
      <c r="N809" s="1">
        <v>0</v>
      </c>
      <c r="O809" s="1" t="s">
        <v>507</v>
      </c>
      <c r="P809" s="1">
        <v>1500</v>
      </c>
      <c r="Q809" s="1">
        <v>1</v>
      </c>
      <c r="R809" s="1">
        <v>0</v>
      </c>
      <c r="S809" s="1">
        <f>MIN($B809)</f>
        <v>0</v>
      </c>
      <c r="T809" s="1">
        <f>MIN($C809)</f>
        <v>0</v>
      </c>
      <c r="U809" s="1">
        <f>MIN($D809)</f>
        <v>0</v>
      </c>
      <c r="V809" s="1">
        <f>MIN($E809)</f>
        <v>0</v>
      </c>
      <c r="W809" s="1">
        <f>MIN($F809)</f>
        <v>0</v>
      </c>
      <c r="X809" s="1">
        <f>MIN($G809)</f>
        <v>0</v>
      </c>
      <c r="Y809" s="1">
        <f>MIN($H809)</f>
        <v>0</v>
      </c>
      <c r="Z809" s="1">
        <f>MIN($I809)</f>
        <v>0</v>
      </c>
      <c r="AA809" s="1">
        <f>MIN($J809)</f>
        <v>0</v>
      </c>
      <c r="AB809" s="1">
        <f>MIN($K809)</f>
        <v>0</v>
      </c>
      <c r="AC809" s="1">
        <f>MIN($M809)</f>
        <v>0</v>
      </c>
      <c r="AD809" s="1">
        <f>MIN($N809)</f>
        <v>0</v>
      </c>
      <c r="AE809" s="1">
        <f>MIN($P809)</f>
        <v>0</v>
      </c>
      <c r="AF809" s="1">
        <f>MIN($Q809)</f>
        <v>0</v>
      </c>
      <c r="AG809" s="1">
        <f>MIN($R809)</f>
        <v>0</v>
      </c>
      <c r="AH809" s="1">
        <f>MEDIAN($B809)</f>
        <v>0</v>
      </c>
      <c r="AI809" s="1">
        <f>MEDIAN($C809)</f>
        <v>0</v>
      </c>
      <c r="AJ809" s="1">
        <f>MEDIAN($D809)</f>
        <v>0</v>
      </c>
      <c r="AK809" s="1">
        <f>MEDIAN($E809)</f>
        <v>0</v>
      </c>
      <c r="AL809" s="1">
        <f>MEDIAN($F809)</f>
        <v>0</v>
      </c>
      <c r="AM809" s="1">
        <f>MEDIAN($G809)</f>
        <v>0</v>
      </c>
      <c r="AN809" s="1">
        <f>MEDIAN($H809)</f>
        <v>0</v>
      </c>
      <c r="AO809" s="1">
        <f>MEDIAN($I809)</f>
        <v>0</v>
      </c>
      <c r="AP809" s="1">
        <f>MEDIAN($J809)</f>
        <v>0</v>
      </c>
      <c r="AQ809" s="1">
        <f>MEDIAN($K809)</f>
        <v>0</v>
      </c>
      <c r="AR809" s="1">
        <f>MEDIAN($M809)</f>
        <v>0</v>
      </c>
      <c r="AS809" s="1">
        <f>MEDIAN($N809)</f>
        <v>0</v>
      </c>
      <c r="AT809" s="1">
        <f>MEDIAN($P809)</f>
        <v>0</v>
      </c>
      <c r="AU809" s="1">
        <f>MEDIAN($Q809)</f>
        <v>0</v>
      </c>
      <c r="AV809" s="1">
        <f>MEDIAN($R809)</f>
        <v>0</v>
      </c>
      <c r="AW809" s="1">
        <f>MAX($B809)</f>
        <v>0</v>
      </c>
      <c r="AX809" s="1">
        <f>MAX($C809)</f>
        <v>0</v>
      </c>
      <c r="AY809" s="1">
        <f>MAX($D809)</f>
        <v>0</v>
      </c>
      <c r="AZ809" s="1">
        <f>MAX($E809)</f>
        <v>0</v>
      </c>
      <c r="BA809" s="1">
        <f>MAX($F809)</f>
        <v>0</v>
      </c>
      <c r="BB809" s="1">
        <f>MAX($G809)</f>
        <v>0</v>
      </c>
      <c r="BC809" s="1">
        <f>MAX($H809)</f>
        <v>0</v>
      </c>
      <c r="BD809" s="1">
        <f>MAX($I809)</f>
        <v>0</v>
      </c>
      <c r="BE809" s="1">
        <f>MAX($J809)</f>
        <v>0</v>
      </c>
      <c r="BF809" s="1">
        <f>MAX($K809)</f>
        <v>0</v>
      </c>
      <c r="BG809" s="1">
        <f>MAX($M809)</f>
        <v>0</v>
      </c>
      <c r="BH809" s="1">
        <f>MAX($N809)</f>
        <v>0</v>
      </c>
      <c r="BI809" s="1">
        <f>MAX($P809)</f>
        <v>0</v>
      </c>
      <c r="BJ809" s="1">
        <f>MAX($Q809)</f>
        <v>0</v>
      </c>
      <c r="BK809" s="1">
        <f>MAX($R809)</f>
        <v>0</v>
      </c>
    </row>
    <row r="810" spans="1:63">
      <c r="A810" s="1" t="s">
        <v>324</v>
      </c>
      <c r="B810" s="1">
        <v>0</v>
      </c>
      <c r="C810" s="1">
        <v>0</v>
      </c>
      <c r="D810" s="1">
        <v>0</v>
      </c>
      <c r="E810" s="1">
        <v>0</v>
      </c>
      <c r="F810" s="1">
        <v>0</v>
      </c>
      <c r="G810" s="1">
        <v>0</v>
      </c>
      <c r="H810" s="1">
        <v>0</v>
      </c>
      <c r="I810" s="1">
        <v>0.019</v>
      </c>
      <c r="J810" s="1">
        <v>3000</v>
      </c>
      <c r="K810" s="1">
        <v>0</v>
      </c>
      <c r="L810" s="1" t="s">
        <v>503</v>
      </c>
      <c r="M810" s="1">
        <v>0</v>
      </c>
      <c r="N810" s="1">
        <v>0</v>
      </c>
      <c r="O810" s="1" t="s">
        <v>507</v>
      </c>
      <c r="P810" s="1">
        <v>1500</v>
      </c>
      <c r="Q810" s="1">
        <v>1</v>
      </c>
      <c r="R810" s="1">
        <v>0</v>
      </c>
      <c r="S810" s="1">
        <f>MIN($B810)</f>
        <v>0</v>
      </c>
      <c r="T810" s="1">
        <f>MIN($C810)</f>
        <v>0</v>
      </c>
      <c r="U810" s="1">
        <f>MIN($D810)</f>
        <v>0</v>
      </c>
      <c r="V810" s="1">
        <f>MIN($E810)</f>
        <v>0</v>
      </c>
      <c r="W810" s="1">
        <f>MIN($F810)</f>
        <v>0</v>
      </c>
      <c r="X810" s="1">
        <f>MIN($G810)</f>
        <v>0</v>
      </c>
      <c r="Y810" s="1">
        <f>MIN($H810)</f>
        <v>0</v>
      </c>
      <c r="Z810" s="1">
        <f>MIN($I810)</f>
        <v>0</v>
      </c>
      <c r="AA810" s="1">
        <f>MIN($J810)</f>
        <v>0</v>
      </c>
      <c r="AB810" s="1">
        <f>MIN($K810)</f>
        <v>0</v>
      </c>
      <c r="AC810" s="1">
        <f>MIN($M810)</f>
        <v>0</v>
      </c>
      <c r="AD810" s="1">
        <f>MIN($N810)</f>
        <v>0</v>
      </c>
      <c r="AE810" s="1">
        <f>MIN($P810)</f>
        <v>0</v>
      </c>
      <c r="AF810" s="1">
        <f>MIN($Q810)</f>
        <v>0</v>
      </c>
      <c r="AG810" s="1">
        <f>MIN($R810)</f>
        <v>0</v>
      </c>
      <c r="AH810" s="1">
        <f>MEDIAN($B810)</f>
        <v>0</v>
      </c>
      <c r="AI810" s="1">
        <f>MEDIAN($C810)</f>
        <v>0</v>
      </c>
      <c r="AJ810" s="1">
        <f>MEDIAN($D810)</f>
        <v>0</v>
      </c>
      <c r="AK810" s="1">
        <f>MEDIAN($E810)</f>
        <v>0</v>
      </c>
      <c r="AL810" s="1">
        <f>MEDIAN($F810)</f>
        <v>0</v>
      </c>
      <c r="AM810" s="1">
        <f>MEDIAN($G810)</f>
        <v>0</v>
      </c>
      <c r="AN810" s="1">
        <f>MEDIAN($H810)</f>
        <v>0</v>
      </c>
      <c r="AO810" s="1">
        <f>MEDIAN($I810)</f>
        <v>0</v>
      </c>
      <c r="AP810" s="1">
        <f>MEDIAN($J810)</f>
        <v>0</v>
      </c>
      <c r="AQ810" s="1">
        <f>MEDIAN($K810)</f>
        <v>0</v>
      </c>
      <c r="AR810" s="1">
        <f>MEDIAN($M810)</f>
        <v>0</v>
      </c>
      <c r="AS810" s="1">
        <f>MEDIAN($N810)</f>
        <v>0</v>
      </c>
      <c r="AT810" s="1">
        <f>MEDIAN($P810)</f>
        <v>0</v>
      </c>
      <c r="AU810" s="1">
        <f>MEDIAN($Q810)</f>
        <v>0</v>
      </c>
      <c r="AV810" s="1">
        <f>MEDIAN($R810)</f>
        <v>0</v>
      </c>
      <c r="AW810" s="1">
        <f>MAX($B810)</f>
        <v>0</v>
      </c>
      <c r="AX810" s="1">
        <f>MAX($C810)</f>
        <v>0</v>
      </c>
      <c r="AY810" s="1">
        <f>MAX($D810)</f>
        <v>0</v>
      </c>
      <c r="AZ810" s="1">
        <f>MAX($E810)</f>
        <v>0</v>
      </c>
      <c r="BA810" s="1">
        <f>MAX($F810)</f>
        <v>0</v>
      </c>
      <c r="BB810" s="1">
        <f>MAX($G810)</f>
        <v>0</v>
      </c>
      <c r="BC810" s="1">
        <f>MAX($H810)</f>
        <v>0</v>
      </c>
      <c r="BD810" s="1">
        <f>MAX($I810)</f>
        <v>0</v>
      </c>
      <c r="BE810" s="1">
        <f>MAX($J810)</f>
        <v>0</v>
      </c>
      <c r="BF810" s="1">
        <f>MAX($K810)</f>
        <v>0</v>
      </c>
      <c r="BG810" s="1">
        <f>MAX($M810)</f>
        <v>0</v>
      </c>
      <c r="BH810" s="1">
        <f>MAX($N810)</f>
        <v>0</v>
      </c>
      <c r="BI810" s="1">
        <f>MAX($P810)</f>
        <v>0</v>
      </c>
      <c r="BJ810" s="1">
        <f>MAX($Q810)</f>
        <v>0</v>
      </c>
      <c r="BK810" s="1">
        <f>MAX($R810)</f>
        <v>0</v>
      </c>
    </row>
    <row r="811" spans="1:63">
      <c r="A811" s="1" t="s">
        <v>325</v>
      </c>
      <c r="B811" s="1">
        <v>0</v>
      </c>
      <c r="C811" s="1">
        <v>0</v>
      </c>
      <c r="D811" s="1">
        <v>0</v>
      </c>
      <c r="E811" s="1">
        <v>0</v>
      </c>
      <c r="F811" s="1">
        <v>0</v>
      </c>
      <c r="G811" s="1">
        <v>0</v>
      </c>
      <c r="H811" s="1">
        <v>0</v>
      </c>
      <c r="I811" s="1">
        <v>0.021</v>
      </c>
      <c r="J811" s="1">
        <v>3000</v>
      </c>
      <c r="K811" s="1">
        <v>0</v>
      </c>
      <c r="L811" s="1" t="s">
        <v>503</v>
      </c>
      <c r="M811" s="1">
        <v>0</v>
      </c>
      <c r="N811" s="1">
        <v>0</v>
      </c>
      <c r="O811" s="1" t="s">
        <v>507</v>
      </c>
      <c r="P811" s="1">
        <v>1500</v>
      </c>
      <c r="Q811" s="1">
        <v>1</v>
      </c>
      <c r="R811" s="1">
        <v>0</v>
      </c>
      <c r="S811" s="1">
        <f>MIN($B811)</f>
        <v>0</v>
      </c>
      <c r="T811" s="1">
        <f>MIN($C811)</f>
        <v>0</v>
      </c>
      <c r="U811" s="1">
        <f>MIN($D811)</f>
        <v>0</v>
      </c>
      <c r="V811" s="1">
        <f>MIN($E811)</f>
        <v>0</v>
      </c>
      <c r="W811" s="1">
        <f>MIN($F811)</f>
        <v>0</v>
      </c>
      <c r="X811" s="1">
        <f>MIN($G811)</f>
        <v>0</v>
      </c>
      <c r="Y811" s="1">
        <f>MIN($H811)</f>
        <v>0</v>
      </c>
      <c r="Z811" s="1">
        <f>MIN($I811)</f>
        <v>0</v>
      </c>
      <c r="AA811" s="1">
        <f>MIN($J811)</f>
        <v>0</v>
      </c>
      <c r="AB811" s="1">
        <f>MIN($K811)</f>
        <v>0</v>
      </c>
      <c r="AC811" s="1">
        <f>MIN($M811)</f>
        <v>0</v>
      </c>
      <c r="AD811" s="1">
        <f>MIN($N811)</f>
        <v>0</v>
      </c>
      <c r="AE811" s="1">
        <f>MIN($P811)</f>
        <v>0</v>
      </c>
      <c r="AF811" s="1">
        <f>MIN($Q811)</f>
        <v>0</v>
      </c>
      <c r="AG811" s="1">
        <f>MIN($R811)</f>
        <v>0</v>
      </c>
      <c r="AH811" s="1">
        <f>MEDIAN($B811)</f>
        <v>0</v>
      </c>
      <c r="AI811" s="1">
        <f>MEDIAN($C811)</f>
        <v>0</v>
      </c>
      <c r="AJ811" s="1">
        <f>MEDIAN($D811)</f>
        <v>0</v>
      </c>
      <c r="AK811" s="1">
        <f>MEDIAN($E811)</f>
        <v>0</v>
      </c>
      <c r="AL811" s="1">
        <f>MEDIAN($F811)</f>
        <v>0</v>
      </c>
      <c r="AM811" s="1">
        <f>MEDIAN($G811)</f>
        <v>0</v>
      </c>
      <c r="AN811" s="1">
        <f>MEDIAN($H811)</f>
        <v>0</v>
      </c>
      <c r="AO811" s="1">
        <f>MEDIAN($I811)</f>
        <v>0</v>
      </c>
      <c r="AP811" s="1">
        <f>MEDIAN($J811)</f>
        <v>0</v>
      </c>
      <c r="AQ811" s="1">
        <f>MEDIAN($K811)</f>
        <v>0</v>
      </c>
      <c r="AR811" s="1">
        <f>MEDIAN($M811)</f>
        <v>0</v>
      </c>
      <c r="AS811" s="1">
        <f>MEDIAN($N811)</f>
        <v>0</v>
      </c>
      <c r="AT811" s="1">
        <f>MEDIAN($P811)</f>
        <v>0</v>
      </c>
      <c r="AU811" s="1">
        <f>MEDIAN($Q811)</f>
        <v>0</v>
      </c>
      <c r="AV811" s="1">
        <f>MEDIAN($R811)</f>
        <v>0</v>
      </c>
      <c r="AW811" s="1">
        <f>MAX($B811)</f>
        <v>0</v>
      </c>
      <c r="AX811" s="1">
        <f>MAX($C811)</f>
        <v>0</v>
      </c>
      <c r="AY811" s="1">
        <f>MAX($D811)</f>
        <v>0</v>
      </c>
      <c r="AZ811" s="1">
        <f>MAX($E811)</f>
        <v>0</v>
      </c>
      <c r="BA811" s="1">
        <f>MAX($F811)</f>
        <v>0</v>
      </c>
      <c r="BB811" s="1">
        <f>MAX($G811)</f>
        <v>0</v>
      </c>
      <c r="BC811" s="1">
        <f>MAX($H811)</f>
        <v>0</v>
      </c>
      <c r="BD811" s="1">
        <f>MAX($I811)</f>
        <v>0</v>
      </c>
      <c r="BE811" s="1">
        <f>MAX($J811)</f>
        <v>0</v>
      </c>
      <c r="BF811" s="1">
        <f>MAX($K811)</f>
        <v>0</v>
      </c>
      <c r="BG811" s="1">
        <f>MAX($M811)</f>
        <v>0</v>
      </c>
      <c r="BH811" s="1">
        <f>MAX($N811)</f>
        <v>0</v>
      </c>
      <c r="BI811" s="1">
        <f>MAX($P811)</f>
        <v>0</v>
      </c>
      <c r="BJ811" s="1">
        <f>MAX($Q811)</f>
        <v>0</v>
      </c>
      <c r="BK811" s="1">
        <f>MAX($R811)</f>
        <v>0</v>
      </c>
    </row>
    <row r="812" spans="1:63">
      <c r="A812" s="1" t="s">
        <v>326</v>
      </c>
      <c r="B812" s="1">
        <v>0</v>
      </c>
      <c r="C812" s="1">
        <v>0</v>
      </c>
      <c r="D812" s="1">
        <v>0</v>
      </c>
      <c r="E812" s="1">
        <v>0</v>
      </c>
      <c r="F812" s="1">
        <v>0</v>
      </c>
      <c r="G812" s="1">
        <v>0</v>
      </c>
      <c r="H812" s="1">
        <v>0</v>
      </c>
      <c r="I812" s="1">
        <v>0.018</v>
      </c>
      <c r="J812" s="1">
        <v>3000</v>
      </c>
      <c r="K812" s="1">
        <v>0</v>
      </c>
      <c r="L812" s="1" t="s">
        <v>503</v>
      </c>
      <c r="M812" s="1">
        <v>0</v>
      </c>
      <c r="N812" s="1">
        <v>0</v>
      </c>
      <c r="O812" s="1" t="s">
        <v>507</v>
      </c>
      <c r="P812" s="1">
        <v>1500</v>
      </c>
      <c r="Q812" s="1">
        <v>1</v>
      </c>
      <c r="R812" s="1">
        <v>0</v>
      </c>
      <c r="S812" s="1">
        <f>MIN($B812)</f>
        <v>0</v>
      </c>
      <c r="T812" s="1">
        <f>MIN($C812)</f>
        <v>0</v>
      </c>
      <c r="U812" s="1">
        <f>MIN($D812)</f>
        <v>0</v>
      </c>
      <c r="V812" s="1">
        <f>MIN($E812)</f>
        <v>0</v>
      </c>
      <c r="W812" s="1">
        <f>MIN($F812)</f>
        <v>0</v>
      </c>
      <c r="X812" s="1">
        <f>MIN($G812)</f>
        <v>0</v>
      </c>
      <c r="Y812" s="1">
        <f>MIN($H812)</f>
        <v>0</v>
      </c>
      <c r="Z812" s="1">
        <f>MIN($I812)</f>
        <v>0</v>
      </c>
      <c r="AA812" s="1">
        <f>MIN($J812)</f>
        <v>0</v>
      </c>
      <c r="AB812" s="1">
        <f>MIN($K812)</f>
        <v>0</v>
      </c>
      <c r="AC812" s="1">
        <f>MIN($M812)</f>
        <v>0</v>
      </c>
      <c r="AD812" s="1">
        <f>MIN($N812)</f>
        <v>0</v>
      </c>
      <c r="AE812" s="1">
        <f>MIN($P812)</f>
        <v>0</v>
      </c>
      <c r="AF812" s="1">
        <f>MIN($Q812)</f>
        <v>0</v>
      </c>
      <c r="AG812" s="1">
        <f>MIN($R812)</f>
        <v>0</v>
      </c>
      <c r="AH812" s="1">
        <f>MEDIAN($B812)</f>
        <v>0</v>
      </c>
      <c r="AI812" s="1">
        <f>MEDIAN($C812)</f>
        <v>0</v>
      </c>
      <c r="AJ812" s="1">
        <f>MEDIAN($D812)</f>
        <v>0</v>
      </c>
      <c r="AK812" s="1">
        <f>MEDIAN($E812)</f>
        <v>0</v>
      </c>
      <c r="AL812" s="1">
        <f>MEDIAN($F812)</f>
        <v>0</v>
      </c>
      <c r="AM812" s="1">
        <f>MEDIAN($G812)</f>
        <v>0</v>
      </c>
      <c r="AN812" s="1">
        <f>MEDIAN($H812)</f>
        <v>0</v>
      </c>
      <c r="AO812" s="1">
        <f>MEDIAN($I812)</f>
        <v>0</v>
      </c>
      <c r="AP812" s="1">
        <f>MEDIAN($J812)</f>
        <v>0</v>
      </c>
      <c r="AQ812" s="1">
        <f>MEDIAN($K812)</f>
        <v>0</v>
      </c>
      <c r="AR812" s="1">
        <f>MEDIAN($M812)</f>
        <v>0</v>
      </c>
      <c r="AS812" s="1">
        <f>MEDIAN($N812)</f>
        <v>0</v>
      </c>
      <c r="AT812" s="1">
        <f>MEDIAN($P812)</f>
        <v>0</v>
      </c>
      <c r="AU812" s="1">
        <f>MEDIAN($Q812)</f>
        <v>0</v>
      </c>
      <c r="AV812" s="1">
        <f>MEDIAN($R812)</f>
        <v>0</v>
      </c>
      <c r="AW812" s="1">
        <f>MAX($B812)</f>
        <v>0</v>
      </c>
      <c r="AX812" s="1">
        <f>MAX($C812)</f>
        <v>0</v>
      </c>
      <c r="AY812" s="1">
        <f>MAX($D812)</f>
        <v>0</v>
      </c>
      <c r="AZ812" s="1">
        <f>MAX($E812)</f>
        <v>0</v>
      </c>
      <c r="BA812" s="1">
        <f>MAX($F812)</f>
        <v>0</v>
      </c>
      <c r="BB812" s="1">
        <f>MAX($G812)</f>
        <v>0</v>
      </c>
      <c r="BC812" s="1">
        <f>MAX($H812)</f>
        <v>0</v>
      </c>
      <c r="BD812" s="1">
        <f>MAX($I812)</f>
        <v>0</v>
      </c>
      <c r="BE812" s="1">
        <f>MAX($J812)</f>
        <v>0</v>
      </c>
      <c r="BF812" s="1">
        <f>MAX($K812)</f>
        <v>0</v>
      </c>
      <c r="BG812" s="1">
        <f>MAX($M812)</f>
        <v>0</v>
      </c>
      <c r="BH812" s="1">
        <f>MAX($N812)</f>
        <v>0</v>
      </c>
      <c r="BI812" s="1">
        <f>MAX($P812)</f>
        <v>0</v>
      </c>
      <c r="BJ812" s="1">
        <f>MAX($Q812)</f>
        <v>0</v>
      </c>
      <c r="BK812" s="1">
        <f>MAX($R812)</f>
        <v>0</v>
      </c>
    </row>
    <row r="813" spans="1:63">
      <c r="A813" s="1" t="s">
        <v>327</v>
      </c>
      <c r="B813" s="1">
        <v>0</v>
      </c>
      <c r="C813" s="1">
        <v>0</v>
      </c>
      <c r="D813" s="1">
        <v>0</v>
      </c>
      <c r="E813" s="1">
        <v>0</v>
      </c>
      <c r="F813" s="1">
        <v>0</v>
      </c>
      <c r="G813" s="1">
        <v>0</v>
      </c>
      <c r="H813" s="1">
        <v>0</v>
      </c>
      <c r="I813" s="1">
        <v>0.018</v>
      </c>
      <c r="J813" s="1">
        <v>3000</v>
      </c>
      <c r="K813" s="1">
        <v>0</v>
      </c>
      <c r="L813" s="1" t="s">
        <v>503</v>
      </c>
      <c r="M813" s="1">
        <v>0</v>
      </c>
      <c r="N813" s="1">
        <v>0</v>
      </c>
      <c r="O813" s="1" t="s">
        <v>507</v>
      </c>
      <c r="P813" s="1">
        <v>1500</v>
      </c>
      <c r="Q813" s="1">
        <v>1</v>
      </c>
      <c r="R813" s="1">
        <v>0</v>
      </c>
      <c r="S813" s="1">
        <f>MIN($B813)</f>
        <v>0</v>
      </c>
      <c r="T813" s="1">
        <f>MIN($C813)</f>
        <v>0</v>
      </c>
      <c r="U813" s="1">
        <f>MIN($D813)</f>
        <v>0</v>
      </c>
      <c r="V813" s="1">
        <f>MIN($E813)</f>
        <v>0</v>
      </c>
      <c r="W813" s="1">
        <f>MIN($F813)</f>
        <v>0</v>
      </c>
      <c r="X813" s="1">
        <f>MIN($G813)</f>
        <v>0</v>
      </c>
      <c r="Y813" s="1">
        <f>MIN($H813)</f>
        <v>0</v>
      </c>
      <c r="Z813" s="1">
        <f>MIN($I813)</f>
        <v>0</v>
      </c>
      <c r="AA813" s="1">
        <f>MIN($J813)</f>
        <v>0</v>
      </c>
      <c r="AB813" s="1">
        <f>MIN($K813)</f>
        <v>0</v>
      </c>
      <c r="AC813" s="1">
        <f>MIN($M813)</f>
        <v>0</v>
      </c>
      <c r="AD813" s="1">
        <f>MIN($N813)</f>
        <v>0</v>
      </c>
      <c r="AE813" s="1">
        <f>MIN($P813)</f>
        <v>0</v>
      </c>
      <c r="AF813" s="1">
        <f>MIN($Q813)</f>
        <v>0</v>
      </c>
      <c r="AG813" s="1">
        <f>MIN($R813)</f>
        <v>0</v>
      </c>
      <c r="AH813" s="1">
        <f>MEDIAN($B813)</f>
        <v>0</v>
      </c>
      <c r="AI813" s="1">
        <f>MEDIAN($C813)</f>
        <v>0</v>
      </c>
      <c r="AJ813" s="1">
        <f>MEDIAN($D813)</f>
        <v>0</v>
      </c>
      <c r="AK813" s="1">
        <f>MEDIAN($E813)</f>
        <v>0</v>
      </c>
      <c r="AL813" s="1">
        <f>MEDIAN($F813)</f>
        <v>0</v>
      </c>
      <c r="AM813" s="1">
        <f>MEDIAN($G813)</f>
        <v>0</v>
      </c>
      <c r="AN813" s="1">
        <f>MEDIAN($H813)</f>
        <v>0</v>
      </c>
      <c r="AO813" s="1">
        <f>MEDIAN($I813)</f>
        <v>0</v>
      </c>
      <c r="AP813" s="1">
        <f>MEDIAN($J813)</f>
        <v>0</v>
      </c>
      <c r="AQ813" s="1">
        <f>MEDIAN($K813)</f>
        <v>0</v>
      </c>
      <c r="AR813" s="1">
        <f>MEDIAN($M813)</f>
        <v>0</v>
      </c>
      <c r="AS813" s="1">
        <f>MEDIAN($N813)</f>
        <v>0</v>
      </c>
      <c r="AT813" s="1">
        <f>MEDIAN($P813)</f>
        <v>0</v>
      </c>
      <c r="AU813" s="1">
        <f>MEDIAN($Q813)</f>
        <v>0</v>
      </c>
      <c r="AV813" s="1">
        <f>MEDIAN($R813)</f>
        <v>0</v>
      </c>
      <c r="AW813" s="1">
        <f>MAX($B813)</f>
        <v>0</v>
      </c>
      <c r="AX813" s="1">
        <f>MAX($C813)</f>
        <v>0</v>
      </c>
      <c r="AY813" s="1">
        <f>MAX($D813)</f>
        <v>0</v>
      </c>
      <c r="AZ813" s="1">
        <f>MAX($E813)</f>
        <v>0</v>
      </c>
      <c r="BA813" s="1">
        <f>MAX($F813)</f>
        <v>0</v>
      </c>
      <c r="BB813" s="1">
        <f>MAX($G813)</f>
        <v>0</v>
      </c>
      <c r="BC813" s="1">
        <f>MAX($H813)</f>
        <v>0</v>
      </c>
      <c r="BD813" s="1">
        <f>MAX($I813)</f>
        <v>0</v>
      </c>
      <c r="BE813" s="1">
        <f>MAX($J813)</f>
        <v>0</v>
      </c>
      <c r="BF813" s="1">
        <f>MAX($K813)</f>
        <v>0</v>
      </c>
      <c r="BG813" s="1">
        <f>MAX($M813)</f>
        <v>0</v>
      </c>
      <c r="BH813" s="1">
        <f>MAX($N813)</f>
        <v>0</v>
      </c>
      <c r="BI813" s="1">
        <f>MAX($P813)</f>
        <v>0</v>
      </c>
      <c r="BJ813" s="1">
        <f>MAX($Q813)</f>
        <v>0</v>
      </c>
      <c r="BK813" s="1">
        <f>MAX($R813)</f>
        <v>0</v>
      </c>
    </row>
    <row r="814" spans="1:63">
      <c r="A814" s="1" t="s">
        <v>328</v>
      </c>
      <c r="B814" s="1">
        <v>0</v>
      </c>
      <c r="C814" s="1">
        <v>0</v>
      </c>
      <c r="D814" s="1">
        <v>0</v>
      </c>
      <c r="E814" s="1">
        <v>0</v>
      </c>
      <c r="F814" s="1">
        <v>0</v>
      </c>
      <c r="G814" s="1">
        <v>0</v>
      </c>
      <c r="H814" s="1">
        <v>0</v>
      </c>
      <c r="I814" s="1">
        <v>0.018</v>
      </c>
      <c r="J814" s="1">
        <v>3000</v>
      </c>
      <c r="K814" s="1">
        <v>0</v>
      </c>
      <c r="L814" s="1" t="s">
        <v>503</v>
      </c>
      <c r="M814" s="1">
        <v>0</v>
      </c>
      <c r="N814" s="1">
        <v>0</v>
      </c>
      <c r="O814" s="1" t="s">
        <v>507</v>
      </c>
      <c r="P814" s="1">
        <v>1500</v>
      </c>
      <c r="Q814" s="1">
        <v>1</v>
      </c>
      <c r="R814" s="1">
        <v>0</v>
      </c>
      <c r="S814" s="1">
        <f>MIN($B814)</f>
        <v>0</v>
      </c>
      <c r="T814" s="1">
        <f>MIN($C814)</f>
        <v>0</v>
      </c>
      <c r="U814" s="1">
        <f>MIN($D814)</f>
        <v>0</v>
      </c>
      <c r="V814" s="1">
        <f>MIN($E814)</f>
        <v>0</v>
      </c>
      <c r="W814" s="1">
        <f>MIN($F814)</f>
        <v>0</v>
      </c>
      <c r="X814" s="1">
        <f>MIN($G814)</f>
        <v>0</v>
      </c>
      <c r="Y814" s="1">
        <f>MIN($H814)</f>
        <v>0</v>
      </c>
      <c r="Z814" s="1">
        <f>MIN($I814)</f>
        <v>0</v>
      </c>
      <c r="AA814" s="1">
        <f>MIN($J814)</f>
        <v>0</v>
      </c>
      <c r="AB814" s="1">
        <f>MIN($K814)</f>
        <v>0</v>
      </c>
      <c r="AC814" s="1">
        <f>MIN($M814)</f>
        <v>0</v>
      </c>
      <c r="AD814" s="1">
        <f>MIN($N814)</f>
        <v>0</v>
      </c>
      <c r="AE814" s="1">
        <f>MIN($P814)</f>
        <v>0</v>
      </c>
      <c r="AF814" s="1">
        <f>MIN($Q814)</f>
        <v>0</v>
      </c>
      <c r="AG814" s="1">
        <f>MIN($R814)</f>
        <v>0</v>
      </c>
      <c r="AH814" s="1">
        <f>MEDIAN($B814)</f>
        <v>0</v>
      </c>
      <c r="AI814" s="1">
        <f>MEDIAN($C814)</f>
        <v>0</v>
      </c>
      <c r="AJ814" s="1">
        <f>MEDIAN($D814)</f>
        <v>0</v>
      </c>
      <c r="AK814" s="1">
        <f>MEDIAN($E814)</f>
        <v>0</v>
      </c>
      <c r="AL814" s="1">
        <f>MEDIAN($F814)</f>
        <v>0</v>
      </c>
      <c r="AM814" s="1">
        <f>MEDIAN($G814)</f>
        <v>0</v>
      </c>
      <c r="AN814" s="1">
        <f>MEDIAN($H814)</f>
        <v>0</v>
      </c>
      <c r="AO814" s="1">
        <f>MEDIAN($I814)</f>
        <v>0</v>
      </c>
      <c r="AP814" s="1">
        <f>MEDIAN($J814)</f>
        <v>0</v>
      </c>
      <c r="AQ814" s="1">
        <f>MEDIAN($K814)</f>
        <v>0</v>
      </c>
      <c r="AR814" s="1">
        <f>MEDIAN($M814)</f>
        <v>0</v>
      </c>
      <c r="AS814" s="1">
        <f>MEDIAN($N814)</f>
        <v>0</v>
      </c>
      <c r="AT814" s="1">
        <f>MEDIAN($P814)</f>
        <v>0</v>
      </c>
      <c r="AU814" s="1">
        <f>MEDIAN($Q814)</f>
        <v>0</v>
      </c>
      <c r="AV814" s="1">
        <f>MEDIAN($R814)</f>
        <v>0</v>
      </c>
      <c r="AW814" s="1">
        <f>MAX($B814)</f>
        <v>0</v>
      </c>
      <c r="AX814" s="1">
        <f>MAX($C814)</f>
        <v>0</v>
      </c>
      <c r="AY814" s="1">
        <f>MAX($D814)</f>
        <v>0</v>
      </c>
      <c r="AZ814" s="1">
        <f>MAX($E814)</f>
        <v>0</v>
      </c>
      <c r="BA814" s="1">
        <f>MAX($F814)</f>
        <v>0</v>
      </c>
      <c r="BB814" s="1">
        <f>MAX($G814)</f>
        <v>0</v>
      </c>
      <c r="BC814" s="1">
        <f>MAX($H814)</f>
        <v>0</v>
      </c>
      <c r="BD814" s="1">
        <f>MAX($I814)</f>
        <v>0</v>
      </c>
      <c r="BE814" s="1">
        <f>MAX($J814)</f>
        <v>0</v>
      </c>
      <c r="BF814" s="1">
        <f>MAX($K814)</f>
        <v>0</v>
      </c>
      <c r="BG814" s="1">
        <f>MAX($M814)</f>
        <v>0</v>
      </c>
      <c r="BH814" s="1">
        <f>MAX($N814)</f>
        <v>0</v>
      </c>
      <c r="BI814" s="1">
        <f>MAX($P814)</f>
        <v>0</v>
      </c>
      <c r="BJ814" s="1">
        <f>MAX($Q814)</f>
        <v>0</v>
      </c>
      <c r="BK814" s="1">
        <f>MAX($R814)</f>
        <v>0</v>
      </c>
    </row>
    <row r="815" spans="1:63">
      <c r="A815" s="1" t="s">
        <v>329</v>
      </c>
      <c r="B815" s="1">
        <v>0</v>
      </c>
      <c r="C815" s="1">
        <v>0</v>
      </c>
      <c r="D815" s="1">
        <v>0</v>
      </c>
      <c r="E815" s="1">
        <v>0</v>
      </c>
      <c r="F815" s="1">
        <v>0</v>
      </c>
      <c r="G815" s="1">
        <v>0</v>
      </c>
      <c r="H815" s="1">
        <v>0</v>
      </c>
      <c r="I815" s="1">
        <v>0.018</v>
      </c>
      <c r="J815" s="1">
        <v>3000</v>
      </c>
      <c r="K815" s="1">
        <v>0</v>
      </c>
      <c r="L815" s="1" t="s">
        <v>503</v>
      </c>
      <c r="M815" s="1">
        <v>0</v>
      </c>
      <c r="N815" s="1">
        <v>0</v>
      </c>
      <c r="O815" s="1" t="s">
        <v>507</v>
      </c>
      <c r="P815" s="1">
        <v>1500</v>
      </c>
      <c r="Q815" s="1">
        <v>1</v>
      </c>
      <c r="R815" s="1">
        <v>0</v>
      </c>
      <c r="S815" s="1">
        <f>MIN($B815)</f>
        <v>0</v>
      </c>
      <c r="T815" s="1">
        <f>MIN($C815)</f>
        <v>0</v>
      </c>
      <c r="U815" s="1">
        <f>MIN($D815)</f>
        <v>0</v>
      </c>
      <c r="V815" s="1">
        <f>MIN($E815)</f>
        <v>0</v>
      </c>
      <c r="W815" s="1">
        <f>MIN($F815)</f>
        <v>0</v>
      </c>
      <c r="X815" s="1">
        <f>MIN($G815)</f>
        <v>0</v>
      </c>
      <c r="Y815" s="1">
        <f>MIN($H815)</f>
        <v>0</v>
      </c>
      <c r="Z815" s="1">
        <f>MIN($I815)</f>
        <v>0</v>
      </c>
      <c r="AA815" s="1">
        <f>MIN($J815)</f>
        <v>0</v>
      </c>
      <c r="AB815" s="1">
        <f>MIN($K815)</f>
        <v>0</v>
      </c>
      <c r="AC815" s="1">
        <f>MIN($M815)</f>
        <v>0</v>
      </c>
      <c r="AD815" s="1">
        <f>MIN($N815)</f>
        <v>0</v>
      </c>
      <c r="AE815" s="1">
        <f>MIN($P815)</f>
        <v>0</v>
      </c>
      <c r="AF815" s="1">
        <f>MIN($Q815)</f>
        <v>0</v>
      </c>
      <c r="AG815" s="1">
        <f>MIN($R815)</f>
        <v>0</v>
      </c>
      <c r="AH815" s="1">
        <f>MEDIAN($B815)</f>
        <v>0</v>
      </c>
      <c r="AI815" s="1">
        <f>MEDIAN($C815)</f>
        <v>0</v>
      </c>
      <c r="AJ815" s="1">
        <f>MEDIAN($D815)</f>
        <v>0</v>
      </c>
      <c r="AK815" s="1">
        <f>MEDIAN($E815)</f>
        <v>0</v>
      </c>
      <c r="AL815" s="1">
        <f>MEDIAN($F815)</f>
        <v>0</v>
      </c>
      <c r="AM815" s="1">
        <f>MEDIAN($G815)</f>
        <v>0</v>
      </c>
      <c r="AN815" s="1">
        <f>MEDIAN($H815)</f>
        <v>0</v>
      </c>
      <c r="AO815" s="1">
        <f>MEDIAN($I815)</f>
        <v>0</v>
      </c>
      <c r="AP815" s="1">
        <f>MEDIAN($J815)</f>
        <v>0</v>
      </c>
      <c r="AQ815" s="1">
        <f>MEDIAN($K815)</f>
        <v>0</v>
      </c>
      <c r="AR815" s="1">
        <f>MEDIAN($M815)</f>
        <v>0</v>
      </c>
      <c r="AS815" s="1">
        <f>MEDIAN($N815)</f>
        <v>0</v>
      </c>
      <c r="AT815" s="1">
        <f>MEDIAN($P815)</f>
        <v>0</v>
      </c>
      <c r="AU815" s="1">
        <f>MEDIAN($Q815)</f>
        <v>0</v>
      </c>
      <c r="AV815" s="1">
        <f>MEDIAN($R815)</f>
        <v>0</v>
      </c>
      <c r="AW815" s="1">
        <f>MAX($B815)</f>
        <v>0</v>
      </c>
      <c r="AX815" s="1">
        <f>MAX($C815)</f>
        <v>0</v>
      </c>
      <c r="AY815" s="1">
        <f>MAX($D815)</f>
        <v>0</v>
      </c>
      <c r="AZ815" s="1">
        <f>MAX($E815)</f>
        <v>0</v>
      </c>
      <c r="BA815" s="1">
        <f>MAX($F815)</f>
        <v>0</v>
      </c>
      <c r="BB815" s="1">
        <f>MAX($G815)</f>
        <v>0</v>
      </c>
      <c r="BC815" s="1">
        <f>MAX($H815)</f>
        <v>0</v>
      </c>
      <c r="BD815" s="1">
        <f>MAX($I815)</f>
        <v>0</v>
      </c>
      <c r="BE815" s="1">
        <f>MAX($J815)</f>
        <v>0</v>
      </c>
      <c r="BF815" s="1">
        <f>MAX($K815)</f>
        <v>0</v>
      </c>
      <c r="BG815" s="1">
        <f>MAX($M815)</f>
        <v>0</v>
      </c>
      <c r="BH815" s="1">
        <f>MAX($N815)</f>
        <v>0</v>
      </c>
      <c r="BI815" s="1">
        <f>MAX($P815)</f>
        <v>0</v>
      </c>
      <c r="BJ815" s="1">
        <f>MAX($Q815)</f>
        <v>0</v>
      </c>
      <c r="BK815" s="1">
        <f>MAX($R815)</f>
        <v>0</v>
      </c>
    </row>
    <row r="816" spans="1:63">
      <c r="A816" s="1" t="s">
        <v>330</v>
      </c>
      <c r="B816" s="1">
        <v>0</v>
      </c>
      <c r="C816" s="1">
        <v>0</v>
      </c>
      <c r="D816" s="1">
        <v>0</v>
      </c>
      <c r="E816" s="1">
        <v>0</v>
      </c>
      <c r="F816" s="1">
        <v>0</v>
      </c>
      <c r="G816" s="1">
        <v>0</v>
      </c>
      <c r="H816" s="1">
        <v>0</v>
      </c>
      <c r="I816" s="1">
        <v>0.02</v>
      </c>
      <c r="J816" s="1">
        <v>3000</v>
      </c>
      <c r="K816" s="1">
        <v>0</v>
      </c>
      <c r="L816" s="1" t="s">
        <v>503</v>
      </c>
      <c r="M816" s="1">
        <v>0</v>
      </c>
      <c r="N816" s="1">
        <v>0</v>
      </c>
      <c r="O816" s="1" t="s">
        <v>507</v>
      </c>
      <c r="P816" s="1">
        <v>1500</v>
      </c>
      <c r="Q816" s="1">
        <v>1</v>
      </c>
      <c r="R816" s="1">
        <v>0</v>
      </c>
      <c r="S816" s="1">
        <f>MIN($B816)</f>
        <v>0</v>
      </c>
      <c r="T816" s="1">
        <f>MIN($C816)</f>
        <v>0</v>
      </c>
      <c r="U816" s="1">
        <f>MIN($D816)</f>
        <v>0</v>
      </c>
      <c r="V816" s="1">
        <f>MIN($E816)</f>
        <v>0</v>
      </c>
      <c r="W816" s="1">
        <f>MIN($F816)</f>
        <v>0</v>
      </c>
      <c r="X816" s="1">
        <f>MIN($G816)</f>
        <v>0</v>
      </c>
      <c r="Y816" s="1">
        <f>MIN($H816)</f>
        <v>0</v>
      </c>
      <c r="Z816" s="1">
        <f>MIN($I816)</f>
        <v>0</v>
      </c>
      <c r="AA816" s="1">
        <f>MIN($J816)</f>
        <v>0</v>
      </c>
      <c r="AB816" s="1">
        <f>MIN($K816)</f>
        <v>0</v>
      </c>
      <c r="AC816" s="1">
        <f>MIN($M816)</f>
        <v>0</v>
      </c>
      <c r="AD816" s="1">
        <f>MIN($N816)</f>
        <v>0</v>
      </c>
      <c r="AE816" s="1">
        <f>MIN($P816)</f>
        <v>0</v>
      </c>
      <c r="AF816" s="1">
        <f>MIN($Q816)</f>
        <v>0</v>
      </c>
      <c r="AG816" s="1">
        <f>MIN($R816)</f>
        <v>0</v>
      </c>
      <c r="AH816" s="1">
        <f>MEDIAN($B816)</f>
        <v>0</v>
      </c>
      <c r="AI816" s="1">
        <f>MEDIAN($C816)</f>
        <v>0</v>
      </c>
      <c r="AJ816" s="1">
        <f>MEDIAN($D816)</f>
        <v>0</v>
      </c>
      <c r="AK816" s="1">
        <f>MEDIAN($E816)</f>
        <v>0</v>
      </c>
      <c r="AL816" s="1">
        <f>MEDIAN($F816)</f>
        <v>0</v>
      </c>
      <c r="AM816" s="1">
        <f>MEDIAN($G816)</f>
        <v>0</v>
      </c>
      <c r="AN816" s="1">
        <f>MEDIAN($H816)</f>
        <v>0</v>
      </c>
      <c r="AO816" s="1">
        <f>MEDIAN($I816)</f>
        <v>0</v>
      </c>
      <c r="AP816" s="1">
        <f>MEDIAN($J816)</f>
        <v>0</v>
      </c>
      <c r="AQ816" s="1">
        <f>MEDIAN($K816)</f>
        <v>0</v>
      </c>
      <c r="AR816" s="1">
        <f>MEDIAN($M816)</f>
        <v>0</v>
      </c>
      <c r="AS816" s="1">
        <f>MEDIAN($N816)</f>
        <v>0</v>
      </c>
      <c r="AT816" s="1">
        <f>MEDIAN($P816)</f>
        <v>0</v>
      </c>
      <c r="AU816" s="1">
        <f>MEDIAN($Q816)</f>
        <v>0</v>
      </c>
      <c r="AV816" s="1">
        <f>MEDIAN($R816)</f>
        <v>0</v>
      </c>
      <c r="AW816" s="1">
        <f>MAX($B816)</f>
        <v>0</v>
      </c>
      <c r="AX816" s="1">
        <f>MAX($C816)</f>
        <v>0</v>
      </c>
      <c r="AY816" s="1">
        <f>MAX($D816)</f>
        <v>0</v>
      </c>
      <c r="AZ816" s="1">
        <f>MAX($E816)</f>
        <v>0</v>
      </c>
      <c r="BA816" s="1">
        <f>MAX($F816)</f>
        <v>0</v>
      </c>
      <c r="BB816" s="1">
        <f>MAX($G816)</f>
        <v>0</v>
      </c>
      <c r="BC816" s="1">
        <f>MAX($H816)</f>
        <v>0</v>
      </c>
      <c r="BD816" s="1">
        <f>MAX($I816)</f>
        <v>0</v>
      </c>
      <c r="BE816" s="1">
        <f>MAX($J816)</f>
        <v>0</v>
      </c>
      <c r="BF816" s="1">
        <f>MAX($K816)</f>
        <v>0</v>
      </c>
      <c r="BG816" s="1">
        <f>MAX($M816)</f>
        <v>0</v>
      </c>
      <c r="BH816" s="1">
        <f>MAX($N816)</f>
        <v>0</v>
      </c>
      <c r="BI816" s="1">
        <f>MAX($P816)</f>
        <v>0</v>
      </c>
      <c r="BJ816" s="1">
        <f>MAX($Q816)</f>
        <v>0</v>
      </c>
      <c r="BK816" s="1">
        <f>MAX($R816)</f>
        <v>0</v>
      </c>
    </row>
    <row r="817" spans="1:63">
      <c r="A817" s="1" t="s">
        <v>331</v>
      </c>
      <c r="B817" s="1">
        <v>0</v>
      </c>
      <c r="C817" s="1">
        <v>0</v>
      </c>
      <c r="D817" s="1">
        <v>0</v>
      </c>
      <c r="E817" s="1">
        <v>0</v>
      </c>
      <c r="F817" s="1">
        <v>0</v>
      </c>
      <c r="G817" s="1">
        <v>0</v>
      </c>
      <c r="H817" s="1">
        <v>0</v>
      </c>
      <c r="I817" s="1">
        <v>0.023</v>
      </c>
      <c r="J817" s="1">
        <v>3000</v>
      </c>
      <c r="K817" s="1">
        <v>0</v>
      </c>
      <c r="L817" s="1" t="s">
        <v>503</v>
      </c>
      <c r="M817" s="1">
        <v>0</v>
      </c>
      <c r="N817" s="1">
        <v>0</v>
      </c>
      <c r="O817" s="1" t="s">
        <v>507</v>
      </c>
      <c r="P817" s="1">
        <v>1500</v>
      </c>
      <c r="Q817" s="1">
        <v>1</v>
      </c>
      <c r="R817" s="1">
        <v>0</v>
      </c>
      <c r="S817" s="1">
        <f>MIN($B817)</f>
        <v>0</v>
      </c>
      <c r="T817" s="1">
        <f>MIN($C817)</f>
        <v>0</v>
      </c>
      <c r="U817" s="1">
        <f>MIN($D817)</f>
        <v>0</v>
      </c>
      <c r="V817" s="1">
        <f>MIN($E817)</f>
        <v>0</v>
      </c>
      <c r="W817" s="1">
        <f>MIN($F817)</f>
        <v>0</v>
      </c>
      <c r="X817" s="1">
        <f>MIN($G817)</f>
        <v>0</v>
      </c>
      <c r="Y817" s="1">
        <f>MIN($H817)</f>
        <v>0</v>
      </c>
      <c r="Z817" s="1">
        <f>MIN($I817)</f>
        <v>0</v>
      </c>
      <c r="AA817" s="1">
        <f>MIN($J817)</f>
        <v>0</v>
      </c>
      <c r="AB817" s="1">
        <f>MIN($K817)</f>
        <v>0</v>
      </c>
      <c r="AC817" s="1">
        <f>MIN($M817)</f>
        <v>0</v>
      </c>
      <c r="AD817" s="1">
        <f>MIN($N817)</f>
        <v>0</v>
      </c>
      <c r="AE817" s="1">
        <f>MIN($P817)</f>
        <v>0</v>
      </c>
      <c r="AF817" s="1">
        <f>MIN($Q817)</f>
        <v>0</v>
      </c>
      <c r="AG817" s="1">
        <f>MIN($R817)</f>
        <v>0</v>
      </c>
      <c r="AH817" s="1">
        <f>MEDIAN($B817)</f>
        <v>0</v>
      </c>
      <c r="AI817" s="1">
        <f>MEDIAN($C817)</f>
        <v>0</v>
      </c>
      <c r="AJ817" s="1">
        <f>MEDIAN($D817)</f>
        <v>0</v>
      </c>
      <c r="AK817" s="1">
        <f>MEDIAN($E817)</f>
        <v>0</v>
      </c>
      <c r="AL817" s="1">
        <f>MEDIAN($F817)</f>
        <v>0</v>
      </c>
      <c r="AM817" s="1">
        <f>MEDIAN($G817)</f>
        <v>0</v>
      </c>
      <c r="AN817" s="1">
        <f>MEDIAN($H817)</f>
        <v>0</v>
      </c>
      <c r="AO817" s="1">
        <f>MEDIAN($I817)</f>
        <v>0</v>
      </c>
      <c r="AP817" s="1">
        <f>MEDIAN($J817)</f>
        <v>0</v>
      </c>
      <c r="AQ817" s="1">
        <f>MEDIAN($K817)</f>
        <v>0</v>
      </c>
      <c r="AR817" s="1">
        <f>MEDIAN($M817)</f>
        <v>0</v>
      </c>
      <c r="AS817" s="1">
        <f>MEDIAN($N817)</f>
        <v>0</v>
      </c>
      <c r="AT817" s="1">
        <f>MEDIAN($P817)</f>
        <v>0</v>
      </c>
      <c r="AU817" s="1">
        <f>MEDIAN($Q817)</f>
        <v>0</v>
      </c>
      <c r="AV817" s="1">
        <f>MEDIAN($R817)</f>
        <v>0</v>
      </c>
      <c r="AW817" s="1">
        <f>MAX($B817)</f>
        <v>0</v>
      </c>
      <c r="AX817" s="1">
        <f>MAX($C817)</f>
        <v>0</v>
      </c>
      <c r="AY817" s="1">
        <f>MAX($D817)</f>
        <v>0</v>
      </c>
      <c r="AZ817" s="1">
        <f>MAX($E817)</f>
        <v>0</v>
      </c>
      <c r="BA817" s="1">
        <f>MAX($F817)</f>
        <v>0</v>
      </c>
      <c r="BB817" s="1">
        <f>MAX($G817)</f>
        <v>0</v>
      </c>
      <c r="BC817" s="1">
        <f>MAX($H817)</f>
        <v>0</v>
      </c>
      <c r="BD817" s="1">
        <f>MAX($I817)</f>
        <v>0</v>
      </c>
      <c r="BE817" s="1">
        <f>MAX($J817)</f>
        <v>0</v>
      </c>
      <c r="BF817" s="1">
        <f>MAX($K817)</f>
        <v>0</v>
      </c>
      <c r="BG817" s="1">
        <f>MAX($M817)</f>
        <v>0</v>
      </c>
      <c r="BH817" s="1">
        <f>MAX($N817)</f>
        <v>0</v>
      </c>
      <c r="BI817" s="1">
        <f>MAX($P817)</f>
        <v>0</v>
      </c>
      <c r="BJ817" s="1">
        <f>MAX($Q817)</f>
        <v>0</v>
      </c>
      <c r="BK817" s="1">
        <f>MAX($R817)</f>
        <v>0</v>
      </c>
    </row>
    <row r="818" spans="1:63">
      <c r="A818" s="1" t="s">
        <v>332</v>
      </c>
      <c r="B818" s="1">
        <v>0</v>
      </c>
      <c r="C818" s="1">
        <v>0</v>
      </c>
      <c r="D818" s="1">
        <v>0</v>
      </c>
      <c r="E818" s="1">
        <v>0</v>
      </c>
      <c r="F818" s="1">
        <v>0</v>
      </c>
      <c r="G818" s="1">
        <v>0</v>
      </c>
      <c r="H818" s="1">
        <v>0</v>
      </c>
      <c r="I818" s="1">
        <v>0.02</v>
      </c>
      <c r="J818" s="1">
        <v>3000</v>
      </c>
      <c r="K818" s="1">
        <v>0</v>
      </c>
      <c r="L818" s="1" t="s">
        <v>503</v>
      </c>
      <c r="M818" s="1">
        <v>0</v>
      </c>
      <c r="N818" s="1">
        <v>0</v>
      </c>
      <c r="O818" s="1" t="s">
        <v>507</v>
      </c>
      <c r="P818" s="1">
        <v>1500</v>
      </c>
      <c r="Q818" s="1">
        <v>1</v>
      </c>
      <c r="R818" s="1">
        <v>0</v>
      </c>
      <c r="S818" s="1">
        <f>MIN($B818)</f>
        <v>0</v>
      </c>
      <c r="T818" s="1">
        <f>MIN($C818)</f>
        <v>0</v>
      </c>
      <c r="U818" s="1">
        <f>MIN($D818)</f>
        <v>0</v>
      </c>
      <c r="V818" s="1">
        <f>MIN($E818)</f>
        <v>0</v>
      </c>
      <c r="W818" s="1">
        <f>MIN($F818)</f>
        <v>0</v>
      </c>
      <c r="X818" s="1">
        <f>MIN($G818)</f>
        <v>0</v>
      </c>
      <c r="Y818" s="1">
        <f>MIN($H818)</f>
        <v>0</v>
      </c>
      <c r="Z818" s="1">
        <f>MIN($I818)</f>
        <v>0</v>
      </c>
      <c r="AA818" s="1">
        <f>MIN($J818)</f>
        <v>0</v>
      </c>
      <c r="AB818" s="1">
        <f>MIN($K818)</f>
        <v>0</v>
      </c>
      <c r="AC818" s="1">
        <f>MIN($M818)</f>
        <v>0</v>
      </c>
      <c r="AD818" s="1">
        <f>MIN($N818)</f>
        <v>0</v>
      </c>
      <c r="AE818" s="1">
        <f>MIN($P818)</f>
        <v>0</v>
      </c>
      <c r="AF818" s="1">
        <f>MIN($Q818)</f>
        <v>0</v>
      </c>
      <c r="AG818" s="1">
        <f>MIN($R818)</f>
        <v>0</v>
      </c>
      <c r="AH818" s="1">
        <f>MEDIAN($B818)</f>
        <v>0</v>
      </c>
      <c r="AI818" s="1">
        <f>MEDIAN($C818)</f>
        <v>0</v>
      </c>
      <c r="AJ818" s="1">
        <f>MEDIAN($D818)</f>
        <v>0</v>
      </c>
      <c r="AK818" s="1">
        <f>MEDIAN($E818)</f>
        <v>0</v>
      </c>
      <c r="AL818" s="1">
        <f>MEDIAN($F818)</f>
        <v>0</v>
      </c>
      <c r="AM818" s="1">
        <f>MEDIAN($G818)</f>
        <v>0</v>
      </c>
      <c r="AN818" s="1">
        <f>MEDIAN($H818)</f>
        <v>0</v>
      </c>
      <c r="AO818" s="1">
        <f>MEDIAN($I818)</f>
        <v>0</v>
      </c>
      <c r="AP818" s="1">
        <f>MEDIAN($J818)</f>
        <v>0</v>
      </c>
      <c r="AQ818" s="1">
        <f>MEDIAN($K818)</f>
        <v>0</v>
      </c>
      <c r="AR818" s="1">
        <f>MEDIAN($M818)</f>
        <v>0</v>
      </c>
      <c r="AS818" s="1">
        <f>MEDIAN($N818)</f>
        <v>0</v>
      </c>
      <c r="AT818" s="1">
        <f>MEDIAN($P818)</f>
        <v>0</v>
      </c>
      <c r="AU818" s="1">
        <f>MEDIAN($Q818)</f>
        <v>0</v>
      </c>
      <c r="AV818" s="1">
        <f>MEDIAN($R818)</f>
        <v>0</v>
      </c>
      <c r="AW818" s="1">
        <f>MAX($B818)</f>
        <v>0</v>
      </c>
      <c r="AX818" s="1">
        <f>MAX($C818)</f>
        <v>0</v>
      </c>
      <c r="AY818" s="1">
        <f>MAX($D818)</f>
        <v>0</v>
      </c>
      <c r="AZ818" s="1">
        <f>MAX($E818)</f>
        <v>0</v>
      </c>
      <c r="BA818" s="1">
        <f>MAX($F818)</f>
        <v>0</v>
      </c>
      <c r="BB818" s="1">
        <f>MAX($G818)</f>
        <v>0</v>
      </c>
      <c r="BC818" s="1">
        <f>MAX($H818)</f>
        <v>0</v>
      </c>
      <c r="BD818" s="1">
        <f>MAX($I818)</f>
        <v>0</v>
      </c>
      <c r="BE818" s="1">
        <f>MAX($J818)</f>
        <v>0</v>
      </c>
      <c r="BF818" s="1">
        <f>MAX($K818)</f>
        <v>0</v>
      </c>
      <c r="BG818" s="1">
        <f>MAX($M818)</f>
        <v>0</v>
      </c>
      <c r="BH818" s="1">
        <f>MAX($N818)</f>
        <v>0</v>
      </c>
      <c r="BI818" s="1">
        <f>MAX($P818)</f>
        <v>0</v>
      </c>
      <c r="BJ818" s="1">
        <f>MAX($Q818)</f>
        <v>0</v>
      </c>
      <c r="BK818" s="1">
        <f>MAX($R818)</f>
        <v>0</v>
      </c>
    </row>
    <row r="819" spans="1:63">
      <c r="A819" s="1" t="s">
        <v>333</v>
      </c>
      <c r="B819" s="1">
        <v>0</v>
      </c>
      <c r="C819" s="1">
        <v>0</v>
      </c>
      <c r="D819" s="1">
        <v>0</v>
      </c>
      <c r="E819" s="1">
        <v>0</v>
      </c>
      <c r="F819" s="1">
        <v>0</v>
      </c>
      <c r="G819" s="1">
        <v>0</v>
      </c>
      <c r="H819" s="1">
        <v>0</v>
      </c>
      <c r="I819" s="1">
        <v>0.019</v>
      </c>
      <c r="J819" s="1">
        <v>3000</v>
      </c>
      <c r="K819" s="1">
        <v>0</v>
      </c>
      <c r="L819" s="1" t="s">
        <v>503</v>
      </c>
      <c r="M819" s="1">
        <v>0</v>
      </c>
      <c r="N819" s="1">
        <v>0</v>
      </c>
      <c r="O819" s="1" t="s">
        <v>507</v>
      </c>
      <c r="P819" s="1">
        <v>1500</v>
      </c>
      <c r="Q819" s="1">
        <v>1</v>
      </c>
      <c r="R819" s="1">
        <v>0</v>
      </c>
      <c r="S819" s="1">
        <f>MIN($B819)</f>
        <v>0</v>
      </c>
      <c r="T819" s="1">
        <f>MIN($C819)</f>
        <v>0</v>
      </c>
      <c r="U819" s="1">
        <f>MIN($D819)</f>
        <v>0</v>
      </c>
      <c r="V819" s="1">
        <f>MIN($E819)</f>
        <v>0</v>
      </c>
      <c r="W819" s="1">
        <f>MIN($F819)</f>
        <v>0</v>
      </c>
      <c r="X819" s="1">
        <f>MIN($G819)</f>
        <v>0</v>
      </c>
      <c r="Y819" s="1">
        <f>MIN($H819)</f>
        <v>0</v>
      </c>
      <c r="Z819" s="1">
        <f>MIN($I819)</f>
        <v>0</v>
      </c>
      <c r="AA819" s="1">
        <f>MIN($J819)</f>
        <v>0</v>
      </c>
      <c r="AB819" s="1">
        <f>MIN($K819)</f>
        <v>0</v>
      </c>
      <c r="AC819" s="1">
        <f>MIN($M819)</f>
        <v>0</v>
      </c>
      <c r="AD819" s="1">
        <f>MIN($N819)</f>
        <v>0</v>
      </c>
      <c r="AE819" s="1">
        <f>MIN($P819)</f>
        <v>0</v>
      </c>
      <c r="AF819" s="1">
        <f>MIN($Q819)</f>
        <v>0</v>
      </c>
      <c r="AG819" s="1">
        <f>MIN($R819)</f>
        <v>0</v>
      </c>
      <c r="AH819" s="1">
        <f>MEDIAN($B819)</f>
        <v>0</v>
      </c>
      <c r="AI819" s="1">
        <f>MEDIAN($C819)</f>
        <v>0</v>
      </c>
      <c r="AJ819" s="1">
        <f>MEDIAN($D819)</f>
        <v>0</v>
      </c>
      <c r="AK819" s="1">
        <f>MEDIAN($E819)</f>
        <v>0</v>
      </c>
      <c r="AL819" s="1">
        <f>MEDIAN($F819)</f>
        <v>0</v>
      </c>
      <c r="AM819" s="1">
        <f>MEDIAN($G819)</f>
        <v>0</v>
      </c>
      <c r="AN819" s="1">
        <f>MEDIAN($H819)</f>
        <v>0</v>
      </c>
      <c r="AO819" s="1">
        <f>MEDIAN($I819)</f>
        <v>0</v>
      </c>
      <c r="AP819" s="1">
        <f>MEDIAN($J819)</f>
        <v>0</v>
      </c>
      <c r="AQ819" s="1">
        <f>MEDIAN($K819)</f>
        <v>0</v>
      </c>
      <c r="AR819" s="1">
        <f>MEDIAN($M819)</f>
        <v>0</v>
      </c>
      <c r="AS819" s="1">
        <f>MEDIAN($N819)</f>
        <v>0</v>
      </c>
      <c r="AT819" s="1">
        <f>MEDIAN($P819)</f>
        <v>0</v>
      </c>
      <c r="AU819" s="1">
        <f>MEDIAN($Q819)</f>
        <v>0</v>
      </c>
      <c r="AV819" s="1">
        <f>MEDIAN($R819)</f>
        <v>0</v>
      </c>
      <c r="AW819" s="1">
        <f>MAX($B819)</f>
        <v>0</v>
      </c>
      <c r="AX819" s="1">
        <f>MAX($C819)</f>
        <v>0</v>
      </c>
      <c r="AY819" s="1">
        <f>MAX($D819)</f>
        <v>0</v>
      </c>
      <c r="AZ819" s="1">
        <f>MAX($E819)</f>
        <v>0</v>
      </c>
      <c r="BA819" s="1">
        <f>MAX($F819)</f>
        <v>0</v>
      </c>
      <c r="BB819" s="1">
        <f>MAX($G819)</f>
        <v>0</v>
      </c>
      <c r="BC819" s="1">
        <f>MAX($H819)</f>
        <v>0</v>
      </c>
      <c r="BD819" s="1">
        <f>MAX($I819)</f>
        <v>0</v>
      </c>
      <c r="BE819" s="1">
        <f>MAX($J819)</f>
        <v>0</v>
      </c>
      <c r="BF819" s="1">
        <f>MAX($K819)</f>
        <v>0</v>
      </c>
      <c r="BG819" s="1">
        <f>MAX($M819)</f>
        <v>0</v>
      </c>
      <c r="BH819" s="1">
        <f>MAX($N819)</f>
        <v>0</v>
      </c>
      <c r="BI819" s="1">
        <f>MAX($P819)</f>
        <v>0</v>
      </c>
      <c r="BJ819" s="1">
        <f>MAX($Q819)</f>
        <v>0</v>
      </c>
      <c r="BK819" s="1">
        <f>MAX($R819)</f>
        <v>0</v>
      </c>
    </row>
    <row r="820" spans="1:63">
      <c r="A820" s="1" t="s">
        <v>334</v>
      </c>
      <c r="B820" s="1">
        <v>0</v>
      </c>
      <c r="C820" s="1">
        <v>0</v>
      </c>
      <c r="D820" s="1">
        <v>0</v>
      </c>
      <c r="E820" s="1">
        <v>0</v>
      </c>
      <c r="F820" s="1">
        <v>0</v>
      </c>
      <c r="G820" s="1">
        <v>0</v>
      </c>
      <c r="H820" s="1">
        <v>0</v>
      </c>
      <c r="I820" s="1">
        <v>0.02</v>
      </c>
      <c r="J820" s="1">
        <v>3000</v>
      </c>
      <c r="K820" s="1">
        <v>0</v>
      </c>
      <c r="L820" s="1" t="s">
        <v>503</v>
      </c>
      <c r="M820" s="1">
        <v>0</v>
      </c>
      <c r="N820" s="1">
        <v>0</v>
      </c>
      <c r="O820" s="1" t="s">
        <v>507</v>
      </c>
      <c r="P820" s="1">
        <v>1500</v>
      </c>
      <c r="Q820" s="1">
        <v>1</v>
      </c>
      <c r="R820" s="1">
        <v>0</v>
      </c>
      <c r="S820" s="1">
        <f>MIN($B820)</f>
        <v>0</v>
      </c>
      <c r="T820" s="1">
        <f>MIN($C820)</f>
        <v>0</v>
      </c>
      <c r="U820" s="1">
        <f>MIN($D820)</f>
        <v>0</v>
      </c>
      <c r="V820" s="1">
        <f>MIN($E820)</f>
        <v>0</v>
      </c>
      <c r="W820" s="1">
        <f>MIN($F820)</f>
        <v>0</v>
      </c>
      <c r="X820" s="1">
        <f>MIN($G820)</f>
        <v>0</v>
      </c>
      <c r="Y820" s="1">
        <f>MIN($H820)</f>
        <v>0</v>
      </c>
      <c r="Z820" s="1">
        <f>MIN($I820)</f>
        <v>0</v>
      </c>
      <c r="AA820" s="1">
        <f>MIN($J820)</f>
        <v>0</v>
      </c>
      <c r="AB820" s="1">
        <f>MIN($K820)</f>
        <v>0</v>
      </c>
      <c r="AC820" s="1">
        <f>MIN($M820)</f>
        <v>0</v>
      </c>
      <c r="AD820" s="1">
        <f>MIN($N820)</f>
        <v>0</v>
      </c>
      <c r="AE820" s="1">
        <f>MIN($P820)</f>
        <v>0</v>
      </c>
      <c r="AF820" s="1">
        <f>MIN($Q820)</f>
        <v>0</v>
      </c>
      <c r="AG820" s="1">
        <f>MIN($R820)</f>
        <v>0</v>
      </c>
      <c r="AH820" s="1">
        <f>MEDIAN($B820)</f>
        <v>0</v>
      </c>
      <c r="AI820" s="1">
        <f>MEDIAN($C820)</f>
        <v>0</v>
      </c>
      <c r="AJ820" s="1">
        <f>MEDIAN($D820)</f>
        <v>0</v>
      </c>
      <c r="AK820" s="1">
        <f>MEDIAN($E820)</f>
        <v>0</v>
      </c>
      <c r="AL820" s="1">
        <f>MEDIAN($F820)</f>
        <v>0</v>
      </c>
      <c r="AM820" s="1">
        <f>MEDIAN($G820)</f>
        <v>0</v>
      </c>
      <c r="AN820" s="1">
        <f>MEDIAN($H820)</f>
        <v>0</v>
      </c>
      <c r="AO820" s="1">
        <f>MEDIAN($I820)</f>
        <v>0</v>
      </c>
      <c r="AP820" s="1">
        <f>MEDIAN($J820)</f>
        <v>0</v>
      </c>
      <c r="AQ820" s="1">
        <f>MEDIAN($K820)</f>
        <v>0</v>
      </c>
      <c r="AR820" s="1">
        <f>MEDIAN($M820)</f>
        <v>0</v>
      </c>
      <c r="AS820" s="1">
        <f>MEDIAN($N820)</f>
        <v>0</v>
      </c>
      <c r="AT820" s="1">
        <f>MEDIAN($P820)</f>
        <v>0</v>
      </c>
      <c r="AU820" s="1">
        <f>MEDIAN($Q820)</f>
        <v>0</v>
      </c>
      <c r="AV820" s="1">
        <f>MEDIAN($R820)</f>
        <v>0</v>
      </c>
      <c r="AW820" s="1">
        <f>MAX($B820)</f>
        <v>0</v>
      </c>
      <c r="AX820" s="1">
        <f>MAX($C820)</f>
        <v>0</v>
      </c>
      <c r="AY820" s="1">
        <f>MAX($D820)</f>
        <v>0</v>
      </c>
      <c r="AZ820" s="1">
        <f>MAX($E820)</f>
        <v>0</v>
      </c>
      <c r="BA820" s="1">
        <f>MAX($F820)</f>
        <v>0</v>
      </c>
      <c r="BB820" s="1">
        <f>MAX($G820)</f>
        <v>0</v>
      </c>
      <c r="BC820" s="1">
        <f>MAX($H820)</f>
        <v>0</v>
      </c>
      <c r="BD820" s="1">
        <f>MAX($I820)</f>
        <v>0</v>
      </c>
      <c r="BE820" s="1">
        <f>MAX($J820)</f>
        <v>0</v>
      </c>
      <c r="BF820" s="1">
        <f>MAX($K820)</f>
        <v>0</v>
      </c>
      <c r="BG820" s="1">
        <f>MAX($M820)</f>
        <v>0</v>
      </c>
      <c r="BH820" s="1">
        <f>MAX($N820)</f>
        <v>0</v>
      </c>
      <c r="BI820" s="1">
        <f>MAX($P820)</f>
        <v>0</v>
      </c>
      <c r="BJ820" s="1">
        <f>MAX($Q820)</f>
        <v>0</v>
      </c>
      <c r="BK820" s="1">
        <f>MAX($R820)</f>
        <v>0</v>
      </c>
    </row>
    <row r="821" spans="1:63">
      <c r="A821" s="1" t="s">
        <v>335</v>
      </c>
      <c r="B821" s="1">
        <v>0</v>
      </c>
      <c r="C821" s="1">
        <v>0</v>
      </c>
      <c r="D821" s="1">
        <v>0</v>
      </c>
      <c r="E821" s="1">
        <v>0</v>
      </c>
      <c r="F821" s="1">
        <v>0</v>
      </c>
      <c r="G821" s="1">
        <v>0</v>
      </c>
      <c r="H821" s="1">
        <v>0</v>
      </c>
      <c r="I821" s="1">
        <v>0.023</v>
      </c>
      <c r="J821" s="1">
        <v>3000</v>
      </c>
      <c r="K821" s="1">
        <v>0</v>
      </c>
      <c r="L821" s="1" t="s">
        <v>503</v>
      </c>
      <c r="M821" s="1">
        <v>0</v>
      </c>
      <c r="N821" s="1">
        <v>0</v>
      </c>
      <c r="O821" s="1" t="s">
        <v>507</v>
      </c>
      <c r="P821" s="1">
        <v>1500</v>
      </c>
      <c r="Q821" s="1">
        <v>1</v>
      </c>
      <c r="R821" s="1">
        <v>0</v>
      </c>
      <c r="S821" s="1">
        <f>MIN($B821)</f>
        <v>0</v>
      </c>
      <c r="T821" s="1">
        <f>MIN($C821)</f>
        <v>0</v>
      </c>
      <c r="U821" s="1">
        <f>MIN($D821)</f>
        <v>0</v>
      </c>
      <c r="V821" s="1">
        <f>MIN($E821)</f>
        <v>0</v>
      </c>
      <c r="W821" s="1">
        <f>MIN($F821)</f>
        <v>0</v>
      </c>
      <c r="X821" s="1">
        <f>MIN($G821)</f>
        <v>0</v>
      </c>
      <c r="Y821" s="1">
        <f>MIN($H821)</f>
        <v>0</v>
      </c>
      <c r="Z821" s="1">
        <f>MIN($I821)</f>
        <v>0</v>
      </c>
      <c r="AA821" s="1">
        <f>MIN($J821)</f>
        <v>0</v>
      </c>
      <c r="AB821" s="1">
        <f>MIN($K821)</f>
        <v>0</v>
      </c>
      <c r="AC821" s="1">
        <f>MIN($M821)</f>
        <v>0</v>
      </c>
      <c r="AD821" s="1">
        <f>MIN($N821)</f>
        <v>0</v>
      </c>
      <c r="AE821" s="1">
        <f>MIN($P821)</f>
        <v>0</v>
      </c>
      <c r="AF821" s="1">
        <f>MIN($Q821)</f>
        <v>0</v>
      </c>
      <c r="AG821" s="1">
        <f>MIN($R821)</f>
        <v>0</v>
      </c>
      <c r="AH821" s="1">
        <f>MEDIAN($B821)</f>
        <v>0</v>
      </c>
      <c r="AI821" s="1">
        <f>MEDIAN($C821)</f>
        <v>0</v>
      </c>
      <c r="AJ821" s="1">
        <f>MEDIAN($D821)</f>
        <v>0</v>
      </c>
      <c r="AK821" s="1">
        <f>MEDIAN($E821)</f>
        <v>0</v>
      </c>
      <c r="AL821" s="1">
        <f>MEDIAN($F821)</f>
        <v>0</v>
      </c>
      <c r="AM821" s="1">
        <f>MEDIAN($G821)</f>
        <v>0</v>
      </c>
      <c r="AN821" s="1">
        <f>MEDIAN($H821)</f>
        <v>0</v>
      </c>
      <c r="AO821" s="1">
        <f>MEDIAN($I821)</f>
        <v>0</v>
      </c>
      <c r="AP821" s="1">
        <f>MEDIAN($J821)</f>
        <v>0</v>
      </c>
      <c r="AQ821" s="1">
        <f>MEDIAN($K821)</f>
        <v>0</v>
      </c>
      <c r="AR821" s="1">
        <f>MEDIAN($M821)</f>
        <v>0</v>
      </c>
      <c r="AS821" s="1">
        <f>MEDIAN($N821)</f>
        <v>0</v>
      </c>
      <c r="AT821" s="1">
        <f>MEDIAN($P821)</f>
        <v>0</v>
      </c>
      <c r="AU821" s="1">
        <f>MEDIAN($Q821)</f>
        <v>0</v>
      </c>
      <c r="AV821" s="1">
        <f>MEDIAN($R821)</f>
        <v>0</v>
      </c>
      <c r="AW821" s="1">
        <f>MAX($B821)</f>
        <v>0</v>
      </c>
      <c r="AX821" s="1">
        <f>MAX($C821)</f>
        <v>0</v>
      </c>
      <c r="AY821" s="1">
        <f>MAX($D821)</f>
        <v>0</v>
      </c>
      <c r="AZ821" s="1">
        <f>MAX($E821)</f>
        <v>0</v>
      </c>
      <c r="BA821" s="1">
        <f>MAX($F821)</f>
        <v>0</v>
      </c>
      <c r="BB821" s="1">
        <f>MAX($G821)</f>
        <v>0</v>
      </c>
      <c r="BC821" s="1">
        <f>MAX($H821)</f>
        <v>0</v>
      </c>
      <c r="BD821" s="1">
        <f>MAX($I821)</f>
        <v>0</v>
      </c>
      <c r="BE821" s="1">
        <f>MAX($J821)</f>
        <v>0</v>
      </c>
      <c r="BF821" s="1">
        <f>MAX($K821)</f>
        <v>0</v>
      </c>
      <c r="BG821" s="1">
        <f>MAX($M821)</f>
        <v>0</v>
      </c>
      <c r="BH821" s="1">
        <f>MAX($N821)</f>
        <v>0</v>
      </c>
      <c r="BI821" s="1">
        <f>MAX($P821)</f>
        <v>0</v>
      </c>
      <c r="BJ821" s="1">
        <f>MAX($Q821)</f>
        <v>0</v>
      </c>
      <c r="BK821" s="1">
        <f>MAX($R821)</f>
        <v>0</v>
      </c>
    </row>
    <row r="822" spans="1:63">
      <c r="A822" s="1" t="s">
        <v>336</v>
      </c>
      <c r="B822" s="1">
        <v>0</v>
      </c>
      <c r="C822" s="1">
        <v>0</v>
      </c>
      <c r="D822" s="1">
        <v>0</v>
      </c>
      <c r="E822" s="1">
        <v>0</v>
      </c>
      <c r="F822" s="1">
        <v>0</v>
      </c>
      <c r="G822" s="1">
        <v>0</v>
      </c>
      <c r="H822" s="1">
        <v>0</v>
      </c>
      <c r="I822" s="1">
        <v>0.023</v>
      </c>
      <c r="J822" s="1">
        <v>3000</v>
      </c>
      <c r="K822" s="1">
        <v>0</v>
      </c>
      <c r="L822" s="1" t="s">
        <v>503</v>
      </c>
      <c r="M822" s="1">
        <v>0</v>
      </c>
      <c r="N822" s="1">
        <v>0</v>
      </c>
      <c r="O822" s="1" t="s">
        <v>507</v>
      </c>
      <c r="P822" s="1">
        <v>1500</v>
      </c>
      <c r="Q822" s="1">
        <v>1</v>
      </c>
      <c r="R822" s="1">
        <v>0</v>
      </c>
      <c r="S822" s="1">
        <f>MIN($B822)</f>
        <v>0</v>
      </c>
      <c r="T822" s="1">
        <f>MIN($C822)</f>
        <v>0</v>
      </c>
      <c r="U822" s="1">
        <f>MIN($D822)</f>
        <v>0</v>
      </c>
      <c r="V822" s="1">
        <f>MIN($E822)</f>
        <v>0</v>
      </c>
      <c r="W822" s="1">
        <f>MIN($F822)</f>
        <v>0</v>
      </c>
      <c r="X822" s="1">
        <f>MIN($G822)</f>
        <v>0</v>
      </c>
      <c r="Y822" s="1">
        <f>MIN($H822)</f>
        <v>0</v>
      </c>
      <c r="Z822" s="1">
        <f>MIN($I822)</f>
        <v>0</v>
      </c>
      <c r="AA822" s="1">
        <f>MIN($J822)</f>
        <v>0</v>
      </c>
      <c r="AB822" s="1">
        <f>MIN($K822)</f>
        <v>0</v>
      </c>
      <c r="AC822" s="1">
        <f>MIN($M822)</f>
        <v>0</v>
      </c>
      <c r="AD822" s="1">
        <f>MIN($N822)</f>
        <v>0</v>
      </c>
      <c r="AE822" s="1">
        <f>MIN($P822)</f>
        <v>0</v>
      </c>
      <c r="AF822" s="1">
        <f>MIN($Q822)</f>
        <v>0</v>
      </c>
      <c r="AG822" s="1">
        <f>MIN($R822)</f>
        <v>0</v>
      </c>
      <c r="AH822" s="1">
        <f>MEDIAN($B822)</f>
        <v>0</v>
      </c>
      <c r="AI822" s="1">
        <f>MEDIAN($C822)</f>
        <v>0</v>
      </c>
      <c r="AJ822" s="1">
        <f>MEDIAN($D822)</f>
        <v>0</v>
      </c>
      <c r="AK822" s="1">
        <f>MEDIAN($E822)</f>
        <v>0</v>
      </c>
      <c r="AL822" s="1">
        <f>MEDIAN($F822)</f>
        <v>0</v>
      </c>
      <c r="AM822" s="1">
        <f>MEDIAN($G822)</f>
        <v>0</v>
      </c>
      <c r="AN822" s="1">
        <f>MEDIAN($H822)</f>
        <v>0</v>
      </c>
      <c r="AO822" s="1">
        <f>MEDIAN($I822)</f>
        <v>0</v>
      </c>
      <c r="AP822" s="1">
        <f>MEDIAN($J822)</f>
        <v>0</v>
      </c>
      <c r="AQ822" s="1">
        <f>MEDIAN($K822)</f>
        <v>0</v>
      </c>
      <c r="AR822" s="1">
        <f>MEDIAN($M822)</f>
        <v>0</v>
      </c>
      <c r="AS822" s="1">
        <f>MEDIAN($N822)</f>
        <v>0</v>
      </c>
      <c r="AT822" s="1">
        <f>MEDIAN($P822)</f>
        <v>0</v>
      </c>
      <c r="AU822" s="1">
        <f>MEDIAN($Q822)</f>
        <v>0</v>
      </c>
      <c r="AV822" s="1">
        <f>MEDIAN($R822)</f>
        <v>0</v>
      </c>
      <c r="AW822" s="1">
        <f>MAX($B822)</f>
        <v>0</v>
      </c>
      <c r="AX822" s="1">
        <f>MAX($C822)</f>
        <v>0</v>
      </c>
      <c r="AY822" s="1">
        <f>MAX($D822)</f>
        <v>0</v>
      </c>
      <c r="AZ822" s="1">
        <f>MAX($E822)</f>
        <v>0</v>
      </c>
      <c r="BA822" s="1">
        <f>MAX($F822)</f>
        <v>0</v>
      </c>
      <c r="BB822" s="1">
        <f>MAX($G822)</f>
        <v>0</v>
      </c>
      <c r="BC822" s="1">
        <f>MAX($H822)</f>
        <v>0</v>
      </c>
      <c r="BD822" s="1">
        <f>MAX($I822)</f>
        <v>0</v>
      </c>
      <c r="BE822" s="1">
        <f>MAX($J822)</f>
        <v>0</v>
      </c>
      <c r="BF822" s="1">
        <f>MAX($K822)</f>
        <v>0</v>
      </c>
      <c r="BG822" s="1">
        <f>MAX($M822)</f>
        <v>0</v>
      </c>
      <c r="BH822" s="1">
        <f>MAX($N822)</f>
        <v>0</v>
      </c>
      <c r="BI822" s="1">
        <f>MAX($P822)</f>
        <v>0</v>
      </c>
      <c r="BJ822" s="1">
        <f>MAX($Q822)</f>
        <v>0</v>
      </c>
      <c r="BK822" s="1">
        <f>MAX($R822)</f>
        <v>0</v>
      </c>
    </row>
    <row r="823" spans="1:63">
      <c r="A823" s="1" t="s">
        <v>337</v>
      </c>
      <c r="B823" s="1">
        <v>0</v>
      </c>
      <c r="C823" s="1">
        <v>0</v>
      </c>
      <c r="D823" s="1">
        <v>0</v>
      </c>
      <c r="E823" s="1">
        <v>0</v>
      </c>
      <c r="F823" s="1">
        <v>0</v>
      </c>
      <c r="G823" s="1">
        <v>0</v>
      </c>
      <c r="H823" s="1">
        <v>0</v>
      </c>
      <c r="I823" s="1">
        <v>0.02</v>
      </c>
      <c r="J823" s="1">
        <v>3000</v>
      </c>
      <c r="K823" s="1">
        <v>0</v>
      </c>
      <c r="L823" s="1" t="s">
        <v>503</v>
      </c>
      <c r="M823" s="1">
        <v>0</v>
      </c>
      <c r="N823" s="1">
        <v>0</v>
      </c>
      <c r="O823" s="1" t="s">
        <v>507</v>
      </c>
      <c r="P823" s="1">
        <v>1500</v>
      </c>
      <c r="Q823" s="1">
        <v>1</v>
      </c>
      <c r="R823" s="1">
        <v>0</v>
      </c>
      <c r="S823" s="1">
        <f>MIN($B823)</f>
        <v>0</v>
      </c>
      <c r="T823" s="1">
        <f>MIN($C823)</f>
        <v>0</v>
      </c>
      <c r="U823" s="1">
        <f>MIN($D823)</f>
        <v>0</v>
      </c>
      <c r="V823" s="1">
        <f>MIN($E823)</f>
        <v>0</v>
      </c>
      <c r="W823" s="1">
        <f>MIN($F823)</f>
        <v>0</v>
      </c>
      <c r="X823" s="1">
        <f>MIN($G823)</f>
        <v>0</v>
      </c>
      <c r="Y823" s="1">
        <f>MIN($H823)</f>
        <v>0</v>
      </c>
      <c r="Z823" s="1">
        <f>MIN($I823)</f>
        <v>0</v>
      </c>
      <c r="AA823" s="1">
        <f>MIN($J823)</f>
        <v>0</v>
      </c>
      <c r="AB823" s="1">
        <f>MIN($K823)</f>
        <v>0</v>
      </c>
      <c r="AC823" s="1">
        <f>MIN($M823)</f>
        <v>0</v>
      </c>
      <c r="AD823" s="1">
        <f>MIN($N823)</f>
        <v>0</v>
      </c>
      <c r="AE823" s="1">
        <f>MIN($P823)</f>
        <v>0</v>
      </c>
      <c r="AF823" s="1">
        <f>MIN($Q823)</f>
        <v>0</v>
      </c>
      <c r="AG823" s="1">
        <f>MIN($R823)</f>
        <v>0</v>
      </c>
      <c r="AH823" s="1">
        <f>MEDIAN($B823)</f>
        <v>0</v>
      </c>
      <c r="AI823" s="1">
        <f>MEDIAN($C823)</f>
        <v>0</v>
      </c>
      <c r="AJ823" s="1">
        <f>MEDIAN($D823)</f>
        <v>0</v>
      </c>
      <c r="AK823" s="1">
        <f>MEDIAN($E823)</f>
        <v>0</v>
      </c>
      <c r="AL823" s="1">
        <f>MEDIAN($F823)</f>
        <v>0</v>
      </c>
      <c r="AM823" s="1">
        <f>MEDIAN($G823)</f>
        <v>0</v>
      </c>
      <c r="AN823" s="1">
        <f>MEDIAN($H823)</f>
        <v>0</v>
      </c>
      <c r="AO823" s="1">
        <f>MEDIAN($I823)</f>
        <v>0</v>
      </c>
      <c r="AP823" s="1">
        <f>MEDIAN($J823)</f>
        <v>0</v>
      </c>
      <c r="AQ823" s="1">
        <f>MEDIAN($K823)</f>
        <v>0</v>
      </c>
      <c r="AR823" s="1">
        <f>MEDIAN($M823)</f>
        <v>0</v>
      </c>
      <c r="AS823" s="1">
        <f>MEDIAN($N823)</f>
        <v>0</v>
      </c>
      <c r="AT823" s="1">
        <f>MEDIAN($P823)</f>
        <v>0</v>
      </c>
      <c r="AU823" s="1">
        <f>MEDIAN($Q823)</f>
        <v>0</v>
      </c>
      <c r="AV823" s="1">
        <f>MEDIAN($R823)</f>
        <v>0</v>
      </c>
      <c r="AW823" s="1">
        <f>MAX($B823)</f>
        <v>0</v>
      </c>
      <c r="AX823" s="1">
        <f>MAX($C823)</f>
        <v>0</v>
      </c>
      <c r="AY823" s="1">
        <f>MAX($D823)</f>
        <v>0</v>
      </c>
      <c r="AZ823" s="1">
        <f>MAX($E823)</f>
        <v>0</v>
      </c>
      <c r="BA823" s="1">
        <f>MAX($F823)</f>
        <v>0</v>
      </c>
      <c r="BB823" s="1">
        <f>MAX($G823)</f>
        <v>0</v>
      </c>
      <c r="BC823" s="1">
        <f>MAX($H823)</f>
        <v>0</v>
      </c>
      <c r="BD823" s="1">
        <f>MAX($I823)</f>
        <v>0</v>
      </c>
      <c r="BE823" s="1">
        <f>MAX($J823)</f>
        <v>0</v>
      </c>
      <c r="BF823" s="1">
        <f>MAX($K823)</f>
        <v>0</v>
      </c>
      <c r="BG823" s="1">
        <f>MAX($M823)</f>
        <v>0</v>
      </c>
      <c r="BH823" s="1">
        <f>MAX($N823)</f>
        <v>0</v>
      </c>
      <c r="BI823" s="1">
        <f>MAX($P823)</f>
        <v>0</v>
      </c>
      <c r="BJ823" s="1">
        <f>MAX($Q823)</f>
        <v>0</v>
      </c>
      <c r="BK823" s="1">
        <f>MAX($R823)</f>
        <v>0</v>
      </c>
    </row>
    <row r="824" spans="1:63">
      <c r="A824" s="1" t="s">
        <v>338</v>
      </c>
      <c r="B824" s="1">
        <v>0</v>
      </c>
      <c r="C824" s="1">
        <v>0</v>
      </c>
      <c r="D824" s="1">
        <v>0</v>
      </c>
      <c r="E824" s="1">
        <v>0</v>
      </c>
      <c r="F824" s="1">
        <v>0</v>
      </c>
      <c r="G824" s="1">
        <v>0</v>
      </c>
      <c r="H824" s="1">
        <v>0</v>
      </c>
      <c r="I824" s="1">
        <v>0.02</v>
      </c>
      <c r="J824" s="1">
        <v>3000</v>
      </c>
      <c r="K824" s="1">
        <v>0</v>
      </c>
      <c r="L824" s="1" t="s">
        <v>503</v>
      </c>
      <c r="M824" s="1">
        <v>0</v>
      </c>
      <c r="N824" s="1">
        <v>0</v>
      </c>
      <c r="O824" s="1" t="s">
        <v>507</v>
      </c>
      <c r="P824" s="1">
        <v>1500</v>
      </c>
      <c r="Q824" s="1">
        <v>1</v>
      </c>
      <c r="R824" s="1">
        <v>0</v>
      </c>
      <c r="S824" s="1">
        <f>MIN($B824)</f>
        <v>0</v>
      </c>
      <c r="T824" s="1">
        <f>MIN($C824)</f>
        <v>0</v>
      </c>
      <c r="U824" s="1">
        <f>MIN($D824)</f>
        <v>0</v>
      </c>
      <c r="V824" s="1">
        <f>MIN($E824)</f>
        <v>0</v>
      </c>
      <c r="W824" s="1">
        <f>MIN($F824)</f>
        <v>0</v>
      </c>
      <c r="X824" s="1">
        <f>MIN($G824)</f>
        <v>0</v>
      </c>
      <c r="Y824" s="1">
        <f>MIN($H824)</f>
        <v>0</v>
      </c>
      <c r="Z824" s="1">
        <f>MIN($I824)</f>
        <v>0</v>
      </c>
      <c r="AA824" s="1">
        <f>MIN($J824)</f>
        <v>0</v>
      </c>
      <c r="AB824" s="1">
        <f>MIN($K824)</f>
        <v>0</v>
      </c>
      <c r="AC824" s="1">
        <f>MIN($M824)</f>
        <v>0</v>
      </c>
      <c r="AD824" s="1">
        <f>MIN($N824)</f>
        <v>0</v>
      </c>
      <c r="AE824" s="1">
        <f>MIN($P824)</f>
        <v>0</v>
      </c>
      <c r="AF824" s="1">
        <f>MIN($Q824)</f>
        <v>0</v>
      </c>
      <c r="AG824" s="1">
        <f>MIN($R824)</f>
        <v>0</v>
      </c>
      <c r="AH824" s="1">
        <f>MEDIAN($B824)</f>
        <v>0</v>
      </c>
      <c r="AI824" s="1">
        <f>MEDIAN($C824)</f>
        <v>0</v>
      </c>
      <c r="AJ824" s="1">
        <f>MEDIAN($D824)</f>
        <v>0</v>
      </c>
      <c r="AK824" s="1">
        <f>MEDIAN($E824)</f>
        <v>0</v>
      </c>
      <c r="AL824" s="1">
        <f>MEDIAN($F824)</f>
        <v>0</v>
      </c>
      <c r="AM824" s="1">
        <f>MEDIAN($G824)</f>
        <v>0</v>
      </c>
      <c r="AN824" s="1">
        <f>MEDIAN($H824)</f>
        <v>0</v>
      </c>
      <c r="AO824" s="1">
        <f>MEDIAN($I824)</f>
        <v>0</v>
      </c>
      <c r="AP824" s="1">
        <f>MEDIAN($J824)</f>
        <v>0</v>
      </c>
      <c r="AQ824" s="1">
        <f>MEDIAN($K824)</f>
        <v>0</v>
      </c>
      <c r="AR824" s="1">
        <f>MEDIAN($M824)</f>
        <v>0</v>
      </c>
      <c r="AS824" s="1">
        <f>MEDIAN($N824)</f>
        <v>0</v>
      </c>
      <c r="AT824" s="1">
        <f>MEDIAN($P824)</f>
        <v>0</v>
      </c>
      <c r="AU824" s="1">
        <f>MEDIAN($Q824)</f>
        <v>0</v>
      </c>
      <c r="AV824" s="1">
        <f>MEDIAN($R824)</f>
        <v>0</v>
      </c>
      <c r="AW824" s="1">
        <f>MAX($B824)</f>
        <v>0</v>
      </c>
      <c r="AX824" s="1">
        <f>MAX($C824)</f>
        <v>0</v>
      </c>
      <c r="AY824" s="1">
        <f>MAX($D824)</f>
        <v>0</v>
      </c>
      <c r="AZ824" s="1">
        <f>MAX($E824)</f>
        <v>0</v>
      </c>
      <c r="BA824" s="1">
        <f>MAX($F824)</f>
        <v>0</v>
      </c>
      <c r="BB824" s="1">
        <f>MAX($G824)</f>
        <v>0</v>
      </c>
      <c r="BC824" s="1">
        <f>MAX($H824)</f>
        <v>0</v>
      </c>
      <c r="BD824" s="1">
        <f>MAX($I824)</f>
        <v>0</v>
      </c>
      <c r="BE824" s="1">
        <f>MAX($J824)</f>
        <v>0</v>
      </c>
      <c r="BF824" s="1">
        <f>MAX($K824)</f>
        <v>0</v>
      </c>
      <c r="BG824" s="1">
        <f>MAX($M824)</f>
        <v>0</v>
      </c>
      <c r="BH824" s="1">
        <f>MAX($N824)</f>
        <v>0</v>
      </c>
      <c r="BI824" s="1">
        <f>MAX($P824)</f>
        <v>0</v>
      </c>
      <c r="BJ824" s="1">
        <f>MAX($Q824)</f>
        <v>0</v>
      </c>
      <c r="BK824" s="1">
        <f>MAX($R824)</f>
        <v>0</v>
      </c>
    </row>
    <row r="825" spans="1:63">
      <c r="A825" s="1" t="s">
        <v>339</v>
      </c>
      <c r="B825" s="1">
        <v>0</v>
      </c>
      <c r="C825" s="1">
        <v>0</v>
      </c>
      <c r="D825" s="1">
        <v>0</v>
      </c>
      <c r="E825" s="1">
        <v>0</v>
      </c>
      <c r="F825" s="1">
        <v>0</v>
      </c>
      <c r="G825" s="1">
        <v>0</v>
      </c>
      <c r="H825" s="1">
        <v>0</v>
      </c>
      <c r="I825" s="1">
        <v>0.023</v>
      </c>
      <c r="J825" s="1">
        <v>3000</v>
      </c>
      <c r="K825" s="1">
        <v>0</v>
      </c>
      <c r="L825" s="1" t="s">
        <v>503</v>
      </c>
      <c r="M825" s="1">
        <v>0</v>
      </c>
      <c r="N825" s="1">
        <v>0</v>
      </c>
      <c r="O825" s="1" t="s">
        <v>507</v>
      </c>
      <c r="P825" s="1">
        <v>1500</v>
      </c>
      <c r="Q825" s="1">
        <v>1</v>
      </c>
      <c r="R825" s="1">
        <v>0</v>
      </c>
      <c r="S825" s="1">
        <f>MIN($B825)</f>
        <v>0</v>
      </c>
      <c r="T825" s="1">
        <f>MIN($C825)</f>
        <v>0</v>
      </c>
      <c r="U825" s="1">
        <f>MIN($D825)</f>
        <v>0</v>
      </c>
      <c r="V825" s="1">
        <f>MIN($E825)</f>
        <v>0</v>
      </c>
      <c r="W825" s="1">
        <f>MIN($F825)</f>
        <v>0</v>
      </c>
      <c r="X825" s="1">
        <f>MIN($G825)</f>
        <v>0</v>
      </c>
      <c r="Y825" s="1">
        <f>MIN($H825)</f>
        <v>0</v>
      </c>
      <c r="Z825" s="1">
        <f>MIN($I825)</f>
        <v>0</v>
      </c>
      <c r="AA825" s="1">
        <f>MIN($J825)</f>
        <v>0</v>
      </c>
      <c r="AB825" s="1">
        <f>MIN($K825)</f>
        <v>0</v>
      </c>
      <c r="AC825" s="1">
        <f>MIN($M825)</f>
        <v>0</v>
      </c>
      <c r="AD825" s="1">
        <f>MIN($N825)</f>
        <v>0</v>
      </c>
      <c r="AE825" s="1">
        <f>MIN($P825)</f>
        <v>0</v>
      </c>
      <c r="AF825" s="1">
        <f>MIN($Q825)</f>
        <v>0</v>
      </c>
      <c r="AG825" s="1">
        <f>MIN($R825)</f>
        <v>0</v>
      </c>
      <c r="AH825" s="1">
        <f>MEDIAN($B825)</f>
        <v>0</v>
      </c>
      <c r="AI825" s="1">
        <f>MEDIAN($C825)</f>
        <v>0</v>
      </c>
      <c r="AJ825" s="1">
        <f>MEDIAN($D825)</f>
        <v>0</v>
      </c>
      <c r="AK825" s="1">
        <f>MEDIAN($E825)</f>
        <v>0</v>
      </c>
      <c r="AL825" s="1">
        <f>MEDIAN($F825)</f>
        <v>0</v>
      </c>
      <c r="AM825" s="1">
        <f>MEDIAN($G825)</f>
        <v>0</v>
      </c>
      <c r="AN825" s="1">
        <f>MEDIAN($H825)</f>
        <v>0</v>
      </c>
      <c r="AO825" s="1">
        <f>MEDIAN($I825)</f>
        <v>0</v>
      </c>
      <c r="AP825" s="1">
        <f>MEDIAN($J825)</f>
        <v>0</v>
      </c>
      <c r="AQ825" s="1">
        <f>MEDIAN($K825)</f>
        <v>0</v>
      </c>
      <c r="AR825" s="1">
        <f>MEDIAN($M825)</f>
        <v>0</v>
      </c>
      <c r="AS825" s="1">
        <f>MEDIAN($N825)</f>
        <v>0</v>
      </c>
      <c r="AT825" s="1">
        <f>MEDIAN($P825)</f>
        <v>0</v>
      </c>
      <c r="AU825" s="1">
        <f>MEDIAN($Q825)</f>
        <v>0</v>
      </c>
      <c r="AV825" s="1">
        <f>MEDIAN($R825)</f>
        <v>0</v>
      </c>
      <c r="AW825" s="1">
        <f>MAX($B825)</f>
        <v>0</v>
      </c>
      <c r="AX825" s="1">
        <f>MAX($C825)</f>
        <v>0</v>
      </c>
      <c r="AY825" s="1">
        <f>MAX($D825)</f>
        <v>0</v>
      </c>
      <c r="AZ825" s="1">
        <f>MAX($E825)</f>
        <v>0</v>
      </c>
      <c r="BA825" s="1">
        <f>MAX($F825)</f>
        <v>0</v>
      </c>
      <c r="BB825" s="1">
        <f>MAX($G825)</f>
        <v>0</v>
      </c>
      <c r="BC825" s="1">
        <f>MAX($H825)</f>
        <v>0</v>
      </c>
      <c r="BD825" s="1">
        <f>MAX($I825)</f>
        <v>0</v>
      </c>
      <c r="BE825" s="1">
        <f>MAX($J825)</f>
        <v>0</v>
      </c>
      <c r="BF825" s="1">
        <f>MAX($K825)</f>
        <v>0</v>
      </c>
      <c r="BG825" s="1">
        <f>MAX($M825)</f>
        <v>0</v>
      </c>
      <c r="BH825" s="1">
        <f>MAX($N825)</f>
        <v>0</v>
      </c>
      <c r="BI825" s="1">
        <f>MAX($P825)</f>
        <v>0</v>
      </c>
      <c r="BJ825" s="1">
        <f>MAX($Q825)</f>
        <v>0</v>
      </c>
      <c r="BK825" s="1">
        <f>MAX($R825)</f>
        <v>0</v>
      </c>
    </row>
    <row r="826" spans="1:63">
      <c r="A826" s="1" t="s">
        <v>340</v>
      </c>
      <c r="B826" s="1">
        <v>0</v>
      </c>
      <c r="C826" s="1">
        <v>0</v>
      </c>
      <c r="D826" s="1">
        <v>0</v>
      </c>
      <c r="E826" s="1">
        <v>0</v>
      </c>
      <c r="F826" s="1">
        <v>0</v>
      </c>
      <c r="G826" s="1">
        <v>0</v>
      </c>
      <c r="H826" s="1">
        <v>0</v>
      </c>
      <c r="I826" s="1">
        <v>0.02</v>
      </c>
      <c r="J826" s="1">
        <v>3000</v>
      </c>
      <c r="K826" s="1">
        <v>0</v>
      </c>
      <c r="L826" s="1" t="s">
        <v>503</v>
      </c>
      <c r="M826" s="1">
        <v>0</v>
      </c>
      <c r="N826" s="1">
        <v>0</v>
      </c>
      <c r="O826" s="1" t="s">
        <v>507</v>
      </c>
      <c r="P826" s="1">
        <v>1500</v>
      </c>
      <c r="Q826" s="1">
        <v>1</v>
      </c>
      <c r="R826" s="1">
        <v>0</v>
      </c>
      <c r="S826" s="1">
        <f>MIN($B826)</f>
        <v>0</v>
      </c>
      <c r="T826" s="1">
        <f>MIN($C826)</f>
        <v>0</v>
      </c>
      <c r="U826" s="1">
        <f>MIN($D826)</f>
        <v>0</v>
      </c>
      <c r="V826" s="1">
        <f>MIN($E826)</f>
        <v>0</v>
      </c>
      <c r="W826" s="1">
        <f>MIN($F826)</f>
        <v>0</v>
      </c>
      <c r="X826" s="1">
        <f>MIN($G826)</f>
        <v>0</v>
      </c>
      <c r="Y826" s="1">
        <f>MIN($H826)</f>
        <v>0</v>
      </c>
      <c r="Z826" s="1">
        <f>MIN($I826)</f>
        <v>0</v>
      </c>
      <c r="AA826" s="1">
        <f>MIN($J826)</f>
        <v>0</v>
      </c>
      <c r="AB826" s="1">
        <f>MIN($K826)</f>
        <v>0</v>
      </c>
      <c r="AC826" s="1">
        <f>MIN($M826)</f>
        <v>0</v>
      </c>
      <c r="AD826" s="1">
        <f>MIN($N826)</f>
        <v>0</v>
      </c>
      <c r="AE826" s="1">
        <f>MIN($P826)</f>
        <v>0</v>
      </c>
      <c r="AF826" s="1">
        <f>MIN($Q826)</f>
        <v>0</v>
      </c>
      <c r="AG826" s="1">
        <f>MIN($R826)</f>
        <v>0</v>
      </c>
      <c r="AH826" s="1">
        <f>MEDIAN($B826)</f>
        <v>0</v>
      </c>
      <c r="AI826" s="1">
        <f>MEDIAN($C826)</f>
        <v>0</v>
      </c>
      <c r="AJ826" s="1">
        <f>MEDIAN($D826)</f>
        <v>0</v>
      </c>
      <c r="AK826" s="1">
        <f>MEDIAN($E826)</f>
        <v>0</v>
      </c>
      <c r="AL826" s="1">
        <f>MEDIAN($F826)</f>
        <v>0</v>
      </c>
      <c r="AM826" s="1">
        <f>MEDIAN($G826)</f>
        <v>0</v>
      </c>
      <c r="AN826" s="1">
        <f>MEDIAN($H826)</f>
        <v>0</v>
      </c>
      <c r="AO826" s="1">
        <f>MEDIAN($I826)</f>
        <v>0</v>
      </c>
      <c r="AP826" s="1">
        <f>MEDIAN($J826)</f>
        <v>0</v>
      </c>
      <c r="AQ826" s="1">
        <f>MEDIAN($K826)</f>
        <v>0</v>
      </c>
      <c r="AR826" s="1">
        <f>MEDIAN($M826)</f>
        <v>0</v>
      </c>
      <c r="AS826" s="1">
        <f>MEDIAN($N826)</f>
        <v>0</v>
      </c>
      <c r="AT826" s="1">
        <f>MEDIAN($P826)</f>
        <v>0</v>
      </c>
      <c r="AU826" s="1">
        <f>MEDIAN($Q826)</f>
        <v>0</v>
      </c>
      <c r="AV826" s="1">
        <f>MEDIAN($R826)</f>
        <v>0</v>
      </c>
      <c r="AW826" s="1">
        <f>MAX($B826)</f>
        <v>0</v>
      </c>
      <c r="AX826" s="1">
        <f>MAX($C826)</f>
        <v>0</v>
      </c>
      <c r="AY826" s="1">
        <f>MAX($D826)</f>
        <v>0</v>
      </c>
      <c r="AZ826" s="1">
        <f>MAX($E826)</f>
        <v>0</v>
      </c>
      <c r="BA826" s="1">
        <f>MAX($F826)</f>
        <v>0</v>
      </c>
      <c r="BB826" s="1">
        <f>MAX($G826)</f>
        <v>0</v>
      </c>
      <c r="BC826" s="1">
        <f>MAX($H826)</f>
        <v>0</v>
      </c>
      <c r="BD826" s="1">
        <f>MAX($I826)</f>
        <v>0</v>
      </c>
      <c r="BE826" s="1">
        <f>MAX($J826)</f>
        <v>0</v>
      </c>
      <c r="BF826" s="1">
        <f>MAX($K826)</f>
        <v>0</v>
      </c>
      <c r="BG826" s="1">
        <f>MAX($M826)</f>
        <v>0</v>
      </c>
      <c r="BH826" s="1">
        <f>MAX($N826)</f>
        <v>0</v>
      </c>
      <c r="BI826" s="1">
        <f>MAX($P826)</f>
        <v>0</v>
      </c>
      <c r="BJ826" s="1">
        <f>MAX($Q826)</f>
        <v>0</v>
      </c>
      <c r="BK826" s="1">
        <f>MAX($R826)</f>
        <v>0</v>
      </c>
    </row>
    <row r="827" spans="1:63">
      <c r="A827" s="1" t="s">
        <v>341</v>
      </c>
      <c r="B827" s="1">
        <v>0</v>
      </c>
      <c r="C827" s="1">
        <v>0</v>
      </c>
      <c r="D827" s="1">
        <v>0</v>
      </c>
      <c r="E827" s="1">
        <v>0</v>
      </c>
      <c r="F827" s="1">
        <v>0</v>
      </c>
      <c r="G827" s="1">
        <v>0</v>
      </c>
      <c r="H827" s="1">
        <v>0</v>
      </c>
      <c r="I827" s="1">
        <v>0.02</v>
      </c>
      <c r="J827" s="1">
        <v>3000</v>
      </c>
      <c r="K827" s="1">
        <v>0</v>
      </c>
      <c r="L827" s="1" t="s">
        <v>503</v>
      </c>
      <c r="M827" s="1">
        <v>0</v>
      </c>
      <c r="N827" s="1">
        <v>0</v>
      </c>
      <c r="O827" s="1" t="s">
        <v>507</v>
      </c>
      <c r="P827" s="1">
        <v>1500</v>
      </c>
      <c r="Q827" s="1">
        <v>1</v>
      </c>
      <c r="R827" s="1">
        <v>0</v>
      </c>
      <c r="S827" s="1">
        <f>MIN($B827)</f>
        <v>0</v>
      </c>
      <c r="T827" s="1">
        <f>MIN($C827)</f>
        <v>0</v>
      </c>
      <c r="U827" s="1">
        <f>MIN($D827)</f>
        <v>0</v>
      </c>
      <c r="V827" s="1">
        <f>MIN($E827)</f>
        <v>0</v>
      </c>
      <c r="W827" s="1">
        <f>MIN($F827)</f>
        <v>0</v>
      </c>
      <c r="X827" s="1">
        <f>MIN($G827)</f>
        <v>0</v>
      </c>
      <c r="Y827" s="1">
        <f>MIN($H827)</f>
        <v>0</v>
      </c>
      <c r="Z827" s="1">
        <f>MIN($I827)</f>
        <v>0</v>
      </c>
      <c r="AA827" s="1">
        <f>MIN($J827)</f>
        <v>0</v>
      </c>
      <c r="AB827" s="1">
        <f>MIN($K827)</f>
        <v>0</v>
      </c>
      <c r="AC827" s="1">
        <f>MIN($M827)</f>
        <v>0</v>
      </c>
      <c r="AD827" s="1">
        <f>MIN($N827)</f>
        <v>0</v>
      </c>
      <c r="AE827" s="1">
        <f>MIN($P827)</f>
        <v>0</v>
      </c>
      <c r="AF827" s="1">
        <f>MIN($Q827)</f>
        <v>0</v>
      </c>
      <c r="AG827" s="1">
        <f>MIN($R827)</f>
        <v>0</v>
      </c>
      <c r="AH827" s="1">
        <f>MEDIAN($B827)</f>
        <v>0</v>
      </c>
      <c r="AI827" s="1">
        <f>MEDIAN($C827)</f>
        <v>0</v>
      </c>
      <c r="AJ827" s="1">
        <f>MEDIAN($D827)</f>
        <v>0</v>
      </c>
      <c r="AK827" s="1">
        <f>MEDIAN($E827)</f>
        <v>0</v>
      </c>
      <c r="AL827" s="1">
        <f>MEDIAN($F827)</f>
        <v>0</v>
      </c>
      <c r="AM827" s="1">
        <f>MEDIAN($G827)</f>
        <v>0</v>
      </c>
      <c r="AN827" s="1">
        <f>MEDIAN($H827)</f>
        <v>0</v>
      </c>
      <c r="AO827" s="1">
        <f>MEDIAN($I827)</f>
        <v>0</v>
      </c>
      <c r="AP827" s="1">
        <f>MEDIAN($J827)</f>
        <v>0</v>
      </c>
      <c r="AQ827" s="1">
        <f>MEDIAN($K827)</f>
        <v>0</v>
      </c>
      <c r="AR827" s="1">
        <f>MEDIAN($M827)</f>
        <v>0</v>
      </c>
      <c r="AS827" s="1">
        <f>MEDIAN($N827)</f>
        <v>0</v>
      </c>
      <c r="AT827" s="1">
        <f>MEDIAN($P827)</f>
        <v>0</v>
      </c>
      <c r="AU827" s="1">
        <f>MEDIAN($Q827)</f>
        <v>0</v>
      </c>
      <c r="AV827" s="1">
        <f>MEDIAN($R827)</f>
        <v>0</v>
      </c>
      <c r="AW827" s="1">
        <f>MAX($B827)</f>
        <v>0</v>
      </c>
      <c r="AX827" s="1">
        <f>MAX($C827)</f>
        <v>0</v>
      </c>
      <c r="AY827" s="1">
        <f>MAX($D827)</f>
        <v>0</v>
      </c>
      <c r="AZ827" s="1">
        <f>MAX($E827)</f>
        <v>0</v>
      </c>
      <c r="BA827" s="1">
        <f>MAX($F827)</f>
        <v>0</v>
      </c>
      <c r="BB827" s="1">
        <f>MAX($G827)</f>
        <v>0</v>
      </c>
      <c r="BC827" s="1">
        <f>MAX($H827)</f>
        <v>0</v>
      </c>
      <c r="BD827" s="1">
        <f>MAX($I827)</f>
        <v>0</v>
      </c>
      <c r="BE827" s="1">
        <f>MAX($J827)</f>
        <v>0</v>
      </c>
      <c r="BF827" s="1">
        <f>MAX($K827)</f>
        <v>0</v>
      </c>
      <c r="BG827" s="1">
        <f>MAX($M827)</f>
        <v>0</v>
      </c>
      <c r="BH827" s="1">
        <f>MAX($N827)</f>
        <v>0</v>
      </c>
      <c r="BI827" s="1">
        <f>MAX($P827)</f>
        <v>0</v>
      </c>
      <c r="BJ827" s="1">
        <f>MAX($Q827)</f>
        <v>0</v>
      </c>
      <c r="BK827" s="1">
        <f>MAX($R827)</f>
        <v>0</v>
      </c>
    </row>
    <row r="828" spans="1:63">
      <c r="A828" s="1" t="s">
        <v>342</v>
      </c>
      <c r="B828" s="1">
        <v>0</v>
      </c>
      <c r="C828" s="1">
        <v>0</v>
      </c>
      <c r="D828" s="1">
        <v>0</v>
      </c>
      <c r="E828" s="1">
        <v>0</v>
      </c>
      <c r="F828" s="1">
        <v>0</v>
      </c>
      <c r="G828" s="1">
        <v>0</v>
      </c>
      <c r="H828" s="1">
        <v>0</v>
      </c>
      <c r="I828" s="1">
        <v>0.02</v>
      </c>
      <c r="J828" s="1">
        <v>3000</v>
      </c>
      <c r="K828" s="1">
        <v>0</v>
      </c>
      <c r="L828" s="1" t="s">
        <v>503</v>
      </c>
      <c r="M828" s="1">
        <v>0</v>
      </c>
      <c r="N828" s="1">
        <v>0</v>
      </c>
      <c r="O828" s="1" t="s">
        <v>507</v>
      </c>
      <c r="P828" s="1">
        <v>1500</v>
      </c>
      <c r="Q828" s="1">
        <v>1</v>
      </c>
      <c r="R828" s="1">
        <v>0</v>
      </c>
      <c r="S828" s="1">
        <f>MIN($B828)</f>
        <v>0</v>
      </c>
      <c r="T828" s="1">
        <f>MIN($C828)</f>
        <v>0</v>
      </c>
      <c r="U828" s="1">
        <f>MIN($D828)</f>
        <v>0</v>
      </c>
      <c r="V828" s="1">
        <f>MIN($E828)</f>
        <v>0</v>
      </c>
      <c r="W828" s="1">
        <f>MIN($F828)</f>
        <v>0</v>
      </c>
      <c r="X828" s="1">
        <f>MIN($G828)</f>
        <v>0</v>
      </c>
      <c r="Y828" s="1">
        <f>MIN($H828)</f>
        <v>0</v>
      </c>
      <c r="Z828" s="1">
        <f>MIN($I828)</f>
        <v>0</v>
      </c>
      <c r="AA828" s="1">
        <f>MIN($J828)</f>
        <v>0</v>
      </c>
      <c r="AB828" s="1">
        <f>MIN($K828)</f>
        <v>0</v>
      </c>
      <c r="AC828" s="1">
        <f>MIN($M828)</f>
        <v>0</v>
      </c>
      <c r="AD828" s="1">
        <f>MIN($N828)</f>
        <v>0</v>
      </c>
      <c r="AE828" s="1">
        <f>MIN($P828)</f>
        <v>0</v>
      </c>
      <c r="AF828" s="1">
        <f>MIN($Q828)</f>
        <v>0</v>
      </c>
      <c r="AG828" s="1">
        <f>MIN($R828)</f>
        <v>0</v>
      </c>
      <c r="AH828" s="1">
        <f>MEDIAN($B828)</f>
        <v>0</v>
      </c>
      <c r="AI828" s="1">
        <f>MEDIAN($C828)</f>
        <v>0</v>
      </c>
      <c r="AJ828" s="1">
        <f>MEDIAN($D828)</f>
        <v>0</v>
      </c>
      <c r="AK828" s="1">
        <f>MEDIAN($E828)</f>
        <v>0</v>
      </c>
      <c r="AL828" s="1">
        <f>MEDIAN($F828)</f>
        <v>0</v>
      </c>
      <c r="AM828" s="1">
        <f>MEDIAN($G828)</f>
        <v>0</v>
      </c>
      <c r="AN828" s="1">
        <f>MEDIAN($H828)</f>
        <v>0</v>
      </c>
      <c r="AO828" s="1">
        <f>MEDIAN($I828)</f>
        <v>0</v>
      </c>
      <c r="AP828" s="1">
        <f>MEDIAN($J828)</f>
        <v>0</v>
      </c>
      <c r="AQ828" s="1">
        <f>MEDIAN($K828)</f>
        <v>0</v>
      </c>
      <c r="AR828" s="1">
        <f>MEDIAN($M828)</f>
        <v>0</v>
      </c>
      <c r="AS828" s="1">
        <f>MEDIAN($N828)</f>
        <v>0</v>
      </c>
      <c r="AT828" s="1">
        <f>MEDIAN($P828)</f>
        <v>0</v>
      </c>
      <c r="AU828" s="1">
        <f>MEDIAN($Q828)</f>
        <v>0</v>
      </c>
      <c r="AV828" s="1">
        <f>MEDIAN($R828)</f>
        <v>0</v>
      </c>
      <c r="AW828" s="1">
        <f>MAX($B828)</f>
        <v>0</v>
      </c>
      <c r="AX828" s="1">
        <f>MAX($C828)</f>
        <v>0</v>
      </c>
      <c r="AY828" s="1">
        <f>MAX($D828)</f>
        <v>0</v>
      </c>
      <c r="AZ828" s="1">
        <f>MAX($E828)</f>
        <v>0</v>
      </c>
      <c r="BA828" s="1">
        <f>MAX($F828)</f>
        <v>0</v>
      </c>
      <c r="BB828" s="1">
        <f>MAX($G828)</f>
        <v>0</v>
      </c>
      <c r="BC828" s="1">
        <f>MAX($H828)</f>
        <v>0</v>
      </c>
      <c r="BD828" s="1">
        <f>MAX($I828)</f>
        <v>0</v>
      </c>
      <c r="BE828" s="1">
        <f>MAX($J828)</f>
        <v>0</v>
      </c>
      <c r="BF828" s="1">
        <f>MAX($K828)</f>
        <v>0</v>
      </c>
      <c r="BG828" s="1">
        <f>MAX($M828)</f>
        <v>0</v>
      </c>
      <c r="BH828" s="1">
        <f>MAX($N828)</f>
        <v>0</v>
      </c>
      <c r="BI828" s="1">
        <f>MAX($P828)</f>
        <v>0</v>
      </c>
      <c r="BJ828" s="1">
        <f>MAX($Q828)</f>
        <v>0</v>
      </c>
      <c r="BK828" s="1">
        <f>MAX($R828)</f>
        <v>0</v>
      </c>
    </row>
    <row r="829" spans="1:63">
      <c r="A829" s="1" t="s">
        <v>343</v>
      </c>
      <c r="B829" s="1">
        <v>0</v>
      </c>
      <c r="C829" s="1">
        <v>0</v>
      </c>
      <c r="D829" s="1">
        <v>0</v>
      </c>
      <c r="E829" s="1">
        <v>0</v>
      </c>
      <c r="F829" s="1">
        <v>0</v>
      </c>
      <c r="G829" s="1">
        <v>0</v>
      </c>
      <c r="H829" s="1">
        <v>0</v>
      </c>
      <c r="I829" s="1">
        <v>0.021</v>
      </c>
      <c r="J829" s="1">
        <v>3000</v>
      </c>
      <c r="K829" s="1">
        <v>0</v>
      </c>
      <c r="L829" s="1" t="s">
        <v>503</v>
      </c>
      <c r="M829" s="1">
        <v>0</v>
      </c>
      <c r="N829" s="1">
        <v>0</v>
      </c>
      <c r="O829" s="1" t="s">
        <v>507</v>
      </c>
      <c r="P829" s="1">
        <v>1500</v>
      </c>
      <c r="Q829" s="1">
        <v>1</v>
      </c>
      <c r="R829" s="1">
        <v>0</v>
      </c>
      <c r="S829" s="1">
        <f>MIN($B829)</f>
        <v>0</v>
      </c>
      <c r="T829" s="1">
        <f>MIN($C829)</f>
        <v>0</v>
      </c>
      <c r="U829" s="1">
        <f>MIN($D829)</f>
        <v>0</v>
      </c>
      <c r="V829" s="1">
        <f>MIN($E829)</f>
        <v>0</v>
      </c>
      <c r="W829" s="1">
        <f>MIN($F829)</f>
        <v>0</v>
      </c>
      <c r="X829" s="1">
        <f>MIN($G829)</f>
        <v>0</v>
      </c>
      <c r="Y829" s="1">
        <f>MIN($H829)</f>
        <v>0</v>
      </c>
      <c r="Z829" s="1">
        <f>MIN($I829)</f>
        <v>0</v>
      </c>
      <c r="AA829" s="1">
        <f>MIN($J829)</f>
        <v>0</v>
      </c>
      <c r="AB829" s="1">
        <f>MIN($K829)</f>
        <v>0</v>
      </c>
      <c r="AC829" s="1">
        <f>MIN($M829)</f>
        <v>0</v>
      </c>
      <c r="AD829" s="1">
        <f>MIN($N829)</f>
        <v>0</v>
      </c>
      <c r="AE829" s="1">
        <f>MIN($P829)</f>
        <v>0</v>
      </c>
      <c r="AF829" s="1">
        <f>MIN($Q829)</f>
        <v>0</v>
      </c>
      <c r="AG829" s="1">
        <f>MIN($R829)</f>
        <v>0</v>
      </c>
      <c r="AH829" s="1">
        <f>MEDIAN($B829)</f>
        <v>0</v>
      </c>
      <c r="AI829" s="1">
        <f>MEDIAN($C829)</f>
        <v>0</v>
      </c>
      <c r="AJ829" s="1">
        <f>MEDIAN($D829)</f>
        <v>0</v>
      </c>
      <c r="AK829" s="1">
        <f>MEDIAN($E829)</f>
        <v>0</v>
      </c>
      <c r="AL829" s="1">
        <f>MEDIAN($F829)</f>
        <v>0</v>
      </c>
      <c r="AM829" s="1">
        <f>MEDIAN($G829)</f>
        <v>0</v>
      </c>
      <c r="AN829" s="1">
        <f>MEDIAN($H829)</f>
        <v>0</v>
      </c>
      <c r="AO829" s="1">
        <f>MEDIAN($I829)</f>
        <v>0</v>
      </c>
      <c r="AP829" s="1">
        <f>MEDIAN($J829)</f>
        <v>0</v>
      </c>
      <c r="AQ829" s="1">
        <f>MEDIAN($K829)</f>
        <v>0</v>
      </c>
      <c r="AR829" s="1">
        <f>MEDIAN($M829)</f>
        <v>0</v>
      </c>
      <c r="AS829" s="1">
        <f>MEDIAN($N829)</f>
        <v>0</v>
      </c>
      <c r="AT829" s="1">
        <f>MEDIAN($P829)</f>
        <v>0</v>
      </c>
      <c r="AU829" s="1">
        <f>MEDIAN($Q829)</f>
        <v>0</v>
      </c>
      <c r="AV829" s="1">
        <f>MEDIAN($R829)</f>
        <v>0</v>
      </c>
      <c r="AW829" s="1">
        <f>MAX($B829)</f>
        <v>0</v>
      </c>
      <c r="AX829" s="1">
        <f>MAX($C829)</f>
        <v>0</v>
      </c>
      <c r="AY829" s="1">
        <f>MAX($D829)</f>
        <v>0</v>
      </c>
      <c r="AZ829" s="1">
        <f>MAX($E829)</f>
        <v>0</v>
      </c>
      <c r="BA829" s="1">
        <f>MAX($F829)</f>
        <v>0</v>
      </c>
      <c r="BB829" s="1">
        <f>MAX($G829)</f>
        <v>0</v>
      </c>
      <c r="BC829" s="1">
        <f>MAX($H829)</f>
        <v>0</v>
      </c>
      <c r="BD829" s="1">
        <f>MAX($I829)</f>
        <v>0</v>
      </c>
      <c r="BE829" s="1">
        <f>MAX($J829)</f>
        <v>0</v>
      </c>
      <c r="BF829" s="1">
        <f>MAX($K829)</f>
        <v>0</v>
      </c>
      <c r="BG829" s="1">
        <f>MAX($M829)</f>
        <v>0</v>
      </c>
      <c r="BH829" s="1">
        <f>MAX($N829)</f>
        <v>0</v>
      </c>
      <c r="BI829" s="1">
        <f>MAX($P829)</f>
        <v>0</v>
      </c>
      <c r="BJ829" s="1">
        <f>MAX($Q829)</f>
        <v>0</v>
      </c>
      <c r="BK829" s="1">
        <f>MAX($R829)</f>
        <v>0</v>
      </c>
    </row>
    <row r="830" spans="1:63">
      <c r="A830" s="1" t="s">
        <v>344</v>
      </c>
      <c r="B830" s="1">
        <v>0</v>
      </c>
      <c r="C830" s="1">
        <v>0</v>
      </c>
      <c r="D830" s="1">
        <v>0</v>
      </c>
      <c r="E830" s="1">
        <v>0</v>
      </c>
      <c r="F830" s="1">
        <v>0</v>
      </c>
      <c r="G830" s="1">
        <v>0</v>
      </c>
      <c r="H830" s="1">
        <v>0</v>
      </c>
      <c r="I830" s="1">
        <v>0.02</v>
      </c>
      <c r="J830" s="1">
        <v>3000</v>
      </c>
      <c r="K830" s="1">
        <v>0</v>
      </c>
      <c r="L830" s="1" t="s">
        <v>503</v>
      </c>
      <c r="M830" s="1">
        <v>0</v>
      </c>
      <c r="N830" s="1">
        <v>0</v>
      </c>
      <c r="O830" s="1" t="s">
        <v>507</v>
      </c>
      <c r="P830" s="1">
        <v>1500</v>
      </c>
      <c r="Q830" s="1">
        <v>1</v>
      </c>
      <c r="R830" s="1">
        <v>0</v>
      </c>
      <c r="S830" s="1">
        <f>MIN($B830)</f>
        <v>0</v>
      </c>
      <c r="T830" s="1">
        <f>MIN($C830)</f>
        <v>0</v>
      </c>
      <c r="U830" s="1">
        <f>MIN($D830)</f>
        <v>0</v>
      </c>
      <c r="V830" s="1">
        <f>MIN($E830)</f>
        <v>0</v>
      </c>
      <c r="W830" s="1">
        <f>MIN($F830)</f>
        <v>0</v>
      </c>
      <c r="X830" s="1">
        <f>MIN($G830)</f>
        <v>0</v>
      </c>
      <c r="Y830" s="1">
        <f>MIN($H830)</f>
        <v>0</v>
      </c>
      <c r="Z830" s="1">
        <f>MIN($I830)</f>
        <v>0</v>
      </c>
      <c r="AA830" s="1">
        <f>MIN($J830)</f>
        <v>0</v>
      </c>
      <c r="AB830" s="1">
        <f>MIN($K830)</f>
        <v>0</v>
      </c>
      <c r="AC830" s="1">
        <f>MIN($M830)</f>
        <v>0</v>
      </c>
      <c r="AD830" s="1">
        <f>MIN($N830)</f>
        <v>0</v>
      </c>
      <c r="AE830" s="1">
        <f>MIN($P830)</f>
        <v>0</v>
      </c>
      <c r="AF830" s="1">
        <f>MIN($Q830)</f>
        <v>0</v>
      </c>
      <c r="AG830" s="1">
        <f>MIN($R830)</f>
        <v>0</v>
      </c>
      <c r="AH830" s="1">
        <f>MEDIAN($B830)</f>
        <v>0</v>
      </c>
      <c r="AI830" s="1">
        <f>MEDIAN($C830)</f>
        <v>0</v>
      </c>
      <c r="AJ830" s="1">
        <f>MEDIAN($D830)</f>
        <v>0</v>
      </c>
      <c r="AK830" s="1">
        <f>MEDIAN($E830)</f>
        <v>0</v>
      </c>
      <c r="AL830" s="1">
        <f>MEDIAN($F830)</f>
        <v>0</v>
      </c>
      <c r="AM830" s="1">
        <f>MEDIAN($G830)</f>
        <v>0</v>
      </c>
      <c r="AN830" s="1">
        <f>MEDIAN($H830)</f>
        <v>0</v>
      </c>
      <c r="AO830" s="1">
        <f>MEDIAN($I830)</f>
        <v>0</v>
      </c>
      <c r="AP830" s="1">
        <f>MEDIAN($J830)</f>
        <v>0</v>
      </c>
      <c r="AQ830" s="1">
        <f>MEDIAN($K830)</f>
        <v>0</v>
      </c>
      <c r="AR830" s="1">
        <f>MEDIAN($M830)</f>
        <v>0</v>
      </c>
      <c r="AS830" s="1">
        <f>MEDIAN($N830)</f>
        <v>0</v>
      </c>
      <c r="AT830" s="1">
        <f>MEDIAN($P830)</f>
        <v>0</v>
      </c>
      <c r="AU830" s="1">
        <f>MEDIAN($Q830)</f>
        <v>0</v>
      </c>
      <c r="AV830" s="1">
        <f>MEDIAN($R830)</f>
        <v>0</v>
      </c>
      <c r="AW830" s="1">
        <f>MAX($B830)</f>
        <v>0</v>
      </c>
      <c r="AX830" s="1">
        <f>MAX($C830)</f>
        <v>0</v>
      </c>
      <c r="AY830" s="1">
        <f>MAX($D830)</f>
        <v>0</v>
      </c>
      <c r="AZ830" s="1">
        <f>MAX($E830)</f>
        <v>0</v>
      </c>
      <c r="BA830" s="1">
        <f>MAX($F830)</f>
        <v>0</v>
      </c>
      <c r="BB830" s="1">
        <f>MAX($G830)</f>
        <v>0</v>
      </c>
      <c r="BC830" s="1">
        <f>MAX($H830)</f>
        <v>0</v>
      </c>
      <c r="BD830" s="1">
        <f>MAX($I830)</f>
        <v>0</v>
      </c>
      <c r="BE830" s="1">
        <f>MAX($J830)</f>
        <v>0</v>
      </c>
      <c r="BF830" s="1">
        <f>MAX($K830)</f>
        <v>0</v>
      </c>
      <c r="BG830" s="1">
        <f>MAX($M830)</f>
        <v>0</v>
      </c>
      <c r="BH830" s="1">
        <f>MAX($N830)</f>
        <v>0</v>
      </c>
      <c r="BI830" s="1">
        <f>MAX($P830)</f>
        <v>0</v>
      </c>
      <c r="BJ830" s="1">
        <f>MAX($Q830)</f>
        <v>0</v>
      </c>
      <c r="BK830" s="1">
        <f>MAX($R830)</f>
        <v>0</v>
      </c>
    </row>
    <row r="831" spans="1:63">
      <c r="A831" s="1" t="s">
        <v>345</v>
      </c>
      <c r="B831" s="1">
        <v>0</v>
      </c>
      <c r="C831" s="1">
        <v>0</v>
      </c>
      <c r="D831" s="1">
        <v>0</v>
      </c>
      <c r="E831" s="1">
        <v>0</v>
      </c>
      <c r="F831" s="1">
        <v>0</v>
      </c>
      <c r="G831" s="1">
        <v>0</v>
      </c>
      <c r="H831" s="1">
        <v>0</v>
      </c>
      <c r="I831" s="1">
        <v>0.019</v>
      </c>
      <c r="J831" s="1">
        <v>3000</v>
      </c>
      <c r="K831" s="1">
        <v>0</v>
      </c>
      <c r="L831" s="1" t="s">
        <v>503</v>
      </c>
      <c r="M831" s="1">
        <v>0</v>
      </c>
      <c r="N831" s="1">
        <v>0</v>
      </c>
      <c r="O831" s="1" t="s">
        <v>507</v>
      </c>
      <c r="P831" s="1">
        <v>1500</v>
      </c>
      <c r="Q831" s="1">
        <v>1</v>
      </c>
      <c r="R831" s="1">
        <v>0</v>
      </c>
      <c r="S831" s="1">
        <f>MIN($B831)</f>
        <v>0</v>
      </c>
      <c r="T831" s="1">
        <f>MIN($C831)</f>
        <v>0</v>
      </c>
      <c r="U831" s="1">
        <f>MIN($D831)</f>
        <v>0</v>
      </c>
      <c r="V831" s="1">
        <f>MIN($E831)</f>
        <v>0</v>
      </c>
      <c r="W831" s="1">
        <f>MIN($F831)</f>
        <v>0</v>
      </c>
      <c r="X831" s="1">
        <f>MIN($G831)</f>
        <v>0</v>
      </c>
      <c r="Y831" s="1">
        <f>MIN($H831)</f>
        <v>0</v>
      </c>
      <c r="Z831" s="1">
        <f>MIN($I831)</f>
        <v>0</v>
      </c>
      <c r="AA831" s="1">
        <f>MIN($J831)</f>
        <v>0</v>
      </c>
      <c r="AB831" s="1">
        <f>MIN($K831)</f>
        <v>0</v>
      </c>
      <c r="AC831" s="1">
        <f>MIN($M831)</f>
        <v>0</v>
      </c>
      <c r="AD831" s="1">
        <f>MIN($N831)</f>
        <v>0</v>
      </c>
      <c r="AE831" s="1">
        <f>MIN($P831)</f>
        <v>0</v>
      </c>
      <c r="AF831" s="1">
        <f>MIN($Q831)</f>
        <v>0</v>
      </c>
      <c r="AG831" s="1">
        <f>MIN($R831)</f>
        <v>0</v>
      </c>
      <c r="AH831" s="1">
        <f>MEDIAN($B831)</f>
        <v>0</v>
      </c>
      <c r="AI831" s="1">
        <f>MEDIAN($C831)</f>
        <v>0</v>
      </c>
      <c r="AJ831" s="1">
        <f>MEDIAN($D831)</f>
        <v>0</v>
      </c>
      <c r="AK831" s="1">
        <f>MEDIAN($E831)</f>
        <v>0</v>
      </c>
      <c r="AL831" s="1">
        <f>MEDIAN($F831)</f>
        <v>0</v>
      </c>
      <c r="AM831" s="1">
        <f>MEDIAN($G831)</f>
        <v>0</v>
      </c>
      <c r="AN831" s="1">
        <f>MEDIAN($H831)</f>
        <v>0</v>
      </c>
      <c r="AO831" s="1">
        <f>MEDIAN($I831)</f>
        <v>0</v>
      </c>
      <c r="AP831" s="1">
        <f>MEDIAN($J831)</f>
        <v>0</v>
      </c>
      <c r="AQ831" s="1">
        <f>MEDIAN($K831)</f>
        <v>0</v>
      </c>
      <c r="AR831" s="1">
        <f>MEDIAN($M831)</f>
        <v>0</v>
      </c>
      <c r="AS831" s="1">
        <f>MEDIAN($N831)</f>
        <v>0</v>
      </c>
      <c r="AT831" s="1">
        <f>MEDIAN($P831)</f>
        <v>0</v>
      </c>
      <c r="AU831" s="1">
        <f>MEDIAN($Q831)</f>
        <v>0</v>
      </c>
      <c r="AV831" s="1">
        <f>MEDIAN($R831)</f>
        <v>0</v>
      </c>
      <c r="AW831" s="1">
        <f>MAX($B831)</f>
        <v>0</v>
      </c>
      <c r="AX831" s="1">
        <f>MAX($C831)</f>
        <v>0</v>
      </c>
      <c r="AY831" s="1">
        <f>MAX($D831)</f>
        <v>0</v>
      </c>
      <c r="AZ831" s="1">
        <f>MAX($E831)</f>
        <v>0</v>
      </c>
      <c r="BA831" s="1">
        <f>MAX($F831)</f>
        <v>0</v>
      </c>
      <c r="BB831" s="1">
        <f>MAX($G831)</f>
        <v>0</v>
      </c>
      <c r="BC831" s="1">
        <f>MAX($H831)</f>
        <v>0</v>
      </c>
      <c r="BD831" s="1">
        <f>MAX($I831)</f>
        <v>0</v>
      </c>
      <c r="BE831" s="1">
        <f>MAX($J831)</f>
        <v>0</v>
      </c>
      <c r="BF831" s="1">
        <f>MAX($K831)</f>
        <v>0</v>
      </c>
      <c r="BG831" s="1">
        <f>MAX($M831)</f>
        <v>0</v>
      </c>
      <c r="BH831" s="1">
        <f>MAX($N831)</f>
        <v>0</v>
      </c>
      <c r="BI831" s="1">
        <f>MAX($P831)</f>
        <v>0</v>
      </c>
      <c r="BJ831" s="1">
        <f>MAX($Q831)</f>
        <v>0</v>
      </c>
      <c r="BK831" s="1">
        <f>MAX($R831)</f>
        <v>0</v>
      </c>
    </row>
    <row r="832" spans="1:63">
      <c r="A832" s="1" t="s">
        <v>346</v>
      </c>
      <c r="B832" s="1">
        <v>0</v>
      </c>
      <c r="C832" s="1">
        <v>0</v>
      </c>
      <c r="D832" s="1">
        <v>0</v>
      </c>
      <c r="E832" s="1">
        <v>0</v>
      </c>
      <c r="F832" s="1">
        <v>0</v>
      </c>
      <c r="G832" s="1">
        <v>0</v>
      </c>
      <c r="H832" s="1">
        <v>0</v>
      </c>
      <c r="I832" s="1">
        <v>0.02</v>
      </c>
      <c r="J832" s="1">
        <v>3000</v>
      </c>
      <c r="K832" s="1">
        <v>0</v>
      </c>
      <c r="L832" s="1" t="s">
        <v>503</v>
      </c>
      <c r="M832" s="1">
        <v>0</v>
      </c>
      <c r="N832" s="1">
        <v>0</v>
      </c>
      <c r="O832" s="1" t="s">
        <v>507</v>
      </c>
      <c r="P832" s="1">
        <v>1500</v>
      </c>
      <c r="Q832" s="1">
        <v>1</v>
      </c>
      <c r="R832" s="1">
        <v>0</v>
      </c>
      <c r="S832" s="1">
        <f>MIN($B832)</f>
        <v>0</v>
      </c>
      <c r="T832" s="1">
        <f>MIN($C832)</f>
        <v>0</v>
      </c>
      <c r="U832" s="1">
        <f>MIN($D832)</f>
        <v>0</v>
      </c>
      <c r="V832" s="1">
        <f>MIN($E832)</f>
        <v>0</v>
      </c>
      <c r="W832" s="1">
        <f>MIN($F832)</f>
        <v>0</v>
      </c>
      <c r="X832" s="1">
        <f>MIN($G832)</f>
        <v>0</v>
      </c>
      <c r="Y832" s="1">
        <f>MIN($H832)</f>
        <v>0</v>
      </c>
      <c r="Z832" s="1">
        <f>MIN($I832)</f>
        <v>0</v>
      </c>
      <c r="AA832" s="1">
        <f>MIN($J832)</f>
        <v>0</v>
      </c>
      <c r="AB832" s="1">
        <f>MIN($K832)</f>
        <v>0</v>
      </c>
      <c r="AC832" s="1">
        <f>MIN($M832)</f>
        <v>0</v>
      </c>
      <c r="AD832" s="1">
        <f>MIN($N832)</f>
        <v>0</v>
      </c>
      <c r="AE832" s="1">
        <f>MIN($P832)</f>
        <v>0</v>
      </c>
      <c r="AF832" s="1">
        <f>MIN($Q832)</f>
        <v>0</v>
      </c>
      <c r="AG832" s="1">
        <f>MIN($R832)</f>
        <v>0</v>
      </c>
      <c r="AH832" s="1">
        <f>MEDIAN($B832)</f>
        <v>0</v>
      </c>
      <c r="AI832" s="1">
        <f>MEDIAN($C832)</f>
        <v>0</v>
      </c>
      <c r="AJ832" s="1">
        <f>MEDIAN($D832)</f>
        <v>0</v>
      </c>
      <c r="AK832" s="1">
        <f>MEDIAN($E832)</f>
        <v>0</v>
      </c>
      <c r="AL832" s="1">
        <f>MEDIAN($F832)</f>
        <v>0</v>
      </c>
      <c r="AM832" s="1">
        <f>MEDIAN($G832)</f>
        <v>0</v>
      </c>
      <c r="AN832" s="1">
        <f>MEDIAN($H832)</f>
        <v>0</v>
      </c>
      <c r="AO832" s="1">
        <f>MEDIAN($I832)</f>
        <v>0</v>
      </c>
      <c r="AP832" s="1">
        <f>MEDIAN($J832)</f>
        <v>0</v>
      </c>
      <c r="AQ832" s="1">
        <f>MEDIAN($K832)</f>
        <v>0</v>
      </c>
      <c r="AR832" s="1">
        <f>MEDIAN($M832)</f>
        <v>0</v>
      </c>
      <c r="AS832" s="1">
        <f>MEDIAN($N832)</f>
        <v>0</v>
      </c>
      <c r="AT832" s="1">
        <f>MEDIAN($P832)</f>
        <v>0</v>
      </c>
      <c r="AU832" s="1">
        <f>MEDIAN($Q832)</f>
        <v>0</v>
      </c>
      <c r="AV832" s="1">
        <f>MEDIAN($R832)</f>
        <v>0</v>
      </c>
      <c r="AW832" s="1">
        <f>MAX($B832)</f>
        <v>0</v>
      </c>
      <c r="AX832" s="1">
        <f>MAX($C832)</f>
        <v>0</v>
      </c>
      <c r="AY832" s="1">
        <f>MAX($D832)</f>
        <v>0</v>
      </c>
      <c r="AZ832" s="1">
        <f>MAX($E832)</f>
        <v>0</v>
      </c>
      <c r="BA832" s="1">
        <f>MAX($F832)</f>
        <v>0</v>
      </c>
      <c r="BB832" s="1">
        <f>MAX($G832)</f>
        <v>0</v>
      </c>
      <c r="BC832" s="1">
        <f>MAX($H832)</f>
        <v>0</v>
      </c>
      <c r="BD832" s="1">
        <f>MAX($I832)</f>
        <v>0</v>
      </c>
      <c r="BE832" s="1">
        <f>MAX($J832)</f>
        <v>0</v>
      </c>
      <c r="BF832" s="1">
        <f>MAX($K832)</f>
        <v>0</v>
      </c>
      <c r="BG832" s="1">
        <f>MAX($M832)</f>
        <v>0</v>
      </c>
      <c r="BH832" s="1">
        <f>MAX($N832)</f>
        <v>0</v>
      </c>
      <c r="BI832" s="1">
        <f>MAX($P832)</f>
        <v>0</v>
      </c>
      <c r="BJ832" s="1">
        <f>MAX($Q832)</f>
        <v>0</v>
      </c>
      <c r="BK832" s="1">
        <f>MAX($R832)</f>
        <v>0</v>
      </c>
    </row>
    <row r="833" spans="1:63">
      <c r="A833" s="1" t="s">
        <v>347</v>
      </c>
      <c r="B833" s="1">
        <v>0</v>
      </c>
      <c r="C833" s="1">
        <v>0</v>
      </c>
      <c r="D833" s="1">
        <v>0</v>
      </c>
      <c r="E833" s="1">
        <v>0</v>
      </c>
      <c r="F833" s="1">
        <v>0</v>
      </c>
      <c r="G833" s="1">
        <v>0</v>
      </c>
      <c r="H833" s="1">
        <v>0</v>
      </c>
      <c r="I833" s="1">
        <v>0.02</v>
      </c>
      <c r="J833" s="1">
        <v>3000</v>
      </c>
      <c r="K833" s="1">
        <v>0</v>
      </c>
      <c r="L833" s="1" t="s">
        <v>503</v>
      </c>
      <c r="M833" s="1">
        <v>0</v>
      </c>
      <c r="N833" s="1">
        <v>0</v>
      </c>
      <c r="O833" s="1" t="s">
        <v>507</v>
      </c>
      <c r="P833" s="1">
        <v>1500</v>
      </c>
      <c r="Q833" s="1">
        <v>1</v>
      </c>
      <c r="R833" s="1">
        <v>0</v>
      </c>
      <c r="S833" s="1">
        <f>MIN($B833)</f>
        <v>0</v>
      </c>
      <c r="T833" s="1">
        <f>MIN($C833)</f>
        <v>0</v>
      </c>
      <c r="U833" s="1">
        <f>MIN($D833)</f>
        <v>0</v>
      </c>
      <c r="V833" s="1">
        <f>MIN($E833)</f>
        <v>0</v>
      </c>
      <c r="W833" s="1">
        <f>MIN($F833)</f>
        <v>0</v>
      </c>
      <c r="X833" s="1">
        <f>MIN($G833)</f>
        <v>0</v>
      </c>
      <c r="Y833" s="1">
        <f>MIN($H833)</f>
        <v>0</v>
      </c>
      <c r="Z833" s="1">
        <f>MIN($I833)</f>
        <v>0</v>
      </c>
      <c r="AA833" s="1">
        <f>MIN($J833)</f>
        <v>0</v>
      </c>
      <c r="AB833" s="1">
        <f>MIN($K833)</f>
        <v>0</v>
      </c>
      <c r="AC833" s="1">
        <f>MIN($M833)</f>
        <v>0</v>
      </c>
      <c r="AD833" s="1">
        <f>MIN($N833)</f>
        <v>0</v>
      </c>
      <c r="AE833" s="1">
        <f>MIN($P833)</f>
        <v>0</v>
      </c>
      <c r="AF833" s="1">
        <f>MIN($Q833)</f>
        <v>0</v>
      </c>
      <c r="AG833" s="1">
        <f>MIN($R833)</f>
        <v>0</v>
      </c>
      <c r="AH833" s="1">
        <f>MEDIAN($B833)</f>
        <v>0</v>
      </c>
      <c r="AI833" s="1">
        <f>MEDIAN($C833)</f>
        <v>0</v>
      </c>
      <c r="AJ833" s="1">
        <f>MEDIAN($D833)</f>
        <v>0</v>
      </c>
      <c r="AK833" s="1">
        <f>MEDIAN($E833)</f>
        <v>0</v>
      </c>
      <c r="AL833" s="1">
        <f>MEDIAN($F833)</f>
        <v>0</v>
      </c>
      <c r="AM833" s="1">
        <f>MEDIAN($G833)</f>
        <v>0</v>
      </c>
      <c r="AN833" s="1">
        <f>MEDIAN($H833)</f>
        <v>0</v>
      </c>
      <c r="AO833" s="1">
        <f>MEDIAN($I833)</f>
        <v>0</v>
      </c>
      <c r="AP833" s="1">
        <f>MEDIAN($J833)</f>
        <v>0</v>
      </c>
      <c r="AQ833" s="1">
        <f>MEDIAN($K833)</f>
        <v>0</v>
      </c>
      <c r="AR833" s="1">
        <f>MEDIAN($M833)</f>
        <v>0</v>
      </c>
      <c r="AS833" s="1">
        <f>MEDIAN($N833)</f>
        <v>0</v>
      </c>
      <c r="AT833" s="1">
        <f>MEDIAN($P833)</f>
        <v>0</v>
      </c>
      <c r="AU833" s="1">
        <f>MEDIAN($Q833)</f>
        <v>0</v>
      </c>
      <c r="AV833" s="1">
        <f>MEDIAN($R833)</f>
        <v>0</v>
      </c>
      <c r="AW833" s="1">
        <f>MAX($B833)</f>
        <v>0</v>
      </c>
      <c r="AX833" s="1">
        <f>MAX($C833)</f>
        <v>0</v>
      </c>
      <c r="AY833" s="1">
        <f>MAX($D833)</f>
        <v>0</v>
      </c>
      <c r="AZ833" s="1">
        <f>MAX($E833)</f>
        <v>0</v>
      </c>
      <c r="BA833" s="1">
        <f>MAX($F833)</f>
        <v>0</v>
      </c>
      <c r="BB833" s="1">
        <f>MAX($G833)</f>
        <v>0</v>
      </c>
      <c r="BC833" s="1">
        <f>MAX($H833)</f>
        <v>0</v>
      </c>
      <c r="BD833" s="1">
        <f>MAX($I833)</f>
        <v>0</v>
      </c>
      <c r="BE833" s="1">
        <f>MAX($J833)</f>
        <v>0</v>
      </c>
      <c r="BF833" s="1">
        <f>MAX($K833)</f>
        <v>0</v>
      </c>
      <c r="BG833" s="1">
        <f>MAX($M833)</f>
        <v>0</v>
      </c>
      <c r="BH833" s="1">
        <f>MAX($N833)</f>
        <v>0</v>
      </c>
      <c r="BI833" s="1">
        <f>MAX($P833)</f>
        <v>0</v>
      </c>
      <c r="BJ833" s="1">
        <f>MAX($Q833)</f>
        <v>0</v>
      </c>
      <c r="BK833" s="1">
        <f>MAX($R833)</f>
        <v>0</v>
      </c>
    </row>
    <row r="834" spans="1:63">
      <c r="A834" s="1" t="s">
        <v>348</v>
      </c>
      <c r="B834" s="1">
        <v>0</v>
      </c>
      <c r="C834" s="1">
        <v>0</v>
      </c>
      <c r="D834" s="1">
        <v>0</v>
      </c>
      <c r="E834" s="1">
        <v>0</v>
      </c>
      <c r="F834" s="1">
        <v>0</v>
      </c>
      <c r="G834" s="1">
        <v>0</v>
      </c>
      <c r="H834" s="1">
        <v>0</v>
      </c>
      <c r="I834" s="1">
        <v>0.02</v>
      </c>
      <c r="J834" s="1">
        <v>3000</v>
      </c>
      <c r="K834" s="1">
        <v>0</v>
      </c>
      <c r="L834" s="1" t="s">
        <v>503</v>
      </c>
      <c r="M834" s="1">
        <v>0</v>
      </c>
      <c r="N834" s="1">
        <v>0</v>
      </c>
      <c r="O834" s="1" t="s">
        <v>507</v>
      </c>
      <c r="P834" s="1">
        <v>1500</v>
      </c>
      <c r="Q834" s="1">
        <v>1</v>
      </c>
      <c r="R834" s="1">
        <v>0</v>
      </c>
      <c r="S834" s="1">
        <f>MIN($B834)</f>
        <v>0</v>
      </c>
      <c r="T834" s="1">
        <f>MIN($C834)</f>
        <v>0</v>
      </c>
      <c r="U834" s="1">
        <f>MIN($D834)</f>
        <v>0</v>
      </c>
      <c r="V834" s="1">
        <f>MIN($E834)</f>
        <v>0</v>
      </c>
      <c r="W834" s="1">
        <f>MIN($F834)</f>
        <v>0</v>
      </c>
      <c r="X834" s="1">
        <f>MIN($G834)</f>
        <v>0</v>
      </c>
      <c r="Y834" s="1">
        <f>MIN($H834)</f>
        <v>0</v>
      </c>
      <c r="Z834" s="1">
        <f>MIN($I834)</f>
        <v>0</v>
      </c>
      <c r="AA834" s="1">
        <f>MIN($J834)</f>
        <v>0</v>
      </c>
      <c r="AB834" s="1">
        <f>MIN($K834)</f>
        <v>0</v>
      </c>
      <c r="AC834" s="1">
        <f>MIN($M834)</f>
        <v>0</v>
      </c>
      <c r="AD834" s="1">
        <f>MIN($N834)</f>
        <v>0</v>
      </c>
      <c r="AE834" s="1">
        <f>MIN($P834)</f>
        <v>0</v>
      </c>
      <c r="AF834" s="1">
        <f>MIN($Q834)</f>
        <v>0</v>
      </c>
      <c r="AG834" s="1">
        <f>MIN($R834)</f>
        <v>0</v>
      </c>
      <c r="AH834" s="1">
        <f>MEDIAN($B834)</f>
        <v>0</v>
      </c>
      <c r="AI834" s="1">
        <f>MEDIAN($C834)</f>
        <v>0</v>
      </c>
      <c r="AJ834" s="1">
        <f>MEDIAN($D834)</f>
        <v>0</v>
      </c>
      <c r="AK834" s="1">
        <f>MEDIAN($E834)</f>
        <v>0</v>
      </c>
      <c r="AL834" s="1">
        <f>MEDIAN($F834)</f>
        <v>0</v>
      </c>
      <c r="AM834" s="1">
        <f>MEDIAN($G834)</f>
        <v>0</v>
      </c>
      <c r="AN834" s="1">
        <f>MEDIAN($H834)</f>
        <v>0</v>
      </c>
      <c r="AO834" s="1">
        <f>MEDIAN($I834)</f>
        <v>0</v>
      </c>
      <c r="AP834" s="1">
        <f>MEDIAN($J834)</f>
        <v>0</v>
      </c>
      <c r="AQ834" s="1">
        <f>MEDIAN($K834)</f>
        <v>0</v>
      </c>
      <c r="AR834" s="1">
        <f>MEDIAN($M834)</f>
        <v>0</v>
      </c>
      <c r="AS834" s="1">
        <f>MEDIAN($N834)</f>
        <v>0</v>
      </c>
      <c r="AT834" s="1">
        <f>MEDIAN($P834)</f>
        <v>0</v>
      </c>
      <c r="AU834" s="1">
        <f>MEDIAN($Q834)</f>
        <v>0</v>
      </c>
      <c r="AV834" s="1">
        <f>MEDIAN($R834)</f>
        <v>0</v>
      </c>
      <c r="AW834" s="1">
        <f>MAX($B834)</f>
        <v>0</v>
      </c>
      <c r="AX834" s="1">
        <f>MAX($C834)</f>
        <v>0</v>
      </c>
      <c r="AY834" s="1">
        <f>MAX($D834)</f>
        <v>0</v>
      </c>
      <c r="AZ834" s="1">
        <f>MAX($E834)</f>
        <v>0</v>
      </c>
      <c r="BA834" s="1">
        <f>MAX($F834)</f>
        <v>0</v>
      </c>
      <c r="BB834" s="1">
        <f>MAX($G834)</f>
        <v>0</v>
      </c>
      <c r="BC834" s="1">
        <f>MAX($H834)</f>
        <v>0</v>
      </c>
      <c r="BD834" s="1">
        <f>MAX($I834)</f>
        <v>0</v>
      </c>
      <c r="BE834" s="1">
        <f>MAX($J834)</f>
        <v>0</v>
      </c>
      <c r="BF834" s="1">
        <f>MAX($K834)</f>
        <v>0</v>
      </c>
      <c r="BG834" s="1">
        <f>MAX($M834)</f>
        <v>0</v>
      </c>
      <c r="BH834" s="1">
        <f>MAX($N834)</f>
        <v>0</v>
      </c>
      <c r="BI834" s="1">
        <f>MAX($P834)</f>
        <v>0</v>
      </c>
      <c r="BJ834" s="1">
        <f>MAX($Q834)</f>
        <v>0</v>
      </c>
      <c r="BK834" s="1">
        <f>MAX($R834)</f>
        <v>0</v>
      </c>
    </row>
    <row r="835" spans="1:63">
      <c r="A835" s="1" t="s">
        <v>349</v>
      </c>
      <c r="B835" s="1">
        <v>0</v>
      </c>
      <c r="C835" s="1">
        <v>0</v>
      </c>
      <c r="D835" s="1">
        <v>0</v>
      </c>
      <c r="E835" s="1">
        <v>0</v>
      </c>
      <c r="F835" s="1">
        <v>0</v>
      </c>
      <c r="G835" s="1">
        <v>0</v>
      </c>
      <c r="H835" s="1">
        <v>0</v>
      </c>
      <c r="I835" s="1">
        <v>0.02</v>
      </c>
      <c r="J835" s="1">
        <v>3000</v>
      </c>
      <c r="K835" s="1">
        <v>0</v>
      </c>
      <c r="L835" s="1" t="s">
        <v>503</v>
      </c>
      <c r="M835" s="1">
        <v>0</v>
      </c>
      <c r="N835" s="1">
        <v>0</v>
      </c>
      <c r="O835" s="1" t="s">
        <v>507</v>
      </c>
      <c r="P835" s="1">
        <v>1500</v>
      </c>
      <c r="Q835" s="1">
        <v>1</v>
      </c>
      <c r="R835" s="1">
        <v>0</v>
      </c>
      <c r="S835" s="1">
        <f>MIN($B835)</f>
        <v>0</v>
      </c>
      <c r="T835" s="1">
        <f>MIN($C835)</f>
        <v>0</v>
      </c>
      <c r="U835" s="1">
        <f>MIN($D835)</f>
        <v>0</v>
      </c>
      <c r="V835" s="1">
        <f>MIN($E835)</f>
        <v>0</v>
      </c>
      <c r="W835" s="1">
        <f>MIN($F835)</f>
        <v>0</v>
      </c>
      <c r="X835" s="1">
        <f>MIN($G835)</f>
        <v>0</v>
      </c>
      <c r="Y835" s="1">
        <f>MIN($H835)</f>
        <v>0</v>
      </c>
      <c r="Z835" s="1">
        <f>MIN($I835)</f>
        <v>0</v>
      </c>
      <c r="AA835" s="1">
        <f>MIN($J835)</f>
        <v>0</v>
      </c>
      <c r="AB835" s="1">
        <f>MIN($K835)</f>
        <v>0</v>
      </c>
      <c r="AC835" s="1">
        <f>MIN($M835)</f>
        <v>0</v>
      </c>
      <c r="AD835" s="1">
        <f>MIN($N835)</f>
        <v>0</v>
      </c>
      <c r="AE835" s="1">
        <f>MIN($P835)</f>
        <v>0</v>
      </c>
      <c r="AF835" s="1">
        <f>MIN($Q835)</f>
        <v>0</v>
      </c>
      <c r="AG835" s="1">
        <f>MIN($R835)</f>
        <v>0</v>
      </c>
      <c r="AH835" s="1">
        <f>MEDIAN($B835)</f>
        <v>0</v>
      </c>
      <c r="AI835" s="1">
        <f>MEDIAN($C835)</f>
        <v>0</v>
      </c>
      <c r="AJ835" s="1">
        <f>MEDIAN($D835)</f>
        <v>0</v>
      </c>
      <c r="AK835" s="1">
        <f>MEDIAN($E835)</f>
        <v>0</v>
      </c>
      <c r="AL835" s="1">
        <f>MEDIAN($F835)</f>
        <v>0</v>
      </c>
      <c r="AM835" s="1">
        <f>MEDIAN($G835)</f>
        <v>0</v>
      </c>
      <c r="AN835" s="1">
        <f>MEDIAN($H835)</f>
        <v>0</v>
      </c>
      <c r="AO835" s="1">
        <f>MEDIAN($I835)</f>
        <v>0</v>
      </c>
      <c r="AP835" s="1">
        <f>MEDIAN($J835)</f>
        <v>0</v>
      </c>
      <c r="AQ835" s="1">
        <f>MEDIAN($K835)</f>
        <v>0</v>
      </c>
      <c r="AR835" s="1">
        <f>MEDIAN($M835)</f>
        <v>0</v>
      </c>
      <c r="AS835" s="1">
        <f>MEDIAN($N835)</f>
        <v>0</v>
      </c>
      <c r="AT835" s="1">
        <f>MEDIAN($P835)</f>
        <v>0</v>
      </c>
      <c r="AU835" s="1">
        <f>MEDIAN($Q835)</f>
        <v>0</v>
      </c>
      <c r="AV835" s="1">
        <f>MEDIAN($R835)</f>
        <v>0</v>
      </c>
      <c r="AW835" s="1">
        <f>MAX($B835)</f>
        <v>0</v>
      </c>
      <c r="AX835" s="1">
        <f>MAX($C835)</f>
        <v>0</v>
      </c>
      <c r="AY835" s="1">
        <f>MAX($D835)</f>
        <v>0</v>
      </c>
      <c r="AZ835" s="1">
        <f>MAX($E835)</f>
        <v>0</v>
      </c>
      <c r="BA835" s="1">
        <f>MAX($F835)</f>
        <v>0</v>
      </c>
      <c r="BB835" s="1">
        <f>MAX($G835)</f>
        <v>0</v>
      </c>
      <c r="BC835" s="1">
        <f>MAX($H835)</f>
        <v>0</v>
      </c>
      <c r="BD835" s="1">
        <f>MAX($I835)</f>
        <v>0</v>
      </c>
      <c r="BE835" s="1">
        <f>MAX($J835)</f>
        <v>0</v>
      </c>
      <c r="BF835" s="1">
        <f>MAX($K835)</f>
        <v>0</v>
      </c>
      <c r="BG835" s="1">
        <f>MAX($M835)</f>
        <v>0</v>
      </c>
      <c r="BH835" s="1">
        <f>MAX($N835)</f>
        <v>0</v>
      </c>
      <c r="BI835" s="1">
        <f>MAX($P835)</f>
        <v>0</v>
      </c>
      <c r="BJ835" s="1">
        <f>MAX($Q835)</f>
        <v>0</v>
      </c>
      <c r="BK835" s="1">
        <f>MAX($R835)</f>
        <v>0</v>
      </c>
    </row>
    <row r="836" spans="1:63">
      <c r="A836" s="1" t="s">
        <v>350</v>
      </c>
      <c r="B836" s="1">
        <v>0</v>
      </c>
      <c r="C836" s="1">
        <v>0</v>
      </c>
      <c r="D836" s="1">
        <v>0</v>
      </c>
      <c r="E836" s="1">
        <v>0</v>
      </c>
      <c r="F836" s="1">
        <v>0</v>
      </c>
      <c r="G836" s="1">
        <v>0</v>
      </c>
      <c r="H836" s="1">
        <v>0</v>
      </c>
      <c r="I836" s="1">
        <v>0.02</v>
      </c>
      <c r="J836" s="1">
        <v>3000</v>
      </c>
      <c r="K836" s="1">
        <v>0</v>
      </c>
      <c r="L836" s="1" t="s">
        <v>503</v>
      </c>
      <c r="M836" s="1">
        <v>0</v>
      </c>
      <c r="N836" s="1">
        <v>0</v>
      </c>
      <c r="O836" s="1" t="s">
        <v>507</v>
      </c>
      <c r="P836" s="1">
        <v>1500</v>
      </c>
      <c r="Q836" s="1">
        <v>1</v>
      </c>
      <c r="R836" s="1">
        <v>0</v>
      </c>
      <c r="S836" s="1">
        <f>MIN($B836)</f>
        <v>0</v>
      </c>
      <c r="T836" s="1">
        <f>MIN($C836)</f>
        <v>0</v>
      </c>
      <c r="U836" s="1">
        <f>MIN($D836)</f>
        <v>0</v>
      </c>
      <c r="V836" s="1">
        <f>MIN($E836)</f>
        <v>0</v>
      </c>
      <c r="W836" s="1">
        <f>MIN($F836)</f>
        <v>0</v>
      </c>
      <c r="X836" s="1">
        <f>MIN($G836)</f>
        <v>0</v>
      </c>
      <c r="Y836" s="1">
        <f>MIN($H836)</f>
        <v>0</v>
      </c>
      <c r="Z836" s="1">
        <f>MIN($I836)</f>
        <v>0</v>
      </c>
      <c r="AA836" s="1">
        <f>MIN($J836)</f>
        <v>0</v>
      </c>
      <c r="AB836" s="1">
        <f>MIN($K836)</f>
        <v>0</v>
      </c>
      <c r="AC836" s="1">
        <f>MIN($M836)</f>
        <v>0</v>
      </c>
      <c r="AD836" s="1">
        <f>MIN($N836)</f>
        <v>0</v>
      </c>
      <c r="AE836" s="1">
        <f>MIN($P836)</f>
        <v>0</v>
      </c>
      <c r="AF836" s="1">
        <f>MIN($Q836)</f>
        <v>0</v>
      </c>
      <c r="AG836" s="1">
        <f>MIN($R836)</f>
        <v>0</v>
      </c>
      <c r="AH836" s="1">
        <f>MEDIAN($B836)</f>
        <v>0</v>
      </c>
      <c r="AI836" s="1">
        <f>MEDIAN($C836)</f>
        <v>0</v>
      </c>
      <c r="AJ836" s="1">
        <f>MEDIAN($D836)</f>
        <v>0</v>
      </c>
      <c r="AK836" s="1">
        <f>MEDIAN($E836)</f>
        <v>0</v>
      </c>
      <c r="AL836" s="1">
        <f>MEDIAN($F836)</f>
        <v>0</v>
      </c>
      <c r="AM836" s="1">
        <f>MEDIAN($G836)</f>
        <v>0</v>
      </c>
      <c r="AN836" s="1">
        <f>MEDIAN($H836)</f>
        <v>0</v>
      </c>
      <c r="AO836" s="1">
        <f>MEDIAN($I836)</f>
        <v>0</v>
      </c>
      <c r="AP836" s="1">
        <f>MEDIAN($J836)</f>
        <v>0</v>
      </c>
      <c r="AQ836" s="1">
        <f>MEDIAN($K836)</f>
        <v>0</v>
      </c>
      <c r="AR836" s="1">
        <f>MEDIAN($M836)</f>
        <v>0</v>
      </c>
      <c r="AS836" s="1">
        <f>MEDIAN($N836)</f>
        <v>0</v>
      </c>
      <c r="AT836" s="1">
        <f>MEDIAN($P836)</f>
        <v>0</v>
      </c>
      <c r="AU836" s="1">
        <f>MEDIAN($Q836)</f>
        <v>0</v>
      </c>
      <c r="AV836" s="1">
        <f>MEDIAN($R836)</f>
        <v>0</v>
      </c>
      <c r="AW836" s="1">
        <f>MAX($B836)</f>
        <v>0</v>
      </c>
      <c r="AX836" s="1">
        <f>MAX($C836)</f>
        <v>0</v>
      </c>
      <c r="AY836" s="1">
        <f>MAX($D836)</f>
        <v>0</v>
      </c>
      <c r="AZ836" s="1">
        <f>MAX($E836)</f>
        <v>0</v>
      </c>
      <c r="BA836" s="1">
        <f>MAX($F836)</f>
        <v>0</v>
      </c>
      <c r="BB836" s="1">
        <f>MAX($G836)</f>
        <v>0</v>
      </c>
      <c r="BC836" s="1">
        <f>MAX($H836)</f>
        <v>0</v>
      </c>
      <c r="BD836" s="1">
        <f>MAX($I836)</f>
        <v>0</v>
      </c>
      <c r="BE836" s="1">
        <f>MAX($J836)</f>
        <v>0</v>
      </c>
      <c r="BF836" s="1">
        <f>MAX($K836)</f>
        <v>0</v>
      </c>
      <c r="BG836" s="1">
        <f>MAX($M836)</f>
        <v>0</v>
      </c>
      <c r="BH836" s="1">
        <f>MAX($N836)</f>
        <v>0</v>
      </c>
      <c r="BI836" s="1">
        <f>MAX($P836)</f>
        <v>0</v>
      </c>
      <c r="BJ836" s="1">
        <f>MAX($Q836)</f>
        <v>0</v>
      </c>
      <c r="BK836" s="1">
        <f>MAX($R836)</f>
        <v>0</v>
      </c>
    </row>
    <row r="837" spans="1:63">
      <c r="A837" s="1" t="s">
        <v>351</v>
      </c>
      <c r="B837" s="1">
        <v>0</v>
      </c>
      <c r="C837" s="1">
        <v>0</v>
      </c>
      <c r="D837" s="1">
        <v>0</v>
      </c>
      <c r="E837" s="1">
        <v>0</v>
      </c>
      <c r="F837" s="1">
        <v>0</v>
      </c>
      <c r="G837" s="1">
        <v>0</v>
      </c>
      <c r="H837" s="1">
        <v>0</v>
      </c>
      <c r="I837" s="1">
        <v>0.021</v>
      </c>
      <c r="J837" s="1">
        <v>3000</v>
      </c>
      <c r="K837" s="1">
        <v>0</v>
      </c>
      <c r="L837" s="1" t="s">
        <v>503</v>
      </c>
      <c r="M837" s="1">
        <v>0</v>
      </c>
      <c r="N837" s="1">
        <v>0</v>
      </c>
      <c r="O837" s="1" t="s">
        <v>507</v>
      </c>
      <c r="P837" s="1">
        <v>1500</v>
      </c>
      <c r="Q837" s="1">
        <v>1</v>
      </c>
      <c r="R837" s="1">
        <v>0</v>
      </c>
      <c r="S837" s="1">
        <f>MIN($B837)</f>
        <v>0</v>
      </c>
      <c r="T837" s="1">
        <f>MIN($C837)</f>
        <v>0</v>
      </c>
      <c r="U837" s="1">
        <f>MIN($D837)</f>
        <v>0</v>
      </c>
      <c r="V837" s="1">
        <f>MIN($E837)</f>
        <v>0</v>
      </c>
      <c r="W837" s="1">
        <f>MIN($F837)</f>
        <v>0</v>
      </c>
      <c r="X837" s="1">
        <f>MIN($G837)</f>
        <v>0</v>
      </c>
      <c r="Y837" s="1">
        <f>MIN($H837)</f>
        <v>0</v>
      </c>
      <c r="Z837" s="1">
        <f>MIN($I837)</f>
        <v>0</v>
      </c>
      <c r="AA837" s="1">
        <f>MIN($J837)</f>
        <v>0</v>
      </c>
      <c r="AB837" s="1">
        <f>MIN($K837)</f>
        <v>0</v>
      </c>
      <c r="AC837" s="1">
        <f>MIN($M837)</f>
        <v>0</v>
      </c>
      <c r="AD837" s="1">
        <f>MIN($N837)</f>
        <v>0</v>
      </c>
      <c r="AE837" s="1">
        <f>MIN($P837)</f>
        <v>0</v>
      </c>
      <c r="AF837" s="1">
        <f>MIN($Q837)</f>
        <v>0</v>
      </c>
      <c r="AG837" s="1">
        <f>MIN($R837)</f>
        <v>0</v>
      </c>
      <c r="AH837" s="1">
        <f>MEDIAN($B837)</f>
        <v>0</v>
      </c>
      <c r="AI837" s="1">
        <f>MEDIAN($C837)</f>
        <v>0</v>
      </c>
      <c r="AJ837" s="1">
        <f>MEDIAN($D837)</f>
        <v>0</v>
      </c>
      <c r="AK837" s="1">
        <f>MEDIAN($E837)</f>
        <v>0</v>
      </c>
      <c r="AL837" s="1">
        <f>MEDIAN($F837)</f>
        <v>0</v>
      </c>
      <c r="AM837" s="1">
        <f>MEDIAN($G837)</f>
        <v>0</v>
      </c>
      <c r="AN837" s="1">
        <f>MEDIAN($H837)</f>
        <v>0</v>
      </c>
      <c r="AO837" s="1">
        <f>MEDIAN($I837)</f>
        <v>0</v>
      </c>
      <c r="AP837" s="1">
        <f>MEDIAN($J837)</f>
        <v>0</v>
      </c>
      <c r="AQ837" s="1">
        <f>MEDIAN($K837)</f>
        <v>0</v>
      </c>
      <c r="AR837" s="1">
        <f>MEDIAN($M837)</f>
        <v>0</v>
      </c>
      <c r="AS837" s="1">
        <f>MEDIAN($N837)</f>
        <v>0</v>
      </c>
      <c r="AT837" s="1">
        <f>MEDIAN($P837)</f>
        <v>0</v>
      </c>
      <c r="AU837" s="1">
        <f>MEDIAN($Q837)</f>
        <v>0</v>
      </c>
      <c r="AV837" s="1">
        <f>MEDIAN($R837)</f>
        <v>0</v>
      </c>
      <c r="AW837" s="1">
        <f>MAX($B837)</f>
        <v>0</v>
      </c>
      <c r="AX837" s="1">
        <f>MAX($C837)</f>
        <v>0</v>
      </c>
      <c r="AY837" s="1">
        <f>MAX($D837)</f>
        <v>0</v>
      </c>
      <c r="AZ837" s="1">
        <f>MAX($E837)</f>
        <v>0</v>
      </c>
      <c r="BA837" s="1">
        <f>MAX($F837)</f>
        <v>0</v>
      </c>
      <c r="BB837" s="1">
        <f>MAX($G837)</f>
        <v>0</v>
      </c>
      <c r="BC837" s="1">
        <f>MAX($H837)</f>
        <v>0</v>
      </c>
      <c r="BD837" s="1">
        <f>MAX($I837)</f>
        <v>0</v>
      </c>
      <c r="BE837" s="1">
        <f>MAX($J837)</f>
        <v>0</v>
      </c>
      <c r="BF837" s="1">
        <f>MAX($K837)</f>
        <v>0</v>
      </c>
      <c r="BG837" s="1">
        <f>MAX($M837)</f>
        <v>0</v>
      </c>
      <c r="BH837" s="1">
        <f>MAX($N837)</f>
        <v>0</v>
      </c>
      <c r="BI837" s="1">
        <f>MAX($P837)</f>
        <v>0</v>
      </c>
      <c r="BJ837" s="1">
        <f>MAX($Q837)</f>
        <v>0</v>
      </c>
      <c r="BK837" s="1">
        <f>MAX($R837)</f>
        <v>0</v>
      </c>
    </row>
    <row r="838" spans="1:63">
      <c r="A838" s="1" t="s">
        <v>352</v>
      </c>
      <c r="B838" s="1">
        <v>0</v>
      </c>
      <c r="C838" s="1">
        <v>0</v>
      </c>
      <c r="D838" s="1">
        <v>0</v>
      </c>
      <c r="E838" s="1">
        <v>0</v>
      </c>
      <c r="F838" s="1">
        <v>0</v>
      </c>
      <c r="G838" s="1">
        <v>0</v>
      </c>
      <c r="H838" s="1">
        <v>0</v>
      </c>
      <c r="I838" s="1">
        <v>0.02</v>
      </c>
      <c r="J838" s="1">
        <v>3000</v>
      </c>
      <c r="K838" s="1">
        <v>0</v>
      </c>
      <c r="L838" s="1" t="s">
        <v>503</v>
      </c>
      <c r="M838" s="1">
        <v>0</v>
      </c>
      <c r="N838" s="1">
        <v>0</v>
      </c>
      <c r="O838" s="1" t="s">
        <v>507</v>
      </c>
      <c r="P838" s="1">
        <v>1500</v>
      </c>
      <c r="Q838" s="1">
        <v>1</v>
      </c>
      <c r="R838" s="1">
        <v>0</v>
      </c>
      <c r="S838" s="1">
        <f>MIN($B838)</f>
        <v>0</v>
      </c>
      <c r="T838" s="1">
        <f>MIN($C838)</f>
        <v>0</v>
      </c>
      <c r="U838" s="1">
        <f>MIN($D838)</f>
        <v>0</v>
      </c>
      <c r="V838" s="1">
        <f>MIN($E838)</f>
        <v>0</v>
      </c>
      <c r="W838" s="1">
        <f>MIN($F838)</f>
        <v>0</v>
      </c>
      <c r="X838" s="1">
        <f>MIN($G838)</f>
        <v>0</v>
      </c>
      <c r="Y838" s="1">
        <f>MIN($H838)</f>
        <v>0</v>
      </c>
      <c r="Z838" s="1">
        <f>MIN($I838)</f>
        <v>0</v>
      </c>
      <c r="AA838" s="1">
        <f>MIN($J838)</f>
        <v>0</v>
      </c>
      <c r="AB838" s="1">
        <f>MIN($K838)</f>
        <v>0</v>
      </c>
      <c r="AC838" s="1">
        <f>MIN($M838)</f>
        <v>0</v>
      </c>
      <c r="AD838" s="1">
        <f>MIN($N838)</f>
        <v>0</v>
      </c>
      <c r="AE838" s="1">
        <f>MIN($P838)</f>
        <v>0</v>
      </c>
      <c r="AF838" s="1">
        <f>MIN($Q838)</f>
        <v>0</v>
      </c>
      <c r="AG838" s="1">
        <f>MIN($R838)</f>
        <v>0</v>
      </c>
      <c r="AH838" s="1">
        <f>MEDIAN($B838)</f>
        <v>0</v>
      </c>
      <c r="AI838" s="1">
        <f>MEDIAN($C838)</f>
        <v>0</v>
      </c>
      <c r="AJ838" s="1">
        <f>MEDIAN($D838)</f>
        <v>0</v>
      </c>
      <c r="AK838" s="1">
        <f>MEDIAN($E838)</f>
        <v>0</v>
      </c>
      <c r="AL838" s="1">
        <f>MEDIAN($F838)</f>
        <v>0</v>
      </c>
      <c r="AM838" s="1">
        <f>MEDIAN($G838)</f>
        <v>0</v>
      </c>
      <c r="AN838" s="1">
        <f>MEDIAN($H838)</f>
        <v>0</v>
      </c>
      <c r="AO838" s="1">
        <f>MEDIAN($I838)</f>
        <v>0</v>
      </c>
      <c r="AP838" s="1">
        <f>MEDIAN($J838)</f>
        <v>0</v>
      </c>
      <c r="AQ838" s="1">
        <f>MEDIAN($K838)</f>
        <v>0</v>
      </c>
      <c r="AR838" s="1">
        <f>MEDIAN($M838)</f>
        <v>0</v>
      </c>
      <c r="AS838" s="1">
        <f>MEDIAN($N838)</f>
        <v>0</v>
      </c>
      <c r="AT838" s="1">
        <f>MEDIAN($P838)</f>
        <v>0</v>
      </c>
      <c r="AU838" s="1">
        <f>MEDIAN($Q838)</f>
        <v>0</v>
      </c>
      <c r="AV838" s="1">
        <f>MEDIAN($R838)</f>
        <v>0</v>
      </c>
      <c r="AW838" s="1">
        <f>MAX($B838)</f>
        <v>0</v>
      </c>
      <c r="AX838" s="1">
        <f>MAX($C838)</f>
        <v>0</v>
      </c>
      <c r="AY838" s="1">
        <f>MAX($D838)</f>
        <v>0</v>
      </c>
      <c r="AZ838" s="1">
        <f>MAX($E838)</f>
        <v>0</v>
      </c>
      <c r="BA838" s="1">
        <f>MAX($F838)</f>
        <v>0</v>
      </c>
      <c r="BB838" s="1">
        <f>MAX($G838)</f>
        <v>0</v>
      </c>
      <c r="BC838" s="1">
        <f>MAX($H838)</f>
        <v>0</v>
      </c>
      <c r="BD838" s="1">
        <f>MAX($I838)</f>
        <v>0</v>
      </c>
      <c r="BE838" s="1">
        <f>MAX($J838)</f>
        <v>0</v>
      </c>
      <c r="BF838" s="1">
        <f>MAX($K838)</f>
        <v>0</v>
      </c>
      <c r="BG838" s="1">
        <f>MAX($M838)</f>
        <v>0</v>
      </c>
      <c r="BH838" s="1">
        <f>MAX($N838)</f>
        <v>0</v>
      </c>
      <c r="BI838" s="1">
        <f>MAX($P838)</f>
        <v>0</v>
      </c>
      <c r="BJ838" s="1">
        <f>MAX($Q838)</f>
        <v>0</v>
      </c>
      <c r="BK838" s="1">
        <f>MAX($R838)</f>
        <v>0</v>
      </c>
    </row>
    <row r="839" spans="1:63">
      <c r="A839" s="1" t="s">
        <v>353</v>
      </c>
      <c r="B839" s="1">
        <v>0</v>
      </c>
      <c r="C839" s="1">
        <v>0</v>
      </c>
      <c r="D839" s="1">
        <v>0</v>
      </c>
      <c r="E839" s="1">
        <v>0</v>
      </c>
      <c r="F839" s="1">
        <v>0</v>
      </c>
      <c r="G839" s="1">
        <v>0</v>
      </c>
      <c r="H839" s="1">
        <v>0</v>
      </c>
      <c r="I839" s="1">
        <v>0.02</v>
      </c>
      <c r="J839" s="1">
        <v>3000</v>
      </c>
      <c r="K839" s="1">
        <v>0</v>
      </c>
      <c r="L839" s="1" t="s">
        <v>503</v>
      </c>
      <c r="M839" s="1">
        <v>0</v>
      </c>
      <c r="N839" s="1">
        <v>0</v>
      </c>
      <c r="O839" s="1" t="s">
        <v>507</v>
      </c>
      <c r="P839" s="1">
        <v>1500</v>
      </c>
      <c r="Q839" s="1">
        <v>1</v>
      </c>
      <c r="R839" s="1">
        <v>0</v>
      </c>
      <c r="S839" s="1">
        <f>MIN($B839)</f>
        <v>0</v>
      </c>
      <c r="T839" s="1">
        <f>MIN($C839)</f>
        <v>0</v>
      </c>
      <c r="U839" s="1">
        <f>MIN($D839)</f>
        <v>0</v>
      </c>
      <c r="V839" s="1">
        <f>MIN($E839)</f>
        <v>0</v>
      </c>
      <c r="W839" s="1">
        <f>MIN($F839)</f>
        <v>0</v>
      </c>
      <c r="X839" s="1">
        <f>MIN($G839)</f>
        <v>0</v>
      </c>
      <c r="Y839" s="1">
        <f>MIN($H839)</f>
        <v>0</v>
      </c>
      <c r="Z839" s="1">
        <f>MIN($I839)</f>
        <v>0</v>
      </c>
      <c r="AA839" s="1">
        <f>MIN($J839)</f>
        <v>0</v>
      </c>
      <c r="AB839" s="1">
        <f>MIN($K839)</f>
        <v>0</v>
      </c>
      <c r="AC839" s="1">
        <f>MIN($M839)</f>
        <v>0</v>
      </c>
      <c r="AD839" s="1">
        <f>MIN($N839)</f>
        <v>0</v>
      </c>
      <c r="AE839" s="1">
        <f>MIN($P839)</f>
        <v>0</v>
      </c>
      <c r="AF839" s="1">
        <f>MIN($Q839)</f>
        <v>0</v>
      </c>
      <c r="AG839" s="1">
        <f>MIN($R839)</f>
        <v>0</v>
      </c>
      <c r="AH839" s="1">
        <f>MEDIAN($B839)</f>
        <v>0</v>
      </c>
      <c r="AI839" s="1">
        <f>MEDIAN($C839)</f>
        <v>0</v>
      </c>
      <c r="AJ839" s="1">
        <f>MEDIAN($D839)</f>
        <v>0</v>
      </c>
      <c r="AK839" s="1">
        <f>MEDIAN($E839)</f>
        <v>0</v>
      </c>
      <c r="AL839" s="1">
        <f>MEDIAN($F839)</f>
        <v>0</v>
      </c>
      <c r="AM839" s="1">
        <f>MEDIAN($G839)</f>
        <v>0</v>
      </c>
      <c r="AN839" s="1">
        <f>MEDIAN($H839)</f>
        <v>0</v>
      </c>
      <c r="AO839" s="1">
        <f>MEDIAN($I839)</f>
        <v>0</v>
      </c>
      <c r="AP839" s="1">
        <f>MEDIAN($J839)</f>
        <v>0</v>
      </c>
      <c r="AQ839" s="1">
        <f>MEDIAN($K839)</f>
        <v>0</v>
      </c>
      <c r="AR839" s="1">
        <f>MEDIAN($M839)</f>
        <v>0</v>
      </c>
      <c r="AS839" s="1">
        <f>MEDIAN($N839)</f>
        <v>0</v>
      </c>
      <c r="AT839" s="1">
        <f>MEDIAN($P839)</f>
        <v>0</v>
      </c>
      <c r="AU839" s="1">
        <f>MEDIAN($Q839)</f>
        <v>0</v>
      </c>
      <c r="AV839" s="1">
        <f>MEDIAN($R839)</f>
        <v>0</v>
      </c>
      <c r="AW839" s="1">
        <f>MAX($B839)</f>
        <v>0</v>
      </c>
      <c r="AX839" s="1">
        <f>MAX($C839)</f>
        <v>0</v>
      </c>
      <c r="AY839" s="1">
        <f>MAX($D839)</f>
        <v>0</v>
      </c>
      <c r="AZ839" s="1">
        <f>MAX($E839)</f>
        <v>0</v>
      </c>
      <c r="BA839" s="1">
        <f>MAX($F839)</f>
        <v>0</v>
      </c>
      <c r="BB839" s="1">
        <f>MAX($G839)</f>
        <v>0</v>
      </c>
      <c r="BC839" s="1">
        <f>MAX($H839)</f>
        <v>0</v>
      </c>
      <c r="BD839" s="1">
        <f>MAX($I839)</f>
        <v>0</v>
      </c>
      <c r="BE839" s="1">
        <f>MAX($J839)</f>
        <v>0</v>
      </c>
      <c r="BF839" s="1">
        <f>MAX($K839)</f>
        <v>0</v>
      </c>
      <c r="BG839" s="1">
        <f>MAX($M839)</f>
        <v>0</v>
      </c>
      <c r="BH839" s="1">
        <f>MAX($N839)</f>
        <v>0</v>
      </c>
      <c r="BI839" s="1">
        <f>MAX($P839)</f>
        <v>0</v>
      </c>
      <c r="BJ839" s="1">
        <f>MAX($Q839)</f>
        <v>0</v>
      </c>
      <c r="BK839" s="1">
        <f>MAX($R839)</f>
        <v>0</v>
      </c>
    </row>
    <row r="840" spans="1:63">
      <c r="A840" s="1" t="s">
        <v>354</v>
      </c>
      <c r="B840" s="1">
        <v>0</v>
      </c>
      <c r="C840" s="1">
        <v>0</v>
      </c>
      <c r="D840" s="1">
        <v>0</v>
      </c>
      <c r="E840" s="1">
        <v>0</v>
      </c>
      <c r="F840" s="1">
        <v>0</v>
      </c>
      <c r="G840" s="1">
        <v>0</v>
      </c>
      <c r="H840" s="1">
        <v>0</v>
      </c>
      <c r="I840" s="1">
        <v>0.02</v>
      </c>
      <c r="J840" s="1">
        <v>3000</v>
      </c>
      <c r="K840" s="1">
        <v>0</v>
      </c>
      <c r="L840" s="1" t="s">
        <v>503</v>
      </c>
      <c r="M840" s="1">
        <v>0</v>
      </c>
      <c r="N840" s="1">
        <v>0</v>
      </c>
      <c r="O840" s="1" t="s">
        <v>507</v>
      </c>
      <c r="P840" s="1">
        <v>1500</v>
      </c>
      <c r="Q840" s="1">
        <v>1</v>
      </c>
      <c r="R840" s="1">
        <v>0</v>
      </c>
      <c r="S840" s="1">
        <f>MIN($B840)</f>
        <v>0</v>
      </c>
      <c r="T840" s="1">
        <f>MIN($C840)</f>
        <v>0</v>
      </c>
      <c r="U840" s="1">
        <f>MIN($D840)</f>
        <v>0</v>
      </c>
      <c r="V840" s="1">
        <f>MIN($E840)</f>
        <v>0</v>
      </c>
      <c r="W840" s="1">
        <f>MIN($F840)</f>
        <v>0</v>
      </c>
      <c r="X840" s="1">
        <f>MIN($G840)</f>
        <v>0</v>
      </c>
      <c r="Y840" s="1">
        <f>MIN($H840)</f>
        <v>0</v>
      </c>
      <c r="Z840" s="1">
        <f>MIN($I840)</f>
        <v>0</v>
      </c>
      <c r="AA840" s="1">
        <f>MIN($J840)</f>
        <v>0</v>
      </c>
      <c r="AB840" s="1">
        <f>MIN($K840)</f>
        <v>0</v>
      </c>
      <c r="AC840" s="1">
        <f>MIN($M840)</f>
        <v>0</v>
      </c>
      <c r="AD840" s="1">
        <f>MIN($N840)</f>
        <v>0</v>
      </c>
      <c r="AE840" s="1">
        <f>MIN($P840)</f>
        <v>0</v>
      </c>
      <c r="AF840" s="1">
        <f>MIN($Q840)</f>
        <v>0</v>
      </c>
      <c r="AG840" s="1">
        <f>MIN($R840)</f>
        <v>0</v>
      </c>
      <c r="AH840" s="1">
        <f>MEDIAN($B840)</f>
        <v>0</v>
      </c>
      <c r="AI840" s="1">
        <f>MEDIAN($C840)</f>
        <v>0</v>
      </c>
      <c r="AJ840" s="1">
        <f>MEDIAN($D840)</f>
        <v>0</v>
      </c>
      <c r="AK840" s="1">
        <f>MEDIAN($E840)</f>
        <v>0</v>
      </c>
      <c r="AL840" s="1">
        <f>MEDIAN($F840)</f>
        <v>0</v>
      </c>
      <c r="AM840" s="1">
        <f>MEDIAN($G840)</f>
        <v>0</v>
      </c>
      <c r="AN840" s="1">
        <f>MEDIAN($H840)</f>
        <v>0</v>
      </c>
      <c r="AO840" s="1">
        <f>MEDIAN($I840)</f>
        <v>0</v>
      </c>
      <c r="AP840" s="1">
        <f>MEDIAN($J840)</f>
        <v>0</v>
      </c>
      <c r="AQ840" s="1">
        <f>MEDIAN($K840)</f>
        <v>0</v>
      </c>
      <c r="AR840" s="1">
        <f>MEDIAN($M840)</f>
        <v>0</v>
      </c>
      <c r="AS840" s="1">
        <f>MEDIAN($N840)</f>
        <v>0</v>
      </c>
      <c r="AT840" s="1">
        <f>MEDIAN($P840)</f>
        <v>0</v>
      </c>
      <c r="AU840" s="1">
        <f>MEDIAN($Q840)</f>
        <v>0</v>
      </c>
      <c r="AV840" s="1">
        <f>MEDIAN($R840)</f>
        <v>0</v>
      </c>
      <c r="AW840" s="1">
        <f>MAX($B840)</f>
        <v>0</v>
      </c>
      <c r="AX840" s="1">
        <f>MAX($C840)</f>
        <v>0</v>
      </c>
      <c r="AY840" s="1">
        <f>MAX($D840)</f>
        <v>0</v>
      </c>
      <c r="AZ840" s="1">
        <f>MAX($E840)</f>
        <v>0</v>
      </c>
      <c r="BA840" s="1">
        <f>MAX($F840)</f>
        <v>0</v>
      </c>
      <c r="BB840" s="1">
        <f>MAX($G840)</f>
        <v>0</v>
      </c>
      <c r="BC840" s="1">
        <f>MAX($H840)</f>
        <v>0</v>
      </c>
      <c r="BD840" s="1">
        <f>MAX($I840)</f>
        <v>0</v>
      </c>
      <c r="BE840" s="1">
        <f>MAX($J840)</f>
        <v>0</v>
      </c>
      <c r="BF840" s="1">
        <f>MAX($K840)</f>
        <v>0</v>
      </c>
      <c r="BG840" s="1">
        <f>MAX($M840)</f>
        <v>0</v>
      </c>
      <c r="BH840" s="1">
        <f>MAX($N840)</f>
        <v>0</v>
      </c>
      <c r="BI840" s="1">
        <f>MAX($P840)</f>
        <v>0</v>
      </c>
      <c r="BJ840" s="1">
        <f>MAX($Q840)</f>
        <v>0</v>
      </c>
      <c r="BK840" s="1">
        <f>MAX($R840)</f>
        <v>0</v>
      </c>
    </row>
    <row r="841" spans="1:63">
      <c r="A841" s="1" t="s">
        <v>355</v>
      </c>
      <c r="B841" s="1">
        <v>0</v>
      </c>
      <c r="C841" s="1">
        <v>0</v>
      </c>
      <c r="D841" s="1">
        <v>0</v>
      </c>
      <c r="E841" s="1">
        <v>0</v>
      </c>
      <c r="F841" s="1">
        <v>0</v>
      </c>
      <c r="G841" s="1">
        <v>0</v>
      </c>
      <c r="H841" s="1">
        <v>0</v>
      </c>
      <c r="I841" s="1">
        <v>0.02</v>
      </c>
      <c r="J841" s="1">
        <v>3000</v>
      </c>
      <c r="K841" s="1">
        <v>0</v>
      </c>
      <c r="L841" s="1" t="s">
        <v>503</v>
      </c>
      <c r="M841" s="1">
        <v>0</v>
      </c>
      <c r="N841" s="1">
        <v>0</v>
      </c>
      <c r="O841" s="1" t="s">
        <v>507</v>
      </c>
      <c r="P841" s="1">
        <v>1500</v>
      </c>
      <c r="Q841" s="1">
        <v>1</v>
      </c>
      <c r="R841" s="1">
        <v>0</v>
      </c>
      <c r="S841" s="1">
        <f>MIN($B841)</f>
        <v>0</v>
      </c>
      <c r="T841" s="1">
        <f>MIN($C841)</f>
        <v>0</v>
      </c>
      <c r="U841" s="1">
        <f>MIN($D841)</f>
        <v>0</v>
      </c>
      <c r="V841" s="1">
        <f>MIN($E841)</f>
        <v>0</v>
      </c>
      <c r="W841" s="1">
        <f>MIN($F841)</f>
        <v>0</v>
      </c>
      <c r="X841" s="1">
        <f>MIN($G841)</f>
        <v>0</v>
      </c>
      <c r="Y841" s="1">
        <f>MIN($H841)</f>
        <v>0</v>
      </c>
      <c r="Z841" s="1">
        <f>MIN($I841)</f>
        <v>0</v>
      </c>
      <c r="AA841" s="1">
        <f>MIN($J841)</f>
        <v>0</v>
      </c>
      <c r="AB841" s="1">
        <f>MIN($K841)</f>
        <v>0</v>
      </c>
      <c r="AC841" s="1">
        <f>MIN($M841)</f>
        <v>0</v>
      </c>
      <c r="AD841" s="1">
        <f>MIN($N841)</f>
        <v>0</v>
      </c>
      <c r="AE841" s="1">
        <f>MIN($P841)</f>
        <v>0</v>
      </c>
      <c r="AF841" s="1">
        <f>MIN($Q841)</f>
        <v>0</v>
      </c>
      <c r="AG841" s="1">
        <f>MIN($R841)</f>
        <v>0</v>
      </c>
      <c r="AH841" s="1">
        <f>MEDIAN($B841)</f>
        <v>0</v>
      </c>
      <c r="AI841" s="1">
        <f>MEDIAN($C841)</f>
        <v>0</v>
      </c>
      <c r="AJ841" s="1">
        <f>MEDIAN($D841)</f>
        <v>0</v>
      </c>
      <c r="AK841" s="1">
        <f>MEDIAN($E841)</f>
        <v>0</v>
      </c>
      <c r="AL841" s="1">
        <f>MEDIAN($F841)</f>
        <v>0</v>
      </c>
      <c r="AM841" s="1">
        <f>MEDIAN($G841)</f>
        <v>0</v>
      </c>
      <c r="AN841" s="1">
        <f>MEDIAN($H841)</f>
        <v>0</v>
      </c>
      <c r="AO841" s="1">
        <f>MEDIAN($I841)</f>
        <v>0</v>
      </c>
      <c r="AP841" s="1">
        <f>MEDIAN($J841)</f>
        <v>0</v>
      </c>
      <c r="AQ841" s="1">
        <f>MEDIAN($K841)</f>
        <v>0</v>
      </c>
      <c r="AR841" s="1">
        <f>MEDIAN($M841)</f>
        <v>0</v>
      </c>
      <c r="AS841" s="1">
        <f>MEDIAN($N841)</f>
        <v>0</v>
      </c>
      <c r="AT841" s="1">
        <f>MEDIAN($P841)</f>
        <v>0</v>
      </c>
      <c r="AU841" s="1">
        <f>MEDIAN($Q841)</f>
        <v>0</v>
      </c>
      <c r="AV841" s="1">
        <f>MEDIAN($R841)</f>
        <v>0</v>
      </c>
      <c r="AW841" s="1">
        <f>MAX($B841)</f>
        <v>0</v>
      </c>
      <c r="AX841" s="1">
        <f>MAX($C841)</f>
        <v>0</v>
      </c>
      <c r="AY841" s="1">
        <f>MAX($D841)</f>
        <v>0</v>
      </c>
      <c r="AZ841" s="1">
        <f>MAX($E841)</f>
        <v>0</v>
      </c>
      <c r="BA841" s="1">
        <f>MAX($F841)</f>
        <v>0</v>
      </c>
      <c r="BB841" s="1">
        <f>MAX($G841)</f>
        <v>0</v>
      </c>
      <c r="BC841" s="1">
        <f>MAX($H841)</f>
        <v>0</v>
      </c>
      <c r="BD841" s="1">
        <f>MAX($I841)</f>
        <v>0</v>
      </c>
      <c r="BE841" s="1">
        <f>MAX($J841)</f>
        <v>0</v>
      </c>
      <c r="BF841" s="1">
        <f>MAX($K841)</f>
        <v>0</v>
      </c>
      <c r="BG841" s="1">
        <f>MAX($M841)</f>
        <v>0</v>
      </c>
      <c r="BH841" s="1">
        <f>MAX($N841)</f>
        <v>0</v>
      </c>
      <c r="BI841" s="1">
        <f>MAX($P841)</f>
        <v>0</v>
      </c>
      <c r="BJ841" s="1">
        <f>MAX($Q841)</f>
        <v>0</v>
      </c>
      <c r="BK841" s="1">
        <f>MAX($R841)</f>
        <v>0</v>
      </c>
    </row>
    <row r="842" spans="1:63">
      <c r="A842" s="1" t="s">
        <v>356</v>
      </c>
      <c r="B842" s="1">
        <v>0</v>
      </c>
      <c r="C842" s="1">
        <v>0</v>
      </c>
      <c r="D842" s="1">
        <v>0</v>
      </c>
      <c r="E842" s="1">
        <v>0</v>
      </c>
      <c r="F842" s="1">
        <v>0</v>
      </c>
      <c r="G842" s="1">
        <v>0</v>
      </c>
      <c r="H842" s="1">
        <v>0</v>
      </c>
      <c r="I842" s="1">
        <v>0.02</v>
      </c>
      <c r="J842" s="1">
        <v>3000</v>
      </c>
      <c r="K842" s="1">
        <v>0</v>
      </c>
      <c r="L842" s="1" t="s">
        <v>503</v>
      </c>
      <c r="M842" s="1">
        <v>0</v>
      </c>
      <c r="N842" s="1">
        <v>0</v>
      </c>
      <c r="O842" s="1" t="s">
        <v>507</v>
      </c>
      <c r="P842" s="1">
        <v>1500</v>
      </c>
      <c r="Q842" s="1">
        <v>1</v>
      </c>
      <c r="R842" s="1">
        <v>0</v>
      </c>
      <c r="S842" s="1">
        <f>MIN($B842)</f>
        <v>0</v>
      </c>
      <c r="T842" s="1">
        <f>MIN($C842)</f>
        <v>0</v>
      </c>
      <c r="U842" s="1">
        <f>MIN($D842)</f>
        <v>0</v>
      </c>
      <c r="V842" s="1">
        <f>MIN($E842)</f>
        <v>0</v>
      </c>
      <c r="W842" s="1">
        <f>MIN($F842)</f>
        <v>0</v>
      </c>
      <c r="X842" s="1">
        <f>MIN($G842)</f>
        <v>0</v>
      </c>
      <c r="Y842" s="1">
        <f>MIN($H842)</f>
        <v>0</v>
      </c>
      <c r="Z842" s="1">
        <f>MIN($I842)</f>
        <v>0</v>
      </c>
      <c r="AA842" s="1">
        <f>MIN($J842)</f>
        <v>0</v>
      </c>
      <c r="AB842" s="1">
        <f>MIN($K842)</f>
        <v>0</v>
      </c>
      <c r="AC842" s="1">
        <f>MIN($M842)</f>
        <v>0</v>
      </c>
      <c r="AD842" s="1">
        <f>MIN($N842)</f>
        <v>0</v>
      </c>
      <c r="AE842" s="1">
        <f>MIN($P842)</f>
        <v>0</v>
      </c>
      <c r="AF842" s="1">
        <f>MIN($Q842)</f>
        <v>0</v>
      </c>
      <c r="AG842" s="1">
        <f>MIN($R842)</f>
        <v>0</v>
      </c>
      <c r="AH842" s="1">
        <f>MEDIAN($B842)</f>
        <v>0</v>
      </c>
      <c r="AI842" s="1">
        <f>MEDIAN($C842)</f>
        <v>0</v>
      </c>
      <c r="AJ842" s="1">
        <f>MEDIAN($D842)</f>
        <v>0</v>
      </c>
      <c r="AK842" s="1">
        <f>MEDIAN($E842)</f>
        <v>0</v>
      </c>
      <c r="AL842" s="1">
        <f>MEDIAN($F842)</f>
        <v>0</v>
      </c>
      <c r="AM842" s="1">
        <f>MEDIAN($G842)</f>
        <v>0</v>
      </c>
      <c r="AN842" s="1">
        <f>MEDIAN($H842)</f>
        <v>0</v>
      </c>
      <c r="AO842" s="1">
        <f>MEDIAN($I842)</f>
        <v>0</v>
      </c>
      <c r="AP842" s="1">
        <f>MEDIAN($J842)</f>
        <v>0</v>
      </c>
      <c r="AQ842" s="1">
        <f>MEDIAN($K842)</f>
        <v>0</v>
      </c>
      <c r="AR842" s="1">
        <f>MEDIAN($M842)</f>
        <v>0</v>
      </c>
      <c r="AS842" s="1">
        <f>MEDIAN($N842)</f>
        <v>0</v>
      </c>
      <c r="AT842" s="1">
        <f>MEDIAN($P842)</f>
        <v>0</v>
      </c>
      <c r="AU842" s="1">
        <f>MEDIAN($Q842)</f>
        <v>0</v>
      </c>
      <c r="AV842" s="1">
        <f>MEDIAN($R842)</f>
        <v>0</v>
      </c>
      <c r="AW842" s="1">
        <f>MAX($B842)</f>
        <v>0</v>
      </c>
      <c r="AX842" s="1">
        <f>MAX($C842)</f>
        <v>0</v>
      </c>
      <c r="AY842" s="1">
        <f>MAX($D842)</f>
        <v>0</v>
      </c>
      <c r="AZ842" s="1">
        <f>MAX($E842)</f>
        <v>0</v>
      </c>
      <c r="BA842" s="1">
        <f>MAX($F842)</f>
        <v>0</v>
      </c>
      <c r="BB842" s="1">
        <f>MAX($G842)</f>
        <v>0</v>
      </c>
      <c r="BC842" s="1">
        <f>MAX($H842)</f>
        <v>0</v>
      </c>
      <c r="BD842" s="1">
        <f>MAX($I842)</f>
        <v>0</v>
      </c>
      <c r="BE842" s="1">
        <f>MAX($J842)</f>
        <v>0</v>
      </c>
      <c r="BF842" s="1">
        <f>MAX($K842)</f>
        <v>0</v>
      </c>
      <c r="BG842" s="1">
        <f>MAX($M842)</f>
        <v>0</v>
      </c>
      <c r="BH842" s="1">
        <f>MAX($N842)</f>
        <v>0</v>
      </c>
      <c r="BI842" s="1">
        <f>MAX($P842)</f>
        <v>0</v>
      </c>
      <c r="BJ842" s="1">
        <f>MAX($Q842)</f>
        <v>0</v>
      </c>
      <c r="BK842" s="1">
        <f>MAX($R842)</f>
        <v>0</v>
      </c>
    </row>
    <row r="843" spans="1:63">
      <c r="A843" s="1" t="s">
        <v>357</v>
      </c>
      <c r="B843" s="1">
        <v>0</v>
      </c>
      <c r="C843" s="1">
        <v>0</v>
      </c>
      <c r="D843" s="1">
        <v>0</v>
      </c>
      <c r="E843" s="1">
        <v>0</v>
      </c>
      <c r="F843" s="1">
        <v>0</v>
      </c>
      <c r="G843" s="1">
        <v>0</v>
      </c>
      <c r="H843" s="1">
        <v>0</v>
      </c>
      <c r="I843" s="1">
        <v>0.02</v>
      </c>
      <c r="J843" s="1">
        <v>3000</v>
      </c>
      <c r="K843" s="1">
        <v>0</v>
      </c>
      <c r="L843" s="1" t="s">
        <v>503</v>
      </c>
      <c r="M843" s="1">
        <v>0</v>
      </c>
      <c r="N843" s="1">
        <v>0</v>
      </c>
      <c r="O843" s="1" t="s">
        <v>507</v>
      </c>
      <c r="P843" s="1">
        <v>1500</v>
      </c>
      <c r="Q843" s="1">
        <v>1</v>
      </c>
      <c r="R843" s="1">
        <v>0</v>
      </c>
      <c r="S843" s="1">
        <f>MIN($B843)</f>
        <v>0</v>
      </c>
      <c r="T843" s="1">
        <f>MIN($C843)</f>
        <v>0</v>
      </c>
      <c r="U843" s="1">
        <f>MIN($D843)</f>
        <v>0</v>
      </c>
      <c r="V843" s="1">
        <f>MIN($E843)</f>
        <v>0</v>
      </c>
      <c r="W843" s="1">
        <f>MIN($F843)</f>
        <v>0</v>
      </c>
      <c r="X843" s="1">
        <f>MIN($G843)</f>
        <v>0</v>
      </c>
      <c r="Y843" s="1">
        <f>MIN($H843)</f>
        <v>0</v>
      </c>
      <c r="Z843" s="1">
        <f>MIN($I843)</f>
        <v>0</v>
      </c>
      <c r="AA843" s="1">
        <f>MIN($J843)</f>
        <v>0</v>
      </c>
      <c r="AB843" s="1">
        <f>MIN($K843)</f>
        <v>0</v>
      </c>
      <c r="AC843" s="1">
        <f>MIN($M843)</f>
        <v>0</v>
      </c>
      <c r="AD843" s="1">
        <f>MIN($N843)</f>
        <v>0</v>
      </c>
      <c r="AE843" s="1">
        <f>MIN($P843)</f>
        <v>0</v>
      </c>
      <c r="AF843" s="1">
        <f>MIN($Q843)</f>
        <v>0</v>
      </c>
      <c r="AG843" s="1">
        <f>MIN($R843)</f>
        <v>0</v>
      </c>
      <c r="AH843" s="1">
        <f>MEDIAN($B843)</f>
        <v>0</v>
      </c>
      <c r="AI843" s="1">
        <f>MEDIAN($C843)</f>
        <v>0</v>
      </c>
      <c r="AJ843" s="1">
        <f>MEDIAN($D843)</f>
        <v>0</v>
      </c>
      <c r="AK843" s="1">
        <f>MEDIAN($E843)</f>
        <v>0</v>
      </c>
      <c r="AL843" s="1">
        <f>MEDIAN($F843)</f>
        <v>0</v>
      </c>
      <c r="AM843" s="1">
        <f>MEDIAN($G843)</f>
        <v>0</v>
      </c>
      <c r="AN843" s="1">
        <f>MEDIAN($H843)</f>
        <v>0</v>
      </c>
      <c r="AO843" s="1">
        <f>MEDIAN($I843)</f>
        <v>0</v>
      </c>
      <c r="AP843" s="1">
        <f>MEDIAN($J843)</f>
        <v>0</v>
      </c>
      <c r="AQ843" s="1">
        <f>MEDIAN($K843)</f>
        <v>0</v>
      </c>
      <c r="AR843" s="1">
        <f>MEDIAN($M843)</f>
        <v>0</v>
      </c>
      <c r="AS843" s="1">
        <f>MEDIAN($N843)</f>
        <v>0</v>
      </c>
      <c r="AT843" s="1">
        <f>MEDIAN($P843)</f>
        <v>0</v>
      </c>
      <c r="AU843" s="1">
        <f>MEDIAN($Q843)</f>
        <v>0</v>
      </c>
      <c r="AV843" s="1">
        <f>MEDIAN($R843)</f>
        <v>0</v>
      </c>
      <c r="AW843" s="1">
        <f>MAX($B843)</f>
        <v>0</v>
      </c>
      <c r="AX843" s="1">
        <f>MAX($C843)</f>
        <v>0</v>
      </c>
      <c r="AY843" s="1">
        <f>MAX($D843)</f>
        <v>0</v>
      </c>
      <c r="AZ843" s="1">
        <f>MAX($E843)</f>
        <v>0</v>
      </c>
      <c r="BA843" s="1">
        <f>MAX($F843)</f>
        <v>0</v>
      </c>
      <c r="BB843" s="1">
        <f>MAX($G843)</f>
        <v>0</v>
      </c>
      <c r="BC843" s="1">
        <f>MAX($H843)</f>
        <v>0</v>
      </c>
      <c r="BD843" s="1">
        <f>MAX($I843)</f>
        <v>0</v>
      </c>
      <c r="BE843" s="1">
        <f>MAX($J843)</f>
        <v>0</v>
      </c>
      <c r="BF843" s="1">
        <f>MAX($K843)</f>
        <v>0</v>
      </c>
      <c r="BG843" s="1">
        <f>MAX($M843)</f>
        <v>0</v>
      </c>
      <c r="BH843" s="1">
        <f>MAX($N843)</f>
        <v>0</v>
      </c>
      <c r="BI843" s="1">
        <f>MAX($P843)</f>
        <v>0</v>
      </c>
      <c r="BJ843" s="1">
        <f>MAX($Q843)</f>
        <v>0</v>
      </c>
      <c r="BK843" s="1">
        <f>MAX($R843)</f>
        <v>0</v>
      </c>
    </row>
    <row r="844" spans="1:63">
      <c r="A844" s="1" t="s">
        <v>358</v>
      </c>
      <c r="B844" s="1">
        <v>0</v>
      </c>
      <c r="C844" s="1">
        <v>0</v>
      </c>
      <c r="D844" s="1">
        <v>0</v>
      </c>
      <c r="E844" s="1">
        <v>0</v>
      </c>
      <c r="F844" s="1">
        <v>0</v>
      </c>
      <c r="G844" s="1">
        <v>0</v>
      </c>
      <c r="H844" s="1">
        <v>0</v>
      </c>
      <c r="I844" s="1">
        <v>0.02</v>
      </c>
      <c r="J844" s="1">
        <v>3000</v>
      </c>
      <c r="K844" s="1">
        <v>0</v>
      </c>
      <c r="L844" s="1" t="s">
        <v>503</v>
      </c>
      <c r="M844" s="1">
        <v>0</v>
      </c>
      <c r="N844" s="1">
        <v>0</v>
      </c>
      <c r="O844" s="1" t="s">
        <v>507</v>
      </c>
      <c r="P844" s="1">
        <v>1500</v>
      </c>
      <c r="Q844" s="1">
        <v>1</v>
      </c>
      <c r="R844" s="1">
        <v>0</v>
      </c>
      <c r="S844" s="1">
        <f>MIN($B844)</f>
        <v>0</v>
      </c>
      <c r="T844" s="1">
        <f>MIN($C844)</f>
        <v>0</v>
      </c>
      <c r="U844" s="1">
        <f>MIN($D844)</f>
        <v>0</v>
      </c>
      <c r="V844" s="1">
        <f>MIN($E844)</f>
        <v>0</v>
      </c>
      <c r="W844" s="1">
        <f>MIN($F844)</f>
        <v>0</v>
      </c>
      <c r="X844" s="1">
        <f>MIN($G844)</f>
        <v>0</v>
      </c>
      <c r="Y844" s="1">
        <f>MIN($H844)</f>
        <v>0</v>
      </c>
      <c r="Z844" s="1">
        <f>MIN($I844)</f>
        <v>0</v>
      </c>
      <c r="AA844" s="1">
        <f>MIN($J844)</f>
        <v>0</v>
      </c>
      <c r="AB844" s="1">
        <f>MIN($K844)</f>
        <v>0</v>
      </c>
      <c r="AC844" s="1">
        <f>MIN($M844)</f>
        <v>0</v>
      </c>
      <c r="AD844" s="1">
        <f>MIN($N844)</f>
        <v>0</v>
      </c>
      <c r="AE844" s="1">
        <f>MIN($P844)</f>
        <v>0</v>
      </c>
      <c r="AF844" s="1">
        <f>MIN($Q844)</f>
        <v>0</v>
      </c>
      <c r="AG844" s="1">
        <f>MIN($R844)</f>
        <v>0</v>
      </c>
      <c r="AH844" s="1">
        <f>MEDIAN($B844)</f>
        <v>0</v>
      </c>
      <c r="AI844" s="1">
        <f>MEDIAN($C844)</f>
        <v>0</v>
      </c>
      <c r="AJ844" s="1">
        <f>MEDIAN($D844)</f>
        <v>0</v>
      </c>
      <c r="AK844" s="1">
        <f>MEDIAN($E844)</f>
        <v>0</v>
      </c>
      <c r="AL844" s="1">
        <f>MEDIAN($F844)</f>
        <v>0</v>
      </c>
      <c r="AM844" s="1">
        <f>MEDIAN($G844)</f>
        <v>0</v>
      </c>
      <c r="AN844" s="1">
        <f>MEDIAN($H844)</f>
        <v>0</v>
      </c>
      <c r="AO844" s="1">
        <f>MEDIAN($I844)</f>
        <v>0</v>
      </c>
      <c r="AP844" s="1">
        <f>MEDIAN($J844)</f>
        <v>0</v>
      </c>
      <c r="AQ844" s="1">
        <f>MEDIAN($K844)</f>
        <v>0</v>
      </c>
      <c r="AR844" s="1">
        <f>MEDIAN($M844)</f>
        <v>0</v>
      </c>
      <c r="AS844" s="1">
        <f>MEDIAN($N844)</f>
        <v>0</v>
      </c>
      <c r="AT844" s="1">
        <f>MEDIAN($P844)</f>
        <v>0</v>
      </c>
      <c r="AU844" s="1">
        <f>MEDIAN($Q844)</f>
        <v>0</v>
      </c>
      <c r="AV844" s="1">
        <f>MEDIAN($R844)</f>
        <v>0</v>
      </c>
      <c r="AW844" s="1">
        <f>MAX($B844)</f>
        <v>0</v>
      </c>
      <c r="AX844" s="1">
        <f>MAX($C844)</f>
        <v>0</v>
      </c>
      <c r="AY844" s="1">
        <f>MAX($D844)</f>
        <v>0</v>
      </c>
      <c r="AZ844" s="1">
        <f>MAX($E844)</f>
        <v>0</v>
      </c>
      <c r="BA844" s="1">
        <f>MAX($F844)</f>
        <v>0</v>
      </c>
      <c r="BB844" s="1">
        <f>MAX($G844)</f>
        <v>0</v>
      </c>
      <c r="BC844" s="1">
        <f>MAX($H844)</f>
        <v>0</v>
      </c>
      <c r="BD844" s="1">
        <f>MAX($I844)</f>
        <v>0</v>
      </c>
      <c r="BE844" s="1">
        <f>MAX($J844)</f>
        <v>0</v>
      </c>
      <c r="BF844" s="1">
        <f>MAX($K844)</f>
        <v>0</v>
      </c>
      <c r="BG844" s="1">
        <f>MAX($M844)</f>
        <v>0</v>
      </c>
      <c r="BH844" s="1">
        <f>MAX($N844)</f>
        <v>0</v>
      </c>
      <c r="BI844" s="1">
        <f>MAX($P844)</f>
        <v>0</v>
      </c>
      <c r="BJ844" s="1">
        <f>MAX($Q844)</f>
        <v>0</v>
      </c>
      <c r="BK844" s="1">
        <f>MAX($R844)</f>
        <v>0</v>
      </c>
    </row>
    <row r="845" spans="1:63">
      <c r="A845" s="1" t="s">
        <v>359</v>
      </c>
      <c r="B845" s="1">
        <v>0</v>
      </c>
      <c r="C845" s="1">
        <v>0</v>
      </c>
      <c r="D845" s="1">
        <v>0</v>
      </c>
      <c r="E845" s="1">
        <v>0</v>
      </c>
      <c r="F845" s="1">
        <v>0</v>
      </c>
      <c r="G845" s="1">
        <v>0</v>
      </c>
      <c r="H845" s="1">
        <v>0</v>
      </c>
      <c r="I845" s="1">
        <v>0.023</v>
      </c>
      <c r="J845" s="1">
        <v>3000</v>
      </c>
      <c r="K845" s="1">
        <v>0</v>
      </c>
      <c r="L845" s="1" t="s">
        <v>503</v>
      </c>
      <c r="M845" s="1">
        <v>0</v>
      </c>
      <c r="N845" s="1">
        <v>0</v>
      </c>
      <c r="O845" s="1" t="s">
        <v>507</v>
      </c>
      <c r="P845" s="1">
        <v>1500</v>
      </c>
      <c r="Q845" s="1">
        <v>1</v>
      </c>
      <c r="R845" s="1">
        <v>0</v>
      </c>
      <c r="S845" s="1">
        <f>MIN($B845)</f>
        <v>0</v>
      </c>
      <c r="T845" s="1">
        <f>MIN($C845)</f>
        <v>0</v>
      </c>
      <c r="U845" s="1">
        <f>MIN($D845)</f>
        <v>0</v>
      </c>
      <c r="V845" s="1">
        <f>MIN($E845)</f>
        <v>0</v>
      </c>
      <c r="W845" s="1">
        <f>MIN($F845)</f>
        <v>0</v>
      </c>
      <c r="X845" s="1">
        <f>MIN($G845)</f>
        <v>0</v>
      </c>
      <c r="Y845" s="1">
        <f>MIN($H845)</f>
        <v>0</v>
      </c>
      <c r="Z845" s="1">
        <f>MIN($I845)</f>
        <v>0</v>
      </c>
      <c r="AA845" s="1">
        <f>MIN($J845)</f>
        <v>0</v>
      </c>
      <c r="AB845" s="1">
        <f>MIN($K845)</f>
        <v>0</v>
      </c>
      <c r="AC845" s="1">
        <f>MIN($M845)</f>
        <v>0</v>
      </c>
      <c r="AD845" s="1">
        <f>MIN($N845)</f>
        <v>0</v>
      </c>
      <c r="AE845" s="1">
        <f>MIN($P845)</f>
        <v>0</v>
      </c>
      <c r="AF845" s="1">
        <f>MIN($Q845)</f>
        <v>0</v>
      </c>
      <c r="AG845" s="1">
        <f>MIN($R845)</f>
        <v>0</v>
      </c>
      <c r="AH845" s="1">
        <f>MEDIAN($B845)</f>
        <v>0</v>
      </c>
      <c r="AI845" s="1">
        <f>MEDIAN($C845)</f>
        <v>0</v>
      </c>
      <c r="AJ845" s="1">
        <f>MEDIAN($D845)</f>
        <v>0</v>
      </c>
      <c r="AK845" s="1">
        <f>MEDIAN($E845)</f>
        <v>0</v>
      </c>
      <c r="AL845" s="1">
        <f>MEDIAN($F845)</f>
        <v>0</v>
      </c>
      <c r="AM845" s="1">
        <f>MEDIAN($G845)</f>
        <v>0</v>
      </c>
      <c r="AN845" s="1">
        <f>MEDIAN($H845)</f>
        <v>0</v>
      </c>
      <c r="AO845" s="1">
        <f>MEDIAN($I845)</f>
        <v>0</v>
      </c>
      <c r="AP845" s="1">
        <f>MEDIAN($J845)</f>
        <v>0</v>
      </c>
      <c r="AQ845" s="1">
        <f>MEDIAN($K845)</f>
        <v>0</v>
      </c>
      <c r="AR845" s="1">
        <f>MEDIAN($M845)</f>
        <v>0</v>
      </c>
      <c r="AS845" s="1">
        <f>MEDIAN($N845)</f>
        <v>0</v>
      </c>
      <c r="AT845" s="1">
        <f>MEDIAN($P845)</f>
        <v>0</v>
      </c>
      <c r="AU845" s="1">
        <f>MEDIAN($Q845)</f>
        <v>0</v>
      </c>
      <c r="AV845" s="1">
        <f>MEDIAN($R845)</f>
        <v>0</v>
      </c>
      <c r="AW845" s="1">
        <f>MAX($B845)</f>
        <v>0</v>
      </c>
      <c r="AX845" s="1">
        <f>MAX($C845)</f>
        <v>0</v>
      </c>
      <c r="AY845" s="1">
        <f>MAX($D845)</f>
        <v>0</v>
      </c>
      <c r="AZ845" s="1">
        <f>MAX($E845)</f>
        <v>0</v>
      </c>
      <c r="BA845" s="1">
        <f>MAX($F845)</f>
        <v>0</v>
      </c>
      <c r="BB845" s="1">
        <f>MAX($G845)</f>
        <v>0</v>
      </c>
      <c r="BC845" s="1">
        <f>MAX($H845)</f>
        <v>0</v>
      </c>
      <c r="BD845" s="1">
        <f>MAX($I845)</f>
        <v>0</v>
      </c>
      <c r="BE845" s="1">
        <f>MAX($J845)</f>
        <v>0</v>
      </c>
      <c r="BF845" s="1">
        <f>MAX($K845)</f>
        <v>0</v>
      </c>
      <c r="BG845" s="1">
        <f>MAX($M845)</f>
        <v>0</v>
      </c>
      <c r="BH845" s="1">
        <f>MAX($N845)</f>
        <v>0</v>
      </c>
      <c r="BI845" s="1">
        <f>MAX($P845)</f>
        <v>0</v>
      </c>
      <c r="BJ845" s="1">
        <f>MAX($Q845)</f>
        <v>0</v>
      </c>
      <c r="BK845" s="1">
        <f>MAX($R845)</f>
        <v>0</v>
      </c>
    </row>
    <row r="846" spans="1:63">
      <c r="A846" s="1" t="s">
        <v>360</v>
      </c>
      <c r="B846" s="1">
        <v>0</v>
      </c>
      <c r="C846" s="1">
        <v>0</v>
      </c>
      <c r="D846" s="1">
        <v>0</v>
      </c>
      <c r="E846" s="1">
        <v>0</v>
      </c>
      <c r="F846" s="1">
        <v>0</v>
      </c>
      <c r="G846" s="1">
        <v>0</v>
      </c>
      <c r="H846" s="1">
        <v>0</v>
      </c>
      <c r="I846" s="1">
        <v>0.018</v>
      </c>
      <c r="J846" s="1">
        <v>3000</v>
      </c>
      <c r="K846" s="1">
        <v>0</v>
      </c>
      <c r="L846" s="1" t="s">
        <v>503</v>
      </c>
      <c r="M846" s="1">
        <v>0</v>
      </c>
      <c r="N846" s="1">
        <v>0</v>
      </c>
      <c r="O846" s="1" t="s">
        <v>507</v>
      </c>
      <c r="P846" s="1">
        <v>1500</v>
      </c>
      <c r="Q846" s="1">
        <v>1</v>
      </c>
      <c r="R846" s="1">
        <v>0</v>
      </c>
      <c r="S846" s="1">
        <f>MIN($B846)</f>
        <v>0</v>
      </c>
      <c r="T846" s="1">
        <f>MIN($C846)</f>
        <v>0</v>
      </c>
      <c r="U846" s="1">
        <f>MIN($D846)</f>
        <v>0</v>
      </c>
      <c r="V846" s="1">
        <f>MIN($E846)</f>
        <v>0</v>
      </c>
      <c r="W846" s="1">
        <f>MIN($F846)</f>
        <v>0</v>
      </c>
      <c r="X846" s="1">
        <f>MIN($G846)</f>
        <v>0</v>
      </c>
      <c r="Y846" s="1">
        <f>MIN($H846)</f>
        <v>0</v>
      </c>
      <c r="Z846" s="1">
        <f>MIN($I846)</f>
        <v>0</v>
      </c>
      <c r="AA846" s="1">
        <f>MIN($J846)</f>
        <v>0</v>
      </c>
      <c r="AB846" s="1">
        <f>MIN($K846)</f>
        <v>0</v>
      </c>
      <c r="AC846" s="1">
        <f>MIN($M846)</f>
        <v>0</v>
      </c>
      <c r="AD846" s="1">
        <f>MIN($N846)</f>
        <v>0</v>
      </c>
      <c r="AE846" s="1">
        <f>MIN($P846)</f>
        <v>0</v>
      </c>
      <c r="AF846" s="1">
        <f>MIN($Q846)</f>
        <v>0</v>
      </c>
      <c r="AG846" s="1">
        <f>MIN($R846)</f>
        <v>0</v>
      </c>
      <c r="AH846" s="1">
        <f>MEDIAN($B846)</f>
        <v>0</v>
      </c>
      <c r="AI846" s="1">
        <f>MEDIAN($C846)</f>
        <v>0</v>
      </c>
      <c r="AJ846" s="1">
        <f>MEDIAN($D846)</f>
        <v>0</v>
      </c>
      <c r="AK846" s="1">
        <f>MEDIAN($E846)</f>
        <v>0</v>
      </c>
      <c r="AL846" s="1">
        <f>MEDIAN($F846)</f>
        <v>0</v>
      </c>
      <c r="AM846" s="1">
        <f>MEDIAN($G846)</f>
        <v>0</v>
      </c>
      <c r="AN846" s="1">
        <f>MEDIAN($H846)</f>
        <v>0</v>
      </c>
      <c r="AO846" s="1">
        <f>MEDIAN($I846)</f>
        <v>0</v>
      </c>
      <c r="AP846" s="1">
        <f>MEDIAN($J846)</f>
        <v>0</v>
      </c>
      <c r="AQ846" s="1">
        <f>MEDIAN($K846)</f>
        <v>0</v>
      </c>
      <c r="AR846" s="1">
        <f>MEDIAN($M846)</f>
        <v>0</v>
      </c>
      <c r="AS846" s="1">
        <f>MEDIAN($N846)</f>
        <v>0</v>
      </c>
      <c r="AT846" s="1">
        <f>MEDIAN($P846)</f>
        <v>0</v>
      </c>
      <c r="AU846" s="1">
        <f>MEDIAN($Q846)</f>
        <v>0</v>
      </c>
      <c r="AV846" s="1">
        <f>MEDIAN($R846)</f>
        <v>0</v>
      </c>
      <c r="AW846" s="1">
        <f>MAX($B846)</f>
        <v>0</v>
      </c>
      <c r="AX846" s="1">
        <f>MAX($C846)</f>
        <v>0</v>
      </c>
      <c r="AY846" s="1">
        <f>MAX($D846)</f>
        <v>0</v>
      </c>
      <c r="AZ846" s="1">
        <f>MAX($E846)</f>
        <v>0</v>
      </c>
      <c r="BA846" s="1">
        <f>MAX($F846)</f>
        <v>0</v>
      </c>
      <c r="BB846" s="1">
        <f>MAX($G846)</f>
        <v>0</v>
      </c>
      <c r="BC846" s="1">
        <f>MAX($H846)</f>
        <v>0</v>
      </c>
      <c r="BD846" s="1">
        <f>MAX($I846)</f>
        <v>0</v>
      </c>
      <c r="BE846" s="1">
        <f>MAX($J846)</f>
        <v>0</v>
      </c>
      <c r="BF846" s="1">
        <f>MAX($K846)</f>
        <v>0</v>
      </c>
      <c r="BG846" s="1">
        <f>MAX($M846)</f>
        <v>0</v>
      </c>
      <c r="BH846" s="1">
        <f>MAX($N846)</f>
        <v>0</v>
      </c>
      <c r="BI846" s="1">
        <f>MAX($P846)</f>
        <v>0</v>
      </c>
      <c r="BJ846" s="1">
        <f>MAX($Q846)</f>
        <v>0</v>
      </c>
      <c r="BK846" s="1">
        <f>MAX($R846)</f>
        <v>0</v>
      </c>
    </row>
    <row r="847" spans="1:63">
      <c r="A847" s="1" t="s">
        <v>361</v>
      </c>
      <c r="B847" s="1">
        <v>0</v>
      </c>
      <c r="C847" s="1">
        <v>0</v>
      </c>
      <c r="D847" s="1">
        <v>0</v>
      </c>
      <c r="E847" s="1">
        <v>0</v>
      </c>
      <c r="F847" s="1">
        <v>0</v>
      </c>
      <c r="G847" s="1">
        <v>0</v>
      </c>
      <c r="H847" s="1">
        <v>0</v>
      </c>
      <c r="I847" s="1">
        <v>0.021</v>
      </c>
      <c r="J847" s="1">
        <v>3000</v>
      </c>
      <c r="K847" s="1">
        <v>0</v>
      </c>
      <c r="L847" s="1" t="s">
        <v>503</v>
      </c>
      <c r="M847" s="1">
        <v>0</v>
      </c>
      <c r="N847" s="1">
        <v>0</v>
      </c>
      <c r="O847" s="1" t="s">
        <v>507</v>
      </c>
      <c r="P847" s="1">
        <v>1500</v>
      </c>
      <c r="Q847" s="1">
        <v>1</v>
      </c>
      <c r="R847" s="1">
        <v>0</v>
      </c>
      <c r="S847" s="1">
        <f>MIN($B847)</f>
        <v>0</v>
      </c>
      <c r="T847" s="1">
        <f>MIN($C847)</f>
        <v>0</v>
      </c>
      <c r="U847" s="1">
        <f>MIN($D847)</f>
        <v>0</v>
      </c>
      <c r="V847" s="1">
        <f>MIN($E847)</f>
        <v>0</v>
      </c>
      <c r="W847" s="1">
        <f>MIN($F847)</f>
        <v>0</v>
      </c>
      <c r="X847" s="1">
        <f>MIN($G847)</f>
        <v>0</v>
      </c>
      <c r="Y847" s="1">
        <f>MIN($H847)</f>
        <v>0</v>
      </c>
      <c r="Z847" s="1">
        <f>MIN($I847)</f>
        <v>0</v>
      </c>
      <c r="AA847" s="1">
        <f>MIN($J847)</f>
        <v>0</v>
      </c>
      <c r="AB847" s="1">
        <f>MIN($K847)</f>
        <v>0</v>
      </c>
      <c r="AC847" s="1">
        <f>MIN($M847)</f>
        <v>0</v>
      </c>
      <c r="AD847" s="1">
        <f>MIN($N847)</f>
        <v>0</v>
      </c>
      <c r="AE847" s="1">
        <f>MIN($P847)</f>
        <v>0</v>
      </c>
      <c r="AF847" s="1">
        <f>MIN($Q847)</f>
        <v>0</v>
      </c>
      <c r="AG847" s="1">
        <f>MIN($R847)</f>
        <v>0</v>
      </c>
      <c r="AH847" s="1">
        <f>MEDIAN($B847)</f>
        <v>0</v>
      </c>
      <c r="AI847" s="1">
        <f>MEDIAN($C847)</f>
        <v>0</v>
      </c>
      <c r="AJ847" s="1">
        <f>MEDIAN($D847)</f>
        <v>0</v>
      </c>
      <c r="AK847" s="1">
        <f>MEDIAN($E847)</f>
        <v>0</v>
      </c>
      <c r="AL847" s="1">
        <f>MEDIAN($F847)</f>
        <v>0</v>
      </c>
      <c r="AM847" s="1">
        <f>MEDIAN($G847)</f>
        <v>0</v>
      </c>
      <c r="AN847" s="1">
        <f>MEDIAN($H847)</f>
        <v>0</v>
      </c>
      <c r="AO847" s="1">
        <f>MEDIAN($I847)</f>
        <v>0</v>
      </c>
      <c r="AP847" s="1">
        <f>MEDIAN($J847)</f>
        <v>0</v>
      </c>
      <c r="AQ847" s="1">
        <f>MEDIAN($K847)</f>
        <v>0</v>
      </c>
      <c r="AR847" s="1">
        <f>MEDIAN($M847)</f>
        <v>0</v>
      </c>
      <c r="AS847" s="1">
        <f>MEDIAN($N847)</f>
        <v>0</v>
      </c>
      <c r="AT847" s="1">
        <f>MEDIAN($P847)</f>
        <v>0</v>
      </c>
      <c r="AU847" s="1">
        <f>MEDIAN($Q847)</f>
        <v>0</v>
      </c>
      <c r="AV847" s="1">
        <f>MEDIAN($R847)</f>
        <v>0</v>
      </c>
      <c r="AW847" s="1">
        <f>MAX($B847)</f>
        <v>0</v>
      </c>
      <c r="AX847" s="1">
        <f>MAX($C847)</f>
        <v>0</v>
      </c>
      <c r="AY847" s="1">
        <f>MAX($D847)</f>
        <v>0</v>
      </c>
      <c r="AZ847" s="1">
        <f>MAX($E847)</f>
        <v>0</v>
      </c>
      <c r="BA847" s="1">
        <f>MAX($F847)</f>
        <v>0</v>
      </c>
      <c r="BB847" s="1">
        <f>MAX($G847)</f>
        <v>0</v>
      </c>
      <c r="BC847" s="1">
        <f>MAX($H847)</f>
        <v>0</v>
      </c>
      <c r="BD847" s="1">
        <f>MAX($I847)</f>
        <v>0</v>
      </c>
      <c r="BE847" s="1">
        <f>MAX($J847)</f>
        <v>0</v>
      </c>
      <c r="BF847" s="1">
        <f>MAX($K847)</f>
        <v>0</v>
      </c>
      <c r="BG847" s="1">
        <f>MAX($M847)</f>
        <v>0</v>
      </c>
      <c r="BH847" s="1">
        <f>MAX($N847)</f>
        <v>0</v>
      </c>
      <c r="BI847" s="1">
        <f>MAX($P847)</f>
        <v>0</v>
      </c>
      <c r="BJ847" s="1">
        <f>MAX($Q847)</f>
        <v>0</v>
      </c>
      <c r="BK847" s="1">
        <f>MAX($R847)</f>
        <v>0</v>
      </c>
    </row>
    <row r="848" spans="1:63">
      <c r="A848" s="1" t="s">
        <v>362</v>
      </c>
      <c r="B848" s="1">
        <v>0</v>
      </c>
      <c r="C848" s="1">
        <v>0</v>
      </c>
      <c r="D848" s="1">
        <v>0</v>
      </c>
      <c r="E848" s="1">
        <v>0</v>
      </c>
      <c r="F848" s="1">
        <v>0</v>
      </c>
      <c r="G848" s="1">
        <v>0</v>
      </c>
      <c r="H848" s="1">
        <v>0</v>
      </c>
      <c r="I848" s="1">
        <v>0.02</v>
      </c>
      <c r="J848" s="1">
        <v>3000</v>
      </c>
      <c r="K848" s="1">
        <v>0</v>
      </c>
      <c r="L848" s="1" t="s">
        <v>503</v>
      </c>
      <c r="M848" s="1">
        <v>0</v>
      </c>
      <c r="N848" s="1">
        <v>0</v>
      </c>
      <c r="O848" s="1" t="s">
        <v>507</v>
      </c>
      <c r="P848" s="1">
        <v>1500</v>
      </c>
      <c r="Q848" s="1">
        <v>1</v>
      </c>
      <c r="R848" s="1">
        <v>0</v>
      </c>
      <c r="S848" s="1">
        <f>MIN($B848)</f>
        <v>0</v>
      </c>
      <c r="T848" s="1">
        <f>MIN($C848)</f>
        <v>0</v>
      </c>
      <c r="U848" s="1">
        <f>MIN($D848)</f>
        <v>0</v>
      </c>
      <c r="V848" s="1">
        <f>MIN($E848)</f>
        <v>0</v>
      </c>
      <c r="W848" s="1">
        <f>MIN($F848)</f>
        <v>0</v>
      </c>
      <c r="X848" s="1">
        <f>MIN($G848)</f>
        <v>0</v>
      </c>
      <c r="Y848" s="1">
        <f>MIN($H848)</f>
        <v>0</v>
      </c>
      <c r="Z848" s="1">
        <f>MIN($I848)</f>
        <v>0</v>
      </c>
      <c r="AA848" s="1">
        <f>MIN($J848)</f>
        <v>0</v>
      </c>
      <c r="AB848" s="1">
        <f>MIN($K848)</f>
        <v>0</v>
      </c>
      <c r="AC848" s="1">
        <f>MIN($M848)</f>
        <v>0</v>
      </c>
      <c r="AD848" s="1">
        <f>MIN($N848)</f>
        <v>0</v>
      </c>
      <c r="AE848" s="1">
        <f>MIN($P848)</f>
        <v>0</v>
      </c>
      <c r="AF848" s="1">
        <f>MIN($Q848)</f>
        <v>0</v>
      </c>
      <c r="AG848" s="1">
        <f>MIN($R848)</f>
        <v>0</v>
      </c>
      <c r="AH848" s="1">
        <f>MEDIAN($B848)</f>
        <v>0</v>
      </c>
      <c r="AI848" s="1">
        <f>MEDIAN($C848)</f>
        <v>0</v>
      </c>
      <c r="AJ848" s="1">
        <f>MEDIAN($D848)</f>
        <v>0</v>
      </c>
      <c r="AK848" s="1">
        <f>MEDIAN($E848)</f>
        <v>0</v>
      </c>
      <c r="AL848" s="1">
        <f>MEDIAN($F848)</f>
        <v>0</v>
      </c>
      <c r="AM848" s="1">
        <f>MEDIAN($G848)</f>
        <v>0</v>
      </c>
      <c r="AN848" s="1">
        <f>MEDIAN($H848)</f>
        <v>0</v>
      </c>
      <c r="AO848" s="1">
        <f>MEDIAN($I848)</f>
        <v>0</v>
      </c>
      <c r="AP848" s="1">
        <f>MEDIAN($J848)</f>
        <v>0</v>
      </c>
      <c r="AQ848" s="1">
        <f>MEDIAN($K848)</f>
        <v>0</v>
      </c>
      <c r="AR848" s="1">
        <f>MEDIAN($M848)</f>
        <v>0</v>
      </c>
      <c r="AS848" s="1">
        <f>MEDIAN($N848)</f>
        <v>0</v>
      </c>
      <c r="AT848" s="1">
        <f>MEDIAN($P848)</f>
        <v>0</v>
      </c>
      <c r="AU848" s="1">
        <f>MEDIAN($Q848)</f>
        <v>0</v>
      </c>
      <c r="AV848" s="1">
        <f>MEDIAN($R848)</f>
        <v>0</v>
      </c>
      <c r="AW848" s="1">
        <f>MAX($B848)</f>
        <v>0</v>
      </c>
      <c r="AX848" s="1">
        <f>MAX($C848)</f>
        <v>0</v>
      </c>
      <c r="AY848" s="1">
        <f>MAX($D848)</f>
        <v>0</v>
      </c>
      <c r="AZ848" s="1">
        <f>MAX($E848)</f>
        <v>0</v>
      </c>
      <c r="BA848" s="1">
        <f>MAX($F848)</f>
        <v>0</v>
      </c>
      <c r="BB848" s="1">
        <f>MAX($G848)</f>
        <v>0</v>
      </c>
      <c r="BC848" s="1">
        <f>MAX($H848)</f>
        <v>0</v>
      </c>
      <c r="BD848" s="1">
        <f>MAX($I848)</f>
        <v>0</v>
      </c>
      <c r="BE848" s="1">
        <f>MAX($J848)</f>
        <v>0</v>
      </c>
      <c r="BF848" s="1">
        <f>MAX($K848)</f>
        <v>0</v>
      </c>
      <c r="BG848" s="1">
        <f>MAX($M848)</f>
        <v>0</v>
      </c>
      <c r="BH848" s="1">
        <f>MAX($N848)</f>
        <v>0</v>
      </c>
      <c r="BI848" s="1">
        <f>MAX($P848)</f>
        <v>0</v>
      </c>
      <c r="BJ848" s="1">
        <f>MAX($Q848)</f>
        <v>0</v>
      </c>
      <c r="BK848" s="1">
        <f>MAX($R848)</f>
        <v>0</v>
      </c>
    </row>
    <row r="849" spans="1:63">
      <c r="A849" s="1" t="s">
        <v>363</v>
      </c>
      <c r="B849" s="1">
        <v>0</v>
      </c>
      <c r="C849" s="1">
        <v>0</v>
      </c>
      <c r="D849" s="1">
        <v>0</v>
      </c>
      <c r="E849" s="1">
        <v>0</v>
      </c>
      <c r="F849" s="1">
        <v>0</v>
      </c>
      <c r="G849" s="1">
        <v>0</v>
      </c>
      <c r="H849" s="1">
        <v>0</v>
      </c>
      <c r="I849" s="1">
        <v>0.023</v>
      </c>
      <c r="J849" s="1">
        <v>3000</v>
      </c>
      <c r="K849" s="1">
        <v>0</v>
      </c>
      <c r="L849" s="1" t="s">
        <v>503</v>
      </c>
      <c r="M849" s="1">
        <v>0</v>
      </c>
      <c r="N849" s="1">
        <v>0</v>
      </c>
      <c r="O849" s="1" t="s">
        <v>507</v>
      </c>
      <c r="P849" s="1">
        <v>1500</v>
      </c>
      <c r="Q849" s="1">
        <v>1</v>
      </c>
      <c r="R849" s="1">
        <v>0</v>
      </c>
      <c r="S849" s="1">
        <f>MIN($B849)</f>
        <v>0</v>
      </c>
      <c r="T849" s="1">
        <f>MIN($C849)</f>
        <v>0</v>
      </c>
      <c r="U849" s="1">
        <f>MIN($D849)</f>
        <v>0</v>
      </c>
      <c r="V849" s="1">
        <f>MIN($E849)</f>
        <v>0</v>
      </c>
      <c r="W849" s="1">
        <f>MIN($F849)</f>
        <v>0</v>
      </c>
      <c r="X849" s="1">
        <f>MIN($G849)</f>
        <v>0</v>
      </c>
      <c r="Y849" s="1">
        <f>MIN($H849)</f>
        <v>0</v>
      </c>
      <c r="Z849" s="1">
        <f>MIN($I849)</f>
        <v>0</v>
      </c>
      <c r="AA849" s="1">
        <f>MIN($J849)</f>
        <v>0</v>
      </c>
      <c r="AB849" s="1">
        <f>MIN($K849)</f>
        <v>0</v>
      </c>
      <c r="AC849" s="1">
        <f>MIN($M849)</f>
        <v>0</v>
      </c>
      <c r="AD849" s="1">
        <f>MIN($N849)</f>
        <v>0</v>
      </c>
      <c r="AE849" s="1">
        <f>MIN($P849)</f>
        <v>0</v>
      </c>
      <c r="AF849" s="1">
        <f>MIN($Q849)</f>
        <v>0</v>
      </c>
      <c r="AG849" s="1">
        <f>MIN($R849)</f>
        <v>0</v>
      </c>
      <c r="AH849" s="1">
        <f>MEDIAN($B849)</f>
        <v>0</v>
      </c>
      <c r="AI849" s="1">
        <f>MEDIAN($C849)</f>
        <v>0</v>
      </c>
      <c r="AJ849" s="1">
        <f>MEDIAN($D849)</f>
        <v>0</v>
      </c>
      <c r="AK849" s="1">
        <f>MEDIAN($E849)</f>
        <v>0</v>
      </c>
      <c r="AL849" s="1">
        <f>MEDIAN($F849)</f>
        <v>0</v>
      </c>
      <c r="AM849" s="1">
        <f>MEDIAN($G849)</f>
        <v>0</v>
      </c>
      <c r="AN849" s="1">
        <f>MEDIAN($H849)</f>
        <v>0</v>
      </c>
      <c r="AO849" s="1">
        <f>MEDIAN($I849)</f>
        <v>0</v>
      </c>
      <c r="AP849" s="1">
        <f>MEDIAN($J849)</f>
        <v>0</v>
      </c>
      <c r="AQ849" s="1">
        <f>MEDIAN($K849)</f>
        <v>0</v>
      </c>
      <c r="AR849" s="1">
        <f>MEDIAN($M849)</f>
        <v>0</v>
      </c>
      <c r="AS849" s="1">
        <f>MEDIAN($N849)</f>
        <v>0</v>
      </c>
      <c r="AT849" s="1">
        <f>MEDIAN($P849)</f>
        <v>0</v>
      </c>
      <c r="AU849" s="1">
        <f>MEDIAN($Q849)</f>
        <v>0</v>
      </c>
      <c r="AV849" s="1">
        <f>MEDIAN($R849)</f>
        <v>0</v>
      </c>
      <c r="AW849" s="1">
        <f>MAX($B849)</f>
        <v>0</v>
      </c>
      <c r="AX849" s="1">
        <f>MAX($C849)</f>
        <v>0</v>
      </c>
      <c r="AY849" s="1">
        <f>MAX($D849)</f>
        <v>0</v>
      </c>
      <c r="AZ849" s="1">
        <f>MAX($E849)</f>
        <v>0</v>
      </c>
      <c r="BA849" s="1">
        <f>MAX($F849)</f>
        <v>0</v>
      </c>
      <c r="BB849" s="1">
        <f>MAX($G849)</f>
        <v>0</v>
      </c>
      <c r="BC849" s="1">
        <f>MAX($H849)</f>
        <v>0</v>
      </c>
      <c r="BD849" s="1">
        <f>MAX($I849)</f>
        <v>0</v>
      </c>
      <c r="BE849" s="1">
        <f>MAX($J849)</f>
        <v>0</v>
      </c>
      <c r="BF849" s="1">
        <f>MAX($K849)</f>
        <v>0</v>
      </c>
      <c r="BG849" s="1">
        <f>MAX($M849)</f>
        <v>0</v>
      </c>
      <c r="BH849" s="1">
        <f>MAX($N849)</f>
        <v>0</v>
      </c>
      <c r="BI849" s="1">
        <f>MAX($P849)</f>
        <v>0</v>
      </c>
      <c r="BJ849" s="1">
        <f>MAX($Q849)</f>
        <v>0</v>
      </c>
      <c r="BK849" s="1">
        <f>MAX($R849)</f>
        <v>0</v>
      </c>
    </row>
    <row r="850" spans="1:63">
      <c r="A850" s="1" t="s">
        <v>364</v>
      </c>
      <c r="B850" s="1">
        <v>0</v>
      </c>
      <c r="C850" s="1">
        <v>0</v>
      </c>
      <c r="D850" s="1">
        <v>0</v>
      </c>
      <c r="E850" s="1">
        <v>0</v>
      </c>
      <c r="F850" s="1">
        <v>0</v>
      </c>
      <c r="G850" s="1">
        <v>0</v>
      </c>
      <c r="H850" s="1">
        <v>0</v>
      </c>
      <c r="I850" s="1">
        <v>0.02</v>
      </c>
      <c r="J850" s="1">
        <v>3000</v>
      </c>
      <c r="K850" s="1">
        <v>0</v>
      </c>
      <c r="L850" s="1" t="s">
        <v>503</v>
      </c>
      <c r="M850" s="1">
        <v>0</v>
      </c>
      <c r="N850" s="1">
        <v>0</v>
      </c>
      <c r="O850" s="1" t="s">
        <v>507</v>
      </c>
      <c r="P850" s="1">
        <v>1500</v>
      </c>
      <c r="Q850" s="1">
        <v>1</v>
      </c>
      <c r="R850" s="1">
        <v>0</v>
      </c>
      <c r="S850" s="1">
        <f>MIN($B850)</f>
        <v>0</v>
      </c>
      <c r="T850" s="1">
        <f>MIN($C850)</f>
        <v>0</v>
      </c>
      <c r="U850" s="1">
        <f>MIN($D850)</f>
        <v>0</v>
      </c>
      <c r="V850" s="1">
        <f>MIN($E850)</f>
        <v>0</v>
      </c>
      <c r="W850" s="1">
        <f>MIN($F850)</f>
        <v>0</v>
      </c>
      <c r="X850" s="1">
        <f>MIN($G850)</f>
        <v>0</v>
      </c>
      <c r="Y850" s="1">
        <f>MIN($H850)</f>
        <v>0</v>
      </c>
      <c r="Z850" s="1">
        <f>MIN($I850)</f>
        <v>0</v>
      </c>
      <c r="AA850" s="1">
        <f>MIN($J850)</f>
        <v>0</v>
      </c>
      <c r="AB850" s="1">
        <f>MIN($K850)</f>
        <v>0</v>
      </c>
      <c r="AC850" s="1">
        <f>MIN($M850)</f>
        <v>0</v>
      </c>
      <c r="AD850" s="1">
        <f>MIN($N850)</f>
        <v>0</v>
      </c>
      <c r="AE850" s="1">
        <f>MIN($P850)</f>
        <v>0</v>
      </c>
      <c r="AF850" s="1">
        <f>MIN($Q850)</f>
        <v>0</v>
      </c>
      <c r="AG850" s="1">
        <f>MIN($R850)</f>
        <v>0</v>
      </c>
      <c r="AH850" s="1">
        <f>MEDIAN($B850)</f>
        <v>0</v>
      </c>
      <c r="AI850" s="1">
        <f>MEDIAN($C850)</f>
        <v>0</v>
      </c>
      <c r="AJ850" s="1">
        <f>MEDIAN($D850)</f>
        <v>0</v>
      </c>
      <c r="AK850" s="1">
        <f>MEDIAN($E850)</f>
        <v>0</v>
      </c>
      <c r="AL850" s="1">
        <f>MEDIAN($F850)</f>
        <v>0</v>
      </c>
      <c r="AM850" s="1">
        <f>MEDIAN($G850)</f>
        <v>0</v>
      </c>
      <c r="AN850" s="1">
        <f>MEDIAN($H850)</f>
        <v>0</v>
      </c>
      <c r="AO850" s="1">
        <f>MEDIAN($I850)</f>
        <v>0</v>
      </c>
      <c r="AP850" s="1">
        <f>MEDIAN($J850)</f>
        <v>0</v>
      </c>
      <c r="AQ850" s="1">
        <f>MEDIAN($K850)</f>
        <v>0</v>
      </c>
      <c r="AR850" s="1">
        <f>MEDIAN($M850)</f>
        <v>0</v>
      </c>
      <c r="AS850" s="1">
        <f>MEDIAN($N850)</f>
        <v>0</v>
      </c>
      <c r="AT850" s="1">
        <f>MEDIAN($P850)</f>
        <v>0</v>
      </c>
      <c r="AU850" s="1">
        <f>MEDIAN($Q850)</f>
        <v>0</v>
      </c>
      <c r="AV850" s="1">
        <f>MEDIAN($R850)</f>
        <v>0</v>
      </c>
      <c r="AW850" s="1">
        <f>MAX($B850)</f>
        <v>0</v>
      </c>
      <c r="AX850" s="1">
        <f>MAX($C850)</f>
        <v>0</v>
      </c>
      <c r="AY850" s="1">
        <f>MAX($D850)</f>
        <v>0</v>
      </c>
      <c r="AZ850" s="1">
        <f>MAX($E850)</f>
        <v>0</v>
      </c>
      <c r="BA850" s="1">
        <f>MAX($F850)</f>
        <v>0</v>
      </c>
      <c r="BB850" s="1">
        <f>MAX($G850)</f>
        <v>0</v>
      </c>
      <c r="BC850" s="1">
        <f>MAX($H850)</f>
        <v>0</v>
      </c>
      <c r="BD850" s="1">
        <f>MAX($I850)</f>
        <v>0</v>
      </c>
      <c r="BE850" s="1">
        <f>MAX($J850)</f>
        <v>0</v>
      </c>
      <c r="BF850" s="1">
        <f>MAX($K850)</f>
        <v>0</v>
      </c>
      <c r="BG850" s="1">
        <f>MAX($M850)</f>
        <v>0</v>
      </c>
      <c r="BH850" s="1">
        <f>MAX($N850)</f>
        <v>0</v>
      </c>
      <c r="BI850" s="1">
        <f>MAX($P850)</f>
        <v>0</v>
      </c>
      <c r="BJ850" s="1">
        <f>MAX($Q850)</f>
        <v>0</v>
      </c>
      <c r="BK850" s="1">
        <f>MAX($R850)</f>
        <v>0</v>
      </c>
    </row>
    <row r="851" spans="1:63">
      <c r="A851" s="1" t="s">
        <v>365</v>
      </c>
      <c r="B851" s="1">
        <v>0</v>
      </c>
      <c r="C851" s="1">
        <v>0</v>
      </c>
      <c r="D851" s="1">
        <v>0</v>
      </c>
      <c r="E851" s="1">
        <v>0</v>
      </c>
      <c r="F851" s="1">
        <v>0</v>
      </c>
      <c r="G851" s="1">
        <v>0</v>
      </c>
      <c r="H851" s="1">
        <v>0</v>
      </c>
      <c r="I851" s="1">
        <v>0.023</v>
      </c>
      <c r="J851" s="1">
        <v>3000</v>
      </c>
      <c r="K851" s="1">
        <v>0</v>
      </c>
      <c r="L851" s="1" t="s">
        <v>503</v>
      </c>
      <c r="M851" s="1">
        <v>0</v>
      </c>
      <c r="N851" s="1">
        <v>0</v>
      </c>
      <c r="O851" s="1" t="s">
        <v>507</v>
      </c>
      <c r="P851" s="1">
        <v>1500</v>
      </c>
      <c r="Q851" s="1">
        <v>1</v>
      </c>
      <c r="R851" s="1">
        <v>0</v>
      </c>
      <c r="S851" s="1">
        <f>MIN($B851)</f>
        <v>0</v>
      </c>
      <c r="T851" s="1">
        <f>MIN($C851)</f>
        <v>0</v>
      </c>
      <c r="U851" s="1">
        <f>MIN($D851)</f>
        <v>0</v>
      </c>
      <c r="V851" s="1">
        <f>MIN($E851)</f>
        <v>0</v>
      </c>
      <c r="W851" s="1">
        <f>MIN($F851)</f>
        <v>0</v>
      </c>
      <c r="X851" s="1">
        <f>MIN($G851)</f>
        <v>0</v>
      </c>
      <c r="Y851" s="1">
        <f>MIN($H851)</f>
        <v>0</v>
      </c>
      <c r="Z851" s="1">
        <f>MIN($I851)</f>
        <v>0</v>
      </c>
      <c r="AA851" s="1">
        <f>MIN($J851)</f>
        <v>0</v>
      </c>
      <c r="AB851" s="1">
        <f>MIN($K851)</f>
        <v>0</v>
      </c>
      <c r="AC851" s="1">
        <f>MIN($M851)</f>
        <v>0</v>
      </c>
      <c r="AD851" s="1">
        <f>MIN($N851)</f>
        <v>0</v>
      </c>
      <c r="AE851" s="1">
        <f>MIN($P851)</f>
        <v>0</v>
      </c>
      <c r="AF851" s="1">
        <f>MIN($Q851)</f>
        <v>0</v>
      </c>
      <c r="AG851" s="1">
        <f>MIN($R851)</f>
        <v>0</v>
      </c>
      <c r="AH851" s="1">
        <f>MEDIAN($B851)</f>
        <v>0</v>
      </c>
      <c r="AI851" s="1">
        <f>MEDIAN($C851)</f>
        <v>0</v>
      </c>
      <c r="AJ851" s="1">
        <f>MEDIAN($D851)</f>
        <v>0</v>
      </c>
      <c r="AK851" s="1">
        <f>MEDIAN($E851)</f>
        <v>0</v>
      </c>
      <c r="AL851" s="1">
        <f>MEDIAN($F851)</f>
        <v>0</v>
      </c>
      <c r="AM851" s="1">
        <f>MEDIAN($G851)</f>
        <v>0</v>
      </c>
      <c r="AN851" s="1">
        <f>MEDIAN($H851)</f>
        <v>0</v>
      </c>
      <c r="AO851" s="1">
        <f>MEDIAN($I851)</f>
        <v>0</v>
      </c>
      <c r="AP851" s="1">
        <f>MEDIAN($J851)</f>
        <v>0</v>
      </c>
      <c r="AQ851" s="1">
        <f>MEDIAN($K851)</f>
        <v>0</v>
      </c>
      <c r="AR851" s="1">
        <f>MEDIAN($M851)</f>
        <v>0</v>
      </c>
      <c r="AS851" s="1">
        <f>MEDIAN($N851)</f>
        <v>0</v>
      </c>
      <c r="AT851" s="1">
        <f>MEDIAN($P851)</f>
        <v>0</v>
      </c>
      <c r="AU851" s="1">
        <f>MEDIAN($Q851)</f>
        <v>0</v>
      </c>
      <c r="AV851" s="1">
        <f>MEDIAN($R851)</f>
        <v>0</v>
      </c>
      <c r="AW851" s="1">
        <f>MAX($B851)</f>
        <v>0</v>
      </c>
      <c r="AX851" s="1">
        <f>MAX($C851)</f>
        <v>0</v>
      </c>
      <c r="AY851" s="1">
        <f>MAX($D851)</f>
        <v>0</v>
      </c>
      <c r="AZ851" s="1">
        <f>MAX($E851)</f>
        <v>0</v>
      </c>
      <c r="BA851" s="1">
        <f>MAX($F851)</f>
        <v>0</v>
      </c>
      <c r="BB851" s="1">
        <f>MAX($G851)</f>
        <v>0</v>
      </c>
      <c r="BC851" s="1">
        <f>MAX($H851)</f>
        <v>0</v>
      </c>
      <c r="BD851" s="1">
        <f>MAX($I851)</f>
        <v>0</v>
      </c>
      <c r="BE851" s="1">
        <f>MAX($J851)</f>
        <v>0</v>
      </c>
      <c r="BF851" s="1">
        <f>MAX($K851)</f>
        <v>0</v>
      </c>
      <c r="BG851" s="1">
        <f>MAX($M851)</f>
        <v>0</v>
      </c>
      <c r="BH851" s="1">
        <f>MAX($N851)</f>
        <v>0</v>
      </c>
      <c r="BI851" s="1">
        <f>MAX($P851)</f>
        <v>0</v>
      </c>
      <c r="BJ851" s="1">
        <f>MAX($Q851)</f>
        <v>0</v>
      </c>
      <c r="BK851" s="1">
        <f>MAX($R851)</f>
        <v>0</v>
      </c>
    </row>
    <row r="852" spans="1:63">
      <c r="A852" s="1" t="s">
        <v>366</v>
      </c>
      <c r="B852" s="1">
        <v>0</v>
      </c>
      <c r="C852" s="1">
        <v>0</v>
      </c>
      <c r="D852" s="1">
        <v>0</v>
      </c>
      <c r="E852" s="1">
        <v>0</v>
      </c>
      <c r="F852" s="1">
        <v>0</v>
      </c>
      <c r="G852" s="1">
        <v>0</v>
      </c>
      <c r="H852" s="1">
        <v>0</v>
      </c>
      <c r="I852" s="1">
        <v>0.02</v>
      </c>
      <c r="J852" s="1">
        <v>3000</v>
      </c>
      <c r="K852" s="1">
        <v>0</v>
      </c>
      <c r="L852" s="1" t="s">
        <v>503</v>
      </c>
      <c r="M852" s="1">
        <v>0</v>
      </c>
      <c r="N852" s="1">
        <v>0</v>
      </c>
      <c r="O852" s="1" t="s">
        <v>507</v>
      </c>
      <c r="P852" s="1">
        <v>1500</v>
      </c>
      <c r="Q852" s="1">
        <v>1</v>
      </c>
      <c r="R852" s="1">
        <v>0</v>
      </c>
      <c r="S852" s="1">
        <f>MIN($B852)</f>
        <v>0</v>
      </c>
      <c r="T852" s="1">
        <f>MIN($C852)</f>
        <v>0</v>
      </c>
      <c r="U852" s="1">
        <f>MIN($D852)</f>
        <v>0</v>
      </c>
      <c r="V852" s="1">
        <f>MIN($E852)</f>
        <v>0</v>
      </c>
      <c r="W852" s="1">
        <f>MIN($F852)</f>
        <v>0</v>
      </c>
      <c r="X852" s="1">
        <f>MIN($G852)</f>
        <v>0</v>
      </c>
      <c r="Y852" s="1">
        <f>MIN($H852)</f>
        <v>0</v>
      </c>
      <c r="Z852" s="1">
        <f>MIN($I852)</f>
        <v>0</v>
      </c>
      <c r="AA852" s="1">
        <f>MIN($J852)</f>
        <v>0</v>
      </c>
      <c r="AB852" s="1">
        <f>MIN($K852)</f>
        <v>0</v>
      </c>
      <c r="AC852" s="1">
        <f>MIN($M852)</f>
        <v>0</v>
      </c>
      <c r="AD852" s="1">
        <f>MIN($N852)</f>
        <v>0</v>
      </c>
      <c r="AE852" s="1">
        <f>MIN($P852)</f>
        <v>0</v>
      </c>
      <c r="AF852" s="1">
        <f>MIN($Q852)</f>
        <v>0</v>
      </c>
      <c r="AG852" s="1">
        <f>MIN($R852)</f>
        <v>0</v>
      </c>
      <c r="AH852" s="1">
        <f>MEDIAN($B852)</f>
        <v>0</v>
      </c>
      <c r="AI852" s="1">
        <f>MEDIAN($C852)</f>
        <v>0</v>
      </c>
      <c r="AJ852" s="1">
        <f>MEDIAN($D852)</f>
        <v>0</v>
      </c>
      <c r="AK852" s="1">
        <f>MEDIAN($E852)</f>
        <v>0</v>
      </c>
      <c r="AL852" s="1">
        <f>MEDIAN($F852)</f>
        <v>0</v>
      </c>
      <c r="AM852" s="1">
        <f>MEDIAN($G852)</f>
        <v>0</v>
      </c>
      <c r="AN852" s="1">
        <f>MEDIAN($H852)</f>
        <v>0</v>
      </c>
      <c r="AO852" s="1">
        <f>MEDIAN($I852)</f>
        <v>0</v>
      </c>
      <c r="AP852" s="1">
        <f>MEDIAN($J852)</f>
        <v>0</v>
      </c>
      <c r="AQ852" s="1">
        <f>MEDIAN($K852)</f>
        <v>0</v>
      </c>
      <c r="AR852" s="1">
        <f>MEDIAN($M852)</f>
        <v>0</v>
      </c>
      <c r="AS852" s="1">
        <f>MEDIAN($N852)</f>
        <v>0</v>
      </c>
      <c r="AT852" s="1">
        <f>MEDIAN($P852)</f>
        <v>0</v>
      </c>
      <c r="AU852" s="1">
        <f>MEDIAN($Q852)</f>
        <v>0</v>
      </c>
      <c r="AV852" s="1">
        <f>MEDIAN($R852)</f>
        <v>0</v>
      </c>
      <c r="AW852" s="1">
        <f>MAX($B852)</f>
        <v>0</v>
      </c>
      <c r="AX852" s="1">
        <f>MAX($C852)</f>
        <v>0</v>
      </c>
      <c r="AY852" s="1">
        <f>MAX($D852)</f>
        <v>0</v>
      </c>
      <c r="AZ852" s="1">
        <f>MAX($E852)</f>
        <v>0</v>
      </c>
      <c r="BA852" s="1">
        <f>MAX($F852)</f>
        <v>0</v>
      </c>
      <c r="BB852" s="1">
        <f>MAX($G852)</f>
        <v>0</v>
      </c>
      <c r="BC852" s="1">
        <f>MAX($H852)</f>
        <v>0</v>
      </c>
      <c r="BD852" s="1">
        <f>MAX($I852)</f>
        <v>0</v>
      </c>
      <c r="BE852" s="1">
        <f>MAX($J852)</f>
        <v>0</v>
      </c>
      <c r="BF852" s="1">
        <f>MAX($K852)</f>
        <v>0</v>
      </c>
      <c r="BG852" s="1">
        <f>MAX($M852)</f>
        <v>0</v>
      </c>
      <c r="BH852" s="1">
        <f>MAX($N852)</f>
        <v>0</v>
      </c>
      <c r="BI852" s="1">
        <f>MAX($P852)</f>
        <v>0</v>
      </c>
      <c r="BJ852" s="1">
        <f>MAX($Q852)</f>
        <v>0</v>
      </c>
      <c r="BK852" s="1">
        <f>MAX($R852)</f>
        <v>0</v>
      </c>
    </row>
    <row r="853" spans="1:63">
      <c r="A853" s="1" t="s">
        <v>367</v>
      </c>
      <c r="B853" s="1">
        <v>0</v>
      </c>
      <c r="C853" s="1">
        <v>0</v>
      </c>
      <c r="D853" s="1">
        <v>0</v>
      </c>
      <c r="E853" s="1">
        <v>0</v>
      </c>
      <c r="F853" s="1">
        <v>0</v>
      </c>
      <c r="G853" s="1">
        <v>0</v>
      </c>
      <c r="H853" s="1">
        <v>0</v>
      </c>
      <c r="I853" s="1">
        <v>0.02</v>
      </c>
      <c r="J853" s="1">
        <v>3000</v>
      </c>
      <c r="K853" s="1">
        <v>0</v>
      </c>
      <c r="L853" s="1" t="s">
        <v>503</v>
      </c>
      <c r="M853" s="1">
        <v>0</v>
      </c>
      <c r="N853" s="1">
        <v>0</v>
      </c>
      <c r="O853" s="1" t="s">
        <v>507</v>
      </c>
      <c r="P853" s="1">
        <v>1500</v>
      </c>
      <c r="Q853" s="1">
        <v>1</v>
      </c>
      <c r="R853" s="1">
        <v>0</v>
      </c>
      <c r="S853" s="1">
        <f>MIN($B853)</f>
        <v>0</v>
      </c>
      <c r="T853" s="1">
        <f>MIN($C853)</f>
        <v>0</v>
      </c>
      <c r="U853" s="1">
        <f>MIN($D853)</f>
        <v>0</v>
      </c>
      <c r="V853" s="1">
        <f>MIN($E853)</f>
        <v>0</v>
      </c>
      <c r="W853" s="1">
        <f>MIN($F853)</f>
        <v>0</v>
      </c>
      <c r="X853" s="1">
        <f>MIN($G853)</f>
        <v>0</v>
      </c>
      <c r="Y853" s="1">
        <f>MIN($H853)</f>
        <v>0</v>
      </c>
      <c r="Z853" s="1">
        <f>MIN($I853)</f>
        <v>0</v>
      </c>
      <c r="AA853" s="1">
        <f>MIN($J853)</f>
        <v>0</v>
      </c>
      <c r="AB853" s="1">
        <f>MIN($K853)</f>
        <v>0</v>
      </c>
      <c r="AC853" s="1">
        <f>MIN($M853)</f>
        <v>0</v>
      </c>
      <c r="AD853" s="1">
        <f>MIN($N853)</f>
        <v>0</v>
      </c>
      <c r="AE853" s="1">
        <f>MIN($P853)</f>
        <v>0</v>
      </c>
      <c r="AF853" s="1">
        <f>MIN($Q853)</f>
        <v>0</v>
      </c>
      <c r="AG853" s="1">
        <f>MIN($R853)</f>
        <v>0</v>
      </c>
      <c r="AH853" s="1">
        <f>MEDIAN($B853)</f>
        <v>0</v>
      </c>
      <c r="AI853" s="1">
        <f>MEDIAN($C853)</f>
        <v>0</v>
      </c>
      <c r="AJ853" s="1">
        <f>MEDIAN($D853)</f>
        <v>0</v>
      </c>
      <c r="AK853" s="1">
        <f>MEDIAN($E853)</f>
        <v>0</v>
      </c>
      <c r="AL853" s="1">
        <f>MEDIAN($F853)</f>
        <v>0</v>
      </c>
      <c r="AM853" s="1">
        <f>MEDIAN($G853)</f>
        <v>0</v>
      </c>
      <c r="AN853" s="1">
        <f>MEDIAN($H853)</f>
        <v>0</v>
      </c>
      <c r="AO853" s="1">
        <f>MEDIAN($I853)</f>
        <v>0</v>
      </c>
      <c r="AP853" s="1">
        <f>MEDIAN($J853)</f>
        <v>0</v>
      </c>
      <c r="AQ853" s="1">
        <f>MEDIAN($K853)</f>
        <v>0</v>
      </c>
      <c r="AR853" s="1">
        <f>MEDIAN($M853)</f>
        <v>0</v>
      </c>
      <c r="AS853" s="1">
        <f>MEDIAN($N853)</f>
        <v>0</v>
      </c>
      <c r="AT853" s="1">
        <f>MEDIAN($P853)</f>
        <v>0</v>
      </c>
      <c r="AU853" s="1">
        <f>MEDIAN($Q853)</f>
        <v>0</v>
      </c>
      <c r="AV853" s="1">
        <f>MEDIAN($R853)</f>
        <v>0</v>
      </c>
      <c r="AW853" s="1">
        <f>MAX($B853)</f>
        <v>0</v>
      </c>
      <c r="AX853" s="1">
        <f>MAX($C853)</f>
        <v>0</v>
      </c>
      <c r="AY853" s="1">
        <f>MAX($D853)</f>
        <v>0</v>
      </c>
      <c r="AZ853" s="1">
        <f>MAX($E853)</f>
        <v>0</v>
      </c>
      <c r="BA853" s="1">
        <f>MAX($F853)</f>
        <v>0</v>
      </c>
      <c r="BB853" s="1">
        <f>MAX($G853)</f>
        <v>0</v>
      </c>
      <c r="BC853" s="1">
        <f>MAX($H853)</f>
        <v>0</v>
      </c>
      <c r="BD853" s="1">
        <f>MAX($I853)</f>
        <v>0</v>
      </c>
      <c r="BE853" s="1">
        <f>MAX($J853)</f>
        <v>0</v>
      </c>
      <c r="BF853" s="1">
        <f>MAX($K853)</f>
        <v>0</v>
      </c>
      <c r="BG853" s="1">
        <f>MAX($M853)</f>
        <v>0</v>
      </c>
      <c r="BH853" s="1">
        <f>MAX($N853)</f>
        <v>0</v>
      </c>
      <c r="BI853" s="1">
        <f>MAX($P853)</f>
        <v>0</v>
      </c>
      <c r="BJ853" s="1">
        <f>MAX($Q853)</f>
        <v>0</v>
      </c>
      <c r="BK853" s="1">
        <f>MAX($R853)</f>
        <v>0</v>
      </c>
    </row>
    <row r="854" spans="1:63">
      <c r="A854" s="1" t="s">
        <v>368</v>
      </c>
      <c r="B854" s="1">
        <v>0</v>
      </c>
      <c r="C854" s="1">
        <v>0</v>
      </c>
      <c r="D854" s="1">
        <v>0</v>
      </c>
      <c r="E854" s="1">
        <v>0</v>
      </c>
      <c r="F854" s="1">
        <v>0</v>
      </c>
      <c r="G854" s="1">
        <v>0</v>
      </c>
      <c r="H854" s="1">
        <v>0</v>
      </c>
      <c r="I854" s="1">
        <v>0.026</v>
      </c>
      <c r="J854" s="1">
        <v>3000</v>
      </c>
      <c r="K854" s="1">
        <v>0</v>
      </c>
      <c r="L854" s="1" t="s">
        <v>503</v>
      </c>
      <c r="M854" s="1">
        <v>0</v>
      </c>
      <c r="N854" s="1">
        <v>0</v>
      </c>
      <c r="O854" s="1" t="s">
        <v>507</v>
      </c>
      <c r="P854" s="1">
        <v>1500</v>
      </c>
      <c r="Q854" s="1">
        <v>1</v>
      </c>
      <c r="R854" s="1">
        <v>0</v>
      </c>
      <c r="S854" s="1">
        <f>MIN($B854)</f>
        <v>0</v>
      </c>
      <c r="T854" s="1">
        <f>MIN($C854)</f>
        <v>0</v>
      </c>
      <c r="U854" s="1">
        <f>MIN($D854)</f>
        <v>0</v>
      </c>
      <c r="V854" s="1">
        <f>MIN($E854)</f>
        <v>0</v>
      </c>
      <c r="W854" s="1">
        <f>MIN($F854)</f>
        <v>0</v>
      </c>
      <c r="X854" s="1">
        <f>MIN($G854)</f>
        <v>0</v>
      </c>
      <c r="Y854" s="1">
        <f>MIN($H854)</f>
        <v>0</v>
      </c>
      <c r="Z854" s="1">
        <f>MIN($I854)</f>
        <v>0</v>
      </c>
      <c r="AA854" s="1">
        <f>MIN($J854)</f>
        <v>0</v>
      </c>
      <c r="AB854" s="1">
        <f>MIN($K854)</f>
        <v>0</v>
      </c>
      <c r="AC854" s="1">
        <f>MIN($M854)</f>
        <v>0</v>
      </c>
      <c r="AD854" s="1">
        <f>MIN($N854)</f>
        <v>0</v>
      </c>
      <c r="AE854" s="1">
        <f>MIN($P854)</f>
        <v>0</v>
      </c>
      <c r="AF854" s="1">
        <f>MIN($Q854)</f>
        <v>0</v>
      </c>
      <c r="AG854" s="1">
        <f>MIN($R854)</f>
        <v>0</v>
      </c>
      <c r="AH854" s="1">
        <f>MEDIAN($B854)</f>
        <v>0</v>
      </c>
      <c r="AI854" s="1">
        <f>MEDIAN($C854)</f>
        <v>0</v>
      </c>
      <c r="AJ854" s="1">
        <f>MEDIAN($D854)</f>
        <v>0</v>
      </c>
      <c r="AK854" s="1">
        <f>MEDIAN($E854)</f>
        <v>0</v>
      </c>
      <c r="AL854" s="1">
        <f>MEDIAN($F854)</f>
        <v>0</v>
      </c>
      <c r="AM854" s="1">
        <f>MEDIAN($G854)</f>
        <v>0</v>
      </c>
      <c r="AN854" s="1">
        <f>MEDIAN($H854)</f>
        <v>0</v>
      </c>
      <c r="AO854" s="1">
        <f>MEDIAN($I854)</f>
        <v>0</v>
      </c>
      <c r="AP854" s="1">
        <f>MEDIAN($J854)</f>
        <v>0</v>
      </c>
      <c r="AQ854" s="1">
        <f>MEDIAN($K854)</f>
        <v>0</v>
      </c>
      <c r="AR854" s="1">
        <f>MEDIAN($M854)</f>
        <v>0</v>
      </c>
      <c r="AS854" s="1">
        <f>MEDIAN($N854)</f>
        <v>0</v>
      </c>
      <c r="AT854" s="1">
        <f>MEDIAN($P854)</f>
        <v>0</v>
      </c>
      <c r="AU854" s="1">
        <f>MEDIAN($Q854)</f>
        <v>0</v>
      </c>
      <c r="AV854" s="1">
        <f>MEDIAN($R854)</f>
        <v>0</v>
      </c>
      <c r="AW854" s="1">
        <f>MAX($B854)</f>
        <v>0</v>
      </c>
      <c r="AX854" s="1">
        <f>MAX($C854)</f>
        <v>0</v>
      </c>
      <c r="AY854" s="1">
        <f>MAX($D854)</f>
        <v>0</v>
      </c>
      <c r="AZ854" s="1">
        <f>MAX($E854)</f>
        <v>0</v>
      </c>
      <c r="BA854" s="1">
        <f>MAX($F854)</f>
        <v>0</v>
      </c>
      <c r="BB854" s="1">
        <f>MAX($G854)</f>
        <v>0</v>
      </c>
      <c r="BC854" s="1">
        <f>MAX($H854)</f>
        <v>0</v>
      </c>
      <c r="BD854" s="1">
        <f>MAX($I854)</f>
        <v>0</v>
      </c>
      <c r="BE854" s="1">
        <f>MAX($J854)</f>
        <v>0</v>
      </c>
      <c r="BF854" s="1">
        <f>MAX($K854)</f>
        <v>0</v>
      </c>
      <c r="BG854" s="1">
        <f>MAX($M854)</f>
        <v>0</v>
      </c>
      <c r="BH854" s="1">
        <f>MAX($N854)</f>
        <v>0</v>
      </c>
      <c r="BI854" s="1">
        <f>MAX($P854)</f>
        <v>0</v>
      </c>
      <c r="BJ854" s="1">
        <f>MAX($Q854)</f>
        <v>0</v>
      </c>
      <c r="BK854" s="1">
        <f>MAX($R854)</f>
        <v>0</v>
      </c>
    </row>
    <row r="855" spans="1:63">
      <c r="A855" s="1" t="s">
        <v>369</v>
      </c>
      <c r="B855" s="1">
        <v>0</v>
      </c>
      <c r="C855" s="1">
        <v>0</v>
      </c>
      <c r="D855" s="1">
        <v>0</v>
      </c>
      <c r="E855" s="1">
        <v>0</v>
      </c>
      <c r="F855" s="1">
        <v>0</v>
      </c>
      <c r="G855" s="1">
        <v>0</v>
      </c>
      <c r="H855" s="1">
        <v>0</v>
      </c>
      <c r="I855" s="1">
        <v>0.023</v>
      </c>
      <c r="J855" s="1">
        <v>3000</v>
      </c>
      <c r="K855" s="1">
        <v>0</v>
      </c>
      <c r="L855" s="1" t="s">
        <v>503</v>
      </c>
      <c r="M855" s="1">
        <v>0</v>
      </c>
      <c r="N855" s="1">
        <v>0</v>
      </c>
      <c r="O855" s="1" t="s">
        <v>507</v>
      </c>
      <c r="P855" s="1">
        <v>1500</v>
      </c>
      <c r="Q855" s="1">
        <v>1</v>
      </c>
      <c r="R855" s="1">
        <v>0</v>
      </c>
      <c r="S855" s="1">
        <f>MIN($B855)</f>
        <v>0</v>
      </c>
      <c r="T855" s="1">
        <f>MIN($C855)</f>
        <v>0</v>
      </c>
      <c r="U855" s="1">
        <f>MIN($D855)</f>
        <v>0</v>
      </c>
      <c r="V855" s="1">
        <f>MIN($E855)</f>
        <v>0</v>
      </c>
      <c r="W855" s="1">
        <f>MIN($F855)</f>
        <v>0</v>
      </c>
      <c r="X855" s="1">
        <f>MIN($G855)</f>
        <v>0</v>
      </c>
      <c r="Y855" s="1">
        <f>MIN($H855)</f>
        <v>0</v>
      </c>
      <c r="Z855" s="1">
        <f>MIN($I855)</f>
        <v>0</v>
      </c>
      <c r="AA855" s="1">
        <f>MIN($J855)</f>
        <v>0</v>
      </c>
      <c r="AB855" s="1">
        <f>MIN($K855)</f>
        <v>0</v>
      </c>
      <c r="AC855" s="1">
        <f>MIN($M855)</f>
        <v>0</v>
      </c>
      <c r="AD855" s="1">
        <f>MIN($N855)</f>
        <v>0</v>
      </c>
      <c r="AE855" s="1">
        <f>MIN($P855)</f>
        <v>0</v>
      </c>
      <c r="AF855" s="1">
        <f>MIN($Q855)</f>
        <v>0</v>
      </c>
      <c r="AG855" s="1">
        <f>MIN($R855)</f>
        <v>0</v>
      </c>
      <c r="AH855" s="1">
        <f>MEDIAN($B855)</f>
        <v>0</v>
      </c>
      <c r="AI855" s="1">
        <f>MEDIAN($C855)</f>
        <v>0</v>
      </c>
      <c r="AJ855" s="1">
        <f>MEDIAN($D855)</f>
        <v>0</v>
      </c>
      <c r="AK855" s="1">
        <f>MEDIAN($E855)</f>
        <v>0</v>
      </c>
      <c r="AL855" s="1">
        <f>MEDIAN($F855)</f>
        <v>0</v>
      </c>
      <c r="AM855" s="1">
        <f>MEDIAN($G855)</f>
        <v>0</v>
      </c>
      <c r="AN855" s="1">
        <f>MEDIAN($H855)</f>
        <v>0</v>
      </c>
      <c r="AO855" s="1">
        <f>MEDIAN($I855)</f>
        <v>0</v>
      </c>
      <c r="AP855" s="1">
        <f>MEDIAN($J855)</f>
        <v>0</v>
      </c>
      <c r="AQ855" s="1">
        <f>MEDIAN($K855)</f>
        <v>0</v>
      </c>
      <c r="AR855" s="1">
        <f>MEDIAN($M855)</f>
        <v>0</v>
      </c>
      <c r="AS855" s="1">
        <f>MEDIAN($N855)</f>
        <v>0</v>
      </c>
      <c r="AT855" s="1">
        <f>MEDIAN($P855)</f>
        <v>0</v>
      </c>
      <c r="AU855" s="1">
        <f>MEDIAN($Q855)</f>
        <v>0</v>
      </c>
      <c r="AV855" s="1">
        <f>MEDIAN($R855)</f>
        <v>0</v>
      </c>
      <c r="AW855" s="1">
        <f>MAX($B855)</f>
        <v>0</v>
      </c>
      <c r="AX855" s="1">
        <f>MAX($C855)</f>
        <v>0</v>
      </c>
      <c r="AY855" s="1">
        <f>MAX($D855)</f>
        <v>0</v>
      </c>
      <c r="AZ855" s="1">
        <f>MAX($E855)</f>
        <v>0</v>
      </c>
      <c r="BA855" s="1">
        <f>MAX($F855)</f>
        <v>0</v>
      </c>
      <c r="BB855" s="1">
        <f>MAX($G855)</f>
        <v>0</v>
      </c>
      <c r="BC855" s="1">
        <f>MAX($H855)</f>
        <v>0</v>
      </c>
      <c r="BD855" s="1">
        <f>MAX($I855)</f>
        <v>0</v>
      </c>
      <c r="BE855" s="1">
        <f>MAX($J855)</f>
        <v>0</v>
      </c>
      <c r="BF855" s="1">
        <f>MAX($K855)</f>
        <v>0</v>
      </c>
      <c r="BG855" s="1">
        <f>MAX($M855)</f>
        <v>0</v>
      </c>
      <c r="BH855" s="1">
        <f>MAX($N855)</f>
        <v>0</v>
      </c>
      <c r="BI855" s="1">
        <f>MAX($P855)</f>
        <v>0</v>
      </c>
      <c r="BJ855" s="1">
        <f>MAX($Q855)</f>
        <v>0</v>
      </c>
      <c r="BK855" s="1">
        <f>MAX($R855)</f>
        <v>0</v>
      </c>
    </row>
    <row r="856" spans="1:63">
      <c r="A856" s="1" t="s">
        <v>370</v>
      </c>
      <c r="B856" s="1">
        <v>0</v>
      </c>
      <c r="C856" s="1">
        <v>0</v>
      </c>
      <c r="D856" s="1">
        <v>0</v>
      </c>
      <c r="E856" s="1">
        <v>0</v>
      </c>
      <c r="F856" s="1">
        <v>0</v>
      </c>
      <c r="G856" s="1">
        <v>0</v>
      </c>
      <c r="H856" s="1">
        <v>0</v>
      </c>
      <c r="I856" s="1">
        <v>0.02</v>
      </c>
      <c r="J856" s="1">
        <v>3000</v>
      </c>
      <c r="K856" s="1">
        <v>0</v>
      </c>
      <c r="L856" s="1" t="s">
        <v>503</v>
      </c>
      <c r="M856" s="1">
        <v>0</v>
      </c>
      <c r="N856" s="1">
        <v>0</v>
      </c>
      <c r="O856" s="1" t="s">
        <v>507</v>
      </c>
      <c r="P856" s="1">
        <v>1500</v>
      </c>
      <c r="Q856" s="1">
        <v>1</v>
      </c>
      <c r="R856" s="1">
        <v>0</v>
      </c>
      <c r="S856" s="1">
        <f>MIN($B856)</f>
        <v>0</v>
      </c>
      <c r="T856" s="1">
        <f>MIN($C856)</f>
        <v>0</v>
      </c>
      <c r="U856" s="1">
        <f>MIN($D856)</f>
        <v>0</v>
      </c>
      <c r="V856" s="1">
        <f>MIN($E856)</f>
        <v>0</v>
      </c>
      <c r="W856" s="1">
        <f>MIN($F856)</f>
        <v>0</v>
      </c>
      <c r="X856" s="1">
        <f>MIN($G856)</f>
        <v>0</v>
      </c>
      <c r="Y856" s="1">
        <f>MIN($H856)</f>
        <v>0</v>
      </c>
      <c r="Z856" s="1">
        <f>MIN($I856)</f>
        <v>0</v>
      </c>
      <c r="AA856" s="1">
        <f>MIN($J856)</f>
        <v>0</v>
      </c>
      <c r="AB856" s="1">
        <f>MIN($K856)</f>
        <v>0</v>
      </c>
      <c r="AC856" s="1">
        <f>MIN($M856)</f>
        <v>0</v>
      </c>
      <c r="AD856" s="1">
        <f>MIN($N856)</f>
        <v>0</v>
      </c>
      <c r="AE856" s="1">
        <f>MIN($P856)</f>
        <v>0</v>
      </c>
      <c r="AF856" s="1">
        <f>MIN($Q856)</f>
        <v>0</v>
      </c>
      <c r="AG856" s="1">
        <f>MIN($R856)</f>
        <v>0</v>
      </c>
      <c r="AH856" s="1">
        <f>MEDIAN($B856)</f>
        <v>0</v>
      </c>
      <c r="AI856" s="1">
        <f>MEDIAN($C856)</f>
        <v>0</v>
      </c>
      <c r="AJ856" s="1">
        <f>MEDIAN($D856)</f>
        <v>0</v>
      </c>
      <c r="AK856" s="1">
        <f>MEDIAN($E856)</f>
        <v>0</v>
      </c>
      <c r="AL856" s="1">
        <f>MEDIAN($F856)</f>
        <v>0</v>
      </c>
      <c r="AM856" s="1">
        <f>MEDIAN($G856)</f>
        <v>0</v>
      </c>
      <c r="AN856" s="1">
        <f>MEDIAN($H856)</f>
        <v>0</v>
      </c>
      <c r="AO856" s="1">
        <f>MEDIAN($I856)</f>
        <v>0</v>
      </c>
      <c r="AP856" s="1">
        <f>MEDIAN($J856)</f>
        <v>0</v>
      </c>
      <c r="AQ856" s="1">
        <f>MEDIAN($K856)</f>
        <v>0</v>
      </c>
      <c r="AR856" s="1">
        <f>MEDIAN($M856)</f>
        <v>0</v>
      </c>
      <c r="AS856" s="1">
        <f>MEDIAN($N856)</f>
        <v>0</v>
      </c>
      <c r="AT856" s="1">
        <f>MEDIAN($P856)</f>
        <v>0</v>
      </c>
      <c r="AU856" s="1">
        <f>MEDIAN($Q856)</f>
        <v>0</v>
      </c>
      <c r="AV856" s="1">
        <f>MEDIAN($R856)</f>
        <v>0</v>
      </c>
      <c r="AW856" s="1">
        <f>MAX($B856)</f>
        <v>0</v>
      </c>
      <c r="AX856" s="1">
        <f>MAX($C856)</f>
        <v>0</v>
      </c>
      <c r="AY856" s="1">
        <f>MAX($D856)</f>
        <v>0</v>
      </c>
      <c r="AZ856" s="1">
        <f>MAX($E856)</f>
        <v>0</v>
      </c>
      <c r="BA856" s="1">
        <f>MAX($F856)</f>
        <v>0</v>
      </c>
      <c r="BB856" s="1">
        <f>MAX($G856)</f>
        <v>0</v>
      </c>
      <c r="BC856" s="1">
        <f>MAX($H856)</f>
        <v>0</v>
      </c>
      <c r="BD856" s="1">
        <f>MAX($I856)</f>
        <v>0</v>
      </c>
      <c r="BE856" s="1">
        <f>MAX($J856)</f>
        <v>0</v>
      </c>
      <c r="BF856" s="1">
        <f>MAX($K856)</f>
        <v>0</v>
      </c>
      <c r="BG856" s="1">
        <f>MAX($M856)</f>
        <v>0</v>
      </c>
      <c r="BH856" s="1">
        <f>MAX($N856)</f>
        <v>0</v>
      </c>
      <c r="BI856" s="1">
        <f>MAX($P856)</f>
        <v>0</v>
      </c>
      <c r="BJ856" s="1">
        <f>MAX($Q856)</f>
        <v>0</v>
      </c>
      <c r="BK856" s="1">
        <f>MAX($R856)</f>
        <v>0</v>
      </c>
    </row>
    <row r="857" spans="1:63">
      <c r="A857" s="1" t="s">
        <v>371</v>
      </c>
      <c r="B857" s="1">
        <v>0</v>
      </c>
      <c r="C857" s="1">
        <v>0</v>
      </c>
      <c r="D857" s="1">
        <v>0</v>
      </c>
      <c r="E857" s="1">
        <v>0</v>
      </c>
      <c r="F857" s="1">
        <v>0</v>
      </c>
      <c r="G857" s="1">
        <v>0</v>
      </c>
      <c r="H857" s="1">
        <v>0</v>
      </c>
      <c r="I857" s="1">
        <v>0.02</v>
      </c>
      <c r="J857" s="1">
        <v>3000</v>
      </c>
      <c r="K857" s="1">
        <v>0</v>
      </c>
      <c r="L857" s="1" t="s">
        <v>503</v>
      </c>
      <c r="M857" s="1">
        <v>0</v>
      </c>
      <c r="N857" s="1">
        <v>0</v>
      </c>
      <c r="O857" s="1" t="s">
        <v>507</v>
      </c>
      <c r="P857" s="1">
        <v>1500</v>
      </c>
      <c r="Q857" s="1">
        <v>1</v>
      </c>
      <c r="R857" s="1">
        <v>0</v>
      </c>
      <c r="S857" s="1">
        <f>MIN($B857)</f>
        <v>0</v>
      </c>
      <c r="T857" s="1">
        <f>MIN($C857)</f>
        <v>0</v>
      </c>
      <c r="U857" s="1">
        <f>MIN($D857)</f>
        <v>0</v>
      </c>
      <c r="V857" s="1">
        <f>MIN($E857)</f>
        <v>0</v>
      </c>
      <c r="W857" s="1">
        <f>MIN($F857)</f>
        <v>0</v>
      </c>
      <c r="X857" s="1">
        <f>MIN($G857)</f>
        <v>0</v>
      </c>
      <c r="Y857" s="1">
        <f>MIN($H857)</f>
        <v>0</v>
      </c>
      <c r="Z857" s="1">
        <f>MIN($I857)</f>
        <v>0</v>
      </c>
      <c r="AA857" s="1">
        <f>MIN($J857)</f>
        <v>0</v>
      </c>
      <c r="AB857" s="1">
        <f>MIN($K857)</f>
        <v>0</v>
      </c>
      <c r="AC857" s="1">
        <f>MIN($M857)</f>
        <v>0</v>
      </c>
      <c r="AD857" s="1">
        <f>MIN($N857)</f>
        <v>0</v>
      </c>
      <c r="AE857" s="1">
        <f>MIN($P857)</f>
        <v>0</v>
      </c>
      <c r="AF857" s="1">
        <f>MIN($Q857)</f>
        <v>0</v>
      </c>
      <c r="AG857" s="1">
        <f>MIN($R857)</f>
        <v>0</v>
      </c>
      <c r="AH857" s="1">
        <f>MEDIAN($B857)</f>
        <v>0</v>
      </c>
      <c r="AI857" s="1">
        <f>MEDIAN($C857)</f>
        <v>0</v>
      </c>
      <c r="AJ857" s="1">
        <f>MEDIAN($D857)</f>
        <v>0</v>
      </c>
      <c r="AK857" s="1">
        <f>MEDIAN($E857)</f>
        <v>0</v>
      </c>
      <c r="AL857" s="1">
        <f>MEDIAN($F857)</f>
        <v>0</v>
      </c>
      <c r="AM857" s="1">
        <f>MEDIAN($G857)</f>
        <v>0</v>
      </c>
      <c r="AN857" s="1">
        <f>MEDIAN($H857)</f>
        <v>0</v>
      </c>
      <c r="AO857" s="1">
        <f>MEDIAN($I857)</f>
        <v>0</v>
      </c>
      <c r="AP857" s="1">
        <f>MEDIAN($J857)</f>
        <v>0</v>
      </c>
      <c r="AQ857" s="1">
        <f>MEDIAN($K857)</f>
        <v>0</v>
      </c>
      <c r="AR857" s="1">
        <f>MEDIAN($M857)</f>
        <v>0</v>
      </c>
      <c r="AS857" s="1">
        <f>MEDIAN($N857)</f>
        <v>0</v>
      </c>
      <c r="AT857" s="1">
        <f>MEDIAN($P857)</f>
        <v>0</v>
      </c>
      <c r="AU857" s="1">
        <f>MEDIAN($Q857)</f>
        <v>0</v>
      </c>
      <c r="AV857" s="1">
        <f>MEDIAN($R857)</f>
        <v>0</v>
      </c>
      <c r="AW857" s="1">
        <f>MAX($B857)</f>
        <v>0</v>
      </c>
      <c r="AX857" s="1">
        <f>MAX($C857)</f>
        <v>0</v>
      </c>
      <c r="AY857" s="1">
        <f>MAX($D857)</f>
        <v>0</v>
      </c>
      <c r="AZ857" s="1">
        <f>MAX($E857)</f>
        <v>0</v>
      </c>
      <c r="BA857" s="1">
        <f>MAX($F857)</f>
        <v>0</v>
      </c>
      <c r="BB857" s="1">
        <f>MAX($G857)</f>
        <v>0</v>
      </c>
      <c r="BC857" s="1">
        <f>MAX($H857)</f>
        <v>0</v>
      </c>
      <c r="BD857" s="1">
        <f>MAX($I857)</f>
        <v>0</v>
      </c>
      <c r="BE857" s="1">
        <f>MAX($J857)</f>
        <v>0</v>
      </c>
      <c r="BF857" s="1">
        <f>MAX($K857)</f>
        <v>0</v>
      </c>
      <c r="BG857" s="1">
        <f>MAX($M857)</f>
        <v>0</v>
      </c>
      <c r="BH857" s="1">
        <f>MAX($N857)</f>
        <v>0</v>
      </c>
      <c r="BI857" s="1">
        <f>MAX($P857)</f>
        <v>0</v>
      </c>
      <c r="BJ857" s="1">
        <f>MAX($Q857)</f>
        <v>0</v>
      </c>
      <c r="BK857" s="1">
        <f>MAX($R857)</f>
        <v>0</v>
      </c>
    </row>
    <row r="858" spans="1:63">
      <c r="A858" s="1" t="s">
        <v>372</v>
      </c>
      <c r="B858" s="1">
        <v>0</v>
      </c>
      <c r="C858" s="1">
        <v>0</v>
      </c>
      <c r="D858" s="1">
        <v>0</v>
      </c>
      <c r="E858" s="1">
        <v>0</v>
      </c>
      <c r="F858" s="1">
        <v>0</v>
      </c>
      <c r="G858" s="1">
        <v>0</v>
      </c>
      <c r="H858" s="1">
        <v>0</v>
      </c>
      <c r="I858" s="1">
        <v>0.02</v>
      </c>
      <c r="J858" s="1">
        <v>3000</v>
      </c>
      <c r="K858" s="1">
        <v>0</v>
      </c>
      <c r="L858" s="1" t="s">
        <v>503</v>
      </c>
      <c r="M858" s="1">
        <v>0</v>
      </c>
      <c r="N858" s="1">
        <v>0</v>
      </c>
      <c r="O858" s="1" t="s">
        <v>507</v>
      </c>
      <c r="P858" s="1">
        <v>1500</v>
      </c>
      <c r="Q858" s="1">
        <v>1</v>
      </c>
      <c r="R858" s="1">
        <v>0</v>
      </c>
      <c r="S858" s="1">
        <f>MIN($B858)</f>
        <v>0</v>
      </c>
      <c r="T858" s="1">
        <f>MIN($C858)</f>
        <v>0</v>
      </c>
      <c r="U858" s="1">
        <f>MIN($D858)</f>
        <v>0</v>
      </c>
      <c r="V858" s="1">
        <f>MIN($E858)</f>
        <v>0</v>
      </c>
      <c r="W858" s="1">
        <f>MIN($F858)</f>
        <v>0</v>
      </c>
      <c r="X858" s="1">
        <f>MIN($G858)</f>
        <v>0</v>
      </c>
      <c r="Y858" s="1">
        <f>MIN($H858)</f>
        <v>0</v>
      </c>
      <c r="Z858" s="1">
        <f>MIN($I858)</f>
        <v>0</v>
      </c>
      <c r="AA858" s="1">
        <f>MIN($J858)</f>
        <v>0</v>
      </c>
      <c r="AB858" s="1">
        <f>MIN($K858)</f>
        <v>0</v>
      </c>
      <c r="AC858" s="1">
        <f>MIN($M858)</f>
        <v>0</v>
      </c>
      <c r="AD858" s="1">
        <f>MIN($N858)</f>
        <v>0</v>
      </c>
      <c r="AE858" s="1">
        <f>MIN($P858)</f>
        <v>0</v>
      </c>
      <c r="AF858" s="1">
        <f>MIN($Q858)</f>
        <v>0</v>
      </c>
      <c r="AG858" s="1">
        <f>MIN($R858)</f>
        <v>0</v>
      </c>
      <c r="AH858" s="1">
        <f>MEDIAN($B858)</f>
        <v>0</v>
      </c>
      <c r="AI858" s="1">
        <f>MEDIAN($C858)</f>
        <v>0</v>
      </c>
      <c r="AJ858" s="1">
        <f>MEDIAN($D858)</f>
        <v>0</v>
      </c>
      <c r="AK858" s="1">
        <f>MEDIAN($E858)</f>
        <v>0</v>
      </c>
      <c r="AL858" s="1">
        <f>MEDIAN($F858)</f>
        <v>0</v>
      </c>
      <c r="AM858" s="1">
        <f>MEDIAN($G858)</f>
        <v>0</v>
      </c>
      <c r="AN858" s="1">
        <f>MEDIAN($H858)</f>
        <v>0</v>
      </c>
      <c r="AO858" s="1">
        <f>MEDIAN($I858)</f>
        <v>0</v>
      </c>
      <c r="AP858" s="1">
        <f>MEDIAN($J858)</f>
        <v>0</v>
      </c>
      <c r="AQ858" s="1">
        <f>MEDIAN($K858)</f>
        <v>0</v>
      </c>
      <c r="AR858" s="1">
        <f>MEDIAN($M858)</f>
        <v>0</v>
      </c>
      <c r="AS858" s="1">
        <f>MEDIAN($N858)</f>
        <v>0</v>
      </c>
      <c r="AT858" s="1">
        <f>MEDIAN($P858)</f>
        <v>0</v>
      </c>
      <c r="AU858" s="1">
        <f>MEDIAN($Q858)</f>
        <v>0</v>
      </c>
      <c r="AV858" s="1">
        <f>MEDIAN($R858)</f>
        <v>0</v>
      </c>
      <c r="AW858" s="1">
        <f>MAX($B858)</f>
        <v>0</v>
      </c>
      <c r="AX858" s="1">
        <f>MAX($C858)</f>
        <v>0</v>
      </c>
      <c r="AY858" s="1">
        <f>MAX($D858)</f>
        <v>0</v>
      </c>
      <c r="AZ858" s="1">
        <f>MAX($E858)</f>
        <v>0</v>
      </c>
      <c r="BA858" s="1">
        <f>MAX($F858)</f>
        <v>0</v>
      </c>
      <c r="BB858" s="1">
        <f>MAX($G858)</f>
        <v>0</v>
      </c>
      <c r="BC858" s="1">
        <f>MAX($H858)</f>
        <v>0</v>
      </c>
      <c r="BD858" s="1">
        <f>MAX($I858)</f>
        <v>0</v>
      </c>
      <c r="BE858" s="1">
        <f>MAX($J858)</f>
        <v>0</v>
      </c>
      <c r="BF858" s="1">
        <f>MAX($K858)</f>
        <v>0</v>
      </c>
      <c r="BG858" s="1">
        <f>MAX($M858)</f>
        <v>0</v>
      </c>
      <c r="BH858" s="1">
        <f>MAX($N858)</f>
        <v>0</v>
      </c>
      <c r="BI858" s="1">
        <f>MAX($P858)</f>
        <v>0</v>
      </c>
      <c r="BJ858" s="1">
        <f>MAX($Q858)</f>
        <v>0</v>
      </c>
      <c r="BK858" s="1">
        <f>MAX($R858)</f>
        <v>0</v>
      </c>
    </row>
    <row r="859" spans="1:63">
      <c r="A859" s="1" t="s">
        <v>373</v>
      </c>
      <c r="B859" s="1">
        <v>0</v>
      </c>
      <c r="C859" s="1">
        <v>0</v>
      </c>
      <c r="D859" s="1">
        <v>0</v>
      </c>
      <c r="E859" s="1">
        <v>0</v>
      </c>
      <c r="F859" s="1">
        <v>0</v>
      </c>
      <c r="G859" s="1">
        <v>0</v>
      </c>
      <c r="H859" s="1">
        <v>0</v>
      </c>
      <c r="I859" s="1">
        <v>0.023</v>
      </c>
      <c r="J859" s="1">
        <v>3000</v>
      </c>
      <c r="K859" s="1">
        <v>0</v>
      </c>
      <c r="L859" s="1" t="s">
        <v>503</v>
      </c>
      <c r="M859" s="1">
        <v>0</v>
      </c>
      <c r="N859" s="1">
        <v>0</v>
      </c>
      <c r="O859" s="1" t="s">
        <v>507</v>
      </c>
      <c r="P859" s="1">
        <v>1500</v>
      </c>
      <c r="Q859" s="1">
        <v>1</v>
      </c>
      <c r="R859" s="1">
        <v>0</v>
      </c>
      <c r="S859" s="1">
        <f>MIN($B859)</f>
        <v>0</v>
      </c>
      <c r="T859" s="1">
        <f>MIN($C859)</f>
        <v>0</v>
      </c>
      <c r="U859" s="1">
        <f>MIN($D859)</f>
        <v>0</v>
      </c>
      <c r="V859" s="1">
        <f>MIN($E859)</f>
        <v>0</v>
      </c>
      <c r="W859" s="1">
        <f>MIN($F859)</f>
        <v>0</v>
      </c>
      <c r="X859" s="1">
        <f>MIN($G859)</f>
        <v>0</v>
      </c>
      <c r="Y859" s="1">
        <f>MIN($H859)</f>
        <v>0</v>
      </c>
      <c r="Z859" s="1">
        <f>MIN($I859)</f>
        <v>0</v>
      </c>
      <c r="AA859" s="1">
        <f>MIN($J859)</f>
        <v>0</v>
      </c>
      <c r="AB859" s="1">
        <f>MIN($K859)</f>
        <v>0</v>
      </c>
      <c r="AC859" s="1">
        <f>MIN($M859)</f>
        <v>0</v>
      </c>
      <c r="AD859" s="1">
        <f>MIN($N859)</f>
        <v>0</v>
      </c>
      <c r="AE859" s="1">
        <f>MIN($P859)</f>
        <v>0</v>
      </c>
      <c r="AF859" s="1">
        <f>MIN($Q859)</f>
        <v>0</v>
      </c>
      <c r="AG859" s="1">
        <f>MIN($R859)</f>
        <v>0</v>
      </c>
      <c r="AH859" s="1">
        <f>MEDIAN($B859)</f>
        <v>0</v>
      </c>
      <c r="AI859" s="1">
        <f>MEDIAN($C859)</f>
        <v>0</v>
      </c>
      <c r="AJ859" s="1">
        <f>MEDIAN($D859)</f>
        <v>0</v>
      </c>
      <c r="AK859" s="1">
        <f>MEDIAN($E859)</f>
        <v>0</v>
      </c>
      <c r="AL859" s="1">
        <f>MEDIAN($F859)</f>
        <v>0</v>
      </c>
      <c r="AM859" s="1">
        <f>MEDIAN($G859)</f>
        <v>0</v>
      </c>
      <c r="AN859" s="1">
        <f>MEDIAN($H859)</f>
        <v>0</v>
      </c>
      <c r="AO859" s="1">
        <f>MEDIAN($I859)</f>
        <v>0</v>
      </c>
      <c r="AP859" s="1">
        <f>MEDIAN($J859)</f>
        <v>0</v>
      </c>
      <c r="AQ859" s="1">
        <f>MEDIAN($K859)</f>
        <v>0</v>
      </c>
      <c r="AR859" s="1">
        <f>MEDIAN($M859)</f>
        <v>0</v>
      </c>
      <c r="AS859" s="1">
        <f>MEDIAN($N859)</f>
        <v>0</v>
      </c>
      <c r="AT859" s="1">
        <f>MEDIAN($P859)</f>
        <v>0</v>
      </c>
      <c r="AU859" s="1">
        <f>MEDIAN($Q859)</f>
        <v>0</v>
      </c>
      <c r="AV859" s="1">
        <f>MEDIAN($R859)</f>
        <v>0</v>
      </c>
      <c r="AW859" s="1">
        <f>MAX($B859)</f>
        <v>0</v>
      </c>
      <c r="AX859" s="1">
        <f>MAX($C859)</f>
        <v>0</v>
      </c>
      <c r="AY859" s="1">
        <f>MAX($D859)</f>
        <v>0</v>
      </c>
      <c r="AZ859" s="1">
        <f>MAX($E859)</f>
        <v>0</v>
      </c>
      <c r="BA859" s="1">
        <f>MAX($F859)</f>
        <v>0</v>
      </c>
      <c r="BB859" s="1">
        <f>MAX($G859)</f>
        <v>0</v>
      </c>
      <c r="BC859" s="1">
        <f>MAX($H859)</f>
        <v>0</v>
      </c>
      <c r="BD859" s="1">
        <f>MAX($I859)</f>
        <v>0</v>
      </c>
      <c r="BE859" s="1">
        <f>MAX($J859)</f>
        <v>0</v>
      </c>
      <c r="BF859" s="1">
        <f>MAX($K859)</f>
        <v>0</v>
      </c>
      <c r="BG859" s="1">
        <f>MAX($M859)</f>
        <v>0</v>
      </c>
      <c r="BH859" s="1">
        <f>MAX($N859)</f>
        <v>0</v>
      </c>
      <c r="BI859" s="1">
        <f>MAX($P859)</f>
        <v>0</v>
      </c>
      <c r="BJ859" s="1">
        <f>MAX($Q859)</f>
        <v>0</v>
      </c>
      <c r="BK859" s="1">
        <f>MAX($R859)</f>
        <v>0</v>
      </c>
    </row>
    <row r="860" spans="1:63">
      <c r="A860" s="1" t="s">
        <v>374</v>
      </c>
      <c r="B860" s="1">
        <v>0</v>
      </c>
      <c r="C860" s="1">
        <v>0</v>
      </c>
      <c r="D860" s="1">
        <v>0</v>
      </c>
      <c r="E860" s="1">
        <v>0</v>
      </c>
      <c r="F860" s="1">
        <v>0</v>
      </c>
      <c r="G860" s="1">
        <v>0</v>
      </c>
      <c r="H860" s="1">
        <v>0</v>
      </c>
      <c r="I860" s="1">
        <v>0.02</v>
      </c>
      <c r="J860" s="1">
        <v>3000</v>
      </c>
      <c r="K860" s="1">
        <v>0</v>
      </c>
      <c r="L860" s="1" t="s">
        <v>503</v>
      </c>
      <c r="M860" s="1">
        <v>0</v>
      </c>
      <c r="N860" s="1">
        <v>0</v>
      </c>
      <c r="O860" s="1" t="s">
        <v>507</v>
      </c>
      <c r="P860" s="1">
        <v>1500</v>
      </c>
      <c r="Q860" s="1">
        <v>1</v>
      </c>
      <c r="R860" s="1">
        <v>0</v>
      </c>
      <c r="S860" s="1">
        <f>MIN($B860)</f>
        <v>0</v>
      </c>
      <c r="T860" s="1">
        <f>MIN($C860)</f>
        <v>0</v>
      </c>
      <c r="U860" s="1">
        <f>MIN($D860)</f>
        <v>0</v>
      </c>
      <c r="V860" s="1">
        <f>MIN($E860)</f>
        <v>0</v>
      </c>
      <c r="W860" s="1">
        <f>MIN($F860)</f>
        <v>0</v>
      </c>
      <c r="X860" s="1">
        <f>MIN($G860)</f>
        <v>0</v>
      </c>
      <c r="Y860" s="1">
        <f>MIN($H860)</f>
        <v>0</v>
      </c>
      <c r="Z860" s="1">
        <f>MIN($I860)</f>
        <v>0</v>
      </c>
      <c r="AA860" s="1">
        <f>MIN($J860)</f>
        <v>0</v>
      </c>
      <c r="AB860" s="1">
        <f>MIN($K860)</f>
        <v>0</v>
      </c>
      <c r="AC860" s="1">
        <f>MIN($M860)</f>
        <v>0</v>
      </c>
      <c r="AD860" s="1">
        <f>MIN($N860)</f>
        <v>0</v>
      </c>
      <c r="AE860" s="1">
        <f>MIN($P860)</f>
        <v>0</v>
      </c>
      <c r="AF860" s="1">
        <f>MIN($Q860)</f>
        <v>0</v>
      </c>
      <c r="AG860" s="1">
        <f>MIN($R860)</f>
        <v>0</v>
      </c>
      <c r="AH860" s="1">
        <f>MEDIAN($B860)</f>
        <v>0</v>
      </c>
      <c r="AI860" s="1">
        <f>MEDIAN($C860)</f>
        <v>0</v>
      </c>
      <c r="AJ860" s="1">
        <f>MEDIAN($D860)</f>
        <v>0</v>
      </c>
      <c r="AK860" s="1">
        <f>MEDIAN($E860)</f>
        <v>0</v>
      </c>
      <c r="AL860" s="1">
        <f>MEDIAN($F860)</f>
        <v>0</v>
      </c>
      <c r="AM860" s="1">
        <f>MEDIAN($G860)</f>
        <v>0</v>
      </c>
      <c r="AN860" s="1">
        <f>MEDIAN($H860)</f>
        <v>0</v>
      </c>
      <c r="AO860" s="1">
        <f>MEDIAN($I860)</f>
        <v>0</v>
      </c>
      <c r="AP860" s="1">
        <f>MEDIAN($J860)</f>
        <v>0</v>
      </c>
      <c r="AQ860" s="1">
        <f>MEDIAN($K860)</f>
        <v>0</v>
      </c>
      <c r="AR860" s="1">
        <f>MEDIAN($M860)</f>
        <v>0</v>
      </c>
      <c r="AS860" s="1">
        <f>MEDIAN($N860)</f>
        <v>0</v>
      </c>
      <c r="AT860" s="1">
        <f>MEDIAN($P860)</f>
        <v>0</v>
      </c>
      <c r="AU860" s="1">
        <f>MEDIAN($Q860)</f>
        <v>0</v>
      </c>
      <c r="AV860" s="1">
        <f>MEDIAN($R860)</f>
        <v>0</v>
      </c>
      <c r="AW860" s="1">
        <f>MAX($B860)</f>
        <v>0</v>
      </c>
      <c r="AX860" s="1">
        <f>MAX($C860)</f>
        <v>0</v>
      </c>
      <c r="AY860" s="1">
        <f>MAX($D860)</f>
        <v>0</v>
      </c>
      <c r="AZ860" s="1">
        <f>MAX($E860)</f>
        <v>0</v>
      </c>
      <c r="BA860" s="1">
        <f>MAX($F860)</f>
        <v>0</v>
      </c>
      <c r="BB860" s="1">
        <f>MAX($G860)</f>
        <v>0</v>
      </c>
      <c r="BC860" s="1">
        <f>MAX($H860)</f>
        <v>0</v>
      </c>
      <c r="BD860" s="1">
        <f>MAX($I860)</f>
        <v>0</v>
      </c>
      <c r="BE860" s="1">
        <f>MAX($J860)</f>
        <v>0</v>
      </c>
      <c r="BF860" s="1">
        <f>MAX($K860)</f>
        <v>0</v>
      </c>
      <c r="BG860" s="1">
        <f>MAX($M860)</f>
        <v>0</v>
      </c>
      <c r="BH860" s="1">
        <f>MAX($N860)</f>
        <v>0</v>
      </c>
      <c r="BI860" s="1">
        <f>MAX($P860)</f>
        <v>0</v>
      </c>
      <c r="BJ860" s="1">
        <f>MAX($Q860)</f>
        <v>0</v>
      </c>
      <c r="BK860" s="1">
        <f>MAX($R860)</f>
        <v>0</v>
      </c>
    </row>
    <row r="861" spans="1:63">
      <c r="A861" s="1" t="s">
        <v>375</v>
      </c>
      <c r="B861" s="1">
        <v>0</v>
      </c>
      <c r="C861" s="1">
        <v>0</v>
      </c>
      <c r="D861" s="1">
        <v>0</v>
      </c>
      <c r="E861" s="1">
        <v>0</v>
      </c>
      <c r="F861" s="1">
        <v>0</v>
      </c>
      <c r="G861" s="1">
        <v>0</v>
      </c>
      <c r="H861" s="1">
        <v>0</v>
      </c>
      <c r="I861" s="1">
        <v>0.02</v>
      </c>
      <c r="J861" s="1">
        <v>3000</v>
      </c>
      <c r="K861" s="1">
        <v>0</v>
      </c>
      <c r="L861" s="1" t="s">
        <v>503</v>
      </c>
      <c r="M861" s="1">
        <v>0</v>
      </c>
      <c r="N861" s="1">
        <v>0</v>
      </c>
      <c r="O861" s="1" t="s">
        <v>507</v>
      </c>
      <c r="P861" s="1">
        <v>1500</v>
      </c>
      <c r="Q861" s="1">
        <v>1</v>
      </c>
      <c r="R861" s="1">
        <v>0</v>
      </c>
      <c r="S861" s="1">
        <f>MIN($B861)</f>
        <v>0</v>
      </c>
      <c r="T861" s="1">
        <f>MIN($C861)</f>
        <v>0</v>
      </c>
      <c r="U861" s="1">
        <f>MIN($D861)</f>
        <v>0</v>
      </c>
      <c r="V861" s="1">
        <f>MIN($E861)</f>
        <v>0</v>
      </c>
      <c r="W861" s="1">
        <f>MIN($F861)</f>
        <v>0</v>
      </c>
      <c r="X861" s="1">
        <f>MIN($G861)</f>
        <v>0</v>
      </c>
      <c r="Y861" s="1">
        <f>MIN($H861)</f>
        <v>0</v>
      </c>
      <c r="Z861" s="1">
        <f>MIN($I861)</f>
        <v>0</v>
      </c>
      <c r="AA861" s="1">
        <f>MIN($J861)</f>
        <v>0</v>
      </c>
      <c r="AB861" s="1">
        <f>MIN($K861)</f>
        <v>0</v>
      </c>
      <c r="AC861" s="1">
        <f>MIN($M861)</f>
        <v>0</v>
      </c>
      <c r="AD861" s="1">
        <f>MIN($N861)</f>
        <v>0</v>
      </c>
      <c r="AE861" s="1">
        <f>MIN($P861)</f>
        <v>0</v>
      </c>
      <c r="AF861" s="1">
        <f>MIN($Q861)</f>
        <v>0</v>
      </c>
      <c r="AG861" s="1">
        <f>MIN($R861)</f>
        <v>0</v>
      </c>
      <c r="AH861" s="1">
        <f>MEDIAN($B861)</f>
        <v>0</v>
      </c>
      <c r="AI861" s="1">
        <f>MEDIAN($C861)</f>
        <v>0</v>
      </c>
      <c r="AJ861" s="1">
        <f>MEDIAN($D861)</f>
        <v>0</v>
      </c>
      <c r="AK861" s="1">
        <f>MEDIAN($E861)</f>
        <v>0</v>
      </c>
      <c r="AL861" s="1">
        <f>MEDIAN($F861)</f>
        <v>0</v>
      </c>
      <c r="AM861" s="1">
        <f>MEDIAN($G861)</f>
        <v>0</v>
      </c>
      <c r="AN861" s="1">
        <f>MEDIAN($H861)</f>
        <v>0</v>
      </c>
      <c r="AO861" s="1">
        <f>MEDIAN($I861)</f>
        <v>0</v>
      </c>
      <c r="AP861" s="1">
        <f>MEDIAN($J861)</f>
        <v>0</v>
      </c>
      <c r="AQ861" s="1">
        <f>MEDIAN($K861)</f>
        <v>0</v>
      </c>
      <c r="AR861" s="1">
        <f>MEDIAN($M861)</f>
        <v>0</v>
      </c>
      <c r="AS861" s="1">
        <f>MEDIAN($N861)</f>
        <v>0</v>
      </c>
      <c r="AT861" s="1">
        <f>MEDIAN($P861)</f>
        <v>0</v>
      </c>
      <c r="AU861" s="1">
        <f>MEDIAN($Q861)</f>
        <v>0</v>
      </c>
      <c r="AV861" s="1">
        <f>MEDIAN($R861)</f>
        <v>0</v>
      </c>
      <c r="AW861" s="1">
        <f>MAX($B861)</f>
        <v>0</v>
      </c>
      <c r="AX861" s="1">
        <f>MAX($C861)</f>
        <v>0</v>
      </c>
      <c r="AY861" s="1">
        <f>MAX($D861)</f>
        <v>0</v>
      </c>
      <c r="AZ861" s="1">
        <f>MAX($E861)</f>
        <v>0</v>
      </c>
      <c r="BA861" s="1">
        <f>MAX($F861)</f>
        <v>0</v>
      </c>
      <c r="BB861" s="1">
        <f>MAX($G861)</f>
        <v>0</v>
      </c>
      <c r="BC861" s="1">
        <f>MAX($H861)</f>
        <v>0</v>
      </c>
      <c r="BD861" s="1">
        <f>MAX($I861)</f>
        <v>0</v>
      </c>
      <c r="BE861" s="1">
        <f>MAX($J861)</f>
        <v>0</v>
      </c>
      <c r="BF861" s="1">
        <f>MAX($K861)</f>
        <v>0</v>
      </c>
      <c r="BG861" s="1">
        <f>MAX($M861)</f>
        <v>0</v>
      </c>
      <c r="BH861" s="1">
        <f>MAX($N861)</f>
        <v>0</v>
      </c>
      <c r="BI861" s="1">
        <f>MAX($P861)</f>
        <v>0</v>
      </c>
      <c r="BJ861" s="1">
        <f>MAX($Q861)</f>
        <v>0</v>
      </c>
      <c r="BK861" s="1">
        <f>MAX($R861)</f>
        <v>0</v>
      </c>
    </row>
    <row r="862" spans="1:63">
      <c r="A862" s="1" t="s">
        <v>376</v>
      </c>
      <c r="B862" s="1">
        <v>0</v>
      </c>
      <c r="C862" s="1">
        <v>0</v>
      </c>
      <c r="D862" s="1">
        <v>0</v>
      </c>
      <c r="E862" s="1">
        <v>0</v>
      </c>
      <c r="F862" s="1">
        <v>0</v>
      </c>
      <c r="G862" s="1">
        <v>0</v>
      </c>
      <c r="H862" s="1">
        <v>0</v>
      </c>
      <c r="I862" s="1">
        <v>0.021</v>
      </c>
      <c r="J862" s="1">
        <v>3000</v>
      </c>
      <c r="K862" s="1">
        <v>0</v>
      </c>
      <c r="L862" s="1" t="s">
        <v>503</v>
      </c>
      <c r="M862" s="1">
        <v>0</v>
      </c>
      <c r="N862" s="1">
        <v>0</v>
      </c>
      <c r="O862" s="1" t="s">
        <v>507</v>
      </c>
      <c r="P862" s="1">
        <v>1500</v>
      </c>
      <c r="Q862" s="1">
        <v>1</v>
      </c>
      <c r="R862" s="1">
        <v>0</v>
      </c>
      <c r="S862" s="1">
        <f>MIN($B862)</f>
        <v>0</v>
      </c>
      <c r="T862" s="1">
        <f>MIN($C862)</f>
        <v>0</v>
      </c>
      <c r="U862" s="1">
        <f>MIN($D862)</f>
        <v>0</v>
      </c>
      <c r="V862" s="1">
        <f>MIN($E862)</f>
        <v>0</v>
      </c>
      <c r="W862" s="1">
        <f>MIN($F862)</f>
        <v>0</v>
      </c>
      <c r="X862" s="1">
        <f>MIN($G862)</f>
        <v>0</v>
      </c>
      <c r="Y862" s="1">
        <f>MIN($H862)</f>
        <v>0</v>
      </c>
      <c r="Z862" s="1">
        <f>MIN($I862)</f>
        <v>0</v>
      </c>
      <c r="AA862" s="1">
        <f>MIN($J862)</f>
        <v>0</v>
      </c>
      <c r="AB862" s="1">
        <f>MIN($K862)</f>
        <v>0</v>
      </c>
      <c r="AC862" s="1">
        <f>MIN($M862)</f>
        <v>0</v>
      </c>
      <c r="AD862" s="1">
        <f>MIN($N862)</f>
        <v>0</v>
      </c>
      <c r="AE862" s="1">
        <f>MIN($P862)</f>
        <v>0</v>
      </c>
      <c r="AF862" s="1">
        <f>MIN($Q862)</f>
        <v>0</v>
      </c>
      <c r="AG862" s="1">
        <f>MIN($R862)</f>
        <v>0</v>
      </c>
      <c r="AH862" s="1">
        <f>MEDIAN($B862)</f>
        <v>0</v>
      </c>
      <c r="AI862" s="1">
        <f>MEDIAN($C862)</f>
        <v>0</v>
      </c>
      <c r="AJ862" s="1">
        <f>MEDIAN($D862)</f>
        <v>0</v>
      </c>
      <c r="AK862" s="1">
        <f>MEDIAN($E862)</f>
        <v>0</v>
      </c>
      <c r="AL862" s="1">
        <f>MEDIAN($F862)</f>
        <v>0</v>
      </c>
      <c r="AM862" s="1">
        <f>MEDIAN($G862)</f>
        <v>0</v>
      </c>
      <c r="AN862" s="1">
        <f>MEDIAN($H862)</f>
        <v>0</v>
      </c>
      <c r="AO862" s="1">
        <f>MEDIAN($I862)</f>
        <v>0</v>
      </c>
      <c r="AP862" s="1">
        <f>MEDIAN($J862)</f>
        <v>0</v>
      </c>
      <c r="AQ862" s="1">
        <f>MEDIAN($K862)</f>
        <v>0</v>
      </c>
      <c r="AR862" s="1">
        <f>MEDIAN($M862)</f>
        <v>0</v>
      </c>
      <c r="AS862" s="1">
        <f>MEDIAN($N862)</f>
        <v>0</v>
      </c>
      <c r="AT862" s="1">
        <f>MEDIAN($P862)</f>
        <v>0</v>
      </c>
      <c r="AU862" s="1">
        <f>MEDIAN($Q862)</f>
        <v>0</v>
      </c>
      <c r="AV862" s="1">
        <f>MEDIAN($R862)</f>
        <v>0</v>
      </c>
      <c r="AW862" s="1">
        <f>MAX($B862)</f>
        <v>0</v>
      </c>
      <c r="AX862" s="1">
        <f>MAX($C862)</f>
        <v>0</v>
      </c>
      <c r="AY862" s="1">
        <f>MAX($D862)</f>
        <v>0</v>
      </c>
      <c r="AZ862" s="1">
        <f>MAX($E862)</f>
        <v>0</v>
      </c>
      <c r="BA862" s="1">
        <f>MAX($F862)</f>
        <v>0</v>
      </c>
      <c r="BB862" s="1">
        <f>MAX($G862)</f>
        <v>0</v>
      </c>
      <c r="BC862" s="1">
        <f>MAX($H862)</f>
        <v>0</v>
      </c>
      <c r="BD862" s="1">
        <f>MAX($I862)</f>
        <v>0</v>
      </c>
      <c r="BE862" s="1">
        <f>MAX($J862)</f>
        <v>0</v>
      </c>
      <c r="BF862" s="1">
        <f>MAX($K862)</f>
        <v>0</v>
      </c>
      <c r="BG862" s="1">
        <f>MAX($M862)</f>
        <v>0</v>
      </c>
      <c r="BH862" s="1">
        <f>MAX($N862)</f>
        <v>0</v>
      </c>
      <c r="BI862" s="1">
        <f>MAX($P862)</f>
        <v>0</v>
      </c>
      <c r="BJ862" s="1">
        <f>MAX($Q862)</f>
        <v>0</v>
      </c>
      <c r="BK862" s="1">
        <f>MAX($R862)</f>
        <v>0</v>
      </c>
    </row>
    <row r="863" spans="1:63">
      <c r="A863" s="1" t="s">
        <v>377</v>
      </c>
      <c r="B863" s="1">
        <v>0</v>
      </c>
      <c r="C863" s="1">
        <v>0</v>
      </c>
      <c r="D863" s="1">
        <v>0</v>
      </c>
      <c r="E863" s="1">
        <v>0</v>
      </c>
      <c r="F863" s="1">
        <v>0</v>
      </c>
      <c r="G863" s="1">
        <v>0</v>
      </c>
      <c r="H863" s="1">
        <v>0</v>
      </c>
      <c r="I863" s="1">
        <v>0.02</v>
      </c>
      <c r="J863" s="1">
        <v>3000</v>
      </c>
      <c r="K863" s="1">
        <v>0</v>
      </c>
      <c r="L863" s="1" t="s">
        <v>503</v>
      </c>
      <c r="M863" s="1">
        <v>0</v>
      </c>
      <c r="N863" s="1">
        <v>0</v>
      </c>
      <c r="O863" s="1" t="s">
        <v>507</v>
      </c>
      <c r="P863" s="1">
        <v>1500</v>
      </c>
      <c r="Q863" s="1">
        <v>1</v>
      </c>
      <c r="R863" s="1">
        <v>0</v>
      </c>
      <c r="S863" s="1">
        <f>MIN($B863)</f>
        <v>0</v>
      </c>
      <c r="T863" s="1">
        <f>MIN($C863)</f>
        <v>0</v>
      </c>
      <c r="U863" s="1">
        <f>MIN($D863)</f>
        <v>0</v>
      </c>
      <c r="V863" s="1">
        <f>MIN($E863)</f>
        <v>0</v>
      </c>
      <c r="W863" s="1">
        <f>MIN($F863)</f>
        <v>0</v>
      </c>
      <c r="X863" s="1">
        <f>MIN($G863)</f>
        <v>0</v>
      </c>
      <c r="Y863" s="1">
        <f>MIN($H863)</f>
        <v>0</v>
      </c>
      <c r="Z863" s="1">
        <f>MIN($I863)</f>
        <v>0</v>
      </c>
      <c r="AA863" s="1">
        <f>MIN($J863)</f>
        <v>0</v>
      </c>
      <c r="AB863" s="1">
        <f>MIN($K863)</f>
        <v>0</v>
      </c>
      <c r="AC863" s="1">
        <f>MIN($M863)</f>
        <v>0</v>
      </c>
      <c r="AD863" s="1">
        <f>MIN($N863)</f>
        <v>0</v>
      </c>
      <c r="AE863" s="1">
        <f>MIN($P863)</f>
        <v>0</v>
      </c>
      <c r="AF863" s="1">
        <f>MIN($Q863)</f>
        <v>0</v>
      </c>
      <c r="AG863" s="1">
        <f>MIN($R863)</f>
        <v>0</v>
      </c>
      <c r="AH863" s="1">
        <f>MEDIAN($B863)</f>
        <v>0</v>
      </c>
      <c r="AI863" s="1">
        <f>MEDIAN($C863)</f>
        <v>0</v>
      </c>
      <c r="AJ863" s="1">
        <f>MEDIAN($D863)</f>
        <v>0</v>
      </c>
      <c r="AK863" s="1">
        <f>MEDIAN($E863)</f>
        <v>0</v>
      </c>
      <c r="AL863" s="1">
        <f>MEDIAN($F863)</f>
        <v>0</v>
      </c>
      <c r="AM863" s="1">
        <f>MEDIAN($G863)</f>
        <v>0</v>
      </c>
      <c r="AN863" s="1">
        <f>MEDIAN($H863)</f>
        <v>0</v>
      </c>
      <c r="AO863" s="1">
        <f>MEDIAN($I863)</f>
        <v>0</v>
      </c>
      <c r="AP863" s="1">
        <f>MEDIAN($J863)</f>
        <v>0</v>
      </c>
      <c r="AQ863" s="1">
        <f>MEDIAN($K863)</f>
        <v>0</v>
      </c>
      <c r="AR863" s="1">
        <f>MEDIAN($M863)</f>
        <v>0</v>
      </c>
      <c r="AS863" s="1">
        <f>MEDIAN($N863)</f>
        <v>0</v>
      </c>
      <c r="AT863" s="1">
        <f>MEDIAN($P863)</f>
        <v>0</v>
      </c>
      <c r="AU863" s="1">
        <f>MEDIAN($Q863)</f>
        <v>0</v>
      </c>
      <c r="AV863" s="1">
        <f>MEDIAN($R863)</f>
        <v>0</v>
      </c>
      <c r="AW863" s="1">
        <f>MAX($B863)</f>
        <v>0</v>
      </c>
      <c r="AX863" s="1">
        <f>MAX($C863)</f>
        <v>0</v>
      </c>
      <c r="AY863" s="1">
        <f>MAX($D863)</f>
        <v>0</v>
      </c>
      <c r="AZ863" s="1">
        <f>MAX($E863)</f>
        <v>0</v>
      </c>
      <c r="BA863" s="1">
        <f>MAX($F863)</f>
        <v>0</v>
      </c>
      <c r="BB863" s="1">
        <f>MAX($G863)</f>
        <v>0</v>
      </c>
      <c r="BC863" s="1">
        <f>MAX($H863)</f>
        <v>0</v>
      </c>
      <c r="BD863" s="1">
        <f>MAX($I863)</f>
        <v>0</v>
      </c>
      <c r="BE863" s="1">
        <f>MAX($J863)</f>
        <v>0</v>
      </c>
      <c r="BF863" s="1">
        <f>MAX($K863)</f>
        <v>0</v>
      </c>
      <c r="BG863" s="1">
        <f>MAX($M863)</f>
        <v>0</v>
      </c>
      <c r="BH863" s="1">
        <f>MAX($N863)</f>
        <v>0</v>
      </c>
      <c r="BI863" s="1">
        <f>MAX($P863)</f>
        <v>0</v>
      </c>
      <c r="BJ863" s="1">
        <f>MAX($Q863)</f>
        <v>0</v>
      </c>
      <c r="BK863" s="1">
        <f>MAX($R863)</f>
        <v>0</v>
      </c>
    </row>
    <row r="864" spans="1:63">
      <c r="A864" s="1" t="s">
        <v>378</v>
      </c>
      <c r="B864" s="1">
        <v>0</v>
      </c>
      <c r="C864" s="1">
        <v>0</v>
      </c>
      <c r="D864" s="1">
        <v>0</v>
      </c>
      <c r="E864" s="1">
        <v>0</v>
      </c>
      <c r="F864" s="1">
        <v>0</v>
      </c>
      <c r="G864" s="1">
        <v>0</v>
      </c>
      <c r="H864" s="1">
        <v>0</v>
      </c>
      <c r="I864" s="1">
        <v>0.019</v>
      </c>
      <c r="J864" s="1">
        <v>3000</v>
      </c>
      <c r="K864" s="1">
        <v>0</v>
      </c>
      <c r="L864" s="1" t="s">
        <v>503</v>
      </c>
      <c r="M864" s="1">
        <v>0</v>
      </c>
      <c r="N864" s="1">
        <v>0</v>
      </c>
      <c r="O864" s="1" t="s">
        <v>507</v>
      </c>
      <c r="P864" s="1">
        <v>1500</v>
      </c>
      <c r="Q864" s="1">
        <v>1</v>
      </c>
      <c r="R864" s="1">
        <v>0</v>
      </c>
      <c r="S864" s="1">
        <f>MIN($B864)</f>
        <v>0</v>
      </c>
      <c r="T864" s="1">
        <f>MIN($C864)</f>
        <v>0</v>
      </c>
      <c r="U864" s="1">
        <f>MIN($D864)</f>
        <v>0</v>
      </c>
      <c r="V864" s="1">
        <f>MIN($E864)</f>
        <v>0</v>
      </c>
      <c r="W864" s="1">
        <f>MIN($F864)</f>
        <v>0</v>
      </c>
      <c r="X864" s="1">
        <f>MIN($G864)</f>
        <v>0</v>
      </c>
      <c r="Y864" s="1">
        <f>MIN($H864)</f>
        <v>0</v>
      </c>
      <c r="Z864" s="1">
        <f>MIN($I864)</f>
        <v>0</v>
      </c>
      <c r="AA864" s="1">
        <f>MIN($J864)</f>
        <v>0</v>
      </c>
      <c r="AB864" s="1">
        <f>MIN($K864)</f>
        <v>0</v>
      </c>
      <c r="AC864" s="1">
        <f>MIN($M864)</f>
        <v>0</v>
      </c>
      <c r="AD864" s="1">
        <f>MIN($N864)</f>
        <v>0</v>
      </c>
      <c r="AE864" s="1">
        <f>MIN($P864)</f>
        <v>0</v>
      </c>
      <c r="AF864" s="1">
        <f>MIN($Q864)</f>
        <v>0</v>
      </c>
      <c r="AG864" s="1">
        <f>MIN($R864)</f>
        <v>0</v>
      </c>
      <c r="AH864" s="1">
        <f>MEDIAN($B864)</f>
        <v>0</v>
      </c>
      <c r="AI864" s="1">
        <f>MEDIAN($C864)</f>
        <v>0</v>
      </c>
      <c r="AJ864" s="1">
        <f>MEDIAN($D864)</f>
        <v>0</v>
      </c>
      <c r="AK864" s="1">
        <f>MEDIAN($E864)</f>
        <v>0</v>
      </c>
      <c r="AL864" s="1">
        <f>MEDIAN($F864)</f>
        <v>0</v>
      </c>
      <c r="AM864" s="1">
        <f>MEDIAN($G864)</f>
        <v>0</v>
      </c>
      <c r="AN864" s="1">
        <f>MEDIAN($H864)</f>
        <v>0</v>
      </c>
      <c r="AO864" s="1">
        <f>MEDIAN($I864)</f>
        <v>0</v>
      </c>
      <c r="AP864" s="1">
        <f>MEDIAN($J864)</f>
        <v>0</v>
      </c>
      <c r="AQ864" s="1">
        <f>MEDIAN($K864)</f>
        <v>0</v>
      </c>
      <c r="AR864" s="1">
        <f>MEDIAN($M864)</f>
        <v>0</v>
      </c>
      <c r="AS864" s="1">
        <f>MEDIAN($N864)</f>
        <v>0</v>
      </c>
      <c r="AT864" s="1">
        <f>MEDIAN($P864)</f>
        <v>0</v>
      </c>
      <c r="AU864" s="1">
        <f>MEDIAN($Q864)</f>
        <v>0</v>
      </c>
      <c r="AV864" s="1">
        <f>MEDIAN($R864)</f>
        <v>0</v>
      </c>
      <c r="AW864" s="1">
        <f>MAX($B864)</f>
        <v>0</v>
      </c>
      <c r="AX864" s="1">
        <f>MAX($C864)</f>
        <v>0</v>
      </c>
      <c r="AY864" s="1">
        <f>MAX($D864)</f>
        <v>0</v>
      </c>
      <c r="AZ864" s="1">
        <f>MAX($E864)</f>
        <v>0</v>
      </c>
      <c r="BA864" s="1">
        <f>MAX($F864)</f>
        <v>0</v>
      </c>
      <c r="BB864" s="1">
        <f>MAX($G864)</f>
        <v>0</v>
      </c>
      <c r="BC864" s="1">
        <f>MAX($H864)</f>
        <v>0</v>
      </c>
      <c r="BD864" s="1">
        <f>MAX($I864)</f>
        <v>0</v>
      </c>
      <c r="BE864" s="1">
        <f>MAX($J864)</f>
        <v>0</v>
      </c>
      <c r="BF864" s="1">
        <f>MAX($K864)</f>
        <v>0</v>
      </c>
      <c r="BG864" s="1">
        <f>MAX($M864)</f>
        <v>0</v>
      </c>
      <c r="BH864" s="1">
        <f>MAX($N864)</f>
        <v>0</v>
      </c>
      <c r="BI864" s="1">
        <f>MAX($P864)</f>
        <v>0</v>
      </c>
      <c r="BJ864" s="1">
        <f>MAX($Q864)</f>
        <v>0</v>
      </c>
      <c r="BK864" s="1">
        <f>MAX($R864)</f>
        <v>0</v>
      </c>
    </row>
    <row r="865" spans="1:63">
      <c r="A865" s="1" t="s">
        <v>379</v>
      </c>
      <c r="B865" s="1">
        <v>0</v>
      </c>
      <c r="C865" s="1">
        <v>0</v>
      </c>
      <c r="D865" s="1">
        <v>0</v>
      </c>
      <c r="E865" s="1">
        <v>0</v>
      </c>
      <c r="F865" s="1">
        <v>0</v>
      </c>
      <c r="G865" s="1">
        <v>0</v>
      </c>
      <c r="H865" s="1">
        <v>0</v>
      </c>
      <c r="I865" s="1">
        <v>0.023</v>
      </c>
      <c r="J865" s="1">
        <v>3000</v>
      </c>
      <c r="K865" s="1">
        <v>0</v>
      </c>
      <c r="L865" s="1" t="s">
        <v>503</v>
      </c>
      <c r="M865" s="1">
        <v>0</v>
      </c>
      <c r="N865" s="1">
        <v>0</v>
      </c>
      <c r="O865" s="1" t="s">
        <v>507</v>
      </c>
      <c r="P865" s="1">
        <v>1500</v>
      </c>
      <c r="Q865" s="1">
        <v>1</v>
      </c>
      <c r="R865" s="1">
        <v>0</v>
      </c>
      <c r="S865" s="1">
        <f>MIN($B865)</f>
        <v>0</v>
      </c>
      <c r="T865" s="1">
        <f>MIN($C865)</f>
        <v>0</v>
      </c>
      <c r="U865" s="1">
        <f>MIN($D865)</f>
        <v>0</v>
      </c>
      <c r="V865" s="1">
        <f>MIN($E865)</f>
        <v>0</v>
      </c>
      <c r="W865" s="1">
        <f>MIN($F865)</f>
        <v>0</v>
      </c>
      <c r="X865" s="1">
        <f>MIN($G865)</f>
        <v>0</v>
      </c>
      <c r="Y865" s="1">
        <f>MIN($H865)</f>
        <v>0</v>
      </c>
      <c r="Z865" s="1">
        <f>MIN($I865)</f>
        <v>0</v>
      </c>
      <c r="AA865" s="1">
        <f>MIN($J865)</f>
        <v>0</v>
      </c>
      <c r="AB865" s="1">
        <f>MIN($K865)</f>
        <v>0</v>
      </c>
      <c r="AC865" s="1">
        <f>MIN($M865)</f>
        <v>0</v>
      </c>
      <c r="AD865" s="1">
        <f>MIN($N865)</f>
        <v>0</v>
      </c>
      <c r="AE865" s="1">
        <f>MIN($P865)</f>
        <v>0</v>
      </c>
      <c r="AF865" s="1">
        <f>MIN($Q865)</f>
        <v>0</v>
      </c>
      <c r="AG865" s="1">
        <f>MIN($R865)</f>
        <v>0</v>
      </c>
      <c r="AH865" s="1">
        <f>MEDIAN($B865)</f>
        <v>0</v>
      </c>
      <c r="AI865" s="1">
        <f>MEDIAN($C865)</f>
        <v>0</v>
      </c>
      <c r="AJ865" s="1">
        <f>MEDIAN($D865)</f>
        <v>0</v>
      </c>
      <c r="AK865" s="1">
        <f>MEDIAN($E865)</f>
        <v>0</v>
      </c>
      <c r="AL865" s="1">
        <f>MEDIAN($F865)</f>
        <v>0</v>
      </c>
      <c r="AM865" s="1">
        <f>MEDIAN($G865)</f>
        <v>0</v>
      </c>
      <c r="AN865" s="1">
        <f>MEDIAN($H865)</f>
        <v>0</v>
      </c>
      <c r="AO865" s="1">
        <f>MEDIAN($I865)</f>
        <v>0</v>
      </c>
      <c r="AP865" s="1">
        <f>MEDIAN($J865)</f>
        <v>0</v>
      </c>
      <c r="AQ865" s="1">
        <f>MEDIAN($K865)</f>
        <v>0</v>
      </c>
      <c r="AR865" s="1">
        <f>MEDIAN($M865)</f>
        <v>0</v>
      </c>
      <c r="AS865" s="1">
        <f>MEDIAN($N865)</f>
        <v>0</v>
      </c>
      <c r="AT865" s="1">
        <f>MEDIAN($P865)</f>
        <v>0</v>
      </c>
      <c r="AU865" s="1">
        <f>MEDIAN($Q865)</f>
        <v>0</v>
      </c>
      <c r="AV865" s="1">
        <f>MEDIAN($R865)</f>
        <v>0</v>
      </c>
      <c r="AW865" s="1">
        <f>MAX($B865)</f>
        <v>0</v>
      </c>
      <c r="AX865" s="1">
        <f>MAX($C865)</f>
        <v>0</v>
      </c>
      <c r="AY865" s="1">
        <f>MAX($D865)</f>
        <v>0</v>
      </c>
      <c r="AZ865" s="1">
        <f>MAX($E865)</f>
        <v>0</v>
      </c>
      <c r="BA865" s="1">
        <f>MAX($F865)</f>
        <v>0</v>
      </c>
      <c r="BB865" s="1">
        <f>MAX($G865)</f>
        <v>0</v>
      </c>
      <c r="BC865" s="1">
        <f>MAX($H865)</f>
        <v>0</v>
      </c>
      <c r="BD865" s="1">
        <f>MAX($I865)</f>
        <v>0</v>
      </c>
      <c r="BE865" s="1">
        <f>MAX($J865)</f>
        <v>0</v>
      </c>
      <c r="BF865" s="1">
        <f>MAX($K865)</f>
        <v>0</v>
      </c>
      <c r="BG865" s="1">
        <f>MAX($M865)</f>
        <v>0</v>
      </c>
      <c r="BH865" s="1">
        <f>MAX($N865)</f>
        <v>0</v>
      </c>
      <c r="BI865" s="1">
        <f>MAX($P865)</f>
        <v>0</v>
      </c>
      <c r="BJ865" s="1">
        <f>MAX($Q865)</f>
        <v>0</v>
      </c>
      <c r="BK865" s="1">
        <f>MAX($R865)</f>
        <v>0</v>
      </c>
    </row>
    <row r="866" spans="1:63">
      <c r="A866" s="1" t="s">
        <v>380</v>
      </c>
      <c r="B866" s="1">
        <v>0</v>
      </c>
      <c r="C866" s="1">
        <v>0</v>
      </c>
      <c r="D866" s="1">
        <v>0</v>
      </c>
      <c r="E866" s="1">
        <v>0</v>
      </c>
      <c r="F866" s="1">
        <v>0</v>
      </c>
      <c r="G866" s="1">
        <v>0</v>
      </c>
      <c r="H866" s="1">
        <v>0</v>
      </c>
      <c r="I866" s="1">
        <v>0.02</v>
      </c>
      <c r="J866" s="1">
        <v>3000</v>
      </c>
      <c r="K866" s="1">
        <v>0</v>
      </c>
      <c r="L866" s="1" t="s">
        <v>503</v>
      </c>
      <c r="M866" s="1">
        <v>0</v>
      </c>
      <c r="N866" s="1">
        <v>0</v>
      </c>
      <c r="O866" s="1" t="s">
        <v>507</v>
      </c>
      <c r="P866" s="1">
        <v>1500</v>
      </c>
      <c r="Q866" s="1">
        <v>1</v>
      </c>
      <c r="R866" s="1">
        <v>0</v>
      </c>
      <c r="S866" s="1">
        <f>MIN($B866)</f>
        <v>0</v>
      </c>
      <c r="T866" s="1">
        <f>MIN($C866)</f>
        <v>0</v>
      </c>
      <c r="U866" s="1">
        <f>MIN($D866)</f>
        <v>0</v>
      </c>
      <c r="V866" s="1">
        <f>MIN($E866)</f>
        <v>0</v>
      </c>
      <c r="W866" s="1">
        <f>MIN($F866)</f>
        <v>0</v>
      </c>
      <c r="X866" s="1">
        <f>MIN($G866)</f>
        <v>0</v>
      </c>
      <c r="Y866" s="1">
        <f>MIN($H866)</f>
        <v>0</v>
      </c>
      <c r="Z866" s="1">
        <f>MIN($I866)</f>
        <v>0</v>
      </c>
      <c r="AA866" s="1">
        <f>MIN($J866)</f>
        <v>0</v>
      </c>
      <c r="AB866" s="1">
        <f>MIN($K866)</f>
        <v>0</v>
      </c>
      <c r="AC866" s="1">
        <f>MIN($M866)</f>
        <v>0</v>
      </c>
      <c r="AD866" s="1">
        <f>MIN($N866)</f>
        <v>0</v>
      </c>
      <c r="AE866" s="1">
        <f>MIN($P866)</f>
        <v>0</v>
      </c>
      <c r="AF866" s="1">
        <f>MIN($Q866)</f>
        <v>0</v>
      </c>
      <c r="AG866" s="1">
        <f>MIN($R866)</f>
        <v>0</v>
      </c>
      <c r="AH866" s="1">
        <f>MEDIAN($B866)</f>
        <v>0</v>
      </c>
      <c r="AI866" s="1">
        <f>MEDIAN($C866)</f>
        <v>0</v>
      </c>
      <c r="AJ866" s="1">
        <f>MEDIAN($D866)</f>
        <v>0</v>
      </c>
      <c r="AK866" s="1">
        <f>MEDIAN($E866)</f>
        <v>0</v>
      </c>
      <c r="AL866" s="1">
        <f>MEDIAN($F866)</f>
        <v>0</v>
      </c>
      <c r="AM866" s="1">
        <f>MEDIAN($G866)</f>
        <v>0</v>
      </c>
      <c r="AN866" s="1">
        <f>MEDIAN($H866)</f>
        <v>0</v>
      </c>
      <c r="AO866" s="1">
        <f>MEDIAN($I866)</f>
        <v>0</v>
      </c>
      <c r="AP866" s="1">
        <f>MEDIAN($J866)</f>
        <v>0</v>
      </c>
      <c r="AQ866" s="1">
        <f>MEDIAN($K866)</f>
        <v>0</v>
      </c>
      <c r="AR866" s="1">
        <f>MEDIAN($M866)</f>
        <v>0</v>
      </c>
      <c r="AS866" s="1">
        <f>MEDIAN($N866)</f>
        <v>0</v>
      </c>
      <c r="AT866" s="1">
        <f>MEDIAN($P866)</f>
        <v>0</v>
      </c>
      <c r="AU866" s="1">
        <f>MEDIAN($Q866)</f>
        <v>0</v>
      </c>
      <c r="AV866" s="1">
        <f>MEDIAN($R866)</f>
        <v>0</v>
      </c>
      <c r="AW866" s="1">
        <f>MAX($B866)</f>
        <v>0</v>
      </c>
      <c r="AX866" s="1">
        <f>MAX($C866)</f>
        <v>0</v>
      </c>
      <c r="AY866" s="1">
        <f>MAX($D866)</f>
        <v>0</v>
      </c>
      <c r="AZ866" s="1">
        <f>MAX($E866)</f>
        <v>0</v>
      </c>
      <c r="BA866" s="1">
        <f>MAX($F866)</f>
        <v>0</v>
      </c>
      <c r="BB866" s="1">
        <f>MAX($G866)</f>
        <v>0</v>
      </c>
      <c r="BC866" s="1">
        <f>MAX($H866)</f>
        <v>0</v>
      </c>
      <c r="BD866" s="1">
        <f>MAX($I866)</f>
        <v>0</v>
      </c>
      <c r="BE866" s="1">
        <f>MAX($J866)</f>
        <v>0</v>
      </c>
      <c r="BF866" s="1">
        <f>MAX($K866)</f>
        <v>0</v>
      </c>
      <c r="BG866" s="1">
        <f>MAX($M866)</f>
        <v>0</v>
      </c>
      <c r="BH866" s="1">
        <f>MAX($N866)</f>
        <v>0</v>
      </c>
      <c r="BI866" s="1">
        <f>MAX($P866)</f>
        <v>0</v>
      </c>
      <c r="BJ866" s="1">
        <f>MAX($Q866)</f>
        <v>0</v>
      </c>
      <c r="BK866" s="1">
        <f>MAX($R866)</f>
        <v>0</v>
      </c>
    </row>
    <row r="867" spans="1:63">
      <c r="A867" s="1" t="s">
        <v>381</v>
      </c>
      <c r="B867" s="1">
        <v>0</v>
      </c>
      <c r="C867" s="1">
        <v>0</v>
      </c>
      <c r="D867" s="1">
        <v>0</v>
      </c>
      <c r="E867" s="1">
        <v>0</v>
      </c>
      <c r="F867" s="1">
        <v>0</v>
      </c>
      <c r="G867" s="1">
        <v>0</v>
      </c>
      <c r="H867" s="1">
        <v>0</v>
      </c>
      <c r="I867" s="1">
        <v>0.02</v>
      </c>
      <c r="J867" s="1">
        <v>3000</v>
      </c>
      <c r="K867" s="1">
        <v>0</v>
      </c>
      <c r="L867" s="1" t="s">
        <v>503</v>
      </c>
      <c r="M867" s="1">
        <v>0</v>
      </c>
      <c r="N867" s="1">
        <v>0</v>
      </c>
      <c r="O867" s="1" t="s">
        <v>507</v>
      </c>
      <c r="P867" s="1">
        <v>1500</v>
      </c>
      <c r="Q867" s="1">
        <v>1</v>
      </c>
      <c r="R867" s="1">
        <v>0</v>
      </c>
      <c r="S867" s="1">
        <f>MIN($B867)</f>
        <v>0</v>
      </c>
      <c r="T867" s="1">
        <f>MIN($C867)</f>
        <v>0</v>
      </c>
      <c r="U867" s="1">
        <f>MIN($D867)</f>
        <v>0</v>
      </c>
      <c r="V867" s="1">
        <f>MIN($E867)</f>
        <v>0</v>
      </c>
      <c r="W867" s="1">
        <f>MIN($F867)</f>
        <v>0</v>
      </c>
      <c r="X867" s="1">
        <f>MIN($G867)</f>
        <v>0</v>
      </c>
      <c r="Y867" s="1">
        <f>MIN($H867)</f>
        <v>0</v>
      </c>
      <c r="Z867" s="1">
        <f>MIN($I867)</f>
        <v>0</v>
      </c>
      <c r="AA867" s="1">
        <f>MIN($J867)</f>
        <v>0</v>
      </c>
      <c r="AB867" s="1">
        <f>MIN($K867)</f>
        <v>0</v>
      </c>
      <c r="AC867" s="1">
        <f>MIN($M867)</f>
        <v>0</v>
      </c>
      <c r="AD867" s="1">
        <f>MIN($N867)</f>
        <v>0</v>
      </c>
      <c r="AE867" s="1">
        <f>MIN($P867)</f>
        <v>0</v>
      </c>
      <c r="AF867" s="1">
        <f>MIN($Q867)</f>
        <v>0</v>
      </c>
      <c r="AG867" s="1">
        <f>MIN($R867)</f>
        <v>0</v>
      </c>
      <c r="AH867" s="1">
        <f>MEDIAN($B867)</f>
        <v>0</v>
      </c>
      <c r="AI867" s="1">
        <f>MEDIAN($C867)</f>
        <v>0</v>
      </c>
      <c r="AJ867" s="1">
        <f>MEDIAN($D867)</f>
        <v>0</v>
      </c>
      <c r="AK867" s="1">
        <f>MEDIAN($E867)</f>
        <v>0</v>
      </c>
      <c r="AL867" s="1">
        <f>MEDIAN($F867)</f>
        <v>0</v>
      </c>
      <c r="AM867" s="1">
        <f>MEDIAN($G867)</f>
        <v>0</v>
      </c>
      <c r="AN867" s="1">
        <f>MEDIAN($H867)</f>
        <v>0</v>
      </c>
      <c r="AO867" s="1">
        <f>MEDIAN($I867)</f>
        <v>0</v>
      </c>
      <c r="AP867" s="1">
        <f>MEDIAN($J867)</f>
        <v>0</v>
      </c>
      <c r="AQ867" s="1">
        <f>MEDIAN($K867)</f>
        <v>0</v>
      </c>
      <c r="AR867" s="1">
        <f>MEDIAN($M867)</f>
        <v>0</v>
      </c>
      <c r="AS867" s="1">
        <f>MEDIAN($N867)</f>
        <v>0</v>
      </c>
      <c r="AT867" s="1">
        <f>MEDIAN($P867)</f>
        <v>0</v>
      </c>
      <c r="AU867" s="1">
        <f>MEDIAN($Q867)</f>
        <v>0</v>
      </c>
      <c r="AV867" s="1">
        <f>MEDIAN($R867)</f>
        <v>0</v>
      </c>
      <c r="AW867" s="1">
        <f>MAX($B867)</f>
        <v>0</v>
      </c>
      <c r="AX867" s="1">
        <f>MAX($C867)</f>
        <v>0</v>
      </c>
      <c r="AY867" s="1">
        <f>MAX($D867)</f>
        <v>0</v>
      </c>
      <c r="AZ867" s="1">
        <f>MAX($E867)</f>
        <v>0</v>
      </c>
      <c r="BA867" s="1">
        <f>MAX($F867)</f>
        <v>0</v>
      </c>
      <c r="BB867" s="1">
        <f>MAX($G867)</f>
        <v>0</v>
      </c>
      <c r="BC867" s="1">
        <f>MAX($H867)</f>
        <v>0</v>
      </c>
      <c r="BD867" s="1">
        <f>MAX($I867)</f>
        <v>0</v>
      </c>
      <c r="BE867" s="1">
        <f>MAX($J867)</f>
        <v>0</v>
      </c>
      <c r="BF867" s="1">
        <f>MAX($K867)</f>
        <v>0</v>
      </c>
      <c r="BG867" s="1">
        <f>MAX($M867)</f>
        <v>0</v>
      </c>
      <c r="BH867" s="1">
        <f>MAX($N867)</f>
        <v>0</v>
      </c>
      <c r="BI867" s="1">
        <f>MAX($P867)</f>
        <v>0</v>
      </c>
      <c r="BJ867" s="1">
        <f>MAX($Q867)</f>
        <v>0</v>
      </c>
      <c r="BK867" s="1">
        <f>MAX($R867)</f>
        <v>0</v>
      </c>
    </row>
    <row r="868" spans="1:63">
      <c r="A868" s="1" t="s">
        <v>382</v>
      </c>
      <c r="B868" s="1">
        <v>0</v>
      </c>
      <c r="C868" s="1">
        <v>0</v>
      </c>
      <c r="D868" s="1">
        <v>0</v>
      </c>
      <c r="E868" s="1">
        <v>0</v>
      </c>
      <c r="F868" s="1">
        <v>0</v>
      </c>
      <c r="G868" s="1">
        <v>0</v>
      </c>
      <c r="H868" s="1">
        <v>0</v>
      </c>
      <c r="I868" s="1">
        <v>0.02</v>
      </c>
      <c r="J868" s="1">
        <v>3000</v>
      </c>
      <c r="K868" s="1">
        <v>0</v>
      </c>
      <c r="L868" s="1" t="s">
        <v>503</v>
      </c>
      <c r="M868" s="1">
        <v>0</v>
      </c>
      <c r="N868" s="1">
        <v>0</v>
      </c>
      <c r="O868" s="1" t="s">
        <v>507</v>
      </c>
      <c r="P868" s="1">
        <v>1500</v>
      </c>
      <c r="Q868" s="1">
        <v>1</v>
      </c>
      <c r="R868" s="1">
        <v>0</v>
      </c>
      <c r="S868" s="1">
        <f>MIN($B868)</f>
        <v>0</v>
      </c>
      <c r="T868" s="1">
        <f>MIN($C868)</f>
        <v>0</v>
      </c>
      <c r="U868" s="1">
        <f>MIN($D868)</f>
        <v>0</v>
      </c>
      <c r="V868" s="1">
        <f>MIN($E868)</f>
        <v>0</v>
      </c>
      <c r="W868" s="1">
        <f>MIN($F868)</f>
        <v>0</v>
      </c>
      <c r="X868" s="1">
        <f>MIN($G868)</f>
        <v>0</v>
      </c>
      <c r="Y868" s="1">
        <f>MIN($H868)</f>
        <v>0</v>
      </c>
      <c r="Z868" s="1">
        <f>MIN($I868)</f>
        <v>0</v>
      </c>
      <c r="AA868" s="1">
        <f>MIN($J868)</f>
        <v>0</v>
      </c>
      <c r="AB868" s="1">
        <f>MIN($K868)</f>
        <v>0</v>
      </c>
      <c r="AC868" s="1">
        <f>MIN($M868)</f>
        <v>0</v>
      </c>
      <c r="AD868" s="1">
        <f>MIN($N868)</f>
        <v>0</v>
      </c>
      <c r="AE868" s="1">
        <f>MIN($P868)</f>
        <v>0</v>
      </c>
      <c r="AF868" s="1">
        <f>MIN($Q868)</f>
        <v>0</v>
      </c>
      <c r="AG868" s="1">
        <f>MIN($R868)</f>
        <v>0</v>
      </c>
      <c r="AH868" s="1">
        <f>MEDIAN($B868)</f>
        <v>0</v>
      </c>
      <c r="AI868" s="1">
        <f>MEDIAN($C868)</f>
        <v>0</v>
      </c>
      <c r="AJ868" s="1">
        <f>MEDIAN($D868)</f>
        <v>0</v>
      </c>
      <c r="AK868" s="1">
        <f>MEDIAN($E868)</f>
        <v>0</v>
      </c>
      <c r="AL868" s="1">
        <f>MEDIAN($F868)</f>
        <v>0</v>
      </c>
      <c r="AM868" s="1">
        <f>MEDIAN($G868)</f>
        <v>0</v>
      </c>
      <c r="AN868" s="1">
        <f>MEDIAN($H868)</f>
        <v>0</v>
      </c>
      <c r="AO868" s="1">
        <f>MEDIAN($I868)</f>
        <v>0</v>
      </c>
      <c r="AP868" s="1">
        <f>MEDIAN($J868)</f>
        <v>0</v>
      </c>
      <c r="AQ868" s="1">
        <f>MEDIAN($K868)</f>
        <v>0</v>
      </c>
      <c r="AR868" s="1">
        <f>MEDIAN($M868)</f>
        <v>0</v>
      </c>
      <c r="AS868" s="1">
        <f>MEDIAN($N868)</f>
        <v>0</v>
      </c>
      <c r="AT868" s="1">
        <f>MEDIAN($P868)</f>
        <v>0</v>
      </c>
      <c r="AU868" s="1">
        <f>MEDIAN($Q868)</f>
        <v>0</v>
      </c>
      <c r="AV868" s="1">
        <f>MEDIAN($R868)</f>
        <v>0</v>
      </c>
      <c r="AW868" s="1">
        <f>MAX($B868)</f>
        <v>0</v>
      </c>
      <c r="AX868" s="1">
        <f>MAX($C868)</f>
        <v>0</v>
      </c>
      <c r="AY868" s="1">
        <f>MAX($D868)</f>
        <v>0</v>
      </c>
      <c r="AZ868" s="1">
        <f>MAX($E868)</f>
        <v>0</v>
      </c>
      <c r="BA868" s="1">
        <f>MAX($F868)</f>
        <v>0</v>
      </c>
      <c r="BB868" s="1">
        <f>MAX($G868)</f>
        <v>0</v>
      </c>
      <c r="BC868" s="1">
        <f>MAX($H868)</f>
        <v>0</v>
      </c>
      <c r="BD868" s="1">
        <f>MAX($I868)</f>
        <v>0</v>
      </c>
      <c r="BE868" s="1">
        <f>MAX($J868)</f>
        <v>0</v>
      </c>
      <c r="BF868" s="1">
        <f>MAX($K868)</f>
        <v>0</v>
      </c>
      <c r="BG868" s="1">
        <f>MAX($M868)</f>
        <v>0</v>
      </c>
      <c r="BH868" s="1">
        <f>MAX($N868)</f>
        <v>0</v>
      </c>
      <c r="BI868" s="1">
        <f>MAX($P868)</f>
        <v>0</v>
      </c>
      <c r="BJ868" s="1">
        <f>MAX($Q868)</f>
        <v>0</v>
      </c>
      <c r="BK868" s="1">
        <f>MAX($R868)</f>
        <v>0</v>
      </c>
    </row>
    <row r="869" spans="1:63">
      <c r="A869" s="1" t="s">
        <v>383</v>
      </c>
      <c r="B869" s="1">
        <v>0</v>
      </c>
      <c r="C869" s="1">
        <v>0</v>
      </c>
      <c r="D869" s="1">
        <v>0</v>
      </c>
      <c r="E869" s="1">
        <v>0</v>
      </c>
      <c r="F869" s="1">
        <v>0</v>
      </c>
      <c r="G869" s="1">
        <v>0</v>
      </c>
      <c r="H869" s="1">
        <v>0</v>
      </c>
      <c r="I869" s="1">
        <v>0.025</v>
      </c>
      <c r="J869" s="1">
        <v>3000</v>
      </c>
      <c r="K869" s="1">
        <v>0</v>
      </c>
      <c r="L869" s="1" t="s">
        <v>503</v>
      </c>
      <c r="M869" s="1">
        <v>0</v>
      </c>
      <c r="N869" s="1">
        <v>0</v>
      </c>
      <c r="O869" s="1" t="s">
        <v>507</v>
      </c>
      <c r="P869" s="1">
        <v>1500</v>
      </c>
      <c r="Q869" s="1">
        <v>1</v>
      </c>
      <c r="R869" s="1">
        <v>0</v>
      </c>
      <c r="S869" s="1">
        <f>MIN($B869)</f>
        <v>0</v>
      </c>
      <c r="T869" s="1">
        <f>MIN($C869)</f>
        <v>0</v>
      </c>
      <c r="U869" s="1">
        <f>MIN($D869)</f>
        <v>0</v>
      </c>
      <c r="V869" s="1">
        <f>MIN($E869)</f>
        <v>0</v>
      </c>
      <c r="W869" s="1">
        <f>MIN($F869)</f>
        <v>0</v>
      </c>
      <c r="X869" s="1">
        <f>MIN($G869)</f>
        <v>0</v>
      </c>
      <c r="Y869" s="1">
        <f>MIN($H869)</f>
        <v>0</v>
      </c>
      <c r="Z869" s="1">
        <f>MIN($I869)</f>
        <v>0</v>
      </c>
      <c r="AA869" s="1">
        <f>MIN($J869)</f>
        <v>0</v>
      </c>
      <c r="AB869" s="1">
        <f>MIN($K869)</f>
        <v>0</v>
      </c>
      <c r="AC869" s="1">
        <f>MIN($M869)</f>
        <v>0</v>
      </c>
      <c r="AD869" s="1">
        <f>MIN($N869)</f>
        <v>0</v>
      </c>
      <c r="AE869" s="1">
        <f>MIN($P869)</f>
        <v>0</v>
      </c>
      <c r="AF869" s="1">
        <f>MIN($Q869)</f>
        <v>0</v>
      </c>
      <c r="AG869" s="1">
        <f>MIN($R869)</f>
        <v>0</v>
      </c>
      <c r="AH869" s="1">
        <f>MEDIAN($B869)</f>
        <v>0</v>
      </c>
      <c r="AI869" s="1">
        <f>MEDIAN($C869)</f>
        <v>0</v>
      </c>
      <c r="AJ869" s="1">
        <f>MEDIAN($D869)</f>
        <v>0</v>
      </c>
      <c r="AK869" s="1">
        <f>MEDIAN($E869)</f>
        <v>0</v>
      </c>
      <c r="AL869" s="1">
        <f>MEDIAN($F869)</f>
        <v>0</v>
      </c>
      <c r="AM869" s="1">
        <f>MEDIAN($G869)</f>
        <v>0</v>
      </c>
      <c r="AN869" s="1">
        <f>MEDIAN($H869)</f>
        <v>0</v>
      </c>
      <c r="AO869" s="1">
        <f>MEDIAN($I869)</f>
        <v>0</v>
      </c>
      <c r="AP869" s="1">
        <f>MEDIAN($J869)</f>
        <v>0</v>
      </c>
      <c r="AQ869" s="1">
        <f>MEDIAN($K869)</f>
        <v>0</v>
      </c>
      <c r="AR869" s="1">
        <f>MEDIAN($M869)</f>
        <v>0</v>
      </c>
      <c r="AS869" s="1">
        <f>MEDIAN($N869)</f>
        <v>0</v>
      </c>
      <c r="AT869" s="1">
        <f>MEDIAN($P869)</f>
        <v>0</v>
      </c>
      <c r="AU869" s="1">
        <f>MEDIAN($Q869)</f>
        <v>0</v>
      </c>
      <c r="AV869" s="1">
        <f>MEDIAN($R869)</f>
        <v>0</v>
      </c>
      <c r="AW869" s="1">
        <f>MAX($B869)</f>
        <v>0</v>
      </c>
      <c r="AX869" s="1">
        <f>MAX($C869)</f>
        <v>0</v>
      </c>
      <c r="AY869" s="1">
        <f>MAX($D869)</f>
        <v>0</v>
      </c>
      <c r="AZ869" s="1">
        <f>MAX($E869)</f>
        <v>0</v>
      </c>
      <c r="BA869" s="1">
        <f>MAX($F869)</f>
        <v>0</v>
      </c>
      <c r="BB869" s="1">
        <f>MAX($G869)</f>
        <v>0</v>
      </c>
      <c r="BC869" s="1">
        <f>MAX($H869)</f>
        <v>0</v>
      </c>
      <c r="BD869" s="1">
        <f>MAX($I869)</f>
        <v>0</v>
      </c>
      <c r="BE869" s="1">
        <f>MAX($J869)</f>
        <v>0</v>
      </c>
      <c r="BF869" s="1">
        <f>MAX($K869)</f>
        <v>0</v>
      </c>
      <c r="BG869" s="1">
        <f>MAX($M869)</f>
        <v>0</v>
      </c>
      <c r="BH869" s="1">
        <f>MAX($N869)</f>
        <v>0</v>
      </c>
      <c r="BI869" s="1">
        <f>MAX($P869)</f>
        <v>0</v>
      </c>
      <c r="BJ869" s="1">
        <f>MAX($Q869)</f>
        <v>0</v>
      </c>
      <c r="BK869" s="1">
        <f>MAX($R869)</f>
        <v>0</v>
      </c>
    </row>
    <row r="870" spans="1:63">
      <c r="A870" s="1" t="s">
        <v>384</v>
      </c>
      <c r="B870" s="1">
        <v>0</v>
      </c>
      <c r="C870" s="1">
        <v>0</v>
      </c>
      <c r="D870" s="1">
        <v>0</v>
      </c>
      <c r="E870" s="1">
        <v>0</v>
      </c>
      <c r="F870" s="1">
        <v>0</v>
      </c>
      <c r="G870" s="1">
        <v>0</v>
      </c>
      <c r="H870" s="1">
        <v>0</v>
      </c>
      <c r="I870" s="1">
        <v>0.02</v>
      </c>
      <c r="J870" s="1">
        <v>3000</v>
      </c>
      <c r="K870" s="1">
        <v>0</v>
      </c>
      <c r="L870" s="1" t="s">
        <v>503</v>
      </c>
      <c r="M870" s="1">
        <v>0</v>
      </c>
      <c r="N870" s="1">
        <v>0</v>
      </c>
      <c r="O870" s="1" t="s">
        <v>507</v>
      </c>
      <c r="P870" s="1">
        <v>1500</v>
      </c>
      <c r="Q870" s="1">
        <v>1</v>
      </c>
      <c r="R870" s="1">
        <v>0</v>
      </c>
      <c r="S870" s="1">
        <f>MIN($B870)</f>
        <v>0</v>
      </c>
      <c r="T870" s="1">
        <f>MIN($C870)</f>
        <v>0</v>
      </c>
      <c r="U870" s="1">
        <f>MIN($D870)</f>
        <v>0</v>
      </c>
      <c r="V870" s="1">
        <f>MIN($E870)</f>
        <v>0</v>
      </c>
      <c r="W870" s="1">
        <f>MIN($F870)</f>
        <v>0</v>
      </c>
      <c r="X870" s="1">
        <f>MIN($G870)</f>
        <v>0</v>
      </c>
      <c r="Y870" s="1">
        <f>MIN($H870)</f>
        <v>0</v>
      </c>
      <c r="Z870" s="1">
        <f>MIN($I870)</f>
        <v>0</v>
      </c>
      <c r="AA870" s="1">
        <f>MIN($J870)</f>
        <v>0</v>
      </c>
      <c r="AB870" s="1">
        <f>MIN($K870)</f>
        <v>0</v>
      </c>
      <c r="AC870" s="1">
        <f>MIN($M870)</f>
        <v>0</v>
      </c>
      <c r="AD870" s="1">
        <f>MIN($N870)</f>
        <v>0</v>
      </c>
      <c r="AE870" s="1">
        <f>MIN($P870)</f>
        <v>0</v>
      </c>
      <c r="AF870" s="1">
        <f>MIN($Q870)</f>
        <v>0</v>
      </c>
      <c r="AG870" s="1">
        <f>MIN($R870)</f>
        <v>0</v>
      </c>
      <c r="AH870" s="1">
        <f>MEDIAN($B870)</f>
        <v>0</v>
      </c>
      <c r="AI870" s="1">
        <f>MEDIAN($C870)</f>
        <v>0</v>
      </c>
      <c r="AJ870" s="1">
        <f>MEDIAN($D870)</f>
        <v>0</v>
      </c>
      <c r="AK870" s="1">
        <f>MEDIAN($E870)</f>
        <v>0</v>
      </c>
      <c r="AL870" s="1">
        <f>MEDIAN($F870)</f>
        <v>0</v>
      </c>
      <c r="AM870" s="1">
        <f>MEDIAN($G870)</f>
        <v>0</v>
      </c>
      <c r="AN870" s="1">
        <f>MEDIAN($H870)</f>
        <v>0</v>
      </c>
      <c r="AO870" s="1">
        <f>MEDIAN($I870)</f>
        <v>0</v>
      </c>
      <c r="AP870" s="1">
        <f>MEDIAN($J870)</f>
        <v>0</v>
      </c>
      <c r="AQ870" s="1">
        <f>MEDIAN($K870)</f>
        <v>0</v>
      </c>
      <c r="AR870" s="1">
        <f>MEDIAN($M870)</f>
        <v>0</v>
      </c>
      <c r="AS870" s="1">
        <f>MEDIAN($N870)</f>
        <v>0</v>
      </c>
      <c r="AT870" s="1">
        <f>MEDIAN($P870)</f>
        <v>0</v>
      </c>
      <c r="AU870" s="1">
        <f>MEDIAN($Q870)</f>
        <v>0</v>
      </c>
      <c r="AV870" s="1">
        <f>MEDIAN($R870)</f>
        <v>0</v>
      </c>
      <c r="AW870" s="1">
        <f>MAX($B870)</f>
        <v>0</v>
      </c>
      <c r="AX870" s="1">
        <f>MAX($C870)</f>
        <v>0</v>
      </c>
      <c r="AY870" s="1">
        <f>MAX($D870)</f>
        <v>0</v>
      </c>
      <c r="AZ870" s="1">
        <f>MAX($E870)</f>
        <v>0</v>
      </c>
      <c r="BA870" s="1">
        <f>MAX($F870)</f>
        <v>0</v>
      </c>
      <c r="BB870" s="1">
        <f>MAX($G870)</f>
        <v>0</v>
      </c>
      <c r="BC870" s="1">
        <f>MAX($H870)</f>
        <v>0</v>
      </c>
      <c r="BD870" s="1">
        <f>MAX($I870)</f>
        <v>0</v>
      </c>
      <c r="BE870" s="1">
        <f>MAX($J870)</f>
        <v>0</v>
      </c>
      <c r="BF870" s="1">
        <f>MAX($K870)</f>
        <v>0</v>
      </c>
      <c r="BG870" s="1">
        <f>MAX($M870)</f>
        <v>0</v>
      </c>
      <c r="BH870" s="1">
        <f>MAX($N870)</f>
        <v>0</v>
      </c>
      <c r="BI870" s="1">
        <f>MAX($P870)</f>
        <v>0</v>
      </c>
      <c r="BJ870" s="1">
        <f>MAX($Q870)</f>
        <v>0</v>
      </c>
      <c r="BK870" s="1">
        <f>MAX($R870)</f>
        <v>0</v>
      </c>
    </row>
    <row r="871" spans="1:63">
      <c r="A871" s="1" t="s">
        <v>385</v>
      </c>
      <c r="B871" s="1">
        <v>0</v>
      </c>
      <c r="C871" s="1">
        <v>0</v>
      </c>
      <c r="D871" s="1">
        <v>0</v>
      </c>
      <c r="E871" s="1">
        <v>0</v>
      </c>
      <c r="F871" s="1">
        <v>0</v>
      </c>
      <c r="G871" s="1">
        <v>0</v>
      </c>
      <c r="H871" s="1">
        <v>0</v>
      </c>
      <c r="I871" s="1">
        <v>0.02</v>
      </c>
      <c r="J871" s="1">
        <v>3000</v>
      </c>
      <c r="K871" s="1">
        <v>0</v>
      </c>
      <c r="L871" s="1" t="s">
        <v>503</v>
      </c>
      <c r="M871" s="1">
        <v>0</v>
      </c>
      <c r="N871" s="1">
        <v>0</v>
      </c>
      <c r="O871" s="1" t="s">
        <v>507</v>
      </c>
      <c r="P871" s="1">
        <v>1500</v>
      </c>
      <c r="Q871" s="1">
        <v>1</v>
      </c>
      <c r="R871" s="1">
        <v>0</v>
      </c>
      <c r="S871" s="1">
        <f>MIN($B871)</f>
        <v>0</v>
      </c>
      <c r="T871" s="1">
        <f>MIN($C871)</f>
        <v>0</v>
      </c>
      <c r="U871" s="1">
        <f>MIN($D871)</f>
        <v>0</v>
      </c>
      <c r="V871" s="1">
        <f>MIN($E871)</f>
        <v>0</v>
      </c>
      <c r="W871" s="1">
        <f>MIN($F871)</f>
        <v>0</v>
      </c>
      <c r="X871" s="1">
        <f>MIN($G871)</f>
        <v>0</v>
      </c>
      <c r="Y871" s="1">
        <f>MIN($H871)</f>
        <v>0</v>
      </c>
      <c r="Z871" s="1">
        <f>MIN($I871)</f>
        <v>0</v>
      </c>
      <c r="AA871" s="1">
        <f>MIN($J871)</f>
        <v>0</v>
      </c>
      <c r="AB871" s="1">
        <f>MIN($K871)</f>
        <v>0</v>
      </c>
      <c r="AC871" s="1">
        <f>MIN($M871)</f>
        <v>0</v>
      </c>
      <c r="AD871" s="1">
        <f>MIN($N871)</f>
        <v>0</v>
      </c>
      <c r="AE871" s="1">
        <f>MIN($P871)</f>
        <v>0</v>
      </c>
      <c r="AF871" s="1">
        <f>MIN($Q871)</f>
        <v>0</v>
      </c>
      <c r="AG871" s="1">
        <f>MIN($R871)</f>
        <v>0</v>
      </c>
      <c r="AH871" s="1">
        <f>MEDIAN($B871)</f>
        <v>0</v>
      </c>
      <c r="AI871" s="1">
        <f>MEDIAN($C871)</f>
        <v>0</v>
      </c>
      <c r="AJ871" s="1">
        <f>MEDIAN($D871)</f>
        <v>0</v>
      </c>
      <c r="AK871" s="1">
        <f>MEDIAN($E871)</f>
        <v>0</v>
      </c>
      <c r="AL871" s="1">
        <f>MEDIAN($F871)</f>
        <v>0</v>
      </c>
      <c r="AM871" s="1">
        <f>MEDIAN($G871)</f>
        <v>0</v>
      </c>
      <c r="AN871" s="1">
        <f>MEDIAN($H871)</f>
        <v>0</v>
      </c>
      <c r="AO871" s="1">
        <f>MEDIAN($I871)</f>
        <v>0</v>
      </c>
      <c r="AP871" s="1">
        <f>MEDIAN($J871)</f>
        <v>0</v>
      </c>
      <c r="AQ871" s="1">
        <f>MEDIAN($K871)</f>
        <v>0</v>
      </c>
      <c r="AR871" s="1">
        <f>MEDIAN($M871)</f>
        <v>0</v>
      </c>
      <c r="AS871" s="1">
        <f>MEDIAN($N871)</f>
        <v>0</v>
      </c>
      <c r="AT871" s="1">
        <f>MEDIAN($P871)</f>
        <v>0</v>
      </c>
      <c r="AU871" s="1">
        <f>MEDIAN($Q871)</f>
        <v>0</v>
      </c>
      <c r="AV871" s="1">
        <f>MEDIAN($R871)</f>
        <v>0</v>
      </c>
      <c r="AW871" s="1">
        <f>MAX($B871)</f>
        <v>0</v>
      </c>
      <c r="AX871" s="1">
        <f>MAX($C871)</f>
        <v>0</v>
      </c>
      <c r="AY871" s="1">
        <f>MAX($D871)</f>
        <v>0</v>
      </c>
      <c r="AZ871" s="1">
        <f>MAX($E871)</f>
        <v>0</v>
      </c>
      <c r="BA871" s="1">
        <f>MAX($F871)</f>
        <v>0</v>
      </c>
      <c r="BB871" s="1">
        <f>MAX($G871)</f>
        <v>0</v>
      </c>
      <c r="BC871" s="1">
        <f>MAX($H871)</f>
        <v>0</v>
      </c>
      <c r="BD871" s="1">
        <f>MAX($I871)</f>
        <v>0</v>
      </c>
      <c r="BE871" s="1">
        <f>MAX($J871)</f>
        <v>0</v>
      </c>
      <c r="BF871" s="1">
        <f>MAX($K871)</f>
        <v>0</v>
      </c>
      <c r="BG871" s="1">
        <f>MAX($M871)</f>
        <v>0</v>
      </c>
      <c r="BH871" s="1">
        <f>MAX($N871)</f>
        <v>0</v>
      </c>
      <c r="BI871" s="1">
        <f>MAX($P871)</f>
        <v>0</v>
      </c>
      <c r="BJ871" s="1">
        <f>MAX($Q871)</f>
        <v>0</v>
      </c>
      <c r="BK871" s="1">
        <f>MAX($R871)</f>
        <v>0</v>
      </c>
    </row>
    <row r="872" spans="1:63">
      <c r="A872" s="1" t="s">
        <v>386</v>
      </c>
      <c r="B872" s="1">
        <v>0</v>
      </c>
      <c r="C872" s="1">
        <v>0</v>
      </c>
      <c r="D872" s="1">
        <v>0</v>
      </c>
      <c r="E872" s="1">
        <v>0</v>
      </c>
      <c r="F872" s="1">
        <v>0</v>
      </c>
      <c r="G872" s="1">
        <v>0</v>
      </c>
      <c r="H872" s="1">
        <v>0</v>
      </c>
      <c r="I872" s="1">
        <v>0.023</v>
      </c>
      <c r="J872" s="1">
        <v>3000</v>
      </c>
      <c r="K872" s="1">
        <v>0</v>
      </c>
      <c r="L872" s="1" t="s">
        <v>503</v>
      </c>
      <c r="M872" s="1">
        <v>0</v>
      </c>
      <c r="N872" s="1">
        <v>0</v>
      </c>
      <c r="O872" s="1" t="s">
        <v>507</v>
      </c>
      <c r="P872" s="1">
        <v>1500</v>
      </c>
      <c r="Q872" s="1">
        <v>1</v>
      </c>
      <c r="R872" s="1">
        <v>0</v>
      </c>
      <c r="S872" s="1">
        <f>MIN($B872)</f>
        <v>0</v>
      </c>
      <c r="T872" s="1">
        <f>MIN($C872)</f>
        <v>0</v>
      </c>
      <c r="U872" s="1">
        <f>MIN($D872)</f>
        <v>0</v>
      </c>
      <c r="V872" s="1">
        <f>MIN($E872)</f>
        <v>0</v>
      </c>
      <c r="W872" s="1">
        <f>MIN($F872)</f>
        <v>0</v>
      </c>
      <c r="X872" s="1">
        <f>MIN($G872)</f>
        <v>0</v>
      </c>
      <c r="Y872" s="1">
        <f>MIN($H872)</f>
        <v>0</v>
      </c>
      <c r="Z872" s="1">
        <f>MIN($I872)</f>
        <v>0</v>
      </c>
      <c r="AA872" s="1">
        <f>MIN($J872)</f>
        <v>0</v>
      </c>
      <c r="AB872" s="1">
        <f>MIN($K872)</f>
        <v>0</v>
      </c>
      <c r="AC872" s="1">
        <f>MIN($M872)</f>
        <v>0</v>
      </c>
      <c r="AD872" s="1">
        <f>MIN($N872)</f>
        <v>0</v>
      </c>
      <c r="AE872" s="1">
        <f>MIN($P872)</f>
        <v>0</v>
      </c>
      <c r="AF872" s="1">
        <f>MIN($Q872)</f>
        <v>0</v>
      </c>
      <c r="AG872" s="1">
        <f>MIN($R872)</f>
        <v>0</v>
      </c>
      <c r="AH872" s="1">
        <f>MEDIAN($B872)</f>
        <v>0</v>
      </c>
      <c r="AI872" s="1">
        <f>MEDIAN($C872)</f>
        <v>0</v>
      </c>
      <c r="AJ872" s="1">
        <f>MEDIAN($D872)</f>
        <v>0</v>
      </c>
      <c r="AK872" s="1">
        <f>MEDIAN($E872)</f>
        <v>0</v>
      </c>
      <c r="AL872" s="1">
        <f>MEDIAN($F872)</f>
        <v>0</v>
      </c>
      <c r="AM872" s="1">
        <f>MEDIAN($G872)</f>
        <v>0</v>
      </c>
      <c r="AN872" s="1">
        <f>MEDIAN($H872)</f>
        <v>0</v>
      </c>
      <c r="AO872" s="1">
        <f>MEDIAN($I872)</f>
        <v>0</v>
      </c>
      <c r="AP872" s="1">
        <f>MEDIAN($J872)</f>
        <v>0</v>
      </c>
      <c r="AQ872" s="1">
        <f>MEDIAN($K872)</f>
        <v>0</v>
      </c>
      <c r="AR872" s="1">
        <f>MEDIAN($M872)</f>
        <v>0</v>
      </c>
      <c r="AS872" s="1">
        <f>MEDIAN($N872)</f>
        <v>0</v>
      </c>
      <c r="AT872" s="1">
        <f>MEDIAN($P872)</f>
        <v>0</v>
      </c>
      <c r="AU872" s="1">
        <f>MEDIAN($Q872)</f>
        <v>0</v>
      </c>
      <c r="AV872" s="1">
        <f>MEDIAN($R872)</f>
        <v>0</v>
      </c>
      <c r="AW872" s="1">
        <f>MAX($B872)</f>
        <v>0</v>
      </c>
      <c r="AX872" s="1">
        <f>MAX($C872)</f>
        <v>0</v>
      </c>
      <c r="AY872" s="1">
        <f>MAX($D872)</f>
        <v>0</v>
      </c>
      <c r="AZ872" s="1">
        <f>MAX($E872)</f>
        <v>0</v>
      </c>
      <c r="BA872" s="1">
        <f>MAX($F872)</f>
        <v>0</v>
      </c>
      <c r="BB872" s="1">
        <f>MAX($G872)</f>
        <v>0</v>
      </c>
      <c r="BC872" s="1">
        <f>MAX($H872)</f>
        <v>0</v>
      </c>
      <c r="BD872" s="1">
        <f>MAX($I872)</f>
        <v>0</v>
      </c>
      <c r="BE872" s="1">
        <f>MAX($J872)</f>
        <v>0</v>
      </c>
      <c r="BF872" s="1">
        <f>MAX($K872)</f>
        <v>0</v>
      </c>
      <c r="BG872" s="1">
        <f>MAX($M872)</f>
        <v>0</v>
      </c>
      <c r="BH872" s="1">
        <f>MAX($N872)</f>
        <v>0</v>
      </c>
      <c r="BI872" s="1">
        <f>MAX($P872)</f>
        <v>0</v>
      </c>
      <c r="BJ872" s="1">
        <f>MAX($Q872)</f>
        <v>0</v>
      </c>
      <c r="BK872" s="1">
        <f>MAX($R872)</f>
        <v>0</v>
      </c>
    </row>
    <row r="873" spans="1:63">
      <c r="A873" s="1" t="s">
        <v>387</v>
      </c>
      <c r="B873" s="1">
        <v>0</v>
      </c>
      <c r="C873" s="1">
        <v>0</v>
      </c>
      <c r="D873" s="1">
        <v>0</v>
      </c>
      <c r="E873" s="1">
        <v>0</v>
      </c>
      <c r="F873" s="1">
        <v>0</v>
      </c>
      <c r="G873" s="1">
        <v>0</v>
      </c>
      <c r="H873" s="1">
        <v>0</v>
      </c>
      <c r="I873" s="1">
        <v>0.02</v>
      </c>
      <c r="J873" s="1">
        <v>3000</v>
      </c>
      <c r="K873" s="1">
        <v>0</v>
      </c>
      <c r="L873" s="1" t="s">
        <v>503</v>
      </c>
      <c r="M873" s="1">
        <v>0</v>
      </c>
      <c r="N873" s="1">
        <v>0</v>
      </c>
      <c r="O873" s="1" t="s">
        <v>507</v>
      </c>
      <c r="P873" s="1">
        <v>1500</v>
      </c>
      <c r="Q873" s="1">
        <v>1</v>
      </c>
      <c r="R873" s="1">
        <v>0</v>
      </c>
      <c r="S873" s="1">
        <f>MIN($B873)</f>
        <v>0</v>
      </c>
      <c r="T873" s="1">
        <f>MIN($C873)</f>
        <v>0</v>
      </c>
      <c r="U873" s="1">
        <f>MIN($D873)</f>
        <v>0</v>
      </c>
      <c r="V873" s="1">
        <f>MIN($E873)</f>
        <v>0</v>
      </c>
      <c r="W873" s="1">
        <f>MIN($F873)</f>
        <v>0</v>
      </c>
      <c r="X873" s="1">
        <f>MIN($G873)</f>
        <v>0</v>
      </c>
      <c r="Y873" s="1">
        <f>MIN($H873)</f>
        <v>0</v>
      </c>
      <c r="Z873" s="1">
        <f>MIN($I873)</f>
        <v>0</v>
      </c>
      <c r="AA873" s="1">
        <f>MIN($J873)</f>
        <v>0</v>
      </c>
      <c r="AB873" s="1">
        <f>MIN($K873)</f>
        <v>0</v>
      </c>
      <c r="AC873" s="1">
        <f>MIN($M873)</f>
        <v>0</v>
      </c>
      <c r="AD873" s="1">
        <f>MIN($N873)</f>
        <v>0</v>
      </c>
      <c r="AE873" s="1">
        <f>MIN($P873)</f>
        <v>0</v>
      </c>
      <c r="AF873" s="1">
        <f>MIN($Q873)</f>
        <v>0</v>
      </c>
      <c r="AG873" s="1">
        <f>MIN($R873)</f>
        <v>0</v>
      </c>
      <c r="AH873" s="1">
        <f>MEDIAN($B873)</f>
        <v>0</v>
      </c>
      <c r="AI873" s="1">
        <f>MEDIAN($C873)</f>
        <v>0</v>
      </c>
      <c r="AJ873" s="1">
        <f>MEDIAN($D873)</f>
        <v>0</v>
      </c>
      <c r="AK873" s="1">
        <f>MEDIAN($E873)</f>
        <v>0</v>
      </c>
      <c r="AL873" s="1">
        <f>MEDIAN($F873)</f>
        <v>0</v>
      </c>
      <c r="AM873" s="1">
        <f>MEDIAN($G873)</f>
        <v>0</v>
      </c>
      <c r="AN873" s="1">
        <f>MEDIAN($H873)</f>
        <v>0</v>
      </c>
      <c r="AO873" s="1">
        <f>MEDIAN($I873)</f>
        <v>0</v>
      </c>
      <c r="AP873" s="1">
        <f>MEDIAN($J873)</f>
        <v>0</v>
      </c>
      <c r="AQ873" s="1">
        <f>MEDIAN($K873)</f>
        <v>0</v>
      </c>
      <c r="AR873" s="1">
        <f>MEDIAN($M873)</f>
        <v>0</v>
      </c>
      <c r="AS873" s="1">
        <f>MEDIAN($N873)</f>
        <v>0</v>
      </c>
      <c r="AT873" s="1">
        <f>MEDIAN($P873)</f>
        <v>0</v>
      </c>
      <c r="AU873" s="1">
        <f>MEDIAN($Q873)</f>
        <v>0</v>
      </c>
      <c r="AV873" s="1">
        <f>MEDIAN($R873)</f>
        <v>0</v>
      </c>
      <c r="AW873" s="1">
        <f>MAX($B873)</f>
        <v>0</v>
      </c>
      <c r="AX873" s="1">
        <f>MAX($C873)</f>
        <v>0</v>
      </c>
      <c r="AY873" s="1">
        <f>MAX($D873)</f>
        <v>0</v>
      </c>
      <c r="AZ873" s="1">
        <f>MAX($E873)</f>
        <v>0</v>
      </c>
      <c r="BA873" s="1">
        <f>MAX($F873)</f>
        <v>0</v>
      </c>
      <c r="BB873" s="1">
        <f>MAX($G873)</f>
        <v>0</v>
      </c>
      <c r="BC873" s="1">
        <f>MAX($H873)</f>
        <v>0</v>
      </c>
      <c r="BD873" s="1">
        <f>MAX($I873)</f>
        <v>0</v>
      </c>
      <c r="BE873" s="1">
        <f>MAX($J873)</f>
        <v>0</v>
      </c>
      <c r="BF873" s="1">
        <f>MAX($K873)</f>
        <v>0</v>
      </c>
      <c r="BG873" s="1">
        <f>MAX($M873)</f>
        <v>0</v>
      </c>
      <c r="BH873" s="1">
        <f>MAX($N873)</f>
        <v>0</v>
      </c>
      <c r="BI873" s="1">
        <f>MAX($P873)</f>
        <v>0</v>
      </c>
      <c r="BJ873" s="1">
        <f>MAX($Q873)</f>
        <v>0</v>
      </c>
      <c r="BK873" s="1">
        <f>MAX($R873)</f>
        <v>0</v>
      </c>
    </row>
    <row r="874" spans="1:63">
      <c r="A874" s="1" t="s">
        <v>388</v>
      </c>
      <c r="B874" s="1">
        <v>0</v>
      </c>
      <c r="C874" s="1">
        <v>0</v>
      </c>
      <c r="D874" s="1">
        <v>0</v>
      </c>
      <c r="E874" s="1">
        <v>0</v>
      </c>
      <c r="F874" s="1">
        <v>0</v>
      </c>
      <c r="G874" s="1">
        <v>0</v>
      </c>
      <c r="H874" s="1">
        <v>0</v>
      </c>
      <c r="I874" s="1">
        <v>0.021</v>
      </c>
      <c r="J874" s="1">
        <v>3000</v>
      </c>
      <c r="K874" s="1">
        <v>0</v>
      </c>
      <c r="L874" s="1" t="s">
        <v>503</v>
      </c>
      <c r="M874" s="1">
        <v>0</v>
      </c>
      <c r="N874" s="1">
        <v>0</v>
      </c>
      <c r="O874" s="1" t="s">
        <v>507</v>
      </c>
      <c r="P874" s="1">
        <v>1500</v>
      </c>
      <c r="Q874" s="1">
        <v>1</v>
      </c>
      <c r="R874" s="1">
        <v>0</v>
      </c>
      <c r="S874" s="1">
        <f>MIN($B874)</f>
        <v>0</v>
      </c>
      <c r="T874" s="1">
        <f>MIN($C874)</f>
        <v>0</v>
      </c>
      <c r="U874" s="1">
        <f>MIN($D874)</f>
        <v>0</v>
      </c>
      <c r="V874" s="1">
        <f>MIN($E874)</f>
        <v>0</v>
      </c>
      <c r="W874" s="1">
        <f>MIN($F874)</f>
        <v>0</v>
      </c>
      <c r="X874" s="1">
        <f>MIN($G874)</f>
        <v>0</v>
      </c>
      <c r="Y874" s="1">
        <f>MIN($H874)</f>
        <v>0</v>
      </c>
      <c r="Z874" s="1">
        <f>MIN($I874)</f>
        <v>0</v>
      </c>
      <c r="AA874" s="1">
        <f>MIN($J874)</f>
        <v>0</v>
      </c>
      <c r="AB874" s="1">
        <f>MIN($K874)</f>
        <v>0</v>
      </c>
      <c r="AC874" s="1">
        <f>MIN($M874)</f>
        <v>0</v>
      </c>
      <c r="AD874" s="1">
        <f>MIN($N874)</f>
        <v>0</v>
      </c>
      <c r="AE874" s="1">
        <f>MIN($P874)</f>
        <v>0</v>
      </c>
      <c r="AF874" s="1">
        <f>MIN($Q874)</f>
        <v>0</v>
      </c>
      <c r="AG874" s="1">
        <f>MIN($R874)</f>
        <v>0</v>
      </c>
      <c r="AH874" s="1">
        <f>MEDIAN($B874)</f>
        <v>0</v>
      </c>
      <c r="AI874" s="1">
        <f>MEDIAN($C874)</f>
        <v>0</v>
      </c>
      <c r="AJ874" s="1">
        <f>MEDIAN($D874)</f>
        <v>0</v>
      </c>
      <c r="AK874" s="1">
        <f>MEDIAN($E874)</f>
        <v>0</v>
      </c>
      <c r="AL874" s="1">
        <f>MEDIAN($F874)</f>
        <v>0</v>
      </c>
      <c r="AM874" s="1">
        <f>MEDIAN($G874)</f>
        <v>0</v>
      </c>
      <c r="AN874" s="1">
        <f>MEDIAN($H874)</f>
        <v>0</v>
      </c>
      <c r="AO874" s="1">
        <f>MEDIAN($I874)</f>
        <v>0</v>
      </c>
      <c r="AP874" s="1">
        <f>MEDIAN($J874)</f>
        <v>0</v>
      </c>
      <c r="AQ874" s="1">
        <f>MEDIAN($K874)</f>
        <v>0</v>
      </c>
      <c r="AR874" s="1">
        <f>MEDIAN($M874)</f>
        <v>0</v>
      </c>
      <c r="AS874" s="1">
        <f>MEDIAN($N874)</f>
        <v>0</v>
      </c>
      <c r="AT874" s="1">
        <f>MEDIAN($P874)</f>
        <v>0</v>
      </c>
      <c r="AU874" s="1">
        <f>MEDIAN($Q874)</f>
        <v>0</v>
      </c>
      <c r="AV874" s="1">
        <f>MEDIAN($R874)</f>
        <v>0</v>
      </c>
      <c r="AW874" s="1">
        <f>MAX($B874)</f>
        <v>0</v>
      </c>
      <c r="AX874" s="1">
        <f>MAX($C874)</f>
        <v>0</v>
      </c>
      <c r="AY874" s="1">
        <f>MAX($D874)</f>
        <v>0</v>
      </c>
      <c r="AZ874" s="1">
        <f>MAX($E874)</f>
        <v>0</v>
      </c>
      <c r="BA874" s="1">
        <f>MAX($F874)</f>
        <v>0</v>
      </c>
      <c r="BB874" s="1">
        <f>MAX($G874)</f>
        <v>0</v>
      </c>
      <c r="BC874" s="1">
        <f>MAX($H874)</f>
        <v>0</v>
      </c>
      <c r="BD874" s="1">
        <f>MAX($I874)</f>
        <v>0</v>
      </c>
      <c r="BE874" s="1">
        <f>MAX($J874)</f>
        <v>0</v>
      </c>
      <c r="BF874" s="1">
        <f>MAX($K874)</f>
        <v>0</v>
      </c>
      <c r="BG874" s="1">
        <f>MAX($M874)</f>
        <v>0</v>
      </c>
      <c r="BH874" s="1">
        <f>MAX($N874)</f>
        <v>0</v>
      </c>
      <c r="BI874" s="1">
        <f>MAX($P874)</f>
        <v>0</v>
      </c>
      <c r="BJ874" s="1">
        <f>MAX($Q874)</f>
        <v>0</v>
      </c>
      <c r="BK874" s="1">
        <f>MAX($R874)</f>
        <v>0</v>
      </c>
    </row>
    <row r="875" spans="1:63">
      <c r="A875" s="1" t="s">
        <v>389</v>
      </c>
      <c r="B875" s="1">
        <v>0</v>
      </c>
      <c r="C875" s="1">
        <v>0</v>
      </c>
      <c r="D875" s="1">
        <v>0</v>
      </c>
      <c r="E875" s="1">
        <v>0</v>
      </c>
      <c r="F875" s="1">
        <v>0</v>
      </c>
      <c r="G875" s="1">
        <v>0</v>
      </c>
      <c r="H875" s="1">
        <v>0</v>
      </c>
      <c r="I875" s="1">
        <v>0.021</v>
      </c>
      <c r="J875" s="1">
        <v>3000</v>
      </c>
      <c r="K875" s="1">
        <v>0</v>
      </c>
      <c r="L875" s="1" t="s">
        <v>503</v>
      </c>
      <c r="M875" s="1">
        <v>0</v>
      </c>
      <c r="N875" s="1">
        <v>0</v>
      </c>
      <c r="O875" s="1" t="s">
        <v>507</v>
      </c>
      <c r="P875" s="1">
        <v>1500</v>
      </c>
      <c r="Q875" s="1">
        <v>1</v>
      </c>
      <c r="R875" s="1">
        <v>0</v>
      </c>
      <c r="S875" s="1">
        <f>MIN($B875)</f>
        <v>0</v>
      </c>
      <c r="T875" s="1">
        <f>MIN($C875)</f>
        <v>0</v>
      </c>
      <c r="U875" s="1">
        <f>MIN($D875)</f>
        <v>0</v>
      </c>
      <c r="V875" s="1">
        <f>MIN($E875)</f>
        <v>0</v>
      </c>
      <c r="W875" s="1">
        <f>MIN($F875)</f>
        <v>0</v>
      </c>
      <c r="X875" s="1">
        <f>MIN($G875)</f>
        <v>0</v>
      </c>
      <c r="Y875" s="1">
        <f>MIN($H875)</f>
        <v>0</v>
      </c>
      <c r="Z875" s="1">
        <f>MIN($I875)</f>
        <v>0</v>
      </c>
      <c r="AA875" s="1">
        <f>MIN($J875)</f>
        <v>0</v>
      </c>
      <c r="AB875" s="1">
        <f>MIN($K875)</f>
        <v>0</v>
      </c>
      <c r="AC875" s="1">
        <f>MIN($M875)</f>
        <v>0</v>
      </c>
      <c r="AD875" s="1">
        <f>MIN($N875)</f>
        <v>0</v>
      </c>
      <c r="AE875" s="1">
        <f>MIN($P875)</f>
        <v>0</v>
      </c>
      <c r="AF875" s="1">
        <f>MIN($Q875)</f>
        <v>0</v>
      </c>
      <c r="AG875" s="1">
        <f>MIN($R875)</f>
        <v>0</v>
      </c>
      <c r="AH875" s="1">
        <f>MEDIAN($B875)</f>
        <v>0</v>
      </c>
      <c r="AI875" s="1">
        <f>MEDIAN($C875)</f>
        <v>0</v>
      </c>
      <c r="AJ875" s="1">
        <f>MEDIAN($D875)</f>
        <v>0</v>
      </c>
      <c r="AK875" s="1">
        <f>MEDIAN($E875)</f>
        <v>0</v>
      </c>
      <c r="AL875" s="1">
        <f>MEDIAN($F875)</f>
        <v>0</v>
      </c>
      <c r="AM875" s="1">
        <f>MEDIAN($G875)</f>
        <v>0</v>
      </c>
      <c r="AN875" s="1">
        <f>MEDIAN($H875)</f>
        <v>0</v>
      </c>
      <c r="AO875" s="1">
        <f>MEDIAN($I875)</f>
        <v>0</v>
      </c>
      <c r="AP875" s="1">
        <f>MEDIAN($J875)</f>
        <v>0</v>
      </c>
      <c r="AQ875" s="1">
        <f>MEDIAN($K875)</f>
        <v>0</v>
      </c>
      <c r="AR875" s="1">
        <f>MEDIAN($M875)</f>
        <v>0</v>
      </c>
      <c r="AS875" s="1">
        <f>MEDIAN($N875)</f>
        <v>0</v>
      </c>
      <c r="AT875" s="1">
        <f>MEDIAN($P875)</f>
        <v>0</v>
      </c>
      <c r="AU875" s="1">
        <f>MEDIAN($Q875)</f>
        <v>0</v>
      </c>
      <c r="AV875" s="1">
        <f>MEDIAN($R875)</f>
        <v>0</v>
      </c>
      <c r="AW875" s="1">
        <f>MAX($B875)</f>
        <v>0</v>
      </c>
      <c r="AX875" s="1">
        <f>MAX($C875)</f>
        <v>0</v>
      </c>
      <c r="AY875" s="1">
        <f>MAX($D875)</f>
        <v>0</v>
      </c>
      <c r="AZ875" s="1">
        <f>MAX($E875)</f>
        <v>0</v>
      </c>
      <c r="BA875" s="1">
        <f>MAX($F875)</f>
        <v>0</v>
      </c>
      <c r="BB875" s="1">
        <f>MAX($G875)</f>
        <v>0</v>
      </c>
      <c r="BC875" s="1">
        <f>MAX($H875)</f>
        <v>0</v>
      </c>
      <c r="BD875" s="1">
        <f>MAX($I875)</f>
        <v>0</v>
      </c>
      <c r="BE875" s="1">
        <f>MAX($J875)</f>
        <v>0</v>
      </c>
      <c r="BF875" s="1">
        <f>MAX($K875)</f>
        <v>0</v>
      </c>
      <c r="BG875" s="1">
        <f>MAX($M875)</f>
        <v>0</v>
      </c>
      <c r="BH875" s="1">
        <f>MAX($N875)</f>
        <v>0</v>
      </c>
      <c r="BI875" s="1">
        <f>MAX($P875)</f>
        <v>0</v>
      </c>
      <c r="BJ875" s="1">
        <f>MAX($Q875)</f>
        <v>0</v>
      </c>
      <c r="BK875" s="1">
        <f>MAX($R875)</f>
        <v>0</v>
      </c>
    </row>
    <row r="876" spans="1:63">
      <c r="A876" s="1" t="s">
        <v>390</v>
      </c>
      <c r="B876" s="1">
        <v>0</v>
      </c>
      <c r="C876" s="1">
        <v>0</v>
      </c>
      <c r="D876" s="1">
        <v>0</v>
      </c>
      <c r="E876" s="1">
        <v>0</v>
      </c>
      <c r="F876" s="1">
        <v>0</v>
      </c>
      <c r="G876" s="1">
        <v>0</v>
      </c>
      <c r="H876" s="1">
        <v>0</v>
      </c>
      <c r="I876" s="1">
        <v>0.021</v>
      </c>
      <c r="J876" s="1">
        <v>3000</v>
      </c>
      <c r="K876" s="1">
        <v>0</v>
      </c>
      <c r="L876" s="1" t="s">
        <v>503</v>
      </c>
      <c r="M876" s="1">
        <v>0</v>
      </c>
      <c r="N876" s="1">
        <v>0</v>
      </c>
      <c r="O876" s="1" t="s">
        <v>507</v>
      </c>
      <c r="P876" s="1">
        <v>1500</v>
      </c>
      <c r="Q876" s="1">
        <v>1</v>
      </c>
      <c r="R876" s="1">
        <v>0</v>
      </c>
      <c r="S876" s="1">
        <f>MIN($B876)</f>
        <v>0</v>
      </c>
      <c r="T876" s="1">
        <f>MIN($C876)</f>
        <v>0</v>
      </c>
      <c r="U876" s="1">
        <f>MIN($D876)</f>
        <v>0</v>
      </c>
      <c r="V876" s="1">
        <f>MIN($E876)</f>
        <v>0</v>
      </c>
      <c r="W876" s="1">
        <f>MIN($F876)</f>
        <v>0</v>
      </c>
      <c r="X876" s="1">
        <f>MIN($G876)</f>
        <v>0</v>
      </c>
      <c r="Y876" s="1">
        <f>MIN($H876)</f>
        <v>0</v>
      </c>
      <c r="Z876" s="1">
        <f>MIN($I876)</f>
        <v>0</v>
      </c>
      <c r="AA876" s="1">
        <f>MIN($J876)</f>
        <v>0</v>
      </c>
      <c r="AB876" s="1">
        <f>MIN($K876)</f>
        <v>0</v>
      </c>
      <c r="AC876" s="1">
        <f>MIN($M876)</f>
        <v>0</v>
      </c>
      <c r="AD876" s="1">
        <f>MIN($N876)</f>
        <v>0</v>
      </c>
      <c r="AE876" s="1">
        <f>MIN($P876)</f>
        <v>0</v>
      </c>
      <c r="AF876" s="1">
        <f>MIN($Q876)</f>
        <v>0</v>
      </c>
      <c r="AG876" s="1">
        <f>MIN($R876)</f>
        <v>0</v>
      </c>
      <c r="AH876" s="1">
        <f>MEDIAN($B876)</f>
        <v>0</v>
      </c>
      <c r="AI876" s="1">
        <f>MEDIAN($C876)</f>
        <v>0</v>
      </c>
      <c r="AJ876" s="1">
        <f>MEDIAN($D876)</f>
        <v>0</v>
      </c>
      <c r="AK876" s="1">
        <f>MEDIAN($E876)</f>
        <v>0</v>
      </c>
      <c r="AL876" s="1">
        <f>MEDIAN($F876)</f>
        <v>0</v>
      </c>
      <c r="AM876" s="1">
        <f>MEDIAN($G876)</f>
        <v>0</v>
      </c>
      <c r="AN876" s="1">
        <f>MEDIAN($H876)</f>
        <v>0</v>
      </c>
      <c r="AO876" s="1">
        <f>MEDIAN($I876)</f>
        <v>0</v>
      </c>
      <c r="AP876" s="1">
        <f>MEDIAN($J876)</f>
        <v>0</v>
      </c>
      <c r="AQ876" s="1">
        <f>MEDIAN($K876)</f>
        <v>0</v>
      </c>
      <c r="AR876" s="1">
        <f>MEDIAN($M876)</f>
        <v>0</v>
      </c>
      <c r="AS876" s="1">
        <f>MEDIAN($N876)</f>
        <v>0</v>
      </c>
      <c r="AT876" s="1">
        <f>MEDIAN($P876)</f>
        <v>0</v>
      </c>
      <c r="AU876" s="1">
        <f>MEDIAN($Q876)</f>
        <v>0</v>
      </c>
      <c r="AV876" s="1">
        <f>MEDIAN($R876)</f>
        <v>0</v>
      </c>
      <c r="AW876" s="1">
        <f>MAX($B876)</f>
        <v>0</v>
      </c>
      <c r="AX876" s="1">
        <f>MAX($C876)</f>
        <v>0</v>
      </c>
      <c r="AY876" s="1">
        <f>MAX($D876)</f>
        <v>0</v>
      </c>
      <c r="AZ876" s="1">
        <f>MAX($E876)</f>
        <v>0</v>
      </c>
      <c r="BA876" s="1">
        <f>MAX($F876)</f>
        <v>0</v>
      </c>
      <c r="BB876" s="1">
        <f>MAX($G876)</f>
        <v>0</v>
      </c>
      <c r="BC876" s="1">
        <f>MAX($H876)</f>
        <v>0</v>
      </c>
      <c r="BD876" s="1">
        <f>MAX($I876)</f>
        <v>0</v>
      </c>
      <c r="BE876" s="1">
        <f>MAX($J876)</f>
        <v>0</v>
      </c>
      <c r="BF876" s="1">
        <f>MAX($K876)</f>
        <v>0</v>
      </c>
      <c r="BG876" s="1">
        <f>MAX($M876)</f>
        <v>0</v>
      </c>
      <c r="BH876" s="1">
        <f>MAX($N876)</f>
        <v>0</v>
      </c>
      <c r="BI876" s="1">
        <f>MAX($P876)</f>
        <v>0</v>
      </c>
      <c r="BJ876" s="1">
        <f>MAX($Q876)</f>
        <v>0</v>
      </c>
      <c r="BK876" s="1">
        <f>MAX($R876)</f>
        <v>0</v>
      </c>
    </row>
    <row r="877" spans="1:63">
      <c r="A877" s="1" t="s">
        <v>391</v>
      </c>
      <c r="B877" s="1">
        <v>0</v>
      </c>
      <c r="C877" s="1">
        <v>0</v>
      </c>
      <c r="D877" s="1">
        <v>0</v>
      </c>
      <c r="E877" s="1">
        <v>0</v>
      </c>
      <c r="F877" s="1">
        <v>0</v>
      </c>
      <c r="G877" s="1">
        <v>0</v>
      </c>
      <c r="H877" s="1">
        <v>0</v>
      </c>
      <c r="I877" s="1">
        <v>0.02</v>
      </c>
      <c r="J877" s="1">
        <v>3000</v>
      </c>
      <c r="K877" s="1">
        <v>0</v>
      </c>
      <c r="L877" s="1" t="s">
        <v>503</v>
      </c>
      <c r="M877" s="1">
        <v>0</v>
      </c>
      <c r="N877" s="1">
        <v>0</v>
      </c>
      <c r="O877" s="1" t="s">
        <v>507</v>
      </c>
      <c r="P877" s="1">
        <v>1500</v>
      </c>
      <c r="Q877" s="1">
        <v>1</v>
      </c>
      <c r="R877" s="1">
        <v>0</v>
      </c>
      <c r="S877" s="1">
        <f>MIN($B877)</f>
        <v>0</v>
      </c>
      <c r="T877" s="1">
        <f>MIN($C877)</f>
        <v>0</v>
      </c>
      <c r="U877" s="1">
        <f>MIN($D877)</f>
        <v>0</v>
      </c>
      <c r="V877" s="1">
        <f>MIN($E877)</f>
        <v>0</v>
      </c>
      <c r="W877" s="1">
        <f>MIN($F877)</f>
        <v>0</v>
      </c>
      <c r="X877" s="1">
        <f>MIN($G877)</f>
        <v>0</v>
      </c>
      <c r="Y877" s="1">
        <f>MIN($H877)</f>
        <v>0</v>
      </c>
      <c r="Z877" s="1">
        <f>MIN($I877)</f>
        <v>0</v>
      </c>
      <c r="AA877" s="1">
        <f>MIN($J877)</f>
        <v>0</v>
      </c>
      <c r="AB877" s="1">
        <f>MIN($K877)</f>
        <v>0</v>
      </c>
      <c r="AC877" s="1">
        <f>MIN($M877)</f>
        <v>0</v>
      </c>
      <c r="AD877" s="1">
        <f>MIN($N877)</f>
        <v>0</v>
      </c>
      <c r="AE877" s="1">
        <f>MIN($P877)</f>
        <v>0</v>
      </c>
      <c r="AF877" s="1">
        <f>MIN($Q877)</f>
        <v>0</v>
      </c>
      <c r="AG877" s="1">
        <f>MIN($R877)</f>
        <v>0</v>
      </c>
      <c r="AH877" s="1">
        <f>MEDIAN($B877)</f>
        <v>0</v>
      </c>
      <c r="AI877" s="1">
        <f>MEDIAN($C877)</f>
        <v>0</v>
      </c>
      <c r="AJ877" s="1">
        <f>MEDIAN($D877)</f>
        <v>0</v>
      </c>
      <c r="AK877" s="1">
        <f>MEDIAN($E877)</f>
        <v>0</v>
      </c>
      <c r="AL877" s="1">
        <f>MEDIAN($F877)</f>
        <v>0</v>
      </c>
      <c r="AM877" s="1">
        <f>MEDIAN($G877)</f>
        <v>0</v>
      </c>
      <c r="AN877" s="1">
        <f>MEDIAN($H877)</f>
        <v>0</v>
      </c>
      <c r="AO877" s="1">
        <f>MEDIAN($I877)</f>
        <v>0</v>
      </c>
      <c r="AP877" s="1">
        <f>MEDIAN($J877)</f>
        <v>0</v>
      </c>
      <c r="AQ877" s="1">
        <f>MEDIAN($K877)</f>
        <v>0</v>
      </c>
      <c r="AR877" s="1">
        <f>MEDIAN($M877)</f>
        <v>0</v>
      </c>
      <c r="AS877" s="1">
        <f>MEDIAN($N877)</f>
        <v>0</v>
      </c>
      <c r="AT877" s="1">
        <f>MEDIAN($P877)</f>
        <v>0</v>
      </c>
      <c r="AU877" s="1">
        <f>MEDIAN($Q877)</f>
        <v>0</v>
      </c>
      <c r="AV877" s="1">
        <f>MEDIAN($R877)</f>
        <v>0</v>
      </c>
      <c r="AW877" s="1">
        <f>MAX($B877)</f>
        <v>0</v>
      </c>
      <c r="AX877" s="1">
        <f>MAX($C877)</f>
        <v>0</v>
      </c>
      <c r="AY877" s="1">
        <f>MAX($D877)</f>
        <v>0</v>
      </c>
      <c r="AZ877" s="1">
        <f>MAX($E877)</f>
        <v>0</v>
      </c>
      <c r="BA877" s="1">
        <f>MAX($F877)</f>
        <v>0</v>
      </c>
      <c r="BB877" s="1">
        <f>MAX($G877)</f>
        <v>0</v>
      </c>
      <c r="BC877" s="1">
        <f>MAX($H877)</f>
        <v>0</v>
      </c>
      <c r="BD877" s="1">
        <f>MAX($I877)</f>
        <v>0</v>
      </c>
      <c r="BE877" s="1">
        <f>MAX($J877)</f>
        <v>0</v>
      </c>
      <c r="BF877" s="1">
        <f>MAX($K877)</f>
        <v>0</v>
      </c>
      <c r="BG877" s="1">
        <f>MAX($M877)</f>
        <v>0</v>
      </c>
      <c r="BH877" s="1">
        <f>MAX($N877)</f>
        <v>0</v>
      </c>
      <c r="BI877" s="1">
        <f>MAX($P877)</f>
        <v>0</v>
      </c>
      <c r="BJ877" s="1">
        <f>MAX($Q877)</f>
        <v>0</v>
      </c>
      <c r="BK877" s="1">
        <f>MAX($R877)</f>
        <v>0</v>
      </c>
    </row>
    <row r="878" spans="1:63">
      <c r="A878" s="1" t="s">
        <v>392</v>
      </c>
      <c r="B878" s="1">
        <v>0</v>
      </c>
      <c r="C878" s="1">
        <v>0</v>
      </c>
      <c r="D878" s="1">
        <v>0</v>
      </c>
      <c r="E878" s="1">
        <v>0</v>
      </c>
      <c r="F878" s="1">
        <v>0</v>
      </c>
      <c r="G878" s="1">
        <v>0</v>
      </c>
      <c r="H878" s="1">
        <v>0</v>
      </c>
      <c r="I878" s="1">
        <v>0.023</v>
      </c>
      <c r="J878" s="1">
        <v>3000</v>
      </c>
      <c r="K878" s="1">
        <v>0</v>
      </c>
      <c r="L878" s="1" t="s">
        <v>503</v>
      </c>
      <c r="M878" s="1">
        <v>0</v>
      </c>
      <c r="N878" s="1">
        <v>0</v>
      </c>
      <c r="O878" s="1" t="s">
        <v>507</v>
      </c>
      <c r="P878" s="1">
        <v>1500</v>
      </c>
      <c r="Q878" s="1">
        <v>1</v>
      </c>
      <c r="R878" s="1">
        <v>0</v>
      </c>
      <c r="S878" s="1">
        <f>MIN($B878)</f>
        <v>0</v>
      </c>
      <c r="T878" s="1">
        <f>MIN($C878)</f>
        <v>0</v>
      </c>
      <c r="U878" s="1">
        <f>MIN($D878)</f>
        <v>0</v>
      </c>
      <c r="V878" s="1">
        <f>MIN($E878)</f>
        <v>0</v>
      </c>
      <c r="W878" s="1">
        <f>MIN($F878)</f>
        <v>0</v>
      </c>
      <c r="X878" s="1">
        <f>MIN($G878)</f>
        <v>0</v>
      </c>
      <c r="Y878" s="1">
        <f>MIN($H878)</f>
        <v>0</v>
      </c>
      <c r="Z878" s="1">
        <f>MIN($I878)</f>
        <v>0</v>
      </c>
      <c r="AA878" s="1">
        <f>MIN($J878)</f>
        <v>0</v>
      </c>
      <c r="AB878" s="1">
        <f>MIN($K878)</f>
        <v>0</v>
      </c>
      <c r="AC878" s="1">
        <f>MIN($M878)</f>
        <v>0</v>
      </c>
      <c r="AD878" s="1">
        <f>MIN($N878)</f>
        <v>0</v>
      </c>
      <c r="AE878" s="1">
        <f>MIN($P878)</f>
        <v>0</v>
      </c>
      <c r="AF878" s="1">
        <f>MIN($Q878)</f>
        <v>0</v>
      </c>
      <c r="AG878" s="1">
        <f>MIN($R878)</f>
        <v>0</v>
      </c>
      <c r="AH878" s="1">
        <f>MEDIAN($B878)</f>
        <v>0</v>
      </c>
      <c r="AI878" s="1">
        <f>MEDIAN($C878)</f>
        <v>0</v>
      </c>
      <c r="AJ878" s="1">
        <f>MEDIAN($D878)</f>
        <v>0</v>
      </c>
      <c r="AK878" s="1">
        <f>MEDIAN($E878)</f>
        <v>0</v>
      </c>
      <c r="AL878" s="1">
        <f>MEDIAN($F878)</f>
        <v>0</v>
      </c>
      <c r="AM878" s="1">
        <f>MEDIAN($G878)</f>
        <v>0</v>
      </c>
      <c r="AN878" s="1">
        <f>MEDIAN($H878)</f>
        <v>0</v>
      </c>
      <c r="AO878" s="1">
        <f>MEDIAN($I878)</f>
        <v>0</v>
      </c>
      <c r="AP878" s="1">
        <f>MEDIAN($J878)</f>
        <v>0</v>
      </c>
      <c r="AQ878" s="1">
        <f>MEDIAN($K878)</f>
        <v>0</v>
      </c>
      <c r="AR878" s="1">
        <f>MEDIAN($M878)</f>
        <v>0</v>
      </c>
      <c r="AS878" s="1">
        <f>MEDIAN($N878)</f>
        <v>0</v>
      </c>
      <c r="AT878" s="1">
        <f>MEDIAN($P878)</f>
        <v>0</v>
      </c>
      <c r="AU878" s="1">
        <f>MEDIAN($Q878)</f>
        <v>0</v>
      </c>
      <c r="AV878" s="1">
        <f>MEDIAN($R878)</f>
        <v>0</v>
      </c>
      <c r="AW878" s="1">
        <f>MAX($B878)</f>
        <v>0</v>
      </c>
      <c r="AX878" s="1">
        <f>MAX($C878)</f>
        <v>0</v>
      </c>
      <c r="AY878" s="1">
        <f>MAX($D878)</f>
        <v>0</v>
      </c>
      <c r="AZ878" s="1">
        <f>MAX($E878)</f>
        <v>0</v>
      </c>
      <c r="BA878" s="1">
        <f>MAX($F878)</f>
        <v>0</v>
      </c>
      <c r="BB878" s="1">
        <f>MAX($G878)</f>
        <v>0</v>
      </c>
      <c r="BC878" s="1">
        <f>MAX($H878)</f>
        <v>0</v>
      </c>
      <c r="BD878" s="1">
        <f>MAX($I878)</f>
        <v>0</v>
      </c>
      <c r="BE878" s="1">
        <f>MAX($J878)</f>
        <v>0</v>
      </c>
      <c r="BF878" s="1">
        <f>MAX($K878)</f>
        <v>0</v>
      </c>
      <c r="BG878" s="1">
        <f>MAX($M878)</f>
        <v>0</v>
      </c>
      <c r="BH878" s="1">
        <f>MAX($N878)</f>
        <v>0</v>
      </c>
      <c r="BI878" s="1">
        <f>MAX($P878)</f>
        <v>0</v>
      </c>
      <c r="BJ878" s="1">
        <f>MAX($Q878)</f>
        <v>0</v>
      </c>
      <c r="BK878" s="1">
        <f>MAX($R878)</f>
        <v>0</v>
      </c>
    </row>
    <row r="879" spans="1:63">
      <c r="A879" s="1" t="s">
        <v>393</v>
      </c>
      <c r="B879" s="1">
        <v>0</v>
      </c>
      <c r="C879" s="1">
        <v>0</v>
      </c>
      <c r="D879" s="1">
        <v>0</v>
      </c>
      <c r="E879" s="1">
        <v>0</v>
      </c>
      <c r="F879" s="1">
        <v>0</v>
      </c>
      <c r="G879" s="1">
        <v>0</v>
      </c>
      <c r="H879" s="1">
        <v>0</v>
      </c>
      <c r="I879" s="1">
        <v>0.02</v>
      </c>
      <c r="J879" s="1">
        <v>3000</v>
      </c>
      <c r="K879" s="1">
        <v>0</v>
      </c>
      <c r="L879" s="1" t="s">
        <v>503</v>
      </c>
      <c r="M879" s="1">
        <v>0</v>
      </c>
      <c r="N879" s="1">
        <v>0</v>
      </c>
      <c r="O879" s="1" t="s">
        <v>507</v>
      </c>
      <c r="P879" s="1">
        <v>1500</v>
      </c>
      <c r="Q879" s="1">
        <v>1</v>
      </c>
      <c r="R879" s="1">
        <v>0</v>
      </c>
      <c r="S879" s="1">
        <f>MIN($B879)</f>
        <v>0</v>
      </c>
      <c r="T879" s="1">
        <f>MIN($C879)</f>
        <v>0</v>
      </c>
      <c r="U879" s="1">
        <f>MIN($D879)</f>
        <v>0</v>
      </c>
      <c r="V879" s="1">
        <f>MIN($E879)</f>
        <v>0</v>
      </c>
      <c r="W879" s="1">
        <f>MIN($F879)</f>
        <v>0</v>
      </c>
      <c r="X879" s="1">
        <f>MIN($G879)</f>
        <v>0</v>
      </c>
      <c r="Y879" s="1">
        <f>MIN($H879)</f>
        <v>0</v>
      </c>
      <c r="Z879" s="1">
        <f>MIN($I879)</f>
        <v>0</v>
      </c>
      <c r="AA879" s="1">
        <f>MIN($J879)</f>
        <v>0</v>
      </c>
      <c r="AB879" s="1">
        <f>MIN($K879)</f>
        <v>0</v>
      </c>
      <c r="AC879" s="1">
        <f>MIN($M879)</f>
        <v>0</v>
      </c>
      <c r="AD879" s="1">
        <f>MIN($N879)</f>
        <v>0</v>
      </c>
      <c r="AE879" s="1">
        <f>MIN($P879)</f>
        <v>0</v>
      </c>
      <c r="AF879" s="1">
        <f>MIN($Q879)</f>
        <v>0</v>
      </c>
      <c r="AG879" s="1">
        <f>MIN($R879)</f>
        <v>0</v>
      </c>
      <c r="AH879" s="1">
        <f>MEDIAN($B879)</f>
        <v>0</v>
      </c>
      <c r="AI879" s="1">
        <f>MEDIAN($C879)</f>
        <v>0</v>
      </c>
      <c r="AJ879" s="1">
        <f>MEDIAN($D879)</f>
        <v>0</v>
      </c>
      <c r="AK879" s="1">
        <f>MEDIAN($E879)</f>
        <v>0</v>
      </c>
      <c r="AL879" s="1">
        <f>MEDIAN($F879)</f>
        <v>0</v>
      </c>
      <c r="AM879" s="1">
        <f>MEDIAN($G879)</f>
        <v>0</v>
      </c>
      <c r="AN879" s="1">
        <f>MEDIAN($H879)</f>
        <v>0</v>
      </c>
      <c r="AO879" s="1">
        <f>MEDIAN($I879)</f>
        <v>0</v>
      </c>
      <c r="AP879" s="1">
        <f>MEDIAN($J879)</f>
        <v>0</v>
      </c>
      <c r="AQ879" s="1">
        <f>MEDIAN($K879)</f>
        <v>0</v>
      </c>
      <c r="AR879" s="1">
        <f>MEDIAN($M879)</f>
        <v>0</v>
      </c>
      <c r="AS879" s="1">
        <f>MEDIAN($N879)</f>
        <v>0</v>
      </c>
      <c r="AT879" s="1">
        <f>MEDIAN($P879)</f>
        <v>0</v>
      </c>
      <c r="AU879" s="1">
        <f>MEDIAN($Q879)</f>
        <v>0</v>
      </c>
      <c r="AV879" s="1">
        <f>MEDIAN($R879)</f>
        <v>0</v>
      </c>
      <c r="AW879" s="1">
        <f>MAX($B879)</f>
        <v>0</v>
      </c>
      <c r="AX879" s="1">
        <f>MAX($C879)</f>
        <v>0</v>
      </c>
      <c r="AY879" s="1">
        <f>MAX($D879)</f>
        <v>0</v>
      </c>
      <c r="AZ879" s="1">
        <f>MAX($E879)</f>
        <v>0</v>
      </c>
      <c r="BA879" s="1">
        <f>MAX($F879)</f>
        <v>0</v>
      </c>
      <c r="BB879" s="1">
        <f>MAX($G879)</f>
        <v>0</v>
      </c>
      <c r="BC879" s="1">
        <f>MAX($H879)</f>
        <v>0</v>
      </c>
      <c r="BD879" s="1">
        <f>MAX($I879)</f>
        <v>0</v>
      </c>
      <c r="BE879" s="1">
        <f>MAX($J879)</f>
        <v>0</v>
      </c>
      <c r="BF879" s="1">
        <f>MAX($K879)</f>
        <v>0</v>
      </c>
      <c r="BG879" s="1">
        <f>MAX($M879)</f>
        <v>0</v>
      </c>
      <c r="BH879" s="1">
        <f>MAX($N879)</f>
        <v>0</v>
      </c>
      <c r="BI879" s="1">
        <f>MAX($P879)</f>
        <v>0</v>
      </c>
      <c r="BJ879" s="1">
        <f>MAX($Q879)</f>
        <v>0</v>
      </c>
      <c r="BK879" s="1">
        <f>MAX($R879)</f>
        <v>0</v>
      </c>
    </row>
    <row r="880" spans="1:63">
      <c r="A880" s="1" t="s">
        <v>394</v>
      </c>
      <c r="B880" s="1">
        <v>0</v>
      </c>
      <c r="C880" s="1">
        <v>0</v>
      </c>
      <c r="D880" s="1">
        <v>0</v>
      </c>
      <c r="E880" s="1">
        <v>0</v>
      </c>
      <c r="F880" s="1">
        <v>0</v>
      </c>
      <c r="G880" s="1">
        <v>0</v>
      </c>
      <c r="H880" s="1">
        <v>0</v>
      </c>
      <c r="I880" s="1">
        <v>0.023</v>
      </c>
      <c r="J880" s="1">
        <v>3000</v>
      </c>
      <c r="K880" s="1">
        <v>0</v>
      </c>
      <c r="L880" s="1" t="s">
        <v>503</v>
      </c>
      <c r="M880" s="1">
        <v>0</v>
      </c>
      <c r="N880" s="1">
        <v>0</v>
      </c>
      <c r="O880" s="1" t="s">
        <v>507</v>
      </c>
      <c r="P880" s="1">
        <v>1500</v>
      </c>
      <c r="Q880" s="1">
        <v>1</v>
      </c>
      <c r="R880" s="1">
        <v>0</v>
      </c>
      <c r="S880" s="1">
        <f>MIN($B880)</f>
        <v>0</v>
      </c>
      <c r="T880" s="1">
        <f>MIN($C880)</f>
        <v>0</v>
      </c>
      <c r="U880" s="1">
        <f>MIN($D880)</f>
        <v>0</v>
      </c>
      <c r="V880" s="1">
        <f>MIN($E880)</f>
        <v>0</v>
      </c>
      <c r="W880" s="1">
        <f>MIN($F880)</f>
        <v>0</v>
      </c>
      <c r="X880" s="1">
        <f>MIN($G880)</f>
        <v>0</v>
      </c>
      <c r="Y880" s="1">
        <f>MIN($H880)</f>
        <v>0</v>
      </c>
      <c r="Z880" s="1">
        <f>MIN($I880)</f>
        <v>0</v>
      </c>
      <c r="AA880" s="1">
        <f>MIN($J880)</f>
        <v>0</v>
      </c>
      <c r="AB880" s="1">
        <f>MIN($K880)</f>
        <v>0</v>
      </c>
      <c r="AC880" s="1">
        <f>MIN($M880)</f>
        <v>0</v>
      </c>
      <c r="AD880" s="1">
        <f>MIN($N880)</f>
        <v>0</v>
      </c>
      <c r="AE880" s="1">
        <f>MIN($P880)</f>
        <v>0</v>
      </c>
      <c r="AF880" s="1">
        <f>MIN($Q880)</f>
        <v>0</v>
      </c>
      <c r="AG880" s="1">
        <f>MIN($R880)</f>
        <v>0</v>
      </c>
      <c r="AH880" s="1">
        <f>MEDIAN($B880)</f>
        <v>0</v>
      </c>
      <c r="AI880" s="1">
        <f>MEDIAN($C880)</f>
        <v>0</v>
      </c>
      <c r="AJ880" s="1">
        <f>MEDIAN($D880)</f>
        <v>0</v>
      </c>
      <c r="AK880" s="1">
        <f>MEDIAN($E880)</f>
        <v>0</v>
      </c>
      <c r="AL880" s="1">
        <f>MEDIAN($F880)</f>
        <v>0</v>
      </c>
      <c r="AM880" s="1">
        <f>MEDIAN($G880)</f>
        <v>0</v>
      </c>
      <c r="AN880" s="1">
        <f>MEDIAN($H880)</f>
        <v>0</v>
      </c>
      <c r="AO880" s="1">
        <f>MEDIAN($I880)</f>
        <v>0</v>
      </c>
      <c r="AP880" s="1">
        <f>MEDIAN($J880)</f>
        <v>0</v>
      </c>
      <c r="AQ880" s="1">
        <f>MEDIAN($K880)</f>
        <v>0</v>
      </c>
      <c r="AR880" s="1">
        <f>MEDIAN($M880)</f>
        <v>0</v>
      </c>
      <c r="AS880" s="1">
        <f>MEDIAN($N880)</f>
        <v>0</v>
      </c>
      <c r="AT880" s="1">
        <f>MEDIAN($P880)</f>
        <v>0</v>
      </c>
      <c r="AU880" s="1">
        <f>MEDIAN($Q880)</f>
        <v>0</v>
      </c>
      <c r="AV880" s="1">
        <f>MEDIAN($R880)</f>
        <v>0</v>
      </c>
      <c r="AW880" s="1">
        <f>MAX($B880)</f>
        <v>0</v>
      </c>
      <c r="AX880" s="1">
        <f>MAX($C880)</f>
        <v>0</v>
      </c>
      <c r="AY880" s="1">
        <f>MAX($D880)</f>
        <v>0</v>
      </c>
      <c r="AZ880" s="1">
        <f>MAX($E880)</f>
        <v>0</v>
      </c>
      <c r="BA880" s="1">
        <f>MAX($F880)</f>
        <v>0</v>
      </c>
      <c r="BB880" s="1">
        <f>MAX($G880)</f>
        <v>0</v>
      </c>
      <c r="BC880" s="1">
        <f>MAX($H880)</f>
        <v>0</v>
      </c>
      <c r="BD880" s="1">
        <f>MAX($I880)</f>
        <v>0</v>
      </c>
      <c r="BE880" s="1">
        <f>MAX($J880)</f>
        <v>0</v>
      </c>
      <c r="BF880" s="1">
        <f>MAX($K880)</f>
        <v>0</v>
      </c>
      <c r="BG880" s="1">
        <f>MAX($M880)</f>
        <v>0</v>
      </c>
      <c r="BH880" s="1">
        <f>MAX($N880)</f>
        <v>0</v>
      </c>
      <c r="BI880" s="1">
        <f>MAX($P880)</f>
        <v>0</v>
      </c>
      <c r="BJ880" s="1">
        <f>MAX($Q880)</f>
        <v>0</v>
      </c>
      <c r="BK880" s="1">
        <f>MAX($R880)</f>
        <v>0</v>
      </c>
    </row>
    <row r="881" spans="1:63">
      <c r="A881" s="1" t="s">
        <v>395</v>
      </c>
      <c r="B881" s="1">
        <v>0</v>
      </c>
      <c r="C881" s="1">
        <v>0</v>
      </c>
      <c r="D881" s="1">
        <v>0</v>
      </c>
      <c r="E881" s="1">
        <v>0</v>
      </c>
      <c r="F881" s="1">
        <v>0</v>
      </c>
      <c r="G881" s="1">
        <v>0</v>
      </c>
      <c r="H881" s="1">
        <v>0</v>
      </c>
      <c r="I881" s="1">
        <v>0.02</v>
      </c>
      <c r="J881" s="1">
        <v>3000</v>
      </c>
      <c r="K881" s="1">
        <v>0</v>
      </c>
      <c r="L881" s="1" t="s">
        <v>503</v>
      </c>
      <c r="M881" s="1">
        <v>0</v>
      </c>
      <c r="N881" s="1">
        <v>0</v>
      </c>
      <c r="O881" s="1" t="s">
        <v>507</v>
      </c>
      <c r="P881" s="1">
        <v>1500</v>
      </c>
      <c r="Q881" s="1">
        <v>1</v>
      </c>
      <c r="R881" s="1">
        <v>0</v>
      </c>
      <c r="S881" s="1">
        <f>MIN($B881)</f>
        <v>0</v>
      </c>
      <c r="T881" s="1">
        <f>MIN($C881)</f>
        <v>0</v>
      </c>
      <c r="U881" s="1">
        <f>MIN($D881)</f>
        <v>0</v>
      </c>
      <c r="V881" s="1">
        <f>MIN($E881)</f>
        <v>0</v>
      </c>
      <c r="W881" s="1">
        <f>MIN($F881)</f>
        <v>0</v>
      </c>
      <c r="X881" s="1">
        <f>MIN($G881)</f>
        <v>0</v>
      </c>
      <c r="Y881" s="1">
        <f>MIN($H881)</f>
        <v>0</v>
      </c>
      <c r="Z881" s="1">
        <f>MIN($I881)</f>
        <v>0</v>
      </c>
      <c r="AA881" s="1">
        <f>MIN($J881)</f>
        <v>0</v>
      </c>
      <c r="AB881" s="1">
        <f>MIN($K881)</f>
        <v>0</v>
      </c>
      <c r="AC881" s="1">
        <f>MIN($M881)</f>
        <v>0</v>
      </c>
      <c r="AD881" s="1">
        <f>MIN($N881)</f>
        <v>0</v>
      </c>
      <c r="AE881" s="1">
        <f>MIN($P881)</f>
        <v>0</v>
      </c>
      <c r="AF881" s="1">
        <f>MIN($Q881)</f>
        <v>0</v>
      </c>
      <c r="AG881" s="1">
        <f>MIN($R881)</f>
        <v>0</v>
      </c>
      <c r="AH881" s="1">
        <f>MEDIAN($B881)</f>
        <v>0</v>
      </c>
      <c r="AI881" s="1">
        <f>MEDIAN($C881)</f>
        <v>0</v>
      </c>
      <c r="AJ881" s="1">
        <f>MEDIAN($D881)</f>
        <v>0</v>
      </c>
      <c r="AK881" s="1">
        <f>MEDIAN($E881)</f>
        <v>0</v>
      </c>
      <c r="AL881" s="1">
        <f>MEDIAN($F881)</f>
        <v>0</v>
      </c>
      <c r="AM881" s="1">
        <f>MEDIAN($G881)</f>
        <v>0</v>
      </c>
      <c r="AN881" s="1">
        <f>MEDIAN($H881)</f>
        <v>0</v>
      </c>
      <c r="AO881" s="1">
        <f>MEDIAN($I881)</f>
        <v>0</v>
      </c>
      <c r="AP881" s="1">
        <f>MEDIAN($J881)</f>
        <v>0</v>
      </c>
      <c r="AQ881" s="1">
        <f>MEDIAN($K881)</f>
        <v>0</v>
      </c>
      <c r="AR881" s="1">
        <f>MEDIAN($M881)</f>
        <v>0</v>
      </c>
      <c r="AS881" s="1">
        <f>MEDIAN($N881)</f>
        <v>0</v>
      </c>
      <c r="AT881" s="1">
        <f>MEDIAN($P881)</f>
        <v>0</v>
      </c>
      <c r="AU881" s="1">
        <f>MEDIAN($Q881)</f>
        <v>0</v>
      </c>
      <c r="AV881" s="1">
        <f>MEDIAN($R881)</f>
        <v>0</v>
      </c>
      <c r="AW881" s="1">
        <f>MAX($B881)</f>
        <v>0</v>
      </c>
      <c r="AX881" s="1">
        <f>MAX($C881)</f>
        <v>0</v>
      </c>
      <c r="AY881" s="1">
        <f>MAX($D881)</f>
        <v>0</v>
      </c>
      <c r="AZ881" s="1">
        <f>MAX($E881)</f>
        <v>0</v>
      </c>
      <c r="BA881" s="1">
        <f>MAX($F881)</f>
        <v>0</v>
      </c>
      <c r="BB881" s="1">
        <f>MAX($G881)</f>
        <v>0</v>
      </c>
      <c r="BC881" s="1">
        <f>MAX($H881)</f>
        <v>0</v>
      </c>
      <c r="BD881" s="1">
        <f>MAX($I881)</f>
        <v>0</v>
      </c>
      <c r="BE881" s="1">
        <f>MAX($J881)</f>
        <v>0</v>
      </c>
      <c r="BF881" s="1">
        <f>MAX($K881)</f>
        <v>0</v>
      </c>
      <c r="BG881" s="1">
        <f>MAX($M881)</f>
        <v>0</v>
      </c>
      <c r="BH881" s="1">
        <f>MAX($N881)</f>
        <v>0</v>
      </c>
      <c r="BI881" s="1">
        <f>MAX($P881)</f>
        <v>0</v>
      </c>
      <c r="BJ881" s="1">
        <f>MAX($Q881)</f>
        <v>0</v>
      </c>
      <c r="BK881" s="1">
        <f>MAX($R881)</f>
        <v>0</v>
      </c>
    </row>
    <row r="882" spans="1:63">
      <c r="A882" s="1" t="s">
        <v>396</v>
      </c>
      <c r="B882" s="1">
        <v>0</v>
      </c>
      <c r="C882" s="1">
        <v>0</v>
      </c>
      <c r="D882" s="1">
        <v>0</v>
      </c>
      <c r="E882" s="1">
        <v>0</v>
      </c>
      <c r="F882" s="1">
        <v>0</v>
      </c>
      <c r="G882" s="1">
        <v>0</v>
      </c>
      <c r="H882" s="1">
        <v>0</v>
      </c>
      <c r="I882" s="1">
        <v>0.023</v>
      </c>
      <c r="J882" s="1">
        <v>3000</v>
      </c>
      <c r="K882" s="1">
        <v>0</v>
      </c>
      <c r="L882" s="1" t="s">
        <v>503</v>
      </c>
      <c r="M882" s="1">
        <v>0</v>
      </c>
      <c r="N882" s="1">
        <v>0</v>
      </c>
      <c r="O882" s="1" t="s">
        <v>507</v>
      </c>
      <c r="P882" s="1">
        <v>1500</v>
      </c>
      <c r="Q882" s="1">
        <v>1</v>
      </c>
      <c r="R882" s="1">
        <v>0</v>
      </c>
      <c r="S882" s="1">
        <f>MIN($B882)</f>
        <v>0</v>
      </c>
      <c r="T882" s="1">
        <f>MIN($C882)</f>
        <v>0</v>
      </c>
      <c r="U882" s="1">
        <f>MIN($D882)</f>
        <v>0</v>
      </c>
      <c r="V882" s="1">
        <f>MIN($E882)</f>
        <v>0</v>
      </c>
      <c r="W882" s="1">
        <f>MIN($F882)</f>
        <v>0</v>
      </c>
      <c r="X882" s="1">
        <f>MIN($G882)</f>
        <v>0</v>
      </c>
      <c r="Y882" s="1">
        <f>MIN($H882)</f>
        <v>0</v>
      </c>
      <c r="Z882" s="1">
        <f>MIN($I882)</f>
        <v>0</v>
      </c>
      <c r="AA882" s="1">
        <f>MIN($J882)</f>
        <v>0</v>
      </c>
      <c r="AB882" s="1">
        <f>MIN($K882)</f>
        <v>0</v>
      </c>
      <c r="AC882" s="1">
        <f>MIN($M882)</f>
        <v>0</v>
      </c>
      <c r="AD882" s="1">
        <f>MIN($N882)</f>
        <v>0</v>
      </c>
      <c r="AE882" s="1">
        <f>MIN($P882)</f>
        <v>0</v>
      </c>
      <c r="AF882" s="1">
        <f>MIN($Q882)</f>
        <v>0</v>
      </c>
      <c r="AG882" s="1">
        <f>MIN($R882)</f>
        <v>0</v>
      </c>
      <c r="AH882" s="1">
        <f>MEDIAN($B882)</f>
        <v>0</v>
      </c>
      <c r="AI882" s="1">
        <f>MEDIAN($C882)</f>
        <v>0</v>
      </c>
      <c r="AJ882" s="1">
        <f>MEDIAN($D882)</f>
        <v>0</v>
      </c>
      <c r="AK882" s="1">
        <f>MEDIAN($E882)</f>
        <v>0</v>
      </c>
      <c r="AL882" s="1">
        <f>MEDIAN($F882)</f>
        <v>0</v>
      </c>
      <c r="AM882" s="1">
        <f>MEDIAN($G882)</f>
        <v>0</v>
      </c>
      <c r="AN882" s="1">
        <f>MEDIAN($H882)</f>
        <v>0</v>
      </c>
      <c r="AO882" s="1">
        <f>MEDIAN($I882)</f>
        <v>0</v>
      </c>
      <c r="AP882" s="1">
        <f>MEDIAN($J882)</f>
        <v>0</v>
      </c>
      <c r="AQ882" s="1">
        <f>MEDIAN($K882)</f>
        <v>0</v>
      </c>
      <c r="AR882" s="1">
        <f>MEDIAN($M882)</f>
        <v>0</v>
      </c>
      <c r="AS882" s="1">
        <f>MEDIAN($N882)</f>
        <v>0</v>
      </c>
      <c r="AT882" s="1">
        <f>MEDIAN($P882)</f>
        <v>0</v>
      </c>
      <c r="AU882" s="1">
        <f>MEDIAN($Q882)</f>
        <v>0</v>
      </c>
      <c r="AV882" s="1">
        <f>MEDIAN($R882)</f>
        <v>0</v>
      </c>
      <c r="AW882" s="1">
        <f>MAX($B882)</f>
        <v>0</v>
      </c>
      <c r="AX882" s="1">
        <f>MAX($C882)</f>
        <v>0</v>
      </c>
      <c r="AY882" s="1">
        <f>MAX($D882)</f>
        <v>0</v>
      </c>
      <c r="AZ882" s="1">
        <f>MAX($E882)</f>
        <v>0</v>
      </c>
      <c r="BA882" s="1">
        <f>MAX($F882)</f>
        <v>0</v>
      </c>
      <c r="BB882" s="1">
        <f>MAX($G882)</f>
        <v>0</v>
      </c>
      <c r="BC882" s="1">
        <f>MAX($H882)</f>
        <v>0</v>
      </c>
      <c r="BD882" s="1">
        <f>MAX($I882)</f>
        <v>0</v>
      </c>
      <c r="BE882" s="1">
        <f>MAX($J882)</f>
        <v>0</v>
      </c>
      <c r="BF882" s="1">
        <f>MAX($K882)</f>
        <v>0</v>
      </c>
      <c r="BG882" s="1">
        <f>MAX($M882)</f>
        <v>0</v>
      </c>
      <c r="BH882" s="1">
        <f>MAX($N882)</f>
        <v>0</v>
      </c>
      <c r="BI882" s="1">
        <f>MAX($P882)</f>
        <v>0</v>
      </c>
      <c r="BJ882" s="1">
        <f>MAX($Q882)</f>
        <v>0</v>
      </c>
      <c r="BK882" s="1">
        <f>MAX($R882)</f>
        <v>0</v>
      </c>
    </row>
    <row r="883" spans="1:63">
      <c r="A883" s="1" t="s">
        <v>397</v>
      </c>
      <c r="B883" s="1">
        <v>0</v>
      </c>
      <c r="C883" s="1">
        <v>0</v>
      </c>
      <c r="D883" s="1">
        <v>0</v>
      </c>
      <c r="E883" s="1">
        <v>0</v>
      </c>
      <c r="F883" s="1">
        <v>0</v>
      </c>
      <c r="G883" s="1">
        <v>0</v>
      </c>
      <c r="H883" s="1">
        <v>0</v>
      </c>
      <c r="I883" s="1">
        <v>0.02</v>
      </c>
      <c r="J883" s="1">
        <v>3000</v>
      </c>
      <c r="K883" s="1">
        <v>0</v>
      </c>
      <c r="L883" s="1" t="s">
        <v>503</v>
      </c>
      <c r="M883" s="1">
        <v>0</v>
      </c>
      <c r="N883" s="1">
        <v>0</v>
      </c>
      <c r="O883" s="1" t="s">
        <v>507</v>
      </c>
      <c r="P883" s="1">
        <v>1500</v>
      </c>
      <c r="Q883" s="1">
        <v>1</v>
      </c>
      <c r="R883" s="1">
        <v>0</v>
      </c>
      <c r="S883" s="1">
        <f>MIN($B883)</f>
        <v>0</v>
      </c>
      <c r="T883" s="1">
        <f>MIN($C883)</f>
        <v>0</v>
      </c>
      <c r="U883" s="1">
        <f>MIN($D883)</f>
        <v>0</v>
      </c>
      <c r="V883" s="1">
        <f>MIN($E883)</f>
        <v>0</v>
      </c>
      <c r="W883" s="1">
        <f>MIN($F883)</f>
        <v>0</v>
      </c>
      <c r="X883" s="1">
        <f>MIN($G883)</f>
        <v>0</v>
      </c>
      <c r="Y883" s="1">
        <f>MIN($H883)</f>
        <v>0</v>
      </c>
      <c r="Z883" s="1">
        <f>MIN($I883)</f>
        <v>0</v>
      </c>
      <c r="AA883" s="1">
        <f>MIN($J883)</f>
        <v>0</v>
      </c>
      <c r="AB883" s="1">
        <f>MIN($K883)</f>
        <v>0</v>
      </c>
      <c r="AC883" s="1">
        <f>MIN($M883)</f>
        <v>0</v>
      </c>
      <c r="AD883" s="1">
        <f>MIN($N883)</f>
        <v>0</v>
      </c>
      <c r="AE883" s="1">
        <f>MIN($P883)</f>
        <v>0</v>
      </c>
      <c r="AF883" s="1">
        <f>MIN($Q883)</f>
        <v>0</v>
      </c>
      <c r="AG883" s="1">
        <f>MIN($R883)</f>
        <v>0</v>
      </c>
      <c r="AH883" s="1">
        <f>MEDIAN($B883)</f>
        <v>0</v>
      </c>
      <c r="AI883" s="1">
        <f>MEDIAN($C883)</f>
        <v>0</v>
      </c>
      <c r="AJ883" s="1">
        <f>MEDIAN($D883)</f>
        <v>0</v>
      </c>
      <c r="AK883" s="1">
        <f>MEDIAN($E883)</f>
        <v>0</v>
      </c>
      <c r="AL883" s="1">
        <f>MEDIAN($F883)</f>
        <v>0</v>
      </c>
      <c r="AM883" s="1">
        <f>MEDIAN($G883)</f>
        <v>0</v>
      </c>
      <c r="AN883" s="1">
        <f>MEDIAN($H883)</f>
        <v>0</v>
      </c>
      <c r="AO883" s="1">
        <f>MEDIAN($I883)</f>
        <v>0</v>
      </c>
      <c r="AP883" s="1">
        <f>MEDIAN($J883)</f>
        <v>0</v>
      </c>
      <c r="AQ883" s="1">
        <f>MEDIAN($K883)</f>
        <v>0</v>
      </c>
      <c r="AR883" s="1">
        <f>MEDIAN($M883)</f>
        <v>0</v>
      </c>
      <c r="AS883" s="1">
        <f>MEDIAN($N883)</f>
        <v>0</v>
      </c>
      <c r="AT883" s="1">
        <f>MEDIAN($P883)</f>
        <v>0</v>
      </c>
      <c r="AU883" s="1">
        <f>MEDIAN($Q883)</f>
        <v>0</v>
      </c>
      <c r="AV883" s="1">
        <f>MEDIAN($R883)</f>
        <v>0</v>
      </c>
      <c r="AW883" s="1">
        <f>MAX($B883)</f>
        <v>0</v>
      </c>
      <c r="AX883" s="1">
        <f>MAX($C883)</f>
        <v>0</v>
      </c>
      <c r="AY883" s="1">
        <f>MAX($D883)</f>
        <v>0</v>
      </c>
      <c r="AZ883" s="1">
        <f>MAX($E883)</f>
        <v>0</v>
      </c>
      <c r="BA883" s="1">
        <f>MAX($F883)</f>
        <v>0</v>
      </c>
      <c r="BB883" s="1">
        <f>MAX($G883)</f>
        <v>0</v>
      </c>
      <c r="BC883" s="1">
        <f>MAX($H883)</f>
        <v>0</v>
      </c>
      <c r="BD883" s="1">
        <f>MAX($I883)</f>
        <v>0</v>
      </c>
      <c r="BE883" s="1">
        <f>MAX($J883)</f>
        <v>0</v>
      </c>
      <c r="BF883" s="1">
        <f>MAX($K883)</f>
        <v>0</v>
      </c>
      <c r="BG883" s="1">
        <f>MAX($M883)</f>
        <v>0</v>
      </c>
      <c r="BH883" s="1">
        <f>MAX($N883)</f>
        <v>0</v>
      </c>
      <c r="BI883" s="1">
        <f>MAX($P883)</f>
        <v>0</v>
      </c>
      <c r="BJ883" s="1">
        <f>MAX($Q883)</f>
        <v>0</v>
      </c>
      <c r="BK883" s="1">
        <f>MAX($R883)</f>
        <v>0</v>
      </c>
    </row>
    <row r="884" spans="1:63">
      <c r="A884" s="1" t="s">
        <v>398</v>
      </c>
      <c r="B884" s="1">
        <v>0</v>
      </c>
      <c r="C884" s="1">
        <v>0</v>
      </c>
      <c r="D884" s="1">
        <v>0</v>
      </c>
      <c r="E884" s="1">
        <v>0</v>
      </c>
      <c r="F884" s="1">
        <v>0</v>
      </c>
      <c r="G884" s="1">
        <v>0</v>
      </c>
      <c r="H884" s="1">
        <v>0</v>
      </c>
      <c r="I884" s="1">
        <v>0.02</v>
      </c>
      <c r="J884" s="1">
        <v>3000</v>
      </c>
      <c r="K884" s="1">
        <v>0</v>
      </c>
      <c r="L884" s="1" t="s">
        <v>503</v>
      </c>
      <c r="M884" s="1">
        <v>0</v>
      </c>
      <c r="N884" s="1">
        <v>0</v>
      </c>
      <c r="O884" s="1" t="s">
        <v>507</v>
      </c>
      <c r="P884" s="1">
        <v>1500</v>
      </c>
      <c r="Q884" s="1">
        <v>1</v>
      </c>
      <c r="R884" s="1">
        <v>0</v>
      </c>
      <c r="S884" s="1">
        <f>MIN($B884)</f>
        <v>0</v>
      </c>
      <c r="T884" s="1">
        <f>MIN($C884)</f>
        <v>0</v>
      </c>
      <c r="U884" s="1">
        <f>MIN($D884)</f>
        <v>0</v>
      </c>
      <c r="V884" s="1">
        <f>MIN($E884)</f>
        <v>0</v>
      </c>
      <c r="W884" s="1">
        <f>MIN($F884)</f>
        <v>0</v>
      </c>
      <c r="X884" s="1">
        <f>MIN($G884)</f>
        <v>0</v>
      </c>
      <c r="Y884" s="1">
        <f>MIN($H884)</f>
        <v>0</v>
      </c>
      <c r="Z884" s="1">
        <f>MIN($I884)</f>
        <v>0</v>
      </c>
      <c r="AA884" s="1">
        <f>MIN($J884)</f>
        <v>0</v>
      </c>
      <c r="AB884" s="1">
        <f>MIN($K884)</f>
        <v>0</v>
      </c>
      <c r="AC884" s="1">
        <f>MIN($M884)</f>
        <v>0</v>
      </c>
      <c r="AD884" s="1">
        <f>MIN($N884)</f>
        <v>0</v>
      </c>
      <c r="AE884" s="1">
        <f>MIN($P884)</f>
        <v>0</v>
      </c>
      <c r="AF884" s="1">
        <f>MIN($Q884)</f>
        <v>0</v>
      </c>
      <c r="AG884" s="1">
        <f>MIN($R884)</f>
        <v>0</v>
      </c>
      <c r="AH884" s="1">
        <f>MEDIAN($B884)</f>
        <v>0</v>
      </c>
      <c r="AI884" s="1">
        <f>MEDIAN($C884)</f>
        <v>0</v>
      </c>
      <c r="AJ884" s="1">
        <f>MEDIAN($D884)</f>
        <v>0</v>
      </c>
      <c r="AK884" s="1">
        <f>MEDIAN($E884)</f>
        <v>0</v>
      </c>
      <c r="AL884" s="1">
        <f>MEDIAN($F884)</f>
        <v>0</v>
      </c>
      <c r="AM884" s="1">
        <f>MEDIAN($G884)</f>
        <v>0</v>
      </c>
      <c r="AN884" s="1">
        <f>MEDIAN($H884)</f>
        <v>0</v>
      </c>
      <c r="AO884" s="1">
        <f>MEDIAN($I884)</f>
        <v>0</v>
      </c>
      <c r="AP884" s="1">
        <f>MEDIAN($J884)</f>
        <v>0</v>
      </c>
      <c r="AQ884" s="1">
        <f>MEDIAN($K884)</f>
        <v>0</v>
      </c>
      <c r="AR884" s="1">
        <f>MEDIAN($M884)</f>
        <v>0</v>
      </c>
      <c r="AS884" s="1">
        <f>MEDIAN($N884)</f>
        <v>0</v>
      </c>
      <c r="AT884" s="1">
        <f>MEDIAN($P884)</f>
        <v>0</v>
      </c>
      <c r="AU884" s="1">
        <f>MEDIAN($Q884)</f>
        <v>0</v>
      </c>
      <c r="AV884" s="1">
        <f>MEDIAN($R884)</f>
        <v>0</v>
      </c>
      <c r="AW884" s="1">
        <f>MAX($B884)</f>
        <v>0</v>
      </c>
      <c r="AX884" s="1">
        <f>MAX($C884)</f>
        <v>0</v>
      </c>
      <c r="AY884" s="1">
        <f>MAX($D884)</f>
        <v>0</v>
      </c>
      <c r="AZ884" s="1">
        <f>MAX($E884)</f>
        <v>0</v>
      </c>
      <c r="BA884" s="1">
        <f>MAX($F884)</f>
        <v>0</v>
      </c>
      <c r="BB884" s="1">
        <f>MAX($G884)</f>
        <v>0</v>
      </c>
      <c r="BC884" s="1">
        <f>MAX($H884)</f>
        <v>0</v>
      </c>
      <c r="BD884" s="1">
        <f>MAX($I884)</f>
        <v>0</v>
      </c>
      <c r="BE884" s="1">
        <f>MAX($J884)</f>
        <v>0</v>
      </c>
      <c r="BF884" s="1">
        <f>MAX($K884)</f>
        <v>0</v>
      </c>
      <c r="BG884" s="1">
        <f>MAX($M884)</f>
        <v>0</v>
      </c>
      <c r="BH884" s="1">
        <f>MAX($N884)</f>
        <v>0</v>
      </c>
      <c r="BI884" s="1">
        <f>MAX($P884)</f>
        <v>0</v>
      </c>
      <c r="BJ884" s="1">
        <f>MAX($Q884)</f>
        <v>0</v>
      </c>
      <c r="BK884" s="1">
        <f>MAX($R884)</f>
        <v>0</v>
      </c>
    </row>
    <row r="885" spans="1:63">
      <c r="A885" s="1" t="s">
        <v>399</v>
      </c>
      <c r="B885" s="1">
        <v>0</v>
      </c>
      <c r="C885" s="1">
        <v>0</v>
      </c>
      <c r="D885" s="1">
        <v>0</v>
      </c>
      <c r="E885" s="1">
        <v>0</v>
      </c>
      <c r="F885" s="1">
        <v>0</v>
      </c>
      <c r="G885" s="1">
        <v>0</v>
      </c>
      <c r="H885" s="1">
        <v>0</v>
      </c>
      <c r="I885" s="1">
        <v>0.02</v>
      </c>
      <c r="J885" s="1">
        <v>3000</v>
      </c>
      <c r="K885" s="1">
        <v>0</v>
      </c>
      <c r="L885" s="1" t="s">
        <v>503</v>
      </c>
      <c r="M885" s="1">
        <v>0</v>
      </c>
      <c r="N885" s="1">
        <v>0</v>
      </c>
      <c r="O885" s="1" t="s">
        <v>507</v>
      </c>
      <c r="P885" s="1">
        <v>1500</v>
      </c>
      <c r="Q885" s="1">
        <v>1</v>
      </c>
      <c r="R885" s="1">
        <v>0</v>
      </c>
      <c r="S885" s="1">
        <f>MIN($B885)</f>
        <v>0</v>
      </c>
      <c r="T885" s="1">
        <f>MIN($C885)</f>
        <v>0</v>
      </c>
      <c r="U885" s="1">
        <f>MIN($D885)</f>
        <v>0</v>
      </c>
      <c r="V885" s="1">
        <f>MIN($E885)</f>
        <v>0</v>
      </c>
      <c r="W885" s="1">
        <f>MIN($F885)</f>
        <v>0</v>
      </c>
      <c r="X885" s="1">
        <f>MIN($G885)</f>
        <v>0</v>
      </c>
      <c r="Y885" s="1">
        <f>MIN($H885)</f>
        <v>0</v>
      </c>
      <c r="Z885" s="1">
        <f>MIN($I885)</f>
        <v>0</v>
      </c>
      <c r="AA885" s="1">
        <f>MIN($J885)</f>
        <v>0</v>
      </c>
      <c r="AB885" s="1">
        <f>MIN($K885)</f>
        <v>0</v>
      </c>
      <c r="AC885" s="1">
        <f>MIN($M885)</f>
        <v>0</v>
      </c>
      <c r="AD885" s="1">
        <f>MIN($N885)</f>
        <v>0</v>
      </c>
      <c r="AE885" s="1">
        <f>MIN($P885)</f>
        <v>0</v>
      </c>
      <c r="AF885" s="1">
        <f>MIN($Q885)</f>
        <v>0</v>
      </c>
      <c r="AG885" s="1">
        <f>MIN($R885)</f>
        <v>0</v>
      </c>
      <c r="AH885" s="1">
        <f>MEDIAN($B885)</f>
        <v>0</v>
      </c>
      <c r="AI885" s="1">
        <f>MEDIAN($C885)</f>
        <v>0</v>
      </c>
      <c r="AJ885" s="1">
        <f>MEDIAN($D885)</f>
        <v>0</v>
      </c>
      <c r="AK885" s="1">
        <f>MEDIAN($E885)</f>
        <v>0</v>
      </c>
      <c r="AL885" s="1">
        <f>MEDIAN($F885)</f>
        <v>0</v>
      </c>
      <c r="AM885" s="1">
        <f>MEDIAN($G885)</f>
        <v>0</v>
      </c>
      <c r="AN885" s="1">
        <f>MEDIAN($H885)</f>
        <v>0</v>
      </c>
      <c r="AO885" s="1">
        <f>MEDIAN($I885)</f>
        <v>0</v>
      </c>
      <c r="AP885" s="1">
        <f>MEDIAN($J885)</f>
        <v>0</v>
      </c>
      <c r="AQ885" s="1">
        <f>MEDIAN($K885)</f>
        <v>0</v>
      </c>
      <c r="AR885" s="1">
        <f>MEDIAN($M885)</f>
        <v>0</v>
      </c>
      <c r="AS885" s="1">
        <f>MEDIAN($N885)</f>
        <v>0</v>
      </c>
      <c r="AT885" s="1">
        <f>MEDIAN($P885)</f>
        <v>0</v>
      </c>
      <c r="AU885" s="1">
        <f>MEDIAN($Q885)</f>
        <v>0</v>
      </c>
      <c r="AV885" s="1">
        <f>MEDIAN($R885)</f>
        <v>0</v>
      </c>
      <c r="AW885" s="1">
        <f>MAX($B885)</f>
        <v>0</v>
      </c>
      <c r="AX885" s="1">
        <f>MAX($C885)</f>
        <v>0</v>
      </c>
      <c r="AY885" s="1">
        <f>MAX($D885)</f>
        <v>0</v>
      </c>
      <c r="AZ885" s="1">
        <f>MAX($E885)</f>
        <v>0</v>
      </c>
      <c r="BA885" s="1">
        <f>MAX($F885)</f>
        <v>0</v>
      </c>
      <c r="BB885" s="1">
        <f>MAX($G885)</f>
        <v>0</v>
      </c>
      <c r="BC885" s="1">
        <f>MAX($H885)</f>
        <v>0</v>
      </c>
      <c r="BD885" s="1">
        <f>MAX($I885)</f>
        <v>0</v>
      </c>
      <c r="BE885" s="1">
        <f>MAX($J885)</f>
        <v>0</v>
      </c>
      <c r="BF885" s="1">
        <f>MAX($K885)</f>
        <v>0</v>
      </c>
      <c r="BG885" s="1">
        <f>MAX($M885)</f>
        <v>0</v>
      </c>
      <c r="BH885" s="1">
        <f>MAX($N885)</f>
        <v>0</v>
      </c>
      <c r="BI885" s="1">
        <f>MAX($P885)</f>
        <v>0</v>
      </c>
      <c r="BJ885" s="1">
        <f>MAX($Q885)</f>
        <v>0</v>
      </c>
      <c r="BK885" s="1">
        <f>MAX($R885)</f>
        <v>0</v>
      </c>
    </row>
    <row r="886" spans="1:63">
      <c r="A886" s="1" t="s">
        <v>400</v>
      </c>
      <c r="B886" s="1">
        <v>0</v>
      </c>
      <c r="C886" s="1">
        <v>0</v>
      </c>
      <c r="D886" s="1">
        <v>0</v>
      </c>
      <c r="E886" s="1">
        <v>0</v>
      </c>
      <c r="F886" s="1">
        <v>0</v>
      </c>
      <c r="G886" s="1">
        <v>0</v>
      </c>
      <c r="H886" s="1">
        <v>0</v>
      </c>
      <c r="I886" s="1">
        <v>0.023</v>
      </c>
      <c r="J886" s="1">
        <v>3000</v>
      </c>
      <c r="K886" s="1">
        <v>0</v>
      </c>
      <c r="L886" s="1" t="s">
        <v>503</v>
      </c>
      <c r="M886" s="1">
        <v>0</v>
      </c>
      <c r="N886" s="1">
        <v>0</v>
      </c>
      <c r="O886" s="1" t="s">
        <v>507</v>
      </c>
      <c r="P886" s="1">
        <v>1500</v>
      </c>
      <c r="Q886" s="1">
        <v>1</v>
      </c>
      <c r="R886" s="1">
        <v>0</v>
      </c>
      <c r="S886" s="1">
        <f>MIN($B886)</f>
        <v>0</v>
      </c>
      <c r="T886" s="1">
        <f>MIN($C886)</f>
        <v>0</v>
      </c>
      <c r="U886" s="1">
        <f>MIN($D886)</f>
        <v>0</v>
      </c>
      <c r="V886" s="1">
        <f>MIN($E886)</f>
        <v>0</v>
      </c>
      <c r="W886" s="1">
        <f>MIN($F886)</f>
        <v>0</v>
      </c>
      <c r="X886" s="1">
        <f>MIN($G886)</f>
        <v>0</v>
      </c>
      <c r="Y886" s="1">
        <f>MIN($H886)</f>
        <v>0</v>
      </c>
      <c r="Z886" s="1">
        <f>MIN($I886)</f>
        <v>0</v>
      </c>
      <c r="AA886" s="1">
        <f>MIN($J886)</f>
        <v>0</v>
      </c>
      <c r="AB886" s="1">
        <f>MIN($K886)</f>
        <v>0</v>
      </c>
      <c r="AC886" s="1">
        <f>MIN($M886)</f>
        <v>0</v>
      </c>
      <c r="AD886" s="1">
        <f>MIN($N886)</f>
        <v>0</v>
      </c>
      <c r="AE886" s="1">
        <f>MIN($P886)</f>
        <v>0</v>
      </c>
      <c r="AF886" s="1">
        <f>MIN($Q886)</f>
        <v>0</v>
      </c>
      <c r="AG886" s="1">
        <f>MIN($R886)</f>
        <v>0</v>
      </c>
      <c r="AH886" s="1">
        <f>MEDIAN($B886)</f>
        <v>0</v>
      </c>
      <c r="AI886" s="1">
        <f>MEDIAN($C886)</f>
        <v>0</v>
      </c>
      <c r="AJ886" s="1">
        <f>MEDIAN($D886)</f>
        <v>0</v>
      </c>
      <c r="AK886" s="1">
        <f>MEDIAN($E886)</f>
        <v>0</v>
      </c>
      <c r="AL886" s="1">
        <f>MEDIAN($F886)</f>
        <v>0</v>
      </c>
      <c r="AM886" s="1">
        <f>MEDIAN($G886)</f>
        <v>0</v>
      </c>
      <c r="AN886" s="1">
        <f>MEDIAN($H886)</f>
        <v>0</v>
      </c>
      <c r="AO886" s="1">
        <f>MEDIAN($I886)</f>
        <v>0</v>
      </c>
      <c r="AP886" s="1">
        <f>MEDIAN($J886)</f>
        <v>0</v>
      </c>
      <c r="AQ886" s="1">
        <f>MEDIAN($K886)</f>
        <v>0</v>
      </c>
      <c r="AR886" s="1">
        <f>MEDIAN($M886)</f>
        <v>0</v>
      </c>
      <c r="AS886" s="1">
        <f>MEDIAN($N886)</f>
        <v>0</v>
      </c>
      <c r="AT886" s="1">
        <f>MEDIAN($P886)</f>
        <v>0</v>
      </c>
      <c r="AU886" s="1">
        <f>MEDIAN($Q886)</f>
        <v>0</v>
      </c>
      <c r="AV886" s="1">
        <f>MEDIAN($R886)</f>
        <v>0</v>
      </c>
      <c r="AW886" s="1">
        <f>MAX($B886)</f>
        <v>0</v>
      </c>
      <c r="AX886" s="1">
        <f>MAX($C886)</f>
        <v>0</v>
      </c>
      <c r="AY886" s="1">
        <f>MAX($D886)</f>
        <v>0</v>
      </c>
      <c r="AZ886" s="1">
        <f>MAX($E886)</f>
        <v>0</v>
      </c>
      <c r="BA886" s="1">
        <f>MAX($F886)</f>
        <v>0</v>
      </c>
      <c r="BB886" s="1">
        <f>MAX($G886)</f>
        <v>0</v>
      </c>
      <c r="BC886" s="1">
        <f>MAX($H886)</f>
        <v>0</v>
      </c>
      <c r="BD886" s="1">
        <f>MAX($I886)</f>
        <v>0</v>
      </c>
      <c r="BE886" s="1">
        <f>MAX($J886)</f>
        <v>0</v>
      </c>
      <c r="BF886" s="1">
        <f>MAX($K886)</f>
        <v>0</v>
      </c>
      <c r="BG886" s="1">
        <f>MAX($M886)</f>
        <v>0</v>
      </c>
      <c r="BH886" s="1">
        <f>MAX($N886)</f>
        <v>0</v>
      </c>
      <c r="BI886" s="1">
        <f>MAX($P886)</f>
        <v>0</v>
      </c>
      <c r="BJ886" s="1">
        <f>MAX($Q886)</f>
        <v>0</v>
      </c>
      <c r="BK886" s="1">
        <f>MAX($R886)</f>
        <v>0</v>
      </c>
    </row>
    <row r="887" spans="1:63">
      <c r="A887" s="1" t="s">
        <v>401</v>
      </c>
      <c r="B887" s="1">
        <v>0</v>
      </c>
      <c r="C887" s="1">
        <v>0</v>
      </c>
      <c r="D887" s="1">
        <v>0</v>
      </c>
      <c r="E887" s="1">
        <v>0</v>
      </c>
      <c r="F887" s="1">
        <v>0</v>
      </c>
      <c r="G887" s="1">
        <v>0</v>
      </c>
      <c r="H887" s="1">
        <v>0</v>
      </c>
      <c r="I887" s="1">
        <v>0.02</v>
      </c>
      <c r="J887" s="1">
        <v>3000</v>
      </c>
      <c r="K887" s="1">
        <v>0</v>
      </c>
      <c r="L887" s="1" t="s">
        <v>503</v>
      </c>
      <c r="M887" s="1">
        <v>0</v>
      </c>
      <c r="N887" s="1">
        <v>0</v>
      </c>
      <c r="O887" s="1" t="s">
        <v>507</v>
      </c>
      <c r="P887" s="1">
        <v>1500</v>
      </c>
      <c r="Q887" s="1">
        <v>1</v>
      </c>
      <c r="R887" s="1">
        <v>0</v>
      </c>
      <c r="S887" s="1">
        <f>MIN($B887)</f>
        <v>0</v>
      </c>
      <c r="T887" s="1">
        <f>MIN($C887)</f>
        <v>0</v>
      </c>
      <c r="U887" s="1">
        <f>MIN($D887)</f>
        <v>0</v>
      </c>
      <c r="V887" s="1">
        <f>MIN($E887)</f>
        <v>0</v>
      </c>
      <c r="W887" s="1">
        <f>MIN($F887)</f>
        <v>0</v>
      </c>
      <c r="X887" s="1">
        <f>MIN($G887)</f>
        <v>0</v>
      </c>
      <c r="Y887" s="1">
        <f>MIN($H887)</f>
        <v>0</v>
      </c>
      <c r="Z887" s="1">
        <f>MIN($I887)</f>
        <v>0</v>
      </c>
      <c r="AA887" s="1">
        <f>MIN($J887)</f>
        <v>0</v>
      </c>
      <c r="AB887" s="1">
        <f>MIN($K887)</f>
        <v>0</v>
      </c>
      <c r="AC887" s="1">
        <f>MIN($M887)</f>
        <v>0</v>
      </c>
      <c r="AD887" s="1">
        <f>MIN($N887)</f>
        <v>0</v>
      </c>
      <c r="AE887" s="1">
        <f>MIN($P887)</f>
        <v>0</v>
      </c>
      <c r="AF887" s="1">
        <f>MIN($Q887)</f>
        <v>0</v>
      </c>
      <c r="AG887" s="1">
        <f>MIN($R887)</f>
        <v>0</v>
      </c>
      <c r="AH887" s="1">
        <f>MEDIAN($B887)</f>
        <v>0</v>
      </c>
      <c r="AI887" s="1">
        <f>MEDIAN($C887)</f>
        <v>0</v>
      </c>
      <c r="AJ887" s="1">
        <f>MEDIAN($D887)</f>
        <v>0</v>
      </c>
      <c r="AK887" s="1">
        <f>MEDIAN($E887)</f>
        <v>0</v>
      </c>
      <c r="AL887" s="1">
        <f>MEDIAN($F887)</f>
        <v>0</v>
      </c>
      <c r="AM887" s="1">
        <f>MEDIAN($G887)</f>
        <v>0</v>
      </c>
      <c r="AN887" s="1">
        <f>MEDIAN($H887)</f>
        <v>0</v>
      </c>
      <c r="AO887" s="1">
        <f>MEDIAN($I887)</f>
        <v>0</v>
      </c>
      <c r="AP887" s="1">
        <f>MEDIAN($J887)</f>
        <v>0</v>
      </c>
      <c r="AQ887" s="1">
        <f>MEDIAN($K887)</f>
        <v>0</v>
      </c>
      <c r="AR887" s="1">
        <f>MEDIAN($M887)</f>
        <v>0</v>
      </c>
      <c r="AS887" s="1">
        <f>MEDIAN($N887)</f>
        <v>0</v>
      </c>
      <c r="AT887" s="1">
        <f>MEDIAN($P887)</f>
        <v>0</v>
      </c>
      <c r="AU887" s="1">
        <f>MEDIAN($Q887)</f>
        <v>0</v>
      </c>
      <c r="AV887" s="1">
        <f>MEDIAN($R887)</f>
        <v>0</v>
      </c>
      <c r="AW887" s="1">
        <f>MAX($B887)</f>
        <v>0</v>
      </c>
      <c r="AX887" s="1">
        <f>MAX($C887)</f>
        <v>0</v>
      </c>
      <c r="AY887" s="1">
        <f>MAX($D887)</f>
        <v>0</v>
      </c>
      <c r="AZ887" s="1">
        <f>MAX($E887)</f>
        <v>0</v>
      </c>
      <c r="BA887" s="1">
        <f>MAX($F887)</f>
        <v>0</v>
      </c>
      <c r="BB887" s="1">
        <f>MAX($G887)</f>
        <v>0</v>
      </c>
      <c r="BC887" s="1">
        <f>MAX($H887)</f>
        <v>0</v>
      </c>
      <c r="BD887" s="1">
        <f>MAX($I887)</f>
        <v>0</v>
      </c>
      <c r="BE887" s="1">
        <f>MAX($J887)</f>
        <v>0</v>
      </c>
      <c r="BF887" s="1">
        <f>MAX($K887)</f>
        <v>0</v>
      </c>
      <c r="BG887" s="1">
        <f>MAX($M887)</f>
        <v>0</v>
      </c>
      <c r="BH887" s="1">
        <f>MAX($N887)</f>
        <v>0</v>
      </c>
      <c r="BI887" s="1">
        <f>MAX($P887)</f>
        <v>0</v>
      </c>
      <c r="BJ887" s="1">
        <f>MAX($Q887)</f>
        <v>0</v>
      </c>
      <c r="BK887" s="1">
        <f>MAX($R887)</f>
        <v>0</v>
      </c>
    </row>
    <row r="888" spans="1:63">
      <c r="A888" s="1" t="s">
        <v>402</v>
      </c>
      <c r="B888" s="1">
        <v>0</v>
      </c>
      <c r="C888" s="1">
        <v>0</v>
      </c>
      <c r="D888" s="1">
        <v>0</v>
      </c>
      <c r="E888" s="1">
        <v>0</v>
      </c>
      <c r="F888" s="1">
        <v>0</v>
      </c>
      <c r="G888" s="1">
        <v>0</v>
      </c>
      <c r="H888" s="1">
        <v>0</v>
      </c>
      <c r="I888" s="1">
        <v>0.02</v>
      </c>
      <c r="J888" s="1">
        <v>3000</v>
      </c>
      <c r="K888" s="1">
        <v>0</v>
      </c>
      <c r="L888" s="1" t="s">
        <v>503</v>
      </c>
      <c r="M888" s="1">
        <v>0</v>
      </c>
      <c r="N888" s="1">
        <v>0</v>
      </c>
      <c r="O888" s="1" t="s">
        <v>507</v>
      </c>
      <c r="P888" s="1">
        <v>1500</v>
      </c>
      <c r="Q888" s="1">
        <v>1</v>
      </c>
      <c r="R888" s="1">
        <v>0</v>
      </c>
      <c r="S888" s="1">
        <f>MIN($B888)</f>
        <v>0</v>
      </c>
      <c r="T888" s="1">
        <f>MIN($C888)</f>
        <v>0</v>
      </c>
      <c r="U888" s="1">
        <f>MIN($D888)</f>
        <v>0</v>
      </c>
      <c r="V888" s="1">
        <f>MIN($E888)</f>
        <v>0</v>
      </c>
      <c r="W888" s="1">
        <f>MIN($F888)</f>
        <v>0</v>
      </c>
      <c r="X888" s="1">
        <f>MIN($G888)</f>
        <v>0</v>
      </c>
      <c r="Y888" s="1">
        <f>MIN($H888)</f>
        <v>0</v>
      </c>
      <c r="Z888" s="1">
        <f>MIN($I888)</f>
        <v>0</v>
      </c>
      <c r="AA888" s="1">
        <f>MIN($J888)</f>
        <v>0</v>
      </c>
      <c r="AB888" s="1">
        <f>MIN($K888)</f>
        <v>0</v>
      </c>
      <c r="AC888" s="1">
        <f>MIN($M888)</f>
        <v>0</v>
      </c>
      <c r="AD888" s="1">
        <f>MIN($N888)</f>
        <v>0</v>
      </c>
      <c r="AE888" s="1">
        <f>MIN($P888)</f>
        <v>0</v>
      </c>
      <c r="AF888" s="1">
        <f>MIN($Q888)</f>
        <v>0</v>
      </c>
      <c r="AG888" s="1">
        <f>MIN($R888)</f>
        <v>0</v>
      </c>
      <c r="AH888" s="1">
        <f>MEDIAN($B888)</f>
        <v>0</v>
      </c>
      <c r="AI888" s="1">
        <f>MEDIAN($C888)</f>
        <v>0</v>
      </c>
      <c r="AJ888" s="1">
        <f>MEDIAN($D888)</f>
        <v>0</v>
      </c>
      <c r="AK888" s="1">
        <f>MEDIAN($E888)</f>
        <v>0</v>
      </c>
      <c r="AL888" s="1">
        <f>MEDIAN($F888)</f>
        <v>0</v>
      </c>
      <c r="AM888" s="1">
        <f>MEDIAN($G888)</f>
        <v>0</v>
      </c>
      <c r="AN888" s="1">
        <f>MEDIAN($H888)</f>
        <v>0</v>
      </c>
      <c r="AO888" s="1">
        <f>MEDIAN($I888)</f>
        <v>0</v>
      </c>
      <c r="AP888" s="1">
        <f>MEDIAN($J888)</f>
        <v>0</v>
      </c>
      <c r="AQ888" s="1">
        <f>MEDIAN($K888)</f>
        <v>0</v>
      </c>
      <c r="AR888" s="1">
        <f>MEDIAN($M888)</f>
        <v>0</v>
      </c>
      <c r="AS888" s="1">
        <f>MEDIAN($N888)</f>
        <v>0</v>
      </c>
      <c r="AT888" s="1">
        <f>MEDIAN($P888)</f>
        <v>0</v>
      </c>
      <c r="AU888" s="1">
        <f>MEDIAN($Q888)</f>
        <v>0</v>
      </c>
      <c r="AV888" s="1">
        <f>MEDIAN($R888)</f>
        <v>0</v>
      </c>
      <c r="AW888" s="1">
        <f>MAX($B888)</f>
        <v>0</v>
      </c>
      <c r="AX888" s="1">
        <f>MAX($C888)</f>
        <v>0</v>
      </c>
      <c r="AY888" s="1">
        <f>MAX($D888)</f>
        <v>0</v>
      </c>
      <c r="AZ888" s="1">
        <f>MAX($E888)</f>
        <v>0</v>
      </c>
      <c r="BA888" s="1">
        <f>MAX($F888)</f>
        <v>0</v>
      </c>
      <c r="BB888" s="1">
        <f>MAX($G888)</f>
        <v>0</v>
      </c>
      <c r="BC888" s="1">
        <f>MAX($H888)</f>
        <v>0</v>
      </c>
      <c r="BD888" s="1">
        <f>MAX($I888)</f>
        <v>0</v>
      </c>
      <c r="BE888" s="1">
        <f>MAX($J888)</f>
        <v>0</v>
      </c>
      <c r="BF888" s="1">
        <f>MAX($K888)</f>
        <v>0</v>
      </c>
      <c r="BG888" s="1">
        <f>MAX($M888)</f>
        <v>0</v>
      </c>
      <c r="BH888" s="1">
        <f>MAX($N888)</f>
        <v>0</v>
      </c>
      <c r="BI888" s="1">
        <f>MAX($P888)</f>
        <v>0</v>
      </c>
      <c r="BJ888" s="1">
        <f>MAX($Q888)</f>
        <v>0</v>
      </c>
      <c r="BK888" s="1">
        <f>MAX($R888)</f>
        <v>0</v>
      </c>
    </row>
    <row r="889" spans="1:63">
      <c r="A889" s="1" t="s">
        <v>403</v>
      </c>
      <c r="B889" s="1">
        <v>0</v>
      </c>
      <c r="C889" s="1">
        <v>0</v>
      </c>
      <c r="D889" s="1">
        <v>0</v>
      </c>
      <c r="E889" s="1">
        <v>0</v>
      </c>
      <c r="F889" s="1">
        <v>0</v>
      </c>
      <c r="G889" s="1">
        <v>0</v>
      </c>
      <c r="H889" s="1">
        <v>0</v>
      </c>
      <c r="I889" s="1">
        <v>0.02</v>
      </c>
      <c r="J889" s="1">
        <v>3000</v>
      </c>
      <c r="K889" s="1">
        <v>0</v>
      </c>
      <c r="L889" s="1" t="s">
        <v>503</v>
      </c>
      <c r="M889" s="1">
        <v>0</v>
      </c>
      <c r="N889" s="1">
        <v>0</v>
      </c>
      <c r="O889" s="1" t="s">
        <v>507</v>
      </c>
      <c r="P889" s="1">
        <v>1500</v>
      </c>
      <c r="Q889" s="1">
        <v>1</v>
      </c>
      <c r="R889" s="1">
        <v>0</v>
      </c>
      <c r="S889" s="1">
        <f>MIN($B889)</f>
        <v>0</v>
      </c>
      <c r="T889" s="1">
        <f>MIN($C889)</f>
        <v>0</v>
      </c>
      <c r="U889" s="1">
        <f>MIN($D889)</f>
        <v>0</v>
      </c>
      <c r="V889" s="1">
        <f>MIN($E889)</f>
        <v>0</v>
      </c>
      <c r="W889" s="1">
        <f>MIN($F889)</f>
        <v>0</v>
      </c>
      <c r="X889" s="1">
        <f>MIN($G889)</f>
        <v>0</v>
      </c>
      <c r="Y889" s="1">
        <f>MIN($H889)</f>
        <v>0</v>
      </c>
      <c r="Z889" s="1">
        <f>MIN($I889)</f>
        <v>0</v>
      </c>
      <c r="AA889" s="1">
        <f>MIN($J889)</f>
        <v>0</v>
      </c>
      <c r="AB889" s="1">
        <f>MIN($K889)</f>
        <v>0</v>
      </c>
      <c r="AC889" s="1">
        <f>MIN($M889)</f>
        <v>0</v>
      </c>
      <c r="AD889" s="1">
        <f>MIN($N889)</f>
        <v>0</v>
      </c>
      <c r="AE889" s="1">
        <f>MIN($P889)</f>
        <v>0</v>
      </c>
      <c r="AF889" s="1">
        <f>MIN($Q889)</f>
        <v>0</v>
      </c>
      <c r="AG889" s="1">
        <f>MIN($R889)</f>
        <v>0</v>
      </c>
      <c r="AH889" s="1">
        <f>MEDIAN($B889)</f>
        <v>0</v>
      </c>
      <c r="AI889" s="1">
        <f>MEDIAN($C889)</f>
        <v>0</v>
      </c>
      <c r="AJ889" s="1">
        <f>MEDIAN($D889)</f>
        <v>0</v>
      </c>
      <c r="AK889" s="1">
        <f>MEDIAN($E889)</f>
        <v>0</v>
      </c>
      <c r="AL889" s="1">
        <f>MEDIAN($F889)</f>
        <v>0</v>
      </c>
      <c r="AM889" s="1">
        <f>MEDIAN($G889)</f>
        <v>0</v>
      </c>
      <c r="AN889" s="1">
        <f>MEDIAN($H889)</f>
        <v>0</v>
      </c>
      <c r="AO889" s="1">
        <f>MEDIAN($I889)</f>
        <v>0</v>
      </c>
      <c r="AP889" s="1">
        <f>MEDIAN($J889)</f>
        <v>0</v>
      </c>
      <c r="AQ889" s="1">
        <f>MEDIAN($K889)</f>
        <v>0</v>
      </c>
      <c r="AR889" s="1">
        <f>MEDIAN($M889)</f>
        <v>0</v>
      </c>
      <c r="AS889" s="1">
        <f>MEDIAN($N889)</f>
        <v>0</v>
      </c>
      <c r="AT889" s="1">
        <f>MEDIAN($P889)</f>
        <v>0</v>
      </c>
      <c r="AU889" s="1">
        <f>MEDIAN($Q889)</f>
        <v>0</v>
      </c>
      <c r="AV889" s="1">
        <f>MEDIAN($R889)</f>
        <v>0</v>
      </c>
      <c r="AW889" s="1">
        <f>MAX($B889)</f>
        <v>0</v>
      </c>
      <c r="AX889" s="1">
        <f>MAX($C889)</f>
        <v>0</v>
      </c>
      <c r="AY889" s="1">
        <f>MAX($D889)</f>
        <v>0</v>
      </c>
      <c r="AZ889" s="1">
        <f>MAX($E889)</f>
        <v>0</v>
      </c>
      <c r="BA889" s="1">
        <f>MAX($F889)</f>
        <v>0</v>
      </c>
      <c r="BB889" s="1">
        <f>MAX($G889)</f>
        <v>0</v>
      </c>
      <c r="BC889" s="1">
        <f>MAX($H889)</f>
        <v>0</v>
      </c>
      <c r="BD889" s="1">
        <f>MAX($I889)</f>
        <v>0</v>
      </c>
      <c r="BE889" s="1">
        <f>MAX($J889)</f>
        <v>0</v>
      </c>
      <c r="BF889" s="1">
        <f>MAX($K889)</f>
        <v>0</v>
      </c>
      <c r="BG889" s="1">
        <f>MAX($M889)</f>
        <v>0</v>
      </c>
      <c r="BH889" s="1">
        <f>MAX($N889)</f>
        <v>0</v>
      </c>
      <c r="BI889" s="1">
        <f>MAX($P889)</f>
        <v>0</v>
      </c>
      <c r="BJ889" s="1">
        <f>MAX($Q889)</f>
        <v>0</v>
      </c>
      <c r="BK889" s="1">
        <f>MAX($R889)</f>
        <v>0</v>
      </c>
    </row>
    <row r="890" spans="1:63">
      <c r="A890" s="1" t="s">
        <v>404</v>
      </c>
      <c r="B890" s="1">
        <v>0</v>
      </c>
      <c r="C890" s="1">
        <v>0</v>
      </c>
      <c r="D890" s="1">
        <v>0</v>
      </c>
      <c r="E890" s="1">
        <v>0</v>
      </c>
      <c r="F890" s="1">
        <v>0</v>
      </c>
      <c r="G890" s="1">
        <v>0</v>
      </c>
      <c r="H890" s="1">
        <v>0</v>
      </c>
      <c r="I890" s="1">
        <v>0.02</v>
      </c>
      <c r="J890" s="1">
        <v>3000</v>
      </c>
      <c r="K890" s="1">
        <v>0</v>
      </c>
      <c r="L890" s="1" t="s">
        <v>503</v>
      </c>
      <c r="M890" s="1">
        <v>0</v>
      </c>
      <c r="N890" s="1">
        <v>0</v>
      </c>
      <c r="O890" s="1" t="s">
        <v>507</v>
      </c>
      <c r="P890" s="1">
        <v>1500</v>
      </c>
      <c r="Q890" s="1">
        <v>1</v>
      </c>
      <c r="R890" s="1">
        <v>0</v>
      </c>
      <c r="S890" s="1">
        <f>MIN($B890)</f>
        <v>0</v>
      </c>
      <c r="T890" s="1">
        <f>MIN($C890)</f>
        <v>0</v>
      </c>
      <c r="U890" s="1">
        <f>MIN($D890)</f>
        <v>0</v>
      </c>
      <c r="V890" s="1">
        <f>MIN($E890)</f>
        <v>0</v>
      </c>
      <c r="W890" s="1">
        <f>MIN($F890)</f>
        <v>0</v>
      </c>
      <c r="X890" s="1">
        <f>MIN($G890)</f>
        <v>0</v>
      </c>
      <c r="Y890" s="1">
        <f>MIN($H890)</f>
        <v>0</v>
      </c>
      <c r="Z890" s="1">
        <f>MIN($I890)</f>
        <v>0</v>
      </c>
      <c r="AA890" s="1">
        <f>MIN($J890)</f>
        <v>0</v>
      </c>
      <c r="AB890" s="1">
        <f>MIN($K890)</f>
        <v>0</v>
      </c>
      <c r="AC890" s="1">
        <f>MIN($M890)</f>
        <v>0</v>
      </c>
      <c r="AD890" s="1">
        <f>MIN($N890)</f>
        <v>0</v>
      </c>
      <c r="AE890" s="1">
        <f>MIN($P890)</f>
        <v>0</v>
      </c>
      <c r="AF890" s="1">
        <f>MIN($Q890)</f>
        <v>0</v>
      </c>
      <c r="AG890" s="1">
        <f>MIN($R890)</f>
        <v>0</v>
      </c>
      <c r="AH890" s="1">
        <f>MEDIAN($B890)</f>
        <v>0</v>
      </c>
      <c r="AI890" s="1">
        <f>MEDIAN($C890)</f>
        <v>0</v>
      </c>
      <c r="AJ890" s="1">
        <f>MEDIAN($D890)</f>
        <v>0</v>
      </c>
      <c r="AK890" s="1">
        <f>MEDIAN($E890)</f>
        <v>0</v>
      </c>
      <c r="AL890" s="1">
        <f>MEDIAN($F890)</f>
        <v>0</v>
      </c>
      <c r="AM890" s="1">
        <f>MEDIAN($G890)</f>
        <v>0</v>
      </c>
      <c r="AN890" s="1">
        <f>MEDIAN($H890)</f>
        <v>0</v>
      </c>
      <c r="AO890" s="1">
        <f>MEDIAN($I890)</f>
        <v>0</v>
      </c>
      <c r="AP890" s="1">
        <f>MEDIAN($J890)</f>
        <v>0</v>
      </c>
      <c r="AQ890" s="1">
        <f>MEDIAN($K890)</f>
        <v>0</v>
      </c>
      <c r="AR890" s="1">
        <f>MEDIAN($M890)</f>
        <v>0</v>
      </c>
      <c r="AS890" s="1">
        <f>MEDIAN($N890)</f>
        <v>0</v>
      </c>
      <c r="AT890" s="1">
        <f>MEDIAN($P890)</f>
        <v>0</v>
      </c>
      <c r="AU890" s="1">
        <f>MEDIAN($Q890)</f>
        <v>0</v>
      </c>
      <c r="AV890" s="1">
        <f>MEDIAN($R890)</f>
        <v>0</v>
      </c>
      <c r="AW890" s="1">
        <f>MAX($B890)</f>
        <v>0</v>
      </c>
      <c r="AX890" s="1">
        <f>MAX($C890)</f>
        <v>0</v>
      </c>
      <c r="AY890" s="1">
        <f>MAX($D890)</f>
        <v>0</v>
      </c>
      <c r="AZ890" s="1">
        <f>MAX($E890)</f>
        <v>0</v>
      </c>
      <c r="BA890" s="1">
        <f>MAX($F890)</f>
        <v>0</v>
      </c>
      <c r="BB890" s="1">
        <f>MAX($G890)</f>
        <v>0</v>
      </c>
      <c r="BC890" s="1">
        <f>MAX($H890)</f>
        <v>0</v>
      </c>
      <c r="BD890" s="1">
        <f>MAX($I890)</f>
        <v>0</v>
      </c>
      <c r="BE890" s="1">
        <f>MAX($J890)</f>
        <v>0</v>
      </c>
      <c r="BF890" s="1">
        <f>MAX($K890)</f>
        <v>0</v>
      </c>
      <c r="BG890" s="1">
        <f>MAX($M890)</f>
        <v>0</v>
      </c>
      <c r="BH890" s="1">
        <f>MAX($N890)</f>
        <v>0</v>
      </c>
      <c r="BI890" s="1">
        <f>MAX($P890)</f>
        <v>0</v>
      </c>
      <c r="BJ890" s="1">
        <f>MAX($Q890)</f>
        <v>0</v>
      </c>
      <c r="BK890" s="1">
        <f>MAX($R890)</f>
        <v>0</v>
      </c>
    </row>
    <row r="891" spans="1:63">
      <c r="A891" s="1" t="s">
        <v>405</v>
      </c>
      <c r="B891" s="1">
        <v>0</v>
      </c>
      <c r="C891" s="1">
        <v>0</v>
      </c>
      <c r="D891" s="1">
        <v>0</v>
      </c>
      <c r="E891" s="1">
        <v>0</v>
      </c>
      <c r="F891" s="1">
        <v>0</v>
      </c>
      <c r="G891" s="1">
        <v>0</v>
      </c>
      <c r="H891" s="1">
        <v>0</v>
      </c>
      <c r="I891" s="1">
        <v>0.023</v>
      </c>
      <c r="J891" s="1">
        <v>3000</v>
      </c>
      <c r="K891" s="1">
        <v>0</v>
      </c>
      <c r="L891" s="1" t="s">
        <v>503</v>
      </c>
      <c r="M891" s="1">
        <v>0</v>
      </c>
      <c r="N891" s="1">
        <v>0</v>
      </c>
      <c r="O891" s="1" t="s">
        <v>507</v>
      </c>
      <c r="P891" s="1">
        <v>1500</v>
      </c>
      <c r="Q891" s="1">
        <v>1</v>
      </c>
      <c r="R891" s="1">
        <v>0</v>
      </c>
      <c r="S891" s="1">
        <f>MIN($B891)</f>
        <v>0</v>
      </c>
      <c r="T891" s="1">
        <f>MIN($C891)</f>
        <v>0</v>
      </c>
      <c r="U891" s="1">
        <f>MIN($D891)</f>
        <v>0</v>
      </c>
      <c r="V891" s="1">
        <f>MIN($E891)</f>
        <v>0</v>
      </c>
      <c r="W891" s="1">
        <f>MIN($F891)</f>
        <v>0</v>
      </c>
      <c r="X891" s="1">
        <f>MIN($G891)</f>
        <v>0</v>
      </c>
      <c r="Y891" s="1">
        <f>MIN($H891)</f>
        <v>0</v>
      </c>
      <c r="Z891" s="1">
        <f>MIN($I891)</f>
        <v>0</v>
      </c>
      <c r="AA891" s="1">
        <f>MIN($J891)</f>
        <v>0</v>
      </c>
      <c r="AB891" s="1">
        <f>MIN($K891)</f>
        <v>0</v>
      </c>
      <c r="AC891" s="1">
        <f>MIN($M891)</f>
        <v>0</v>
      </c>
      <c r="AD891" s="1">
        <f>MIN($N891)</f>
        <v>0</v>
      </c>
      <c r="AE891" s="1">
        <f>MIN($P891)</f>
        <v>0</v>
      </c>
      <c r="AF891" s="1">
        <f>MIN($Q891)</f>
        <v>0</v>
      </c>
      <c r="AG891" s="1">
        <f>MIN($R891)</f>
        <v>0</v>
      </c>
      <c r="AH891" s="1">
        <f>MEDIAN($B891)</f>
        <v>0</v>
      </c>
      <c r="AI891" s="1">
        <f>MEDIAN($C891)</f>
        <v>0</v>
      </c>
      <c r="AJ891" s="1">
        <f>MEDIAN($D891)</f>
        <v>0</v>
      </c>
      <c r="AK891" s="1">
        <f>MEDIAN($E891)</f>
        <v>0</v>
      </c>
      <c r="AL891" s="1">
        <f>MEDIAN($F891)</f>
        <v>0</v>
      </c>
      <c r="AM891" s="1">
        <f>MEDIAN($G891)</f>
        <v>0</v>
      </c>
      <c r="AN891" s="1">
        <f>MEDIAN($H891)</f>
        <v>0</v>
      </c>
      <c r="AO891" s="1">
        <f>MEDIAN($I891)</f>
        <v>0</v>
      </c>
      <c r="AP891" s="1">
        <f>MEDIAN($J891)</f>
        <v>0</v>
      </c>
      <c r="AQ891" s="1">
        <f>MEDIAN($K891)</f>
        <v>0</v>
      </c>
      <c r="AR891" s="1">
        <f>MEDIAN($M891)</f>
        <v>0</v>
      </c>
      <c r="AS891" s="1">
        <f>MEDIAN($N891)</f>
        <v>0</v>
      </c>
      <c r="AT891" s="1">
        <f>MEDIAN($P891)</f>
        <v>0</v>
      </c>
      <c r="AU891" s="1">
        <f>MEDIAN($Q891)</f>
        <v>0</v>
      </c>
      <c r="AV891" s="1">
        <f>MEDIAN($R891)</f>
        <v>0</v>
      </c>
      <c r="AW891" s="1">
        <f>MAX($B891)</f>
        <v>0</v>
      </c>
      <c r="AX891" s="1">
        <f>MAX($C891)</f>
        <v>0</v>
      </c>
      <c r="AY891" s="1">
        <f>MAX($D891)</f>
        <v>0</v>
      </c>
      <c r="AZ891" s="1">
        <f>MAX($E891)</f>
        <v>0</v>
      </c>
      <c r="BA891" s="1">
        <f>MAX($F891)</f>
        <v>0</v>
      </c>
      <c r="BB891" s="1">
        <f>MAX($G891)</f>
        <v>0</v>
      </c>
      <c r="BC891" s="1">
        <f>MAX($H891)</f>
        <v>0</v>
      </c>
      <c r="BD891" s="1">
        <f>MAX($I891)</f>
        <v>0</v>
      </c>
      <c r="BE891" s="1">
        <f>MAX($J891)</f>
        <v>0</v>
      </c>
      <c r="BF891" s="1">
        <f>MAX($K891)</f>
        <v>0</v>
      </c>
      <c r="BG891" s="1">
        <f>MAX($M891)</f>
        <v>0</v>
      </c>
      <c r="BH891" s="1">
        <f>MAX($N891)</f>
        <v>0</v>
      </c>
      <c r="BI891" s="1">
        <f>MAX($P891)</f>
        <v>0</v>
      </c>
      <c r="BJ891" s="1">
        <f>MAX($Q891)</f>
        <v>0</v>
      </c>
      <c r="BK891" s="1">
        <f>MAX($R891)</f>
        <v>0</v>
      </c>
    </row>
    <row r="892" spans="1:63">
      <c r="A892" s="1" t="s">
        <v>406</v>
      </c>
      <c r="B892" s="1">
        <v>0</v>
      </c>
      <c r="C892" s="1">
        <v>0</v>
      </c>
      <c r="D892" s="1">
        <v>0</v>
      </c>
      <c r="E892" s="1">
        <v>0</v>
      </c>
      <c r="F892" s="1">
        <v>0</v>
      </c>
      <c r="G892" s="1">
        <v>0</v>
      </c>
      <c r="H892" s="1">
        <v>0</v>
      </c>
      <c r="I892" s="1">
        <v>0.019</v>
      </c>
      <c r="J892" s="1">
        <v>3000</v>
      </c>
      <c r="K892" s="1">
        <v>0</v>
      </c>
      <c r="L892" s="1" t="s">
        <v>503</v>
      </c>
      <c r="M892" s="1">
        <v>0</v>
      </c>
      <c r="N892" s="1">
        <v>0</v>
      </c>
      <c r="O892" s="1" t="s">
        <v>507</v>
      </c>
      <c r="P892" s="1">
        <v>1500</v>
      </c>
      <c r="Q892" s="1">
        <v>1</v>
      </c>
      <c r="R892" s="1">
        <v>0</v>
      </c>
      <c r="S892" s="1">
        <f>MIN($B892)</f>
        <v>0</v>
      </c>
      <c r="T892" s="1">
        <f>MIN($C892)</f>
        <v>0</v>
      </c>
      <c r="U892" s="1">
        <f>MIN($D892)</f>
        <v>0</v>
      </c>
      <c r="V892" s="1">
        <f>MIN($E892)</f>
        <v>0</v>
      </c>
      <c r="W892" s="1">
        <f>MIN($F892)</f>
        <v>0</v>
      </c>
      <c r="X892" s="1">
        <f>MIN($G892)</f>
        <v>0</v>
      </c>
      <c r="Y892" s="1">
        <f>MIN($H892)</f>
        <v>0</v>
      </c>
      <c r="Z892" s="1">
        <f>MIN($I892)</f>
        <v>0</v>
      </c>
      <c r="AA892" s="1">
        <f>MIN($J892)</f>
        <v>0</v>
      </c>
      <c r="AB892" s="1">
        <f>MIN($K892)</f>
        <v>0</v>
      </c>
      <c r="AC892" s="1">
        <f>MIN($M892)</f>
        <v>0</v>
      </c>
      <c r="AD892" s="1">
        <f>MIN($N892)</f>
        <v>0</v>
      </c>
      <c r="AE892" s="1">
        <f>MIN($P892)</f>
        <v>0</v>
      </c>
      <c r="AF892" s="1">
        <f>MIN($Q892)</f>
        <v>0</v>
      </c>
      <c r="AG892" s="1">
        <f>MIN($R892)</f>
        <v>0</v>
      </c>
      <c r="AH892" s="1">
        <f>MEDIAN($B892)</f>
        <v>0</v>
      </c>
      <c r="AI892" s="1">
        <f>MEDIAN($C892)</f>
        <v>0</v>
      </c>
      <c r="AJ892" s="1">
        <f>MEDIAN($D892)</f>
        <v>0</v>
      </c>
      <c r="AK892" s="1">
        <f>MEDIAN($E892)</f>
        <v>0</v>
      </c>
      <c r="AL892" s="1">
        <f>MEDIAN($F892)</f>
        <v>0</v>
      </c>
      <c r="AM892" s="1">
        <f>MEDIAN($G892)</f>
        <v>0</v>
      </c>
      <c r="AN892" s="1">
        <f>MEDIAN($H892)</f>
        <v>0</v>
      </c>
      <c r="AO892" s="1">
        <f>MEDIAN($I892)</f>
        <v>0</v>
      </c>
      <c r="AP892" s="1">
        <f>MEDIAN($J892)</f>
        <v>0</v>
      </c>
      <c r="AQ892" s="1">
        <f>MEDIAN($K892)</f>
        <v>0</v>
      </c>
      <c r="AR892" s="1">
        <f>MEDIAN($M892)</f>
        <v>0</v>
      </c>
      <c r="AS892" s="1">
        <f>MEDIAN($N892)</f>
        <v>0</v>
      </c>
      <c r="AT892" s="1">
        <f>MEDIAN($P892)</f>
        <v>0</v>
      </c>
      <c r="AU892" s="1">
        <f>MEDIAN($Q892)</f>
        <v>0</v>
      </c>
      <c r="AV892" s="1">
        <f>MEDIAN($R892)</f>
        <v>0</v>
      </c>
      <c r="AW892" s="1">
        <f>MAX($B892)</f>
        <v>0</v>
      </c>
      <c r="AX892" s="1">
        <f>MAX($C892)</f>
        <v>0</v>
      </c>
      <c r="AY892" s="1">
        <f>MAX($D892)</f>
        <v>0</v>
      </c>
      <c r="AZ892" s="1">
        <f>MAX($E892)</f>
        <v>0</v>
      </c>
      <c r="BA892" s="1">
        <f>MAX($F892)</f>
        <v>0</v>
      </c>
      <c r="BB892" s="1">
        <f>MAX($G892)</f>
        <v>0</v>
      </c>
      <c r="BC892" s="1">
        <f>MAX($H892)</f>
        <v>0</v>
      </c>
      <c r="BD892" s="1">
        <f>MAX($I892)</f>
        <v>0</v>
      </c>
      <c r="BE892" s="1">
        <f>MAX($J892)</f>
        <v>0</v>
      </c>
      <c r="BF892" s="1">
        <f>MAX($K892)</f>
        <v>0</v>
      </c>
      <c r="BG892" s="1">
        <f>MAX($M892)</f>
        <v>0</v>
      </c>
      <c r="BH892" s="1">
        <f>MAX($N892)</f>
        <v>0</v>
      </c>
      <c r="BI892" s="1">
        <f>MAX($P892)</f>
        <v>0</v>
      </c>
      <c r="BJ892" s="1">
        <f>MAX($Q892)</f>
        <v>0</v>
      </c>
      <c r="BK892" s="1">
        <f>MAX($R892)</f>
        <v>0</v>
      </c>
    </row>
    <row r="893" spans="1:63">
      <c r="A893" s="1" t="s">
        <v>407</v>
      </c>
      <c r="B893" s="1">
        <v>0</v>
      </c>
      <c r="C893" s="1">
        <v>0</v>
      </c>
      <c r="D893" s="1">
        <v>0</v>
      </c>
      <c r="E893" s="1">
        <v>0</v>
      </c>
      <c r="F893" s="1">
        <v>0</v>
      </c>
      <c r="G893" s="1">
        <v>0</v>
      </c>
      <c r="H893" s="1">
        <v>0</v>
      </c>
      <c r="I893" s="1">
        <v>0.02</v>
      </c>
      <c r="J893" s="1">
        <v>3000</v>
      </c>
      <c r="K893" s="1">
        <v>0</v>
      </c>
      <c r="L893" s="1" t="s">
        <v>503</v>
      </c>
      <c r="M893" s="1">
        <v>0</v>
      </c>
      <c r="N893" s="1">
        <v>0</v>
      </c>
      <c r="O893" s="1" t="s">
        <v>507</v>
      </c>
      <c r="P893" s="1">
        <v>1500</v>
      </c>
      <c r="Q893" s="1">
        <v>1</v>
      </c>
      <c r="R893" s="1">
        <v>0</v>
      </c>
      <c r="S893" s="1">
        <f>MIN($B893)</f>
        <v>0</v>
      </c>
      <c r="T893" s="1">
        <f>MIN($C893)</f>
        <v>0</v>
      </c>
      <c r="U893" s="1">
        <f>MIN($D893)</f>
        <v>0</v>
      </c>
      <c r="V893" s="1">
        <f>MIN($E893)</f>
        <v>0</v>
      </c>
      <c r="W893" s="1">
        <f>MIN($F893)</f>
        <v>0</v>
      </c>
      <c r="X893" s="1">
        <f>MIN($G893)</f>
        <v>0</v>
      </c>
      <c r="Y893" s="1">
        <f>MIN($H893)</f>
        <v>0</v>
      </c>
      <c r="Z893" s="1">
        <f>MIN($I893)</f>
        <v>0</v>
      </c>
      <c r="AA893" s="1">
        <f>MIN($J893)</f>
        <v>0</v>
      </c>
      <c r="AB893" s="1">
        <f>MIN($K893)</f>
        <v>0</v>
      </c>
      <c r="AC893" s="1">
        <f>MIN($M893)</f>
        <v>0</v>
      </c>
      <c r="AD893" s="1">
        <f>MIN($N893)</f>
        <v>0</v>
      </c>
      <c r="AE893" s="1">
        <f>MIN($P893)</f>
        <v>0</v>
      </c>
      <c r="AF893" s="1">
        <f>MIN($Q893)</f>
        <v>0</v>
      </c>
      <c r="AG893" s="1">
        <f>MIN($R893)</f>
        <v>0</v>
      </c>
      <c r="AH893" s="1">
        <f>MEDIAN($B893)</f>
        <v>0</v>
      </c>
      <c r="AI893" s="1">
        <f>MEDIAN($C893)</f>
        <v>0</v>
      </c>
      <c r="AJ893" s="1">
        <f>MEDIAN($D893)</f>
        <v>0</v>
      </c>
      <c r="AK893" s="1">
        <f>MEDIAN($E893)</f>
        <v>0</v>
      </c>
      <c r="AL893" s="1">
        <f>MEDIAN($F893)</f>
        <v>0</v>
      </c>
      <c r="AM893" s="1">
        <f>MEDIAN($G893)</f>
        <v>0</v>
      </c>
      <c r="AN893" s="1">
        <f>MEDIAN($H893)</f>
        <v>0</v>
      </c>
      <c r="AO893" s="1">
        <f>MEDIAN($I893)</f>
        <v>0</v>
      </c>
      <c r="AP893" s="1">
        <f>MEDIAN($J893)</f>
        <v>0</v>
      </c>
      <c r="AQ893" s="1">
        <f>MEDIAN($K893)</f>
        <v>0</v>
      </c>
      <c r="AR893" s="1">
        <f>MEDIAN($M893)</f>
        <v>0</v>
      </c>
      <c r="AS893" s="1">
        <f>MEDIAN($N893)</f>
        <v>0</v>
      </c>
      <c r="AT893" s="1">
        <f>MEDIAN($P893)</f>
        <v>0</v>
      </c>
      <c r="AU893" s="1">
        <f>MEDIAN($Q893)</f>
        <v>0</v>
      </c>
      <c r="AV893" s="1">
        <f>MEDIAN($R893)</f>
        <v>0</v>
      </c>
      <c r="AW893" s="1">
        <f>MAX($B893)</f>
        <v>0</v>
      </c>
      <c r="AX893" s="1">
        <f>MAX($C893)</f>
        <v>0</v>
      </c>
      <c r="AY893" s="1">
        <f>MAX($D893)</f>
        <v>0</v>
      </c>
      <c r="AZ893" s="1">
        <f>MAX($E893)</f>
        <v>0</v>
      </c>
      <c r="BA893" s="1">
        <f>MAX($F893)</f>
        <v>0</v>
      </c>
      <c r="BB893" s="1">
        <f>MAX($G893)</f>
        <v>0</v>
      </c>
      <c r="BC893" s="1">
        <f>MAX($H893)</f>
        <v>0</v>
      </c>
      <c r="BD893" s="1">
        <f>MAX($I893)</f>
        <v>0</v>
      </c>
      <c r="BE893" s="1">
        <f>MAX($J893)</f>
        <v>0</v>
      </c>
      <c r="BF893" s="1">
        <f>MAX($K893)</f>
        <v>0</v>
      </c>
      <c r="BG893" s="1">
        <f>MAX($M893)</f>
        <v>0</v>
      </c>
      <c r="BH893" s="1">
        <f>MAX($N893)</f>
        <v>0</v>
      </c>
      <c r="BI893" s="1">
        <f>MAX($P893)</f>
        <v>0</v>
      </c>
      <c r="BJ893" s="1">
        <f>MAX($Q893)</f>
        <v>0</v>
      </c>
      <c r="BK893" s="1">
        <f>MAX($R893)</f>
        <v>0</v>
      </c>
    </row>
    <row r="894" spans="1:63">
      <c r="A894" s="1" t="s">
        <v>408</v>
      </c>
      <c r="B894" s="1">
        <v>0</v>
      </c>
      <c r="C894" s="1">
        <v>0</v>
      </c>
      <c r="D894" s="1">
        <v>0</v>
      </c>
      <c r="E894" s="1">
        <v>0</v>
      </c>
      <c r="F894" s="1">
        <v>0</v>
      </c>
      <c r="G894" s="1">
        <v>0</v>
      </c>
      <c r="H894" s="1">
        <v>0</v>
      </c>
      <c r="I894" s="1">
        <v>0.02</v>
      </c>
      <c r="J894" s="1">
        <v>3000</v>
      </c>
      <c r="K894" s="1">
        <v>0</v>
      </c>
      <c r="L894" s="1" t="s">
        <v>503</v>
      </c>
      <c r="M894" s="1">
        <v>0</v>
      </c>
      <c r="N894" s="1">
        <v>0</v>
      </c>
      <c r="O894" s="1" t="s">
        <v>507</v>
      </c>
      <c r="P894" s="1">
        <v>1500</v>
      </c>
      <c r="Q894" s="1">
        <v>1</v>
      </c>
      <c r="R894" s="1">
        <v>0</v>
      </c>
      <c r="S894" s="1">
        <f>MIN($B894)</f>
        <v>0</v>
      </c>
      <c r="T894" s="1">
        <f>MIN($C894)</f>
        <v>0</v>
      </c>
      <c r="U894" s="1">
        <f>MIN($D894)</f>
        <v>0</v>
      </c>
      <c r="V894" s="1">
        <f>MIN($E894)</f>
        <v>0</v>
      </c>
      <c r="W894" s="1">
        <f>MIN($F894)</f>
        <v>0</v>
      </c>
      <c r="X894" s="1">
        <f>MIN($G894)</f>
        <v>0</v>
      </c>
      <c r="Y894" s="1">
        <f>MIN($H894)</f>
        <v>0</v>
      </c>
      <c r="Z894" s="1">
        <f>MIN($I894)</f>
        <v>0</v>
      </c>
      <c r="AA894" s="1">
        <f>MIN($J894)</f>
        <v>0</v>
      </c>
      <c r="AB894" s="1">
        <f>MIN($K894)</f>
        <v>0</v>
      </c>
      <c r="AC894" s="1">
        <f>MIN($M894)</f>
        <v>0</v>
      </c>
      <c r="AD894" s="1">
        <f>MIN($N894)</f>
        <v>0</v>
      </c>
      <c r="AE894" s="1">
        <f>MIN($P894)</f>
        <v>0</v>
      </c>
      <c r="AF894" s="1">
        <f>MIN($Q894)</f>
        <v>0</v>
      </c>
      <c r="AG894" s="1">
        <f>MIN($R894)</f>
        <v>0</v>
      </c>
      <c r="AH894" s="1">
        <f>MEDIAN($B894)</f>
        <v>0</v>
      </c>
      <c r="AI894" s="1">
        <f>MEDIAN($C894)</f>
        <v>0</v>
      </c>
      <c r="AJ894" s="1">
        <f>MEDIAN($D894)</f>
        <v>0</v>
      </c>
      <c r="AK894" s="1">
        <f>MEDIAN($E894)</f>
        <v>0</v>
      </c>
      <c r="AL894" s="1">
        <f>MEDIAN($F894)</f>
        <v>0</v>
      </c>
      <c r="AM894" s="1">
        <f>MEDIAN($G894)</f>
        <v>0</v>
      </c>
      <c r="AN894" s="1">
        <f>MEDIAN($H894)</f>
        <v>0</v>
      </c>
      <c r="AO894" s="1">
        <f>MEDIAN($I894)</f>
        <v>0</v>
      </c>
      <c r="AP894" s="1">
        <f>MEDIAN($J894)</f>
        <v>0</v>
      </c>
      <c r="AQ894" s="1">
        <f>MEDIAN($K894)</f>
        <v>0</v>
      </c>
      <c r="AR894" s="1">
        <f>MEDIAN($M894)</f>
        <v>0</v>
      </c>
      <c r="AS894" s="1">
        <f>MEDIAN($N894)</f>
        <v>0</v>
      </c>
      <c r="AT894" s="1">
        <f>MEDIAN($P894)</f>
        <v>0</v>
      </c>
      <c r="AU894" s="1">
        <f>MEDIAN($Q894)</f>
        <v>0</v>
      </c>
      <c r="AV894" s="1">
        <f>MEDIAN($R894)</f>
        <v>0</v>
      </c>
      <c r="AW894" s="1">
        <f>MAX($B894)</f>
        <v>0</v>
      </c>
      <c r="AX894" s="1">
        <f>MAX($C894)</f>
        <v>0</v>
      </c>
      <c r="AY894" s="1">
        <f>MAX($D894)</f>
        <v>0</v>
      </c>
      <c r="AZ894" s="1">
        <f>MAX($E894)</f>
        <v>0</v>
      </c>
      <c r="BA894" s="1">
        <f>MAX($F894)</f>
        <v>0</v>
      </c>
      <c r="BB894" s="1">
        <f>MAX($G894)</f>
        <v>0</v>
      </c>
      <c r="BC894" s="1">
        <f>MAX($H894)</f>
        <v>0</v>
      </c>
      <c r="BD894" s="1">
        <f>MAX($I894)</f>
        <v>0</v>
      </c>
      <c r="BE894" s="1">
        <f>MAX($J894)</f>
        <v>0</v>
      </c>
      <c r="BF894" s="1">
        <f>MAX($K894)</f>
        <v>0</v>
      </c>
      <c r="BG894" s="1">
        <f>MAX($M894)</f>
        <v>0</v>
      </c>
      <c r="BH894" s="1">
        <f>MAX($N894)</f>
        <v>0</v>
      </c>
      <c r="BI894" s="1">
        <f>MAX($P894)</f>
        <v>0</v>
      </c>
      <c r="BJ894" s="1">
        <f>MAX($Q894)</f>
        <v>0</v>
      </c>
      <c r="BK894" s="1">
        <f>MAX($R894)</f>
        <v>0</v>
      </c>
    </row>
    <row r="895" spans="1:63">
      <c r="A895" s="1" t="s">
        <v>409</v>
      </c>
      <c r="B895" s="1">
        <v>0</v>
      </c>
      <c r="C895" s="1">
        <v>0</v>
      </c>
      <c r="D895" s="1">
        <v>0</v>
      </c>
      <c r="E895" s="1">
        <v>0</v>
      </c>
      <c r="F895" s="1">
        <v>0</v>
      </c>
      <c r="G895" s="1">
        <v>0</v>
      </c>
      <c r="H895" s="1">
        <v>0</v>
      </c>
      <c r="I895" s="1">
        <v>0.023</v>
      </c>
      <c r="J895" s="1">
        <v>3000</v>
      </c>
      <c r="K895" s="1">
        <v>0</v>
      </c>
      <c r="L895" s="1" t="s">
        <v>503</v>
      </c>
      <c r="M895" s="1">
        <v>0</v>
      </c>
      <c r="N895" s="1">
        <v>0</v>
      </c>
      <c r="O895" s="1" t="s">
        <v>507</v>
      </c>
      <c r="P895" s="1">
        <v>1500</v>
      </c>
      <c r="Q895" s="1">
        <v>1</v>
      </c>
      <c r="R895" s="1">
        <v>0</v>
      </c>
      <c r="S895" s="1">
        <f>MIN($B895)</f>
        <v>0</v>
      </c>
      <c r="T895" s="1">
        <f>MIN($C895)</f>
        <v>0</v>
      </c>
      <c r="U895" s="1">
        <f>MIN($D895)</f>
        <v>0</v>
      </c>
      <c r="V895" s="1">
        <f>MIN($E895)</f>
        <v>0</v>
      </c>
      <c r="W895" s="1">
        <f>MIN($F895)</f>
        <v>0</v>
      </c>
      <c r="X895" s="1">
        <f>MIN($G895)</f>
        <v>0</v>
      </c>
      <c r="Y895" s="1">
        <f>MIN($H895)</f>
        <v>0</v>
      </c>
      <c r="Z895" s="1">
        <f>MIN($I895)</f>
        <v>0</v>
      </c>
      <c r="AA895" s="1">
        <f>MIN($J895)</f>
        <v>0</v>
      </c>
      <c r="AB895" s="1">
        <f>MIN($K895)</f>
        <v>0</v>
      </c>
      <c r="AC895" s="1">
        <f>MIN($M895)</f>
        <v>0</v>
      </c>
      <c r="AD895" s="1">
        <f>MIN($N895)</f>
        <v>0</v>
      </c>
      <c r="AE895" s="1">
        <f>MIN($P895)</f>
        <v>0</v>
      </c>
      <c r="AF895" s="1">
        <f>MIN($Q895)</f>
        <v>0</v>
      </c>
      <c r="AG895" s="1">
        <f>MIN($R895)</f>
        <v>0</v>
      </c>
      <c r="AH895" s="1">
        <f>MEDIAN($B895)</f>
        <v>0</v>
      </c>
      <c r="AI895" s="1">
        <f>MEDIAN($C895)</f>
        <v>0</v>
      </c>
      <c r="AJ895" s="1">
        <f>MEDIAN($D895)</f>
        <v>0</v>
      </c>
      <c r="AK895" s="1">
        <f>MEDIAN($E895)</f>
        <v>0</v>
      </c>
      <c r="AL895" s="1">
        <f>MEDIAN($F895)</f>
        <v>0</v>
      </c>
      <c r="AM895" s="1">
        <f>MEDIAN($G895)</f>
        <v>0</v>
      </c>
      <c r="AN895" s="1">
        <f>MEDIAN($H895)</f>
        <v>0</v>
      </c>
      <c r="AO895" s="1">
        <f>MEDIAN($I895)</f>
        <v>0</v>
      </c>
      <c r="AP895" s="1">
        <f>MEDIAN($J895)</f>
        <v>0</v>
      </c>
      <c r="AQ895" s="1">
        <f>MEDIAN($K895)</f>
        <v>0</v>
      </c>
      <c r="AR895" s="1">
        <f>MEDIAN($M895)</f>
        <v>0</v>
      </c>
      <c r="AS895" s="1">
        <f>MEDIAN($N895)</f>
        <v>0</v>
      </c>
      <c r="AT895" s="1">
        <f>MEDIAN($P895)</f>
        <v>0</v>
      </c>
      <c r="AU895" s="1">
        <f>MEDIAN($Q895)</f>
        <v>0</v>
      </c>
      <c r="AV895" s="1">
        <f>MEDIAN($R895)</f>
        <v>0</v>
      </c>
      <c r="AW895" s="1">
        <f>MAX($B895)</f>
        <v>0</v>
      </c>
      <c r="AX895" s="1">
        <f>MAX($C895)</f>
        <v>0</v>
      </c>
      <c r="AY895" s="1">
        <f>MAX($D895)</f>
        <v>0</v>
      </c>
      <c r="AZ895" s="1">
        <f>MAX($E895)</f>
        <v>0</v>
      </c>
      <c r="BA895" s="1">
        <f>MAX($F895)</f>
        <v>0</v>
      </c>
      <c r="BB895" s="1">
        <f>MAX($G895)</f>
        <v>0</v>
      </c>
      <c r="BC895" s="1">
        <f>MAX($H895)</f>
        <v>0</v>
      </c>
      <c r="BD895" s="1">
        <f>MAX($I895)</f>
        <v>0</v>
      </c>
      <c r="BE895" s="1">
        <f>MAX($J895)</f>
        <v>0</v>
      </c>
      <c r="BF895" s="1">
        <f>MAX($K895)</f>
        <v>0</v>
      </c>
      <c r="BG895" s="1">
        <f>MAX($M895)</f>
        <v>0</v>
      </c>
      <c r="BH895" s="1">
        <f>MAX($N895)</f>
        <v>0</v>
      </c>
      <c r="BI895" s="1">
        <f>MAX($P895)</f>
        <v>0</v>
      </c>
      <c r="BJ895" s="1">
        <f>MAX($Q895)</f>
        <v>0</v>
      </c>
      <c r="BK895" s="1">
        <f>MAX($R895)</f>
        <v>0</v>
      </c>
    </row>
    <row r="896" spans="1:63">
      <c r="A896" s="1" t="s">
        <v>410</v>
      </c>
      <c r="B896" s="1">
        <v>0</v>
      </c>
      <c r="C896" s="1">
        <v>0</v>
      </c>
      <c r="D896" s="1">
        <v>0</v>
      </c>
      <c r="E896" s="1">
        <v>0</v>
      </c>
      <c r="F896" s="1">
        <v>0</v>
      </c>
      <c r="G896" s="1">
        <v>0</v>
      </c>
      <c r="H896" s="1">
        <v>0</v>
      </c>
      <c r="I896" s="1">
        <v>0.047</v>
      </c>
      <c r="J896" s="1">
        <v>3000</v>
      </c>
      <c r="K896" s="1">
        <v>0</v>
      </c>
      <c r="L896" s="1" t="s">
        <v>503</v>
      </c>
      <c r="M896" s="1">
        <v>0</v>
      </c>
      <c r="N896" s="1">
        <v>0</v>
      </c>
      <c r="O896" s="1" t="s">
        <v>507</v>
      </c>
      <c r="P896" s="1">
        <v>1500</v>
      </c>
      <c r="Q896" s="1">
        <v>1</v>
      </c>
      <c r="R896" s="1">
        <v>0</v>
      </c>
      <c r="S896" s="1">
        <f>MIN($B896)</f>
        <v>0</v>
      </c>
      <c r="T896" s="1">
        <f>MIN($C896)</f>
        <v>0</v>
      </c>
      <c r="U896" s="1">
        <f>MIN($D896)</f>
        <v>0</v>
      </c>
      <c r="V896" s="1">
        <f>MIN($E896)</f>
        <v>0</v>
      </c>
      <c r="W896" s="1">
        <f>MIN($F896)</f>
        <v>0</v>
      </c>
      <c r="X896" s="1">
        <f>MIN($G896)</f>
        <v>0</v>
      </c>
      <c r="Y896" s="1">
        <f>MIN($H896)</f>
        <v>0</v>
      </c>
      <c r="Z896" s="1">
        <f>MIN($I896)</f>
        <v>0</v>
      </c>
      <c r="AA896" s="1">
        <f>MIN($J896)</f>
        <v>0</v>
      </c>
      <c r="AB896" s="1">
        <f>MIN($K896)</f>
        <v>0</v>
      </c>
      <c r="AC896" s="1">
        <f>MIN($M896)</f>
        <v>0</v>
      </c>
      <c r="AD896" s="1">
        <f>MIN($N896)</f>
        <v>0</v>
      </c>
      <c r="AE896" s="1">
        <f>MIN($P896)</f>
        <v>0</v>
      </c>
      <c r="AF896" s="1">
        <f>MIN($Q896)</f>
        <v>0</v>
      </c>
      <c r="AG896" s="1">
        <f>MIN($R896)</f>
        <v>0</v>
      </c>
      <c r="AH896" s="1">
        <f>MEDIAN($B896)</f>
        <v>0</v>
      </c>
      <c r="AI896" s="1">
        <f>MEDIAN($C896)</f>
        <v>0</v>
      </c>
      <c r="AJ896" s="1">
        <f>MEDIAN($D896)</f>
        <v>0</v>
      </c>
      <c r="AK896" s="1">
        <f>MEDIAN($E896)</f>
        <v>0</v>
      </c>
      <c r="AL896" s="1">
        <f>MEDIAN($F896)</f>
        <v>0</v>
      </c>
      <c r="AM896" s="1">
        <f>MEDIAN($G896)</f>
        <v>0</v>
      </c>
      <c r="AN896" s="1">
        <f>MEDIAN($H896)</f>
        <v>0</v>
      </c>
      <c r="AO896" s="1">
        <f>MEDIAN($I896)</f>
        <v>0</v>
      </c>
      <c r="AP896" s="1">
        <f>MEDIAN($J896)</f>
        <v>0</v>
      </c>
      <c r="AQ896" s="1">
        <f>MEDIAN($K896)</f>
        <v>0</v>
      </c>
      <c r="AR896" s="1">
        <f>MEDIAN($M896)</f>
        <v>0</v>
      </c>
      <c r="AS896" s="1">
        <f>MEDIAN($N896)</f>
        <v>0</v>
      </c>
      <c r="AT896" s="1">
        <f>MEDIAN($P896)</f>
        <v>0</v>
      </c>
      <c r="AU896" s="1">
        <f>MEDIAN($Q896)</f>
        <v>0</v>
      </c>
      <c r="AV896" s="1">
        <f>MEDIAN($R896)</f>
        <v>0</v>
      </c>
      <c r="AW896" s="1">
        <f>MAX($B896)</f>
        <v>0</v>
      </c>
      <c r="AX896" s="1">
        <f>MAX($C896)</f>
        <v>0</v>
      </c>
      <c r="AY896" s="1">
        <f>MAX($D896)</f>
        <v>0</v>
      </c>
      <c r="AZ896" s="1">
        <f>MAX($E896)</f>
        <v>0</v>
      </c>
      <c r="BA896" s="1">
        <f>MAX($F896)</f>
        <v>0</v>
      </c>
      <c r="BB896" s="1">
        <f>MAX($G896)</f>
        <v>0</v>
      </c>
      <c r="BC896" s="1">
        <f>MAX($H896)</f>
        <v>0</v>
      </c>
      <c r="BD896" s="1">
        <f>MAX($I896)</f>
        <v>0</v>
      </c>
      <c r="BE896" s="1">
        <f>MAX($J896)</f>
        <v>0</v>
      </c>
      <c r="BF896" s="1">
        <f>MAX($K896)</f>
        <v>0</v>
      </c>
      <c r="BG896" s="1">
        <f>MAX($M896)</f>
        <v>0</v>
      </c>
      <c r="BH896" s="1">
        <f>MAX($N896)</f>
        <v>0</v>
      </c>
      <c r="BI896" s="1">
        <f>MAX($P896)</f>
        <v>0</v>
      </c>
      <c r="BJ896" s="1">
        <f>MAX($Q896)</f>
        <v>0</v>
      </c>
      <c r="BK896" s="1">
        <f>MAX($R896)</f>
        <v>0</v>
      </c>
    </row>
    <row r="897" spans="1:63">
      <c r="A897" s="1" t="s">
        <v>411</v>
      </c>
      <c r="B897" s="1">
        <v>0</v>
      </c>
      <c r="C897" s="1">
        <v>0</v>
      </c>
      <c r="D897" s="1">
        <v>0</v>
      </c>
      <c r="E897" s="1">
        <v>0</v>
      </c>
      <c r="F897" s="1">
        <v>0</v>
      </c>
      <c r="G897" s="1">
        <v>0</v>
      </c>
      <c r="H897" s="1">
        <v>0</v>
      </c>
      <c r="I897" s="1">
        <v>0.021</v>
      </c>
      <c r="J897" s="1">
        <v>3000</v>
      </c>
      <c r="K897" s="1">
        <v>0</v>
      </c>
      <c r="L897" s="1" t="s">
        <v>503</v>
      </c>
      <c r="M897" s="1">
        <v>0</v>
      </c>
      <c r="N897" s="1">
        <v>0</v>
      </c>
      <c r="O897" s="1" t="s">
        <v>507</v>
      </c>
      <c r="P897" s="1">
        <v>1500</v>
      </c>
      <c r="Q897" s="1">
        <v>1</v>
      </c>
      <c r="R897" s="1">
        <v>0</v>
      </c>
      <c r="S897" s="1">
        <f>MIN($B897)</f>
        <v>0</v>
      </c>
      <c r="T897" s="1">
        <f>MIN($C897)</f>
        <v>0</v>
      </c>
      <c r="U897" s="1">
        <f>MIN($D897)</f>
        <v>0</v>
      </c>
      <c r="V897" s="1">
        <f>MIN($E897)</f>
        <v>0</v>
      </c>
      <c r="W897" s="1">
        <f>MIN($F897)</f>
        <v>0</v>
      </c>
      <c r="X897" s="1">
        <f>MIN($G897)</f>
        <v>0</v>
      </c>
      <c r="Y897" s="1">
        <f>MIN($H897)</f>
        <v>0</v>
      </c>
      <c r="Z897" s="1">
        <f>MIN($I897)</f>
        <v>0</v>
      </c>
      <c r="AA897" s="1">
        <f>MIN($J897)</f>
        <v>0</v>
      </c>
      <c r="AB897" s="1">
        <f>MIN($K897)</f>
        <v>0</v>
      </c>
      <c r="AC897" s="1">
        <f>MIN($M897)</f>
        <v>0</v>
      </c>
      <c r="AD897" s="1">
        <f>MIN($N897)</f>
        <v>0</v>
      </c>
      <c r="AE897" s="1">
        <f>MIN($P897)</f>
        <v>0</v>
      </c>
      <c r="AF897" s="1">
        <f>MIN($Q897)</f>
        <v>0</v>
      </c>
      <c r="AG897" s="1">
        <f>MIN($R897)</f>
        <v>0</v>
      </c>
      <c r="AH897" s="1">
        <f>MEDIAN($B897)</f>
        <v>0</v>
      </c>
      <c r="AI897" s="1">
        <f>MEDIAN($C897)</f>
        <v>0</v>
      </c>
      <c r="AJ897" s="1">
        <f>MEDIAN($D897)</f>
        <v>0</v>
      </c>
      <c r="AK897" s="1">
        <f>MEDIAN($E897)</f>
        <v>0</v>
      </c>
      <c r="AL897" s="1">
        <f>MEDIAN($F897)</f>
        <v>0</v>
      </c>
      <c r="AM897" s="1">
        <f>MEDIAN($G897)</f>
        <v>0</v>
      </c>
      <c r="AN897" s="1">
        <f>MEDIAN($H897)</f>
        <v>0</v>
      </c>
      <c r="AO897" s="1">
        <f>MEDIAN($I897)</f>
        <v>0</v>
      </c>
      <c r="AP897" s="1">
        <f>MEDIAN($J897)</f>
        <v>0</v>
      </c>
      <c r="AQ897" s="1">
        <f>MEDIAN($K897)</f>
        <v>0</v>
      </c>
      <c r="AR897" s="1">
        <f>MEDIAN($M897)</f>
        <v>0</v>
      </c>
      <c r="AS897" s="1">
        <f>MEDIAN($N897)</f>
        <v>0</v>
      </c>
      <c r="AT897" s="1">
        <f>MEDIAN($P897)</f>
        <v>0</v>
      </c>
      <c r="AU897" s="1">
        <f>MEDIAN($Q897)</f>
        <v>0</v>
      </c>
      <c r="AV897" s="1">
        <f>MEDIAN($R897)</f>
        <v>0</v>
      </c>
      <c r="AW897" s="1">
        <f>MAX($B897)</f>
        <v>0</v>
      </c>
      <c r="AX897" s="1">
        <f>MAX($C897)</f>
        <v>0</v>
      </c>
      <c r="AY897" s="1">
        <f>MAX($D897)</f>
        <v>0</v>
      </c>
      <c r="AZ897" s="1">
        <f>MAX($E897)</f>
        <v>0</v>
      </c>
      <c r="BA897" s="1">
        <f>MAX($F897)</f>
        <v>0</v>
      </c>
      <c r="BB897" s="1">
        <f>MAX($G897)</f>
        <v>0</v>
      </c>
      <c r="BC897" s="1">
        <f>MAX($H897)</f>
        <v>0</v>
      </c>
      <c r="BD897" s="1">
        <f>MAX($I897)</f>
        <v>0</v>
      </c>
      <c r="BE897" s="1">
        <f>MAX($J897)</f>
        <v>0</v>
      </c>
      <c r="BF897" s="1">
        <f>MAX($K897)</f>
        <v>0</v>
      </c>
      <c r="BG897" s="1">
        <f>MAX($M897)</f>
        <v>0</v>
      </c>
      <c r="BH897" s="1">
        <f>MAX($N897)</f>
        <v>0</v>
      </c>
      <c r="BI897" s="1">
        <f>MAX($P897)</f>
        <v>0</v>
      </c>
      <c r="BJ897" s="1">
        <f>MAX($Q897)</f>
        <v>0</v>
      </c>
      <c r="BK897" s="1">
        <f>MAX($R897)</f>
        <v>0</v>
      </c>
    </row>
    <row r="898" spans="1:63">
      <c r="A898" s="1" t="s">
        <v>412</v>
      </c>
      <c r="B898" s="1">
        <v>0</v>
      </c>
      <c r="C898" s="1">
        <v>0</v>
      </c>
      <c r="D898" s="1">
        <v>0</v>
      </c>
      <c r="E898" s="1">
        <v>0</v>
      </c>
      <c r="F898" s="1">
        <v>0</v>
      </c>
      <c r="G898" s="1">
        <v>0</v>
      </c>
      <c r="H898" s="1">
        <v>0</v>
      </c>
      <c r="I898" s="1">
        <v>0.02</v>
      </c>
      <c r="J898" s="1">
        <v>3000</v>
      </c>
      <c r="K898" s="1">
        <v>0</v>
      </c>
      <c r="L898" s="1" t="s">
        <v>503</v>
      </c>
      <c r="M898" s="1">
        <v>0</v>
      </c>
      <c r="N898" s="1">
        <v>0</v>
      </c>
      <c r="O898" s="1" t="s">
        <v>507</v>
      </c>
      <c r="P898" s="1">
        <v>1500</v>
      </c>
      <c r="Q898" s="1">
        <v>1</v>
      </c>
      <c r="R898" s="1">
        <v>0</v>
      </c>
      <c r="S898" s="1">
        <f>MIN($B898)</f>
        <v>0</v>
      </c>
      <c r="T898" s="1">
        <f>MIN($C898)</f>
        <v>0</v>
      </c>
      <c r="U898" s="1">
        <f>MIN($D898)</f>
        <v>0</v>
      </c>
      <c r="V898" s="1">
        <f>MIN($E898)</f>
        <v>0</v>
      </c>
      <c r="W898" s="1">
        <f>MIN($F898)</f>
        <v>0</v>
      </c>
      <c r="X898" s="1">
        <f>MIN($G898)</f>
        <v>0</v>
      </c>
      <c r="Y898" s="1">
        <f>MIN($H898)</f>
        <v>0</v>
      </c>
      <c r="Z898" s="1">
        <f>MIN($I898)</f>
        <v>0</v>
      </c>
      <c r="AA898" s="1">
        <f>MIN($J898)</f>
        <v>0</v>
      </c>
      <c r="AB898" s="1">
        <f>MIN($K898)</f>
        <v>0</v>
      </c>
      <c r="AC898" s="1">
        <f>MIN($M898)</f>
        <v>0</v>
      </c>
      <c r="AD898" s="1">
        <f>MIN($N898)</f>
        <v>0</v>
      </c>
      <c r="AE898" s="1">
        <f>MIN($P898)</f>
        <v>0</v>
      </c>
      <c r="AF898" s="1">
        <f>MIN($Q898)</f>
        <v>0</v>
      </c>
      <c r="AG898" s="1">
        <f>MIN($R898)</f>
        <v>0</v>
      </c>
      <c r="AH898" s="1">
        <f>MEDIAN($B898)</f>
        <v>0</v>
      </c>
      <c r="AI898" s="1">
        <f>MEDIAN($C898)</f>
        <v>0</v>
      </c>
      <c r="AJ898" s="1">
        <f>MEDIAN($D898)</f>
        <v>0</v>
      </c>
      <c r="AK898" s="1">
        <f>MEDIAN($E898)</f>
        <v>0</v>
      </c>
      <c r="AL898" s="1">
        <f>MEDIAN($F898)</f>
        <v>0</v>
      </c>
      <c r="AM898" s="1">
        <f>MEDIAN($G898)</f>
        <v>0</v>
      </c>
      <c r="AN898" s="1">
        <f>MEDIAN($H898)</f>
        <v>0</v>
      </c>
      <c r="AO898" s="1">
        <f>MEDIAN($I898)</f>
        <v>0</v>
      </c>
      <c r="AP898" s="1">
        <f>MEDIAN($J898)</f>
        <v>0</v>
      </c>
      <c r="AQ898" s="1">
        <f>MEDIAN($K898)</f>
        <v>0</v>
      </c>
      <c r="AR898" s="1">
        <f>MEDIAN($M898)</f>
        <v>0</v>
      </c>
      <c r="AS898" s="1">
        <f>MEDIAN($N898)</f>
        <v>0</v>
      </c>
      <c r="AT898" s="1">
        <f>MEDIAN($P898)</f>
        <v>0</v>
      </c>
      <c r="AU898" s="1">
        <f>MEDIAN($Q898)</f>
        <v>0</v>
      </c>
      <c r="AV898" s="1">
        <f>MEDIAN($R898)</f>
        <v>0</v>
      </c>
      <c r="AW898" s="1">
        <f>MAX($B898)</f>
        <v>0</v>
      </c>
      <c r="AX898" s="1">
        <f>MAX($C898)</f>
        <v>0</v>
      </c>
      <c r="AY898" s="1">
        <f>MAX($D898)</f>
        <v>0</v>
      </c>
      <c r="AZ898" s="1">
        <f>MAX($E898)</f>
        <v>0</v>
      </c>
      <c r="BA898" s="1">
        <f>MAX($F898)</f>
        <v>0</v>
      </c>
      <c r="BB898" s="1">
        <f>MAX($G898)</f>
        <v>0</v>
      </c>
      <c r="BC898" s="1">
        <f>MAX($H898)</f>
        <v>0</v>
      </c>
      <c r="BD898" s="1">
        <f>MAX($I898)</f>
        <v>0</v>
      </c>
      <c r="BE898" s="1">
        <f>MAX($J898)</f>
        <v>0</v>
      </c>
      <c r="BF898" s="1">
        <f>MAX($K898)</f>
        <v>0</v>
      </c>
      <c r="BG898" s="1">
        <f>MAX($M898)</f>
        <v>0</v>
      </c>
      <c r="BH898" s="1">
        <f>MAX($N898)</f>
        <v>0</v>
      </c>
      <c r="BI898" s="1">
        <f>MAX($P898)</f>
        <v>0</v>
      </c>
      <c r="BJ898" s="1">
        <f>MAX($Q898)</f>
        <v>0</v>
      </c>
      <c r="BK898" s="1">
        <f>MAX($R898)</f>
        <v>0</v>
      </c>
    </row>
    <row r="899" spans="1:63">
      <c r="A899" s="1" t="s">
        <v>413</v>
      </c>
      <c r="B899" s="1">
        <v>0</v>
      </c>
      <c r="C899" s="1">
        <v>0</v>
      </c>
      <c r="D899" s="1">
        <v>0</v>
      </c>
      <c r="E899" s="1">
        <v>0</v>
      </c>
      <c r="F899" s="1">
        <v>0</v>
      </c>
      <c r="G899" s="1">
        <v>0</v>
      </c>
      <c r="H899" s="1">
        <v>0</v>
      </c>
      <c r="I899" s="1">
        <v>0.02</v>
      </c>
      <c r="J899" s="1">
        <v>3000</v>
      </c>
      <c r="K899" s="1">
        <v>0</v>
      </c>
      <c r="L899" s="1" t="s">
        <v>503</v>
      </c>
      <c r="M899" s="1">
        <v>0</v>
      </c>
      <c r="N899" s="1">
        <v>0</v>
      </c>
      <c r="O899" s="1" t="s">
        <v>507</v>
      </c>
      <c r="P899" s="1">
        <v>1500</v>
      </c>
      <c r="Q899" s="1">
        <v>1</v>
      </c>
      <c r="R899" s="1">
        <v>0</v>
      </c>
      <c r="S899" s="1">
        <f>MIN($B899)</f>
        <v>0</v>
      </c>
      <c r="T899" s="1">
        <f>MIN($C899)</f>
        <v>0</v>
      </c>
      <c r="U899" s="1">
        <f>MIN($D899)</f>
        <v>0</v>
      </c>
      <c r="V899" s="1">
        <f>MIN($E899)</f>
        <v>0</v>
      </c>
      <c r="W899" s="1">
        <f>MIN($F899)</f>
        <v>0</v>
      </c>
      <c r="X899" s="1">
        <f>MIN($G899)</f>
        <v>0</v>
      </c>
      <c r="Y899" s="1">
        <f>MIN($H899)</f>
        <v>0</v>
      </c>
      <c r="Z899" s="1">
        <f>MIN($I899)</f>
        <v>0</v>
      </c>
      <c r="AA899" s="1">
        <f>MIN($J899)</f>
        <v>0</v>
      </c>
      <c r="AB899" s="1">
        <f>MIN($K899)</f>
        <v>0</v>
      </c>
      <c r="AC899" s="1">
        <f>MIN($M899)</f>
        <v>0</v>
      </c>
      <c r="AD899" s="1">
        <f>MIN($N899)</f>
        <v>0</v>
      </c>
      <c r="AE899" s="1">
        <f>MIN($P899)</f>
        <v>0</v>
      </c>
      <c r="AF899" s="1">
        <f>MIN($Q899)</f>
        <v>0</v>
      </c>
      <c r="AG899" s="1">
        <f>MIN($R899)</f>
        <v>0</v>
      </c>
      <c r="AH899" s="1">
        <f>MEDIAN($B899)</f>
        <v>0</v>
      </c>
      <c r="AI899" s="1">
        <f>MEDIAN($C899)</f>
        <v>0</v>
      </c>
      <c r="AJ899" s="1">
        <f>MEDIAN($D899)</f>
        <v>0</v>
      </c>
      <c r="AK899" s="1">
        <f>MEDIAN($E899)</f>
        <v>0</v>
      </c>
      <c r="AL899" s="1">
        <f>MEDIAN($F899)</f>
        <v>0</v>
      </c>
      <c r="AM899" s="1">
        <f>MEDIAN($G899)</f>
        <v>0</v>
      </c>
      <c r="AN899" s="1">
        <f>MEDIAN($H899)</f>
        <v>0</v>
      </c>
      <c r="AO899" s="1">
        <f>MEDIAN($I899)</f>
        <v>0</v>
      </c>
      <c r="AP899" s="1">
        <f>MEDIAN($J899)</f>
        <v>0</v>
      </c>
      <c r="AQ899" s="1">
        <f>MEDIAN($K899)</f>
        <v>0</v>
      </c>
      <c r="AR899" s="1">
        <f>MEDIAN($M899)</f>
        <v>0</v>
      </c>
      <c r="AS899" s="1">
        <f>MEDIAN($N899)</f>
        <v>0</v>
      </c>
      <c r="AT899" s="1">
        <f>MEDIAN($P899)</f>
        <v>0</v>
      </c>
      <c r="AU899" s="1">
        <f>MEDIAN($Q899)</f>
        <v>0</v>
      </c>
      <c r="AV899" s="1">
        <f>MEDIAN($R899)</f>
        <v>0</v>
      </c>
      <c r="AW899" s="1">
        <f>MAX($B899)</f>
        <v>0</v>
      </c>
      <c r="AX899" s="1">
        <f>MAX($C899)</f>
        <v>0</v>
      </c>
      <c r="AY899" s="1">
        <f>MAX($D899)</f>
        <v>0</v>
      </c>
      <c r="AZ899" s="1">
        <f>MAX($E899)</f>
        <v>0</v>
      </c>
      <c r="BA899" s="1">
        <f>MAX($F899)</f>
        <v>0</v>
      </c>
      <c r="BB899" s="1">
        <f>MAX($G899)</f>
        <v>0</v>
      </c>
      <c r="BC899" s="1">
        <f>MAX($H899)</f>
        <v>0</v>
      </c>
      <c r="BD899" s="1">
        <f>MAX($I899)</f>
        <v>0</v>
      </c>
      <c r="BE899" s="1">
        <f>MAX($J899)</f>
        <v>0</v>
      </c>
      <c r="BF899" s="1">
        <f>MAX($K899)</f>
        <v>0</v>
      </c>
      <c r="BG899" s="1">
        <f>MAX($M899)</f>
        <v>0</v>
      </c>
      <c r="BH899" s="1">
        <f>MAX($N899)</f>
        <v>0</v>
      </c>
      <c r="BI899" s="1">
        <f>MAX($P899)</f>
        <v>0</v>
      </c>
      <c r="BJ899" s="1">
        <f>MAX($Q899)</f>
        <v>0</v>
      </c>
      <c r="BK899" s="1">
        <f>MAX($R899)</f>
        <v>0</v>
      </c>
    </row>
    <row r="900" spans="1:63">
      <c r="A900" s="1" t="s">
        <v>414</v>
      </c>
      <c r="B900" s="1">
        <v>0</v>
      </c>
      <c r="C900" s="1">
        <v>0</v>
      </c>
      <c r="D900" s="1">
        <v>0</v>
      </c>
      <c r="E900" s="1">
        <v>0</v>
      </c>
      <c r="F900" s="1">
        <v>0</v>
      </c>
      <c r="G900" s="1">
        <v>0</v>
      </c>
      <c r="H900" s="1">
        <v>0</v>
      </c>
      <c r="I900" s="1">
        <v>0.02</v>
      </c>
      <c r="J900" s="1">
        <v>3000</v>
      </c>
      <c r="K900" s="1">
        <v>0</v>
      </c>
      <c r="L900" s="1" t="s">
        <v>503</v>
      </c>
      <c r="M900" s="1">
        <v>0</v>
      </c>
      <c r="N900" s="1">
        <v>0</v>
      </c>
      <c r="O900" s="1" t="s">
        <v>507</v>
      </c>
      <c r="P900" s="1">
        <v>1500</v>
      </c>
      <c r="Q900" s="1">
        <v>1</v>
      </c>
      <c r="R900" s="1">
        <v>0</v>
      </c>
      <c r="S900" s="1">
        <f>MIN($B900)</f>
        <v>0</v>
      </c>
      <c r="T900" s="1">
        <f>MIN($C900)</f>
        <v>0</v>
      </c>
      <c r="U900" s="1">
        <f>MIN($D900)</f>
        <v>0</v>
      </c>
      <c r="V900" s="1">
        <f>MIN($E900)</f>
        <v>0</v>
      </c>
      <c r="W900" s="1">
        <f>MIN($F900)</f>
        <v>0</v>
      </c>
      <c r="X900" s="1">
        <f>MIN($G900)</f>
        <v>0</v>
      </c>
      <c r="Y900" s="1">
        <f>MIN($H900)</f>
        <v>0</v>
      </c>
      <c r="Z900" s="1">
        <f>MIN($I900)</f>
        <v>0</v>
      </c>
      <c r="AA900" s="1">
        <f>MIN($J900)</f>
        <v>0</v>
      </c>
      <c r="AB900" s="1">
        <f>MIN($K900)</f>
        <v>0</v>
      </c>
      <c r="AC900" s="1">
        <f>MIN($M900)</f>
        <v>0</v>
      </c>
      <c r="AD900" s="1">
        <f>MIN($N900)</f>
        <v>0</v>
      </c>
      <c r="AE900" s="1">
        <f>MIN($P900)</f>
        <v>0</v>
      </c>
      <c r="AF900" s="1">
        <f>MIN($Q900)</f>
        <v>0</v>
      </c>
      <c r="AG900" s="1">
        <f>MIN($R900)</f>
        <v>0</v>
      </c>
      <c r="AH900" s="1">
        <f>MEDIAN($B900)</f>
        <v>0</v>
      </c>
      <c r="AI900" s="1">
        <f>MEDIAN($C900)</f>
        <v>0</v>
      </c>
      <c r="AJ900" s="1">
        <f>MEDIAN($D900)</f>
        <v>0</v>
      </c>
      <c r="AK900" s="1">
        <f>MEDIAN($E900)</f>
        <v>0</v>
      </c>
      <c r="AL900" s="1">
        <f>MEDIAN($F900)</f>
        <v>0</v>
      </c>
      <c r="AM900" s="1">
        <f>MEDIAN($G900)</f>
        <v>0</v>
      </c>
      <c r="AN900" s="1">
        <f>MEDIAN($H900)</f>
        <v>0</v>
      </c>
      <c r="AO900" s="1">
        <f>MEDIAN($I900)</f>
        <v>0</v>
      </c>
      <c r="AP900" s="1">
        <f>MEDIAN($J900)</f>
        <v>0</v>
      </c>
      <c r="AQ900" s="1">
        <f>MEDIAN($K900)</f>
        <v>0</v>
      </c>
      <c r="AR900" s="1">
        <f>MEDIAN($M900)</f>
        <v>0</v>
      </c>
      <c r="AS900" s="1">
        <f>MEDIAN($N900)</f>
        <v>0</v>
      </c>
      <c r="AT900" s="1">
        <f>MEDIAN($P900)</f>
        <v>0</v>
      </c>
      <c r="AU900" s="1">
        <f>MEDIAN($Q900)</f>
        <v>0</v>
      </c>
      <c r="AV900" s="1">
        <f>MEDIAN($R900)</f>
        <v>0</v>
      </c>
      <c r="AW900" s="1">
        <f>MAX($B900)</f>
        <v>0</v>
      </c>
      <c r="AX900" s="1">
        <f>MAX($C900)</f>
        <v>0</v>
      </c>
      <c r="AY900" s="1">
        <f>MAX($D900)</f>
        <v>0</v>
      </c>
      <c r="AZ900" s="1">
        <f>MAX($E900)</f>
        <v>0</v>
      </c>
      <c r="BA900" s="1">
        <f>MAX($F900)</f>
        <v>0</v>
      </c>
      <c r="BB900" s="1">
        <f>MAX($G900)</f>
        <v>0</v>
      </c>
      <c r="BC900" s="1">
        <f>MAX($H900)</f>
        <v>0</v>
      </c>
      <c r="BD900" s="1">
        <f>MAX($I900)</f>
        <v>0</v>
      </c>
      <c r="BE900" s="1">
        <f>MAX($J900)</f>
        <v>0</v>
      </c>
      <c r="BF900" s="1">
        <f>MAX($K900)</f>
        <v>0</v>
      </c>
      <c r="BG900" s="1">
        <f>MAX($M900)</f>
        <v>0</v>
      </c>
      <c r="BH900" s="1">
        <f>MAX($N900)</f>
        <v>0</v>
      </c>
      <c r="BI900" s="1">
        <f>MAX($P900)</f>
        <v>0</v>
      </c>
      <c r="BJ900" s="1">
        <f>MAX($Q900)</f>
        <v>0</v>
      </c>
      <c r="BK900" s="1">
        <f>MAX($R900)</f>
        <v>0</v>
      </c>
    </row>
    <row r="901" spans="1:63">
      <c r="A901" s="1" t="s">
        <v>415</v>
      </c>
      <c r="B901" s="1">
        <v>0</v>
      </c>
      <c r="C901" s="1">
        <v>0</v>
      </c>
      <c r="D901" s="1">
        <v>0</v>
      </c>
      <c r="E901" s="1">
        <v>0</v>
      </c>
      <c r="F901" s="1">
        <v>0</v>
      </c>
      <c r="G901" s="1">
        <v>0</v>
      </c>
      <c r="H901" s="1">
        <v>0</v>
      </c>
      <c r="I901" s="1">
        <v>0.02</v>
      </c>
      <c r="J901" s="1">
        <v>3000</v>
      </c>
      <c r="K901" s="1">
        <v>0</v>
      </c>
      <c r="L901" s="1" t="s">
        <v>503</v>
      </c>
      <c r="M901" s="1">
        <v>0</v>
      </c>
      <c r="N901" s="1">
        <v>0</v>
      </c>
      <c r="O901" s="1" t="s">
        <v>507</v>
      </c>
      <c r="P901" s="1">
        <v>1500</v>
      </c>
      <c r="Q901" s="1">
        <v>1</v>
      </c>
      <c r="R901" s="1">
        <v>0</v>
      </c>
      <c r="S901" s="1">
        <f>MIN($B901)</f>
        <v>0</v>
      </c>
      <c r="T901" s="1">
        <f>MIN($C901)</f>
        <v>0</v>
      </c>
      <c r="U901" s="1">
        <f>MIN($D901)</f>
        <v>0</v>
      </c>
      <c r="V901" s="1">
        <f>MIN($E901)</f>
        <v>0</v>
      </c>
      <c r="W901" s="1">
        <f>MIN($F901)</f>
        <v>0</v>
      </c>
      <c r="X901" s="1">
        <f>MIN($G901)</f>
        <v>0</v>
      </c>
      <c r="Y901" s="1">
        <f>MIN($H901)</f>
        <v>0</v>
      </c>
      <c r="Z901" s="1">
        <f>MIN($I901)</f>
        <v>0</v>
      </c>
      <c r="AA901" s="1">
        <f>MIN($J901)</f>
        <v>0</v>
      </c>
      <c r="AB901" s="1">
        <f>MIN($K901)</f>
        <v>0</v>
      </c>
      <c r="AC901" s="1">
        <f>MIN($M901)</f>
        <v>0</v>
      </c>
      <c r="AD901" s="1">
        <f>MIN($N901)</f>
        <v>0</v>
      </c>
      <c r="AE901" s="1">
        <f>MIN($P901)</f>
        <v>0</v>
      </c>
      <c r="AF901" s="1">
        <f>MIN($Q901)</f>
        <v>0</v>
      </c>
      <c r="AG901" s="1">
        <f>MIN($R901)</f>
        <v>0</v>
      </c>
      <c r="AH901" s="1">
        <f>MEDIAN($B901)</f>
        <v>0</v>
      </c>
      <c r="AI901" s="1">
        <f>MEDIAN($C901)</f>
        <v>0</v>
      </c>
      <c r="AJ901" s="1">
        <f>MEDIAN($D901)</f>
        <v>0</v>
      </c>
      <c r="AK901" s="1">
        <f>MEDIAN($E901)</f>
        <v>0</v>
      </c>
      <c r="AL901" s="1">
        <f>MEDIAN($F901)</f>
        <v>0</v>
      </c>
      <c r="AM901" s="1">
        <f>MEDIAN($G901)</f>
        <v>0</v>
      </c>
      <c r="AN901" s="1">
        <f>MEDIAN($H901)</f>
        <v>0</v>
      </c>
      <c r="AO901" s="1">
        <f>MEDIAN($I901)</f>
        <v>0</v>
      </c>
      <c r="AP901" s="1">
        <f>MEDIAN($J901)</f>
        <v>0</v>
      </c>
      <c r="AQ901" s="1">
        <f>MEDIAN($K901)</f>
        <v>0</v>
      </c>
      <c r="AR901" s="1">
        <f>MEDIAN($M901)</f>
        <v>0</v>
      </c>
      <c r="AS901" s="1">
        <f>MEDIAN($N901)</f>
        <v>0</v>
      </c>
      <c r="AT901" s="1">
        <f>MEDIAN($P901)</f>
        <v>0</v>
      </c>
      <c r="AU901" s="1">
        <f>MEDIAN($Q901)</f>
        <v>0</v>
      </c>
      <c r="AV901" s="1">
        <f>MEDIAN($R901)</f>
        <v>0</v>
      </c>
      <c r="AW901" s="1">
        <f>MAX($B901)</f>
        <v>0</v>
      </c>
      <c r="AX901" s="1">
        <f>MAX($C901)</f>
        <v>0</v>
      </c>
      <c r="AY901" s="1">
        <f>MAX($D901)</f>
        <v>0</v>
      </c>
      <c r="AZ901" s="1">
        <f>MAX($E901)</f>
        <v>0</v>
      </c>
      <c r="BA901" s="1">
        <f>MAX($F901)</f>
        <v>0</v>
      </c>
      <c r="BB901" s="1">
        <f>MAX($G901)</f>
        <v>0</v>
      </c>
      <c r="BC901" s="1">
        <f>MAX($H901)</f>
        <v>0</v>
      </c>
      <c r="BD901" s="1">
        <f>MAX($I901)</f>
        <v>0</v>
      </c>
      <c r="BE901" s="1">
        <f>MAX($J901)</f>
        <v>0</v>
      </c>
      <c r="BF901" s="1">
        <f>MAX($K901)</f>
        <v>0</v>
      </c>
      <c r="BG901" s="1">
        <f>MAX($M901)</f>
        <v>0</v>
      </c>
      <c r="BH901" s="1">
        <f>MAX($N901)</f>
        <v>0</v>
      </c>
      <c r="BI901" s="1">
        <f>MAX($P901)</f>
        <v>0</v>
      </c>
      <c r="BJ901" s="1">
        <f>MAX($Q901)</f>
        <v>0</v>
      </c>
      <c r="BK901" s="1">
        <f>MAX($R901)</f>
        <v>0</v>
      </c>
    </row>
    <row r="902" spans="1:63">
      <c r="A902" s="1" t="s">
        <v>416</v>
      </c>
      <c r="B902" s="1">
        <v>0</v>
      </c>
      <c r="C902" s="1">
        <v>0</v>
      </c>
      <c r="D902" s="1">
        <v>0</v>
      </c>
      <c r="E902" s="1">
        <v>0</v>
      </c>
      <c r="F902" s="1">
        <v>0</v>
      </c>
      <c r="G902" s="1">
        <v>0</v>
      </c>
      <c r="H902" s="1">
        <v>0</v>
      </c>
      <c r="I902" s="1">
        <v>0.023</v>
      </c>
      <c r="J902" s="1">
        <v>3000</v>
      </c>
      <c r="K902" s="1">
        <v>0</v>
      </c>
      <c r="L902" s="1" t="s">
        <v>503</v>
      </c>
      <c r="M902" s="1">
        <v>0</v>
      </c>
      <c r="N902" s="1">
        <v>0</v>
      </c>
      <c r="O902" s="1" t="s">
        <v>507</v>
      </c>
      <c r="P902" s="1">
        <v>1500</v>
      </c>
      <c r="Q902" s="1">
        <v>1</v>
      </c>
      <c r="R902" s="1">
        <v>0</v>
      </c>
      <c r="S902" s="1">
        <f>MIN($B902)</f>
        <v>0</v>
      </c>
      <c r="T902" s="1">
        <f>MIN($C902)</f>
        <v>0</v>
      </c>
      <c r="U902" s="1">
        <f>MIN($D902)</f>
        <v>0</v>
      </c>
      <c r="V902" s="1">
        <f>MIN($E902)</f>
        <v>0</v>
      </c>
      <c r="W902" s="1">
        <f>MIN($F902)</f>
        <v>0</v>
      </c>
      <c r="X902" s="1">
        <f>MIN($G902)</f>
        <v>0</v>
      </c>
      <c r="Y902" s="1">
        <f>MIN($H902)</f>
        <v>0</v>
      </c>
      <c r="Z902" s="1">
        <f>MIN($I902)</f>
        <v>0</v>
      </c>
      <c r="AA902" s="1">
        <f>MIN($J902)</f>
        <v>0</v>
      </c>
      <c r="AB902" s="1">
        <f>MIN($K902)</f>
        <v>0</v>
      </c>
      <c r="AC902" s="1">
        <f>MIN($M902)</f>
        <v>0</v>
      </c>
      <c r="AD902" s="1">
        <f>MIN($N902)</f>
        <v>0</v>
      </c>
      <c r="AE902" s="1">
        <f>MIN($P902)</f>
        <v>0</v>
      </c>
      <c r="AF902" s="1">
        <f>MIN($Q902)</f>
        <v>0</v>
      </c>
      <c r="AG902" s="1">
        <f>MIN($R902)</f>
        <v>0</v>
      </c>
      <c r="AH902" s="1">
        <f>MEDIAN($B902)</f>
        <v>0</v>
      </c>
      <c r="AI902" s="1">
        <f>MEDIAN($C902)</f>
        <v>0</v>
      </c>
      <c r="AJ902" s="1">
        <f>MEDIAN($D902)</f>
        <v>0</v>
      </c>
      <c r="AK902" s="1">
        <f>MEDIAN($E902)</f>
        <v>0</v>
      </c>
      <c r="AL902" s="1">
        <f>MEDIAN($F902)</f>
        <v>0</v>
      </c>
      <c r="AM902" s="1">
        <f>MEDIAN($G902)</f>
        <v>0</v>
      </c>
      <c r="AN902" s="1">
        <f>MEDIAN($H902)</f>
        <v>0</v>
      </c>
      <c r="AO902" s="1">
        <f>MEDIAN($I902)</f>
        <v>0</v>
      </c>
      <c r="AP902" s="1">
        <f>MEDIAN($J902)</f>
        <v>0</v>
      </c>
      <c r="AQ902" s="1">
        <f>MEDIAN($K902)</f>
        <v>0</v>
      </c>
      <c r="AR902" s="1">
        <f>MEDIAN($M902)</f>
        <v>0</v>
      </c>
      <c r="AS902" s="1">
        <f>MEDIAN($N902)</f>
        <v>0</v>
      </c>
      <c r="AT902" s="1">
        <f>MEDIAN($P902)</f>
        <v>0</v>
      </c>
      <c r="AU902" s="1">
        <f>MEDIAN($Q902)</f>
        <v>0</v>
      </c>
      <c r="AV902" s="1">
        <f>MEDIAN($R902)</f>
        <v>0</v>
      </c>
      <c r="AW902" s="1">
        <f>MAX($B902)</f>
        <v>0</v>
      </c>
      <c r="AX902" s="1">
        <f>MAX($C902)</f>
        <v>0</v>
      </c>
      <c r="AY902" s="1">
        <f>MAX($D902)</f>
        <v>0</v>
      </c>
      <c r="AZ902" s="1">
        <f>MAX($E902)</f>
        <v>0</v>
      </c>
      <c r="BA902" s="1">
        <f>MAX($F902)</f>
        <v>0</v>
      </c>
      <c r="BB902" s="1">
        <f>MAX($G902)</f>
        <v>0</v>
      </c>
      <c r="BC902" s="1">
        <f>MAX($H902)</f>
        <v>0</v>
      </c>
      <c r="BD902" s="1">
        <f>MAX($I902)</f>
        <v>0</v>
      </c>
      <c r="BE902" s="1">
        <f>MAX($J902)</f>
        <v>0</v>
      </c>
      <c r="BF902" s="1">
        <f>MAX($K902)</f>
        <v>0</v>
      </c>
      <c r="BG902" s="1">
        <f>MAX($M902)</f>
        <v>0</v>
      </c>
      <c r="BH902" s="1">
        <f>MAX($N902)</f>
        <v>0</v>
      </c>
      <c r="BI902" s="1">
        <f>MAX($P902)</f>
        <v>0</v>
      </c>
      <c r="BJ902" s="1">
        <f>MAX($Q902)</f>
        <v>0</v>
      </c>
      <c r="BK902" s="1">
        <f>MAX($R902)</f>
        <v>0</v>
      </c>
    </row>
    <row r="903" spans="1:63">
      <c r="A903" s="1" t="s">
        <v>417</v>
      </c>
      <c r="B903" s="1">
        <v>0</v>
      </c>
      <c r="C903" s="1">
        <v>0</v>
      </c>
      <c r="D903" s="1">
        <v>0</v>
      </c>
      <c r="E903" s="1">
        <v>0</v>
      </c>
      <c r="F903" s="1">
        <v>0</v>
      </c>
      <c r="G903" s="1">
        <v>0</v>
      </c>
      <c r="H903" s="1">
        <v>0</v>
      </c>
      <c r="I903" s="1">
        <v>0.021</v>
      </c>
      <c r="J903" s="1">
        <v>3000</v>
      </c>
      <c r="K903" s="1">
        <v>0</v>
      </c>
      <c r="L903" s="1" t="s">
        <v>503</v>
      </c>
      <c r="M903" s="1">
        <v>0</v>
      </c>
      <c r="N903" s="1">
        <v>0</v>
      </c>
      <c r="O903" s="1" t="s">
        <v>507</v>
      </c>
      <c r="P903" s="1">
        <v>1500</v>
      </c>
      <c r="Q903" s="1">
        <v>1</v>
      </c>
      <c r="R903" s="1">
        <v>0</v>
      </c>
      <c r="S903" s="1">
        <f>MIN($B903)</f>
        <v>0</v>
      </c>
      <c r="T903" s="1">
        <f>MIN($C903)</f>
        <v>0</v>
      </c>
      <c r="U903" s="1">
        <f>MIN($D903)</f>
        <v>0</v>
      </c>
      <c r="V903" s="1">
        <f>MIN($E903)</f>
        <v>0</v>
      </c>
      <c r="W903" s="1">
        <f>MIN($F903)</f>
        <v>0</v>
      </c>
      <c r="X903" s="1">
        <f>MIN($G903)</f>
        <v>0</v>
      </c>
      <c r="Y903" s="1">
        <f>MIN($H903)</f>
        <v>0</v>
      </c>
      <c r="Z903" s="1">
        <f>MIN($I903)</f>
        <v>0</v>
      </c>
      <c r="AA903" s="1">
        <f>MIN($J903)</f>
        <v>0</v>
      </c>
      <c r="AB903" s="1">
        <f>MIN($K903)</f>
        <v>0</v>
      </c>
      <c r="AC903" s="1">
        <f>MIN($M903)</f>
        <v>0</v>
      </c>
      <c r="AD903" s="1">
        <f>MIN($N903)</f>
        <v>0</v>
      </c>
      <c r="AE903" s="1">
        <f>MIN($P903)</f>
        <v>0</v>
      </c>
      <c r="AF903" s="1">
        <f>MIN($Q903)</f>
        <v>0</v>
      </c>
      <c r="AG903" s="1">
        <f>MIN($R903)</f>
        <v>0</v>
      </c>
      <c r="AH903" s="1">
        <f>MEDIAN($B903)</f>
        <v>0</v>
      </c>
      <c r="AI903" s="1">
        <f>MEDIAN($C903)</f>
        <v>0</v>
      </c>
      <c r="AJ903" s="1">
        <f>MEDIAN($D903)</f>
        <v>0</v>
      </c>
      <c r="AK903" s="1">
        <f>MEDIAN($E903)</f>
        <v>0</v>
      </c>
      <c r="AL903" s="1">
        <f>MEDIAN($F903)</f>
        <v>0</v>
      </c>
      <c r="AM903" s="1">
        <f>MEDIAN($G903)</f>
        <v>0</v>
      </c>
      <c r="AN903" s="1">
        <f>MEDIAN($H903)</f>
        <v>0</v>
      </c>
      <c r="AO903" s="1">
        <f>MEDIAN($I903)</f>
        <v>0</v>
      </c>
      <c r="AP903" s="1">
        <f>MEDIAN($J903)</f>
        <v>0</v>
      </c>
      <c r="AQ903" s="1">
        <f>MEDIAN($K903)</f>
        <v>0</v>
      </c>
      <c r="AR903" s="1">
        <f>MEDIAN($M903)</f>
        <v>0</v>
      </c>
      <c r="AS903" s="1">
        <f>MEDIAN($N903)</f>
        <v>0</v>
      </c>
      <c r="AT903" s="1">
        <f>MEDIAN($P903)</f>
        <v>0</v>
      </c>
      <c r="AU903" s="1">
        <f>MEDIAN($Q903)</f>
        <v>0</v>
      </c>
      <c r="AV903" s="1">
        <f>MEDIAN($R903)</f>
        <v>0</v>
      </c>
      <c r="AW903" s="1">
        <f>MAX($B903)</f>
        <v>0</v>
      </c>
      <c r="AX903" s="1">
        <f>MAX($C903)</f>
        <v>0</v>
      </c>
      <c r="AY903" s="1">
        <f>MAX($D903)</f>
        <v>0</v>
      </c>
      <c r="AZ903" s="1">
        <f>MAX($E903)</f>
        <v>0</v>
      </c>
      <c r="BA903" s="1">
        <f>MAX($F903)</f>
        <v>0</v>
      </c>
      <c r="BB903" s="1">
        <f>MAX($G903)</f>
        <v>0</v>
      </c>
      <c r="BC903" s="1">
        <f>MAX($H903)</f>
        <v>0</v>
      </c>
      <c r="BD903" s="1">
        <f>MAX($I903)</f>
        <v>0</v>
      </c>
      <c r="BE903" s="1">
        <f>MAX($J903)</f>
        <v>0</v>
      </c>
      <c r="BF903" s="1">
        <f>MAX($K903)</f>
        <v>0</v>
      </c>
      <c r="BG903" s="1">
        <f>MAX($M903)</f>
        <v>0</v>
      </c>
      <c r="BH903" s="1">
        <f>MAX($N903)</f>
        <v>0</v>
      </c>
      <c r="BI903" s="1">
        <f>MAX($P903)</f>
        <v>0</v>
      </c>
      <c r="BJ903" s="1">
        <f>MAX($Q903)</f>
        <v>0</v>
      </c>
      <c r="BK903" s="1">
        <f>MAX($R903)</f>
        <v>0</v>
      </c>
    </row>
    <row r="904" spans="1:63">
      <c r="A904" s="1" t="s">
        <v>418</v>
      </c>
      <c r="B904" s="1">
        <v>0</v>
      </c>
      <c r="C904" s="1">
        <v>0</v>
      </c>
      <c r="D904" s="1">
        <v>0</v>
      </c>
      <c r="E904" s="1">
        <v>0</v>
      </c>
      <c r="F904" s="1">
        <v>0</v>
      </c>
      <c r="G904" s="1">
        <v>0</v>
      </c>
      <c r="H904" s="1">
        <v>0</v>
      </c>
      <c r="I904" s="1">
        <v>0.019</v>
      </c>
      <c r="J904" s="1">
        <v>3000</v>
      </c>
      <c r="K904" s="1">
        <v>0</v>
      </c>
      <c r="L904" s="1" t="s">
        <v>503</v>
      </c>
      <c r="M904" s="1">
        <v>0</v>
      </c>
      <c r="N904" s="1">
        <v>0</v>
      </c>
      <c r="O904" s="1" t="s">
        <v>507</v>
      </c>
      <c r="P904" s="1">
        <v>1500</v>
      </c>
      <c r="Q904" s="1">
        <v>1</v>
      </c>
      <c r="R904" s="1">
        <v>0</v>
      </c>
      <c r="S904" s="1">
        <f>MIN($B904)</f>
        <v>0</v>
      </c>
      <c r="T904" s="1">
        <f>MIN($C904)</f>
        <v>0</v>
      </c>
      <c r="U904" s="1">
        <f>MIN($D904)</f>
        <v>0</v>
      </c>
      <c r="V904" s="1">
        <f>MIN($E904)</f>
        <v>0</v>
      </c>
      <c r="W904" s="1">
        <f>MIN($F904)</f>
        <v>0</v>
      </c>
      <c r="X904" s="1">
        <f>MIN($G904)</f>
        <v>0</v>
      </c>
      <c r="Y904" s="1">
        <f>MIN($H904)</f>
        <v>0</v>
      </c>
      <c r="Z904" s="1">
        <f>MIN($I904)</f>
        <v>0</v>
      </c>
      <c r="AA904" s="1">
        <f>MIN($J904)</f>
        <v>0</v>
      </c>
      <c r="AB904" s="1">
        <f>MIN($K904)</f>
        <v>0</v>
      </c>
      <c r="AC904" s="1">
        <f>MIN($M904)</f>
        <v>0</v>
      </c>
      <c r="AD904" s="1">
        <f>MIN($N904)</f>
        <v>0</v>
      </c>
      <c r="AE904" s="1">
        <f>MIN($P904)</f>
        <v>0</v>
      </c>
      <c r="AF904" s="1">
        <f>MIN($Q904)</f>
        <v>0</v>
      </c>
      <c r="AG904" s="1">
        <f>MIN($R904)</f>
        <v>0</v>
      </c>
      <c r="AH904" s="1">
        <f>MEDIAN($B904)</f>
        <v>0</v>
      </c>
      <c r="AI904" s="1">
        <f>MEDIAN($C904)</f>
        <v>0</v>
      </c>
      <c r="AJ904" s="1">
        <f>MEDIAN($D904)</f>
        <v>0</v>
      </c>
      <c r="AK904" s="1">
        <f>MEDIAN($E904)</f>
        <v>0</v>
      </c>
      <c r="AL904" s="1">
        <f>MEDIAN($F904)</f>
        <v>0</v>
      </c>
      <c r="AM904" s="1">
        <f>MEDIAN($G904)</f>
        <v>0</v>
      </c>
      <c r="AN904" s="1">
        <f>MEDIAN($H904)</f>
        <v>0</v>
      </c>
      <c r="AO904" s="1">
        <f>MEDIAN($I904)</f>
        <v>0</v>
      </c>
      <c r="AP904" s="1">
        <f>MEDIAN($J904)</f>
        <v>0</v>
      </c>
      <c r="AQ904" s="1">
        <f>MEDIAN($K904)</f>
        <v>0</v>
      </c>
      <c r="AR904" s="1">
        <f>MEDIAN($M904)</f>
        <v>0</v>
      </c>
      <c r="AS904" s="1">
        <f>MEDIAN($N904)</f>
        <v>0</v>
      </c>
      <c r="AT904" s="1">
        <f>MEDIAN($P904)</f>
        <v>0</v>
      </c>
      <c r="AU904" s="1">
        <f>MEDIAN($Q904)</f>
        <v>0</v>
      </c>
      <c r="AV904" s="1">
        <f>MEDIAN($R904)</f>
        <v>0</v>
      </c>
      <c r="AW904" s="1">
        <f>MAX($B904)</f>
        <v>0</v>
      </c>
      <c r="AX904" s="1">
        <f>MAX($C904)</f>
        <v>0</v>
      </c>
      <c r="AY904" s="1">
        <f>MAX($D904)</f>
        <v>0</v>
      </c>
      <c r="AZ904" s="1">
        <f>MAX($E904)</f>
        <v>0</v>
      </c>
      <c r="BA904" s="1">
        <f>MAX($F904)</f>
        <v>0</v>
      </c>
      <c r="BB904" s="1">
        <f>MAX($G904)</f>
        <v>0</v>
      </c>
      <c r="BC904" s="1">
        <f>MAX($H904)</f>
        <v>0</v>
      </c>
      <c r="BD904" s="1">
        <f>MAX($I904)</f>
        <v>0</v>
      </c>
      <c r="BE904" s="1">
        <f>MAX($J904)</f>
        <v>0</v>
      </c>
      <c r="BF904" s="1">
        <f>MAX($K904)</f>
        <v>0</v>
      </c>
      <c r="BG904" s="1">
        <f>MAX($M904)</f>
        <v>0</v>
      </c>
      <c r="BH904" s="1">
        <f>MAX($N904)</f>
        <v>0</v>
      </c>
      <c r="BI904" s="1">
        <f>MAX($P904)</f>
        <v>0</v>
      </c>
      <c r="BJ904" s="1">
        <f>MAX($Q904)</f>
        <v>0</v>
      </c>
      <c r="BK904" s="1">
        <f>MAX($R904)</f>
        <v>0</v>
      </c>
    </row>
    <row r="905" spans="1:63">
      <c r="A905" s="1" t="s">
        <v>419</v>
      </c>
      <c r="B905" s="1">
        <v>0</v>
      </c>
      <c r="C905" s="1">
        <v>0</v>
      </c>
      <c r="D905" s="1">
        <v>0</v>
      </c>
      <c r="E905" s="1">
        <v>0</v>
      </c>
      <c r="F905" s="1">
        <v>0</v>
      </c>
      <c r="G905" s="1">
        <v>0</v>
      </c>
      <c r="H905" s="1">
        <v>0</v>
      </c>
      <c r="I905" s="1">
        <v>0.02</v>
      </c>
      <c r="J905" s="1">
        <v>3000</v>
      </c>
      <c r="K905" s="1">
        <v>0</v>
      </c>
      <c r="L905" s="1" t="s">
        <v>503</v>
      </c>
      <c r="M905" s="1">
        <v>0</v>
      </c>
      <c r="N905" s="1">
        <v>0</v>
      </c>
      <c r="O905" s="1" t="s">
        <v>507</v>
      </c>
      <c r="P905" s="1">
        <v>1500</v>
      </c>
      <c r="Q905" s="1">
        <v>1</v>
      </c>
      <c r="R905" s="1">
        <v>0</v>
      </c>
      <c r="S905" s="1">
        <f>MIN($B905)</f>
        <v>0</v>
      </c>
      <c r="T905" s="1">
        <f>MIN($C905)</f>
        <v>0</v>
      </c>
      <c r="U905" s="1">
        <f>MIN($D905)</f>
        <v>0</v>
      </c>
      <c r="V905" s="1">
        <f>MIN($E905)</f>
        <v>0</v>
      </c>
      <c r="W905" s="1">
        <f>MIN($F905)</f>
        <v>0</v>
      </c>
      <c r="X905" s="1">
        <f>MIN($G905)</f>
        <v>0</v>
      </c>
      <c r="Y905" s="1">
        <f>MIN($H905)</f>
        <v>0</v>
      </c>
      <c r="Z905" s="1">
        <f>MIN($I905)</f>
        <v>0</v>
      </c>
      <c r="AA905" s="1">
        <f>MIN($J905)</f>
        <v>0</v>
      </c>
      <c r="AB905" s="1">
        <f>MIN($K905)</f>
        <v>0</v>
      </c>
      <c r="AC905" s="1">
        <f>MIN($M905)</f>
        <v>0</v>
      </c>
      <c r="AD905" s="1">
        <f>MIN($N905)</f>
        <v>0</v>
      </c>
      <c r="AE905" s="1">
        <f>MIN($P905)</f>
        <v>0</v>
      </c>
      <c r="AF905" s="1">
        <f>MIN($Q905)</f>
        <v>0</v>
      </c>
      <c r="AG905" s="1">
        <f>MIN($R905)</f>
        <v>0</v>
      </c>
      <c r="AH905" s="1">
        <f>MEDIAN($B905)</f>
        <v>0</v>
      </c>
      <c r="AI905" s="1">
        <f>MEDIAN($C905)</f>
        <v>0</v>
      </c>
      <c r="AJ905" s="1">
        <f>MEDIAN($D905)</f>
        <v>0</v>
      </c>
      <c r="AK905" s="1">
        <f>MEDIAN($E905)</f>
        <v>0</v>
      </c>
      <c r="AL905" s="1">
        <f>MEDIAN($F905)</f>
        <v>0</v>
      </c>
      <c r="AM905" s="1">
        <f>MEDIAN($G905)</f>
        <v>0</v>
      </c>
      <c r="AN905" s="1">
        <f>MEDIAN($H905)</f>
        <v>0</v>
      </c>
      <c r="AO905" s="1">
        <f>MEDIAN($I905)</f>
        <v>0</v>
      </c>
      <c r="AP905" s="1">
        <f>MEDIAN($J905)</f>
        <v>0</v>
      </c>
      <c r="AQ905" s="1">
        <f>MEDIAN($K905)</f>
        <v>0</v>
      </c>
      <c r="AR905" s="1">
        <f>MEDIAN($M905)</f>
        <v>0</v>
      </c>
      <c r="AS905" s="1">
        <f>MEDIAN($N905)</f>
        <v>0</v>
      </c>
      <c r="AT905" s="1">
        <f>MEDIAN($P905)</f>
        <v>0</v>
      </c>
      <c r="AU905" s="1">
        <f>MEDIAN($Q905)</f>
        <v>0</v>
      </c>
      <c r="AV905" s="1">
        <f>MEDIAN($R905)</f>
        <v>0</v>
      </c>
      <c r="AW905" s="1">
        <f>MAX($B905)</f>
        <v>0</v>
      </c>
      <c r="AX905" s="1">
        <f>MAX($C905)</f>
        <v>0</v>
      </c>
      <c r="AY905" s="1">
        <f>MAX($D905)</f>
        <v>0</v>
      </c>
      <c r="AZ905" s="1">
        <f>MAX($E905)</f>
        <v>0</v>
      </c>
      <c r="BA905" s="1">
        <f>MAX($F905)</f>
        <v>0</v>
      </c>
      <c r="BB905" s="1">
        <f>MAX($G905)</f>
        <v>0</v>
      </c>
      <c r="BC905" s="1">
        <f>MAX($H905)</f>
        <v>0</v>
      </c>
      <c r="BD905" s="1">
        <f>MAX($I905)</f>
        <v>0</v>
      </c>
      <c r="BE905" s="1">
        <f>MAX($J905)</f>
        <v>0</v>
      </c>
      <c r="BF905" s="1">
        <f>MAX($K905)</f>
        <v>0</v>
      </c>
      <c r="BG905" s="1">
        <f>MAX($M905)</f>
        <v>0</v>
      </c>
      <c r="BH905" s="1">
        <f>MAX($N905)</f>
        <v>0</v>
      </c>
      <c r="BI905" s="1">
        <f>MAX($P905)</f>
        <v>0</v>
      </c>
      <c r="BJ905" s="1">
        <f>MAX($Q905)</f>
        <v>0</v>
      </c>
      <c r="BK905" s="1">
        <f>MAX($R905)</f>
        <v>0</v>
      </c>
    </row>
    <row r="906" spans="1:63">
      <c r="A906" s="1" t="s">
        <v>420</v>
      </c>
      <c r="B906" s="1">
        <v>0</v>
      </c>
      <c r="C906" s="1">
        <v>0</v>
      </c>
      <c r="D906" s="1">
        <v>0</v>
      </c>
      <c r="E906" s="1">
        <v>0</v>
      </c>
      <c r="F906" s="1">
        <v>0</v>
      </c>
      <c r="G906" s="1">
        <v>0</v>
      </c>
      <c r="H906" s="1">
        <v>0</v>
      </c>
      <c r="I906" s="1">
        <v>0.021</v>
      </c>
      <c r="J906" s="1">
        <v>3000</v>
      </c>
      <c r="K906" s="1">
        <v>0</v>
      </c>
      <c r="L906" s="1" t="s">
        <v>503</v>
      </c>
      <c r="M906" s="1">
        <v>0</v>
      </c>
      <c r="N906" s="1">
        <v>0</v>
      </c>
      <c r="O906" s="1" t="s">
        <v>507</v>
      </c>
      <c r="P906" s="1">
        <v>1500</v>
      </c>
      <c r="Q906" s="1">
        <v>1</v>
      </c>
      <c r="R906" s="1">
        <v>0</v>
      </c>
      <c r="S906" s="1">
        <f>MIN($B906)</f>
        <v>0</v>
      </c>
      <c r="T906" s="1">
        <f>MIN($C906)</f>
        <v>0</v>
      </c>
      <c r="U906" s="1">
        <f>MIN($D906)</f>
        <v>0</v>
      </c>
      <c r="V906" s="1">
        <f>MIN($E906)</f>
        <v>0</v>
      </c>
      <c r="W906" s="1">
        <f>MIN($F906)</f>
        <v>0</v>
      </c>
      <c r="X906" s="1">
        <f>MIN($G906)</f>
        <v>0</v>
      </c>
      <c r="Y906" s="1">
        <f>MIN($H906)</f>
        <v>0</v>
      </c>
      <c r="Z906" s="1">
        <f>MIN($I906)</f>
        <v>0</v>
      </c>
      <c r="AA906" s="1">
        <f>MIN($J906)</f>
        <v>0</v>
      </c>
      <c r="AB906" s="1">
        <f>MIN($K906)</f>
        <v>0</v>
      </c>
      <c r="AC906" s="1">
        <f>MIN($M906)</f>
        <v>0</v>
      </c>
      <c r="AD906" s="1">
        <f>MIN($N906)</f>
        <v>0</v>
      </c>
      <c r="AE906" s="1">
        <f>MIN($P906)</f>
        <v>0</v>
      </c>
      <c r="AF906" s="1">
        <f>MIN($Q906)</f>
        <v>0</v>
      </c>
      <c r="AG906" s="1">
        <f>MIN($R906)</f>
        <v>0</v>
      </c>
      <c r="AH906" s="1">
        <f>MEDIAN($B906)</f>
        <v>0</v>
      </c>
      <c r="AI906" s="1">
        <f>MEDIAN($C906)</f>
        <v>0</v>
      </c>
      <c r="AJ906" s="1">
        <f>MEDIAN($D906)</f>
        <v>0</v>
      </c>
      <c r="AK906" s="1">
        <f>MEDIAN($E906)</f>
        <v>0</v>
      </c>
      <c r="AL906" s="1">
        <f>MEDIAN($F906)</f>
        <v>0</v>
      </c>
      <c r="AM906" s="1">
        <f>MEDIAN($G906)</f>
        <v>0</v>
      </c>
      <c r="AN906" s="1">
        <f>MEDIAN($H906)</f>
        <v>0</v>
      </c>
      <c r="AO906" s="1">
        <f>MEDIAN($I906)</f>
        <v>0</v>
      </c>
      <c r="AP906" s="1">
        <f>MEDIAN($J906)</f>
        <v>0</v>
      </c>
      <c r="AQ906" s="1">
        <f>MEDIAN($K906)</f>
        <v>0</v>
      </c>
      <c r="AR906" s="1">
        <f>MEDIAN($M906)</f>
        <v>0</v>
      </c>
      <c r="AS906" s="1">
        <f>MEDIAN($N906)</f>
        <v>0</v>
      </c>
      <c r="AT906" s="1">
        <f>MEDIAN($P906)</f>
        <v>0</v>
      </c>
      <c r="AU906" s="1">
        <f>MEDIAN($Q906)</f>
        <v>0</v>
      </c>
      <c r="AV906" s="1">
        <f>MEDIAN($R906)</f>
        <v>0</v>
      </c>
      <c r="AW906" s="1">
        <f>MAX($B906)</f>
        <v>0</v>
      </c>
      <c r="AX906" s="1">
        <f>MAX($C906)</f>
        <v>0</v>
      </c>
      <c r="AY906" s="1">
        <f>MAX($D906)</f>
        <v>0</v>
      </c>
      <c r="AZ906" s="1">
        <f>MAX($E906)</f>
        <v>0</v>
      </c>
      <c r="BA906" s="1">
        <f>MAX($F906)</f>
        <v>0</v>
      </c>
      <c r="BB906" s="1">
        <f>MAX($G906)</f>
        <v>0</v>
      </c>
      <c r="BC906" s="1">
        <f>MAX($H906)</f>
        <v>0</v>
      </c>
      <c r="BD906" s="1">
        <f>MAX($I906)</f>
        <v>0</v>
      </c>
      <c r="BE906" s="1">
        <f>MAX($J906)</f>
        <v>0</v>
      </c>
      <c r="BF906" s="1">
        <f>MAX($K906)</f>
        <v>0</v>
      </c>
      <c r="BG906" s="1">
        <f>MAX($M906)</f>
        <v>0</v>
      </c>
      <c r="BH906" s="1">
        <f>MAX($N906)</f>
        <v>0</v>
      </c>
      <c r="BI906" s="1">
        <f>MAX($P906)</f>
        <v>0</v>
      </c>
      <c r="BJ906" s="1">
        <f>MAX($Q906)</f>
        <v>0</v>
      </c>
      <c r="BK906" s="1">
        <f>MAX($R906)</f>
        <v>0</v>
      </c>
    </row>
    <row r="907" spans="1:63">
      <c r="A907" s="1" t="s">
        <v>421</v>
      </c>
      <c r="B907" s="1">
        <v>0</v>
      </c>
      <c r="C907" s="1">
        <v>0</v>
      </c>
      <c r="D907" s="1">
        <v>0</v>
      </c>
      <c r="E907" s="1">
        <v>0</v>
      </c>
      <c r="F907" s="1">
        <v>0</v>
      </c>
      <c r="G907" s="1">
        <v>0</v>
      </c>
      <c r="H907" s="1">
        <v>0</v>
      </c>
      <c r="I907" s="1">
        <v>0.02</v>
      </c>
      <c r="J907" s="1">
        <v>3000</v>
      </c>
      <c r="K907" s="1">
        <v>0</v>
      </c>
      <c r="L907" s="1" t="s">
        <v>503</v>
      </c>
      <c r="M907" s="1">
        <v>0</v>
      </c>
      <c r="N907" s="1">
        <v>0</v>
      </c>
      <c r="O907" s="1" t="s">
        <v>507</v>
      </c>
      <c r="P907" s="1">
        <v>1500</v>
      </c>
      <c r="Q907" s="1">
        <v>1</v>
      </c>
      <c r="R907" s="1">
        <v>0</v>
      </c>
      <c r="S907" s="1">
        <f>MIN($B907)</f>
        <v>0</v>
      </c>
      <c r="T907" s="1">
        <f>MIN($C907)</f>
        <v>0</v>
      </c>
      <c r="U907" s="1">
        <f>MIN($D907)</f>
        <v>0</v>
      </c>
      <c r="V907" s="1">
        <f>MIN($E907)</f>
        <v>0</v>
      </c>
      <c r="W907" s="1">
        <f>MIN($F907)</f>
        <v>0</v>
      </c>
      <c r="X907" s="1">
        <f>MIN($G907)</f>
        <v>0</v>
      </c>
      <c r="Y907" s="1">
        <f>MIN($H907)</f>
        <v>0</v>
      </c>
      <c r="Z907" s="1">
        <f>MIN($I907)</f>
        <v>0</v>
      </c>
      <c r="AA907" s="1">
        <f>MIN($J907)</f>
        <v>0</v>
      </c>
      <c r="AB907" s="1">
        <f>MIN($K907)</f>
        <v>0</v>
      </c>
      <c r="AC907" s="1">
        <f>MIN($M907)</f>
        <v>0</v>
      </c>
      <c r="AD907" s="1">
        <f>MIN($N907)</f>
        <v>0</v>
      </c>
      <c r="AE907" s="1">
        <f>MIN($P907)</f>
        <v>0</v>
      </c>
      <c r="AF907" s="1">
        <f>MIN($Q907)</f>
        <v>0</v>
      </c>
      <c r="AG907" s="1">
        <f>MIN($R907)</f>
        <v>0</v>
      </c>
      <c r="AH907" s="1">
        <f>MEDIAN($B907)</f>
        <v>0</v>
      </c>
      <c r="AI907" s="1">
        <f>MEDIAN($C907)</f>
        <v>0</v>
      </c>
      <c r="AJ907" s="1">
        <f>MEDIAN($D907)</f>
        <v>0</v>
      </c>
      <c r="AK907" s="1">
        <f>MEDIAN($E907)</f>
        <v>0</v>
      </c>
      <c r="AL907" s="1">
        <f>MEDIAN($F907)</f>
        <v>0</v>
      </c>
      <c r="AM907" s="1">
        <f>MEDIAN($G907)</f>
        <v>0</v>
      </c>
      <c r="AN907" s="1">
        <f>MEDIAN($H907)</f>
        <v>0</v>
      </c>
      <c r="AO907" s="1">
        <f>MEDIAN($I907)</f>
        <v>0</v>
      </c>
      <c r="AP907" s="1">
        <f>MEDIAN($J907)</f>
        <v>0</v>
      </c>
      <c r="AQ907" s="1">
        <f>MEDIAN($K907)</f>
        <v>0</v>
      </c>
      <c r="AR907" s="1">
        <f>MEDIAN($M907)</f>
        <v>0</v>
      </c>
      <c r="AS907" s="1">
        <f>MEDIAN($N907)</f>
        <v>0</v>
      </c>
      <c r="AT907" s="1">
        <f>MEDIAN($P907)</f>
        <v>0</v>
      </c>
      <c r="AU907" s="1">
        <f>MEDIAN($Q907)</f>
        <v>0</v>
      </c>
      <c r="AV907" s="1">
        <f>MEDIAN($R907)</f>
        <v>0</v>
      </c>
      <c r="AW907" s="1">
        <f>MAX($B907)</f>
        <v>0</v>
      </c>
      <c r="AX907" s="1">
        <f>MAX($C907)</f>
        <v>0</v>
      </c>
      <c r="AY907" s="1">
        <f>MAX($D907)</f>
        <v>0</v>
      </c>
      <c r="AZ907" s="1">
        <f>MAX($E907)</f>
        <v>0</v>
      </c>
      <c r="BA907" s="1">
        <f>MAX($F907)</f>
        <v>0</v>
      </c>
      <c r="BB907" s="1">
        <f>MAX($G907)</f>
        <v>0</v>
      </c>
      <c r="BC907" s="1">
        <f>MAX($H907)</f>
        <v>0</v>
      </c>
      <c r="BD907" s="1">
        <f>MAX($I907)</f>
        <v>0</v>
      </c>
      <c r="BE907" s="1">
        <f>MAX($J907)</f>
        <v>0</v>
      </c>
      <c r="BF907" s="1">
        <f>MAX($K907)</f>
        <v>0</v>
      </c>
      <c r="BG907" s="1">
        <f>MAX($M907)</f>
        <v>0</v>
      </c>
      <c r="BH907" s="1">
        <f>MAX($N907)</f>
        <v>0</v>
      </c>
      <c r="BI907" s="1">
        <f>MAX($P907)</f>
        <v>0</v>
      </c>
      <c r="BJ907" s="1">
        <f>MAX($Q907)</f>
        <v>0</v>
      </c>
      <c r="BK907" s="1">
        <f>MAX($R907)</f>
        <v>0</v>
      </c>
    </row>
    <row r="908" spans="1:63">
      <c r="A908" s="1" t="s">
        <v>422</v>
      </c>
      <c r="B908" s="1">
        <v>0</v>
      </c>
      <c r="C908" s="1">
        <v>0</v>
      </c>
      <c r="D908" s="1">
        <v>0</v>
      </c>
      <c r="E908" s="1">
        <v>0</v>
      </c>
      <c r="F908" s="1">
        <v>0</v>
      </c>
      <c r="G908" s="1">
        <v>0</v>
      </c>
      <c r="H908" s="1">
        <v>0</v>
      </c>
      <c r="I908" s="1">
        <v>0.021</v>
      </c>
      <c r="J908" s="1">
        <v>3000</v>
      </c>
      <c r="K908" s="1">
        <v>0</v>
      </c>
      <c r="L908" s="1" t="s">
        <v>503</v>
      </c>
      <c r="M908" s="1">
        <v>0</v>
      </c>
      <c r="N908" s="1">
        <v>0</v>
      </c>
      <c r="O908" s="1" t="s">
        <v>507</v>
      </c>
      <c r="P908" s="1">
        <v>1500</v>
      </c>
      <c r="Q908" s="1">
        <v>1</v>
      </c>
      <c r="R908" s="1">
        <v>0</v>
      </c>
      <c r="S908" s="1">
        <f>MIN($B908)</f>
        <v>0</v>
      </c>
      <c r="T908" s="1">
        <f>MIN($C908)</f>
        <v>0</v>
      </c>
      <c r="U908" s="1">
        <f>MIN($D908)</f>
        <v>0</v>
      </c>
      <c r="V908" s="1">
        <f>MIN($E908)</f>
        <v>0</v>
      </c>
      <c r="W908" s="1">
        <f>MIN($F908)</f>
        <v>0</v>
      </c>
      <c r="X908" s="1">
        <f>MIN($G908)</f>
        <v>0</v>
      </c>
      <c r="Y908" s="1">
        <f>MIN($H908)</f>
        <v>0</v>
      </c>
      <c r="Z908" s="1">
        <f>MIN($I908)</f>
        <v>0</v>
      </c>
      <c r="AA908" s="1">
        <f>MIN($J908)</f>
        <v>0</v>
      </c>
      <c r="AB908" s="1">
        <f>MIN($K908)</f>
        <v>0</v>
      </c>
      <c r="AC908" s="1">
        <f>MIN($M908)</f>
        <v>0</v>
      </c>
      <c r="AD908" s="1">
        <f>MIN($N908)</f>
        <v>0</v>
      </c>
      <c r="AE908" s="1">
        <f>MIN($P908)</f>
        <v>0</v>
      </c>
      <c r="AF908" s="1">
        <f>MIN($Q908)</f>
        <v>0</v>
      </c>
      <c r="AG908" s="1">
        <f>MIN($R908)</f>
        <v>0</v>
      </c>
      <c r="AH908" s="1">
        <f>MEDIAN($B908)</f>
        <v>0</v>
      </c>
      <c r="AI908" s="1">
        <f>MEDIAN($C908)</f>
        <v>0</v>
      </c>
      <c r="AJ908" s="1">
        <f>MEDIAN($D908)</f>
        <v>0</v>
      </c>
      <c r="AK908" s="1">
        <f>MEDIAN($E908)</f>
        <v>0</v>
      </c>
      <c r="AL908" s="1">
        <f>MEDIAN($F908)</f>
        <v>0</v>
      </c>
      <c r="AM908" s="1">
        <f>MEDIAN($G908)</f>
        <v>0</v>
      </c>
      <c r="AN908" s="1">
        <f>MEDIAN($H908)</f>
        <v>0</v>
      </c>
      <c r="AO908" s="1">
        <f>MEDIAN($I908)</f>
        <v>0</v>
      </c>
      <c r="AP908" s="1">
        <f>MEDIAN($J908)</f>
        <v>0</v>
      </c>
      <c r="AQ908" s="1">
        <f>MEDIAN($K908)</f>
        <v>0</v>
      </c>
      <c r="AR908" s="1">
        <f>MEDIAN($M908)</f>
        <v>0</v>
      </c>
      <c r="AS908" s="1">
        <f>MEDIAN($N908)</f>
        <v>0</v>
      </c>
      <c r="AT908" s="1">
        <f>MEDIAN($P908)</f>
        <v>0</v>
      </c>
      <c r="AU908" s="1">
        <f>MEDIAN($Q908)</f>
        <v>0</v>
      </c>
      <c r="AV908" s="1">
        <f>MEDIAN($R908)</f>
        <v>0</v>
      </c>
      <c r="AW908" s="1">
        <f>MAX($B908)</f>
        <v>0</v>
      </c>
      <c r="AX908" s="1">
        <f>MAX($C908)</f>
        <v>0</v>
      </c>
      <c r="AY908" s="1">
        <f>MAX($D908)</f>
        <v>0</v>
      </c>
      <c r="AZ908" s="1">
        <f>MAX($E908)</f>
        <v>0</v>
      </c>
      <c r="BA908" s="1">
        <f>MAX($F908)</f>
        <v>0</v>
      </c>
      <c r="BB908" s="1">
        <f>MAX($G908)</f>
        <v>0</v>
      </c>
      <c r="BC908" s="1">
        <f>MAX($H908)</f>
        <v>0</v>
      </c>
      <c r="BD908" s="1">
        <f>MAX($I908)</f>
        <v>0</v>
      </c>
      <c r="BE908" s="1">
        <f>MAX($J908)</f>
        <v>0</v>
      </c>
      <c r="BF908" s="1">
        <f>MAX($K908)</f>
        <v>0</v>
      </c>
      <c r="BG908" s="1">
        <f>MAX($M908)</f>
        <v>0</v>
      </c>
      <c r="BH908" s="1">
        <f>MAX($N908)</f>
        <v>0</v>
      </c>
      <c r="BI908" s="1">
        <f>MAX($P908)</f>
        <v>0</v>
      </c>
      <c r="BJ908" s="1">
        <f>MAX($Q908)</f>
        <v>0</v>
      </c>
      <c r="BK908" s="1">
        <f>MAX($R908)</f>
        <v>0</v>
      </c>
    </row>
    <row r="909" spans="1:63">
      <c r="A909" s="1" t="s">
        <v>423</v>
      </c>
      <c r="B909" s="1">
        <v>0</v>
      </c>
      <c r="C909" s="1">
        <v>0</v>
      </c>
      <c r="D909" s="1">
        <v>0</v>
      </c>
      <c r="E909" s="1">
        <v>0</v>
      </c>
      <c r="F909" s="1">
        <v>0</v>
      </c>
      <c r="G909" s="1">
        <v>0</v>
      </c>
      <c r="H909" s="1">
        <v>0</v>
      </c>
      <c r="I909" s="1">
        <v>0.02</v>
      </c>
      <c r="J909" s="1">
        <v>3000</v>
      </c>
      <c r="K909" s="1">
        <v>0</v>
      </c>
      <c r="L909" s="1" t="s">
        <v>503</v>
      </c>
      <c r="M909" s="1">
        <v>0</v>
      </c>
      <c r="N909" s="1">
        <v>0</v>
      </c>
      <c r="O909" s="1" t="s">
        <v>507</v>
      </c>
      <c r="P909" s="1">
        <v>1500</v>
      </c>
      <c r="Q909" s="1">
        <v>1</v>
      </c>
      <c r="R909" s="1">
        <v>0</v>
      </c>
      <c r="S909" s="1">
        <f>MIN($B909)</f>
        <v>0</v>
      </c>
      <c r="T909" s="1">
        <f>MIN($C909)</f>
        <v>0</v>
      </c>
      <c r="U909" s="1">
        <f>MIN($D909)</f>
        <v>0</v>
      </c>
      <c r="V909" s="1">
        <f>MIN($E909)</f>
        <v>0</v>
      </c>
      <c r="W909" s="1">
        <f>MIN($F909)</f>
        <v>0</v>
      </c>
      <c r="X909" s="1">
        <f>MIN($G909)</f>
        <v>0</v>
      </c>
      <c r="Y909" s="1">
        <f>MIN($H909)</f>
        <v>0</v>
      </c>
      <c r="Z909" s="1">
        <f>MIN($I909)</f>
        <v>0</v>
      </c>
      <c r="AA909" s="1">
        <f>MIN($J909)</f>
        <v>0</v>
      </c>
      <c r="AB909" s="1">
        <f>MIN($K909)</f>
        <v>0</v>
      </c>
      <c r="AC909" s="1">
        <f>MIN($M909)</f>
        <v>0</v>
      </c>
      <c r="AD909" s="1">
        <f>MIN($N909)</f>
        <v>0</v>
      </c>
      <c r="AE909" s="1">
        <f>MIN($P909)</f>
        <v>0</v>
      </c>
      <c r="AF909" s="1">
        <f>MIN($Q909)</f>
        <v>0</v>
      </c>
      <c r="AG909" s="1">
        <f>MIN($R909)</f>
        <v>0</v>
      </c>
      <c r="AH909" s="1">
        <f>MEDIAN($B909)</f>
        <v>0</v>
      </c>
      <c r="AI909" s="1">
        <f>MEDIAN($C909)</f>
        <v>0</v>
      </c>
      <c r="AJ909" s="1">
        <f>MEDIAN($D909)</f>
        <v>0</v>
      </c>
      <c r="AK909" s="1">
        <f>MEDIAN($E909)</f>
        <v>0</v>
      </c>
      <c r="AL909" s="1">
        <f>MEDIAN($F909)</f>
        <v>0</v>
      </c>
      <c r="AM909" s="1">
        <f>MEDIAN($G909)</f>
        <v>0</v>
      </c>
      <c r="AN909" s="1">
        <f>MEDIAN($H909)</f>
        <v>0</v>
      </c>
      <c r="AO909" s="1">
        <f>MEDIAN($I909)</f>
        <v>0</v>
      </c>
      <c r="AP909" s="1">
        <f>MEDIAN($J909)</f>
        <v>0</v>
      </c>
      <c r="AQ909" s="1">
        <f>MEDIAN($K909)</f>
        <v>0</v>
      </c>
      <c r="AR909" s="1">
        <f>MEDIAN($M909)</f>
        <v>0</v>
      </c>
      <c r="AS909" s="1">
        <f>MEDIAN($N909)</f>
        <v>0</v>
      </c>
      <c r="AT909" s="1">
        <f>MEDIAN($P909)</f>
        <v>0</v>
      </c>
      <c r="AU909" s="1">
        <f>MEDIAN($Q909)</f>
        <v>0</v>
      </c>
      <c r="AV909" s="1">
        <f>MEDIAN($R909)</f>
        <v>0</v>
      </c>
      <c r="AW909" s="1">
        <f>MAX($B909)</f>
        <v>0</v>
      </c>
      <c r="AX909" s="1">
        <f>MAX($C909)</f>
        <v>0</v>
      </c>
      <c r="AY909" s="1">
        <f>MAX($D909)</f>
        <v>0</v>
      </c>
      <c r="AZ909" s="1">
        <f>MAX($E909)</f>
        <v>0</v>
      </c>
      <c r="BA909" s="1">
        <f>MAX($F909)</f>
        <v>0</v>
      </c>
      <c r="BB909" s="1">
        <f>MAX($G909)</f>
        <v>0</v>
      </c>
      <c r="BC909" s="1">
        <f>MAX($H909)</f>
        <v>0</v>
      </c>
      <c r="BD909" s="1">
        <f>MAX($I909)</f>
        <v>0</v>
      </c>
      <c r="BE909" s="1">
        <f>MAX($J909)</f>
        <v>0</v>
      </c>
      <c r="BF909" s="1">
        <f>MAX($K909)</f>
        <v>0</v>
      </c>
      <c r="BG909" s="1">
        <f>MAX($M909)</f>
        <v>0</v>
      </c>
      <c r="BH909" s="1">
        <f>MAX($N909)</f>
        <v>0</v>
      </c>
      <c r="BI909" s="1">
        <f>MAX($P909)</f>
        <v>0</v>
      </c>
      <c r="BJ909" s="1">
        <f>MAX($Q909)</f>
        <v>0</v>
      </c>
      <c r="BK909" s="1">
        <f>MAX($R909)</f>
        <v>0</v>
      </c>
    </row>
    <row r="910" spans="1:63">
      <c r="A910" s="1" t="s">
        <v>424</v>
      </c>
      <c r="B910" s="1">
        <v>0</v>
      </c>
      <c r="C910" s="1">
        <v>0</v>
      </c>
      <c r="D910" s="1">
        <v>0</v>
      </c>
      <c r="E910" s="1">
        <v>0</v>
      </c>
      <c r="F910" s="1">
        <v>0</v>
      </c>
      <c r="G910" s="1">
        <v>0</v>
      </c>
      <c r="H910" s="1">
        <v>0</v>
      </c>
      <c r="I910" s="1">
        <v>0.02</v>
      </c>
      <c r="J910" s="1">
        <v>3000</v>
      </c>
      <c r="K910" s="1">
        <v>0</v>
      </c>
      <c r="L910" s="1" t="s">
        <v>503</v>
      </c>
      <c r="M910" s="1">
        <v>0</v>
      </c>
      <c r="N910" s="1">
        <v>0</v>
      </c>
      <c r="O910" s="1" t="s">
        <v>507</v>
      </c>
      <c r="P910" s="1">
        <v>1500</v>
      </c>
      <c r="Q910" s="1">
        <v>1</v>
      </c>
      <c r="R910" s="1">
        <v>0</v>
      </c>
      <c r="S910" s="1">
        <f>MIN($B910)</f>
        <v>0</v>
      </c>
      <c r="T910" s="1">
        <f>MIN($C910)</f>
        <v>0</v>
      </c>
      <c r="U910" s="1">
        <f>MIN($D910)</f>
        <v>0</v>
      </c>
      <c r="V910" s="1">
        <f>MIN($E910)</f>
        <v>0</v>
      </c>
      <c r="W910" s="1">
        <f>MIN($F910)</f>
        <v>0</v>
      </c>
      <c r="X910" s="1">
        <f>MIN($G910)</f>
        <v>0</v>
      </c>
      <c r="Y910" s="1">
        <f>MIN($H910)</f>
        <v>0</v>
      </c>
      <c r="Z910" s="1">
        <f>MIN($I910)</f>
        <v>0</v>
      </c>
      <c r="AA910" s="1">
        <f>MIN($J910)</f>
        <v>0</v>
      </c>
      <c r="AB910" s="1">
        <f>MIN($K910)</f>
        <v>0</v>
      </c>
      <c r="AC910" s="1">
        <f>MIN($M910)</f>
        <v>0</v>
      </c>
      <c r="AD910" s="1">
        <f>MIN($N910)</f>
        <v>0</v>
      </c>
      <c r="AE910" s="1">
        <f>MIN($P910)</f>
        <v>0</v>
      </c>
      <c r="AF910" s="1">
        <f>MIN($Q910)</f>
        <v>0</v>
      </c>
      <c r="AG910" s="1">
        <f>MIN($R910)</f>
        <v>0</v>
      </c>
      <c r="AH910" s="1">
        <f>MEDIAN($B910)</f>
        <v>0</v>
      </c>
      <c r="AI910" s="1">
        <f>MEDIAN($C910)</f>
        <v>0</v>
      </c>
      <c r="AJ910" s="1">
        <f>MEDIAN($D910)</f>
        <v>0</v>
      </c>
      <c r="AK910" s="1">
        <f>MEDIAN($E910)</f>
        <v>0</v>
      </c>
      <c r="AL910" s="1">
        <f>MEDIAN($F910)</f>
        <v>0</v>
      </c>
      <c r="AM910" s="1">
        <f>MEDIAN($G910)</f>
        <v>0</v>
      </c>
      <c r="AN910" s="1">
        <f>MEDIAN($H910)</f>
        <v>0</v>
      </c>
      <c r="AO910" s="1">
        <f>MEDIAN($I910)</f>
        <v>0</v>
      </c>
      <c r="AP910" s="1">
        <f>MEDIAN($J910)</f>
        <v>0</v>
      </c>
      <c r="AQ910" s="1">
        <f>MEDIAN($K910)</f>
        <v>0</v>
      </c>
      <c r="AR910" s="1">
        <f>MEDIAN($M910)</f>
        <v>0</v>
      </c>
      <c r="AS910" s="1">
        <f>MEDIAN($N910)</f>
        <v>0</v>
      </c>
      <c r="AT910" s="1">
        <f>MEDIAN($P910)</f>
        <v>0</v>
      </c>
      <c r="AU910" s="1">
        <f>MEDIAN($Q910)</f>
        <v>0</v>
      </c>
      <c r="AV910" s="1">
        <f>MEDIAN($R910)</f>
        <v>0</v>
      </c>
      <c r="AW910" s="1">
        <f>MAX($B910)</f>
        <v>0</v>
      </c>
      <c r="AX910" s="1">
        <f>MAX($C910)</f>
        <v>0</v>
      </c>
      <c r="AY910" s="1">
        <f>MAX($D910)</f>
        <v>0</v>
      </c>
      <c r="AZ910" s="1">
        <f>MAX($E910)</f>
        <v>0</v>
      </c>
      <c r="BA910" s="1">
        <f>MAX($F910)</f>
        <v>0</v>
      </c>
      <c r="BB910" s="1">
        <f>MAX($G910)</f>
        <v>0</v>
      </c>
      <c r="BC910" s="1">
        <f>MAX($H910)</f>
        <v>0</v>
      </c>
      <c r="BD910" s="1">
        <f>MAX($I910)</f>
        <v>0</v>
      </c>
      <c r="BE910" s="1">
        <f>MAX($J910)</f>
        <v>0</v>
      </c>
      <c r="BF910" s="1">
        <f>MAX($K910)</f>
        <v>0</v>
      </c>
      <c r="BG910" s="1">
        <f>MAX($M910)</f>
        <v>0</v>
      </c>
      <c r="BH910" s="1">
        <f>MAX($N910)</f>
        <v>0</v>
      </c>
      <c r="BI910" s="1">
        <f>MAX($P910)</f>
        <v>0</v>
      </c>
      <c r="BJ910" s="1">
        <f>MAX($Q910)</f>
        <v>0</v>
      </c>
      <c r="BK910" s="1">
        <f>MAX($R910)</f>
        <v>0</v>
      </c>
    </row>
    <row r="911" spans="1:63">
      <c r="A911" s="1" t="s">
        <v>425</v>
      </c>
      <c r="B911" s="1">
        <v>0</v>
      </c>
      <c r="C911" s="1">
        <v>0</v>
      </c>
      <c r="D911" s="1">
        <v>0</v>
      </c>
      <c r="E911" s="1">
        <v>0</v>
      </c>
      <c r="F911" s="1">
        <v>0</v>
      </c>
      <c r="G911" s="1">
        <v>0</v>
      </c>
      <c r="H911" s="1">
        <v>0</v>
      </c>
      <c r="I911" s="1">
        <v>0.019</v>
      </c>
      <c r="J911" s="1">
        <v>3000</v>
      </c>
      <c r="K911" s="1">
        <v>0</v>
      </c>
      <c r="L911" s="1" t="s">
        <v>503</v>
      </c>
      <c r="M911" s="1">
        <v>0</v>
      </c>
      <c r="N911" s="1">
        <v>0</v>
      </c>
      <c r="O911" s="1" t="s">
        <v>507</v>
      </c>
      <c r="P911" s="1">
        <v>1500</v>
      </c>
      <c r="Q911" s="1">
        <v>1</v>
      </c>
      <c r="R911" s="1">
        <v>0</v>
      </c>
      <c r="S911" s="1">
        <f>MIN($B911)</f>
        <v>0</v>
      </c>
      <c r="T911" s="1">
        <f>MIN($C911)</f>
        <v>0</v>
      </c>
      <c r="U911" s="1">
        <f>MIN($D911)</f>
        <v>0</v>
      </c>
      <c r="V911" s="1">
        <f>MIN($E911)</f>
        <v>0</v>
      </c>
      <c r="W911" s="1">
        <f>MIN($F911)</f>
        <v>0</v>
      </c>
      <c r="X911" s="1">
        <f>MIN($G911)</f>
        <v>0</v>
      </c>
      <c r="Y911" s="1">
        <f>MIN($H911)</f>
        <v>0</v>
      </c>
      <c r="Z911" s="1">
        <f>MIN($I911)</f>
        <v>0</v>
      </c>
      <c r="AA911" s="1">
        <f>MIN($J911)</f>
        <v>0</v>
      </c>
      <c r="AB911" s="1">
        <f>MIN($K911)</f>
        <v>0</v>
      </c>
      <c r="AC911" s="1">
        <f>MIN($M911)</f>
        <v>0</v>
      </c>
      <c r="AD911" s="1">
        <f>MIN($N911)</f>
        <v>0</v>
      </c>
      <c r="AE911" s="1">
        <f>MIN($P911)</f>
        <v>0</v>
      </c>
      <c r="AF911" s="1">
        <f>MIN($Q911)</f>
        <v>0</v>
      </c>
      <c r="AG911" s="1">
        <f>MIN($R911)</f>
        <v>0</v>
      </c>
      <c r="AH911" s="1">
        <f>MEDIAN($B911)</f>
        <v>0</v>
      </c>
      <c r="AI911" s="1">
        <f>MEDIAN($C911)</f>
        <v>0</v>
      </c>
      <c r="AJ911" s="1">
        <f>MEDIAN($D911)</f>
        <v>0</v>
      </c>
      <c r="AK911" s="1">
        <f>MEDIAN($E911)</f>
        <v>0</v>
      </c>
      <c r="AL911" s="1">
        <f>MEDIAN($F911)</f>
        <v>0</v>
      </c>
      <c r="AM911" s="1">
        <f>MEDIAN($G911)</f>
        <v>0</v>
      </c>
      <c r="AN911" s="1">
        <f>MEDIAN($H911)</f>
        <v>0</v>
      </c>
      <c r="AO911" s="1">
        <f>MEDIAN($I911)</f>
        <v>0</v>
      </c>
      <c r="AP911" s="1">
        <f>MEDIAN($J911)</f>
        <v>0</v>
      </c>
      <c r="AQ911" s="1">
        <f>MEDIAN($K911)</f>
        <v>0</v>
      </c>
      <c r="AR911" s="1">
        <f>MEDIAN($M911)</f>
        <v>0</v>
      </c>
      <c r="AS911" s="1">
        <f>MEDIAN($N911)</f>
        <v>0</v>
      </c>
      <c r="AT911" s="1">
        <f>MEDIAN($P911)</f>
        <v>0</v>
      </c>
      <c r="AU911" s="1">
        <f>MEDIAN($Q911)</f>
        <v>0</v>
      </c>
      <c r="AV911" s="1">
        <f>MEDIAN($R911)</f>
        <v>0</v>
      </c>
      <c r="AW911" s="1">
        <f>MAX($B911)</f>
        <v>0</v>
      </c>
      <c r="AX911" s="1">
        <f>MAX($C911)</f>
        <v>0</v>
      </c>
      <c r="AY911" s="1">
        <f>MAX($D911)</f>
        <v>0</v>
      </c>
      <c r="AZ911" s="1">
        <f>MAX($E911)</f>
        <v>0</v>
      </c>
      <c r="BA911" s="1">
        <f>MAX($F911)</f>
        <v>0</v>
      </c>
      <c r="BB911" s="1">
        <f>MAX($G911)</f>
        <v>0</v>
      </c>
      <c r="BC911" s="1">
        <f>MAX($H911)</f>
        <v>0</v>
      </c>
      <c r="BD911" s="1">
        <f>MAX($I911)</f>
        <v>0</v>
      </c>
      <c r="BE911" s="1">
        <f>MAX($J911)</f>
        <v>0</v>
      </c>
      <c r="BF911" s="1">
        <f>MAX($K911)</f>
        <v>0</v>
      </c>
      <c r="BG911" s="1">
        <f>MAX($M911)</f>
        <v>0</v>
      </c>
      <c r="BH911" s="1">
        <f>MAX($N911)</f>
        <v>0</v>
      </c>
      <c r="BI911" s="1">
        <f>MAX($P911)</f>
        <v>0</v>
      </c>
      <c r="BJ911" s="1">
        <f>MAX($Q911)</f>
        <v>0</v>
      </c>
      <c r="BK911" s="1">
        <f>MAX($R911)</f>
        <v>0</v>
      </c>
    </row>
    <row r="912" spans="1:63">
      <c r="A912" s="1" t="s">
        <v>426</v>
      </c>
      <c r="B912" s="1">
        <v>0</v>
      </c>
      <c r="C912" s="1">
        <v>0</v>
      </c>
      <c r="D912" s="1">
        <v>0</v>
      </c>
      <c r="E912" s="1">
        <v>0</v>
      </c>
      <c r="F912" s="1">
        <v>0</v>
      </c>
      <c r="G912" s="1">
        <v>0</v>
      </c>
      <c r="H912" s="1">
        <v>0</v>
      </c>
      <c r="I912" s="1">
        <v>0.02</v>
      </c>
      <c r="J912" s="1">
        <v>3000</v>
      </c>
      <c r="K912" s="1">
        <v>0</v>
      </c>
      <c r="L912" s="1" t="s">
        <v>503</v>
      </c>
      <c r="M912" s="1">
        <v>0</v>
      </c>
      <c r="N912" s="1">
        <v>0</v>
      </c>
      <c r="O912" s="1" t="s">
        <v>507</v>
      </c>
      <c r="P912" s="1">
        <v>1500</v>
      </c>
      <c r="Q912" s="1">
        <v>1</v>
      </c>
      <c r="R912" s="1">
        <v>0</v>
      </c>
      <c r="S912" s="1">
        <f>MIN($B912)</f>
        <v>0</v>
      </c>
      <c r="T912" s="1">
        <f>MIN($C912)</f>
        <v>0</v>
      </c>
      <c r="U912" s="1">
        <f>MIN($D912)</f>
        <v>0</v>
      </c>
      <c r="V912" s="1">
        <f>MIN($E912)</f>
        <v>0</v>
      </c>
      <c r="W912" s="1">
        <f>MIN($F912)</f>
        <v>0</v>
      </c>
      <c r="X912" s="1">
        <f>MIN($G912)</f>
        <v>0</v>
      </c>
      <c r="Y912" s="1">
        <f>MIN($H912)</f>
        <v>0</v>
      </c>
      <c r="Z912" s="1">
        <f>MIN($I912)</f>
        <v>0</v>
      </c>
      <c r="AA912" s="1">
        <f>MIN($J912)</f>
        <v>0</v>
      </c>
      <c r="AB912" s="1">
        <f>MIN($K912)</f>
        <v>0</v>
      </c>
      <c r="AC912" s="1">
        <f>MIN($M912)</f>
        <v>0</v>
      </c>
      <c r="AD912" s="1">
        <f>MIN($N912)</f>
        <v>0</v>
      </c>
      <c r="AE912" s="1">
        <f>MIN($P912)</f>
        <v>0</v>
      </c>
      <c r="AF912" s="1">
        <f>MIN($Q912)</f>
        <v>0</v>
      </c>
      <c r="AG912" s="1">
        <f>MIN($R912)</f>
        <v>0</v>
      </c>
      <c r="AH912" s="1">
        <f>MEDIAN($B912)</f>
        <v>0</v>
      </c>
      <c r="AI912" s="1">
        <f>MEDIAN($C912)</f>
        <v>0</v>
      </c>
      <c r="AJ912" s="1">
        <f>MEDIAN($D912)</f>
        <v>0</v>
      </c>
      <c r="AK912" s="1">
        <f>MEDIAN($E912)</f>
        <v>0</v>
      </c>
      <c r="AL912" s="1">
        <f>MEDIAN($F912)</f>
        <v>0</v>
      </c>
      <c r="AM912" s="1">
        <f>MEDIAN($G912)</f>
        <v>0</v>
      </c>
      <c r="AN912" s="1">
        <f>MEDIAN($H912)</f>
        <v>0</v>
      </c>
      <c r="AO912" s="1">
        <f>MEDIAN($I912)</f>
        <v>0</v>
      </c>
      <c r="AP912" s="1">
        <f>MEDIAN($J912)</f>
        <v>0</v>
      </c>
      <c r="AQ912" s="1">
        <f>MEDIAN($K912)</f>
        <v>0</v>
      </c>
      <c r="AR912" s="1">
        <f>MEDIAN($M912)</f>
        <v>0</v>
      </c>
      <c r="AS912" s="1">
        <f>MEDIAN($N912)</f>
        <v>0</v>
      </c>
      <c r="AT912" s="1">
        <f>MEDIAN($P912)</f>
        <v>0</v>
      </c>
      <c r="AU912" s="1">
        <f>MEDIAN($Q912)</f>
        <v>0</v>
      </c>
      <c r="AV912" s="1">
        <f>MEDIAN($R912)</f>
        <v>0</v>
      </c>
      <c r="AW912" s="1">
        <f>MAX($B912)</f>
        <v>0</v>
      </c>
      <c r="AX912" s="1">
        <f>MAX($C912)</f>
        <v>0</v>
      </c>
      <c r="AY912" s="1">
        <f>MAX($D912)</f>
        <v>0</v>
      </c>
      <c r="AZ912" s="1">
        <f>MAX($E912)</f>
        <v>0</v>
      </c>
      <c r="BA912" s="1">
        <f>MAX($F912)</f>
        <v>0</v>
      </c>
      <c r="BB912" s="1">
        <f>MAX($G912)</f>
        <v>0</v>
      </c>
      <c r="BC912" s="1">
        <f>MAX($H912)</f>
        <v>0</v>
      </c>
      <c r="BD912" s="1">
        <f>MAX($I912)</f>
        <v>0</v>
      </c>
      <c r="BE912" s="1">
        <f>MAX($J912)</f>
        <v>0</v>
      </c>
      <c r="BF912" s="1">
        <f>MAX($K912)</f>
        <v>0</v>
      </c>
      <c r="BG912" s="1">
        <f>MAX($M912)</f>
        <v>0</v>
      </c>
      <c r="BH912" s="1">
        <f>MAX($N912)</f>
        <v>0</v>
      </c>
      <c r="BI912" s="1">
        <f>MAX($P912)</f>
        <v>0</v>
      </c>
      <c r="BJ912" s="1">
        <f>MAX($Q912)</f>
        <v>0</v>
      </c>
      <c r="BK912" s="1">
        <f>MAX($R912)</f>
        <v>0</v>
      </c>
    </row>
    <row r="913" spans="1:63">
      <c r="A913" s="1" t="s">
        <v>427</v>
      </c>
      <c r="B913" s="1">
        <v>0</v>
      </c>
      <c r="C913" s="1">
        <v>0</v>
      </c>
      <c r="D913" s="1">
        <v>0</v>
      </c>
      <c r="E913" s="1">
        <v>0</v>
      </c>
      <c r="F913" s="1">
        <v>0</v>
      </c>
      <c r="G913" s="1">
        <v>0</v>
      </c>
      <c r="H913" s="1">
        <v>0</v>
      </c>
      <c r="I913" s="1">
        <v>0.02</v>
      </c>
      <c r="J913" s="1">
        <v>3000</v>
      </c>
      <c r="K913" s="1">
        <v>0</v>
      </c>
      <c r="L913" s="1" t="s">
        <v>503</v>
      </c>
      <c r="M913" s="1">
        <v>0</v>
      </c>
      <c r="N913" s="1">
        <v>0</v>
      </c>
      <c r="O913" s="1" t="s">
        <v>507</v>
      </c>
      <c r="P913" s="1">
        <v>1500</v>
      </c>
      <c r="Q913" s="1">
        <v>1</v>
      </c>
      <c r="R913" s="1">
        <v>0</v>
      </c>
      <c r="S913" s="1">
        <f>MIN($B913)</f>
        <v>0</v>
      </c>
      <c r="T913" s="1">
        <f>MIN($C913)</f>
        <v>0</v>
      </c>
      <c r="U913" s="1">
        <f>MIN($D913)</f>
        <v>0</v>
      </c>
      <c r="V913" s="1">
        <f>MIN($E913)</f>
        <v>0</v>
      </c>
      <c r="W913" s="1">
        <f>MIN($F913)</f>
        <v>0</v>
      </c>
      <c r="X913" s="1">
        <f>MIN($G913)</f>
        <v>0</v>
      </c>
      <c r="Y913" s="1">
        <f>MIN($H913)</f>
        <v>0</v>
      </c>
      <c r="Z913" s="1">
        <f>MIN($I913)</f>
        <v>0</v>
      </c>
      <c r="AA913" s="1">
        <f>MIN($J913)</f>
        <v>0</v>
      </c>
      <c r="AB913" s="1">
        <f>MIN($K913)</f>
        <v>0</v>
      </c>
      <c r="AC913" s="1">
        <f>MIN($M913)</f>
        <v>0</v>
      </c>
      <c r="AD913" s="1">
        <f>MIN($N913)</f>
        <v>0</v>
      </c>
      <c r="AE913" s="1">
        <f>MIN($P913)</f>
        <v>0</v>
      </c>
      <c r="AF913" s="1">
        <f>MIN($Q913)</f>
        <v>0</v>
      </c>
      <c r="AG913" s="1">
        <f>MIN($R913)</f>
        <v>0</v>
      </c>
      <c r="AH913" s="1">
        <f>MEDIAN($B913)</f>
        <v>0</v>
      </c>
      <c r="AI913" s="1">
        <f>MEDIAN($C913)</f>
        <v>0</v>
      </c>
      <c r="AJ913" s="1">
        <f>MEDIAN($D913)</f>
        <v>0</v>
      </c>
      <c r="AK913" s="1">
        <f>MEDIAN($E913)</f>
        <v>0</v>
      </c>
      <c r="AL913" s="1">
        <f>MEDIAN($F913)</f>
        <v>0</v>
      </c>
      <c r="AM913" s="1">
        <f>MEDIAN($G913)</f>
        <v>0</v>
      </c>
      <c r="AN913" s="1">
        <f>MEDIAN($H913)</f>
        <v>0</v>
      </c>
      <c r="AO913" s="1">
        <f>MEDIAN($I913)</f>
        <v>0</v>
      </c>
      <c r="AP913" s="1">
        <f>MEDIAN($J913)</f>
        <v>0</v>
      </c>
      <c r="AQ913" s="1">
        <f>MEDIAN($K913)</f>
        <v>0</v>
      </c>
      <c r="AR913" s="1">
        <f>MEDIAN($M913)</f>
        <v>0</v>
      </c>
      <c r="AS913" s="1">
        <f>MEDIAN($N913)</f>
        <v>0</v>
      </c>
      <c r="AT913" s="1">
        <f>MEDIAN($P913)</f>
        <v>0</v>
      </c>
      <c r="AU913" s="1">
        <f>MEDIAN($Q913)</f>
        <v>0</v>
      </c>
      <c r="AV913" s="1">
        <f>MEDIAN($R913)</f>
        <v>0</v>
      </c>
      <c r="AW913" s="1">
        <f>MAX($B913)</f>
        <v>0</v>
      </c>
      <c r="AX913" s="1">
        <f>MAX($C913)</f>
        <v>0</v>
      </c>
      <c r="AY913" s="1">
        <f>MAX($D913)</f>
        <v>0</v>
      </c>
      <c r="AZ913" s="1">
        <f>MAX($E913)</f>
        <v>0</v>
      </c>
      <c r="BA913" s="1">
        <f>MAX($F913)</f>
        <v>0</v>
      </c>
      <c r="BB913" s="1">
        <f>MAX($G913)</f>
        <v>0</v>
      </c>
      <c r="BC913" s="1">
        <f>MAX($H913)</f>
        <v>0</v>
      </c>
      <c r="BD913" s="1">
        <f>MAX($I913)</f>
        <v>0</v>
      </c>
      <c r="BE913" s="1">
        <f>MAX($J913)</f>
        <v>0</v>
      </c>
      <c r="BF913" s="1">
        <f>MAX($K913)</f>
        <v>0</v>
      </c>
      <c r="BG913" s="1">
        <f>MAX($M913)</f>
        <v>0</v>
      </c>
      <c r="BH913" s="1">
        <f>MAX($N913)</f>
        <v>0</v>
      </c>
      <c r="BI913" s="1">
        <f>MAX($P913)</f>
        <v>0</v>
      </c>
      <c r="BJ913" s="1">
        <f>MAX($Q913)</f>
        <v>0</v>
      </c>
      <c r="BK913" s="1">
        <f>MAX($R913)</f>
        <v>0</v>
      </c>
    </row>
    <row r="914" spans="1:63">
      <c r="A914" s="1" t="s">
        <v>428</v>
      </c>
      <c r="B914" s="1">
        <v>0</v>
      </c>
      <c r="C914" s="1">
        <v>0</v>
      </c>
      <c r="D914" s="1">
        <v>0</v>
      </c>
      <c r="E914" s="1">
        <v>0</v>
      </c>
      <c r="F914" s="1">
        <v>0</v>
      </c>
      <c r="G914" s="1">
        <v>0</v>
      </c>
      <c r="H914" s="1">
        <v>0</v>
      </c>
      <c r="I914" s="1">
        <v>0.019</v>
      </c>
      <c r="J914" s="1">
        <v>3000</v>
      </c>
      <c r="K914" s="1">
        <v>0</v>
      </c>
      <c r="L914" s="1" t="s">
        <v>503</v>
      </c>
      <c r="M914" s="1">
        <v>0</v>
      </c>
      <c r="N914" s="1">
        <v>0</v>
      </c>
      <c r="O914" s="1" t="s">
        <v>507</v>
      </c>
      <c r="P914" s="1">
        <v>1500</v>
      </c>
      <c r="Q914" s="1">
        <v>1</v>
      </c>
      <c r="R914" s="1">
        <v>0</v>
      </c>
      <c r="S914" s="1">
        <f>MIN($B914)</f>
        <v>0</v>
      </c>
      <c r="T914" s="1">
        <f>MIN($C914)</f>
        <v>0</v>
      </c>
      <c r="U914" s="1">
        <f>MIN($D914)</f>
        <v>0</v>
      </c>
      <c r="V914" s="1">
        <f>MIN($E914)</f>
        <v>0</v>
      </c>
      <c r="W914" s="1">
        <f>MIN($F914)</f>
        <v>0</v>
      </c>
      <c r="X914" s="1">
        <f>MIN($G914)</f>
        <v>0</v>
      </c>
      <c r="Y914" s="1">
        <f>MIN($H914)</f>
        <v>0</v>
      </c>
      <c r="Z914" s="1">
        <f>MIN($I914)</f>
        <v>0</v>
      </c>
      <c r="AA914" s="1">
        <f>MIN($J914)</f>
        <v>0</v>
      </c>
      <c r="AB914" s="1">
        <f>MIN($K914)</f>
        <v>0</v>
      </c>
      <c r="AC914" s="1">
        <f>MIN($M914)</f>
        <v>0</v>
      </c>
      <c r="AD914" s="1">
        <f>MIN($N914)</f>
        <v>0</v>
      </c>
      <c r="AE914" s="1">
        <f>MIN($P914)</f>
        <v>0</v>
      </c>
      <c r="AF914" s="1">
        <f>MIN($Q914)</f>
        <v>0</v>
      </c>
      <c r="AG914" s="1">
        <f>MIN($R914)</f>
        <v>0</v>
      </c>
      <c r="AH914" s="1">
        <f>MEDIAN($B914)</f>
        <v>0</v>
      </c>
      <c r="AI914" s="1">
        <f>MEDIAN($C914)</f>
        <v>0</v>
      </c>
      <c r="AJ914" s="1">
        <f>MEDIAN($D914)</f>
        <v>0</v>
      </c>
      <c r="AK914" s="1">
        <f>MEDIAN($E914)</f>
        <v>0</v>
      </c>
      <c r="AL914" s="1">
        <f>MEDIAN($F914)</f>
        <v>0</v>
      </c>
      <c r="AM914" s="1">
        <f>MEDIAN($G914)</f>
        <v>0</v>
      </c>
      <c r="AN914" s="1">
        <f>MEDIAN($H914)</f>
        <v>0</v>
      </c>
      <c r="AO914" s="1">
        <f>MEDIAN($I914)</f>
        <v>0</v>
      </c>
      <c r="AP914" s="1">
        <f>MEDIAN($J914)</f>
        <v>0</v>
      </c>
      <c r="AQ914" s="1">
        <f>MEDIAN($K914)</f>
        <v>0</v>
      </c>
      <c r="AR914" s="1">
        <f>MEDIAN($M914)</f>
        <v>0</v>
      </c>
      <c r="AS914" s="1">
        <f>MEDIAN($N914)</f>
        <v>0</v>
      </c>
      <c r="AT914" s="1">
        <f>MEDIAN($P914)</f>
        <v>0</v>
      </c>
      <c r="AU914" s="1">
        <f>MEDIAN($Q914)</f>
        <v>0</v>
      </c>
      <c r="AV914" s="1">
        <f>MEDIAN($R914)</f>
        <v>0</v>
      </c>
      <c r="AW914" s="1">
        <f>MAX($B914)</f>
        <v>0</v>
      </c>
      <c r="AX914" s="1">
        <f>MAX($C914)</f>
        <v>0</v>
      </c>
      <c r="AY914" s="1">
        <f>MAX($D914)</f>
        <v>0</v>
      </c>
      <c r="AZ914" s="1">
        <f>MAX($E914)</f>
        <v>0</v>
      </c>
      <c r="BA914" s="1">
        <f>MAX($F914)</f>
        <v>0</v>
      </c>
      <c r="BB914" s="1">
        <f>MAX($G914)</f>
        <v>0</v>
      </c>
      <c r="BC914" s="1">
        <f>MAX($H914)</f>
        <v>0</v>
      </c>
      <c r="BD914" s="1">
        <f>MAX($I914)</f>
        <v>0</v>
      </c>
      <c r="BE914" s="1">
        <f>MAX($J914)</f>
        <v>0</v>
      </c>
      <c r="BF914" s="1">
        <f>MAX($K914)</f>
        <v>0</v>
      </c>
      <c r="BG914" s="1">
        <f>MAX($M914)</f>
        <v>0</v>
      </c>
      <c r="BH914" s="1">
        <f>MAX($N914)</f>
        <v>0</v>
      </c>
      <c r="BI914" s="1">
        <f>MAX($P914)</f>
        <v>0</v>
      </c>
      <c r="BJ914" s="1">
        <f>MAX($Q914)</f>
        <v>0</v>
      </c>
      <c r="BK914" s="1">
        <f>MAX($R914)</f>
        <v>0</v>
      </c>
    </row>
    <row r="915" spans="1:63">
      <c r="A915" s="1" t="s">
        <v>429</v>
      </c>
      <c r="B915" s="1">
        <v>0</v>
      </c>
      <c r="C915" s="1">
        <v>0</v>
      </c>
      <c r="D915" s="1">
        <v>0</v>
      </c>
      <c r="E915" s="1">
        <v>0</v>
      </c>
      <c r="F915" s="1">
        <v>0</v>
      </c>
      <c r="G915" s="1">
        <v>0</v>
      </c>
      <c r="H915" s="1">
        <v>0</v>
      </c>
      <c r="I915" s="1">
        <v>0.02</v>
      </c>
      <c r="J915" s="1">
        <v>3000</v>
      </c>
      <c r="K915" s="1">
        <v>0</v>
      </c>
      <c r="L915" s="1" t="s">
        <v>503</v>
      </c>
      <c r="M915" s="1">
        <v>0</v>
      </c>
      <c r="N915" s="1">
        <v>0</v>
      </c>
      <c r="O915" s="1" t="s">
        <v>507</v>
      </c>
      <c r="P915" s="1">
        <v>1500</v>
      </c>
      <c r="Q915" s="1">
        <v>1</v>
      </c>
      <c r="R915" s="1">
        <v>0</v>
      </c>
      <c r="S915" s="1">
        <f>MIN($B915)</f>
        <v>0</v>
      </c>
      <c r="T915" s="1">
        <f>MIN($C915)</f>
        <v>0</v>
      </c>
      <c r="U915" s="1">
        <f>MIN($D915)</f>
        <v>0</v>
      </c>
      <c r="V915" s="1">
        <f>MIN($E915)</f>
        <v>0</v>
      </c>
      <c r="W915" s="1">
        <f>MIN($F915)</f>
        <v>0</v>
      </c>
      <c r="X915" s="1">
        <f>MIN($G915)</f>
        <v>0</v>
      </c>
      <c r="Y915" s="1">
        <f>MIN($H915)</f>
        <v>0</v>
      </c>
      <c r="Z915" s="1">
        <f>MIN($I915)</f>
        <v>0</v>
      </c>
      <c r="AA915" s="1">
        <f>MIN($J915)</f>
        <v>0</v>
      </c>
      <c r="AB915" s="1">
        <f>MIN($K915)</f>
        <v>0</v>
      </c>
      <c r="AC915" s="1">
        <f>MIN($M915)</f>
        <v>0</v>
      </c>
      <c r="AD915" s="1">
        <f>MIN($N915)</f>
        <v>0</v>
      </c>
      <c r="AE915" s="1">
        <f>MIN($P915)</f>
        <v>0</v>
      </c>
      <c r="AF915" s="1">
        <f>MIN($Q915)</f>
        <v>0</v>
      </c>
      <c r="AG915" s="1">
        <f>MIN($R915)</f>
        <v>0</v>
      </c>
      <c r="AH915" s="1">
        <f>MEDIAN($B915)</f>
        <v>0</v>
      </c>
      <c r="AI915" s="1">
        <f>MEDIAN($C915)</f>
        <v>0</v>
      </c>
      <c r="AJ915" s="1">
        <f>MEDIAN($D915)</f>
        <v>0</v>
      </c>
      <c r="AK915" s="1">
        <f>MEDIAN($E915)</f>
        <v>0</v>
      </c>
      <c r="AL915" s="1">
        <f>MEDIAN($F915)</f>
        <v>0</v>
      </c>
      <c r="AM915" s="1">
        <f>MEDIAN($G915)</f>
        <v>0</v>
      </c>
      <c r="AN915" s="1">
        <f>MEDIAN($H915)</f>
        <v>0</v>
      </c>
      <c r="AO915" s="1">
        <f>MEDIAN($I915)</f>
        <v>0</v>
      </c>
      <c r="AP915" s="1">
        <f>MEDIAN($J915)</f>
        <v>0</v>
      </c>
      <c r="AQ915" s="1">
        <f>MEDIAN($K915)</f>
        <v>0</v>
      </c>
      <c r="AR915" s="1">
        <f>MEDIAN($M915)</f>
        <v>0</v>
      </c>
      <c r="AS915" s="1">
        <f>MEDIAN($N915)</f>
        <v>0</v>
      </c>
      <c r="AT915" s="1">
        <f>MEDIAN($P915)</f>
        <v>0</v>
      </c>
      <c r="AU915" s="1">
        <f>MEDIAN($Q915)</f>
        <v>0</v>
      </c>
      <c r="AV915" s="1">
        <f>MEDIAN($R915)</f>
        <v>0</v>
      </c>
      <c r="AW915" s="1">
        <f>MAX($B915)</f>
        <v>0</v>
      </c>
      <c r="AX915" s="1">
        <f>MAX($C915)</f>
        <v>0</v>
      </c>
      <c r="AY915" s="1">
        <f>MAX($D915)</f>
        <v>0</v>
      </c>
      <c r="AZ915" s="1">
        <f>MAX($E915)</f>
        <v>0</v>
      </c>
      <c r="BA915" s="1">
        <f>MAX($F915)</f>
        <v>0</v>
      </c>
      <c r="BB915" s="1">
        <f>MAX($G915)</f>
        <v>0</v>
      </c>
      <c r="BC915" s="1">
        <f>MAX($H915)</f>
        <v>0</v>
      </c>
      <c r="BD915" s="1">
        <f>MAX($I915)</f>
        <v>0</v>
      </c>
      <c r="BE915" s="1">
        <f>MAX($J915)</f>
        <v>0</v>
      </c>
      <c r="BF915" s="1">
        <f>MAX($K915)</f>
        <v>0</v>
      </c>
      <c r="BG915" s="1">
        <f>MAX($M915)</f>
        <v>0</v>
      </c>
      <c r="BH915" s="1">
        <f>MAX($N915)</f>
        <v>0</v>
      </c>
      <c r="BI915" s="1">
        <f>MAX($P915)</f>
        <v>0</v>
      </c>
      <c r="BJ915" s="1">
        <f>MAX($Q915)</f>
        <v>0</v>
      </c>
      <c r="BK915" s="1">
        <f>MAX($R915)</f>
        <v>0</v>
      </c>
    </row>
    <row r="916" spans="1:63">
      <c r="A916" s="1" t="s">
        <v>430</v>
      </c>
      <c r="B916" s="1">
        <v>0</v>
      </c>
      <c r="C916" s="1">
        <v>0</v>
      </c>
      <c r="D916" s="1">
        <v>0</v>
      </c>
      <c r="E916" s="1">
        <v>0</v>
      </c>
      <c r="F916" s="1">
        <v>0</v>
      </c>
      <c r="G916" s="1">
        <v>0</v>
      </c>
      <c r="H916" s="1">
        <v>0</v>
      </c>
      <c r="I916" s="1">
        <v>0.02</v>
      </c>
      <c r="J916" s="1">
        <v>3000</v>
      </c>
      <c r="K916" s="1">
        <v>0</v>
      </c>
      <c r="L916" s="1" t="s">
        <v>503</v>
      </c>
      <c r="M916" s="1">
        <v>0</v>
      </c>
      <c r="N916" s="1">
        <v>0</v>
      </c>
      <c r="O916" s="1" t="s">
        <v>507</v>
      </c>
      <c r="P916" s="1">
        <v>1500</v>
      </c>
      <c r="Q916" s="1">
        <v>1</v>
      </c>
      <c r="R916" s="1">
        <v>0</v>
      </c>
      <c r="S916" s="1">
        <f>MIN($B916)</f>
        <v>0</v>
      </c>
      <c r="T916" s="1">
        <f>MIN($C916)</f>
        <v>0</v>
      </c>
      <c r="U916" s="1">
        <f>MIN($D916)</f>
        <v>0</v>
      </c>
      <c r="V916" s="1">
        <f>MIN($E916)</f>
        <v>0</v>
      </c>
      <c r="W916" s="1">
        <f>MIN($F916)</f>
        <v>0</v>
      </c>
      <c r="X916" s="1">
        <f>MIN($G916)</f>
        <v>0</v>
      </c>
      <c r="Y916" s="1">
        <f>MIN($H916)</f>
        <v>0</v>
      </c>
      <c r="Z916" s="1">
        <f>MIN($I916)</f>
        <v>0</v>
      </c>
      <c r="AA916" s="1">
        <f>MIN($J916)</f>
        <v>0</v>
      </c>
      <c r="AB916" s="1">
        <f>MIN($K916)</f>
        <v>0</v>
      </c>
      <c r="AC916" s="1">
        <f>MIN($M916)</f>
        <v>0</v>
      </c>
      <c r="AD916" s="1">
        <f>MIN($N916)</f>
        <v>0</v>
      </c>
      <c r="AE916" s="1">
        <f>MIN($P916)</f>
        <v>0</v>
      </c>
      <c r="AF916" s="1">
        <f>MIN($Q916)</f>
        <v>0</v>
      </c>
      <c r="AG916" s="1">
        <f>MIN($R916)</f>
        <v>0</v>
      </c>
      <c r="AH916" s="1">
        <f>MEDIAN($B916)</f>
        <v>0</v>
      </c>
      <c r="AI916" s="1">
        <f>MEDIAN($C916)</f>
        <v>0</v>
      </c>
      <c r="AJ916" s="1">
        <f>MEDIAN($D916)</f>
        <v>0</v>
      </c>
      <c r="AK916" s="1">
        <f>MEDIAN($E916)</f>
        <v>0</v>
      </c>
      <c r="AL916" s="1">
        <f>MEDIAN($F916)</f>
        <v>0</v>
      </c>
      <c r="AM916" s="1">
        <f>MEDIAN($G916)</f>
        <v>0</v>
      </c>
      <c r="AN916" s="1">
        <f>MEDIAN($H916)</f>
        <v>0</v>
      </c>
      <c r="AO916" s="1">
        <f>MEDIAN($I916)</f>
        <v>0</v>
      </c>
      <c r="AP916" s="1">
        <f>MEDIAN($J916)</f>
        <v>0</v>
      </c>
      <c r="AQ916" s="1">
        <f>MEDIAN($K916)</f>
        <v>0</v>
      </c>
      <c r="AR916" s="1">
        <f>MEDIAN($M916)</f>
        <v>0</v>
      </c>
      <c r="AS916" s="1">
        <f>MEDIAN($N916)</f>
        <v>0</v>
      </c>
      <c r="AT916" s="1">
        <f>MEDIAN($P916)</f>
        <v>0</v>
      </c>
      <c r="AU916" s="1">
        <f>MEDIAN($Q916)</f>
        <v>0</v>
      </c>
      <c r="AV916" s="1">
        <f>MEDIAN($R916)</f>
        <v>0</v>
      </c>
      <c r="AW916" s="1">
        <f>MAX($B916)</f>
        <v>0</v>
      </c>
      <c r="AX916" s="1">
        <f>MAX($C916)</f>
        <v>0</v>
      </c>
      <c r="AY916" s="1">
        <f>MAX($D916)</f>
        <v>0</v>
      </c>
      <c r="AZ916" s="1">
        <f>MAX($E916)</f>
        <v>0</v>
      </c>
      <c r="BA916" s="1">
        <f>MAX($F916)</f>
        <v>0</v>
      </c>
      <c r="BB916" s="1">
        <f>MAX($G916)</f>
        <v>0</v>
      </c>
      <c r="BC916" s="1">
        <f>MAX($H916)</f>
        <v>0</v>
      </c>
      <c r="BD916" s="1">
        <f>MAX($I916)</f>
        <v>0</v>
      </c>
      <c r="BE916" s="1">
        <f>MAX($J916)</f>
        <v>0</v>
      </c>
      <c r="BF916" s="1">
        <f>MAX($K916)</f>
        <v>0</v>
      </c>
      <c r="BG916" s="1">
        <f>MAX($M916)</f>
        <v>0</v>
      </c>
      <c r="BH916" s="1">
        <f>MAX($N916)</f>
        <v>0</v>
      </c>
      <c r="BI916" s="1">
        <f>MAX($P916)</f>
        <v>0</v>
      </c>
      <c r="BJ916" s="1">
        <f>MAX($Q916)</f>
        <v>0</v>
      </c>
      <c r="BK916" s="1">
        <f>MAX($R916)</f>
        <v>0</v>
      </c>
    </row>
    <row r="917" spans="1:63">
      <c r="A917" s="1" t="s">
        <v>431</v>
      </c>
      <c r="B917" s="1">
        <v>0</v>
      </c>
      <c r="C917" s="1">
        <v>0</v>
      </c>
      <c r="D917" s="1">
        <v>0</v>
      </c>
      <c r="E917" s="1">
        <v>0</v>
      </c>
      <c r="F917" s="1">
        <v>0</v>
      </c>
      <c r="G917" s="1">
        <v>0</v>
      </c>
      <c r="H917" s="1">
        <v>0</v>
      </c>
      <c r="I917" s="1">
        <v>0.018</v>
      </c>
      <c r="J917" s="1">
        <v>3000</v>
      </c>
      <c r="K917" s="1">
        <v>0</v>
      </c>
      <c r="L917" s="1" t="s">
        <v>503</v>
      </c>
      <c r="M917" s="1">
        <v>0</v>
      </c>
      <c r="N917" s="1">
        <v>0</v>
      </c>
      <c r="O917" s="1" t="s">
        <v>507</v>
      </c>
      <c r="P917" s="1">
        <v>1500</v>
      </c>
      <c r="Q917" s="1">
        <v>1</v>
      </c>
      <c r="R917" s="1">
        <v>0</v>
      </c>
      <c r="S917" s="1">
        <f>MIN($B917)</f>
        <v>0</v>
      </c>
      <c r="T917" s="1">
        <f>MIN($C917)</f>
        <v>0</v>
      </c>
      <c r="U917" s="1">
        <f>MIN($D917)</f>
        <v>0</v>
      </c>
      <c r="V917" s="1">
        <f>MIN($E917)</f>
        <v>0</v>
      </c>
      <c r="W917" s="1">
        <f>MIN($F917)</f>
        <v>0</v>
      </c>
      <c r="X917" s="1">
        <f>MIN($G917)</f>
        <v>0</v>
      </c>
      <c r="Y917" s="1">
        <f>MIN($H917)</f>
        <v>0</v>
      </c>
      <c r="Z917" s="1">
        <f>MIN($I917)</f>
        <v>0</v>
      </c>
      <c r="AA917" s="1">
        <f>MIN($J917)</f>
        <v>0</v>
      </c>
      <c r="AB917" s="1">
        <f>MIN($K917)</f>
        <v>0</v>
      </c>
      <c r="AC917" s="1">
        <f>MIN($M917)</f>
        <v>0</v>
      </c>
      <c r="AD917" s="1">
        <f>MIN($N917)</f>
        <v>0</v>
      </c>
      <c r="AE917" s="1">
        <f>MIN($P917)</f>
        <v>0</v>
      </c>
      <c r="AF917" s="1">
        <f>MIN($Q917)</f>
        <v>0</v>
      </c>
      <c r="AG917" s="1">
        <f>MIN($R917)</f>
        <v>0</v>
      </c>
      <c r="AH917" s="1">
        <f>MEDIAN($B917)</f>
        <v>0</v>
      </c>
      <c r="AI917" s="1">
        <f>MEDIAN($C917)</f>
        <v>0</v>
      </c>
      <c r="AJ917" s="1">
        <f>MEDIAN($D917)</f>
        <v>0</v>
      </c>
      <c r="AK917" s="1">
        <f>MEDIAN($E917)</f>
        <v>0</v>
      </c>
      <c r="AL917" s="1">
        <f>MEDIAN($F917)</f>
        <v>0</v>
      </c>
      <c r="AM917" s="1">
        <f>MEDIAN($G917)</f>
        <v>0</v>
      </c>
      <c r="AN917" s="1">
        <f>MEDIAN($H917)</f>
        <v>0</v>
      </c>
      <c r="AO917" s="1">
        <f>MEDIAN($I917)</f>
        <v>0</v>
      </c>
      <c r="AP917" s="1">
        <f>MEDIAN($J917)</f>
        <v>0</v>
      </c>
      <c r="AQ917" s="1">
        <f>MEDIAN($K917)</f>
        <v>0</v>
      </c>
      <c r="AR917" s="1">
        <f>MEDIAN($M917)</f>
        <v>0</v>
      </c>
      <c r="AS917" s="1">
        <f>MEDIAN($N917)</f>
        <v>0</v>
      </c>
      <c r="AT917" s="1">
        <f>MEDIAN($P917)</f>
        <v>0</v>
      </c>
      <c r="AU917" s="1">
        <f>MEDIAN($Q917)</f>
        <v>0</v>
      </c>
      <c r="AV917" s="1">
        <f>MEDIAN($R917)</f>
        <v>0</v>
      </c>
      <c r="AW917" s="1">
        <f>MAX($B917)</f>
        <v>0</v>
      </c>
      <c r="AX917" s="1">
        <f>MAX($C917)</f>
        <v>0</v>
      </c>
      <c r="AY917" s="1">
        <f>MAX($D917)</f>
        <v>0</v>
      </c>
      <c r="AZ917" s="1">
        <f>MAX($E917)</f>
        <v>0</v>
      </c>
      <c r="BA917" s="1">
        <f>MAX($F917)</f>
        <v>0</v>
      </c>
      <c r="BB917" s="1">
        <f>MAX($G917)</f>
        <v>0</v>
      </c>
      <c r="BC917" s="1">
        <f>MAX($H917)</f>
        <v>0</v>
      </c>
      <c r="BD917" s="1">
        <f>MAX($I917)</f>
        <v>0</v>
      </c>
      <c r="BE917" s="1">
        <f>MAX($J917)</f>
        <v>0</v>
      </c>
      <c r="BF917" s="1">
        <f>MAX($K917)</f>
        <v>0</v>
      </c>
      <c r="BG917" s="1">
        <f>MAX($M917)</f>
        <v>0</v>
      </c>
      <c r="BH917" s="1">
        <f>MAX($N917)</f>
        <v>0</v>
      </c>
      <c r="BI917" s="1">
        <f>MAX($P917)</f>
        <v>0</v>
      </c>
      <c r="BJ917" s="1">
        <f>MAX($Q917)</f>
        <v>0</v>
      </c>
      <c r="BK917" s="1">
        <f>MAX($R917)</f>
        <v>0</v>
      </c>
    </row>
    <row r="918" spans="1:63">
      <c r="A918" s="1" t="s">
        <v>432</v>
      </c>
      <c r="B918" s="1">
        <v>0</v>
      </c>
      <c r="C918" s="1">
        <v>0</v>
      </c>
      <c r="D918" s="1">
        <v>0</v>
      </c>
      <c r="E918" s="1">
        <v>0</v>
      </c>
      <c r="F918" s="1">
        <v>0</v>
      </c>
      <c r="G918" s="1">
        <v>0</v>
      </c>
      <c r="H918" s="1">
        <v>0</v>
      </c>
      <c r="I918" s="1">
        <v>0.021</v>
      </c>
      <c r="J918" s="1">
        <v>3000</v>
      </c>
      <c r="K918" s="1">
        <v>0</v>
      </c>
      <c r="L918" s="1" t="s">
        <v>503</v>
      </c>
      <c r="M918" s="1">
        <v>0</v>
      </c>
      <c r="N918" s="1">
        <v>0</v>
      </c>
      <c r="O918" s="1" t="s">
        <v>507</v>
      </c>
      <c r="P918" s="1">
        <v>1500</v>
      </c>
      <c r="Q918" s="1">
        <v>1</v>
      </c>
      <c r="R918" s="1">
        <v>0</v>
      </c>
      <c r="S918" s="1">
        <f>MIN($B918)</f>
        <v>0</v>
      </c>
      <c r="T918" s="1">
        <f>MIN($C918)</f>
        <v>0</v>
      </c>
      <c r="U918" s="1">
        <f>MIN($D918)</f>
        <v>0</v>
      </c>
      <c r="V918" s="1">
        <f>MIN($E918)</f>
        <v>0</v>
      </c>
      <c r="W918" s="1">
        <f>MIN($F918)</f>
        <v>0</v>
      </c>
      <c r="X918" s="1">
        <f>MIN($G918)</f>
        <v>0</v>
      </c>
      <c r="Y918" s="1">
        <f>MIN($H918)</f>
        <v>0</v>
      </c>
      <c r="Z918" s="1">
        <f>MIN($I918)</f>
        <v>0</v>
      </c>
      <c r="AA918" s="1">
        <f>MIN($J918)</f>
        <v>0</v>
      </c>
      <c r="AB918" s="1">
        <f>MIN($K918)</f>
        <v>0</v>
      </c>
      <c r="AC918" s="1">
        <f>MIN($M918)</f>
        <v>0</v>
      </c>
      <c r="AD918" s="1">
        <f>MIN($N918)</f>
        <v>0</v>
      </c>
      <c r="AE918" s="1">
        <f>MIN($P918)</f>
        <v>0</v>
      </c>
      <c r="AF918" s="1">
        <f>MIN($Q918)</f>
        <v>0</v>
      </c>
      <c r="AG918" s="1">
        <f>MIN($R918)</f>
        <v>0</v>
      </c>
      <c r="AH918" s="1">
        <f>MEDIAN($B918)</f>
        <v>0</v>
      </c>
      <c r="AI918" s="1">
        <f>MEDIAN($C918)</f>
        <v>0</v>
      </c>
      <c r="AJ918" s="1">
        <f>MEDIAN($D918)</f>
        <v>0</v>
      </c>
      <c r="AK918" s="1">
        <f>MEDIAN($E918)</f>
        <v>0</v>
      </c>
      <c r="AL918" s="1">
        <f>MEDIAN($F918)</f>
        <v>0</v>
      </c>
      <c r="AM918" s="1">
        <f>MEDIAN($G918)</f>
        <v>0</v>
      </c>
      <c r="AN918" s="1">
        <f>MEDIAN($H918)</f>
        <v>0</v>
      </c>
      <c r="AO918" s="1">
        <f>MEDIAN($I918)</f>
        <v>0</v>
      </c>
      <c r="AP918" s="1">
        <f>MEDIAN($J918)</f>
        <v>0</v>
      </c>
      <c r="AQ918" s="1">
        <f>MEDIAN($K918)</f>
        <v>0</v>
      </c>
      <c r="AR918" s="1">
        <f>MEDIAN($M918)</f>
        <v>0</v>
      </c>
      <c r="AS918" s="1">
        <f>MEDIAN($N918)</f>
        <v>0</v>
      </c>
      <c r="AT918" s="1">
        <f>MEDIAN($P918)</f>
        <v>0</v>
      </c>
      <c r="AU918" s="1">
        <f>MEDIAN($Q918)</f>
        <v>0</v>
      </c>
      <c r="AV918" s="1">
        <f>MEDIAN($R918)</f>
        <v>0</v>
      </c>
      <c r="AW918" s="1">
        <f>MAX($B918)</f>
        <v>0</v>
      </c>
      <c r="AX918" s="1">
        <f>MAX($C918)</f>
        <v>0</v>
      </c>
      <c r="AY918" s="1">
        <f>MAX($D918)</f>
        <v>0</v>
      </c>
      <c r="AZ918" s="1">
        <f>MAX($E918)</f>
        <v>0</v>
      </c>
      <c r="BA918" s="1">
        <f>MAX($F918)</f>
        <v>0</v>
      </c>
      <c r="BB918" s="1">
        <f>MAX($G918)</f>
        <v>0</v>
      </c>
      <c r="BC918" s="1">
        <f>MAX($H918)</f>
        <v>0</v>
      </c>
      <c r="BD918" s="1">
        <f>MAX($I918)</f>
        <v>0</v>
      </c>
      <c r="BE918" s="1">
        <f>MAX($J918)</f>
        <v>0</v>
      </c>
      <c r="BF918" s="1">
        <f>MAX($K918)</f>
        <v>0</v>
      </c>
      <c r="BG918" s="1">
        <f>MAX($M918)</f>
        <v>0</v>
      </c>
      <c r="BH918" s="1">
        <f>MAX($N918)</f>
        <v>0</v>
      </c>
      <c r="BI918" s="1">
        <f>MAX($P918)</f>
        <v>0</v>
      </c>
      <c r="BJ918" s="1">
        <f>MAX($Q918)</f>
        <v>0</v>
      </c>
      <c r="BK918" s="1">
        <f>MAX($R918)</f>
        <v>0</v>
      </c>
    </row>
    <row r="919" spans="1:63">
      <c r="A919" s="1" t="s">
        <v>433</v>
      </c>
      <c r="B919" s="1">
        <v>0</v>
      </c>
      <c r="C919" s="1">
        <v>0</v>
      </c>
      <c r="D919" s="1">
        <v>0</v>
      </c>
      <c r="E919" s="1">
        <v>0</v>
      </c>
      <c r="F919" s="1">
        <v>0</v>
      </c>
      <c r="G919" s="1">
        <v>0</v>
      </c>
      <c r="H919" s="1">
        <v>0</v>
      </c>
      <c r="I919" s="1">
        <v>0.018</v>
      </c>
      <c r="J919" s="1">
        <v>3000</v>
      </c>
      <c r="K919" s="1">
        <v>0</v>
      </c>
      <c r="L919" s="1" t="s">
        <v>503</v>
      </c>
      <c r="M919" s="1">
        <v>0</v>
      </c>
      <c r="N919" s="1">
        <v>0</v>
      </c>
      <c r="O919" s="1" t="s">
        <v>507</v>
      </c>
      <c r="P919" s="1">
        <v>1500</v>
      </c>
      <c r="Q919" s="1">
        <v>1</v>
      </c>
      <c r="R919" s="1">
        <v>0</v>
      </c>
      <c r="S919" s="1">
        <f>MIN($B919)</f>
        <v>0</v>
      </c>
      <c r="T919" s="1">
        <f>MIN($C919)</f>
        <v>0</v>
      </c>
      <c r="U919" s="1">
        <f>MIN($D919)</f>
        <v>0</v>
      </c>
      <c r="V919" s="1">
        <f>MIN($E919)</f>
        <v>0</v>
      </c>
      <c r="W919" s="1">
        <f>MIN($F919)</f>
        <v>0</v>
      </c>
      <c r="X919" s="1">
        <f>MIN($G919)</f>
        <v>0</v>
      </c>
      <c r="Y919" s="1">
        <f>MIN($H919)</f>
        <v>0</v>
      </c>
      <c r="Z919" s="1">
        <f>MIN($I919)</f>
        <v>0</v>
      </c>
      <c r="AA919" s="1">
        <f>MIN($J919)</f>
        <v>0</v>
      </c>
      <c r="AB919" s="1">
        <f>MIN($K919)</f>
        <v>0</v>
      </c>
      <c r="AC919" s="1">
        <f>MIN($M919)</f>
        <v>0</v>
      </c>
      <c r="AD919" s="1">
        <f>MIN($N919)</f>
        <v>0</v>
      </c>
      <c r="AE919" s="1">
        <f>MIN($P919)</f>
        <v>0</v>
      </c>
      <c r="AF919" s="1">
        <f>MIN($Q919)</f>
        <v>0</v>
      </c>
      <c r="AG919" s="1">
        <f>MIN($R919)</f>
        <v>0</v>
      </c>
      <c r="AH919" s="1">
        <f>MEDIAN($B919)</f>
        <v>0</v>
      </c>
      <c r="AI919" s="1">
        <f>MEDIAN($C919)</f>
        <v>0</v>
      </c>
      <c r="AJ919" s="1">
        <f>MEDIAN($D919)</f>
        <v>0</v>
      </c>
      <c r="AK919" s="1">
        <f>MEDIAN($E919)</f>
        <v>0</v>
      </c>
      <c r="AL919" s="1">
        <f>MEDIAN($F919)</f>
        <v>0</v>
      </c>
      <c r="AM919" s="1">
        <f>MEDIAN($G919)</f>
        <v>0</v>
      </c>
      <c r="AN919" s="1">
        <f>MEDIAN($H919)</f>
        <v>0</v>
      </c>
      <c r="AO919" s="1">
        <f>MEDIAN($I919)</f>
        <v>0</v>
      </c>
      <c r="AP919" s="1">
        <f>MEDIAN($J919)</f>
        <v>0</v>
      </c>
      <c r="AQ919" s="1">
        <f>MEDIAN($K919)</f>
        <v>0</v>
      </c>
      <c r="AR919" s="1">
        <f>MEDIAN($M919)</f>
        <v>0</v>
      </c>
      <c r="AS919" s="1">
        <f>MEDIAN($N919)</f>
        <v>0</v>
      </c>
      <c r="AT919" s="1">
        <f>MEDIAN($P919)</f>
        <v>0</v>
      </c>
      <c r="AU919" s="1">
        <f>MEDIAN($Q919)</f>
        <v>0</v>
      </c>
      <c r="AV919" s="1">
        <f>MEDIAN($R919)</f>
        <v>0</v>
      </c>
      <c r="AW919" s="1">
        <f>MAX($B919)</f>
        <v>0</v>
      </c>
      <c r="AX919" s="1">
        <f>MAX($C919)</f>
        <v>0</v>
      </c>
      <c r="AY919" s="1">
        <f>MAX($D919)</f>
        <v>0</v>
      </c>
      <c r="AZ919" s="1">
        <f>MAX($E919)</f>
        <v>0</v>
      </c>
      <c r="BA919" s="1">
        <f>MAX($F919)</f>
        <v>0</v>
      </c>
      <c r="BB919" s="1">
        <f>MAX($G919)</f>
        <v>0</v>
      </c>
      <c r="BC919" s="1">
        <f>MAX($H919)</f>
        <v>0</v>
      </c>
      <c r="BD919" s="1">
        <f>MAX($I919)</f>
        <v>0</v>
      </c>
      <c r="BE919" s="1">
        <f>MAX($J919)</f>
        <v>0</v>
      </c>
      <c r="BF919" s="1">
        <f>MAX($K919)</f>
        <v>0</v>
      </c>
      <c r="BG919" s="1">
        <f>MAX($M919)</f>
        <v>0</v>
      </c>
      <c r="BH919" s="1">
        <f>MAX($N919)</f>
        <v>0</v>
      </c>
      <c r="BI919" s="1">
        <f>MAX($P919)</f>
        <v>0</v>
      </c>
      <c r="BJ919" s="1">
        <f>MAX($Q919)</f>
        <v>0</v>
      </c>
      <c r="BK919" s="1">
        <f>MAX($R919)</f>
        <v>0</v>
      </c>
    </row>
    <row r="920" spans="1:63">
      <c r="A920" s="1" t="s">
        <v>434</v>
      </c>
      <c r="B920" s="1">
        <v>0</v>
      </c>
      <c r="C920" s="1">
        <v>0</v>
      </c>
      <c r="D920" s="1">
        <v>0</v>
      </c>
      <c r="E920" s="1">
        <v>0</v>
      </c>
      <c r="F920" s="1">
        <v>0</v>
      </c>
      <c r="G920" s="1">
        <v>0</v>
      </c>
      <c r="H920" s="1">
        <v>0</v>
      </c>
      <c r="I920" s="1">
        <v>0.019</v>
      </c>
      <c r="J920" s="1">
        <v>3000</v>
      </c>
      <c r="K920" s="1">
        <v>0</v>
      </c>
      <c r="L920" s="1" t="s">
        <v>503</v>
      </c>
      <c r="M920" s="1">
        <v>0</v>
      </c>
      <c r="N920" s="1">
        <v>0</v>
      </c>
      <c r="O920" s="1" t="s">
        <v>507</v>
      </c>
      <c r="P920" s="1">
        <v>1500</v>
      </c>
      <c r="Q920" s="1">
        <v>1</v>
      </c>
      <c r="R920" s="1">
        <v>0</v>
      </c>
      <c r="S920" s="1">
        <f>MIN($B920)</f>
        <v>0</v>
      </c>
      <c r="T920" s="1">
        <f>MIN($C920)</f>
        <v>0</v>
      </c>
      <c r="U920" s="1">
        <f>MIN($D920)</f>
        <v>0</v>
      </c>
      <c r="V920" s="1">
        <f>MIN($E920)</f>
        <v>0</v>
      </c>
      <c r="W920" s="1">
        <f>MIN($F920)</f>
        <v>0</v>
      </c>
      <c r="X920" s="1">
        <f>MIN($G920)</f>
        <v>0</v>
      </c>
      <c r="Y920" s="1">
        <f>MIN($H920)</f>
        <v>0</v>
      </c>
      <c r="Z920" s="1">
        <f>MIN($I920)</f>
        <v>0</v>
      </c>
      <c r="AA920" s="1">
        <f>MIN($J920)</f>
        <v>0</v>
      </c>
      <c r="AB920" s="1">
        <f>MIN($K920)</f>
        <v>0</v>
      </c>
      <c r="AC920" s="1">
        <f>MIN($M920)</f>
        <v>0</v>
      </c>
      <c r="AD920" s="1">
        <f>MIN($N920)</f>
        <v>0</v>
      </c>
      <c r="AE920" s="1">
        <f>MIN($P920)</f>
        <v>0</v>
      </c>
      <c r="AF920" s="1">
        <f>MIN($Q920)</f>
        <v>0</v>
      </c>
      <c r="AG920" s="1">
        <f>MIN($R920)</f>
        <v>0</v>
      </c>
      <c r="AH920" s="1">
        <f>MEDIAN($B920)</f>
        <v>0</v>
      </c>
      <c r="AI920" s="1">
        <f>MEDIAN($C920)</f>
        <v>0</v>
      </c>
      <c r="AJ920" s="1">
        <f>MEDIAN($D920)</f>
        <v>0</v>
      </c>
      <c r="AK920" s="1">
        <f>MEDIAN($E920)</f>
        <v>0</v>
      </c>
      <c r="AL920" s="1">
        <f>MEDIAN($F920)</f>
        <v>0</v>
      </c>
      <c r="AM920" s="1">
        <f>MEDIAN($G920)</f>
        <v>0</v>
      </c>
      <c r="AN920" s="1">
        <f>MEDIAN($H920)</f>
        <v>0</v>
      </c>
      <c r="AO920" s="1">
        <f>MEDIAN($I920)</f>
        <v>0</v>
      </c>
      <c r="AP920" s="1">
        <f>MEDIAN($J920)</f>
        <v>0</v>
      </c>
      <c r="AQ920" s="1">
        <f>MEDIAN($K920)</f>
        <v>0</v>
      </c>
      <c r="AR920" s="1">
        <f>MEDIAN($M920)</f>
        <v>0</v>
      </c>
      <c r="AS920" s="1">
        <f>MEDIAN($N920)</f>
        <v>0</v>
      </c>
      <c r="AT920" s="1">
        <f>MEDIAN($P920)</f>
        <v>0</v>
      </c>
      <c r="AU920" s="1">
        <f>MEDIAN($Q920)</f>
        <v>0</v>
      </c>
      <c r="AV920" s="1">
        <f>MEDIAN($R920)</f>
        <v>0</v>
      </c>
      <c r="AW920" s="1">
        <f>MAX($B920)</f>
        <v>0</v>
      </c>
      <c r="AX920" s="1">
        <f>MAX($C920)</f>
        <v>0</v>
      </c>
      <c r="AY920" s="1">
        <f>MAX($D920)</f>
        <v>0</v>
      </c>
      <c r="AZ920" s="1">
        <f>MAX($E920)</f>
        <v>0</v>
      </c>
      <c r="BA920" s="1">
        <f>MAX($F920)</f>
        <v>0</v>
      </c>
      <c r="BB920" s="1">
        <f>MAX($G920)</f>
        <v>0</v>
      </c>
      <c r="BC920" s="1">
        <f>MAX($H920)</f>
        <v>0</v>
      </c>
      <c r="BD920" s="1">
        <f>MAX($I920)</f>
        <v>0</v>
      </c>
      <c r="BE920" s="1">
        <f>MAX($J920)</f>
        <v>0</v>
      </c>
      <c r="BF920" s="1">
        <f>MAX($K920)</f>
        <v>0</v>
      </c>
      <c r="BG920" s="1">
        <f>MAX($M920)</f>
        <v>0</v>
      </c>
      <c r="BH920" s="1">
        <f>MAX($N920)</f>
        <v>0</v>
      </c>
      <c r="BI920" s="1">
        <f>MAX($P920)</f>
        <v>0</v>
      </c>
      <c r="BJ920" s="1">
        <f>MAX($Q920)</f>
        <v>0</v>
      </c>
      <c r="BK920" s="1">
        <f>MAX($R920)</f>
        <v>0</v>
      </c>
    </row>
    <row r="921" spans="1:63">
      <c r="A921" s="1" t="s">
        <v>435</v>
      </c>
      <c r="B921" s="1">
        <v>0</v>
      </c>
      <c r="C921" s="1">
        <v>0</v>
      </c>
      <c r="D921" s="1">
        <v>0</v>
      </c>
      <c r="E921" s="1">
        <v>0</v>
      </c>
      <c r="F921" s="1">
        <v>0</v>
      </c>
      <c r="G921" s="1">
        <v>0</v>
      </c>
      <c r="H921" s="1">
        <v>0</v>
      </c>
      <c r="I921" s="1">
        <v>0.018</v>
      </c>
      <c r="J921" s="1">
        <v>3000</v>
      </c>
      <c r="K921" s="1">
        <v>0</v>
      </c>
      <c r="L921" s="1" t="s">
        <v>503</v>
      </c>
      <c r="M921" s="1">
        <v>0</v>
      </c>
      <c r="N921" s="1">
        <v>0</v>
      </c>
      <c r="O921" s="1" t="s">
        <v>507</v>
      </c>
      <c r="P921" s="1">
        <v>1500</v>
      </c>
      <c r="Q921" s="1">
        <v>1</v>
      </c>
      <c r="R921" s="1">
        <v>0</v>
      </c>
      <c r="S921" s="1">
        <f>MIN($B921)</f>
        <v>0</v>
      </c>
      <c r="T921" s="1">
        <f>MIN($C921)</f>
        <v>0</v>
      </c>
      <c r="U921" s="1">
        <f>MIN($D921)</f>
        <v>0</v>
      </c>
      <c r="V921" s="1">
        <f>MIN($E921)</f>
        <v>0</v>
      </c>
      <c r="W921" s="1">
        <f>MIN($F921)</f>
        <v>0</v>
      </c>
      <c r="X921" s="1">
        <f>MIN($G921)</f>
        <v>0</v>
      </c>
      <c r="Y921" s="1">
        <f>MIN($H921)</f>
        <v>0</v>
      </c>
      <c r="Z921" s="1">
        <f>MIN($I921)</f>
        <v>0</v>
      </c>
      <c r="AA921" s="1">
        <f>MIN($J921)</f>
        <v>0</v>
      </c>
      <c r="AB921" s="1">
        <f>MIN($K921)</f>
        <v>0</v>
      </c>
      <c r="AC921" s="1">
        <f>MIN($M921)</f>
        <v>0</v>
      </c>
      <c r="AD921" s="1">
        <f>MIN($N921)</f>
        <v>0</v>
      </c>
      <c r="AE921" s="1">
        <f>MIN($P921)</f>
        <v>0</v>
      </c>
      <c r="AF921" s="1">
        <f>MIN($Q921)</f>
        <v>0</v>
      </c>
      <c r="AG921" s="1">
        <f>MIN($R921)</f>
        <v>0</v>
      </c>
      <c r="AH921" s="1">
        <f>MEDIAN($B921)</f>
        <v>0</v>
      </c>
      <c r="AI921" s="1">
        <f>MEDIAN($C921)</f>
        <v>0</v>
      </c>
      <c r="AJ921" s="1">
        <f>MEDIAN($D921)</f>
        <v>0</v>
      </c>
      <c r="AK921" s="1">
        <f>MEDIAN($E921)</f>
        <v>0</v>
      </c>
      <c r="AL921" s="1">
        <f>MEDIAN($F921)</f>
        <v>0</v>
      </c>
      <c r="AM921" s="1">
        <f>MEDIAN($G921)</f>
        <v>0</v>
      </c>
      <c r="AN921" s="1">
        <f>MEDIAN($H921)</f>
        <v>0</v>
      </c>
      <c r="AO921" s="1">
        <f>MEDIAN($I921)</f>
        <v>0</v>
      </c>
      <c r="AP921" s="1">
        <f>MEDIAN($J921)</f>
        <v>0</v>
      </c>
      <c r="AQ921" s="1">
        <f>MEDIAN($K921)</f>
        <v>0</v>
      </c>
      <c r="AR921" s="1">
        <f>MEDIAN($M921)</f>
        <v>0</v>
      </c>
      <c r="AS921" s="1">
        <f>MEDIAN($N921)</f>
        <v>0</v>
      </c>
      <c r="AT921" s="1">
        <f>MEDIAN($P921)</f>
        <v>0</v>
      </c>
      <c r="AU921" s="1">
        <f>MEDIAN($Q921)</f>
        <v>0</v>
      </c>
      <c r="AV921" s="1">
        <f>MEDIAN($R921)</f>
        <v>0</v>
      </c>
      <c r="AW921" s="1">
        <f>MAX($B921)</f>
        <v>0</v>
      </c>
      <c r="AX921" s="1">
        <f>MAX($C921)</f>
        <v>0</v>
      </c>
      <c r="AY921" s="1">
        <f>MAX($D921)</f>
        <v>0</v>
      </c>
      <c r="AZ921" s="1">
        <f>MAX($E921)</f>
        <v>0</v>
      </c>
      <c r="BA921" s="1">
        <f>MAX($F921)</f>
        <v>0</v>
      </c>
      <c r="BB921" s="1">
        <f>MAX($G921)</f>
        <v>0</v>
      </c>
      <c r="BC921" s="1">
        <f>MAX($H921)</f>
        <v>0</v>
      </c>
      <c r="BD921" s="1">
        <f>MAX($I921)</f>
        <v>0</v>
      </c>
      <c r="BE921" s="1">
        <f>MAX($J921)</f>
        <v>0</v>
      </c>
      <c r="BF921" s="1">
        <f>MAX($K921)</f>
        <v>0</v>
      </c>
      <c r="BG921" s="1">
        <f>MAX($M921)</f>
        <v>0</v>
      </c>
      <c r="BH921" s="1">
        <f>MAX($N921)</f>
        <v>0</v>
      </c>
      <c r="BI921" s="1">
        <f>MAX($P921)</f>
        <v>0</v>
      </c>
      <c r="BJ921" s="1">
        <f>MAX($Q921)</f>
        <v>0</v>
      </c>
      <c r="BK921" s="1">
        <f>MAX($R921)</f>
        <v>0</v>
      </c>
    </row>
    <row r="922" spans="1:63">
      <c r="A922" s="1" t="s">
        <v>436</v>
      </c>
      <c r="B922" s="1">
        <v>0</v>
      </c>
      <c r="C922" s="1">
        <v>0</v>
      </c>
      <c r="D922" s="1">
        <v>0</v>
      </c>
      <c r="E922" s="1">
        <v>0</v>
      </c>
      <c r="F922" s="1">
        <v>0</v>
      </c>
      <c r="G922" s="1">
        <v>0</v>
      </c>
      <c r="H922" s="1">
        <v>0</v>
      </c>
      <c r="I922" s="1">
        <v>0.018</v>
      </c>
      <c r="J922" s="1">
        <v>3000</v>
      </c>
      <c r="K922" s="1">
        <v>0</v>
      </c>
      <c r="L922" s="1" t="s">
        <v>503</v>
      </c>
      <c r="M922" s="1">
        <v>0</v>
      </c>
      <c r="N922" s="1">
        <v>0</v>
      </c>
      <c r="O922" s="1" t="s">
        <v>507</v>
      </c>
      <c r="P922" s="1">
        <v>1500</v>
      </c>
      <c r="Q922" s="1">
        <v>1</v>
      </c>
      <c r="R922" s="1">
        <v>0</v>
      </c>
      <c r="S922" s="1">
        <f>MIN($B922)</f>
        <v>0</v>
      </c>
      <c r="T922" s="1">
        <f>MIN($C922)</f>
        <v>0</v>
      </c>
      <c r="U922" s="1">
        <f>MIN($D922)</f>
        <v>0</v>
      </c>
      <c r="V922" s="1">
        <f>MIN($E922)</f>
        <v>0</v>
      </c>
      <c r="W922" s="1">
        <f>MIN($F922)</f>
        <v>0</v>
      </c>
      <c r="X922" s="1">
        <f>MIN($G922)</f>
        <v>0</v>
      </c>
      <c r="Y922" s="1">
        <f>MIN($H922)</f>
        <v>0</v>
      </c>
      <c r="Z922" s="1">
        <f>MIN($I922)</f>
        <v>0</v>
      </c>
      <c r="AA922" s="1">
        <f>MIN($J922)</f>
        <v>0</v>
      </c>
      <c r="AB922" s="1">
        <f>MIN($K922)</f>
        <v>0</v>
      </c>
      <c r="AC922" s="1">
        <f>MIN($M922)</f>
        <v>0</v>
      </c>
      <c r="AD922" s="1">
        <f>MIN($N922)</f>
        <v>0</v>
      </c>
      <c r="AE922" s="1">
        <f>MIN($P922)</f>
        <v>0</v>
      </c>
      <c r="AF922" s="1">
        <f>MIN($Q922)</f>
        <v>0</v>
      </c>
      <c r="AG922" s="1">
        <f>MIN($R922)</f>
        <v>0</v>
      </c>
      <c r="AH922" s="1">
        <f>MEDIAN($B922)</f>
        <v>0</v>
      </c>
      <c r="AI922" s="1">
        <f>MEDIAN($C922)</f>
        <v>0</v>
      </c>
      <c r="AJ922" s="1">
        <f>MEDIAN($D922)</f>
        <v>0</v>
      </c>
      <c r="AK922" s="1">
        <f>MEDIAN($E922)</f>
        <v>0</v>
      </c>
      <c r="AL922" s="1">
        <f>MEDIAN($F922)</f>
        <v>0</v>
      </c>
      <c r="AM922" s="1">
        <f>MEDIAN($G922)</f>
        <v>0</v>
      </c>
      <c r="AN922" s="1">
        <f>MEDIAN($H922)</f>
        <v>0</v>
      </c>
      <c r="AO922" s="1">
        <f>MEDIAN($I922)</f>
        <v>0</v>
      </c>
      <c r="AP922" s="1">
        <f>MEDIAN($J922)</f>
        <v>0</v>
      </c>
      <c r="AQ922" s="1">
        <f>MEDIAN($K922)</f>
        <v>0</v>
      </c>
      <c r="AR922" s="1">
        <f>MEDIAN($M922)</f>
        <v>0</v>
      </c>
      <c r="AS922" s="1">
        <f>MEDIAN($N922)</f>
        <v>0</v>
      </c>
      <c r="AT922" s="1">
        <f>MEDIAN($P922)</f>
        <v>0</v>
      </c>
      <c r="AU922" s="1">
        <f>MEDIAN($Q922)</f>
        <v>0</v>
      </c>
      <c r="AV922" s="1">
        <f>MEDIAN($R922)</f>
        <v>0</v>
      </c>
      <c r="AW922" s="1">
        <f>MAX($B922)</f>
        <v>0</v>
      </c>
      <c r="AX922" s="1">
        <f>MAX($C922)</f>
        <v>0</v>
      </c>
      <c r="AY922" s="1">
        <f>MAX($D922)</f>
        <v>0</v>
      </c>
      <c r="AZ922" s="1">
        <f>MAX($E922)</f>
        <v>0</v>
      </c>
      <c r="BA922" s="1">
        <f>MAX($F922)</f>
        <v>0</v>
      </c>
      <c r="BB922" s="1">
        <f>MAX($G922)</f>
        <v>0</v>
      </c>
      <c r="BC922" s="1">
        <f>MAX($H922)</f>
        <v>0</v>
      </c>
      <c r="BD922" s="1">
        <f>MAX($I922)</f>
        <v>0</v>
      </c>
      <c r="BE922" s="1">
        <f>MAX($J922)</f>
        <v>0</v>
      </c>
      <c r="BF922" s="1">
        <f>MAX($K922)</f>
        <v>0</v>
      </c>
      <c r="BG922" s="1">
        <f>MAX($M922)</f>
        <v>0</v>
      </c>
      <c r="BH922" s="1">
        <f>MAX($N922)</f>
        <v>0</v>
      </c>
      <c r="BI922" s="1">
        <f>MAX($P922)</f>
        <v>0</v>
      </c>
      <c r="BJ922" s="1">
        <f>MAX($Q922)</f>
        <v>0</v>
      </c>
      <c r="BK922" s="1">
        <f>MAX($R922)</f>
        <v>0</v>
      </c>
    </row>
    <row r="923" spans="1:63">
      <c r="A923" s="1" t="s">
        <v>437</v>
      </c>
      <c r="B923" s="1">
        <v>0</v>
      </c>
      <c r="C923" s="1">
        <v>0</v>
      </c>
      <c r="D923" s="1">
        <v>0</v>
      </c>
      <c r="E923" s="1">
        <v>0</v>
      </c>
      <c r="F923" s="1">
        <v>0</v>
      </c>
      <c r="G923" s="1">
        <v>0</v>
      </c>
      <c r="H923" s="1">
        <v>0</v>
      </c>
      <c r="I923" s="1">
        <v>0.021</v>
      </c>
      <c r="J923" s="1">
        <v>3000</v>
      </c>
      <c r="K923" s="1">
        <v>0</v>
      </c>
      <c r="L923" s="1" t="s">
        <v>503</v>
      </c>
      <c r="M923" s="1">
        <v>0</v>
      </c>
      <c r="N923" s="1">
        <v>0</v>
      </c>
      <c r="O923" s="1" t="s">
        <v>507</v>
      </c>
      <c r="P923" s="1">
        <v>1500</v>
      </c>
      <c r="Q923" s="1">
        <v>1</v>
      </c>
      <c r="R923" s="1">
        <v>0</v>
      </c>
      <c r="S923" s="1">
        <f>MIN($B923)</f>
        <v>0</v>
      </c>
      <c r="T923" s="1">
        <f>MIN($C923)</f>
        <v>0</v>
      </c>
      <c r="U923" s="1">
        <f>MIN($D923)</f>
        <v>0</v>
      </c>
      <c r="V923" s="1">
        <f>MIN($E923)</f>
        <v>0</v>
      </c>
      <c r="W923" s="1">
        <f>MIN($F923)</f>
        <v>0</v>
      </c>
      <c r="X923" s="1">
        <f>MIN($G923)</f>
        <v>0</v>
      </c>
      <c r="Y923" s="1">
        <f>MIN($H923)</f>
        <v>0</v>
      </c>
      <c r="Z923" s="1">
        <f>MIN($I923)</f>
        <v>0</v>
      </c>
      <c r="AA923" s="1">
        <f>MIN($J923)</f>
        <v>0</v>
      </c>
      <c r="AB923" s="1">
        <f>MIN($K923)</f>
        <v>0</v>
      </c>
      <c r="AC923" s="1">
        <f>MIN($M923)</f>
        <v>0</v>
      </c>
      <c r="AD923" s="1">
        <f>MIN($N923)</f>
        <v>0</v>
      </c>
      <c r="AE923" s="1">
        <f>MIN($P923)</f>
        <v>0</v>
      </c>
      <c r="AF923" s="1">
        <f>MIN($Q923)</f>
        <v>0</v>
      </c>
      <c r="AG923" s="1">
        <f>MIN($R923)</f>
        <v>0</v>
      </c>
      <c r="AH923" s="1">
        <f>MEDIAN($B923)</f>
        <v>0</v>
      </c>
      <c r="AI923" s="1">
        <f>MEDIAN($C923)</f>
        <v>0</v>
      </c>
      <c r="AJ923" s="1">
        <f>MEDIAN($D923)</f>
        <v>0</v>
      </c>
      <c r="AK923" s="1">
        <f>MEDIAN($E923)</f>
        <v>0</v>
      </c>
      <c r="AL923" s="1">
        <f>MEDIAN($F923)</f>
        <v>0</v>
      </c>
      <c r="AM923" s="1">
        <f>MEDIAN($G923)</f>
        <v>0</v>
      </c>
      <c r="AN923" s="1">
        <f>MEDIAN($H923)</f>
        <v>0</v>
      </c>
      <c r="AO923" s="1">
        <f>MEDIAN($I923)</f>
        <v>0</v>
      </c>
      <c r="AP923" s="1">
        <f>MEDIAN($J923)</f>
        <v>0</v>
      </c>
      <c r="AQ923" s="1">
        <f>MEDIAN($K923)</f>
        <v>0</v>
      </c>
      <c r="AR923" s="1">
        <f>MEDIAN($M923)</f>
        <v>0</v>
      </c>
      <c r="AS923" s="1">
        <f>MEDIAN($N923)</f>
        <v>0</v>
      </c>
      <c r="AT923" s="1">
        <f>MEDIAN($P923)</f>
        <v>0</v>
      </c>
      <c r="AU923" s="1">
        <f>MEDIAN($Q923)</f>
        <v>0</v>
      </c>
      <c r="AV923" s="1">
        <f>MEDIAN($R923)</f>
        <v>0</v>
      </c>
      <c r="AW923" s="1">
        <f>MAX($B923)</f>
        <v>0</v>
      </c>
      <c r="AX923" s="1">
        <f>MAX($C923)</f>
        <v>0</v>
      </c>
      <c r="AY923" s="1">
        <f>MAX($D923)</f>
        <v>0</v>
      </c>
      <c r="AZ923" s="1">
        <f>MAX($E923)</f>
        <v>0</v>
      </c>
      <c r="BA923" s="1">
        <f>MAX($F923)</f>
        <v>0</v>
      </c>
      <c r="BB923" s="1">
        <f>MAX($G923)</f>
        <v>0</v>
      </c>
      <c r="BC923" s="1">
        <f>MAX($H923)</f>
        <v>0</v>
      </c>
      <c r="BD923" s="1">
        <f>MAX($I923)</f>
        <v>0</v>
      </c>
      <c r="BE923" s="1">
        <f>MAX($J923)</f>
        <v>0</v>
      </c>
      <c r="BF923" s="1">
        <f>MAX($K923)</f>
        <v>0</v>
      </c>
      <c r="BG923" s="1">
        <f>MAX($M923)</f>
        <v>0</v>
      </c>
      <c r="BH923" s="1">
        <f>MAX($N923)</f>
        <v>0</v>
      </c>
      <c r="BI923" s="1">
        <f>MAX($P923)</f>
        <v>0</v>
      </c>
      <c r="BJ923" s="1">
        <f>MAX($Q923)</f>
        <v>0</v>
      </c>
      <c r="BK923" s="1">
        <f>MAX($R923)</f>
        <v>0</v>
      </c>
    </row>
    <row r="924" spans="1:63">
      <c r="A924" s="1" t="s">
        <v>438</v>
      </c>
      <c r="B924" s="1">
        <v>0</v>
      </c>
      <c r="C924" s="1">
        <v>0</v>
      </c>
      <c r="D924" s="1">
        <v>0</v>
      </c>
      <c r="E924" s="1">
        <v>0</v>
      </c>
      <c r="F924" s="1">
        <v>0</v>
      </c>
      <c r="G924" s="1">
        <v>0</v>
      </c>
      <c r="H924" s="1">
        <v>0</v>
      </c>
      <c r="I924" s="1">
        <v>0.021</v>
      </c>
      <c r="J924" s="1">
        <v>3000</v>
      </c>
      <c r="K924" s="1">
        <v>0</v>
      </c>
      <c r="L924" s="1" t="s">
        <v>503</v>
      </c>
      <c r="M924" s="1">
        <v>0</v>
      </c>
      <c r="N924" s="1">
        <v>0</v>
      </c>
      <c r="O924" s="1" t="s">
        <v>507</v>
      </c>
      <c r="P924" s="1">
        <v>1500</v>
      </c>
      <c r="Q924" s="1">
        <v>1</v>
      </c>
      <c r="R924" s="1">
        <v>0</v>
      </c>
      <c r="S924" s="1">
        <f>MIN($B924)</f>
        <v>0</v>
      </c>
      <c r="T924" s="1">
        <f>MIN($C924)</f>
        <v>0</v>
      </c>
      <c r="U924" s="1">
        <f>MIN($D924)</f>
        <v>0</v>
      </c>
      <c r="V924" s="1">
        <f>MIN($E924)</f>
        <v>0</v>
      </c>
      <c r="W924" s="1">
        <f>MIN($F924)</f>
        <v>0</v>
      </c>
      <c r="X924" s="1">
        <f>MIN($G924)</f>
        <v>0</v>
      </c>
      <c r="Y924" s="1">
        <f>MIN($H924)</f>
        <v>0</v>
      </c>
      <c r="Z924" s="1">
        <f>MIN($I924)</f>
        <v>0</v>
      </c>
      <c r="AA924" s="1">
        <f>MIN($J924)</f>
        <v>0</v>
      </c>
      <c r="AB924" s="1">
        <f>MIN($K924)</f>
        <v>0</v>
      </c>
      <c r="AC924" s="1">
        <f>MIN($M924)</f>
        <v>0</v>
      </c>
      <c r="AD924" s="1">
        <f>MIN($N924)</f>
        <v>0</v>
      </c>
      <c r="AE924" s="1">
        <f>MIN($P924)</f>
        <v>0</v>
      </c>
      <c r="AF924" s="1">
        <f>MIN($Q924)</f>
        <v>0</v>
      </c>
      <c r="AG924" s="1">
        <f>MIN($R924)</f>
        <v>0</v>
      </c>
      <c r="AH924" s="1">
        <f>MEDIAN($B924)</f>
        <v>0</v>
      </c>
      <c r="AI924" s="1">
        <f>MEDIAN($C924)</f>
        <v>0</v>
      </c>
      <c r="AJ924" s="1">
        <f>MEDIAN($D924)</f>
        <v>0</v>
      </c>
      <c r="AK924" s="1">
        <f>MEDIAN($E924)</f>
        <v>0</v>
      </c>
      <c r="AL924" s="1">
        <f>MEDIAN($F924)</f>
        <v>0</v>
      </c>
      <c r="AM924" s="1">
        <f>MEDIAN($G924)</f>
        <v>0</v>
      </c>
      <c r="AN924" s="1">
        <f>MEDIAN($H924)</f>
        <v>0</v>
      </c>
      <c r="AO924" s="1">
        <f>MEDIAN($I924)</f>
        <v>0</v>
      </c>
      <c r="AP924" s="1">
        <f>MEDIAN($J924)</f>
        <v>0</v>
      </c>
      <c r="AQ924" s="1">
        <f>MEDIAN($K924)</f>
        <v>0</v>
      </c>
      <c r="AR924" s="1">
        <f>MEDIAN($M924)</f>
        <v>0</v>
      </c>
      <c r="AS924" s="1">
        <f>MEDIAN($N924)</f>
        <v>0</v>
      </c>
      <c r="AT924" s="1">
        <f>MEDIAN($P924)</f>
        <v>0</v>
      </c>
      <c r="AU924" s="1">
        <f>MEDIAN($Q924)</f>
        <v>0</v>
      </c>
      <c r="AV924" s="1">
        <f>MEDIAN($R924)</f>
        <v>0</v>
      </c>
      <c r="AW924" s="1">
        <f>MAX($B924)</f>
        <v>0</v>
      </c>
      <c r="AX924" s="1">
        <f>MAX($C924)</f>
        <v>0</v>
      </c>
      <c r="AY924" s="1">
        <f>MAX($D924)</f>
        <v>0</v>
      </c>
      <c r="AZ924" s="1">
        <f>MAX($E924)</f>
        <v>0</v>
      </c>
      <c r="BA924" s="1">
        <f>MAX($F924)</f>
        <v>0</v>
      </c>
      <c r="BB924" s="1">
        <f>MAX($G924)</f>
        <v>0</v>
      </c>
      <c r="BC924" s="1">
        <f>MAX($H924)</f>
        <v>0</v>
      </c>
      <c r="BD924" s="1">
        <f>MAX($I924)</f>
        <v>0</v>
      </c>
      <c r="BE924" s="1">
        <f>MAX($J924)</f>
        <v>0</v>
      </c>
      <c r="BF924" s="1">
        <f>MAX($K924)</f>
        <v>0</v>
      </c>
      <c r="BG924" s="1">
        <f>MAX($M924)</f>
        <v>0</v>
      </c>
      <c r="BH924" s="1">
        <f>MAX($N924)</f>
        <v>0</v>
      </c>
      <c r="BI924" s="1">
        <f>MAX($P924)</f>
        <v>0</v>
      </c>
      <c r="BJ924" s="1">
        <f>MAX($Q924)</f>
        <v>0</v>
      </c>
      <c r="BK924" s="1">
        <f>MAX($R924)</f>
        <v>0</v>
      </c>
    </row>
    <row r="925" spans="1:63">
      <c r="A925" s="1" t="s">
        <v>439</v>
      </c>
      <c r="B925" s="1">
        <v>0</v>
      </c>
      <c r="C925" s="1">
        <v>0</v>
      </c>
      <c r="D925" s="1">
        <v>0</v>
      </c>
      <c r="E925" s="1">
        <v>0</v>
      </c>
      <c r="F925" s="1">
        <v>0</v>
      </c>
      <c r="G925" s="1">
        <v>0</v>
      </c>
      <c r="H925" s="1">
        <v>0</v>
      </c>
      <c r="I925" s="1">
        <v>0.018</v>
      </c>
      <c r="J925" s="1">
        <v>3000</v>
      </c>
      <c r="K925" s="1">
        <v>0</v>
      </c>
      <c r="L925" s="1" t="s">
        <v>503</v>
      </c>
      <c r="M925" s="1">
        <v>0</v>
      </c>
      <c r="N925" s="1">
        <v>0</v>
      </c>
      <c r="O925" s="1" t="s">
        <v>507</v>
      </c>
      <c r="P925" s="1">
        <v>1500</v>
      </c>
      <c r="Q925" s="1">
        <v>1</v>
      </c>
      <c r="R925" s="1">
        <v>0</v>
      </c>
      <c r="S925" s="1">
        <f>MIN($B925)</f>
        <v>0</v>
      </c>
      <c r="T925" s="1">
        <f>MIN($C925)</f>
        <v>0</v>
      </c>
      <c r="U925" s="1">
        <f>MIN($D925)</f>
        <v>0</v>
      </c>
      <c r="V925" s="1">
        <f>MIN($E925)</f>
        <v>0</v>
      </c>
      <c r="W925" s="1">
        <f>MIN($F925)</f>
        <v>0</v>
      </c>
      <c r="X925" s="1">
        <f>MIN($G925)</f>
        <v>0</v>
      </c>
      <c r="Y925" s="1">
        <f>MIN($H925)</f>
        <v>0</v>
      </c>
      <c r="Z925" s="1">
        <f>MIN($I925)</f>
        <v>0</v>
      </c>
      <c r="AA925" s="1">
        <f>MIN($J925)</f>
        <v>0</v>
      </c>
      <c r="AB925" s="1">
        <f>MIN($K925)</f>
        <v>0</v>
      </c>
      <c r="AC925" s="1">
        <f>MIN($M925)</f>
        <v>0</v>
      </c>
      <c r="AD925" s="1">
        <f>MIN($N925)</f>
        <v>0</v>
      </c>
      <c r="AE925" s="1">
        <f>MIN($P925)</f>
        <v>0</v>
      </c>
      <c r="AF925" s="1">
        <f>MIN($Q925)</f>
        <v>0</v>
      </c>
      <c r="AG925" s="1">
        <f>MIN($R925)</f>
        <v>0</v>
      </c>
      <c r="AH925" s="1">
        <f>MEDIAN($B925)</f>
        <v>0</v>
      </c>
      <c r="AI925" s="1">
        <f>MEDIAN($C925)</f>
        <v>0</v>
      </c>
      <c r="AJ925" s="1">
        <f>MEDIAN($D925)</f>
        <v>0</v>
      </c>
      <c r="AK925" s="1">
        <f>MEDIAN($E925)</f>
        <v>0</v>
      </c>
      <c r="AL925" s="1">
        <f>MEDIAN($F925)</f>
        <v>0</v>
      </c>
      <c r="AM925" s="1">
        <f>MEDIAN($G925)</f>
        <v>0</v>
      </c>
      <c r="AN925" s="1">
        <f>MEDIAN($H925)</f>
        <v>0</v>
      </c>
      <c r="AO925" s="1">
        <f>MEDIAN($I925)</f>
        <v>0</v>
      </c>
      <c r="AP925" s="1">
        <f>MEDIAN($J925)</f>
        <v>0</v>
      </c>
      <c r="AQ925" s="1">
        <f>MEDIAN($K925)</f>
        <v>0</v>
      </c>
      <c r="AR925" s="1">
        <f>MEDIAN($M925)</f>
        <v>0</v>
      </c>
      <c r="AS925" s="1">
        <f>MEDIAN($N925)</f>
        <v>0</v>
      </c>
      <c r="AT925" s="1">
        <f>MEDIAN($P925)</f>
        <v>0</v>
      </c>
      <c r="AU925" s="1">
        <f>MEDIAN($Q925)</f>
        <v>0</v>
      </c>
      <c r="AV925" s="1">
        <f>MEDIAN($R925)</f>
        <v>0</v>
      </c>
      <c r="AW925" s="1">
        <f>MAX($B925)</f>
        <v>0</v>
      </c>
      <c r="AX925" s="1">
        <f>MAX($C925)</f>
        <v>0</v>
      </c>
      <c r="AY925" s="1">
        <f>MAX($D925)</f>
        <v>0</v>
      </c>
      <c r="AZ925" s="1">
        <f>MAX($E925)</f>
        <v>0</v>
      </c>
      <c r="BA925" s="1">
        <f>MAX($F925)</f>
        <v>0</v>
      </c>
      <c r="BB925" s="1">
        <f>MAX($G925)</f>
        <v>0</v>
      </c>
      <c r="BC925" s="1">
        <f>MAX($H925)</f>
        <v>0</v>
      </c>
      <c r="BD925" s="1">
        <f>MAX($I925)</f>
        <v>0</v>
      </c>
      <c r="BE925" s="1">
        <f>MAX($J925)</f>
        <v>0</v>
      </c>
      <c r="BF925" s="1">
        <f>MAX($K925)</f>
        <v>0</v>
      </c>
      <c r="BG925" s="1">
        <f>MAX($M925)</f>
        <v>0</v>
      </c>
      <c r="BH925" s="1">
        <f>MAX($N925)</f>
        <v>0</v>
      </c>
      <c r="BI925" s="1">
        <f>MAX($P925)</f>
        <v>0</v>
      </c>
      <c r="BJ925" s="1">
        <f>MAX($Q925)</f>
        <v>0</v>
      </c>
      <c r="BK925" s="1">
        <f>MAX($R925)</f>
        <v>0</v>
      </c>
    </row>
    <row r="926" spans="1:63">
      <c r="A926" s="1" t="s">
        <v>440</v>
      </c>
      <c r="B926" s="1">
        <v>0</v>
      </c>
      <c r="C926" s="1">
        <v>0</v>
      </c>
      <c r="D926" s="1">
        <v>0</v>
      </c>
      <c r="E926" s="1">
        <v>0</v>
      </c>
      <c r="F926" s="1">
        <v>0</v>
      </c>
      <c r="G926" s="1">
        <v>0</v>
      </c>
      <c r="H926" s="1">
        <v>0</v>
      </c>
      <c r="I926" s="1">
        <v>0.02</v>
      </c>
      <c r="J926" s="1">
        <v>3000</v>
      </c>
      <c r="K926" s="1">
        <v>0</v>
      </c>
      <c r="L926" s="1" t="s">
        <v>503</v>
      </c>
      <c r="M926" s="1">
        <v>0</v>
      </c>
      <c r="N926" s="1">
        <v>0</v>
      </c>
      <c r="O926" s="1" t="s">
        <v>507</v>
      </c>
      <c r="P926" s="1">
        <v>1500</v>
      </c>
      <c r="Q926" s="1">
        <v>1</v>
      </c>
      <c r="R926" s="1">
        <v>0</v>
      </c>
      <c r="S926" s="1">
        <f>MIN($B926)</f>
        <v>0</v>
      </c>
      <c r="T926" s="1">
        <f>MIN($C926)</f>
        <v>0</v>
      </c>
      <c r="U926" s="1">
        <f>MIN($D926)</f>
        <v>0</v>
      </c>
      <c r="V926" s="1">
        <f>MIN($E926)</f>
        <v>0</v>
      </c>
      <c r="W926" s="1">
        <f>MIN($F926)</f>
        <v>0</v>
      </c>
      <c r="X926" s="1">
        <f>MIN($G926)</f>
        <v>0</v>
      </c>
      <c r="Y926" s="1">
        <f>MIN($H926)</f>
        <v>0</v>
      </c>
      <c r="Z926" s="1">
        <f>MIN($I926)</f>
        <v>0</v>
      </c>
      <c r="AA926" s="1">
        <f>MIN($J926)</f>
        <v>0</v>
      </c>
      <c r="AB926" s="1">
        <f>MIN($K926)</f>
        <v>0</v>
      </c>
      <c r="AC926" s="1">
        <f>MIN($M926)</f>
        <v>0</v>
      </c>
      <c r="AD926" s="1">
        <f>MIN($N926)</f>
        <v>0</v>
      </c>
      <c r="AE926" s="1">
        <f>MIN($P926)</f>
        <v>0</v>
      </c>
      <c r="AF926" s="1">
        <f>MIN($Q926)</f>
        <v>0</v>
      </c>
      <c r="AG926" s="1">
        <f>MIN($R926)</f>
        <v>0</v>
      </c>
      <c r="AH926" s="1">
        <f>MEDIAN($B926)</f>
        <v>0</v>
      </c>
      <c r="AI926" s="1">
        <f>MEDIAN($C926)</f>
        <v>0</v>
      </c>
      <c r="AJ926" s="1">
        <f>MEDIAN($D926)</f>
        <v>0</v>
      </c>
      <c r="AK926" s="1">
        <f>MEDIAN($E926)</f>
        <v>0</v>
      </c>
      <c r="AL926" s="1">
        <f>MEDIAN($F926)</f>
        <v>0</v>
      </c>
      <c r="AM926" s="1">
        <f>MEDIAN($G926)</f>
        <v>0</v>
      </c>
      <c r="AN926" s="1">
        <f>MEDIAN($H926)</f>
        <v>0</v>
      </c>
      <c r="AO926" s="1">
        <f>MEDIAN($I926)</f>
        <v>0</v>
      </c>
      <c r="AP926" s="1">
        <f>MEDIAN($J926)</f>
        <v>0</v>
      </c>
      <c r="AQ926" s="1">
        <f>MEDIAN($K926)</f>
        <v>0</v>
      </c>
      <c r="AR926" s="1">
        <f>MEDIAN($M926)</f>
        <v>0</v>
      </c>
      <c r="AS926" s="1">
        <f>MEDIAN($N926)</f>
        <v>0</v>
      </c>
      <c r="AT926" s="1">
        <f>MEDIAN($P926)</f>
        <v>0</v>
      </c>
      <c r="AU926" s="1">
        <f>MEDIAN($Q926)</f>
        <v>0</v>
      </c>
      <c r="AV926" s="1">
        <f>MEDIAN($R926)</f>
        <v>0</v>
      </c>
      <c r="AW926" s="1">
        <f>MAX($B926)</f>
        <v>0</v>
      </c>
      <c r="AX926" s="1">
        <f>MAX($C926)</f>
        <v>0</v>
      </c>
      <c r="AY926" s="1">
        <f>MAX($D926)</f>
        <v>0</v>
      </c>
      <c r="AZ926" s="1">
        <f>MAX($E926)</f>
        <v>0</v>
      </c>
      <c r="BA926" s="1">
        <f>MAX($F926)</f>
        <v>0</v>
      </c>
      <c r="BB926" s="1">
        <f>MAX($G926)</f>
        <v>0</v>
      </c>
      <c r="BC926" s="1">
        <f>MAX($H926)</f>
        <v>0</v>
      </c>
      <c r="BD926" s="1">
        <f>MAX($I926)</f>
        <v>0</v>
      </c>
      <c r="BE926" s="1">
        <f>MAX($J926)</f>
        <v>0</v>
      </c>
      <c r="BF926" s="1">
        <f>MAX($K926)</f>
        <v>0</v>
      </c>
      <c r="BG926" s="1">
        <f>MAX($M926)</f>
        <v>0</v>
      </c>
      <c r="BH926" s="1">
        <f>MAX($N926)</f>
        <v>0</v>
      </c>
      <c r="BI926" s="1">
        <f>MAX($P926)</f>
        <v>0</v>
      </c>
      <c r="BJ926" s="1">
        <f>MAX($Q926)</f>
        <v>0</v>
      </c>
      <c r="BK926" s="1">
        <f>MAX($R926)</f>
        <v>0</v>
      </c>
    </row>
    <row r="927" spans="1:63">
      <c r="A927" s="1" t="s">
        <v>441</v>
      </c>
      <c r="B927" s="1">
        <v>0</v>
      </c>
      <c r="C927" s="1">
        <v>0</v>
      </c>
      <c r="D927" s="1">
        <v>0</v>
      </c>
      <c r="E927" s="1">
        <v>0</v>
      </c>
      <c r="F927" s="1">
        <v>0</v>
      </c>
      <c r="G927" s="1">
        <v>0</v>
      </c>
      <c r="H927" s="1">
        <v>0</v>
      </c>
      <c r="I927" s="1">
        <v>0.018</v>
      </c>
      <c r="J927" s="1">
        <v>3000</v>
      </c>
      <c r="K927" s="1">
        <v>0</v>
      </c>
      <c r="L927" s="1" t="s">
        <v>503</v>
      </c>
      <c r="M927" s="1">
        <v>0</v>
      </c>
      <c r="N927" s="1">
        <v>0</v>
      </c>
      <c r="O927" s="1" t="s">
        <v>507</v>
      </c>
      <c r="P927" s="1">
        <v>1500</v>
      </c>
      <c r="Q927" s="1">
        <v>1</v>
      </c>
      <c r="R927" s="1">
        <v>0</v>
      </c>
      <c r="S927" s="1">
        <f>MIN($B927)</f>
        <v>0</v>
      </c>
      <c r="T927" s="1">
        <f>MIN($C927)</f>
        <v>0</v>
      </c>
      <c r="U927" s="1">
        <f>MIN($D927)</f>
        <v>0</v>
      </c>
      <c r="V927" s="1">
        <f>MIN($E927)</f>
        <v>0</v>
      </c>
      <c r="W927" s="1">
        <f>MIN($F927)</f>
        <v>0</v>
      </c>
      <c r="X927" s="1">
        <f>MIN($G927)</f>
        <v>0</v>
      </c>
      <c r="Y927" s="1">
        <f>MIN($H927)</f>
        <v>0</v>
      </c>
      <c r="Z927" s="1">
        <f>MIN($I927)</f>
        <v>0</v>
      </c>
      <c r="AA927" s="1">
        <f>MIN($J927)</f>
        <v>0</v>
      </c>
      <c r="AB927" s="1">
        <f>MIN($K927)</f>
        <v>0</v>
      </c>
      <c r="AC927" s="1">
        <f>MIN($M927)</f>
        <v>0</v>
      </c>
      <c r="AD927" s="1">
        <f>MIN($N927)</f>
        <v>0</v>
      </c>
      <c r="AE927" s="1">
        <f>MIN($P927)</f>
        <v>0</v>
      </c>
      <c r="AF927" s="1">
        <f>MIN($Q927)</f>
        <v>0</v>
      </c>
      <c r="AG927" s="1">
        <f>MIN($R927)</f>
        <v>0</v>
      </c>
      <c r="AH927" s="1">
        <f>MEDIAN($B927)</f>
        <v>0</v>
      </c>
      <c r="AI927" s="1">
        <f>MEDIAN($C927)</f>
        <v>0</v>
      </c>
      <c r="AJ927" s="1">
        <f>MEDIAN($D927)</f>
        <v>0</v>
      </c>
      <c r="AK927" s="1">
        <f>MEDIAN($E927)</f>
        <v>0</v>
      </c>
      <c r="AL927" s="1">
        <f>MEDIAN($F927)</f>
        <v>0</v>
      </c>
      <c r="AM927" s="1">
        <f>MEDIAN($G927)</f>
        <v>0</v>
      </c>
      <c r="AN927" s="1">
        <f>MEDIAN($H927)</f>
        <v>0</v>
      </c>
      <c r="AO927" s="1">
        <f>MEDIAN($I927)</f>
        <v>0</v>
      </c>
      <c r="AP927" s="1">
        <f>MEDIAN($J927)</f>
        <v>0</v>
      </c>
      <c r="AQ927" s="1">
        <f>MEDIAN($K927)</f>
        <v>0</v>
      </c>
      <c r="AR927" s="1">
        <f>MEDIAN($M927)</f>
        <v>0</v>
      </c>
      <c r="AS927" s="1">
        <f>MEDIAN($N927)</f>
        <v>0</v>
      </c>
      <c r="AT927" s="1">
        <f>MEDIAN($P927)</f>
        <v>0</v>
      </c>
      <c r="AU927" s="1">
        <f>MEDIAN($Q927)</f>
        <v>0</v>
      </c>
      <c r="AV927" s="1">
        <f>MEDIAN($R927)</f>
        <v>0</v>
      </c>
      <c r="AW927" s="1">
        <f>MAX($B927)</f>
        <v>0</v>
      </c>
      <c r="AX927" s="1">
        <f>MAX($C927)</f>
        <v>0</v>
      </c>
      <c r="AY927" s="1">
        <f>MAX($D927)</f>
        <v>0</v>
      </c>
      <c r="AZ927" s="1">
        <f>MAX($E927)</f>
        <v>0</v>
      </c>
      <c r="BA927" s="1">
        <f>MAX($F927)</f>
        <v>0</v>
      </c>
      <c r="BB927" s="1">
        <f>MAX($G927)</f>
        <v>0</v>
      </c>
      <c r="BC927" s="1">
        <f>MAX($H927)</f>
        <v>0</v>
      </c>
      <c r="BD927" s="1">
        <f>MAX($I927)</f>
        <v>0</v>
      </c>
      <c r="BE927" s="1">
        <f>MAX($J927)</f>
        <v>0</v>
      </c>
      <c r="BF927" s="1">
        <f>MAX($K927)</f>
        <v>0</v>
      </c>
      <c r="BG927" s="1">
        <f>MAX($M927)</f>
        <v>0</v>
      </c>
      <c r="BH927" s="1">
        <f>MAX($N927)</f>
        <v>0</v>
      </c>
      <c r="BI927" s="1">
        <f>MAX($P927)</f>
        <v>0</v>
      </c>
      <c r="BJ927" s="1">
        <f>MAX($Q927)</f>
        <v>0</v>
      </c>
      <c r="BK927" s="1">
        <f>MAX($R927)</f>
        <v>0</v>
      </c>
    </row>
    <row r="928" spans="1:63">
      <c r="A928" s="1" t="s">
        <v>442</v>
      </c>
      <c r="B928" s="1">
        <v>0</v>
      </c>
      <c r="C928" s="1">
        <v>0</v>
      </c>
      <c r="D928" s="1">
        <v>0</v>
      </c>
      <c r="E928" s="1">
        <v>0</v>
      </c>
      <c r="F928" s="1">
        <v>0</v>
      </c>
      <c r="G928" s="1">
        <v>0</v>
      </c>
      <c r="H928" s="1">
        <v>0</v>
      </c>
      <c r="I928" s="1">
        <v>0.017</v>
      </c>
      <c r="J928" s="1">
        <v>3000</v>
      </c>
      <c r="K928" s="1">
        <v>0</v>
      </c>
      <c r="L928" s="1" t="s">
        <v>503</v>
      </c>
      <c r="M928" s="1">
        <v>0</v>
      </c>
      <c r="N928" s="1">
        <v>0</v>
      </c>
      <c r="O928" s="1" t="s">
        <v>507</v>
      </c>
      <c r="P928" s="1">
        <v>1500</v>
      </c>
      <c r="Q928" s="1">
        <v>1</v>
      </c>
      <c r="R928" s="1">
        <v>0</v>
      </c>
      <c r="S928" s="1">
        <f>MIN($B928)</f>
        <v>0</v>
      </c>
      <c r="T928" s="1">
        <f>MIN($C928)</f>
        <v>0</v>
      </c>
      <c r="U928" s="1">
        <f>MIN($D928)</f>
        <v>0</v>
      </c>
      <c r="V928" s="1">
        <f>MIN($E928)</f>
        <v>0</v>
      </c>
      <c r="W928" s="1">
        <f>MIN($F928)</f>
        <v>0</v>
      </c>
      <c r="X928" s="1">
        <f>MIN($G928)</f>
        <v>0</v>
      </c>
      <c r="Y928" s="1">
        <f>MIN($H928)</f>
        <v>0</v>
      </c>
      <c r="Z928" s="1">
        <f>MIN($I928)</f>
        <v>0</v>
      </c>
      <c r="AA928" s="1">
        <f>MIN($J928)</f>
        <v>0</v>
      </c>
      <c r="AB928" s="1">
        <f>MIN($K928)</f>
        <v>0</v>
      </c>
      <c r="AC928" s="1">
        <f>MIN($M928)</f>
        <v>0</v>
      </c>
      <c r="AD928" s="1">
        <f>MIN($N928)</f>
        <v>0</v>
      </c>
      <c r="AE928" s="1">
        <f>MIN($P928)</f>
        <v>0</v>
      </c>
      <c r="AF928" s="1">
        <f>MIN($Q928)</f>
        <v>0</v>
      </c>
      <c r="AG928" s="1">
        <f>MIN($R928)</f>
        <v>0</v>
      </c>
      <c r="AH928" s="1">
        <f>MEDIAN($B928)</f>
        <v>0</v>
      </c>
      <c r="AI928" s="1">
        <f>MEDIAN($C928)</f>
        <v>0</v>
      </c>
      <c r="AJ928" s="1">
        <f>MEDIAN($D928)</f>
        <v>0</v>
      </c>
      <c r="AK928" s="1">
        <f>MEDIAN($E928)</f>
        <v>0</v>
      </c>
      <c r="AL928" s="1">
        <f>MEDIAN($F928)</f>
        <v>0</v>
      </c>
      <c r="AM928" s="1">
        <f>MEDIAN($G928)</f>
        <v>0</v>
      </c>
      <c r="AN928" s="1">
        <f>MEDIAN($H928)</f>
        <v>0</v>
      </c>
      <c r="AO928" s="1">
        <f>MEDIAN($I928)</f>
        <v>0</v>
      </c>
      <c r="AP928" s="1">
        <f>MEDIAN($J928)</f>
        <v>0</v>
      </c>
      <c r="AQ928" s="1">
        <f>MEDIAN($K928)</f>
        <v>0</v>
      </c>
      <c r="AR928" s="1">
        <f>MEDIAN($M928)</f>
        <v>0</v>
      </c>
      <c r="AS928" s="1">
        <f>MEDIAN($N928)</f>
        <v>0</v>
      </c>
      <c r="AT928" s="1">
        <f>MEDIAN($P928)</f>
        <v>0</v>
      </c>
      <c r="AU928" s="1">
        <f>MEDIAN($Q928)</f>
        <v>0</v>
      </c>
      <c r="AV928" s="1">
        <f>MEDIAN($R928)</f>
        <v>0</v>
      </c>
      <c r="AW928" s="1">
        <f>MAX($B928)</f>
        <v>0</v>
      </c>
      <c r="AX928" s="1">
        <f>MAX($C928)</f>
        <v>0</v>
      </c>
      <c r="AY928" s="1">
        <f>MAX($D928)</f>
        <v>0</v>
      </c>
      <c r="AZ928" s="1">
        <f>MAX($E928)</f>
        <v>0</v>
      </c>
      <c r="BA928" s="1">
        <f>MAX($F928)</f>
        <v>0</v>
      </c>
      <c r="BB928" s="1">
        <f>MAX($G928)</f>
        <v>0</v>
      </c>
      <c r="BC928" s="1">
        <f>MAX($H928)</f>
        <v>0</v>
      </c>
      <c r="BD928" s="1">
        <f>MAX($I928)</f>
        <v>0</v>
      </c>
      <c r="BE928" s="1">
        <f>MAX($J928)</f>
        <v>0</v>
      </c>
      <c r="BF928" s="1">
        <f>MAX($K928)</f>
        <v>0</v>
      </c>
      <c r="BG928" s="1">
        <f>MAX($M928)</f>
        <v>0</v>
      </c>
      <c r="BH928" s="1">
        <f>MAX($N928)</f>
        <v>0</v>
      </c>
      <c r="BI928" s="1">
        <f>MAX($P928)</f>
        <v>0</v>
      </c>
      <c r="BJ928" s="1">
        <f>MAX($Q928)</f>
        <v>0</v>
      </c>
      <c r="BK928" s="1">
        <f>MAX($R928)</f>
        <v>0</v>
      </c>
    </row>
    <row r="929" spans="1:63">
      <c r="A929" s="1" t="s">
        <v>443</v>
      </c>
      <c r="B929" s="1">
        <v>0</v>
      </c>
      <c r="C929" s="1">
        <v>0</v>
      </c>
      <c r="D929" s="1">
        <v>0</v>
      </c>
      <c r="E929" s="1">
        <v>0</v>
      </c>
      <c r="F929" s="1">
        <v>0</v>
      </c>
      <c r="G929" s="1">
        <v>0</v>
      </c>
      <c r="H929" s="1">
        <v>0</v>
      </c>
      <c r="I929" s="1">
        <v>0.018</v>
      </c>
      <c r="J929" s="1">
        <v>3000</v>
      </c>
      <c r="K929" s="1">
        <v>0</v>
      </c>
      <c r="L929" s="1" t="s">
        <v>503</v>
      </c>
      <c r="M929" s="1">
        <v>0</v>
      </c>
      <c r="N929" s="1">
        <v>0</v>
      </c>
      <c r="O929" s="1" t="s">
        <v>507</v>
      </c>
      <c r="P929" s="1">
        <v>1500</v>
      </c>
      <c r="Q929" s="1">
        <v>1</v>
      </c>
      <c r="R929" s="1">
        <v>0</v>
      </c>
      <c r="S929" s="1">
        <f>MIN($B929)</f>
        <v>0</v>
      </c>
      <c r="T929" s="1">
        <f>MIN($C929)</f>
        <v>0</v>
      </c>
      <c r="U929" s="1">
        <f>MIN($D929)</f>
        <v>0</v>
      </c>
      <c r="V929" s="1">
        <f>MIN($E929)</f>
        <v>0</v>
      </c>
      <c r="W929" s="1">
        <f>MIN($F929)</f>
        <v>0</v>
      </c>
      <c r="X929" s="1">
        <f>MIN($G929)</f>
        <v>0</v>
      </c>
      <c r="Y929" s="1">
        <f>MIN($H929)</f>
        <v>0</v>
      </c>
      <c r="Z929" s="1">
        <f>MIN($I929)</f>
        <v>0</v>
      </c>
      <c r="AA929" s="1">
        <f>MIN($J929)</f>
        <v>0</v>
      </c>
      <c r="AB929" s="1">
        <f>MIN($K929)</f>
        <v>0</v>
      </c>
      <c r="AC929" s="1">
        <f>MIN($M929)</f>
        <v>0</v>
      </c>
      <c r="AD929" s="1">
        <f>MIN($N929)</f>
        <v>0</v>
      </c>
      <c r="AE929" s="1">
        <f>MIN($P929)</f>
        <v>0</v>
      </c>
      <c r="AF929" s="1">
        <f>MIN($Q929)</f>
        <v>0</v>
      </c>
      <c r="AG929" s="1">
        <f>MIN($R929)</f>
        <v>0</v>
      </c>
      <c r="AH929" s="1">
        <f>MEDIAN($B929)</f>
        <v>0</v>
      </c>
      <c r="AI929" s="1">
        <f>MEDIAN($C929)</f>
        <v>0</v>
      </c>
      <c r="AJ929" s="1">
        <f>MEDIAN($D929)</f>
        <v>0</v>
      </c>
      <c r="AK929" s="1">
        <f>MEDIAN($E929)</f>
        <v>0</v>
      </c>
      <c r="AL929" s="1">
        <f>MEDIAN($F929)</f>
        <v>0</v>
      </c>
      <c r="AM929" s="1">
        <f>MEDIAN($G929)</f>
        <v>0</v>
      </c>
      <c r="AN929" s="1">
        <f>MEDIAN($H929)</f>
        <v>0</v>
      </c>
      <c r="AO929" s="1">
        <f>MEDIAN($I929)</f>
        <v>0</v>
      </c>
      <c r="AP929" s="1">
        <f>MEDIAN($J929)</f>
        <v>0</v>
      </c>
      <c r="AQ929" s="1">
        <f>MEDIAN($K929)</f>
        <v>0</v>
      </c>
      <c r="AR929" s="1">
        <f>MEDIAN($M929)</f>
        <v>0</v>
      </c>
      <c r="AS929" s="1">
        <f>MEDIAN($N929)</f>
        <v>0</v>
      </c>
      <c r="AT929" s="1">
        <f>MEDIAN($P929)</f>
        <v>0</v>
      </c>
      <c r="AU929" s="1">
        <f>MEDIAN($Q929)</f>
        <v>0</v>
      </c>
      <c r="AV929" s="1">
        <f>MEDIAN($R929)</f>
        <v>0</v>
      </c>
      <c r="AW929" s="1">
        <f>MAX($B929)</f>
        <v>0</v>
      </c>
      <c r="AX929" s="1">
        <f>MAX($C929)</f>
        <v>0</v>
      </c>
      <c r="AY929" s="1">
        <f>MAX($D929)</f>
        <v>0</v>
      </c>
      <c r="AZ929" s="1">
        <f>MAX($E929)</f>
        <v>0</v>
      </c>
      <c r="BA929" s="1">
        <f>MAX($F929)</f>
        <v>0</v>
      </c>
      <c r="BB929" s="1">
        <f>MAX($G929)</f>
        <v>0</v>
      </c>
      <c r="BC929" s="1">
        <f>MAX($H929)</f>
        <v>0</v>
      </c>
      <c r="BD929" s="1">
        <f>MAX($I929)</f>
        <v>0</v>
      </c>
      <c r="BE929" s="1">
        <f>MAX($J929)</f>
        <v>0</v>
      </c>
      <c r="BF929" s="1">
        <f>MAX($K929)</f>
        <v>0</v>
      </c>
      <c r="BG929" s="1">
        <f>MAX($M929)</f>
        <v>0</v>
      </c>
      <c r="BH929" s="1">
        <f>MAX($N929)</f>
        <v>0</v>
      </c>
      <c r="BI929" s="1">
        <f>MAX($P929)</f>
        <v>0</v>
      </c>
      <c r="BJ929" s="1">
        <f>MAX($Q929)</f>
        <v>0</v>
      </c>
      <c r="BK929" s="1">
        <f>MAX($R929)</f>
        <v>0</v>
      </c>
    </row>
    <row r="930" spans="1:63">
      <c r="A930" s="1" t="s">
        <v>444</v>
      </c>
      <c r="B930" s="1">
        <v>0</v>
      </c>
      <c r="C930" s="1">
        <v>0</v>
      </c>
      <c r="D930" s="1">
        <v>0</v>
      </c>
      <c r="E930" s="1">
        <v>0</v>
      </c>
      <c r="F930" s="1">
        <v>0</v>
      </c>
      <c r="G930" s="1">
        <v>0</v>
      </c>
      <c r="H930" s="1">
        <v>0</v>
      </c>
      <c r="I930" s="1">
        <v>0.018</v>
      </c>
      <c r="J930" s="1">
        <v>3000</v>
      </c>
      <c r="K930" s="1">
        <v>0</v>
      </c>
      <c r="L930" s="1" t="s">
        <v>503</v>
      </c>
      <c r="M930" s="1">
        <v>0</v>
      </c>
      <c r="N930" s="1">
        <v>0</v>
      </c>
      <c r="O930" s="1" t="s">
        <v>507</v>
      </c>
      <c r="P930" s="1">
        <v>1500</v>
      </c>
      <c r="Q930" s="1">
        <v>1</v>
      </c>
      <c r="R930" s="1">
        <v>0</v>
      </c>
      <c r="S930" s="1">
        <f>MIN($B930)</f>
        <v>0</v>
      </c>
      <c r="T930" s="1">
        <f>MIN($C930)</f>
        <v>0</v>
      </c>
      <c r="U930" s="1">
        <f>MIN($D930)</f>
        <v>0</v>
      </c>
      <c r="V930" s="1">
        <f>MIN($E930)</f>
        <v>0</v>
      </c>
      <c r="W930" s="1">
        <f>MIN($F930)</f>
        <v>0</v>
      </c>
      <c r="X930" s="1">
        <f>MIN($G930)</f>
        <v>0</v>
      </c>
      <c r="Y930" s="1">
        <f>MIN($H930)</f>
        <v>0</v>
      </c>
      <c r="Z930" s="1">
        <f>MIN($I930)</f>
        <v>0</v>
      </c>
      <c r="AA930" s="1">
        <f>MIN($J930)</f>
        <v>0</v>
      </c>
      <c r="AB930" s="1">
        <f>MIN($K930)</f>
        <v>0</v>
      </c>
      <c r="AC930" s="1">
        <f>MIN($M930)</f>
        <v>0</v>
      </c>
      <c r="AD930" s="1">
        <f>MIN($N930)</f>
        <v>0</v>
      </c>
      <c r="AE930" s="1">
        <f>MIN($P930)</f>
        <v>0</v>
      </c>
      <c r="AF930" s="1">
        <f>MIN($Q930)</f>
        <v>0</v>
      </c>
      <c r="AG930" s="1">
        <f>MIN($R930)</f>
        <v>0</v>
      </c>
      <c r="AH930" s="1">
        <f>MEDIAN($B930)</f>
        <v>0</v>
      </c>
      <c r="AI930" s="1">
        <f>MEDIAN($C930)</f>
        <v>0</v>
      </c>
      <c r="AJ930" s="1">
        <f>MEDIAN($D930)</f>
        <v>0</v>
      </c>
      <c r="AK930" s="1">
        <f>MEDIAN($E930)</f>
        <v>0</v>
      </c>
      <c r="AL930" s="1">
        <f>MEDIAN($F930)</f>
        <v>0</v>
      </c>
      <c r="AM930" s="1">
        <f>MEDIAN($G930)</f>
        <v>0</v>
      </c>
      <c r="AN930" s="1">
        <f>MEDIAN($H930)</f>
        <v>0</v>
      </c>
      <c r="AO930" s="1">
        <f>MEDIAN($I930)</f>
        <v>0</v>
      </c>
      <c r="AP930" s="1">
        <f>MEDIAN($J930)</f>
        <v>0</v>
      </c>
      <c r="AQ930" s="1">
        <f>MEDIAN($K930)</f>
        <v>0</v>
      </c>
      <c r="AR930" s="1">
        <f>MEDIAN($M930)</f>
        <v>0</v>
      </c>
      <c r="AS930" s="1">
        <f>MEDIAN($N930)</f>
        <v>0</v>
      </c>
      <c r="AT930" s="1">
        <f>MEDIAN($P930)</f>
        <v>0</v>
      </c>
      <c r="AU930" s="1">
        <f>MEDIAN($Q930)</f>
        <v>0</v>
      </c>
      <c r="AV930" s="1">
        <f>MEDIAN($R930)</f>
        <v>0</v>
      </c>
      <c r="AW930" s="1">
        <f>MAX($B930)</f>
        <v>0</v>
      </c>
      <c r="AX930" s="1">
        <f>MAX($C930)</f>
        <v>0</v>
      </c>
      <c r="AY930" s="1">
        <f>MAX($D930)</f>
        <v>0</v>
      </c>
      <c r="AZ930" s="1">
        <f>MAX($E930)</f>
        <v>0</v>
      </c>
      <c r="BA930" s="1">
        <f>MAX($F930)</f>
        <v>0</v>
      </c>
      <c r="BB930" s="1">
        <f>MAX($G930)</f>
        <v>0</v>
      </c>
      <c r="BC930" s="1">
        <f>MAX($H930)</f>
        <v>0</v>
      </c>
      <c r="BD930" s="1">
        <f>MAX($I930)</f>
        <v>0</v>
      </c>
      <c r="BE930" s="1">
        <f>MAX($J930)</f>
        <v>0</v>
      </c>
      <c r="BF930" s="1">
        <f>MAX($K930)</f>
        <v>0</v>
      </c>
      <c r="BG930" s="1">
        <f>MAX($M930)</f>
        <v>0</v>
      </c>
      <c r="BH930" s="1">
        <f>MAX($N930)</f>
        <v>0</v>
      </c>
      <c r="BI930" s="1">
        <f>MAX($P930)</f>
        <v>0</v>
      </c>
      <c r="BJ930" s="1">
        <f>MAX($Q930)</f>
        <v>0</v>
      </c>
      <c r="BK930" s="1">
        <f>MAX($R930)</f>
        <v>0</v>
      </c>
    </row>
    <row r="931" spans="1:63">
      <c r="A931" s="1" t="s">
        <v>445</v>
      </c>
      <c r="B931" s="1">
        <v>0</v>
      </c>
      <c r="C931" s="1">
        <v>0</v>
      </c>
      <c r="D931" s="1">
        <v>0</v>
      </c>
      <c r="E931" s="1">
        <v>0</v>
      </c>
      <c r="F931" s="1">
        <v>0</v>
      </c>
      <c r="G931" s="1">
        <v>0</v>
      </c>
      <c r="H931" s="1">
        <v>0</v>
      </c>
      <c r="I931" s="1">
        <v>0.018</v>
      </c>
      <c r="J931" s="1">
        <v>3000</v>
      </c>
      <c r="K931" s="1">
        <v>0</v>
      </c>
      <c r="L931" s="1" t="s">
        <v>503</v>
      </c>
      <c r="M931" s="1">
        <v>0</v>
      </c>
      <c r="N931" s="1">
        <v>0</v>
      </c>
      <c r="O931" s="1" t="s">
        <v>507</v>
      </c>
      <c r="P931" s="1">
        <v>1500</v>
      </c>
      <c r="Q931" s="1">
        <v>1</v>
      </c>
      <c r="R931" s="1">
        <v>0</v>
      </c>
      <c r="S931" s="1">
        <f>MIN($B931)</f>
        <v>0</v>
      </c>
      <c r="T931" s="1">
        <f>MIN($C931)</f>
        <v>0</v>
      </c>
      <c r="U931" s="1">
        <f>MIN($D931)</f>
        <v>0</v>
      </c>
      <c r="V931" s="1">
        <f>MIN($E931)</f>
        <v>0</v>
      </c>
      <c r="W931" s="1">
        <f>MIN($F931)</f>
        <v>0</v>
      </c>
      <c r="X931" s="1">
        <f>MIN($G931)</f>
        <v>0</v>
      </c>
      <c r="Y931" s="1">
        <f>MIN($H931)</f>
        <v>0</v>
      </c>
      <c r="Z931" s="1">
        <f>MIN($I931)</f>
        <v>0</v>
      </c>
      <c r="AA931" s="1">
        <f>MIN($J931)</f>
        <v>0</v>
      </c>
      <c r="AB931" s="1">
        <f>MIN($K931)</f>
        <v>0</v>
      </c>
      <c r="AC931" s="1">
        <f>MIN($M931)</f>
        <v>0</v>
      </c>
      <c r="AD931" s="1">
        <f>MIN($N931)</f>
        <v>0</v>
      </c>
      <c r="AE931" s="1">
        <f>MIN($P931)</f>
        <v>0</v>
      </c>
      <c r="AF931" s="1">
        <f>MIN($Q931)</f>
        <v>0</v>
      </c>
      <c r="AG931" s="1">
        <f>MIN($R931)</f>
        <v>0</v>
      </c>
      <c r="AH931" s="1">
        <f>MEDIAN($B931)</f>
        <v>0</v>
      </c>
      <c r="AI931" s="1">
        <f>MEDIAN($C931)</f>
        <v>0</v>
      </c>
      <c r="AJ931" s="1">
        <f>MEDIAN($D931)</f>
        <v>0</v>
      </c>
      <c r="AK931" s="1">
        <f>MEDIAN($E931)</f>
        <v>0</v>
      </c>
      <c r="AL931" s="1">
        <f>MEDIAN($F931)</f>
        <v>0</v>
      </c>
      <c r="AM931" s="1">
        <f>MEDIAN($G931)</f>
        <v>0</v>
      </c>
      <c r="AN931" s="1">
        <f>MEDIAN($H931)</f>
        <v>0</v>
      </c>
      <c r="AO931" s="1">
        <f>MEDIAN($I931)</f>
        <v>0</v>
      </c>
      <c r="AP931" s="1">
        <f>MEDIAN($J931)</f>
        <v>0</v>
      </c>
      <c r="AQ931" s="1">
        <f>MEDIAN($K931)</f>
        <v>0</v>
      </c>
      <c r="AR931" s="1">
        <f>MEDIAN($M931)</f>
        <v>0</v>
      </c>
      <c r="AS931" s="1">
        <f>MEDIAN($N931)</f>
        <v>0</v>
      </c>
      <c r="AT931" s="1">
        <f>MEDIAN($P931)</f>
        <v>0</v>
      </c>
      <c r="AU931" s="1">
        <f>MEDIAN($Q931)</f>
        <v>0</v>
      </c>
      <c r="AV931" s="1">
        <f>MEDIAN($R931)</f>
        <v>0</v>
      </c>
      <c r="AW931" s="1">
        <f>MAX($B931)</f>
        <v>0</v>
      </c>
      <c r="AX931" s="1">
        <f>MAX($C931)</f>
        <v>0</v>
      </c>
      <c r="AY931" s="1">
        <f>MAX($D931)</f>
        <v>0</v>
      </c>
      <c r="AZ931" s="1">
        <f>MAX($E931)</f>
        <v>0</v>
      </c>
      <c r="BA931" s="1">
        <f>MAX($F931)</f>
        <v>0</v>
      </c>
      <c r="BB931" s="1">
        <f>MAX($G931)</f>
        <v>0</v>
      </c>
      <c r="BC931" s="1">
        <f>MAX($H931)</f>
        <v>0</v>
      </c>
      <c r="BD931" s="1">
        <f>MAX($I931)</f>
        <v>0</v>
      </c>
      <c r="BE931" s="1">
        <f>MAX($J931)</f>
        <v>0</v>
      </c>
      <c r="BF931" s="1">
        <f>MAX($K931)</f>
        <v>0</v>
      </c>
      <c r="BG931" s="1">
        <f>MAX($M931)</f>
        <v>0</v>
      </c>
      <c r="BH931" s="1">
        <f>MAX($N931)</f>
        <v>0</v>
      </c>
      <c r="BI931" s="1">
        <f>MAX($P931)</f>
        <v>0</v>
      </c>
      <c r="BJ931" s="1">
        <f>MAX($Q931)</f>
        <v>0</v>
      </c>
      <c r="BK931" s="1">
        <f>MAX($R931)</f>
        <v>0</v>
      </c>
    </row>
    <row r="932" spans="1:63">
      <c r="A932" s="1" t="s">
        <v>446</v>
      </c>
      <c r="B932" s="1">
        <v>0</v>
      </c>
      <c r="C932" s="1">
        <v>0</v>
      </c>
      <c r="D932" s="1">
        <v>0</v>
      </c>
      <c r="E932" s="1">
        <v>0</v>
      </c>
      <c r="F932" s="1">
        <v>0</v>
      </c>
      <c r="G932" s="1">
        <v>0</v>
      </c>
      <c r="H932" s="1">
        <v>0</v>
      </c>
      <c r="I932" s="1">
        <v>0.018</v>
      </c>
      <c r="J932" s="1">
        <v>3000</v>
      </c>
      <c r="K932" s="1">
        <v>0</v>
      </c>
      <c r="L932" s="1" t="s">
        <v>503</v>
      </c>
      <c r="M932" s="1">
        <v>0</v>
      </c>
      <c r="N932" s="1">
        <v>0</v>
      </c>
      <c r="O932" s="1" t="s">
        <v>507</v>
      </c>
      <c r="P932" s="1">
        <v>1500</v>
      </c>
      <c r="Q932" s="1">
        <v>1</v>
      </c>
      <c r="R932" s="1">
        <v>0</v>
      </c>
      <c r="S932" s="1">
        <f>MIN($B932)</f>
        <v>0</v>
      </c>
      <c r="T932" s="1">
        <f>MIN($C932)</f>
        <v>0</v>
      </c>
      <c r="U932" s="1">
        <f>MIN($D932)</f>
        <v>0</v>
      </c>
      <c r="V932" s="1">
        <f>MIN($E932)</f>
        <v>0</v>
      </c>
      <c r="W932" s="1">
        <f>MIN($F932)</f>
        <v>0</v>
      </c>
      <c r="X932" s="1">
        <f>MIN($G932)</f>
        <v>0</v>
      </c>
      <c r="Y932" s="1">
        <f>MIN($H932)</f>
        <v>0</v>
      </c>
      <c r="Z932" s="1">
        <f>MIN($I932)</f>
        <v>0</v>
      </c>
      <c r="AA932" s="1">
        <f>MIN($J932)</f>
        <v>0</v>
      </c>
      <c r="AB932" s="1">
        <f>MIN($K932)</f>
        <v>0</v>
      </c>
      <c r="AC932" s="1">
        <f>MIN($M932)</f>
        <v>0</v>
      </c>
      <c r="AD932" s="1">
        <f>MIN($N932)</f>
        <v>0</v>
      </c>
      <c r="AE932" s="1">
        <f>MIN($P932)</f>
        <v>0</v>
      </c>
      <c r="AF932" s="1">
        <f>MIN($Q932)</f>
        <v>0</v>
      </c>
      <c r="AG932" s="1">
        <f>MIN($R932)</f>
        <v>0</v>
      </c>
      <c r="AH932" s="1">
        <f>MEDIAN($B932)</f>
        <v>0</v>
      </c>
      <c r="AI932" s="1">
        <f>MEDIAN($C932)</f>
        <v>0</v>
      </c>
      <c r="AJ932" s="1">
        <f>MEDIAN($D932)</f>
        <v>0</v>
      </c>
      <c r="AK932" s="1">
        <f>MEDIAN($E932)</f>
        <v>0</v>
      </c>
      <c r="AL932" s="1">
        <f>MEDIAN($F932)</f>
        <v>0</v>
      </c>
      <c r="AM932" s="1">
        <f>MEDIAN($G932)</f>
        <v>0</v>
      </c>
      <c r="AN932" s="1">
        <f>MEDIAN($H932)</f>
        <v>0</v>
      </c>
      <c r="AO932" s="1">
        <f>MEDIAN($I932)</f>
        <v>0</v>
      </c>
      <c r="AP932" s="1">
        <f>MEDIAN($J932)</f>
        <v>0</v>
      </c>
      <c r="AQ932" s="1">
        <f>MEDIAN($K932)</f>
        <v>0</v>
      </c>
      <c r="AR932" s="1">
        <f>MEDIAN($M932)</f>
        <v>0</v>
      </c>
      <c r="AS932" s="1">
        <f>MEDIAN($N932)</f>
        <v>0</v>
      </c>
      <c r="AT932" s="1">
        <f>MEDIAN($P932)</f>
        <v>0</v>
      </c>
      <c r="AU932" s="1">
        <f>MEDIAN($Q932)</f>
        <v>0</v>
      </c>
      <c r="AV932" s="1">
        <f>MEDIAN($R932)</f>
        <v>0</v>
      </c>
      <c r="AW932" s="1">
        <f>MAX($B932)</f>
        <v>0</v>
      </c>
      <c r="AX932" s="1">
        <f>MAX($C932)</f>
        <v>0</v>
      </c>
      <c r="AY932" s="1">
        <f>MAX($D932)</f>
        <v>0</v>
      </c>
      <c r="AZ932" s="1">
        <f>MAX($E932)</f>
        <v>0</v>
      </c>
      <c r="BA932" s="1">
        <f>MAX($F932)</f>
        <v>0</v>
      </c>
      <c r="BB932" s="1">
        <f>MAX($G932)</f>
        <v>0</v>
      </c>
      <c r="BC932" s="1">
        <f>MAX($H932)</f>
        <v>0</v>
      </c>
      <c r="BD932" s="1">
        <f>MAX($I932)</f>
        <v>0</v>
      </c>
      <c r="BE932" s="1">
        <f>MAX($J932)</f>
        <v>0</v>
      </c>
      <c r="BF932" s="1">
        <f>MAX($K932)</f>
        <v>0</v>
      </c>
      <c r="BG932" s="1">
        <f>MAX($M932)</f>
        <v>0</v>
      </c>
      <c r="BH932" s="1">
        <f>MAX($N932)</f>
        <v>0</v>
      </c>
      <c r="BI932" s="1">
        <f>MAX($P932)</f>
        <v>0</v>
      </c>
      <c r="BJ932" s="1">
        <f>MAX($Q932)</f>
        <v>0</v>
      </c>
      <c r="BK932" s="1">
        <f>MAX($R932)</f>
        <v>0</v>
      </c>
    </row>
    <row r="933" spans="1:63">
      <c r="A933" s="1" t="s">
        <v>447</v>
      </c>
      <c r="B933" s="1">
        <v>0</v>
      </c>
      <c r="C933" s="1">
        <v>0</v>
      </c>
      <c r="D933" s="1">
        <v>0</v>
      </c>
      <c r="E933" s="1">
        <v>0</v>
      </c>
      <c r="F933" s="1">
        <v>0</v>
      </c>
      <c r="G933" s="1">
        <v>0</v>
      </c>
      <c r="H933" s="1">
        <v>0</v>
      </c>
      <c r="I933" s="1">
        <v>0.018</v>
      </c>
      <c r="J933" s="1">
        <v>3000</v>
      </c>
      <c r="K933" s="1">
        <v>0</v>
      </c>
      <c r="L933" s="1" t="s">
        <v>503</v>
      </c>
      <c r="M933" s="1">
        <v>0</v>
      </c>
      <c r="N933" s="1">
        <v>0</v>
      </c>
      <c r="O933" s="1" t="s">
        <v>507</v>
      </c>
      <c r="P933" s="1">
        <v>1500</v>
      </c>
      <c r="Q933" s="1">
        <v>1</v>
      </c>
      <c r="R933" s="1">
        <v>0</v>
      </c>
      <c r="S933" s="1">
        <f>MIN($B933)</f>
        <v>0</v>
      </c>
      <c r="T933" s="1">
        <f>MIN($C933)</f>
        <v>0</v>
      </c>
      <c r="U933" s="1">
        <f>MIN($D933)</f>
        <v>0</v>
      </c>
      <c r="V933" s="1">
        <f>MIN($E933)</f>
        <v>0</v>
      </c>
      <c r="W933" s="1">
        <f>MIN($F933)</f>
        <v>0</v>
      </c>
      <c r="X933" s="1">
        <f>MIN($G933)</f>
        <v>0</v>
      </c>
      <c r="Y933" s="1">
        <f>MIN($H933)</f>
        <v>0</v>
      </c>
      <c r="Z933" s="1">
        <f>MIN($I933)</f>
        <v>0</v>
      </c>
      <c r="AA933" s="1">
        <f>MIN($J933)</f>
        <v>0</v>
      </c>
      <c r="AB933" s="1">
        <f>MIN($K933)</f>
        <v>0</v>
      </c>
      <c r="AC933" s="1">
        <f>MIN($M933)</f>
        <v>0</v>
      </c>
      <c r="AD933" s="1">
        <f>MIN($N933)</f>
        <v>0</v>
      </c>
      <c r="AE933" s="1">
        <f>MIN($P933)</f>
        <v>0</v>
      </c>
      <c r="AF933" s="1">
        <f>MIN($Q933)</f>
        <v>0</v>
      </c>
      <c r="AG933" s="1">
        <f>MIN($R933)</f>
        <v>0</v>
      </c>
      <c r="AH933" s="1">
        <f>MEDIAN($B933)</f>
        <v>0</v>
      </c>
      <c r="AI933" s="1">
        <f>MEDIAN($C933)</f>
        <v>0</v>
      </c>
      <c r="AJ933" s="1">
        <f>MEDIAN($D933)</f>
        <v>0</v>
      </c>
      <c r="AK933" s="1">
        <f>MEDIAN($E933)</f>
        <v>0</v>
      </c>
      <c r="AL933" s="1">
        <f>MEDIAN($F933)</f>
        <v>0</v>
      </c>
      <c r="AM933" s="1">
        <f>MEDIAN($G933)</f>
        <v>0</v>
      </c>
      <c r="AN933" s="1">
        <f>MEDIAN($H933)</f>
        <v>0</v>
      </c>
      <c r="AO933" s="1">
        <f>MEDIAN($I933)</f>
        <v>0</v>
      </c>
      <c r="AP933" s="1">
        <f>MEDIAN($J933)</f>
        <v>0</v>
      </c>
      <c r="AQ933" s="1">
        <f>MEDIAN($K933)</f>
        <v>0</v>
      </c>
      <c r="AR933" s="1">
        <f>MEDIAN($M933)</f>
        <v>0</v>
      </c>
      <c r="AS933" s="1">
        <f>MEDIAN($N933)</f>
        <v>0</v>
      </c>
      <c r="AT933" s="1">
        <f>MEDIAN($P933)</f>
        <v>0</v>
      </c>
      <c r="AU933" s="1">
        <f>MEDIAN($Q933)</f>
        <v>0</v>
      </c>
      <c r="AV933" s="1">
        <f>MEDIAN($R933)</f>
        <v>0</v>
      </c>
      <c r="AW933" s="1">
        <f>MAX($B933)</f>
        <v>0</v>
      </c>
      <c r="AX933" s="1">
        <f>MAX($C933)</f>
        <v>0</v>
      </c>
      <c r="AY933" s="1">
        <f>MAX($D933)</f>
        <v>0</v>
      </c>
      <c r="AZ933" s="1">
        <f>MAX($E933)</f>
        <v>0</v>
      </c>
      <c r="BA933" s="1">
        <f>MAX($F933)</f>
        <v>0</v>
      </c>
      <c r="BB933" s="1">
        <f>MAX($G933)</f>
        <v>0</v>
      </c>
      <c r="BC933" s="1">
        <f>MAX($H933)</f>
        <v>0</v>
      </c>
      <c r="BD933" s="1">
        <f>MAX($I933)</f>
        <v>0</v>
      </c>
      <c r="BE933" s="1">
        <f>MAX($J933)</f>
        <v>0</v>
      </c>
      <c r="BF933" s="1">
        <f>MAX($K933)</f>
        <v>0</v>
      </c>
      <c r="BG933" s="1">
        <f>MAX($M933)</f>
        <v>0</v>
      </c>
      <c r="BH933" s="1">
        <f>MAX($N933)</f>
        <v>0</v>
      </c>
      <c r="BI933" s="1">
        <f>MAX($P933)</f>
        <v>0</v>
      </c>
      <c r="BJ933" s="1">
        <f>MAX($Q933)</f>
        <v>0</v>
      </c>
      <c r="BK933" s="1">
        <f>MAX($R933)</f>
        <v>0</v>
      </c>
    </row>
    <row r="934" spans="1:63">
      <c r="A934" s="1" t="s">
        <v>448</v>
      </c>
      <c r="B934" s="1">
        <v>0</v>
      </c>
      <c r="C934" s="1">
        <v>0</v>
      </c>
      <c r="D934" s="1">
        <v>0</v>
      </c>
      <c r="E934" s="1">
        <v>0</v>
      </c>
      <c r="F934" s="1">
        <v>0</v>
      </c>
      <c r="G934" s="1">
        <v>0</v>
      </c>
      <c r="H934" s="1">
        <v>0</v>
      </c>
      <c r="I934" s="1">
        <v>0.018</v>
      </c>
      <c r="J934" s="1">
        <v>3000</v>
      </c>
      <c r="K934" s="1">
        <v>0</v>
      </c>
      <c r="L934" s="1" t="s">
        <v>503</v>
      </c>
      <c r="M934" s="1">
        <v>0</v>
      </c>
      <c r="N934" s="1">
        <v>0</v>
      </c>
      <c r="O934" s="1" t="s">
        <v>507</v>
      </c>
      <c r="P934" s="1">
        <v>1500</v>
      </c>
      <c r="Q934" s="1">
        <v>1</v>
      </c>
      <c r="R934" s="1">
        <v>0</v>
      </c>
      <c r="S934" s="1">
        <f>MIN($B934)</f>
        <v>0</v>
      </c>
      <c r="T934" s="1">
        <f>MIN($C934)</f>
        <v>0</v>
      </c>
      <c r="U934" s="1">
        <f>MIN($D934)</f>
        <v>0</v>
      </c>
      <c r="V934" s="1">
        <f>MIN($E934)</f>
        <v>0</v>
      </c>
      <c r="W934" s="1">
        <f>MIN($F934)</f>
        <v>0</v>
      </c>
      <c r="X934" s="1">
        <f>MIN($G934)</f>
        <v>0</v>
      </c>
      <c r="Y934" s="1">
        <f>MIN($H934)</f>
        <v>0</v>
      </c>
      <c r="Z934" s="1">
        <f>MIN($I934)</f>
        <v>0</v>
      </c>
      <c r="AA934" s="1">
        <f>MIN($J934)</f>
        <v>0</v>
      </c>
      <c r="AB934" s="1">
        <f>MIN($K934)</f>
        <v>0</v>
      </c>
      <c r="AC934" s="1">
        <f>MIN($M934)</f>
        <v>0</v>
      </c>
      <c r="AD934" s="1">
        <f>MIN($N934)</f>
        <v>0</v>
      </c>
      <c r="AE934" s="1">
        <f>MIN($P934)</f>
        <v>0</v>
      </c>
      <c r="AF934" s="1">
        <f>MIN($Q934)</f>
        <v>0</v>
      </c>
      <c r="AG934" s="1">
        <f>MIN($R934)</f>
        <v>0</v>
      </c>
      <c r="AH934" s="1">
        <f>MEDIAN($B934)</f>
        <v>0</v>
      </c>
      <c r="AI934" s="1">
        <f>MEDIAN($C934)</f>
        <v>0</v>
      </c>
      <c r="AJ934" s="1">
        <f>MEDIAN($D934)</f>
        <v>0</v>
      </c>
      <c r="AK934" s="1">
        <f>MEDIAN($E934)</f>
        <v>0</v>
      </c>
      <c r="AL934" s="1">
        <f>MEDIAN($F934)</f>
        <v>0</v>
      </c>
      <c r="AM934" s="1">
        <f>MEDIAN($G934)</f>
        <v>0</v>
      </c>
      <c r="AN934" s="1">
        <f>MEDIAN($H934)</f>
        <v>0</v>
      </c>
      <c r="AO934" s="1">
        <f>MEDIAN($I934)</f>
        <v>0</v>
      </c>
      <c r="AP934" s="1">
        <f>MEDIAN($J934)</f>
        <v>0</v>
      </c>
      <c r="AQ934" s="1">
        <f>MEDIAN($K934)</f>
        <v>0</v>
      </c>
      <c r="AR934" s="1">
        <f>MEDIAN($M934)</f>
        <v>0</v>
      </c>
      <c r="AS934" s="1">
        <f>MEDIAN($N934)</f>
        <v>0</v>
      </c>
      <c r="AT934" s="1">
        <f>MEDIAN($P934)</f>
        <v>0</v>
      </c>
      <c r="AU934" s="1">
        <f>MEDIAN($Q934)</f>
        <v>0</v>
      </c>
      <c r="AV934" s="1">
        <f>MEDIAN($R934)</f>
        <v>0</v>
      </c>
      <c r="AW934" s="1">
        <f>MAX($B934)</f>
        <v>0</v>
      </c>
      <c r="AX934" s="1">
        <f>MAX($C934)</f>
        <v>0</v>
      </c>
      <c r="AY934" s="1">
        <f>MAX($D934)</f>
        <v>0</v>
      </c>
      <c r="AZ934" s="1">
        <f>MAX($E934)</f>
        <v>0</v>
      </c>
      <c r="BA934" s="1">
        <f>MAX($F934)</f>
        <v>0</v>
      </c>
      <c r="BB934" s="1">
        <f>MAX($G934)</f>
        <v>0</v>
      </c>
      <c r="BC934" s="1">
        <f>MAX($H934)</f>
        <v>0</v>
      </c>
      <c r="BD934" s="1">
        <f>MAX($I934)</f>
        <v>0</v>
      </c>
      <c r="BE934" s="1">
        <f>MAX($J934)</f>
        <v>0</v>
      </c>
      <c r="BF934" s="1">
        <f>MAX($K934)</f>
        <v>0</v>
      </c>
      <c r="BG934" s="1">
        <f>MAX($M934)</f>
        <v>0</v>
      </c>
      <c r="BH934" s="1">
        <f>MAX($N934)</f>
        <v>0</v>
      </c>
      <c r="BI934" s="1">
        <f>MAX($P934)</f>
        <v>0</v>
      </c>
      <c r="BJ934" s="1">
        <f>MAX($Q934)</f>
        <v>0</v>
      </c>
      <c r="BK934" s="1">
        <f>MAX($R934)</f>
        <v>0</v>
      </c>
    </row>
    <row r="935" spans="1:63">
      <c r="A935" s="1" t="s">
        <v>449</v>
      </c>
      <c r="B935" s="1">
        <v>0</v>
      </c>
      <c r="C935" s="1">
        <v>0</v>
      </c>
      <c r="D935" s="1">
        <v>0</v>
      </c>
      <c r="E935" s="1">
        <v>0</v>
      </c>
      <c r="F935" s="1">
        <v>0</v>
      </c>
      <c r="G935" s="1">
        <v>0</v>
      </c>
      <c r="H935" s="1">
        <v>0</v>
      </c>
      <c r="I935" s="1">
        <v>0.018</v>
      </c>
      <c r="J935" s="1">
        <v>3000</v>
      </c>
      <c r="K935" s="1">
        <v>0</v>
      </c>
      <c r="L935" s="1" t="s">
        <v>503</v>
      </c>
      <c r="M935" s="1">
        <v>0</v>
      </c>
      <c r="N935" s="1">
        <v>0</v>
      </c>
      <c r="O935" s="1" t="s">
        <v>507</v>
      </c>
      <c r="P935" s="1">
        <v>1500</v>
      </c>
      <c r="Q935" s="1">
        <v>1</v>
      </c>
      <c r="R935" s="1">
        <v>0</v>
      </c>
      <c r="S935" s="1">
        <f>MIN($B935)</f>
        <v>0</v>
      </c>
      <c r="T935" s="1">
        <f>MIN($C935)</f>
        <v>0</v>
      </c>
      <c r="U935" s="1">
        <f>MIN($D935)</f>
        <v>0</v>
      </c>
      <c r="V935" s="1">
        <f>MIN($E935)</f>
        <v>0</v>
      </c>
      <c r="W935" s="1">
        <f>MIN($F935)</f>
        <v>0</v>
      </c>
      <c r="X935" s="1">
        <f>MIN($G935)</f>
        <v>0</v>
      </c>
      <c r="Y935" s="1">
        <f>MIN($H935)</f>
        <v>0</v>
      </c>
      <c r="Z935" s="1">
        <f>MIN($I935)</f>
        <v>0</v>
      </c>
      <c r="AA935" s="1">
        <f>MIN($J935)</f>
        <v>0</v>
      </c>
      <c r="AB935" s="1">
        <f>MIN($K935)</f>
        <v>0</v>
      </c>
      <c r="AC935" s="1">
        <f>MIN($M935)</f>
        <v>0</v>
      </c>
      <c r="AD935" s="1">
        <f>MIN($N935)</f>
        <v>0</v>
      </c>
      <c r="AE935" s="1">
        <f>MIN($P935)</f>
        <v>0</v>
      </c>
      <c r="AF935" s="1">
        <f>MIN($Q935)</f>
        <v>0</v>
      </c>
      <c r="AG935" s="1">
        <f>MIN($R935)</f>
        <v>0</v>
      </c>
      <c r="AH935" s="1">
        <f>MEDIAN($B935)</f>
        <v>0</v>
      </c>
      <c r="AI935" s="1">
        <f>MEDIAN($C935)</f>
        <v>0</v>
      </c>
      <c r="AJ935" s="1">
        <f>MEDIAN($D935)</f>
        <v>0</v>
      </c>
      <c r="AK935" s="1">
        <f>MEDIAN($E935)</f>
        <v>0</v>
      </c>
      <c r="AL935" s="1">
        <f>MEDIAN($F935)</f>
        <v>0</v>
      </c>
      <c r="AM935" s="1">
        <f>MEDIAN($G935)</f>
        <v>0</v>
      </c>
      <c r="AN935" s="1">
        <f>MEDIAN($H935)</f>
        <v>0</v>
      </c>
      <c r="AO935" s="1">
        <f>MEDIAN($I935)</f>
        <v>0</v>
      </c>
      <c r="AP935" s="1">
        <f>MEDIAN($J935)</f>
        <v>0</v>
      </c>
      <c r="AQ935" s="1">
        <f>MEDIAN($K935)</f>
        <v>0</v>
      </c>
      <c r="AR935" s="1">
        <f>MEDIAN($M935)</f>
        <v>0</v>
      </c>
      <c r="AS935" s="1">
        <f>MEDIAN($N935)</f>
        <v>0</v>
      </c>
      <c r="AT935" s="1">
        <f>MEDIAN($P935)</f>
        <v>0</v>
      </c>
      <c r="AU935" s="1">
        <f>MEDIAN($Q935)</f>
        <v>0</v>
      </c>
      <c r="AV935" s="1">
        <f>MEDIAN($R935)</f>
        <v>0</v>
      </c>
      <c r="AW935" s="1">
        <f>MAX($B935)</f>
        <v>0</v>
      </c>
      <c r="AX935" s="1">
        <f>MAX($C935)</f>
        <v>0</v>
      </c>
      <c r="AY935" s="1">
        <f>MAX($D935)</f>
        <v>0</v>
      </c>
      <c r="AZ935" s="1">
        <f>MAX($E935)</f>
        <v>0</v>
      </c>
      <c r="BA935" s="1">
        <f>MAX($F935)</f>
        <v>0</v>
      </c>
      <c r="BB935" s="1">
        <f>MAX($G935)</f>
        <v>0</v>
      </c>
      <c r="BC935" s="1">
        <f>MAX($H935)</f>
        <v>0</v>
      </c>
      <c r="BD935" s="1">
        <f>MAX($I935)</f>
        <v>0</v>
      </c>
      <c r="BE935" s="1">
        <f>MAX($J935)</f>
        <v>0</v>
      </c>
      <c r="BF935" s="1">
        <f>MAX($K935)</f>
        <v>0</v>
      </c>
      <c r="BG935" s="1">
        <f>MAX($M935)</f>
        <v>0</v>
      </c>
      <c r="BH935" s="1">
        <f>MAX($N935)</f>
        <v>0</v>
      </c>
      <c r="BI935" s="1">
        <f>MAX($P935)</f>
        <v>0</v>
      </c>
      <c r="BJ935" s="1">
        <f>MAX($Q935)</f>
        <v>0</v>
      </c>
      <c r="BK935" s="1">
        <f>MAX($R935)</f>
        <v>0</v>
      </c>
    </row>
    <row r="936" spans="1:63">
      <c r="A936" s="1" t="s">
        <v>450</v>
      </c>
      <c r="B936" s="1">
        <v>0</v>
      </c>
      <c r="C936" s="1">
        <v>0</v>
      </c>
      <c r="D936" s="1">
        <v>0</v>
      </c>
      <c r="E936" s="1">
        <v>0</v>
      </c>
      <c r="F936" s="1">
        <v>0</v>
      </c>
      <c r="G936" s="1">
        <v>0</v>
      </c>
      <c r="H936" s="1">
        <v>0</v>
      </c>
      <c r="I936" s="1">
        <v>0.046</v>
      </c>
      <c r="J936" s="1">
        <v>3000</v>
      </c>
      <c r="K936" s="1">
        <v>0</v>
      </c>
      <c r="L936" s="1" t="s">
        <v>503</v>
      </c>
      <c r="M936" s="1">
        <v>0</v>
      </c>
      <c r="N936" s="1">
        <v>0</v>
      </c>
      <c r="O936" s="1" t="s">
        <v>507</v>
      </c>
      <c r="P936" s="1">
        <v>1500</v>
      </c>
      <c r="Q936" s="1">
        <v>1</v>
      </c>
      <c r="R936" s="1">
        <v>0</v>
      </c>
      <c r="S936" s="1">
        <f>MIN($B936)</f>
        <v>0</v>
      </c>
      <c r="T936" s="1">
        <f>MIN($C936)</f>
        <v>0</v>
      </c>
      <c r="U936" s="1">
        <f>MIN($D936)</f>
        <v>0</v>
      </c>
      <c r="V936" s="1">
        <f>MIN($E936)</f>
        <v>0</v>
      </c>
      <c r="W936" s="1">
        <f>MIN($F936)</f>
        <v>0</v>
      </c>
      <c r="X936" s="1">
        <f>MIN($G936)</f>
        <v>0</v>
      </c>
      <c r="Y936" s="1">
        <f>MIN($H936)</f>
        <v>0</v>
      </c>
      <c r="Z936" s="1">
        <f>MIN($I936)</f>
        <v>0</v>
      </c>
      <c r="AA936" s="1">
        <f>MIN($J936)</f>
        <v>0</v>
      </c>
      <c r="AB936" s="1">
        <f>MIN($K936)</f>
        <v>0</v>
      </c>
      <c r="AC936" s="1">
        <f>MIN($M936)</f>
        <v>0</v>
      </c>
      <c r="AD936" s="1">
        <f>MIN($N936)</f>
        <v>0</v>
      </c>
      <c r="AE936" s="1">
        <f>MIN($P936)</f>
        <v>0</v>
      </c>
      <c r="AF936" s="1">
        <f>MIN($Q936)</f>
        <v>0</v>
      </c>
      <c r="AG936" s="1">
        <f>MIN($R936)</f>
        <v>0</v>
      </c>
      <c r="AH936" s="1">
        <f>MEDIAN($B936)</f>
        <v>0</v>
      </c>
      <c r="AI936" s="1">
        <f>MEDIAN($C936)</f>
        <v>0</v>
      </c>
      <c r="AJ936" s="1">
        <f>MEDIAN($D936)</f>
        <v>0</v>
      </c>
      <c r="AK936" s="1">
        <f>MEDIAN($E936)</f>
        <v>0</v>
      </c>
      <c r="AL936" s="1">
        <f>MEDIAN($F936)</f>
        <v>0</v>
      </c>
      <c r="AM936" s="1">
        <f>MEDIAN($G936)</f>
        <v>0</v>
      </c>
      <c r="AN936" s="1">
        <f>MEDIAN($H936)</f>
        <v>0</v>
      </c>
      <c r="AO936" s="1">
        <f>MEDIAN($I936)</f>
        <v>0</v>
      </c>
      <c r="AP936" s="1">
        <f>MEDIAN($J936)</f>
        <v>0</v>
      </c>
      <c r="AQ936" s="1">
        <f>MEDIAN($K936)</f>
        <v>0</v>
      </c>
      <c r="AR936" s="1">
        <f>MEDIAN($M936)</f>
        <v>0</v>
      </c>
      <c r="AS936" s="1">
        <f>MEDIAN($N936)</f>
        <v>0</v>
      </c>
      <c r="AT936" s="1">
        <f>MEDIAN($P936)</f>
        <v>0</v>
      </c>
      <c r="AU936" s="1">
        <f>MEDIAN($Q936)</f>
        <v>0</v>
      </c>
      <c r="AV936" s="1">
        <f>MEDIAN($R936)</f>
        <v>0</v>
      </c>
      <c r="AW936" s="1">
        <f>MAX($B936)</f>
        <v>0</v>
      </c>
      <c r="AX936" s="1">
        <f>MAX($C936)</f>
        <v>0</v>
      </c>
      <c r="AY936" s="1">
        <f>MAX($D936)</f>
        <v>0</v>
      </c>
      <c r="AZ936" s="1">
        <f>MAX($E936)</f>
        <v>0</v>
      </c>
      <c r="BA936" s="1">
        <f>MAX($F936)</f>
        <v>0</v>
      </c>
      <c r="BB936" s="1">
        <f>MAX($G936)</f>
        <v>0</v>
      </c>
      <c r="BC936" s="1">
        <f>MAX($H936)</f>
        <v>0</v>
      </c>
      <c r="BD936" s="1">
        <f>MAX($I936)</f>
        <v>0</v>
      </c>
      <c r="BE936" s="1">
        <f>MAX($J936)</f>
        <v>0</v>
      </c>
      <c r="BF936" s="1">
        <f>MAX($K936)</f>
        <v>0</v>
      </c>
      <c r="BG936" s="1">
        <f>MAX($M936)</f>
        <v>0</v>
      </c>
      <c r="BH936" s="1">
        <f>MAX($N936)</f>
        <v>0</v>
      </c>
      <c r="BI936" s="1">
        <f>MAX($P936)</f>
        <v>0</v>
      </c>
      <c r="BJ936" s="1">
        <f>MAX($Q936)</f>
        <v>0</v>
      </c>
      <c r="BK936" s="1">
        <f>MAX($R936)</f>
        <v>0</v>
      </c>
    </row>
    <row r="937" spans="1:63">
      <c r="A937" s="1" t="s">
        <v>451</v>
      </c>
      <c r="B937" s="1">
        <v>0</v>
      </c>
      <c r="C937" s="1">
        <v>0</v>
      </c>
      <c r="D937" s="1">
        <v>0</v>
      </c>
      <c r="E937" s="1">
        <v>0</v>
      </c>
      <c r="F937" s="1">
        <v>0</v>
      </c>
      <c r="G937" s="1">
        <v>0</v>
      </c>
      <c r="H937" s="1">
        <v>0</v>
      </c>
      <c r="I937" s="1">
        <v>0.018</v>
      </c>
      <c r="J937" s="1">
        <v>3000</v>
      </c>
      <c r="K937" s="1">
        <v>0</v>
      </c>
      <c r="L937" s="1" t="s">
        <v>503</v>
      </c>
      <c r="M937" s="1">
        <v>0</v>
      </c>
      <c r="N937" s="1">
        <v>0</v>
      </c>
      <c r="O937" s="1" t="s">
        <v>507</v>
      </c>
      <c r="P937" s="1">
        <v>1500</v>
      </c>
      <c r="Q937" s="1">
        <v>1</v>
      </c>
      <c r="R937" s="1">
        <v>0</v>
      </c>
      <c r="S937" s="1">
        <f>MIN($B937)</f>
        <v>0</v>
      </c>
      <c r="T937" s="1">
        <f>MIN($C937)</f>
        <v>0</v>
      </c>
      <c r="U937" s="1">
        <f>MIN($D937)</f>
        <v>0</v>
      </c>
      <c r="V937" s="1">
        <f>MIN($E937)</f>
        <v>0</v>
      </c>
      <c r="W937" s="1">
        <f>MIN($F937)</f>
        <v>0</v>
      </c>
      <c r="X937" s="1">
        <f>MIN($G937)</f>
        <v>0</v>
      </c>
      <c r="Y937" s="1">
        <f>MIN($H937)</f>
        <v>0</v>
      </c>
      <c r="Z937" s="1">
        <f>MIN($I937)</f>
        <v>0</v>
      </c>
      <c r="AA937" s="1">
        <f>MIN($J937)</f>
        <v>0</v>
      </c>
      <c r="AB937" s="1">
        <f>MIN($K937)</f>
        <v>0</v>
      </c>
      <c r="AC937" s="1">
        <f>MIN($M937)</f>
        <v>0</v>
      </c>
      <c r="AD937" s="1">
        <f>MIN($N937)</f>
        <v>0</v>
      </c>
      <c r="AE937" s="1">
        <f>MIN($P937)</f>
        <v>0</v>
      </c>
      <c r="AF937" s="1">
        <f>MIN($Q937)</f>
        <v>0</v>
      </c>
      <c r="AG937" s="1">
        <f>MIN($R937)</f>
        <v>0</v>
      </c>
      <c r="AH937" s="1">
        <f>MEDIAN($B937)</f>
        <v>0</v>
      </c>
      <c r="AI937" s="1">
        <f>MEDIAN($C937)</f>
        <v>0</v>
      </c>
      <c r="AJ937" s="1">
        <f>MEDIAN($D937)</f>
        <v>0</v>
      </c>
      <c r="AK937" s="1">
        <f>MEDIAN($E937)</f>
        <v>0</v>
      </c>
      <c r="AL937" s="1">
        <f>MEDIAN($F937)</f>
        <v>0</v>
      </c>
      <c r="AM937" s="1">
        <f>MEDIAN($G937)</f>
        <v>0</v>
      </c>
      <c r="AN937" s="1">
        <f>MEDIAN($H937)</f>
        <v>0</v>
      </c>
      <c r="AO937" s="1">
        <f>MEDIAN($I937)</f>
        <v>0</v>
      </c>
      <c r="AP937" s="1">
        <f>MEDIAN($J937)</f>
        <v>0</v>
      </c>
      <c r="AQ937" s="1">
        <f>MEDIAN($K937)</f>
        <v>0</v>
      </c>
      <c r="AR937" s="1">
        <f>MEDIAN($M937)</f>
        <v>0</v>
      </c>
      <c r="AS937" s="1">
        <f>MEDIAN($N937)</f>
        <v>0</v>
      </c>
      <c r="AT937" s="1">
        <f>MEDIAN($P937)</f>
        <v>0</v>
      </c>
      <c r="AU937" s="1">
        <f>MEDIAN($Q937)</f>
        <v>0</v>
      </c>
      <c r="AV937" s="1">
        <f>MEDIAN($R937)</f>
        <v>0</v>
      </c>
      <c r="AW937" s="1">
        <f>MAX($B937)</f>
        <v>0</v>
      </c>
      <c r="AX937" s="1">
        <f>MAX($C937)</f>
        <v>0</v>
      </c>
      <c r="AY937" s="1">
        <f>MAX($D937)</f>
        <v>0</v>
      </c>
      <c r="AZ937" s="1">
        <f>MAX($E937)</f>
        <v>0</v>
      </c>
      <c r="BA937" s="1">
        <f>MAX($F937)</f>
        <v>0</v>
      </c>
      <c r="BB937" s="1">
        <f>MAX($G937)</f>
        <v>0</v>
      </c>
      <c r="BC937" s="1">
        <f>MAX($H937)</f>
        <v>0</v>
      </c>
      <c r="BD937" s="1">
        <f>MAX($I937)</f>
        <v>0</v>
      </c>
      <c r="BE937" s="1">
        <f>MAX($J937)</f>
        <v>0</v>
      </c>
      <c r="BF937" s="1">
        <f>MAX($K937)</f>
        <v>0</v>
      </c>
      <c r="BG937" s="1">
        <f>MAX($M937)</f>
        <v>0</v>
      </c>
      <c r="BH937" s="1">
        <f>MAX($N937)</f>
        <v>0</v>
      </c>
      <c r="BI937" s="1">
        <f>MAX($P937)</f>
        <v>0</v>
      </c>
      <c r="BJ937" s="1">
        <f>MAX($Q937)</f>
        <v>0</v>
      </c>
      <c r="BK937" s="1">
        <f>MAX($R937)</f>
        <v>0</v>
      </c>
    </row>
    <row r="938" spans="1:63">
      <c r="A938" s="1" t="s">
        <v>452</v>
      </c>
      <c r="B938" s="1">
        <v>0</v>
      </c>
      <c r="C938" s="1">
        <v>0</v>
      </c>
      <c r="D938" s="1">
        <v>0</v>
      </c>
      <c r="E938" s="1">
        <v>0</v>
      </c>
      <c r="F938" s="1">
        <v>0</v>
      </c>
      <c r="G938" s="1">
        <v>0</v>
      </c>
      <c r="H938" s="1">
        <v>0</v>
      </c>
      <c r="I938" s="1">
        <v>0.019</v>
      </c>
      <c r="J938" s="1">
        <v>3000</v>
      </c>
      <c r="K938" s="1">
        <v>0</v>
      </c>
      <c r="L938" s="1" t="s">
        <v>503</v>
      </c>
      <c r="M938" s="1">
        <v>0</v>
      </c>
      <c r="N938" s="1">
        <v>0</v>
      </c>
      <c r="O938" s="1" t="s">
        <v>507</v>
      </c>
      <c r="P938" s="1">
        <v>1500</v>
      </c>
      <c r="Q938" s="1">
        <v>1</v>
      </c>
      <c r="R938" s="1">
        <v>0</v>
      </c>
      <c r="S938" s="1">
        <f>MIN($B938)</f>
        <v>0</v>
      </c>
      <c r="T938" s="1">
        <f>MIN($C938)</f>
        <v>0</v>
      </c>
      <c r="U938" s="1">
        <f>MIN($D938)</f>
        <v>0</v>
      </c>
      <c r="V938" s="1">
        <f>MIN($E938)</f>
        <v>0</v>
      </c>
      <c r="W938" s="1">
        <f>MIN($F938)</f>
        <v>0</v>
      </c>
      <c r="X938" s="1">
        <f>MIN($G938)</f>
        <v>0</v>
      </c>
      <c r="Y938" s="1">
        <f>MIN($H938)</f>
        <v>0</v>
      </c>
      <c r="Z938" s="1">
        <f>MIN($I938)</f>
        <v>0</v>
      </c>
      <c r="AA938" s="1">
        <f>MIN($J938)</f>
        <v>0</v>
      </c>
      <c r="AB938" s="1">
        <f>MIN($K938)</f>
        <v>0</v>
      </c>
      <c r="AC938" s="1">
        <f>MIN($M938)</f>
        <v>0</v>
      </c>
      <c r="AD938" s="1">
        <f>MIN($N938)</f>
        <v>0</v>
      </c>
      <c r="AE938" s="1">
        <f>MIN($P938)</f>
        <v>0</v>
      </c>
      <c r="AF938" s="1">
        <f>MIN($Q938)</f>
        <v>0</v>
      </c>
      <c r="AG938" s="1">
        <f>MIN($R938)</f>
        <v>0</v>
      </c>
      <c r="AH938" s="1">
        <f>MEDIAN($B938)</f>
        <v>0</v>
      </c>
      <c r="AI938" s="1">
        <f>MEDIAN($C938)</f>
        <v>0</v>
      </c>
      <c r="AJ938" s="1">
        <f>MEDIAN($D938)</f>
        <v>0</v>
      </c>
      <c r="AK938" s="1">
        <f>MEDIAN($E938)</f>
        <v>0</v>
      </c>
      <c r="AL938" s="1">
        <f>MEDIAN($F938)</f>
        <v>0</v>
      </c>
      <c r="AM938" s="1">
        <f>MEDIAN($G938)</f>
        <v>0</v>
      </c>
      <c r="AN938" s="1">
        <f>MEDIAN($H938)</f>
        <v>0</v>
      </c>
      <c r="AO938" s="1">
        <f>MEDIAN($I938)</f>
        <v>0</v>
      </c>
      <c r="AP938" s="1">
        <f>MEDIAN($J938)</f>
        <v>0</v>
      </c>
      <c r="AQ938" s="1">
        <f>MEDIAN($K938)</f>
        <v>0</v>
      </c>
      <c r="AR938" s="1">
        <f>MEDIAN($M938)</f>
        <v>0</v>
      </c>
      <c r="AS938" s="1">
        <f>MEDIAN($N938)</f>
        <v>0</v>
      </c>
      <c r="AT938" s="1">
        <f>MEDIAN($P938)</f>
        <v>0</v>
      </c>
      <c r="AU938" s="1">
        <f>MEDIAN($Q938)</f>
        <v>0</v>
      </c>
      <c r="AV938" s="1">
        <f>MEDIAN($R938)</f>
        <v>0</v>
      </c>
      <c r="AW938" s="1">
        <f>MAX($B938)</f>
        <v>0</v>
      </c>
      <c r="AX938" s="1">
        <f>MAX($C938)</f>
        <v>0</v>
      </c>
      <c r="AY938" s="1">
        <f>MAX($D938)</f>
        <v>0</v>
      </c>
      <c r="AZ938" s="1">
        <f>MAX($E938)</f>
        <v>0</v>
      </c>
      <c r="BA938" s="1">
        <f>MAX($F938)</f>
        <v>0</v>
      </c>
      <c r="BB938" s="1">
        <f>MAX($G938)</f>
        <v>0</v>
      </c>
      <c r="BC938" s="1">
        <f>MAX($H938)</f>
        <v>0</v>
      </c>
      <c r="BD938" s="1">
        <f>MAX($I938)</f>
        <v>0</v>
      </c>
      <c r="BE938" s="1">
        <f>MAX($J938)</f>
        <v>0</v>
      </c>
      <c r="BF938" s="1">
        <f>MAX($K938)</f>
        <v>0</v>
      </c>
      <c r="BG938" s="1">
        <f>MAX($M938)</f>
        <v>0</v>
      </c>
      <c r="BH938" s="1">
        <f>MAX($N938)</f>
        <v>0</v>
      </c>
      <c r="BI938" s="1">
        <f>MAX($P938)</f>
        <v>0</v>
      </c>
      <c r="BJ938" s="1">
        <f>MAX($Q938)</f>
        <v>0</v>
      </c>
      <c r="BK938" s="1">
        <f>MAX($R938)</f>
        <v>0</v>
      </c>
    </row>
    <row r="939" spans="1:63">
      <c r="A939" s="1" t="s">
        <v>453</v>
      </c>
      <c r="B939" s="1">
        <v>0</v>
      </c>
      <c r="C939" s="1">
        <v>0</v>
      </c>
      <c r="D939" s="1">
        <v>0</v>
      </c>
      <c r="E939" s="1">
        <v>0</v>
      </c>
      <c r="F939" s="1">
        <v>0</v>
      </c>
      <c r="G939" s="1">
        <v>0</v>
      </c>
      <c r="H939" s="1">
        <v>0</v>
      </c>
      <c r="I939" s="1">
        <v>0.018</v>
      </c>
      <c r="J939" s="1">
        <v>3000</v>
      </c>
      <c r="K939" s="1">
        <v>0</v>
      </c>
      <c r="L939" s="1" t="s">
        <v>503</v>
      </c>
      <c r="M939" s="1">
        <v>0</v>
      </c>
      <c r="N939" s="1">
        <v>0</v>
      </c>
      <c r="O939" s="1" t="s">
        <v>507</v>
      </c>
      <c r="P939" s="1">
        <v>1500</v>
      </c>
      <c r="Q939" s="1">
        <v>1</v>
      </c>
      <c r="R939" s="1">
        <v>0</v>
      </c>
      <c r="S939" s="1">
        <f>MIN($B939)</f>
        <v>0</v>
      </c>
      <c r="T939" s="1">
        <f>MIN($C939)</f>
        <v>0</v>
      </c>
      <c r="U939" s="1">
        <f>MIN($D939)</f>
        <v>0</v>
      </c>
      <c r="V939" s="1">
        <f>MIN($E939)</f>
        <v>0</v>
      </c>
      <c r="W939" s="1">
        <f>MIN($F939)</f>
        <v>0</v>
      </c>
      <c r="X939" s="1">
        <f>MIN($G939)</f>
        <v>0</v>
      </c>
      <c r="Y939" s="1">
        <f>MIN($H939)</f>
        <v>0</v>
      </c>
      <c r="Z939" s="1">
        <f>MIN($I939)</f>
        <v>0</v>
      </c>
      <c r="AA939" s="1">
        <f>MIN($J939)</f>
        <v>0</v>
      </c>
      <c r="AB939" s="1">
        <f>MIN($K939)</f>
        <v>0</v>
      </c>
      <c r="AC939" s="1">
        <f>MIN($M939)</f>
        <v>0</v>
      </c>
      <c r="AD939" s="1">
        <f>MIN($N939)</f>
        <v>0</v>
      </c>
      <c r="AE939" s="1">
        <f>MIN($P939)</f>
        <v>0</v>
      </c>
      <c r="AF939" s="1">
        <f>MIN($Q939)</f>
        <v>0</v>
      </c>
      <c r="AG939" s="1">
        <f>MIN($R939)</f>
        <v>0</v>
      </c>
      <c r="AH939" s="1">
        <f>MEDIAN($B939)</f>
        <v>0</v>
      </c>
      <c r="AI939" s="1">
        <f>MEDIAN($C939)</f>
        <v>0</v>
      </c>
      <c r="AJ939" s="1">
        <f>MEDIAN($D939)</f>
        <v>0</v>
      </c>
      <c r="AK939" s="1">
        <f>MEDIAN($E939)</f>
        <v>0</v>
      </c>
      <c r="AL939" s="1">
        <f>MEDIAN($F939)</f>
        <v>0</v>
      </c>
      <c r="AM939" s="1">
        <f>MEDIAN($G939)</f>
        <v>0</v>
      </c>
      <c r="AN939" s="1">
        <f>MEDIAN($H939)</f>
        <v>0</v>
      </c>
      <c r="AO939" s="1">
        <f>MEDIAN($I939)</f>
        <v>0</v>
      </c>
      <c r="AP939" s="1">
        <f>MEDIAN($J939)</f>
        <v>0</v>
      </c>
      <c r="AQ939" s="1">
        <f>MEDIAN($K939)</f>
        <v>0</v>
      </c>
      <c r="AR939" s="1">
        <f>MEDIAN($M939)</f>
        <v>0</v>
      </c>
      <c r="AS939" s="1">
        <f>MEDIAN($N939)</f>
        <v>0</v>
      </c>
      <c r="AT939" s="1">
        <f>MEDIAN($P939)</f>
        <v>0</v>
      </c>
      <c r="AU939" s="1">
        <f>MEDIAN($Q939)</f>
        <v>0</v>
      </c>
      <c r="AV939" s="1">
        <f>MEDIAN($R939)</f>
        <v>0</v>
      </c>
      <c r="AW939" s="1">
        <f>MAX($B939)</f>
        <v>0</v>
      </c>
      <c r="AX939" s="1">
        <f>MAX($C939)</f>
        <v>0</v>
      </c>
      <c r="AY939" s="1">
        <f>MAX($D939)</f>
        <v>0</v>
      </c>
      <c r="AZ939" s="1">
        <f>MAX($E939)</f>
        <v>0</v>
      </c>
      <c r="BA939" s="1">
        <f>MAX($F939)</f>
        <v>0</v>
      </c>
      <c r="BB939" s="1">
        <f>MAX($G939)</f>
        <v>0</v>
      </c>
      <c r="BC939" s="1">
        <f>MAX($H939)</f>
        <v>0</v>
      </c>
      <c r="BD939" s="1">
        <f>MAX($I939)</f>
        <v>0</v>
      </c>
      <c r="BE939" s="1">
        <f>MAX($J939)</f>
        <v>0</v>
      </c>
      <c r="BF939" s="1">
        <f>MAX($K939)</f>
        <v>0</v>
      </c>
      <c r="BG939" s="1">
        <f>MAX($M939)</f>
        <v>0</v>
      </c>
      <c r="BH939" s="1">
        <f>MAX($N939)</f>
        <v>0</v>
      </c>
      <c r="BI939" s="1">
        <f>MAX($P939)</f>
        <v>0</v>
      </c>
      <c r="BJ939" s="1">
        <f>MAX($Q939)</f>
        <v>0</v>
      </c>
      <c r="BK939" s="1">
        <f>MAX($R939)</f>
        <v>0</v>
      </c>
    </row>
    <row r="940" spans="1:63">
      <c r="A940" s="1" t="s">
        <v>454</v>
      </c>
      <c r="B940" s="1">
        <v>0</v>
      </c>
      <c r="C940" s="1">
        <v>0</v>
      </c>
      <c r="D940" s="1">
        <v>0</v>
      </c>
      <c r="E940" s="1">
        <v>0</v>
      </c>
      <c r="F940" s="1">
        <v>0</v>
      </c>
      <c r="G940" s="1">
        <v>0</v>
      </c>
      <c r="H940" s="1">
        <v>0</v>
      </c>
      <c r="I940" s="1">
        <v>0.017</v>
      </c>
      <c r="J940" s="1">
        <v>3000</v>
      </c>
      <c r="K940" s="1">
        <v>0</v>
      </c>
      <c r="L940" s="1" t="s">
        <v>503</v>
      </c>
      <c r="M940" s="1">
        <v>0</v>
      </c>
      <c r="N940" s="1">
        <v>0</v>
      </c>
      <c r="O940" s="1" t="s">
        <v>507</v>
      </c>
      <c r="P940" s="1">
        <v>1500</v>
      </c>
      <c r="Q940" s="1">
        <v>1</v>
      </c>
      <c r="R940" s="1">
        <v>0</v>
      </c>
      <c r="S940" s="1">
        <f>MIN($B940)</f>
        <v>0</v>
      </c>
      <c r="T940" s="1">
        <f>MIN($C940)</f>
        <v>0</v>
      </c>
      <c r="U940" s="1">
        <f>MIN($D940)</f>
        <v>0</v>
      </c>
      <c r="V940" s="1">
        <f>MIN($E940)</f>
        <v>0</v>
      </c>
      <c r="W940" s="1">
        <f>MIN($F940)</f>
        <v>0</v>
      </c>
      <c r="X940" s="1">
        <f>MIN($G940)</f>
        <v>0</v>
      </c>
      <c r="Y940" s="1">
        <f>MIN($H940)</f>
        <v>0</v>
      </c>
      <c r="Z940" s="1">
        <f>MIN($I940)</f>
        <v>0</v>
      </c>
      <c r="AA940" s="1">
        <f>MIN($J940)</f>
        <v>0</v>
      </c>
      <c r="AB940" s="1">
        <f>MIN($K940)</f>
        <v>0</v>
      </c>
      <c r="AC940" s="1">
        <f>MIN($M940)</f>
        <v>0</v>
      </c>
      <c r="AD940" s="1">
        <f>MIN($N940)</f>
        <v>0</v>
      </c>
      <c r="AE940" s="1">
        <f>MIN($P940)</f>
        <v>0</v>
      </c>
      <c r="AF940" s="1">
        <f>MIN($Q940)</f>
        <v>0</v>
      </c>
      <c r="AG940" s="1">
        <f>MIN($R940)</f>
        <v>0</v>
      </c>
      <c r="AH940" s="1">
        <f>MEDIAN($B940)</f>
        <v>0</v>
      </c>
      <c r="AI940" s="1">
        <f>MEDIAN($C940)</f>
        <v>0</v>
      </c>
      <c r="AJ940" s="1">
        <f>MEDIAN($D940)</f>
        <v>0</v>
      </c>
      <c r="AK940" s="1">
        <f>MEDIAN($E940)</f>
        <v>0</v>
      </c>
      <c r="AL940" s="1">
        <f>MEDIAN($F940)</f>
        <v>0</v>
      </c>
      <c r="AM940" s="1">
        <f>MEDIAN($G940)</f>
        <v>0</v>
      </c>
      <c r="AN940" s="1">
        <f>MEDIAN($H940)</f>
        <v>0</v>
      </c>
      <c r="AO940" s="1">
        <f>MEDIAN($I940)</f>
        <v>0</v>
      </c>
      <c r="AP940" s="1">
        <f>MEDIAN($J940)</f>
        <v>0</v>
      </c>
      <c r="AQ940" s="1">
        <f>MEDIAN($K940)</f>
        <v>0</v>
      </c>
      <c r="AR940" s="1">
        <f>MEDIAN($M940)</f>
        <v>0</v>
      </c>
      <c r="AS940" s="1">
        <f>MEDIAN($N940)</f>
        <v>0</v>
      </c>
      <c r="AT940" s="1">
        <f>MEDIAN($P940)</f>
        <v>0</v>
      </c>
      <c r="AU940" s="1">
        <f>MEDIAN($Q940)</f>
        <v>0</v>
      </c>
      <c r="AV940" s="1">
        <f>MEDIAN($R940)</f>
        <v>0</v>
      </c>
      <c r="AW940" s="1">
        <f>MAX($B940)</f>
        <v>0</v>
      </c>
      <c r="AX940" s="1">
        <f>MAX($C940)</f>
        <v>0</v>
      </c>
      <c r="AY940" s="1">
        <f>MAX($D940)</f>
        <v>0</v>
      </c>
      <c r="AZ940" s="1">
        <f>MAX($E940)</f>
        <v>0</v>
      </c>
      <c r="BA940" s="1">
        <f>MAX($F940)</f>
        <v>0</v>
      </c>
      <c r="BB940" s="1">
        <f>MAX($G940)</f>
        <v>0</v>
      </c>
      <c r="BC940" s="1">
        <f>MAX($H940)</f>
        <v>0</v>
      </c>
      <c r="BD940" s="1">
        <f>MAX($I940)</f>
        <v>0</v>
      </c>
      <c r="BE940" s="1">
        <f>MAX($J940)</f>
        <v>0</v>
      </c>
      <c r="BF940" s="1">
        <f>MAX($K940)</f>
        <v>0</v>
      </c>
      <c r="BG940" s="1">
        <f>MAX($M940)</f>
        <v>0</v>
      </c>
      <c r="BH940" s="1">
        <f>MAX($N940)</f>
        <v>0</v>
      </c>
      <c r="BI940" s="1">
        <f>MAX($P940)</f>
        <v>0</v>
      </c>
      <c r="BJ940" s="1">
        <f>MAX($Q940)</f>
        <v>0</v>
      </c>
      <c r="BK940" s="1">
        <f>MAX($R940)</f>
        <v>0</v>
      </c>
    </row>
    <row r="941" spans="1:63">
      <c r="A941" s="1" t="s">
        <v>455</v>
      </c>
      <c r="B941" s="1">
        <v>0</v>
      </c>
      <c r="C941" s="1">
        <v>0</v>
      </c>
      <c r="D941" s="1">
        <v>0</v>
      </c>
      <c r="E941" s="1">
        <v>0</v>
      </c>
      <c r="F941" s="1">
        <v>0</v>
      </c>
      <c r="G941" s="1">
        <v>0</v>
      </c>
      <c r="H941" s="1">
        <v>0</v>
      </c>
      <c r="I941" s="1">
        <v>0.019</v>
      </c>
      <c r="J941" s="1">
        <v>3000</v>
      </c>
      <c r="K941" s="1">
        <v>0</v>
      </c>
      <c r="L941" s="1" t="s">
        <v>503</v>
      </c>
      <c r="M941" s="1">
        <v>0</v>
      </c>
      <c r="N941" s="1">
        <v>0</v>
      </c>
      <c r="O941" s="1" t="s">
        <v>507</v>
      </c>
      <c r="P941" s="1">
        <v>1500</v>
      </c>
      <c r="Q941" s="1">
        <v>1</v>
      </c>
      <c r="R941" s="1">
        <v>0</v>
      </c>
      <c r="S941" s="1">
        <f>MIN($B941)</f>
        <v>0</v>
      </c>
      <c r="T941" s="1">
        <f>MIN($C941)</f>
        <v>0</v>
      </c>
      <c r="U941" s="1">
        <f>MIN($D941)</f>
        <v>0</v>
      </c>
      <c r="V941" s="1">
        <f>MIN($E941)</f>
        <v>0</v>
      </c>
      <c r="W941" s="1">
        <f>MIN($F941)</f>
        <v>0</v>
      </c>
      <c r="X941" s="1">
        <f>MIN($G941)</f>
        <v>0</v>
      </c>
      <c r="Y941" s="1">
        <f>MIN($H941)</f>
        <v>0</v>
      </c>
      <c r="Z941" s="1">
        <f>MIN($I941)</f>
        <v>0</v>
      </c>
      <c r="AA941" s="1">
        <f>MIN($J941)</f>
        <v>0</v>
      </c>
      <c r="AB941" s="1">
        <f>MIN($K941)</f>
        <v>0</v>
      </c>
      <c r="AC941" s="1">
        <f>MIN($M941)</f>
        <v>0</v>
      </c>
      <c r="AD941" s="1">
        <f>MIN($N941)</f>
        <v>0</v>
      </c>
      <c r="AE941" s="1">
        <f>MIN($P941)</f>
        <v>0</v>
      </c>
      <c r="AF941" s="1">
        <f>MIN($Q941)</f>
        <v>0</v>
      </c>
      <c r="AG941" s="1">
        <f>MIN($R941)</f>
        <v>0</v>
      </c>
      <c r="AH941" s="1">
        <f>MEDIAN($B941)</f>
        <v>0</v>
      </c>
      <c r="AI941" s="1">
        <f>MEDIAN($C941)</f>
        <v>0</v>
      </c>
      <c r="AJ941" s="1">
        <f>MEDIAN($D941)</f>
        <v>0</v>
      </c>
      <c r="AK941" s="1">
        <f>MEDIAN($E941)</f>
        <v>0</v>
      </c>
      <c r="AL941" s="1">
        <f>MEDIAN($F941)</f>
        <v>0</v>
      </c>
      <c r="AM941" s="1">
        <f>MEDIAN($G941)</f>
        <v>0</v>
      </c>
      <c r="AN941" s="1">
        <f>MEDIAN($H941)</f>
        <v>0</v>
      </c>
      <c r="AO941" s="1">
        <f>MEDIAN($I941)</f>
        <v>0</v>
      </c>
      <c r="AP941" s="1">
        <f>MEDIAN($J941)</f>
        <v>0</v>
      </c>
      <c r="AQ941" s="1">
        <f>MEDIAN($K941)</f>
        <v>0</v>
      </c>
      <c r="AR941" s="1">
        <f>MEDIAN($M941)</f>
        <v>0</v>
      </c>
      <c r="AS941" s="1">
        <f>MEDIAN($N941)</f>
        <v>0</v>
      </c>
      <c r="AT941" s="1">
        <f>MEDIAN($P941)</f>
        <v>0</v>
      </c>
      <c r="AU941" s="1">
        <f>MEDIAN($Q941)</f>
        <v>0</v>
      </c>
      <c r="AV941" s="1">
        <f>MEDIAN($R941)</f>
        <v>0</v>
      </c>
      <c r="AW941" s="1">
        <f>MAX($B941)</f>
        <v>0</v>
      </c>
      <c r="AX941" s="1">
        <f>MAX($C941)</f>
        <v>0</v>
      </c>
      <c r="AY941" s="1">
        <f>MAX($D941)</f>
        <v>0</v>
      </c>
      <c r="AZ941" s="1">
        <f>MAX($E941)</f>
        <v>0</v>
      </c>
      <c r="BA941" s="1">
        <f>MAX($F941)</f>
        <v>0</v>
      </c>
      <c r="BB941" s="1">
        <f>MAX($G941)</f>
        <v>0</v>
      </c>
      <c r="BC941" s="1">
        <f>MAX($H941)</f>
        <v>0</v>
      </c>
      <c r="BD941" s="1">
        <f>MAX($I941)</f>
        <v>0</v>
      </c>
      <c r="BE941" s="1">
        <f>MAX($J941)</f>
        <v>0</v>
      </c>
      <c r="BF941" s="1">
        <f>MAX($K941)</f>
        <v>0</v>
      </c>
      <c r="BG941" s="1">
        <f>MAX($M941)</f>
        <v>0</v>
      </c>
      <c r="BH941" s="1">
        <f>MAX($N941)</f>
        <v>0</v>
      </c>
      <c r="BI941" s="1">
        <f>MAX($P941)</f>
        <v>0</v>
      </c>
      <c r="BJ941" s="1">
        <f>MAX($Q941)</f>
        <v>0</v>
      </c>
      <c r="BK941" s="1">
        <f>MAX($R941)</f>
        <v>0</v>
      </c>
    </row>
    <row r="942" spans="1:63">
      <c r="A942" s="1" t="s">
        <v>456</v>
      </c>
      <c r="B942" s="1">
        <v>0</v>
      </c>
      <c r="C942" s="1">
        <v>0</v>
      </c>
      <c r="D942" s="1">
        <v>0</v>
      </c>
      <c r="E942" s="1">
        <v>0</v>
      </c>
      <c r="F942" s="1">
        <v>0</v>
      </c>
      <c r="G942" s="1">
        <v>0</v>
      </c>
      <c r="H942" s="1">
        <v>0</v>
      </c>
      <c r="I942" s="1">
        <v>0.017</v>
      </c>
      <c r="J942" s="1">
        <v>3000</v>
      </c>
      <c r="K942" s="1">
        <v>0</v>
      </c>
      <c r="L942" s="1" t="s">
        <v>503</v>
      </c>
      <c r="M942" s="1">
        <v>0</v>
      </c>
      <c r="N942" s="1">
        <v>0</v>
      </c>
      <c r="O942" s="1" t="s">
        <v>507</v>
      </c>
      <c r="P942" s="1">
        <v>1500</v>
      </c>
      <c r="Q942" s="1">
        <v>1</v>
      </c>
      <c r="R942" s="1">
        <v>0</v>
      </c>
      <c r="S942" s="1">
        <f>MIN($B942)</f>
        <v>0</v>
      </c>
      <c r="T942" s="1">
        <f>MIN($C942)</f>
        <v>0</v>
      </c>
      <c r="U942" s="1">
        <f>MIN($D942)</f>
        <v>0</v>
      </c>
      <c r="V942" s="1">
        <f>MIN($E942)</f>
        <v>0</v>
      </c>
      <c r="W942" s="1">
        <f>MIN($F942)</f>
        <v>0</v>
      </c>
      <c r="X942" s="1">
        <f>MIN($G942)</f>
        <v>0</v>
      </c>
      <c r="Y942" s="1">
        <f>MIN($H942)</f>
        <v>0</v>
      </c>
      <c r="Z942" s="1">
        <f>MIN($I942)</f>
        <v>0</v>
      </c>
      <c r="AA942" s="1">
        <f>MIN($J942)</f>
        <v>0</v>
      </c>
      <c r="AB942" s="1">
        <f>MIN($K942)</f>
        <v>0</v>
      </c>
      <c r="AC942" s="1">
        <f>MIN($M942)</f>
        <v>0</v>
      </c>
      <c r="AD942" s="1">
        <f>MIN($N942)</f>
        <v>0</v>
      </c>
      <c r="AE942" s="1">
        <f>MIN($P942)</f>
        <v>0</v>
      </c>
      <c r="AF942" s="1">
        <f>MIN($Q942)</f>
        <v>0</v>
      </c>
      <c r="AG942" s="1">
        <f>MIN($R942)</f>
        <v>0</v>
      </c>
      <c r="AH942" s="1">
        <f>MEDIAN($B942)</f>
        <v>0</v>
      </c>
      <c r="AI942" s="1">
        <f>MEDIAN($C942)</f>
        <v>0</v>
      </c>
      <c r="AJ942" s="1">
        <f>MEDIAN($D942)</f>
        <v>0</v>
      </c>
      <c r="AK942" s="1">
        <f>MEDIAN($E942)</f>
        <v>0</v>
      </c>
      <c r="AL942" s="1">
        <f>MEDIAN($F942)</f>
        <v>0</v>
      </c>
      <c r="AM942" s="1">
        <f>MEDIAN($G942)</f>
        <v>0</v>
      </c>
      <c r="AN942" s="1">
        <f>MEDIAN($H942)</f>
        <v>0</v>
      </c>
      <c r="AO942" s="1">
        <f>MEDIAN($I942)</f>
        <v>0</v>
      </c>
      <c r="AP942" s="1">
        <f>MEDIAN($J942)</f>
        <v>0</v>
      </c>
      <c r="AQ942" s="1">
        <f>MEDIAN($K942)</f>
        <v>0</v>
      </c>
      <c r="AR942" s="1">
        <f>MEDIAN($M942)</f>
        <v>0</v>
      </c>
      <c r="AS942" s="1">
        <f>MEDIAN($N942)</f>
        <v>0</v>
      </c>
      <c r="AT942" s="1">
        <f>MEDIAN($P942)</f>
        <v>0</v>
      </c>
      <c r="AU942" s="1">
        <f>MEDIAN($Q942)</f>
        <v>0</v>
      </c>
      <c r="AV942" s="1">
        <f>MEDIAN($R942)</f>
        <v>0</v>
      </c>
      <c r="AW942" s="1">
        <f>MAX($B942)</f>
        <v>0</v>
      </c>
      <c r="AX942" s="1">
        <f>MAX($C942)</f>
        <v>0</v>
      </c>
      <c r="AY942" s="1">
        <f>MAX($D942)</f>
        <v>0</v>
      </c>
      <c r="AZ942" s="1">
        <f>MAX($E942)</f>
        <v>0</v>
      </c>
      <c r="BA942" s="1">
        <f>MAX($F942)</f>
        <v>0</v>
      </c>
      <c r="BB942" s="1">
        <f>MAX($G942)</f>
        <v>0</v>
      </c>
      <c r="BC942" s="1">
        <f>MAX($H942)</f>
        <v>0</v>
      </c>
      <c r="BD942" s="1">
        <f>MAX($I942)</f>
        <v>0</v>
      </c>
      <c r="BE942" s="1">
        <f>MAX($J942)</f>
        <v>0</v>
      </c>
      <c r="BF942" s="1">
        <f>MAX($K942)</f>
        <v>0</v>
      </c>
      <c r="BG942" s="1">
        <f>MAX($M942)</f>
        <v>0</v>
      </c>
      <c r="BH942" s="1">
        <f>MAX($N942)</f>
        <v>0</v>
      </c>
      <c r="BI942" s="1">
        <f>MAX($P942)</f>
        <v>0</v>
      </c>
      <c r="BJ942" s="1">
        <f>MAX($Q942)</f>
        <v>0</v>
      </c>
      <c r="BK942" s="1">
        <f>MAX($R942)</f>
        <v>0</v>
      </c>
    </row>
    <row r="943" spans="1:63">
      <c r="A943" s="1" t="s">
        <v>457</v>
      </c>
      <c r="B943" s="1">
        <v>0</v>
      </c>
      <c r="C943" s="1">
        <v>0</v>
      </c>
      <c r="D943" s="1">
        <v>0</v>
      </c>
      <c r="E943" s="1">
        <v>0</v>
      </c>
      <c r="F943" s="1">
        <v>0</v>
      </c>
      <c r="G943" s="1">
        <v>0</v>
      </c>
      <c r="H943" s="1">
        <v>0</v>
      </c>
      <c r="I943" s="1">
        <v>0.021</v>
      </c>
      <c r="J943" s="1">
        <v>3000</v>
      </c>
      <c r="K943" s="1">
        <v>0</v>
      </c>
      <c r="L943" s="1" t="s">
        <v>503</v>
      </c>
      <c r="M943" s="1">
        <v>0</v>
      </c>
      <c r="N943" s="1">
        <v>0</v>
      </c>
      <c r="O943" s="1" t="s">
        <v>507</v>
      </c>
      <c r="P943" s="1">
        <v>1500</v>
      </c>
      <c r="Q943" s="1">
        <v>1</v>
      </c>
      <c r="R943" s="1">
        <v>0</v>
      </c>
      <c r="S943" s="1">
        <f>MIN($B943)</f>
        <v>0</v>
      </c>
      <c r="T943" s="1">
        <f>MIN($C943)</f>
        <v>0</v>
      </c>
      <c r="U943" s="1">
        <f>MIN($D943)</f>
        <v>0</v>
      </c>
      <c r="V943" s="1">
        <f>MIN($E943)</f>
        <v>0</v>
      </c>
      <c r="W943" s="1">
        <f>MIN($F943)</f>
        <v>0</v>
      </c>
      <c r="X943" s="1">
        <f>MIN($G943)</f>
        <v>0</v>
      </c>
      <c r="Y943" s="1">
        <f>MIN($H943)</f>
        <v>0</v>
      </c>
      <c r="Z943" s="1">
        <f>MIN($I943)</f>
        <v>0</v>
      </c>
      <c r="AA943" s="1">
        <f>MIN($J943)</f>
        <v>0</v>
      </c>
      <c r="AB943" s="1">
        <f>MIN($K943)</f>
        <v>0</v>
      </c>
      <c r="AC943" s="1">
        <f>MIN($M943)</f>
        <v>0</v>
      </c>
      <c r="AD943" s="1">
        <f>MIN($N943)</f>
        <v>0</v>
      </c>
      <c r="AE943" s="1">
        <f>MIN($P943)</f>
        <v>0</v>
      </c>
      <c r="AF943" s="1">
        <f>MIN($Q943)</f>
        <v>0</v>
      </c>
      <c r="AG943" s="1">
        <f>MIN($R943)</f>
        <v>0</v>
      </c>
      <c r="AH943" s="1">
        <f>MEDIAN($B943)</f>
        <v>0</v>
      </c>
      <c r="AI943" s="1">
        <f>MEDIAN($C943)</f>
        <v>0</v>
      </c>
      <c r="AJ943" s="1">
        <f>MEDIAN($D943)</f>
        <v>0</v>
      </c>
      <c r="AK943" s="1">
        <f>MEDIAN($E943)</f>
        <v>0</v>
      </c>
      <c r="AL943" s="1">
        <f>MEDIAN($F943)</f>
        <v>0</v>
      </c>
      <c r="AM943" s="1">
        <f>MEDIAN($G943)</f>
        <v>0</v>
      </c>
      <c r="AN943" s="1">
        <f>MEDIAN($H943)</f>
        <v>0</v>
      </c>
      <c r="AO943" s="1">
        <f>MEDIAN($I943)</f>
        <v>0</v>
      </c>
      <c r="AP943" s="1">
        <f>MEDIAN($J943)</f>
        <v>0</v>
      </c>
      <c r="AQ943" s="1">
        <f>MEDIAN($K943)</f>
        <v>0</v>
      </c>
      <c r="AR943" s="1">
        <f>MEDIAN($M943)</f>
        <v>0</v>
      </c>
      <c r="AS943" s="1">
        <f>MEDIAN($N943)</f>
        <v>0</v>
      </c>
      <c r="AT943" s="1">
        <f>MEDIAN($P943)</f>
        <v>0</v>
      </c>
      <c r="AU943" s="1">
        <f>MEDIAN($Q943)</f>
        <v>0</v>
      </c>
      <c r="AV943" s="1">
        <f>MEDIAN($R943)</f>
        <v>0</v>
      </c>
      <c r="AW943" s="1">
        <f>MAX($B943)</f>
        <v>0</v>
      </c>
      <c r="AX943" s="1">
        <f>MAX($C943)</f>
        <v>0</v>
      </c>
      <c r="AY943" s="1">
        <f>MAX($D943)</f>
        <v>0</v>
      </c>
      <c r="AZ943" s="1">
        <f>MAX($E943)</f>
        <v>0</v>
      </c>
      <c r="BA943" s="1">
        <f>MAX($F943)</f>
        <v>0</v>
      </c>
      <c r="BB943" s="1">
        <f>MAX($G943)</f>
        <v>0</v>
      </c>
      <c r="BC943" s="1">
        <f>MAX($H943)</f>
        <v>0</v>
      </c>
      <c r="BD943" s="1">
        <f>MAX($I943)</f>
        <v>0</v>
      </c>
      <c r="BE943" s="1">
        <f>MAX($J943)</f>
        <v>0</v>
      </c>
      <c r="BF943" s="1">
        <f>MAX($K943)</f>
        <v>0</v>
      </c>
      <c r="BG943" s="1">
        <f>MAX($M943)</f>
        <v>0</v>
      </c>
      <c r="BH943" s="1">
        <f>MAX($N943)</f>
        <v>0</v>
      </c>
      <c r="BI943" s="1">
        <f>MAX($P943)</f>
        <v>0</v>
      </c>
      <c r="BJ943" s="1">
        <f>MAX($Q943)</f>
        <v>0</v>
      </c>
      <c r="BK943" s="1">
        <f>MAX($R943)</f>
        <v>0</v>
      </c>
    </row>
    <row r="944" spans="1:63">
      <c r="A944" s="1" t="s">
        <v>458</v>
      </c>
      <c r="B944" s="1">
        <v>0</v>
      </c>
      <c r="C944" s="1">
        <v>0</v>
      </c>
      <c r="D944" s="1">
        <v>0</v>
      </c>
      <c r="E944" s="1">
        <v>0</v>
      </c>
      <c r="F944" s="1">
        <v>0</v>
      </c>
      <c r="G944" s="1">
        <v>0</v>
      </c>
      <c r="H944" s="1">
        <v>0</v>
      </c>
      <c r="I944" s="1">
        <v>0.018</v>
      </c>
      <c r="J944" s="1">
        <v>3000</v>
      </c>
      <c r="K944" s="1">
        <v>0</v>
      </c>
      <c r="L944" s="1" t="s">
        <v>503</v>
      </c>
      <c r="M944" s="1">
        <v>0</v>
      </c>
      <c r="N944" s="1">
        <v>0</v>
      </c>
      <c r="O944" s="1" t="s">
        <v>507</v>
      </c>
      <c r="P944" s="1">
        <v>1500</v>
      </c>
      <c r="Q944" s="1">
        <v>1</v>
      </c>
      <c r="R944" s="1">
        <v>0</v>
      </c>
      <c r="S944" s="1">
        <f>MIN($B944)</f>
        <v>0</v>
      </c>
      <c r="T944" s="1">
        <f>MIN($C944)</f>
        <v>0</v>
      </c>
      <c r="U944" s="1">
        <f>MIN($D944)</f>
        <v>0</v>
      </c>
      <c r="V944" s="1">
        <f>MIN($E944)</f>
        <v>0</v>
      </c>
      <c r="W944" s="1">
        <f>MIN($F944)</f>
        <v>0</v>
      </c>
      <c r="X944" s="1">
        <f>MIN($G944)</f>
        <v>0</v>
      </c>
      <c r="Y944" s="1">
        <f>MIN($H944)</f>
        <v>0</v>
      </c>
      <c r="Z944" s="1">
        <f>MIN($I944)</f>
        <v>0</v>
      </c>
      <c r="AA944" s="1">
        <f>MIN($J944)</f>
        <v>0</v>
      </c>
      <c r="AB944" s="1">
        <f>MIN($K944)</f>
        <v>0</v>
      </c>
      <c r="AC944" s="1">
        <f>MIN($M944)</f>
        <v>0</v>
      </c>
      <c r="AD944" s="1">
        <f>MIN($N944)</f>
        <v>0</v>
      </c>
      <c r="AE944" s="1">
        <f>MIN($P944)</f>
        <v>0</v>
      </c>
      <c r="AF944" s="1">
        <f>MIN($Q944)</f>
        <v>0</v>
      </c>
      <c r="AG944" s="1">
        <f>MIN($R944)</f>
        <v>0</v>
      </c>
      <c r="AH944" s="1">
        <f>MEDIAN($B944)</f>
        <v>0</v>
      </c>
      <c r="AI944" s="1">
        <f>MEDIAN($C944)</f>
        <v>0</v>
      </c>
      <c r="AJ944" s="1">
        <f>MEDIAN($D944)</f>
        <v>0</v>
      </c>
      <c r="AK944" s="1">
        <f>MEDIAN($E944)</f>
        <v>0</v>
      </c>
      <c r="AL944" s="1">
        <f>MEDIAN($F944)</f>
        <v>0</v>
      </c>
      <c r="AM944" s="1">
        <f>MEDIAN($G944)</f>
        <v>0</v>
      </c>
      <c r="AN944" s="1">
        <f>MEDIAN($H944)</f>
        <v>0</v>
      </c>
      <c r="AO944" s="1">
        <f>MEDIAN($I944)</f>
        <v>0</v>
      </c>
      <c r="AP944" s="1">
        <f>MEDIAN($J944)</f>
        <v>0</v>
      </c>
      <c r="AQ944" s="1">
        <f>MEDIAN($K944)</f>
        <v>0</v>
      </c>
      <c r="AR944" s="1">
        <f>MEDIAN($M944)</f>
        <v>0</v>
      </c>
      <c r="AS944" s="1">
        <f>MEDIAN($N944)</f>
        <v>0</v>
      </c>
      <c r="AT944" s="1">
        <f>MEDIAN($P944)</f>
        <v>0</v>
      </c>
      <c r="AU944" s="1">
        <f>MEDIAN($Q944)</f>
        <v>0</v>
      </c>
      <c r="AV944" s="1">
        <f>MEDIAN($R944)</f>
        <v>0</v>
      </c>
      <c r="AW944" s="1">
        <f>MAX($B944)</f>
        <v>0</v>
      </c>
      <c r="AX944" s="1">
        <f>MAX($C944)</f>
        <v>0</v>
      </c>
      <c r="AY944" s="1">
        <f>MAX($D944)</f>
        <v>0</v>
      </c>
      <c r="AZ944" s="1">
        <f>MAX($E944)</f>
        <v>0</v>
      </c>
      <c r="BA944" s="1">
        <f>MAX($F944)</f>
        <v>0</v>
      </c>
      <c r="BB944" s="1">
        <f>MAX($G944)</f>
        <v>0</v>
      </c>
      <c r="BC944" s="1">
        <f>MAX($H944)</f>
        <v>0</v>
      </c>
      <c r="BD944" s="1">
        <f>MAX($I944)</f>
        <v>0</v>
      </c>
      <c r="BE944" s="1">
        <f>MAX($J944)</f>
        <v>0</v>
      </c>
      <c r="BF944" s="1">
        <f>MAX($K944)</f>
        <v>0</v>
      </c>
      <c r="BG944" s="1">
        <f>MAX($M944)</f>
        <v>0</v>
      </c>
      <c r="BH944" s="1">
        <f>MAX($N944)</f>
        <v>0</v>
      </c>
      <c r="BI944" s="1">
        <f>MAX($P944)</f>
        <v>0</v>
      </c>
      <c r="BJ944" s="1">
        <f>MAX($Q944)</f>
        <v>0</v>
      </c>
      <c r="BK944" s="1">
        <f>MAX($R944)</f>
        <v>0</v>
      </c>
    </row>
    <row r="945" spans="1:63">
      <c r="A945" s="1" t="s">
        <v>459</v>
      </c>
      <c r="B945" s="1">
        <v>0</v>
      </c>
      <c r="C945" s="1">
        <v>0</v>
      </c>
      <c r="D945" s="1">
        <v>0</v>
      </c>
      <c r="E945" s="1">
        <v>0</v>
      </c>
      <c r="F945" s="1">
        <v>0</v>
      </c>
      <c r="G945" s="1">
        <v>0</v>
      </c>
      <c r="H945" s="1">
        <v>0</v>
      </c>
      <c r="I945" s="1">
        <v>0.019</v>
      </c>
      <c r="J945" s="1">
        <v>3000</v>
      </c>
      <c r="K945" s="1">
        <v>0</v>
      </c>
      <c r="L945" s="1" t="s">
        <v>503</v>
      </c>
      <c r="M945" s="1">
        <v>0</v>
      </c>
      <c r="N945" s="1">
        <v>0</v>
      </c>
      <c r="O945" s="1" t="s">
        <v>507</v>
      </c>
      <c r="P945" s="1">
        <v>1500</v>
      </c>
      <c r="Q945" s="1">
        <v>1</v>
      </c>
      <c r="R945" s="1">
        <v>0</v>
      </c>
      <c r="S945" s="1">
        <f>MIN($B945)</f>
        <v>0</v>
      </c>
      <c r="T945" s="1">
        <f>MIN($C945)</f>
        <v>0</v>
      </c>
      <c r="U945" s="1">
        <f>MIN($D945)</f>
        <v>0</v>
      </c>
      <c r="V945" s="1">
        <f>MIN($E945)</f>
        <v>0</v>
      </c>
      <c r="W945" s="1">
        <f>MIN($F945)</f>
        <v>0</v>
      </c>
      <c r="X945" s="1">
        <f>MIN($G945)</f>
        <v>0</v>
      </c>
      <c r="Y945" s="1">
        <f>MIN($H945)</f>
        <v>0</v>
      </c>
      <c r="Z945" s="1">
        <f>MIN($I945)</f>
        <v>0</v>
      </c>
      <c r="AA945" s="1">
        <f>MIN($J945)</f>
        <v>0</v>
      </c>
      <c r="AB945" s="1">
        <f>MIN($K945)</f>
        <v>0</v>
      </c>
      <c r="AC945" s="1">
        <f>MIN($M945)</f>
        <v>0</v>
      </c>
      <c r="AD945" s="1">
        <f>MIN($N945)</f>
        <v>0</v>
      </c>
      <c r="AE945" s="1">
        <f>MIN($P945)</f>
        <v>0</v>
      </c>
      <c r="AF945" s="1">
        <f>MIN($Q945)</f>
        <v>0</v>
      </c>
      <c r="AG945" s="1">
        <f>MIN($R945)</f>
        <v>0</v>
      </c>
      <c r="AH945" s="1">
        <f>MEDIAN($B945)</f>
        <v>0</v>
      </c>
      <c r="AI945" s="1">
        <f>MEDIAN($C945)</f>
        <v>0</v>
      </c>
      <c r="AJ945" s="1">
        <f>MEDIAN($D945)</f>
        <v>0</v>
      </c>
      <c r="AK945" s="1">
        <f>MEDIAN($E945)</f>
        <v>0</v>
      </c>
      <c r="AL945" s="1">
        <f>MEDIAN($F945)</f>
        <v>0</v>
      </c>
      <c r="AM945" s="1">
        <f>MEDIAN($G945)</f>
        <v>0</v>
      </c>
      <c r="AN945" s="1">
        <f>MEDIAN($H945)</f>
        <v>0</v>
      </c>
      <c r="AO945" s="1">
        <f>MEDIAN($I945)</f>
        <v>0</v>
      </c>
      <c r="AP945" s="1">
        <f>MEDIAN($J945)</f>
        <v>0</v>
      </c>
      <c r="AQ945" s="1">
        <f>MEDIAN($K945)</f>
        <v>0</v>
      </c>
      <c r="AR945" s="1">
        <f>MEDIAN($M945)</f>
        <v>0</v>
      </c>
      <c r="AS945" s="1">
        <f>MEDIAN($N945)</f>
        <v>0</v>
      </c>
      <c r="AT945" s="1">
        <f>MEDIAN($P945)</f>
        <v>0</v>
      </c>
      <c r="AU945" s="1">
        <f>MEDIAN($Q945)</f>
        <v>0</v>
      </c>
      <c r="AV945" s="1">
        <f>MEDIAN($R945)</f>
        <v>0</v>
      </c>
      <c r="AW945" s="1">
        <f>MAX($B945)</f>
        <v>0</v>
      </c>
      <c r="AX945" s="1">
        <f>MAX($C945)</f>
        <v>0</v>
      </c>
      <c r="AY945" s="1">
        <f>MAX($D945)</f>
        <v>0</v>
      </c>
      <c r="AZ945" s="1">
        <f>MAX($E945)</f>
        <v>0</v>
      </c>
      <c r="BA945" s="1">
        <f>MAX($F945)</f>
        <v>0</v>
      </c>
      <c r="BB945" s="1">
        <f>MAX($G945)</f>
        <v>0</v>
      </c>
      <c r="BC945" s="1">
        <f>MAX($H945)</f>
        <v>0</v>
      </c>
      <c r="BD945" s="1">
        <f>MAX($I945)</f>
        <v>0</v>
      </c>
      <c r="BE945" s="1">
        <f>MAX($J945)</f>
        <v>0</v>
      </c>
      <c r="BF945" s="1">
        <f>MAX($K945)</f>
        <v>0</v>
      </c>
      <c r="BG945" s="1">
        <f>MAX($M945)</f>
        <v>0</v>
      </c>
      <c r="BH945" s="1">
        <f>MAX($N945)</f>
        <v>0</v>
      </c>
      <c r="BI945" s="1">
        <f>MAX($P945)</f>
        <v>0</v>
      </c>
      <c r="BJ945" s="1">
        <f>MAX($Q945)</f>
        <v>0</v>
      </c>
      <c r="BK945" s="1">
        <f>MAX($R945)</f>
        <v>0</v>
      </c>
    </row>
    <row r="946" spans="1:63">
      <c r="A946" s="1" t="s">
        <v>460</v>
      </c>
      <c r="B946" s="1">
        <v>0</v>
      </c>
      <c r="C946" s="1">
        <v>0</v>
      </c>
      <c r="D946" s="1">
        <v>0</v>
      </c>
      <c r="E946" s="1">
        <v>0</v>
      </c>
      <c r="F946" s="1">
        <v>0</v>
      </c>
      <c r="G946" s="1">
        <v>0</v>
      </c>
      <c r="H946" s="1">
        <v>0</v>
      </c>
      <c r="I946" s="1">
        <v>0.017</v>
      </c>
      <c r="J946" s="1">
        <v>3000</v>
      </c>
      <c r="K946" s="1">
        <v>0</v>
      </c>
      <c r="L946" s="1" t="s">
        <v>503</v>
      </c>
      <c r="M946" s="1">
        <v>0</v>
      </c>
      <c r="N946" s="1">
        <v>0</v>
      </c>
      <c r="O946" s="1" t="s">
        <v>507</v>
      </c>
      <c r="P946" s="1">
        <v>1500</v>
      </c>
      <c r="Q946" s="1">
        <v>1</v>
      </c>
      <c r="R946" s="1">
        <v>0</v>
      </c>
      <c r="S946" s="1">
        <f>MIN($B946)</f>
        <v>0</v>
      </c>
      <c r="T946" s="1">
        <f>MIN($C946)</f>
        <v>0</v>
      </c>
      <c r="U946" s="1">
        <f>MIN($D946)</f>
        <v>0</v>
      </c>
      <c r="V946" s="1">
        <f>MIN($E946)</f>
        <v>0</v>
      </c>
      <c r="W946" s="1">
        <f>MIN($F946)</f>
        <v>0</v>
      </c>
      <c r="X946" s="1">
        <f>MIN($G946)</f>
        <v>0</v>
      </c>
      <c r="Y946" s="1">
        <f>MIN($H946)</f>
        <v>0</v>
      </c>
      <c r="Z946" s="1">
        <f>MIN($I946)</f>
        <v>0</v>
      </c>
      <c r="AA946" s="1">
        <f>MIN($J946)</f>
        <v>0</v>
      </c>
      <c r="AB946" s="1">
        <f>MIN($K946)</f>
        <v>0</v>
      </c>
      <c r="AC946" s="1">
        <f>MIN($M946)</f>
        <v>0</v>
      </c>
      <c r="AD946" s="1">
        <f>MIN($N946)</f>
        <v>0</v>
      </c>
      <c r="AE946" s="1">
        <f>MIN($P946)</f>
        <v>0</v>
      </c>
      <c r="AF946" s="1">
        <f>MIN($Q946)</f>
        <v>0</v>
      </c>
      <c r="AG946" s="1">
        <f>MIN($R946)</f>
        <v>0</v>
      </c>
      <c r="AH946" s="1">
        <f>MEDIAN($B946)</f>
        <v>0</v>
      </c>
      <c r="AI946" s="1">
        <f>MEDIAN($C946)</f>
        <v>0</v>
      </c>
      <c r="AJ946" s="1">
        <f>MEDIAN($D946)</f>
        <v>0</v>
      </c>
      <c r="AK946" s="1">
        <f>MEDIAN($E946)</f>
        <v>0</v>
      </c>
      <c r="AL946" s="1">
        <f>MEDIAN($F946)</f>
        <v>0</v>
      </c>
      <c r="AM946" s="1">
        <f>MEDIAN($G946)</f>
        <v>0</v>
      </c>
      <c r="AN946" s="1">
        <f>MEDIAN($H946)</f>
        <v>0</v>
      </c>
      <c r="AO946" s="1">
        <f>MEDIAN($I946)</f>
        <v>0</v>
      </c>
      <c r="AP946" s="1">
        <f>MEDIAN($J946)</f>
        <v>0</v>
      </c>
      <c r="AQ946" s="1">
        <f>MEDIAN($K946)</f>
        <v>0</v>
      </c>
      <c r="AR946" s="1">
        <f>MEDIAN($M946)</f>
        <v>0</v>
      </c>
      <c r="AS946" s="1">
        <f>MEDIAN($N946)</f>
        <v>0</v>
      </c>
      <c r="AT946" s="1">
        <f>MEDIAN($P946)</f>
        <v>0</v>
      </c>
      <c r="AU946" s="1">
        <f>MEDIAN($Q946)</f>
        <v>0</v>
      </c>
      <c r="AV946" s="1">
        <f>MEDIAN($R946)</f>
        <v>0</v>
      </c>
      <c r="AW946" s="1">
        <f>MAX($B946)</f>
        <v>0</v>
      </c>
      <c r="AX946" s="1">
        <f>MAX($C946)</f>
        <v>0</v>
      </c>
      <c r="AY946" s="1">
        <f>MAX($D946)</f>
        <v>0</v>
      </c>
      <c r="AZ946" s="1">
        <f>MAX($E946)</f>
        <v>0</v>
      </c>
      <c r="BA946" s="1">
        <f>MAX($F946)</f>
        <v>0</v>
      </c>
      <c r="BB946" s="1">
        <f>MAX($G946)</f>
        <v>0</v>
      </c>
      <c r="BC946" s="1">
        <f>MAX($H946)</f>
        <v>0</v>
      </c>
      <c r="BD946" s="1">
        <f>MAX($I946)</f>
        <v>0</v>
      </c>
      <c r="BE946" s="1">
        <f>MAX($J946)</f>
        <v>0</v>
      </c>
      <c r="BF946" s="1">
        <f>MAX($K946)</f>
        <v>0</v>
      </c>
      <c r="BG946" s="1">
        <f>MAX($M946)</f>
        <v>0</v>
      </c>
      <c r="BH946" s="1">
        <f>MAX($N946)</f>
        <v>0</v>
      </c>
      <c r="BI946" s="1">
        <f>MAX($P946)</f>
        <v>0</v>
      </c>
      <c r="BJ946" s="1">
        <f>MAX($Q946)</f>
        <v>0</v>
      </c>
      <c r="BK946" s="1">
        <f>MAX($R946)</f>
        <v>0</v>
      </c>
    </row>
    <row r="947" spans="1:63">
      <c r="A947" s="1" t="s">
        <v>461</v>
      </c>
      <c r="B947" s="1">
        <v>0</v>
      </c>
      <c r="C947" s="1">
        <v>0</v>
      </c>
      <c r="D947" s="1">
        <v>0</v>
      </c>
      <c r="E947" s="1">
        <v>0</v>
      </c>
      <c r="F947" s="1">
        <v>0</v>
      </c>
      <c r="G947" s="1">
        <v>0</v>
      </c>
      <c r="H947" s="1">
        <v>0</v>
      </c>
      <c r="I947" s="1">
        <v>0.021</v>
      </c>
      <c r="J947" s="1">
        <v>3000</v>
      </c>
      <c r="K947" s="1">
        <v>0</v>
      </c>
      <c r="L947" s="1" t="s">
        <v>503</v>
      </c>
      <c r="M947" s="1">
        <v>0</v>
      </c>
      <c r="N947" s="1">
        <v>0</v>
      </c>
      <c r="O947" s="1" t="s">
        <v>507</v>
      </c>
      <c r="P947" s="1">
        <v>1500</v>
      </c>
      <c r="Q947" s="1">
        <v>1</v>
      </c>
      <c r="R947" s="1">
        <v>0</v>
      </c>
      <c r="S947" s="1">
        <f>MIN($B947)</f>
        <v>0</v>
      </c>
      <c r="T947" s="1">
        <f>MIN($C947)</f>
        <v>0</v>
      </c>
      <c r="U947" s="1">
        <f>MIN($D947)</f>
        <v>0</v>
      </c>
      <c r="V947" s="1">
        <f>MIN($E947)</f>
        <v>0</v>
      </c>
      <c r="W947" s="1">
        <f>MIN($F947)</f>
        <v>0</v>
      </c>
      <c r="X947" s="1">
        <f>MIN($G947)</f>
        <v>0</v>
      </c>
      <c r="Y947" s="1">
        <f>MIN($H947)</f>
        <v>0</v>
      </c>
      <c r="Z947" s="1">
        <f>MIN($I947)</f>
        <v>0</v>
      </c>
      <c r="AA947" s="1">
        <f>MIN($J947)</f>
        <v>0</v>
      </c>
      <c r="AB947" s="1">
        <f>MIN($K947)</f>
        <v>0</v>
      </c>
      <c r="AC947" s="1">
        <f>MIN($M947)</f>
        <v>0</v>
      </c>
      <c r="AD947" s="1">
        <f>MIN($N947)</f>
        <v>0</v>
      </c>
      <c r="AE947" s="1">
        <f>MIN($P947)</f>
        <v>0</v>
      </c>
      <c r="AF947" s="1">
        <f>MIN($Q947)</f>
        <v>0</v>
      </c>
      <c r="AG947" s="1">
        <f>MIN($R947)</f>
        <v>0</v>
      </c>
      <c r="AH947" s="1">
        <f>MEDIAN($B947)</f>
        <v>0</v>
      </c>
      <c r="AI947" s="1">
        <f>MEDIAN($C947)</f>
        <v>0</v>
      </c>
      <c r="AJ947" s="1">
        <f>MEDIAN($D947)</f>
        <v>0</v>
      </c>
      <c r="AK947" s="1">
        <f>MEDIAN($E947)</f>
        <v>0</v>
      </c>
      <c r="AL947" s="1">
        <f>MEDIAN($F947)</f>
        <v>0</v>
      </c>
      <c r="AM947" s="1">
        <f>MEDIAN($G947)</f>
        <v>0</v>
      </c>
      <c r="AN947" s="1">
        <f>MEDIAN($H947)</f>
        <v>0</v>
      </c>
      <c r="AO947" s="1">
        <f>MEDIAN($I947)</f>
        <v>0</v>
      </c>
      <c r="AP947" s="1">
        <f>MEDIAN($J947)</f>
        <v>0</v>
      </c>
      <c r="AQ947" s="1">
        <f>MEDIAN($K947)</f>
        <v>0</v>
      </c>
      <c r="AR947" s="1">
        <f>MEDIAN($M947)</f>
        <v>0</v>
      </c>
      <c r="AS947" s="1">
        <f>MEDIAN($N947)</f>
        <v>0</v>
      </c>
      <c r="AT947" s="1">
        <f>MEDIAN($P947)</f>
        <v>0</v>
      </c>
      <c r="AU947" s="1">
        <f>MEDIAN($Q947)</f>
        <v>0</v>
      </c>
      <c r="AV947" s="1">
        <f>MEDIAN($R947)</f>
        <v>0</v>
      </c>
      <c r="AW947" s="1">
        <f>MAX($B947)</f>
        <v>0</v>
      </c>
      <c r="AX947" s="1">
        <f>MAX($C947)</f>
        <v>0</v>
      </c>
      <c r="AY947" s="1">
        <f>MAX($D947)</f>
        <v>0</v>
      </c>
      <c r="AZ947" s="1">
        <f>MAX($E947)</f>
        <v>0</v>
      </c>
      <c r="BA947" s="1">
        <f>MAX($F947)</f>
        <v>0</v>
      </c>
      <c r="BB947" s="1">
        <f>MAX($G947)</f>
        <v>0</v>
      </c>
      <c r="BC947" s="1">
        <f>MAX($H947)</f>
        <v>0</v>
      </c>
      <c r="BD947" s="1">
        <f>MAX($I947)</f>
        <v>0</v>
      </c>
      <c r="BE947" s="1">
        <f>MAX($J947)</f>
        <v>0</v>
      </c>
      <c r="BF947" s="1">
        <f>MAX($K947)</f>
        <v>0</v>
      </c>
      <c r="BG947" s="1">
        <f>MAX($M947)</f>
        <v>0</v>
      </c>
      <c r="BH947" s="1">
        <f>MAX($N947)</f>
        <v>0</v>
      </c>
      <c r="BI947" s="1">
        <f>MAX($P947)</f>
        <v>0</v>
      </c>
      <c r="BJ947" s="1">
        <f>MAX($Q947)</f>
        <v>0</v>
      </c>
      <c r="BK947" s="1">
        <f>MAX($R947)</f>
        <v>0</v>
      </c>
    </row>
    <row r="948" spans="1:63">
      <c r="A948" s="1" t="s">
        <v>462</v>
      </c>
      <c r="B948" s="1">
        <v>0</v>
      </c>
      <c r="C948" s="1">
        <v>0</v>
      </c>
      <c r="D948" s="1">
        <v>0</v>
      </c>
      <c r="E948" s="1">
        <v>0</v>
      </c>
      <c r="F948" s="1">
        <v>0</v>
      </c>
      <c r="G948" s="1">
        <v>0</v>
      </c>
      <c r="H948" s="1">
        <v>0</v>
      </c>
      <c r="I948" s="1">
        <v>0.019</v>
      </c>
      <c r="J948" s="1">
        <v>3000</v>
      </c>
      <c r="K948" s="1">
        <v>0</v>
      </c>
      <c r="L948" s="1" t="s">
        <v>503</v>
      </c>
      <c r="M948" s="1">
        <v>0</v>
      </c>
      <c r="N948" s="1">
        <v>0</v>
      </c>
      <c r="O948" s="1" t="s">
        <v>507</v>
      </c>
      <c r="P948" s="1">
        <v>1500</v>
      </c>
      <c r="Q948" s="1">
        <v>1</v>
      </c>
      <c r="R948" s="1">
        <v>0</v>
      </c>
      <c r="S948" s="1">
        <f>MIN($B948)</f>
        <v>0</v>
      </c>
      <c r="T948" s="1">
        <f>MIN($C948)</f>
        <v>0</v>
      </c>
      <c r="U948" s="1">
        <f>MIN($D948)</f>
        <v>0</v>
      </c>
      <c r="V948" s="1">
        <f>MIN($E948)</f>
        <v>0</v>
      </c>
      <c r="W948" s="1">
        <f>MIN($F948)</f>
        <v>0</v>
      </c>
      <c r="X948" s="1">
        <f>MIN($G948)</f>
        <v>0</v>
      </c>
      <c r="Y948" s="1">
        <f>MIN($H948)</f>
        <v>0</v>
      </c>
      <c r="Z948" s="1">
        <f>MIN($I948)</f>
        <v>0</v>
      </c>
      <c r="AA948" s="1">
        <f>MIN($J948)</f>
        <v>0</v>
      </c>
      <c r="AB948" s="1">
        <f>MIN($K948)</f>
        <v>0</v>
      </c>
      <c r="AC948" s="1">
        <f>MIN($M948)</f>
        <v>0</v>
      </c>
      <c r="AD948" s="1">
        <f>MIN($N948)</f>
        <v>0</v>
      </c>
      <c r="AE948" s="1">
        <f>MIN($P948)</f>
        <v>0</v>
      </c>
      <c r="AF948" s="1">
        <f>MIN($Q948)</f>
        <v>0</v>
      </c>
      <c r="AG948" s="1">
        <f>MIN($R948)</f>
        <v>0</v>
      </c>
      <c r="AH948" s="1">
        <f>MEDIAN($B948)</f>
        <v>0</v>
      </c>
      <c r="AI948" s="1">
        <f>MEDIAN($C948)</f>
        <v>0</v>
      </c>
      <c r="AJ948" s="1">
        <f>MEDIAN($D948)</f>
        <v>0</v>
      </c>
      <c r="AK948" s="1">
        <f>MEDIAN($E948)</f>
        <v>0</v>
      </c>
      <c r="AL948" s="1">
        <f>MEDIAN($F948)</f>
        <v>0</v>
      </c>
      <c r="AM948" s="1">
        <f>MEDIAN($G948)</f>
        <v>0</v>
      </c>
      <c r="AN948" s="1">
        <f>MEDIAN($H948)</f>
        <v>0</v>
      </c>
      <c r="AO948" s="1">
        <f>MEDIAN($I948)</f>
        <v>0</v>
      </c>
      <c r="AP948" s="1">
        <f>MEDIAN($J948)</f>
        <v>0</v>
      </c>
      <c r="AQ948" s="1">
        <f>MEDIAN($K948)</f>
        <v>0</v>
      </c>
      <c r="AR948" s="1">
        <f>MEDIAN($M948)</f>
        <v>0</v>
      </c>
      <c r="AS948" s="1">
        <f>MEDIAN($N948)</f>
        <v>0</v>
      </c>
      <c r="AT948" s="1">
        <f>MEDIAN($P948)</f>
        <v>0</v>
      </c>
      <c r="AU948" s="1">
        <f>MEDIAN($Q948)</f>
        <v>0</v>
      </c>
      <c r="AV948" s="1">
        <f>MEDIAN($R948)</f>
        <v>0</v>
      </c>
      <c r="AW948" s="1">
        <f>MAX($B948)</f>
        <v>0</v>
      </c>
      <c r="AX948" s="1">
        <f>MAX($C948)</f>
        <v>0</v>
      </c>
      <c r="AY948" s="1">
        <f>MAX($D948)</f>
        <v>0</v>
      </c>
      <c r="AZ948" s="1">
        <f>MAX($E948)</f>
        <v>0</v>
      </c>
      <c r="BA948" s="1">
        <f>MAX($F948)</f>
        <v>0</v>
      </c>
      <c r="BB948" s="1">
        <f>MAX($G948)</f>
        <v>0</v>
      </c>
      <c r="BC948" s="1">
        <f>MAX($H948)</f>
        <v>0</v>
      </c>
      <c r="BD948" s="1">
        <f>MAX($I948)</f>
        <v>0</v>
      </c>
      <c r="BE948" s="1">
        <f>MAX($J948)</f>
        <v>0</v>
      </c>
      <c r="BF948" s="1">
        <f>MAX($K948)</f>
        <v>0</v>
      </c>
      <c r="BG948" s="1">
        <f>MAX($M948)</f>
        <v>0</v>
      </c>
      <c r="BH948" s="1">
        <f>MAX($N948)</f>
        <v>0</v>
      </c>
      <c r="BI948" s="1">
        <f>MAX($P948)</f>
        <v>0</v>
      </c>
      <c r="BJ948" s="1">
        <f>MAX($Q948)</f>
        <v>0</v>
      </c>
      <c r="BK948" s="1">
        <f>MAX($R948)</f>
        <v>0</v>
      </c>
    </row>
    <row r="949" spans="1:63">
      <c r="A949" s="1" t="s">
        <v>463</v>
      </c>
      <c r="B949" s="1">
        <v>0</v>
      </c>
      <c r="C949" s="1">
        <v>0</v>
      </c>
      <c r="D949" s="1">
        <v>0</v>
      </c>
      <c r="E949" s="1">
        <v>0</v>
      </c>
      <c r="F949" s="1">
        <v>0</v>
      </c>
      <c r="G949" s="1">
        <v>0</v>
      </c>
      <c r="H949" s="1">
        <v>0</v>
      </c>
      <c r="I949" s="1">
        <v>0.019</v>
      </c>
      <c r="J949" s="1">
        <v>3000</v>
      </c>
      <c r="K949" s="1">
        <v>0</v>
      </c>
      <c r="L949" s="1" t="s">
        <v>503</v>
      </c>
      <c r="M949" s="1">
        <v>0</v>
      </c>
      <c r="N949" s="1">
        <v>0</v>
      </c>
      <c r="O949" s="1" t="s">
        <v>507</v>
      </c>
      <c r="P949" s="1">
        <v>1500</v>
      </c>
      <c r="Q949" s="1">
        <v>1</v>
      </c>
      <c r="R949" s="1">
        <v>0</v>
      </c>
      <c r="S949" s="1">
        <f>MIN($B949)</f>
        <v>0</v>
      </c>
      <c r="T949" s="1">
        <f>MIN($C949)</f>
        <v>0</v>
      </c>
      <c r="U949" s="1">
        <f>MIN($D949)</f>
        <v>0</v>
      </c>
      <c r="V949" s="1">
        <f>MIN($E949)</f>
        <v>0</v>
      </c>
      <c r="W949" s="1">
        <f>MIN($F949)</f>
        <v>0</v>
      </c>
      <c r="X949" s="1">
        <f>MIN($G949)</f>
        <v>0</v>
      </c>
      <c r="Y949" s="1">
        <f>MIN($H949)</f>
        <v>0</v>
      </c>
      <c r="Z949" s="1">
        <f>MIN($I949)</f>
        <v>0</v>
      </c>
      <c r="AA949" s="1">
        <f>MIN($J949)</f>
        <v>0</v>
      </c>
      <c r="AB949" s="1">
        <f>MIN($K949)</f>
        <v>0</v>
      </c>
      <c r="AC949" s="1">
        <f>MIN($M949)</f>
        <v>0</v>
      </c>
      <c r="AD949" s="1">
        <f>MIN($N949)</f>
        <v>0</v>
      </c>
      <c r="AE949" s="1">
        <f>MIN($P949)</f>
        <v>0</v>
      </c>
      <c r="AF949" s="1">
        <f>MIN($Q949)</f>
        <v>0</v>
      </c>
      <c r="AG949" s="1">
        <f>MIN($R949)</f>
        <v>0</v>
      </c>
      <c r="AH949" s="1">
        <f>MEDIAN($B949)</f>
        <v>0</v>
      </c>
      <c r="AI949" s="1">
        <f>MEDIAN($C949)</f>
        <v>0</v>
      </c>
      <c r="AJ949" s="1">
        <f>MEDIAN($D949)</f>
        <v>0</v>
      </c>
      <c r="AK949" s="1">
        <f>MEDIAN($E949)</f>
        <v>0</v>
      </c>
      <c r="AL949" s="1">
        <f>MEDIAN($F949)</f>
        <v>0</v>
      </c>
      <c r="AM949" s="1">
        <f>MEDIAN($G949)</f>
        <v>0</v>
      </c>
      <c r="AN949" s="1">
        <f>MEDIAN($H949)</f>
        <v>0</v>
      </c>
      <c r="AO949" s="1">
        <f>MEDIAN($I949)</f>
        <v>0</v>
      </c>
      <c r="AP949" s="1">
        <f>MEDIAN($J949)</f>
        <v>0</v>
      </c>
      <c r="AQ949" s="1">
        <f>MEDIAN($K949)</f>
        <v>0</v>
      </c>
      <c r="AR949" s="1">
        <f>MEDIAN($M949)</f>
        <v>0</v>
      </c>
      <c r="AS949" s="1">
        <f>MEDIAN($N949)</f>
        <v>0</v>
      </c>
      <c r="AT949" s="1">
        <f>MEDIAN($P949)</f>
        <v>0</v>
      </c>
      <c r="AU949" s="1">
        <f>MEDIAN($Q949)</f>
        <v>0</v>
      </c>
      <c r="AV949" s="1">
        <f>MEDIAN($R949)</f>
        <v>0</v>
      </c>
      <c r="AW949" s="1">
        <f>MAX($B949)</f>
        <v>0</v>
      </c>
      <c r="AX949" s="1">
        <f>MAX($C949)</f>
        <v>0</v>
      </c>
      <c r="AY949" s="1">
        <f>MAX($D949)</f>
        <v>0</v>
      </c>
      <c r="AZ949" s="1">
        <f>MAX($E949)</f>
        <v>0</v>
      </c>
      <c r="BA949" s="1">
        <f>MAX($F949)</f>
        <v>0</v>
      </c>
      <c r="BB949" s="1">
        <f>MAX($G949)</f>
        <v>0</v>
      </c>
      <c r="BC949" s="1">
        <f>MAX($H949)</f>
        <v>0</v>
      </c>
      <c r="BD949" s="1">
        <f>MAX($I949)</f>
        <v>0</v>
      </c>
      <c r="BE949" s="1">
        <f>MAX($J949)</f>
        <v>0</v>
      </c>
      <c r="BF949" s="1">
        <f>MAX($K949)</f>
        <v>0</v>
      </c>
      <c r="BG949" s="1">
        <f>MAX($M949)</f>
        <v>0</v>
      </c>
      <c r="BH949" s="1">
        <f>MAX($N949)</f>
        <v>0</v>
      </c>
      <c r="BI949" s="1">
        <f>MAX($P949)</f>
        <v>0</v>
      </c>
      <c r="BJ949" s="1">
        <f>MAX($Q949)</f>
        <v>0</v>
      </c>
      <c r="BK949" s="1">
        <f>MAX($R949)</f>
        <v>0</v>
      </c>
    </row>
    <row r="950" spans="1:63">
      <c r="A950" s="1" t="s">
        <v>464</v>
      </c>
      <c r="B950" s="1">
        <v>0</v>
      </c>
      <c r="C950" s="1">
        <v>0</v>
      </c>
      <c r="D950" s="1">
        <v>0</v>
      </c>
      <c r="E950" s="1">
        <v>0</v>
      </c>
      <c r="F950" s="1">
        <v>0</v>
      </c>
      <c r="G950" s="1">
        <v>0</v>
      </c>
      <c r="H950" s="1">
        <v>0</v>
      </c>
      <c r="I950" s="1">
        <v>0.019</v>
      </c>
      <c r="J950" s="1">
        <v>3000</v>
      </c>
      <c r="K950" s="1">
        <v>0</v>
      </c>
      <c r="L950" s="1" t="s">
        <v>503</v>
      </c>
      <c r="M950" s="1">
        <v>0</v>
      </c>
      <c r="N950" s="1">
        <v>0</v>
      </c>
      <c r="O950" s="1" t="s">
        <v>507</v>
      </c>
      <c r="P950" s="1">
        <v>1500</v>
      </c>
      <c r="Q950" s="1">
        <v>1</v>
      </c>
      <c r="R950" s="1">
        <v>0</v>
      </c>
      <c r="S950" s="1">
        <f>MIN($B950)</f>
        <v>0</v>
      </c>
      <c r="T950" s="1">
        <f>MIN($C950)</f>
        <v>0</v>
      </c>
      <c r="U950" s="1">
        <f>MIN($D950)</f>
        <v>0</v>
      </c>
      <c r="V950" s="1">
        <f>MIN($E950)</f>
        <v>0</v>
      </c>
      <c r="W950" s="1">
        <f>MIN($F950)</f>
        <v>0</v>
      </c>
      <c r="X950" s="1">
        <f>MIN($G950)</f>
        <v>0</v>
      </c>
      <c r="Y950" s="1">
        <f>MIN($H950)</f>
        <v>0</v>
      </c>
      <c r="Z950" s="1">
        <f>MIN($I950)</f>
        <v>0</v>
      </c>
      <c r="AA950" s="1">
        <f>MIN($J950)</f>
        <v>0</v>
      </c>
      <c r="AB950" s="1">
        <f>MIN($K950)</f>
        <v>0</v>
      </c>
      <c r="AC950" s="1">
        <f>MIN($M950)</f>
        <v>0</v>
      </c>
      <c r="AD950" s="1">
        <f>MIN($N950)</f>
        <v>0</v>
      </c>
      <c r="AE950" s="1">
        <f>MIN($P950)</f>
        <v>0</v>
      </c>
      <c r="AF950" s="1">
        <f>MIN($Q950)</f>
        <v>0</v>
      </c>
      <c r="AG950" s="1">
        <f>MIN($R950)</f>
        <v>0</v>
      </c>
      <c r="AH950" s="1">
        <f>MEDIAN($B950)</f>
        <v>0</v>
      </c>
      <c r="AI950" s="1">
        <f>MEDIAN($C950)</f>
        <v>0</v>
      </c>
      <c r="AJ950" s="1">
        <f>MEDIAN($D950)</f>
        <v>0</v>
      </c>
      <c r="AK950" s="1">
        <f>MEDIAN($E950)</f>
        <v>0</v>
      </c>
      <c r="AL950" s="1">
        <f>MEDIAN($F950)</f>
        <v>0</v>
      </c>
      <c r="AM950" s="1">
        <f>MEDIAN($G950)</f>
        <v>0</v>
      </c>
      <c r="AN950" s="1">
        <f>MEDIAN($H950)</f>
        <v>0</v>
      </c>
      <c r="AO950" s="1">
        <f>MEDIAN($I950)</f>
        <v>0</v>
      </c>
      <c r="AP950" s="1">
        <f>MEDIAN($J950)</f>
        <v>0</v>
      </c>
      <c r="AQ950" s="1">
        <f>MEDIAN($K950)</f>
        <v>0</v>
      </c>
      <c r="AR950" s="1">
        <f>MEDIAN($M950)</f>
        <v>0</v>
      </c>
      <c r="AS950" s="1">
        <f>MEDIAN($N950)</f>
        <v>0</v>
      </c>
      <c r="AT950" s="1">
        <f>MEDIAN($P950)</f>
        <v>0</v>
      </c>
      <c r="AU950" s="1">
        <f>MEDIAN($Q950)</f>
        <v>0</v>
      </c>
      <c r="AV950" s="1">
        <f>MEDIAN($R950)</f>
        <v>0</v>
      </c>
      <c r="AW950" s="1">
        <f>MAX($B950)</f>
        <v>0</v>
      </c>
      <c r="AX950" s="1">
        <f>MAX($C950)</f>
        <v>0</v>
      </c>
      <c r="AY950" s="1">
        <f>MAX($D950)</f>
        <v>0</v>
      </c>
      <c r="AZ950" s="1">
        <f>MAX($E950)</f>
        <v>0</v>
      </c>
      <c r="BA950" s="1">
        <f>MAX($F950)</f>
        <v>0</v>
      </c>
      <c r="BB950" s="1">
        <f>MAX($G950)</f>
        <v>0</v>
      </c>
      <c r="BC950" s="1">
        <f>MAX($H950)</f>
        <v>0</v>
      </c>
      <c r="BD950" s="1">
        <f>MAX($I950)</f>
        <v>0</v>
      </c>
      <c r="BE950" s="1">
        <f>MAX($J950)</f>
        <v>0</v>
      </c>
      <c r="BF950" s="1">
        <f>MAX($K950)</f>
        <v>0</v>
      </c>
      <c r="BG950" s="1">
        <f>MAX($M950)</f>
        <v>0</v>
      </c>
      <c r="BH950" s="1">
        <f>MAX($N950)</f>
        <v>0</v>
      </c>
      <c r="BI950" s="1">
        <f>MAX($P950)</f>
        <v>0</v>
      </c>
      <c r="BJ950" s="1">
        <f>MAX($Q950)</f>
        <v>0</v>
      </c>
      <c r="BK950" s="1">
        <f>MAX($R950)</f>
        <v>0</v>
      </c>
    </row>
    <row r="951" spans="1:63">
      <c r="A951" s="1" t="s">
        <v>465</v>
      </c>
      <c r="B951" s="1">
        <v>0</v>
      </c>
      <c r="C951" s="1">
        <v>0</v>
      </c>
      <c r="D951" s="1">
        <v>0</v>
      </c>
      <c r="E951" s="1">
        <v>0</v>
      </c>
      <c r="F951" s="1">
        <v>0</v>
      </c>
      <c r="G951" s="1">
        <v>0</v>
      </c>
      <c r="H951" s="1">
        <v>0</v>
      </c>
      <c r="I951" s="1">
        <v>0.018</v>
      </c>
      <c r="J951" s="1">
        <v>3000</v>
      </c>
      <c r="K951" s="1">
        <v>0</v>
      </c>
      <c r="L951" s="1" t="s">
        <v>503</v>
      </c>
      <c r="M951" s="1">
        <v>0</v>
      </c>
      <c r="N951" s="1">
        <v>0</v>
      </c>
      <c r="O951" s="1" t="s">
        <v>507</v>
      </c>
      <c r="P951" s="1">
        <v>1500</v>
      </c>
      <c r="Q951" s="1">
        <v>1</v>
      </c>
      <c r="R951" s="1">
        <v>0</v>
      </c>
      <c r="S951" s="1">
        <f>MIN($B951)</f>
        <v>0</v>
      </c>
      <c r="T951" s="1">
        <f>MIN($C951)</f>
        <v>0</v>
      </c>
      <c r="U951" s="1">
        <f>MIN($D951)</f>
        <v>0</v>
      </c>
      <c r="V951" s="1">
        <f>MIN($E951)</f>
        <v>0</v>
      </c>
      <c r="W951" s="1">
        <f>MIN($F951)</f>
        <v>0</v>
      </c>
      <c r="X951" s="1">
        <f>MIN($G951)</f>
        <v>0</v>
      </c>
      <c r="Y951" s="1">
        <f>MIN($H951)</f>
        <v>0</v>
      </c>
      <c r="Z951" s="1">
        <f>MIN($I951)</f>
        <v>0</v>
      </c>
      <c r="AA951" s="1">
        <f>MIN($J951)</f>
        <v>0</v>
      </c>
      <c r="AB951" s="1">
        <f>MIN($K951)</f>
        <v>0</v>
      </c>
      <c r="AC951" s="1">
        <f>MIN($M951)</f>
        <v>0</v>
      </c>
      <c r="AD951" s="1">
        <f>MIN($N951)</f>
        <v>0</v>
      </c>
      <c r="AE951" s="1">
        <f>MIN($P951)</f>
        <v>0</v>
      </c>
      <c r="AF951" s="1">
        <f>MIN($Q951)</f>
        <v>0</v>
      </c>
      <c r="AG951" s="1">
        <f>MIN($R951)</f>
        <v>0</v>
      </c>
      <c r="AH951" s="1">
        <f>MEDIAN($B951)</f>
        <v>0</v>
      </c>
      <c r="AI951" s="1">
        <f>MEDIAN($C951)</f>
        <v>0</v>
      </c>
      <c r="AJ951" s="1">
        <f>MEDIAN($D951)</f>
        <v>0</v>
      </c>
      <c r="AK951" s="1">
        <f>MEDIAN($E951)</f>
        <v>0</v>
      </c>
      <c r="AL951" s="1">
        <f>MEDIAN($F951)</f>
        <v>0</v>
      </c>
      <c r="AM951" s="1">
        <f>MEDIAN($G951)</f>
        <v>0</v>
      </c>
      <c r="AN951" s="1">
        <f>MEDIAN($H951)</f>
        <v>0</v>
      </c>
      <c r="AO951" s="1">
        <f>MEDIAN($I951)</f>
        <v>0</v>
      </c>
      <c r="AP951" s="1">
        <f>MEDIAN($J951)</f>
        <v>0</v>
      </c>
      <c r="AQ951" s="1">
        <f>MEDIAN($K951)</f>
        <v>0</v>
      </c>
      <c r="AR951" s="1">
        <f>MEDIAN($M951)</f>
        <v>0</v>
      </c>
      <c r="AS951" s="1">
        <f>MEDIAN($N951)</f>
        <v>0</v>
      </c>
      <c r="AT951" s="1">
        <f>MEDIAN($P951)</f>
        <v>0</v>
      </c>
      <c r="AU951" s="1">
        <f>MEDIAN($Q951)</f>
        <v>0</v>
      </c>
      <c r="AV951" s="1">
        <f>MEDIAN($R951)</f>
        <v>0</v>
      </c>
      <c r="AW951" s="1">
        <f>MAX($B951)</f>
        <v>0</v>
      </c>
      <c r="AX951" s="1">
        <f>MAX($C951)</f>
        <v>0</v>
      </c>
      <c r="AY951" s="1">
        <f>MAX($D951)</f>
        <v>0</v>
      </c>
      <c r="AZ951" s="1">
        <f>MAX($E951)</f>
        <v>0</v>
      </c>
      <c r="BA951" s="1">
        <f>MAX($F951)</f>
        <v>0</v>
      </c>
      <c r="BB951" s="1">
        <f>MAX($G951)</f>
        <v>0</v>
      </c>
      <c r="BC951" s="1">
        <f>MAX($H951)</f>
        <v>0</v>
      </c>
      <c r="BD951" s="1">
        <f>MAX($I951)</f>
        <v>0</v>
      </c>
      <c r="BE951" s="1">
        <f>MAX($J951)</f>
        <v>0</v>
      </c>
      <c r="BF951" s="1">
        <f>MAX($K951)</f>
        <v>0</v>
      </c>
      <c r="BG951" s="1">
        <f>MAX($M951)</f>
        <v>0</v>
      </c>
      <c r="BH951" s="1">
        <f>MAX($N951)</f>
        <v>0</v>
      </c>
      <c r="BI951" s="1">
        <f>MAX($P951)</f>
        <v>0</v>
      </c>
      <c r="BJ951" s="1">
        <f>MAX($Q951)</f>
        <v>0</v>
      </c>
      <c r="BK951" s="1">
        <f>MAX($R951)</f>
        <v>0</v>
      </c>
    </row>
    <row r="952" spans="1:63">
      <c r="A952" s="1" t="s">
        <v>466</v>
      </c>
      <c r="B952" s="1">
        <v>0</v>
      </c>
      <c r="C952" s="1">
        <v>0</v>
      </c>
      <c r="D952" s="1">
        <v>0</v>
      </c>
      <c r="E952" s="1">
        <v>0</v>
      </c>
      <c r="F952" s="1">
        <v>0</v>
      </c>
      <c r="G952" s="1">
        <v>0</v>
      </c>
      <c r="H952" s="1">
        <v>0</v>
      </c>
      <c r="I952" s="1">
        <v>0.018</v>
      </c>
      <c r="J952" s="1">
        <v>3000</v>
      </c>
      <c r="K952" s="1">
        <v>0</v>
      </c>
      <c r="L952" s="1" t="s">
        <v>503</v>
      </c>
      <c r="M952" s="1">
        <v>0</v>
      </c>
      <c r="N952" s="1">
        <v>0</v>
      </c>
      <c r="O952" s="1" t="s">
        <v>507</v>
      </c>
      <c r="P952" s="1">
        <v>1500</v>
      </c>
      <c r="Q952" s="1">
        <v>1</v>
      </c>
      <c r="R952" s="1">
        <v>0</v>
      </c>
      <c r="S952" s="1">
        <f>MIN($B952)</f>
        <v>0</v>
      </c>
      <c r="T952" s="1">
        <f>MIN($C952)</f>
        <v>0</v>
      </c>
      <c r="U952" s="1">
        <f>MIN($D952)</f>
        <v>0</v>
      </c>
      <c r="V952" s="1">
        <f>MIN($E952)</f>
        <v>0</v>
      </c>
      <c r="W952" s="1">
        <f>MIN($F952)</f>
        <v>0</v>
      </c>
      <c r="X952" s="1">
        <f>MIN($G952)</f>
        <v>0</v>
      </c>
      <c r="Y952" s="1">
        <f>MIN($H952)</f>
        <v>0</v>
      </c>
      <c r="Z952" s="1">
        <f>MIN($I952)</f>
        <v>0</v>
      </c>
      <c r="AA952" s="1">
        <f>MIN($J952)</f>
        <v>0</v>
      </c>
      <c r="AB952" s="1">
        <f>MIN($K952)</f>
        <v>0</v>
      </c>
      <c r="AC952" s="1">
        <f>MIN($M952)</f>
        <v>0</v>
      </c>
      <c r="AD952" s="1">
        <f>MIN($N952)</f>
        <v>0</v>
      </c>
      <c r="AE952" s="1">
        <f>MIN($P952)</f>
        <v>0</v>
      </c>
      <c r="AF952" s="1">
        <f>MIN($Q952)</f>
        <v>0</v>
      </c>
      <c r="AG952" s="1">
        <f>MIN($R952)</f>
        <v>0</v>
      </c>
      <c r="AH952" s="1">
        <f>MEDIAN($B952)</f>
        <v>0</v>
      </c>
      <c r="AI952" s="1">
        <f>MEDIAN($C952)</f>
        <v>0</v>
      </c>
      <c r="AJ952" s="1">
        <f>MEDIAN($D952)</f>
        <v>0</v>
      </c>
      <c r="AK952" s="1">
        <f>MEDIAN($E952)</f>
        <v>0</v>
      </c>
      <c r="AL952" s="1">
        <f>MEDIAN($F952)</f>
        <v>0</v>
      </c>
      <c r="AM952" s="1">
        <f>MEDIAN($G952)</f>
        <v>0</v>
      </c>
      <c r="AN952" s="1">
        <f>MEDIAN($H952)</f>
        <v>0</v>
      </c>
      <c r="AO952" s="1">
        <f>MEDIAN($I952)</f>
        <v>0</v>
      </c>
      <c r="AP952" s="1">
        <f>MEDIAN($J952)</f>
        <v>0</v>
      </c>
      <c r="AQ952" s="1">
        <f>MEDIAN($K952)</f>
        <v>0</v>
      </c>
      <c r="AR952" s="1">
        <f>MEDIAN($M952)</f>
        <v>0</v>
      </c>
      <c r="AS952" s="1">
        <f>MEDIAN($N952)</f>
        <v>0</v>
      </c>
      <c r="AT952" s="1">
        <f>MEDIAN($P952)</f>
        <v>0</v>
      </c>
      <c r="AU952" s="1">
        <f>MEDIAN($Q952)</f>
        <v>0</v>
      </c>
      <c r="AV952" s="1">
        <f>MEDIAN($R952)</f>
        <v>0</v>
      </c>
      <c r="AW952" s="1">
        <f>MAX($B952)</f>
        <v>0</v>
      </c>
      <c r="AX952" s="1">
        <f>MAX($C952)</f>
        <v>0</v>
      </c>
      <c r="AY952" s="1">
        <f>MAX($D952)</f>
        <v>0</v>
      </c>
      <c r="AZ952" s="1">
        <f>MAX($E952)</f>
        <v>0</v>
      </c>
      <c r="BA952" s="1">
        <f>MAX($F952)</f>
        <v>0</v>
      </c>
      <c r="BB952" s="1">
        <f>MAX($G952)</f>
        <v>0</v>
      </c>
      <c r="BC952" s="1">
        <f>MAX($H952)</f>
        <v>0</v>
      </c>
      <c r="BD952" s="1">
        <f>MAX($I952)</f>
        <v>0</v>
      </c>
      <c r="BE952" s="1">
        <f>MAX($J952)</f>
        <v>0</v>
      </c>
      <c r="BF952" s="1">
        <f>MAX($K952)</f>
        <v>0</v>
      </c>
      <c r="BG952" s="1">
        <f>MAX($M952)</f>
        <v>0</v>
      </c>
      <c r="BH952" s="1">
        <f>MAX($N952)</f>
        <v>0</v>
      </c>
      <c r="BI952" s="1">
        <f>MAX($P952)</f>
        <v>0</v>
      </c>
      <c r="BJ952" s="1">
        <f>MAX($Q952)</f>
        <v>0</v>
      </c>
      <c r="BK952" s="1">
        <f>MAX($R952)</f>
        <v>0</v>
      </c>
    </row>
    <row r="953" spans="1:63">
      <c r="A953" s="1" t="s">
        <v>467</v>
      </c>
      <c r="B953" s="1">
        <v>0</v>
      </c>
      <c r="C953" s="1">
        <v>0</v>
      </c>
      <c r="D953" s="1">
        <v>0</v>
      </c>
      <c r="E953" s="1">
        <v>0</v>
      </c>
      <c r="F953" s="1">
        <v>0</v>
      </c>
      <c r="G953" s="1">
        <v>0</v>
      </c>
      <c r="H953" s="1">
        <v>0</v>
      </c>
      <c r="I953" s="1">
        <v>0.021</v>
      </c>
      <c r="J953" s="1">
        <v>3000</v>
      </c>
      <c r="K953" s="1">
        <v>0</v>
      </c>
      <c r="L953" s="1" t="s">
        <v>503</v>
      </c>
      <c r="M953" s="1">
        <v>0</v>
      </c>
      <c r="N953" s="1">
        <v>0</v>
      </c>
      <c r="O953" s="1" t="s">
        <v>507</v>
      </c>
      <c r="P953" s="1">
        <v>1500</v>
      </c>
      <c r="Q953" s="1">
        <v>1</v>
      </c>
      <c r="R953" s="1">
        <v>0</v>
      </c>
      <c r="S953" s="1">
        <f>MIN($B953)</f>
        <v>0</v>
      </c>
      <c r="T953" s="1">
        <f>MIN($C953)</f>
        <v>0</v>
      </c>
      <c r="U953" s="1">
        <f>MIN($D953)</f>
        <v>0</v>
      </c>
      <c r="V953" s="1">
        <f>MIN($E953)</f>
        <v>0</v>
      </c>
      <c r="W953" s="1">
        <f>MIN($F953)</f>
        <v>0</v>
      </c>
      <c r="X953" s="1">
        <f>MIN($G953)</f>
        <v>0</v>
      </c>
      <c r="Y953" s="1">
        <f>MIN($H953)</f>
        <v>0</v>
      </c>
      <c r="Z953" s="1">
        <f>MIN($I953)</f>
        <v>0</v>
      </c>
      <c r="AA953" s="1">
        <f>MIN($J953)</f>
        <v>0</v>
      </c>
      <c r="AB953" s="1">
        <f>MIN($K953)</f>
        <v>0</v>
      </c>
      <c r="AC953" s="1">
        <f>MIN($M953)</f>
        <v>0</v>
      </c>
      <c r="AD953" s="1">
        <f>MIN($N953)</f>
        <v>0</v>
      </c>
      <c r="AE953" s="1">
        <f>MIN($P953)</f>
        <v>0</v>
      </c>
      <c r="AF953" s="1">
        <f>MIN($Q953)</f>
        <v>0</v>
      </c>
      <c r="AG953" s="1">
        <f>MIN($R953)</f>
        <v>0</v>
      </c>
      <c r="AH953" s="1">
        <f>MEDIAN($B953)</f>
        <v>0</v>
      </c>
      <c r="AI953" s="1">
        <f>MEDIAN($C953)</f>
        <v>0</v>
      </c>
      <c r="AJ953" s="1">
        <f>MEDIAN($D953)</f>
        <v>0</v>
      </c>
      <c r="AK953" s="1">
        <f>MEDIAN($E953)</f>
        <v>0</v>
      </c>
      <c r="AL953" s="1">
        <f>MEDIAN($F953)</f>
        <v>0</v>
      </c>
      <c r="AM953" s="1">
        <f>MEDIAN($G953)</f>
        <v>0</v>
      </c>
      <c r="AN953" s="1">
        <f>MEDIAN($H953)</f>
        <v>0</v>
      </c>
      <c r="AO953" s="1">
        <f>MEDIAN($I953)</f>
        <v>0</v>
      </c>
      <c r="AP953" s="1">
        <f>MEDIAN($J953)</f>
        <v>0</v>
      </c>
      <c r="AQ953" s="1">
        <f>MEDIAN($K953)</f>
        <v>0</v>
      </c>
      <c r="AR953" s="1">
        <f>MEDIAN($M953)</f>
        <v>0</v>
      </c>
      <c r="AS953" s="1">
        <f>MEDIAN($N953)</f>
        <v>0</v>
      </c>
      <c r="AT953" s="1">
        <f>MEDIAN($P953)</f>
        <v>0</v>
      </c>
      <c r="AU953" s="1">
        <f>MEDIAN($Q953)</f>
        <v>0</v>
      </c>
      <c r="AV953" s="1">
        <f>MEDIAN($R953)</f>
        <v>0</v>
      </c>
      <c r="AW953" s="1">
        <f>MAX($B953)</f>
        <v>0</v>
      </c>
      <c r="AX953" s="1">
        <f>MAX($C953)</f>
        <v>0</v>
      </c>
      <c r="AY953" s="1">
        <f>MAX($D953)</f>
        <v>0</v>
      </c>
      <c r="AZ953" s="1">
        <f>MAX($E953)</f>
        <v>0</v>
      </c>
      <c r="BA953" s="1">
        <f>MAX($F953)</f>
        <v>0</v>
      </c>
      <c r="BB953" s="1">
        <f>MAX($G953)</f>
        <v>0</v>
      </c>
      <c r="BC953" s="1">
        <f>MAX($H953)</f>
        <v>0</v>
      </c>
      <c r="BD953" s="1">
        <f>MAX($I953)</f>
        <v>0</v>
      </c>
      <c r="BE953" s="1">
        <f>MAX($J953)</f>
        <v>0</v>
      </c>
      <c r="BF953" s="1">
        <f>MAX($K953)</f>
        <v>0</v>
      </c>
      <c r="BG953" s="1">
        <f>MAX($M953)</f>
        <v>0</v>
      </c>
      <c r="BH953" s="1">
        <f>MAX($N953)</f>
        <v>0</v>
      </c>
      <c r="BI953" s="1">
        <f>MAX($P953)</f>
        <v>0</v>
      </c>
      <c r="BJ953" s="1">
        <f>MAX($Q953)</f>
        <v>0</v>
      </c>
      <c r="BK953" s="1">
        <f>MAX($R953)</f>
        <v>0</v>
      </c>
    </row>
    <row r="954" spans="1:63">
      <c r="A954" s="1" t="s">
        <v>468</v>
      </c>
      <c r="B954" s="1">
        <v>0</v>
      </c>
      <c r="C954" s="1">
        <v>0</v>
      </c>
      <c r="D954" s="1">
        <v>0</v>
      </c>
      <c r="E954" s="1">
        <v>0</v>
      </c>
      <c r="F954" s="1">
        <v>0</v>
      </c>
      <c r="G954" s="1">
        <v>0</v>
      </c>
      <c r="H954" s="1">
        <v>0</v>
      </c>
      <c r="I954" s="1">
        <v>0.018</v>
      </c>
      <c r="J954" s="1">
        <v>3000</v>
      </c>
      <c r="K954" s="1">
        <v>0</v>
      </c>
      <c r="L954" s="1" t="s">
        <v>503</v>
      </c>
      <c r="M954" s="1">
        <v>0</v>
      </c>
      <c r="N954" s="1">
        <v>0</v>
      </c>
      <c r="O954" s="1" t="s">
        <v>507</v>
      </c>
      <c r="P954" s="1">
        <v>1500</v>
      </c>
      <c r="Q954" s="1">
        <v>1</v>
      </c>
      <c r="R954" s="1">
        <v>0</v>
      </c>
      <c r="S954" s="1">
        <f>MIN($B954)</f>
        <v>0</v>
      </c>
      <c r="T954" s="1">
        <f>MIN($C954)</f>
        <v>0</v>
      </c>
      <c r="U954" s="1">
        <f>MIN($D954)</f>
        <v>0</v>
      </c>
      <c r="V954" s="1">
        <f>MIN($E954)</f>
        <v>0</v>
      </c>
      <c r="W954" s="1">
        <f>MIN($F954)</f>
        <v>0</v>
      </c>
      <c r="X954" s="1">
        <f>MIN($G954)</f>
        <v>0</v>
      </c>
      <c r="Y954" s="1">
        <f>MIN($H954)</f>
        <v>0</v>
      </c>
      <c r="Z954" s="1">
        <f>MIN($I954)</f>
        <v>0</v>
      </c>
      <c r="AA954" s="1">
        <f>MIN($J954)</f>
        <v>0</v>
      </c>
      <c r="AB954" s="1">
        <f>MIN($K954)</f>
        <v>0</v>
      </c>
      <c r="AC954" s="1">
        <f>MIN($M954)</f>
        <v>0</v>
      </c>
      <c r="AD954" s="1">
        <f>MIN($N954)</f>
        <v>0</v>
      </c>
      <c r="AE954" s="1">
        <f>MIN($P954)</f>
        <v>0</v>
      </c>
      <c r="AF954" s="1">
        <f>MIN($Q954)</f>
        <v>0</v>
      </c>
      <c r="AG954" s="1">
        <f>MIN($R954)</f>
        <v>0</v>
      </c>
      <c r="AH954" s="1">
        <f>MEDIAN($B954)</f>
        <v>0</v>
      </c>
      <c r="AI954" s="1">
        <f>MEDIAN($C954)</f>
        <v>0</v>
      </c>
      <c r="AJ954" s="1">
        <f>MEDIAN($D954)</f>
        <v>0</v>
      </c>
      <c r="AK954" s="1">
        <f>MEDIAN($E954)</f>
        <v>0</v>
      </c>
      <c r="AL954" s="1">
        <f>MEDIAN($F954)</f>
        <v>0</v>
      </c>
      <c r="AM954" s="1">
        <f>MEDIAN($G954)</f>
        <v>0</v>
      </c>
      <c r="AN954" s="1">
        <f>MEDIAN($H954)</f>
        <v>0</v>
      </c>
      <c r="AO954" s="1">
        <f>MEDIAN($I954)</f>
        <v>0</v>
      </c>
      <c r="AP954" s="1">
        <f>MEDIAN($J954)</f>
        <v>0</v>
      </c>
      <c r="AQ954" s="1">
        <f>MEDIAN($K954)</f>
        <v>0</v>
      </c>
      <c r="AR954" s="1">
        <f>MEDIAN($M954)</f>
        <v>0</v>
      </c>
      <c r="AS954" s="1">
        <f>MEDIAN($N954)</f>
        <v>0</v>
      </c>
      <c r="AT954" s="1">
        <f>MEDIAN($P954)</f>
        <v>0</v>
      </c>
      <c r="AU954" s="1">
        <f>MEDIAN($Q954)</f>
        <v>0</v>
      </c>
      <c r="AV954" s="1">
        <f>MEDIAN($R954)</f>
        <v>0</v>
      </c>
      <c r="AW954" s="1">
        <f>MAX($B954)</f>
        <v>0</v>
      </c>
      <c r="AX954" s="1">
        <f>MAX($C954)</f>
        <v>0</v>
      </c>
      <c r="AY954" s="1">
        <f>MAX($D954)</f>
        <v>0</v>
      </c>
      <c r="AZ954" s="1">
        <f>MAX($E954)</f>
        <v>0</v>
      </c>
      <c r="BA954" s="1">
        <f>MAX($F954)</f>
        <v>0</v>
      </c>
      <c r="BB954" s="1">
        <f>MAX($G954)</f>
        <v>0</v>
      </c>
      <c r="BC954" s="1">
        <f>MAX($H954)</f>
        <v>0</v>
      </c>
      <c r="BD954" s="1">
        <f>MAX($I954)</f>
        <v>0</v>
      </c>
      <c r="BE954" s="1">
        <f>MAX($J954)</f>
        <v>0</v>
      </c>
      <c r="BF954" s="1">
        <f>MAX($K954)</f>
        <v>0</v>
      </c>
      <c r="BG954" s="1">
        <f>MAX($M954)</f>
        <v>0</v>
      </c>
      <c r="BH954" s="1">
        <f>MAX($N954)</f>
        <v>0</v>
      </c>
      <c r="BI954" s="1">
        <f>MAX($P954)</f>
        <v>0</v>
      </c>
      <c r="BJ954" s="1">
        <f>MAX($Q954)</f>
        <v>0</v>
      </c>
      <c r="BK954" s="1">
        <f>MAX($R954)</f>
        <v>0</v>
      </c>
    </row>
    <row r="955" spans="1:63">
      <c r="A955" s="1" t="s">
        <v>469</v>
      </c>
      <c r="B955" s="1">
        <v>0</v>
      </c>
      <c r="C955" s="1">
        <v>0</v>
      </c>
      <c r="D955" s="1">
        <v>0</v>
      </c>
      <c r="E955" s="1">
        <v>0</v>
      </c>
      <c r="F955" s="1">
        <v>0</v>
      </c>
      <c r="G955" s="1">
        <v>0</v>
      </c>
      <c r="H955" s="1">
        <v>0</v>
      </c>
      <c r="I955" s="1">
        <v>0.019</v>
      </c>
      <c r="J955" s="1">
        <v>3000</v>
      </c>
      <c r="K955" s="1">
        <v>0</v>
      </c>
      <c r="L955" s="1" t="s">
        <v>503</v>
      </c>
      <c r="M955" s="1">
        <v>0</v>
      </c>
      <c r="N955" s="1">
        <v>0</v>
      </c>
      <c r="O955" s="1" t="s">
        <v>507</v>
      </c>
      <c r="P955" s="1">
        <v>1500</v>
      </c>
      <c r="Q955" s="1">
        <v>1</v>
      </c>
      <c r="R955" s="1">
        <v>0</v>
      </c>
      <c r="S955" s="1">
        <f>MIN($B955)</f>
        <v>0</v>
      </c>
      <c r="T955" s="1">
        <f>MIN($C955)</f>
        <v>0</v>
      </c>
      <c r="U955" s="1">
        <f>MIN($D955)</f>
        <v>0</v>
      </c>
      <c r="V955" s="1">
        <f>MIN($E955)</f>
        <v>0</v>
      </c>
      <c r="W955" s="1">
        <f>MIN($F955)</f>
        <v>0</v>
      </c>
      <c r="X955" s="1">
        <f>MIN($G955)</f>
        <v>0</v>
      </c>
      <c r="Y955" s="1">
        <f>MIN($H955)</f>
        <v>0</v>
      </c>
      <c r="Z955" s="1">
        <f>MIN($I955)</f>
        <v>0</v>
      </c>
      <c r="AA955" s="1">
        <f>MIN($J955)</f>
        <v>0</v>
      </c>
      <c r="AB955" s="1">
        <f>MIN($K955)</f>
        <v>0</v>
      </c>
      <c r="AC955" s="1">
        <f>MIN($M955)</f>
        <v>0</v>
      </c>
      <c r="AD955" s="1">
        <f>MIN($N955)</f>
        <v>0</v>
      </c>
      <c r="AE955" s="1">
        <f>MIN($P955)</f>
        <v>0</v>
      </c>
      <c r="AF955" s="1">
        <f>MIN($Q955)</f>
        <v>0</v>
      </c>
      <c r="AG955" s="1">
        <f>MIN($R955)</f>
        <v>0</v>
      </c>
      <c r="AH955" s="1">
        <f>MEDIAN($B955)</f>
        <v>0</v>
      </c>
      <c r="AI955" s="1">
        <f>MEDIAN($C955)</f>
        <v>0</v>
      </c>
      <c r="AJ955" s="1">
        <f>MEDIAN($D955)</f>
        <v>0</v>
      </c>
      <c r="AK955" s="1">
        <f>MEDIAN($E955)</f>
        <v>0</v>
      </c>
      <c r="AL955" s="1">
        <f>MEDIAN($F955)</f>
        <v>0</v>
      </c>
      <c r="AM955" s="1">
        <f>MEDIAN($G955)</f>
        <v>0</v>
      </c>
      <c r="AN955" s="1">
        <f>MEDIAN($H955)</f>
        <v>0</v>
      </c>
      <c r="AO955" s="1">
        <f>MEDIAN($I955)</f>
        <v>0</v>
      </c>
      <c r="AP955" s="1">
        <f>MEDIAN($J955)</f>
        <v>0</v>
      </c>
      <c r="AQ955" s="1">
        <f>MEDIAN($K955)</f>
        <v>0</v>
      </c>
      <c r="AR955" s="1">
        <f>MEDIAN($M955)</f>
        <v>0</v>
      </c>
      <c r="AS955" s="1">
        <f>MEDIAN($N955)</f>
        <v>0</v>
      </c>
      <c r="AT955" s="1">
        <f>MEDIAN($P955)</f>
        <v>0</v>
      </c>
      <c r="AU955" s="1">
        <f>MEDIAN($Q955)</f>
        <v>0</v>
      </c>
      <c r="AV955" s="1">
        <f>MEDIAN($R955)</f>
        <v>0</v>
      </c>
      <c r="AW955" s="1">
        <f>MAX($B955)</f>
        <v>0</v>
      </c>
      <c r="AX955" s="1">
        <f>MAX($C955)</f>
        <v>0</v>
      </c>
      <c r="AY955" s="1">
        <f>MAX($D955)</f>
        <v>0</v>
      </c>
      <c r="AZ955" s="1">
        <f>MAX($E955)</f>
        <v>0</v>
      </c>
      <c r="BA955" s="1">
        <f>MAX($F955)</f>
        <v>0</v>
      </c>
      <c r="BB955" s="1">
        <f>MAX($G955)</f>
        <v>0</v>
      </c>
      <c r="BC955" s="1">
        <f>MAX($H955)</f>
        <v>0</v>
      </c>
      <c r="BD955" s="1">
        <f>MAX($I955)</f>
        <v>0</v>
      </c>
      <c r="BE955" s="1">
        <f>MAX($J955)</f>
        <v>0</v>
      </c>
      <c r="BF955" s="1">
        <f>MAX($K955)</f>
        <v>0</v>
      </c>
      <c r="BG955" s="1">
        <f>MAX($M955)</f>
        <v>0</v>
      </c>
      <c r="BH955" s="1">
        <f>MAX($N955)</f>
        <v>0</v>
      </c>
      <c r="BI955" s="1">
        <f>MAX($P955)</f>
        <v>0</v>
      </c>
      <c r="BJ955" s="1">
        <f>MAX($Q955)</f>
        <v>0</v>
      </c>
      <c r="BK955" s="1">
        <f>MAX($R955)</f>
        <v>0</v>
      </c>
    </row>
    <row r="956" spans="1:63">
      <c r="A956" s="1" t="s">
        <v>470</v>
      </c>
      <c r="B956" s="1">
        <v>0</v>
      </c>
      <c r="C956" s="1">
        <v>0</v>
      </c>
      <c r="D956" s="1">
        <v>0</v>
      </c>
      <c r="E956" s="1">
        <v>0</v>
      </c>
      <c r="F956" s="1">
        <v>0</v>
      </c>
      <c r="G956" s="1">
        <v>0</v>
      </c>
      <c r="H956" s="1">
        <v>0</v>
      </c>
      <c r="I956" s="1">
        <v>0.018</v>
      </c>
      <c r="J956" s="1">
        <v>3000</v>
      </c>
      <c r="K956" s="1">
        <v>0</v>
      </c>
      <c r="L956" s="1" t="s">
        <v>503</v>
      </c>
      <c r="M956" s="1">
        <v>0</v>
      </c>
      <c r="N956" s="1">
        <v>0</v>
      </c>
      <c r="O956" s="1" t="s">
        <v>507</v>
      </c>
      <c r="P956" s="1">
        <v>1500</v>
      </c>
      <c r="Q956" s="1">
        <v>1</v>
      </c>
      <c r="R956" s="1">
        <v>0</v>
      </c>
      <c r="S956" s="1">
        <f>MIN($B956)</f>
        <v>0</v>
      </c>
      <c r="T956" s="1">
        <f>MIN($C956)</f>
        <v>0</v>
      </c>
      <c r="U956" s="1">
        <f>MIN($D956)</f>
        <v>0</v>
      </c>
      <c r="V956" s="1">
        <f>MIN($E956)</f>
        <v>0</v>
      </c>
      <c r="W956" s="1">
        <f>MIN($F956)</f>
        <v>0</v>
      </c>
      <c r="X956" s="1">
        <f>MIN($G956)</f>
        <v>0</v>
      </c>
      <c r="Y956" s="1">
        <f>MIN($H956)</f>
        <v>0</v>
      </c>
      <c r="Z956" s="1">
        <f>MIN($I956)</f>
        <v>0</v>
      </c>
      <c r="AA956" s="1">
        <f>MIN($J956)</f>
        <v>0</v>
      </c>
      <c r="AB956" s="1">
        <f>MIN($K956)</f>
        <v>0</v>
      </c>
      <c r="AC956" s="1">
        <f>MIN($M956)</f>
        <v>0</v>
      </c>
      <c r="AD956" s="1">
        <f>MIN($N956)</f>
        <v>0</v>
      </c>
      <c r="AE956" s="1">
        <f>MIN($P956)</f>
        <v>0</v>
      </c>
      <c r="AF956" s="1">
        <f>MIN($Q956)</f>
        <v>0</v>
      </c>
      <c r="AG956" s="1">
        <f>MIN($R956)</f>
        <v>0</v>
      </c>
      <c r="AH956" s="1">
        <f>MEDIAN($B956)</f>
        <v>0</v>
      </c>
      <c r="AI956" s="1">
        <f>MEDIAN($C956)</f>
        <v>0</v>
      </c>
      <c r="AJ956" s="1">
        <f>MEDIAN($D956)</f>
        <v>0</v>
      </c>
      <c r="AK956" s="1">
        <f>MEDIAN($E956)</f>
        <v>0</v>
      </c>
      <c r="AL956" s="1">
        <f>MEDIAN($F956)</f>
        <v>0</v>
      </c>
      <c r="AM956" s="1">
        <f>MEDIAN($G956)</f>
        <v>0</v>
      </c>
      <c r="AN956" s="1">
        <f>MEDIAN($H956)</f>
        <v>0</v>
      </c>
      <c r="AO956" s="1">
        <f>MEDIAN($I956)</f>
        <v>0</v>
      </c>
      <c r="AP956" s="1">
        <f>MEDIAN($J956)</f>
        <v>0</v>
      </c>
      <c r="AQ956" s="1">
        <f>MEDIAN($K956)</f>
        <v>0</v>
      </c>
      <c r="AR956" s="1">
        <f>MEDIAN($M956)</f>
        <v>0</v>
      </c>
      <c r="AS956" s="1">
        <f>MEDIAN($N956)</f>
        <v>0</v>
      </c>
      <c r="AT956" s="1">
        <f>MEDIAN($P956)</f>
        <v>0</v>
      </c>
      <c r="AU956" s="1">
        <f>MEDIAN($Q956)</f>
        <v>0</v>
      </c>
      <c r="AV956" s="1">
        <f>MEDIAN($R956)</f>
        <v>0</v>
      </c>
      <c r="AW956" s="1">
        <f>MAX($B956)</f>
        <v>0</v>
      </c>
      <c r="AX956" s="1">
        <f>MAX($C956)</f>
        <v>0</v>
      </c>
      <c r="AY956" s="1">
        <f>MAX($D956)</f>
        <v>0</v>
      </c>
      <c r="AZ956" s="1">
        <f>MAX($E956)</f>
        <v>0</v>
      </c>
      <c r="BA956" s="1">
        <f>MAX($F956)</f>
        <v>0</v>
      </c>
      <c r="BB956" s="1">
        <f>MAX($G956)</f>
        <v>0</v>
      </c>
      <c r="BC956" s="1">
        <f>MAX($H956)</f>
        <v>0</v>
      </c>
      <c r="BD956" s="1">
        <f>MAX($I956)</f>
        <v>0</v>
      </c>
      <c r="BE956" s="1">
        <f>MAX($J956)</f>
        <v>0</v>
      </c>
      <c r="BF956" s="1">
        <f>MAX($K956)</f>
        <v>0</v>
      </c>
      <c r="BG956" s="1">
        <f>MAX($M956)</f>
        <v>0</v>
      </c>
      <c r="BH956" s="1">
        <f>MAX($N956)</f>
        <v>0</v>
      </c>
      <c r="BI956" s="1">
        <f>MAX($P956)</f>
        <v>0</v>
      </c>
      <c r="BJ956" s="1">
        <f>MAX($Q956)</f>
        <v>0</v>
      </c>
      <c r="BK956" s="1">
        <f>MAX($R956)</f>
        <v>0</v>
      </c>
    </row>
    <row r="957" spans="1:63">
      <c r="A957" s="1" t="s">
        <v>471</v>
      </c>
      <c r="B957" s="1">
        <v>0</v>
      </c>
      <c r="C957" s="1">
        <v>0</v>
      </c>
      <c r="D957" s="1">
        <v>0</v>
      </c>
      <c r="E957" s="1">
        <v>0</v>
      </c>
      <c r="F957" s="1">
        <v>0</v>
      </c>
      <c r="G957" s="1">
        <v>0</v>
      </c>
      <c r="H957" s="1">
        <v>0</v>
      </c>
      <c r="I957" s="1">
        <v>0.018</v>
      </c>
      <c r="J957" s="1">
        <v>3000</v>
      </c>
      <c r="K957" s="1">
        <v>0</v>
      </c>
      <c r="L957" s="1" t="s">
        <v>503</v>
      </c>
      <c r="M957" s="1">
        <v>0</v>
      </c>
      <c r="N957" s="1">
        <v>0</v>
      </c>
      <c r="O957" s="1" t="s">
        <v>507</v>
      </c>
      <c r="P957" s="1">
        <v>1500</v>
      </c>
      <c r="Q957" s="1">
        <v>1</v>
      </c>
      <c r="R957" s="1">
        <v>0</v>
      </c>
      <c r="S957" s="1">
        <f>MIN($B957)</f>
        <v>0</v>
      </c>
      <c r="T957" s="1">
        <f>MIN($C957)</f>
        <v>0</v>
      </c>
      <c r="U957" s="1">
        <f>MIN($D957)</f>
        <v>0</v>
      </c>
      <c r="V957" s="1">
        <f>MIN($E957)</f>
        <v>0</v>
      </c>
      <c r="W957" s="1">
        <f>MIN($F957)</f>
        <v>0</v>
      </c>
      <c r="X957" s="1">
        <f>MIN($G957)</f>
        <v>0</v>
      </c>
      <c r="Y957" s="1">
        <f>MIN($H957)</f>
        <v>0</v>
      </c>
      <c r="Z957" s="1">
        <f>MIN($I957)</f>
        <v>0</v>
      </c>
      <c r="AA957" s="1">
        <f>MIN($J957)</f>
        <v>0</v>
      </c>
      <c r="AB957" s="1">
        <f>MIN($K957)</f>
        <v>0</v>
      </c>
      <c r="AC957" s="1">
        <f>MIN($M957)</f>
        <v>0</v>
      </c>
      <c r="AD957" s="1">
        <f>MIN($N957)</f>
        <v>0</v>
      </c>
      <c r="AE957" s="1">
        <f>MIN($P957)</f>
        <v>0</v>
      </c>
      <c r="AF957" s="1">
        <f>MIN($Q957)</f>
        <v>0</v>
      </c>
      <c r="AG957" s="1">
        <f>MIN($R957)</f>
        <v>0</v>
      </c>
      <c r="AH957" s="1">
        <f>MEDIAN($B957)</f>
        <v>0</v>
      </c>
      <c r="AI957" s="1">
        <f>MEDIAN($C957)</f>
        <v>0</v>
      </c>
      <c r="AJ957" s="1">
        <f>MEDIAN($D957)</f>
        <v>0</v>
      </c>
      <c r="AK957" s="1">
        <f>MEDIAN($E957)</f>
        <v>0</v>
      </c>
      <c r="AL957" s="1">
        <f>MEDIAN($F957)</f>
        <v>0</v>
      </c>
      <c r="AM957" s="1">
        <f>MEDIAN($G957)</f>
        <v>0</v>
      </c>
      <c r="AN957" s="1">
        <f>MEDIAN($H957)</f>
        <v>0</v>
      </c>
      <c r="AO957" s="1">
        <f>MEDIAN($I957)</f>
        <v>0</v>
      </c>
      <c r="AP957" s="1">
        <f>MEDIAN($J957)</f>
        <v>0</v>
      </c>
      <c r="AQ957" s="1">
        <f>MEDIAN($K957)</f>
        <v>0</v>
      </c>
      <c r="AR957" s="1">
        <f>MEDIAN($M957)</f>
        <v>0</v>
      </c>
      <c r="AS957" s="1">
        <f>MEDIAN($N957)</f>
        <v>0</v>
      </c>
      <c r="AT957" s="1">
        <f>MEDIAN($P957)</f>
        <v>0</v>
      </c>
      <c r="AU957" s="1">
        <f>MEDIAN($Q957)</f>
        <v>0</v>
      </c>
      <c r="AV957" s="1">
        <f>MEDIAN($R957)</f>
        <v>0</v>
      </c>
      <c r="AW957" s="1">
        <f>MAX($B957)</f>
        <v>0</v>
      </c>
      <c r="AX957" s="1">
        <f>MAX($C957)</f>
        <v>0</v>
      </c>
      <c r="AY957" s="1">
        <f>MAX($D957)</f>
        <v>0</v>
      </c>
      <c r="AZ957" s="1">
        <f>MAX($E957)</f>
        <v>0</v>
      </c>
      <c r="BA957" s="1">
        <f>MAX($F957)</f>
        <v>0</v>
      </c>
      <c r="BB957" s="1">
        <f>MAX($G957)</f>
        <v>0</v>
      </c>
      <c r="BC957" s="1">
        <f>MAX($H957)</f>
        <v>0</v>
      </c>
      <c r="BD957" s="1">
        <f>MAX($I957)</f>
        <v>0</v>
      </c>
      <c r="BE957" s="1">
        <f>MAX($J957)</f>
        <v>0</v>
      </c>
      <c r="BF957" s="1">
        <f>MAX($K957)</f>
        <v>0</v>
      </c>
      <c r="BG957" s="1">
        <f>MAX($M957)</f>
        <v>0</v>
      </c>
      <c r="BH957" s="1">
        <f>MAX($N957)</f>
        <v>0</v>
      </c>
      <c r="BI957" s="1">
        <f>MAX($P957)</f>
        <v>0</v>
      </c>
      <c r="BJ957" s="1">
        <f>MAX($Q957)</f>
        <v>0</v>
      </c>
      <c r="BK957" s="1">
        <f>MAX($R957)</f>
        <v>0</v>
      </c>
    </row>
    <row r="958" spans="1:63">
      <c r="A958" s="1" t="s">
        <v>472</v>
      </c>
      <c r="B958" s="1">
        <v>0</v>
      </c>
      <c r="C958" s="1">
        <v>0</v>
      </c>
      <c r="D958" s="1">
        <v>0</v>
      </c>
      <c r="E958" s="1">
        <v>0</v>
      </c>
      <c r="F958" s="1">
        <v>0</v>
      </c>
      <c r="G958" s="1">
        <v>0</v>
      </c>
      <c r="H958" s="1">
        <v>0</v>
      </c>
      <c r="I958" s="1">
        <v>0.019</v>
      </c>
      <c r="J958" s="1">
        <v>3000</v>
      </c>
      <c r="K958" s="1">
        <v>0</v>
      </c>
      <c r="L958" s="1" t="s">
        <v>503</v>
      </c>
      <c r="M958" s="1">
        <v>0</v>
      </c>
      <c r="N958" s="1">
        <v>0</v>
      </c>
      <c r="O958" s="1" t="s">
        <v>507</v>
      </c>
      <c r="P958" s="1">
        <v>1500</v>
      </c>
      <c r="Q958" s="1">
        <v>1</v>
      </c>
      <c r="R958" s="1">
        <v>0</v>
      </c>
      <c r="S958" s="1">
        <f>MIN($B958)</f>
        <v>0</v>
      </c>
      <c r="T958" s="1">
        <f>MIN($C958)</f>
        <v>0</v>
      </c>
      <c r="U958" s="1">
        <f>MIN($D958)</f>
        <v>0</v>
      </c>
      <c r="V958" s="1">
        <f>MIN($E958)</f>
        <v>0</v>
      </c>
      <c r="W958" s="1">
        <f>MIN($F958)</f>
        <v>0</v>
      </c>
      <c r="X958" s="1">
        <f>MIN($G958)</f>
        <v>0</v>
      </c>
      <c r="Y958" s="1">
        <f>MIN($H958)</f>
        <v>0</v>
      </c>
      <c r="Z958" s="1">
        <f>MIN($I958)</f>
        <v>0</v>
      </c>
      <c r="AA958" s="1">
        <f>MIN($J958)</f>
        <v>0</v>
      </c>
      <c r="AB958" s="1">
        <f>MIN($K958)</f>
        <v>0</v>
      </c>
      <c r="AC958" s="1">
        <f>MIN($M958)</f>
        <v>0</v>
      </c>
      <c r="AD958" s="1">
        <f>MIN($N958)</f>
        <v>0</v>
      </c>
      <c r="AE958" s="1">
        <f>MIN($P958)</f>
        <v>0</v>
      </c>
      <c r="AF958" s="1">
        <f>MIN($Q958)</f>
        <v>0</v>
      </c>
      <c r="AG958" s="1">
        <f>MIN($R958)</f>
        <v>0</v>
      </c>
      <c r="AH958" s="1">
        <f>MEDIAN($B958)</f>
        <v>0</v>
      </c>
      <c r="AI958" s="1">
        <f>MEDIAN($C958)</f>
        <v>0</v>
      </c>
      <c r="AJ958" s="1">
        <f>MEDIAN($D958)</f>
        <v>0</v>
      </c>
      <c r="AK958" s="1">
        <f>MEDIAN($E958)</f>
        <v>0</v>
      </c>
      <c r="AL958" s="1">
        <f>MEDIAN($F958)</f>
        <v>0</v>
      </c>
      <c r="AM958" s="1">
        <f>MEDIAN($G958)</f>
        <v>0</v>
      </c>
      <c r="AN958" s="1">
        <f>MEDIAN($H958)</f>
        <v>0</v>
      </c>
      <c r="AO958" s="1">
        <f>MEDIAN($I958)</f>
        <v>0</v>
      </c>
      <c r="AP958" s="1">
        <f>MEDIAN($J958)</f>
        <v>0</v>
      </c>
      <c r="AQ958" s="1">
        <f>MEDIAN($K958)</f>
        <v>0</v>
      </c>
      <c r="AR958" s="1">
        <f>MEDIAN($M958)</f>
        <v>0</v>
      </c>
      <c r="AS958" s="1">
        <f>MEDIAN($N958)</f>
        <v>0</v>
      </c>
      <c r="AT958" s="1">
        <f>MEDIAN($P958)</f>
        <v>0</v>
      </c>
      <c r="AU958" s="1">
        <f>MEDIAN($Q958)</f>
        <v>0</v>
      </c>
      <c r="AV958" s="1">
        <f>MEDIAN($R958)</f>
        <v>0</v>
      </c>
      <c r="AW958" s="1">
        <f>MAX($B958)</f>
        <v>0</v>
      </c>
      <c r="AX958" s="1">
        <f>MAX($C958)</f>
        <v>0</v>
      </c>
      <c r="AY958" s="1">
        <f>MAX($D958)</f>
        <v>0</v>
      </c>
      <c r="AZ958" s="1">
        <f>MAX($E958)</f>
        <v>0</v>
      </c>
      <c r="BA958" s="1">
        <f>MAX($F958)</f>
        <v>0</v>
      </c>
      <c r="BB958" s="1">
        <f>MAX($G958)</f>
        <v>0</v>
      </c>
      <c r="BC958" s="1">
        <f>MAX($H958)</f>
        <v>0</v>
      </c>
      <c r="BD958" s="1">
        <f>MAX($I958)</f>
        <v>0</v>
      </c>
      <c r="BE958" s="1">
        <f>MAX($J958)</f>
        <v>0</v>
      </c>
      <c r="BF958" s="1">
        <f>MAX($K958)</f>
        <v>0</v>
      </c>
      <c r="BG958" s="1">
        <f>MAX($M958)</f>
        <v>0</v>
      </c>
      <c r="BH958" s="1">
        <f>MAX($N958)</f>
        <v>0</v>
      </c>
      <c r="BI958" s="1">
        <f>MAX($P958)</f>
        <v>0</v>
      </c>
      <c r="BJ958" s="1">
        <f>MAX($Q958)</f>
        <v>0</v>
      </c>
      <c r="BK958" s="1">
        <f>MAX($R958)</f>
        <v>0</v>
      </c>
    </row>
    <row r="959" spans="1:63">
      <c r="A959" s="1" t="s">
        <v>473</v>
      </c>
      <c r="B959" s="1">
        <v>0</v>
      </c>
      <c r="C959" s="1">
        <v>0</v>
      </c>
      <c r="D959" s="1">
        <v>0</v>
      </c>
      <c r="E959" s="1">
        <v>0</v>
      </c>
      <c r="F959" s="1">
        <v>0</v>
      </c>
      <c r="G959" s="1">
        <v>0</v>
      </c>
      <c r="H959" s="1">
        <v>0</v>
      </c>
      <c r="I959" s="1">
        <v>0.018</v>
      </c>
      <c r="J959" s="1">
        <v>3000</v>
      </c>
      <c r="K959" s="1">
        <v>0</v>
      </c>
      <c r="L959" s="1" t="s">
        <v>503</v>
      </c>
      <c r="M959" s="1">
        <v>0</v>
      </c>
      <c r="N959" s="1">
        <v>0</v>
      </c>
      <c r="O959" s="1" t="s">
        <v>507</v>
      </c>
      <c r="P959" s="1">
        <v>1500</v>
      </c>
      <c r="Q959" s="1">
        <v>1</v>
      </c>
      <c r="R959" s="1">
        <v>0</v>
      </c>
      <c r="S959" s="1">
        <f>MIN($B959)</f>
        <v>0</v>
      </c>
      <c r="T959" s="1">
        <f>MIN($C959)</f>
        <v>0</v>
      </c>
      <c r="U959" s="1">
        <f>MIN($D959)</f>
        <v>0</v>
      </c>
      <c r="V959" s="1">
        <f>MIN($E959)</f>
        <v>0</v>
      </c>
      <c r="W959" s="1">
        <f>MIN($F959)</f>
        <v>0</v>
      </c>
      <c r="X959" s="1">
        <f>MIN($G959)</f>
        <v>0</v>
      </c>
      <c r="Y959" s="1">
        <f>MIN($H959)</f>
        <v>0</v>
      </c>
      <c r="Z959" s="1">
        <f>MIN($I959)</f>
        <v>0</v>
      </c>
      <c r="AA959" s="1">
        <f>MIN($J959)</f>
        <v>0</v>
      </c>
      <c r="AB959" s="1">
        <f>MIN($K959)</f>
        <v>0</v>
      </c>
      <c r="AC959" s="1">
        <f>MIN($M959)</f>
        <v>0</v>
      </c>
      <c r="AD959" s="1">
        <f>MIN($N959)</f>
        <v>0</v>
      </c>
      <c r="AE959" s="1">
        <f>MIN($P959)</f>
        <v>0</v>
      </c>
      <c r="AF959" s="1">
        <f>MIN($Q959)</f>
        <v>0</v>
      </c>
      <c r="AG959" s="1">
        <f>MIN($R959)</f>
        <v>0</v>
      </c>
      <c r="AH959" s="1">
        <f>MEDIAN($B959)</f>
        <v>0</v>
      </c>
      <c r="AI959" s="1">
        <f>MEDIAN($C959)</f>
        <v>0</v>
      </c>
      <c r="AJ959" s="1">
        <f>MEDIAN($D959)</f>
        <v>0</v>
      </c>
      <c r="AK959" s="1">
        <f>MEDIAN($E959)</f>
        <v>0</v>
      </c>
      <c r="AL959" s="1">
        <f>MEDIAN($F959)</f>
        <v>0</v>
      </c>
      <c r="AM959" s="1">
        <f>MEDIAN($G959)</f>
        <v>0</v>
      </c>
      <c r="AN959" s="1">
        <f>MEDIAN($H959)</f>
        <v>0</v>
      </c>
      <c r="AO959" s="1">
        <f>MEDIAN($I959)</f>
        <v>0</v>
      </c>
      <c r="AP959" s="1">
        <f>MEDIAN($J959)</f>
        <v>0</v>
      </c>
      <c r="AQ959" s="1">
        <f>MEDIAN($K959)</f>
        <v>0</v>
      </c>
      <c r="AR959" s="1">
        <f>MEDIAN($M959)</f>
        <v>0</v>
      </c>
      <c r="AS959" s="1">
        <f>MEDIAN($N959)</f>
        <v>0</v>
      </c>
      <c r="AT959" s="1">
        <f>MEDIAN($P959)</f>
        <v>0</v>
      </c>
      <c r="AU959" s="1">
        <f>MEDIAN($Q959)</f>
        <v>0</v>
      </c>
      <c r="AV959" s="1">
        <f>MEDIAN($R959)</f>
        <v>0</v>
      </c>
      <c r="AW959" s="1">
        <f>MAX($B959)</f>
        <v>0</v>
      </c>
      <c r="AX959" s="1">
        <f>MAX($C959)</f>
        <v>0</v>
      </c>
      <c r="AY959" s="1">
        <f>MAX($D959)</f>
        <v>0</v>
      </c>
      <c r="AZ959" s="1">
        <f>MAX($E959)</f>
        <v>0</v>
      </c>
      <c r="BA959" s="1">
        <f>MAX($F959)</f>
        <v>0</v>
      </c>
      <c r="BB959" s="1">
        <f>MAX($G959)</f>
        <v>0</v>
      </c>
      <c r="BC959" s="1">
        <f>MAX($H959)</f>
        <v>0</v>
      </c>
      <c r="BD959" s="1">
        <f>MAX($I959)</f>
        <v>0</v>
      </c>
      <c r="BE959" s="1">
        <f>MAX($J959)</f>
        <v>0</v>
      </c>
      <c r="BF959" s="1">
        <f>MAX($K959)</f>
        <v>0</v>
      </c>
      <c r="BG959" s="1">
        <f>MAX($M959)</f>
        <v>0</v>
      </c>
      <c r="BH959" s="1">
        <f>MAX($N959)</f>
        <v>0</v>
      </c>
      <c r="BI959" s="1">
        <f>MAX($P959)</f>
        <v>0</v>
      </c>
      <c r="BJ959" s="1">
        <f>MAX($Q959)</f>
        <v>0</v>
      </c>
      <c r="BK959" s="1">
        <f>MAX($R959)</f>
        <v>0</v>
      </c>
    </row>
    <row r="960" spans="1:63">
      <c r="A960" s="1" t="s">
        <v>474</v>
      </c>
      <c r="B960" s="1">
        <v>0</v>
      </c>
      <c r="C960" s="1">
        <v>0</v>
      </c>
      <c r="D960" s="1">
        <v>0</v>
      </c>
      <c r="E960" s="1">
        <v>0</v>
      </c>
      <c r="F960" s="1">
        <v>0</v>
      </c>
      <c r="G960" s="1">
        <v>0</v>
      </c>
      <c r="H960" s="1">
        <v>0</v>
      </c>
      <c r="I960" s="1">
        <v>0.018</v>
      </c>
      <c r="J960" s="1">
        <v>3000</v>
      </c>
      <c r="K960" s="1">
        <v>0</v>
      </c>
      <c r="L960" s="1" t="s">
        <v>503</v>
      </c>
      <c r="M960" s="1">
        <v>0</v>
      </c>
      <c r="N960" s="1">
        <v>0</v>
      </c>
      <c r="O960" s="1" t="s">
        <v>507</v>
      </c>
      <c r="P960" s="1">
        <v>1500</v>
      </c>
      <c r="Q960" s="1">
        <v>1</v>
      </c>
      <c r="R960" s="1">
        <v>0</v>
      </c>
      <c r="S960" s="1">
        <f>MIN($B960)</f>
        <v>0</v>
      </c>
      <c r="T960" s="1">
        <f>MIN($C960)</f>
        <v>0</v>
      </c>
      <c r="U960" s="1">
        <f>MIN($D960)</f>
        <v>0</v>
      </c>
      <c r="V960" s="1">
        <f>MIN($E960)</f>
        <v>0</v>
      </c>
      <c r="W960" s="1">
        <f>MIN($F960)</f>
        <v>0</v>
      </c>
      <c r="X960" s="1">
        <f>MIN($G960)</f>
        <v>0</v>
      </c>
      <c r="Y960" s="1">
        <f>MIN($H960)</f>
        <v>0</v>
      </c>
      <c r="Z960" s="1">
        <f>MIN($I960)</f>
        <v>0</v>
      </c>
      <c r="AA960" s="1">
        <f>MIN($J960)</f>
        <v>0</v>
      </c>
      <c r="AB960" s="1">
        <f>MIN($K960)</f>
        <v>0</v>
      </c>
      <c r="AC960" s="1">
        <f>MIN($M960)</f>
        <v>0</v>
      </c>
      <c r="AD960" s="1">
        <f>MIN($N960)</f>
        <v>0</v>
      </c>
      <c r="AE960" s="1">
        <f>MIN($P960)</f>
        <v>0</v>
      </c>
      <c r="AF960" s="1">
        <f>MIN($Q960)</f>
        <v>0</v>
      </c>
      <c r="AG960" s="1">
        <f>MIN($R960)</f>
        <v>0</v>
      </c>
      <c r="AH960" s="1">
        <f>MEDIAN($B960)</f>
        <v>0</v>
      </c>
      <c r="AI960" s="1">
        <f>MEDIAN($C960)</f>
        <v>0</v>
      </c>
      <c r="AJ960" s="1">
        <f>MEDIAN($D960)</f>
        <v>0</v>
      </c>
      <c r="AK960" s="1">
        <f>MEDIAN($E960)</f>
        <v>0</v>
      </c>
      <c r="AL960" s="1">
        <f>MEDIAN($F960)</f>
        <v>0</v>
      </c>
      <c r="AM960" s="1">
        <f>MEDIAN($G960)</f>
        <v>0</v>
      </c>
      <c r="AN960" s="1">
        <f>MEDIAN($H960)</f>
        <v>0</v>
      </c>
      <c r="AO960" s="1">
        <f>MEDIAN($I960)</f>
        <v>0</v>
      </c>
      <c r="AP960" s="1">
        <f>MEDIAN($J960)</f>
        <v>0</v>
      </c>
      <c r="AQ960" s="1">
        <f>MEDIAN($K960)</f>
        <v>0</v>
      </c>
      <c r="AR960" s="1">
        <f>MEDIAN($M960)</f>
        <v>0</v>
      </c>
      <c r="AS960" s="1">
        <f>MEDIAN($N960)</f>
        <v>0</v>
      </c>
      <c r="AT960" s="1">
        <f>MEDIAN($P960)</f>
        <v>0</v>
      </c>
      <c r="AU960" s="1">
        <f>MEDIAN($Q960)</f>
        <v>0</v>
      </c>
      <c r="AV960" s="1">
        <f>MEDIAN($R960)</f>
        <v>0</v>
      </c>
      <c r="AW960" s="1">
        <f>MAX($B960)</f>
        <v>0</v>
      </c>
      <c r="AX960" s="1">
        <f>MAX($C960)</f>
        <v>0</v>
      </c>
      <c r="AY960" s="1">
        <f>MAX($D960)</f>
        <v>0</v>
      </c>
      <c r="AZ960" s="1">
        <f>MAX($E960)</f>
        <v>0</v>
      </c>
      <c r="BA960" s="1">
        <f>MAX($F960)</f>
        <v>0</v>
      </c>
      <c r="BB960" s="1">
        <f>MAX($G960)</f>
        <v>0</v>
      </c>
      <c r="BC960" s="1">
        <f>MAX($H960)</f>
        <v>0</v>
      </c>
      <c r="BD960" s="1">
        <f>MAX($I960)</f>
        <v>0</v>
      </c>
      <c r="BE960" s="1">
        <f>MAX($J960)</f>
        <v>0</v>
      </c>
      <c r="BF960" s="1">
        <f>MAX($K960)</f>
        <v>0</v>
      </c>
      <c r="BG960" s="1">
        <f>MAX($M960)</f>
        <v>0</v>
      </c>
      <c r="BH960" s="1">
        <f>MAX($N960)</f>
        <v>0</v>
      </c>
      <c r="BI960" s="1">
        <f>MAX($P960)</f>
        <v>0</v>
      </c>
      <c r="BJ960" s="1">
        <f>MAX($Q960)</f>
        <v>0</v>
      </c>
      <c r="BK960" s="1">
        <f>MAX($R960)</f>
        <v>0</v>
      </c>
    </row>
    <row r="961" spans="1:63">
      <c r="A961" s="1" t="s">
        <v>475</v>
      </c>
      <c r="B961" s="1">
        <v>0</v>
      </c>
      <c r="C961" s="1">
        <v>0</v>
      </c>
      <c r="D961" s="1">
        <v>0</v>
      </c>
      <c r="E961" s="1">
        <v>0</v>
      </c>
      <c r="F961" s="1">
        <v>0</v>
      </c>
      <c r="G961" s="1">
        <v>0</v>
      </c>
      <c r="H961" s="1">
        <v>0</v>
      </c>
      <c r="I961" s="1">
        <v>0.018</v>
      </c>
      <c r="J961" s="1">
        <v>3000</v>
      </c>
      <c r="K961" s="1">
        <v>0</v>
      </c>
      <c r="L961" s="1" t="s">
        <v>503</v>
      </c>
      <c r="M961" s="1">
        <v>0</v>
      </c>
      <c r="N961" s="1">
        <v>0</v>
      </c>
      <c r="O961" s="1" t="s">
        <v>507</v>
      </c>
      <c r="P961" s="1">
        <v>1500</v>
      </c>
      <c r="Q961" s="1">
        <v>1</v>
      </c>
      <c r="R961" s="1">
        <v>0</v>
      </c>
      <c r="S961" s="1">
        <f>MIN($B961)</f>
        <v>0</v>
      </c>
      <c r="T961" s="1">
        <f>MIN($C961)</f>
        <v>0</v>
      </c>
      <c r="U961" s="1">
        <f>MIN($D961)</f>
        <v>0</v>
      </c>
      <c r="V961" s="1">
        <f>MIN($E961)</f>
        <v>0</v>
      </c>
      <c r="W961" s="1">
        <f>MIN($F961)</f>
        <v>0</v>
      </c>
      <c r="X961" s="1">
        <f>MIN($G961)</f>
        <v>0</v>
      </c>
      <c r="Y961" s="1">
        <f>MIN($H961)</f>
        <v>0</v>
      </c>
      <c r="Z961" s="1">
        <f>MIN($I961)</f>
        <v>0</v>
      </c>
      <c r="AA961" s="1">
        <f>MIN($J961)</f>
        <v>0</v>
      </c>
      <c r="AB961" s="1">
        <f>MIN($K961)</f>
        <v>0</v>
      </c>
      <c r="AC961" s="1">
        <f>MIN($M961)</f>
        <v>0</v>
      </c>
      <c r="AD961" s="1">
        <f>MIN($N961)</f>
        <v>0</v>
      </c>
      <c r="AE961" s="1">
        <f>MIN($P961)</f>
        <v>0</v>
      </c>
      <c r="AF961" s="1">
        <f>MIN($Q961)</f>
        <v>0</v>
      </c>
      <c r="AG961" s="1">
        <f>MIN($R961)</f>
        <v>0</v>
      </c>
      <c r="AH961" s="1">
        <f>MEDIAN($B961)</f>
        <v>0</v>
      </c>
      <c r="AI961" s="1">
        <f>MEDIAN($C961)</f>
        <v>0</v>
      </c>
      <c r="AJ961" s="1">
        <f>MEDIAN($D961)</f>
        <v>0</v>
      </c>
      <c r="AK961" s="1">
        <f>MEDIAN($E961)</f>
        <v>0</v>
      </c>
      <c r="AL961" s="1">
        <f>MEDIAN($F961)</f>
        <v>0</v>
      </c>
      <c r="AM961" s="1">
        <f>MEDIAN($G961)</f>
        <v>0</v>
      </c>
      <c r="AN961" s="1">
        <f>MEDIAN($H961)</f>
        <v>0</v>
      </c>
      <c r="AO961" s="1">
        <f>MEDIAN($I961)</f>
        <v>0</v>
      </c>
      <c r="AP961" s="1">
        <f>MEDIAN($J961)</f>
        <v>0</v>
      </c>
      <c r="AQ961" s="1">
        <f>MEDIAN($K961)</f>
        <v>0</v>
      </c>
      <c r="AR961" s="1">
        <f>MEDIAN($M961)</f>
        <v>0</v>
      </c>
      <c r="AS961" s="1">
        <f>MEDIAN($N961)</f>
        <v>0</v>
      </c>
      <c r="AT961" s="1">
        <f>MEDIAN($P961)</f>
        <v>0</v>
      </c>
      <c r="AU961" s="1">
        <f>MEDIAN($Q961)</f>
        <v>0</v>
      </c>
      <c r="AV961" s="1">
        <f>MEDIAN($R961)</f>
        <v>0</v>
      </c>
      <c r="AW961" s="1">
        <f>MAX($B961)</f>
        <v>0</v>
      </c>
      <c r="AX961" s="1">
        <f>MAX($C961)</f>
        <v>0</v>
      </c>
      <c r="AY961" s="1">
        <f>MAX($D961)</f>
        <v>0</v>
      </c>
      <c r="AZ961" s="1">
        <f>MAX($E961)</f>
        <v>0</v>
      </c>
      <c r="BA961" s="1">
        <f>MAX($F961)</f>
        <v>0</v>
      </c>
      <c r="BB961" s="1">
        <f>MAX($G961)</f>
        <v>0</v>
      </c>
      <c r="BC961" s="1">
        <f>MAX($H961)</f>
        <v>0</v>
      </c>
      <c r="BD961" s="1">
        <f>MAX($I961)</f>
        <v>0</v>
      </c>
      <c r="BE961" s="1">
        <f>MAX($J961)</f>
        <v>0</v>
      </c>
      <c r="BF961" s="1">
        <f>MAX($K961)</f>
        <v>0</v>
      </c>
      <c r="BG961" s="1">
        <f>MAX($M961)</f>
        <v>0</v>
      </c>
      <c r="BH961" s="1">
        <f>MAX($N961)</f>
        <v>0</v>
      </c>
      <c r="BI961" s="1">
        <f>MAX($P961)</f>
        <v>0</v>
      </c>
      <c r="BJ961" s="1">
        <f>MAX($Q961)</f>
        <v>0</v>
      </c>
      <c r="BK961" s="1">
        <f>MAX($R961)</f>
        <v>0</v>
      </c>
    </row>
    <row r="962" spans="1:63">
      <c r="A962" s="1" t="s">
        <v>476</v>
      </c>
      <c r="B962" s="1">
        <v>0</v>
      </c>
      <c r="C962" s="1">
        <v>0</v>
      </c>
      <c r="D962" s="1">
        <v>0</v>
      </c>
      <c r="E962" s="1">
        <v>0</v>
      </c>
      <c r="F962" s="1">
        <v>0</v>
      </c>
      <c r="G962" s="1">
        <v>0</v>
      </c>
      <c r="H962" s="1">
        <v>0</v>
      </c>
      <c r="I962" s="1">
        <v>0.018</v>
      </c>
      <c r="J962" s="1">
        <v>3000</v>
      </c>
      <c r="K962" s="1">
        <v>0</v>
      </c>
      <c r="L962" s="1" t="s">
        <v>503</v>
      </c>
      <c r="M962" s="1">
        <v>0</v>
      </c>
      <c r="N962" s="1">
        <v>0</v>
      </c>
      <c r="O962" s="1" t="s">
        <v>507</v>
      </c>
      <c r="P962" s="1">
        <v>1500</v>
      </c>
      <c r="Q962" s="1">
        <v>1</v>
      </c>
      <c r="R962" s="1">
        <v>0</v>
      </c>
      <c r="S962" s="1">
        <f>MIN($B962)</f>
        <v>0</v>
      </c>
      <c r="T962" s="1">
        <f>MIN($C962)</f>
        <v>0</v>
      </c>
      <c r="U962" s="1">
        <f>MIN($D962)</f>
        <v>0</v>
      </c>
      <c r="V962" s="1">
        <f>MIN($E962)</f>
        <v>0</v>
      </c>
      <c r="W962" s="1">
        <f>MIN($F962)</f>
        <v>0</v>
      </c>
      <c r="X962" s="1">
        <f>MIN($G962)</f>
        <v>0</v>
      </c>
      <c r="Y962" s="1">
        <f>MIN($H962)</f>
        <v>0</v>
      </c>
      <c r="Z962" s="1">
        <f>MIN($I962)</f>
        <v>0</v>
      </c>
      <c r="AA962" s="1">
        <f>MIN($J962)</f>
        <v>0</v>
      </c>
      <c r="AB962" s="1">
        <f>MIN($K962)</f>
        <v>0</v>
      </c>
      <c r="AC962" s="1">
        <f>MIN($M962)</f>
        <v>0</v>
      </c>
      <c r="AD962" s="1">
        <f>MIN($N962)</f>
        <v>0</v>
      </c>
      <c r="AE962" s="1">
        <f>MIN($P962)</f>
        <v>0</v>
      </c>
      <c r="AF962" s="1">
        <f>MIN($Q962)</f>
        <v>0</v>
      </c>
      <c r="AG962" s="1">
        <f>MIN($R962)</f>
        <v>0</v>
      </c>
      <c r="AH962" s="1">
        <f>MEDIAN($B962)</f>
        <v>0</v>
      </c>
      <c r="AI962" s="1">
        <f>MEDIAN($C962)</f>
        <v>0</v>
      </c>
      <c r="AJ962" s="1">
        <f>MEDIAN($D962)</f>
        <v>0</v>
      </c>
      <c r="AK962" s="1">
        <f>MEDIAN($E962)</f>
        <v>0</v>
      </c>
      <c r="AL962" s="1">
        <f>MEDIAN($F962)</f>
        <v>0</v>
      </c>
      <c r="AM962" s="1">
        <f>MEDIAN($G962)</f>
        <v>0</v>
      </c>
      <c r="AN962" s="1">
        <f>MEDIAN($H962)</f>
        <v>0</v>
      </c>
      <c r="AO962" s="1">
        <f>MEDIAN($I962)</f>
        <v>0</v>
      </c>
      <c r="AP962" s="1">
        <f>MEDIAN($J962)</f>
        <v>0</v>
      </c>
      <c r="AQ962" s="1">
        <f>MEDIAN($K962)</f>
        <v>0</v>
      </c>
      <c r="AR962" s="1">
        <f>MEDIAN($M962)</f>
        <v>0</v>
      </c>
      <c r="AS962" s="1">
        <f>MEDIAN($N962)</f>
        <v>0</v>
      </c>
      <c r="AT962" s="1">
        <f>MEDIAN($P962)</f>
        <v>0</v>
      </c>
      <c r="AU962" s="1">
        <f>MEDIAN($Q962)</f>
        <v>0</v>
      </c>
      <c r="AV962" s="1">
        <f>MEDIAN($R962)</f>
        <v>0</v>
      </c>
      <c r="AW962" s="1">
        <f>MAX($B962)</f>
        <v>0</v>
      </c>
      <c r="AX962" s="1">
        <f>MAX($C962)</f>
        <v>0</v>
      </c>
      <c r="AY962" s="1">
        <f>MAX($D962)</f>
        <v>0</v>
      </c>
      <c r="AZ962" s="1">
        <f>MAX($E962)</f>
        <v>0</v>
      </c>
      <c r="BA962" s="1">
        <f>MAX($F962)</f>
        <v>0</v>
      </c>
      <c r="BB962" s="1">
        <f>MAX($G962)</f>
        <v>0</v>
      </c>
      <c r="BC962" s="1">
        <f>MAX($H962)</f>
        <v>0</v>
      </c>
      <c r="BD962" s="1">
        <f>MAX($I962)</f>
        <v>0</v>
      </c>
      <c r="BE962" s="1">
        <f>MAX($J962)</f>
        <v>0</v>
      </c>
      <c r="BF962" s="1">
        <f>MAX($K962)</f>
        <v>0</v>
      </c>
      <c r="BG962" s="1">
        <f>MAX($M962)</f>
        <v>0</v>
      </c>
      <c r="BH962" s="1">
        <f>MAX($N962)</f>
        <v>0</v>
      </c>
      <c r="BI962" s="1">
        <f>MAX($P962)</f>
        <v>0</v>
      </c>
      <c r="BJ962" s="1">
        <f>MAX($Q962)</f>
        <v>0</v>
      </c>
      <c r="BK962" s="1">
        <f>MAX($R962)</f>
        <v>0</v>
      </c>
    </row>
    <row r="963" spans="1:63">
      <c r="A963" s="1" t="s">
        <v>477</v>
      </c>
      <c r="B963" s="1">
        <v>0</v>
      </c>
      <c r="C963" s="1">
        <v>0</v>
      </c>
      <c r="D963" s="1">
        <v>0</v>
      </c>
      <c r="E963" s="1">
        <v>0</v>
      </c>
      <c r="F963" s="1">
        <v>0</v>
      </c>
      <c r="G963" s="1">
        <v>0</v>
      </c>
      <c r="H963" s="1">
        <v>0</v>
      </c>
      <c r="I963" s="1">
        <v>0.044</v>
      </c>
      <c r="J963" s="1">
        <v>3000</v>
      </c>
      <c r="K963" s="1">
        <v>0</v>
      </c>
      <c r="L963" s="1" t="s">
        <v>503</v>
      </c>
      <c r="M963" s="1">
        <v>0</v>
      </c>
      <c r="N963" s="1">
        <v>0</v>
      </c>
      <c r="O963" s="1" t="s">
        <v>507</v>
      </c>
      <c r="P963" s="1">
        <v>1500</v>
      </c>
      <c r="Q963" s="1">
        <v>1</v>
      </c>
      <c r="R963" s="1">
        <v>0</v>
      </c>
      <c r="S963" s="1">
        <f>MIN($B963)</f>
        <v>0</v>
      </c>
      <c r="T963" s="1">
        <f>MIN($C963)</f>
        <v>0</v>
      </c>
      <c r="U963" s="1">
        <f>MIN($D963)</f>
        <v>0</v>
      </c>
      <c r="V963" s="1">
        <f>MIN($E963)</f>
        <v>0</v>
      </c>
      <c r="W963" s="1">
        <f>MIN($F963)</f>
        <v>0</v>
      </c>
      <c r="X963" s="1">
        <f>MIN($G963)</f>
        <v>0</v>
      </c>
      <c r="Y963" s="1">
        <f>MIN($H963)</f>
        <v>0</v>
      </c>
      <c r="Z963" s="1">
        <f>MIN($I963)</f>
        <v>0</v>
      </c>
      <c r="AA963" s="1">
        <f>MIN($J963)</f>
        <v>0</v>
      </c>
      <c r="AB963" s="1">
        <f>MIN($K963)</f>
        <v>0</v>
      </c>
      <c r="AC963" s="1">
        <f>MIN($M963)</f>
        <v>0</v>
      </c>
      <c r="AD963" s="1">
        <f>MIN($N963)</f>
        <v>0</v>
      </c>
      <c r="AE963" s="1">
        <f>MIN($P963)</f>
        <v>0</v>
      </c>
      <c r="AF963" s="1">
        <f>MIN($Q963)</f>
        <v>0</v>
      </c>
      <c r="AG963" s="1">
        <f>MIN($R963)</f>
        <v>0</v>
      </c>
      <c r="AH963" s="1">
        <f>MEDIAN($B963)</f>
        <v>0</v>
      </c>
      <c r="AI963" s="1">
        <f>MEDIAN($C963)</f>
        <v>0</v>
      </c>
      <c r="AJ963" s="1">
        <f>MEDIAN($D963)</f>
        <v>0</v>
      </c>
      <c r="AK963" s="1">
        <f>MEDIAN($E963)</f>
        <v>0</v>
      </c>
      <c r="AL963" s="1">
        <f>MEDIAN($F963)</f>
        <v>0</v>
      </c>
      <c r="AM963" s="1">
        <f>MEDIAN($G963)</f>
        <v>0</v>
      </c>
      <c r="AN963" s="1">
        <f>MEDIAN($H963)</f>
        <v>0</v>
      </c>
      <c r="AO963" s="1">
        <f>MEDIAN($I963)</f>
        <v>0</v>
      </c>
      <c r="AP963" s="1">
        <f>MEDIAN($J963)</f>
        <v>0</v>
      </c>
      <c r="AQ963" s="1">
        <f>MEDIAN($K963)</f>
        <v>0</v>
      </c>
      <c r="AR963" s="1">
        <f>MEDIAN($M963)</f>
        <v>0</v>
      </c>
      <c r="AS963" s="1">
        <f>MEDIAN($N963)</f>
        <v>0</v>
      </c>
      <c r="AT963" s="1">
        <f>MEDIAN($P963)</f>
        <v>0</v>
      </c>
      <c r="AU963" s="1">
        <f>MEDIAN($Q963)</f>
        <v>0</v>
      </c>
      <c r="AV963" s="1">
        <f>MEDIAN($R963)</f>
        <v>0</v>
      </c>
      <c r="AW963" s="1">
        <f>MAX($B963)</f>
        <v>0</v>
      </c>
      <c r="AX963" s="1">
        <f>MAX($C963)</f>
        <v>0</v>
      </c>
      <c r="AY963" s="1">
        <f>MAX($D963)</f>
        <v>0</v>
      </c>
      <c r="AZ963" s="1">
        <f>MAX($E963)</f>
        <v>0</v>
      </c>
      <c r="BA963" s="1">
        <f>MAX($F963)</f>
        <v>0</v>
      </c>
      <c r="BB963" s="1">
        <f>MAX($G963)</f>
        <v>0</v>
      </c>
      <c r="BC963" s="1">
        <f>MAX($H963)</f>
        <v>0</v>
      </c>
      <c r="BD963" s="1">
        <f>MAX($I963)</f>
        <v>0</v>
      </c>
      <c r="BE963" s="1">
        <f>MAX($J963)</f>
        <v>0</v>
      </c>
      <c r="BF963" s="1">
        <f>MAX($K963)</f>
        <v>0</v>
      </c>
      <c r="BG963" s="1">
        <f>MAX($M963)</f>
        <v>0</v>
      </c>
      <c r="BH963" s="1">
        <f>MAX($N963)</f>
        <v>0</v>
      </c>
      <c r="BI963" s="1">
        <f>MAX($P963)</f>
        <v>0</v>
      </c>
      <c r="BJ963" s="1">
        <f>MAX($Q963)</f>
        <v>0</v>
      </c>
      <c r="BK963" s="1">
        <f>MAX($R963)</f>
        <v>0</v>
      </c>
    </row>
    <row r="964" spans="1:63">
      <c r="A964" s="1" t="s">
        <v>478</v>
      </c>
      <c r="B964" s="1">
        <v>0</v>
      </c>
      <c r="C964" s="1">
        <v>0</v>
      </c>
      <c r="D964" s="1">
        <v>0</v>
      </c>
      <c r="E964" s="1">
        <v>0</v>
      </c>
      <c r="F964" s="1">
        <v>0</v>
      </c>
      <c r="G964" s="1">
        <v>0</v>
      </c>
      <c r="H964" s="1">
        <v>0</v>
      </c>
      <c r="I964" s="1">
        <v>0.018</v>
      </c>
      <c r="J964" s="1">
        <v>3000</v>
      </c>
      <c r="K964" s="1">
        <v>0</v>
      </c>
      <c r="L964" s="1" t="s">
        <v>503</v>
      </c>
      <c r="M964" s="1">
        <v>0</v>
      </c>
      <c r="N964" s="1">
        <v>0</v>
      </c>
      <c r="O964" s="1" t="s">
        <v>507</v>
      </c>
      <c r="P964" s="1">
        <v>1500</v>
      </c>
      <c r="Q964" s="1">
        <v>1</v>
      </c>
      <c r="R964" s="1">
        <v>0</v>
      </c>
      <c r="S964" s="1">
        <f>MIN($B964)</f>
        <v>0</v>
      </c>
      <c r="T964" s="1">
        <f>MIN($C964)</f>
        <v>0</v>
      </c>
      <c r="U964" s="1">
        <f>MIN($D964)</f>
        <v>0</v>
      </c>
      <c r="V964" s="1">
        <f>MIN($E964)</f>
        <v>0</v>
      </c>
      <c r="W964" s="1">
        <f>MIN($F964)</f>
        <v>0</v>
      </c>
      <c r="X964" s="1">
        <f>MIN($G964)</f>
        <v>0</v>
      </c>
      <c r="Y964" s="1">
        <f>MIN($H964)</f>
        <v>0</v>
      </c>
      <c r="Z964" s="1">
        <f>MIN($I964)</f>
        <v>0</v>
      </c>
      <c r="AA964" s="1">
        <f>MIN($J964)</f>
        <v>0</v>
      </c>
      <c r="AB964" s="1">
        <f>MIN($K964)</f>
        <v>0</v>
      </c>
      <c r="AC964" s="1">
        <f>MIN($M964)</f>
        <v>0</v>
      </c>
      <c r="AD964" s="1">
        <f>MIN($N964)</f>
        <v>0</v>
      </c>
      <c r="AE964" s="1">
        <f>MIN($P964)</f>
        <v>0</v>
      </c>
      <c r="AF964" s="1">
        <f>MIN($Q964)</f>
        <v>0</v>
      </c>
      <c r="AG964" s="1">
        <f>MIN($R964)</f>
        <v>0</v>
      </c>
      <c r="AH964" s="1">
        <f>MEDIAN($B964)</f>
        <v>0</v>
      </c>
      <c r="AI964" s="1">
        <f>MEDIAN($C964)</f>
        <v>0</v>
      </c>
      <c r="AJ964" s="1">
        <f>MEDIAN($D964)</f>
        <v>0</v>
      </c>
      <c r="AK964" s="1">
        <f>MEDIAN($E964)</f>
        <v>0</v>
      </c>
      <c r="AL964" s="1">
        <f>MEDIAN($F964)</f>
        <v>0</v>
      </c>
      <c r="AM964" s="1">
        <f>MEDIAN($G964)</f>
        <v>0</v>
      </c>
      <c r="AN964" s="1">
        <f>MEDIAN($H964)</f>
        <v>0</v>
      </c>
      <c r="AO964" s="1">
        <f>MEDIAN($I964)</f>
        <v>0</v>
      </c>
      <c r="AP964" s="1">
        <f>MEDIAN($J964)</f>
        <v>0</v>
      </c>
      <c r="AQ964" s="1">
        <f>MEDIAN($K964)</f>
        <v>0</v>
      </c>
      <c r="AR964" s="1">
        <f>MEDIAN($M964)</f>
        <v>0</v>
      </c>
      <c r="AS964" s="1">
        <f>MEDIAN($N964)</f>
        <v>0</v>
      </c>
      <c r="AT964" s="1">
        <f>MEDIAN($P964)</f>
        <v>0</v>
      </c>
      <c r="AU964" s="1">
        <f>MEDIAN($Q964)</f>
        <v>0</v>
      </c>
      <c r="AV964" s="1">
        <f>MEDIAN($R964)</f>
        <v>0</v>
      </c>
      <c r="AW964" s="1">
        <f>MAX($B964)</f>
        <v>0</v>
      </c>
      <c r="AX964" s="1">
        <f>MAX($C964)</f>
        <v>0</v>
      </c>
      <c r="AY964" s="1">
        <f>MAX($D964)</f>
        <v>0</v>
      </c>
      <c r="AZ964" s="1">
        <f>MAX($E964)</f>
        <v>0</v>
      </c>
      <c r="BA964" s="1">
        <f>MAX($F964)</f>
        <v>0</v>
      </c>
      <c r="BB964" s="1">
        <f>MAX($G964)</f>
        <v>0</v>
      </c>
      <c r="BC964" s="1">
        <f>MAX($H964)</f>
        <v>0</v>
      </c>
      <c r="BD964" s="1">
        <f>MAX($I964)</f>
        <v>0</v>
      </c>
      <c r="BE964" s="1">
        <f>MAX($J964)</f>
        <v>0</v>
      </c>
      <c r="BF964" s="1">
        <f>MAX($K964)</f>
        <v>0</v>
      </c>
      <c r="BG964" s="1">
        <f>MAX($M964)</f>
        <v>0</v>
      </c>
      <c r="BH964" s="1">
        <f>MAX($N964)</f>
        <v>0</v>
      </c>
      <c r="BI964" s="1">
        <f>MAX($P964)</f>
        <v>0</v>
      </c>
      <c r="BJ964" s="1">
        <f>MAX($Q964)</f>
        <v>0</v>
      </c>
      <c r="BK964" s="1">
        <f>MAX($R964)</f>
        <v>0</v>
      </c>
    </row>
    <row r="965" spans="1:63">
      <c r="A965" s="1" t="s">
        <v>479</v>
      </c>
      <c r="B965" s="1">
        <v>0</v>
      </c>
      <c r="C965" s="1">
        <v>0</v>
      </c>
      <c r="D965" s="1">
        <v>0</v>
      </c>
      <c r="E965" s="1">
        <v>0</v>
      </c>
      <c r="F965" s="1">
        <v>0</v>
      </c>
      <c r="G965" s="1">
        <v>0</v>
      </c>
      <c r="H965" s="1">
        <v>0</v>
      </c>
      <c r="I965" s="1">
        <v>0.021</v>
      </c>
      <c r="J965" s="1">
        <v>3000</v>
      </c>
      <c r="K965" s="1">
        <v>0</v>
      </c>
      <c r="L965" s="1" t="s">
        <v>503</v>
      </c>
      <c r="M965" s="1">
        <v>0</v>
      </c>
      <c r="N965" s="1">
        <v>0</v>
      </c>
      <c r="O965" s="1" t="s">
        <v>507</v>
      </c>
      <c r="P965" s="1">
        <v>1500</v>
      </c>
      <c r="Q965" s="1">
        <v>1</v>
      </c>
      <c r="R965" s="1">
        <v>0</v>
      </c>
      <c r="S965" s="1">
        <f>MIN($B965)</f>
        <v>0</v>
      </c>
      <c r="T965" s="1">
        <f>MIN($C965)</f>
        <v>0</v>
      </c>
      <c r="U965" s="1">
        <f>MIN($D965)</f>
        <v>0</v>
      </c>
      <c r="V965" s="1">
        <f>MIN($E965)</f>
        <v>0</v>
      </c>
      <c r="W965" s="1">
        <f>MIN($F965)</f>
        <v>0</v>
      </c>
      <c r="X965" s="1">
        <f>MIN($G965)</f>
        <v>0</v>
      </c>
      <c r="Y965" s="1">
        <f>MIN($H965)</f>
        <v>0</v>
      </c>
      <c r="Z965" s="1">
        <f>MIN($I965)</f>
        <v>0</v>
      </c>
      <c r="AA965" s="1">
        <f>MIN($J965)</f>
        <v>0</v>
      </c>
      <c r="AB965" s="1">
        <f>MIN($K965)</f>
        <v>0</v>
      </c>
      <c r="AC965" s="1">
        <f>MIN($M965)</f>
        <v>0</v>
      </c>
      <c r="AD965" s="1">
        <f>MIN($N965)</f>
        <v>0</v>
      </c>
      <c r="AE965" s="1">
        <f>MIN($P965)</f>
        <v>0</v>
      </c>
      <c r="AF965" s="1">
        <f>MIN($Q965)</f>
        <v>0</v>
      </c>
      <c r="AG965" s="1">
        <f>MIN($R965)</f>
        <v>0</v>
      </c>
      <c r="AH965" s="1">
        <f>MEDIAN($B965)</f>
        <v>0</v>
      </c>
      <c r="AI965" s="1">
        <f>MEDIAN($C965)</f>
        <v>0</v>
      </c>
      <c r="AJ965" s="1">
        <f>MEDIAN($D965)</f>
        <v>0</v>
      </c>
      <c r="AK965" s="1">
        <f>MEDIAN($E965)</f>
        <v>0</v>
      </c>
      <c r="AL965" s="1">
        <f>MEDIAN($F965)</f>
        <v>0</v>
      </c>
      <c r="AM965" s="1">
        <f>MEDIAN($G965)</f>
        <v>0</v>
      </c>
      <c r="AN965" s="1">
        <f>MEDIAN($H965)</f>
        <v>0</v>
      </c>
      <c r="AO965" s="1">
        <f>MEDIAN($I965)</f>
        <v>0</v>
      </c>
      <c r="AP965" s="1">
        <f>MEDIAN($J965)</f>
        <v>0</v>
      </c>
      <c r="AQ965" s="1">
        <f>MEDIAN($K965)</f>
        <v>0</v>
      </c>
      <c r="AR965" s="1">
        <f>MEDIAN($M965)</f>
        <v>0</v>
      </c>
      <c r="AS965" s="1">
        <f>MEDIAN($N965)</f>
        <v>0</v>
      </c>
      <c r="AT965" s="1">
        <f>MEDIAN($P965)</f>
        <v>0</v>
      </c>
      <c r="AU965" s="1">
        <f>MEDIAN($Q965)</f>
        <v>0</v>
      </c>
      <c r="AV965" s="1">
        <f>MEDIAN($R965)</f>
        <v>0</v>
      </c>
      <c r="AW965" s="1">
        <f>MAX($B965)</f>
        <v>0</v>
      </c>
      <c r="AX965" s="1">
        <f>MAX($C965)</f>
        <v>0</v>
      </c>
      <c r="AY965" s="1">
        <f>MAX($D965)</f>
        <v>0</v>
      </c>
      <c r="AZ965" s="1">
        <f>MAX($E965)</f>
        <v>0</v>
      </c>
      <c r="BA965" s="1">
        <f>MAX($F965)</f>
        <v>0</v>
      </c>
      <c r="BB965" s="1">
        <f>MAX($G965)</f>
        <v>0</v>
      </c>
      <c r="BC965" s="1">
        <f>MAX($H965)</f>
        <v>0</v>
      </c>
      <c r="BD965" s="1">
        <f>MAX($I965)</f>
        <v>0</v>
      </c>
      <c r="BE965" s="1">
        <f>MAX($J965)</f>
        <v>0</v>
      </c>
      <c r="BF965" s="1">
        <f>MAX($K965)</f>
        <v>0</v>
      </c>
      <c r="BG965" s="1">
        <f>MAX($M965)</f>
        <v>0</v>
      </c>
      <c r="BH965" s="1">
        <f>MAX($N965)</f>
        <v>0</v>
      </c>
      <c r="BI965" s="1">
        <f>MAX($P965)</f>
        <v>0</v>
      </c>
      <c r="BJ965" s="1">
        <f>MAX($Q965)</f>
        <v>0</v>
      </c>
      <c r="BK965" s="1">
        <f>MAX($R965)</f>
        <v>0</v>
      </c>
    </row>
    <row r="966" spans="1:63">
      <c r="A966" s="1" t="s">
        <v>480</v>
      </c>
      <c r="B966" s="1">
        <v>0</v>
      </c>
      <c r="C966" s="1">
        <v>0</v>
      </c>
      <c r="D966" s="1">
        <v>0</v>
      </c>
      <c r="E966" s="1">
        <v>0</v>
      </c>
      <c r="F966" s="1">
        <v>0</v>
      </c>
      <c r="G966" s="1">
        <v>0</v>
      </c>
      <c r="H966" s="1">
        <v>0</v>
      </c>
      <c r="I966" s="1">
        <v>0.019</v>
      </c>
      <c r="J966" s="1">
        <v>3000</v>
      </c>
      <c r="K966" s="1">
        <v>0</v>
      </c>
      <c r="L966" s="1" t="s">
        <v>503</v>
      </c>
      <c r="M966" s="1">
        <v>0</v>
      </c>
      <c r="N966" s="1">
        <v>0</v>
      </c>
      <c r="O966" s="1" t="s">
        <v>507</v>
      </c>
      <c r="P966" s="1">
        <v>1500</v>
      </c>
      <c r="Q966" s="1">
        <v>1</v>
      </c>
      <c r="R966" s="1">
        <v>0</v>
      </c>
      <c r="S966" s="1">
        <f>MIN($B966)</f>
        <v>0</v>
      </c>
      <c r="T966" s="1">
        <f>MIN($C966)</f>
        <v>0</v>
      </c>
      <c r="U966" s="1">
        <f>MIN($D966)</f>
        <v>0</v>
      </c>
      <c r="V966" s="1">
        <f>MIN($E966)</f>
        <v>0</v>
      </c>
      <c r="W966" s="1">
        <f>MIN($F966)</f>
        <v>0</v>
      </c>
      <c r="X966" s="1">
        <f>MIN($G966)</f>
        <v>0</v>
      </c>
      <c r="Y966" s="1">
        <f>MIN($H966)</f>
        <v>0</v>
      </c>
      <c r="Z966" s="1">
        <f>MIN($I966)</f>
        <v>0</v>
      </c>
      <c r="AA966" s="1">
        <f>MIN($J966)</f>
        <v>0</v>
      </c>
      <c r="AB966" s="1">
        <f>MIN($K966)</f>
        <v>0</v>
      </c>
      <c r="AC966" s="1">
        <f>MIN($M966)</f>
        <v>0</v>
      </c>
      <c r="AD966" s="1">
        <f>MIN($N966)</f>
        <v>0</v>
      </c>
      <c r="AE966" s="1">
        <f>MIN($P966)</f>
        <v>0</v>
      </c>
      <c r="AF966" s="1">
        <f>MIN($Q966)</f>
        <v>0</v>
      </c>
      <c r="AG966" s="1">
        <f>MIN($R966)</f>
        <v>0</v>
      </c>
      <c r="AH966" s="1">
        <f>MEDIAN($B966)</f>
        <v>0</v>
      </c>
      <c r="AI966" s="1">
        <f>MEDIAN($C966)</f>
        <v>0</v>
      </c>
      <c r="AJ966" s="1">
        <f>MEDIAN($D966)</f>
        <v>0</v>
      </c>
      <c r="AK966" s="1">
        <f>MEDIAN($E966)</f>
        <v>0</v>
      </c>
      <c r="AL966" s="1">
        <f>MEDIAN($F966)</f>
        <v>0</v>
      </c>
      <c r="AM966" s="1">
        <f>MEDIAN($G966)</f>
        <v>0</v>
      </c>
      <c r="AN966" s="1">
        <f>MEDIAN($H966)</f>
        <v>0</v>
      </c>
      <c r="AO966" s="1">
        <f>MEDIAN($I966)</f>
        <v>0</v>
      </c>
      <c r="AP966" s="1">
        <f>MEDIAN($J966)</f>
        <v>0</v>
      </c>
      <c r="AQ966" s="1">
        <f>MEDIAN($K966)</f>
        <v>0</v>
      </c>
      <c r="AR966" s="1">
        <f>MEDIAN($M966)</f>
        <v>0</v>
      </c>
      <c r="AS966" s="1">
        <f>MEDIAN($N966)</f>
        <v>0</v>
      </c>
      <c r="AT966" s="1">
        <f>MEDIAN($P966)</f>
        <v>0</v>
      </c>
      <c r="AU966" s="1">
        <f>MEDIAN($Q966)</f>
        <v>0</v>
      </c>
      <c r="AV966" s="1">
        <f>MEDIAN($R966)</f>
        <v>0</v>
      </c>
      <c r="AW966" s="1">
        <f>MAX($B966)</f>
        <v>0</v>
      </c>
      <c r="AX966" s="1">
        <f>MAX($C966)</f>
        <v>0</v>
      </c>
      <c r="AY966" s="1">
        <f>MAX($D966)</f>
        <v>0</v>
      </c>
      <c r="AZ966" s="1">
        <f>MAX($E966)</f>
        <v>0</v>
      </c>
      <c r="BA966" s="1">
        <f>MAX($F966)</f>
        <v>0</v>
      </c>
      <c r="BB966" s="1">
        <f>MAX($G966)</f>
        <v>0</v>
      </c>
      <c r="BC966" s="1">
        <f>MAX($H966)</f>
        <v>0</v>
      </c>
      <c r="BD966" s="1">
        <f>MAX($I966)</f>
        <v>0</v>
      </c>
      <c r="BE966" s="1">
        <f>MAX($J966)</f>
        <v>0</v>
      </c>
      <c r="BF966" s="1">
        <f>MAX($K966)</f>
        <v>0</v>
      </c>
      <c r="BG966" s="1">
        <f>MAX($M966)</f>
        <v>0</v>
      </c>
      <c r="BH966" s="1">
        <f>MAX($N966)</f>
        <v>0</v>
      </c>
      <c r="BI966" s="1">
        <f>MAX($P966)</f>
        <v>0</v>
      </c>
      <c r="BJ966" s="1">
        <f>MAX($Q966)</f>
        <v>0</v>
      </c>
      <c r="BK966" s="1">
        <f>MAX($R966)</f>
        <v>0</v>
      </c>
    </row>
    <row r="967" spans="1:63">
      <c r="A967" s="1" t="s">
        <v>482</v>
      </c>
      <c r="B967" s="1">
        <v>0</v>
      </c>
      <c r="C967" s="1">
        <v>0</v>
      </c>
      <c r="D967" s="1">
        <v>0</v>
      </c>
      <c r="E967" s="1">
        <v>0</v>
      </c>
      <c r="F967" s="1">
        <v>0</v>
      </c>
      <c r="G967" s="1">
        <v>0</v>
      </c>
      <c r="H967" s="1">
        <v>0</v>
      </c>
      <c r="I967" s="1">
        <v>0.036</v>
      </c>
      <c r="J967" s="1">
        <v>3000</v>
      </c>
      <c r="K967" s="1">
        <v>0</v>
      </c>
      <c r="L967" s="1" t="s">
        <v>503</v>
      </c>
      <c r="M967" s="1">
        <v>0</v>
      </c>
      <c r="N967" s="1">
        <v>0</v>
      </c>
      <c r="O967" s="1" t="s">
        <v>507</v>
      </c>
      <c r="P967" s="1">
        <v>1500</v>
      </c>
      <c r="Q967" s="1">
        <v>1</v>
      </c>
      <c r="R967" s="1">
        <v>0</v>
      </c>
      <c r="S967" s="1">
        <f>MIN($B967)</f>
        <v>0</v>
      </c>
      <c r="T967" s="1">
        <f>MIN($C967)</f>
        <v>0</v>
      </c>
      <c r="U967" s="1">
        <f>MIN($D967)</f>
        <v>0</v>
      </c>
      <c r="V967" s="1">
        <f>MIN($E967)</f>
        <v>0</v>
      </c>
      <c r="W967" s="1">
        <f>MIN($F967)</f>
        <v>0</v>
      </c>
      <c r="X967" s="1">
        <f>MIN($G967)</f>
        <v>0</v>
      </c>
      <c r="Y967" s="1">
        <f>MIN($H967)</f>
        <v>0</v>
      </c>
      <c r="Z967" s="1">
        <f>MIN($I967)</f>
        <v>0</v>
      </c>
      <c r="AA967" s="1">
        <f>MIN($J967)</f>
        <v>0</v>
      </c>
      <c r="AB967" s="1">
        <f>MIN($K967)</f>
        <v>0</v>
      </c>
      <c r="AC967" s="1">
        <f>MIN($M967)</f>
        <v>0</v>
      </c>
      <c r="AD967" s="1">
        <f>MIN($N967)</f>
        <v>0</v>
      </c>
      <c r="AE967" s="1">
        <f>MIN($P967)</f>
        <v>0</v>
      </c>
      <c r="AF967" s="1">
        <f>MIN($Q967)</f>
        <v>0</v>
      </c>
      <c r="AG967" s="1">
        <f>MIN($R967)</f>
        <v>0</v>
      </c>
      <c r="AH967" s="1">
        <f>MEDIAN($B967)</f>
        <v>0</v>
      </c>
      <c r="AI967" s="1">
        <f>MEDIAN($C967)</f>
        <v>0</v>
      </c>
      <c r="AJ967" s="1">
        <f>MEDIAN($D967)</f>
        <v>0</v>
      </c>
      <c r="AK967" s="1">
        <f>MEDIAN($E967)</f>
        <v>0</v>
      </c>
      <c r="AL967" s="1">
        <f>MEDIAN($F967)</f>
        <v>0</v>
      </c>
      <c r="AM967" s="1">
        <f>MEDIAN($G967)</f>
        <v>0</v>
      </c>
      <c r="AN967" s="1">
        <f>MEDIAN($H967)</f>
        <v>0</v>
      </c>
      <c r="AO967" s="1">
        <f>MEDIAN($I967)</f>
        <v>0</v>
      </c>
      <c r="AP967" s="1">
        <f>MEDIAN($J967)</f>
        <v>0</v>
      </c>
      <c r="AQ967" s="1">
        <f>MEDIAN($K967)</f>
        <v>0</v>
      </c>
      <c r="AR967" s="1">
        <f>MEDIAN($M967)</f>
        <v>0</v>
      </c>
      <c r="AS967" s="1">
        <f>MEDIAN($N967)</f>
        <v>0</v>
      </c>
      <c r="AT967" s="1">
        <f>MEDIAN($P967)</f>
        <v>0</v>
      </c>
      <c r="AU967" s="1">
        <f>MEDIAN($Q967)</f>
        <v>0</v>
      </c>
      <c r="AV967" s="1">
        <f>MEDIAN($R967)</f>
        <v>0</v>
      </c>
      <c r="AW967" s="1">
        <f>MAX($B967)</f>
        <v>0</v>
      </c>
      <c r="AX967" s="1">
        <f>MAX($C967)</f>
        <v>0</v>
      </c>
      <c r="AY967" s="1">
        <f>MAX($D967)</f>
        <v>0</v>
      </c>
      <c r="AZ967" s="1">
        <f>MAX($E967)</f>
        <v>0</v>
      </c>
      <c r="BA967" s="1">
        <f>MAX($F967)</f>
        <v>0</v>
      </c>
      <c r="BB967" s="1">
        <f>MAX($G967)</f>
        <v>0</v>
      </c>
      <c r="BC967" s="1">
        <f>MAX($H967)</f>
        <v>0</v>
      </c>
      <c r="BD967" s="1">
        <f>MAX($I967)</f>
        <v>0</v>
      </c>
      <c r="BE967" s="1">
        <f>MAX($J967)</f>
        <v>0</v>
      </c>
      <c r="BF967" s="1">
        <f>MAX($K967)</f>
        <v>0</v>
      </c>
      <c r="BG967" s="1">
        <f>MAX($M967)</f>
        <v>0</v>
      </c>
      <c r="BH967" s="1">
        <f>MAX($N967)</f>
        <v>0</v>
      </c>
      <c r="BI967" s="1">
        <f>MAX($P967)</f>
        <v>0</v>
      </c>
      <c r="BJ967" s="1">
        <f>MAX($Q967)</f>
        <v>0</v>
      </c>
      <c r="BK967" s="1">
        <f>MAX($R967)</f>
        <v>0</v>
      </c>
    </row>
    <row r="968" spans="1:6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</row>
    <row r="969" spans="1:63">
      <c r="A969" s="1" t="s">
        <v>483</v>
      </c>
      <c r="B969" s="1">
        <f>SUM(B$3:B$967)</f>
        <v>0</v>
      </c>
      <c r="C969" s="1">
        <f>SUM(C$3:C$967)</f>
        <v>0</v>
      </c>
      <c r="D969" s="1">
        <f>SUM(D$3:D$967)</f>
        <v>0</v>
      </c>
      <c r="E969" s="1">
        <f>SUM(E$3:E$967)</f>
        <v>0</v>
      </c>
      <c r="F969" s="1">
        <f>SUM(F$3:F$967)</f>
        <v>0</v>
      </c>
      <c r="G969" s="1">
        <f>SUM(G$3:G$967)</f>
        <v>0</v>
      </c>
      <c r="H969" s="1">
        <f>SUM(H$3:H$967)</f>
        <v>0</v>
      </c>
      <c r="I969" s="1">
        <f>SUM(I$3:I$967)</f>
        <v>0</v>
      </c>
      <c r="J969" s="1">
        <f>SUM(J$3:J$967)</f>
        <v>0</v>
      </c>
      <c r="K969" s="1">
        <f>SUM(K$3:K$967)</f>
        <v>0</v>
      </c>
      <c r="L969" s="1"/>
      <c r="M969" s="1">
        <f>SUM(M$3:M$967)</f>
        <v>0</v>
      </c>
      <c r="N969" s="1">
        <f>SUM(N$3:N$967)</f>
        <v>0</v>
      </c>
      <c r="O969" s="1"/>
      <c r="P969" s="1">
        <f>SUM(P$3:P$967)</f>
        <v>0</v>
      </c>
      <c r="Q969" s="1">
        <f>SUM(Q$3:Q$967)</f>
        <v>0</v>
      </c>
      <c r="R969" s="1">
        <f>SUM(R$3:R$967)</f>
        <v>0</v>
      </c>
      <c r="S969" s="1">
        <f>SUM(S$3:S$967)</f>
        <v>0</v>
      </c>
      <c r="T969" s="1">
        <f>SUM(T$3:T$967)</f>
        <v>0</v>
      </c>
      <c r="U969" s="1">
        <f>SUM(U$3:U$967)</f>
        <v>0</v>
      </c>
      <c r="V969" s="1">
        <f>SUM(V$3:V$967)</f>
        <v>0</v>
      </c>
      <c r="W969" s="1">
        <f>SUM(W$3:W$967)</f>
        <v>0</v>
      </c>
      <c r="X969" s="1">
        <f>SUM(X$3:X$967)</f>
        <v>0</v>
      </c>
      <c r="Y969" s="1">
        <f>SUM(Y$3:Y$967)</f>
        <v>0</v>
      </c>
      <c r="Z969" s="1">
        <f>SUM(Z$3:Z$967)</f>
        <v>0</v>
      </c>
      <c r="AA969" s="1">
        <f>SUM(AA$3:AA$967)</f>
        <v>0</v>
      </c>
      <c r="AB969" s="1">
        <f>SUM(AB$3:AB$967)</f>
        <v>0</v>
      </c>
      <c r="AC969" s="1">
        <f>SUM(AC$3:AC$967)</f>
        <v>0</v>
      </c>
      <c r="AD969" s="1">
        <f>SUM(AD$3:AD$967)</f>
        <v>0</v>
      </c>
      <c r="AE969" s="1">
        <f>SUM(AE$3:AE$967)</f>
        <v>0</v>
      </c>
      <c r="AF969" s="1">
        <f>SUM(AF$3:AF$967)</f>
        <v>0</v>
      </c>
      <c r="AG969" s="1">
        <f>SUM(AG$3:AG$967)</f>
        <v>0</v>
      </c>
      <c r="AH969" s="1">
        <f>SUM(AH$3:AH$967)</f>
        <v>0</v>
      </c>
      <c r="AI969" s="1">
        <f>SUM(AI$3:AI$967)</f>
        <v>0</v>
      </c>
      <c r="AJ969" s="1">
        <f>SUM(AJ$3:AJ$967)</f>
        <v>0</v>
      </c>
      <c r="AK969" s="1">
        <f>SUM(AK$3:AK$967)</f>
        <v>0</v>
      </c>
      <c r="AL969" s="1">
        <f>SUM(AL$3:AL$967)</f>
        <v>0</v>
      </c>
      <c r="AM969" s="1">
        <f>SUM(AM$3:AM$967)</f>
        <v>0</v>
      </c>
      <c r="AN969" s="1">
        <f>SUM(AN$3:AN$967)</f>
        <v>0</v>
      </c>
      <c r="AO969" s="1">
        <f>SUM(AO$3:AO$967)</f>
        <v>0</v>
      </c>
      <c r="AP969" s="1">
        <f>SUM(AP$3:AP$967)</f>
        <v>0</v>
      </c>
      <c r="AQ969" s="1">
        <f>SUM(AQ$3:AQ$967)</f>
        <v>0</v>
      </c>
      <c r="AR969" s="1">
        <f>SUM(AR$3:AR$967)</f>
        <v>0</v>
      </c>
      <c r="AS969" s="1">
        <f>SUM(AS$3:AS$967)</f>
        <v>0</v>
      </c>
      <c r="AT969" s="1">
        <f>SUM(AT$3:AT$967)</f>
        <v>0</v>
      </c>
      <c r="AU969" s="1">
        <f>SUM(AU$3:AU$967)</f>
        <v>0</v>
      </c>
      <c r="AV969" s="1">
        <f>SUM(AV$3:AV$967)</f>
        <v>0</v>
      </c>
      <c r="AW969" s="1">
        <f>SUM(AW$3:AW$967)</f>
        <v>0</v>
      </c>
      <c r="AX969" s="1">
        <f>SUM(AX$3:AX$967)</f>
        <v>0</v>
      </c>
      <c r="AY969" s="1">
        <f>SUM(AY$3:AY$967)</f>
        <v>0</v>
      </c>
      <c r="AZ969" s="1">
        <f>SUM(AZ$3:AZ$967)</f>
        <v>0</v>
      </c>
      <c r="BA969" s="1">
        <f>SUM(BA$3:BA$967)</f>
        <v>0</v>
      </c>
      <c r="BB969" s="1">
        <f>SUM(BB$3:BB$967)</f>
        <v>0</v>
      </c>
      <c r="BC969" s="1">
        <f>SUM(BC$3:BC$967)</f>
        <v>0</v>
      </c>
      <c r="BD969" s="1">
        <f>SUM(BD$3:BD$967)</f>
        <v>0</v>
      </c>
      <c r="BE969" s="1">
        <f>SUM(BE$3:BE$967)</f>
        <v>0</v>
      </c>
      <c r="BF969" s="1">
        <f>SUM(BF$3:BF$967)</f>
        <v>0</v>
      </c>
      <c r="BG969" s="1">
        <f>SUM(BG$3:BG$967)</f>
        <v>0</v>
      </c>
      <c r="BH969" s="1">
        <f>SUM(BH$3:BH$967)</f>
        <v>0</v>
      </c>
      <c r="BI969" s="1">
        <f>SUM(BI$3:BI$967)</f>
        <v>0</v>
      </c>
      <c r="BJ969" s="1">
        <f>SUM(BJ$3:BJ$967)</f>
        <v>0</v>
      </c>
      <c r="BK969" s="1">
        <f>SUM(BK$3:BK$967)</f>
        <v>0</v>
      </c>
    </row>
    <row r="970" spans="1:63">
      <c r="A970" s="1" t="s">
        <v>484</v>
      </c>
      <c r="B970" s="1">
        <f>AVERAGE(B$3:B$967)</f>
        <v>0</v>
      </c>
      <c r="C970" s="1">
        <f>AVERAGE(C$3:C$967)</f>
        <v>0</v>
      </c>
      <c r="D970" s="1">
        <f>AVERAGE(D$3:D$967)</f>
        <v>0</v>
      </c>
      <c r="E970" s="1">
        <f>AVERAGE(E$3:E$967)</f>
        <v>0</v>
      </c>
      <c r="F970" s="1">
        <f>AVERAGE(F$3:F$967)</f>
        <v>0</v>
      </c>
      <c r="G970" s="1">
        <f>AVERAGE(G$3:G$967)</f>
        <v>0</v>
      </c>
      <c r="H970" s="1">
        <f>AVERAGE(H$3:H$967)</f>
        <v>0</v>
      </c>
      <c r="I970" s="1">
        <f>AVERAGE(I$3:I$967)</f>
        <v>0</v>
      </c>
      <c r="J970" s="1">
        <f>AVERAGE(J$3:J$967)</f>
        <v>0</v>
      </c>
      <c r="K970" s="1">
        <f>AVERAGE(K$3:K$967)</f>
        <v>0</v>
      </c>
      <c r="L970" s="1"/>
      <c r="M970" s="1">
        <f>AVERAGE(M$3:M$967)</f>
        <v>0</v>
      </c>
      <c r="N970" s="1">
        <f>AVERAGE(N$3:N$967)</f>
        <v>0</v>
      </c>
      <c r="O970" s="1"/>
      <c r="P970" s="1">
        <f>AVERAGE(P$3:P$967)</f>
        <v>0</v>
      </c>
      <c r="Q970" s="1">
        <f>AVERAGE(Q$3:Q$967)</f>
        <v>0</v>
      </c>
      <c r="R970" s="1">
        <f>AVERAGE(R$3:R$967)</f>
        <v>0</v>
      </c>
      <c r="S970" s="1">
        <f>AVERAGE(S$3:S$967)</f>
        <v>0</v>
      </c>
      <c r="T970" s="1">
        <f>AVERAGE(T$3:T$967)</f>
        <v>0</v>
      </c>
      <c r="U970" s="1">
        <f>AVERAGE(U$3:U$967)</f>
        <v>0</v>
      </c>
      <c r="V970" s="1">
        <f>AVERAGE(V$3:V$967)</f>
        <v>0</v>
      </c>
      <c r="W970" s="1">
        <f>AVERAGE(W$3:W$967)</f>
        <v>0</v>
      </c>
      <c r="X970" s="1">
        <f>AVERAGE(X$3:X$967)</f>
        <v>0</v>
      </c>
      <c r="Y970" s="1">
        <f>AVERAGE(Y$3:Y$967)</f>
        <v>0</v>
      </c>
      <c r="Z970" s="1">
        <f>AVERAGE(Z$3:Z$967)</f>
        <v>0</v>
      </c>
      <c r="AA970" s="1">
        <f>AVERAGE(AA$3:AA$967)</f>
        <v>0</v>
      </c>
      <c r="AB970" s="1">
        <f>AVERAGE(AB$3:AB$967)</f>
        <v>0</v>
      </c>
      <c r="AC970" s="1">
        <f>AVERAGE(AC$3:AC$967)</f>
        <v>0</v>
      </c>
      <c r="AD970" s="1">
        <f>AVERAGE(AD$3:AD$967)</f>
        <v>0</v>
      </c>
      <c r="AE970" s="1">
        <f>AVERAGE(AE$3:AE$967)</f>
        <v>0</v>
      </c>
      <c r="AF970" s="1">
        <f>AVERAGE(AF$3:AF$967)</f>
        <v>0</v>
      </c>
      <c r="AG970" s="1">
        <f>AVERAGE(AG$3:AG$967)</f>
        <v>0</v>
      </c>
      <c r="AH970" s="1">
        <f>AVERAGE(AH$3:AH$967)</f>
        <v>0</v>
      </c>
      <c r="AI970" s="1">
        <f>AVERAGE(AI$3:AI$967)</f>
        <v>0</v>
      </c>
      <c r="AJ970" s="1">
        <f>AVERAGE(AJ$3:AJ$967)</f>
        <v>0</v>
      </c>
      <c r="AK970" s="1">
        <f>AVERAGE(AK$3:AK$967)</f>
        <v>0</v>
      </c>
      <c r="AL970" s="1">
        <f>AVERAGE(AL$3:AL$967)</f>
        <v>0</v>
      </c>
      <c r="AM970" s="1">
        <f>AVERAGE(AM$3:AM$967)</f>
        <v>0</v>
      </c>
      <c r="AN970" s="1">
        <f>AVERAGE(AN$3:AN$967)</f>
        <v>0</v>
      </c>
      <c r="AO970" s="1">
        <f>AVERAGE(AO$3:AO$967)</f>
        <v>0</v>
      </c>
      <c r="AP970" s="1">
        <f>AVERAGE(AP$3:AP$967)</f>
        <v>0</v>
      </c>
      <c r="AQ970" s="1">
        <f>AVERAGE(AQ$3:AQ$967)</f>
        <v>0</v>
      </c>
      <c r="AR970" s="1">
        <f>AVERAGE(AR$3:AR$967)</f>
        <v>0</v>
      </c>
      <c r="AS970" s="1">
        <f>AVERAGE(AS$3:AS$967)</f>
        <v>0</v>
      </c>
      <c r="AT970" s="1">
        <f>AVERAGE(AT$3:AT$967)</f>
        <v>0</v>
      </c>
      <c r="AU970" s="1">
        <f>AVERAGE(AU$3:AU$967)</f>
        <v>0</v>
      </c>
      <c r="AV970" s="1">
        <f>AVERAGE(AV$3:AV$967)</f>
        <v>0</v>
      </c>
      <c r="AW970" s="1">
        <f>AVERAGE(AW$3:AW$967)</f>
        <v>0</v>
      </c>
      <c r="AX970" s="1">
        <f>AVERAGE(AX$3:AX$967)</f>
        <v>0</v>
      </c>
      <c r="AY970" s="1">
        <f>AVERAGE(AY$3:AY$967)</f>
        <v>0</v>
      </c>
      <c r="AZ970" s="1">
        <f>AVERAGE(AZ$3:AZ$967)</f>
        <v>0</v>
      </c>
      <c r="BA970" s="1">
        <f>AVERAGE(BA$3:BA$967)</f>
        <v>0</v>
      </c>
      <c r="BB970" s="1">
        <f>AVERAGE(BB$3:BB$967)</f>
        <v>0</v>
      </c>
      <c r="BC970" s="1">
        <f>AVERAGE(BC$3:BC$967)</f>
        <v>0</v>
      </c>
      <c r="BD970" s="1">
        <f>AVERAGE(BD$3:BD$967)</f>
        <v>0</v>
      </c>
      <c r="BE970" s="1">
        <f>AVERAGE(BE$3:BE$967)</f>
        <v>0</v>
      </c>
      <c r="BF970" s="1">
        <f>AVERAGE(BF$3:BF$967)</f>
        <v>0</v>
      </c>
      <c r="BG970" s="1">
        <f>AVERAGE(BG$3:BG$967)</f>
        <v>0</v>
      </c>
      <c r="BH970" s="1">
        <f>AVERAGE(BH$3:BH$967)</f>
        <v>0</v>
      </c>
      <c r="BI970" s="1">
        <f>AVERAGE(BI$3:BI$967)</f>
        <v>0</v>
      </c>
      <c r="BJ970" s="1">
        <f>AVERAGE(BJ$3:BJ$967)</f>
        <v>0</v>
      </c>
      <c r="BK970" s="1">
        <f>AVERAGE(BK$3:BK$967)</f>
        <v>0</v>
      </c>
    </row>
    <row r="971" spans="1:63">
      <c r="A971" s="1" t="s">
        <v>485</v>
      </c>
      <c r="B971" s="1">
        <f>STDEV(B$3:B$967)</f>
        <v>0</v>
      </c>
      <c r="C971" s="1">
        <f>STDEV(C$3:C$967)</f>
        <v>0</v>
      </c>
      <c r="D971" s="1">
        <f>STDEV(D$3:D$967)</f>
        <v>0</v>
      </c>
      <c r="E971" s="1">
        <f>STDEV(E$3:E$967)</f>
        <v>0</v>
      </c>
      <c r="F971" s="1">
        <f>STDEV(F$3:F$967)</f>
        <v>0</v>
      </c>
      <c r="G971" s="1">
        <f>STDEV(G$3:G$967)</f>
        <v>0</v>
      </c>
      <c r="H971" s="1">
        <f>STDEV(H$3:H$967)</f>
        <v>0</v>
      </c>
      <c r="I971" s="1">
        <f>STDEV(I$3:I$967)</f>
        <v>0</v>
      </c>
      <c r="J971" s="1">
        <f>STDEV(J$3:J$967)</f>
        <v>0</v>
      </c>
      <c r="K971" s="1">
        <f>STDEV(K$3:K$967)</f>
        <v>0</v>
      </c>
      <c r="L971" s="1"/>
      <c r="M971" s="1">
        <f>STDEV(M$3:M$967)</f>
        <v>0</v>
      </c>
      <c r="N971" s="1">
        <f>STDEV(N$3:N$967)</f>
        <v>0</v>
      </c>
      <c r="O971" s="1"/>
      <c r="P971" s="1">
        <f>STDEV(P$3:P$967)</f>
        <v>0</v>
      </c>
      <c r="Q971" s="1">
        <f>STDEV(Q$3:Q$967)</f>
        <v>0</v>
      </c>
      <c r="R971" s="1">
        <f>STDEV(R$3:R$967)</f>
        <v>0</v>
      </c>
      <c r="S971" s="1">
        <f>STDEV(S$3:S$967)</f>
        <v>0</v>
      </c>
      <c r="T971" s="1">
        <f>STDEV(T$3:T$967)</f>
        <v>0</v>
      </c>
      <c r="U971" s="1">
        <f>STDEV(U$3:U$967)</f>
        <v>0</v>
      </c>
      <c r="V971" s="1">
        <f>STDEV(V$3:V$967)</f>
        <v>0</v>
      </c>
      <c r="W971" s="1">
        <f>STDEV(W$3:W$967)</f>
        <v>0</v>
      </c>
      <c r="X971" s="1">
        <f>STDEV(X$3:X$967)</f>
        <v>0</v>
      </c>
      <c r="Y971" s="1">
        <f>STDEV(Y$3:Y$967)</f>
        <v>0</v>
      </c>
      <c r="Z971" s="1">
        <f>STDEV(Z$3:Z$967)</f>
        <v>0</v>
      </c>
      <c r="AA971" s="1">
        <f>STDEV(AA$3:AA$967)</f>
        <v>0</v>
      </c>
      <c r="AB971" s="1">
        <f>STDEV(AB$3:AB$967)</f>
        <v>0</v>
      </c>
      <c r="AC971" s="1">
        <f>STDEV(AC$3:AC$967)</f>
        <v>0</v>
      </c>
      <c r="AD971" s="1">
        <f>STDEV(AD$3:AD$967)</f>
        <v>0</v>
      </c>
      <c r="AE971" s="1">
        <f>STDEV(AE$3:AE$967)</f>
        <v>0</v>
      </c>
      <c r="AF971" s="1">
        <f>STDEV(AF$3:AF$967)</f>
        <v>0</v>
      </c>
      <c r="AG971" s="1">
        <f>STDEV(AG$3:AG$967)</f>
        <v>0</v>
      </c>
      <c r="AH971" s="1">
        <f>STDEV(AH$3:AH$967)</f>
        <v>0</v>
      </c>
      <c r="AI971" s="1">
        <f>STDEV(AI$3:AI$967)</f>
        <v>0</v>
      </c>
      <c r="AJ971" s="1">
        <f>STDEV(AJ$3:AJ$967)</f>
        <v>0</v>
      </c>
      <c r="AK971" s="1">
        <f>STDEV(AK$3:AK$967)</f>
        <v>0</v>
      </c>
      <c r="AL971" s="1">
        <f>STDEV(AL$3:AL$967)</f>
        <v>0</v>
      </c>
      <c r="AM971" s="1">
        <f>STDEV(AM$3:AM$967)</f>
        <v>0</v>
      </c>
      <c r="AN971" s="1">
        <f>STDEV(AN$3:AN$967)</f>
        <v>0</v>
      </c>
      <c r="AO971" s="1">
        <f>STDEV(AO$3:AO$967)</f>
        <v>0</v>
      </c>
      <c r="AP971" s="1">
        <f>STDEV(AP$3:AP$967)</f>
        <v>0</v>
      </c>
      <c r="AQ971" s="1">
        <f>STDEV(AQ$3:AQ$967)</f>
        <v>0</v>
      </c>
      <c r="AR971" s="1">
        <f>STDEV(AR$3:AR$967)</f>
        <v>0</v>
      </c>
      <c r="AS971" s="1">
        <f>STDEV(AS$3:AS$967)</f>
        <v>0</v>
      </c>
      <c r="AT971" s="1">
        <f>STDEV(AT$3:AT$967)</f>
        <v>0</v>
      </c>
      <c r="AU971" s="1">
        <f>STDEV(AU$3:AU$967)</f>
        <v>0</v>
      </c>
      <c r="AV971" s="1">
        <f>STDEV(AV$3:AV$967)</f>
        <v>0</v>
      </c>
      <c r="AW971" s="1">
        <f>STDEV(AW$3:AW$967)</f>
        <v>0</v>
      </c>
      <c r="AX971" s="1">
        <f>STDEV(AX$3:AX$967)</f>
        <v>0</v>
      </c>
      <c r="AY971" s="1">
        <f>STDEV(AY$3:AY$967)</f>
        <v>0</v>
      </c>
      <c r="AZ971" s="1">
        <f>STDEV(AZ$3:AZ$967)</f>
        <v>0</v>
      </c>
      <c r="BA971" s="1">
        <f>STDEV(BA$3:BA$967)</f>
        <v>0</v>
      </c>
      <c r="BB971" s="1">
        <f>STDEV(BB$3:BB$967)</f>
        <v>0</v>
      </c>
      <c r="BC971" s="1">
        <f>STDEV(BC$3:BC$967)</f>
        <v>0</v>
      </c>
      <c r="BD971" s="1">
        <f>STDEV(BD$3:BD$967)</f>
        <v>0</v>
      </c>
      <c r="BE971" s="1">
        <f>STDEV(BE$3:BE$967)</f>
        <v>0</v>
      </c>
      <c r="BF971" s="1">
        <f>STDEV(BF$3:BF$967)</f>
        <v>0</v>
      </c>
      <c r="BG971" s="1">
        <f>STDEV(BG$3:BG$967)</f>
        <v>0</v>
      </c>
      <c r="BH971" s="1">
        <f>STDEV(BH$3:BH$967)</f>
        <v>0</v>
      </c>
      <c r="BI971" s="1">
        <f>STDEV(BI$3:BI$967)</f>
        <v>0</v>
      </c>
      <c r="BJ971" s="1">
        <f>STDEV(BJ$3:BJ$967)</f>
        <v>0</v>
      </c>
      <c r="BK971" s="1">
        <f>STDEV(BK$3:BK$967)</f>
        <v>0</v>
      </c>
    </row>
    <row r="972" spans="1:63">
      <c r="A972" s="1" t="s">
        <v>486</v>
      </c>
      <c r="B972" s="1">
        <f>SUMPRODUCT(--(B$3:B$967-$S$3:$S$967)^2)^0.5</f>
        <v>0</v>
      </c>
      <c r="C972" s="1">
        <f>SUMPRODUCT(--(C$3:C$967-$T$3:$T$967)^2)^0.5</f>
        <v>0</v>
      </c>
      <c r="D972" s="1">
        <f>SUMPRODUCT(--(D$3:D$967-$U$3:$U$967)^2)^0.5</f>
        <v>0</v>
      </c>
      <c r="E972" s="1">
        <f>SUMPRODUCT(--(E$3:E$967-$V$3:$V$967)^2)^0.5</f>
        <v>0</v>
      </c>
      <c r="F972" s="1">
        <f>SUMPRODUCT(--(F$3:F$967-$W$3:$W$967)^2)^0.5</f>
        <v>0</v>
      </c>
      <c r="G972" s="1">
        <f>SUMPRODUCT(--(G$3:G$967-$X$3:$X$967)^2)^0.5</f>
        <v>0</v>
      </c>
      <c r="H972" s="1">
        <f>SUMPRODUCT(--(H$3:H$967-$Y$3:$Y$967)^2)^0.5</f>
        <v>0</v>
      </c>
      <c r="I972" s="1">
        <f>SUMPRODUCT(--(I$3:I$967-$Z$3:$Z$967)^2)^0.5</f>
        <v>0</v>
      </c>
      <c r="J972" s="1">
        <f>SUMPRODUCT(--(J$3:J$967-$AA$3:$AA$967)^2)^0.5</f>
        <v>0</v>
      </c>
      <c r="K972" s="1">
        <f>SUMPRODUCT(--(K$3:K$967-$AB$3:$AB$967)^2)^0.5</f>
        <v>0</v>
      </c>
      <c r="L972" s="1"/>
      <c r="M972" s="1">
        <f>SUMPRODUCT(--(M$3:M$967-$AC$3:$AC$967)^2)^0.5</f>
        <v>0</v>
      </c>
      <c r="N972" s="1">
        <f>SUMPRODUCT(--(N$3:N$967-$AD$3:$AD$967)^2)^0.5</f>
        <v>0</v>
      </c>
      <c r="O972" s="1"/>
      <c r="P972" s="1">
        <f>SUMPRODUCT(--(P$3:P$967-$AE$3:$AE$967)^2)^0.5</f>
        <v>0</v>
      </c>
      <c r="Q972" s="1">
        <f>SUMPRODUCT(--(Q$3:Q$967-$AF$3:$AF$967)^2)^0.5</f>
        <v>0</v>
      </c>
      <c r="R972" s="1">
        <f>SUMPRODUCT(--(R$3:R$967-$AG$3:$AG$967)^2)^0.5</f>
        <v>0</v>
      </c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</row>
    <row r="973" spans="1:63">
      <c r="A973" s="1" t="s">
        <v>487</v>
      </c>
      <c r="B973" s="1">
        <f>SUMPRODUCT(NOT(ISBLANK(B$3:B$967))*(B$3:B$967=$S$3:$S$967))</f>
        <v>0</v>
      </c>
      <c r="C973" s="1">
        <f>SUMPRODUCT(NOT(ISBLANK(C$3:C$967))*(C$3:C$967=$T$3:$T$967))</f>
        <v>0</v>
      </c>
      <c r="D973" s="1">
        <f>SUMPRODUCT(NOT(ISBLANK(D$3:D$967))*(D$3:D$967=$U$3:$U$967))</f>
        <v>0</v>
      </c>
      <c r="E973" s="1">
        <f>SUMPRODUCT(NOT(ISBLANK(E$3:E$967))*(E$3:E$967=$V$3:$V$967))</f>
        <v>0</v>
      </c>
      <c r="F973" s="1">
        <f>SUMPRODUCT(NOT(ISBLANK(F$3:F$967))*(F$3:F$967=$W$3:$W$967))</f>
        <v>0</v>
      </c>
      <c r="G973" s="1">
        <f>SUMPRODUCT(NOT(ISBLANK(G$3:G$967))*(G$3:G$967=$X$3:$X$967))</f>
        <v>0</v>
      </c>
      <c r="H973" s="1">
        <f>SUMPRODUCT(NOT(ISBLANK(H$3:H$967))*(H$3:H$967=$Y$3:$Y$967))</f>
        <v>0</v>
      </c>
      <c r="I973" s="1">
        <f>SUMPRODUCT(NOT(ISBLANK(I$3:I$967))*(I$3:I$967=$Z$3:$Z$967))</f>
        <v>0</v>
      </c>
      <c r="J973" s="1">
        <f>SUMPRODUCT(NOT(ISBLANK(J$3:J$967))*(J$3:J$967=$AA$3:$AA$967))</f>
        <v>0</v>
      </c>
      <c r="K973" s="1">
        <f>SUMPRODUCT(NOT(ISBLANK(K$3:K$967))*(K$3:K$967=$AB$3:$AB$967))</f>
        <v>0</v>
      </c>
      <c r="L973" s="1"/>
      <c r="M973" s="1">
        <f>SUMPRODUCT(NOT(ISBLANK(M$3:M$967))*(M$3:M$967=$AC$3:$AC$967))</f>
        <v>0</v>
      </c>
      <c r="N973" s="1">
        <f>SUMPRODUCT(NOT(ISBLANK(N$3:N$967))*(N$3:N$967=$AD$3:$AD$967))</f>
        <v>0</v>
      </c>
      <c r="O973" s="1"/>
      <c r="P973" s="1">
        <f>SUMPRODUCT(NOT(ISBLANK(P$3:P$967))*(P$3:P$967=$AE$3:$AE$967))</f>
        <v>0</v>
      </c>
      <c r="Q973" s="1">
        <f>SUMPRODUCT(NOT(ISBLANK(Q$3:Q$967))*(Q$3:Q$967=$AF$3:$AF$967))</f>
        <v>0</v>
      </c>
      <c r="R973" s="1">
        <f>SUMPRODUCT(NOT(ISBLANK(R$3:R$967))*(R$3:R$967=$AG$3:$AG$967))</f>
        <v>0</v>
      </c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</row>
    <row r="974" spans="1:63">
      <c r="A974" s="1" t="s">
        <v>488</v>
      </c>
      <c r="B974" s="1">
        <f>SUMPRODUCT(NOT(ISBLANK(B$3:B$967))*(B$3:B$967&lt;$AH$3:$AH$967))</f>
        <v>0</v>
      </c>
      <c r="C974" s="1">
        <f>SUMPRODUCT(NOT(ISBLANK(C$3:C$967))*(C$3:C$967&lt;$AI$3:$AI$967))</f>
        <v>0</v>
      </c>
      <c r="D974" s="1">
        <f>SUMPRODUCT(NOT(ISBLANK(D$3:D$967))*(D$3:D$967&lt;$AJ$3:$AJ$967))</f>
        <v>0</v>
      </c>
      <c r="E974" s="1">
        <f>SUMPRODUCT(NOT(ISBLANK(E$3:E$967))*(E$3:E$967&lt;$AK$3:$AK$967))</f>
        <v>0</v>
      </c>
      <c r="F974" s="1">
        <f>SUMPRODUCT(NOT(ISBLANK(F$3:F$967))*(F$3:F$967&lt;$AL$3:$AL$967))</f>
        <v>0</v>
      </c>
      <c r="G974" s="1">
        <f>SUMPRODUCT(NOT(ISBLANK(G$3:G$967))*(G$3:G$967&lt;$AM$3:$AM$967))</f>
        <v>0</v>
      </c>
      <c r="H974" s="1">
        <f>SUMPRODUCT(NOT(ISBLANK(H$3:H$967))*(H$3:H$967&lt;$AN$3:$AN$967))</f>
        <v>0</v>
      </c>
      <c r="I974" s="1">
        <f>SUMPRODUCT(NOT(ISBLANK(I$3:I$967))*(I$3:I$967&lt;$AO$3:$AO$967))</f>
        <v>0</v>
      </c>
      <c r="J974" s="1">
        <f>SUMPRODUCT(NOT(ISBLANK(J$3:J$967))*(J$3:J$967&lt;$AP$3:$AP$967))</f>
        <v>0</v>
      </c>
      <c r="K974" s="1">
        <f>SUMPRODUCT(NOT(ISBLANK(K$3:K$967))*(K$3:K$967&lt;$AQ$3:$AQ$967))</f>
        <v>0</v>
      </c>
      <c r="L974" s="1"/>
      <c r="M974" s="1">
        <f>SUMPRODUCT(NOT(ISBLANK(M$3:M$967))*(M$3:M$967&lt;$AR$3:$AR$967))</f>
        <v>0</v>
      </c>
      <c r="N974" s="1">
        <f>SUMPRODUCT(NOT(ISBLANK(N$3:N$967))*(N$3:N$967&lt;$AS$3:$AS$967))</f>
        <v>0</v>
      </c>
      <c r="O974" s="1"/>
      <c r="P974" s="1">
        <f>SUMPRODUCT(NOT(ISBLANK(P$3:P$967))*(P$3:P$967&lt;$AT$3:$AT$967))</f>
        <v>0</v>
      </c>
      <c r="Q974" s="1">
        <f>SUMPRODUCT(NOT(ISBLANK(Q$3:Q$967))*(Q$3:Q$967&lt;$AU$3:$AU$967))</f>
        <v>0</v>
      </c>
      <c r="R974" s="1">
        <f>SUMPRODUCT(NOT(ISBLANK(R$3:R$967))*(R$3:R$967&lt;$AV$3:$AV$967))</f>
        <v>0</v>
      </c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</row>
    <row r="975" spans="1:63">
      <c r="A975" s="1" t="s">
        <v>489</v>
      </c>
      <c r="B975" s="1">
        <f>SUMPRODUCT((NOT(ISBLANK(B$3:B$967))*(B$3:B$967&gt;$AH$3:$AH$967))+ISBLANK(B$3:B$967))</f>
        <v>0</v>
      </c>
      <c r="C975" s="1">
        <f>SUMPRODUCT((NOT(ISBLANK(C$3:C$967))*(C$3:C$967&gt;$AI$3:$AI$967))+ISBLANK(C$3:C$967))</f>
        <v>0</v>
      </c>
      <c r="D975" s="1">
        <f>SUMPRODUCT((NOT(ISBLANK(D$3:D$967))*(D$3:D$967&gt;$AJ$3:$AJ$967))+ISBLANK(D$3:D$967))</f>
        <v>0</v>
      </c>
      <c r="E975" s="1">
        <f>SUMPRODUCT((NOT(ISBLANK(E$3:E$967))*(E$3:E$967&gt;$AK$3:$AK$967))+ISBLANK(E$3:E$967))</f>
        <v>0</v>
      </c>
      <c r="F975" s="1">
        <f>SUMPRODUCT((NOT(ISBLANK(F$3:F$967))*(F$3:F$967&gt;$AL$3:$AL$967))+ISBLANK(F$3:F$967))</f>
        <v>0</v>
      </c>
      <c r="G975" s="1">
        <f>SUMPRODUCT((NOT(ISBLANK(G$3:G$967))*(G$3:G$967&gt;$AM$3:$AM$967))+ISBLANK(G$3:G$967))</f>
        <v>0</v>
      </c>
      <c r="H975" s="1">
        <f>SUMPRODUCT((NOT(ISBLANK(H$3:H$967))*(H$3:H$967&gt;$AN$3:$AN$967))+ISBLANK(H$3:H$967))</f>
        <v>0</v>
      </c>
      <c r="I975" s="1">
        <f>SUMPRODUCT((NOT(ISBLANK(I$3:I$967))*(I$3:I$967&gt;$AO$3:$AO$967))+ISBLANK(I$3:I$967))</f>
        <v>0</v>
      </c>
      <c r="J975" s="1">
        <f>SUMPRODUCT((NOT(ISBLANK(J$3:J$967))*(J$3:J$967&gt;$AP$3:$AP$967))+ISBLANK(J$3:J$967))</f>
        <v>0</v>
      </c>
      <c r="K975" s="1">
        <f>SUMPRODUCT((NOT(ISBLANK(K$3:K$967))*(K$3:K$967&gt;$AQ$3:$AQ$967))+ISBLANK(K$3:K$967))</f>
        <v>0</v>
      </c>
      <c r="L975" s="1"/>
      <c r="M975" s="1">
        <f>SUMPRODUCT((NOT(ISBLANK(M$3:M$967))*(M$3:M$967&gt;$AR$3:$AR$967))+ISBLANK(M$3:M$967))</f>
        <v>0</v>
      </c>
      <c r="N975" s="1">
        <f>SUMPRODUCT((NOT(ISBLANK(N$3:N$967))*(N$3:N$967&gt;$AS$3:$AS$967))+ISBLANK(N$3:N$967))</f>
        <v>0</v>
      </c>
      <c r="O975" s="1"/>
      <c r="P975" s="1">
        <f>SUMPRODUCT((NOT(ISBLANK(P$3:P$967))*(P$3:P$967&gt;$AT$3:$AT$967))+ISBLANK(P$3:P$967))</f>
        <v>0</v>
      </c>
      <c r="Q975" s="1">
        <f>SUMPRODUCT((NOT(ISBLANK(Q$3:Q$967))*(Q$3:Q$967&gt;$AU$3:$AU$967))+ISBLANK(Q$3:Q$967))</f>
        <v>0</v>
      </c>
      <c r="R975" s="1">
        <f>SUMPRODUCT((NOT(ISBLANK(R$3:R$967))*(R$3:R$967&gt;$AV$3:$AV$967))+ISBLANK(R$3:R$967))</f>
        <v>0</v>
      </c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</row>
    <row r="976" spans="1:63">
      <c r="A976" s="1" t="s">
        <v>490</v>
      </c>
      <c r="B976" s="1">
        <f>SUMPRODUCT((NOT(ISBLANK(B$3:B$967))*(B$3:B$967=$AW$3:$AW$967))+ISBLANK(B$3:B$967))</f>
        <v>0</v>
      </c>
      <c r="C976" s="1">
        <f>SUMPRODUCT((NOT(ISBLANK(C$3:C$967))*(C$3:C$967=$AX$3:$AX$967))+ISBLANK(C$3:C$967))</f>
        <v>0</v>
      </c>
      <c r="D976" s="1">
        <f>SUMPRODUCT((NOT(ISBLANK(D$3:D$967))*(D$3:D$967=$AY$3:$AY$967))+ISBLANK(D$3:D$967))</f>
        <v>0</v>
      </c>
      <c r="E976" s="1">
        <f>SUMPRODUCT((NOT(ISBLANK(E$3:E$967))*(E$3:E$967=$AZ$3:$AZ$967))+ISBLANK(E$3:E$967))</f>
        <v>0</v>
      </c>
      <c r="F976" s="1">
        <f>SUMPRODUCT((NOT(ISBLANK(F$3:F$967))*(F$3:F$967=$BA$3:$BA$967))+ISBLANK(F$3:F$967))</f>
        <v>0</v>
      </c>
      <c r="G976" s="1">
        <f>SUMPRODUCT((NOT(ISBLANK(G$3:G$967))*(G$3:G$967=$BB$3:$BB$967))+ISBLANK(G$3:G$967))</f>
        <v>0</v>
      </c>
      <c r="H976" s="1">
        <f>SUMPRODUCT((NOT(ISBLANK(H$3:H$967))*(H$3:H$967=$BC$3:$BC$967))+ISBLANK(H$3:H$967))</f>
        <v>0</v>
      </c>
      <c r="I976" s="1">
        <f>SUMPRODUCT((NOT(ISBLANK(I$3:I$967))*(I$3:I$967=$BD$3:$BD$967))+ISBLANK(I$3:I$967))</f>
        <v>0</v>
      </c>
      <c r="J976" s="1">
        <f>SUMPRODUCT((NOT(ISBLANK(J$3:J$967))*(J$3:J$967=$BE$3:$BE$967))+ISBLANK(J$3:J$967))</f>
        <v>0</v>
      </c>
      <c r="K976" s="1">
        <f>SUMPRODUCT((NOT(ISBLANK(K$3:K$967))*(K$3:K$967=$BF$3:$BF$967))+ISBLANK(K$3:K$967))</f>
        <v>0</v>
      </c>
      <c r="L976" s="1"/>
      <c r="M976" s="1">
        <f>SUMPRODUCT((NOT(ISBLANK(M$3:M$967))*(M$3:M$967=$BG$3:$BG$967))+ISBLANK(M$3:M$967))</f>
        <v>0</v>
      </c>
      <c r="N976" s="1">
        <f>SUMPRODUCT((NOT(ISBLANK(N$3:N$967))*(N$3:N$967=$BH$3:$BH$967))+ISBLANK(N$3:N$967))</f>
        <v>0</v>
      </c>
      <c r="O976" s="1"/>
      <c r="P976" s="1">
        <f>SUMPRODUCT((NOT(ISBLANK(P$3:P$967))*(P$3:P$967=$BI$3:$BI$967))+ISBLANK(P$3:P$967))</f>
        <v>0</v>
      </c>
      <c r="Q976" s="1">
        <f>SUMPRODUCT((NOT(ISBLANK(Q$3:Q$967))*(Q$3:Q$967=$BJ$3:$BJ$967))+ISBLANK(Q$3:Q$967))</f>
        <v>0</v>
      </c>
      <c r="R976" s="1">
        <f>SUMPRODUCT((NOT(ISBLANK(R$3:R$967))*(R$3:R$967=$BK$3:$BK$967))+ISBLANK(R$3:R$967))</f>
        <v>0</v>
      </c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97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21.140625" customWidth="1"/>
    <col min="2" max="8" width="11.42578125" customWidth="1"/>
    <col min="9" max="9" width="12" customWidth="1"/>
    <col min="10" max="13" width="11.42578125" customWidth="1"/>
    <col min="14" max="14" width="12.140625" customWidth="1"/>
    <col min="15" max="25" width="11.42578125" customWidth="1"/>
    <col min="26" max="26" width="12" customWidth="1"/>
    <col min="27" max="29" width="11.42578125" customWidth="1"/>
    <col min="30" max="30" width="12.140625" customWidth="1"/>
    <col min="31" max="40" width="11.42578125" customWidth="1"/>
    <col min="41" max="41" width="12" customWidth="1"/>
    <col min="42" max="44" width="11.42578125" customWidth="1"/>
    <col min="45" max="45" width="12.140625" customWidth="1"/>
    <col min="46" max="55" width="11.42578125" customWidth="1"/>
    <col min="56" max="56" width="12" customWidth="1"/>
    <col min="57" max="59" width="11.42578125" customWidth="1"/>
    <col min="60" max="60" width="12.140625" customWidth="1"/>
    <col min="61" max="63" width="11.42578125" customWidth="1"/>
  </cols>
  <sheetData>
    <row r="1" spans="1:63">
      <c r="A1" s="1" t="s">
        <v>514</v>
      </c>
      <c r="B1" s="1" t="s">
        <v>491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511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 t="s">
        <v>512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 t="s">
        <v>513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1:63">
      <c r="A2" s="2" t="s">
        <v>512</v>
      </c>
      <c r="B2" s="1" t="s">
        <v>492</v>
      </c>
      <c r="C2" s="1" t="s">
        <v>493</v>
      </c>
      <c r="D2" s="1" t="s">
        <v>494</v>
      </c>
      <c r="E2" s="1" t="s">
        <v>495</v>
      </c>
      <c r="F2" s="1" t="s">
        <v>496</v>
      </c>
      <c r="G2" s="1" t="s">
        <v>497</v>
      </c>
      <c r="H2" s="1" t="s">
        <v>498</v>
      </c>
      <c r="I2" s="1" t="s">
        <v>499</v>
      </c>
      <c r="J2" s="1" t="s">
        <v>500</v>
      </c>
      <c r="K2" s="1" t="s">
        <v>501</v>
      </c>
      <c r="L2" s="1" t="s">
        <v>502</v>
      </c>
      <c r="M2" s="1" t="s">
        <v>504</v>
      </c>
      <c r="N2" s="1" t="s">
        <v>505</v>
      </c>
      <c r="O2" s="1" t="s">
        <v>506</v>
      </c>
      <c r="P2" s="1" t="s">
        <v>508</v>
      </c>
      <c r="Q2" s="1" t="s">
        <v>509</v>
      </c>
      <c r="R2" s="1" t="s">
        <v>510</v>
      </c>
      <c r="S2" s="1" t="s">
        <v>492</v>
      </c>
      <c r="T2" s="1" t="s">
        <v>493</v>
      </c>
      <c r="U2" s="1" t="s">
        <v>494</v>
      </c>
      <c r="V2" s="1" t="s">
        <v>495</v>
      </c>
      <c r="W2" s="1" t="s">
        <v>496</v>
      </c>
      <c r="X2" s="1" t="s">
        <v>497</v>
      </c>
      <c r="Y2" s="1" t="s">
        <v>498</v>
      </c>
      <c r="Z2" s="1" t="s">
        <v>499</v>
      </c>
      <c r="AA2" s="1" t="s">
        <v>500</v>
      </c>
      <c r="AB2" s="1" t="s">
        <v>501</v>
      </c>
      <c r="AC2" s="1" t="s">
        <v>504</v>
      </c>
      <c r="AD2" s="1" t="s">
        <v>505</v>
      </c>
      <c r="AE2" s="1" t="s">
        <v>508</v>
      </c>
      <c r="AF2" s="1" t="s">
        <v>509</v>
      </c>
      <c r="AG2" s="1" t="s">
        <v>510</v>
      </c>
      <c r="AH2" s="1" t="s">
        <v>492</v>
      </c>
      <c r="AI2" s="1" t="s">
        <v>493</v>
      </c>
      <c r="AJ2" s="1" t="s">
        <v>494</v>
      </c>
      <c r="AK2" s="1" t="s">
        <v>495</v>
      </c>
      <c r="AL2" s="1" t="s">
        <v>496</v>
      </c>
      <c r="AM2" s="1" t="s">
        <v>497</v>
      </c>
      <c r="AN2" s="1" t="s">
        <v>498</v>
      </c>
      <c r="AO2" s="1" t="s">
        <v>499</v>
      </c>
      <c r="AP2" s="1" t="s">
        <v>500</v>
      </c>
      <c r="AQ2" s="1" t="s">
        <v>501</v>
      </c>
      <c r="AR2" s="1" t="s">
        <v>504</v>
      </c>
      <c r="AS2" s="1" t="s">
        <v>505</v>
      </c>
      <c r="AT2" s="1" t="s">
        <v>508</v>
      </c>
      <c r="AU2" s="1" t="s">
        <v>509</v>
      </c>
      <c r="AV2" s="1" t="s">
        <v>510</v>
      </c>
      <c r="AW2" s="1" t="s">
        <v>492</v>
      </c>
      <c r="AX2" s="1" t="s">
        <v>493</v>
      </c>
      <c r="AY2" s="1" t="s">
        <v>494</v>
      </c>
      <c r="AZ2" s="1" t="s">
        <v>495</v>
      </c>
      <c r="BA2" s="1" t="s">
        <v>496</v>
      </c>
      <c r="BB2" s="1" t="s">
        <v>497</v>
      </c>
      <c r="BC2" s="1" t="s">
        <v>498</v>
      </c>
      <c r="BD2" s="1" t="s">
        <v>499</v>
      </c>
      <c r="BE2" s="1" t="s">
        <v>500</v>
      </c>
      <c r="BF2" s="1" t="s">
        <v>501</v>
      </c>
      <c r="BG2" s="1" t="s">
        <v>504</v>
      </c>
      <c r="BH2" s="1" t="s">
        <v>505</v>
      </c>
      <c r="BI2" s="1" t="s">
        <v>508</v>
      </c>
      <c r="BJ2" s="1" t="s">
        <v>509</v>
      </c>
      <c r="BK2" s="1" t="s">
        <v>510</v>
      </c>
    </row>
    <row r="3" spans="1:63">
      <c r="A3" s="1" t="s">
        <v>0</v>
      </c>
      <c r="B3" s="1" cm="1">
        <f t="array" ref="B3">_xlfn.SWITCH($A$2,"average", AVERAGE(Instances!B3:Instances!B3),"median", MEDIAN(Instances!B3:Instances!B3),"min", MIN(Instances!B3:Instances!B3),"max", MAX(Instances!B3:Instances!B3),"diff", MAX(Instances!B3:Instances!B3)-MIN(Instances!B3:Instances!B3))</f>
        <v>0</v>
      </c>
      <c r="C3" s="1" cm="1">
        <f t="array" ref="C3">_xlfn.SWITCH($A$2,"average", AVERAGE(Instances!C3:Instances!C3),"median", MEDIAN(Instances!C3:Instances!C3),"min", MIN(Instances!C3:Instances!C3),"max", MAX(Instances!C3:Instances!C3),"diff", MAX(Instances!C3:Instances!C3)-MIN(Instances!C3:Instances!C3))</f>
        <v>0</v>
      </c>
      <c r="D3" s="1" cm="1">
        <f t="array" ref="D3">_xlfn.SWITCH($A$2,"average", AVERAGE(Instances!D3:Instances!D3),"median", MEDIAN(Instances!D3:Instances!D3),"min", MIN(Instances!D3:Instances!D3),"max", MAX(Instances!D3:Instances!D3),"diff", MAX(Instances!D3:Instances!D3)-MIN(Instances!D3:Instances!D3))</f>
        <v>0</v>
      </c>
      <c r="E3" s="1" cm="1">
        <f t="array" ref="E3">_xlfn.SWITCH($A$2,"average", AVERAGE(Instances!E3:Instances!E3),"median", MEDIAN(Instances!E3:Instances!E3),"min", MIN(Instances!E3:Instances!E3),"max", MAX(Instances!E3:Instances!E3),"diff", MAX(Instances!E3:Instances!E3)-MIN(Instances!E3:Instances!E3))</f>
        <v>0</v>
      </c>
      <c r="F3" s="1" cm="1">
        <f t="array" ref="F3">_xlfn.SWITCH($A$2,"average", AVERAGE(Instances!F3:Instances!F3),"median", MEDIAN(Instances!F3:Instances!F3),"min", MIN(Instances!F3:Instances!F3),"max", MAX(Instances!F3:Instances!F3),"diff", MAX(Instances!F3:Instances!F3)-MIN(Instances!F3:Instances!F3))</f>
        <v>0</v>
      </c>
      <c r="G3" s="1" cm="1">
        <f t="array" ref="G3">_xlfn.SWITCH($A$2,"average", AVERAGE(Instances!G3:Instances!G3),"median", MEDIAN(Instances!G3:Instances!G3),"min", MIN(Instances!G3:Instances!G3),"max", MAX(Instances!G3:Instances!G3),"diff", MAX(Instances!G3:Instances!G3)-MIN(Instances!G3:Instances!G3))</f>
        <v>0</v>
      </c>
      <c r="H3" s="1" cm="1">
        <f t="array" ref="H3">_xlfn.SWITCH($A$2,"average", AVERAGE(Instances!H3:Instances!H3),"median", MEDIAN(Instances!H3:Instances!H3),"min", MIN(Instances!H3:Instances!H3),"max", MAX(Instances!H3:Instances!H3),"diff", MAX(Instances!H3:Instances!H3)-MIN(Instances!H3:Instances!H3))</f>
        <v>0</v>
      </c>
      <c r="I3" s="1" cm="1">
        <f t="array" ref="I3">_xlfn.SWITCH($A$2,"average", AVERAGE(Instances!I3:Instances!I3),"median", MEDIAN(Instances!I3:Instances!I3),"min", MIN(Instances!I3:Instances!I3),"max", MAX(Instances!I3:Instances!I3),"diff", MAX(Instances!I3:Instances!I3)-MIN(Instances!I3:Instances!I3))</f>
        <v>0</v>
      </c>
      <c r="J3" s="1" cm="1">
        <f t="array" ref="J3">_xlfn.SWITCH($A$2,"average", AVERAGE(Instances!J3:Instances!J3),"median", MEDIAN(Instances!J3:Instances!J3),"min", MIN(Instances!J3:Instances!J3),"max", MAX(Instances!J3:Instances!J3),"diff", MAX(Instances!J3:Instances!J3)-MIN(Instances!J3:Instances!J3))</f>
        <v>0</v>
      </c>
      <c r="K3" s="1" cm="1">
        <f t="array" ref="K3">_xlfn.SWITCH($A$2,"average", AVERAGE(Instances!K3:Instances!K3),"median", MEDIAN(Instances!K3:Instances!K3),"min", MIN(Instances!K3:Instances!K3),"max", MAX(Instances!K3:Instances!K3),"diff", MAX(Instances!K3:Instances!K3)-MIN(Instances!K3:Instances!K3))</f>
        <v>0</v>
      </c>
      <c r="L3" s="1"/>
      <c r="M3" s="1" cm="1">
        <f t="array" ref="M3">_xlfn.SWITCH($A$2,"average", AVERAGE(Instances!M3:Instances!M3),"median", MEDIAN(Instances!M3:Instances!M3),"min", MIN(Instances!M3:Instances!M3),"max", MAX(Instances!M3:Instances!M3),"diff", MAX(Instances!M3:Instances!M3)-MIN(Instances!M3:Instances!M3))</f>
        <v>0</v>
      </c>
      <c r="N3" s="1" cm="1">
        <f t="array" ref="N3">_xlfn.SWITCH($A$2,"average", AVERAGE(Instances!N3:Instances!N3),"median", MEDIAN(Instances!N3:Instances!N3),"min", MIN(Instances!N3:Instances!N3),"max", MAX(Instances!N3:Instances!N3),"diff", MAX(Instances!N3:Instances!N3)-MIN(Instances!N3:Instances!N3))</f>
        <v>0</v>
      </c>
      <c r="O3" s="1"/>
      <c r="P3" s="1" cm="1">
        <f t="array" ref="P3">_xlfn.SWITCH($A$2,"average", AVERAGE(Instances!P3:Instances!P3),"median", MEDIAN(Instances!P3:Instances!P3),"min", MIN(Instances!P3:Instances!P3),"max", MAX(Instances!P3:Instances!P3),"diff", MAX(Instances!P3:Instances!P3)-MIN(Instances!P3:Instances!P3))</f>
        <v>0</v>
      </c>
      <c r="Q3" s="1" cm="1">
        <f t="array" ref="Q3">_xlfn.SWITCH($A$2,"average", AVERAGE(Instances!Q3:Instances!Q3),"median", MEDIAN(Instances!Q3:Instances!Q3),"min", MIN(Instances!Q3:Instances!Q3),"max", MAX(Instances!Q3:Instances!Q3),"diff", MAX(Instances!Q3:Instances!Q3)-MIN(Instances!Q3:Instances!Q3))</f>
        <v>0</v>
      </c>
      <c r="R3" s="1" cm="1">
        <f t="array" ref="R3">_xlfn.SWITCH($A$2,"average", AVERAGE(Instances!R3:Instances!R3),"median", MEDIAN(Instances!R3:Instances!R3),"min", MIN(Instances!R3:Instances!R3),"max", MAX(Instances!R3:Instances!R3),"diff", MAX(Instances!R3:Instances!R3)-MIN(Instances!R3:Instances!R3))</f>
        <v>0</v>
      </c>
      <c r="S3" s="1">
        <f>MIN($B3)</f>
        <v>0</v>
      </c>
      <c r="T3" s="1">
        <f>MIN($C3)</f>
        <v>0</v>
      </c>
      <c r="U3" s="1">
        <f>MIN($D3)</f>
        <v>0</v>
      </c>
      <c r="V3" s="1">
        <f>MIN($E3)</f>
        <v>0</v>
      </c>
      <c r="W3" s="1">
        <f>MIN($F3)</f>
        <v>0</v>
      </c>
      <c r="X3" s="1">
        <f>MIN($G3)</f>
        <v>0</v>
      </c>
      <c r="Y3" s="1">
        <f>MIN($H3)</f>
        <v>0</v>
      </c>
      <c r="Z3" s="1">
        <f>MIN($I3)</f>
        <v>0</v>
      </c>
      <c r="AA3" s="1">
        <f>MIN($J3)</f>
        <v>0</v>
      </c>
      <c r="AB3" s="1">
        <f>MIN($K3)</f>
        <v>0</v>
      </c>
      <c r="AC3" s="1">
        <f>MIN($M3)</f>
        <v>0</v>
      </c>
      <c r="AD3" s="1">
        <f>MIN($N3)</f>
        <v>0</v>
      </c>
      <c r="AE3" s="1">
        <f>MIN($P3)</f>
        <v>0</v>
      </c>
      <c r="AF3" s="1">
        <f>MIN($Q3)</f>
        <v>0</v>
      </c>
      <c r="AG3" s="1">
        <f>MIN($R3)</f>
        <v>0</v>
      </c>
      <c r="AH3" s="1">
        <f>MEDIAN($B3)</f>
        <v>0</v>
      </c>
      <c r="AI3" s="1">
        <f>MEDIAN($C3)</f>
        <v>0</v>
      </c>
      <c r="AJ3" s="1">
        <f>MEDIAN($D3)</f>
        <v>0</v>
      </c>
      <c r="AK3" s="1">
        <f>MEDIAN($E3)</f>
        <v>0</v>
      </c>
      <c r="AL3" s="1">
        <f>MEDIAN($F3)</f>
        <v>0</v>
      </c>
      <c r="AM3" s="1">
        <f>MEDIAN($G3)</f>
        <v>0</v>
      </c>
      <c r="AN3" s="1">
        <f>MEDIAN($H3)</f>
        <v>0</v>
      </c>
      <c r="AO3" s="1">
        <f>MEDIAN($I3)</f>
        <v>0</v>
      </c>
      <c r="AP3" s="1">
        <f>MEDIAN($J3)</f>
        <v>0</v>
      </c>
      <c r="AQ3" s="1">
        <f>MEDIAN($K3)</f>
        <v>0</v>
      </c>
      <c r="AR3" s="1">
        <f>MEDIAN($M3)</f>
        <v>0</v>
      </c>
      <c r="AS3" s="1">
        <f>MEDIAN($N3)</f>
        <v>0</v>
      </c>
      <c r="AT3" s="1">
        <f>MEDIAN($P3)</f>
        <v>0</v>
      </c>
      <c r="AU3" s="1">
        <f>MEDIAN($Q3)</f>
        <v>0</v>
      </c>
      <c r="AV3" s="1">
        <f>MEDIAN($R3)</f>
        <v>0</v>
      </c>
      <c r="AW3" s="1">
        <f>MAX($B3)</f>
        <v>0</v>
      </c>
      <c r="AX3" s="1">
        <f>MAX($C3)</f>
        <v>0</v>
      </c>
      <c r="AY3" s="1">
        <f>MAX($D3)</f>
        <v>0</v>
      </c>
      <c r="AZ3" s="1">
        <f>MAX($E3)</f>
        <v>0</v>
      </c>
      <c r="BA3" s="1">
        <f>MAX($F3)</f>
        <v>0</v>
      </c>
      <c r="BB3" s="1">
        <f>MAX($G3)</f>
        <v>0</v>
      </c>
      <c r="BC3" s="1">
        <f>MAX($H3)</f>
        <v>0</v>
      </c>
      <c r="BD3" s="1">
        <f>MAX($I3)</f>
        <v>0</v>
      </c>
      <c r="BE3" s="1">
        <f>MAX($J3)</f>
        <v>0</v>
      </c>
      <c r="BF3" s="1">
        <f>MAX($K3)</f>
        <v>0</v>
      </c>
      <c r="BG3" s="1">
        <f>MAX($M3)</f>
        <v>0</v>
      </c>
      <c r="BH3" s="1">
        <f>MAX($N3)</f>
        <v>0</v>
      </c>
      <c r="BI3" s="1">
        <f>MAX($P3)</f>
        <v>0</v>
      </c>
      <c r="BJ3" s="1">
        <f>MAX($Q3)</f>
        <v>0</v>
      </c>
      <c r="BK3" s="1">
        <f>MAX($R3)</f>
        <v>0</v>
      </c>
    </row>
    <row r="4" spans="1:63">
      <c r="A4" s="1" t="s">
        <v>1</v>
      </c>
      <c r="B4" s="1" cm="1">
        <f t="array" ref="B4">_xlfn.SWITCH($A$2,"average", AVERAGE(Instances!B4:Instances!B4),"median", MEDIAN(Instances!B4:Instances!B4),"min", MIN(Instances!B4:Instances!B4),"max", MAX(Instances!B4:Instances!B4),"diff", MAX(Instances!B4:Instances!B4)-MIN(Instances!B4:Instances!B4))</f>
        <v>0</v>
      </c>
      <c r="C4" s="1" cm="1">
        <f t="array" ref="C4">_xlfn.SWITCH($A$2,"average", AVERAGE(Instances!C4:Instances!C4),"median", MEDIAN(Instances!C4:Instances!C4),"min", MIN(Instances!C4:Instances!C4),"max", MAX(Instances!C4:Instances!C4),"diff", MAX(Instances!C4:Instances!C4)-MIN(Instances!C4:Instances!C4))</f>
        <v>0</v>
      </c>
      <c r="D4" s="1" cm="1">
        <f t="array" ref="D4">_xlfn.SWITCH($A$2,"average", AVERAGE(Instances!D4:Instances!D4),"median", MEDIAN(Instances!D4:Instances!D4),"min", MIN(Instances!D4:Instances!D4),"max", MAX(Instances!D4:Instances!D4),"diff", MAX(Instances!D4:Instances!D4)-MIN(Instances!D4:Instances!D4))</f>
        <v>0</v>
      </c>
      <c r="E4" s="1" cm="1">
        <f t="array" ref="E4">_xlfn.SWITCH($A$2,"average", AVERAGE(Instances!E4:Instances!E4),"median", MEDIAN(Instances!E4:Instances!E4),"min", MIN(Instances!E4:Instances!E4),"max", MAX(Instances!E4:Instances!E4),"diff", MAX(Instances!E4:Instances!E4)-MIN(Instances!E4:Instances!E4))</f>
        <v>0</v>
      </c>
      <c r="F4" s="1" cm="1">
        <f t="array" ref="F4">_xlfn.SWITCH($A$2,"average", AVERAGE(Instances!F4:Instances!F4),"median", MEDIAN(Instances!F4:Instances!F4),"min", MIN(Instances!F4:Instances!F4),"max", MAX(Instances!F4:Instances!F4),"diff", MAX(Instances!F4:Instances!F4)-MIN(Instances!F4:Instances!F4))</f>
        <v>0</v>
      </c>
      <c r="G4" s="1" cm="1">
        <f t="array" ref="G4">_xlfn.SWITCH($A$2,"average", AVERAGE(Instances!G4:Instances!G4),"median", MEDIAN(Instances!G4:Instances!G4),"min", MIN(Instances!G4:Instances!G4),"max", MAX(Instances!G4:Instances!G4),"diff", MAX(Instances!G4:Instances!G4)-MIN(Instances!G4:Instances!G4))</f>
        <v>0</v>
      </c>
      <c r="H4" s="1" cm="1">
        <f t="array" ref="H4">_xlfn.SWITCH($A$2,"average", AVERAGE(Instances!H4:Instances!H4),"median", MEDIAN(Instances!H4:Instances!H4),"min", MIN(Instances!H4:Instances!H4),"max", MAX(Instances!H4:Instances!H4),"diff", MAX(Instances!H4:Instances!H4)-MIN(Instances!H4:Instances!H4))</f>
        <v>0</v>
      </c>
      <c r="I4" s="1" cm="1">
        <f t="array" ref="I4">_xlfn.SWITCH($A$2,"average", AVERAGE(Instances!I4:Instances!I4),"median", MEDIAN(Instances!I4:Instances!I4),"min", MIN(Instances!I4:Instances!I4),"max", MAX(Instances!I4:Instances!I4),"diff", MAX(Instances!I4:Instances!I4)-MIN(Instances!I4:Instances!I4))</f>
        <v>0</v>
      </c>
      <c r="J4" s="1" cm="1">
        <f t="array" ref="J4">_xlfn.SWITCH($A$2,"average", AVERAGE(Instances!J4:Instances!J4),"median", MEDIAN(Instances!J4:Instances!J4),"min", MIN(Instances!J4:Instances!J4),"max", MAX(Instances!J4:Instances!J4),"diff", MAX(Instances!J4:Instances!J4)-MIN(Instances!J4:Instances!J4))</f>
        <v>0</v>
      </c>
      <c r="K4" s="1" cm="1">
        <f t="array" ref="K4">_xlfn.SWITCH($A$2,"average", AVERAGE(Instances!K4:Instances!K4),"median", MEDIAN(Instances!K4:Instances!K4),"min", MIN(Instances!K4:Instances!K4),"max", MAX(Instances!K4:Instances!K4),"diff", MAX(Instances!K4:Instances!K4)-MIN(Instances!K4:Instances!K4))</f>
        <v>0</v>
      </c>
      <c r="L4" s="1"/>
      <c r="M4" s="1" cm="1">
        <f t="array" ref="M4">_xlfn.SWITCH($A$2,"average", AVERAGE(Instances!M4:Instances!M4),"median", MEDIAN(Instances!M4:Instances!M4),"min", MIN(Instances!M4:Instances!M4),"max", MAX(Instances!M4:Instances!M4),"diff", MAX(Instances!M4:Instances!M4)-MIN(Instances!M4:Instances!M4))</f>
        <v>0</v>
      </c>
      <c r="N4" s="1" cm="1">
        <f t="array" ref="N4">_xlfn.SWITCH($A$2,"average", AVERAGE(Instances!N4:Instances!N4),"median", MEDIAN(Instances!N4:Instances!N4),"min", MIN(Instances!N4:Instances!N4),"max", MAX(Instances!N4:Instances!N4),"diff", MAX(Instances!N4:Instances!N4)-MIN(Instances!N4:Instances!N4))</f>
        <v>0</v>
      </c>
      <c r="O4" s="1"/>
      <c r="P4" s="1" cm="1">
        <f t="array" ref="P4">_xlfn.SWITCH($A$2,"average", AVERAGE(Instances!P4:Instances!P4),"median", MEDIAN(Instances!P4:Instances!P4),"min", MIN(Instances!P4:Instances!P4),"max", MAX(Instances!P4:Instances!P4),"diff", MAX(Instances!P4:Instances!P4)-MIN(Instances!P4:Instances!P4))</f>
        <v>0</v>
      </c>
      <c r="Q4" s="1" cm="1">
        <f t="array" ref="Q4">_xlfn.SWITCH($A$2,"average", AVERAGE(Instances!Q4:Instances!Q4),"median", MEDIAN(Instances!Q4:Instances!Q4),"min", MIN(Instances!Q4:Instances!Q4),"max", MAX(Instances!Q4:Instances!Q4),"diff", MAX(Instances!Q4:Instances!Q4)-MIN(Instances!Q4:Instances!Q4))</f>
        <v>0</v>
      </c>
      <c r="R4" s="1" cm="1">
        <f t="array" ref="R4">_xlfn.SWITCH($A$2,"average", AVERAGE(Instances!R4:Instances!R4),"median", MEDIAN(Instances!R4:Instances!R4),"min", MIN(Instances!R4:Instances!R4),"max", MAX(Instances!R4:Instances!R4),"diff", MAX(Instances!R4:Instances!R4)-MIN(Instances!R4:Instances!R4))</f>
        <v>0</v>
      </c>
      <c r="S4" s="1">
        <f>MIN($B4)</f>
        <v>0</v>
      </c>
      <c r="T4" s="1">
        <f>MIN($C4)</f>
        <v>0</v>
      </c>
      <c r="U4" s="1">
        <f>MIN($D4)</f>
        <v>0</v>
      </c>
      <c r="V4" s="1">
        <f>MIN($E4)</f>
        <v>0</v>
      </c>
      <c r="W4" s="1">
        <f>MIN($F4)</f>
        <v>0</v>
      </c>
      <c r="X4" s="1">
        <f>MIN($G4)</f>
        <v>0</v>
      </c>
      <c r="Y4" s="1">
        <f>MIN($H4)</f>
        <v>0</v>
      </c>
      <c r="Z4" s="1">
        <f>MIN($I4)</f>
        <v>0</v>
      </c>
      <c r="AA4" s="1">
        <f>MIN($J4)</f>
        <v>0</v>
      </c>
      <c r="AB4" s="1">
        <f>MIN($K4)</f>
        <v>0</v>
      </c>
      <c r="AC4" s="1">
        <f>MIN($M4)</f>
        <v>0</v>
      </c>
      <c r="AD4" s="1">
        <f>MIN($N4)</f>
        <v>0</v>
      </c>
      <c r="AE4" s="1">
        <f>MIN($P4)</f>
        <v>0</v>
      </c>
      <c r="AF4" s="1">
        <f>MIN($Q4)</f>
        <v>0</v>
      </c>
      <c r="AG4" s="1">
        <f>MIN($R4)</f>
        <v>0</v>
      </c>
      <c r="AH4" s="1">
        <f>MEDIAN($B4)</f>
        <v>0</v>
      </c>
      <c r="AI4" s="1">
        <f>MEDIAN($C4)</f>
        <v>0</v>
      </c>
      <c r="AJ4" s="1">
        <f>MEDIAN($D4)</f>
        <v>0</v>
      </c>
      <c r="AK4" s="1">
        <f>MEDIAN($E4)</f>
        <v>0</v>
      </c>
      <c r="AL4" s="1">
        <f>MEDIAN($F4)</f>
        <v>0</v>
      </c>
      <c r="AM4" s="1">
        <f>MEDIAN($G4)</f>
        <v>0</v>
      </c>
      <c r="AN4" s="1">
        <f>MEDIAN($H4)</f>
        <v>0</v>
      </c>
      <c r="AO4" s="1">
        <f>MEDIAN($I4)</f>
        <v>0</v>
      </c>
      <c r="AP4" s="1">
        <f>MEDIAN($J4)</f>
        <v>0</v>
      </c>
      <c r="AQ4" s="1">
        <f>MEDIAN($K4)</f>
        <v>0</v>
      </c>
      <c r="AR4" s="1">
        <f>MEDIAN($M4)</f>
        <v>0</v>
      </c>
      <c r="AS4" s="1">
        <f>MEDIAN($N4)</f>
        <v>0</v>
      </c>
      <c r="AT4" s="1">
        <f>MEDIAN($P4)</f>
        <v>0</v>
      </c>
      <c r="AU4" s="1">
        <f>MEDIAN($Q4)</f>
        <v>0</v>
      </c>
      <c r="AV4" s="1">
        <f>MEDIAN($R4)</f>
        <v>0</v>
      </c>
      <c r="AW4" s="1">
        <f>MAX($B4)</f>
        <v>0</v>
      </c>
      <c r="AX4" s="1">
        <f>MAX($C4)</f>
        <v>0</v>
      </c>
      <c r="AY4" s="1">
        <f>MAX($D4)</f>
        <v>0</v>
      </c>
      <c r="AZ4" s="1">
        <f>MAX($E4)</f>
        <v>0</v>
      </c>
      <c r="BA4" s="1">
        <f>MAX($F4)</f>
        <v>0</v>
      </c>
      <c r="BB4" s="1">
        <f>MAX($G4)</f>
        <v>0</v>
      </c>
      <c r="BC4" s="1">
        <f>MAX($H4)</f>
        <v>0</v>
      </c>
      <c r="BD4" s="1">
        <f>MAX($I4)</f>
        <v>0</v>
      </c>
      <c r="BE4" s="1">
        <f>MAX($J4)</f>
        <v>0</v>
      </c>
      <c r="BF4" s="1">
        <f>MAX($K4)</f>
        <v>0</v>
      </c>
      <c r="BG4" s="1">
        <f>MAX($M4)</f>
        <v>0</v>
      </c>
      <c r="BH4" s="1">
        <f>MAX($N4)</f>
        <v>0</v>
      </c>
      <c r="BI4" s="1">
        <f>MAX($P4)</f>
        <v>0</v>
      </c>
      <c r="BJ4" s="1">
        <f>MAX($Q4)</f>
        <v>0</v>
      </c>
      <c r="BK4" s="1">
        <f>MAX($R4)</f>
        <v>0</v>
      </c>
    </row>
    <row r="5" spans="1:63">
      <c r="A5" s="1" t="s">
        <v>2</v>
      </c>
      <c r="B5" s="1" cm="1">
        <f t="array" ref="B5">_xlfn.SWITCH($A$2,"average", AVERAGE(Instances!B5:Instances!B5),"median", MEDIAN(Instances!B5:Instances!B5),"min", MIN(Instances!B5:Instances!B5),"max", MAX(Instances!B5:Instances!B5),"diff", MAX(Instances!B5:Instances!B5)-MIN(Instances!B5:Instances!B5))</f>
        <v>0</v>
      </c>
      <c r="C5" s="1" cm="1">
        <f t="array" ref="C5">_xlfn.SWITCH($A$2,"average", AVERAGE(Instances!C5:Instances!C5),"median", MEDIAN(Instances!C5:Instances!C5),"min", MIN(Instances!C5:Instances!C5),"max", MAX(Instances!C5:Instances!C5),"diff", MAX(Instances!C5:Instances!C5)-MIN(Instances!C5:Instances!C5))</f>
        <v>0</v>
      </c>
      <c r="D5" s="1" cm="1">
        <f t="array" ref="D5">_xlfn.SWITCH($A$2,"average", AVERAGE(Instances!D5:Instances!D5),"median", MEDIAN(Instances!D5:Instances!D5),"min", MIN(Instances!D5:Instances!D5),"max", MAX(Instances!D5:Instances!D5),"diff", MAX(Instances!D5:Instances!D5)-MIN(Instances!D5:Instances!D5))</f>
        <v>0</v>
      </c>
      <c r="E5" s="1" cm="1">
        <f t="array" ref="E5">_xlfn.SWITCH($A$2,"average", AVERAGE(Instances!E5:Instances!E5),"median", MEDIAN(Instances!E5:Instances!E5),"min", MIN(Instances!E5:Instances!E5),"max", MAX(Instances!E5:Instances!E5),"diff", MAX(Instances!E5:Instances!E5)-MIN(Instances!E5:Instances!E5))</f>
        <v>0</v>
      </c>
      <c r="F5" s="1" cm="1">
        <f t="array" ref="F5">_xlfn.SWITCH($A$2,"average", AVERAGE(Instances!F5:Instances!F5),"median", MEDIAN(Instances!F5:Instances!F5),"min", MIN(Instances!F5:Instances!F5),"max", MAX(Instances!F5:Instances!F5),"diff", MAX(Instances!F5:Instances!F5)-MIN(Instances!F5:Instances!F5))</f>
        <v>0</v>
      </c>
      <c r="G5" s="1" cm="1">
        <f t="array" ref="G5">_xlfn.SWITCH($A$2,"average", AVERAGE(Instances!G5:Instances!G5),"median", MEDIAN(Instances!G5:Instances!G5),"min", MIN(Instances!G5:Instances!G5),"max", MAX(Instances!G5:Instances!G5),"diff", MAX(Instances!G5:Instances!G5)-MIN(Instances!G5:Instances!G5))</f>
        <v>0</v>
      </c>
      <c r="H5" s="1" cm="1">
        <f t="array" ref="H5">_xlfn.SWITCH($A$2,"average", AVERAGE(Instances!H5:Instances!H5),"median", MEDIAN(Instances!H5:Instances!H5),"min", MIN(Instances!H5:Instances!H5),"max", MAX(Instances!H5:Instances!H5),"diff", MAX(Instances!H5:Instances!H5)-MIN(Instances!H5:Instances!H5))</f>
        <v>0</v>
      </c>
      <c r="I5" s="1" cm="1">
        <f t="array" ref="I5">_xlfn.SWITCH($A$2,"average", AVERAGE(Instances!I5:Instances!I5),"median", MEDIAN(Instances!I5:Instances!I5),"min", MIN(Instances!I5:Instances!I5),"max", MAX(Instances!I5:Instances!I5),"diff", MAX(Instances!I5:Instances!I5)-MIN(Instances!I5:Instances!I5))</f>
        <v>0</v>
      </c>
      <c r="J5" s="1" cm="1">
        <f t="array" ref="J5">_xlfn.SWITCH($A$2,"average", AVERAGE(Instances!J5:Instances!J5),"median", MEDIAN(Instances!J5:Instances!J5),"min", MIN(Instances!J5:Instances!J5),"max", MAX(Instances!J5:Instances!J5),"diff", MAX(Instances!J5:Instances!J5)-MIN(Instances!J5:Instances!J5))</f>
        <v>0</v>
      </c>
      <c r="K5" s="1" cm="1">
        <f t="array" ref="K5">_xlfn.SWITCH($A$2,"average", AVERAGE(Instances!K5:Instances!K5),"median", MEDIAN(Instances!K5:Instances!K5),"min", MIN(Instances!K5:Instances!K5),"max", MAX(Instances!K5:Instances!K5),"diff", MAX(Instances!K5:Instances!K5)-MIN(Instances!K5:Instances!K5))</f>
        <v>0</v>
      </c>
      <c r="L5" s="1"/>
      <c r="M5" s="1" cm="1">
        <f t="array" ref="M5">_xlfn.SWITCH($A$2,"average", AVERAGE(Instances!M5:Instances!M5),"median", MEDIAN(Instances!M5:Instances!M5),"min", MIN(Instances!M5:Instances!M5),"max", MAX(Instances!M5:Instances!M5),"diff", MAX(Instances!M5:Instances!M5)-MIN(Instances!M5:Instances!M5))</f>
        <v>0</v>
      </c>
      <c r="N5" s="1" cm="1">
        <f t="array" ref="N5">_xlfn.SWITCH($A$2,"average", AVERAGE(Instances!N5:Instances!N5),"median", MEDIAN(Instances!N5:Instances!N5),"min", MIN(Instances!N5:Instances!N5),"max", MAX(Instances!N5:Instances!N5),"diff", MAX(Instances!N5:Instances!N5)-MIN(Instances!N5:Instances!N5))</f>
        <v>0</v>
      </c>
      <c r="O5" s="1"/>
      <c r="P5" s="1" cm="1">
        <f t="array" ref="P5">_xlfn.SWITCH($A$2,"average", AVERAGE(Instances!P5:Instances!P5),"median", MEDIAN(Instances!P5:Instances!P5),"min", MIN(Instances!P5:Instances!P5),"max", MAX(Instances!P5:Instances!P5),"diff", MAX(Instances!P5:Instances!P5)-MIN(Instances!P5:Instances!P5))</f>
        <v>0</v>
      </c>
      <c r="Q5" s="1" cm="1">
        <f t="array" ref="Q5">_xlfn.SWITCH($A$2,"average", AVERAGE(Instances!Q5:Instances!Q5),"median", MEDIAN(Instances!Q5:Instances!Q5),"min", MIN(Instances!Q5:Instances!Q5),"max", MAX(Instances!Q5:Instances!Q5),"diff", MAX(Instances!Q5:Instances!Q5)-MIN(Instances!Q5:Instances!Q5))</f>
        <v>0</v>
      </c>
      <c r="R5" s="1" cm="1">
        <f t="array" ref="R5">_xlfn.SWITCH($A$2,"average", AVERAGE(Instances!R5:Instances!R5),"median", MEDIAN(Instances!R5:Instances!R5),"min", MIN(Instances!R5:Instances!R5),"max", MAX(Instances!R5:Instances!R5),"diff", MAX(Instances!R5:Instances!R5)-MIN(Instances!R5:Instances!R5))</f>
        <v>0</v>
      </c>
      <c r="S5" s="1">
        <f>MIN($B5)</f>
        <v>0</v>
      </c>
      <c r="T5" s="1">
        <f>MIN($C5)</f>
        <v>0</v>
      </c>
      <c r="U5" s="1">
        <f>MIN($D5)</f>
        <v>0</v>
      </c>
      <c r="V5" s="1">
        <f>MIN($E5)</f>
        <v>0</v>
      </c>
      <c r="W5" s="1">
        <f>MIN($F5)</f>
        <v>0</v>
      </c>
      <c r="X5" s="1">
        <f>MIN($G5)</f>
        <v>0</v>
      </c>
      <c r="Y5" s="1">
        <f>MIN($H5)</f>
        <v>0</v>
      </c>
      <c r="Z5" s="1">
        <f>MIN($I5)</f>
        <v>0</v>
      </c>
      <c r="AA5" s="1">
        <f>MIN($J5)</f>
        <v>0</v>
      </c>
      <c r="AB5" s="1">
        <f>MIN($K5)</f>
        <v>0</v>
      </c>
      <c r="AC5" s="1">
        <f>MIN($M5)</f>
        <v>0</v>
      </c>
      <c r="AD5" s="1">
        <f>MIN($N5)</f>
        <v>0</v>
      </c>
      <c r="AE5" s="1">
        <f>MIN($P5)</f>
        <v>0</v>
      </c>
      <c r="AF5" s="1">
        <f>MIN($Q5)</f>
        <v>0</v>
      </c>
      <c r="AG5" s="1">
        <f>MIN($R5)</f>
        <v>0</v>
      </c>
      <c r="AH5" s="1">
        <f>MEDIAN($B5)</f>
        <v>0</v>
      </c>
      <c r="AI5" s="1">
        <f>MEDIAN($C5)</f>
        <v>0</v>
      </c>
      <c r="AJ5" s="1">
        <f>MEDIAN($D5)</f>
        <v>0</v>
      </c>
      <c r="AK5" s="1">
        <f>MEDIAN($E5)</f>
        <v>0</v>
      </c>
      <c r="AL5" s="1">
        <f>MEDIAN($F5)</f>
        <v>0</v>
      </c>
      <c r="AM5" s="1">
        <f>MEDIAN($G5)</f>
        <v>0</v>
      </c>
      <c r="AN5" s="1">
        <f>MEDIAN($H5)</f>
        <v>0</v>
      </c>
      <c r="AO5" s="1">
        <f>MEDIAN($I5)</f>
        <v>0</v>
      </c>
      <c r="AP5" s="1">
        <f>MEDIAN($J5)</f>
        <v>0</v>
      </c>
      <c r="AQ5" s="1">
        <f>MEDIAN($K5)</f>
        <v>0</v>
      </c>
      <c r="AR5" s="1">
        <f>MEDIAN($M5)</f>
        <v>0</v>
      </c>
      <c r="AS5" s="1">
        <f>MEDIAN($N5)</f>
        <v>0</v>
      </c>
      <c r="AT5" s="1">
        <f>MEDIAN($P5)</f>
        <v>0</v>
      </c>
      <c r="AU5" s="1">
        <f>MEDIAN($Q5)</f>
        <v>0</v>
      </c>
      <c r="AV5" s="1">
        <f>MEDIAN($R5)</f>
        <v>0</v>
      </c>
      <c r="AW5" s="1">
        <f>MAX($B5)</f>
        <v>0</v>
      </c>
      <c r="AX5" s="1">
        <f>MAX($C5)</f>
        <v>0</v>
      </c>
      <c r="AY5" s="1">
        <f>MAX($D5)</f>
        <v>0</v>
      </c>
      <c r="AZ5" s="1">
        <f>MAX($E5)</f>
        <v>0</v>
      </c>
      <c r="BA5" s="1">
        <f>MAX($F5)</f>
        <v>0</v>
      </c>
      <c r="BB5" s="1">
        <f>MAX($G5)</f>
        <v>0</v>
      </c>
      <c r="BC5" s="1">
        <f>MAX($H5)</f>
        <v>0</v>
      </c>
      <c r="BD5" s="1">
        <f>MAX($I5)</f>
        <v>0</v>
      </c>
      <c r="BE5" s="1">
        <f>MAX($J5)</f>
        <v>0</v>
      </c>
      <c r="BF5" s="1">
        <f>MAX($K5)</f>
        <v>0</v>
      </c>
      <c r="BG5" s="1">
        <f>MAX($M5)</f>
        <v>0</v>
      </c>
      <c r="BH5" s="1">
        <f>MAX($N5)</f>
        <v>0</v>
      </c>
      <c r="BI5" s="1">
        <f>MAX($P5)</f>
        <v>0</v>
      </c>
      <c r="BJ5" s="1">
        <f>MAX($Q5)</f>
        <v>0</v>
      </c>
      <c r="BK5" s="1">
        <f>MAX($R5)</f>
        <v>0</v>
      </c>
    </row>
    <row r="6" spans="1:63">
      <c r="A6" s="1" t="s">
        <v>3</v>
      </c>
      <c r="B6" s="1" cm="1">
        <f t="array" ref="B6">_xlfn.SWITCH($A$2,"average", AVERAGE(Instances!B6:Instances!B6),"median", MEDIAN(Instances!B6:Instances!B6),"min", MIN(Instances!B6:Instances!B6),"max", MAX(Instances!B6:Instances!B6),"diff", MAX(Instances!B6:Instances!B6)-MIN(Instances!B6:Instances!B6))</f>
        <v>0</v>
      </c>
      <c r="C6" s="1" cm="1">
        <f t="array" ref="C6">_xlfn.SWITCH($A$2,"average", AVERAGE(Instances!C6:Instances!C6),"median", MEDIAN(Instances!C6:Instances!C6),"min", MIN(Instances!C6:Instances!C6),"max", MAX(Instances!C6:Instances!C6),"diff", MAX(Instances!C6:Instances!C6)-MIN(Instances!C6:Instances!C6))</f>
        <v>0</v>
      </c>
      <c r="D6" s="1" cm="1">
        <f t="array" ref="D6">_xlfn.SWITCH($A$2,"average", AVERAGE(Instances!D6:Instances!D6),"median", MEDIAN(Instances!D6:Instances!D6),"min", MIN(Instances!D6:Instances!D6),"max", MAX(Instances!D6:Instances!D6),"diff", MAX(Instances!D6:Instances!D6)-MIN(Instances!D6:Instances!D6))</f>
        <v>0</v>
      </c>
      <c r="E6" s="1" cm="1">
        <f t="array" ref="E6">_xlfn.SWITCH($A$2,"average", AVERAGE(Instances!E6:Instances!E6),"median", MEDIAN(Instances!E6:Instances!E6),"min", MIN(Instances!E6:Instances!E6),"max", MAX(Instances!E6:Instances!E6),"diff", MAX(Instances!E6:Instances!E6)-MIN(Instances!E6:Instances!E6))</f>
        <v>0</v>
      </c>
      <c r="F6" s="1" cm="1">
        <f t="array" ref="F6">_xlfn.SWITCH($A$2,"average", AVERAGE(Instances!F6:Instances!F6),"median", MEDIAN(Instances!F6:Instances!F6),"min", MIN(Instances!F6:Instances!F6),"max", MAX(Instances!F6:Instances!F6),"diff", MAX(Instances!F6:Instances!F6)-MIN(Instances!F6:Instances!F6))</f>
        <v>0</v>
      </c>
      <c r="G6" s="1" cm="1">
        <f t="array" ref="G6">_xlfn.SWITCH($A$2,"average", AVERAGE(Instances!G6:Instances!G6),"median", MEDIAN(Instances!G6:Instances!G6),"min", MIN(Instances!G6:Instances!G6),"max", MAX(Instances!G6:Instances!G6),"diff", MAX(Instances!G6:Instances!G6)-MIN(Instances!G6:Instances!G6))</f>
        <v>0</v>
      </c>
      <c r="H6" s="1" cm="1">
        <f t="array" ref="H6">_xlfn.SWITCH($A$2,"average", AVERAGE(Instances!H6:Instances!H6),"median", MEDIAN(Instances!H6:Instances!H6),"min", MIN(Instances!H6:Instances!H6),"max", MAX(Instances!H6:Instances!H6),"diff", MAX(Instances!H6:Instances!H6)-MIN(Instances!H6:Instances!H6))</f>
        <v>0</v>
      </c>
      <c r="I6" s="1" cm="1">
        <f t="array" ref="I6">_xlfn.SWITCH($A$2,"average", AVERAGE(Instances!I6:Instances!I6),"median", MEDIAN(Instances!I6:Instances!I6),"min", MIN(Instances!I6:Instances!I6),"max", MAX(Instances!I6:Instances!I6),"diff", MAX(Instances!I6:Instances!I6)-MIN(Instances!I6:Instances!I6))</f>
        <v>0</v>
      </c>
      <c r="J6" s="1" cm="1">
        <f t="array" ref="J6">_xlfn.SWITCH($A$2,"average", AVERAGE(Instances!J6:Instances!J6),"median", MEDIAN(Instances!J6:Instances!J6),"min", MIN(Instances!J6:Instances!J6),"max", MAX(Instances!J6:Instances!J6),"diff", MAX(Instances!J6:Instances!J6)-MIN(Instances!J6:Instances!J6))</f>
        <v>0</v>
      </c>
      <c r="K6" s="1" cm="1">
        <f t="array" ref="K6">_xlfn.SWITCH($A$2,"average", AVERAGE(Instances!K6:Instances!K6),"median", MEDIAN(Instances!K6:Instances!K6),"min", MIN(Instances!K6:Instances!K6),"max", MAX(Instances!K6:Instances!K6),"diff", MAX(Instances!K6:Instances!K6)-MIN(Instances!K6:Instances!K6))</f>
        <v>0</v>
      </c>
      <c r="L6" s="1"/>
      <c r="M6" s="1" cm="1">
        <f t="array" ref="M6">_xlfn.SWITCH($A$2,"average", AVERAGE(Instances!M6:Instances!M6),"median", MEDIAN(Instances!M6:Instances!M6),"min", MIN(Instances!M6:Instances!M6),"max", MAX(Instances!M6:Instances!M6),"diff", MAX(Instances!M6:Instances!M6)-MIN(Instances!M6:Instances!M6))</f>
        <v>0</v>
      </c>
      <c r="N6" s="1" cm="1">
        <f t="array" ref="N6">_xlfn.SWITCH($A$2,"average", AVERAGE(Instances!N6:Instances!N6),"median", MEDIAN(Instances!N6:Instances!N6),"min", MIN(Instances!N6:Instances!N6),"max", MAX(Instances!N6:Instances!N6),"diff", MAX(Instances!N6:Instances!N6)-MIN(Instances!N6:Instances!N6))</f>
        <v>0</v>
      </c>
      <c r="O6" s="1"/>
      <c r="P6" s="1" cm="1">
        <f t="array" ref="P6">_xlfn.SWITCH($A$2,"average", AVERAGE(Instances!P6:Instances!P6),"median", MEDIAN(Instances!P6:Instances!P6),"min", MIN(Instances!P6:Instances!P6),"max", MAX(Instances!P6:Instances!P6),"diff", MAX(Instances!P6:Instances!P6)-MIN(Instances!P6:Instances!P6))</f>
        <v>0</v>
      </c>
      <c r="Q6" s="1" cm="1">
        <f t="array" ref="Q6">_xlfn.SWITCH($A$2,"average", AVERAGE(Instances!Q6:Instances!Q6),"median", MEDIAN(Instances!Q6:Instances!Q6),"min", MIN(Instances!Q6:Instances!Q6),"max", MAX(Instances!Q6:Instances!Q6),"diff", MAX(Instances!Q6:Instances!Q6)-MIN(Instances!Q6:Instances!Q6))</f>
        <v>0</v>
      </c>
      <c r="R6" s="1" cm="1">
        <f t="array" ref="R6">_xlfn.SWITCH($A$2,"average", AVERAGE(Instances!R6:Instances!R6),"median", MEDIAN(Instances!R6:Instances!R6),"min", MIN(Instances!R6:Instances!R6),"max", MAX(Instances!R6:Instances!R6),"diff", MAX(Instances!R6:Instances!R6)-MIN(Instances!R6:Instances!R6))</f>
        <v>0</v>
      </c>
      <c r="S6" s="1">
        <f>MIN($B6)</f>
        <v>0</v>
      </c>
      <c r="T6" s="1">
        <f>MIN($C6)</f>
        <v>0</v>
      </c>
      <c r="U6" s="1">
        <f>MIN($D6)</f>
        <v>0</v>
      </c>
      <c r="V6" s="1">
        <f>MIN($E6)</f>
        <v>0</v>
      </c>
      <c r="W6" s="1">
        <f>MIN($F6)</f>
        <v>0</v>
      </c>
      <c r="X6" s="1">
        <f>MIN($G6)</f>
        <v>0</v>
      </c>
      <c r="Y6" s="1">
        <f>MIN($H6)</f>
        <v>0</v>
      </c>
      <c r="Z6" s="1">
        <f>MIN($I6)</f>
        <v>0</v>
      </c>
      <c r="AA6" s="1">
        <f>MIN($J6)</f>
        <v>0</v>
      </c>
      <c r="AB6" s="1">
        <f>MIN($K6)</f>
        <v>0</v>
      </c>
      <c r="AC6" s="1">
        <f>MIN($M6)</f>
        <v>0</v>
      </c>
      <c r="AD6" s="1">
        <f>MIN($N6)</f>
        <v>0</v>
      </c>
      <c r="AE6" s="1">
        <f>MIN($P6)</f>
        <v>0</v>
      </c>
      <c r="AF6" s="1">
        <f>MIN($Q6)</f>
        <v>0</v>
      </c>
      <c r="AG6" s="1">
        <f>MIN($R6)</f>
        <v>0</v>
      </c>
      <c r="AH6" s="1">
        <f>MEDIAN($B6)</f>
        <v>0</v>
      </c>
      <c r="AI6" s="1">
        <f>MEDIAN($C6)</f>
        <v>0</v>
      </c>
      <c r="AJ6" s="1">
        <f>MEDIAN($D6)</f>
        <v>0</v>
      </c>
      <c r="AK6" s="1">
        <f>MEDIAN($E6)</f>
        <v>0</v>
      </c>
      <c r="AL6" s="1">
        <f>MEDIAN($F6)</f>
        <v>0</v>
      </c>
      <c r="AM6" s="1">
        <f>MEDIAN($G6)</f>
        <v>0</v>
      </c>
      <c r="AN6" s="1">
        <f>MEDIAN($H6)</f>
        <v>0</v>
      </c>
      <c r="AO6" s="1">
        <f>MEDIAN($I6)</f>
        <v>0</v>
      </c>
      <c r="AP6" s="1">
        <f>MEDIAN($J6)</f>
        <v>0</v>
      </c>
      <c r="AQ6" s="1">
        <f>MEDIAN($K6)</f>
        <v>0</v>
      </c>
      <c r="AR6" s="1">
        <f>MEDIAN($M6)</f>
        <v>0</v>
      </c>
      <c r="AS6" s="1">
        <f>MEDIAN($N6)</f>
        <v>0</v>
      </c>
      <c r="AT6" s="1">
        <f>MEDIAN($P6)</f>
        <v>0</v>
      </c>
      <c r="AU6" s="1">
        <f>MEDIAN($Q6)</f>
        <v>0</v>
      </c>
      <c r="AV6" s="1">
        <f>MEDIAN($R6)</f>
        <v>0</v>
      </c>
      <c r="AW6" s="1">
        <f>MAX($B6)</f>
        <v>0</v>
      </c>
      <c r="AX6" s="1">
        <f>MAX($C6)</f>
        <v>0</v>
      </c>
      <c r="AY6" s="1">
        <f>MAX($D6)</f>
        <v>0</v>
      </c>
      <c r="AZ6" s="1">
        <f>MAX($E6)</f>
        <v>0</v>
      </c>
      <c r="BA6" s="1">
        <f>MAX($F6)</f>
        <v>0</v>
      </c>
      <c r="BB6" s="1">
        <f>MAX($G6)</f>
        <v>0</v>
      </c>
      <c r="BC6" s="1">
        <f>MAX($H6)</f>
        <v>0</v>
      </c>
      <c r="BD6" s="1">
        <f>MAX($I6)</f>
        <v>0</v>
      </c>
      <c r="BE6" s="1">
        <f>MAX($J6)</f>
        <v>0</v>
      </c>
      <c r="BF6" s="1">
        <f>MAX($K6)</f>
        <v>0</v>
      </c>
      <c r="BG6" s="1">
        <f>MAX($M6)</f>
        <v>0</v>
      </c>
      <c r="BH6" s="1">
        <f>MAX($N6)</f>
        <v>0</v>
      </c>
      <c r="BI6" s="1">
        <f>MAX($P6)</f>
        <v>0</v>
      </c>
      <c r="BJ6" s="1">
        <f>MAX($Q6)</f>
        <v>0</v>
      </c>
      <c r="BK6" s="1">
        <f>MAX($R6)</f>
        <v>0</v>
      </c>
    </row>
    <row r="7" spans="1:63">
      <c r="A7" s="1" t="s">
        <v>4</v>
      </c>
      <c r="B7" s="1" cm="1">
        <f t="array" ref="B7">_xlfn.SWITCH($A$2,"average", AVERAGE(Instances!B7:Instances!B7),"median", MEDIAN(Instances!B7:Instances!B7),"min", MIN(Instances!B7:Instances!B7),"max", MAX(Instances!B7:Instances!B7),"diff", MAX(Instances!B7:Instances!B7)-MIN(Instances!B7:Instances!B7))</f>
        <v>0</v>
      </c>
      <c r="C7" s="1" cm="1">
        <f t="array" ref="C7">_xlfn.SWITCH($A$2,"average", AVERAGE(Instances!C7:Instances!C7),"median", MEDIAN(Instances!C7:Instances!C7),"min", MIN(Instances!C7:Instances!C7),"max", MAX(Instances!C7:Instances!C7),"diff", MAX(Instances!C7:Instances!C7)-MIN(Instances!C7:Instances!C7))</f>
        <v>0</v>
      </c>
      <c r="D7" s="1" cm="1">
        <f t="array" ref="D7">_xlfn.SWITCH($A$2,"average", AVERAGE(Instances!D7:Instances!D7),"median", MEDIAN(Instances!D7:Instances!D7),"min", MIN(Instances!D7:Instances!D7),"max", MAX(Instances!D7:Instances!D7),"diff", MAX(Instances!D7:Instances!D7)-MIN(Instances!D7:Instances!D7))</f>
        <v>0</v>
      </c>
      <c r="E7" s="1" cm="1">
        <f t="array" ref="E7">_xlfn.SWITCH($A$2,"average", AVERAGE(Instances!E7:Instances!E7),"median", MEDIAN(Instances!E7:Instances!E7),"min", MIN(Instances!E7:Instances!E7),"max", MAX(Instances!E7:Instances!E7),"diff", MAX(Instances!E7:Instances!E7)-MIN(Instances!E7:Instances!E7))</f>
        <v>0</v>
      </c>
      <c r="F7" s="1" cm="1">
        <f t="array" ref="F7">_xlfn.SWITCH($A$2,"average", AVERAGE(Instances!F7:Instances!F7),"median", MEDIAN(Instances!F7:Instances!F7),"min", MIN(Instances!F7:Instances!F7),"max", MAX(Instances!F7:Instances!F7),"diff", MAX(Instances!F7:Instances!F7)-MIN(Instances!F7:Instances!F7))</f>
        <v>0</v>
      </c>
      <c r="G7" s="1" cm="1">
        <f t="array" ref="G7">_xlfn.SWITCH($A$2,"average", AVERAGE(Instances!G7:Instances!G7),"median", MEDIAN(Instances!G7:Instances!G7),"min", MIN(Instances!G7:Instances!G7),"max", MAX(Instances!G7:Instances!G7),"diff", MAX(Instances!G7:Instances!G7)-MIN(Instances!G7:Instances!G7))</f>
        <v>0</v>
      </c>
      <c r="H7" s="1" cm="1">
        <f t="array" ref="H7">_xlfn.SWITCH($A$2,"average", AVERAGE(Instances!H7:Instances!H7),"median", MEDIAN(Instances!H7:Instances!H7),"min", MIN(Instances!H7:Instances!H7),"max", MAX(Instances!H7:Instances!H7),"diff", MAX(Instances!H7:Instances!H7)-MIN(Instances!H7:Instances!H7))</f>
        <v>0</v>
      </c>
      <c r="I7" s="1" cm="1">
        <f t="array" ref="I7">_xlfn.SWITCH($A$2,"average", AVERAGE(Instances!I7:Instances!I7),"median", MEDIAN(Instances!I7:Instances!I7),"min", MIN(Instances!I7:Instances!I7),"max", MAX(Instances!I7:Instances!I7),"diff", MAX(Instances!I7:Instances!I7)-MIN(Instances!I7:Instances!I7))</f>
        <v>0</v>
      </c>
      <c r="J7" s="1" cm="1">
        <f t="array" ref="J7">_xlfn.SWITCH($A$2,"average", AVERAGE(Instances!J7:Instances!J7),"median", MEDIAN(Instances!J7:Instances!J7),"min", MIN(Instances!J7:Instances!J7),"max", MAX(Instances!J7:Instances!J7),"diff", MAX(Instances!J7:Instances!J7)-MIN(Instances!J7:Instances!J7))</f>
        <v>0</v>
      </c>
      <c r="K7" s="1" cm="1">
        <f t="array" ref="K7">_xlfn.SWITCH($A$2,"average", AVERAGE(Instances!K7:Instances!K7),"median", MEDIAN(Instances!K7:Instances!K7),"min", MIN(Instances!K7:Instances!K7),"max", MAX(Instances!K7:Instances!K7),"diff", MAX(Instances!K7:Instances!K7)-MIN(Instances!K7:Instances!K7))</f>
        <v>0</v>
      </c>
      <c r="L7" s="1"/>
      <c r="M7" s="1" cm="1">
        <f t="array" ref="M7">_xlfn.SWITCH($A$2,"average", AVERAGE(Instances!M7:Instances!M7),"median", MEDIAN(Instances!M7:Instances!M7),"min", MIN(Instances!M7:Instances!M7),"max", MAX(Instances!M7:Instances!M7),"diff", MAX(Instances!M7:Instances!M7)-MIN(Instances!M7:Instances!M7))</f>
        <v>0</v>
      </c>
      <c r="N7" s="1" cm="1">
        <f t="array" ref="N7">_xlfn.SWITCH($A$2,"average", AVERAGE(Instances!N7:Instances!N7),"median", MEDIAN(Instances!N7:Instances!N7),"min", MIN(Instances!N7:Instances!N7),"max", MAX(Instances!N7:Instances!N7),"diff", MAX(Instances!N7:Instances!N7)-MIN(Instances!N7:Instances!N7))</f>
        <v>0</v>
      </c>
      <c r="O7" s="1"/>
      <c r="P7" s="1" cm="1">
        <f t="array" ref="P7">_xlfn.SWITCH($A$2,"average", AVERAGE(Instances!P7:Instances!P7),"median", MEDIAN(Instances!P7:Instances!P7),"min", MIN(Instances!P7:Instances!P7),"max", MAX(Instances!P7:Instances!P7),"diff", MAX(Instances!P7:Instances!P7)-MIN(Instances!P7:Instances!P7))</f>
        <v>0</v>
      </c>
      <c r="Q7" s="1" cm="1">
        <f t="array" ref="Q7">_xlfn.SWITCH($A$2,"average", AVERAGE(Instances!Q7:Instances!Q7),"median", MEDIAN(Instances!Q7:Instances!Q7),"min", MIN(Instances!Q7:Instances!Q7),"max", MAX(Instances!Q7:Instances!Q7),"diff", MAX(Instances!Q7:Instances!Q7)-MIN(Instances!Q7:Instances!Q7))</f>
        <v>0</v>
      </c>
      <c r="R7" s="1" cm="1">
        <f t="array" ref="R7">_xlfn.SWITCH($A$2,"average", AVERAGE(Instances!R7:Instances!R7),"median", MEDIAN(Instances!R7:Instances!R7),"min", MIN(Instances!R7:Instances!R7),"max", MAX(Instances!R7:Instances!R7),"diff", MAX(Instances!R7:Instances!R7)-MIN(Instances!R7:Instances!R7))</f>
        <v>0</v>
      </c>
      <c r="S7" s="1">
        <f>MIN($B7)</f>
        <v>0</v>
      </c>
      <c r="T7" s="1">
        <f>MIN($C7)</f>
        <v>0</v>
      </c>
      <c r="U7" s="1">
        <f>MIN($D7)</f>
        <v>0</v>
      </c>
      <c r="V7" s="1">
        <f>MIN($E7)</f>
        <v>0</v>
      </c>
      <c r="W7" s="1">
        <f>MIN($F7)</f>
        <v>0</v>
      </c>
      <c r="X7" s="1">
        <f>MIN($G7)</f>
        <v>0</v>
      </c>
      <c r="Y7" s="1">
        <f>MIN($H7)</f>
        <v>0</v>
      </c>
      <c r="Z7" s="1">
        <f>MIN($I7)</f>
        <v>0</v>
      </c>
      <c r="AA7" s="1">
        <f>MIN($J7)</f>
        <v>0</v>
      </c>
      <c r="AB7" s="1">
        <f>MIN($K7)</f>
        <v>0</v>
      </c>
      <c r="AC7" s="1">
        <f>MIN($M7)</f>
        <v>0</v>
      </c>
      <c r="AD7" s="1">
        <f>MIN($N7)</f>
        <v>0</v>
      </c>
      <c r="AE7" s="1">
        <f>MIN($P7)</f>
        <v>0</v>
      </c>
      <c r="AF7" s="1">
        <f>MIN($Q7)</f>
        <v>0</v>
      </c>
      <c r="AG7" s="1">
        <f>MIN($R7)</f>
        <v>0</v>
      </c>
      <c r="AH7" s="1">
        <f>MEDIAN($B7)</f>
        <v>0</v>
      </c>
      <c r="AI7" s="1">
        <f>MEDIAN($C7)</f>
        <v>0</v>
      </c>
      <c r="AJ7" s="1">
        <f>MEDIAN($D7)</f>
        <v>0</v>
      </c>
      <c r="AK7" s="1">
        <f>MEDIAN($E7)</f>
        <v>0</v>
      </c>
      <c r="AL7" s="1">
        <f>MEDIAN($F7)</f>
        <v>0</v>
      </c>
      <c r="AM7" s="1">
        <f>MEDIAN($G7)</f>
        <v>0</v>
      </c>
      <c r="AN7" s="1">
        <f>MEDIAN($H7)</f>
        <v>0</v>
      </c>
      <c r="AO7" s="1">
        <f>MEDIAN($I7)</f>
        <v>0</v>
      </c>
      <c r="AP7" s="1">
        <f>MEDIAN($J7)</f>
        <v>0</v>
      </c>
      <c r="AQ7" s="1">
        <f>MEDIAN($K7)</f>
        <v>0</v>
      </c>
      <c r="AR7" s="1">
        <f>MEDIAN($M7)</f>
        <v>0</v>
      </c>
      <c r="AS7" s="1">
        <f>MEDIAN($N7)</f>
        <v>0</v>
      </c>
      <c r="AT7" s="1">
        <f>MEDIAN($P7)</f>
        <v>0</v>
      </c>
      <c r="AU7" s="1">
        <f>MEDIAN($Q7)</f>
        <v>0</v>
      </c>
      <c r="AV7" s="1">
        <f>MEDIAN($R7)</f>
        <v>0</v>
      </c>
      <c r="AW7" s="1">
        <f>MAX($B7)</f>
        <v>0</v>
      </c>
      <c r="AX7" s="1">
        <f>MAX($C7)</f>
        <v>0</v>
      </c>
      <c r="AY7" s="1">
        <f>MAX($D7)</f>
        <v>0</v>
      </c>
      <c r="AZ7" s="1">
        <f>MAX($E7)</f>
        <v>0</v>
      </c>
      <c r="BA7" s="1">
        <f>MAX($F7)</f>
        <v>0</v>
      </c>
      <c r="BB7" s="1">
        <f>MAX($G7)</f>
        <v>0</v>
      </c>
      <c r="BC7" s="1">
        <f>MAX($H7)</f>
        <v>0</v>
      </c>
      <c r="BD7" s="1">
        <f>MAX($I7)</f>
        <v>0</v>
      </c>
      <c r="BE7" s="1">
        <f>MAX($J7)</f>
        <v>0</v>
      </c>
      <c r="BF7" s="1">
        <f>MAX($K7)</f>
        <v>0</v>
      </c>
      <c r="BG7" s="1">
        <f>MAX($M7)</f>
        <v>0</v>
      </c>
      <c r="BH7" s="1">
        <f>MAX($N7)</f>
        <v>0</v>
      </c>
      <c r="BI7" s="1">
        <f>MAX($P7)</f>
        <v>0</v>
      </c>
      <c r="BJ7" s="1">
        <f>MAX($Q7)</f>
        <v>0</v>
      </c>
      <c r="BK7" s="1">
        <f>MAX($R7)</f>
        <v>0</v>
      </c>
    </row>
    <row r="8" spans="1:63">
      <c r="A8" s="1" t="s">
        <v>5</v>
      </c>
      <c r="B8" s="1" cm="1">
        <f t="array" ref="B8">_xlfn.SWITCH($A$2,"average", AVERAGE(Instances!B8:Instances!B8),"median", MEDIAN(Instances!B8:Instances!B8),"min", MIN(Instances!B8:Instances!B8),"max", MAX(Instances!B8:Instances!B8),"diff", MAX(Instances!B8:Instances!B8)-MIN(Instances!B8:Instances!B8))</f>
        <v>0</v>
      </c>
      <c r="C8" s="1" cm="1">
        <f t="array" ref="C8">_xlfn.SWITCH($A$2,"average", AVERAGE(Instances!C8:Instances!C8),"median", MEDIAN(Instances!C8:Instances!C8),"min", MIN(Instances!C8:Instances!C8),"max", MAX(Instances!C8:Instances!C8),"diff", MAX(Instances!C8:Instances!C8)-MIN(Instances!C8:Instances!C8))</f>
        <v>0</v>
      </c>
      <c r="D8" s="1" cm="1">
        <f t="array" ref="D8">_xlfn.SWITCH($A$2,"average", AVERAGE(Instances!D8:Instances!D8),"median", MEDIAN(Instances!D8:Instances!D8),"min", MIN(Instances!D8:Instances!D8),"max", MAX(Instances!D8:Instances!D8),"diff", MAX(Instances!D8:Instances!D8)-MIN(Instances!D8:Instances!D8))</f>
        <v>0</v>
      </c>
      <c r="E8" s="1" cm="1">
        <f t="array" ref="E8">_xlfn.SWITCH($A$2,"average", AVERAGE(Instances!E8:Instances!E8),"median", MEDIAN(Instances!E8:Instances!E8),"min", MIN(Instances!E8:Instances!E8),"max", MAX(Instances!E8:Instances!E8),"diff", MAX(Instances!E8:Instances!E8)-MIN(Instances!E8:Instances!E8))</f>
        <v>0</v>
      </c>
      <c r="F8" s="1" cm="1">
        <f t="array" ref="F8">_xlfn.SWITCH($A$2,"average", AVERAGE(Instances!F8:Instances!F8),"median", MEDIAN(Instances!F8:Instances!F8),"min", MIN(Instances!F8:Instances!F8),"max", MAX(Instances!F8:Instances!F8),"diff", MAX(Instances!F8:Instances!F8)-MIN(Instances!F8:Instances!F8))</f>
        <v>0</v>
      </c>
      <c r="G8" s="1" cm="1">
        <f t="array" ref="G8">_xlfn.SWITCH($A$2,"average", AVERAGE(Instances!G8:Instances!G8),"median", MEDIAN(Instances!G8:Instances!G8),"min", MIN(Instances!G8:Instances!G8),"max", MAX(Instances!G8:Instances!G8),"diff", MAX(Instances!G8:Instances!G8)-MIN(Instances!G8:Instances!G8))</f>
        <v>0</v>
      </c>
      <c r="H8" s="1" cm="1">
        <f t="array" ref="H8">_xlfn.SWITCH($A$2,"average", AVERAGE(Instances!H8:Instances!H8),"median", MEDIAN(Instances!H8:Instances!H8),"min", MIN(Instances!H8:Instances!H8),"max", MAX(Instances!H8:Instances!H8),"diff", MAX(Instances!H8:Instances!H8)-MIN(Instances!H8:Instances!H8))</f>
        <v>0</v>
      </c>
      <c r="I8" s="1" cm="1">
        <f t="array" ref="I8">_xlfn.SWITCH($A$2,"average", AVERAGE(Instances!I8:Instances!I8),"median", MEDIAN(Instances!I8:Instances!I8),"min", MIN(Instances!I8:Instances!I8),"max", MAX(Instances!I8:Instances!I8),"diff", MAX(Instances!I8:Instances!I8)-MIN(Instances!I8:Instances!I8))</f>
        <v>0</v>
      </c>
      <c r="J8" s="1" cm="1">
        <f t="array" ref="J8">_xlfn.SWITCH($A$2,"average", AVERAGE(Instances!J8:Instances!J8),"median", MEDIAN(Instances!J8:Instances!J8),"min", MIN(Instances!J8:Instances!J8),"max", MAX(Instances!J8:Instances!J8),"diff", MAX(Instances!J8:Instances!J8)-MIN(Instances!J8:Instances!J8))</f>
        <v>0</v>
      </c>
      <c r="K8" s="1" cm="1">
        <f t="array" ref="K8">_xlfn.SWITCH($A$2,"average", AVERAGE(Instances!K8:Instances!K8),"median", MEDIAN(Instances!K8:Instances!K8),"min", MIN(Instances!K8:Instances!K8),"max", MAX(Instances!K8:Instances!K8),"diff", MAX(Instances!K8:Instances!K8)-MIN(Instances!K8:Instances!K8))</f>
        <v>0</v>
      </c>
      <c r="L8" s="1"/>
      <c r="M8" s="1" cm="1">
        <f t="array" ref="M8">_xlfn.SWITCH($A$2,"average", AVERAGE(Instances!M8:Instances!M8),"median", MEDIAN(Instances!M8:Instances!M8),"min", MIN(Instances!M8:Instances!M8),"max", MAX(Instances!M8:Instances!M8),"diff", MAX(Instances!M8:Instances!M8)-MIN(Instances!M8:Instances!M8))</f>
        <v>0</v>
      </c>
      <c r="N8" s="1" cm="1">
        <f t="array" ref="N8">_xlfn.SWITCH($A$2,"average", AVERAGE(Instances!N8:Instances!N8),"median", MEDIAN(Instances!N8:Instances!N8),"min", MIN(Instances!N8:Instances!N8),"max", MAX(Instances!N8:Instances!N8),"diff", MAX(Instances!N8:Instances!N8)-MIN(Instances!N8:Instances!N8))</f>
        <v>0</v>
      </c>
      <c r="O8" s="1"/>
      <c r="P8" s="1" cm="1">
        <f t="array" ref="P8">_xlfn.SWITCH($A$2,"average", AVERAGE(Instances!P8:Instances!P8),"median", MEDIAN(Instances!P8:Instances!P8),"min", MIN(Instances!P8:Instances!P8),"max", MAX(Instances!P8:Instances!P8),"diff", MAX(Instances!P8:Instances!P8)-MIN(Instances!P8:Instances!P8))</f>
        <v>0</v>
      </c>
      <c r="Q8" s="1" cm="1">
        <f t="array" ref="Q8">_xlfn.SWITCH($A$2,"average", AVERAGE(Instances!Q8:Instances!Q8),"median", MEDIAN(Instances!Q8:Instances!Q8),"min", MIN(Instances!Q8:Instances!Q8),"max", MAX(Instances!Q8:Instances!Q8),"diff", MAX(Instances!Q8:Instances!Q8)-MIN(Instances!Q8:Instances!Q8))</f>
        <v>0</v>
      </c>
      <c r="R8" s="1" cm="1">
        <f t="array" ref="R8">_xlfn.SWITCH($A$2,"average", AVERAGE(Instances!R8:Instances!R8),"median", MEDIAN(Instances!R8:Instances!R8),"min", MIN(Instances!R8:Instances!R8),"max", MAX(Instances!R8:Instances!R8),"diff", MAX(Instances!R8:Instances!R8)-MIN(Instances!R8:Instances!R8))</f>
        <v>0</v>
      </c>
      <c r="S8" s="1">
        <f>MIN($B8)</f>
        <v>0</v>
      </c>
      <c r="T8" s="1">
        <f>MIN($C8)</f>
        <v>0</v>
      </c>
      <c r="U8" s="1">
        <f>MIN($D8)</f>
        <v>0</v>
      </c>
      <c r="V8" s="1">
        <f>MIN($E8)</f>
        <v>0</v>
      </c>
      <c r="W8" s="1">
        <f>MIN($F8)</f>
        <v>0</v>
      </c>
      <c r="X8" s="1">
        <f>MIN($G8)</f>
        <v>0</v>
      </c>
      <c r="Y8" s="1">
        <f>MIN($H8)</f>
        <v>0</v>
      </c>
      <c r="Z8" s="1">
        <f>MIN($I8)</f>
        <v>0</v>
      </c>
      <c r="AA8" s="1">
        <f>MIN($J8)</f>
        <v>0</v>
      </c>
      <c r="AB8" s="1">
        <f>MIN($K8)</f>
        <v>0</v>
      </c>
      <c r="AC8" s="1">
        <f>MIN($M8)</f>
        <v>0</v>
      </c>
      <c r="AD8" s="1">
        <f>MIN($N8)</f>
        <v>0</v>
      </c>
      <c r="AE8" s="1">
        <f>MIN($P8)</f>
        <v>0</v>
      </c>
      <c r="AF8" s="1">
        <f>MIN($Q8)</f>
        <v>0</v>
      </c>
      <c r="AG8" s="1">
        <f>MIN($R8)</f>
        <v>0</v>
      </c>
      <c r="AH8" s="1">
        <f>MEDIAN($B8)</f>
        <v>0</v>
      </c>
      <c r="AI8" s="1">
        <f>MEDIAN($C8)</f>
        <v>0</v>
      </c>
      <c r="AJ8" s="1">
        <f>MEDIAN($D8)</f>
        <v>0</v>
      </c>
      <c r="AK8" s="1">
        <f>MEDIAN($E8)</f>
        <v>0</v>
      </c>
      <c r="AL8" s="1">
        <f>MEDIAN($F8)</f>
        <v>0</v>
      </c>
      <c r="AM8" s="1">
        <f>MEDIAN($G8)</f>
        <v>0</v>
      </c>
      <c r="AN8" s="1">
        <f>MEDIAN($H8)</f>
        <v>0</v>
      </c>
      <c r="AO8" s="1">
        <f>MEDIAN($I8)</f>
        <v>0</v>
      </c>
      <c r="AP8" s="1">
        <f>MEDIAN($J8)</f>
        <v>0</v>
      </c>
      <c r="AQ8" s="1">
        <f>MEDIAN($K8)</f>
        <v>0</v>
      </c>
      <c r="AR8" s="1">
        <f>MEDIAN($M8)</f>
        <v>0</v>
      </c>
      <c r="AS8" s="1">
        <f>MEDIAN($N8)</f>
        <v>0</v>
      </c>
      <c r="AT8" s="1">
        <f>MEDIAN($P8)</f>
        <v>0</v>
      </c>
      <c r="AU8" s="1">
        <f>MEDIAN($Q8)</f>
        <v>0</v>
      </c>
      <c r="AV8" s="1">
        <f>MEDIAN($R8)</f>
        <v>0</v>
      </c>
      <c r="AW8" s="1">
        <f>MAX($B8)</f>
        <v>0</v>
      </c>
      <c r="AX8" s="1">
        <f>MAX($C8)</f>
        <v>0</v>
      </c>
      <c r="AY8" s="1">
        <f>MAX($D8)</f>
        <v>0</v>
      </c>
      <c r="AZ8" s="1">
        <f>MAX($E8)</f>
        <v>0</v>
      </c>
      <c r="BA8" s="1">
        <f>MAX($F8)</f>
        <v>0</v>
      </c>
      <c r="BB8" s="1">
        <f>MAX($G8)</f>
        <v>0</v>
      </c>
      <c r="BC8" s="1">
        <f>MAX($H8)</f>
        <v>0</v>
      </c>
      <c r="BD8" s="1">
        <f>MAX($I8)</f>
        <v>0</v>
      </c>
      <c r="BE8" s="1">
        <f>MAX($J8)</f>
        <v>0</v>
      </c>
      <c r="BF8" s="1">
        <f>MAX($K8)</f>
        <v>0</v>
      </c>
      <c r="BG8" s="1">
        <f>MAX($M8)</f>
        <v>0</v>
      </c>
      <c r="BH8" s="1">
        <f>MAX($N8)</f>
        <v>0</v>
      </c>
      <c r="BI8" s="1">
        <f>MAX($P8)</f>
        <v>0</v>
      </c>
      <c r="BJ8" s="1">
        <f>MAX($Q8)</f>
        <v>0</v>
      </c>
      <c r="BK8" s="1">
        <f>MAX($R8)</f>
        <v>0</v>
      </c>
    </row>
    <row r="9" spans="1:63">
      <c r="A9" s="1" t="s">
        <v>6</v>
      </c>
      <c r="B9" s="1" cm="1">
        <f t="array" ref="B9">_xlfn.SWITCH($A$2,"average", AVERAGE(Instances!B9:Instances!B9),"median", MEDIAN(Instances!B9:Instances!B9),"min", MIN(Instances!B9:Instances!B9),"max", MAX(Instances!B9:Instances!B9),"diff", MAX(Instances!B9:Instances!B9)-MIN(Instances!B9:Instances!B9))</f>
        <v>0</v>
      </c>
      <c r="C9" s="1" cm="1">
        <f t="array" ref="C9">_xlfn.SWITCH($A$2,"average", AVERAGE(Instances!C9:Instances!C9),"median", MEDIAN(Instances!C9:Instances!C9),"min", MIN(Instances!C9:Instances!C9),"max", MAX(Instances!C9:Instances!C9),"diff", MAX(Instances!C9:Instances!C9)-MIN(Instances!C9:Instances!C9))</f>
        <v>0</v>
      </c>
      <c r="D9" s="1" cm="1">
        <f t="array" ref="D9">_xlfn.SWITCH($A$2,"average", AVERAGE(Instances!D9:Instances!D9),"median", MEDIAN(Instances!D9:Instances!D9),"min", MIN(Instances!D9:Instances!D9),"max", MAX(Instances!D9:Instances!D9),"diff", MAX(Instances!D9:Instances!D9)-MIN(Instances!D9:Instances!D9))</f>
        <v>0</v>
      </c>
      <c r="E9" s="1" cm="1">
        <f t="array" ref="E9">_xlfn.SWITCH($A$2,"average", AVERAGE(Instances!E9:Instances!E9),"median", MEDIAN(Instances!E9:Instances!E9),"min", MIN(Instances!E9:Instances!E9),"max", MAX(Instances!E9:Instances!E9),"diff", MAX(Instances!E9:Instances!E9)-MIN(Instances!E9:Instances!E9))</f>
        <v>0</v>
      </c>
      <c r="F9" s="1" cm="1">
        <f t="array" ref="F9">_xlfn.SWITCH($A$2,"average", AVERAGE(Instances!F9:Instances!F9),"median", MEDIAN(Instances!F9:Instances!F9),"min", MIN(Instances!F9:Instances!F9),"max", MAX(Instances!F9:Instances!F9),"diff", MAX(Instances!F9:Instances!F9)-MIN(Instances!F9:Instances!F9))</f>
        <v>0</v>
      </c>
      <c r="G9" s="1" cm="1">
        <f t="array" ref="G9">_xlfn.SWITCH($A$2,"average", AVERAGE(Instances!G9:Instances!G9),"median", MEDIAN(Instances!G9:Instances!G9),"min", MIN(Instances!G9:Instances!G9),"max", MAX(Instances!G9:Instances!G9),"diff", MAX(Instances!G9:Instances!G9)-MIN(Instances!G9:Instances!G9))</f>
        <v>0</v>
      </c>
      <c r="H9" s="1" cm="1">
        <f t="array" ref="H9">_xlfn.SWITCH($A$2,"average", AVERAGE(Instances!H9:Instances!H9),"median", MEDIAN(Instances!H9:Instances!H9),"min", MIN(Instances!H9:Instances!H9),"max", MAX(Instances!H9:Instances!H9),"diff", MAX(Instances!H9:Instances!H9)-MIN(Instances!H9:Instances!H9))</f>
        <v>0</v>
      </c>
      <c r="I9" s="1" cm="1">
        <f t="array" ref="I9">_xlfn.SWITCH($A$2,"average", AVERAGE(Instances!I9:Instances!I9),"median", MEDIAN(Instances!I9:Instances!I9),"min", MIN(Instances!I9:Instances!I9),"max", MAX(Instances!I9:Instances!I9),"diff", MAX(Instances!I9:Instances!I9)-MIN(Instances!I9:Instances!I9))</f>
        <v>0</v>
      </c>
      <c r="J9" s="1" cm="1">
        <f t="array" ref="J9">_xlfn.SWITCH($A$2,"average", AVERAGE(Instances!J9:Instances!J9),"median", MEDIAN(Instances!J9:Instances!J9),"min", MIN(Instances!J9:Instances!J9),"max", MAX(Instances!J9:Instances!J9),"diff", MAX(Instances!J9:Instances!J9)-MIN(Instances!J9:Instances!J9))</f>
        <v>0</v>
      </c>
      <c r="K9" s="1" cm="1">
        <f t="array" ref="K9">_xlfn.SWITCH($A$2,"average", AVERAGE(Instances!K9:Instances!K9),"median", MEDIAN(Instances!K9:Instances!K9),"min", MIN(Instances!K9:Instances!K9),"max", MAX(Instances!K9:Instances!K9),"diff", MAX(Instances!K9:Instances!K9)-MIN(Instances!K9:Instances!K9))</f>
        <v>0</v>
      </c>
      <c r="L9" s="1"/>
      <c r="M9" s="1" cm="1">
        <f t="array" ref="M9">_xlfn.SWITCH($A$2,"average", AVERAGE(Instances!M9:Instances!M9),"median", MEDIAN(Instances!M9:Instances!M9),"min", MIN(Instances!M9:Instances!M9),"max", MAX(Instances!M9:Instances!M9),"diff", MAX(Instances!M9:Instances!M9)-MIN(Instances!M9:Instances!M9))</f>
        <v>0</v>
      </c>
      <c r="N9" s="1" cm="1">
        <f t="array" ref="N9">_xlfn.SWITCH($A$2,"average", AVERAGE(Instances!N9:Instances!N9),"median", MEDIAN(Instances!N9:Instances!N9),"min", MIN(Instances!N9:Instances!N9),"max", MAX(Instances!N9:Instances!N9),"diff", MAX(Instances!N9:Instances!N9)-MIN(Instances!N9:Instances!N9))</f>
        <v>0</v>
      </c>
      <c r="O9" s="1"/>
      <c r="P9" s="1" cm="1">
        <f t="array" ref="P9">_xlfn.SWITCH($A$2,"average", AVERAGE(Instances!P9:Instances!P9),"median", MEDIAN(Instances!P9:Instances!P9),"min", MIN(Instances!P9:Instances!P9),"max", MAX(Instances!P9:Instances!P9),"diff", MAX(Instances!P9:Instances!P9)-MIN(Instances!P9:Instances!P9))</f>
        <v>0</v>
      </c>
      <c r="Q9" s="1" cm="1">
        <f t="array" ref="Q9">_xlfn.SWITCH($A$2,"average", AVERAGE(Instances!Q9:Instances!Q9),"median", MEDIAN(Instances!Q9:Instances!Q9),"min", MIN(Instances!Q9:Instances!Q9),"max", MAX(Instances!Q9:Instances!Q9),"diff", MAX(Instances!Q9:Instances!Q9)-MIN(Instances!Q9:Instances!Q9))</f>
        <v>0</v>
      </c>
      <c r="R9" s="1" cm="1">
        <f t="array" ref="R9">_xlfn.SWITCH($A$2,"average", AVERAGE(Instances!R9:Instances!R9),"median", MEDIAN(Instances!R9:Instances!R9),"min", MIN(Instances!R9:Instances!R9),"max", MAX(Instances!R9:Instances!R9),"diff", MAX(Instances!R9:Instances!R9)-MIN(Instances!R9:Instances!R9))</f>
        <v>0</v>
      </c>
      <c r="S9" s="1">
        <f>MIN($B9)</f>
        <v>0</v>
      </c>
      <c r="T9" s="1">
        <f>MIN($C9)</f>
        <v>0</v>
      </c>
      <c r="U9" s="1">
        <f>MIN($D9)</f>
        <v>0</v>
      </c>
      <c r="V9" s="1">
        <f>MIN($E9)</f>
        <v>0</v>
      </c>
      <c r="W9" s="1">
        <f>MIN($F9)</f>
        <v>0</v>
      </c>
      <c r="X9" s="1">
        <f>MIN($G9)</f>
        <v>0</v>
      </c>
      <c r="Y9" s="1">
        <f>MIN($H9)</f>
        <v>0</v>
      </c>
      <c r="Z9" s="1">
        <f>MIN($I9)</f>
        <v>0</v>
      </c>
      <c r="AA9" s="1">
        <f>MIN($J9)</f>
        <v>0</v>
      </c>
      <c r="AB9" s="1">
        <f>MIN($K9)</f>
        <v>0</v>
      </c>
      <c r="AC9" s="1">
        <f>MIN($M9)</f>
        <v>0</v>
      </c>
      <c r="AD9" s="1">
        <f>MIN($N9)</f>
        <v>0</v>
      </c>
      <c r="AE9" s="1">
        <f>MIN($P9)</f>
        <v>0</v>
      </c>
      <c r="AF9" s="1">
        <f>MIN($Q9)</f>
        <v>0</v>
      </c>
      <c r="AG9" s="1">
        <f>MIN($R9)</f>
        <v>0</v>
      </c>
      <c r="AH9" s="1">
        <f>MEDIAN($B9)</f>
        <v>0</v>
      </c>
      <c r="AI9" s="1">
        <f>MEDIAN($C9)</f>
        <v>0</v>
      </c>
      <c r="AJ9" s="1">
        <f>MEDIAN($D9)</f>
        <v>0</v>
      </c>
      <c r="AK9" s="1">
        <f>MEDIAN($E9)</f>
        <v>0</v>
      </c>
      <c r="AL9" s="1">
        <f>MEDIAN($F9)</f>
        <v>0</v>
      </c>
      <c r="AM9" s="1">
        <f>MEDIAN($G9)</f>
        <v>0</v>
      </c>
      <c r="AN9" s="1">
        <f>MEDIAN($H9)</f>
        <v>0</v>
      </c>
      <c r="AO9" s="1">
        <f>MEDIAN($I9)</f>
        <v>0</v>
      </c>
      <c r="AP9" s="1">
        <f>MEDIAN($J9)</f>
        <v>0</v>
      </c>
      <c r="AQ9" s="1">
        <f>MEDIAN($K9)</f>
        <v>0</v>
      </c>
      <c r="AR9" s="1">
        <f>MEDIAN($M9)</f>
        <v>0</v>
      </c>
      <c r="AS9" s="1">
        <f>MEDIAN($N9)</f>
        <v>0</v>
      </c>
      <c r="AT9" s="1">
        <f>MEDIAN($P9)</f>
        <v>0</v>
      </c>
      <c r="AU9" s="1">
        <f>MEDIAN($Q9)</f>
        <v>0</v>
      </c>
      <c r="AV9" s="1">
        <f>MEDIAN($R9)</f>
        <v>0</v>
      </c>
      <c r="AW9" s="1">
        <f>MAX($B9)</f>
        <v>0</v>
      </c>
      <c r="AX9" s="1">
        <f>MAX($C9)</f>
        <v>0</v>
      </c>
      <c r="AY9" s="1">
        <f>MAX($D9)</f>
        <v>0</v>
      </c>
      <c r="AZ9" s="1">
        <f>MAX($E9)</f>
        <v>0</v>
      </c>
      <c r="BA9" s="1">
        <f>MAX($F9)</f>
        <v>0</v>
      </c>
      <c r="BB9" s="1">
        <f>MAX($G9)</f>
        <v>0</v>
      </c>
      <c r="BC9" s="1">
        <f>MAX($H9)</f>
        <v>0</v>
      </c>
      <c r="BD9" s="1">
        <f>MAX($I9)</f>
        <v>0</v>
      </c>
      <c r="BE9" s="1">
        <f>MAX($J9)</f>
        <v>0</v>
      </c>
      <c r="BF9" s="1">
        <f>MAX($K9)</f>
        <v>0</v>
      </c>
      <c r="BG9" s="1">
        <f>MAX($M9)</f>
        <v>0</v>
      </c>
      <c r="BH9" s="1">
        <f>MAX($N9)</f>
        <v>0</v>
      </c>
      <c r="BI9" s="1">
        <f>MAX($P9)</f>
        <v>0</v>
      </c>
      <c r="BJ9" s="1">
        <f>MAX($Q9)</f>
        <v>0</v>
      </c>
      <c r="BK9" s="1">
        <f>MAX($R9)</f>
        <v>0</v>
      </c>
    </row>
    <row r="10" spans="1:63">
      <c r="A10" s="1" t="s">
        <v>7</v>
      </c>
      <c r="B10" s="1" cm="1">
        <f t="array" ref="B10">_xlfn.SWITCH($A$2,"average", AVERAGE(Instances!B10:Instances!B10),"median", MEDIAN(Instances!B10:Instances!B10),"min", MIN(Instances!B10:Instances!B10),"max", MAX(Instances!B10:Instances!B10),"diff", MAX(Instances!B10:Instances!B10)-MIN(Instances!B10:Instances!B10))</f>
        <v>0</v>
      </c>
      <c r="C10" s="1" cm="1">
        <f t="array" ref="C10">_xlfn.SWITCH($A$2,"average", AVERAGE(Instances!C10:Instances!C10),"median", MEDIAN(Instances!C10:Instances!C10),"min", MIN(Instances!C10:Instances!C10),"max", MAX(Instances!C10:Instances!C10),"diff", MAX(Instances!C10:Instances!C10)-MIN(Instances!C10:Instances!C10))</f>
        <v>0</v>
      </c>
      <c r="D10" s="1" cm="1">
        <f t="array" ref="D10">_xlfn.SWITCH($A$2,"average", AVERAGE(Instances!D10:Instances!D10),"median", MEDIAN(Instances!D10:Instances!D10),"min", MIN(Instances!D10:Instances!D10),"max", MAX(Instances!D10:Instances!D10),"diff", MAX(Instances!D10:Instances!D10)-MIN(Instances!D10:Instances!D10))</f>
        <v>0</v>
      </c>
      <c r="E10" s="1" cm="1">
        <f t="array" ref="E10">_xlfn.SWITCH($A$2,"average", AVERAGE(Instances!E10:Instances!E10),"median", MEDIAN(Instances!E10:Instances!E10),"min", MIN(Instances!E10:Instances!E10),"max", MAX(Instances!E10:Instances!E10),"diff", MAX(Instances!E10:Instances!E10)-MIN(Instances!E10:Instances!E10))</f>
        <v>0</v>
      </c>
      <c r="F10" s="1" cm="1">
        <f t="array" ref="F10">_xlfn.SWITCH($A$2,"average", AVERAGE(Instances!F10:Instances!F10),"median", MEDIAN(Instances!F10:Instances!F10),"min", MIN(Instances!F10:Instances!F10),"max", MAX(Instances!F10:Instances!F10),"diff", MAX(Instances!F10:Instances!F10)-MIN(Instances!F10:Instances!F10))</f>
        <v>0</v>
      </c>
      <c r="G10" s="1" cm="1">
        <f t="array" ref="G10">_xlfn.SWITCH($A$2,"average", AVERAGE(Instances!G10:Instances!G10),"median", MEDIAN(Instances!G10:Instances!G10),"min", MIN(Instances!G10:Instances!G10),"max", MAX(Instances!G10:Instances!G10),"diff", MAX(Instances!G10:Instances!G10)-MIN(Instances!G10:Instances!G10))</f>
        <v>0</v>
      </c>
      <c r="H10" s="1" cm="1">
        <f t="array" ref="H10">_xlfn.SWITCH($A$2,"average", AVERAGE(Instances!H10:Instances!H10),"median", MEDIAN(Instances!H10:Instances!H10),"min", MIN(Instances!H10:Instances!H10),"max", MAX(Instances!H10:Instances!H10),"diff", MAX(Instances!H10:Instances!H10)-MIN(Instances!H10:Instances!H10))</f>
        <v>0</v>
      </c>
      <c r="I10" s="1" cm="1">
        <f t="array" ref="I10">_xlfn.SWITCH($A$2,"average", AVERAGE(Instances!I10:Instances!I10),"median", MEDIAN(Instances!I10:Instances!I10),"min", MIN(Instances!I10:Instances!I10),"max", MAX(Instances!I10:Instances!I10),"diff", MAX(Instances!I10:Instances!I10)-MIN(Instances!I10:Instances!I10))</f>
        <v>0</v>
      </c>
      <c r="J10" s="1" cm="1">
        <f t="array" ref="J10">_xlfn.SWITCH($A$2,"average", AVERAGE(Instances!J10:Instances!J10),"median", MEDIAN(Instances!J10:Instances!J10),"min", MIN(Instances!J10:Instances!J10),"max", MAX(Instances!J10:Instances!J10),"diff", MAX(Instances!J10:Instances!J10)-MIN(Instances!J10:Instances!J10))</f>
        <v>0</v>
      </c>
      <c r="K10" s="1" cm="1">
        <f t="array" ref="K10">_xlfn.SWITCH($A$2,"average", AVERAGE(Instances!K10:Instances!K10),"median", MEDIAN(Instances!K10:Instances!K10),"min", MIN(Instances!K10:Instances!K10),"max", MAX(Instances!K10:Instances!K10),"diff", MAX(Instances!K10:Instances!K10)-MIN(Instances!K10:Instances!K10))</f>
        <v>0</v>
      </c>
      <c r="L10" s="1"/>
      <c r="M10" s="1" cm="1">
        <f t="array" ref="M10">_xlfn.SWITCH($A$2,"average", AVERAGE(Instances!M10:Instances!M10),"median", MEDIAN(Instances!M10:Instances!M10),"min", MIN(Instances!M10:Instances!M10),"max", MAX(Instances!M10:Instances!M10),"diff", MAX(Instances!M10:Instances!M10)-MIN(Instances!M10:Instances!M10))</f>
        <v>0</v>
      </c>
      <c r="N10" s="1" cm="1">
        <f t="array" ref="N10">_xlfn.SWITCH($A$2,"average", AVERAGE(Instances!N10:Instances!N10),"median", MEDIAN(Instances!N10:Instances!N10),"min", MIN(Instances!N10:Instances!N10),"max", MAX(Instances!N10:Instances!N10),"diff", MAX(Instances!N10:Instances!N10)-MIN(Instances!N10:Instances!N10))</f>
        <v>0</v>
      </c>
      <c r="O10" s="1"/>
      <c r="P10" s="1" cm="1">
        <f t="array" ref="P10">_xlfn.SWITCH($A$2,"average", AVERAGE(Instances!P10:Instances!P10),"median", MEDIAN(Instances!P10:Instances!P10),"min", MIN(Instances!P10:Instances!P10),"max", MAX(Instances!P10:Instances!P10),"diff", MAX(Instances!P10:Instances!P10)-MIN(Instances!P10:Instances!P10))</f>
        <v>0</v>
      </c>
      <c r="Q10" s="1" cm="1">
        <f t="array" ref="Q10">_xlfn.SWITCH($A$2,"average", AVERAGE(Instances!Q10:Instances!Q10),"median", MEDIAN(Instances!Q10:Instances!Q10),"min", MIN(Instances!Q10:Instances!Q10),"max", MAX(Instances!Q10:Instances!Q10),"diff", MAX(Instances!Q10:Instances!Q10)-MIN(Instances!Q10:Instances!Q10))</f>
        <v>0</v>
      </c>
      <c r="R10" s="1" cm="1">
        <f t="array" ref="R10">_xlfn.SWITCH($A$2,"average", AVERAGE(Instances!R10:Instances!R10),"median", MEDIAN(Instances!R10:Instances!R10),"min", MIN(Instances!R10:Instances!R10),"max", MAX(Instances!R10:Instances!R10),"diff", MAX(Instances!R10:Instances!R10)-MIN(Instances!R10:Instances!R10))</f>
        <v>0</v>
      </c>
      <c r="S10" s="1">
        <f>MIN($B10)</f>
        <v>0</v>
      </c>
      <c r="T10" s="1">
        <f>MIN($C10)</f>
        <v>0</v>
      </c>
      <c r="U10" s="1">
        <f>MIN($D10)</f>
        <v>0</v>
      </c>
      <c r="V10" s="1">
        <f>MIN($E10)</f>
        <v>0</v>
      </c>
      <c r="W10" s="1">
        <f>MIN($F10)</f>
        <v>0</v>
      </c>
      <c r="X10" s="1">
        <f>MIN($G10)</f>
        <v>0</v>
      </c>
      <c r="Y10" s="1">
        <f>MIN($H10)</f>
        <v>0</v>
      </c>
      <c r="Z10" s="1">
        <f>MIN($I10)</f>
        <v>0</v>
      </c>
      <c r="AA10" s="1">
        <f>MIN($J10)</f>
        <v>0</v>
      </c>
      <c r="AB10" s="1">
        <f>MIN($K10)</f>
        <v>0</v>
      </c>
      <c r="AC10" s="1">
        <f>MIN($M10)</f>
        <v>0</v>
      </c>
      <c r="AD10" s="1">
        <f>MIN($N10)</f>
        <v>0</v>
      </c>
      <c r="AE10" s="1">
        <f>MIN($P10)</f>
        <v>0</v>
      </c>
      <c r="AF10" s="1">
        <f>MIN($Q10)</f>
        <v>0</v>
      </c>
      <c r="AG10" s="1">
        <f>MIN($R10)</f>
        <v>0</v>
      </c>
      <c r="AH10" s="1">
        <f>MEDIAN($B10)</f>
        <v>0</v>
      </c>
      <c r="AI10" s="1">
        <f>MEDIAN($C10)</f>
        <v>0</v>
      </c>
      <c r="AJ10" s="1">
        <f>MEDIAN($D10)</f>
        <v>0</v>
      </c>
      <c r="AK10" s="1">
        <f>MEDIAN($E10)</f>
        <v>0</v>
      </c>
      <c r="AL10" s="1">
        <f>MEDIAN($F10)</f>
        <v>0</v>
      </c>
      <c r="AM10" s="1">
        <f>MEDIAN($G10)</f>
        <v>0</v>
      </c>
      <c r="AN10" s="1">
        <f>MEDIAN($H10)</f>
        <v>0</v>
      </c>
      <c r="AO10" s="1">
        <f>MEDIAN($I10)</f>
        <v>0</v>
      </c>
      <c r="AP10" s="1">
        <f>MEDIAN($J10)</f>
        <v>0</v>
      </c>
      <c r="AQ10" s="1">
        <f>MEDIAN($K10)</f>
        <v>0</v>
      </c>
      <c r="AR10" s="1">
        <f>MEDIAN($M10)</f>
        <v>0</v>
      </c>
      <c r="AS10" s="1">
        <f>MEDIAN($N10)</f>
        <v>0</v>
      </c>
      <c r="AT10" s="1">
        <f>MEDIAN($P10)</f>
        <v>0</v>
      </c>
      <c r="AU10" s="1">
        <f>MEDIAN($Q10)</f>
        <v>0</v>
      </c>
      <c r="AV10" s="1">
        <f>MEDIAN($R10)</f>
        <v>0</v>
      </c>
      <c r="AW10" s="1">
        <f>MAX($B10)</f>
        <v>0</v>
      </c>
      <c r="AX10" s="1">
        <f>MAX($C10)</f>
        <v>0</v>
      </c>
      <c r="AY10" s="1">
        <f>MAX($D10)</f>
        <v>0</v>
      </c>
      <c r="AZ10" s="1">
        <f>MAX($E10)</f>
        <v>0</v>
      </c>
      <c r="BA10" s="1">
        <f>MAX($F10)</f>
        <v>0</v>
      </c>
      <c r="BB10" s="1">
        <f>MAX($G10)</f>
        <v>0</v>
      </c>
      <c r="BC10" s="1">
        <f>MAX($H10)</f>
        <v>0</v>
      </c>
      <c r="BD10" s="1">
        <f>MAX($I10)</f>
        <v>0</v>
      </c>
      <c r="BE10" s="1">
        <f>MAX($J10)</f>
        <v>0</v>
      </c>
      <c r="BF10" s="1">
        <f>MAX($K10)</f>
        <v>0</v>
      </c>
      <c r="BG10" s="1">
        <f>MAX($M10)</f>
        <v>0</v>
      </c>
      <c r="BH10" s="1">
        <f>MAX($N10)</f>
        <v>0</v>
      </c>
      <c r="BI10" s="1">
        <f>MAX($P10)</f>
        <v>0</v>
      </c>
      <c r="BJ10" s="1">
        <f>MAX($Q10)</f>
        <v>0</v>
      </c>
      <c r="BK10" s="1">
        <f>MAX($R10)</f>
        <v>0</v>
      </c>
    </row>
    <row r="11" spans="1:63">
      <c r="A11" s="1" t="s">
        <v>8</v>
      </c>
      <c r="B11" s="1" cm="1">
        <f t="array" ref="B11">_xlfn.SWITCH($A$2,"average", AVERAGE(Instances!B11:Instances!B11),"median", MEDIAN(Instances!B11:Instances!B11),"min", MIN(Instances!B11:Instances!B11),"max", MAX(Instances!B11:Instances!B11),"diff", MAX(Instances!B11:Instances!B11)-MIN(Instances!B11:Instances!B11))</f>
        <v>0</v>
      </c>
      <c r="C11" s="1" cm="1">
        <f t="array" ref="C11">_xlfn.SWITCH($A$2,"average", AVERAGE(Instances!C11:Instances!C11),"median", MEDIAN(Instances!C11:Instances!C11),"min", MIN(Instances!C11:Instances!C11),"max", MAX(Instances!C11:Instances!C11),"diff", MAX(Instances!C11:Instances!C11)-MIN(Instances!C11:Instances!C11))</f>
        <v>0</v>
      </c>
      <c r="D11" s="1" cm="1">
        <f t="array" ref="D11">_xlfn.SWITCH($A$2,"average", AVERAGE(Instances!D11:Instances!D11),"median", MEDIAN(Instances!D11:Instances!D11),"min", MIN(Instances!D11:Instances!D11),"max", MAX(Instances!D11:Instances!D11),"diff", MAX(Instances!D11:Instances!D11)-MIN(Instances!D11:Instances!D11))</f>
        <v>0</v>
      </c>
      <c r="E11" s="1" cm="1">
        <f t="array" ref="E11">_xlfn.SWITCH($A$2,"average", AVERAGE(Instances!E11:Instances!E11),"median", MEDIAN(Instances!E11:Instances!E11),"min", MIN(Instances!E11:Instances!E11),"max", MAX(Instances!E11:Instances!E11),"diff", MAX(Instances!E11:Instances!E11)-MIN(Instances!E11:Instances!E11))</f>
        <v>0</v>
      </c>
      <c r="F11" s="1" cm="1">
        <f t="array" ref="F11">_xlfn.SWITCH($A$2,"average", AVERAGE(Instances!F11:Instances!F11),"median", MEDIAN(Instances!F11:Instances!F11),"min", MIN(Instances!F11:Instances!F11),"max", MAX(Instances!F11:Instances!F11),"diff", MAX(Instances!F11:Instances!F11)-MIN(Instances!F11:Instances!F11))</f>
        <v>0</v>
      </c>
      <c r="G11" s="1" cm="1">
        <f t="array" ref="G11">_xlfn.SWITCH($A$2,"average", AVERAGE(Instances!G11:Instances!G11),"median", MEDIAN(Instances!G11:Instances!G11),"min", MIN(Instances!G11:Instances!G11),"max", MAX(Instances!G11:Instances!G11),"diff", MAX(Instances!G11:Instances!G11)-MIN(Instances!G11:Instances!G11))</f>
        <v>0</v>
      </c>
      <c r="H11" s="1" cm="1">
        <f t="array" ref="H11">_xlfn.SWITCH($A$2,"average", AVERAGE(Instances!H11:Instances!H11),"median", MEDIAN(Instances!H11:Instances!H11),"min", MIN(Instances!H11:Instances!H11),"max", MAX(Instances!H11:Instances!H11),"diff", MAX(Instances!H11:Instances!H11)-MIN(Instances!H11:Instances!H11))</f>
        <v>0</v>
      </c>
      <c r="I11" s="1" cm="1">
        <f t="array" ref="I11">_xlfn.SWITCH($A$2,"average", AVERAGE(Instances!I11:Instances!I11),"median", MEDIAN(Instances!I11:Instances!I11),"min", MIN(Instances!I11:Instances!I11),"max", MAX(Instances!I11:Instances!I11),"diff", MAX(Instances!I11:Instances!I11)-MIN(Instances!I11:Instances!I11))</f>
        <v>0</v>
      </c>
      <c r="J11" s="1" cm="1">
        <f t="array" ref="J11">_xlfn.SWITCH($A$2,"average", AVERAGE(Instances!J11:Instances!J11),"median", MEDIAN(Instances!J11:Instances!J11),"min", MIN(Instances!J11:Instances!J11),"max", MAX(Instances!J11:Instances!J11),"diff", MAX(Instances!J11:Instances!J11)-MIN(Instances!J11:Instances!J11))</f>
        <v>0</v>
      </c>
      <c r="K11" s="1" cm="1">
        <f t="array" ref="K11">_xlfn.SWITCH($A$2,"average", AVERAGE(Instances!K11:Instances!K11),"median", MEDIAN(Instances!K11:Instances!K11),"min", MIN(Instances!K11:Instances!K11),"max", MAX(Instances!K11:Instances!K11),"diff", MAX(Instances!K11:Instances!K11)-MIN(Instances!K11:Instances!K11))</f>
        <v>0</v>
      </c>
      <c r="L11" s="1"/>
      <c r="M11" s="1" cm="1">
        <f t="array" ref="M11">_xlfn.SWITCH($A$2,"average", AVERAGE(Instances!M11:Instances!M11),"median", MEDIAN(Instances!M11:Instances!M11),"min", MIN(Instances!M11:Instances!M11),"max", MAX(Instances!M11:Instances!M11),"diff", MAX(Instances!M11:Instances!M11)-MIN(Instances!M11:Instances!M11))</f>
        <v>0</v>
      </c>
      <c r="N11" s="1" cm="1">
        <f t="array" ref="N11">_xlfn.SWITCH($A$2,"average", AVERAGE(Instances!N11:Instances!N11),"median", MEDIAN(Instances!N11:Instances!N11),"min", MIN(Instances!N11:Instances!N11),"max", MAX(Instances!N11:Instances!N11),"diff", MAX(Instances!N11:Instances!N11)-MIN(Instances!N11:Instances!N11))</f>
        <v>0</v>
      </c>
      <c r="O11" s="1"/>
      <c r="P11" s="1" cm="1">
        <f t="array" ref="P11">_xlfn.SWITCH($A$2,"average", AVERAGE(Instances!P11:Instances!P11),"median", MEDIAN(Instances!P11:Instances!P11),"min", MIN(Instances!P11:Instances!P11),"max", MAX(Instances!P11:Instances!P11),"diff", MAX(Instances!P11:Instances!P11)-MIN(Instances!P11:Instances!P11))</f>
        <v>0</v>
      </c>
      <c r="Q11" s="1" cm="1">
        <f t="array" ref="Q11">_xlfn.SWITCH($A$2,"average", AVERAGE(Instances!Q11:Instances!Q11),"median", MEDIAN(Instances!Q11:Instances!Q11),"min", MIN(Instances!Q11:Instances!Q11),"max", MAX(Instances!Q11:Instances!Q11),"diff", MAX(Instances!Q11:Instances!Q11)-MIN(Instances!Q11:Instances!Q11))</f>
        <v>0</v>
      </c>
      <c r="R11" s="1" cm="1">
        <f t="array" ref="R11">_xlfn.SWITCH($A$2,"average", AVERAGE(Instances!R11:Instances!R11),"median", MEDIAN(Instances!R11:Instances!R11),"min", MIN(Instances!R11:Instances!R11),"max", MAX(Instances!R11:Instances!R11),"diff", MAX(Instances!R11:Instances!R11)-MIN(Instances!R11:Instances!R11))</f>
        <v>0</v>
      </c>
      <c r="S11" s="1">
        <f>MIN($B11)</f>
        <v>0</v>
      </c>
      <c r="T11" s="1">
        <f>MIN($C11)</f>
        <v>0</v>
      </c>
      <c r="U11" s="1">
        <f>MIN($D11)</f>
        <v>0</v>
      </c>
      <c r="V11" s="1">
        <f>MIN($E11)</f>
        <v>0</v>
      </c>
      <c r="W11" s="1">
        <f>MIN($F11)</f>
        <v>0</v>
      </c>
      <c r="X11" s="1">
        <f>MIN($G11)</f>
        <v>0</v>
      </c>
      <c r="Y11" s="1">
        <f>MIN($H11)</f>
        <v>0</v>
      </c>
      <c r="Z11" s="1">
        <f>MIN($I11)</f>
        <v>0</v>
      </c>
      <c r="AA11" s="1">
        <f>MIN($J11)</f>
        <v>0</v>
      </c>
      <c r="AB11" s="1">
        <f>MIN($K11)</f>
        <v>0</v>
      </c>
      <c r="AC11" s="1">
        <f>MIN($M11)</f>
        <v>0</v>
      </c>
      <c r="AD11" s="1">
        <f>MIN($N11)</f>
        <v>0</v>
      </c>
      <c r="AE11" s="1">
        <f>MIN($P11)</f>
        <v>0</v>
      </c>
      <c r="AF11" s="1">
        <f>MIN($Q11)</f>
        <v>0</v>
      </c>
      <c r="AG11" s="1">
        <f>MIN($R11)</f>
        <v>0</v>
      </c>
      <c r="AH11" s="1">
        <f>MEDIAN($B11)</f>
        <v>0</v>
      </c>
      <c r="AI11" s="1">
        <f>MEDIAN($C11)</f>
        <v>0</v>
      </c>
      <c r="AJ11" s="1">
        <f>MEDIAN($D11)</f>
        <v>0</v>
      </c>
      <c r="AK11" s="1">
        <f>MEDIAN($E11)</f>
        <v>0</v>
      </c>
      <c r="AL11" s="1">
        <f>MEDIAN($F11)</f>
        <v>0</v>
      </c>
      <c r="AM11" s="1">
        <f>MEDIAN($G11)</f>
        <v>0</v>
      </c>
      <c r="AN11" s="1">
        <f>MEDIAN($H11)</f>
        <v>0</v>
      </c>
      <c r="AO11" s="1">
        <f>MEDIAN($I11)</f>
        <v>0</v>
      </c>
      <c r="AP11" s="1">
        <f>MEDIAN($J11)</f>
        <v>0</v>
      </c>
      <c r="AQ11" s="1">
        <f>MEDIAN($K11)</f>
        <v>0</v>
      </c>
      <c r="AR11" s="1">
        <f>MEDIAN($M11)</f>
        <v>0</v>
      </c>
      <c r="AS11" s="1">
        <f>MEDIAN($N11)</f>
        <v>0</v>
      </c>
      <c r="AT11" s="1">
        <f>MEDIAN($P11)</f>
        <v>0</v>
      </c>
      <c r="AU11" s="1">
        <f>MEDIAN($Q11)</f>
        <v>0</v>
      </c>
      <c r="AV11" s="1">
        <f>MEDIAN($R11)</f>
        <v>0</v>
      </c>
      <c r="AW11" s="1">
        <f>MAX($B11)</f>
        <v>0</v>
      </c>
      <c r="AX11" s="1">
        <f>MAX($C11)</f>
        <v>0</v>
      </c>
      <c r="AY11" s="1">
        <f>MAX($D11)</f>
        <v>0</v>
      </c>
      <c r="AZ11" s="1">
        <f>MAX($E11)</f>
        <v>0</v>
      </c>
      <c r="BA11" s="1">
        <f>MAX($F11)</f>
        <v>0</v>
      </c>
      <c r="BB11" s="1">
        <f>MAX($G11)</f>
        <v>0</v>
      </c>
      <c r="BC11" s="1">
        <f>MAX($H11)</f>
        <v>0</v>
      </c>
      <c r="BD11" s="1">
        <f>MAX($I11)</f>
        <v>0</v>
      </c>
      <c r="BE11" s="1">
        <f>MAX($J11)</f>
        <v>0</v>
      </c>
      <c r="BF11" s="1">
        <f>MAX($K11)</f>
        <v>0</v>
      </c>
      <c r="BG11" s="1">
        <f>MAX($M11)</f>
        <v>0</v>
      </c>
      <c r="BH11" s="1">
        <f>MAX($N11)</f>
        <v>0</v>
      </c>
      <c r="BI11" s="1">
        <f>MAX($P11)</f>
        <v>0</v>
      </c>
      <c r="BJ11" s="1">
        <f>MAX($Q11)</f>
        <v>0</v>
      </c>
      <c r="BK11" s="1">
        <f>MAX($R11)</f>
        <v>0</v>
      </c>
    </row>
    <row r="12" spans="1:63">
      <c r="A12" s="1" t="s">
        <v>9</v>
      </c>
      <c r="B12" s="1" cm="1">
        <f t="array" ref="B12">_xlfn.SWITCH($A$2,"average", AVERAGE(Instances!B12:Instances!B12),"median", MEDIAN(Instances!B12:Instances!B12),"min", MIN(Instances!B12:Instances!B12),"max", MAX(Instances!B12:Instances!B12),"diff", MAX(Instances!B12:Instances!B12)-MIN(Instances!B12:Instances!B12))</f>
        <v>0</v>
      </c>
      <c r="C12" s="1" cm="1">
        <f t="array" ref="C12">_xlfn.SWITCH($A$2,"average", AVERAGE(Instances!C12:Instances!C12),"median", MEDIAN(Instances!C12:Instances!C12),"min", MIN(Instances!C12:Instances!C12),"max", MAX(Instances!C12:Instances!C12),"diff", MAX(Instances!C12:Instances!C12)-MIN(Instances!C12:Instances!C12))</f>
        <v>0</v>
      </c>
      <c r="D12" s="1" cm="1">
        <f t="array" ref="D12">_xlfn.SWITCH($A$2,"average", AVERAGE(Instances!D12:Instances!D12),"median", MEDIAN(Instances!D12:Instances!D12),"min", MIN(Instances!D12:Instances!D12),"max", MAX(Instances!D12:Instances!D12),"diff", MAX(Instances!D12:Instances!D12)-MIN(Instances!D12:Instances!D12))</f>
        <v>0</v>
      </c>
      <c r="E12" s="1" cm="1">
        <f t="array" ref="E12">_xlfn.SWITCH($A$2,"average", AVERAGE(Instances!E12:Instances!E12),"median", MEDIAN(Instances!E12:Instances!E12),"min", MIN(Instances!E12:Instances!E12),"max", MAX(Instances!E12:Instances!E12),"diff", MAX(Instances!E12:Instances!E12)-MIN(Instances!E12:Instances!E12))</f>
        <v>0</v>
      </c>
      <c r="F12" s="1" cm="1">
        <f t="array" ref="F12">_xlfn.SWITCH($A$2,"average", AVERAGE(Instances!F12:Instances!F12),"median", MEDIAN(Instances!F12:Instances!F12),"min", MIN(Instances!F12:Instances!F12),"max", MAX(Instances!F12:Instances!F12),"diff", MAX(Instances!F12:Instances!F12)-MIN(Instances!F12:Instances!F12))</f>
        <v>0</v>
      </c>
      <c r="G12" s="1" cm="1">
        <f t="array" ref="G12">_xlfn.SWITCH($A$2,"average", AVERAGE(Instances!G12:Instances!G12),"median", MEDIAN(Instances!G12:Instances!G12),"min", MIN(Instances!G12:Instances!G12),"max", MAX(Instances!G12:Instances!G12),"diff", MAX(Instances!G12:Instances!G12)-MIN(Instances!G12:Instances!G12))</f>
        <v>0</v>
      </c>
      <c r="H12" s="1" cm="1">
        <f t="array" ref="H12">_xlfn.SWITCH($A$2,"average", AVERAGE(Instances!H12:Instances!H12),"median", MEDIAN(Instances!H12:Instances!H12),"min", MIN(Instances!H12:Instances!H12),"max", MAX(Instances!H12:Instances!H12),"diff", MAX(Instances!H12:Instances!H12)-MIN(Instances!H12:Instances!H12))</f>
        <v>0</v>
      </c>
      <c r="I12" s="1" cm="1">
        <f t="array" ref="I12">_xlfn.SWITCH($A$2,"average", AVERAGE(Instances!I12:Instances!I12),"median", MEDIAN(Instances!I12:Instances!I12),"min", MIN(Instances!I12:Instances!I12),"max", MAX(Instances!I12:Instances!I12),"diff", MAX(Instances!I12:Instances!I12)-MIN(Instances!I12:Instances!I12))</f>
        <v>0</v>
      </c>
      <c r="J12" s="1" cm="1">
        <f t="array" ref="J12">_xlfn.SWITCH($A$2,"average", AVERAGE(Instances!J12:Instances!J12),"median", MEDIAN(Instances!J12:Instances!J12),"min", MIN(Instances!J12:Instances!J12),"max", MAX(Instances!J12:Instances!J12),"diff", MAX(Instances!J12:Instances!J12)-MIN(Instances!J12:Instances!J12))</f>
        <v>0</v>
      </c>
      <c r="K12" s="1" cm="1">
        <f t="array" ref="K12">_xlfn.SWITCH($A$2,"average", AVERAGE(Instances!K12:Instances!K12),"median", MEDIAN(Instances!K12:Instances!K12),"min", MIN(Instances!K12:Instances!K12),"max", MAX(Instances!K12:Instances!K12),"diff", MAX(Instances!K12:Instances!K12)-MIN(Instances!K12:Instances!K12))</f>
        <v>0</v>
      </c>
      <c r="L12" s="1"/>
      <c r="M12" s="1" cm="1">
        <f t="array" ref="M12">_xlfn.SWITCH($A$2,"average", AVERAGE(Instances!M12:Instances!M12),"median", MEDIAN(Instances!M12:Instances!M12),"min", MIN(Instances!M12:Instances!M12),"max", MAX(Instances!M12:Instances!M12),"diff", MAX(Instances!M12:Instances!M12)-MIN(Instances!M12:Instances!M12))</f>
        <v>0</v>
      </c>
      <c r="N12" s="1" cm="1">
        <f t="array" ref="N12">_xlfn.SWITCH($A$2,"average", AVERAGE(Instances!N12:Instances!N12),"median", MEDIAN(Instances!N12:Instances!N12),"min", MIN(Instances!N12:Instances!N12),"max", MAX(Instances!N12:Instances!N12),"diff", MAX(Instances!N12:Instances!N12)-MIN(Instances!N12:Instances!N12))</f>
        <v>0</v>
      </c>
      <c r="O12" s="1"/>
      <c r="P12" s="1" cm="1">
        <f t="array" ref="P12">_xlfn.SWITCH($A$2,"average", AVERAGE(Instances!P12:Instances!P12),"median", MEDIAN(Instances!P12:Instances!P12),"min", MIN(Instances!P12:Instances!P12),"max", MAX(Instances!P12:Instances!P12),"diff", MAX(Instances!P12:Instances!P12)-MIN(Instances!P12:Instances!P12))</f>
        <v>0</v>
      </c>
      <c r="Q12" s="1" cm="1">
        <f t="array" ref="Q12">_xlfn.SWITCH($A$2,"average", AVERAGE(Instances!Q12:Instances!Q12),"median", MEDIAN(Instances!Q12:Instances!Q12),"min", MIN(Instances!Q12:Instances!Q12),"max", MAX(Instances!Q12:Instances!Q12),"diff", MAX(Instances!Q12:Instances!Q12)-MIN(Instances!Q12:Instances!Q12))</f>
        <v>0</v>
      </c>
      <c r="R12" s="1" cm="1">
        <f t="array" ref="R12">_xlfn.SWITCH($A$2,"average", AVERAGE(Instances!R12:Instances!R12),"median", MEDIAN(Instances!R12:Instances!R12),"min", MIN(Instances!R12:Instances!R12),"max", MAX(Instances!R12:Instances!R12),"diff", MAX(Instances!R12:Instances!R12)-MIN(Instances!R12:Instances!R12))</f>
        <v>0</v>
      </c>
      <c r="S12" s="1">
        <f>MIN($B12)</f>
        <v>0</v>
      </c>
      <c r="T12" s="1">
        <f>MIN($C12)</f>
        <v>0</v>
      </c>
      <c r="U12" s="1">
        <f>MIN($D12)</f>
        <v>0</v>
      </c>
      <c r="V12" s="1">
        <f>MIN($E12)</f>
        <v>0</v>
      </c>
      <c r="W12" s="1">
        <f>MIN($F12)</f>
        <v>0</v>
      </c>
      <c r="X12" s="1">
        <f>MIN($G12)</f>
        <v>0</v>
      </c>
      <c r="Y12" s="1">
        <f>MIN($H12)</f>
        <v>0</v>
      </c>
      <c r="Z12" s="1">
        <f>MIN($I12)</f>
        <v>0</v>
      </c>
      <c r="AA12" s="1">
        <f>MIN($J12)</f>
        <v>0</v>
      </c>
      <c r="AB12" s="1">
        <f>MIN($K12)</f>
        <v>0</v>
      </c>
      <c r="AC12" s="1">
        <f>MIN($M12)</f>
        <v>0</v>
      </c>
      <c r="AD12" s="1">
        <f>MIN($N12)</f>
        <v>0</v>
      </c>
      <c r="AE12" s="1">
        <f>MIN($P12)</f>
        <v>0</v>
      </c>
      <c r="AF12" s="1">
        <f>MIN($Q12)</f>
        <v>0</v>
      </c>
      <c r="AG12" s="1">
        <f>MIN($R12)</f>
        <v>0</v>
      </c>
      <c r="AH12" s="1">
        <f>MEDIAN($B12)</f>
        <v>0</v>
      </c>
      <c r="AI12" s="1">
        <f>MEDIAN($C12)</f>
        <v>0</v>
      </c>
      <c r="AJ12" s="1">
        <f>MEDIAN($D12)</f>
        <v>0</v>
      </c>
      <c r="AK12" s="1">
        <f>MEDIAN($E12)</f>
        <v>0</v>
      </c>
      <c r="AL12" s="1">
        <f>MEDIAN($F12)</f>
        <v>0</v>
      </c>
      <c r="AM12" s="1">
        <f>MEDIAN($G12)</f>
        <v>0</v>
      </c>
      <c r="AN12" s="1">
        <f>MEDIAN($H12)</f>
        <v>0</v>
      </c>
      <c r="AO12" s="1">
        <f>MEDIAN($I12)</f>
        <v>0</v>
      </c>
      <c r="AP12" s="1">
        <f>MEDIAN($J12)</f>
        <v>0</v>
      </c>
      <c r="AQ12" s="1">
        <f>MEDIAN($K12)</f>
        <v>0</v>
      </c>
      <c r="AR12" s="1">
        <f>MEDIAN($M12)</f>
        <v>0</v>
      </c>
      <c r="AS12" s="1">
        <f>MEDIAN($N12)</f>
        <v>0</v>
      </c>
      <c r="AT12" s="1">
        <f>MEDIAN($P12)</f>
        <v>0</v>
      </c>
      <c r="AU12" s="1">
        <f>MEDIAN($Q12)</f>
        <v>0</v>
      </c>
      <c r="AV12" s="1">
        <f>MEDIAN($R12)</f>
        <v>0</v>
      </c>
      <c r="AW12" s="1">
        <f>MAX($B12)</f>
        <v>0</v>
      </c>
      <c r="AX12" s="1">
        <f>MAX($C12)</f>
        <v>0</v>
      </c>
      <c r="AY12" s="1">
        <f>MAX($D12)</f>
        <v>0</v>
      </c>
      <c r="AZ12" s="1">
        <f>MAX($E12)</f>
        <v>0</v>
      </c>
      <c r="BA12" s="1">
        <f>MAX($F12)</f>
        <v>0</v>
      </c>
      <c r="BB12" s="1">
        <f>MAX($G12)</f>
        <v>0</v>
      </c>
      <c r="BC12" s="1">
        <f>MAX($H12)</f>
        <v>0</v>
      </c>
      <c r="BD12" s="1">
        <f>MAX($I12)</f>
        <v>0</v>
      </c>
      <c r="BE12" s="1">
        <f>MAX($J12)</f>
        <v>0</v>
      </c>
      <c r="BF12" s="1">
        <f>MAX($K12)</f>
        <v>0</v>
      </c>
      <c r="BG12" s="1">
        <f>MAX($M12)</f>
        <v>0</v>
      </c>
      <c r="BH12" s="1">
        <f>MAX($N12)</f>
        <v>0</v>
      </c>
      <c r="BI12" s="1">
        <f>MAX($P12)</f>
        <v>0</v>
      </c>
      <c r="BJ12" s="1">
        <f>MAX($Q12)</f>
        <v>0</v>
      </c>
      <c r="BK12" s="1">
        <f>MAX($R12)</f>
        <v>0</v>
      </c>
    </row>
    <row r="13" spans="1:63">
      <c r="A13" s="1" t="s">
        <v>10</v>
      </c>
      <c r="B13" s="1" cm="1">
        <f t="array" ref="B13">_xlfn.SWITCH($A$2,"average", AVERAGE(Instances!B13:Instances!B13),"median", MEDIAN(Instances!B13:Instances!B13),"min", MIN(Instances!B13:Instances!B13),"max", MAX(Instances!B13:Instances!B13),"diff", MAX(Instances!B13:Instances!B13)-MIN(Instances!B13:Instances!B13))</f>
        <v>0</v>
      </c>
      <c r="C13" s="1" cm="1">
        <f t="array" ref="C13">_xlfn.SWITCH($A$2,"average", AVERAGE(Instances!C13:Instances!C13),"median", MEDIAN(Instances!C13:Instances!C13),"min", MIN(Instances!C13:Instances!C13),"max", MAX(Instances!C13:Instances!C13),"diff", MAX(Instances!C13:Instances!C13)-MIN(Instances!C13:Instances!C13))</f>
        <v>0</v>
      </c>
      <c r="D13" s="1" cm="1">
        <f t="array" ref="D13">_xlfn.SWITCH($A$2,"average", AVERAGE(Instances!D13:Instances!D13),"median", MEDIAN(Instances!D13:Instances!D13),"min", MIN(Instances!D13:Instances!D13),"max", MAX(Instances!D13:Instances!D13),"diff", MAX(Instances!D13:Instances!D13)-MIN(Instances!D13:Instances!D13))</f>
        <v>0</v>
      </c>
      <c r="E13" s="1" cm="1">
        <f t="array" ref="E13">_xlfn.SWITCH($A$2,"average", AVERAGE(Instances!E13:Instances!E13),"median", MEDIAN(Instances!E13:Instances!E13),"min", MIN(Instances!E13:Instances!E13),"max", MAX(Instances!E13:Instances!E13),"diff", MAX(Instances!E13:Instances!E13)-MIN(Instances!E13:Instances!E13))</f>
        <v>0</v>
      </c>
      <c r="F13" s="1" cm="1">
        <f t="array" ref="F13">_xlfn.SWITCH($A$2,"average", AVERAGE(Instances!F13:Instances!F13),"median", MEDIAN(Instances!F13:Instances!F13),"min", MIN(Instances!F13:Instances!F13),"max", MAX(Instances!F13:Instances!F13),"diff", MAX(Instances!F13:Instances!F13)-MIN(Instances!F13:Instances!F13))</f>
        <v>0</v>
      </c>
      <c r="G13" s="1" cm="1">
        <f t="array" ref="G13">_xlfn.SWITCH($A$2,"average", AVERAGE(Instances!G13:Instances!G13),"median", MEDIAN(Instances!G13:Instances!G13),"min", MIN(Instances!G13:Instances!G13),"max", MAX(Instances!G13:Instances!G13),"diff", MAX(Instances!G13:Instances!G13)-MIN(Instances!G13:Instances!G13))</f>
        <v>0</v>
      </c>
      <c r="H13" s="1" cm="1">
        <f t="array" ref="H13">_xlfn.SWITCH($A$2,"average", AVERAGE(Instances!H13:Instances!H13),"median", MEDIAN(Instances!H13:Instances!H13),"min", MIN(Instances!H13:Instances!H13),"max", MAX(Instances!H13:Instances!H13),"diff", MAX(Instances!H13:Instances!H13)-MIN(Instances!H13:Instances!H13))</f>
        <v>0</v>
      </c>
      <c r="I13" s="1" cm="1">
        <f t="array" ref="I13">_xlfn.SWITCH($A$2,"average", AVERAGE(Instances!I13:Instances!I13),"median", MEDIAN(Instances!I13:Instances!I13),"min", MIN(Instances!I13:Instances!I13),"max", MAX(Instances!I13:Instances!I13),"diff", MAX(Instances!I13:Instances!I13)-MIN(Instances!I13:Instances!I13))</f>
        <v>0</v>
      </c>
      <c r="J13" s="1" cm="1">
        <f t="array" ref="J13">_xlfn.SWITCH($A$2,"average", AVERAGE(Instances!J13:Instances!J13),"median", MEDIAN(Instances!J13:Instances!J13),"min", MIN(Instances!J13:Instances!J13),"max", MAX(Instances!J13:Instances!J13),"diff", MAX(Instances!J13:Instances!J13)-MIN(Instances!J13:Instances!J13))</f>
        <v>0</v>
      </c>
      <c r="K13" s="1" cm="1">
        <f t="array" ref="K13">_xlfn.SWITCH($A$2,"average", AVERAGE(Instances!K13:Instances!K13),"median", MEDIAN(Instances!K13:Instances!K13),"min", MIN(Instances!K13:Instances!K13),"max", MAX(Instances!K13:Instances!K13),"diff", MAX(Instances!K13:Instances!K13)-MIN(Instances!K13:Instances!K13))</f>
        <v>0</v>
      </c>
      <c r="L13" s="1"/>
      <c r="M13" s="1" cm="1">
        <f t="array" ref="M13">_xlfn.SWITCH($A$2,"average", AVERAGE(Instances!M13:Instances!M13),"median", MEDIAN(Instances!M13:Instances!M13),"min", MIN(Instances!M13:Instances!M13),"max", MAX(Instances!M13:Instances!M13),"diff", MAX(Instances!M13:Instances!M13)-MIN(Instances!M13:Instances!M13))</f>
        <v>0</v>
      </c>
      <c r="N13" s="1" cm="1">
        <f t="array" ref="N13">_xlfn.SWITCH($A$2,"average", AVERAGE(Instances!N13:Instances!N13),"median", MEDIAN(Instances!N13:Instances!N13),"min", MIN(Instances!N13:Instances!N13),"max", MAX(Instances!N13:Instances!N13),"diff", MAX(Instances!N13:Instances!N13)-MIN(Instances!N13:Instances!N13))</f>
        <v>0</v>
      </c>
      <c r="O13" s="1"/>
      <c r="P13" s="1" cm="1">
        <f t="array" ref="P13">_xlfn.SWITCH($A$2,"average", AVERAGE(Instances!P13:Instances!P13),"median", MEDIAN(Instances!P13:Instances!P13),"min", MIN(Instances!P13:Instances!P13),"max", MAX(Instances!P13:Instances!P13),"diff", MAX(Instances!P13:Instances!P13)-MIN(Instances!P13:Instances!P13))</f>
        <v>0</v>
      </c>
      <c r="Q13" s="1" cm="1">
        <f t="array" ref="Q13">_xlfn.SWITCH($A$2,"average", AVERAGE(Instances!Q13:Instances!Q13),"median", MEDIAN(Instances!Q13:Instances!Q13),"min", MIN(Instances!Q13:Instances!Q13),"max", MAX(Instances!Q13:Instances!Q13),"diff", MAX(Instances!Q13:Instances!Q13)-MIN(Instances!Q13:Instances!Q13))</f>
        <v>0</v>
      </c>
      <c r="R13" s="1" cm="1">
        <f t="array" ref="R13">_xlfn.SWITCH($A$2,"average", AVERAGE(Instances!R13:Instances!R13),"median", MEDIAN(Instances!R13:Instances!R13),"min", MIN(Instances!R13:Instances!R13),"max", MAX(Instances!R13:Instances!R13),"diff", MAX(Instances!R13:Instances!R13)-MIN(Instances!R13:Instances!R13))</f>
        <v>0</v>
      </c>
      <c r="S13" s="1">
        <f>MIN($B13)</f>
        <v>0</v>
      </c>
      <c r="T13" s="1">
        <f>MIN($C13)</f>
        <v>0</v>
      </c>
      <c r="U13" s="1">
        <f>MIN($D13)</f>
        <v>0</v>
      </c>
      <c r="V13" s="1">
        <f>MIN($E13)</f>
        <v>0</v>
      </c>
      <c r="W13" s="1">
        <f>MIN($F13)</f>
        <v>0</v>
      </c>
      <c r="X13" s="1">
        <f>MIN($G13)</f>
        <v>0</v>
      </c>
      <c r="Y13" s="1">
        <f>MIN($H13)</f>
        <v>0</v>
      </c>
      <c r="Z13" s="1">
        <f>MIN($I13)</f>
        <v>0</v>
      </c>
      <c r="AA13" s="1">
        <f>MIN($J13)</f>
        <v>0</v>
      </c>
      <c r="AB13" s="1">
        <f>MIN($K13)</f>
        <v>0</v>
      </c>
      <c r="AC13" s="1">
        <f>MIN($M13)</f>
        <v>0</v>
      </c>
      <c r="AD13" s="1">
        <f>MIN($N13)</f>
        <v>0</v>
      </c>
      <c r="AE13" s="1">
        <f>MIN($P13)</f>
        <v>0</v>
      </c>
      <c r="AF13" s="1">
        <f>MIN($Q13)</f>
        <v>0</v>
      </c>
      <c r="AG13" s="1">
        <f>MIN($R13)</f>
        <v>0</v>
      </c>
      <c r="AH13" s="1">
        <f>MEDIAN($B13)</f>
        <v>0</v>
      </c>
      <c r="AI13" s="1">
        <f>MEDIAN($C13)</f>
        <v>0</v>
      </c>
      <c r="AJ13" s="1">
        <f>MEDIAN($D13)</f>
        <v>0</v>
      </c>
      <c r="AK13" s="1">
        <f>MEDIAN($E13)</f>
        <v>0</v>
      </c>
      <c r="AL13" s="1">
        <f>MEDIAN($F13)</f>
        <v>0</v>
      </c>
      <c r="AM13" s="1">
        <f>MEDIAN($G13)</f>
        <v>0</v>
      </c>
      <c r="AN13" s="1">
        <f>MEDIAN($H13)</f>
        <v>0</v>
      </c>
      <c r="AO13" s="1">
        <f>MEDIAN($I13)</f>
        <v>0</v>
      </c>
      <c r="AP13" s="1">
        <f>MEDIAN($J13)</f>
        <v>0</v>
      </c>
      <c r="AQ13" s="1">
        <f>MEDIAN($K13)</f>
        <v>0</v>
      </c>
      <c r="AR13" s="1">
        <f>MEDIAN($M13)</f>
        <v>0</v>
      </c>
      <c r="AS13" s="1">
        <f>MEDIAN($N13)</f>
        <v>0</v>
      </c>
      <c r="AT13" s="1">
        <f>MEDIAN($P13)</f>
        <v>0</v>
      </c>
      <c r="AU13" s="1">
        <f>MEDIAN($Q13)</f>
        <v>0</v>
      </c>
      <c r="AV13" s="1">
        <f>MEDIAN($R13)</f>
        <v>0</v>
      </c>
      <c r="AW13" s="1">
        <f>MAX($B13)</f>
        <v>0</v>
      </c>
      <c r="AX13" s="1">
        <f>MAX($C13)</f>
        <v>0</v>
      </c>
      <c r="AY13" s="1">
        <f>MAX($D13)</f>
        <v>0</v>
      </c>
      <c r="AZ13" s="1">
        <f>MAX($E13)</f>
        <v>0</v>
      </c>
      <c r="BA13" s="1">
        <f>MAX($F13)</f>
        <v>0</v>
      </c>
      <c r="BB13" s="1">
        <f>MAX($G13)</f>
        <v>0</v>
      </c>
      <c r="BC13" s="1">
        <f>MAX($H13)</f>
        <v>0</v>
      </c>
      <c r="BD13" s="1">
        <f>MAX($I13)</f>
        <v>0</v>
      </c>
      <c r="BE13" s="1">
        <f>MAX($J13)</f>
        <v>0</v>
      </c>
      <c r="BF13" s="1">
        <f>MAX($K13)</f>
        <v>0</v>
      </c>
      <c r="BG13" s="1">
        <f>MAX($M13)</f>
        <v>0</v>
      </c>
      <c r="BH13" s="1">
        <f>MAX($N13)</f>
        <v>0</v>
      </c>
      <c r="BI13" s="1">
        <f>MAX($P13)</f>
        <v>0</v>
      </c>
      <c r="BJ13" s="1">
        <f>MAX($Q13)</f>
        <v>0</v>
      </c>
      <c r="BK13" s="1">
        <f>MAX($R13)</f>
        <v>0</v>
      </c>
    </row>
    <row r="14" spans="1:63">
      <c r="A14" s="1" t="s">
        <v>11</v>
      </c>
      <c r="B14" s="1" cm="1">
        <f t="array" ref="B14">_xlfn.SWITCH($A$2,"average", AVERAGE(Instances!B14:Instances!B14),"median", MEDIAN(Instances!B14:Instances!B14),"min", MIN(Instances!B14:Instances!B14),"max", MAX(Instances!B14:Instances!B14),"diff", MAX(Instances!B14:Instances!B14)-MIN(Instances!B14:Instances!B14))</f>
        <v>0</v>
      </c>
      <c r="C14" s="1" cm="1">
        <f t="array" ref="C14">_xlfn.SWITCH($A$2,"average", AVERAGE(Instances!C14:Instances!C14),"median", MEDIAN(Instances!C14:Instances!C14),"min", MIN(Instances!C14:Instances!C14),"max", MAX(Instances!C14:Instances!C14),"diff", MAX(Instances!C14:Instances!C14)-MIN(Instances!C14:Instances!C14))</f>
        <v>0</v>
      </c>
      <c r="D14" s="1" cm="1">
        <f t="array" ref="D14">_xlfn.SWITCH($A$2,"average", AVERAGE(Instances!D14:Instances!D14),"median", MEDIAN(Instances!D14:Instances!D14),"min", MIN(Instances!D14:Instances!D14),"max", MAX(Instances!D14:Instances!D14),"diff", MAX(Instances!D14:Instances!D14)-MIN(Instances!D14:Instances!D14))</f>
        <v>0</v>
      </c>
      <c r="E14" s="1" cm="1">
        <f t="array" ref="E14">_xlfn.SWITCH($A$2,"average", AVERAGE(Instances!E14:Instances!E14),"median", MEDIAN(Instances!E14:Instances!E14),"min", MIN(Instances!E14:Instances!E14),"max", MAX(Instances!E14:Instances!E14),"diff", MAX(Instances!E14:Instances!E14)-MIN(Instances!E14:Instances!E14))</f>
        <v>0</v>
      </c>
      <c r="F14" s="1" cm="1">
        <f t="array" ref="F14">_xlfn.SWITCH($A$2,"average", AVERAGE(Instances!F14:Instances!F14),"median", MEDIAN(Instances!F14:Instances!F14),"min", MIN(Instances!F14:Instances!F14),"max", MAX(Instances!F14:Instances!F14),"diff", MAX(Instances!F14:Instances!F14)-MIN(Instances!F14:Instances!F14))</f>
        <v>0</v>
      </c>
      <c r="G14" s="1" cm="1">
        <f t="array" ref="G14">_xlfn.SWITCH($A$2,"average", AVERAGE(Instances!G14:Instances!G14),"median", MEDIAN(Instances!G14:Instances!G14),"min", MIN(Instances!G14:Instances!G14),"max", MAX(Instances!G14:Instances!G14),"diff", MAX(Instances!G14:Instances!G14)-MIN(Instances!G14:Instances!G14))</f>
        <v>0</v>
      </c>
      <c r="H14" s="1" cm="1">
        <f t="array" ref="H14">_xlfn.SWITCH($A$2,"average", AVERAGE(Instances!H14:Instances!H14),"median", MEDIAN(Instances!H14:Instances!H14),"min", MIN(Instances!H14:Instances!H14),"max", MAX(Instances!H14:Instances!H14),"diff", MAX(Instances!H14:Instances!H14)-MIN(Instances!H14:Instances!H14))</f>
        <v>0</v>
      </c>
      <c r="I14" s="1" cm="1">
        <f t="array" ref="I14">_xlfn.SWITCH($A$2,"average", AVERAGE(Instances!I14:Instances!I14),"median", MEDIAN(Instances!I14:Instances!I14),"min", MIN(Instances!I14:Instances!I14),"max", MAX(Instances!I14:Instances!I14),"diff", MAX(Instances!I14:Instances!I14)-MIN(Instances!I14:Instances!I14))</f>
        <v>0</v>
      </c>
      <c r="J14" s="1" cm="1">
        <f t="array" ref="J14">_xlfn.SWITCH($A$2,"average", AVERAGE(Instances!J14:Instances!J14),"median", MEDIAN(Instances!J14:Instances!J14),"min", MIN(Instances!J14:Instances!J14),"max", MAX(Instances!J14:Instances!J14),"diff", MAX(Instances!J14:Instances!J14)-MIN(Instances!J14:Instances!J14))</f>
        <v>0</v>
      </c>
      <c r="K14" s="1" cm="1">
        <f t="array" ref="K14">_xlfn.SWITCH($A$2,"average", AVERAGE(Instances!K14:Instances!K14),"median", MEDIAN(Instances!K14:Instances!K14),"min", MIN(Instances!K14:Instances!K14),"max", MAX(Instances!K14:Instances!K14),"diff", MAX(Instances!K14:Instances!K14)-MIN(Instances!K14:Instances!K14))</f>
        <v>0</v>
      </c>
      <c r="L14" s="1"/>
      <c r="M14" s="1" cm="1">
        <f t="array" ref="M14">_xlfn.SWITCH($A$2,"average", AVERAGE(Instances!M14:Instances!M14),"median", MEDIAN(Instances!M14:Instances!M14),"min", MIN(Instances!M14:Instances!M14),"max", MAX(Instances!M14:Instances!M14),"diff", MAX(Instances!M14:Instances!M14)-MIN(Instances!M14:Instances!M14))</f>
        <v>0</v>
      </c>
      <c r="N14" s="1" cm="1">
        <f t="array" ref="N14">_xlfn.SWITCH($A$2,"average", AVERAGE(Instances!N14:Instances!N14),"median", MEDIAN(Instances!N14:Instances!N14),"min", MIN(Instances!N14:Instances!N14),"max", MAX(Instances!N14:Instances!N14),"diff", MAX(Instances!N14:Instances!N14)-MIN(Instances!N14:Instances!N14))</f>
        <v>0</v>
      </c>
      <c r="O14" s="1"/>
      <c r="P14" s="1" cm="1">
        <f t="array" ref="P14">_xlfn.SWITCH($A$2,"average", AVERAGE(Instances!P14:Instances!P14),"median", MEDIAN(Instances!P14:Instances!P14),"min", MIN(Instances!P14:Instances!P14),"max", MAX(Instances!P14:Instances!P14),"diff", MAX(Instances!P14:Instances!P14)-MIN(Instances!P14:Instances!P14))</f>
        <v>0</v>
      </c>
      <c r="Q14" s="1" cm="1">
        <f t="array" ref="Q14">_xlfn.SWITCH($A$2,"average", AVERAGE(Instances!Q14:Instances!Q14),"median", MEDIAN(Instances!Q14:Instances!Q14),"min", MIN(Instances!Q14:Instances!Q14),"max", MAX(Instances!Q14:Instances!Q14),"diff", MAX(Instances!Q14:Instances!Q14)-MIN(Instances!Q14:Instances!Q14))</f>
        <v>0</v>
      </c>
      <c r="R14" s="1" cm="1">
        <f t="array" ref="R14">_xlfn.SWITCH($A$2,"average", AVERAGE(Instances!R14:Instances!R14),"median", MEDIAN(Instances!R14:Instances!R14),"min", MIN(Instances!R14:Instances!R14),"max", MAX(Instances!R14:Instances!R14),"diff", MAX(Instances!R14:Instances!R14)-MIN(Instances!R14:Instances!R14))</f>
        <v>0</v>
      </c>
      <c r="S14" s="1">
        <f>MIN($B14)</f>
        <v>0</v>
      </c>
      <c r="T14" s="1">
        <f>MIN($C14)</f>
        <v>0</v>
      </c>
      <c r="U14" s="1">
        <f>MIN($D14)</f>
        <v>0</v>
      </c>
      <c r="V14" s="1">
        <f>MIN($E14)</f>
        <v>0</v>
      </c>
      <c r="W14" s="1">
        <f>MIN($F14)</f>
        <v>0</v>
      </c>
      <c r="X14" s="1">
        <f>MIN($G14)</f>
        <v>0</v>
      </c>
      <c r="Y14" s="1">
        <f>MIN($H14)</f>
        <v>0</v>
      </c>
      <c r="Z14" s="1">
        <f>MIN($I14)</f>
        <v>0</v>
      </c>
      <c r="AA14" s="1">
        <f>MIN($J14)</f>
        <v>0</v>
      </c>
      <c r="AB14" s="1">
        <f>MIN($K14)</f>
        <v>0</v>
      </c>
      <c r="AC14" s="1">
        <f>MIN($M14)</f>
        <v>0</v>
      </c>
      <c r="AD14" s="1">
        <f>MIN($N14)</f>
        <v>0</v>
      </c>
      <c r="AE14" s="1">
        <f>MIN($P14)</f>
        <v>0</v>
      </c>
      <c r="AF14" s="1">
        <f>MIN($Q14)</f>
        <v>0</v>
      </c>
      <c r="AG14" s="1">
        <f>MIN($R14)</f>
        <v>0</v>
      </c>
      <c r="AH14" s="1">
        <f>MEDIAN($B14)</f>
        <v>0</v>
      </c>
      <c r="AI14" s="1">
        <f>MEDIAN($C14)</f>
        <v>0</v>
      </c>
      <c r="AJ14" s="1">
        <f>MEDIAN($D14)</f>
        <v>0</v>
      </c>
      <c r="AK14" s="1">
        <f>MEDIAN($E14)</f>
        <v>0</v>
      </c>
      <c r="AL14" s="1">
        <f>MEDIAN($F14)</f>
        <v>0</v>
      </c>
      <c r="AM14" s="1">
        <f>MEDIAN($G14)</f>
        <v>0</v>
      </c>
      <c r="AN14" s="1">
        <f>MEDIAN($H14)</f>
        <v>0</v>
      </c>
      <c r="AO14" s="1">
        <f>MEDIAN($I14)</f>
        <v>0</v>
      </c>
      <c r="AP14" s="1">
        <f>MEDIAN($J14)</f>
        <v>0</v>
      </c>
      <c r="AQ14" s="1">
        <f>MEDIAN($K14)</f>
        <v>0</v>
      </c>
      <c r="AR14" s="1">
        <f>MEDIAN($M14)</f>
        <v>0</v>
      </c>
      <c r="AS14" s="1">
        <f>MEDIAN($N14)</f>
        <v>0</v>
      </c>
      <c r="AT14" s="1">
        <f>MEDIAN($P14)</f>
        <v>0</v>
      </c>
      <c r="AU14" s="1">
        <f>MEDIAN($Q14)</f>
        <v>0</v>
      </c>
      <c r="AV14" s="1">
        <f>MEDIAN($R14)</f>
        <v>0</v>
      </c>
      <c r="AW14" s="1">
        <f>MAX($B14)</f>
        <v>0</v>
      </c>
      <c r="AX14" s="1">
        <f>MAX($C14)</f>
        <v>0</v>
      </c>
      <c r="AY14" s="1">
        <f>MAX($D14)</f>
        <v>0</v>
      </c>
      <c r="AZ14" s="1">
        <f>MAX($E14)</f>
        <v>0</v>
      </c>
      <c r="BA14" s="1">
        <f>MAX($F14)</f>
        <v>0</v>
      </c>
      <c r="BB14" s="1">
        <f>MAX($G14)</f>
        <v>0</v>
      </c>
      <c r="BC14" s="1">
        <f>MAX($H14)</f>
        <v>0</v>
      </c>
      <c r="BD14" s="1">
        <f>MAX($I14)</f>
        <v>0</v>
      </c>
      <c r="BE14" s="1">
        <f>MAX($J14)</f>
        <v>0</v>
      </c>
      <c r="BF14" s="1">
        <f>MAX($K14)</f>
        <v>0</v>
      </c>
      <c r="BG14" s="1">
        <f>MAX($M14)</f>
        <v>0</v>
      </c>
      <c r="BH14" s="1">
        <f>MAX($N14)</f>
        <v>0</v>
      </c>
      <c r="BI14" s="1">
        <f>MAX($P14)</f>
        <v>0</v>
      </c>
      <c r="BJ14" s="1">
        <f>MAX($Q14)</f>
        <v>0</v>
      </c>
      <c r="BK14" s="1">
        <f>MAX($R14)</f>
        <v>0</v>
      </c>
    </row>
    <row r="15" spans="1:63">
      <c r="A15" s="1" t="s">
        <v>12</v>
      </c>
      <c r="B15" s="1" cm="1">
        <f t="array" ref="B15">_xlfn.SWITCH($A$2,"average", AVERAGE(Instances!B15:Instances!B15),"median", MEDIAN(Instances!B15:Instances!B15),"min", MIN(Instances!B15:Instances!B15),"max", MAX(Instances!B15:Instances!B15),"diff", MAX(Instances!B15:Instances!B15)-MIN(Instances!B15:Instances!B15))</f>
        <v>0</v>
      </c>
      <c r="C15" s="1" cm="1">
        <f t="array" ref="C15">_xlfn.SWITCH($A$2,"average", AVERAGE(Instances!C15:Instances!C15),"median", MEDIAN(Instances!C15:Instances!C15),"min", MIN(Instances!C15:Instances!C15),"max", MAX(Instances!C15:Instances!C15),"diff", MAX(Instances!C15:Instances!C15)-MIN(Instances!C15:Instances!C15))</f>
        <v>0</v>
      </c>
      <c r="D15" s="1" cm="1">
        <f t="array" ref="D15">_xlfn.SWITCH($A$2,"average", AVERAGE(Instances!D15:Instances!D15),"median", MEDIAN(Instances!D15:Instances!D15),"min", MIN(Instances!D15:Instances!D15),"max", MAX(Instances!D15:Instances!D15),"diff", MAX(Instances!D15:Instances!D15)-MIN(Instances!D15:Instances!D15))</f>
        <v>0</v>
      </c>
      <c r="E15" s="1" cm="1">
        <f t="array" ref="E15">_xlfn.SWITCH($A$2,"average", AVERAGE(Instances!E15:Instances!E15),"median", MEDIAN(Instances!E15:Instances!E15),"min", MIN(Instances!E15:Instances!E15),"max", MAX(Instances!E15:Instances!E15),"diff", MAX(Instances!E15:Instances!E15)-MIN(Instances!E15:Instances!E15))</f>
        <v>0</v>
      </c>
      <c r="F15" s="1" cm="1">
        <f t="array" ref="F15">_xlfn.SWITCH($A$2,"average", AVERAGE(Instances!F15:Instances!F15),"median", MEDIAN(Instances!F15:Instances!F15),"min", MIN(Instances!F15:Instances!F15),"max", MAX(Instances!F15:Instances!F15),"diff", MAX(Instances!F15:Instances!F15)-MIN(Instances!F15:Instances!F15))</f>
        <v>0</v>
      </c>
      <c r="G15" s="1" cm="1">
        <f t="array" ref="G15">_xlfn.SWITCH($A$2,"average", AVERAGE(Instances!G15:Instances!G15),"median", MEDIAN(Instances!G15:Instances!G15),"min", MIN(Instances!G15:Instances!G15),"max", MAX(Instances!G15:Instances!G15),"diff", MAX(Instances!G15:Instances!G15)-MIN(Instances!G15:Instances!G15))</f>
        <v>0</v>
      </c>
      <c r="H15" s="1" cm="1">
        <f t="array" ref="H15">_xlfn.SWITCH($A$2,"average", AVERAGE(Instances!H15:Instances!H15),"median", MEDIAN(Instances!H15:Instances!H15),"min", MIN(Instances!H15:Instances!H15),"max", MAX(Instances!H15:Instances!H15),"diff", MAX(Instances!H15:Instances!H15)-MIN(Instances!H15:Instances!H15))</f>
        <v>0</v>
      </c>
      <c r="I15" s="1" cm="1">
        <f t="array" ref="I15">_xlfn.SWITCH($A$2,"average", AVERAGE(Instances!I15:Instances!I15),"median", MEDIAN(Instances!I15:Instances!I15),"min", MIN(Instances!I15:Instances!I15),"max", MAX(Instances!I15:Instances!I15),"diff", MAX(Instances!I15:Instances!I15)-MIN(Instances!I15:Instances!I15))</f>
        <v>0</v>
      </c>
      <c r="J15" s="1" cm="1">
        <f t="array" ref="J15">_xlfn.SWITCH($A$2,"average", AVERAGE(Instances!J15:Instances!J15),"median", MEDIAN(Instances!J15:Instances!J15),"min", MIN(Instances!J15:Instances!J15),"max", MAX(Instances!J15:Instances!J15),"diff", MAX(Instances!J15:Instances!J15)-MIN(Instances!J15:Instances!J15))</f>
        <v>0</v>
      </c>
      <c r="K15" s="1" cm="1">
        <f t="array" ref="K15">_xlfn.SWITCH($A$2,"average", AVERAGE(Instances!K15:Instances!K15),"median", MEDIAN(Instances!K15:Instances!K15),"min", MIN(Instances!K15:Instances!K15),"max", MAX(Instances!K15:Instances!K15),"diff", MAX(Instances!K15:Instances!K15)-MIN(Instances!K15:Instances!K15))</f>
        <v>0</v>
      </c>
      <c r="L15" s="1"/>
      <c r="M15" s="1" cm="1">
        <f t="array" ref="M15">_xlfn.SWITCH($A$2,"average", AVERAGE(Instances!M15:Instances!M15),"median", MEDIAN(Instances!M15:Instances!M15),"min", MIN(Instances!M15:Instances!M15),"max", MAX(Instances!M15:Instances!M15),"diff", MAX(Instances!M15:Instances!M15)-MIN(Instances!M15:Instances!M15))</f>
        <v>0</v>
      </c>
      <c r="N15" s="1" cm="1">
        <f t="array" ref="N15">_xlfn.SWITCH($A$2,"average", AVERAGE(Instances!N15:Instances!N15),"median", MEDIAN(Instances!N15:Instances!N15),"min", MIN(Instances!N15:Instances!N15),"max", MAX(Instances!N15:Instances!N15),"diff", MAX(Instances!N15:Instances!N15)-MIN(Instances!N15:Instances!N15))</f>
        <v>0</v>
      </c>
      <c r="O15" s="1"/>
      <c r="P15" s="1" cm="1">
        <f t="array" ref="P15">_xlfn.SWITCH($A$2,"average", AVERAGE(Instances!P15:Instances!P15),"median", MEDIAN(Instances!P15:Instances!P15),"min", MIN(Instances!P15:Instances!P15),"max", MAX(Instances!P15:Instances!P15),"diff", MAX(Instances!P15:Instances!P15)-MIN(Instances!P15:Instances!P15))</f>
        <v>0</v>
      </c>
      <c r="Q15" s="1" cm="1">
        <f t="array" ref="Q15">_xlfn.SWITCH($A$2,"average", AVERAGE(Instances!Q15:Instances!Q15),"median", MEDIAN(Instances!Q15:Instances!Q15),"min", MIN(Instances!Q15:Instances!Q15),"max", MAX(Instances!Q15:Instances!Q15),"diff", MAX(Instances!Q15:Instances!Q15)-MIN(Instances!Q15:Instances!Q15))</f>
        <v>0</v>
      </c>
      <c r="R15" s="1" cm="1">
        <f t="array" ref="R15">_xlfn.SWITCH($A$2,"average", AVERAGE(Instances!R15:Instances!R15),"median", MEDIAN(Instances!R15:Instances!R15),"min", MIN(Instances!R15:Instances!R15),"max", MAX(Instances!R15:Instances!R15),"diff", MAX(Instances!R15:Instances!R15)-MIN(Instances!R15:Instances!R15))</f>
        <v>0</v>
      </c>
      <c r="S15" s="1">
        <f>MIN($B15)</f>
        <v>0</v>
      </c>
      <c r="T15" s="1">
        <f>MIN($C15)</f>
        <v>0</v>
      </c>
      <c r="U15" s="1">
        <f>MIN($D15)</f>
        <v>0</v>
      </c>
      <c r="V15" s="1">
        <f>MIN($E15)</f>
        <v>0</v>
      </c>
      <c r="W15" s="1">
        <f>MIN($F15)</f>
        <v>0</v>
      </c>
      <c r="X15" s="1">
        <f>MIN($G15)</f>
        <v>0</v>
      </c>
      <c r="Y15" s="1">
        <f>MIN($H15)</f>
        <v>0</v>
      </c>
      <c r="Z15" s="1">
        <f>MIN($I15)</f>
        <v>0</v>
      </c>
      <c r="AA15" s="1">
        <f>MIN($J15)</f>
        <v>0</v>
      </c>
      <c r="AB15" s="1">
        <f>MIN($K15)</f>
        <v>0</v>
      </c>
      <c r="AC15" s="1">
        <f>MIN($M15)</f>
        <v>0</v>
      </c>
      <c r="AD15" s="1">
        <f>MIN($N15)</f>
        <v>0</v>
      </c>
      <c r="AE15" s="1">
        <f>MIN($P15)</f>
        <v>0</v>
      </c>
      <c r="AF15" s="1">
        <f>MIN($Q15)</f>
        <v>0</v>
      </c>
      <c r="AG15" s="1">
        <f>MIN($R15)</f>
        <v>0</v>
      </c>
      <c r="AH15" s="1">
        <f>MEDIAN($B15)</f>
        <v>0</v>
      </c>
      <c r="AI15" s="1">
        <f>MEDIAN($C15)</f>
        <v>0</v>
      </c>
      <c r="AJ15" s="1">
        <f>MEDIAN($D15)</f>
        <v>0</v>
      </c>
      <c r="AK15" s="1">
        <f>MEDIAN($E15)</f>
        <v>0</v>
      </c>
      <c r="AL15" s="1">
        <f>MEDIAN($F15)</f>
        <v>0</v>
      </c>
      <c r="AM15" s="1">
        <f>MEDIAN($G15)</f>
        <v>0</v>
      </c>
      <c r="AN15" s="1">
        <f>MEDIAN($H15)</f>
        <v>0</v>
      </c>
      <c r="AO15" s="1">
        <f>MEDIAN($I15)</f>
        <v>0</v>
      </c>
      <c r="AP15" s="1">
        <f>MEDIAN($J15)</f>
        <v>0</v>
      </c>
      <c r="AQ15" s="1">
        <f>MEDIAN($K15)</f>
        <v>0</v>
      </c>
      <c r="AR15" s="1">
        <f>MEDIAN($M15)</f>
        <v>0</v>
      </c>
      <c r="AS15" s="1">
        <f>MEDIAN($N15)</f>
        <v>0</v>
      </c>
      <c r="AT15" s="1">
        <f>MEDIAN($P15)</f>
        <v>0</v>
      </c>
      <c r="AU15" s="1">
        <f>MEDIAN($Q15)</f>
        <v>0</v>
      </c>
      <c r="AV15" s="1">
        <f>MEDIAN($R15)</f>
        <v>0</v>
      </c>
      <c r="AW15" s="1">
        <f>MAX($B15)</f>
        <v>0</v>
      </c>
      <c r="AX15" s="1">
        <f>MAX($C15)</f>
        <v>0</v>
      </c>
      <c r="AY15" s="1">
        <f>MAX($D15)</f>
        <v>0</v>
      </c>
      <c r="AZ15" s="1">
        <f>MAX($E15)</f>
        <v>0</v>
      </c>
      <c r="BA15" s="1">
        <f>MAX($F15)</f>
        <v>0</v>
      </c>
      <c r="BB15" s="1">
        <f>MAX($G15)</f>
        <v>0</v>
      </c>
      <c r="BC15" s="1">
        <f>MAX($H15)</f>
        <v>0</v>
      </c>
      <c r="BD15" s="1">
        <f>MAX($I15)</f>
        <v>0</v>
      </c>
      <c r="BE15" s="1">
        <f>MAX($J15)</f>
        <v>0</v>
      </c>
      <c r="BF15" s="1">
        <f>MAX($K15)</f>
        <v>0</v>
      </c>
      <c r="BG15" s="1">
        <f>MAX($M15)</f>
        <v>0</v>
      </c>
      <c r="BH15" s="1">
        <f>MAX($N15)</f>
        <v>0</v>
      </c>
      <c r="BI15" s="1">
        <f>MAX($P15)</f>
        <v>0</v>
      </c>
      <c r="BJ15" s="1">
        <f>MAX($Q15)</f>
        <v>0</v>
      </c>
      <c r="BK15" s="1">
        <f>MAX($R15)</f>
        <v>0</v>
      </c>
    </row>
    <row r="16" spans="1:63">
      <c r="A16" s="1" t="s">
        <v>13</v>
      </c>
      <c r="B16" s="1" cm="1">
        <f t="array" ref="B16">_xlfn.SWITCH($A$2,"average", AVERAGE(Instances!B16:Instances!B16),"median", MEDIAN(Instances!B16:Instances!B16),"min", MIN(Instances!B16:Instances!B16),"max", MAX(Instances!B16:Instances!B16),"diff", MAX(Instances!B16:Instances!B16)-MIN(Instances!B16:Instances!B16))</f>
        <v>0</v>
      </c>
      <c r="C16" s="1" cm="1">
        <f t="array" ref="C16">_xlfn.SWITCH($A$2,"average", AVERAGE(Instances!C16:Instances!C16),"median", MEDIAN(Instances!C16:Instances!C16),"min", MIN(Instances!C16:Instances!C16),"max", MAX(Instances!C16:Instances!C16),"diff", MAX(Instances!C16:Instances!C16)-MIN(Instances!C16:Instances!C16))</f>
        <v>0</v>
      </c>
      <c r="D16" s="1" cm="1">
        <f t="array" ref="D16">_xlfn.SWITCH($A$2,"average", AVERAGE(Instances!D16:Instances!D16),"median", MEDIAN(Instances!D16:Instances!D16),"min", MIN(Instances!D16:Instances!D16),"max", MAX(Instances!D16:Instances!D16),"diff", MAX(Instances!D16:Instances!D16)-MIN(Instances!D16:Instances!D16))</f>
        <v>0</v>
      </c>
      <c r="E16" s="1" cm="1">
        <f t="array" ref="E16">_xlfn.SWITCH($A$2,"average", AVERAGE(Instances!E16:Instances!E16),"median", MEDIAN(Instances!E16:Instances!E16),"min", MIN(Instances!E16:Instances!E16),"max", MAX(Instances!E16:Instances!E16),"diff", MAX(Instances!E16:Instances!E16)-MIN(Instances!E16:Instances!E16))</f>
        <v>0</v>
      </c>
      <c r="F16" s="1" cm="1">
        <f t="array" ref="F16">_xlfn.SWITCH($A$2,"average", AVERAGE(Instances!F16:Instances!F16),"median", MEDIAN(Instances!F16:Instances!F16),"min", MIN(Instances!F16:Instances!F16),"max", MAX(Instances!F16:Instances!F16),"diff", MAX(Instances!F16:Instances!F16)-MIN(Instances!F16:Instances!F16))</f>
        <v>0</v>
      </c>
      <c r="G16" s="1" cm="1">
        <f t="array" ref="G16">_xlfn.SWITCH($A$2,"average", AVERAGE(Instances!G16:Instances!G16),"median", MEDIAN(Instances!G16:Instances!G16),"min", MIN(Instances!G16:Instances!G16),"max", MAX(Instances!G16:Instances!G16),"diff", MAX(Instances!G16:Instances!G16)-MIN(Instances!G16:Instances!G16))</f>
        <v>0</v>
      </c>
      <c r="H16" s="1" cm="1">
        <f t="array" ref="H16">_xlfn.SWITCH($A$2,"average", AVERAGE(Instances!H16:Instances!H16),"median", MEDIAN(Instances!H16:Instances!H16),"min", MIN(Instances!H16:Instances!H16),"max", MAX(Instances!H16:Instances!H16),"diff", MAX(Instances!H16:Instances!H16)-MIN(Instances!H16:Instances!H16))</f>
        <v>0</v>
      </c>
      <c r="I16" s="1" cm="1">
        <f t="array" ref="I16">_xlfn.SWITCH($A$2,"average", AVERAGE(Instances!I16:Instances!I16),"median", MEDIAN(Instances!I16:Instances!I16),"min", MIN(Instances!I16:Instances!I16),"max", MAX(Instances!I16:Instances!I16),"diff", MAX(Instances!I16:Instances!I16)-MIN(Instances!I16:Instances!I16))</f>
        <v>0</v>
      </c>
      <c r="J16" s="1" cm="1">
        <f t="array" ref="J16">_xlfn.SWITCH($A$2,"average", AVERAGE(Instances!J16:Instances!J16),"median", MEDIAN(Instances!J16:Instances!J16),"min", MIN(Instances!J16:Instances!J16),"max", MAX(Instances!J16:Instances!J16),"diff", MAX(Instances!J16:Instances!J16)-MIN(Instances!J16:Instances!J16))</f>
        <v>0</v>
      </c>
      <c r="K16" s="1" cm="1">
        <f t="array" ref="K16">_xlfn.SWITCH($A$2,"average", AVERAGE(Instances!K16:Instances!K16),"median", MEDIAN(Instances!K16:Instances!K16),"min", MIN(Instances!K16:Instances!K16),"max", MAX(Instances!K16:Instances!K16),"diff", MAX(Instances!K16:Instances!K16)-MIN(Instances!K16:Instances!K16))</f>
        <v>0</v>
      </c>
      <c r="L16" s="1"/>
      <c r="M16" s="1" cm="1">
        <f t="array" ref="M16">_xlfn.SWITCH($A$2,"average", AVERAGE(Instances!M16:Instances!M16),"median", MEDIAN(Instances!M16:Instances!M16),"min", MIN(Instances!M16:Instances!M16),"max", MAX(Instances!M16:Instances!M16),"diff", MAX(Instances!M16:Instances!M16)-MIN(Instances!M16:Instances!M16))</f>
        <v>0</v>
      </c>
      <c r="N16" s="1" cm="1">
        <f t="array" ref="N16">_xlfn.SWITCH($A$2,"average", AVERAGE(Instances!N16:Instances!N16),"median", MEDIAN(Instances!N16:Instances!N16),"min", MIN(Instances!N16:Instances!N16),"max", MAX(Instances!N16:Instances!N16),"diff", MAX(Instances!N16:Instances!N16)-MIN(Instances!N16:Instances!N16))</f>
        <v>0</v>
      </c>
      <c r="O16" s="1"/>
      <c r="P16" s="1" cm="1">
        <f t="array" ref="P16">_xlfn.SWITCH($A$2,"average", AVERAGE(Instances!P16:Instances!P16),"median", MEDIAN(Instances!P16:Instances!P16),"min", MIN(Instances!P16:Instances!P16),"max", MAX(Instances!P16:Instances!P16),"diff", MAX(Instances!P16:Instances!P16)-MIN(Instances!P16:Instances!P16))</f>
        <v>0</v>
      </c>
      <c r="Q16" s="1" cm="1">
        <f t="array" ref="Q16">_xlfn.SWITCH($A$2,"average", AVERAGE(Instances!Q16:Instances!Q16),"median", MEDIAN(Instances!Q16:Instances!Q16),"min", MIN(Instances!Q16:Instances!Q16),"max", MAX(Instances!Q16:Instances!Q16),"diff", MAX(Instances!Q16:Instances!Q16)-MIN(Instances!Q16:Instances!Q16))</f>
        <v>0</v>
      </c>
      <c r="R16" s="1" cm="1">
        <f t="array" ref="R16">_xlfn.SWITCH($A$2,"average", AVERAGE(Instances!R16:Instances!R16),"median", MEDIAN(Instances!R16:Instances!R16),"min", MIN(Instances!R16:Instances!R16),"max", MAX(Instances!R16:Instances!R16),"diff", MAX(Instances!R16:Instances!R16)-MIN(Instances!R16:Instances!R16))</f>
        <v>0</v>
      </c>
      <c r="S16" s="1">
        <f>MIN($B16)</f>
        <v>0</v>
      </c>
      <c r="T16" s="1">
        <f>MIN($C16)</f>
        <v>0</v>
      </c>
      <c r="U16" s="1">
        <f>MIN($D16)</f>
        <v>0</v>
      </c>
      <c r="V16" s="1">
        <f>MIN($E16)</f>
        <v>0</v>
      </c>
      <c r="W16" s="1">
        <f>MIN($F16)</f>
        <v>0</v>
      </c>
      <c r="X16" s="1">
        <f>MIN($G16)</f>
        <v>0</v>
      </c>
      <c r="Y16" s="1">
        <f>MIN($H16)</f>
        <v>0</v>
      </c>
      <c r="Z16" s="1">
        <f>MIN($I16)</f>
        <v>0</v>
      </c>
      <c r="AA16" s="1">
        <f>MIN($J16)</f>
        <v>0</v>
      </c>
      <c r="AB16" s="1">
        <f>MIN($K16)</f>
        <v>0</v>
      </c>
      <c r="AC16" s="1">
        <f>MIN($M16)</f>
        <v>0</v>
      </c>
      <c r="AD16" s="1">
        <f>MIN($N16)</f>
        <v>0</v>
      </c>
      <c r="AE16" s="1">
        <f>MIN($P16)</f>
        <v>0</v>
      </c>
      <c r="AF16" s="1">
        <f>MIN($Q16)</f>
        <v>0</v>
      </c>
      <c r="AG16" s="1">
        <f>MIN($R16)</f>
        <v>0</v>
      </c>
      <c r="AH16" s="1">
        <f>MEDIAN($B16)</f>
        <v>0</v>
      </c>
      <c r="AI16" s="1">
        <f>MEDIAN($C16)</f>
        <v>0</v>
      </c>
      <c r="AJ16" s="1">
        <f>MEDIAN($D16)</f>
        <v>0</v>
      </c>
      <c r="AK16" s="1">
        <f>MEDIAN($E16)</f>
        <v>0</v>
      </c>
      <c r="AL16" s="1">
        <f>MEDIAN($F16)</f>
        <v>0</v>
      </c>
      <c r="AM16" s="1">
        <f>MEDIAN($G16)</f>
        <v>0</v>
      </c>
      <c r="AN16" s="1">
        <f>MEDIAN($H16)</f>
        <v>0</v>
      </c>
      <c r="AO16" s="1">
        <f>MEDIAN($I16)</f>
        <v>0</v>
      </c>
      <c r="AP16" s="1">
        <f>MEDIAN($J16)</f>
        <v>0</v>
      </c>
      <c r="AQ16" s="1">
        <f>MEDIAN($K16)</f>
        <v>0</v>
      </c>
      <c r="AR16" s="1">
        <f>MEDIAN($M16)</f>
        <v>0</v>
      </c>
      <c r="AS16" s="1">
        <f>MEDIAN($N16)</f>
        <v>0</v>
      </c>
      <c r="AT16" s="1">
        <f>MEDIAN($P16)</f>
        <v>0</v>
      </c>
      <c r="AU16" s="1">
        <f>MEDIAN($Q16)</f>
        <v>0</v>
      </c>
      <c r="AV16" s="1">
        <f>MEDIAN($R16)</f>
        <v>0</v>
      </c>
      <c r="AW16" s="1">
        <f>MAX($B16)</f>
        <v>0</v>
      </c>
      <c r="AX16" s="1">
        <f>MAX($C16)</f>
        <v>0</v>
      </c>
      <c r="AY16" s="1">
        <f>MAX($D16)</f>
        <v>0</v>
      </c>
      <c r="AZ16" s="1">
        <f>MAX($E16)</f>
        <v>0</v>
      </c>
      <c r="BA16" s="1">
        <f>MAX($F16)</f>
        <v>0</v>
      </c>
      <c r="BB16" s="1">
        <f>MAX($G16)</f>
        <v>0</v>
      </c>
      <c r="BC16" s="1">
        <f>MAX($H16)</f>
        <v>0</v>
      </c>
      <c r="BD16" s="1">
        <f>MAX($I16)</f>
        <v>0</v>
      </c>
      <c r="BE16" s="1">
        <f>MAX($J16)</f>
        <v>0</v>
      </c>
      <c r="BF16" s="1">
        <f>MAX($K16)</f>
        <v>0</v>
      </c>
      <c r="BG16" s="1">
        <f>MAX($M16)</f>
        <v>0</v>
      </c>
      <c r="BH16" s="1">
        <f>MAX($N16)</f>
        <v>0</v>
      </c>
      <c r="BI16" s="1">
        <f>MAX($P16)</f>
        <v>0</v>
      </c>
      <c r="BJ16" s="1">
        <f>MAX($Q16)</f>
        <v>0</v>
      </c>
      <c r="BK16" s="1">
        <f>MAX($R16)</f>
        <v>0</v>
      </c>
    </row>
    <row r="17" spans="1:63">
      <c r="A17" s="1" t="s">
        <v>14</v>
      </c>
      <c r="B17" s="1" cm="1">
        <f t="array" ref="B17">_xlfn.SWITCH($A$2,"average", AVERAGE(Instances!B17:Instances!B17),"median", MEDIAN(Instances!B17:Instances!B17),"min", MIN(Instances!B17:Instances!B17),"max", MAX(Instances!B17:Instances!B17),"diff", MAX(Instances!B17:Instances!B17)-MIN(Instances!B17:Instances!B17))</f>
        <v>0</v>
      </c>
      <c r="C17" s="1" cm="1">
        <f t="array" ref="C17">_xlfn.SWITCH($A$2,"average", AVERAGE(Instances!C17:Instances!C17),"median", MEDIAN(Instances!C17:Instances!C17),"min", MIN(Instances!C17:Instances!C17),"max", MAX(Instances!C17:Instances!C17),"diff", MAX(Instances!C17:Instances!C17)-MIN(Instances!C17:Instances!C17))</f>
        <v>0</v>
      </c>
      <c r="D17" s="1" cm="1">
        <f t="array" ref="D17">_xlfn.SWITCH($A$2,"average", AVERAGE(Instances!D17:Instances!D17),"median", MEDIAN(Instances!D17:Instances!D17),"min", MIN(Instances!D17:Instances!D17),"max", MAX(Instances!D17:Instances!D17),"diff", MAX(Instances!D17:Instances!D17)-MIN(Instances!D17:Instances!D17))</f>
        <v>0</v>
      </c>
      <c r="E17" s="1" cm="1">
        <f t="array" ref="E17">_xlfn.SWITCH($A$2,"average", AVERAGE(Instances!E17:Instances!E17),"median", MEDIAN(Instances!E17:Instances!E17),"min", MIN(Instances!E17:Instances!E17),"max", MAX(Instances!E17:Instances!E17),"diff", MAX(Instances!E17:Instances!E17)-MIN(Instances!E17:Instances!E17))</f>
        <v>0</v>
      </c>
      <c r="F17" s="1" cm="1">
        <f t="array" ref="F17">_xlfn.SWITCH($A$2,"average", AVERAGE(Instances!F17:Instances!F17),"median", MEDIAN(Instances!F17:Instances!F17),"min", MIN(Instances!F17:Instances!F17),"max", MAX(Instances!F17:Instances!F17),"diff", MAX(Instances!F17:Instances!F17)-MIN(Instances!F17:Instances!F17))</f>
        <v>0</v>
      </c>
      <c r="G17" s="1" cm="1">
        <f t="array" ref="G17">_xlfn.SWITCH($A$2,"average", AVERAGE(Instances!G17:Instances!G17),"median", MEDIAN(Instances!G17:Instances!G17),"min", MIN(Instances!G17:Instances!G17),"max", MAX(Instances!G17:Instances!G17),"diff", MAX(Instances!G17:Instances!G17)-MIN(Instances!G17:Instances!G17))</f>
        <v>0</v>
      </c>
      <c r="H17" s="1" cm="1">
        <f t="array" ref="H17">_xlfn.SWITCH($A$2,"average", AVERAGE(Instances!H17:Instances!H17),"median", MEDIAN(Instances!H17:Instances!H17),"min", MIN(Instances!H17:Instances!H17),"max", MAX(Instances!H17:Instances!H17),"diff", MAX(Instances!H17:Instances!H17)-MIN(Instances!H17:Instances!H17))</f>
        <v>0</v>
      </c>
      <c r="I17" s="1" cm="1">
        <f t="array" ref="I17">_xlfn.SWITCH($A$2,"average", AVERAGE(Instances!I17:Instances!I17),"median", MEDIAN(Instances!I17:Instances!I17),"min", MIN(Instances!I17:Instances!I17),"max", MAX(Instances!I17:Instances!I17),"diff", MAX(Instances!I17:Instances!I17)-MIN(Instances!I17:Instances!I17))</f>
        <v>0</v>
      </c>
      <c r="J17" s="1" cm="1">
        <f t="array" ref="J17">_xlfn.SWITCH($A$2,"average", AVERAGE(Instances!J17:Instances!J17),"median", MEDIAN(Instances!J17:Instances!J17),"min", MIN(Instances!J17:Instances!J17),"max", MAX(Instances!J17:Instances!J17),"diff", MAX(Instances!J17:Instances!J17)-MIN(Instances!J17:Instances!J17))</f>
        <v>0</v>
      </c>
      <c r="K17" s="1" cm="1">
        <f t="array" ref="K17">_xlfn.SWITCH($A$2,"average", AVERAGE(Instances!K17:Instances!K17),"median", MEDIAN(Instances!K17:Instances!K17),"min", MIN(Instances!K17:Instances!K17),"max", MAX(Instances!K17:Instances!K17),"diff", MAX(Instances!K17:Instances!K17)-MIN(Instances!K17:Instances!K17))</f>
        <v>0</v>
      </c>
      <c r="L17" s="1"/>
      <c r="M17" s="1" cm="1">
        <f t="array" ref="M17">_xlfn.SWITCH($A$2,"average", AVERAGE(Instances!M17:Instances!M17),"median", MEDIAN(Instances!M17:Instances!M17),"min", MIN(Instances!M17:Instances!M17),"max", MAX(Instances!M17:Instances!M17),"diff", MAX(Instances!M17:Instances!M17)-MIN(Instances!M17:Instances!M17))</f>
        <v>0</v>
      </c>
      <c r="N17" s="1" cm="1">
        <f t="array" ref="N17">_xlfn.SWITCH($A$2,"average", AVERAGE(Instances!N17:Instances!N17),"median", MEDIAN(Instances!N17:Instances!N17),"min", MIN(Instances!N17:Instances!N17),"max", MAX(Instances!N17:Instances!N17),"diff", MAX(Instances!N17:Instances!N17)-MIN(Instances!N17:Instances!N17))</f>
        <v>0</v>
      </c>
      <c r="O17" s="1"/>
      <c r="P17" s="1" cm="1">
        <f t="array" ref="P17">_xlfn.SWITCH($A$2,"average", AVERAGE(Instances!P17:Instances!P17),"median", MEDIAN(Instances!P17:Instances!P17),"min", MIN(Instances!P17:Instances!P17),"max", MAX(Instances!P17:Instances!P17),"diff", MAX(Instances!P17:Instances!P17)-MIN(Instances!P17:Instances!P17))</f>
        <v>0</v>
      </c>
      <c r="Q17" s="1" cm="1">
        <f t="array" ref="Q17">_xlfn.SWITCH($A$2,"average", AVERAGE(Instances!Q17:Instances!Q17),"median", MEDIAN(Instances!Q17:Instances!Q17),"min", MIN(Instances!Q17:Instances!Q17),"max", MAX(Instances!Q17:Instances!Q17),"diff", MAX(Instances!Q17:Instances!Q17)-MIN(Instances!Q17:Instances!Q17))</f>
        <v>0</v>
      </c>
      <c r="R17" s="1" cm="1">
        <f t="array" ref="R17">_xlfn.SWITCH($A$2,"average", AVERAGE(Instances!R17:Instances!R17),"median", MEDIAN(Instances!R17:Instances!R17),"min", MIN(Instances!R17:Instances!R17),"max", MAX(Instances!R17:Instances!R17),"diff", MAX(Instances!R17:Instances!R17)-MIN(Instances!R17:Instances!R17))</f>
        <v>0</v>
      </c>
      <c r="S17" s="1">
        <f>MIN($B17)</f>
        <v>0</v>
      </c>
      <c r="T17" s="1">
        <f>MIN($C17)</f>
        <v>0</v>
      </c>
      <c r="U17" s="1">
        <f>MIN($D17)</f>
        <v>0</v>
      </c>
      <c r="V17" s="1">
        <f>MIN($E17)</f>
        <v>0</v>
      </c>
      <c r="W17" s="1">
        <f>MIN($F17)</f>
        <v>0</v>
      </c>
      <c r="X17" s="1">
        <f>MIN($G17)</f>
        <v>0</v>
      </c>
      <c r="Y17" s="1">
        <f>MIN($H17)</f>
        <v>0</v>
      </c>
      <c r="Z17" s="1">
        <f>MIN($I17)</f>
        <v>0</v>
      </c>
      <c r="AA17" s="1">
        <f>MIN($J17)</f>
        <v>0</v>
      </c>
      <c r="AB17" s="1">
        <f>MIN($K17)</f>
        <v>0</v>
      </c>
      <c r="AC17" s="1">
        <f>MIN($M17)</f>
        <v>0</v>
      </c>
      <c r="AD17" s="1">
        <f>MIN($N17)</f>
        <v>0</v>
      </c>
      <c r="AE17" s="1">
        <f>MIN($P17)</f>
        <v>0</v>
      </c>
      <c r="AF17" s="1">
        <f>MIN($Q17)</f>
        <v>0</v>
      </c>
      <c r="AG17" s="1">
        <f>MIN($R17)</f>
        <v>0</v>
      </c>
      <c r="AH17" s="1">
        <f>MEDIAN($B17)</f>
        <v>0</v>
      </c>
      <c r="AI17" s="1">
        <f>MEDIAN($C17)</f>
        <v>0</v>
      </c>
      <c r="AJ17" s="1">
        <f>MEDIAN($D17)</f>
        <v>0</v>
      </c>
      <c r="AK17" s="1">
        <f>MEDIAN($E17)</f>
        <v>0</v>
      </c>
      <c r="AL17" s="1">
        <f>MEDIAN($F17)</f>
        <v>0</v>
      </c>
      <c r="AM17" s="1">
        <f>MEDIAN($G17)</f>
        <v>0</v>
      </c>
      <c r="AN17" s="1">
        <f>MEDIAN($H17)</f>
        <v>0</v>
      </c>
      <c r="AO17" s="1">
        <f>MEDIAN($I17)</f>
        <v>0</v>
      </c>
      <c r="AP17" s="1">
        <f>MEDIAN($J17)</f>
        <v>0</v>
      </c>
      <c r="AQ17" s="1">
        <f>MEDIAN($K17)</f>
        <v>0</v>
      </c>
      <c r="AR17" s="1">
        <f>MEDIAN($M17)</f>
        <v>0</v>
      </c>
      <c r="AS17" s="1">
        <f>MEDIAN($N17)</f>
        <v>0</v>
      </c>
      <c r="AT17" s="1">
        <f>MEDIAN($P17)</f>
        <v>0</v>
      </c>
      <c r="AU17" s="1">
        <f>MEDIAN($Q17)</f>
        <v>0</v>
      </c>
      <c r="AV17" s="1">
        <f>MEDIAN($R17)</f>
        <v>0</v>
      </c>
      <c r="AW17" s="1">
        <f>MAX($B17)</f>
        <v>0</v>
      </c>
      <c r="AX17" s="1">
        <f>MAX($C17)</f>
        <v>0</v>
      </c>
      <c r="AY17" s="1">
        <f>MAX($D17)</f>
        <v>0</v>
      </c>
      <c r="AZ17" s="1">
        <f>MAX($E17)</f>
        <v>0</v>
      </c>
      <c r="BA17" s="1">
        <f>MAX($F17)</f>
        <v>0</v>
      </c>
      <c r="BB17" s="1">
        <f>MAX($G17)</f>
        <v>0</v>
      </c>
      <c r="BC17" s="1">
        <f>MAX($H17)</f>
        <v>0</v>
      </c>
      <c r="BD17" s="1">
        <f>MAX($I17)</f>
        <v>0</v>
      </c>
      <c r="BE17" s="1">
        <f>MAX($J17)</f>
        <v>0</v>
      </c>
      <c r="BF17" s="1">
        <f>MAX($K17)</f>
        <v>0</v>
      </c>
      <c r="BG17" s="1">
        <f>MAX($M17)</f>
        <v>0</v>
      </c>
      <c r="BH17" s="1">
        <f>MAX($N17)</f>
        <v>0</v>
      </c>
      <c r="BI17" s="1">
        <f>MAX($P17)</f>
        <v>0</v>
      </c>
      <c r="BJ17" s="1">
        <f>MAX($Q17)</f>
        <v>0</v>
      </c>
      <c r="BK17" s="1">
        <f>MAX($R17)</f>
        <v>0</v>
      </c>
    </row>
    <row r="18" spans="1:63">
      <c r="A18" s="1" t="s">
        <v>15</v>
      </c>
      <c r="B18" s="1" cm="1">
        <f t="array" ref="B18">_xlfn.SWITCH($A$2,"average", AVERAGE(Instances!B18:Instances!B18),"median", MEDIAN(Instances!B18:Instances!B18),"min", MIN(Instances!B18:Instances!B18),"max", MAX(Instances!B18:Instances!B18),"diff", MAX(Instances!B18:Instances!B18)-MIN(Instances!B18:Instances!B18))</f>
        <v>0</v>
      </c>
      <c r="C18" s="1" cm="1">
        <f t="array" ref="C18">_xlfn.SWITCH($A$2,"average", AVERAGE(Instances!C18:Instances!C18),"median", MEDIAN(Instances!C18:Instances!C18),"min", MIN(Instances!C18:Instances!C18),"max", MAX(Instances!C18:Instances!C18),"diff", MAX(Instances!C18:Instances!C18)-MIN(Instances!C18:Instances!C18))</f>
        <v>0</v>
      </c>
      <c r="D18" s="1" cm="1">
        <f t="array" ref="D18">_xlfn.SWITCH($A$2,"average", AVERAGE(Instances!D18:Instances!D18),"median", MEDIAN(Instances!D18:Instances!D18),"min", MIN(Instances!D18:Instances!D18),"max", MAX(Instances!D18:Instances!D18),"diff", MAX(Instances!D18:Instances!D18)-MIN(Instances!D18:Instances!D18))</f>
        <v>0</v>
      </c>
      <c r="E18" s="1" cm="1">
        <f t="array" ref="E18">_xlfn.SWITCH($A$2,"average", AVERAGE(Instances!E18:Instances!E18),"median", MEDIAN(Instances!E18:Instances!E18),"min", MIN(Instances!E18:Instances!E18),"max", MAX(Instances!E18:Instances!E18),"diff", MAX(Instances!E18:Instances!E18)-MIN(Instances!E18:Instances!E18))</f>
        <v>0</v>
      </c>
      <c r="F18" s="1" cm="1">
        <f t="array" ref="F18">_xlfn.SWITCH($A$2,"average", AVERAGE(Instances!F18:Instances!F18),"median", MEDIAN(Instances!F18:Instances!F18),"min", MIN(Instances!F18:Instances!F18),"max", MAX(Instances!F18:Instances!F18),"diff", MAX(Instances!F18:Instances!F18)-MIN(Instances!F18:Instances!F18))</f>
        <v>0</v>
      </c>
      <c r="G18" s="1" cm="1">
        <f t="array" ref="G18">_xlfn.SWITCH($A$2,"average", AVERAGE(Instances!G18:Instances!G18),"median", MEDIAN(Instances!G18:Instances!G18),"min", MIN(Instances!G18:Instances!G18),"max", MAX(Instances!G18:Instances!G18),"diff", MAX(Instances!G18:Instances!G18)-MIN(Instances!G18:Instances!G18))</f>
        <v>0</v>
      </c>
      <c r="H18" s="1" cm="1">
        <f t="array" ref="H18">_xlfn.SWITCH($A$2,"average", AVERAGE(Instances!H18:Instances!H18),"median", MEDIAN(Instances!H18:Instances!H18),"min", MIN(Instances!H18:Instances!H18),"max", MAX(Instances!H18:Instances!H18),"diff", MAX(Instances!H18:Instances!H18)-MIN(Instances!H18:Instances!H18))</f>
        <v>0</v>
      </c>
      <c r="I18" s="1" cm="1">
        <f t="array" ref="I18">_xlfn.SWITCH($A$2,"average", AVERAGE(Instances!I18:Instances!I18),"median", MEDIAN(Instances!I18:Instances!I18),"min", MIN(Instances!I18:Instances!I18),"max", MAX(Instances!I18:Instances!I18),"diff", MAX(Instances!I18:Instances!I18)-MIN(Instances!I18:Instances!I18))</f>
        <v>0</v>
      </c>
      <c r="J18" s="1" cm="1">
        <f t="array" ref="J18">_xlfn.SWITCH($A$2,"average", AVERAGE(Instances!J18:Instances!J18),"median", MEDIAN(Instances!J18:Instances!J18),"min", MIN(Instances!J18:Instances!J18),"max", MAX(Instances!J18:Instances!J18),"diff", MAX(Instances!J18:Instances!J18)-MIN(Instances!J18:Instances!J18))</f>
        <v>0</v>
      </c>
      <c r="K18" s="1" cm="1">
        <f t="array" ref="K18">_xlfn.SWITCH($A$2,"average", AVERAGE(Instances!K18:Instances!K18),"median", MEDIAN(Instances!K18:Instances!K18),"min", MIN(Instances!K18:Instances!K18),"max", MAX(Instances!K18:Instances!K18),"diff", MAX(Instances!K18:Instances!K18)-MIN(Instances!K18:Instances!K18))</f>
        <v>0</v>
      </c>
      <c r="L18" s="1"/>
      <c r="M18" s="1" cm="1">
        <f t="array" ref="M18">_xlfn.SWITCH($A$2,"average", AVERAGE(Instances!M18:Instances!M18),"median", MEDIAN(Instances!M18:Instances!M18),"min", MIN(Instances!M18:Instances!M18),"max", MAX(Instances!M18:Instances!M18),"diff", MAX(Instances!M18:Instances!M18)-MIN(Instances!M18:Instances!M18))</f>
        <v>0</v>
      </c>
      <c r="N18" s="1" cm="1">
        <f t="array" ref="N18">_xlfn.SWITCH($A$2,"average", AVERAGE(Instances!N18:Instances!N18),"median", MEDIAN(Instances!N18:Instances!N18),"min", MIN(Instances!N18:Instances!N18),"max", MAX(Instances!N18:Instances!N18),"diff", MAX(Instances!N18:Instances!N18)-MIN(Instances!N18:Instances!N18))</f>
        <v>0</v>
      </c>
      <c r="O18" s="1"/>
      <c r="P18" s="1" cm="1">
        <f t="array" ref="P18">_xlfn.SWITCH($A$2,"average", AVERAGE(Instances!P18:Instances!P18),"median", MEDIAN(Instances!P18:Instances!P18),"min", MIN(Instances!P18:Instances!P18),"max", MAX(Instances!P18:Instances!P18),"diff", MAX(Instances!P18:Instances!P18)-MIN(Instances!P18:Instances!P18))</f>
        <v>0</v>
      </c>
      <c r="Q18" s="1" cm="1">
        <f t="array" ref="Q18">_xlfn.SWITCH($A$2,"average", AVERAGE(Instances!Q18:Instances!Q18),"median", MEDIAN(Instances!Q18:Instances!Q18),"min", MIN(Instances!Q18:Instances!Q18),"max", MAX(Instances!Q18:Instances!Q18),"diff", MAX(Instances!Q18:Instances!Q18)-MIN(Instances!Q18:Instances!Q18))</f>
        <v>0</v>
      </c>
      <c r="R18" s="1" cm="1">
        <f t="array" ref="R18">_xlfn.SWITCH($A$2,"average", AVERAGE(Instances!R18:Instances!R18),"median", MEDIAN(Instances!R18:Instances!R18),"min", MIN(Instances!R18:Instances!R18),"max", MAX(Instances!R18:Instances!R18),"diff", MAX(Instances!R18:Instances!R18)-MIN(Instances!R18:Instances!R18))</f>
        <v>0</v>
      </c>
      <c r="S18" s="1">
        <f>MIN($B18)</f>
        <v>0</v>
      </c>
      <c r="T18" s="1">
        <f>MIN($C18)</f>
        <v>0</v>
      </c>
      <c r="U18" s="1">
        <f>MIN($D18)</f>
        <v>0</v>
      </c>
      <c r="V18" s="1">
        <f>MIN($E18)</f>
        <v>0</v>
      </c>
      <c r="W18" s="1">
        <f>MIN($F18)</f>
        <v>0</v>
      </c>
      <c r="X18" s="1">
        <f>MIN($G18)</f>
        <v>0</v>
      </c>
      <c r="Y18" s="1">
        <f>MIN($H18)</f>
        <v>0</v>
      </c>
      <c r="Z18" s="1">
        <f>MIN($I18)</f>
        <v>0</v>
      </c>
      <c r="AA18" s="1">
        <f>MIN($J18)</f>
        <v>0</v>
      </c>
      <c r="AB18" s="1">
        <f>MIN($K18)</f>
        <v>0</v>
      </c>
      <c r="AC18" s="1">
        <f>MIN($M18)</f>
        <v>0</v>
      </c>
      <c r="AD18" s="1">
        <f>MIN($N18)</f>
        <v>0</v>
      </c>
      <c r="AE18" s="1">
        <f>MIN($P18)</f>
        <v>0</v>
      </c>
      <c r="AF18" s="1">
        <f>MIN($Q18)</f>
        <v>0</v>
      </c>
      <c r="AG18" s="1">
        <f>MIN($R18)</f>
        <v>0</v>
      </c>
      <c r="AH18" s="1">
        <f>MEDIAN($B18)</f>
        <v>0</v>
      </c>
      <c r="AI18" s="1">
        <f>MEDIAN($C18)</f>
        <v>0</v>
      </c>
      <c r="AJ18" s="1">
        <f>MEDIAN($D18)</f>
        <v>0</v>
      </c>
      <c r="AK18" s="1">
        <f>MEDIAN($E18)</f>
        <v>0</v>
      </c>
      <c r="AL18" s="1">
        <f>MEDIAN($F18)</f>
        <v>0</v>
      </c>
      <c r="AM18" s="1">
        <f>MEDIAN($G18)</f>
        <v>0</v>
      </c>
      <c r="AN18" s="1">
        <f>MEDIAN($H18)</f>
        <v>0</v>
      </c>
      <c r="AO18" s="1">
        <f>MEDIAN($I18)</f>
        <v>0</v>
      </c>
      <c r="AP18" s="1">
        <f>MEDIAN($J18)</f>
        <v>0</v>
      </c>
      <c r="AQ18" s="1">
        <f>MEDIAN($K18)</f>
        <v>0</v>
      </c>
      <c r="AR18" s="1">
        <f>MEDIAN($M18)</f>
        <v>0</v>
      </c>
      <c r="AS18" s="1">
        <f>MEDIAN($N18)</f>
        <v>0</v>
      </c>
      <c r="AT18" s="1">
        <f>MEDIAN($P18)</f>
        <v>0</v>
      </c>
      <c r="AU18" s="1">
        <f>MEDIAN($Q18)</f>
        <v>0</v>
      </c>
      <c r="AV18" s="1">
        <f>MEDIAN($R18)</f>
        <v>0</v>
      </c>
      <c r="AW18" s="1">
        <f>MAX($B18)</f>
        <v>0</v>
      </c>
      <c r="AX18" s="1">
        <f>MAX($C18)</f>
        <v>0</v>
      </c>
      <c r="AY18" s="1">
        <f>MAX($D18)</f>
        <v>0</v>
      </c>
      <c r="AZ18" s="1">
        <f>MAX($E18)</f>
        <v>0</v>
      </c>
      <c r="BA18" s="1">
        <f>MAX($F18)</f>
        <v>0</v>
      </c>
      <c r="BB18" s="1">
        <f>MAX($G18)</f>
        <v>0</v>
      </c>
      <c r="BC18" s="1">
        <f>MAX($H18)</f>
        <v>0</v>
      </c>
      <c r="BD18" s="1">
        <f>MAX($I18)</f>
        <v>0</v>
      </c>
      <c r="BE18" s="1">
        <f>MAX($J18)</f>
        <v>0</v>
      </c>
      <c r="BF18" s="1">
        <f>MAX($K18)</f>
        <v>0</v>
      </c>
      <c r="BG18" s="1">
        <f>MAX($M18)</f>
        <v>0</v>
      </c>
      <c r="BH18" s="1">
        <f>MAX($N18)</f>
        <v>0</v>
      </c>
      <c r="BI18" s="1">
        <f>MAX($P18)</f>
        <v>0</v>
      </c>
      <c r="BJ18" s="1">
        <f>MAX($Q18)</f>
        <v>0</v>
      </c>
      <c r="BK18" s="1">
        <f>MAX($R18)</f>
        <v>0</v>
      </c>
    </row>
    <row r="19" spans="1:63">
      <c r="A19" s="1" t="s">
        <v>16</v>
      </c>
      <c r="B19" s="1" cm="1">
        <f t="array" ref="B19">_xlfn.SWITCH($A$2,"average", AVERAGE(Instances!B19:Instances!B19),"median", MEDIAN(Instances!B19:Instances!B19),"min", MIN(Instances!B19:Instances!B19),"max", MAX(Instances!B19:Instances!B19),"diff", MAX(Instances!B19:Instances!B19)-MIN(Instances!B19:Instances!B19))</f>
        <v>0</v>
      </c>
      <c r="C19" s="1" cm="1">
        <f t="array" ref="C19">_xlfn.SWITCH($A$2,"average", AVERAGE(Instances!C19:Instances!C19),"median", MEDIAN(Instances!C19:Instances!C19),"min", MIN(Instances!C19:Instances!C19),"max", MAX(Instances!C19:Instances!C19),"diff", MAX(Instances!C19:Instances!C19)-MIN(Instances!C19:Instances!C19))</f>
        <v>0</v>
      </c>
      <c r="D19" s="1" cm="1">
        <f t="array" ref="D19">_xlfn.SWITCH($A$2,"average", AVERAGE(Instances!D19:Instances!D19),"median", MEDIAN(Instances!D19:Instances!D19),"min", MIN(Instances!D19:Instances!D19),"max", MAX(Instances!D19:Instances!D19),"diff", MAX(Instances!D19:Instances!D19)-MIN(Instances!D19:Instances!D19))</f>
        <v>0</v>
      </c>
      <c r="E19" s="1" cm="1">
        <f t="array" ref="E19">_xlfn.SWITCH($A$2,"average", AVERAGE(Instances!E19:Instances!E19),"median", MEDIAN(Instances!E19:Instances!E19),"min", MIN(Instances!E19:Instances!E19),"max", MAX(Instances!E19:Instances!E19),"diff", MAX(Instances!E19:Instances!E19)-MIN(Instances!E19:Instances!E19))</f>
        <v>0</v>
      </c>
      <c r="F19" s="1" cm="1">
        <f t="array" ref="F19">_xlfn.SWITCH($A$2,"average", AVERAGE(Instances!F19:Instances!F19),"median", MEDIAN(Instances!F19:Instances!F19),"min", MIN(Instances!F19:Instances!F19),"max", MAX(Instances!F19:Instances!F19),"diff", MAX(Instances!F19:Instances!F19)-MIN(Instances!F19:Instances!F19))</f>
        <v>0</v>
      </c>
      <c r="G19" s="1" cm="1">
        <f t="array" ref="G19">_xlfn.SWITCH($A$2,"average", AVERAGE(Instances!G19:Instances!G19),"median", MEDIAN(Instances!G19:Instances!G19),"min", MIN(Instances!G19:Instances!G19),"max", MAX(Instances!G19:Instances!G19),"diff", MAX(Instances!G19:Instances!G19)-MIN(Instances!G19:Instances!G19))</f>
        <v>0</v>
      </c>
      <c r="H19" s="1" cm="1">
        <f t="array" ref="H19">_xlfn.SWITCH($A$2,"average", AVERAGE(Instances!H19:Instances!H19),"median", MEDIAN(Instances!H19:Instances!H19),"min", MIN(Instances!H19:Instances!H19),"max", MAX(Instances!H19:Instances!H19),"diff", MAX(Instances!H19:Instances!H19)-MIN(Instances!H19:Instances!H19))</f>
        <v>0</v>
      </c>
      <c r="I19" s="1" cm="1">
        <f t="array" ref="I19">_xlfn.SWITCH($A$2,"average", AVERAGE(Instances!I19:Instances!I19),"median", MEDIAN(Instances!I19:Instances!I19),"min", MIN(Instances!I19:Instances!I19),"max", MAX(Instances!I19:Instances!I19),"diff", MAX(Instances!I19:Instances!I19)-MIN(Instances!I19:Instances!I19))</f>
        <v>0</v>
      </c>
      <c r="J19" s="1" cm="1">
        <f t="array" ref="J19">_xlfn.SWITCH($A$2,"average", AVERAGE(Instances!J19:Instances!J19),"median", MEDIAN(Instances!J19:Instances!J19),"min", MIN(Instances!J19:Instances!J19),"max", MAX(Instances!J19:Instances!J19),"diff", MAX(Instances!J19:Instances!J19)-MIN(Instances!J19:Instances!J19))</f>
        <v>0</v>
      </c>
      <c r="K19" s="1" cm="1">
        <f t="array" ref="K19">_xlfn.SWITCH($A$2,"average", AVERAGE(Instances!K19:Instances!K19),"median", MEDIAN(Instances!K19:Instances!K19),"min", MIN(Instances!K19:Instances!K19),"max", MAX(Instances!K19:Instances!K19),"diff", MAX(Instances!K19:Instances!K19)-MIN(Instances!K19:Instances!K19))</f>
        <v>0</v>
      </c>
      <c r="L19" s="1"/>
      <c r="M19" s="1" cm="1">
        <f t="array" ref="M19">_xlfn.SWITCH($A$2,"average", AVERAGE(Instances!M19:Instances!M19),"median", MEDIAN(Instances!M19:Instances!M19),"min", MIN(Instances!M19:Instances!M19),"max", MAX(Instances!M19:Instances!M19),"diff", MAX(Instances!M19:Instances!M19)-MIN(Instances!M19:Instances!M19))</f>
        <v>0</v>
      </c>
      <c r="N19" s="1" cm="1">
        <f t="array" ref="N19">_xlfn.SWITCH($A$2,"average", AVERAGE(Instances!N19:Instances!N19),"median", MEDIAN(Instances!N19:Instances!N19),"min", MIN(Instances!N19:Instances!N19),"max", MAX(Instances!N19:Instances!N19),"diff", MAX(Instances!N19:Instances!N19)-MIN(Instances!N19:Instances!N19))</f>
        <v>0</v>
      </c>
      <c r="O19" s="1"/>
      <c r="P19" s="1" cm="1">
        <f t="array" ref="P19">_xlfn.SWITCH($A$2,"average", AVERAGE(Instances!P19:Instances!P19),"median", MEDIAN(Instances!P19:Instances!P19),"min", MIN(Instances!P19:Instances!P19),"max", MAX(Instances!P19:Instances!P19),"diff", MAX(Instances!P19:Instances!P19)-MIN(Instances!P19:Instances!P19))</f>
        <v>0</v>
      </c>
      <c r="Q19" s="1" cm="1">
        <f t="array" ref="Q19">_xlfn.SWITCH($A$2,"average", AVERAGE(Instances!Q19:Instances!Q19),"median", MEDIAN(Instances!Q19:Instances!Q19),"min", MIN(Instances!Q19:Instances!Q19),"max", MAX(Instances!Q19:Instances!Q19),"diff", MAX(Instances!Q19:Instances!Q19)-MIN(Instances!Q19:Instances!Q19))</f>
        <v>0</v>
      </c>
      <c r="R19" s="1" cm="1">
        <f t="array" ref="R19">_xlfn.SWITCH($A$2,"average", AVERAGE(Instances!R19:Instances!R19),"median", MEDIAN(Instances!R19:Instances!R19),"min", MIN(Instances!R19:Instances!R19),"max", MAX(Instances!R19:Instances!R19),"diff", MAX(Instances!R19:Instances!R19)-MIN(Instances!R19:Instances!R19))</f>
        <v>0</v>
      </c>
      <c r="S19" s="1">
        <f>MIN($B19)</f>
        <v>0</v>
      </c>
      <c r="T19" s="1">
        <f>MIN($C19)</f>
        <v>0</v>
      </c>
      <c r="U19" s="1">
        <f>MIN($D19)</f>
        <v>0</v>
      </c>
      <c r="V19" s="1">
        <f>MIN($E19)</f>
        <v>0</v>
      </c>
      <c r="W19" s="1">
        <f>MIN($F19)</f>
        <v>0</v>
      </c>
      <c r="X19" s="1">
        <f>MIN($G19)</f>
        <v>0</v>
      </c>
      <c r="Y19" s="1">
        <f>MIN($H19)</f>
        <v>0</v>
      </c>
      <c r="Z19" s="1">
        <f>MIN($I19)</f>
        <v>0</v>
      </c>
      <c r="AA19" s="1">
        <f>MIN($J19)</f>
        <v>0</v>
      </c>
      <c r="AB19" s="1">
        <f>MIN($K19)</f>
        <v>0</v>
      </c>
      <c r="AC19" s="1">
        <f>MIN($M19)</f>
        <v>0</v>
      </c>
      <c r="AD19" s="1">
        <f>MIN($N19)</f>
        <v>0</v>
      </c>
      <c r="AE19" s="1">
        <f>MIN($P19)</f>
        <v>0</v>
      </c>
      <c r="AF19" s="1">
        <f>MIN($Q19)</f>
        <v>0</v>
      </c>
      <c r="AG19" s="1">
        <f>MIN($R19)</f>
        <v>0</v>
      </c>
      <c r="AH19" s="1">
        <f>MEDIAN($B19)</f>
        <v>0</v>
      </c>
      <c r="AI19" s="1">
        <f>MEDIAN($C19)</f>
        <v>0</v>
      </c>
      <c r="AJ19" s="1">
        <f>MEDIAN($D19)</f>
        <v>0</v>
      </c>
      <c r="AK19" s="1">
        <f>MEDIAN($E19)</f>
        <v>0</v>
      </c>
      <c r="AL19" s="1">
        <f>MEDIAN($F19)</f>
        <v>0</v>
      </c>
      <c r="AM19" s="1">
        <f>MEDIAN($G19)</f>
        <v>0</v>
      </c>
      <c r="AN19" s="1">
        <f>MEDIAN($H19)</f>
        <v>0</v>
      </c>
      <c r="AO19" s="1">
        <f>MEDIAN($I19)</f>
        <v>0</v>
      </c>
      <c r="AP19" s="1">
        <f>MEDIAN($J19)</f>
        <v>0</v>
      </c>
      <c r="AQ19" s="1">
        <f>MEDIAN($K19)</f>
        <v>0</v>
      </c>
      <c r="AR19" s="1">
        <f>MEDIAN($M19)</f>
        <v>0</v>
      </c>
      <c r="AS19" s="1">
        <f>MEDIAN($N19)</f>
        <v>0</v>
      </c>
      <c r="AT19" s="1">
        <f>MEDIAN($P19)</f>
        <v>0</v>
      </c>
      <c r="AU19" s="1">
        <f>MEDIAN($Q19)</f>
        <v>0</v>
      </c>
      <c r="AV19" s="1">
        <f>MEDIAN($R19)</f>
        <v>0</v>
      </c>
      <c r="AW19" s="1">
        <f>MAX($B19)</f>
        <v>0</v>
      </c>
      <c r="AX19" s="1">
        <f>MAX($C19)</f>
        <v>0</v>
      </c>
      <c r="AY19" s="1">
        <f>MAX($D19)</f>
        <v>0</v>
      </c>
      <c r="AZ19" s="1">
        <f>MAX($E19)</f>
        <v>0</v>
      </c>
      <c r="BA19" s="1">
        <f>MAX($F19)</f>
        <v>0</v>
      </c>
      <c r="BB19" s="1">
        <f>MAX($G19)</f>
        <v>0</v>
      </c>
      <c r="BC19" s="1">
        <f>MAX($H19)</f>
        <v>0</v>
      </c>
      <c r="BD19" s="1">
        <f>MAX($I19)</f>
        <v>0</v>
      </c>
      <c r="BE19" s="1">
        <f>MAX($J19)</f>
        <v>0</v>
      </c>
      <c r="BF19" s="1">
        <f>MAX($K19)</f>
        <v>0</v>
      </c>
      <c r="BG19" s="1">
        <f>MAX($M19)</f>
        <v>0</v>
      </c>
      <c r="BH19" s="1">
        <f>MAX($N19)</f>
        <v>0</v>
      </c>
      <c r="BI19" s="1">
        <f>MAX($P19)</f>
        <v>0</v>
      </c>
      <c r="BJ19" s="1">
        <f>MAX($Q19)</f>
        <v>0</v>
      </c>
      <c r="BK19" s="1">
        <f>MAX($R19)</f>
        <v>0</v>
      </c>
    </row>
    <row r="20" spans="1:63">
      <c r="A20" s="1" t="s">
        <v>17</v>
      </c>
      <c r="B20" s="1" cm="1">
        <f t="array" ref="B20">_xlfn.SWITCH($A$2,"average", AVERAGE(Instances!B20:Instances!B20),"median", MEDIAN(Instances!B20:Instances!B20),"min", MIN(Instances!B20:Instances!B20),"max", MAX(Instances!B20:Instances!B20),"diff", MAX(Instances!B20:Instances!B20)-MIN(Instances!B20:Instances!B20))</f>
        <v>0</v>
      </c>
      <c r="C20" s="1" cm="1">
        <f t="array" ref="C20">_xlfn.SWITCH($A$2,"average", AVERAGE(Instances!C20:Instances!C20),"median", MEDIAN(Instances!C20:Instances!C20),"min", MIN(Instances!C20:Instances!C20),"max", MAX(Instances!C20:Instances!C20),"diff", MAX(Instances!C20:Instances!C20)-MIN(Instances!C20:Instances!C20))</f>
        <v>0</v>
      </c>
      <c r="D20" s="1" cm="1">
        <f t="array" ref="D20">_xlfn.SWITCH($A$2,"average", AVERAGE(Instances!D20:Instances!D20),"median", MEDIAN(Instances!D20:Instances!D20),"min", MIN(Instances!D20:Instances!D20),"max", MAX(Instances!D20:Instances!D20),"diff", MAX(Instances!D20:Instances!D20)-MIN(Instances!D20:Instances!D20))</f>
        <v>0</v>
      </c>
      <c r="E20" s="1" cm="1">
        <f t="array" ref="E20">_xlfn.SWITCH($A$2,"average", AVERAGE(Instances!E20:Instances!E20),"median", MEDIAN(Instances!E20:Instances!E20),"min", MIN(Instances!E20:Instances!E20),"max", MAX(Instances!E20:Instances!E20),"diff", MAX(Instances!E20:Instances!E20)-MIN(Instances!E20:Instances!E20))</f>
        <v>0</v>
      </c>
      <c r="F20" s="1" cm="1">
        <f t="array" ref="F20">_xlfn.SWITCH($A$2,"average", AVERAGE(Instances!F20:Instances!F20),"median", MEDIAN(Instances!F20:Instances!F20),"min", MIN(Instances!F20:Instances!F20),"max", MAX(Instances!F20:Instances!F20),"diff", MAX(Instances!F20:Instances!F20)-MIN(Instances!F20:Instances!F20))</f>
        <v>0</v>
      </c>
      <c r="G20" s="1" cm="1">
        <f t="array" ref="G20">_xlfn.SWITCH($A$2,"average", AVERAGE(Instances!G20:Instances!G20),"median", MEDIAN(Instances!G20:Instances!G20),"min", MIN(Instances!G20:Instances!G20),"max", MAX(Instances!G20:Instances!G20),"diff", MAX(Instances!G20:Instances!G20)-MIN(Instances!G20:Instances!G20))</f>
        <v>0</v>
      </c>
      <c r="H20" s="1" cm="1">
        <f t="array" ref="H20">_xlfn.SWITCH($A$2,"average", AVERAGE(Instances!H20:Instances!H20),"median", MEDIAN(Instances!H20:Instances!H20),"min", MIN(Instances!H20:Instances!H20),"max", MAX(Instances!H20:Instances!H20),"diff", MAX(Instances!H20:Instances!H20)-MIN(Instances!H20:Instances!H20))</f>
        <v>0</v>
      </c>
      <c r="I20" s="1" cm="1">
        <f t="array" ref="I20">_xlfn.SWITCH($A$2,"average", AVERAGE(Instances!I20:Instances!I20),"median", MEDIAN(Instances!I20:Instances!I20),"min", MIN(Instances!I20:Instances!I20),"max", MAX(Instances!I20:Instances!I20),"diff", MAX(Instances!I20:Instances!I20)-MIN(Instances!I20:Instances!I20))</f>
        <v>0</v>
      </c>
      <c r="J20" s="1" cm="1">
        <f t="array" ref="J20">_xlfn.SWITCH($A$2,"average", AVERAGE(Instances!J20:Instances!J20),"median", MEDIAN(Instances!J20:Instances!J20),"min", MIN(Instances!J20:Instances!J20),"max", MAX(Instances!J20:Instances!J20),"diff", MAX(Instances!J20:Instances!J20)-MIN(Instances!J20:Instances!J20))</f>
        <v>0</v>
      </c>
      <c r="K20" s="1" cm="1">
        <f t="array" ref="K20">_xlfn.SWITCH($A$2,"average", AVERAGE(Instances!K20:Instances!K20),"median", MEDIAN(Instances!K20:Instances!K20),"min", MIN(Instances!K20:Instances!K20),"max", MAX(Instances!K20:Instances!K20),"diff", MAX(Instances!K20:Instances!K20)-MIN(Instances!K20:Instances!K20))</f>
        <v>0</v>
      </c>
      <c r="L20" s="1"/>
      <c r="M20" s="1" cm="1">
        <f t="array" ref="M20">_xlfn.SWITCH($A$2,"average", AVERAGE(Instances!M20:Instances!M20),"median", MEDIAN(Instances!M20:Instances!M20),"min", MIN(Instances!M20:Instances!M20),"max", MAX(Instances!M20:Instances!M20),"diff", MAX(Instances!M20:Instances!M20)-MIN(Instances!M20:Instances!M20))</f>
        <v>0</v>
      </c>
      <c r="N20" s="1" cm="1">
        <f t="array" ref="N20">_xlfn.SWITCH($A$2,"average", AVERAGE(Instances!N20:Instances!N20),"median", MEDIAN(Instances!N20:Instances!N20),"min", MIN(Instances!N20:Instances!N20),"max", MAX(Instances!N20:Instances!N20),"diff", MAX(Instances!N20:Instances!N20)-MIN(Instances!N20:Instances!N20))</f>
        <v>0</v>
      </c>
      <c r="O20" s="1"/>
      <c r="P20" s="1" cm="1">
        <f t="array" ref="P20">_xlfn.SWITCH($A$2,"average", AVERAGE(Instances!P20:Instances!P20),"median", MEDIAN(Instances!P20:Instances!P20),"min", MIN(Instances!P20:Instances!P20),"max", MAX(Instances!P20:Instances!P20),"diff", MAX(Instances!P20:Instances!P20)-MIN(Instances!P20:Instances!P20))</f>
        <v>0</v>
      </c>
      <c r="Q20" s="1" cm="1">
        <f t="array" ref="Q20">_xlfn.SWITCH($A$2,"average", AVERAGE(Instances!Q20:Instances!Q20),"median", MEDIAN(Instances!Q20:Instances!Q20),"min", MIN(Instances!Q20:Instances!Q20),"max", MAX(Instances!Q20:Instances!Q20),"diff", MAX(Instances!Q20:Instances!Q20)-MIN(Instances!Q20:Instances!Q20))</f>
        <v>0</v>
      </c>
      <c r="R20" s="1" cm="1">
        <f t="array" ref="R20">_xlfn.SWITCH($A$2,"average", AVERAGE(Instances!R20:Instances!R20),"median", MEDIAN(Instances!R20:Instances!R20),"min", MIN(Instances!R20:Instances!R20),"max", MAX(Instances!R20:Instances!R20),"diff", MAX(Instances!R20:Instances!R20)-MIN(Instances!R20:Instances!R20))</f>
        <v>0</v>
      </c>
      <c r="S20" s="1">
        <f>MIN($B20)</f>
        <v>0</v>
      </c>
      <c r="T20" s="1">
        <f>MIN($C20)</f>
        <v>0</v>
      </c>
      <c r="U20" s="1">
        <f>MIN($D20)</f>
        <v>0</v>
      </c>
      <c r="V20" s="1">
        <f>MIN($E20)</f>
        <v>0</v>
      </c>
      <c r="W20" s="1">
        <f>MIN($F20)</f>
        <v>0</v>
      </c>
      <c r="X20" s="1">
        <f>MIN($G20)</f>
        <v>0</v>
      </c>
      <c r="Y20" s="1">
        <f>MIN($H20)</f>
        <v>0</v>
      </c>
      <c r="Z20" s="1">
        <f>MIN($I20)</f>
        <v>0</v>
      </c>
      <c r="AA20" s="1">
        <f>MIN($J20)</f>
        <v>0</v>
      </c>
      <c r="AB20" s="1">
        <f>MIN($K20)</f>
        <v>0</v>
      </c>
      <c r="AC20" s="1">
        <f>MIN($M20)</f>
        <v>0</v>
      </c>
      <c r="AD20" s="1">
        <f>MIN($N20)</f>
        <v>0</v>
      </c>
      <c r="AE20" s="1">
        <f>MIN($P20)</f>
        <v>0</v>
      </c>
      <c r="AF20" s="1">
        <f>MIN($Q20)</f>
        <v>0</v>
      </c>
      <c r="AG20" s="1">
        <f>MIN($R20)</f>
        <v>0</v>
      </c>
      <c r="AH20" s="1">
        <f>MEDIAN($B20)</f>
        <v>0</v>
      </c>
      <c r="AI20" s="1">
        <f>MEDIAN($C20)</f>
        <v>0</v>
      </c>
      <c r="AJ20" s="1">
        <f>MEDIAN($D20)</f>
        <v>0</v>
      </c>
      <c r="AK20" s="1">
        <f>MEDIAN($E20)</f>
        <v>0</v>
      </c>
      <c r="AL20" s="1">
        <f>MEDIAN($F20)</f>
        <v>0</v>
      </c>
      <c r="AM20" s="1">
        <f>MEDIAN($G20)</f>
        <v>0</v>
      </c>
      <c r="AN20" s="1">
        <f>MEDIAN($H20)</f>
        <v>0</v>
      </c>
      <c r="AO20" s="1">
        <f>MEDIAN($I20)</f>
        <v>0</v>
      </c>
      <c r="AP20" s="1">
        <f>MEDIAN($J20)</f>
        <v>0</v>
      </c>
      <c r="AQ20" s="1">
        <f>MEDIAN($K20)</f>
        <v>0</v>
      </c>
      <c r="AR20" s="1">
        <f>MEDIAN($M20)</f>
        <v>0</v>
      </c>
      <c r="AS20" s="1">
        <f>MEDIAN($N20)</f>
        <v>0</v>
      </c>
      <c r="AT20" s="1">
        <f>MEDIAN($P20)</f>
        <v>0</v>
      </c>
      <c r="AU20" s="1">
        <f>MEDIAN($Q20)</f>
        <v>0</v>
      </c>
      <c r="AV20" s="1">
        <f>MEDIAN($R20)</f>
        <v>0</v>
      </c>
      <c r="AW20" s="1">
        <f>MAX($B20)</f>
        <v>0</v>
      </c>
      <c r="AX20" s="1">
        <f>MAX($C20)</f>
        <v>0</v>
      </c>
      <c r="AY20" s="1">
        <f>MAX($D20)</f>
        <v>0</v>
      </c>
      <c r="AZ20" s="1">
        <f>MAX($E20)</f>
        <v>0</v>
      </c>
      <c r="BA20" s="1">
        <f>MAX($F20)</f>
        <v>0</v>
      </c>
      <c r="BB20" s="1">
        <f>MAX($G20)</f>
        <v>0</v>
      </c>
      <c r="BC20" s="1">
        <f>MAX($H20)</f>
        <v>0</v>
      </c>
      <c r="BD20" s="1">
        <f>MAX($I20)</f>
        <v>0</v>
      </c>
      <c r="BE20" s="1">
        <f>MAX($J20)</f>
        <v>0</v>
      </c>
      <c r="BF20" s="1">
        <f>MAX($K20)</f>
        <v>0</v>
      </c>
      <c r="BG20" s="1">
        <f>MAX($M20)</f>
        <v>0</v>
      </c>
      <c r="BH20" s="1">
        <f>MAX($N20)</f>
        <v>0</v>
      </c>
      <c r="BI20" s="1">
        <f>MAX($P20)</f>
        <v>0</v>
      </c>
      <c r="BJ20" s="1">
        <f>MAX($Q20)</f>
        <v>0</v>
      </c>
      <c r="BK20" s="1">
        <f>MAX($R20)</f>
        <v>0</v>
      </c>
    </row>
    <row r="21" spans="1:63">
      <c r="A21" s="1" t="s">
        <v>18</v>
      </c>
      <c r="B21" s="1" cm="1">
        <f t="array" ref="B21">_xlfn.SWITCH($A$2,"average", AVERAGE(Instances!B21:Instances!B21),"median", MEDIAN(Instances!B21:Instances!B21),"min", MIN(Instances!B21:Instances!B21),"max", MAX(Instances!B21:Instances!B21),"diff", MAX(Instances!B21:Instances!B21)-MIN(Instances!B21:Instances!B21))</f>
        <v>0</v>
      </c>
      <c r="C21" s="1" cm="1">
        <f t="array" ref="C21">_xlfn.SWITCH($A$2,"average", AVERAGE(Instances!C21:Instances!C21),"median", MEDIAN(Instances!C21:Instances!C21),"min", MIN(Instances!C21:Instances!C21),"max", MAX(Instances!C21:Instances!C21),"diff", MAX(Instances!C21:Instances!C21)-MIN(Instances!C21:Instances!C21))</f>
        <v>0</v>
      </c>
      <c r="D21" s="1" cm="1">
        <f t="array" ref="D21">_xlfn.SWITCH($A$2,"average", AVERAGE(Instances!D21:Instances!D21),"median", MEDIAN(Instances!D21:Instances!D21),"min", MIN(Instances!D21:Instances!D21),"max", MAX(Instances!D21:Instances!D21),"diff", MAX(Instances!D21:Instances!D21)-MIN(Instances!D21:Instances!D21))</f>
        <v>0</v>
      </c>
      <c r="E21" s="1" cm="1">
        <f t="array" ref="E21">_xlfn.SWITCH($A$2,"average", AVERAGE(Instances!E21:Instances!E21),"median", MEDIAN(Instances!E21:Instances!E21),"min", MIN(Instances!E21:Instances!E21),"max", MAX(Instances!E21:Instances!E21),"diff", MAX(Instances!E21:Instances!E21)-MIN(Instances!E21:Instances!E21))</f>
        <v>0</v>
      </c>
      <c r="F21" s="1" cm="1">
        <f t="array" ref="F21">_xlfn.SWITCH($A$2,"average", AVERAGE(Instances!F21:Instances!F21),"median", MEDIAN(Instances!F21:Instances!F21),"min", MIN(Instances!F21:Instances!F21),"max", MAX(Instances!F21:Instances!F21),"diff", MAX(Instances!F21:Instances!F21)-MIN(Instances!F21:Instances!F21))</f>
        <v>0</v>
      </c>
      <c r="G21" s="1" cm="1">
        <f t="array" ref="G21">_xlfn.SWITCH($A$2,"average", AVERAGE(Instances!G21:Instances!G21),"median", MEDIAN(Instances!G21:Instances!G21),"min", MIN(Instances!G21:Instances!G21),"max", MAX(Instances!G21:Instances!G21),"diff", MAX(Instances!G21:Instances!G21)-MIN(Instances!G21:Instances!G21))</f>
        <v>0</v>
      </c>
      <c r="H21" s="1" cm="1">
        <f t="array" ref="H21">_xlfn.SWITCH($A$2,"average", AVERAGE(Instances!H21:Instances!H21),"median", MEDIAN(Instances!H21:Instances!H21),"min", MIN(Instances!H21:Instances!H21),"max", MAX(Instances!H21:Instances!H21),"diff", MAX(Instances!H21:Instances!H21)-MIN(Instances!H21:Instances!H21))</f>
        <v>0</v>
      </c>
      <c r="I21" s="1" cm="1">
        <f t="array" ref="I21">_xlfn.SWITCH($A$2,"average", AVERAGE(Instances!I21:Instances!I21),"median", MEDIAN(Instances!I21:Instances!I21),"min", MIN(Instances!I21:Instances!I21),"max", MAX(Instances!I21:Instances!I21),"diff", MAX(Instances!I21:Instances!I21)-MIN(Instances!I21:Instances!I21))</f>
        <v>0</v>
      </c>
      <c r="J21" s="1" cm="1">
        <f t="array" ref="J21">_xlfn.SWITCH($A$2,"average", AVERAGE(Instances!J21:Instances!J21),"median", MEDIAN(Instances!J21:Instances!J21),"min", MIN(Instances!J21:Instances!J21),"max", MAX(Instances!J21:Instances!J21),"diff", MAX(Instances!J21:Instances!J21)-MIN(Instances!J21:Instances!J21))</f>
        <v>0</v>
      </c>
      <c r="K21" s="1" cm="1">
        <f t="array" ref="K21">_xlfn.SWITCH($A$2,"average", AVERAGE(Instances!K21:Instances!K21),"median", MEDIAN(Instances!K21:Instances!K21),"min", MIN(Instances!K21:Instances!K21),"max", MAX(Instances!K21:Instances!K21),"diff", MAX(Instances!K21:Instances!K21)-MIN(Instances!K21:Instances!K21))</f>
        <v>0</v>
      </c>
      <c r="L21" s="1"/>
      <c r="M21" s="1" cm="1">
        <f t="array" ref="M21">_xlfn.SWITCH($A$2,"average", AVERAGE(Instances!M21:Instances!M21),"median", MEDIAN(Instances!M21:Instances!M21),"min", MIN(Instances!M21:Instances!M21),"max", MAX(Instances!M21:Instances!M21),"diff", MAX(Instances!M21:Instances!M21)-MIN(Instances!M21:Instances!M21))</f>
        <v>0</v>
      </c>
      <c r="N21" s="1" cm="1">
        <f t="array" ref="N21">_xlfn.SWITCH($A$2,"average", AVERAGE(Instances!N21:Instances!N21),"median", MEDIAN(Instances!N21:Instances!N21),"min", MIN(Instances!N21:Instances!N21),"max", MAX(Instances!N21:Instances!N21),"diff", MAX(Instances!N21:Instances!N21)-MIN(Instances!N21:Instances!N21))</f>
        <v>0</v>
      </c>
      <c r="O21" s="1"/>
      <c r="P21" s="1" cm="1">
        <f t="array" ref="P21">_xlfn.SWITCH($A$2,"average", AVERAGE(Instances!P21:Instances!P21),"median", MEDIAN(Instances!P21:Instances!P21),"min", MIN(Instances!P21:Instances!P21),"max", MAX(Instances!P21:Instances!P21),"diff", MAX(Instances!P21:Instances!P21)-MIN(Instances!P21:Instances!P21))</f>
        <v>0</v>
      </c>
      <c r="Q21" s="1" cm="1">
        <f t="array" ref="Q21">_xlfn.SWITCH($A$2,"average", AVERAGE(Instances!Q21:Instances!Q21),"median", MEDIAN(Instances!Q21:Instances!Q21),"min", MIN(Instances!Q21:Instances!Q21),"max", MAX(Instances!Q21:Instances!Q21),"diff", MAX(Instances!Q21:Instances!Q21)-MIN(Instances!Q21:Instances!Q21))</f>
        <v>0</v>
      </c>
      <c r="R21" s="1" cm="1">
        <f t="array" ref="R21">_xlfn.SWITCH($A$2,"average", AVERAGE(Instances!R21:Instances!R21),"median", MEDIAN(Instances!R21:Instances!R21),"min", MIN(Instances!R21:Instances!R21),"max", MAX(Instances!R21:Instances!R21),"diff", MAX(Instances!R21:Instances!R21)-MIN(Instances!R21:Instances!R21))</f>
        <v>0</v>
      </c>
      <c r="S21" s="1">
        <f>MIN($B21)</f>
        <v>0</v>
      </c>
      <c r="T21" s="1">
        <f>MIN($C21)</f>
        <v>0</v>
      </c>
      <c r="U21" s="1">
        <f>MIN($D21)</f>
        <v>0</v>
      </c>
      <c r="V21" s="1">
        <f>MIN($E21)</f>
        <v>0</v>
      </c>
      <c r="W21" s="1">
        <f>MIN($F21)</f>
        <v>0</v>
      </c>
      <c r="X21" s="1">
        <f>MIN($G21)</f>
        <v>0</v>
      </c>
      <c r="Y21" s="1">
        <f>MIN($H21)</f>
        <v>0</v>
      </c>
      <c r="Z21" s="1">
        <f>MIN($I21)</f>
        <v>0</v>
      </c>
      <c r="AA21" s="1">
        <f>MIN($J21)</f>
        <v>0</v>
      </c>
      <c r="AB21" s="1">
        <f>MIN($K21)</f>
        <v>0</v>
      </c>
      <c r="AC21" s="1">
        <f>MIN($M21)</f>
        <v>0</v>
      </c>
      <c r="AD21" s="1">
        <f>MIN($N21)</f>
        <v>0</v>
      </c>
      <c r="AE21" s="1">
        <f>MIN($P21)</f>
        <v>0</v>
      </c>
      <c r="AF21" s="1">
        <f>MIN($Q21)</f>
        <v>0</v>
      </c>
      <c r="AG21" s="1">
        <f>MIN($R21)</f>
        <v>0</v>
      </c>
      <c r="AH21" s="1">
        <f>MEDIAN($B21)</f>
        <v>0</v>
      </c>
      <c r="AI21" s="1">
        <f>MEDIAN($C21)</f>
        <v>0</v>
      </c>
      <c r="AJ21" s="1">
        <f>MEDIAN($D21)</f>
        <v>0</v>
      </c>
      <c r="AK21" s="1">
        <f>MEDIAN($E21)</f>
        <v>0</v>
      </c>
      <c r="AL21" s="1">
        <f>MEDIAN($F21)</f>
        <v>0</v>
      </c>
      <c r="AM21" s="1">
        <f>MEDIAN($G21)</f>
        <v>0</v>
      </c>
      <c r="AN21" s="1">
        <f>MEDIAN($H21)</f>
        <v>0</v>
      </c>
      <c r="AO21" s="1">
        <f>MEDIAN($I21)</f>
        <v>0</v>
      </c>
      <c r="AP21" s="1">
        <f>MEDIAN($J21)</f>
        <v>0</v>
      </c>
      <c r="AQ21" s="1">
        <f>MEDIAN($K21)</f>
        <v>0</v>
      </c>
      <c r="AR21" s="1">
        <f>MEDIAN($M21)</f>
        <v>0</v>
      </c>
      <c r="AS21" s="1">
        <f>MEDIAN($N21)</f>
        <v>0</v>
      </c>
      <c r="AT21" s="1">
        <f>MEDIAN($P21)</f>
        <v>0</v>
      </c>
      <c r="AU21" s="1">
        <f>MEDIAN($Q21)</f>
        <v>0</v>
      </c>
      <c r="AV21" s="1">
        <f>MEDIAN($R21)</f>
        <v>0</v>
      </c>
      <c r="AW21" s="1">
        <f>MAX($B21)</f>
        <v>0</v>
      </c>
      <c r="AX21" s="1">
        <f>MAX($C21)</f>
        <v>0</v>
      </c>
      <c r="AY21" s="1">
        <f>MAX($D21)</f>
        <v>0</v>
      </c>
      <c r="AZ21" s="1">
        <f>MAX($E21)</f>
        <v>0</v>
      </c>
      <c r="BA21" s="1">
        <f>MAX($F21)</f>
        <v>0</v>
      </c>
      <c r="BB21" s="1">
        <f>MAX($G21)</f>
        <v>0</v>
      </c>
      <c r="BC21" s="1">
        <f>MAX($H21)</f>
        <v>0</v>
      </c>
      <c r="BD21" s="1">
        <f>MAX($I21)</f>
        <v>0</v>
      </c>
      <c r="BE21" s="1">
        <f>MAX($J21)</f>
        <v>0</v>
      </c>
      <c r="BF21" s="1">
        <f>MAX($K21)</f>
        <v>0</v>
      </c>
      <c r="BG21" s="1">
        <f>MAX($M21)</f>
        <v>0</v>
      </c>
      <c r="BH21" s="1">
        <f>MAX($N21)</f>
        <v>0</v>
      </c>
      <c r="BI21" s="1">
        <f>MAX($P21)</f>
        <v>0</v>
      </c>
      <c r="BJ21" s="1">
        <f>MAX($Q21)</f>
        <v>0</v>
      </c>
      <c r="BK21" s="1">
        <f>MAX($R21)</f>
        <v>0</v>
      </c>
    </row>
    <row r="22" spans="1:63">
      <c r="A22" s="1" t="s">
        <v>19</v>
      </c>
      <c r="B22" s="1" cm="1">
        <f t="array" ref="B22">_xlfn.SWITCH($A$2,"average", AVERAGE(Instances!B22:Instances!B22),"median", MEDIAN(Instances!B22:Instances!B22),"min", MIN(Instances!B22:Instances!B22),"max", MAX(Instances!B22:Instances!B22),"diff", MAX(Instances!B22:Instances!B22)-MIN(Instances!B22:Instances!B22))</f>
        <v>0</v>
      </c>
      <c r="C22" s="1" cm="1">
        <f t="array" ref="C22">_xlfn.SWITCH($A$2,"average", AVERAGE(Instances!C22:Instances!C22),"median", MEDIAN(Instances!C22:Instances!C22),"min", MIN(Instances!C22:Instances!C22),"max", MAX(Instances!C22:Instances!C22),"diff", MAX(Instances!C22:Instances!C22)-MIN(Instances!C22:Instances!C22))</f>
        <v>0</v>
      </c>
      <c r="D22" s="1" cm="1">
        <f t="array" ref="D22">_xlfn.SWITCH($A$2,"average", AVERAGE(Instances!D22:Instances!D22),"median", MEDIAN(Instances!D22:Instances!D22),"min", MIN(Instances!D22:Instances!D22),"max", MAX(Instances!D22:Instances!D22),"diff", MAX(Instances!D22:Instances!D22)-MIN(Instances!D22:Instances!D22))</f>
        <v>0</v>
      </c>
      <c r="E22" s="1" cm="1">
        <f t="array" ref="E22">_xlfn.SWITCH($A$2,"average", AVERAGE(Instances!E22:Instances!E22),"median", MEDIAN(Instances!E22:Instances!E22),"min", MIN(Instances!E22:Instances!E22),"max", MAX(Instances!E22:Instances!E22),"diff", MAX(Instances!E22:Instances!E22)-MIN(Instances!E22:Instances!E22))</f>
        <v>0</v>
      </c>
      <c r="F22" s="1" cm="1">
        <f t="array" ref="F22">_xlfn.SWITCH($A$2,"average", AVERAGE(Instances!F22:Instances!F22),"median", MEDIAN(Instances!F22:Instances!F22),"min", MIN(Instances!F22:Instances!F22),"max", MAX(Instances!F22:Instances!F22),"diff", MAX(Instances!F22:Instances!F22)-MIN(Instances!F22:Instances!F22))</f>
        <v>0</v>
      </c>
      <c r="G22" s="1" cm="1">
        <f t="array" ref="G22">_xlfn.SWITCH($A$2,"average", AVERAGE(Instances!G22:Instances!G22),"median", MEDIAN(Instances!G22:Instances!G22),"min", MIN(Instances!G22:Instances!G22),"max", MAX(Instances!G22:Instances!G22),"diff", MAX(Instances!G22:Instances!G22)-MIN(Instances!G22:Instances!G22))</f>
        <v>0</v>
      </c>
      <c r="H22" s="1" cm="1">
        <f t="array" ref="H22">_xlfn.SWITCH($A$2,"average", AVERAGE(Instances!H22:Instances!H22),"median", MEDIAN(Instances!H22:Instances!H22),"min", MIN(Instances!H22:Instances!H22),"max", MAX(Instances!H22:Instances!H22),"diff", MAX(Instances!H22:Instances!H22)-MIN(Instances!H22:Instances!H22))</f>
        <v>0</v>
      </c>
      <c r="I22" s="1" cm="1">
        <f t="array" ref="I22">_xlfn.SWITCH($A$2,"average", AVERAGE(Instances!I22:Instances!I22),"median", MEDIAN(Instances!I22:Instances!I22),"min", MIN(Instances!I22:Instances!I22),"max", MAX(Instances!I22:Instances!I22),"diff", MAX(Instances!I22:Instances!I22)-MIN(Instances!I22:Instances!I22))</f>
        <v>0</v>
      </c>
      <c r="J22" s="1" cm="1">
        <f t="array" ref="J22">_xlfn.SWITCH($A$2,"average", AVERAGE(Instances!J22:Instances!J22),"median", MEDIAN(Instances!J22:Instances!J22),"min", MIN(Instances!J22:Instances!J22),"max", MAX(Instances!J22:Instances!J22),"diff", MAX(Instances!J22:Instances!J22)-MIN(Instances!J22:Instances!J22))</f>
        <v>0</v>
      </c>
      <c r="K22" s="1" cm="1">
        <f t="array" ref="K22">_xlfn.SWITCH($A$2,"average", AVERAGE(Instances!K22:Instances!K22),"median", MEDIAN(Instances!K22:Instances!K22),"min", MIN(Instances!K22:Instances!K22),"max", MAX(Instances!K22:Instances!K22),"diff", MAX(Instances!K22:Instances!K22)-MIN(Instances!K22:Instances!K22))</f>
        <v>0</v>
      </c>
      <c r="L22" s="1"/>
      <c r="M22" s="1" cm="1">
        <f t="array" ref="M22">_xlfn.SWITCH($A$2,"average", AVERAGE(Instances!M22:Instances!M22),"median", MEDIAN(Instances!M22:Instances!M22),"min", MIN(Instances!M22:Instances!M22),"max", MAX(Instances!M22:Instances!M22),"diff", MAX(Instances!M22:Instances!M22)-MIN(Instances!M22:Instances!M22))</f>
        <v>0</v>
      </c>
      <c r="N22" s="1" cm="1">
        <f t="array" ref="N22">_xlfn.SWITCH($A$2,"average", AVERAGE(Instances!N22:Instances!N22),"median", MEDIAN(Instances!N22:Instances!N22),"min", MIN(Instances!N22:Instances!N22),"max", MAX(Instances!N22:Instances!N22),"diff", MAX(Instances!N22:Instances!N22)-MIN(Instances!N22:Instances!N22))</f>
        <v>0</v>
      </c>
      <c r="O22" s="1"/>
      <c r="P22" s="1" cm="1">
        <f t="array" ref="P22">_xlfn.SWITCH($A$2,"average", AVERAGE(Instances!P22:Instances!P22),"median", MEDIAN(Instances!P22:Instances!P22),"min", MIN(Instances!P22:Instances!P22),"max", MAX(Instances!P22:Instances!P22),"diff", MAX(Instances!P22:Instances!P22)-MIN(Instances!P22:Instances!P22))</f>
        <v>0</v>
      </c>
      <c r="Q22" s="1" cm="1">
        <f t="array" ref="Q22">_xlfn.SWITCH($A$2,"average", AVERAGE(Instances!Q22:Instances!Q22),"median", MEDIAN(Instances!Q22:Instances!Q22),"min", MIN(Instances!Q22:Instances!Q22),"max", MAX(Instances!Q22:Instances!Q22),"diff", MAX(Instances!Q22:Instances!Q22)-MIN(Instances!Q22:Instances!Q22))</f>
        <v>0</v>
      </c>
      <c r="R22" s="1" cm="1">
        <f t="array" ref="R22">_xlfn.SWITCH($A$2,"average", AVERAGE(Instances!R22:Instances!R22),"median", MEDIAN(Instances!R22:Instances!R22),"min", MIN(Instances!R22:Instances!R22),"max", MAX(Instances!R22:Instances!R22),"diff", MAX(Instances!R22:Instances!R22)-MIN(Instances!R22:Instances!R22))</f>
        <v>0</v>
      </c>
      <c r="S22" s="1">
        <f>MIN($B22)</f>
        <v>0</v>
      </c>
      <c r="T22" s="1">
        <f>MIN($C22)</f>
        <v>0</v>
      </c>
      <c r="U22" s="1">
        <f>MIN($D22)</f>
        <v>0</v>
      </c>
      <c r="V22" s="1">
        <f>MIN($E22)</f>
        <v>0</v>
      </c>
      <c r="W22" s="1">
        <f>MIN($F22)</f>
        <v>0</v>
      </c>
      <c r="X22" s="1">
        <f>MIN($G22)</f>
        <v>0</v>
      </c>
      <c r="Y22" s="1">
        <f>MIN($H22)</f>
        <v>0</v>
      </c>
      <c r="Z22" s="1">
        <f>MIN($I22)</f>
        <v>0</v>
      </c>
      <c r="AA22" s="1">
        <f>MIN($J22)</f>
        <v>0</v>
      </c>
      <c r="AB22" s="1">
        <f>MIN($K22)</f>
        <v>0</v>
      </c>
      <c r="AC22" s="1">
        <f>MIN($M22)</f>
        <v>0</v>
      </c>
      <c r="AD22" s="1">
        <f>MIN($N22)</f>
        <v>0</v>
      </c>
      <c r="AE22" s="1">
        <f>MIN($P22)</f>
        <v>0</v>
      </c>
      <c r="AF22" s="1">
        <f>MIN($Q22)</f>
        <v>0</v>
      </c>
      <c r="AG22" s="1">
        <f>MIN($R22)</f>
        <v>0</v>
      </c>
      <c r="AH22" s="1">
        <f>MEDIAN($B22)</f>
        <v>0</v>
      </c>
      <c r="AI22" s="1">
        <f>MEDIAN($C22)</f>
        <v>0</v>
      </c>
      <c r="AJ22" s="1">
        <f>MEDIAN($D22)</f>
        <v>0</v>
      </c>
      <c r="AK22" s="1">
        <f>MEDIAN($E22)</f>
        <v>0</v>
      </c>
      <c r="AL22" s="1">
        <f>MEDIAN($F22)</f>
        <v>0</v>
      </c>
      <c r="AM22" s="1">
        <f>MEDIAN($G22)</f>
        <v>0</v>
      </c>
      <c r="AN22" s="1">
        <f>MEDIAN($H22)</f>
        <v>0</v>
      </c>
      <c r="AO22" s="1">
        <f>MEDIAN($I22)</f>
        <v>0</v>
      </c>
      <c r="AP22" s="1">
        <f>MEDIAN($J22)</f>
        <v>0</v>
      </c>
      <c r="AQ22" s="1">
        <f>MEDIAN($K22)</f>
        <v>0</v>
      </c>
      <c r="AR22" s="1">
        <f>MEDIAN($M22)</f>
        <v>0</v>
      </c>
      <c r="AS22" s="1">
        <f>MEDIAN($N22)</f>
        <v>0</v>
      </c>
      <c r="AT22" s="1">
        <f>MEDIAN($P22)</f>
        <v>0</v>
      </c>
      <c r="AU22" s="1">
        <f>MEDIAN($Q22)</f>
        <v>0</v>
      </c>
      <c r="AV22" s="1">
        <f>MEDIAN($R22)</f>
        <v>0</v>
      </c>
      <c r="AW22" s="1">
        <f>MAX($B22)</f>
        <v>0</v>
      </c>
      <c r="AX22" s="1">
        <f>MAX($C22)</f>
        <v>0</v>
      </c>
      <c r="AY22" s="1">
        <f>MAX($D22)</f>
        <v>0</v>
      </c>
      <c r="AZ22" s="1">
        <f>MAX($E22)</f>
        <v>0</v>
      </c>
      <c r="BA22" s="1">
        <f>MAX($F22)</f>
        <v>0</v>
      </c>
      <c r="BB22" s="1">
        <f>MAX($G22)</f>
        <v>0</v>
      </c>
      <c r="BC22" s="1">
        <f>MAX($H22)</f>
        <v>0</v>
      </c>
      <c r="BD22" s="1">
        <f>MAX($I22)</f>
        <v>0</v>
      </c>
      <c r="BE22" s="1">
        <f>MAX($J22)</f>
        <v>0</v>
      </c>
      <c r="BF22" s="1">
        <f>MAX($K22)</f>
        <v>0</v>
      </c>
      <c r="BG22" s="1">
        <f>MAX($M22)</f>
        <v>0</v>
      </c>
      <c r="BH22" s="1">
        <f>MAX($N22)</f>
        <v>0</v>
      </c>
      <c r="BI22" s="1">
        <f>MAX($P22)</f>
        <v>0</v>
      </c>
      <c r="BJ22" s="1">
        <f>MAX($Q22)</f>
        <v>0</v>
      </c>
      <c r="BK22" s="1">
        <f>MAX($R22)</f>
        <v>0</v>
      </c>
    </row>
    <row r="23" spans="1:63">
      <c r="A23" s="1" t="s">
        <v>20</v>
      </c>
      <c r="B23" s="1" cm="1">
        <f t="array" ref="B23">_xlfn.SWITCH($A$2,"average", AVERAGE(Instances!B23:Instances!B23),"median", MEDIAN(Instances!B23:Instances!B23),"min", MIN(Instances!B23:Instances!B23),"max", MAX(Instances!B23:Instances!B23),"diff", MAX(Instances!B23:Instances!B23)-MIN(Instances!B23:Instances!B23))</f>
        <v>0</v>
      </c>
      <c r="C23" s="1" cm="1">
        <f t="array" ref="C23">_xlfn.SWITCH($A$2,"average", AVERAGE(Instances!C23:Instances!C23),"median", MEDIAN(Instances!C23:Instances!C23),"min", MIN(Instances!C23:Instances!C23),"max", MAX(Instances!C23:Instances!C23),"diff", MAX(Instances!C23:Instances!C23)-MIN(Instances!C23:Instances!C23))</f>
        <v>0</v>
      </c>
      <c r="D23" s="1" cm="1">
        <f t="array" ref="D23">_xlfn.SWITCH($A$2,"average", AVERAGE(Instances!D23:Instances!D23),"median", MEDIAN(Instances!D23:Instances!D23),"min", MIN(Instances!D23:Instances!D23),"max", MAX(Instances!D23:Instances!D23),"diff", MAX(Instances!D23:Instances!D23)-MIN(Instances!D23:Instances!D23))</f>
        <v>0</v>
      </c>
      <c r="E23" s="1" cm="1">
        <f t="array" ref="E23">_xlfn.SWITCH($A$2,"average", AVERAGE(Instances!E23:Instances!E23),"median", MEDIAN(Instances!E23:Instances!E23),"min", MIN(Instances!E23:Instances!E23),"max", MAX(Instances!E23:Instances!E23),"diff", MAX(Instances!E23:Instances!E23)-MIN(Instances!E23:Instances!E23))</f>
        <v>0</v>
      </c>
      <c r="F23" s="1" cm="1">
        <f t="array" ref="F23">_xlfn.SWITCH($A$2,"average", AVERAGE(Instances!F23:Instances!F23),"median", MEDIAN(Instances!F23:Instances!F23),"min", MIN(Instances!F23:Instances!F23),"max", MAX(Instances!F23:Instances!F23),"diff", MAX(Instances!F23:Instances!F23)-MIN(Instances!F23:Instances!F23))</f>
        <v>0</v>
      </c>
      <c r="G23" s="1" cm="1">
        <f t="array" ref="G23">_xlfn.SWITCH($A$2,"average", AVERAGE(Instances!G23:Instances!G23),"median", MEDIAN(Instances!G23:Instances!G23),"min", MIN(Instances!G23:Instances!G23),"max", MAX(Instances!G23:Instances!G23),"diff", MAX(Instances!G23:Instances!G23)-MIN(Instances!G23:Instances!G23))</f>
        <v>0</v>
      </c>
      <c r="H23" s="1" cm="1">
        <f t="array" ref="H23">_xlfn.SWITCH($A$2,"average", AVERAGE(Instances!H23:Instances!H23),"median", MEDIAN(Instances!H23:Instances!H23),"min", MIN(Instances!H23:Instances!H23),"max", MAX(Instances!H23:Instances!H23),"diff", MAX(Instances!H23:Instances!H23)-MIN(Instances!H23:Instances!H23))</f>
        <v>0</v>
      </c>
      <c r="I23" s="1" cm="1">
        <f t="array" ref="I23">_xlfn.SWITCH($A$2,"average", AVERAGE(Instances!I23:Instances!I23),"median", MEDIAN(Instances!I23:Instances!I23),"min", MIN(Instances!I23:Instances!I23),"max", MAX(Instances!I23:Instances!I23),"diff", MAX(Instances!I23:Instances!I23)-MIN(Instances!I23:Instances!I23))</f>
        <v>0</v>
      </c>
      <c r="J23" s="1" cm="1">
        <f t="array" ref="J23">_xlfn.SWITCH($A$2,"average", AVERAGE(Instances!J23:Instances!J23),"median", MEDIAN(Instances!J23:Instances!J23),"min", MIN(Instances!J23:Instances!J23),"max", MAX(Instances!J23:Instances!J23),"diff", MAX(Instances!J23:Instances!J23)-MIN(Instances!J23:Instances!J23))</f>
        <v>0</v>
      </c>
      <c r="K23" s="1" cm="1">
        <f t="array" ref="K23">_xlfn.SWITCH($A$2,"average", AVERAGE(Instances!K23:Instances!K23),"median", MEDIAN(Instances!K23:Instances!K23),"min", MIN(Instances!K23:Instances!K23),"max", MAX(Instances!K23:Instances!K23),"diff", MAX(Instances!K23:Instances!K23)-MIN(Instances!K23:Instances!K23))</f>
        <v>0</v>
      </c>
      <c r="L23" s="1"/>
      <c r="M23" s="1" cm="1">
        <f t="array" ref="M23">_xlfn.SWITCH($A$2,"average", AVERAGE(Instances!M23:Instances!M23),"median", MEDIAN(Instances!M23:Instances!M23),"min", MIN(Instances!M23:Instances!M23),"max", MAX(Instances!M23:Instances!M23),"diff", MAX(Instances!M23:Instances!M23)-MIN(Instances!M23:Instances!M23))</f>
        <v>0</v>
      </c>
      <c r="N23" s="1" cm="1">
        <f t="array" ref="N23">_xlfn.SWITCH($A$2,"average", AVERAGE(Instances!N23:Instances!N23),"median", MEDIAN(Instances!N23:Instances!N23),"min", MIN(Instances!N23:Instances!N23),"max", MAX(Instances!N23:Instances!N23),"diff", MAX(Instances!N23:Instances!N23)-MIN(Instances!N23:Instances!N23))</f>
        <v>0</v>
      </c>
      <c r="O23" s="1"/>
      <c r="P23" s="1" cm="1">
        <f t="array" ref="P23">_xlfn.SWITCH($A$2,"average", AVERAGE(Instances!P23:Instances!P23),"median", MEDIAN(Instances!P23:Instances!P23),"min", MIN(Instances!P23:Instances!P23),"max", MAX(Instances!P23:Instances!P23),"diff", MAX(Instances!P23:Instances!P23)-MIN(Instances!P23:Instances!P23))</f>
        <v>0</v>
      </c>
      <c r="Q23" s="1" cm="1">
        <f t="array" ref="Q23">_xlfn.SWITCH($A$2,"average", AVERAGE(Instances!Q23:Instances!Q23),"median", MEDIAN(Instances!Q23:Instances!Q23),"min", MIN(Instances!Q23:Instances!Q23),"max", MAX(Instances!Q23:Instances!Q23),"diff", MAX(Instances!Q23:Instances!Q23)-MIN(Instances!Q23:Instances!Q23))</f>
        <v>0</v>
      </c>
      <c r="R23" s="1" cm="1">
        <f t="array" ref="R23">_xlfn.SWITCH($A$2,"average", AVERAGE(Instances!R23:Instances!R23),"median", MEDIAN(Instances!R23:Instances!R23),"min", MIN(Instances!R23:Instances!R23),"max", MAX(Instances!R23:Instances!R23),"diff", MAX(Instances!R23:Instances!R23)-MIN(Instances!R23:Instances!R23))</f>
        <v>0</v>
      </c>
      <c r="S23" s="1">
        <f>MIN($B23)</f>
        <v>0</v>
      </c>
      <c r="T23" s="1">
        <f>MIN($C23)</f>
        <v>0</v>
      </c>
      <c r="U23" s="1">
        <f>MIN($D23)</f>
        <v>0</v>
      </c>
      <c r="V23" s="1">
        <f>MIN($E23)</f>
        <v>0</v>
      </c>
      <c r="W23" s="1">
        <f>MIN($F23)</f>
        <v>0</v>
      </c>
      <c r="X23" s="1">
        <f>MIN($G23)</f>
        <v>0</v>
      </c>
      <c r="Y23" s="1">
        <f>MIN($H23)</f>
        <v>0</v>
      </c>
      <c r="Z23" s="1">
        <f>MIN($I23)</f>
        <v>0</v>
      </c>
      <c r="AA23" s="1">
        <f>MIN($J23)</f>
        <v>0</v>
      </c>
      <c r="AB23" s="1">
        <f>MIN($K23)</f>
        <v>0</v>
      </c>
      <c r="AC23" s="1">
        <f>MIN($M23)</f>
        <v>0</v>
      </c>
      <c r="AD23" s="1">
        <f>MIN($N23)</f>
        <v>0</v>
      </c>
      <c r="AE23" s="1">
        <f>MIN($P23)</f>
        <v>0</v>
      </c>
      <c r="AF23" s="1">
        <f>MIN($Q23)</f>
        <v>0</v>
      </c>
      <c r="AG23" s="1">
        <f>MIN($R23)</f>
        <v>0</v>
      </c>
      <c r="AH23" s="1">
        <f>MEDIAN($B23)</f>
        <v>0</v>
      </c>
      <c r="AI23" s="1">
        <f>MEDIAN($C23)</f>
        <v>0</v>
      </c>
      <c r="AJ23" s="1">
        <f>MEDIAN($D23)</f>
        <v>0</v>
      </c>
      <c r="AK23" s="1">
        <f>MEDIAN($E23)</f>
        <v>0</v>
      </c>
      <c r="AL23" s="1">
        <f>MEDIAN($F23)</f>
        <v>0</v>
      </c>
      <c r="AM23" s="1">
        <f>MEDIAN($G23)</f>
        <v>0</v>
      </c>
      <c r="AN23" s="1">
        <f>MEDIAN($H23)</f>
        <v>0</v>
      </c>
      <c r="AO23" s="1">
        <f>MEDIAN($I23)</f>
        <v>0</v>
      </c>
      <c r="AP23" s="1">
        <f>MEDIAN($J23)</f>
        <v>0</v>
      </c>
      <c r="AQ23" s="1">
        <f>MEDIAN($K23)</f>
        <v>0</v>
      </c>
      <c r="AR23" s="1">
        <f>MEDIAN($M23)</f>
        <v>0</v>
      </c>
      <c r="AS23" s="1">
        <f>MEDIAN($N23)</f>
        <v>0</v>
      </c>
      <c r="AT23" s="1">
        <f>MEDIAN($P23)</f>
        <v>0</v>
      </c>
      <c r="AU23" s="1">
        <f>MEDIAN($Q23)</f>
        <v>0</v>
      </c>
      <c r="AV23" s="1">
        <f>MEDIAN($R23)</f>
        <v>0</v>
      </c>
      <c r="AW23" s="1">
        <f>MAX($B23)</f>
        <v>0</v>
      </c>
      <c r="AX23" s="1">
        <f>MAX($C23)</f>
        <v>0</v>
      </c>
      <c r="AY23" s="1">
        <f>MAX($D23)</f>
        <v>0</v>
      </c>
      <c r="AZ23" s="1">
        <f>MAX($E23)</f>
        <v>0</v>
      </c>
      <c r="BA23" s="1">
        <f>MAX($F23)</f>
        <v>0</v>
      </c>
      <c r="BB23" s="1">
        <f>MAX($G23)</f>
        <v>0</v>
      </c>
      <c r="BC23" s="1">
        <f>MAX($H23)</f>
        <v>0</v>
      </c>
      <c r="BD23" s="1">
        <f>MAX($I23)</f>
        <v>0</v>
      </c>
      <c r="BE23" s="1">
        <f>MAX($J23)</f>
        <v>0</v>
      </c>
      <c r="BF23" s="1">
        <f>MAX($K23)</f>
        <v>0</v>
      </c>
      <c r="BG23" s="1">
        <f>MAX($M23)</f>
        <v>0</v>
      </c>
      <c r="BH23" s="1">
        <f>MAX($N23)</f>
        <v>0</v>
      </c>
      <c r="BI23" s="1">
        <f>MAX($P23)</f>
        <v>0</v>
      </c>
      <c r="BJ23" s="1">
        <f>MAX($Q23)</f>
        <v>0</v>
      </c>
      <c r="BK23" s="1">
        <f>MAX($R23)</f>
        <v>0</v>
      </c>
    </row>
    <row r="24" spans="1:63">
      <c r="A24" s="1" t="s">
        <v>21</v>
      </c>
      <c r="B24" s="1" cm="1">
        <f t="array" ref="B24">_xlfn.SWITCH($A$2,"average", AVERAGE(Instances!B24:Instances!B24),"median", MEDIAN(Instances!B24:Instances!B24),"min", MIN(Instances!B24:Instances!B24),"max", MAX(Instances!B24:Instances!B24),"diff", MAX(Instances!B24:Instances!B24)-MIN(Instances!B24:Instances!B24))</f>
        <v>0</v>
      </c>
      <c r="C24" s="1" cm="1">
        <f t="array" ref="C24">_xlfn.SWITCH($A$2,"average", AVERAGE(Instances!C24:Instances!C24),"median", MEDIAN(Instances!C24:Instances!C24),"min", MIN(Instances!C24:Instances!C24),"max", MAX(Instances!C24:Instances!C24),"diff", MAX(Instances!C24:Instances!C24)-MIN(Instances!C24:Instances!C24))</f>
        <v>0</v>
      </c>
      <c r="D24" s="1" cm="1">
        <f t="array" ref="D24">_xlfn.SWITCH($A$2,"average", AVERAGE(Instances!D24:Instances!D24),"median", MEDIAN(Instances!D24:Instances!D24),"min", MIN(Instances!D24:Instances!D24),"max", MAX(Instances!D24:Instances!D24),"diff", MAX(Instances!D24:Instances!D24)-MIN(Instances!D24:Instances!D24))</f>
        <v>0</v>
      </c>
      <c r="E24" s="1" cm="1">
        <f t="array" ref="E24">_xlfn.SWITCH($A$2,"average", AVERAGE(Instances!E24:Instances!E24),"median", MEDIAN(Instances!E24:Instances!E24),"min", MIN(Instances!E24:Instances!E24),"max", MAX(Instances!E24:Instances!E24),"diff", MAX(Instances!E24:Instances!E24)-MIN(Instances!E24:Instances!E24))</f>
        <v>0</v>
      </c>
      <c r="F24" s="1" cm="1">
        <f t="array" ref="F24">_xlfn.SWITCH($A$2,"average", AVERAGE(Instances!F24:Instances!F24),"median", MEDIAN(Instances!F24:Instances!F24),"min", MIN(Instances!F24:Instances!F24),"max", MAX(Instances!F24:Instances!F24),"diff", MAX(Instances!F24:Instances!F24)-MIN(Instances!F24:Instances!F24))</f>
        <v>0</v>
      </c>
      <c r="G24" s="1" cm="1">
        <f t="array" ref="G24">_xlfn.SWITCH($A$2,"average", AVERAGE(Instances!G24:Instances!G24),"median", MEDIAN(Instances!G24:Instances!G24),"min", MIN(Instances!G24:Instances!G24),"max", MAX(Instances!G24:Instances!G24),"diff", MAX(Instances!G24:Instances!G24)-MIN(Instances!G24:Instances!G24))</f>
        <v>0</v>
      </c>
      <c r="H24" s="1" cm="1">
        <f t="array" ref="H24">_xlfn.SWITCH($A$2,"average", AVERAGE(Instances!H24:Instances!H24),"median", MEDIAN(Instances!H24:Instances!H24),"min", MIN(Instances!H24:Instances!H24),"max", MAX(Instances!H24:Instances!H24),"diff", MAX(Instances!H24:Instances!H24)-MIN(Instances!H24:Instances!H24))</f>
        <v>0</v>
      </c>
      <c r="I24" s="1" cm="1">
        <f t="array" ref="I24">_xlfn.SWITCH($A$2,"average", AVERAGE(Instances!I24:Instances!I24),"median", MEDIAN(Instances!I24:Instances!I24),"min", MIN(Instances!I24:Instances!I24),"max", MAX(Instances!I24:Instances!I24),"diff", MAX(Instances!I24:Instances!I24)-MIN(Instances!I24:Instances!I24))</f>
        <v>0</v>
      </c>
      <c r="J24" s="1" cm="1">
        <f t="array" ref="J24">_xlfn.SWITCH($A$2,"average", AVERAGE(Instances!J24:Instances!J24),"median", MEDIAN(Instances!J24:Instances!J24),"min", MIN(Instances!J24:Instances!J24),"max", MAX(Instances!J24:Instances!J24),"diff", MAX(Instances!J24:Instances!J24)-MIN(Instances!J24:Instances!J24))</f>
        <v>0</v>
      </c>
      <c r="K24" s="1" cm="1">
        <f t="array" ref="K24">_xlfn.SWITCH($A$2,"average", AVERAGE(Instances!K24:Instances!K24),"median", MEDIAN(Instances!K24:Instances!K24),"min", MIN(Instances!K24:Instances!K24),"max", MAX(Instances!K24:Instances!K24),"diff", MAX(Instances!K24:Instances!K24)-MIN(Instances!K24:Instances!K24))</f>
        <v>0</v>
      </c>
      <c r="L24" s="1"/>
      <c r="M24" s="1" cm="1">
        <f t="array" ref="M24">_xlfn.SWITCH($A$2,"average", AVERAGE(Instances!M24:Instances!M24),"median", MEDIAN(Instances!M24:Instances!M24),"min", MIN(Instances!M24:Instances!M24),"max", MAX(Instances!M24:Instances!M24),"diff", MAX(Instances!M24:Instances!M24)-MIN(Instances!M24:Instances!M24))</f>
        <v>0</v>
      </c>
      <c r="N24" s="1" cm="1">
        <f t="array" ref="N24">_xlfn.SWITCH($A$2,"average", AVERAGE(Instances!N24:Instances!N24),"median", MEDIAN(Instances!N24:Instances!N24),"min", MIN(Instances!N24:Instances!N24),"max", MAX(Instances!N24:Instances!N24),"diff", MAX(Instances!N24:Instances!N24)-MIN(Instances!N24:Instances!N24))</f>
        <v>0</v>
      </c>
      <c r="O24" s="1"/>
      <c r="P24" s="1" cm="1">
        <f t="array" ref="P24">_xlfn.SWITCH($A$2,"average", AVERAGE(Instances!P24:Instances!P24),"median", MEDIAN(Instances!P24:Instances!P24),"min", MIN(Instances!P24:Instances!P24),"max", MAX(Instances!P24:Instances!P24),"diff", MAX(Instances!P24:Instances!P24)-MIN(Instances!P24:Instances!P24))</f>
        <v>0</v>
      </c>
      <c r="Q24" s="1" cm="1">
        <f t="array" ref="Q24">_xlfn.SWITCH($A$2,"average", AVERAGE(Instances!Q24:Instances!Q24),"median", MEDIAN(Instances!Q24:Instances!Q24),"min", MIN(Instances!Q24:Instances!Q24),"max", MAX(Instances!Q24:Instances!Q24),"diff", MAX(Instances!Q24:Instances!Q24)-MIN(Instances!Q24:Instances!Q24))</f>
        <v>0</v>
      </c>
      <c r="R24" s="1" cm="1">
        <f t="array" ref="R24">_xlfn.SWITCH($A$2,"average", AVERAGE(Instances!R24:Instances!R24),"median", MEDIAN(Instances!R24:Instances!R24),"min", MIN(Instances!R24:Instances!R24),"max", MAX(Instances!R24:Instances!R24),"diff", MAX(Instances!R24:Instances!R24)-MIN(Instances!R24:Instances!R24))</f>
        <v>0</v>
      </c>
      <c r="S24" s="1">
        <f>MIN($B24)</f>
        <v>0</v>
      </c>
      <c r="T24" s="1">
        <f>MIN($C24)</f>
        <v>0</v>
      </c>
      <c r="U24" s="1">
        <f>MIN($D24)</f>
        <v>0</v>
      </c>
      <c r="V24" s="1">
        <f>MIN($E24)</f>
        <v>0</v>
      </c>
      <c r="W24" s="1">
        <f>MIN($F24)</f>
        <v>0</v>
      </c>
      <c r="X24" s="1">
        <f>MIN($G24)</f>
        <v>0</v>
      </c>
      <c r="Y24" s="1">
        <f>MIN($H24)</f>
        <v>0</v>
      </c>
      <c r="Z24" s="1">
        <f>MIN($I24)</f>
        <v>0</v>
      </c>
      <c r="AA24" s="1">
        <f>MIN($J24)</f>
        <v>0</v>
      </c>
      <c r="AB24" s="1">
        <f>MIN($K24)</f>
        <v>0</v>
      </c>
      <c r="AC24" s="1">
        <f>MIN($M24)</f>
        <v>0</v>
      </c>
      <c r="AD24" s="1">
        <f>MIN($N24)</f>
        <v>0</v>
      </c>
      <c r="AE24" s="1">
        <f>MIN($P24)</f>
        <v>0</v>
      </c>
      <c r="AF24" s="1">
        <f>MIN($Q24)</f>
        <v>0</v>
      </c>
      <c r="AG24" s="1">
        <f>MIN($R24)</f>
        <v>0</v>
      </c>
      <c r="AH24" s="1">
        <f>MEDIAN($B24)</f>
        <v>0</v>
      </c>
      <c r="AI24" s="1">
        <f>MEDIAN($C24)</f>
        <v>0</v>
      </c>
      <c r="AJ24" s="1">
        <f>MEDIAN($D24)</f>
        <v>0</v>
      </c>
      <c r="AK24" s="1">
        <f>MEDIAN($E24)</f>
        <v>0</v>
      </c>
      <c r="AL24" s="1">
        <f>MEDIAN($F24)</f>
        <v>0</v>
      </c>
      <c r="AM24" s="1">
        <f>MEDIAN($G24)</f>
        <v>0</v>
      </c>
      <c r="AN24" s="1">
        <f>MEDIAN($H24)</f>
        <v>0</v>
      </c>
      <c r="AO24" s="1">
        <f>MEDIAN($I24)</f>
        <v>0</v>
      </c>
      <c r="AP24" s="1">
        <f>MEDIAN($J24)</f>
        <v>0</v>
      </c>
      <c r="AQ24" s="1">
        <f>MEDIAN($K24)</f>
        <v>0</v>
      </c>
      <c r="AR24" s="1">
        <f>MEDIAN($M24)</f>
        <v>0</v>
      </c>
      <c r="AS24" s="1">
        <f>MEDIAN($N24)</f>
        <v>0</v>
      </c>
      <c r="AT24" s="1">
        <f>MEDIAN($P24)</f>
        <v>0</v>
      </c>
      <c r="AU24" s="1">
        <f>MEDIAN($Q24)</f>
        <v>0</v>
      </c>
      <c r="AV24" s="1">
        <f>MEDIAN($R24)</f>
        <v>0</v>
      </c>
      <c r="AW24" s="1">
        <f>MAX($B24)</f>
        <v>0</v>
      </c>
      <c r="AX24" s="1">
        <f>MAX($C24)</f>
        <v>0</v>
      </c>
      <c r="AY24" s="1">
        <f>MAX($D24)</f>
        <v>0</v>
      </c>
      <c r="AZ24" s="1">
        <f>MAX($E24)</f>
        <v>0</v>
      </c>
      <c r="BA24" s="1">
        <f>MAX($F24)</f>
        <v>0</v>
      </c>
      <c r="BB24" s="1">
        <f>MAX($G24)</f>
        <v>0</v>
      </c>
      <c r="BC24" s="1">
        <f>MAX($H24)</f>
        <v>0</v>
      </c>
      <c r="BD24" s="1">
        <f>MAX($I24)</f>
        <v>0</v>
      </c>
      <c r="BE24" s="1">
        <f>MAX($J24)</f>
        <v>0</v>
      </c>
      <c r="BF24" s="1">
        <f>MAX($K24)</f>
        <v>0</v>
      </c>
      <c r="BG24" s="1">
        <f>MAX($M24)</f>
        <v>0</v>
      </c>
      <c r="BH24" s="1">
        <f>MAX($N24)</f>
        <v>0</v>
      </c>
      <c r="BI24" s="1">
        <f>MAX($P24)</f>
        <v>0</v>
      </c>
      <c r="BJ24" s="1">
        <f>MAX($Q24)</f>
        <v>0</v>
      </c>
      <c r="BK24" s="1">
        <f>MAX($R24)</f>
        <v>0</v>
      </c>
    </row>
    <row r="25" spans="1:63">
      <c r="A25" s="1" t="s">
        <v>22</v>
      </c>
      <c r="B25" s="1" cm="1">
        <f t="array" ref="B25">_xlfn.SWITCH($A$2,"average", AVERAGE(Instances!B25:Instances!B25),"median", MEDIAN(Instances!B25:Instances!B25),"min", MIN(Instances!B25:Instances!B25),"max", MAX(Instances!B25:Instances!B25),"diff", MAX(Instances!B25:Instances!B25)-MIN(Instances!B25:Instances!B25))</f>
        <v>0</v>
      </c>
      <c r="C25" s="1" cm="1">
        <f t="array" ref="C25">_xlfn.SWITCH($A$2,"average", AVERAGE(Instances!C25:Instances!C25),"median", MEDIAN(Instances!C25:Instances!C25),"min", MIN(Instances!C25:Instances!C25),"max", MAX(Instances!C25:Instances!C25),"diff", MAX(Instances!C25:Instances!C25)-MIN(Instances!C25:Instances!C25))</f>
        <v>0</v>
      </c>
      <c r="D25" s="1" cm="1">
        <f t="array" ref="D25">_xlfn.SWITCH($A$2,"average", AVERAGE(Instances!D25:Instances!D25),"median", MEDIAN(Instances!D25:Instances!D25),"min", MIN(Instances!D25:Instances!D25),"max", MAX(Instances!D25:Instances!D25),"diff", MAX(Instances!D25:Instances!D25)-MIN(Instances!D25:Instances!D25))</f>
        <v>0</v>
      </c>
      <c r="E25" s="1" cm="1">
        <f t="array" ref="E25">_xlfn.SWITCH($A$2,"average", AVERAGE(Instances!E25:Instances!E25),"median", MEDIAN(Instances!E25:Instances!E25),"min", MIN(Instances!E25:Instances!E25),"max", MAX(Instances!E25:Instances!E25),"diff", MAX(Instances!E25:Instances!E25)-MIN(Instances!E25:Instances!E25))</f>
        <v>0</v>
      </c>
      <c r="F25" s="1" cm="1">
        <f t="array" ref="F25">_xlfn.SWITCH($A$2,"average", AVERAGE(Instances!F25:Instances!F25),"median", MEDIAN(Instances!F25:Instances!F25),"min", MIN(Instances!F25:Instances!F25),"max", MAX(Instances!F25:Instances!F25),"diff", MAX(Instances!F25:Instances!F25)-MIN(Instances!F25:Instances!F25))</f>
        <v>0</v>
      </c>
      <c r="G25" s="1" cm="1">
        <f t="array" ref="G25">_xlfn.SWITCH($A$2,"average", AVERAGE(Instances!G25:Instances!G25),"median", MEDIAN(Instances!G25:Instances!G25),"min", MIN(Instances!G25:Instances!G25),"max", MAX(Instances!G25:Instances!G25),"diff", MAX(Instances!G25:Instances!G25)-MIN(Instances!G25:Instances!G25))</f>
        <v>0</v>
      </c>
      <c r="H25" s="1" cm="1">
        <f t="array" ref="H25">_xlfn.SWITCH($A$2,"average", AVERAGE(Instances!H25:Instances!H25),"median", MEDIAN(Instances!H25:Instances!H25),"min", MIN(Instances!H25:Instances!H25),"max", MAX(Instances!H25:Instances!H25),"diff", MAX(Instances!H25:Instances!H25)-MIN(Instances!H25:Instances!H25))</f>
        <v>0</v>
      </c>
      <c r="I25" s="1" cm="1">
        <f t="array" ref="I25">_xlfn.SWITCH($A$2,"average", AVERAGE(Instances!I25:Instances!I25),"median", MEDIAN(Instances!I25:Instances!I25),"min", MIN(Instances!I25:Instances!I25),"max", MAX(Instances!I25:Instances!I25),"diff", MAX(Instances!I25:Instances!I25)-MIN(Instances!I25:Instances!I25))</f>
        <v>0</v>
      </c>
      <c r="J25" s="1" cm="1">
        <f t="array" ref="J25">_xlfn.SWITCH($A$2,"average", AVERAGE(Instances!J25:Instances!J25),"median", MEDIAN(Instances!J25:Instances!J25),"min", MIN(Instances!J25:Instances!J25),"max", MAX(Instances!J25:Instances!J25),"diff", MAX(Instances!J25:Instances!J25)-MIN(Instances!J25:Instances!J25))</f>
        <v>0</v>
      </c>
      <c r="K25" s="1" cm="1">
        <f t="array" ref="K25">_xlfn.SWITCH($A$2,"average", AVERAGE(Instances!K25:Instances!K25),"median", MEDIAN(Instances!K25:Instances!K25),"min", MIN(Instances!K25:Instances!K25),"max", MAX(Instances!K25:Instances!K25),"diff", MAX(Instances!K25:Instances!K25)-MIN(Instances!K25:Instances!K25))</f>
        <v>0</v>
      </c>
      <c r="L25" s="1"/>
      <c r="M25" s="1" cm="1">
        <f t="array" ref="M25">_xlfn.SWITCH($A$2,"average", AVERAGE(Instances!M25:Instances!M25),"median", MEDIAN(Instances!M25:Instances!M25),"min", MIN(Instances!M25:Instances!M25),"max", MAX(Instances!M25:Instances!M25),"diff", MAX(Instances!M25:Instances!M25)-MIN(Instances!M25:Instances!M25))</f>
        <v>0</v>
      </c>
      <c r="N25" s="1" cm="1">
        <f t="array" ref="N25">_xlfn.SWITCH($A$2,"average", AVERAGE(Instances!N25:Instances!N25),"median", MEDIAN(Instances!N25:Instances!N25),"min", MIN(Instances!N25:Instances!N25),"max", MAX(Instances!N25:Instances!N25),"diff", MAX(Instances!N25:Instances!N25)-MIN(Instances!N25:Instances!N25))</f>
        <v>0</v>
      </c>
      <c r="O25" s="1"/>
      <c r="P25" s="1" cm="1">
        <f t="array" ref="P25">_xlfn.SWITCH($A$2,"average", AVERAGE(Instances!P25:Instances!P25),"median", MEDIAN(Instances!P25:Instances!P25),"min", MIN(Instances!P25:Instances!P25),"max", MAX(Instances!P25:Instances!P25),"diff", MAX(Instances!P25:Instances!P25)-MIN(Instances!P25:Instances!P25))</f>
        <v>0</v>
      </c>
      <c r="Q25" s="1" cm="1">
        <f t="array" ref="Q25">_xlfn.SWITCH($A$2,"average", AVERAGE(Instances!Q25:Instances!Q25),"median", MEDIAN(Instances!Q25:Instances!Q25),"min", MIN(Instances!Q25:Instances!Q25),"max", MAX(Instances!Q25:Instances!Q25),"diff", MAX(Instances!Q25:Instances!Q25)-MIN(Instances!Q25:Instances!Q25))</f>
        <v>0</v>
      </c>
      <c r="R25" s="1" cm="1">
        <f t="array" ref="R25">_xlfn.SWITCH($A$2,"average", AVERAGE(Instances!R25:Instances!R25),"median", MEDIAN(Instances!R25:Instances!R25),"min", MIN(Instances!R25:Instances!R25),"max", MAX(Instances!R25:Instances!R25),"diff", MAX(Instances!R25:Instances!R25)-MIN(Instances!R25:Instances!R25))</f>
        <v>0</v>
      </c>
      <c r="S25" s="1">
        <f>MIN($B25)</f>
        <v>0</v>
      </c>
      <c r="T25" s="1">
        <f>MIN($C25)</f>
        <v>0</v>
      </c>
      <c r="U25" s="1">
        <f>MIN($D25)</f>
        <v>0</v>
      </c>
      <c r="V25" s="1">
        <f>MIN($E25)</f>
        <v>0</v>
      </c>
      <c r="W25" s="1">
        <f>MIN($F25)</f>
        <v>0</v>
      </c>
      <c r="X25" s="1">
        <f>MIN($G25)</f>
        <v>0</v>
      </c>
      <c r="Y25" s="1">
        <f>MIN($H25)</f>
        <v>0</v>
      </c>
      <c r="Z25" s="1">
        <f>MIN($I25)</f>
        <v>0</v>
      </c>
      <c r="AA25" s="1">
        <f>MIN($J25)</f>
        <v>0</v>
      </c>
      <c r="AB25" s="1">
        <f>MIN($K25)</f>
        <v>0</v>
      </c>
      <c r="AC25" s="1">
        <f>MIN($M25)</f>
        <v>0</v>
      </c>
      <c r="AD25" s="1">
        <f>MIN($N25)</f>
        <v>0</v>
      </c>
      <c r="AE25" s="1">
        <f>MIN($P25)</f>
        <v>0</v>
      </c>
      <c r="AF25" s="1">
        <f>MIN($Q25)</f>
        <v>0</v>
      </c>
      <c r="AG25" s="1">
        <f>MIN($R25)</f>
        <v>0</v>
      </c>
      <c r="AH25" s="1">
        <f>MEDIAN($B25)</f>
        <v>0</v>
      </c>
      <c r="AI25" s="1">
        <f>MEDIAN($C25)</f>
        <v>0</v>
      </c>
      <c r="AJ25" s="1">
        <f>MEDIAN($D25)</f>
        <v>0</v>
      </c>
      <c r="AK25" s="1">
        <f>MEDIAN($E25)</f>
        <v>0</v>
      </c>
      <c r="AL25" s="1">
        <f>MEDIAN($F25)</f>
        <v>0</v>
      </c>
      <c r="AM25" s="1">
        <f>MEDIAN($G25)</f>
        <v>0</v>
      </c>
      <c r="AN25" s="1">
        <f>MEDIAN($H25)</f>
        <v>0</v>
      </c>
      <c r="AO25" s="1">
        <f>MEDIAN($I25)</f>
        <v>0</v>
      </c>
      <c r="AP25" s="1">
        <f>MEDIAN($J25)</f>
        <v>0</v>
      </c>
      <c r="AQ25" s="1">
        <f>MEDIAN($K25)</f>
        <v>0</v>
      </c>
      <c r="AR25" s="1">
        <f>MEDIAN($M25)</f>
        <v>0</v>
      </c>
      <c r="AS25" s="1">
        <f>MEDIAN($N25)</f>
        <v>0</v>
      </c>
      <c r="AT25" s="1">
        <f>MEDIAN($P25)</f>
        <v>0</v>
      </c>
      <c r="AU25" s="1">
        <f>MEDIAN($Q25)</f>
        <v>0</v>
      </c>
      <c r="AV25" s="1">
        <f>MEDIAN($R25)</f>
        <v>0</v>
      </c>
      <c r="AW25" s="1">
        <f>MAX($B25)</f>
        <v>0</v>
      </c>
      <c r="AX25" s="1">
        <f>MAX($C25)</f>
        <v>0</v>
      </c>
      <c r="AY25" s="1">
        <f>MAX($D25)</f>
        <v>0</v>
      </c>
      <c r="AZ25" s="1">
        <f>MAX($E25)</f>
        <v>0</v>
      </c>
      <c r="BA25" s="1">
        <f>MAX($F25)</f>
        <v>0</v>
      </c>
      <c r="BB25" s="1">
        <f>MAX($G25)</f>
        <v>0</v>
      </c>
      <c r="BC25" s="1">
        <f>MAX($H25)</f>
        <v>0</v>
      </c>
      <c r="BD25" s="1">
        <f>MAX($I25)</f>
        <v>0</v>
      </c>
      <c r="BE25" s="1">
        <f>MAX($J25)</f>
        <v>0</v>
      </c>
      <c r="BF25" s="1">
        <f>MAX($K25)</f>
        <v>0</v>
      </c>
      <c r="BG25" s="1">
        <f>MAX($M25)</f>
        <v>0</v>
      </c>
      <c r="BH25" s="1">
        <f>MAX($N25)</f>
        <v>0</v>
      </c>
      <c r="BI25" s="1">
        <f>MAX($P25)</f>
        <v>0</v>
      </c>
      <c r="BJ25" s="1">
        <f>MAX($Q25)</f>
        <v>0</v>
      </c>
      <c r="BK25" s="1">
        <f>MAX($R25)</f>
        <v>0</v>
      </c>
    </row>
    <row r="26" spans="1:63">
      <c r="A26" s="1" t="s">
        <v>23</v>
      </c>
      <c r="B26" s="1" cm="1">
        <f t="array" ref="B26">_xlfn.SWITCH($A$2,"average", AVERAGE(Instances!B26:Instances!B26),"median", MEDIAN(Instances!B26:Instances!B26),"min", MIN(Instances!B26:Instances!B26),"max", MAX(Instances!B26:Instances!B26),"diff", MAX(Instances!B26:Instances!B26)-MIN(Instances!B26:Instances!B26))</f>
        <v>0</v>
      </c>
      <c r="C26" s="1" cm="1">
        <f t="array" ref="C26">_xlfn.SWITCH($A$2,"average", AVERAGE(Instances!C26:Instances!C26),"median", MEDIAN(Instances!C26:Instances!C26),"min", MIN(Instances!C26:Instances!C26),"max", MAX(Instances!C26:Instances!C26),"diff", MAX(Instances!C26:Instances!C26)-MIN(Instances!C26:Instances!C26))</f>
        <v>0</v>
      </c>
      <c r="D26" s="1" cm="1">
        <f t="array" ref="D26">_xlfn.SWITCH($A$2,"average", AVERAGE(Instances!D26:Instances!D26),"median", MEDIAN(Instances!D26:Instances!D26),"min", MIN(Instances!D26:Instances!D26),"max", MAX(Instances!D26:Instances!D26),"diff", MAX(Instances!D26:Instances!D26)-MIN(Instances!D26:Instances!D26))</f>
        <v>0</v>
      </c>
      <c r="E26" s="1" cm="1">
        <f t="array" ref="E26">_xlfn.SWITCH($A$2,"average", AVERAGE(Instances!E26:Instances!E26),"median", MEDIAN(Instances!E26:Instances!E26),"min", MIN(Instances!E26:Instances!E26),"max", MAX(Instances!E26:Instances!E26),"diff", MAX(Instances!E26:Instances!E26)-MIN(Instances!E26:Instances!E26))</f>
        <v>0</v>
      </c>
      <c r="F26" s="1" cm="1">
        <f t="array" ref="F26">_xlfn.SWITCH($A$2,"average", AVERAGE(Instances!F26:Instances!F26),"median", MEDIAN(Instances!F26:Instances!F26),"min", MIN(Instances!F26:Instances!F26),"max", MAX(Instances!F26:Instances!F26),"diff", MAX(Instances!F26:Instances!F26)-MIN(Instances!F26:Instances!F26))</f>
        <v>0</v>
      </c>
      <c r="G26" s="1" cm="1">
        <f t="array" ref="G26">_xlfn.SWITCH($A$2,"average", AVERAGE(Instances!G26:Instances!G26),"median", MEDIAN(Instances!G26:Instances!G26),"min", MIN(Instances!G26:Instances!G26),"max", MAX(Instances!G26:Instances!G26),"diff", MAX(Instances!G26:Instances!G26)-MIN(Instances!G26:Instances!G26))</f>
        <v>0</v>
      </c>
      <c r="H26" s="1" cm="1">
        <f t="array" ref="H26">_xlfn.SWITCH($A$2,"average", AVERAGE(Instances!H26:Instances!H26),"median", MEDIAN(Instances!H26:Instances!H26),"min", MIN(Instances!H26:Instances!H26),"max", MAX(Instances!H26:Instances!H26),"diff", MAX(Instances!H26:Instances!H26)-MIN(Instances!H26:Instances!H26))</f>
        <v>0</v>
      </c>
      <c r="I26" s="1" cm="1">
        <f t="array" ref="I26">_xlfn.SWITCH($A$2,"average", AVERAGE(Instances!I26:Instances!I26),"median", MEDIAN(Instances!I26:Instances!I26),"min", MIN(Instances!I26:Instances!I26),"max", MAX(Instances!I26:Instances!I26),"diff", MAX(Instances!I26:Instances!I26)-MIN(Instances!I26:Instances!I26))</f>
        <v>0</v>
      </c>
      <c r="J26" s="1" cm="1">
        <f t="array" ref="J26">_xlfn.SWITCH($A$2,"average", AVERAGE(Instances!J26:Instances!J26),"median", MEDIAN(Instances!J26:Instances!J26),"min", MIN(Instances!J26:Instances!J26),"max", MAX(Instances!J26:Instances!J26),"diff", MAX(Instances!J26:Instances!J26)-MIN(Instances!J26:Instances!J26))</f>
        <v>0</v>
      </c>
      <c r="K26" s="1" cm="1">
        <f t="array" ref="K26">_xlfn.SWITCH($A$2,"average", AVERAGE(Instances!K26:Instances!K26),"median", MEDIAN(Instances!K26:Instances!K26),"min", MIN(Instances!K26:Instances!K26),"max", MAX(Instances!K26:Instances!K26),"diff", MAX(Instances!K26:Instances!K26)-MIN(Instances!K26:Instances!K26))</f>
        <v>0</v>
      </c>
      <c r="L26" s="1"/>
      <c r="M26" s="1" cm="1">
        <f t="array" ref="M26">_xlfn.SWITCH($A$2,"average", AVERAGE(Instances!M26:Instances!M26),"median", MEDIAN(Instances!M26:Instances!M26),"min", MIN(Instances!M26:Instances!M26),"max", MAX(Instances!M26:Instances!M26),"diff", MAX(Instances!M26:Instances!M26)-MIN(Instances!M26:Instances!M26))</f>
        <v>0</v>
      </c>
      <c r="N26" s="1" cm="1">
        <f t="array" ref="N26">_xlfn.SWITCH($A$2,"average", AVERAGE(Instances!N26:Instances!N26),"median", MEDIAN(Instances!N26:Instances!N26),"min", MIN(Instances!N26:Instances!N26),"max", MAX(Instances!N26:Instances!N26),"diff", MAX(Instances!N26:Instances!N26)-MIN(Instances!N26:Instances!N26))</f>
        <v>0</v>
      </c>
      <c r="O26" s="1"/>
      <c r="P26" s="1" cm="1">
        <f t="array" ref="P26">_xlfn.SWITCH($A$2,"average", AVERAGE(Instances!P26:Instances!P26),"median", MEDIAN(Instances!P26:Instances!P26),"min", MIN(Instances!P26:Instances!P26),"max", MAX(Instances!P26:Instances!P26),"diff", MAX(Instances!P26:Instances!P26)-MIN(Instances!P26:Instances!P26))</f>
        <v>0</v>
      </c>
      <c r="Q26" s="1" cm="1">
        <f t="array" ref="Q26">_xlfn.SWITCH($A$2,"average", AVERAGE(Instances!Q26:Instances!Q26),"median", MEDIAN(Instances!Q26:Instances!Q26),"min", MIN(Instances!Q26:Instances!Q26),"max", MAX(Instances!Q26:Instances!Q26),"diff", MAX(Instances!Q26:Instances!Q26)-MIN(Instances!Q26:Instances!Q26))</f>
        <v>0</v>
      </c>
      <c r="R26" s="1" cm="1">
        <f t="array" ref="R26">_xlfn.SWITCH($A$2,"average", AVERAGE(Instances!R26:Instances!R26),"median", MEDIAN(Instances!R26:Instances!R26),"min", MIN(Instances!R26:Instances!R26),"max", MAX(Instances!R26:Instances!R26),"diff", MAX(Instances!R26:Instances!R26)-MIN(Instances!R26:Instances!R26))</f>
        <v>0</v>
      </c>
      <c r="S26" s="1">
        <f>MIN($B26)</f>
        <v>0</v>
      </c>
      <c r="T26" s="1">
        <f>MIN($C26)</f>
        <v>0</v>
      </c>
      <c r="U26" s="1">
        <f>MIN($D26)</f>
        <v>0</v>
      </c>
      <c r="V26" s="1">
        <f>MIN($E26)</f>
        <v>0</v>
      </c>
      <c r="W26" s="1">
        <f>MIN($F26)</f>
        <v>0</v>
      </c>
      <c r="X26" s="1">
        <f>MIN($G26)</f>
        <v>0</v>
      </c>
      <c r="Y26" s="1">
        <f>MIN($H26)</f>
        <v>0</v>
      </c>
      <c r="Z26" s="1">
        <f>MIN($I26)</f>
        <v>0</v>
      </c>
      <c r="AA26" s="1">
        <f>MIN($J26)</f>
        <v>0</v>
      </c>
      <c r="AB26" s="1">
        <f>MIN($K26)</f>
        <v>0</v>
      </c>
      <c r="AC26" s="1">
        <f>MIN($M26)</f>
        <v>0</v>
      </c>
      <c r="AD26" s="1">
        <f>MIN($N26)</f>
        <v>0</v>
      </c>
      <c r="AE26" s="1">
        <f>MIN($P26)</f>
        <v>0</v>
      </c>
      <c r="AF26" s="1">
        <f>MIN($Q26)</f>
        <v>0</v>
      </c>
      <c r="AG26" s="1">
        <f>MIN($R26)</f>
        <v>0</v>
      </c>
      <c r="AH26" s="1">
        <f>MEDIAN($B26)</f>
        <v>0</v>
      </c>
      <c r="AI26" s="1">
        <f>MEDIAN($C26)</f>
        <v>0</v>
      </c>
      <c r="AJ26" s="1">
        <f>MEDIAN($D26)</f>
        <v>0</v>
      </c>
      <c r="AK26" s="1">
        <f>MEDIAN($E26)</f>
        <v>0</v>
      </c>
      <c r="AL26" s="1">
        <f>MEDIAN($F26)</f>
        <v>0</v>
      </c>
      <c r="AM26" s="1">
        <f>MEDIAN($G26)</f>
        <v>0</v>
      </c>
      <c r="AN26" s="1">
        <f>MEDIAN($H26)</f>
        <v>0</v>
      </c>
      <c r="AO26" s="1">
        <f>MEDIAN($I26)</f>
        <v>0</v>
      </c>
      <c r="AP26" s="1">
        <f>MEDIAN($J26)</f>
        <v>0</v>
      </c>
      <c r="AQ26" s="1">
        <f>MEDIAN($K26)</f>
        <v>0</v>
      </c>
      <c r="AR26" s="1">
        <f>MEDIAN($M26)</f>
        <v>0</v>
      </c>
      <c r="AS26" s="1">
        <f>MEDIAN($N26)</f>
        <v>0</v>
      </c>
      <c r="AT26" s="1">
        <f>MEDIAN($P26)</f>
        <v>0</v>
      </c>
      <c r="AU26" s="1">
        <f>MEDIAN($Q26)</f>
        <v>0</v>
      </c>
      <c r="AV26" s="1">
        <f>MEDIAN($R26)</f>
        <v>0</v>
      </c>
      <c r="AW26" s="1">
        <f>MAX($B26)</f>
        <v>0</v>
      </c>
      <c r="AX26" s="1">
        <f>MAX($C26)</f>
        <v>0</v>
      </c>
      <c r="AY26" s="1">
        <f>MAX($D26)</f>
        <v>0</v>
      </c>
      <c r="AZ26" s="1">
        <f>MAX($E26)</f>
        <v>0</v>
      </c>
      <c r="BA26" s="1">
        <f>MAX($F26)</f>
        <v>0</v>
      </c>
      <c r="BB26" s="1">
        <f>MAX($G26)</f>
        <v>0</v>
      </c>
      <c r="BC26" s="1">
        <f>MAX($H26)</f>
        <v>0</v>
      </c>
      <c r="BD26" s="1">
        <f>MAX($I26)</f>
        <v>0</v>
      </c>
      <c r="BE26" s="1">
        <f>MAX($J26)</f>
        <v>0</v>
      </c>
      <c r="BF26" s="1">
        <f>MAX($K26)</f>
        <v>0</v>
      </c>
      <c r="BG26" s="1">
        <f>MAX($M26)</f>
        <v>0</v>
      </c>
      <c r="BH26" s="1">
        <f>MAX($N26)</f>
        <v>0</v>
      </c>
      <c r="BI26" s="1">
        <f>MAX($P26)</f>
        <v>0</v>
      </c>
      <c r="BJ26" s="1">
        <f>MAX($Q26)</f>
        <v>0</v>
      </c>
      <c r="BK26" s="1">
        <f>MAX($R26)</f>
        <v>0</v>
      </c>
    </row>
    <row r="27" spans="1:63">
      <c r="A27" s="1" t="s">
        <v>24</v>
      </c>
      <c r="B27" s="1" cm="1">
        <f t="array" ref="B27">_xlfn.SWITCH($A$2,"average", AVERAGE(Instances!B27:Instances!B27),"median", MEDIAN(Instances!B27:Instances!B27),"min", MIN(Instances!B27:Instances!B27),"max", MAX(Instances!B27:Instances!B27),"diff", MAX(Instances!B27:Instances!B27)-MIN(Instances!B27:Instances!B27))</f>
        <v>0</v>
      </c>
      <c r="C27" s="1" cm="1">
        <f t="array" ref="C27">_xlfn.SWITCH($A$2,"average", AVERAGE(Instances!C27:Instances!C27),"median", MEDIAN(Instances!C27:Instances!C27),"min", MIN(Instances!C27:Instances!C27),"max", MAX(Instances!C27:Instances!C27),"diff", MAX(Instances!C27:Instances!C27)-MIN(Instances!C27:Instances!C27))</f>
        <v>0</v>
      </c>
      <c r="D27" s="1" cm="1">
        <f t="array" ref="D27">_xlfn.SWITCH($A$2,"average", AVERAGE(Instances!D27:Instances!D27),"median", MEDIAN(Instances!D27:Instances!D27),"min", MIN(Instances!D27:Instances!D27),"max", MAX(Instances!D27:Instances!D27),"diff", MAX(Instances!D27:Instances!D27)-MIN(Instances!D27:Instances!D27))</f>
        <v>0</v>
      </c>
      <c r="E27" s="1" cm="1">
        <f t="array" ref="E27">_xlfn.SWITCH($A$2,"average", AVERAGE(Instances!E27:Instances!E27),"median", MEDIAN(Instances!E27:Instances!E27),"min", MIN(Instances!E27:Instances!E27),"max", MAX(Instances!E27:Instances!E27),"diff", MAX(Instances!E27:Instances!E27)-MIN(Instances!E27:Instances!E27))</f>
        <v>0</v>
      </c>
      <c r="F27" s="1" cm="1">
        <f t="array" ref="F27">_xlfn.SWITCH($A$2,"average", AVERAGE(Instances!F27:Instances!F27),"median", MEDIAN(Instances!F27:Instances!F27),"min", MIN(Instances!F27:Instances!F27),"max", MAX(Instances!F27:Instances!F27),"diff", MAX(Instances!F27:Instances!F27)-MIN(Instances!F27:Instances!F27))</f>
        <v>0</v>
      </c>
      <c r="G27" s="1" cm="1">
        <f t="array" ref="G27">_xlfn.SWITCH($A$2,"average", AVERAGE(Instances!G27:Instances!G27),"median", MEDIAN(Instances!G27:Instances!G27),"min", MIN(Instances!G27:Instances!G27),"max", MAX(Instances!G27:Instances!G27),"diff", MAX(Instances!G27:Instances!G27)-MIN(Instances!G27:Instances!G27))</f>
        <v>0</v>
      </c>
      <c r="H27" s="1" cm="1">
        <f t="array" ref="H27">_xlfn.SWITCH($A$2,"average", AVERAGE(Instances!H27:Instances!H27),"median", MEDIAN(Instances!H27:Instances!H27),"min", MIN(Instances!H27:Instances!H27),"max", MAX(Instances!H27:Instances!H27),"diff", MAX(Instances!H27:Instances!H27)-MIN(Instances!H27:Instances!H27))</f>
        <v>0</v>
      </c>
      <c r="I27" s="1" cm="1">
        <f t="array" ref="I27">_xlfn.SWITCH($A$2,"average", AVERAGE(Instances!I27:Instances!I27),"median", MEDIAN(Instances!I27:Instances!I27),"min", MIN(Instances!I27:Instances!I27),"max", MAX(Instances!I27:Instances!I27),"diff", MAX(Instances!I27:Instances!I27)-MIN(Instances!I27:Instances!I27))</f>
        <v>0</v>
      </c>
      <c r="J27" s="1" cm="1">
        <f t="array" ref="J27">_xlfn.SWITCH($A$2,"average", AVERAGE(Instances!J27:Instances!J27),"median", MEDIAN(Instances!J27:Instances!J27),"min", MIN(Instances!J27:Instances!J27),"max", MAX(Instances!J27:Instances!J27),"diff", MAX(Instances!J27:Instances!J27)-MIN(Instances!J27:Instances!J27))</f>
        <v>0</v>
      </c>
      <c r="K27" s="1" cm="1">
        <f t="array" ref="K27">_xlfn.SWITCH($A$2,"average", AVERAGE(Instances!K27:Instances!K27),"median", MEDIAN(Instances!K27:Instances!K27),"min", MIN(Instances!K27:Instances!K27),"max", MAX(Instances!K27:Instances!K27),"diff", MAX(Instances!K27:Instances!K27)-MIN(Instances!K27:Instances!K27))</f>
        <v>0</v>
      </c>
      <c r="L27" s="1"/>
      <c r="M27" s="1" cm="1">
        <f t="array" ref="M27">_xlfn.SWITCH($A$2,"average", AVERAGE(Instances!M27:Instances!M27),"median", MEDIAN(Instances!M27:Instances!M27),"min", MIN(Instances!M27:Instances!M27),"max", MAX(Instances!M27:Instances!M27),"diff", MAX(Instances!M27:Instances!M27)-MIN(Instances!M27:Instances!M27))</f>
        <v>0</v>
      </c>
      <c r="N27" s="1" cm="1">
        <f t="array" ref="N27">_xlfn.SWITCH($A$2,"average", AVERAGE(Instances!N27:Instances!N27),"median", MEDIAN(Instances!N27:Instances!N27),"min", MIN(Instances!N27:Instances!N27),"max", MAX(Instances!N27:Instances!N27),"diff", MAX(Instances!N27:Instances!N27)-MIN(Instances!N27:Instances!N27))</f>
        <v>0</v>
      </c>
      <c r="O27" s="1"/>
      <c r="P27" s="1" cm="1">
        <f t="array" ref="P27">_xlfn.SWITCH($A$2,"average", AVERAGE(Instances!P27:Instances!P27),"median", MEDIAN(Instances!P27:Instances!P27),"min", MIN(Instances!P27:Instances!P27),"max", MAX(Instances!P27:Instances!P27),"diff", MAX(Instances!P27:Instances!P27)-MIN(Instances!P27:Instances!P27))</f>
        <v>0</v>
      </c>
      <c r="Q27" s="1" cm="1">
        <f t="array" ref="Q27">_xlfn.SWITCH($A$2,"average", AVERAGE(Instances!Q27:Instances!Q27),"median", MEDIAN(Instances!Q27:Instances!Q27),"min", MIN(Instances!Q27:Instances!Q27),"max", MAX(Instances!Q27:Instances!Q27),"diff", MAX(Instances!Q27:Instances!Q27)-MIN(Instances!Q27:Instances!Q27))</f>
        <v>0</v>
      </c>
      <c r="R27" s="1" cm="1">
        <f t="array" ref="R27">_xlfn.SWITCH($A$2,"average", AVERAGE(Instances!R27:Instances!R27),"median", MEDIAN(Instances!R27:Instances!R27),"min", MIN(Instances!R27:Instances!R27),"max", MAX(Instances!R27:Instances!R27),"diff", MAX(Instances!R27:Instances!R27)-MIN(Instances!R27:Instances!R27))</f>
        <v>0</v>
      </c>
      <c r="S27" s="1">
        <f>MIN($B27)</f>
        <v>0</v>
      </c>
      <c r="T27" s="1">
        <f>MIN($C27)</f>
        <v>0</v>
      </c>
      <c r="U27" s="1">
        <f>MIN($D27)</f>
        <v>0</v>
      </c>
      <c r="V27" s="1">
        <f>MIN($E27)</f>
        <v>0</v>
      </c>
      <c r="W27" s="1">
        <f>MIN($F27)</f>
        <v>0</v>
      </c>
      <c r="X27" s="1">
        <f>MIN($G27)</f>
        <v>0</v>
      </c>
      <c r="Y27" s="1">
        <f>MIN($H27)</f>
        <v>0</v>
      </c>
      <c r="Z27" s="1">
        <f>MIN($I27)</f>
        <v>0</v>
      </c>
      <c r="AA27" s="1">
        <f>MIN($J27)</f>
        <v>0</v>
      </c>
      <c r="AB27" s="1">
        <f>MIN($K27)</f>
        <v>0</v>
      </c>
      <c r="AC27" s="1">
        <f>MIN($M27)</f>
        <v>0</v>
      </c>
      <c r="AD27" s="1">
        <f>MIN($N27)</f>
        <v>0</v>
      </c>
      <c r="AE27" s="1">
        <f>MIN($P27)</f>
        <v>0</v>
      </c>
      <c r="AF27" s="1">
        <f>MIN($Q27)</f>
        <v>0</v>
      </c>
      <c r="AG27" s="1">
        <f>MIN($R27)</f>
        <v>0</v>
      </c>
      <c r="AH27" s="1">
        <f>MEDIAN($B27)</f>
        <v>0</v>
      </c>
      <c r="AI27" s="1">
        <f>MEDIAN($C27)</f>
        <v>0</v>
      </c>
      <c r="AJ27" s="1">
        <f>MEDIAN($D27)</f>
        <v>0</v>
      </c>
      <c r="AK27" s="1">
        <f>MEDIAN($E27)</f>
        <v>0</v>
      </c>
      <c r="AL27" s="1">
        <f>MEDIAN($F27)</f>
        <v>0</v>
      </c>
      <c r="AM27" s="1">
        <f>MEDIAN($G27)</f>
        <v>0</v>
      </c>
      <c r="AN27" s="1">
        <f>MEDIAN($H27)</f>
        <v>0</v>
      </c>
      <c r="AO27" s="1">
        <f>MEDIAN($I27)</f>
        <v>0</v>
      </c>
      <c r="AP27" s="1">
        <f>MEDIAN($J27)</f>
        <v>0</v>
      </c>
      <c r="AQ27" s="1">
        <f>MEDIAN($K27)</f>
        <v>0</v>
      </c>
      <c r="AR27" s="1">
        <f>MEDIAN($M27)</f>
        <v>0</v>
      </c>
      <c r="AS27" s="1">
        <f>MEDIAN($N27)</f>
        <v>0</v>
      </c>
      <c r="AT27" s="1">
        <f>MEDIAN($P27)</f>
        <v>0</v>
      </c>
      <c r="AU27" s="1">
        <f>MEDIAN($Q27)</f>
        <v>0</v>
      </c>
      <c r="AV27" s="1">
        <f>MEDIAN($R27)</f>
        <v>0</v>
      </c>
      <c r="AW27" s="1">
        <f>MAX($B27)</f>
        <v>0</v>
      </c>
      <c r="AX27" s="1">
        <f>MAX($C27)</f>
        <v>0</v>
      </c>
      <c r="AY27" s="1">
        <f>MAX($D27)</f>
        <v>0</v>
      </c>
      <c r="AZ27" s="1">
        <f>MAX($E27)</f>
        <v>0</v>
      </c>
      <c r="BA27" s="1">
        <f>MAX($F27)</f>
        <v>0</v>
      </c>
      <c r="BB27" s="1">
        <f>MAX($G27)</f>
        <v>0</v>
      </c>
      <c r="BC27" s="1">
        <f>MAX($H27)</f>
        <v>0</v>
      </c>
      <c r="BD27" s="1">
        <f>MAX($I27)</f>
        <v>0</v>
      </c>
      <c r="BE27" s="1">
        <f>MAX($J27)</f>
        <v>0</v>
      </c>
      <c r="BF27" s="1">
        <f>MAX($K27)</f>
        <v>0</v>
      </c>
      <c r="BG27" s="1">
        <f>MAX($M27)</f>
        <v>0</v>
      </c>
      <c r="BH27" s="1">
        <f>MAX($N27)</f>
        <v>0</v>
      </c>
      <c r="BI27" s="1">
        <f>MAX($P27)</f>
        <v>0</v>
      </c>
      <c r="BJ27" s="1">
        <f>MAX($Q27)</f>
        <v>0</v>
      </c>
      <c r="BK27" s="1">
        <f>MAX($R27)</f>
        <v>0</v>
      </c>
    </row>
    <row r="28" spans="1:63">
      <c r="A28" s="1" t="s">
        <v>25</v>
      </c>
      <c r="B28" s="1" cm="1">
        <f t="array" ref="B28">_xlfn.SWITCH($A$2,"average", AVERAGE(Instances!B28:Instances!B28),"median", MEDIAN(Instances!B28:Instances!B28),"min", MIN(Instances!B28:Instances!B28),"max", MAX(Instances!B28:Instances!B28),"diff", MAX(Instances!B28:Instances!B28)-MIN(Instances!B28:Instances!B28))</f>
        <v>0</v>
      </c>
      <c r="C28" s="1" cm="1">
        <f t="array" ref="C28">_xlfn.SWITCH($A$2,"average", AVERAGE(Instances!C28:Instances!C28),"median", MEDIAN(Instances!C28:Instances!C28),"min", MIN(Instances!C28:Instances!C28),"max", MAX(Instances!C28:Instances!C28),"diff", MAX(Instances!C28:Instances!C28)-MIN(Instances!C28:Instances!C28))</f>
        <v>0</v>
      </c>
      <c r="D28" s="1" cm="1">
        <f t="array" ref="D28">_xlfn.SWITCH($A$2,"average", AVERAGE(Instances!D28:Instances!D28),"median", MEDIAN(Instances!D28:Instances!D28),"min", MIN(Instances!D28:Instances!D28),"max", MAX(Instances!D28:Instances!D28),"diff", MAX(Instances!D28:Instances!D28)-MIN(Instances!D28:Instances!D28))</f>
        <v>0</v>
      </c>
      <c r="E28" s="1" cm="1">
        <f t="array" ref="E28">_xlfn.SWITCH($A$2,"average", AVERAGE(Instances!E28:Instances!E28),"median", MEDIAN(Instances!E28:Instances!E28),"min", MIN(Instances!E28:Instances!E28),"max", MAX(Instances!E28:Instances!E28),"diff", MAX(Instances!E28:Instances!E28)-MIN(Instances!E28:Instances!E28))</f>
        <v>0</v>
      </c>
      <c r="F28" s="1" cm="1">
        <f t="array" ref="F28">_xlfn.SWITCH($A$2,"average", AVERAGE(Instances!F28:Instances!F28),"median", MEDIAN(Instances!F28:Instances!F28),"min", MIN(Instances!F28:Instances!F28),"max", MAX(Instances!F28:Instances!F28),"diff", MAX(Instances!F28:Instances!F28)-MIN(Instances!F28:Instances!F28))</f>
        <v>0</v>
      </c>
      <c r="G28" s="1" cm="1">
        <f t="array" ref="G28">_xlfn.SWITCH($A$2,"average", AVERAGE(Instances!G28:Instances!G28),"median", MEDIAN(Instances!G28:Instances!G28),"min", MIN(Instances!G28:Instances!G28),"max", MAX(Instances!G28:Instances!G28),"diff", MAX(Instances!G28:Instances!G28)-MIN(Instances!G28:Instances!G28))</f>
        <v>0</v>
      </c>
      <c r="H28" s="1" cm="1">
        <f t="array" ref="H28">_xlfn.SWITCH($A$2,"average", AVERAGE(Instances!H28:Instances!H28),"median", MEDIAN(Instances!H28:Instances!H28),"min", MIN(Instances!H28:Instances!H28),"max", MAX(Instances!H28:Instances!H28),"diff", MAX(Instances!H28:Instances!H28)-MIN(Instances!H28:Instances!H28))</f>
        <v>0</v>
      </c>
      <c r="I28" s="1" cm="1">
        <f t="array" ref="I28">_xlfn.SWITCH($A$2,"average", AVERAGE(Instances!I28:Instances!I28),"median", MEDIAN(Instances!I28:Instances!I28),"min", MIN(Instances!I28:Instances!I28),"max", MAX(Instances!I28:Instances!I28),"diff", MAX(Instances!I28:Instances!I28)-MIN(Instances!I28:Instances!I28))</f>
        <v>0</v>
      </c>
      <c r="J28" s="1" cm="1">
        <f t="array" ref="J28">_xlfn.SWITCH($A$2,"average", AVERAGE(Instances!J28:Instances!J28),"median", MEDIAN(Instances!J28:Instances!J28),"min", MIN(Instances!J28:Instances!J28),"max", MAX(Instances!J28:Instances!J28),"diff", MAX(Instances!J28:Instances!J28)-MIN(Instances!J28:Instances!J28))</f>
        <v>0</v>
      </c>
      <c r="K28" s="1" cm="1">
        <f t="array" ref="K28">_xlfn.SWITCH($A$2,"average", AVERAGE(Instances!K28:Instances!K28),"median", MEDIAN(Instances!K28:Instances!K28),"min", MIN(Instances!K28:Instances!K28),"max", MAX(Instances!K28:Instances!K28),"diff", MAX(Instances!K28:Instances!K28)-MIN(Instances!K28:Instances!K28))</f>
        <v>0</v>
      </c>
      <c r="L28" s="1"/>
      <c r="M28" s="1" cm="1">
        <f t="array" ref="M28">_xlfn.SWITCH($A$2,"average", AVERAGE(Instances!M28:Instances!M28),"median", MEDIAN(Instances!M28:Instances!M28),"min", MIN(Instances!M28:Instances!M28),"max", MAX(Instances!M28:Instances!M28),"diff", MAX(Instances!M28:Instances!M28)-MIN(Instances!M28:Instances!M28))</f>
        <v>0</v>
      </c>
      <c r="N28" s="1" cm="1">
        <f t="array" ref="N28">_xlfn.SWITCH($A$2,"average", AVERAGE(Instances!N28:Instances!N28),"median", MEDIAN(Instances!N28:Instances!N28),"min", MIN(Instances!N28:Instances!N28),"max", MAX(Instances!N28:Instances!N28),"diff", MAX(Instances!N28:Instances!N28)-MIN(Instances!N28:Instances!N28))</f>
        <v>0</v>
      </c>
      <c r="O28" s="1"/>
      <c r="P28" s="1" cm="1">
        <f t="array" ref="P28">_xlfn.SWITCH($A$2,"average", AVERAGE(Instances!P28:Instances!P28),"median", MEDIAN(Instances!P28:Instances!P28),"min", MIN(Instances!P28:Instances!P28),"max", MAX(Instances!P28:Instances!P28),"diff", MAX(Instances!P28:Instances!P28)-MIN(Instances!P28:Instances!P28))</f>
        <v>0</v>
      </c>
      <c r="Q28" s="1" cm="1">
        <f t="array" ref="Q28">_xlfn.SWITCH($A$2,"average", AVERAGE(Instances!Q28:Instances!Q28),"median", MEDIAN(Instances!Q28:Instances!Q28),"min", MIN(Instances!Q28:Instances!Q28),"max", MAX(Instances!Q28:Instances!Q28),"diff", MAX(Instances!Q28:Instances!Q28)-MIN(Instances!Q28:Instances!Q28))</f>
        <v>0</v>
      </c>
      <c r="R28" s="1" cm="1">
        <f t="array" ref="R28">_xlfn.SWITCH($A$2,"average", AVERAGE(Instances!R28:Instances!R28),"median", MEDIAN(Instances!R28:Instances!R28),"min", MIN(Instances!R28:Instances!R28),"max", MAX(Instances!R28:Instances!R28),"diff", MAX(Instances!R28:Instances!R28)-MIN(Instances!R28:Instances!R28))</f>
        <v>0</v>
      </c>
      <c r="S28" s="1">
        <f>MIN($B28)</f>
        <v>0</v>
      </c>
      <c r="T28" s="1">
        <f>MIN($C28)</f>
        <v>0</v>
      </c>
      <c r="U28" s="1">
        <f>MIN($D28)</f>
        <v>0</v>
      </c>
      <c r="V28" s="1">
        <f>MIN($E28)</f>
        <v>0</v>
      </c>
      <c r="W28" s="1">
        <f>MIN($F28)</f>
        <v>0</v>
      </c>
      <c r="X28" s="1">
        <f>MIN($G28)</f>
        <v>0</v>
      </c>
      <c r="Y28" s="1">
        <f>MIN($H28)</f>
        <v>0</v>
      </c>
      <c r="Z28" s="1">
        <f>MIN($I28)</f>
        <v>0</v>
      </c>
      <c r="AA28" s="1">
        <f>MIN($J28)</f>
        <v>0</v>
      </c>
      <c r="AB28" s="1">
        <f>MIN($K28)</f>
        <v>0</v>
      </c>
      <c r="AC28" s="1">
        <f>MIN($M28)</f>
        <v>0</v>
      </c>
      <c r="AD28" s="1">
        <f>MIN($N28)</f>
        <v>0</v>
      </c>
      <c r="AE28" s="1">
        <f>MIN($P28)</f>
        <v>0</v>
      </c>
      <c r="AF28" s="1">
        <f>MIN($Q28)</f>
        <v>0</v>
      </c>
      <c r="AG28" s="1">
        <f>MIN($R28)</f>
        <v>0</v>
      </c>
      <c r="AH28" s="1">
        <f>MEDIAN($B28)</f>
        <v>0</v>
      </c>
      <c r="AI28" s="1">
        <f>MEDIAN($C28)</f>
        <v>0</v>
      </c>
      <c r="AJ28" s="1">
        <f>MEDIAN($D28)</f>
        <v>0</v>
      </c>
      <c r="AK28" s="1">
        <f>MEDIAN($E28)</f>
        <v>0</v>
      </c>
      <c r="AL28" s="1">
        <f>MEDIAN($F28)</f>
        <v>0</v>
      </c>
      <c r="AM28" s="1">
        <f>MEDIAN($G28)</f>
        <v>0</v>
      </c>
      <c r="AN28" s="1">
        <f>MEDIAN($H28)</f>
        <v>0</v>
      </c>
      <c r="AO28" s="1">
        <f>MEDIAN($I28)</f>
        <v>0</v>
      </c>
      <c r="AP28" s="1">
        <f>MEDIAN($J28)</f>
        <v>0</v>
      </c>
      <c r="AQ28" s="1">
        <f>MEDIAN($K28)</f>
        <v>0</v>
      </c>
      <c r="AR28" s="1">
        <f>MEDIAN($M28)</f>
        <v>0</v>
      </c>
      <c r="AS28" s="1">
        <f>MEDIAN($N28)</f>
        <v>0</v>
      </c>
      <c r="AT28" s="1">
        <f>MEDIAN($P28)</f>
        <v>0</v>
      </c>
      <c r="AU28" s="1">
        <f>MEDIAN($Q28)</f>
        <v>0</v>
      </c>
      <c r="AV28" s="1">
        <f>MEDIAN($R28)</f>
        <v>0</v>
      </c>
      <c r="AW28" s="1">
        <f>MAX($B28)</f>
        <v>0</v>
      </c>
      <c r="AX28" s="1">
        <f>MAX($C28)</f>
        <v>0</v>
      </c>
      <c r="AY28" s="1">
        <f>MAX($D28)</f>
        <v>0</v>
      </c>
      <c r="AZ28" s="1">
        <f>MAX($E28)</f>
        <v>0</v>
      </c>
      <c r="BA28" s="1">
        <f>MAX($F28)</f>
        <v>0</v>
      </c>
      <c r="BB28" s="1">
        <f>MAX($G28)</f>
        <v>0</v>
      </c>
      <c r="BC28" s="1">
        <f>MAX($H28)</f>
        <v>0</v>
      </c>
      <c r="BD28" s="1">
        <f>MAX($I28)</f>
        <v>0</v>
      </c>
      <c r="BE28" s="1">
        <f>MAX($J28)</f>
        <v>0</v>
      </c>
      <c r="BF28" s="1">
        <f>MAX($K28)</f>
        <v>0</v>
      </c>
      <c r="BG28" s="1">
        <f>MAX($M28)</f>
        <v>0</v>
      </c>
      <c r="BH28" s="1">
        <f>MAX($N28)</f>
        <v>0</v>
      </c>
      <c r="BI28" s="1">
        <f>MAX($P28)</f>
        <v>0</v>
      </c>
      <c r="BJ28" s="1">
        <f>MAX($Q28)</f>
        <v>0</v>
      </c>
      <c r="BK28" s="1">
        <f>MAX($R28)</f>
        <v>0</v>
      </c>
    </row>
    <row r="29" spans="1:63">
      <c r="A29" s="1" t="s">
        <v>26</v>
      </c>
      <c r="B29" s="1" cm="1">
        <f t="array" ref="B29">_xlfn.SWITCH($A$2,"average", AVERAGE(Instances!B29:Instances!B29),"median", MEDIAN(Instances!B29:Instances!B29),"min", MIN(Instances!B29:Instances!B29),"max", MAX(Instances!B29:Instances!B29),"diff", MAX(Instances!B29:Instances!B29)-MIN(Instances!B29:Instances!B29))</f>
        <v>0</v>
      </c>
      <c r="C29" s="1" cm="1">
        <f t="array" ref="C29">_xlfn.SWITCH($A$2,"average", AVERAGE(Instances!C29:Instances!C29),"median", MEDIAN(Instances!C29:Instances!C29),"min", MIN(Instances!C29:Instances!C29),"max", MAX(Instances!C29:Instances!C29),"diff", MAX(Instances!C29:Instances!C29)-MIN(Instances!C29:Instances!C29))</f>
        <v>0</v>
      </c>
      <c r="D29" s="1" cm="1">
        <f t="array" ref="D29">_xlfn.SWITCH($A$2,"average", AVERAGE(Instances!D29:Instances!D29),"median", MEDIAN(Instances!D29:Instances!D29),"min", MIN(Instances!D29:Instances!D29),"max", MAX(Instances!D29:Instances!D29),"diff", MAX(Instances!D29:Instances!D29)-MIN(Instances!D29:Instances!D29))</f>
        <v>0</v>
      </c>
      <c r="E29" s="1" cm="1">
        <f t="array" ref="E29">_xlfn.SWITCH($A$2,"average", AVERAGE(Instances!E29:Instances!E29),"median", MEDIAN(Instances!E29:Instances!E29),"min", MIN(Instances!E29:Instances!E29),"max", MAX(Instances!E29:Instances!E29),"diff", MAX(Instances!E29:Instances!E29)-MIN(Instances!E29:Instances!E29))</f>
        <v>0</v>
      </c>
      <c r="F29" s="1" cm="1">
        <f t="array" ref="F29">_xlfn.SWITCH($A$2,"average", AVERAGE(Instances!F29:Instances!F29),"median", MEDIAN(Instances!F29:Instances!F29),"min", MIN(Instances!F29:Instances!F29),"max", MAX(Instances!F29:Instances!F29),"diff", MAX(Instances!F29:Instances!F29)-MIN(Instances!F29:Instances!F29))</f>
        <v>0</v>
      </c>
      <c r="G29" s="1" cm="1">
        <f t="array" ref="G29">_xlfn.SWITCH($A$2,"average", AVERAGE(Instances!G29:Instances!G29),"median", MEDIAN(Instances!G29:Instances!G29),"min", MIN(Instances!G29:Instances!G29),"max", MAX(Instances!G29:Instances!G29),"diff", MAX(Instances!G29:Instances!G29)-MIN(Instances!G29:Instances!G29))</f>
        <v>0</v>
      </c>
      <c r="H29" s="1" cm="1">
        <f t="array" ref="H29">_xlfn.SWITCH($A$2,"average", AVERAGE(Instances!H29:Instances!H29),"median", MEDIAN(Instances!H29:Instances!H29),"min", MIN(Instances!H29:Instances!H29),"max", MAX(Instances!H29:Instances!H29),"diff", MAX(Instances!H29:Instances!H29)-MIN(Instances!H29:Instances!H29))</f>
        <v>0</v>
      </c>
      <c r="I29" s="1" cm="1">
        <f t="array" ref="I29">_xlfn.SWITCH($A$2,"average", AVERAGE(Instances!I29:Instances!I29),"median", MEDIAN(Instances!I29:Instances!I29),"min", MIN(Instances!I29:Instances!I29),"max", MAX(Instances!I29:Instances!I29),"diff", MAX(Instances!I29:Instances!I29)-MIN(Instances!I29:Instances!I29))</f>
        <v>0</v>
      </c>
      <c r="J29" s="1" cm="1">
        <f t="array" ref="J29">_xlfn.SWITCH($A$2,"average", AVERAGE(Instances!J29:Instances!J29),"median", MEDIAN(Instances!J29:Instances!J29),"min", MIN(Instances!J29:Instances!J29),"max", MAX(Instances!J29:Instances!J29),"diff", MAX(Instances!J29:Instances!J29)-MIN(Instances!J29:Instances!J29))</f>
        <v>0</v>
      </c>
      <c r="K29" s="1" cm="1">
        <f t="array" ref="K29">_xlfn.SWITCH($A$2,"average", AVERAGE(Instances!K29:Instances!K29),"median", MEDIAN(Instances!K29:Instances!K29),"min", MIN(Instances!K29:Instances!K29),"max", MAX(Instances!K29:Instances!K29),"diff", MAX(Instances!K29:Instances!K29)-MIN(Instances!K29:Instances!K29))</f>
        <v>0</v>
      </c>
      <c r="L29" s="1"/>
      <c r="M29" s="1" cm="1">
        <f t="array" ref="M29">_xlfn.SWITCH($A$2,"average", AVERAGE(Instances!M29:Instances!M29),"median", MEDIAN(Instances!M29:Instances!M29),"min", MIN(Instances!M29:Instances!M29),"max", MAX(Instances!M29:Instances!M29),"diff", MAX(Instances!M29:Instances!M29)-MIN(Instances!M29:Instances!M29))</f>
        <v>0</v>
      </c>
      <c r="N29" s="1" cm="1">
        <f t="array" ref="N29">_xlfn.SWITCH($A$2,"average", AVERAGE(Instances!N29:Instances!N29),"median", MEDIAN(Instances!N29:Instances!N29),"min", MIN(Instances!N29:Instances!N29),"max", MAX(Instances!N29:Instances!N29),"diff", MAX(Instances!N29:Instances!N29)-MIN(Instances!N29:Instances!N29))</f>
        <v>0</v>
      </c>
      <c r="O29" s="1"/>
      <c r="P29" s="1" cm="1">
        <f t="array" ref="P29">_xlfn.SWITCH($A$2,"average", AVERAGE(Instances!P29:Instances!P29),"median", MEDIAN(Instances!P29:Instances!P29),"min", MIN(Instances!P29:Instances!P29),"max", MAX(Instances!P29:Instances!P29),"diff", MAX(Instances!P29:Instances!P29)-MIN(Instances!P29:Instances!P29))</f>
        <v>0</v>
      </c>
      <c r="Q29" s="1" cm="1">
        <f t="array" ref="Q29">_xlfn.SWITCH($A$2,"average", AVERAGE(Instances!Q29:Instances!Q29),"median", MEDIAN(Instances!Q29:Instances!Q29),"min", MIN(Instances!Q29:Instances!Q29),"max", MAX(Instances!Q29:Instances!Q29),"diff", MAX(Instances!Q29:Instances!Q29)-MIN(Instances!Q29:Instances!Q29))</f>
        <v>0</v>
      </c>
      <c r="R29" s="1" cm="1">
        <f t="array" ref="R29">_xlfn.SWITCH($A$2,"average", AVERAGE(Instances!R29:Instances!R29),"median", MEDIAN(Instances!R29:Instances!R29),"min", MIN(Instances!R29:Instances!R29),"max", MAX(Instances!R29:Instances!R29),"diff", MAX(Instances!R29:Instances!R29)-MIN(Instances!R29:Instances!R29))</f>
        <v>0</v>
      </c>
      <c r="S29" s="1">
        <f>MIN($B29)</f>
        <v>0</v>
      </c>
      <c r="T29" s="1">
        <f>MIN($C29)</f>
        <v>0</v>
      </c>
      <c r="U29" s="1">
        <f>MIN($D29)</f>
        <v>0</v>
      </c>
      <c r="V29" s="1">
        <f>MIN($E29)</f>
        <v>0</v>
      </c>
      <c r="W29" s="1">
        <f>MIN($F29)</f>
        <v>0</v>
      </c>
      <c r="X29" s="1">
        <f>MIN($G29)</f>
        <v>0</v>
      </c>
      <c r="Y29" s="1">
        <f>MIN($H29)</f>
        <v>0</v>
      </c>
      <c r="Z29" s="1">
        <f>MIN($I29)</f>
        <v>0</v>
      </c>
      <c r="AA29" s="1">
        <f>MIN($J29)</f>
        <v>0</v>
      </c>
      <c r="AB29" s="1">
        <f>MIN($K29)</f>
        <v>0</v>
      </c>
      <c r="AC29" s="1">
        <f>MIN($M29)</f>
        <v>0</v>
      </c>
      <c r="AD29" s="1">
        <f>MIN($N29)</f>
        <v>0</v>
      </c>
      <c r="AE29" s="1">
        <f>MIN($P29)</f>
        <v>0</v>
      </c>
      <c r="AF29" s="1">
        <f>MIN($Q29)</f>
        <v>0</v>
      </c>
      <c r="AG29" s="1">
        <f>MIN($R29)</f>
        <v>0</v>
      </c>
      <c r="AH29" s="1">
        <f>MEDIAN($B29)</f>
        <v>0</v>
      </c>
      <c r="AI29" s="1">
        <f>MEDIAN($C29)</f>
        <v>0</v>
      </c>
      <c r="AJ29" s="1">
        <f>MEDIAN($D29)</f>
        <v>0</v>
      </c>
      <c r="AK29" s="1">
        <f>MEDIAN($E29)</f>
        <v>0</v>
      </c>
      <c r="AL29" s="1">
        <f>MEDIAN($F29)</f>
        <v>0</v>
      </c>
      <c r="AM29" s="1">
        <f>MEDIAN($G29)</f>
        <v>0</v>
      </c>
      <c r="AN29" s="1">
        <f>MEDIAN($H29)</f>
        <v>0</v>
      </c>
      <c r="AO29" s="1">
        <f>MEDIAN($I29)</f>
        <v>0</v>
      </c>
      <c r="AP29" s="1">
        <f>MEDIAN($J29)</f>
        <v>0</v>
      </c>
      <c r="AQ29" s="1">
        <f>MEDIAN($K29)</f>
        <v>0</v>
      </c>
      <c r="AR29" s="1">
        <f>MEDIAN($M29)</f>
        <v>0</v>
      </c>
      <c r="AS29" s="1">
        <f>MEDIAN($N29)</f>
        <v>0</v>
      </c>
      <c r="AT29" s="1">
        <f>MEDIAN($P29)</f>
        <v>0</v>
      </c>
      <c r="AU29" s="1">
        <f>MEDIAN($Q29)</f>
        <v>0</v>
      </c>
      <c r="AV29" s="1">
        <f>MEDIAN($R29)</f>
        <v>0</v>
      </c>
      <c r="AW29" s="1">
        <f>MAX($B29)</f>
        <v>0</v>
      </c>
      <c r="AX29" s="1">
        <f>MAX($C29)</f>
        <v>0</v>
      </c>
      <c r="AY29" s="1">
        <f>MAX($D29)</f>
        <v>0</v>
      </c>
      <c r="AZ29" s="1">
        <f>MAX($E29)</f>
        <v>0</v>
      </c>
      <c r="BA29" s="1">
        <f>MAX($F29)</f>
        <v>0</v>
      </c>
      <c r="BB29" s="1">
        <f>MAX($G29)</f>
        <v>0</v>
      </c>
      <c r="BC29" s="1">
        <f>MAX($H29)</f>
        <v>0</v>
      </c>
      <c r="BD29" s="1">
        <f>MAX($I29)</f>
        <v>0</v>
      </c>
      <c r="BE29" s="1">
        <f>MAX($J29)</f>
        <v>0</v>
      </c>
      <c r="BF29" s="1">
        <f>MAX($K29)</f>
        <v>0</v>
      </c>
      <c r="BG29" s="1">
        <f>MAX($M29)</f>
        <v>0</v>
      </c>
      <c r="BH29" s="1">
        <f>MAX($N29)</f>
        <v>0</v>
      </c>
      <c r="BI29" s="1">
        <f>MAX($P29)</f>
        <v>0</v>
      </c>
      <c r="BJ29" s="1">
        <f>MAX($Q29)</f>
        <v>0</v>
      </c>
      <c r="BK29" s="1">
        <f>MAX($R29)</f>
        <v>0</v>
      </c>
    </row>
    <row r="30" spans="1:63">
      <c r="A30" s="1" t="s">
        <v>27</v>
      </c>
      <c r="B30" s="1" cm="1">
        <f t="array" ref="B30">_xlfn.SWITCH($A$2,"average", AVERAGE(Instances!B30:Instances!B30),"median", MEDIAN(Instances!B30:Instances!B30),"min", MIN(Instances!B30:Instances!B30),"max", MAX(Instances!B30:Instances!B30),"diff", MAX(Instances!B30:Instances!B30)-MIN(Instances!B30:Instances!B30))</f>
        <v>0</v>
      </c>
      <c r="C30" s="1" cm="1">
        <f t="array" ref="C30">_xlfn.SWITCH($A$2,"average", AVERAGE(Instances!C30:Instances!C30),"median", MEDIAN(Instances!C30:Instances!C30),"min", MIN(Instances!C30:Instances!C30),"max", MAX(Instances!C30:Instances!C30),"diff", MAX(Instances!C30:Instances!C30)-MIN(Instances!C30:Instances!C30))</f>
        <v>0</v>
      </c>
      <c r="D30" s="1" cm="1">
        <f t="array" ref="D30">_xlfn.SWITCH($A$2,"average", AVERAGE(Instances!D30:Instances!D30),"median", MEDIAN(Instances!D30:Instances!D30),"min", MIN(Instances!D30:Instances!D30),"max", MAX(Instances!D30:Instances!D30),"diff", MAX(Instances!D30:Instances!D30)-MIN(Instances!D30:Instances!D30))</f>
        <v>0</v>
      </c>
      <c r="E30" s="1" cm="1">
        <f t="array" ref="E30">_xlfn.SWITCH($A$2,"average", AVERAGE(Instances!E30:Instances!E30),"median", MEDIAN(Instances!E30:Instances!E30),"min", MIN(Instances!E30:Instances!E30),"max", MAX(Instances!E30:Instances!E30),"diff", MAX(Instances!E30:Instances!E30)-MIN(Instances!E30:Instances!E30))</f>
        <v>0</v>
      </c>
      <c r="F30" s="1" cm="1">
        <f t="array" ref="F30">_xlfn.SWITCH($A$2,"average", AVERAGE(Instances!F30:Instances!F30),"median", MEDIAN(Instances!F30:Instances!F30),"min", MIN(Instances!F30:Instances!F30),"max", MAX(Instances!F30:Instances!F30),"diff", MAX(Instances!F30:Instances!F30)-MIN(Instances!F30:Instances!F30))</f>
        <v>0</v>
      </c>
      <c r="G30" s="1" cm="1">
        <f t="array" ref="G30">_xlfn.SWITCH($A$2,"average", AVERAGE(Instances!G30:Instances!G30),"median", MEDIAN(Instances!G30:Instances!G30),"min", MIN(Instances!G30:Instances!G30),"max", MAX(Instances!G30:Instances!G30),"diff", MAX(Instances!G30:Instances!G30)-MIN(Instances!G30:Instances!G30))</f>
        <v>0</v>
      </c>
      <c r="H30" s="1" cm="1">
        <f t="array" ref="H30">_xlfn.SWITCH($A$2,"average", AVERAGE(Instances!H30:Instances!H30),"median", MEDIAN(Instances!H30:Instances!H30),"min", MIN(Instances!H30:Instances!H30),"max", MAX(Instances!H30:Instances!H30),"diff", MAX(Instances!H30:Instances!H30)-MIN(Instances!H30:Instances!H30))</f>
        <v>0</v>
      </c>
      <c r="I30" s="1" cm="1">
        <f t="array" ref="I30">_xlfn.SWITCH($A$2,"average", AVERAGE(Instances!I30:Instances!I30),"median", MEDIAN(Instances!I30:Instances!I30),"min", MIN(Instances!I30:Instances!I30),"max", MAX(Instances!I30:Instances!I30),"diff", MAX(Instances!I30:Instances!I30)-MIN(Instances!I30:Instances!I30))</f>
        <v>0</v>
      </c>
      <c r="J30" s="1" cm="1">
        <f t="array" ref="J30">_xlfn.SWITCH($A$2,"average", AVERAGE(Instances!J30:Instances!J30),"median", MEDIAN(Instances!J30:Instances!J30),"min", MIN(Instances!J30:Instances!J30),"max", MAX(Instances!J30:Instances!J30),"diff", MAX(Instances!J30:Instances!J30)-MIN(Instances!J30:Instances!J30))</f>
        <v>0</v>
      </c>
      <c r="K30" s="1" cm="1">
        <f t="array" ref="K30">_xlfn.SWITCH($A$2,"average", AVERAGE(Instances!K30:Instances!K30),"median", MEDIAN(Instances!K30:Instances!K30),"min", MIN(Instances!K30:Instances!K30),"max", MAX(Instances!K30:Instances!K30),"diff", MAX(Instances!K30:Instances!K30)-MIN(Instances!K30:Instances!K30))</f>
        <v>0</v>
      </c>
      <c r="L30" s="1"/>
      <c r="M30" s="1" cm="1">
        <f t="array" ref="M30">_xlfn.SWITCH($A$2,"average", AVERAGE(Instances!M30:Instances!M30),"median", MEDIAN(Instances!M30:Instances!M30),"min", MIN(Instances!M30:Instances!M30),"max", MAX(Instances!M30:Instances!M30),"diff", MAX(Instances!M30:Instances!M30)-MIN(Instances!M30:Instances!M30))</f>
        <v>0</v>
      </c>
      <c r="N30" s="1" cm="1">
        <f t="array" ref="N30">_xlfn.SWITCH($A$2,"average", AVERAGE(Instances!N30:Instances!N30),"median", MEDIAN(Instances!N30:Instances!N30),"min", MIN(Instances!N30:Instances!N30),"max", MAX(Instances!N30:Instances!N30),"diff", MAX(Instances!N30:Instances!N30)-MIN(Instances!N30:Instances!N30))</f>
        <v>0</v>
      </c>
      <c r="O30" s="1"/>
      <c r="P30" s="1" cm="1">
        <f t="array" ref="P30">_xlfn.SWITCH($A$2,"average", AVERAGE(Instances!P30:Instances!P30),"median", MEDIAN(Instances!P30:Instances!P30),"min", MIN(Instances!P30:Instances!P30),"max", MAX(Instances!P30:Instances!P30),"diff", MAX(Instances!P30:Instances!P30)-MIN(Instances!P30:Instances!P30))</f>
        <v>0</v>
      </c>
      <c r="Q30" s="1" cm="1">
        <f t="array" ref="Q30">_xlfn.SWITCH($A$2,"average", AVERAGE(Instances!Q30:Instances!Q30),"median", MEDIAN(Instances!Q30:Instances!Q30),"min", MIN(Instances!Q30:Instances!Q30),"max", MAX(Instances!Q30:Instances!Q30),"diff", MAX(Instances!Q30:Instances!Q30)-MIN(Instances!Q30:Instances!Q30))</f>
        <v>0</v>
      </c>
      <c r="R30" s="1" cm="1">
        <f t="array" ref="R30">_xlfn.SWITCH($A$2,"average", AVERAGE(Instances!R30:Instances!R30),"median", MEDIAN(Instances!R30:Instances!R30),"min", MIN(Instances!R30:Instances!R30),"max", MAX(Instances!R30:Instances!R30),"diff", MAX(Instances!R30:Instances!R30)-MIN(Instances!R30:Instances!R30))</f>
        <v>0</v>
      </c>
      <c r="S30" s="1">
        <f>MIN($B30)</f>
        <v>0</v>
      </c>
      <c r="T30" s="1">
        <f>MIN($C30)</f>
        <v>0</v>
      </c>
      <c r="U30" s="1">
        <f>MIN($D30)</f>
        <v>0</v>
      </c>
      <c r="V30" s="1">
        <f>MIN($E30)</f>
        <v>0</v>
      </c>
      <c r="W30" s="1">
        <f>MIN($F30)</f>
        <v>0</v>
      </c>
      <c r="X30" s="1">
        <f>MIN($G30)</f>
        <v>0</v>
      </c>
      <c r="Y30" s="1">
        <f>MIN($H30)</f>
        <v>0</v>
      </c>
      <c r="Z30" s="1">
        <f>MIN($I30)</f>
        <v>0</v>
      </c>
      <c r="AA30" s="1">
        <f>MIN($J30)</f>
        <v>0</v>
      </c>
      <c r="AB30" s="1">
        <f>MIN($K30)</f>
        <v>0</v>
      </c>
      <c r="AC30" s="1">
        <f>MIN($M30)</f>
        <v>0</v>
      </c>
      <c r="AD30" s="1">
        <f>MIN($N30)</f>
        <v>0</v>
      </c>
      <c r="AE30" s="1">
        <f>MIN($P30)</f>
        <v>0</v>
      </c>
      <c r="AF30" s="1">
        <f>MIN($Q30)</f>
        <v>0</v>
      </c>
      <c r="AG30" s="1">
        <f>MIN($R30)</f>
        <v>0</v>
      </c>
      <c r="AH30" s="1">
        <f>MEDIAN($B30)</f>
        <v>0</v>
      </c>
      <c r="AI30" s="1">
        <f>MEDIAN($C30)</f>
        <v>0</v>
      </c>
      <c r="AJ30" s="1">
        <f>MEDIAN($D30)</f>
        <v>0</v>
      </c>
      <c r="AK30" s="1">
        <f>MEDIAN($E30)</f>
        <v>0</v>
      </c>
      <c r="AL30" s="1">
        <f>MEDIAN($F30)</f>
        <v>0</v>
      </c>
      <c r="AM30" s="1">
        <f>MEDIAN($G30)</f>
        <v>0</v>
      </c>
      <c r="AN30" s="1">
        <f>MEDIAN($H30)</f>
        <v>0</v>
      </c>
      <c r="AO30" s="1">
        <f>MEDIAN($I30)</f>
        <v>0</v>
      </c>
      <c r="AP30" s="1">
        <f>MEDIAN($J30)</f>
        <v>0</v>
      </c>
      <c r="AQ30" s="1">
        <f>MEDIAN($K30)</f>
        <v>0</v>
      </c>
      <c r="AR30" s="1">
        <f>MEDIAN($M30)</f>
        <v>0</v>
      </c>
      <c r="AS30" s="1">
        <f>MEDIAN($N30)</f>
        <v>0</v>
      </c>
      <c r="AT30" s="1">
        <f>MEDIAN($P30)</f>
        <v>0</v>
      </c>
      <c r="AU30" s="1">
        <f>MEDIAN($Q30)</f>
        <v>0</v>
      </c>
      <c r="AV30" s="1">
        <f>MEDIAN($R30)</f>
        <v>0</v>
      </c>
      <c r="AW30" s="1">
        <f>MAX($B30)</f>
        <v>0</v>
      </c>
      <c r="AX30" s="1">
        <f>MAX($C30)</f>
        <v>0</v>
      </c>
      <c r="AY30" s="1">
        <f>MAX($D30)</f>
        <v>0</v>
      </c>
      <c r="AZ30" s="1">
        <f>MAX($E30)</f>
        <v>0</v>
      </c>
      <c r="BA30" s="1">
        <f>MAX($F30)</f>
        <v>0</v>
      </c>
      <c r="BB30" s="1">
        <f>MAX($G30)</f>
        <v>0</v>
      </c>
      <c r="BC30" s="1">
        <f>MAX($H30)</f>
        <v>0</v>
      </c>
      <c r="BD30" s="1">
        <f>MAX($I30)</f>
        <v>0</v>
      </c>
      <c r="BE30" s="1">
        <f>MAX($J30)</f>
        <v>0</v>
      </c>
      <c r="BF30" s="1">
        <f>MAX($K30)</f>
        <v>0</v>
      </c>
      <c r="BG30" s="1">
        <f>MAX($M30)</f>
        <v>0</v>
      </c>
      <c r="BH30" s="1">
        <f>MAX($N30)</f>
        <v>0</v>
      </c>
      <c r="BI30" s="1">
        <f>MAX($P30)</f>
        <v>0</v>
      </c>
      <c r="BJ30" s="1">
        <f>MAX($Q30)</f>
        <v>0</v>
      </c>
      <c r="BK30" s="1">
        <f>MAX($R30)</f>
        <v>0</v>
      </c>
    </row>
    <row r="31" spans="1:63">
      <c r="A31" s="1" t="s">
        <v>28</v>
      </c>
      <c r="B31" s="1" cm="1">
        <f t="array" ref="B31">_xlfn.SWITCH($A$2,"average", AVERAGE(Instances!B31:Instances!B31),"median", MEDIAN(Instances!B31:Instances!B31),"min", MIN(Instances!B31:Instances!B31),"max", MAX(Instances!B31:Instances!B31),"diff", MAX(Instances!B31:Instances!B31)-MIN(Instances!B31:Instances!B31))</f>
        <v>0</v>
      </c>
      <c r="C31" s="1" cm="1">
        <f t="array" ref="C31">_xlfn.SWITCH($A$2,"average", AVERAGE(Instances!C31:Instances!C31),"median", MEDIAN(Instances!C31:Instances!C31),"min", MIN(Instances!C31:Instances!C31),"max", MAX(Instances!C31:Instances!C31),"diff", MAX(Instances!C31:Instances!C31)-MIN(Instances!C31:Instances!C31))</f>
        <v>0</v>
      </c>
      <c r="D31" s="1" cm="1">
        <f t="array" ref="D31">_xlfn.SWITCH($A$2,"average", AVERAGE(Instances!D31:Instances!D31),"median", MEDIAN(Instances!D31:Instances!D31),"min", MIN(Instances!D31:Instances!D31),"max", MAX(Instances!D31:Instances!D31),"diff", MAX(Instances!D31:Instances!D31)-MIN(Instances!D31:Instances!D31))</f>
        <v>0</v>
      </c>
      <c r="E31" s="1" cm="1">
        <f t="array" ref="E31">_xlfn.SWITCH($A$2,"average", AVERAGE(Instances!E31:Instances!E31),"median", MEDIAN(Instances!E31:Instances!E31),"min", MIN(Instances!E31:Instances!E31),"max", MAX(Instances!E31:Instances!E31),"diff", MAX(Instances!E31:Instances!E31)-MIN(Instances!E31:Instances!E31))</f>
        <v>0</v>
      </c>
      <c r="F31" s="1" cm="1">
        <f t="array" ref="F31">_xlfn.SWITCH($A$2,"average", AVERAGE(Instances!F31:Instances!F31),"median", MEDIAN(Instances!F31:Instances!F31),"min", MIN(Instances!F31:Instances!F31),"max", MAX(Instances!F31:Instances!F31),"diff", MAX(Instances!F31:Instances!F31)-MIN(Instances!F31:Instances!F31))</f>
        <v>0</v>
      </c>
      <c r="G31" s="1" cm="1">
        <f t="array" ref="G31">_xlfn.SWITCH($A$2,"average", AVERAGE(Instances!G31:Instances!G31),"median", MEDIAN(Instances!G31:Instances!G31),"min", MIN(Instances!G31:Instances!G31),"max", MAX(Instances!G31:Instances!G31),"diff", MAX(Instances!G31:Instances!G31)-MIN(Instances!G31:Instances!G31))</f>
        <v>0</v>
      </c>
      <c r="H31" s="1" cm="1">
        <f t="array" ref="H31">_xlfn.SWITCH($A$2,"average", AVERAGE(Instances!H31:Instances!H31),"median", MEDIAN(Instances!H31:Instances!H31),"min", MIN(Instances!H31:Instances!H31),"max", MAX(Instances!H31:Instances!H31),"diff", MAX(Instances!H31:Instances!H31)-MIN(Instances!H31:Instances!H31))</f>
        <v>0</v>
      </c>
      <c r="I31" s="1" cm="1">
        <f t="array" ref="I31">_xlfn.SWITCH($A$2,"average", AVERAGE(Instances!I31:Instances!I31),"median", MEDIAN(Instances!I31:Instances!I31),"min", MIN(Instances!I31:Instances!I31),"max", MAX(Instances!I31:Instances!I31),"diff", MAX(Instances!I31:Instances!I31)-MIN(Instances!I31:Instances!I31))</f>
        <v>0</v>
      </c>
      <c r="J31" s="1" cm="1">
        <f t="array" ref="J31">_xlfn.SWITCH($A$2,"average", AVERAGE(Instances!J31:Instances!J31),"median", MEDIAN(Instances!J31:Instances!J31),"min", MIN(Instances!J31:Instances!J31),"max", MAX(Instances!J31:Instances!J31),"diff", MAX(Instances!J31:Instances!J31)-MIN(Instances!J31:Instances!J31))</f>
        <v>0</v>
      </c>
      <c r="K31" s="1" cm="1">
        <f t="array" ref="K31">_xlfn.SWITCH($A$2,"average", AVERAGE(Instances!K31:Instances!K31),"median", MEDIAN(Instances!K31:Instances!K31),"min", MIN(Instances!K31:Instances!K31),"max", MAX(Instances!K31:Instances!K31),"diff", MAX(Instances!K31:Instances!K31)-MIN(Instances!K31:Instances!K31))</f>
        <v>0</v>
      </c>
      <c r="L31" s="1"/>
      <c r="M31" s="1" cm="1">
        <f t="array" ref="M31">_xlfn.SWITCH($A$2,"average", AVERAGE(Instances!M31:Instances!M31),"median", MEDIAN(Instances!M31:Instances!M31),"min", MIN(Instances!M31:Instances!M31),"max", MAX(Instances!M31:Instances!M31),"diff", MAX(Instances!M31:Instances!M31)-MIN(Instances!M31:Instances!M31))</f>
        <v>0</v>
      </c>
      <c r="N31" s="1" cm="1">
        <f t="array" ref="N31">_xlfn.SWITCH($A$2,"average", AVERAGE(Instances!N31:Instances!N31),"median", MEDIAN(Instances!N31:Instances!N31),"min", MIN(Instances!N31:Instances!N31),"max", MAX(Instances!N31:Instances!N31),"diff", MAX(Instances!N31:Instances!N31)-MIN(Instances!N31:Instances!N31))</f>
        <v>0</v>
      </c>
      <c r="O31" s="1"/>
      <c r="P31" s="1" cm="1">
        <f t="array" ref="P31">_xlfn.SWITCH($A$2,"average", AVERAGE(Instances!P31:Instances!P31),"median", MEDIAN(Instances!P31:Instances!P31),"min", MIN(Instances!P31:Instances!P31),"max", MAX(Instances!P31:Instances!P31),"diff", MAX(Instances!P31:Instances!P31)-MIN(Instances!P31:Instances!P31))</f>
        <v>0</v>
      </c>
      <c r="Q31" s="1" cm="1">
        <f t="array" ref="Q31">_xlfn.SWITCH($A$2,"average", AVERAGE(Instances!Q31:Instances!Q31),"median", MEDIAN(Instances!Q31:Instances!Q31),"min", MIN(Instances!Q31:Instances!Q31),"max", MAX(Instances!Q31:Instances!Q31),"diff", MAX(Instances!Q31:Instances!Q31)-MIN(Instances!Q31:Instances!Q31))</f>
        <v>0</v>
      </c>
      <c r="R31" s="1" cm="1">
        <f t="array" ref="R31">_xlfn.SWITCH($A$2,"average", AVERAGE(Instances!R31:Instances!R31),"median", MEDIAN(Instances!R31:Instances!R31),"min", MIN(Instances!R31:Instances!R31),"max", MAX(Instances!R31:Instances!R31),"diff", MAX(Instances!R31:Instances!R31)-MIN(Instances!R31:Instances!R31))</f>
        <v>0</v>
      </c>
      <c r="S31" s="1">
        <f>MIN($B31)</f>
        <v>0</v>
      </c>
      <c r="T31" s="1">
        <f>MIN($C31)</f>
        <v>0</v>
      </c>
      <c r="U31" s="1">
        <f>MIN($D31)</f>
        <v>0</v>
      </c>
      <c r="V31" s="1">
        <f>MIN($E31)</f>
        <v>0</v>
      </c>
      <c r="W31" s="1">
        <f>MIN($F31)</f>
        <v>0</v>
      </c>
      <c r="X31" s="1">
        <f>MIN($G31)</f>
        <v>0</v>
      </c>
      <c r="Y31" s="1">
        <f>MIN($H31)</f>
        <v>0</v>
      </c>
      <c r="Z31" s="1">
        <f>MIN($I31)</f>
        <v>0</v>
      </c>
      <c r="AA31" s="1">
        <f>MIN($J31)</f>
        <v>0</v>
      </c>
      <c r="AB31" s="1">
        <f>MIN($K31)</f>
        <v>0</v>
      </c>
      <c r="AC31" s="1">
        <f>MIN($M31)</f>
        <v>0</v>
      </c>
      <c r="AD31" s="1">
        <f>MIN($N31)</f>
        <v>0</v>
      </c>
      <c r="AE31" s="1">
        <f>MIN($P31)</f>
        <v>0</v>
      </c>
      <c r="AF31" s="1">
        <f>MIN($Q31)</f>
        <v>0</v>
      </c>
      <c r="AG31" s="1">
        <f>MIN($R31)</f>
        <v>0</v>
      </c>
      <c r="AH31" s="1">
        <f>MEDIAN($B31)</f>
        <v>0</v>
      </c>
      <c r="AI31" s="1">
        <f>MEDIAN($C31)</f>
        <v>0</v>
      </c>
      <c r="AJ31" s="1">
        <f>MEDIAN($D31)</f>
        <v>0</v>
      </c>
      <c r="AK31" s="1">
        <f>MEDIAN($E31)</f>
        <v>0</v>
      </c>
      <c r="AL31" s="1">
        <f>MEDIAN($F31)</f>
        <v>0</v>
      </c>
      <c r="AM31" s="1">
        <f>MEDIAN($G31)</f>
        <v>0</v>
      </c>
      <c r="AN31" s="1">
        <f>MEDIAN($H31)</f>
        <v>0</v>
      </c>
      <c r="AO31" s="1">
        <f>MEDIAN($I31)</f>
        <v>0</v>
      </c>
      <c r="AP31" s="1">
        <f>MEDIAN($J31)</f>
        <v>0</v>
      </c>
      <c r="AQ31" s="1">
        <f>MEDIAN($K31)</f>
        <v>0</v>
      </c>
      <c r="AR31" s="1">
        <f>MEDIAN($M31)</f>
        <v>0</v>
      </c>
      <c r="AS31" s="1">
        <f>MEDIAN($N31)</f>
        <v>0</v>
      </c>
      <c r="AT31" s="1">
        <f>MEDIAN($P31)</f>
        <v>0</v>
      </c>
      <c r="AU31" s="1">
        <f>MEDIAN($Q31)</f>
        <v>0</v>
      </c>
      <c r="AV31" s="1">
        <f>MEDIAN($R31)</f>
        <v>0</v>
      </c>
      <c r="AW31" s="1">
        <f>MAX($B31)</f>
        <v>0</v>
      </c>
      <c r="AX31" s="1">
        <f>MAX($C31)</f>
        <v>0</v>
      </c>
      <c r="AY31" s="1">
        <f>MAX($D31)</f>
        <v>0</v>
      </c>
      <c r="AZ31" s="1">
        <f>MAX($E31)</f>
        <v>0</v>
      </c>
      <c r="BA31" s="1">
        <f>MAX($F31)</f>
        <v>0</v>
      </c>
      <c r="BB31" s="1">
        <f>MAX($G31)</f>
        <v>0</v>
      </c>
      <c r="BC31" s="1">
        <f>MAX($H31)</f>
        <v>0</v>
      </c>
      <c r="BD31" s="1">
        <f>MAX($I31)</f>
        <v>0</v>
      </c>
      <c r="BE31" s="1">
        <f>MAX($J31)</f>
        <v>0</v>
      </c>
      <c r="BF31" s="1">
        <f>MAX($K31)</f>
        <v>0</v>
      </c>
      <c r="BG31" s="1">
        <f>MAX($M31)</f>
        <v>0</v>
      </c>
      <c r="BH31" s="1">
        <f>MAX($N31)</f>
        <v>0</v>
      </c>
      <c r="BI31" s="1">
        <f>MAX($P31)</f>
        <v>0</v>
      </c>
      <c r="BJ31" s="1">
        <f>MAX($Q31)</f>
        <v>0</v>
      </c>
      <c r="BK31" s="1">
        <f>MAX($R31)</f>
        <v>0</v>
      </c>
    </row>
    <row r="32" spans="1:63">
      <c r="A32" s="1" t="s">
        <v>29</v>
      </c>
      <c r="B32" s="1" cm="1">
        <f t="array" ref="B32">_xlfn.SWITCH($A$2,"average", AVERAGE(Instances!B32:Instances!B32),"median", MEDIAN(Instances!B32:Instances!B32),"min", MIN(Instances!B32:Instances!B32),"max", MAX(Instances!B32:Instances!B32),"diff", MAX(Instances!B32:Instances!B32)-MIN(Instances!B32:Instances!B32))</f>
        <v>0</v>
      </c>
      <c r="C32" s="1" cm="1">
        <f t="array" ref="C32">_xlfn.SWITCH($A$2,"average", AVERAGE(Instances!C32:Instances!C32),"median", MEDIAN(Instances!C32:Instances!C32),"min", MIN(Instances!C32:Instances!C32),"max", MAX(Instances!C32:Instances!C32),"diff", MAX(Instances!C32:Instances!C32)-MIN(Instances!C32:Instances!C32))</f>
        <v>0</v>
      </c>
      <c r="D32" s="1" cm="1">
        <f t="array" ref="D32">_xlfn.SWITCH($A$2,"average", AVERAGE(Instances!D32:Instances!D32),"median", MEDIAN(Instances!D32:Instances!D32),"min", MIN(Instances!D32:Instances!D32),"max", MAX(Instances!D32:Instances!D32),"diff", MAX(Instances!D32:Instances!D32)-MIN(Instances!D32:Instances!D32))</f>
        <v>0</v>
      </c>
      <c r="E32" s="1" cm="1">
        <f t="array" ref="E32">_xlfn.SWITCH($A$2,"average", AVERAGE(Instances!E32:Instances!E32),"median", MEDIAN(Instances!E32:Instances!E32),"min", MIN(Instances!E32:Instances!E32),"max", MAX(Instances!E32:Instances!E32),"diff", MAX(Instances!E32:Instances!E32)-MIN(Instances!E32:Instances!E32))</f>
        <v>0</v>
      </c>
      <c r="F32" s="1" cm="1">
        <f t="array" ref="F32">_xlfn.SWITCH($A$2,"average", AVERAGE(Instances!F32:Instances!F32),"median", MEDIAN(Instances!F32:Instances!F32),"min", MIN(Instances!F32:Instances!F32),"max", MAX(Instances!F32:Instances!F32),"diff", MAX(Instances!F32:Instances!F32)-MIN(Instances!F32:Instances!F32))</f>
        <v>0</v>
      </c>
      <c r="G32" s="1" cm="1">
        <f t="array" ref="G32">_xlfn.SWITCH($A$2,"average", AVERAGE(Instances!G32:Instances!G32),"median", MEDIAN(Instances!G32:Instances!G32),"min", MIN(Instances!G32:Instances!G32),"max", MAX(Instances!G32:Instances!G32),"diff", MAX(Instances!G32:Instances!G32)-MIN(Instances!G32:Instances!G32))</f>
        <v>0</v>
      </c>
      <c r="H32" s="1" cm="1">
        <f t="array" ref="H32">_xlfn.SWITCH($A$2,"average", AVERAGE(Instances!H32:Instances!H32),"median", MEDIAN(Instances!H32:Instances!H32),"min", MIN(Instances!H32:Instances!H32),"max", MAX(Instances!H32:Instances!H32),"diff", MAX(Instances!H32:Instances!H32)-MIN(Instances!H32:Instances!H32))</f>
        <v>0</v>
      </c>
      <c r="I32" s="1" cm="1">
        <f t="array" ref="I32">_xlfn.SWITCH($A$2,"average", AVERAGE(Instances!I32:Instances!I32),"median", MEDIAN(Instances!I32:Instances!I32),"min", MIN(Instances!I32:Instances!I32),"max", MAX(Instances!I32:Instances!I32),"diff", MAX(Instances!I32:Instances!I32)-MIN(Instances!I32:Instances!I32))</f>
        <v>0</v>
      </c>
      <c r="J32" s="1" cm="1">
        <f t="array" ref="J32">_xlfn.SWITCH($A$2,"average", AVERAGE(Instances!J32:Instances!J32),"median", MEDIAN(Instances!J32:Instances!J32),"min", MIN(Instances!J32:Instances!J32),"max", MAX(Instances!J32:Instances!J32),"diff", MAX(Instances!J32:Instances!J32)-MIN(Instances!J32:Instances!J32))</f>
        <v>0</v>
      </c>
      <c r="K32" s="1" cm="1">
        <f t="array" ref="K32">_xlfn.SWITCH($A$2,"average", AVERAGE(Instances!K32:Instances!K32),"median", MEDIAN(Instances!K32:Instances!K32),"min", MIN(Instances!K32:Instances!K32),"max", MAX(Instances!K32:Instances!K32),"diff", MAX(Instances!K32:Instances!K32)-MIN(Instances!K32:Instances!K32))</f>
        <v>0</v>
      </c>
      <c r="L32" s="1"/>
      <c r="M32" s="1" cm="1">
        <f t="array" ref="M32">_xlfn.SWITCH($A$2,"average", AVERAGE(Instances!M32:Instances!M32),"median", MEDIAN(Instances!M32:Instances!M32),"min", MIN(Instances!M32:Instances!M32),"max", MAX(Instances!M32:Instances!M32),"diff", MAX(Instances!M32:Instances!M32)-MIN(Instances!M32:Instances!M32))</f>
        <v>0</v>
      </c>
      <c r="N32" s="1" cm="1">
        <f t="array" ref="N32">_xlfn.SWITCH($A$2,"average", AVERAGE(Instances!N32:Instances!N32),"median", MEDIAN(Instances!N32:Instances!N32),"min", MIN(Instances!N32:Instances!N32),"max", MAX(Instances!N32:Instances!N32),"diff", MAX(Instances!N32:Instances!N32)-MIN(Instances!N32:Instances!N32))</f>
        <v>0</v>
      </c>
      <c r="O32" s="1"/>
      <c r="P32" s="1" cm="1">
        <f t="array" ref="P32">_xlfn.SWITCH($A$2,"average", AVERAGE(Instances!P32:Instances!P32),"median", MEDIAN(Instances!P32:Instances!P32),"min", MIN(Instances!P32:Instances!P32),"max", MAX(Instances!P32:Instances!P32),"diff", MAX(Instances!P32:Instances!P32)-MIN(Instances!P32:Instances!P32))</f>
        <v>0</v>
      </c>
      <c r="Q32" s="1" cm="1">
        <f t="array" ref="Q32">_xlfn.SWITCH($A$2,"average", AVERAGE(Instances!Q32:Instances!Q32),"median", MEDIAN(Instances!Q32:Instances!Q32),"min", MIN(Instances!Q32:Instances!Q32),"max", MAX(Instances!Q32:Instances!Q32),"diff", MAX(Instances!Q32:Instances!Q32)-MIN(Instances!Q32:Instances!Q32))</f>
        <v>0</v>
      </c>
      <c r="R32" s="1" cm="1">
        <f t="array" ref="R32">_xlfn.SWITCH($A$2,"average", AVERAGE(Instances!R32:Instances!R32),"median", MEDIAN(Instances!R32:Instances!R32),"min", MIN(Instances!R32:Instances!R32),"max", MAX(Instances!R32:Instances!R32),"diff", MAX(Instances!R32:Instances!R32)-MIN(Instances!R32:Instances!R32))</f>
        <v>0</v>
      </c>
      <c r="S32" s="1">
        <f>MIN($B32)</f>
        <v>0</v>
      </c>
      <c r="T32" s="1">
        <f>MIN($C32)</f>
        <v>0</v>
      </c>
      <c r="U32" s="1">
        <f>MIN($D32)</f>
        <v>0</v>
      </c>
      <c r="V32" s="1">
        <f>MIN($E32)</f>
        <v>0</v>
      </c>
      <c r="W32" s="1">
        <f>MIN($F32)</f>
        <v>0</v>
      </c>
      <c r="X32" s="1">
        <f>MIN($G32)</f>
        <v>0</v>
      </c>
      <c r="Y32" s="1">
        <f>MIN($H32)</f>
        <v>0</v>
      </c>
      <c r="Z32" s="1">
        <f>MIN($I32)</f>
        <v>0</v>
      </c>
      <c r="AA32" s="1">
        <f>MIN($J32)</f>
        <v>0</v>
      </c>
      <c r="AB32" s="1">
        <f>MIN($K32)</f>
        <v>0</v>
      </c>
      <c r="AC32" s="1">
        <f>MIN($M32)</f>
        <v>0</v>
      </c>
      <c r="AD32" s="1">
        <f>MIN($N32)</f>
        <v>0</v>
      </c>
      <c r="AE32" s="1">
        <f>MIN($P32)</f>
        <v>0</v>
      </c>
      <c r="AF32" s="1">
        <f>MIN($Q32)</f>
        <v>0</v>
      </c>
      <c r="AG32" s="1">
        <f>MIN($R32)</f>
        <v>0</v>
      </c>
      <c r="AH32" s="1">
        <f>MEDIAN($B32)</f>
        <v>0</v>
      </c>
      <c r="AI32" s="1">
        <f>MEDIAN($C32)</f>
        <v>0</v>
      </c>
      <c r="AJ32" s="1">
        <f>MEDIAN($D32)</f>
        <v>0</v>
      </c>
      <c r="AK32" s="1">
        <f>MEDIAN($E32)</f>
        <v>0</v>
      </c>
      <c r="AL32" s="1">
        <f>MEDIAN($F32)</f>
        <v>0</v>
      </c>
      <c r="AM32" s="1">
        <f>MEDIAN($G32)</f>
        <v>0</v>
      </c>
      <c r="AN32" s="1">
        <f>MEDIAN($H32)</f>
        <v>0</v>
      </c>
      <c r="AO32" s="1">
        <f>MEDIAN($I32)</f>
        <v>0</v>
      </c>
      <c r="AP32" s="1">
        <f>MEDIAN($J32)</f>
        <v>0</v>
      </c>
      <c r="AQ32" s="1">
        <f>MEDIAN($K32)</f>
        <v>0</v>
      </c>
      <c r="AR32" s="1">
        <f>MEDIAN($M32)</f>
        <v>0</v>
      </c>
      <c r="AS32" s="1">
        <f>MEDIAN($N32)</f>
        <v>0</v>
      </c>
      <c r="AT32" s="1">
        <f>MEDIAN($P32)</f>
        <v>0</v>
      </c>
      <c r="AU32" s="1">
        <f>MEDIAN($Q32)</f>
        <v>0</v>
      </c>
      <c r="AV32" s="1">
        <f>MEDIAN($R32)</f>
        <v>0</v>
      </c>
      <c r="AW32" s="1">
        <f>MAX($B32)</f>
        <v>0</v>
      </c>
      <c r="AX32" s="1">
        <f>MAX($C32)</f>
        <v>0</v>
      </c>
      <c r="AY32" s="1">
        <f>MAX($D32)</f>
        <v>0</v>
      </c>
      <c r="AZ32" s="1">
        <f>MAX($E32)</f>
        <v>0</v>
      </c>
      <c r="BA32" s="1">
        <f>MAX($F32)</f>
        <v>0</v>
      </c>
      <c r="BB32" s="1">
        <f>MAX($G32)</f>
        <v>0</v>
      </c>
      <c r="BC32" s="1">
        <f>MAX($H32)</f>
        <v>0</v>
      </c>
      <c r="BD32" s="1">
        <f>MAX($I32)</f>
        <v>0</v>
      </c>
      <c r="BE32" s="1">
        <f>MAX($J32)</f>
        <v>0</v>
      </c>
      <c r="BF32" s="1">
        <f>MAX($K32)</f>
        <v>0</v>
      </c>
      <c r="BG32" s="1">
        <f>MAX($M32)</f>
        <v>0</v>
      </c>
      <c r="BH32" s="1">
        <f>MAX($N32)</f>
        <v>0</v>
      </c>
      <c r="BI32" s="1">
        <f>MAX($P32)</f>
        <v>0</v>
      </c>
      <c r="BJ32" s="1">
        <f>MAX($Q32)</f>
        <v>0</v>
      </c>
      <c r="BK32" s="1">
        <f>MAX($R32)</f>
        <v>0</v>
      </c>
    </row>
    <row r="33" spans="1:63">
      <c r="A33" s="1" t="s">
        <v>30</v>
      </c>
      <c r="B33" s="1" cm="1">
        <f t="array" ref="B33">_xlfn.SWITCH($A$2,"average", AVERAGE(Instances!B33:Instances!B33),"median", MEDIAN(Instances!B33:Instances!B33),"min", MIN(Instances!B33:Instances!B33),"max", MAX(Instances!B33:Instances!B33),"diff", MAX(Instances!B33:Instances!B33)-MIN(Instances!B33:Instances!B33))</f>
        <v>0</v>
      </c>
      <c r="C33" s="1" cm="1">
        <f t="array" ref="C33">_xlfn.SWITCH($A$2,"average", AVERAGE(Instances!C33:Instances!C33),"median", MEDIAN(Instances!C33:Instances!C33),"min", MIN(Instances!C33:Instances!C33),"max", MAX(Instances!C33:Instances!C33),"diff", MAX(Instances!C33:Instances!C33)-MIN(Instances!C33:Instances!C33))</f>
        <v>0</v>
      </c>
      <c r="D33" s="1" cm="1">
        <f t="array" ref="D33">_xlfn.SWITCH($A$2,"average", AVERAGE(Instances!D33:Instances!D33),"median", MEDIAN(Instances!D33:Instances!D33),"min", MIN(Instances!D33:Instances!D33),"max", MAX(Instances!D33:Instances!D33),"diff", MAX(Instances!D33:Instances!D33)-MIN(Instances!D33:Instances!D33))</f>
        <v>0</v>
      </c>
      <c r="E33" s="1" cm="1">
        <f t="array" ref="E33">_xlfn.SWITCH($A$2,"average", AVERAGE(Instances!E33:Instances!E33),"median", MEDIAN(Instances!E33:Instances!E33),"min", MIN(Instances!E33:Instances!E33),"max", MAX(Instances!E33:Instances!E33),"diff", MAX(Instances!E33:Instances!E33)-MIN(Instances!E33:Instances!E33))</f>
        <v>0</v>
      </c>
      <c r="F33" s="1" cm="1">
        <f t="array" ref="F33">_xlfn.SWITCH($A$2,"average", AVERAGE(Instances!F33:Instances!F33),"median", MEDIAN(Instances!F33:Instances!F33),"min", MIN(Instances!F33:Instances!F33),"max", MAX(Instances!F33:Instances!F33),"diff", MAX(Instances!F33:Instances!F33)-MIN(Instances!F33:Instances!F33))</f>
        <v>0</v>
      </c>
      <c r="G33" s="1" cm="1">
        <f t="array" ref="G33">_xlfn.SWITCH($A$2,"average", AVERAGE(Instances!G33:Instances!G33),"median", MEDIAN(Instances!G33:Instances!G33),"min", MIN(Instances!G33:Instances!G33),"max", MAX(Instances!G33:Instances!G33),"diff", MAX(Instances!G33:Instances!G33)-MIN(Instances!G33:Instances!G33))</f>
        <v>0</v>
      </c>
      <c r="H33" s="1" cm="1">
        <f t="array" ref="H33">_xlfn.SWITCH($A$2,"average", AVERAGE(Instances!H33:Instances!H33),"median", MEDIAN(Instances!H33:Instances!H33),"min", MIN(Instances!H33:Instances!H33),"max", MAX(Instances!H33:Instances!H33),"diff", MAX(Instances!H33:Instances!H33)-MIN(Instances!H33:Instances!H33))</f>
        <v>0</v>
      </c>
      <c r="I33" s="1" cm="1">
        <f t="array" ref="I33">_xlfn.SWITCH($A$2,"average", AVERAGE(Instances!I33:Instances!I33),"median", MEDIAN(Instances!I33:Instances!I33),"min", MIN(Instances!I33:Instances!I33),"max", MAX(Instances!I33:Instances!I33),"diff", MAX(Instances!I33:Instances!I33)-MIN(Instances!I33:Instances!I33))</f>
        <v>0</v>
      </c>
      <c r="J33" s="1" cm="1">
        <f t="array" ref="J33">_xlfn.SWITCH($A$2,"average", AVERAGE(Instances!J33:Instances!J33),"median", MEDIAN(Instances!J33:Instances!J33),"min", MIN(Instances!J33:Instances!J33),"max", MAX(Instances!J33:Instances!J33),"diff", MAX(Instances!J33:Instances!J33)-MIN(Instances!J33:Instances!J33))</f>
        <v>0</v>
      </c>
      <c r="K33" s="1" cm="1">
        <f t="array" ref="K33">_xlfn.SWITCH($A$2,"average", AVERAGE(Instances!K33:Instances!K33),"median", MEDIAN(Instances!K33:Instances!K33),"min", MIN(Instances!K33:Instances!K33),"max", MAX(Instances!K33:Instances!K33),"diff", MAX(Instances!K33:Instances!K33)-MIN(Instances!K33:Instances!K33))</f>
        <v>0</v>
      </c>
      <c r="L33" s="1"/>
      <c r="M33" s="1" cm="1">
        <f t="array" ref="M33">_xlfn.SWITCH($A$2,"average", AVERAGE(Instances!M33:Instances!M33),"median", MEDIAN(Instances!M33:Instances!M33),"min", MIN(Instances!M33:Instances!M33),"max", MAX(Instances!M33:Instances!M33),"diff", MAX(Instances!M33:Instances!M33)-MIN(Instances!M33:Instances!M33))</f>
        <v>0</v>
      </c>
      <c r="N33" s="1" cm="1">
        <f t="array" ref="N33">_xlfn.SWITCH($A$2,"average", AVERAGE(Instances!N33:Instances!N33),"median", MEDIAN(Instances!N33:Instances!N33),"min", MIN(Instances!N33:Instances!N33),"max", MAX(Instances!N33:Instances!N33),"diff", MAX(Instances!N33:Instances!N33)-MIN(Instances!N33:Instances!N33))</f>
        <v>0</v>
      </c>
      <c r="O33" s="1"/>
      <c r="P33" s="1" cm="1">
        <f t="array" ref="P33">_xlfn.SWITCH($A$2,"average", AVERAGE(Instances!P33:Instances!P33),"median", MEDIAN(Instances!P33:Instances!P33),"min", MIN(Instances!P33:Instances!P33),"max", MAX(Instances!P33:Instances!P33),"diff", MAX(Instances!P33:Instances!P33)-MIN(Instances!P33:Instances!P33))</f>
        <v>0</v>
      </c>
      <c r="Q33" s="1" cm="1">
        <f t="array" ref="Q33">_xlfn.SWITCH($A$2,"average", AVERAGE(Instances!Q33:Instances!Q33),"median", MEDIAN(Instances!Q33:Instances!Q33),"min", MIN(Instances!Q33:Instances!Q33),"max", MAX(Instances!Q33:Instances!Q33),"diff", MAX(Instances!Q33:Instances!Q33)-MIN(Instances!Q33:Instances!Q33))</f>
        <v>0</v>
      </c>
      <c r="R33" s="1" cm="1">
        <f t="array" ref="R33">_xlfn.SWITCH($A$2,"average", AVERAGE(Instances!R33:Instances!R33),"median", MEDIAN(Instances!R33:Instances!R33),"min", MIN(Instances!R33:Instances!R33),"max", MAX(Instances!R33:Instances!R33),"diff", MAX(Instances!R33:Instances!R33)-MIN(Instances!R33:Instances!R33))</f>
        <v>0</v>
      </c>
      <c r="S33" s="1">
        <f>MIN($B33)</f>
        <v>0</v>
      </c>
      <c r="T33" s="1">
        <f>MIN($C33)</f>
        <v>0</v>
      </c>
      <c r="U33" s="1">
        <f>MIN($D33)</f>
        <v>0</v>
      </c>
      <c r="V33" s="1">
        <f>MIN($E33)</f>
        <v>0</v>
      </c>
      <c r="W33" s="1">
        <f>MIN($F33)</f>
        <v>0</v>
      </c>
      <c r="X33" s="1">
        <f>MIN($G33)</f>
        <v>0</v>
      </c>
      <c r="Y33" s="1">
        <f>MIN($H33)</f>
        <v>0</v>
      </c>
      <c r="Z33" s="1">
        <f>MIN($I33)</f>
        <v>0</v>
      </c>
      <c r="AA33" s="1">
        <f>MIN($J33)</f>
        <v>0</v>
      </c>
      <c r="AB33" s="1">
        <f>MIN($K33)</f>
        <v>0</v>
      </c>
      <c r="AC33" s="1">
        <f>MIN($M33)</f>
        <v>0</v>
      </c>
      <c r="AD33" s="1">
        <f>MIN($N33)</f>
        <v>0</v>
      </c>
      <c r="AE33" s="1">
        <f>MIN($P33)</f>
        <v>0</v>
      </c>
      <c r="AF33" s="1">
        <f>MIN($Q33)</f>
        <v>0</v>
      </c>
      <c r="AG33" s="1">
        <f>MIN($R33)</f>
        <v>0</v>
      </c>
      <c r="AH33" s="1">
        <f>MEDIAN($B33)</f>
        <v>0</v>
      </c>
      <c r="AI33" s="1">
        <f>MEDIAN($C33)</f>
        <v>0</v>
      </c>
      <c r="AJ33" s="1">
        <f>MEDIAN($D33)</f>
        <v>0</v>
      </c>
      <c r="AK33" s="1">
        <f>MEDIAN($E33)</f>
        <v>0</v>
      </c>
      <c r="AL33" s="1">
        <f>MEDIAN($F33)</f>
        <v>0</v>
      </c>
      <c r="AM33" s="1">
        <f>MEDIAN($G33)</f>
        <v>0</v>
      </c>
      <c r="AN33" s="1">
        <f>MEDIAN($H33)</f>
        <v>0</v>
      </c>
      <c r="AO33" s="1">
        <f>MEDIAN($I33)</f>
        <v>0</v>
      </c>
      <c r="AP33" s="1">
        <f>MEDIAN($J33)</f>
        <v>0</v>
      </c>
      <c r="AQ33" s="1">
        <f>MEDIAN($K33)</f>
        <v>0</v>
      </c>
      <c r="AR33" s="1">
        <f>MEDIAN($M33)</f>
        <v>0</v>
      </c>
      <c r="AS33" s="1">
        <f>MEDIAN($N33)</f>
        <v>0</v>
      </c>
      <c r="AT33" s="1">
        <f>MEDIAN($P33)</f>
        <v>0</v>
      </c>
      <c r="AU33" s="1">
        <f>MEDIAN($Q33)</f>
        <v>0</v>
      </c>
      <c r="AV33" s="1">
        <f>MEDIAN($R33)</f>
        <v>0</v>
      </c>
      <c r="AW33" s="1">
        <f>MAX($B33)</f>
        <v>0</v>
      </c>
      <c r="AX33" s="1">
        <f>MAX($C33)</f>
        <v>0</v>
      </c>
      <c r="AY33" s="1">
        <f>MAX($D33)</f>
        <v>0</v>
      </c>
      <c r="AZ33" s="1">
        <f>MAX($E33)</f>
        <v>0</v>
      </c>
      <c r="BA33" s="1">
        <f>MAX($F33)</f>
        <v>0</v>
      </c>
      <c r="BB33" s="1">
        <f>MAX($G33)</f>
        <v>0</v>
      </c>
      <c r="BC33" s="1">
        <f>MAX($H33)</f>
        <v>0</v>
      </c>
      <c r="BD33" s="1">
        <f>MAX($I33)</f>
        <v>0</v>
      </c>
      <c r="BE33" s="1">
        <f>MAX($J33)</f>
        <v>0</v>
      </c>
      <c r="BF33" s="1">
        <f>MAX($K33)</f>
        <v>0</v>
      </c>
      <c r="BG33" s="1">
        <f>MAX($M33)</f>
        <v>0</v>
      </c>
      <c r="BH33" s="1">
        <f>MAX($N33)</f>
        <v>0</v>
      </c>
      <c r="BI33" s="1">
        <f>MAX($P33)</f>
        <v>0</v>
      </c>
      <c r="BJ33" s="1">
        <f>MAX($Q33)</f>
        <v>0</v>
      </c>
      <c r="BK33" s="1">
        <f>MAX($R33)</f>
        <v>0</v>
      </c>
    </row>
    <row r="34" spans="1:63">
      <c r="A34" s="1" t="s">
        <v>31</v>
      </c>
      <c r="B34" s="1" cm="1">
        <f t="array" ref="B34">_xlfn.SWITCH($A$2,"average", AVERAGE(Instances!B34:Instances!B34),"median", MEDIAN(Instances!B34:Instances!B34),"min", MIN(Instances!B34:Instances!B34),"max", MAX(Instances!B34:Instances!B34),"diff", MAX(Instances!B34:Instances!B34)-MIN(Instances!B34:Instances!B34))</f>
        <v>0</v>
      </c>
      <c r="C34" s="1" cm="1">
        <f t="array" ref="C34">_xlfn.SWITCH($A$2,"average", AVERAGE(Instances!C34:Instances!C34),"median", MEDIAN(Instances!C34:Instances!C34),"min", MIN(Instances!C34:Instances!C34),"max", MAX(Instances!C34:Instances!C34),"diff", MAX(Instances!C34:Instances!C34)-MIN(Instances!C34:Instances!C34))</f>
        <v>0</v>
      </c>
      <c r="D34" s="1" cm="1">
        <f t="array" ref="D34">_xlfn.SWITCH($A$2,"average", AVERAGE(Instances!D34:Instances!D34),"median", MEDIAN(Instances!D34:Instances!D34),"min", MIN(Instances!D34:Instances!D34),"max", MAX(Instances!D34:Instances!D34),"diff", MAX(Instances!D34:Instances!D34)-MIN(Instances!D34:Instances!D34))</f>
        <v>0</v>
      </c>
      <c r="E34" s="1" cm="1">
        <f t="array" ref="E34">_xlfn.SWITCH($A$2,"average", AVERAGE(Instances!E34:Instances!E34),"median", MEDIAN(Instances!E34:Instances!E34),"min", MIN(Instances!E34:Instances!E34),"max", MAX(Instances!E34:Instances!E34),"diff", MAX(Instances!E34:Instances!E34)-MIN(Instances!E34:Instances!E34))</f>
        <v>0</v>
      </c>
      <c r="F34" s="1" cm="1">
        <f t="array" ref="F34">_xlfn.SWITCH($A$2,"average", AVERAGE(Instances!F34:Instances!F34),"median", MEDIAN(Instances!F34:Instances!F34),"min", MIN(Instances!F34:Instances!F34),"max", MAX(Instances!F34:Instances!F34),"diff", MAX(Instances!F34:Instances!F34)-MIN(Instances!F34:Instances!F34))</f>
        <v>0</v>
      </c>
      <c r="G34" s="1" cm="1">
        <f t="array" ref="G34">_xlfn.SWITCH($A$2,"average", AVERAGE(Instances!G34:Instances!G34),"median", MEDIAN(Instances!G34:Instances!G34),"min", MIN(Instances!G34:Instances!G34),"max", MAX(Instances!G34:Instances!G34),"diff", MAX(Instances!G34:Instances!G34)-MIN(Instances!G34:Instances!G34))</f>
        <v>0</v>
      </c>
      <c r="H34" s="1" cm="1">
        <f t="array" ref="H34">_xlfn.SWITCH($A$2,"average", AVERAGE(Instances!H34:Instances!H34),"median", MEDIAN(Instances!H34:Instances!H34),"min", MIN(Instances!H34:Instances!H34),"max", MAX(Instances!H34:Instances!H34),"diff", MAX(Instances!H34:Instances!H34)-MIN(Instances!H34:Instances!H34))</f>
        <v>0</v>
      </c>
      <c r="I34" s="1" cm="1">
        <f t="array" ref="I34">_xlfn.SWITCH($A$2,"average", AVERAGE(Instances!I34:Instances!I34),"median", MEDIAN(Instances!I34:Instances!I34),"min", MIN(Instances!I34:Instances!I34),"max", MAX(Instances!I34:Instances!I34),"diff", MAX(Instances!I34:Instances!I34)-MIN(Instances!I34:Instances!I34))</f>
        <v>0</v>
      </c>
      <c r="J34" s="1" cm="1">
        <f t="array" ref="J34">_xlfn.SWITCH($A$2,"average", AVERAGE(Instances!J34:Instances!J34),"median", MEDIAN(Instances!J34:Instances!J34),"min", MIN(Instances!J34:Instances!J34),"max", MAX(Instances!J34:Instances!J34),"diff", MAX(Instances!J34:Instances!J34)-MIN(Instances!J34:Instances!J34))</f>
        <v>0</v>
      </c>
      <c r="K34" s="1" cm="1">
        <f t="array" ref="K34">_xlfn.SWITCH($A$2,"average", AVERAGE(Instances!K34:Instances!K34),"median", MEDIAN(Instances!K34:Instances!K34),"min", MIN(Instances!K34:Instances!K34),"max", MAX(Instances!K34:Instances!K34),"diff", MAX(Instances!K34:Instances!K34)-MIN(Instances!K34:Instances!K34))</f>
        <v>0</v>
      </c>
      <c r="L34" s="1"/>
      <c r="M34" s="1" cm="1">
        <f t="array" ref="M34">_xlfn.SWITCH($A$2,"average", AVERAGE(Instances!M34:Instances!M34),"median", MEDIAN(Instances!M34:Instances!M34),"min", MIN(Instances!M34:Instances!M34),"max", MAX(Instances!M34:Instances!M34),"diff", MAX(Instances!M34:Instances!M34)-MIN(Instances!M34:Instances!M34))</f>
        <v>0</v>
      </c>
      <c r="N34" s="1" cm="1">
        <f t="array" ref="N34">_xlfn.SWITCH($A$2,"average", AVERAGE(Instances!N34:Instances!N34),"median", MEDIAN(Instances!N34:Instances!N34),"min", MIN(Instances!N34:Instances!N34),"max", MAX(Instances!N34:Instances!N34),"diff", MAX(Instances!N34:Instances!N34)-MIN(Instances!N34:Instances!N34))</f>
        <v>0</v>
      </c>
      <c r="O34" s="1"/>
      <c r="P34" s="1" cm="1">
        <f t="array" ref="P34">_xlfn.SWITCH($A$2,"average", AVERAGE(Instances!P34:Instances!P34),"median", MEDIAN(Instances!P34:Instances!P34),"min", MIN(Instances!P34:Instances!P34),"max", MAX(Instances!P34:Instances!P34),"diff", MAX(Instances!P34:Instances!P34)-MIN(Instances!P34:Instances!P34))</f>
        <v>0</v>
      </c>
      <c r="Q34" s="1" cm="1">
        <f t="array" ref="Q34">_xlfn.SWITCH($A$2,"average", AVERAGE(Instances!Q34:Instances!Q34),"median", MEDIAN(Instances!Q34:Instances!Q34),"min", MIN(Instances!Q34:Instances!Q34),"max", MAX(Instances!Q34:Instances!Q34),"diff", MAX(Instances!Q34:Instances!Q34)-MIN(Instances!Q34:Instances!Q34))</f>
        <v>0</v>
      </c>
      <c r="R34" s="1" cm="1">
        <f t="array" ref="R34">_xlfn.SWITCH($A$2,"average", AVERAGE(Instances!R34:Instances!R34),"median", MEDIAN(Instances!R34:Instances!R34),"min", MIN(Instances!R34:Instances!R34),"max", MAX(Instances!R34:Instances!R34),"diff", MAX(Instances!R34:Instances!R34)-MIN(Instances!R34:Instances!R34))</f>
        <v>0</v>
      </c>
      <c r="S34" s="1">
        <f>MIN($B34)</f>
        <v>0</v>
      </c>
      <c r="T34" s="1">
        <f>MIN($C34)</f>
        <v>0</v>
      </c>
      <c r="U34" s="1">
        <f>MIN($D34)</f>
        <v>0</v>
      </c>
      <c r="V34" s="1">
        <f>MIN($E34)</f>
        <v>0</v>
      </c>
      <c r="W34" s="1">
        <f>MIN($F34)</f>
        <v>0</v>
      </c>
      <c r="X34" s="1">
        <f>MIN($G34)</f>
        <v>0</v>
      </c>
      <c r="Y34" s="1">
        <f>MIN($H34)</f>
        <v>0</v>
      </c>
      <c r="Z34" s="1">
        <f>MIN($I34)</f>
        <v>0</v>
      </c>
      <c r="AA34" s="1">
        <f>MIN($J34)</f>
        <v>0</v>
      </c>
      <c r="AB34" s="1">
        <f>MIN($K34)</f>
        <v>0</v>
      </c>
      <c r="AC34" s="1">
        <f>MIN($M34)</f>
        <v>0</v>
      </c>
      <c r="AD34" s="1">
        <f>MIN($N34)</f>
        <v>0</v>
      </c>
      <c r="AE34" s="1">
        <f>MIN($P34)</f>
        <v>0</v>
      </c>
      <c r="AF34" s="1">
        <f>MIN($Q34)</f>
        <v>0</v>
      </c>
      <c r="AG34" s="1">
        <f>MIN($R34)</f>
        <v>0</v>
      </c>
      <c r="AH34" s="1">
        <f>MEDIAN($B34)</f>
        <v>0</v>
      </c>
      <c r="AI34" s="1">
        <f>MEDIAN($C34)</f>
        <v>0</v>
      </c>
      <c r="AJ34" s="1">
        <f>MEDIAN($D34)</f>
        <v>0</v>
      </c>
      <c r="AK34" s="1">
        <f>MEDIAN($E34)</f>
        <v>0</v>
      </c>
      <c r="AL34" s="1">
        <f>MEDIAN($F34)</f>
        <v>0</v>
      </c>
      <c r="AM34" s="1">
        <f>MEDIAN($G34)</f>
        <v>0</v>
      </c>
      <c r="AN34" s="1">
        <f>MEDIAN($H34)</f>
        <v>0</v>
      </c>
      <c r="AO34" s="1">
        <f>MEDIAN($I34)</f>
        <v>0</v>
      </c>
      <c r="AP34" s="1">
        <f>MEDIAN($J34)</f>
        <v>0</v>
      </c>
      <c r="AQ34" s="1">
        <f>MEDIAN($K34)</f>
        <v>0</v>
      </c>
      <c r="AR34" s="1">
        <f>MEDIAN($M34)</f>
        <v>0</v>
      </c>
      <c r="AS34" s="1">
        <f>MEDIAN($N34)</f>
        <v>0</v>
      </c>
      <c r="AT34" s="1">
        <f>MEDIAN($P34)</f>
        <v>0</v>
      </c>
      <c r="AU34" s="1">
        <f>MEDIAN($Q34)</f>
        <v>0</v>
      </c>
      <c r="AV34" s="1">
        <f>MEDIAN($R34)</f>
        <v>0</v>
      </c>
      <c r="AW34" s="1">
        <f>MAX($B34)</f>
        <v>0</v>
      </c>
      <c r="AX34" s="1">
        <f>MAX($C34)</f>
        <v>0</v>
      </c>
      <c r="AY34" s="1">
        <f>MAX($D34)</f>
        <v>0</v>
      </c>
      <c r="AZ34" s="1">
        <f>MAX($E34)</f>
        <v>0</v>
      </c>
      <c r="BA34" s="1">
        <f>MAX($F34)</f>
        <v>0</v>
      </c>
      <c r="BB34" s="1">
        <f>MAX($G34)</f>
        <v>0</v>
      </c>
      <c r="BC34" s="1">
        <f>MAX($H34)</f>
        <v>0</v>
      </c>
      <c r="BD34" s="1">
        <f>MAX($I34)</f>
        <v>0</v>
      </c>
      <c r="BE34" s="1">
        <f>MAX($J34)</f>
        <v>0</v>
      </c>
      <c r="BF34" s="1">
        <f>MAX($K34)</f>
        <v>0</v>
      </c>
      <c r="BG34" s="1">
        <f>MAX($M34)</f>
        <v>0</v>
      </c>
      <c r="BH34" s="1">
        <f>MAX($N34)</f>
        <v>0</v>
      </c>
      <c r="BI34" s="1">
        <f>MAX($P34)</f>
        <v>0</v>
      </c>
      <c r="BJ34" s="1">
        <f>MAX($Q34)</f>
        <v>0</v>
      </c>
      <c r="BK34" s="1">
        <f>MAX($R34)</f>
        <v>0</v>
      </c>
    </row>
    <row r="35" spans="1:63">
      <c r="A35" s="1" t="s">
        <v>32</v>
      </c>
      <c r="B35" s="1" cm="1">
        <f t="array" ref="B35">_xlfn.SWITCH($A$2,"average", AVERAGE(Instances!B35:Instances!B35),"median", MEDIAN(Instances!B35:Instances!B35),"min", MIN(Instances!B35:Instances!B35),"max", MAX(Instances!B35:Instances!B35),"diff", MAX(Instances!B35:Instances!B35)-MIN(Instances!B35:Instances!B35))</f>
        <v>0</v>
      </c>
      <c r="C35" s="1" cm="1">
        <f t="array" ref="C35">_xlfn.SWITCH($A$2,"average", AVERAGE(Instances!C35:Instances!C35),"median", MEDIAN(Instances!C35:Instances!C35),"min", MIN(Instances!C35:Instances!C35),"max", MAX(Instances!C35:Instances!C35),"diff", MAX(Instances!C35:Instances!C35)-MIN(Instances!C35:Instances!C35))</f>
        <v>0</v>
      </c>
      <c r="D35" s="1" cm="1">
        <f t="array" ref="D35">_xlfn.SWITCH($A$2,"average", AVERAGE(Instances!D35:Instances!D35),"median", MEDIAN(Instances!D35:Instances!D35),"min", MIN(Instances!D35:Instances!D35),"max", MAX(Instances!D35:Instances!D35),"diff", MAX(Instances!D35:Instances!D35)-MIN(Instances!D35:Instances!D35))</f>
        <v>0</v>
      </c>
      <c r="E35" s="1" cm="1">
        <f t="array" ref="E35">_xlfn.SWITCH($A$2,"average", AVERAGE(Instances!E35:Instances!E35),"median", MEDIAN(Instances!E35:Instances!E35),"min", MIN(Instances!E35:Instances!E35),"max", MAX(Instances!E35:Instances!E35),"diff", MAX(Instances!E35:Instances!E35)-MIN(Instances!E35:Instances!E35))</f>
        <v>0</v>
      </c>
      <c r="F35" s="1" cm="1">
        <f t="array" ref="F35">_xlfn.SWITCH($A$2,"average", AVERAGE(Instances!F35:Instances!F35),"median", MEDIAN(Instances!F35:Instances!F35),"min", MIN(Instances!F35:Instances!F35),"max", MAX(Instances!F35:Instances!F35),"diff", MAX(Instances!F35:Instances!F35)-MIN(Instances!F35:Instances!F35))</f>
        <v>0</v>
      </c>
      <c r="G35" s="1" cm="1">
        <f t="array" ref="G35">_xlfn.SWITCH($A$2,"average", AVERAGE(Instances!G35:Instances!G35),"median", MEDIAN(Instances!G35:Instances!G35),"min", MIN(Instances!G35:Instances!G35),"max", MAX(Instances!G35:Instances!G35),"diff", MAX(Instances!G35:Instances!G35)-MIN(Instances!G35:Instances!G35))</f>
        <v>0</v>
      </c>
      <c r="H35" s="1" cm="1">
        <f t="array" ref="H35">_xlfn.SWITCH($A$2,"average", AVERAGE(Instances!H35:Instances!H35),"median", MEDIAN(Instances!H35:Instances!H35),"min", MIN(Instances!H35:Instances!H35),"max", MAX(Instances!H35:Instances!H35),"diff", MAX(Instances!H35:Instances!H35)-MIN(Instances!H35:Instances!H35))</f>
        <v>0</v>
      </c>
      <c r="I35" s="1" cm="1">
        <f t="array" ref="I35">_xlfn.SWITCH($A$2,"average", AVERAGE(Instances!I35:Instances!I35),"median", MEDIAN(Instances!I35:Instances!I35),"min", MIN(Instances!I35:Instances!I35),"max", MAX(Instances!I35:Instances!I35),"diff", MAX(Instances!I35:Instances!I35)-MIN(Instances!I35:Instances!I35))</f>
        <v>0</v>
      </c>
      <c r="J35" s="1" cm="1">
        <f t="array" ref="J35">_xlfn.SWITCH($A$2,"average", AVERAGE(Instances!J35:Instances!J35),"median", MEDIAN(Instances!J35:Instances!J35),"min", MIN(Instances!J35:Instances!J35),"max", MAX(Instances!J35:Instances!J35),"diff", MAX(Instances!J35:Instances!J35)-MIN(Instances!J35:Instances!J35))</f>
        <v>0</v>
      </c>
      <c r="K35" s="1" cm="1">
        <f t="array" ref="K35">_xlfn.SWITCH($A$2,"average", AVERAGE(Instances!K35:Instances!K35),"median", MEDIAN(Instances!K35:Instances!K35),"min", MIN(Instances!K35:Instances!K35),"max", MAX(Instances!K35:Instances!K35),"diff", MAX(Instances!K35:Instances!K35)-MIN(Instances!K35:Instances!K35))</f>
        <v>0</v>
      </c>
      <c r="L35" s="1"/>
      <c r="M35" s="1" cm="1">
        <f t="array" ref="M35">_xlfn.SWITCH($A$2,"average", AVERAGE(Instances!M35:Instances!M35),"median", MEDIAN(Instances!M35:Instances!M35),"min", MIN(Instances!M35:Instances!M35),"max", MAX(Instances!M35:Instances!M35),"diff", MAX(Instances!M35:Instances!M35)-MIN(Instances!M35:Instances!M35))</f>
        <v>0</v>
      </c>
      <c r="N35" s="1" cm="1">
        <f t="array" ref="N35">_xlfn.SWITCH($A$2,"average", AVERAGE(Instances!N35:Instances!N35),"median", MEDIAN(Instances!N35:Instances!N35),"min", MIN(Instances!N35:Instances!N35),"max", MAX(Instances!N35:Instances!N35),"diff", MAX(Instances!N35:Instances!N35)-MIN(Instances!N35:Instances!N35))</f>
        <v>0</v>
      </c>
      <c r="O35" s="1"/>
      <c r="P35" s="1" cm="1">
        <f t="array" ref="P35">_xlfn.SWITCH($A$2,"average", AVERAGE(Instances!P35:Instances!P35),"median", MEDIAN(Instances!P35:Instances!P35),"min", MIN(Instances!P35:Instances!P35),"max", MAX(Instances!P35:Instances!P35),"diff", MAX(Instances!P35:Instances!P35)-MIN(Instances!P35:Instances!P35))</f>
        <v>0</v>
      </c>
      <c r="Q35" s="1" cm="1">
        <f t="array" ref="Q35">_xlfn.SWITCH($A$2,"average", AVERAGE(Instances!Q35:Instances!Q35),"median", MEDIAN(Instances!Q35:Instances!Q35),"min", MIN(Instances!Q35:Instances!Q35),"max", MAX(Instances!Q35:Instances!Q35),"diff", MAX(Instances!Q35:Instances!Q35)-MIN(Instances!Q35:Instances!Q35))</f>
        <v>0</v>
      </c>
      <c r="R35" s="1" cm="1">
        <f t="array" ref="R35">_xlfn.SWITCH($A$2,"average", AVERAGE(Instances!R35:Instances!R35),"median", MEDIAN(Instances!R35:Instances!R35),"min", MIN(Instances!R35:Instances!R35),"max", MAX(Instances!R35:Instances!R35),"diff", MAX(Instances!R35:Instances!R35)-MIN(Instances!R35:Instances!R35))</f>
        <v>0</v>
      </c>
      <c r="S35" s="1">
        <f>MIN($B35)</f>
        <v>0</v>
      </c>
      <c r="T35" s="1">
        <f>MIN($C35)</f>
        <v>0</v>
      </c>
      <c r="U35" s="1">
        <f>MIN($D35)</f>
        <v>0</v>
      </c>
      <c r="V35" s="1">
        <f>MIN($E35)</f>
        <v>0</v>
      </c>
      <c r="W35" s="1">
        <f>MIN($F35)</f>
        <v>0</v>
      </c>
      <c r="X35" s="1">
        <f>MIN($G35)</f>
        <v>0</v>
      </c>
      <c r="Y35" s="1">
        <f>MIN($H35)</f>
        <v>0</v>
      </c>
      <c r="Z35" s="1">
        <f>MIN($I35)</f>
        <v>0</v>
      </c>
      <c r="AA35" s="1">
        <f>MIN($J35)</f>
        <v>0</v>
      </c>
      <c r="AB35" s="1">
        <f>MIN($K35)</f>
        <v>0</v>
      </c>
      <c r="AC35" s="1">
        <f>MIN($M35)</f>
        <v>0</v>
      </c>
      <c r="AD35" s="1">
        <f>MIN($N35)</f>
        <v>0</v>
      </c>
      <c r="AE35" s="1">
        <f>MIN($P35)</f>
        <v>0</v>
      </c>
      <c r="AF35" s="1">
        <f>MIN($Q35)</f>
        <v>0</v>
      </c>
      <c r="AG35" s="1">
        <f>MIN($R35)</f>
        <v>0</v>
      </c>
      <c r="AH35" s="1">
        <f>MEDIAN($B35)</f>
        <v>0</v>
      </c>
      <c r="AI35" s="1">
        <f>MEDIAN($C35)</f>
        <v>0</v>
      </c>
      <c r="AJ35" s="1">
        <f>MEDIAN($D35)</f>
        <v>0</v>
      </c>
      <c r="AK35" s="1">
        <f>MEDIAN($E35)</f>
        <v>0</v>
      </c>
      <c r="AL35" s="1">
        <f>MEDIAN($F35)</f>
        <v>0</v>
      </c>
      <c r="AM35" s="1">
        <f>MEDIAN($G35)</f>
        <v>0</v>
      </c>
      <c r="AN35" s="1">
        <f>MEDIAN($H35)</f>
        <v>0</v>
      </c>
      <c r="AO35" s="1">
        <f>MEDIAN($I35)</f>
        <v>0</v>
      </c>
      <c r="AP35" s="1">
        <f>MEDIAN($J35)</f>
        <v>0</v>
      </c>
      <c r="AQ35" s="1">
        <f>MEDIAN($K35)</f>
        <v>0</v>
      </c>
      <c r="AR35" s="1">
        <f>MEDIAN($M35)</f>
        <v>0</v>
      </c>
      <c r="AS35" s="1">
        <f>MEDIAN($N35)</f>
        <v>0</v>
      </c>
      <c r="AT35" s="1">
        <f>MEDIAN($P35)</f>
        <v>0</v>
      </c>
      <c r="AU35" s="1">
        <f>MEDIAN($Q35)</f>
        <v>0</v>
      </c>
      <c r="AV35" s="1">
        <f>MEDIAN($R35)</f>
        <v>0</v>
      </c>
      <c r="AW35" s="1">
        <f>MAX($B35)</f>
        <v>0</v>
      </c>
      <c r="AX35" s="1">
        <f>MAX($C35)</f>
        <v>0</v>
      </c>
      <c r="AY35" s="1">
        <f>MAX($D35)</f>
        <v>0</v>
      </c>
      <c r="AZ35" s="1">
        <f>MAX($E35)</f>
        <v>0</v>
      </c>
      <c r="BA35" s="1">
        <f>MAX($F35)</f>
        <v>0</v>
      </c>
      <c r="BB35" s="1">
        <f>MAX($G35)</f>
        <v>0</v>
      </c>
      <c r="BC35" s="1">
        <f>MAX($H35)</f>
        <v>0</v>
      </c>
      <c r="BD35" s="1">
        <f>MAX($I35)</f>
        <v>0</v>
      </c>
      <c r="BE35" s="1">
        <f>MAX($J35)</f>
        <v>0</v>
      </c>
      <c r="BF35" s="1">
        <f>MAX($K35)</f>
        <v>0</v>
      </c>
      <c r="BG35" s="1">
        <f>MAX($M35)</f>
        <v>0</v>
      </c>
      <c r="BH35" s="1">
        <f>MAX($N35)</f>
        <v>0</v>
      </c>
      <c r="BI35" s="1">
        <f>MAX($P35)</f>
        <v>0</v>
      </c>
      <c r="BJ35" s="1">
        <f>MAX($Q35)</f>
        <v>0</v>
      </c>
      <c r="BK35" s="1">
        <f>MAX($R35)</f>
        <v>0</v>
      </c>
    </row>
    <row r="36" spans="1:63">
      <c r="A36" s="1" t="s">
        <v>33</v>
      </c>
      <c r="B36" s="1" cm="1">
        <f t="array" ref="B36">_xlfn.SWITCH($A$2,"average", AVERAGE(Instances!B36:Instances!B36),"median", MEDIAN(Instances!B36:Instances!B36),"min", MIN(Instances!B36:Instances!B36),"max", MAX(Instances!B36:Instances!B36),"diff", MAX(Instances!B36:Instances!B36)-MIN(Instances!B36:Instances!B36))</f>
        <v>0</v>
      </c>
      <c r="C36" s="1" cm="1">
        <f t="array" ref="C36">_xlfn.SWITCH($A$2,"average", AVERAGE(Instances!C36:Instances!C36),"median", MEDIAN(Instances!C36:Instances!C36),"min", MIN(Instances!C36:Instances!C36),"max", MAX(Instances!C36:Instances!C36),"diff", MAX(Instances!C36:Instances!C36)-MIN(Instances!C36:Instances!C36))</f>
        <v>0</v>
      </c>
      <c r="D36" s="1" cm="1">
        <f t="array" ref="D36">_xlfn.SWITCH($A$2,"average", AVERAGE(Instances!D36:Instances!D36),"median", MEDIAN(Instances!D36:Instances!D36),"min", MIN(Instances!D36:Instances!D36),"max", MAX(Instances!D36:Instances!D36),"diff", MAX(Instances!D36:Instances!D36)-MIN(Instances!D36:Instances!D36))</f>
        <v>0</v>
      </c>
      <c r="E36" s="1" cm="1">
        <f t="array" ref="E36">_xlfn.SWITCH($A$2,"average", AVERAGE(Instances!E36:Instances!E36),"median", MEDIAN(Instances!E36:Instances!E36),"min", MIN(Instances!E36:Instances!E36),"max", MAX(Instances!E36:Instances!E36),"diff", MAX(Instances!E36:Instances!E36)-MIN(Instances!E36:Instances!E36))</f>
        <v>0</v>
      </c>
      <c r="F36" s="1" cm="1">
        <f t="array" ref="F36">_xlfn.SWITCH($A$2,"average", AVERAGE(Instances!F36:Instances!F36),"median", MEDIAN(Instances!F36:Instances!F36),"min", MIN(Instances!F36:Instances!F36),"max", MAX(Instances!F36:Instances!F36),"diff", MAX(Instances!F36:Instances!F36)-MIN(Instances!F36:Instances!F36))</f>
        <v>0</v>
      </c>
      <c r="G36" s="1" cm="1">
        <f t="array" ref="G36">_xlfn.SWITCH($A$2,"average", AVERAGE(Instances!G36:Instances!G36),"median", MEDIAN(Instances!G36:Instances!G36),"min", MIN(Instances!G36:Instances!G36),"max", MAX(Instances!G36:Instances!G36),"diff", MAX(Instances!G36:Instances!G36)-MIN(Instances!G36:Instances!G36))</f>
        <v>0</v>
      </c>
      <c r="H36" s="1" cm="1">
        <f t="array" ref="H36">_xlfn.SWITCH($A$2,"average", AVERAGE(Instances!H36:Instances!H36),"median", MEDIAN(Instances!H36:Instances!H36),"min", MIN(Instances!H36:Instances!H36),"max", MAX(Instances!H36:Instances!H36),"diff", MAX(Instances!H36:Instances!H36)-MIN(Instances!H36:Instances!H36))</f>
        <v>0</v>
      </c>
      <c r="I36" s="1" cm="1">
        <f t="array" ref="I36">_xlfn.SWITCH($A$2,"average", AVERAGE(Instances!I36:Instances!I36),"median", MEDIAN(Instances!I36:Instances!I36),"min", MIN(Instances!I36:Instances!I36),"max", MAX(Instances!I36:Instances!I36),"diff", MAX(Instances!I36:Instances!I36)-MIN(Instances!I36:Instances!I36))</f>
        <v>0</v>
      </c>
      <c r="J36" s="1" cm="1">
        <f t="array" ref="J36">_xlfn.SWITCH($A$2,"average", AVERAGE(Instances!J36:Instances!J36),"median", MEDIAN(Instances!J36:Instances!J36),"min", MIN(Instances!J36:Instances!J36),"max", MAX(Instances!J36:Instances!J36),"diff", MAX(Instances!J36:Instances!J36)-MIN(Instances!J36:Instances!J36))</f>
        <v>0</v>
      </c>
      <c r="K36" s="1" cm="1">
        <f t="array" ref="K36">_xlfn.SWITCH($A$2,"average", AVERAGE(Instances!K36:Instances!K36),"median", MEDIAN(Instances!K36:Instances!K36),"min", MIN(Instances!K36:Instances!K36),"max", MAX(Instances!K36:Instances!K36),"diff", MAX(Instances!K36:Instances!K36)-MIN(Instances!K36:Instances!K36))</f>
        <v>0</v>
      </c>
      <c r="L36" s="1"/>
      <c r="M36" s="1" cm="1">
        <f t="array" ref="M36">_xlfn.SWITCH($A$2,"average", AVERAGE(Instances!M36:Instances!M36),"median", MEDIAN(Instances!M36:Instances!M36),"min", MIN(Instances!M36:Instances!M36),"max", MAX(Instances!M36:Instances!M36),"diff", MAX(Instances!M36:Instances!M36)-MIN(Instances!M36:Instances!M36))</f>
        <v>0</v>
      </c>
      <c r="N36" s="1" cm="1">
        <f t="array" ref="N36">_xlfn.SWITCH($A$2,"average", AVERAGE(Instances!N36:Instances!N36),"median", MEDIAN(Instances!N36:Instances!N36),"min", MIN(Instances!N36:Instances!N36),"max", MAX(Instances!N36:Instances!N36),"diff", MAX(Instances!N36:Instances!N36)-MIN(Instances!N36:Instances!N36))</f>
        <v>0</v>
      </c>
      <c r="O36" s="1"/>
      <c r="P36" s="1" cm="1">
        <f t="array" ref="P36">_xlfn.SWITCH($A$2,"average", AVERAGE(Instances!P36:Instances!P36),"median", MEDIAN(Instances!P36:Instances!P36),"min", MIN(Instances!P36:Instances!P36),"max", MAX(Instances!P36:Instances!P36),"diff", MAX(Instances!P36:Instances!P36)-MIN(Instances!P36:Instances!P36))</f>
        <v>0</v>
      </c>
      <c r="Q36" s="1" cm="1">
        <f t="array" ref="Q36">_xlfn.SWITCH($A$2,"average", AVERAGE(Instances!Q36:Instances!Q36),"median", MEDIAN(Instances!Q36:Instances!Q36),"min", MIN(Instances!Q36:Instances!Q36),"max", MAX(Instances!Q36:Instances!Q36),"diff", MAX(Instances!Q36:Instances!Q36)-MIN(Instances!Q36:Instances!Q36))</f>
        <v>0</v>
      </c>
      <c r="R36" s="1" cm="1">
        <f t="array" ref="R36">_xlfn.SWITCH($A$2,"average", AVERAGE(Instances!R36:Instances!R36),"median", MEDIAN(Instances!R36:Instances!R36),"min", MIN(Instances!R36:Instances!R36),"max", MAX(Instances!R36:Instances!R36),"diff", MAX(Instances!R36:Instances!R36)-MIN(Instances!R36:Instances!R36))</f>
        <v>0</v>
      </c>
      <c r="S36" s="1">
        <f>MIN($B36)</f>
        <v>0</v>
      </c>
      <c r="T36" s="1">
        <f>MIN($C36)</f>
        <v>0</v>
      </c>
      <c r="U36" s="1">
        <f>MIN($D36)</f>
        <v>0</v>
      </c>
      <c r="V36" s="1">
        <f>MIN($E36)</f>
        <v>0</v>
      </c>
      <c r="W36" s="1">
        <f>MIN($F36)</f>
        <v>0</v>
      </c>
      <c r="X36" s="1">
        <f>MIN($G36)</f>
        <v>0</v>
      </c>
      <c r="Y36" s="1">
        <f>MIN($H36)</f>
        <v>0</v>
      </c>
      <c r="Z36" s="1">
        <f>MIN($I36)</f>
        <v>0</v>
      </c>
      <c r="AA36" s="1">
        <f>MIN($J36)</f>
        <v>0</v>
      </c>
      <c r="AB36" s="1">
        <f>MIN($K36)</f>
        <v>0</v>
      </c>
      <c r="AC36" s="1">
        <f>MIN($M36)</f>
        <v>0</v>
      </c>
      <c r="AD36" s="1">
        <f>MIN($N36)</f>
        <v>0</v>
      </c>
      <c r="AE36" s="1">
        <f>MIN($P36)</f>
        <v>0</v>
      </c>
      <c r="AF36" s="1">
        <f>MIN($Q36)</f>
        <v>0</v>
      </c>
      <c r="AG36" s="1">
        <f>MIN($R36)</f>
        <v>0</v>
      </c>
      <c r="AH36" s="1">
        <f>MEDIAN($B36)</f>
        <v>0</v>
      </c>
      <c r="AI36" s="1">
        <f>MEDIAN($C36)</f>
        <v>0</v>
      </c>
      <c r="AJ36" s="1">
        <f>MEDIAN($D36)</f>
        <v>0</v>
      </c>
      <c r="AK36" s="1">
        <f>MEDIAN($E36)</f>
        <v>0</v>
      </c>
      <c r="AL36" s="1">
        <f>MEDIAN($F36)</f>
        <v>0</v>
      </c>
      <c r="AM36" s="1">
        <f>MEDIAN($G36)</f>
        <v>0</v>
      </c>
      <c r="AN36" s="1">
        <f>MEDIAN($H36)</f>
        <v>0</v>
      </c>
      <c r="AO36" s="1">
        <f>MEDIAN($I36)</f>
        <v>0</v>
      </c>
      <c r="AP36" s="1">
        <f>MEDIAN($J36)</f>
        <v>0</v>
      </c>
      <c r="AQ36" s="1">
        <f>MEDIAN($K36)</f>
        <v>0</v>
      </c>
      <c r="AR36" s="1">
        <f>MEDIAN($M36)</f>
        <v>0</v>
      </c>
      <c r="AS36" s="1">
        <f>MEDIAN($N36)</f>
        <v>0</v>
      </c>
      <c r="AT36" s="1">
        <f>MEDIAN($P36)</f>
        <v>0</v>
      </c>
      <c r="AU36" s="1">
        <f>MEDIAN($Q36)</f>
        <v>0</v>
      </c>
      <c r="AV36" s="1">
        <f>MEDIAN($R36)</f>
        <v>0</v>
      </c>
      <c r="AW36" s="1">
        <f>MAX($B36)</f>
        <v>0</v>
      </c>
      <c r="AX36" s="1">
        <f>MAX($C36)</f>
        <v>0</v>
      </c>
      <c r="AY36" s="1">
        <f>MAX($D36)</f>
        <v>0</v>
      </c>
      <c r="AZ36" s="1">
        <f>MAX($E36)</f>
        <v>0</v>
      </c>
      <c r="BA36" s="1">
        <f>MAX($F36)</f>
        <v>0</v>
      </c>
      <c r="BB36" s="1">
        <f>MAX($G36)</f>
        <v>0</v>
      </c>
      <c r="BC36" s="1">
        <f>MAX($H36)</f>
        <v>0</v>
      </c>
      <c r="BD36" s="1">
        <f>MAX($I36)</f>
        <v>0</v>
      </c>
      <c r="BE36" s="1">
        <f>MAX($J36)</f>
        <v>0</v>
      </c>
      <c r="BF36" s="1">
        <f>MAX($K36)</f>
        <v>0</v>
      </c>
      <c r="BG36" s="1">
        <f>MAX($M36)</f>
        <v>0</v>
      </c>
      <c r="BH36" s="1">
        <f>MAX($N36)</f>
        <v>0</v>
      </c>
      <c r="BI36" s="1">
        <f>MAX($P36)</f>
        <v>0</v>
      </c>
      <c r="BJ36" s="1">
        <f>MAX($Q36)</f>
        <v>0</v>
      </c>
      <c r="BK36" s="1">
        <f>MAX($R36)</f>
        <v>0</v>
      </c>
    </row>
    <row r="37" spans="1:63">
      <c r="A37" s="1" t="s">
        <v>34</v>
      </c>
      <c r="B37" s="1" cm="1">
        <f t="array" ref="B37">_xlfn.SWITCH($A$2,"average", AVERAGE(Instances!B37:Instances!B37),"median", MEDIAN(Instances!B37:Instances!B37),"min", MIN(Instances!B37:Instances!B37),"max", MAX(Instances!B37:Instances!B37),"diff", MAX(Instances!B37:Instances!B37)-MIN(Instances!B37:Instances!B37))</f>
        <v>0</v>
      </c>
      <c r="C37" s="1" cm="1">
        <f t="array" ref="C37">_xlfn.SWITCH($A$2,"average", AVERAGE(Instances!C37:Instances!C37),"median", MEDIAN(Instances!C37:Instances!C37),"min", MIN(Instances!C37:Instances!C37),"max", MAX(Instances!C37:Instances!C37),"diff", MAX(Instances!C37:Instances!C37)-MIN(Instances!C37:Instances!C37))</f>
        <v>0</v>
      </c>
      <c r="D37" s="1" cm="1">
        <f t="array" ref="D37">_xlfn.SWITCH($A$2,"average", AVERAGE(Instances!D37:Instances!D37),"median", MEDIAN(Instances!D37:Instances!D37),"min", MIN(Instances!D37:Instances!D37),"max", MAX(Instances!D37:Instances!D37),"diff", MAX(Instances!D37:Instances!D37)-MIN(Instances!D37:Instances!D37))</f>
        <v>0</v>
      </c>
      <c r="E37" s="1" cm="1">
        <f t="array" ref="E37">_xlfn.SWITCH($A$2,"average", AVERAGE(Instances!E37:Instances!E37),"median", MEDIAN(Instances!E37:Instances!E37),"min", MIN(Instances!E37:Instances!E37),"max", MAX(Instances!E37:Instances!E37),"diff", MAX(Instances!E37:Instances!E37)-MIN(Instances!E37:Instances!E37))</f>
        <v>0</v>
      </c>
      <c r="F37" s="1" cm="1">
        <f t="array" ref="F37">_xlfn.SWITCH($A$2,"average", AVERAGE(Instances!F37:Instances!F37),"median", MEDIAN(Instances!F37:Instances!F37),"min", MIN(Instances!F37:Instances!F37),"max", MAX(Instances!F37:Instances!F37),"diff", MAX(Instances!F37:Instances!F37)-MIN(Instances!F37:Instances!F37))</f>
        <v>0</v>
      </c>
      <c r="G37" s="1" cm="1">
        <f t="array" ref="G37">_xlfn.SWITCH($A$2,"average", AVERAGE(Instances!G37:Instances!G37),"median", MEDIAN(Instances!G37:Instances!G37),"min", MIN(Instances!G37:Instances!G37),"max", MAX(Instances!G37:Instances!G37),"diff", MAX(Instances!G37:Instances!G37)-MIN(Instances!G37:Instances!G37))</f>
        <v>0</v>
      </c>
      <c r="H37" s="1" cm="1">
        <f t="array" ref="H37">_xlfn.SWITCH($A$2,"average", AVERAGE(Instances!H37:Instances!H37),"median", MEDIAN(Instances!H37:Instances!H37),"min", MIN(Instances!H37:Instances!H37),"max", MAX(Instances!H37:Instances!H37),"diff", MAX(Instances!H37:Instances!H37)-MIN(Instances!H37:Instances!H37))</f>
        <v>0</v>
      </c>
      <c r="I37" s="1" cm="1">
        <f t="array" ref="I37">_xlfn.SWITCH($A$2,"average", AVERAGE(Instances!I37:Instances!I37),"median", MEDIAN(Instances!I37:Instances!I37),"min", MIN(Instances!I37:Instances!I37),"max", MAX(Instances!I37:Instances!I37),"diff", MAX(Instances!I37:Instances!I37)-MIN(Instances!I37:Instances!I37))</f>
        <v>0</v>
      </c>
      <c r="J37" s="1" cm="1">
        <f t="array" ref="J37">_xlfn.SWITCH($A$2,"average", AVERAGE(Instances!J37:Instances!J37),"median", MEDIAN(Instances!J37:Instances!J37),"min", MIN(Instances!J37:Instances!J37),"max", MAX(Instances!J37:Instances!J37),"diff", MAX(Instances!J37:Instances!J37)-MIN(Instances!J37:Instances!J37))</f>
        <v>0</v>
      </c>
      <c r="K37" s="1" cm="1">
        <f t="array" ref="K37">_xlfn.SWITCH($A$2,"average", AVERAGE(Instances!K37:Instances!K37),"median", MEDIAN(Instances!K37:Instances!K37),"min", MIN(Instances!K37:Instances!K37),"max", MAX(Instances!K37:Instances!K37),"diff", MAX(Instances!K37:Instances!K37)-MIN(Instances!K37:Instances!K37))</f>
        <v>0</v>
      </c>
      <c r="L37" s="1"/>
      <c r="M37" s="1" cm="1">
        <f t="array" ref="M37">_xlfn.SWITCH($A$2,"average", AVERAGE(Instances!M37:Instances!M37),"median", MEDIAN(Instances!M37:Instances!M37),"min", MIN(Instances!M37:Instances!M37),"max", MAX(Instances!M37:Instances!M37),"diff", MAX(Instances!M37:Instances!M37)-MIN(Instances!M37:Instances!M37))</f>
        <v>0</v>
      </c>
      <c r="N37" s="1" cm="1">
        <f t="array" ref="N37">_xlfn.SWITCH($A$2,"average", AVERAGE(Instances!N37:Instances!N37),"median", MEDIAN(Instances!N37:Instances!N37),"min", MIN(Instances!N37:Instances!N37),"max", MAX(Instances!N37:Instances!N37),"diff", MAX(Instances!N37:Instances!N37)-MIN(Instances!N37:Instances!N37))</f>
        <v>0</v>
      </c>
      <c r="O37" s="1"/>
      <c r="P37" s="1" cm="1">
        <f t="array" ref="P37">_xlfn.SWITCH($A$2,"average", AVERAGE(Instances!P37:Instances!P37),"median", MEDIAN(Instances!P37:Instances!P37),"min", MIN(Instances!P37:Instances!P37),"max", MAX(Instances!P37:Instances!P37),"diff", MAX(Instances!P37:Instances!P37)-MIN(Instances!P37:Instances!P37))</f>
        <v>0</v>
      </c>
      <c r="Q37" s="1" cm="1">
        <f t="array" ref="Q37">_xlfn.SWITCH($A$2,"average", AVERAGE(Instances!Q37:Instances!Q37),"median", MEDIAN(Instances!Q37:Instances!Q37),"min", MIN(Instances!Q37:Instances!Q37),"max", MAX(Instances!Q37:Instances!Q37),"diff", MAX(Instances!Q37:Instances!Q37)-MIN(Instances!Q37:Instances!Q37))</f>
        <v>0</v>
      </c>
      <c r="R37" s="1" cm="1">
        <f t="array" ref="R37">_xlfn.SWITCH($A$2,"average", AVERAGE(Instances!R37:Instances!R37),"median", MEDIAN(Instances!R37:Instances!R37),"min", MIN(Instances!R37:Instances!R37),"max", MAX(Instances!R37:Instances!R37),"diff", MAX(Instances!R37:Instances!R37)-MIN(Instances!R37:Instances!R37))</f>
        <v>0</v>
      </c>
      <c r="S37" s="1">
        <f>MIN($B37)</f>
        <v>0</v>
      </c>
      <c r="T37" s="1">
        <f>MIN($C37)</f>
        <v>0</v>
      </c>
      <c r="U37" s="1">
        <f>MIN($D37)</f>
        <v>0</v>
      </c>
      <c r="V37" s="1">
        <f>MIN($E37)</f>
        <v>0</v>
      </c>
      <c r="W37" s="1">
        <f>MIN($F37)</f>
        <v>0</v>
      </c>
      <c r="X37" s="1">
        <f>MIN($G37)</f>
        <v>0</v>
      </c>
      <c r="Y37" s="1">
        <f>MIN($H37)</f>
        <v>0</v>
      </c>
      <c r="Z37" s="1">
        <f>MIN($I37)</f>
        <v>0</v>
      </c>
      <c r="AA37" s="1">
        <f>MIN($J37)</f>
        <v>0</v>
      </c>
      <c r="AB37" s="1">
        <f>MIN($K37)</f>
        <v>0</v>
      </c>
      <c r="AC37" s="1">
        <f>MIN($M37)</f>
        <v>0</v>
      </c>
      <c r="AD37" s="1">
        <f>MIN($N37)</f>
        <v>0</v>
      </c>
      <c r="AE37" s="1">
        <f>MIN($P37)</f>
        <v>0</v>
      </c>
      <c r="AF37" s="1">
        <f>MIN($Q37)</f>
        <v>0</v>
      </c>
      <c r="AG37" s="1">
        <f>MIN($R37)</f>
        <v>0</v>
      </c>
      <c r="AH37" s="1">
        <f>MEDIAN($B37)</f>
        <v>0</v>
      </c>
      <c r="AI37" s="1">
        <f>MEDIAN($C37)</f>
        <v>0</v>
      </c>
      <c r="AJ37" s="1">
        <f>MEDIAN($D37)</f>
        <v>0</v>
      </c>
      <c r="AK37" s="1">
        <f>MEDIAN($E37)</f>
        <v>0</v>
      </c>
      <c r="AL37" s="1">
        <f>MEDIAN($F37)</f>
        <v>0</v>
      </c>
      <c r="AM37" s="1">
        <f>MEDIAN($G37)</f>
        <v>0</v>
      </c>
      <c r="AN37" s="1">
        <f>MEDIAN($H37)</f>
        <v>0</v>
      </c>
      <c r="AO37" s="1">
        <f>MEDIAN($I37)</f>
        <v>0</v>
      </c>
      <c r="AP37" s="1">
        <f>MEDIAN($J37)</f>
        <v>0</v>
      </c>
      <c r="AQ37" s="1">
        <f>MEDIAN($K37)</f>
        <v>0</v>
      </c>
      <c r="AR37" s="1">
        <f>MEDIAN($M37)</f>
        <v>0</v>
      </c>
      <c r="AS37" s="1">
        <f>MEDIAN($N37)</f>
        <v>0</v>
      </c>
      <c r="AT37" s="1">
        <f>MEDIAN($P37)</f>
        <v>0</v>
      </c>
      <c r="AU37" s="1">
        <f>MEDIAN($Q37)</f>
        <v>0</v>
      </c>
      <c r="AV37" s="1">
        <f>MEDIAN($R37)</f>
        <v>0</v>
      </c>
      <c r="AW37" s="1">
        <f>MAX($B37)</f>
        <v>0</v>
      </c>
      <c r="AX37" s="1">
        <f>MAX($C37)</f>
        <v>0</v>
      </c>
      <c r="AY37" s="1">
        <f>MAX($D37)</f>
        <v>0</v>
      </c>
      <c r="AZ37" s="1">
        <f>MAX($E37)</f>
        <v>0</v>
      </c>
      <c r="BA37" s="1">
        <f>MAX($F37)</f>
        <v>0</v>
      </c>
      <c r="BB37" s="1">
        <f>MAX($G37)</f>
        <v>0</v>
      </c>
      <c r="BC37" s="1">
        <f>MAX($H37)</f>
        <v>0</v>
      </c>
      <c r="BD37" s="1">
        <f>MAX($I37)</f>
        <v>0</v>
      </c>
      <c r="BE37" s="1">
        <f>MAX($J37)</f>
        <v>0</v>
      </c>
      <c r="BF37" s="1">
        <f>MAX($K37)</f>
        <v>0</v>
      </c>
      <c r="BG37" s="1">
        <f>MAX($M37)</f>
        <v>0</v>
      </c>
      <c r="BH37" s="1">
        <f>MAX($N37)</f>
        <v>0</v>
      </c>
      <c r="BI37" s="1">
        <f>MAX($P37)</f>
        <v>0</v>
      </c>
      <c r="BJ37" s="1">
        <f>MAX($Q37)</f>
        <v>0</v>
      </c>
      <c r="BK37" s="1">
        <f>MAX($R37)</f>
        <v>0</v>
      </c>
    </row>
    <row r="38" spans="1:63">
      <c r="A38" s="1" t="s">
        <v>35</v>
      </c>
      <c r="B38" s="1" cm="1">
        <f t="array" ref="B38">_xlfn.SWITCH($A$2,"average", AVERAGE(Instances!B38:Instances!B38),"median", MEDIAN(Instances!B38:Instances!B38),"min", MIN(Instances!B38:Instances!B38),"max", MAX(Instances!B38:Instances!B38),"diff", MAX(Instances!B38:Instances!B38)-MIN(Instances!B38:Instances!B38))</f>
        <v>0</v>
      </c>
      <c r="C38" s="1" cm="1">
        <f t="array" ref="C38">_xlfn.SWITCH($A$2,"average", AVERAGE(Instances!C38:Instances!C38),"median", MEDIAN(Instances!C38:Instances!C38),"min", MIN(Instances!C38:Instances!C38),"max", MAX(Instances!C38:Instances!C38),"diff", MAX(Instances!C38:Instances!C38)-MIN(Instances!C38:Instances!C38))</f>
        <v>0</v>
      </c>
      <c r="D38" s="1" cm="1">
        <f t="array" ref="D38">_xlfn.SWITCH($A$2,"average", AVERAGE(Instances!D38:Instances!D38),"median", MEDIAN(Instances!D38:Instances!D38),"min", MIN(Instances!D38:Instances!D38),"max", MAX(Instances!D38:Instances!D38),"diff", MAX(Instances!D38:Instances!D38)-MIN(Instances!D38:Instances!D38))</f>
        <v>0</v>
      </c>
      <c r="E38" s="1" cm="1">
        <f t="array" ref="E38">_xlfn.SWITCH($A$2,"average", AVERAGE(Instances!E38:Instances!E38),"median", MEDIAN(Instances!E38:Instances!E38),"min", MIN(Instances!E38:Instances!E38),"max", MAX(Instances!E38:Instances!E38),"diff", MAX(Instances!E38:Instances!E38)-MIN(Instances!E38:Instances!E38))</f>
        <v>0</v>
      </c>
      <c r="F38" s="1" cm="1">
        <f t="array" ref="F38">_xlfn.SWITCH($A$2,"average", AVERAGE(Instances!F38:Instances!F38),"median", MEDIAN(Instances!F38:Instances!F38),"min", MIN(Instances!F38:Instances!F38),"max", MAX(Instances!F38:Instances!F38),"diff", MAX(Instances!F38:Instances!F38)-MIN(Instances!F38:Instances!F38))</f>
        <v>0</v>
      </c>
      <c r="G38" s="1" cm="1">
        <f t="array" ref="G38">_xlfn.SWITCH($A$2,"average", AVERAGE(Instances!G38:Instances!G38),"median", MEDIAN(Instances!G38:Instances!G38),"min", MIN(Instances!G38:Instances!G38),"max", MAX(Instances!G38:Instances!G38),"diff", MAX(Instances!G38:Instances!G38)-MIN(Instances!G38:Instances!G38))</f>
        <v>0</v>
      </c>
      <c r="H38" s="1" cm="1">
        <f t="array" ref="H38">_xlfn.SWITCH($A$2,"average", AVERAGE(Instances!H38:Instances!H38),"median", MEDIAN(Instances!H38:Instances!H38),"min", MIN(Instances!H38:Instances!H38),"max", MAX(Instances!H38:Instances!H38),"diff", MAX(Instances!H38:Instances!H38)-MIN(Instances!H38:Instances!H38))</f>
        <v>0</v>
      </c>
      <c r="I38" s="1" cm="1">
        <f t="array" ref="I38">_xlfn.SWITCH($A$2,"average", AVERAGE(Instances!I38:Instances!I38),"median", MEDIAN(Instances!I38:Instances!I38),"min", MIN(Instances!I38:Instances!I38),"max", MAX(Instances!I38:Instances!I38),"diff", MAX(Instances!I38:Instances!I38)-MIN(Instances!I38:Instances!I38))</f>
        <v>0</v>
      </c>
      <c r="J38" s="1" cm="1">
        <f t="array" ref="J38">_xlfn.SWITCH($A$2,"average", AVERAGE(Instances!J38:Instances!J38),"median", MEDIAN(Instances!J38:Instances!J38),"min", MIN(Instances!J38:Instances!J38),"max", MAX(Instances!J38:Instances!J38),"diff", MAX(Instances!J38:Instances!J38)-MIN(Instances!J38:Instances!J38))</f>
        <v>0</v>
      </c>
      <c r="K38" s="1" cm="1">
        <f t="array" ref="K38">_xlfn.SWITCH($A$2,"average", AVERAGE(Instances!K38:Instances!K38),"median", MEDIAN(Instances!K38:Instances!K38),"min", MIN(Instances!K38:Instances!K38),"max", MAX(Instances!K38:Instances!K38),"diff", MAX(Instances!K38:Instances!K38)-MIN(Instances!K38:Instances!K38))</f>
        <v>0</v>
      </c>
      <c r="L38" s="1"/>
      <c r="M38" s="1" cm="1">
        <f t="array" ref="M38">_xlfn.SWITCH($A$2,"average", AVERAGE(Instances!M38:Instances!M38),"median", MEDIAN(Instances!M38:Instances!M38),"min", MIN(Instances!M38:Instances!M38),"max", MAX(Instances!M38:Instances!M38),"diff", MAX(Instances!M38:Instances!M38)-MIN(Instances!M38:Instances!M38))</f>
        <v>0</v>
      </c>
      <c r="N38" s="1" cm="1">
        <f t="array" ref="N38">_xlfn.SWITCH($A$2,"average", AVERAGE(Instances!N38:Instances!N38),"median", MEDIAN(Instances!N38:Instances!N38),"min", MIN(Instances!N38:Instances!N38),"max", MAX(Instances!N38:Instances!N38),"diff", MAX(Instances!N38:Instances!N38)-MIN(Instances!N38:Instances!N38))</f>
        <v>0</v>
      </c>
      <c r="O38" s="1"/>
      <c r="P38" s="1" cm="1">
        <f t="array" ref="P38">_xlfn.SWITCH($A$2,"average", AVERAGE(Instances!P38:Instances!P38),"median", MEDIAN(Instances!P38:Instances!P38),"min", MIN(Instances!P38:Instances!P38),"max", MAX(Instances!P38:Instances!P38),"diff", MAX(Instances!P38:Instances!P38)-MIN(Instances!P38:Instances!P38))</f>
        <v>0</v>
      </c>
      <c r="Q38" s="1" cm="1">
        <f t="array" ref="Q38">_xlfn.SWITCH($A$2,"average", AVERAGE(Instances!Q38:Instances!Q38),"median", MEDIAN(Instances!Q38:Instances!Q38),"min", MIN(Instances!Q38:Instances!Q38),"max", MAX(Instances!Q38:Instances!Q38),"diff", MAX(Instances!Q38:Instances!Q38)-MIN(Instances!Q38:Instances!Q38))</f>
        <v>0</v>
      </c>
      <c r="R38" s="1" cm="1">
        <f t="array" ref="R38">_xlfn.SWITCH($A$2,"average", AVERAGE(Instances!R38:Instances!R38),"median", MEDIAN(Instances!R38:Instances!R38),"min", MIN(Instances!R38:Instances!R38),"max", MAX(Instances!R38:Instances!R38),"diff", MAX(Instances!R38:Instances!R38)-MIN(Instances!R38:Instances!R38))</f>
        <v>0</v>
      </c>
      <c r="S38" s="1">
        <f>MIN($B38)</f>
        <v>0</v>
      </c>
      <c r="T38" s="1">
        <f>MIN($C38)</f>
        <v>0</v>
      </c>
      <c r="U38" s="1">
        <f>MIN($D38)</f>
        <v>0</v>
      </c>
      <c r="V38" s="1">
        <f>MIN($E38)</f>
        <v>0</v>
      </c>
      <c r="W38" s="1">
        <f>MIN($F38)</f>
        <v>0</v>
      </c>
      <c r="X38" s="1">
        <f>MIN($G38)</f>
        <v>0</v>
      </c>
      <c r="Y38" s="1">
        <f>MIN($H38)</f>
        <v>0</v>
      </c>
      <c r="Z38" s="1">
        <f>MIN($I38)</f>
        <v>0</v>
      </c>
      <c r="AA38" s="1">
        <f>MIN($J38)</f>
        <v>0</v>
      </c>
      <c r="AB38" s="1">
        <f>MIN($K38)</f>
        <v>0</v>
      </c>
      <c r="AC38" s="1">
        <f>MIN($M38)</f>
        <v>0</v>
      </c>
      <c r="AD38" s="1">
        <f>MIN($N38)</f>
        <v>0</v>
      </c>
      <c r="AE38" s="1">
        <f>MIN($P38)</f>
        <v>0</v>
      </c>
      <c r="AF38" s="1">
        <f>MIN($Q38)</f>
        <v>0</v>
      </c>
      <c r="AG38" s="1">
        <f>MIN($R38)</f>
        <v>0</v>
      </c>
      <c r="AH38" s="1">
        <f>MEDIAN($B38)</f>
        <v>0</v>
      </c>
      <c r="AI38" s="1">
        <f>MEDIAN($C38)</f>
        <v>0</v>
      </c>
      <c r="AJ38" s="1">
        <f>MEDIAN($D38)</f>
        <v>0</v>
      </c>
      <c r="AK38" s="1">
        <f>MEDIAN($E38)</f>
        <v>0</v>
      </c>
      <c r="AL38" s="1">
        <f>MEDIAN($F38)</f>
        <v>0</v>
      </c>
      <c r="AM38" s="1">
        <f>MEDIAN($G38)</f>
        <v>0</v>
      </c>
      <c r="AN38" s="1">
        <f>MEDIAN($H38)</f>
        <v>0</v>
      </c>
      <c r="AO38" s="1">
        <f>MEDIAN($I38)</f>
        <v>0</v>
      </c>
      <c r="AP38" s="1">
        <f>MEDIAN($J38)</f>
        <v>0</v>
      </c>
      <c r="AQ38" s="1">
        <f>MEDIAN($K38)</f>
        <v>0</v>
      </c>
      <c r="AR38" s="1">
        <f>MEDIAN($M38)</f>
        <v>0</v>
      </c>
      <c r="AS38" s="1">
        <f>MEDIAN($N38)</f>
        <v>0</v>
      </c>
      <c r="AT38" s="1">
        <f>MEDIAN($P38)</f>
        <v>0</v>
      </c>
      <c r="AU38" s="1">
        <f>MEDIAN($Q38)</f>
        <v>0</v>
      </c>
      <c r="AV38" s="1">
        <f>MEDIAN($R38)</f>
        <v>0</v>
      </c>
      <c r="AW38" s="1">
        <f>MAX($B38)</f>
        <v>0</v>
      </c>
      <c r="AX38" s="1">
        <f>MAX($C38)</f>
        <v>0</v>
      </c>
      <c r="AY38" s="1">
        <f>MAX($D38)</f>
        <v>0</v>
      </c>
      <c r="AZ38" s="1">
        <f>MAX($E38)</f>
        <v>0</v>
      </c>
      <c r="BA38" s="1">
        <f>MAX($F38)</f>
        <v>0</v>
      </c>
      <c r="BB38" s="1">
        <f>MAX($G38)</f>
        <v>0</v>
      </c>
      <c r="BC38" s="1">
        <f>MAX($H38)</f>
        <v>0</v>
      </c>
      <c r="BD38" s="1">
        <f>MAX($I38)</f>
        <v>0</v>
      </c>
      <c r="BE38" s="1">
        <f>MAX($J38)</f>
        <v>0</v>
      </c>
      <c r="BF38" s="1">
        <f>MAX($K38)</f>
        <v>0</v>
      </c>
      <c r="BG38" s="1">
        <f>MAX($M38)</f>
        <v>0</v>
      </c>
      <c r="BH38" s="1">
        <f>MAX($N38)</f>
        <v>0</v>
      </c>
      <c r="BI38" s="1">
        <f>MAX($P38)</f>
        <v>0</v>
      </c>
      <c r="BJ38" s="1">
        <f>MAX($Q38)</f>
        <v>0</v>
      </c>
      <c r="BK38" s="1">
        <f>MAX($R38)</f>
        <v>0</v>
      </c>
    </row>
    <row r="39" spans="1:63">
      <c r="A39" s="1" t="s">
        <v>36</v>
      </c>
      <c r="B39" s="1" cm="1">
        <f t="array" ref="B39">_xlfn.SWITCH($A$2,"average", AVERAGE(Instances!B39:Instances!B39),"median", MEDIAN(Instances!B39:Instances!B39),"min", MIN(Instances!B39:Instances!B39),"max", MAX(Instances!B39:Instances!B39),"diff", MAX(Instances!B39:Instances!B39)-MIN(Instances!B39:Instances!B39))</f>
        <v>0</v>
      </c>
      <c r="C39" s="1" cm="1">
        <f t="array" ref="C39">_xlfn.SWITCH($A$2,"average", AVERAGE(Instances!C39:Instances!C39),"median", MEDIAN(Instances!C39:Instances!C39),"min", MIN(Instances!C39:Instances!C39),"max", MAX(Instances!C39:Instances!C39),"diff", MAX(Instances!C39:Instances!C39)-MIN(Instances!C39:Instances!C39))</f>
        <v>0</v>
      </c>
      <c r="D39" s="1" cm="1">
        <f t="array" ref="D39">_xlfn.SWITCH($A$2,"average", AVERAGE(Instances!D39:Instances!D39),"median", MEDIAN(Instances!D39:Instances!D39),"min", MIN(Instances!D39:Instances!D39),"max", MAX(Instances!D39:Instances!D39),"diff", MAX(Instances!D39:Instances!D39)-MIN(Instances!D39:Instances!D39))</f>
        <v>0</v>
      </c>
      <c r="E39" s="1" cm="1">
        <f t="array" ref="E39">_xlfn.SWITCH($A$2,"average", AVERAGE(Instances!E39:Instances!E39),"median", MEDIAN(Instances!E39:Instances!E39),"min", MIN(Instances!E39:Instances!E39),"max", MAX(Instances!E39:Instances!E39),"diff", MAX(Instances!E39:Instances!E39)-MIN(Instances!E39:Instances!E39))</f>
        <v>0</v>
      </c>
      <c r="F39" s="1" cm="1">
        <f t="array" ref="F39">_xlfn.SWITCH($A$2,"average", AVERAGE(Instances!F39:Instances!F39),"median", MEDIAN(Instances!F39:Instances!F39),"min", MIN(Instances!F39:Instances!F39),"max", MAX(Instances!F39:Instances!F39),"diff", MAX(Instances!F39:Instances!F39)-MIN(Instances!F39:Instances!F39))</f>
        <v>0</v>
      </c>
      <c r="G39" s="1" cm="1">
        <f t="array" ref="G39">_xlfn.SWITCH($A$2,"average", AVERAGE(Instances!G39:Instances!G39),"median", MEDIAN(Instances!G39:Instances!G39),"min", MIN(Instances!G39:Instances!G39),"max", MAX(Instances!G39:Instances!G39),"diff", MAX(Instances!G39:Instances!G39)-MIN(Instances!G39:Instances!G39))</f>
        <v>0</v>
      </c>
      <c r="H39" s="1" cm="1">
        <f t="array" ref="H39">_xlfn.SWITCH($A$2,"average", AVERAGE(Instances!H39:Instances!H39),"median", MEDIAN(Instances!H39:Instances!H39),"min", MIN(Instances!H39:Instances!H39),"max", MAX(Instances!H39:Instances!H39),"diff", MAX(Instances!H39:Instances!H39)-MIN(Instances!H39:Instances!H39))</f>
        <v>0</v>
      </c>
      <c r="I39" s="1" cm="1">
        <f t="array" ref="I39">_xlfn.SWITCH($A$2,"average", AVERAGE(Instances!I39:Instances!I39),"median", MEDIAN(Instances!I39:Instances!I39),"min", MIN(Instances!I39:Instances!I39),"max", MAX(Instances!I39:Instances!I39),"diff", MAX(Instances!I39:Instances!I39)-MIN(Instances!I39:Instances!I39))</f>
        <v>0</v>
      </c>
      <c r="J39" s="1" cm="1">
        <f t="array" ref="J39">_xlfn.SWITCH($A$2,"average", AVERAGE(Instances!J39:Instances!J39),"median", MEDIAN(Instances!J39:Instances!J39),"min", MIN(Instances!J39:Instances!J39),"max", MAX(Instances!J39:Instances!J39),"diff", MAX(Instances!J39:Instances!J39)-MIN(Instances!J39:Instances!J39))</f>
        <v>0</v>
      </c>
      <c r="K39" s="1" cm="1">
        <f t="array" ref="K39">_xlfn.SWITCH($A$2,"average", AVERAGE(Instances!K39:Instances!K39),"median", MEDIAN(Instances!K39:Instances!K39),"min", MIN(Instances!K39:Instances!K39),"max", MAX(Instances!K39:Instances!K39),"diff", MAX(Instances!K39:Instances!K39)-MIN(Instances!K39:Instances!K39))</f>
        <v>0</v>
      </c>
      <c r="L39" s="1"/>
      <c r="M39" s="1" cm="1">
        <f t="array" ref="M39">_xlfn.SWITCH($A$2,"average", AVERAGE(Instances!M39:Instances!M39),"median", MEDIAN(Instances!M39:Instances!M39),"min", MIN(Instances!M39:Instances!M39),"max", MAX(Instances!M39:Instances!M39),"diff", MAX(Instances!M39:Instances!M39)-MIN(Instances!M39:Instances!M39))</f>
        <v>0</v>
      </c>
      <c r="N39" s="1" cm="1">
        <f t="array" ref="N39">_xlfn.SWITCH($A$2,"average", AVERAGE(Instances!N39:Instances!N39),"median", MEDIAN(Instances!N39:Instances!N39),"min", MIN(Instances!N39:Instances!N39),"max", MAX(Instances!N39:Instances!N39),"diff", MAX(Instances!N39:Instances!N39)-MIN(Instances!N39:Instances!N39))</f>
        <v>0</v>
      </c>
      <c r="O39" s="1"/>
      <c r="P39" s="1" cm="1">
        <f t="array" ref="P39">_xlfn.SWITCH($A$2,"average", AVERAGE(Instances!P39:Instances!P39),"median", MEDIAN(Instances!P39:Instances!P39),"min", MIN(Instances!P39:Instances!P39),"max", MAX(Instances!P39:Instances!P39),"diff", MAX(Instances!P39:Instances!P39)-MIN(Instances!P39:Instances!P39))</f>
        <v>0</v>
      </c>
      <c r="Q39" s="1" cm="1">
        <f t="array" ref="Q39">_xlfn.SWITCH($A$2,"average", AVERAGE(Instances!Q39:Instances!Q39),"median", MEDIAN(Instances!Q39:Instances!Q39),"min", MIN(Instances!Q39:Instances!Q39),"max", MAX(Instances!Q39:Instances!Q39),"diff", MAX(Instances!Q39:Instances!Q39)-MIN(Instances!Q39:Instances!Q39))</f>
        <v>0</v>
      </c>
      <c r="R39" s="1" cm="1">
        <f t="array" ref="R39">_xlfn.SWITCH($A$2,"average", AVERAGE(Instances!R39:Instances!R39),"median", MEDIAN(Instances!R39:Instances!R39),"min", MIN(Instances!R39:Instances!R39),"max", MAX(Instances!R39:Instances!R39),"diff", MAX(Instances!R39:Instances!R39)-MIN(Instances!R39:Instances!R39))</f>
        <v>0</v>
      </c>
      <c r="S39" s="1">
        <f>MIN($B39)</f>
        <v>0</v>
      </c>
      <c r="T39" s="1">
        <f>MIN($C39)</f>
        <v>0</v>
      </c>
      <c r="U39" s="1">
        <f>MIN($D39)</f>
        <v>0</v>
      </c>
      <c r="V39" s="1">
        <f>MIN($E39)</f>
        <v>0</v>
      </c>
      <c r="W39" s="1">
        <f>MIN($F39)</f>
        <v>0</v>
      </c>
      <c r="X39" s="1">
        <f>MIN($G39)</f>
        <v>0</v>
      </c>
      <c r="Y39" s="1">
        <f>MIN($H39)</f>
        <v>0</v>
      </c>
      <c r="Z39" s="1">
        <f>MIN($I39)</f>
        <v>0</v>
      </c>
      <c r="AA39" s="1">
        <f>MIN($J39)</f>
        <v>0</v>
      </c>
      <c r="AB39" s="1">
        <f>MIN($K39)</f>
        <v>0</v>
      </c>
      <c r="AC39" s="1">
        <f>MIN($M39)</f>
        <v>0</v>
      </c>
      <c r="AD39" s="1">
        <f>MIN($N39)</f>
        <v>0</v>
      </c>
      <c r="AE39" s="1">
        <f>MIN($P39)</f>
        <v>0</v>
      </c>
      <c r="AF39" s="1">
        <f>MIN($Q39)</f>
        <v>0</v>
      </c>
      <c r="AG39" s="1">
        <f>MIN($R39)</f>
        <v>0</v>
      </c>
      <c r="AH39" s="1">
        <f>MEDIAN($B39)</f>
        <v>0</v>
      </c>
      <c r="AI39" s="1">
        <f>MEDIAN($C39)</f>
        <v>0</v>
      </c>
      <c r="AJ39" s="1">
        <f>MEDIAN($D39)</f>
        <v>0</v>
      </c>
      <c r="AK39" s="1">
        <f>MEDIAN($E39)</f>
        <v>0</v>
      </c>
      <c r="AL39" s="1">
        <f>MEDIAN($F39)</f>
        <v>0</v>
      </c>
      <c r="AM39" s="1">
        <f>MEDIAN($G39)</f>
        <v>0</v>
      </c>
      <c r="AN39" s="1">
        <f>MEDIAN($H39)</f>
        <v>0</v>
      </c>
      <c r="AO39" s="1">
        <f>MEDIAN($I39)</f>
        <v>0</v>
      </c>
      <c r="AP39" s="1">
        <f>MEDIAN($J39)</f>
        <v>0</v>
      </c>
      <c r="AQ39" s="1">
        <f>MEDIAN($K39)</f>
        <v>0</v>
      </c>
      <c r="AR39" s="1">
        <f>MEDIAN($M39)</f>
        <v>0</v>
      </c>
      <c r="AS39" s="1">
        <f>MEDIAN($N39)</f>
        <v>0</v>
      </c>
      <c r="AT39" s="1">
        <f>MEDIAN($P39)</f>
        <v>0</v>
      </c>
      <c r="AU39" s="1">
        <f>MEDIAN($Q39)</f>
        <v>0</v>
      </c>
      <c r="AV39" s="1">
        <f>MEDIAN($R39)</f>
        <v>0</v>
      </c>
      <c r="AW39" s="1">
        <f>MAX($B39)</f>
        <v>0</v>
      </c>
      <c r="AX39" s="1">
        <f>MAX($C39)</f>
        <v>0</v>
      </c>
      <c r="AY39" s="1">
        <f>MAX($D39)</f>
        <v>0</v>
      </c>
      <c r="AZ39" s="1">
        <f>MAX($E39)</f>
        <v>0</v>
      </c>
      <c r="BA39" s="1">
        <f>MAX($F39)</f>
        <v>0</v>
      </c>
      <c r="BB39" s="1">
        <f>MAX($G39)</f>
        <v>0</v>
      </c>
      <c r="BC39" s="1">
        <f>MAX($H39)</f>
        <v>0</v>
      </c>
      <c r="BD39" s="1">
        <f>MAX($I39)</f>
        <v>0</v>
      </c>
      <c r="BE39" s="1">
        <f>MAX($J39)</f>
        <v>0</v>
      </c>
      <c r="BF39" s="1">
        <f>MAX($K39)</f>
        <v>0</v>
      </c>
      <c r="BG39" s="1">
        <f>MAX($M39)</f>
        <v>0</v>
      </c>
      <c r="BH39" s="1">
        <f>MAX($N39)</f>
        <v>0</v>
      </c>
      <c r="BI39" s="1">
        <f>MAX($P39)</f>
        <v>0</v>
      </c>
      <c r="BJ39" s="1">
        <f>MAX($Q39)</f>
        <v>0</v>
      </c>
      <c r="BK39" s="1">
        <f>MAX($R39)</f>
        <v>0</v>
      </c>
    </row>
    <row r="40" spans="1:63">
      <c r="A40" s="1" t="s">
        <v>37</v>
      </c>
      <c r="B40" s="1" cm="1">
        <f t="array" ref="B40">_xlfn.SWITCH($A$2,"average", AVERAGE(Instances!B40:Instances!B40),"median", MEDIAN(Instances!B40:Instances!B40),"min", MIN(Instances!B40:Instances!B40),"max", MAX(Instances!B40:Instances!B40),"diff", MAX(Instances!B40:Instances!B40)-MIN(Instances!B40:Instances!B40))</f>
        <v>0</v>
      </c>
      <c r="C40" s="1" cm="1">
        <f t="array" ref="C40">_xlfn.SWITCH($A$2,"average", AVERAGE(Instances!C40:Instances!C40),"median", MEDIAN(Instances!C40:Instances!C40),"min", MIN(Instances!C40:Instances!C40),"max", MAX(Instances!C40:Instances!C40),"diff", MAX(Instances!C40:Instances!C40)-MIN(Instances!C40:Instances!C40))</f>
        <v>0</v>
      </c>
      <c r="D40" s="1" cm="1">
        <f t="array" ref="D40">_xlfn.SWITCH($A$2,"average", AVERAGE(Instances!D40:Instances!D40),"median", MEDIAN(Instances!D40:Instances!D40),"min", MIN(Instances!D40:Instances!D40),"max", MAX(Instances!D40:Instances!D40),"diff", MAX(Instances!D40:Instances!D40)-MIN(Instances!D40:Instances!D40))</f>
        <v>0</v>
      </c>
      <c r="E40" s="1" cm="1">
        <f t="array" ref="E40">_xlfn.SWITCH($A$2,"average", AVERAGE(Instances!E40:Instances!E40),"median", MEDIAN(Instances!E40:Instances!E40),"min", MIN(Instances!E40:Instances!E40),"max", MAX(Instances!E40:Instances!E40),"diff", MAX(Instances!E40:Instances!E40)-MIN(Instances!E40:Instances!E40))</f>
        <v>0</v>
      </c>
      <c r="F40" s="1" cm="1">
        <f t="array" ref="F40">_xlfn.SWITCH($A$2,"average", AVERAGE(Instances!F40:Instances!F40),"median", MEDIAN(Instances!F40:Instances!F40),"min", MIN(Instances!F40:Instances!F40),"max", MAX(Instances!F40:Instances!F40),"diff", MAX(Instances!F40:Instances!F40)-MIN(Instances!F40:Instances!F40))</f>
        <v>0</v>
      </c>
      <c r="G40" s="1" cm="1">
        <f t="array" ref="G40">_xlfn.SWITCH($A$2,"average", AVERAGE(Instances!G40:Instances!G40),"median", MEDIAN(Instances!G40:Instances!G40),"min", MIN(Instances!G40:Instances!G40),"max", MAX(Instances!G40:Instances!G40),"diff", MAX(Instances!G40:Instances!G40)-MIN(Instances!G40:Instances!G40))</f>
        <v>0</v>
      </c>
      <c r="H40" s="1" cm="1">
        <f t="array" ref="H40">_xlfn.SWITCH($A$2,"average", AVERAGE(Instances!H40:Instances!H40),"median", MEDIAN(Instances!H40:Instances!H40),"min", MIN(Instances!H40:Instances!H40),"max", MAX(Instances!H40:Instances!H40),"diff", MAX(Instances!H40:Instances!H40)-MIN(Instances!H40:Instances!H40))</f>
        <v>0</v>
      </c>
      <c r="I40" s="1" cm="1">
        <f t="array" ref="I40">_xlfn.SWITCH($A$2,"average", AVERAGE(Instances!I40:Instances!I40),"median", MEDIAN(Instances!I40:Instances!I40),"min", MIN(Instances!I40:Instances!I40),"max", MAX(Instances!I40:Instances!I40),"diff", MAX(Instances!I40:Instances!I40)-MIN(Instances!I40:Instances!I40))</f>
        <v>0</v>
      </c>
      <c r="J40" s="1" cm="1">
        <f t="array" ref="J40">_xlfn.SWITCH($A$2,"average", AVERAGE(Instances!J40:Instances!J40),"median", MEDIAN(Instances!J40:Instances!J40),"min", MIN(Instances!J40:Instances!J40),"max", MAX(Instances!J40:Instances!J40),"diff", MAX(Instances!J40:Instances!J40)-MIN(Instances!J40:Instances!J40))</f>
        <v>0</v>
      </c>
      <c r="K40" s="1" cm="1">
        <f t="array" ref="K40">_xlfn.SWITCH($A$2,"average", AVERAGE(Instances!K40:Instances!K40),"median", MEDIAN(Instances!K40:Instances!K40),"min", MIN(Instances!K40:Instances!K40),"max", MAX(Instances!K40:Instances!K40),"diff", MAX(Instances!K40:Instances!K40)-MIN(Instances!K40:Instances!K40))</f>
        <v>0</v>
      </c>
      <c r="L40" s="1"/>
      <c r="M40" s="1" cm="1">
        <f t="array" ref="M40">_xlfn.SWITCH($A$2,"average", AVERAGE(Instances!M40:Instances!M40),"median", MEDIAN(Instances!M40:Instances!M40),"min", MIN(Instances!M40:Instances!M40),"max", MAX(Instances!M40:Instances!M40),"diff", MAX(Instances!M40:Instances!M40)-MIN(Instances!M40:Instances!M40))</f>
        <v>0</v>
      </c>
      <c r="N40" s="1" cm="1">
        <f t="array" ref="N40">_xlfn.SWITCH($A$2,"average", AVERAGE(Instances!N40:Instances!N40),"median", MEDIAN(Instances!N40:Instances!N40),"min", MIN(Instances!N40:Instances!N40),"max", MAX(Instances!N40:Instances!N40),"diff", MAX(Instances!N40:Instances!N40)-MIN(Instances!N40:Instances!N40))</f>
        <v>0</v>
      </c>
      <c r="O40" s="1"/>
      <c r="P40" s="1" cm="1">
        <f t="array" ref="P40">_xlfn.SWITCH($A$2,"average", AVERAGE(Instances!P40:Instances!P40),"median", MEDIAN(Instances!P40:Instances!P40),"min", MIN(Instances!P40:Instances!P40),"max", MAX(Instances!P40:Instances!P40),"diff", MAX(Instances!P40:Instances!P40)-MIN(Instances!P40:Instances!P40))</f>
        <v>0</v>
      </c>
      <c r="Q40" s="1" cm="1">
        <f t="array" ref="Q40">_xlfn.SWITCH($A$2,"average", AVERAGE(Instances!Q40:Instances!Q40),"median", MEDIAN(Instances!Q40:Instances!Q40),"min", MIN(Instances!Q40:Instances!Q40),"max", MAX(Instances!Q40:Instances!Q40),"diff", MAX(Instances!Q40:Instances!Q40)-MIN(Instances!Q40:Instances!Q40))</f>
        <v>0</v>
      </c>
      <c r="R40" s="1" cm="1">
        <f t="array" ref="R40">_xlfn.SWITCH($A$2,"average", AVERAGE(Instances!R40:Instances!R40),"median", MEDIAN(Instances!R40:Instances!R40),"min", MIN(Instances!R40:Instances!R40),"max", MAX(Instances!R40:Instances!R40),"diff", MAX(Instances!R40:Instances!R40)-MIN(Instances!R40:Instances!R40))</f>
        <v>0</v>
      </c>
      <c r="S40" s="1">
        <f>MIN($B40)</f>
        <v>0</v>
      </c>
      <c r="T40" s="1">
        <f>MIN($C40)</f>
        <v>0</v>
      </c>
      <c r="U40" s="1">
        <f>MIN($D40)</f>
        <v>0</v>
      </c>
      <c r="V40" s="1">
        <f>MIN($E40)</f>
        <v>0</v>
      </c>
      <c r="W40" s="1">
        <f>MIN($F40)</f>
        <v>0</v>
      </c>
      <c r="X40" s="1">
        <f>MIN($G40)</f>
        <v>0</v>
      </c>
      <c r="Y40" s="1">
        <f>MIN($H40)</f>
        <v>0</v>
      </c>
      <c r="Z40" s="1">
        <f>MIN($I40)</f>
        <v>0</v>
      </c>
      <c r="AA40" s="1">
        <f>MIN($J40)</f>
        <v>0</v>
      </c>
      <c r="AB40" s="1">
        <f>MIN($K40)</f>
        <v>0</v>
      </c>
      <c r="AC40" s="1">
        <f>MIN($M40)</f>
        <v>0</v>
      </c>
      <c r="AD40" s="1">
        <f>MIN($N40)</f>
        <v>0</v>
      </c>
      <c r="AE40" s="1">
        <f>MIN($P40)</f>
        <v>0</v>
      </c>
      <c r="AF40" s="1">
        <f>MIN($Q40)</f>
        <v>0</v>
      </c>
      <c r="AG40" s="1">
        <f>MIN($R40)</f>
        <v>0</v>
      </c>
      <c r="AH40" s="1">
        <f>MEDIAN($B40)</f>
        <v>0</v>
      </c>
      <c r="AI40" s="1">
        <f>MEDIAN($C40)</f>
        <v>0</v>
      </c>
      <c r="AJ40" s="1">
        <f>MEDIAN($D40)</f>
        <v>0</v>
      </c>
      <c r="AK40" s="1">
        <f>MEDIAN($E40)</f>
        <v>0</v>
      </c>
      <c r="AL40" s="1">
        <f>MEDIAN($F40)</f>
        <v>0</v>
      </c>
      <c r="AM40" s="1">
        <f>MEDIAN($G40)</f>
        <v>0</v>
      </c>
      <c r="AN40" s="1">
        <f>MEDIAN($H40)</f>
        <v>0</v>
      </c>
      <c r="AO40" s="1">
        <f>MEDIAN($I40)</f>
        <v>0</v>
      </c>
      <c r="AP40" s="1">
        <f>MEDIAN($J40)</f>
        <v>0</v>
      </c>
      <c r="AQ40" s="1">
        <f>MEDIAN($K40)</f>
        <v>0</v>
      </c>
      <c r="AR40" s="1">
        <f>MEDIAN($M40)</f>
        <v>0</v>
      </c>
      <c r="AS40" s="1">
        <f>MEDIAN($N40)</f>
        <v>0</v>
      </c>
      <c r="AT40" s="1">
        <f>MEDIAN($P40)</f>
        <v>0</v>
      </c>
      <c r="AU40" s="1">
        <f>MEDIAN($Q40)</f>
        <v>0</v>
      </c>
      <c r="AV40" s="1">
        <f>MEDIAN($R40)</f>
        <v>0</v>
      </c>
      <c r="AW40" s="1">
        <f>MAX($B40)</f>
        <v>0</v>
      </c>
      <c r="AX40" s="1">
        <f>MAX($C40)</f>
        <v>0</v>
      </c>
      <c r="AY40" s="1">
        <f>MAX($D40)</f>
        <v>0</v>
      </c>
      <c r="AZ40" s="1">
        <f>MAX($E40)</f>
        <v>0</v>
      </c>
      <c r="BA40" s="1">
        <f>MAX($F40)</f>
        <v>0</v>
      </c>
      <c r="BB40" s="1">
        <f>MAX($G40)</f>
        <v>0</v>
      </c>
      <c r="BC40" s="1">
        <f>MAX($H40)</f>
        <v>0</v>
      </c>
      <c r="BD40" s="1">
        <f>MAX($I40)</f>
        <v>0</v>
      </c>
      <c r="BE40" s="1">
        <f>MAX($J40)</f>
        <v>0</v>
      </c>
      <c r="BF40" s="1">
        <f>MAX($K40)</f>
        <v>0</v>
      </c>
      <c r="BG40" s="1">
        <f>MAX($M40)</f>
        <v>0</v>
      </c>
      <c r="BH40" s="1">
        <f>MAX($N40)</f>
        <v>0</v>
      </c>
      <c r="BI40" s="1">
        <f>MAX($P40)</f>
        <v>0</v>
      </c>
      <c r="BJ40" s="1">
        <f>MAX($Q40)</f>
        <v>0</v>
      </c>
      <c r="BK40" s="1">
        <f>MAX($R40)</f>
        <v>0</v>
      </c>
    </row>
    <row r="41" spans="1:63">
      <c r="A41" s="1" t="s">
        <v>38</v>
      </c>
      <c r="B41" s="1" cm="1">
        <f t="array" ref="B41">_xlfn.SWITCH($A$2,"average", AVERAGE(Instances!B41:Instances!B41),"median", MEDIAN(Instances!B41:Instances!B41),"min", MIN(Instances!B41:Instances!B41),"max", MAX(Instances!B41:Instances!B41),"diff", MAX(Instances!B41:Instances!B41)-MIN(Instances!B41:Instances!B41))</f>
        <v>0</v>
      </c>
      <c r="C41" s="1" cm="1">
        <f t="array" ref="C41">_xlfn.SWITCH($A$2,"average", AVERAGE(Instances!C41:Instances!C41),"median", MEDIAN(Instances!C41:Instances!C41),"min", MIN(Instances!C41:Instances!C41),"max", MAX(Instances!C41:Instances!C41),"diff", MAX(Instances!C41:Instances!C41)-MIN(Instances!C41:Instances!C41))</f>
        <v>0</v>
      </c>
      <c r="D41" s="1" cm="1">
        <f t="array" ref="D41">_xlfn.SWITCH($A$2,"average", AVERAGE(Instances!D41:Instances!D41),"median", MEDIAN(Instances!D41:Instances!D41),"min", MIN(Instances!D41:Instances!D41),"max", MAX(Instances!D41:Instances!D41),"diff", MAX(Instances!D41:Instances!D41)-MIN(Instances!D41:Instances!D41))</f>
        <v>0</v>
      </c>
      <c r="E41" s="1" cm="1">
        <f t="array" ref="E41">_xlfn.SWITCH($A$2,"average", AVERAGE(Instances!E41:Instances!E41),"median", MEDIAN(Instances!E41:Instances!E41),"min", MIN(Instances!E41:Instances!E41),"max", MAX(Instances!E41:Instances!E41),"diff", MAX(Instances!E41:Instances!E41)-MIN(Instances!E41:Instances!E41))</f>
        <v>0</v>
      </c>
      <c r="F41" s="1" cm="1">
        <f t="array" ref="F41">_xlfn.SWITCH($A$2,"average", AVERAGE(Instances!F41:Instances!F41),"median", MEDIAN(Instances!F41:Instances!F41),"min", MIN(Instances!F41:Instances!F41),"max", MAX(Instances!F41:Instances!F41),"diff", MAX(Instances!F41:Instances!F41)-MIN(Instances!F41:Instances!F41))</f>
        <v>0</v>
      </c>
      <c r="G41" s="1" cm="1">
        <f t="array" ref="G41">_xlfn.SWITCH($A$2,"average", AVERAGE(Instances!G41:Instances!G41),"median", MEDIAN(Instances!G41:Instances!G41),"min", MIN(Instances!G41:Instances!G41),"max", MAX(Instances!G41:Instances!G41),"diff", MAX(Instances!G41:Instances!G41)-MIN(Instances!G41:Instances!G41))</f>
        <v>0</v>
      </c>
      <c r="H41" s="1" cm="1">
        <f t="array" ref="H41">_xlfn.SWITCH($A$2,"average", AVERAGE(Instances!H41:Instances!H41),"median", MEDIAN(Instances!H41:Instances!H41),"min", MIN(Instances!H41:Instances!H41),"max", MAX(Instances!H41:Instances!H41),"diff", MAX(Instances!H41:Instances!H41)-MIN(Instances!H41:Instances!H41))</f>
        <v>0</v>
      </c>
      <c r="I41" s="1" cm="1">
        <f t="array" ref="I41">_xlfn.SWITCH($A$2,"average", AVERAGE(Instances!I41:Instances!I41),"median", MEDIAN(Instances!I41:Instances!I41),"min", MIN(Instances!I41:Instances!I41),"max", MAX(Instances!I41:Instances!I41),"diff", MAX(Instances!I41:Instances!I41)-MIN(Instances!I41:Instances!I41))</f>
        <v>0</v>
      </c>
      <c r="J41" s="1" cm="1">
        <f t="array" ref="J41">_xlfn.SWITCH($A$2,"average", AVERAGE(Instances!J41:Instances!J41),"median", MEDIAN(Instances!J41:Instances!J41),"min", MIN(Instances!J41:Instances!J41),"max", MAX(Instances!J41:Instances!J41),"diff", MAX(Instances!J41:Instances!J41)-MIN(Instances!J41:Instances!J41))</f>
        <v>0</v>
      </c>
      <c r="K41" s="1" cm="1">
        <f t="array" ref="K41">_xlfn.SWITCH($A$2,"average", AVERAGE(Instances!K41:Instances!K41),"median", MEDIAN(Instances!K41:Instances!K41),"min", MIN(Instances!K41:Instances!K41),"max", MAX(Instances!K41:Instances!K41),"diff", MAX(Instances!K41:Instances!K41)-MIN(Instances!K41:Instances!K41))</f>
        <v>0</v>
      </c>
      <c r="L41" s="1"/>
      <c r="M41" s="1" cm="1">
        <f t="array" ref="M41">_xlfn.SWITCH($A$2,"average", AVERAGE(Instances!M41:Instances!M41),"median", MEDIAN(Instances!M41:Instances!M41),"min", MIN(Instances!M41:Instances!M41),"max", MAX(Instances!M41:Instances!M41),"diff", MAX(Instances!M41:Instances!M41)-MIN(Instances!M41:Instances!M41))</f>
        <v>0</v>
      </c>
      <c r="N41" s="1" cm="1">
        <f t="array" ref="N41">_xlfn.SWITCH($A$2,"average", AVERAGE(Instances!N41:Instances!N41),"median", MEDIAN(Instances!N41:Instances!N41),"min", MIN(Instances!N41:Instances!N41),"max", MAX(Instances!N41:Instances!N41),"diff", MAX(Instances!N41:Instances!N41)-MIN(Instances!N41:Instances!N41))</f>
        <v>0</v>
      </c>
      <c r="O41" s="1"/>
      <c r="P41" s="1" cm="1">
        <f t="array" ref="P41">_xlfn.SWITCH($A$2,"average", AVERAGE(Instances!P41:Instances!P41),"median", MEDIAN(Instances!P41:Instances!P41),"min", MIN(Instances!P41:Instances!P41),"max", MAX(Instances!P41:Instances!P41),"diff", MAX(Instances!P41:Instances!P41)-MIN(Instances!P41:Instances!P41))</f>
        <v>0</v>
      </c>
      <c r="Q41" s="1" cm="1">
        <f t="array" ref="Q41">_xlfn.SWITCH($A$2,"average", AVERAGE(Instances!Q41:Instances!Q41),"median", MEDIAN(Instances!Q41:Instances!Q41),"min", MIN(Instances!Q41:Instances!Q41),"max", MAX(Instances!Q41:Instances!Q41),"diff", MAX(Instances!Q41:Instances!Q41)-MIN(Instances!Q41:Instances!Q41))</f>
        <v>0</v>
      </c>
      <c r="R41" s="1" cm="1">
        <f t="array" ref="R41">_xlfn.SWITCH($A$2,"average", AVERAGE(Instances!R41:Instances!R41),"median", MEDIAN(Instances!R41:Instances!R41),"min", MIN(Instances!R41:Instances!R41),"max", MAX(Instances!R41:Instances!R41),"diff", MAX(Instances!R41:Instances!R41)-MIN(Instances!R41:Instances!R41))</f>
        <v>0</v>
      </c>
      <c r="S41" s="1">
        <f>MIN($B41)</f>
        <v>0</v>
      </c>
      <c r="T41" s="1">
        <f>MIN($C41)</f>
        <v>0</v>
      </c>
      <c r="U41" s="1">
        <f>MIN($D41)</f>
        <v>0</v>
      </c>
      <c r="V41" s="1">
        <f>MIN($E41)</f>
        <v>0</v>
      </c>
      <c r="W41" s="1">
        <f>MIN($F41)</f>
        <v>0</v>
      </c>
      <c r="X41" s="1">
        <f>MIN($G41)</f>
        <v>0</v>
      </c>
      <c r="Y41" s="1">
        <f>MIN($H41)</f>
        <v>0</v>
      </c>
      <c r="Z41" s="1">
        <f>MIN($I41)</f>
        <v>0</v>
      </c>
      <c r="AA41" s="1">
        <f>MIN($J41)</f>
        <v>0</v>
      </c>
      <c r="AB41" s="1">
        <f>MIN($K41)</f>
        <v>0</v>
      </c>
      <c r="AC41" s="1">
        <f>MIN($M41)</f>
        <v>0</v>
      </c>
      <c r="AD41" s="1">
        <f>MIN($N41)</f>
        <v>0</v>
      </c>
      <c r="AE41" s="1">
        <f>MIN($P41)</f>
        <v>0</v>
      </c>
      <c r="AF41" s="1">
        <f>MIN($Q41)</f>
        <v>0</v>
      </c>
      <c r="AG41" s="1">
        <f>MIN($R41)</f>
        <v>0</v>
      </c>
      <c r="AH41" s="1">
        <f>MEDIAN($B41)</f>
        <v>0</v>
      </c>
      <c r="AI41" s="1">
        <f>MEDIAN($C41)</f>
        <v>0</v>
      </c>
      <c r="AJ41" s="1">
        <f>MEDIAN($D41)</f>
        <v>0</v>
      </c>
      <c r="AK41" s="1">
        <f>MEDIAN($E41)</f>
        <v>0</v>
      </c>
      <c r="AL41" s="1">
        <f>MEDIAN($F41)</f>
        <v>0</v>
      </c>
      <c r="AM41" s="1">
        <f>MEDIAN($G41)</f>
        <v>0</v>
      </c>
      <c r="AN41" s="1">
        <f>MEDIAN($H41)</f>
        <v>0</v>
      </c>
      <c r="AO41" s="1">
        <f>MEDIAN($I41)</f>
        <v>0</v>
      </c>
      <c r="AP41" s="1">
        <f>MEDIAN($J41)</f>
        <v>0</v>
      </c>
      <c r="AQ41" s="1">
        <f>MEDIAN($K41)</f>
        <v>0</v>
      </c>
      <c r="AR41" s="1">
        <f>MEDIAN($M41)</f>
        <v>0</v>
      </c>
      <c r="AS41" s="1">
        <f>MEDIAN($N41)</f>
        <v>0</v>
      </c>
      <c r="AT41" s="1">
        <f>MEDIAN($P41)</f>
        <v>0</v>
      </c>
      <c r="AU41" s="1">
        <f>MEDIAN($Q41)</f>
        <v>0</v>
      </c>
      <c r="AV41" s="1">
        <f>MEDIAN($R41)</f>
        <v>0</v>
      </c>
      <c r="AW41" s="1">
        <f>MAX($B41)</f>
        <v>0</v>
      </c>
      <c r="AX41" s="1">
        <f>MAX($C41)</f>
        <v>0</v>
      </c>
      <c r="AY41" s="1">
        <f>MAX($D41)</f>
        <v>0</v>
      </c>
      <c r="AZ41" s="1">
        <f>MAX($E41)</f>
        <v>0</v>
      </c>
      <c r="BA41" s="1">
        <f>MAX($F41)</f>
        <v>0</v>
      </c>
      <c r="BB41" s="1">
        <f>MAX($G41)</f>
        <v>0</v>
      </c>
      <c r="BC41" s="1">
        <f>MAX($H41)</f>
        <v>0</v>
      </c>
      <c r="BD41" s="1">
        <f>MAX($I41)</f>
        <v>0</v>
      </c>
      <c r="BE41" s="1">
        <f>MAX($J41)</f>
        <v>0</v>
      </c>
      <c r="BF41" s="1">
        <f>MAX($K41)</f>
        <v>0</v>
      </c>
      <c r="BG41" s="1">
        <f>MAX($M41)</f>
        <v>0</v>
      </c>
      <c r="BH41" s="1">
        <f>MAX($N41)</f>
        <v>0</v>
      </c>
      <c r="BI41" s="1">
        <f>MAX($P41)</f>
        <v>0</v>
      </c>
      <c r="BJ41" s="1">
        <f>MAX($Q41)</f>
        <v>0</v>
      </c>
      <c r="BK41" s="1">
        <f>MAX($R41)</f>
        <v>0</v>
      </c>
    </row>
    <row r="42" spans="1:63">
      <c r="A42" s="1" t="s">
        <v>39</v>
      </c>
      <c r="B42" s="1" cm="1">
        <f t="array" ref="B42">_xlfn.SWITCH($A$2,"average", AVERAGE(Instances!B42:Instances!B42),"median", MEDIAN(Instances!B42:Instances!B42),"min", MIN(Instances!B42:Instances!B42),"max", MAX(Instances!B42:Instances!B42),"diff", MAX(Instances!B42:Instances!B42)-MIN(Instances!B42:Instances!B42))</f>
        <v>0</v>
      </c>
      <c r="C42" s="1" cm="1">
        <f t="array" ref="C42">_xlfn.SWITCH($A$2,"average", AVERAGE(Instances!C42:Instances!C42),"median", MEDIAN(Instances!C42:Instances!C42),"min", MIN(Instances!C42:Instances!C42),"max", MAX(Instances!C42:Instances!C42),"diff", MAX(Instances!C42:Instances!C42)-MIN(Instances!C42:Instances!C42))</f>
        <v>0</v>
      </c>
      <c r="D42" s="1" cm="1">
        <f t="array" ref="D42">_xlfn.SWITCH($A$2,"average", AVERAGE(Instances!D42:Instances!D42),"median", MEDIAN(Instances!D42:Instances!D42),"min", MIN(Instances!D42:Instances!D42),"max", MAX(Instances!D42:Instances!D42),"diff", MAX(Instances!D42:Instances!D42)-MIN(Instances!D42:Instances!D42))</f>
        <v>0</v>
      </c>
      <c r="E42" s="1" cm="1">
        <f t="array" ref="E42">_xlfn.SWITCH($A$2,"average", AVERAGE(Instances!E42:Instances!E42),"median", MEDIAN(Instances!E42:Instances!E42),"min", MIN(Instances!E42:Instances!E42),"max", MAX(Instances!E42:Instances!E42),"diff", MAX(Instances!E42:Instances!E42)-MIN(Instances!E42:Instances!E42))</f>
        <v>0</v>
      </c>
      <c r="F42" s="1" cm="1">
        <f t="array" ref="F42">_xlfn.SWITCH($A$2,"average", AVERAGE(Instances!F42:Instances!F42),"median", MEDIAN(Instances!F42:Instances!F42),"min", MIN(Instances!F42:Instances!F42),"max", MAX(Instances!F42:Instances!F42),"diff", MAX(Instances!F42:Instances!F42)-MIN(Instances!F42:Instances!F42))</f>
        <v>0</v>
      </c>
      <c r="G42" s="1" cm="1">
        <f t="array" ref="G42">_xlfn.SWITCH($A$2,"average", AVERAGE(Instances!G42:Instances!G42),"median", MEDIAN(Instances!G42:Instances!G42),"min", MIN(Instances!G42:Instances!G42),"max", MAX(Instances!G42:Instances!G42),"diff", MAX(Instances!G42:Instances!G42)-MIN(Instances!G42:Instances!G42))</f>
        <v>0</v>
      </c>
      <c r="H42" s="1" cm="1">
        <f t="array" ref="H42">_xlfn.SWITCH($A$2,"average", AVERAGE(Instances!H42:Instances!H42),"median", MEDIAN(Instances!H42:Instances!H42),"min", MIN(Instances!H42:Instances!H42),"max", MAX(Instances!H42:Instances!H42),"diff", MAX(Instances!H42:Instances!H42)-MIN(Instances!H42:Instances!H42))</f>
        <v>0</v>
      </c>
      <c r="I42" s="1" cm="1">
        <f t="array" ref="I42">_xlfn.SWITCH($A$2,"average", AVERAGE(Instances!I42:Instances!I42),"median", MEDIAN(Instances!I42:Instances!I42),"min", MIN(Instances!I42:Instances!I42),"max", MAX(Instances!I42:Instances!I42),"diff", MAX(Instances!I42:Instances!I42)-MIN(Instances!I42:Instances!I42))</f>
        <v>0</v>
      </c>
      <c r="J42" s="1" cm="1">
        <f t="array" ref="J42">_xlfn.SWITCH($A$2,"average", AVERAGE(Instances!J42:Instances!J42),"median", MEDIAN(Instances!J42:Instances!J42),"min", MIN(Instances!J42:Instances!J42),"max", MAX(Instances!J42:Instances!J42),"diff", MAX(Instances!J42:Instances!J42)-MIN(Instances!J42:Instances!J42))</f>
        <v>0</v>
      </c>
      <c r="K42" s="1" cm="1">
        <f t="array" ref="K42">_xlfn.SWITCH($A$2,"average", AVERAGE(Instances!K42:Instances!K42),"median", MEDIAN(Instances!K42:Instances!K42),"min", MIN(Instances!K42:Instances!K42),"max", MAX(Instances!K42:Instances!K42),"diff", MAX(Instances!K42:Instances!K42)-MIN(Instances!K42:Instances!K42))</f>
        <v>0</v>
      </c>
      <c r="L42" s="1"/>
      <c r="M42" s="1" cm="1">
        <f t="array" ref="M42">_xlfn.SWITCH($A$2,"average", AVERAGE(Instances!M42:Instances!M42),"median", MEDIAN(Instances!M42:Instances!M42),"min", MIN(Instances!M42:Instances!M42),"max", MAX(Instances!M42:Instances!M42),"diff", MAX(Instances!M42:Instances!M42)-MIN(Instances!M42:Instances!M42))</f>
        <v>0</v>
      </c>
      <c r="N42" s="1" cm="1">
        <f t="array" ref="N42">_xlfn.SWITCH($A$2,"average", AVERAGE(Instances!N42:Instances!N42),"median", MEDIAN(Instances!N42:Instances!N42),"min", MIN(Instances!N42:Instances!N42),"max", MAX(Instances!N42:Instances!N42),"diff", MAX(Instances!N42:Instances!N42)-MIN(Instances!N42:Instances!N42))</f>
        <v>0</v>
      </c>
      <c r="O42" s="1"/>
      <c r="P42" s="1" cm="1">
        <f t="array" ref="P42">_xlfn.SWITCH($A$2,"average", AVERAGE(Instances!P42:Instances!P42),"median", MEDIAN(Instances!P42:Instances!P42),"min", MIN(Instances!P42:Instances!P42),"max", MAX(Instances!P42:Instances!P42),"diff", MAX(Instances!P42:Instances!P42)-MIN(Instances!P42:Instances!P42))</f>
        <v>0</v>
      </c>
      <c r="Q42" s="1" cm="1">
        <f t="array" ref="Q42">_xlfn.SWITCH($A$2,"average", AVERAGE(Instances!Q42:Instances!Q42),"median", MEDIAN(Instances!Q42:Instances!Q42),"min", MIN(Instances!Q42:Instances!Q42),"max", MAX(Instances!Q42:Instances!Q42),"diff", MAX(Instances!Q42:Instances!Q42)-MIN(Instances!Q42:Instances!Q42))</f>
        <v>0</v>
      </c>
      <c r="R42" s="1" cm="1">
        <f t="array" ref="R42">_xlfn.SWITCH($A$2,"average", AVERAGE(Instances!R42:Instances!R42),"median", MEDIAN(Instances!R42:Instances!R42),"min", MIN(Instances!R42:Instances!R42),"max", MAX(Instances!R42:Instances!R42),"diff", MAX(Instances!R42:Instances!R42)-MIN(Instances!R42:Instances!R42))</f>
        <v>0</v>
      </c>
      <c r="S42" s="1">
        <f>MIN($B42)</f>
        <v>0</v>
      </c>
      <c r="T42" s="1">
        <f>MIN($C42)</f>
        <v>0</v>
      </c>
      <c r="U42" s="1">
        <f>MIN($D42)</f>
        <v>0</v>
      </c>
      <c r="V42" s="1">
        <f>MIN($E42)</f>
        <v>0</v>
      </c>
      <c r="W42" s="1">
        <f>MIN($F42)</f>
        <v>0</v>
      </c>
      <c r="X42" s="1">
        <f>MIN($G42)</f>
        <v>0</v>
      </c>
      <c r="Y42" s="1">
        <f>MIN($H42)</f>
        <v>0</v>
      </c>
      <c r="Z42" s="1">
        <f>MIN($I42)</f>
        <v>0</v>
      </c>
      <c r="AA42" s="1">
        <f>MIN($J42)</f>
        <v>0</v>
      </c>
      <c r="AB42" s="1">
        <f>MIN($K42)</f>
        <v>0</v>
      </c>
      <c r="AC42" s="1">
        <f>MIN($M42)</f>
        <v>0</v>
      </c>
      <c r="AD42" s="1">
        <f>MIN($N42)</f>
        <v>0</v>
      </c>
      <c r="AE42" s="1">
        <f>MIN($P42)</f>
        <v>0</v>
      </c>
      <c r="AF42" s="1">
        <f>MIN($Q42)</f>
        <v>0</v>
      </c>
      <c r="AG42" s="1">
        <f>MIN($R42)</f>
        <v>0</v>
      </c>
      <c r="AH42" s="1">
        <f>MEDIAN($B42)</f>
        <v>0</v>
      </c>
      <c r="AI42" s="1">
        <f>MEDIAN($C42)</f>
        <v>0</v>
      </c>
      <c r="AJ42" s="1">
        <f>MEDIAN($D42)</f>
        <v>0</v>
      </c>
      <c r="AK42" s="1">
        <f>MEDIAN($E42)</f>
        <v>0</v>
      </c>
      <c r="AL42" s="1">
        <f>MEDIAN($F42)</f>
        <v>0</v>
      </c>
      <c r="AM42" s="1">
        <f>MEDIAN($G42)</f>
        <v>0</v>
      </c>
      <c r="AN42" s="1">
        <f>MEDIAN($H42)</f>
        <v>0</v>
      </c>
      <c r="AO42" s="1">
        <f>MEDIAN($I42)</f>
        <v>0</v>
      </c>
      <c r="AP42" s="1">
        <f>MEDIAN($J42)</f>
        <v>0</v>
      </c>
      <c r="AQ42" s="1">
        <f>MEDIAN($K42)</f>
        <v>0</v>
      </c>
      <c r="AR42" s="1">
        <f>MEDIAN($M42)</f>
        <v>0</v>
      </c>
      <c r="AS42" s="1">
        <f>MEDIAN($N42)</f>
        <v>0</v>
      </c>
      <c r="AT42" s="1">
        <f>MEDIAN($P42)</f>
        <v>0</v>
      </c>
      <c r="AU42" s="1">
        <f>MEDIAN($Q42)</f>
        <v>0</v>
      </c>
      <c r="AV42" s="1">
        <f>MEDIAN($R42)</f>
        <v>0</v>
      </c>
      <c r="AW42" s="1">
        <f>MAX($B42)</f>
        <v>0</v>
      </c>
      <c r="AX42" s="1">
        <f>MAX($C42)</f>
        <v>0</v>
      </c>
      <c r="AY42" s="1">
        <f>MAX($D42)</f>
        <v>0</v>
      </c>
      <c r="AZ42" s="1">
        <f>MAX($E42)</f>
        <v>0</v>
      </c>
      <c r="BA42" s="1">
        <f>MAX($F42)</f>
        <v>0</v>
      </c>
      <c r="BB42" s="1">
        <f>MAX($G42)</f>
        <v>0</v>
      </c>
      <c r="BC42" s="1">
        <f>MAX($H42)</f>
        <v>0</v>
      </c>
      <c r="BD42" s="1">
        <f>MAX($I42)</f>
        <v>0</v>
      </c>
      <c r="BE42" s="1">
        <f>MAX($J42)</f>
        <v>0</v>
      </c>
      <c r="BF42" s="1">
        <f>MAX($K42)</f>
        <v>0</v>
      </c>
      <c r="BG42" s="1">
        <f>MAX($M42)</f>
        <v>0</v>
      </c>
      <c r="BH42" s="1">
        <f>MAX($N42)</f>
        <v>0</v>
      </c>
      <c r="BI42" s="1">
        <f>MAX($P42)</f>
        <v>0</v>
      </c>
      <c r="BJ42" s="1">
        <f>MAX($Q42)</f>
        <v>0</v>
      </c>
      <c r="BK42" s="1">
        <f>MAX($R42)</f>
        <v>0</v>
      </c>
    </row>
    <row r="43" spans="1:63">
      <c r="A43" s="1" t="s">
        <v>40</v>
      </c>
      <c r="B43" s="1" cm="1">
        <f t="array" ref="B43">_xlfn.SWITCH($A$2,"average", AVERAGE(Instances!B43:Instances!B43),"median", MEDIAN(Instances!B43:Instances!B43),"min", MIN(Instances!B43:Instances!B43),"max", MAX(Instances!B43:Instances!B43),"diff", MAX(Instances!B43:Instances!B43)-MIN(Instances!B43:Instances!B43))</f>
        <v>0</v>
      </c>
      <c r="C43" s="1" cm="1">
        <f t="array" ref="C43">_xlfn.SWITCH($A$2,"average", AVERAGE(Instances!C43:Instances!C43),"median", MEDIAN(Instances!C43:Instances!C43),"min", MIN(Instances!C43:Instances!C43),"max", MAX(Instances!C43:Instances!C43),"diff", MAX(Instances!C43:Instances!C43)-MIN(Instances!C43:Instances!C43))</f>
        <v>0</v>
      </c>
      <c r="D43" s="1" cm="1">
        <f t="array" ref="D43">_xlfn.SWITCH($A$2,"average", AVERAGE(Instances!D43:Instances!D43),"median", MEDIAN(Instances!D43:Instances!D43),"min", MIN(Instances!D43:Instances!D43),"max", MAX(Instances!D43:Instances!D43),"diff", MAX(Instances!D43:Instances!D43)-MIN(Instances!D43:Instances!D43))</f>
        <v>0</v>
      </c>
      <c r="E43" s="1" cm="1">
        <f t="array" ref="E43">_xlfn.SWITCH($A$2,"average", AVERAGE(Instances!E43:Instances!E43),"median", MEDIAN(Instances!E43:Instances!E43),"min", MIN(Instances!E43:Instances!E43),"max", MAX(Instances!E43:Instances!E43),"diff", MAX(Instances!E43:Instances!E43)-MIN(Instances!E43:Instances!E43))</f>
        <v>0</v>
      </c>
      <c r="F43" s="1" cm="1">
        <f t="array" ref="F43">_xlfn.SWITCH($A$2,"average", AVERAGE(Instances!F43:Instances!F43),"median", MEDIAN(Instances!F43:Instances!F43),"min", MIN(Instances!F43:Instances!F43),"max", MAX(Instances!F43:Instances!F43),"diff", MAX(Instances!F43:Instances!F43)-MIN(Instances!F43:Instances!F43))</f>
        <v>0</v>
      </c>
      <c r="G43" s="1" cm="1">
        <f t="array" ref="G43">_xlfn.SWITCH($A$2,"average", AVERAGE(Instances!G43:Instances!G43),"median", MEDIAN(Instances!G43:Instances!G43),"min", MIN(Instances!G43:Instances!G43),"max", MAX(Instances!G43:Instances!G43),"diff", MAX(Instances!G43:Instances!G43)-MIN(Instances!G43:Instances!G43))</f>
        <v>0</v>
      </c>
      <c r="H43" s="1" cm="1">
        <f t="array" ref="H43">_xlfn.SWITCH($A$2,"average", AVERAGE(Instances!H43:Instances!H43),"median", MEDIAN(Instances!H43:Instances!H43),"min", MIN(Instances!H43:Instances!H43),"max", MAX(Instances!H43:Instances!H43),"diff", MAX(Instances!H43:Instances!H43)-MIN(Instances!H43:Instances!H43))</f>
        <v>0</v>
      </c>
      <c r="I43" s="1" cm="1">
        <f t="array" ref="I43">_xlfn.SWITCH($A$2,"average", AVERAGE(Instances!I43:Instances!I43),"median", MEDIAN(Instances!I43:Instances!I43),"min", MIN(Instances!I43:Instances!I43),"max", MAX(Instances!I43:Instances!I43),"diff", MAX(Instances!I43:Instances!I43)-MIN(Instances!I43:Instances!I43))</f>
        <v>0</v>
      </c>
      <c r="J43" s="1" cm="1">
        <f t="array" ref="J43">_xlfn.SWITCH($A$2,"average", AVERAGE(Instances!J43:Instances!J43),"median", MEDIAN(Instances!J43:Instances!J43),"min", MIN(Instances!J43:Instances!J43),"max", MAX(Instances!J43:Instances!J43),"diff", MAX(Instances!J43:Instances!J43)-MIN(Instances!J43:Instances!J43))</f>
        <v>0</v>
      </c>
      <c r="K43" s="1" cm="1">
        <f t="array" ref="K43">_xlfn.SWITCH($A$2,"average", AVERAGE(Instances!K43:Instances!K43),"median", MEDIAN(Instances!K43:Instances!K43),"min", MIN(Instances!K43:Instances!K43),"max", MAX(Instances!K43:Instances!K43),"diff", MAX(Instances!K43:Instances!K43)-MIN(Instances!K43:Instances!K43))</f>
        <v>0</v>
      </c>
      <c r="L43" s="1"/>
      <c r="M43" s="1" cm="1">
        <f t="array" ref="M43">_xlfn.SWITCH($A$2,"average", AVERAGE(Instances!M43:Instances!M43),"median", MEDIAN(Instances!M43:Instances!M43),"min", MIN(Instances!M43:Instances!M43),"max", MAX(Instances!M43:Instances!M43),"diff", MAX(Instances!M43:Instances!M43)-MIN(Instances!M43:Instances!M43))</f>
        <v>0</v>
      </c>
      <c r="N43" s="1" cm="1">
        <f t="array" ref="N43">_xlfn.SWITCH($A$2,"average", AVERAGE(Instances!N43:Instances!N43),"median", MEDIAN(Instances!N43:Instances!N43),"min", MIN(Instances!N43:Instances!N43),"max", MAX(Instances!N43:Instances!N43),"diff", MAX(Instances!N43:Instances!N43)-MIN(Instances!N43:Instances!N43))</f>
        <v>0</v>
      </c>
      <c r="O43" s="1"/>
      <c r="P43" s="1" cm="1">
        <f t="array" ref="P43">_xlfn.SWITCH($A$2,"average", AVERAGE(Instances!P43:Instances!P43),"median", MEDIAN(Instances!P43:Instances!P43),"min", MIN(Instances!P43:Instances!P43),"max", MAX(Instances!P43:Instances!P43),"diff", MAX(Instances!P43:Instances!P43)-MIN(Instances!P43:Instances!P43))</f>
        <v>0</v>
      </c>
      <c r="Q43" s="1" cm="1">
        <f t="array" ref="Q43">_xlfn.SWITCH($A$2,"average", AVERAGE(Instances!Q43:Instances!Q43),"median", MEDIAN(Instances!Q43:Instances!Q43),"min", MIN(Instances!Q43:Instances!Q43),"max", MAX(Instances!Q43:Instances!Q43),"diff", MAX(Instances!Q43:Instances!Q43)-MIN(Instances!Q43:Instances!Q43))</f>
        <v>0</v>
      </c>
      <c r="R43" s="1" cm="1">
        <f t="array" ref="R43">_xlfn.SWITCH($A$2,"average", AVERAGE(Instances!R43:Instances!R43),"median", MEDIAN(Instances!R43:Instances!R43),"min", MIN(Instances!R43:Instances!R43),"max", MAX(Instances!R43:Instances!R43),"diff", MAX(Instances!R43:Instances!R43)-MIN(Instances!R43:Instances!R43))</f>
        <v>0</v>
      </c>
      <c r="S43" s="1">
        <f>MIN($B43)</f>
        <v>0</v>
      </c>
      <c r="T43" s="1">
        <f>MIN($C43)</f>
        <v>0</v>
      </c>
      <c r="U43" s="1">
        <f>MIN($D43)</f>
        <v>0</v>
      </c>
      <c r="V43" s="1">
        <f>MIN($E43)</f>
        <v>0</v>
      </c>
      <c r="W43" s="1">
        <f>MIN($F43)</f>
        <v>0</v>
      </c>
      <c r="X43" s="1">
        <f>MIN($G43)</f>
        <v>0</v>
      </c>
      <c r="Y43" s="1">
        <f>MIN($H43)</f>
        <v>0</v>
      </c>
      <c r="Z43" s="1">
        <f>MIN($I43)</f>
        <v>0</v>
      </c>
      <c r="AA43" s="1">
        <f>MIN($J43)</f>
        <v>0</v>
      </c>
      <c r="AB43" s="1">
        <f>MIN($K43)</f>
        <v>0</v>
      </c>
      <c r="AC43" s="1">
        <f>MIN($M43)</f>
        <v>0</v>
      </c>
      <c r="AD43" s="1">
        <f>MIN($N43)</f>
        <v>0</v>
      </c>
      <c r="AE43" s="1">
        <f>MIN($P43)</f>
        <v>0</v>
      </c>
      <c r="AF43" s="1">
        <f>MIN($Q43)</f>
        <v>0</v>
      </c>
      <c r="AG43" s="1">
        <f>MIN($R43)</f>
        <v>0</v>
      </c>
      <c r="AH43" s="1">
        <f>MEDIAN($B43)</f>
        <v>0</v>
      </c>
      <c r="AI43" s="1">
        <f>MEDIAN($C43)</f>
        <v>0</v>
      </c>
      <c r="AJ43" s="1">
        <f>MEDIAN($D43)</f>
        <v>0</v>
      </c>
      <c r="AK43" s="1">
        <f>MEDIAN($E43)</f>
        <v>0</v>
      </c>
      <c r="AL43" s="1">
        <f>MEDIAN($F43)</f>
        <v>0</v>
      </c>
      <c r="AM43" s="1">
        <f>MEDIAN($G43)</f>
        <v>0</v>
      </c>
      <c r="AN43" s="1">
        <f>MEDIAN($H43)</f>
        <v>0</v>
      </c>
      <c r="AO43" s="1">
        <f>MEDIAN($I43)</f>
        <v>0</v>
      </c>
      <c r="AP43" s="1">
        <f>MEDIAN($J43)</f>
        <v>0</v>
      </c>
      <c r="AQ43" s="1">
        <f>MEDIAN($K43)</f>
        <v>0</v>
      </c>
      <c r="AR43" s="1">
        <f>MEDIAN($M43)</f>
        <v>0</v>
      </c>
      <c r="AS43" s="1">
        <f>MEDIAN($N43)</f>
        <v>0</v>
      </c>
      <c r="AT43" s="1">
        <f>MEDIAN($P43)</f>
        <v>0</v>
      </c>
      <c r="AU43" s="1">
        <f>MEDIAN($Q43)</f>
        <v>0</v>
      </c>
      <c r="AV43" s="1">
        <f>MEDIAN($R43)</f>
        <v>0</v>
      </c>
      <c r="AW43" s="1">
        <f>MAX($B43)</f>
        <v>0</v>
      </c>
      <c r="AX43" s="1">
        <f>MAX($C43)</f>
        <v>0</v>
      </c>
      <c r="AY43" s="1">
        <f>MAX($D43)</f>
        <v>0</v>
      </c>
      <c r="AZ43" s="1">
        <f>MAX($E43)</f>
        <v>0</v>
      </c>
      <c r="BA43" s="1">
        <f>MAX($F43)</f>
        <v>0</v>
      </c>
      <c r="BB43" s="1">
        <f>MAX($G43)</f>
        <v>0</v>
      </c>
      <c r="BC43" s="1">
        <f>MAX($H43)</f>
        <v>0</v>
      </c>
      <c r="BD43" s="1">
        <f>MAX($I43)</f>
        <v>0</v>
      </c>
      <c r="BE43" s="1">
        <f>MAX($J43)</f>
        <v>0</v>
      </c>
      <c r="BF43" s="1">
        <f>MAX($K43)</f>
        <v>0</v>
      </c>
      <c r="BG43" s="1">
        <f>MAX($M43)</f>
        <v>0</v>
      </c>
      <c r="BH43" s="1">
        <f>MAX($N43)</f>
        <v>0</v>
      </c>
      <c r="BI43" s="1">
        <f>MAX($P43)</f>
        <v>0</v>
      </c>
      <c r="BJ43" s="1">
        <f>MAX($Q43)</f>
        <v>0</v>
      </c>
      <c r="BK43" s="1">
        <f>MAX($R43)</f>
        <v>0</v>
      </c>
    </row>
    <row r="44" spans="1:63">
      <c r="A44" s="1" t="s">
        <v>41</v>
      </c>
      <c r="B44" s="1" cm="1">
        <f t="array" ref="B44">_xlfn.SWITCH($A$2,"average", AVERAGE(Instances!B44:Instances!B44),"median", MEDIAN(Instances!B44:Instances!B44),"min", MIN(Instances!B44:Instances!B44),"max", MAX(Instances!B44:Instances!B44),"diff", MAX(Instances!B44:Instances!B44)-MIN(Instances!B44:Instances!B44))</f>
        <v>0</v>
      </c>
      <c r="C44" s="1" cm="1">
        <f t="array" ref="C44">_xlfn.SWITCH($A$2,"average", AVERAGE(Instances!C44:Instances!C44),"median", MEDIAN(Instances!C44:Instances!C44),"min", MIN(Instances!C44:Instances!C44),"max", MAX(Instances!C44:Instances!C44),"diff", MAX(Instances!C44:Instances!C44)-MIN(Instances!C44:Instances!C44))</f>
        <v>0</v>
      </c>
      <c r="D44" s="1" cm="1">
        <f t="array" ref="D44">_xlfn.SWITCH($A$2,"average", AVERAGE(Instances!D44:Instances!D44),"median", MEDIAN(Instances!D44:Instances!D44),"min", MIN(Instances!D44:Instances!D44),"max", MAX(Instances!D44:Instances!D44),"diff", MAX(Instances!D44:Instances!D44)-MIN(Instances!D44:Instances!D44))</f>
        <v>0</v>
      </c>
      <c r="E44" s="1" cm="1">
        <f t="array" ref="E44">_xlfn.SWITCH($A$2,"average", AVERAGE(Instances!E44:Instances!E44),"median", MEDIAN(Instances!E44:Instances!E44),"min", MIN(Instances!E44:Instances!E44),"max", MAX(Instances!E44:Instances!E44),"diff", MAX(Instances!E44:Instances!E44)-MIN(Instances!E44:Instances!E44))</f>
        <v>0</v>
      </c>
      <c r="F44" s="1" cm="1">
        <f t="array" ref="F44">_xlfn.SWITCH($A$2,"average", AVERAGE(Instances!F44:Instances!F44),"median", MEDIAN(Instances!F44:Instances!F44),"min", MIN(Instances!F44:Instances!F44),"max", MAX(Instances!F44:Instances!F44),"diff", MAX(Instances!F44:Instances!F44)-MIN(Instances!F44:Instances!F44))</f>
        <v>0</v>
      </c>
      <c r="G44" s="1" cm="1">
        <f t="array" ref="G44">_xlfn.SWITCH($A$2,"average", AVERAGE(Instances!G44:Instances!G44),"median", MEDIAN(Instances!G44:Instances!G44),"min", MIN(Instances!G44:Instances!G44),"max", MAX(Instances!G44:Instances!G44),"diff", MAX(Instances!G44:Instances!G44)-MIN(Instances!G44:Instances!G44))</f>
        <v>0</v>
      </c>
      <c r="H44" s="1" cm="1">
        <f t="array" ref="H44">_xlfn.SWITCH($A$2,"average", AVERAGE(Instances!H44:Instances!H44),"median", MEDIAN(Instances!H44:Instances!H44),"min", MIN(Instances!H44:Instances!H44),"max", MAX(Instances!H44:Instances!H44),"diff", MAX(Instances!H44:Instances!H44)-MIN(Instances!H44:Instances!H44))</f>
        <v>0</v>
      </c>
      <c r="I44" s="1" cm="1">
        <f t="array" ref="I44">_xlfn.SWITCH($A$2,"average", AVERAGE(Instances!I44:Instances!I44),"median", MEDIAN(Instances!I44:Instances!I44),"min", MIN(Instances!I44:Instances!I44),"max", MAX(Instances!I44:Instances!I44),"diff", MAX(Instances!I44:Instances!I44)-MIN(Instances!I44:Instances!I44))</f>
        <v>0</v>
      </c>
      <c r="J44" s="1" cm="1">
        <f t="array" ref="J44">_xlfn.SWITCH($A$2,"average", AVERAGE(Instances!J44:Instances!J44),"median", MEDIAN(Instances!J44:Instances!J44),"min", MIN(Instances!J44:Instances!J44),"max", MAX(Instances!J44:Instances!J44),"diff", MAX(Instances!J44:Instances!J44)-MIN(Instances!J44:Instances!J44))</f>
        <v>0</v>
      </c>
      <c r="K44" s="1" cm="1">
        <f t="array" ref="K44">_xlfn.SWITCH($A$2,"average", AVERAGE(Instances!K44:Instances!K44),"median", MEDIAN(Instances!K44:Instances!K44),"min", MIN(Instances!K44:Instances!K44),"max", MAX(Instances!K44:Instances!K44),"diff", MAX(Instances!K44:Instances!K44)-MIN(Instances!K44:Instances!K44))</f>
        <v>0</v>
      </c>
      <c r="L44" s="1"/>
      <c r="M44" s="1" cm="1">
        <f t="array" ref="M44">_xlfn.SWITCH($A$2,"average", AVERAGE(Instances!M44:Instances!M44),"median", MEDIAN(Instances!M44:Instances!M44),"min", MIN(Instances!M44:Instances!M44),"max", MAX(Instances!M44:Instances!M44),"diff", MAX(Instances!M44:Instances!M44)-MIN(Instances!M44:Instances!M44))</f>
        <v>0</v>
      </c>
      <c r="N44" s="1" cm="1">
        <f t="array" ref="N44">_xlfn.SWITCH($A$2,"average", AVERAGE(Instances!N44:Instances!N44),"median", MEDIAN(Instances!N44:Instances!N44),"min", MIN(Instances!N44:Instances!N44),"max", MAX(Instances!N44:Instances!N44),"diff", MAX(Instances!N44:Instances!N44)-MIN(Instances!N44:Instances!N44))</f>
        <v>0</v>
      </c>
      <c r="O44" s="1"/>
      <c r="P44" s="1" cm="1">
        <f t="array" ref="P44">_xlfn.SWITCH($A$2,"average", AVERAGE(Instances!P44:Instances!P44),"median", MEDIAN(Instances!P44:Instances!P44),"min", MIN(Instances!P44:Instances!P44),"max", MAX(Instances!P44:Instances!P44),"diff", MAX(Instances!P44:Instances!P44)-MIN(Instances!P44:Instances!P44))</f>
        <v>0</v>
      </c>
      <c r="Q44" s="1" cm="1">
        <f t="array" ref="Q44">_xlfn.SWITCH($A$2,"average", AVERAGE(Instances!Q44:Instances!Q44),"median", MEDIAN(Instances!Q44:Instances!Q44),"min", MIN(Instances!Q44:Instances!Q44),"max", MAX(Instances!Q44:Instances!Q44),"diff", MAX(Instances!Q44:Instances!Q44)-MIN(Instances!Q44:Instances!Q44))</f>
        <v>0</v>
      </c>
      <c r="R44" s="1" cm="1">
        <f t="array" ref="R44">_xlfn.SWITCH($A$2,"average", AVERAGE(Instances!R44:Instances!R44),"median", MEDIAN(Instances!R44:Instances!R44),"min", MIN(Instances!R44:Instances!R44),"max", MAX(Instances!R44:Instances!R44),"diff", MAX(Instances!R44:Instances!R44)-MIN(Instances!R44:Instances!R44))</f>
        <v>0</v>
      </c>
      <c r="S44" s="1">
        <f>MIN($B44)</f>
        <v>0</v>
      </c>
      <c r="T44" s="1">
        <f>MIN($C44)</f>
        <v>0</v>
      </c>
      <c r="U44" s="1">
        <f>MIN($D44)</f>
        <v>0</v>
      </c>
      <c r="V44" s="1">
        <f>MIN($E44)</f>
        <v>0</v>
      </c>
      <c r="W44" s="1">
        <f>MIN($F44)</f>
        <v>0</v>
      </c>
      <c r="X44" s="1">
        <f>MIN($G44)</f>
        <v>0</v>
      </c>
      <c r="Y44" s="1">
        <f>MIN($H44)</f>
        <v>0</v>
      </c>
      <c r="Z44" s="1">
        <f>MIN($I44)</f>
        <v>0</v>
      </c>
      <c r="AA44" s="1">
        <f>MIN($J44)</f>
        <v>0</v>
      </c>
      <c r="AB44" s="1">
        <f>MIN($K44)</f>
        <v>0</v>
      </c>
      <c r="AC44" s="1">
        <f>MIN($M44)</f>
        <v>0</v>
      </c>
      <c r="AD44" s="1">
        <f>MIN($N44)</f>
        <v>0</v>
      </c>
      <c r="AE44" s="1">
        <f>MIN($P44)</f>
        <v>0</v>
      </c>
      <c r="AF44" s="1">
        <f>MIN($Q44)</f>
        <v>0</v>
      </c>
      <c r="AG44" s="1">
        <f>MIN($R44)</f>
        <v>0</v>
      </c>
      <c r="AH44" s="1">
        <f>MEDIAN($B44)</f>
        <v>0</v>
      </c>
      <c r="AI44" s="1">
        <f>MEDIAN($C44)</f>
        <v>0</v>
      </c>
      <c r="AJ44" s="1">
        <f>MEDIAN($D44)</f>
        <v>0</v>
      </c>
      <c r="AK44" s="1">
        <f>MEDIAN($E44)</f>
        <v>0</v>
      </c>
      <c r="AL44" s="1">
        <f>MEDIAN($F44)</f>
        <v>0</v>
      </c>
      <c r="AM44" s="1">
        <f>MEDIAN($G44)</f>
        <v>0</v>
      </c>
      <c r="AN44" s="1">
        <f>MEDIAN($H44)</f>
        <v>0</v>
      </c>
      <c r="AO44" s="1">
        <f>MEDIAN($I44)</f>
        <v>0</v>
      </c>
      <c r="AP44" s="1">
        <f>MEDIAN($J44)</f>
        <v>0</v>
      </c>
      <c r="AQ44" s="1">
        <f>MEDIAN($K44)</f>
        <v>0</v>
      </c>
      <c r="AR44" s="1">
        <f>MEDIAN($M44)</f>
        <v>0</v>
      </c>
      <c r="AS44" s="1">
        <f>MEDIAN($N44)</f>
        <v>0</v>
      </c>
      <c r="AT44" s="1">
        <f>MEDIAN($P44)</f>
        <v>0</v>
      </c>
      <c r="AU44" s="1">
        <f>MEDIAN($Q44)</f>
        <v>0</v>
      </c>
      <c r="AV44" s="1">
        <f>MEDIAN($R44)</f>
        <v>0</v>
      </c>
      <c r="AW44" s="1">
        <f>MAX($B44)</f>
        <v>0</v>
      </c>
      <c r="AX44" s="1">
        <f>MAX($C44)</f>
        <v>0</v>
      </c>
      <c r="AY44" s="1">
        <f>MAX($D44)</f>
        <v>0</v>
      </c>
      <c r="AZ44" s="1">
        <f>MAX($E44)</f>
        <v>0</v>
      </c>
      <c r="BA44" s="1">
        <f>MAX($F44)</f>
        <v>0</v>
      </c>
      <c r="BB44" s="1">
        <f>MAX($G44)</f>
        <v>0</v>
      </c>
      <c r="BC44" s="1">
        <f>MAX($H44)</f>
        <v>0</v>
      </c>
      <c r="BD44" s="1">
        <f>MAX($I44)</f>
        <v>0</v>
      </c>
      <c r="BE44" s="1">
        <f>MAX($J44)</f>
        <v>0</v>
      </c>
      <c r="BF44" s="1">
        <f>MAX($K44)</f>
        <v>0</v>
      </c>
      <c r="BG44" s="1">
        <f>MAX($M44)</f>
        <v>0</v>
      </c>
      <c r="BH44" s="1">
        <f>MAX($N44)</f>
        <v>0</v>
      </c>
      <c r="BI44" s="1">
        <f>MAX($P44)</f>
        <v>0</v>
      </c>
      <c r="BJ44" s="1">
        <f>MAX($Q44)</f>
        <v>0</v>
      </c>
      <c r="BK44" s="1">
        <f>MAX($R44)</f>
        <v>0</v>
      </c>
    </row>
    <row r="45" spans="1:63">
      <c r="A45" s="1" t="s">
        <v>42</v>
      </c>
      <c r="B45" s="1" cm="1">
        <f t="array" ref="B45">_xlfn.SWITCH($A$2,"average", AVERAGE(Instances!B45:Instances!B45),"median", MEDIAN(Instances!B45:Instances!B45),"min", MIN(Instances!B45:Instances!B45),"max", MAX(Instances!B45:Instances!B45),"diff", MAX(Instances!B45:Instances!B45)-MIN(Instances!B45:Instances!B45))</f>
        <v>0</v>
      </c>
      <c r="C45" s="1" cm="1">
        <f t="array" ref="C45">_xlfn.SWITCH($A$2,"average", AVERAGE(Instances!C45:Instances!C45),"median", MEDIAN(Instances!C45:Instances!C45),"min", MIN(Instances!C45:Instances!C45),"max", MAX(Instances!C45:Instances!C45),"diff", MAX(Instances!C45:Instances!C45)-MIN(Instances!C45:Instances!C45))</f>
        <v>0</v>
      </c>
      <c r="D45" s="1" cm="1">
        <f t="array" ref="D45">_xlfn.SWITCH($A$2,"average", AVERAGE(Instances!D45:Instances!D45),"median", MEDIAN(Instances!D45:Instances!D45),"min", MIN(Instances!D45:Instances!D45),"max", MAX(Instances!D45:Instances!D45),"diff", MAX(Instances!D45:Instances!D45)-MIN(Instances!D45:Instances!D45))</f>
        <v>0</v>
      </c>
      <c r="E45" s="1" cm="1">
        <f t="array" ref="E45">_xlfn.SWITCH($A$2,"average", AVERAGE(Instances!E45:Instances!E45),"median", MEDIAN(Instances!E45:Instances!E45),"min", MIN(Instances!E45:Instances!E45),"max", MAX(Instances!E45:Instances!E45),"diff", MAX(Instances!E45:Instances!E45)-MIN(Instances!E45:Instances!E45))</f>
        <v>0</v>
      </c>
      <c r="F45" s="1" cm="1">
        <f t="array" ref="F45">_xlfn.SWITCH($A$2,"average", AVERAGE(Instances!F45:Instances!F45),"median", MEDIAN(Instances!F45:Instances!F45),"min", MIN(Instances!F45:Instances!F45),"max", MAX(Instances!F45:Instances!F45),"diff", MAX(Instances!F45:Instances!F45)-MIN(Instances!F45:Instances!F45))</f>
        <v>0</v>
      </c>
      <c r="G45" s="1" cm="1">
        <f t="array" ref="G45">_xlfn.SWITCH($A$2,"average", AVERAGE(Instances!G45:Instances!G45),"median", MEDIAN(Instances!G45:Instances!G45),"min", MIN(Instances!G45:Instances!G45),"max", MAX(Instances!G45:Instances!G45),"diff", MAX(Instances!G45:Instances!G45)-MIN(Instances!G45:Instances!G45))</f>
        <v>0</v>
      </c>
      <c r="H45" s="1" cm="1">
        <f t="array" ref="H45">_xlfn.SWITCH($A$2,"average", AVERAGE(Instances!H45:Instances!H45),"median", MEDIAN(Instances!H45:Instances!H45),"min", MIN(Instances!H45:Instances!H45),"max", MAX(Instances!H45:Instances!H45),"diff", MAX(Instances!H45:Instances!H45)-MIN(Instances!H45:Instances!H45))</f>
        <v>0</v>
      </c>
      <c r="I45" s="1" cm="1">
        <f t="array" ref="I45">_xlfn.SWITCH($A$2,"average", AVERAGE(Instances!I45:Instances!I45),"median", MEDIAN(Instances!I45:Instances!I45),"min", MIN(Instances!I45:Instances!I45),"max", MAX(Instances!I45:Instances!I45),"diff", MAX(Instances!I45:Instances!I45)-MIN(Instances!I45:Instances!I45))</f>
        <v>0</v>
      </c>
      <c r="J45" s="1" cm="1">
        <f t="array" ref="J45">_xlfn.SWITCH($A$2,"average", AVERAGE(Instances!J45:Instances!J45),"median", MEDIAN(Instances!J45:Instances!J45),"min", MIN(Instances!J45:Instances!J45),"max", MAX(Instances!J45:Instances!J45),"diff", MAX(Instances!J45:Instances!J45)-MIN(Instances!J45:Instances!J45))</f>
        <v>0</v>
      </c>
      <c r="K45" s="1" cm="1">
        <f t="array" ref="K45">_xlfn.SWITCH($A$2,"average", AVERAGE(Instances!K45:Instances!K45),"median", MEDIAN(Instances!K45:Instances!K45),"min", MIN(Instances!K45:Instances!K45),"max", MAX(Instances!K45:Instances!K45),"diff", MAX(Instances!K45:Instances!K45)-MIN(Instances!K45:Instances!K45))</f>
        <v>0</v>
      </c>
      <c r="L45" s="1"/>
      <c r="M45" s="1" cm="1">
        <f t="array" ref="M45">_xlfn.SWITCH($A$2,"average", AVERAGE(Instances!M45:Instances!M45),"median", MEDIAN(Instances!M45:Instances!M45),"min", MIN(Instances!M45:Instances!M45),"max", MAX(Instances!M45:Instances!M45),"diff", MAX(Instances!M45:Instances!M45)-MIN(Instances!M45:Instances!M45))</f>
        <v>0</v>
      </c>
      <c r="N45" s="1" cm="1">
        <f t="array" ref="N45">_xlfn.SWITCH($A$2,"average", AVERAGE(Instances!N45:Instances!N45),"median", MEDIAN(Instances!N45:Instances!N45),"min", MIN(Instances!N45:Instances!N45),"max", MAX(Instances!N45:Instances!N45),"diff", MAX(Instances!N45:Instances!N45)-MIN(Instances!N45:Instances!N45))</f>
        <v>0</v>
      </c>
      <c r="O45" s="1"/>
      <c r="P45" s="1" cm="1">
        <f t="array" ref="P45">_xlfn.SWITCH($A$2,"average", AVERAGE(Instances!P45:Instances!P45),"median", MEDIAN(Instances!P45:Instances!P45),"min", MIN(Instances!P45:Instances!P45),"max", MAX(Instances!P45:Instances!P45),"diff", MAX(Instances!P45:Instances!P45)-MIN(Instances!P45:Instances!P45))</f>
        <v>0</v>
      </c>
      <c r="Q45" s="1" cm="1">
        <f t="array" ref="Q45">_xlfn.SWITCH($A$2,"average", AVERAGE(Instances!Q45:Instances!Q45),"median", MEDIAN(Instances!Q45:Instances!Q45),"min", MIN(Instances!Q45:Instances!Q45),"max", MAX(Instances!Q45:Instances!Q45),"diff", MAX(Instances!Q45:Instances!Q45)-MIN(Instances!Q45:Instances!Q45))</f>
        <v>0</v>
      </c>
      <c r="R45" s="1" cm="1">
        <f t="array" ref="R45">_xlfn.SWITCH($A$2,"average", AVERAGE(Instances!R45:Instances!R45),"median", MEDIAN(Instances!R45:Instances!R45),"min", MIN(Instances!R45:Instances!R45),"max", MAX(Instances!R45:Instances!R45),"diff", MAX(Instances!R45:Instances!R45)-MIN(Instances!R45:Instances!R45))</f>
        <v>0</v>
      </c>
      <c r="S45" s="1">
        <f>MIN($B45)</f>
        <v>0</v>
      </c>
      <c r="T45" s="1">
        <f>MIN($C45)</f>
        <v>0</v>
      </c>
      <c r="U45" s="1">
        <f>MIN($D45)</f>
        <v>0</v>
      </c>
      <c r="V45" s="1">
        <f>MIN($E45)</f>
        <v>0</v>
      </c>
      <c r="W45" s="1">
        <f>MIN($F45)</f>
        <v>0</v>
      </c>
      <c r="X45" s="1">
        <f>MIN($G45)</f>
        <v>0</v>
      </c>
      <c r="Y45" s="1">
        <f>MIN($H45)</f>
        <v>0</v>
      </c>
      <c r="Z45" s="1">
        <f>MIN($I45)</f>
        <v>0</v>
      </c>
      <c r="AA45" s="1">
        <f>MIN($J45)</f>
        <v>0</v>
      </c>
      <c r="AB45" s="1">
        <f>MIN($K45)</f>
        <v>0</v>
      </c>
      <c r="AC45" s="1">
        <f>MIN($M45)</f>
        <v>0</v>
      </c>
      <c r="AD45" s="1">
        <f>MIN($N45)</f>
        <v>0</v>
      </c>
      <c r="AE45" s="1">
        <f>MIN($P45)</f>
        <v>0</v>
      </c>
      <c r="AF45" s="1">
        <f>MIN($Q45)</f>
        <v>0</v>
      </c>
      <c r="AG45" s="1">
        <f>MIN($R45)</f>
        <v>0</v>
      </c>
      <c r="AH45" s="1">
        <f>MEDIAN($B45)</f>
        <v>0</v>
      </c>
      <c r="AI45" s="1">
        <f>MEDIAN($C45)</f>
        <v>0</v>
      </c>
      <c r="AJ45" s="1">
        <f>MEDIAN($D45)</f>
        <v>0</v>
      </c>
      <c r="AK45" s="1">
        <f>MEDIAN($E45)</f>
        <v>0</v>
      </c>
      <c r="AL45" s="1">
        <f>MEDIAN($F45)</f>
        <v>0</v>
      </c>
      <c r="AM45" s="1">
        <f>MEDIAN($G45)</f>
        <v>0</v>
      </c>
      <c r="AN45" s="1">
        <f>MEDIAN($H45)</f>
        <v>0</v>
      </c>
      <c r="AO45" s="1">
        <f>MEDIAN($I45)</f>
        <v>0</v>
      </c>
      <c r="AP45" s="1">
        <f>MEDIAN($J45)</f>
        <v>0</v>
      </c>
      <c r="AQ45" s="1">
        <f>MEDIAN($K45)</f>
        <v>0</v>
      </c>
      <c r="AR45" s="1">
        <f>MEDIAN($M45)</f>
        <v>0</v>
      </c>
      <c r="AS45" s="1">
        <f>MEDIAN($N45)</f>
        <v>0</v>
      </c>
      <c r="AT45" s="1">
        <f>MEDIAN($P45)</f>
        <v>0</v>
      </c>
      <c r="AU45" s="1">
        <f>MEDIAN($Q45)</f>
        <v>0</v>
      </c>
      <c r="AV45" s="1">
        <f>MEDIAN($R45)</f>
        <v>0</v>
      </c>
      <c r="AW45" s="1">
        <f>MAX($B45)</f>
        <v>0</v>
      </c>
      <c r="AX45" s="1">
        <f>MAX($C45)</f>
        <v>0</v>
      </c>
      <c r="AY45" s="1">
        <f>MAX($D45)</f>
        <v>0</v>
      </c>
      <c r="AZ45" s="1">
        <f>MAX($E45)</f>
        <v>0</v>
      </c>
      <c r="BA45" s="1">
        <f>MAX($F45)</f>
        <v>0</v>
      </c>
      <c r="BB45" s="1">
        <f>MAX($G45)</f>
        <v>0</v>
      </c>
      <c r="BC45" s="1">
        <f>MAX($H45)</f>
        <v>0</v>
      </c>
      <c r="BD45" s="1">
        <f>MAX($I45)</f>
        <v>0</v>
      </c>
      <c r="BE45" s="1">
        <f>MAX($J45)</f>
        <v>0</v>
      </c>
      <c r="BF45" s="1">
        <f>MAX($K45)</f>
        <v>0</v>
      </c>
      <c r="BG45" s="1">
        <f>MAX($M45)</f>
        <v>0</v>
      </c>
      <c r="BH45" s="1">
        <f>MAX($N45)</f>
        <v>0</v>
      </c>
      <c r="BI45" s="1">
        <f>MAX($P45)</f>
        <v>0</v>
      </c>
      <c r="BJ45" s="1">
        <f>MAX($Q45)</f>
        <v>0</v>
      </c>
      <c r="BK45" s="1">
        <f>MAX($R45)</f>
        <v>0</v>
      </c>
    </row>
    <row r="46" spans="1:63">
      <c r="A46" s="1" t="s">
        <v>43</v>
      </c>
      <c r="B46" s="1" cm="1">
        <f t="array" ref="B46">_xlfn.SWITCH($A$2,"average", AVERAGE(Instances!B46:Instances!B46),"median", MEDIAN(Instances!B46:Instances!B46),"min", MIN(Instances!B46:Instances!B46),"max", MAX(Instances!B46:Instances!B46),"diff", MAX(Instances!B46:Instances!B46)-MIN(Instances!B46:Instances!B46))</f>
        <v>0</v>
      </c>
      <c r="C46" s="1" cm="1">
        <f t="array" ref="C46">_xlfn.SWITCH($A$2,"average", AVERAGE(Instances!C46:Instances!C46),"median", MEDIAN(Instances!C46:Instances!C46),"min", MIN(Instances!C46:Instances!C46),"max", MAX(Instances!C46:Instances!C46),"diff", MAX(Instances!C46:Instances!C46)-MIN(Instances!C46:Instances!C46))</f>
        <v>0</v>
      </c>
      <c r="D46" s="1" cm="1">
        <f t="array" ref="D46">_xlfn.SWITCH($A$2,"average", AVERAGE(Instances!D46:Instances!D46),"median", MEDIAN(Instances!D46:Instances!D46),"min", MIN(Instances!D46:Instances!D46),"max", MAX(Instances!D46:Instances!D46),"diff", MAX(Instances!D46:Instances!D46)-MIN(Instances!D46:Instances!D46))</f>
        <v>0</v>
      </c>
      <c r="E46" s="1" cm="1">
        <f t="array" ref="E46">_xlfn.SWITCH($A$2,"average", AVERAGE(Instances!E46:Instances!E46),"median", MEDIAN(Instances!E46:Instances!E46),"min", MIN(Instances!E46:Instances!E46),"max", MAX(Instances!E46:Instances!E46),"diff", MAX(Instances!E46:Instances!E46)-MIN(Instances!E46:Instances!E46))</f>
        <v>0</v>
      </c>
      <c r="F46" s="1" cm="1">
        <f t="array" ref="F46">_xlfn.SWITCH($A$2,"average", AVERAGE(Instances!F46:Instances!F46),"median", MEDIAN(Instances!F46:Instances!F46),"min", MIN(Instances!F46:Instances!F46),"max", MAX(Instances!F46:Instances!F46),"diff", MAX(Instances!F46:Instances!F46)-MIN(Instances!F46:Instances!F46))</f>
        <v>0</v>
      </c>
      <c r="G46" s="1" cm="1">
        <f t="array" ref="G46">_xlfn.SWITCH($A$2,"average", AVERAGE(Instances!G46:Instances!G46),"median", MEDIAN(Instances!G46:Instances!G46),"min", MIN(Instances!G46:Instances!G46),"max", MAX(Instances!G46:Instances!G46),"diff", MAX(Instances!G46:Instances!G46)-MIN(Instances!G46:Instances!G46))</f>
        <v>0</v>
      </c>
      <c r="H46" s="1" cm="1">
        <f t="array" ref="H46">_xlfn.SWITCH($A$2,"average", AVERAGE(Instances!H46:Instances!H46),"median", MEDIAN(Instances!H46:Instances!H46),"min", MIN(Instances!H46:Instances!H46),"max", MAX(Instances!H46:Instances!H46),"diff", MAX(Instances!H46:Instances!H46)-MIN(Instances!H46:Instances!H46))</f>
        <v>0</v>
      </c>
      <c r="I46" s="1" cm="1">
        <f t="array" ref="I46">_xlfn.SWITCH($A$2,"average", AVERAGE(Instances!I46:Instances!I46),"median", MEDIAN(Instances!I46:Instances!I46),"min", MIN(Instances!I46:Instances!I46),"max", MAX(Instances!I46:Instances!I46),"diff", MAX(Instances!I46:Instances!I46)-MIN(Instances!I46:Instances!I46))</f>
        <v>0</v>
      </c>
      <c r="J46" s="1" cm="1">
        <f t="array" ref="J46">_xlfn.SWITCH($A$2,"average", AVERAGE(Instances!J46:Instances!J46),"median", MEDIAN(Instances!J46:Instances!J46),"min", MIN(Instances!J46:Instances!J46),"max", MAX(Instances!J46:Instances!J46),"diff", MAX(Instances!J46:Instances!J46)-MIN(Instances!J46:Instances!J46))</f>
        <v>0</v>
      </c>
      <c r="K46" s="1" cm="1">
        <f t="array" ref="K46">_xlfn.SWITCH($A$2,"average", AVERAGE(Instances!K46:Instances!K46),"median", MEDIAN(Instances!K46:Instances!K46),"min", MIN(Instances!K46:Instances!K46),"max", MAX(Instances!K46:Instances!K46),"diff", MAX(Instances!K46:Instances!K46)-MIN(Instances!K46:Instances!K46))</f>
        <v>0</v>
      </c>
      <c r="L46" s="1"/>
      <c r="M46" s="1" cm="1">
        <f t="array" ref="M46">_xlfn.SWITCH($A$2,"average", AVERAGE(Instances!M46:Instances!M46),"median", MEDIAN(Instances!M46:Instances!M46),"min", MIN(Instances!M46:Instances!M46),"max", MAX(Instances!M46:Instances!M46),"diff", MAX(Instances!M46:Instances!M46)-MIN(Instances!M46:Instances!M46))</f>
        <v>0</v>
      </c>
      <c r="N46" s="1" cm="1">
        <f t="array" ref="N46">_xlfn.SWITCH($A$2,"average", AVERAGE(Instances!N46:Instances!N46),"median", MEDIAN(Instances!N46:Instances!N46),"min", MIN(Instances!N46:Instances!N46),"max", MAX(Instances!N46:Instances!N46),"diff", MAX(Instances!N46:Instances!N46)-MIN(Instances!N46:Instances!N46))</f>
        <v>0</v>
      </c>
      <c r="O46" s="1"/>
      <c r="P46" s="1" cm="1">
        <f t="array" ref="P46">_xlfn.SWITCH($A$2,"average", AVERAGE(Instances!P46:Instances!P46),"median", MEDIAN(Instances!P46:Instances!P46),"min", MIN(Instances!P46:Instances!P46),"max", MAX(Instances!P46:Instances!P46),"diff", MAX(Instances!P46:Instances!P46)-MIN(Instances!P46:Instances!P46))</f>
        <v>0</v>
      </c>
      <c r="Q46" s="1" cm="1">
        <f t="array" ref="Q46">_xlfn.SWITCH($A$2,"average", AVERAGE(Instances!Q46:Instances!Q46),"median", MEDIAN(Instances!Q46:Instances!Q46),"min", MIN(Instances!Q46:Instances!Q46),"max", MAX(Instances!Q46:Instances!Q46),"diff", MAX(Instances!Q46:Instances!Q46)-MIN(Instances!Q46:Instances!Q46))</f>
        <v>0</v>
      </c>
      <c r="R46" s="1" cm="1">
        <f t="array" ref="R46">_xlfn.SWITCH($A$2,"average", AVERAGE(Instances!R46:Instances!R46),"median", MEDIAN(Instances!R46:Instances!R46),"min", MIN(Instances!R46:Instances!R46),"max", MAX(Instances!R46:Instances!R46),"diff", MAX(Instances!R46:Instances!R46)-MIN(Instances!R46:Instances!R46))</f>
        <v>0</v>
      </c>
      <c r="S46" s="1">
        <f>MIN($B46)</f>
        <v>0</v>
      </c>
      <c r="T46" s="1">
        <f>MIN($C46)</f>
        <v>0</v>
      </c>
      <c r="U46" s="1">
        <f>MIN($D46)</f>
        <v>0</v>
      </c>
      <c r="V46" s="1">
        <f>MIN($E46)</f>
        <v>0</v>
      </c>
      <c r="W46" s="1">
        <f>MIN($F46)</f>
        <v>0</v>
      </c>
      <c r="X46" s="1">
        <f>MIN($G46)</f>
        <v>0</v>
      </c>
      <c r="Y46" s="1">
        <f>MIN($H46)</f>
        <v>0</v>
      </c>
      <c r="Z46" s="1">
        <f>MIN($I46)</f>
        <v>0</v>
      </c>
      <c r="AA46" s="1">
        <f>MIN($J46)</f>
        <v>0</v>
      </c>
      <c r="AB46" s="1">
        <f>MIN($K46)</f>
        <v>0</v>
      </c>
      <c r="AC46" s="1">
        <f>MIN($M46)</f>
        <v>0</v>
      </c>
      <c r="AD46" s="1">
        <f>MIN($N46)</f>
        <v>0</v>
      </c>
      <c r="AE46" s="1">
        <f>MIN($P46)</f>
        <v>0</v>
      </c>
      <c r="AF46" s="1">
        <f>MIN($Q46)</f>
        <v>0</v>
      </c>
      <c r="AG46" s="1">
        <f>MIN($R46)</f>
        <v>0</v>
      </c>
      <c r="AH46" s="1">
        <f>MEDIAN($B46)</f>
        <v>0</v>
      </c>
      <c r="AI46" s="1">
        <f>MEDIAN($C46)</f>
        <v>0</v>
      </c>
      <c r="AJ46" s="1">
        <f>MEDIAN($D46)</f>
        <v>0</v>
      </c>
      <c r="AK46" s="1">
        <f>MEDIAN($E46)</f>
        <v>0</v>
      </c>
      <c r="AL46" s="1">
        <f>MEDIAN($F46)</f>
        <v>0</v>
      </c>
      <c r="AM46" s="1">
        <f>MEDIAN($G46)</f>
        <v>0</v>
      </c>
      <c r="AN46" s="1">
        <f>MEDIAN($H46)</f>
        <v>0</v>
      </c>
      <c r="AO46" s="1">
        <f>MEDIAN($I46)</f>
        <v>0</v>
      </c>
      <c r="AP46" s="1">
        <f>MEDIAN($J46)</f>
        <v>0</v>
      </c>
      <c r="AQ46" s="1">
        <f>MEDIAN($K46)</f>
        <v>0</v>
      </c>
      <c r="AR46" s="1">
        <f>MEDIAN($M46)</f>
        <v>0</v>
      </c>
      <c r="AS46" s="1">
        <f>MEDIAN($N46)</f>
        <v>0</v>
      </c>
      <c r="AT46" s="1">
        <f>MEDIAN($P46)</f>
        <v>0</v>
      </c>
      <c r="AU46" s="1">
        <f>MEDIAN($Q46)</f>
        <v>0</v>
      </c>
      <c r="AV46" s="1">
        <f>MEDIAN($R46)</f>
        <v>0</v>
      </c>
      <c r="AW46" s="1">
        <f>MAX($B46)</f>
        <v>0</v>
      </c>
      <c r="AX46" s="1">
        <f>MAX($C46)</f>
        <v>0</v>
      </c>
      <c r="AY46" s="1">
        <f>MAX($D46)</f>
        <v>0</v>
      </c>
      <c r="AZ46" s="1">
        <f>MAX($E46)</f>
        <v>0</v>
      </c>
      <c r="BA46" s="1">
        <f>MAX($F46)</f>
        <v>0</v>
      </c>
      <c r="BB46" s="1">
        <f>MAX($G46)</f>
        <v>0</v>
      </c>
      <c r="BC46" s="1">
        <f>MAX($H46)</f>
        <v>0</v>
      </c>
      <c r="BD46" s="1">
        <f>MAX($I46)</f>
        <v>0</v>
      </c>
      <c r="BE46" s="1">
        <f>MAX($J46)</f>
        <v>0</v>
      </c>
      <c r="BF46" s="1">
        <f>MAX($K46)</f>
        <v>0</v>
      </c>
      <c r="BG46" s="1">
        <f>MAX($M46)</f>
        <v>0</v>
      </c>
      <c r="BH46" s="1">
        <f>MAX($N46)</f>
        <v>0</v>
      </c>
      <c r="BI46" s="1">
        <f>MAX($P46)</f>
        <v>0</v>
      </c>
      <c r="BJ46" s="1">
        <f>MAX($Q46)</f>
        <v>0</v>
      </c>
      <c r="BK46" s="1">
        <f>MAX($R46)</f>
        <v>0</v>
      </c>
    </row>
    <row r="47" spans="1:63">
      <c r="A47" s="1" t="s">
        <v>44</v>
      </c>
      <c r="B47" s="1" cm="1">
        <f t="array" ref="B47">_xlfn.SWITCH($A$2,"average", AVERAGE(Instances!B47:Instances!B47),"median", MEDIAN(Instances!B47:Instances!B47),"min", MIN(Instances!B47:Instances!B47),"max", MAX(Instances!B47:Instances!B47),"diff", MAX(Instances!B47:Instances!B47)-MIN(Instances!B47:Instances!B47))</f>
        <v>0</v>
      </c>
      <c r="C47" s="1" cm="1">
        <f t="array" ref="C47">_xlfn.SWITCH($A$2,"average", AVERAGE(Instances!C47:Instances!C47),"median", MEDIAN(Instances!C47:Instances!C47),"min", MIN(Instances!C47:Instances!C47),"max", MAX(Instances!C47:Instances!C47),"diff", MAX(Instances!C47:Instances!C47)-MIN(Instances!C47:Instances!C47))</f>
        <v>0</v>
      </c>
      <c r="D47" s="1" cm="1">
        <f t="array" ref="D47">_xlfn.SWITCH($A$2,"average", AVERAGE(Instances!D47:Instances!D47),"median", MEDIAN(Instances!D47:Instances!D47),"min", MIN(Instances!D47:Instances!D47),"max", MAX(Instances!D47:Instances!D47),"diff", MAX(Instances!D47:Instances!D47)-MIN(Instances!D47:Instances!D47))</f>
        <v>0</v>
      </c>
      <c r="E47" s="1" cm="1">
        <f t="array" ref="E47">_xlfn.SWITCH($A$2,"average", AVERAGE(Instances!E47:Instances!E47),"median", MEDIAN(Instances!E47:Instances!E47),"min", MIN(Instances!E47:Instances!E47),"max", MAX(Instances!E47:Instances!E47),"diff", MAX(Instances!E47:Instances!E47)-MIN(Instances!E47:Instances!E47))</f>
        <v>0</v>
      </c>
      <c r="F47" s="1" cm="1">
        <f t="array" ref="F47">_xlfn.SWITCH($A$2,"average", AVERAGE(Instances!F47:Instances!F47),"median", MEDIAN(Instances!F47:Instances!F47),"min", MIN(Instances!F47:Instances!F47),"max", MAX(Instances!F47:Instances!F47),"diff", MAX(Instances!F47:Instances!F47)-MIN(Instances!F47:Instances!F47))</f>
        <v>0</v>
      </c>
      <c r="G47" s="1" cm="1">
        <f t="array" ref="G47">_xlfn.SWITCH($A$2,"average", AVERAGE(Instances!G47:Instances!G47),"median", MEDIAN(Instances!G47:Instances!G47),"min", MIN(Instances!G47:Instances!G47),"max", MAX(Instances!G47:Instances!G47),"diff", MAX(Instances!G47:Instances!G47)-MIN(Instances!G47:Instances!G47))</f>
        <v>0</v>
      </c>
      <c r="H47" s="1" cm="1">
        <f t="array" ref="H47">_xlfn.SWITCH($A$2,"average", AVERAGE(Instances!H47:Instances!H47),"median", MEDIAN(Instances!H47:Instances!H47),"min", MIN(Instances!H47:Instances!H47),"max", MAX(Instances!H47:Instances!H47),"diff", MAX(Instances!H47:Instances!H47)-MIN(Instances!H47:Instances!H47))</f>
        <v>0</v>
      </c>
      <c r="I47" s="1" cm="1">
        <f t="array" ref="I47">_xlfn.SWITCH($A$2,"average", AVERAGE(Instances!I47:Instances!I47),"median", MEDIAN(Instances!I47:Instances!I47),"min", MIN(Instances!I47:Instances!I47),"max", MAX(Instances!I47:Instances!I47),"diff", MAX(Instances!I47:Instances!I47)-MIN(Instances!I47:Instances!I47))</f>
        <v>0</v>
      </c>
      <c r="J47" s="1" cm="1">
        <f t="array" ref="J47">_xlfn.SWITCH($A$2,"average", AVERAGE(Instances!J47:Instances!J47),"median", MEDIAN(Instances!J47:Instances!J47),"min", MIN(Instances!J47:Instances!J47),"max", MAX(Instances!J47:Instances!J47),"diff", MAX(Instances!J47:Instances!J47)-MIN(Instances!J47:Instances!J47))</f>
        <v>0</v>
      </c>
      <c r="K47" s="1" cm="1">
        <f t="array" ref="K47">_xlfn.SWITCH($A$2,"average", AVERAGE(Instances!K47:Instances!K47),"median", MEDIAN(Instances!K47:Instances!K47),"min", MIN(Instances!K47:Instances!K47),"max", MAX(Instances!K47:Instances!K47),"diff", MAX(Instances!K47:Instances!K47)-MIN(Instances!K47:Instances!K47))</f>
        <v>0</v>
      </c>
      <c r="L47" s="1"/>
      <c r="M47" s="1" cm="1">
        <f t="array" ref="M47">_xlfn.SWITCH($A$2,"average", AVERAGE(Instances!M47:Instances!M47),"median", MEDIAN(Instances!M47:Instances!M47),"min", MIN(Instances!M47:Instances!M47),"max", MAX(Instances!M47:Instances!M47),"diff", MAX(Instances!M47:Instances!M47)-MIN(Instances!M47:Instances!M47))</f>
        <v>0</v>
      </c>
      <c r="N47" s="1" cm="1">
        <f t="array" ref="N47">_xlfn.SWITCH($A$2,"average", AVERAGE(Instances!N47:Instances!N47),"median", MEDIAN(Instances!N47:Instances!N47),"min", MIN(Instances!N47:Instances!N47),"max", MAX(Instances!N47:Instances!N47),"diff", MAX(Instances!N47:Instances!N47)-MIN(Instances!N47:Instances!N47))</f>
        <v>0</v>
      </c>
      <c r="O47" s="1"/>
      <c r="P47" s="1" cm="1">
        <f t="array" ref="P47">_xlfn.SWITCH($A$2,"average", AVERAGE(Instances!P47:Instances!P47),"median", MEDIAN(Instances!P47:Instances!P47),"min", MIN(Instances!P47:Instances!P47),"max", MAX(Instances!P47:Instances!P47),"diff", MAX(Instances!P47:Instances!P47)-MIN(Instances!P47:Instances!P47))</f>
        <v>0</v>
      </c>
      <c r="Q47" s="1" cm="1">
        <f t="array" ref="Q47">_xlfn.SWITCH($A$2,"average", AVERAGE(Instances!Q47:Instances!Q47),"median", MEDIAN(Instances!Q47:Instances!Q47),"min", MIN(Instances!Q47:Instances!Q47),"max", MAX(Instances!Q47:Instances!Q47),"diff", MAX(Instances!Q47:Instances!Q47)-MIN(Instances!Q47:Instances!Q47))</f>
        <v>0</v>
      </c>
      <c r="R47" s="1" cm="1">
        <f t="array" ref="R47">_xlfn.SWITCH($A$2,"average", AVERAGE(Instances!R47:Instances!R47),"median", MEDIAN(Instances!R47:Instances!R47),"min", MIN(Instances!R47:Instances!R47),"max", MAX(Instances!R47:Instances!R47),"diff", MAX(Instances!R47:Instances!R47)-MIN(Instances!R47:Instances!R47))</f>
        <v>0</v>
      </c>
      <c r="S47" s="1">
        <f>MIN($B47)</f>
        <v>0</v>
      </c>
      <c r="T47" s="1">
        <f>MIN($C47)</f>
        <v>0</v>
      </c>
      <c r="U47" s="1">
        <f>MIN($D47)</f>
        <v>0</v>
      </c>
      <c r="V47" s="1">
        <f>MIN($E47)</f>
        <v>0</v>
      </c>
      <c r="W47" s="1">
        <f>MIN($F47)</f>
        <v>0</v>
      </c>
      <c r="X47" s="1">
        <f>MIN($G47)</f>
        <v>0</v>
      </c>
      <c r="Y47" s="1">
        <f>MIN($H47)</f>
        <v>0</v>
      </c>
      <c r="Z47" s="1">
        <f>MIN($I47)</f>
        <v>0</v>
      </c>
      <c r="AA47" s="1">
        <f>MIN($J47)</f>
        <v>0</v>
      </c>
      <c r="AB47" s="1">
        <f>MIN($K47)</f>
        <v>0</v>
      </c>
      <c r="AC47" s="1">
        <f>MIN($M47)</f>
        <v>0</v>
      </c>
      <c r="AD47" s="1">
        <f>MIN($N47)</f>
        <v>0</v>
      </c>
      <c r="AE47" s="1">
        <f>MIN($P47)</f>
        <v>0</v>
      </c>
      <c r="AF47" s="1">
        <f>MIN($Q47)</f>
        <v>0</v>
      </c>
      <c r="AG47" s="1">
        <f>MIN($R47)</f>
        <v>0</v>
      </c>
      <c r="AH47" s="1">
        <f>MEDIAN($B47)</f>
        <v>0</v>
      </c>
      <c r="AI47" s="1">
        <f>MEDIAN($C47)</f>
        <v>0</v>
      </c>
      <c r="AJ47" s="1">
        <f>MEDIAN($D47)</f>
        <v>0</v>
      </c>
      <c r="AK47" s="1">
        <f>MEDIAN($E47)</f>
        <v>0</v>
      </c>
      <c r="AL47" s="1">
        <f>MEDIAN($F47)</f>
        <v>0</v>
      </c>
      <c r="AM47" s="1">
        <f>MEDIAN($G47)</f>
        <v>0</v>
      </c>
      <c r="AN47" s="1">
        <f>MEDIAN($H47)</f>
        <v>0</v>
      </c>
      <c r="AO47" s="1">
        <f>MEDIAN($I47)</f>
        <v>0</v>
      </c>
      <c r="AP47" s="1">
        <f>MEDIAN($J47)</f>
        <v>0</v>
      </c>
      <c r="AQ47" s="1">
        <f>MEDIAN($K47)</f>
        <v>0</v>
      </c>
      <c r="AR47" s="1">
        <f>MEDIAN($M47)</f>
        <v>0</v>
      </c>
      <c r="AS47" s="1">
        <f>MEDIAN($N47)</f>
        <v>0</v>
      </c>
      <c r="AT47" s="1">
        <f>MEDIAN($P47)</f>
        <v>0</v>
      </c>
      <c r="AU47" s="1">
        <f>MEDIAN($Q47)</f>
        <v>0</v>
      </c>
      <c r="AV47" s="1">
        <f>MEDIAN($R47)</f>
        <v>0</v>
      </c>
      <c r="AW47" s="1">
        <f>MAX($B47)</f>
        <v>0</v>
      </c>
      <c r="AX47" s="1">
        <f>MAX($C47)</f>
        <v>0</v>
      </c>
      <c r="AY47" s="1">
        <f>MAX($D47)</f>
        <v>0</v>
      </c>
      <c r="AZ47" s="1">
        <f>MAX($E47)</f>
        <v>0</v>
      </c>
      <c r="BA47" s="1">
        <f>MAX($F47)</f>
        <v>0</v>
      </c>
      <c r="BB47" s="1">
        <f>MAX($G47)</f>
        <v>0</v>
      </c>
      <c r="BC47" s="1">
        <f>MAX($H47)</f>
        <v>0</v>
      </c>
      <c r="BD47" s="1">
        <f>MAX($I47)</f>
        <v>0</v>
      </c>
      <c r="BE47" s="1">
        <f>MAX($J47)</f>
        <v>0</v>
      </c>
      <c r="BF47" s="1">
        <f>MAX($K47)</f>
        <v>0</v>
      </c>
      <c r="BG47" s="1">
        <f>MAX($M47)</f>
        <v>0</v>
      </c>
      <c r="BH47" s="1">
        <f>MAX($N47)</f>
        <v>0</v>
      </c>
      <c r="BI47" s="1">
        <f>MAX($P47)</f>
        <v>0</v>
      </c>
      <c r="BJ47" s="1">
        <f>MAX($Q47)</f>
        <v>0</v>
      </c>
      <c r="BK47" s="1">
        <f>MAX($R47)</f>
        <v>0</v>
      </c>
    </row>
    <row r="48" spans="1:63">
      <c r="A48" s="1" t="s">
        <v>45</v>
      </c>
      <c r="B48" s="1" cm="1">
        <f t="array" ref="B48">_xlfn.SWITCH($A$2,"average", AVERAGE(Instances!B48:Instances!B48),"median", MEDIAN(Instances!B48:Instances!B48),"min", MIN(Instances!B48:Instances!B48),"max", MAX(Instances!B48:Instances!B48),"diff", MAX(Instances!B48:Instances!B48)-MIN(Instances!B48:Instances!B48))</f>
        <v>0</v>
      </c>
      <c r="C48" s="1" cm="1">
        <f t="array" ref="C48">_xlfn.SWITCH($A$2,"average", AVERAGE(Instances!C48:Instances!C48),"median", MEDIAN(Instances!C48:Instances!C48),"min", MIN(Instances!C48:Instances!C48),"max", MAX(Instances!C48:Instances!C48),"diff", MAX(Instances!C48:Instances!C48)-MIN(Instances!C48:Instances!C48))</f>
        <v>0</v>
      </c>
      <c r="D48" s="1" cm="1">
        <f t="array" ref="D48">_xlfn.SWITCH($A$2,"average", AVERAGE(Instances!D48:Instances!D48),"median", MEDIAN(Instances!D48:Instances!D48),"min", MIN(Instances!D48:Instances!D48),"max", MAX(Instances!D48:Instances!D48),"diff", MAX(Instances!D48:Instances!D48)-MIN(Instances!D48:Instances!D48))</f>
        <v>0</v>
      </c>
      <c r="E48" s="1" cm="1">
        <f t="array" ref="E48">_xlfn.SWITCH($A$2,"average", AVERAGE(Instances!E48:Instances!E48),"median", MEDIAN(Instances!E48:Instances!E48),"min", MIN(Instances!E48:Instances!E48),"max", MAX(Instances!E48:Instances!E48),"diff", MAX(Instances!E48:Instances!E48)-MIN(Instances!E48:Instances!E48))</f>
        <v>0</v>
      </c>
      <c r="F48" s="1" cm="1">
        <f t="array" ref="F48">_xlfn.SWITCH($A$2,"average", AVERAGE(Instances!F48:Instances!F48),"median", MEDIAN(Instances!F48:Instances!F48),"min", MIN(Instances!F48:Instances!F48),"max", MAX(Instances!F48:Instances!F48),"diff", MAX(Instances!F48:Instances!F48)-MIN(Instances!F48:Instances!F48))</f>
        <v>0</v>
      </c>
      <c r="G48" s="1" cm="1">
        <f t="array" ref="G48">_xlfn.SWITCH($A$2,"average", AVERAGE(Instances!G48:Instances!G48),"median", MEDIAN(Instances!G48:Instances!G48),"min", MIN(Instances!G48:Instances!G48),"max", MAX(Instances!G48:Instances!G48),"diff", MAX(Instances!G48:Instances!G48)-MIN(Instances!G48:Instances!G48))</f>
        <v>0</v>
      </c>
      <c r="H48" s="1" cm="1">
        <f t="array" ref="H48">_xlfn.SWITCH($A$2,"average", AVERAGE(Instances!H48:Instances!H48),"median", MEDIAN(Instances!H48:Instances!H48),"min", MIN(Instances!H48:Instances!H48),"max", MAX(Instances!H48:Instances!H48),"diff", MAX(Instances!H48:Instances!H48)-MIN(Instances!H48:Instances!H48))</f>
        <v>0</v>
      </c>
      <c r="I48" s="1" cm="1">
        <f t="array" ref="I48">_xlfn.SWITCH($A$2,"average", AVERAGE(Instances!I48:Instances!I48),"median", MEDIAN(Instances!I48:Instances!I48),"min", MIN(Instances!I48:Instances!I48),"max", MAX(Instances!I48:Instances!I48),"diff", MAX(Instances!I48:Instances!I48)-MIN(Instances!I48:Instances!I48))</f>
        <v>0</v>
      </c>
      <c r="J48" s="1" cm="1">
        <f t="array" ref="J48">_xlfn.SWITCH($A$2,"average", AVERAGE(Instances!J48:Instances!J48),"median", MEDIAN(Instances!J48:Instances!J48),"min", MIN(Instances!J48:Instances!J48),"max", MAX(Instances!J48:Instances!J48),"diff", MAX(Instances!J48:Instances!J48)-MIN(Instances!J48:Instances!J48))</f>
        <v>0</v>
      </c>
      <c r="K48" s="1" cm="1">
        <f t="array" ref="K48">_xlfn.SWITCH($A$2,"average", AVERAGE(Instances!K48:Instances!K48),"median", MEDIAN(Instances!K48:Instances!K48),"min", MIN(Instances!K48:Instances!K48),"max", MAX(Instances!K48:Instances!K48),"diff", MAX(Instances!K48:Instances!K48)-MIN(Instances!K48:Instances!K48))</f>
        <v>0</v>
      </c>
      <c r="L48" s="1"/>
      <c r="M48" s="1" cm="1">
        <f t="array" ref="M48">_xlfn.SWITCH($A$2,"average", AVERAGE(Instances!M48:Instances!M48),"median", MEDIAN(Instances!M48:Instances!M48),"min", MIN(Instances!M48:Instances!M48),"max", MAX(Instances!M48:Instances!M48),"diff", MAX(Instances!M48:Instances!M48)-MIN(Instances!M48:Instances!M48))</f>
        <v>0</v>
      </c>
      <c r="N48" s="1" cm="1">
        <f t="array" ref="N48">_xlfn.SWITCH($A$2,"average", AVERAGE(Instances!N48:Instances!N48),"median", MEDIAN(Instances!N48:Instances!N48),"min", MIN(Instances!N48:Instances!N48),"max", MAX(Instances!N48:Instances!N48),"diff", MAX(Instances!N48:Instances!N48)-MIN(Instances!N48:Instances!N48))</f>
        <v>0</v>
      </c>
      <c r="O48" s="1"/>
      <c r="P48" s="1" cm="1">
        <f t="array" ref="P48">_xlfn.SWITCH($A$2,"average", AVERAGE(Instances!P48:Instances!P48),"median", MEDIAN(Instances!P48:Instances!P48),"min", MIN(Instances!P48:Instances!P48),"max", MAX(Instances!P48:Instances!P48),"diff", MAX(Instances!P48:Instances!P48)-MIN(Instances!P48:Instances!P48))</f>
        <v>0</v>
      </c>
      <c r="Q48" s="1" cm="1">
        <f t="array" ref="Q48">_xlfn.SWITCH($A$2,"average", AVERAGE(Instances!Q48:Instances!Q48),"median", MEDIAN(Instances!Q48:Instances!Q48),"min", MIN(Instances!Q48:Instances!Q48),"max", MAX(Instances!Q48:Instances!Q48),"diff", MAX(Instances!Q48:Instances!Q48)-MIN(Instances!Q48:Instances!Q48))</f>
        <v>0</v>
      </c>
      <c r="R48" s="1" cm="1">
        <f t="array" ref="R48">_xlfn.SWITCH($A$2,"average", AVERAGE(Instances!R48:Instances!R48),"median", MEDIAN(Instances!R48:Instances!R48),"min", MIN(Instances!R48:Instances!R48),"max", MAX(Instances!R48:Instances!R48),"diff", MAX(Instances!R48:Instances!R48)-MIN(Instances!R48:Instances!R48))</f>
        <v>0</v>
      </c>
      <c r="S48" s="1">
        <f>MIN($B48)</f>
        <v>0</v>
      </c>
      <c r="T48" s="1">
        <f>MIN($C48)</f>
        <v>0</v>
      </c>
      <c r="U48" s="1">
        <f>MIN($D48)</f>
        <v>0</v>
      </c>
      <c r="V48" s="1">
        <f>MIN($E48)</f>
        <v>0</v>
      </c>
      <c r="W48" s="1">
        <f>MIN($F48)</f>
        <v>0</v>
      </c>
      <c r="X48" s="1">
        <f>MIN($G48)</f>
        <v>0</v>
      </c>
      <c r="Y48" s="1">
        <f>MIN($H48)</f>
        <v>0</v>
      </c>
      <c r="Z48" s="1">
        <f>MIN($I48)</f>
        <v>0</v>
      </c>
      <c r="AA48" s="1">
        <f>MIN($J48)</f>
        <v>0</v>
      </c>
      <c r="AB48" s="1">
        <f>MIN($K48)</f>
        <v>0</v>
      </c>
      <c r="AC48" s="1">
        <f>MIN($M48)</f>
        <v>0</v>
      </c>
      <c r="AD48" s="1">
        <f>MIN($N48)</f>
        <v>0</v>
      </c>
      <c r="AE48" s="1">
        <f>MIN($P48)</f>
        <v>0</v>
      </c>
      <c r="AF48" s="1">
        <f>MIN($Q48)</f>
        <v>0</v>
      </c>
      <c r="AG48" s="1">
        <f>MIN($R48)</f>
        <v>0</v>
      </c>
      <c r="AH48" s="1">
        <f>MEDIAN($B48)</f>
        <v>0</v>
      </c>
      <c r="AI48" s="1">
        <f>MEDIAN($C48)</f>
        <v>0</v>
      </c>
      <c r="AJ48" s="1">
        <f>MEDIAN($D48)</f>
        <v>0</v>
      </c>
      <c r="AK48" s="1">
        <f>MEDIAN($E48)</f>
        <v>0</v>
      </c>
      <c r="AL48" s="1">
        <f>MEDIAN($F48)</f>
        <v>0</v>
      </c>
      <c r="AM48" s="1">
        <f>MEDIAN($G48)</f>
        <v>0</v>
      </c>
      <c r="AN48" s="1">
        <f>MEDIAN($H48)</f>
        <v>0</v>
      </c>
      <c r="AO48" s="1">
        <f>MEDIAN($I48)</f>
        <v>0</v>
      </c>
      <c r="AP48" s="1">
        <f>MEDIAN($J48)</f>
        <v>0</v>
      </c>
      <c r="AQ48" s="1">
        <f>MEDIAN($K48)</f>
        <v>0</v>
      </c>
      <c r="AR48" s="1">
        <f>MEDIAN($M48)</f>
        <v>0</v>
      </c>
      <c r="AS48" s="1">
        <f>MEDIAN($N48)</f>
        <v>0</v>
      </c>
      <c r="AT48" s="1">
        <f>MEDIAN($P48)</f>
        <v>0</v>
      </c>
      <c r="AU48" s="1">
        <f>MEDIAN($Q48)</f>
        <v>0</v>
      </c>
      <c r="AV48" s="1">
        <f>MEDIAN($R48)</f>
        <v>0</v>
      </c>
      <c r="AW48" s="1">
        <f>MAX($B48)</f>
        <v>0</v>
      </c>
      <c r="AX48" s="1">
        <f>MAX($C48)</f>
        <v>0</v>
      </c>
      <c r="AY48" s="1">
        <f>MAX($D48)</f>
        <v>0</v>
      </c>
      <c r="AZ48" s="1">
        <f>MAX($E48)</f>
        <v>0</v>
      </c>
      <c r="BA48" s="1">
        <f>MAX($F48)</f>
        <v>0</v>
      </c>
      <c r="BB48" s="1">
        <f>MAX($G48)</f>
        <v>0</v>
      </c>
      <c r="BC48" s="1">
        <f>MAX($H48)</f>
        <v>0</v>
      </c>
      <c r="BD48" s="1">
        <f>MAX($I48)</f>
        <v>0</v>
      </c>
      <c r="BE48" s="1">
        <f>MAX($J48)</f>
        <v>0</v>
      </c>
      <c r="BF48" s="1">
        <f>MAX($K48)</f>
        <v>0</v>
      </c>
      <c r="BG48" s="1">
        <f>MAX($M48)</f>
        <v>0</v>
      </c>
      <c r="BH48" s="1">
        <f>MAX($N48)</f>
        <v>0</v>
      </c>
      <c r="BI48" s="1">
        <f>MAX($P48)</f>
        <v>0</v>
      </c>
      <c r="BJ48" s="1">
        <f>MAX($Q48)</f>
        <v>0</v>
      </c>
      <c r="BK48" s="1">
        <f>MAX($R48)</f>
        <v>0</v>
      </c>
    </row>
    <row r="49" spans="1:63">
      <c r="A49" s="1" t="s">
        <v>46</v>
      </c>
      <c r="B49" s="1" cm="1">
        <f t="array" ref="B49">_xlfn.SWITCH($A$2,"average", AVERAGE(Instances!B49:Instances!B49),"median", MEDIAN(Instances!B49:Instances!B49),"min", MIN(Instances!B49:Instances!B49),"max", MAX(Instances!B49:Instances!B49),"diff", MAX(Instances!B49:Instances!B49)-MIN(Instances!B49:Instances!B49))</f>
        <v>0</v>
      </c>
      <c r="C49" s="1" cm="1">
        <f t="array" ref="C49">_xlfn.SWITCH($A$2,"average", AVERAGE(Instances!C49:Instances!C49),"median", MEDIAN(Instances!C49:Instances!C49),"min", MIN(Instances!C49:Instances!C49),"max", MAX(Instances!C49:Instances!C49),"diff", MAX(Instances!C49:Instances!C49)-MIN(Instances!C49:Instances!C49))</f>
        <v>0</v>
      </c>
      <c r="D49" s="1" cm="1">
        <f t="array" ref="D49">_xlfn.SWITCH($A$2,"average", AVERAGE(Instances!D49:Instances!D49),"median", MEDIAN(Instances!D49:Instances!D49),"min", MIN(Instances!D49:Instances!D49),"max", MAX(Instances!D49:Instances!D49),"diff", MAX(Instances!D49:Instances!D49)-MIN(Instances!D49:Instances!D49))</f>
        <v>0</v>
      </c>
      <c r="E49" s="1" cm="1">
        <f t="array" ref="E49">_xlfn.SWITCH($A$2,"average", AVERAGE(Instances!E49:Instances!E49),"median", MEDIAN(Instances!E49:Instances!E49),"min", MIN(Instances!E49:Instances!E49),"max", MAX(Instances!E49:Instances!E49),"diff", MAX(Instances!E49:Instances!E49)-MIN(Instances!E49:Instances!E49))</f>
        <v>0</v>
      </c>
      <c r="F49" s="1" cm="1">
        <f t="array" ref="F49">_xlfn.SWITCH($A$2,"average", AVERAGE(Instances!F49:Instances!F49),"median", MEDIAN(Instances!F49:Instances!F49),"min", MIN(Instances!F49:Instances!F49),"max", MAX(Instances!F49:Instances!F49),"diff", MAX(Instances!F49:Instances!F49)-MIN(Instances!F49:Instances!F49))</f>
        <v>0</v>
      </c>
      <c r="G49" s="1" cm="1">
        <f t="array" ref="G49">_xlfn.SWITCH($A$2,"average", AVERAGE(Instances!G49:Instances!G49),"median", MEDIAN(Instances!G49:Instances!G49),"min", MIN(Instances!G49:Instances!G49),"max", MAX(Instances!G49:Instances!G49),"diff", MAX(Instances!G49:Instances!G49)-MIN(Instances!G49:Instances!G49))</f>
        <v>0</v>
      </c>
      <c r="H49" s="1" cm="1">
        <f t="array" ref="H49">_xlfn.SWITCH($A$2,"average", AVERAGE(Instances!H49:Instances!H49),"median", MEDIAN(Instances!H49:Instances!H49),"min", MIN(Instances!H49:Instances!H49),"max", MAX(Instances!H49:Instances!H49),"diff", MAX(Instances!H49:Instances!H49)-MIN(Instances!H49:Instances!H49))</f>
        <v>0</v>
      </c>
      <c r="I49" s="1" cm="1">
        <f t="array" ref="I49">_xlfn.SWITCH($A$2,"average", AVERAGE(Instances!I49:Instances!I49),"median", MEDIAN(Instances!I49:Instances!I49),"min", MIN(Instances!I49:Instances!I49),"max", MAX(Instances!I49:Instances!I49),"diff", MAX(Instances!I49:Instances!I49)-MIN(Instances!I49:Instances!I49))</f>
        <v>0</v>
      </c>
      <c r="J49" s="1" cm="1">
        <f t="array" ref="J49">_xlfn.SWITCH($A$2,"average", AVERAGE(Instances!J49:Instances!J49),"median", MEDIAN(Instances!J49:Instances!J49),"min", MIN(Instances!J49:Instances!J49),"max", MAX(Instances!J49:Instances!J49),"diff", MAX(Instances!J49:Instances!J49)-MIN(Instances!J49:Instances!J49))</f>
        <v>0</v>
      </c>
      <c r="K49" s="1" cm="1">
        <f t="array" ref="K49">_xlfn.SWITCH($A$2,"average", AVERAGE(Instances!K49:Instances!K49),"median", MEDIAN(Instances!K49:Instances!K49),"min", MIN(Instances!K49:Instances!K49),"max", MAX(Instances!K49:Instances!K49),"diff", MAX(Instances!K49:Instances!K49)-MIN(Instances!K49:Instances!K49))</f>
        <v>0</v>
      </c>
      <c r="L49" s="1"/>
      <c r="M49" s="1" cm="1">
        <f t="array" ref="M49">_xlfn.SWITCH($A$2,"average", AVERAGE(Instances!M49:Instances!M49),"median", MEDIAN(Instances!M49:Instances!M49),"min", MIN(Instances!M49:Instances!M49),"max", MAX(Instances!M49:Instances!M49),"diff", MAX(Instances!M49:Instances!M49)-MIN(Instances!M49:Instances!M49))</f>
        <v>0</v>
      </c>
      <c r="N49" s="1" cm="1">
        <f t="array" ref="N49">_xlfn.SWITCH($A$2,"average", AVERAGE(Instances!N49:Instances!N49),"median", MEDIAN(Instances!N49:Instances!N49),"min", MIN(Instances!N49:Instances!N49),"max", MAX(Instances!N49:Instances!N49),"diff", MAX(Instances!N49:Instances!N49)-MIN(Instances!N49:Instances!N49))</f>
        <v>0</v>
      </c>
      <c r="O49" s="1"/>
      <c r="P49" s="1" cm="1">
        <f t="array" ref="P49">_xlfn.SWITCH($A$2,"average", AVERAGE(Instances!P49:Instances!P49),"median", MEDIAN(Instances!P49:Instances!P49),"min", MIN(Instances!P49:Instances!P49),"max", MAX(Instances!P49:Instances!P49),"diff", MAX(Instances!P49:Instances!P49)-MIN(Instances!P49:Instances!P49))</f>
        <v>0</v>
      </c>
      <c r="Q49" s="1" cm="1">
        <f t="array" ref="Q49">_xlfn.SWITCH($A$2,"average", AVERAGE(Instances!Q49:Instances!Q49),"median", MEDIAN(Instances!Q49:Instances!Q49),"min", MIN(Instances!Q49:Instances!Q49),"max", MAX(Instances!Q49:Instances!Q49),"diff", MAX(Instances!Q49:Instances!Q49)-MIN(Instances!Q49:Instances!Q49))</f>
        <v>0</v>
      </c>
      <c r="R49" s="1" cm="1">
        <f t="array" ref="R49">_xlfn.SWITCH($A$2,"average", AVERAGE(Instances!R49:Instances!R49),"median", MEDIAN(Instances!R49:Instances!R49),"min", MIN(Instances!R49:Instances!R49),"max", MAX(Instances!R49:Instances!R49),"diff", MAX(Instances!R49:Instances!R49)-MIN(Instances!R49:Instances!R49))</f>
        <v>0</v>
      </c>
      <c r="S49" s="1">
        <f>MIN($B49)</f>
        <v>0</v>
      </c>
      <c r="T49" s="1">
        <f>MIN($C49)</f>
        <v>0</v>
      </c>
      <c r="U49" s="1">
        <f>MIN($D49)</f>
        <v>0</v>
      </c>
      <c r="V49" s="1">
        <f>MIN($E49)</f>
        <v>0</v>
      </c>
      <c r="W49" s="1">
        <f>MIN($F49)</f>
        <v>0</v>
      </c>
      <c r="X49" s="1">
        <f>MIN($G49)</f>
        <v>0</v>
      </c>
      <c r="Y49" s="1">
        <f>MIN($H49)</f>
        <v>0</v>
      </c>
      <c r="Z49" s="1">
        <f>MIN($I49)</f>
        <v>0</v>
      </c>
      <c r="AA49" s="1">
        <f>MIN($J49)</f>
        <v>0</v>
      </c>
      <c r="AB49" s="1">
        <f>MIN($K49)</f>
        <v>0</v>
      </c>
      <c r="AC49" s="1">
        <f>MIN($M49)</f>
        <v>0</v>
      </c>
      <c r="AD49" s="1">
        <f>MIN($N49)</f>
        <v>0</v>
      </c>
      <c r="AE49" s="1">
        <f>MIN($P49)</f>
        <v>0</v>
      </c>
      <c r="AF49" s="1">
        <f>MIN($Q49)</f>
        <v>0</v>
      </c>
      <c r="AG49" s="1">
        <f>MIN($R49)</f>
        <v>0</v>
      </c>
      <c r="AH49" s="1">
        <f>MEDIAN($B49)</f>
        <v>0</v>
      </c>
      <c r="AI49" s="1">
        <f>MEDIAN($C49)</f>
        <v>0</v>
      </c>
      <c r="AJ49" s="1">
        <f>MEDIAN($D49)</f>
        <v>0</v>
      </c>
      <c r="AK49" s="1">
        <f>MEDIAN($E49)</f>
        <v>0</v>
      </c>
      <c r="AL49" s="1">
        <f>MEDIAN($F49)</f>
        <v>0</v>
      </c>
      <c r="AM49" s="1">
        <f>MEDIAN($G49)</f>
        <v>0</v>
      </c>
      <c r="AN49" s="1">
        <f>MEDIAN($H49)</f>
        <v>0</v>
      </c>
      <c r="AO49" s="1">
        <f>MEDIAN($I49)</f>
        <v>0</v>
      </c>
      <c r="AP49" s="1">
        <f>MEDIAN($J49)</f>
        <v>0</v>
      </c>
      <c r="AQ49" s="1">
        <f>MEDIAN($K49)</f>
        <v>0</v>
      </c>
      <c r="AR49" s="1">
        <f>MEDIAN($M49)</f>
        <v>0</v>
      </c>
      <c r="AS49" s="1">
        <f>MEDIAN($N49)</f>
        <v>0</v>
      </c>
      <c r="AT49" s="1">
        <f>MEDIAN($P49)</f>
        <v>0</v>
      </c>
      <c r="AU49" s="1">
        <f>MEDIAN($Q49)</f>
        <v>0</v>
      </c>
      <c r="AV49" s="1">
        <f>MEDIAN($R49)</f>
        <v>0</v>
      </c>
      <c r="AW49" s="1">
        <f>MAX($B49)</f>
        <v>0</v>
      </c>
      <c r="AX49" s="1">
        <f>MAX($C49)</f>
        <v>0</v>
      </c>
      <c r="AY49" s="1">
        <f>MAX($D49)</f>
        <v>0</v>
      </c>
      <c r="AZ49" s="1">
        <f>MAX($E49)</f>
        <v>0</v>
      </c>
      <c r="BA49" s="1">
        <f>MAX($F49)</f>
        <v>0</v>
      </c>
      <c r="BB49" s="1">
        <f>MAX($G49)</f>
        <v>0</v>
      </c>
      <c r="BC49" s="1">
        <f>MAX($H49)</f>
        <v>0</v>
      </c>
      <c r="BD49" s="1">
        <f>MAX($I49)</f>
        <v>0</v>
      </c>
      <c r="BE49" s="1">
        <f>MAX($J49)</f>
        <v>0</v>
      </c>
      <c r="BF49" s="1">
        <f>MAX($K49)</f>
        <v>0</v>
      </c>
      <c r="BG49" s="1">
        <f>MAX($M49)</f>
        <v>0</v>
      </c>
      <c r="BH49" s="1">
        <f>MAX($N49)</f>
        <v>0</v>
      </c>
      <c r="BI49" s="1">
        <f>MAX($P49)</f>
        <v>0</v>
      </c>
      <c r="BJ49" s="1">
        <f>MAX($Q49)</f>
        <v>0</v>
      </c>
      <c r="BK49" s="1">
        <f>MAX($R49)</f>
        <v>0</v>
      </c>
    </row>
    <row r="50" spans="1:63">
      <c r="A50" s="1" t="s">
        <v>47</v>
      </c>
      <c r="B50" s="1" cm="1">
        <f t="array" ref="B50">_xlfn.SWITCH($A$2,"average", AVERAGE(Instances!B50:Instances!B50),"median", MEDIAN(Instances!B50:Instances!B50),"min", MIN(Instances!B50:Instances!B50),"max", MAX(Instances!B50:Instances!B50),"diff", MAX(Instances!B50:Instances!B50)-MIN(Instances!B50:Instances!B50))</f>
        <v>0</v>
      </c>
      <c r="C50" s="1" cm="1">
        <f t="array" ref="C50">_xlfn.SWITCH($A$2,"average", AVERAGE(Instances!C50:Instances!C50),"median", MEDIAN(Instances!C50:Instances!C50),"min", MIN(Instances!C50:Instances!C50),"max", MAX(Instances!C50:Instances!C50),"diff", MAX(Instances!C50:Instances!C50)-MIN(Instances!C50:Instances!C50))</f>
        <v>0</v>
      </c>
      <c r="D50" s="1" cm="1">
        <f t="array" ref="D50">_xlfn.SWITCH($A$2,"average", AVERAGE(Instances!D50:Instances!D50),"median", MEDIAN(Instances!D50:Instances!D50),"min", MIN(Instances!D50:Instances!D50),"max", MAX(Instances!D50:Instances!D50),"diff", MAX(Instances!D50:Instances!D50)-MIN(Instances!D50:Instances!D50))</f>
        <v>0</v>
      </c>
      <c r="E50" s="1" cm="1">
        <f t="array" ref="E50">_xlfn.SWITCH($A$2,"average", AVERAGE(Instances!E50:Instances!E50),"median", MEDIAN(Instances!E50:Instances!E50),"min", MIN(Instances!E50:Instances!E50),"max", MAX(Instances!E50:Instances!E50),"diff", MAX(Instances!E50:Instances!E50)-MIN(Instances!E50:Instances!E50))</f>
        <v>0</v>
      </c>
      <c r="F50" s="1" cm="1">
        <f t="array" ref="F50">_xlfn.SWITCH($A$2,"average", AVERAGE(Instances!F50:Instances!F50),"median", MEDIAN(Instances!F50:Instances!F50),"min", MIN(Instances!F50:Instances!F50),"max", MAX(Instances!F50:Instances!F50),"diff", MAX(Instances!F50:Instances!F50)-MIN(Instances!F50:Instances!F50))</f>
        <v>0</v>
      </c>
      <c r="G50" s="1" cm="1">
        <f t="array" ref="G50">_xlfn.SWITCH($A$2,"average", AVERAGE(Instances!G50:Instances!G50),"median", MEDIAN(Instances!G50:Instances!G50),"min", MIN(Instances!G50:Instances!G50),"max", MAX(Instances!G50:Instances!G50),"diff", MAX(Instances!G50:Instances!G50)-MIN(Instances!G50:Instances!G50))</f>
        <v>0</v>
      </c>
      <c r="H50" s="1" cm="1">
        <f t="array" ref="H50">_xlfn.SWITCH($A$2,"average", AVERAGE(Instances!H50:Instances!H50),"median", MEDIAN(Instances!H50:Instances!H50),"min", MIN(Instances!H50:Instances!H50),"max", MAX(Instances!H50:Instances!H50),"diff", MAX(Instances!H50:Instances!H50)-MIN(Instances!H50:Instances!H50))</f>
        <v>0</v>
      </c>
      <c r="I50" s="1" cm="1">
        <f t="array" ref="I50">_xlfn.SWITCH($A$2,"average", AVERAGE(Instances!I50:Instances!I50),"median", MEDIAN(Instances!I50:Instances!I50),"min", MIN(Instances!I50:Instances!I50),"max", MAX(Instances!I50:Instances!I50),"diff", MAX(Instances!I50:Instances!I50)-MIN(Instances!I50:Instances!I50))</f>
        <v>0</v>
      </c>
      <c r="J50" s="1" cm="1">
        <f t="array" ref="J50">_xlfn.SWITCH($A$2,"average", AVERAGE(Instances!J50:Instances!J50),"median", MEDIAN(Instances!J50:Instances!J50),"min", MIN(Instances!J50:Instances!J50),"max", MAX(Instances!J50:Instances!J50),"diff", MAX(Instances!J50:Instances!J50)-MIN(Instances!J50:Instances!J50))</f>
        <v>0</v>
      </c>
      <c r="K50" s="1" cm="1">
        <f t="array" ref="K50">_xlfn.SWITCH($A$2,"average", AVERAGE(Instances!K50:Instances!K50),"median", MEDIAN(Instances!K50:Instances!K50),"min", MIN(Instances!K50:Instances!K50),"max", MAX(Instances!K50:Instances!K50),"diff", MAX(Instances!K50:Instances!K50)-MIN(Instances!K50:Instances!K50))</f>
        <v>0</v>
      </c>
      <c r="L50" s="1"/>
      <c r="M50" s="1" cm="1">
        <f t="array" ref="M50">_xlfn.SWITCH($A$2,"average", AVERAGE(Instances!M50:Instances!M50),"median", MEDIAN(Instances!M50:Instances!M50),"min", MIN(Instances!M50:Instances!M50),"max", MAX(Instances!M50:Instances!M50),"diff", MAX(Instances!M50:Instances!M50)-MIN(Instances!M50:Instances!M50))</f>
        <v>0</v>
      </c>
      <c r="N50" s="1" cm="1">
        <f t="array" ref="N50">_xlfn.SWITCH($A$2,"average", AVERAGE(Instances!N50:Instances!N50),"median", MEDIAN(Instances!N50:Instances!N50),"min", MIN(Instances!N50:Instances!N50),"max", MAX(Instances!N50:Instances!N50),"diff", MAX(Instances!N50:Instances!N50)-MIN(Instances!N50:Instances!N50))</f>
        <v>0</v>
      </c>
      <c r="O50" s="1"/>
      <c r="P50" s="1" cm="1">
        <f t="array" ref="P50">_xlfn.SWITCH($A$2,"average", AVERAGE(Instances!P50:Instances!P50),"median", MEDIAN(Instances!P50:Instances!P50),"min", MIN(Instances!P50:Instances!P50),"max", MAX(Instances!P50:Instances!P50),"diff", MAX(Instances!P50:Instances!P50)-MIN(Instances!P50:Instances!P50))</f>
        <v>0</v>
      </c>
      <c r="Q50" s="1" cm="1">
        <f t="array" ref="Q50">_xlfn.SWITCH($A$2,"average", AVERAGE(Instances!Q50:Instances!Q50),"median", MEDIAN(Instances!Q50:Instances!Q50),"min", MIN(Instances!Q50:Instances!Q50),"max", MAX(Instances!Q50:Instances!Q50),"diff", MAX(Instances!Q50:Instances!Q50)-MIN(Instances!Q50:Instances!Q50))</f>
        <v>0</v>
      </c>
      <c r="R50" s="1" cm="1">
        <f t="array" ref="R50">_xlfn.SWITCH($A$2,"average", AVERAGE(Instances!R50:Instances!R50),"median", MEDIAN(Instances!R50:Instances!R50),"min", MIN(Instances!R50:Instances!R50),"max", MAX(Instances!R50:Instances!R50),"diff", MAX(Instances!R50:Instances!R50)-MIN(Instances!R50:Instances!R50))</f>
        <v>0</v>
      </c>
      <c r="S50" s="1">
        <f>MIN($B50)</f>
        <v>0</v>
      </c>
      <c r="T50" s="1">
        <f>MIN($C50)</f>
        <v>0</v>
      </c>
      <c r="U50" s="1">
        <f>MIN($D50)</f>
        <v>0</v>
      </c>
      <c r="V50" s="1">
        <f>MIN($E50)</f>
        <v>0</v>
      </c>
      <c r="W50" s="1">
        <f>MIN($F50)</f>
        <v>0</v>
      </c>
      <c r="X50" s="1">
        <f>MIN($G50)</f>
        <v>0</v>
      </c>
      <c r="Y50" s="1">
        <f>MIN($H50)</f>
        <v>0</v>
      </c>
      <c r="Z50" s="1">
        <f>MIN($I50)</f>
        <v>0</v>
      </c>
      <c r="AA50" s="1">
        <f>MIN($J50)</f>
        <v>0</v>
      </c>
      <c r="AB50" s="1">
        <f>MIN($K50)</f>
        <v>0</v>
      </c>
      <c r="AC50" s="1">
        <f>MIN($M50)</f>
        <v>0</v>
      </c>
      <c r="AD50" s="1">
        <f>MIN($N50)</f>
        <v>0</v>
      </c>
      <c r="AE50" s="1">
        <f>MIN($P50)</f>
        <v>0</v>
      </c>
      <c r="AF50" s="1">
        <f>MIN($Q50)</f>
        <v>0</v>
      </c>
      <c r="AG50" s="1">
        <f>MIN($R50)</f>
        <v>0</v>
      </c>
      <c r="AH50" s="1">
        <f>MEDIAN($B50)</f>
        <v>0</v>
      </c>
      <c r="AI50" s="1">
        <f>MEDIAN($C50)</f>
        <v>0</v>
      </c>
      <c r="AJ50" s="1">
        <f>MEDIAN($D50)</f>
        <v>0</v>
      </c>
      <c r="AK50" s="1">
        <f>MEDIAN($E50)</f>
        <v>0</v>
      </c>
      <c r="AL50" s="1">
        <f>MEDIAN($F50)</f>
        <v>0</v>
      </c>
      <c r="AM50" s="1">
        <f>MEDIAN($G50)</f>
        <v>0</v>
      </c>
      <c r="AN50" s="1">
        <f>MEDIAN($H50)</f>
        <v>0</v>
      </c>
      <c r="AO50" s="1">
        <f>MEDIAN($I50)</f>
        <v>0</v>
      </c>
      <c r="AP50" s="1">
        <f>MEDIAN($J50)</f>
        <v>0</v>
      </c>
      <c r="AQ50" s="1">
        <f>MEDIAN($K50)</f>
        <v>0</v>
      </c>
      <c r="AR50" s="1">
        <f>MEDIAN($M50)</f>
        <v>0</v>
      </c>
      <c r="AS50" s="1">
        <f>MEDIAN($N50)</f>
        <v>0</v>
      </c>
      <c r="AT50" s="1">
        <f>MEDIAN($P50)</f>
        <v>0</v>
      </c>
      <c r="AU50" s="1">
        <f>MEDIAN($Q50)</f>
        <v>0</v>
      </c>
      <c r="AV50" s="1">
        <f>MEDIAN($R50)</f>
        <v>0</v>
      </c>
      <c r="AW50" s="1">
        <f>MAX($B50)</f>
        <v>0</v>
      </c>
      <c r="AX50" s="1">
        <f>MAX($C50)</f>
        <v>0</v>
      </c>
      <c r="AY50" s="1">
        <f>MAX($D50)</f>
        <v>0</v>
      </c>
      <c r="AZ50" s="1">
        <f>MAX($E50)</f>
        <v>0</v>
      </c>
      <c r="BA50" s="1">
        <f>MAX($F50)</f>
        <v>0</v>
      </c>
      <c r="BB50" s="1">
        <f>MAX($G50)</f>
        <v>0</v>
      </c>
      <c r="BC50" s="1">
        <f>MAX($H50)</f>
        <v>0</v>
      </c>
      <c r="BD50" s="1">
        <f>MAX($I50)</f>
        <v>0</v>
      </c>
      <c r="BE50" s="1">
        <f>MAX($J50)</f>
        <v>0</v>
      </c>
      <c r="BF50" s="1">
        <f>MAX($K50)</f>
        <v>0</v>
      </c>
      <c r="BG50" s="1">
        <f>MAX($M50)</f>
        <v>0</v>
      </c>
      <c r="BH50" s="1">
        <f>MAX($N50)</f>
        <v>0</v>
      </c>
      <c r="BI50" s="1">
        <f>MAX($P50)</f>
        <v>0</v>
      </c>
      <c r="BJ50" s="1">
        <f>MAX($Q50)</f>
        <v>0</v>
      </c>
      <c r="BK50" s="1">
        <f>MAX($R50)</f>
        <v>0</v>
      </c>
    </row>
    <row r="51" spans="1:63">
      <c r="A51" s="1" t="s">
        <v>48</v>
      </c>
      <c r="B51" s="1" cm="1">
        <f t="array" ref="B51">_xlfn.SWITCH($A$2,"average", AVERAGE(Instances!B51:Instances!B51),"median", MEDIAN(Instances!B51:Instances!B51),"min", MIN(Instances!B51:Instances!B51),"max", MAX(Instances!B51:Instances!B51),"diff", MAX(Instances!B51:Instances!B51)-MIN(Instances!B51:Instances!B51))</f>
        <v>0</v>
      </c>
      <c r="C51" s="1" cm="1">
        <f t="array" ref="C51">_xlfn.SWITCH($A$2,"average", AVERAGE(Instances!C51:Instances!C51),"median", MEDIAN(Instances!C51:Instances!C51),"min", MIN(Instances!C51:Instances!C51),"max", MAX(Instances!C51:Instances!C51),"diff", MAX(Instances!C51:Instances!C51)-MIN(Instances!C51:Instances!C51))</f>
        <v>0</v>
      </c>
      <c r="D51" s="1" cm="1">
        <f t="array" ref="D51">_xlfn.SWITCH($A$2,"average", AVERAGE(Instances!D51:Instances!D51),"median", MEDIAN(Instances!D51:Instances!D51),"min", MIN(Instances!D51:Instances!D51),"max", MAX(Instances!D51:Instances!D51),"diff", MAX(Instances!D51:Instances!D51)-MIN(Instances!D51:Instances!D51))</f>
        <v>0</v>
      </c>
      <c r="E51" s="1" cm="1">
        <f t="array" ref="E51">_xlfn.SWITCH($A$2,"average", AVERAGE(Instances!E51:Instances!E51),"median", MEDIAN(Instances!E51:Instances!E51),"min", MIN(Instances!E51:Instances!E51),"max", MAX(Instances!E51:Instances!E51),"diff", MAX(Instances!E51:Instances!E51)-MIN(Instances!E51:Instances!E51))</f>
        <v>0</v>
      </c>
      <c r="F51" s="1" cm="1">
        <f t="array" ref="F51">_xlfn.SWITCH($A$2,"average", AVERAGE(Instances!F51:Instances!F51),"median", MEDIAN(Instances!F51:Instances!F51),"min", MIN(Instances!F51:Instances!F51),"max", MAX(Instances!F51:Instances!F51),"diff", MAX(Instances!F51:Instances!F51)-MIN(Instances!F51:Instances!F51))</f>
        <v>0</v>
      </c>
      <c r="G51" s="1" cm="1">
        <f t="array" ref="G51">_xlfn.SWITCH($A$2,"average", AVERAGE(Instances!G51:Instances!G51),"median", MEDIAN(Instances!G51:Instances!G51),"min", MIN(Instances!G51:Instances!G51),"max", MAX(Instances!G51:Instances!G51),"diff", MAX(Instances!G51:Instances!G51)-MIN(Instances!G51:Instances!G51))</f>
        <v>0</v>
      </c>
      <c r="H51" s="1" cm="1">
        <f t="array" ref="H51">_xlfn.SWITCH($A$2,"average", AVERAGE(Instances!H51:Instances!H51),"median", MEDIAN(Instances!H51:Instances!H51),"min", MIN(Instances!H51:Instances!H51),"max", MAX(Instances!H51:Instances!H51),"diff", MAX(Instances!H51:Instances!H51)-MIN(Instances!H51:Instances!H51))</f>
        <v>0</v>
      </c>
      <c r="I51" s="1" cm="1">
        <f t="array" ref="I51">_xlfn.SWITCH($A$2,"average", AVERAGE(Instances!I51:Instances!I51),"median", MEDIAN(Instances!I51:Instances!I51),"min", MIN(Instances!I51:Instances!I51),"max", MAX(Instances!I51:Instances!I51),"diff", MAX(Instances!I51:Instances!I51)-MIN(Instances!I51:Instances!I51))</f>
        <v>0</v>
      </c>
      <c r="J51" s="1" cm="1">
        <f t="array" ref="J51">_xlfn.SWITCH($A$2,"average", AVERAGE(Instances!J51:Instances!J51),"median", MEDIAN(Instances!J51:Instances!J51),"min", MIN(Instances!J51:Instances!J51),"max", MAX(Instances!J51:Instances!J51),"diff", MAX(Instances!J51:Instances!J51)-MIN(Instances!J51:Instances!J51))</f>
        <v>0</v>
      </c>
      <c r="K51" s="1" cm="1">
        <f t="array" ref="K51">_xlfn.SWITCH($A$2,"average", AVERAGE(Instances!K51:Instances!K51),"median", MEDIAN(Instances!K51:Instances!K51),"min", MIN(Instances!K51:Instances!K51),"max", MAX(Instances!K51:Instances!K51),"diff", MAX(Instances!K51:Instances!K51)-MIN(Instances!K51:Instances!K51))</f>
        <v>0</v>
      </c>
      <c r="L51" s="1"/>
      <c r="M51" s="1" cm="1">
        <f t="array" ref="M51">_xlfn.SWITCH($A$2,"average", AVERAGE(Instances!M51:Instances!M51),"median", MEDIAN(Instances!M51:Instances!M51),"min", MIN(Instances!M51:Instances!M51),"max", MAX(Instances!M51:Instances!M51),"diff", MAX(Instances!M51:Instances!M51)-MIN(Instances!M51:Instances!M51))</f>
        <v>0</v>
      </c>
      <c r="N51" s="1" cm="1">
        <f t="array" ref="N51">_xlfn.SWITCH($A$2,"average", AVERAGE(Instances!N51:Instances!N51),"median", MEDIAN(Instances!N51:Instances!N51),"min", MIN(Instances!N51:Instances!N51),"max", MAX(Instances!N51:Instances!N51),"diff", MAX(Instances!N51:Instances!N51)-MIN(Instances!N51:Instances!N51))</f>
        <v>0</v>
      </c>
      <c r="O51" s="1"/>
      <c r="P51" s="1" cm="1">
        <f t="array" ref="P51">_xlfn.SWITCH($A$2,"average", AVERAGE(Instances!P51:Instances!P51),"median", MEDIAN(Instances!P51:Instances!P51),"min", MIN(Instances!P51:Instances!P51),"max", MAX(Instances!P51:Instances!P51),"diff", MAX(Instances!P51:Instances!P51)-MIN(Instances!P51:Instances!P51))</f>
        <v>0</v>
      </c>
      <c r="Q51" s="1" cm="1">
        <f t="array" ref="Q51">_xlfn.SWITCH($A$2,"average", AVERAGE(Instances!Q51:Instances!Q51),"median", MEDIAN(Instances!Q51:Instances!Q51),"min", MIN(Instances!Q51:Instances!Q51),"max", MAX(Instances!Q51:Instances!Q51),"diff", MAX(Instances!Q51:Instances!Q51)-MIN(Instances!Q51:Instances!Q51))</f>
        <v>0</v>
      </c>
      <c r="R51" s="1" cm="1">
        <f t="array" ref="R51">_xlfn.SWITCH($A$2,"average", AVERAGE(Instances!R51:Instances!R51),"median", MEDIAN(Instances!R51:Instances!R51),"min", MIN(Instances!R51:Instances!R51),"max", MAX(Instances!R51:Instances!R51),"diff", MAX(Instances!R51:Instances!R51)-MIN(Instances!R51:Instances!R51))</f>
        <v>0</v>
      </c>
      <c r="S51" s="1">
        <f>MIN($B51)</f>
        <v>0</v>
      </c>
      <c r="T51" s="1">
        <f>MIN($C51)</f>
        <v>0</v>
      </c>
      <c r="U51" s="1">
        <f>MIN($D51)</f>
        <v>0</v>
      </c>
      <c r="V51" s="1">
        <f>MIN($E51)</f>
        <v>0</v>
      </c>
      <c r="W51" s="1">
        <f>MIN($F51)</f>
        <v>0</v>
      </c>
      <c r="X51" s="1">
        <f>MIN($G51)</f>
        <v>0</v>
      </c>
      <c r="Y51" s="1">
        <f>MIN($H51)</f>
        <v>0</v>
      </c>
      <c r="Z51" s="1">
        <f>MIN($I51)</f>
        <v>0</v>
      </c>
      <c r="AA51" s="1">
        <f>MIN($J51)</f>
        <v>0</v>
      </c>
      <c r="AB51" s="1">
        <f>MIN($K51)</f>
        <v>0</v>
      </c>
      <c r="AC51" s="1">
        <f>MIN($M51)</f>
        <v>0</v>
      </c>
      <c r="AD51" s="1">
        <f>MIN($N51)</f>
        <v>0</v>
      </c>
      <c r="AE51" s="1">
        <f>MIN($P51)</f>
        <v>0</v>
      </c>
      <c r="AF51" s="1">
        <f>MIN($Q51)</f>
        <v>0</v>
      </c>
      <c r="AG51" s="1">
        <f>MIN($R51)</f>
        <v>0</v>
      </c>
      <c r="AH51" s="1">
        <f>MEDIAN($B51)</f>
        <v>0</v>
      </c>
      <c r="AI51" s="1">
        <f>MEDIAN($C51)</f>
        <v>0</v>
      </c>
      <c r="AJ51" s="1">
        <f>MEDIAN($D51)</f>
        <v>0</v>
      </c>
      <c r="AK51" s="1">
        <f>MEDIAN($E51)</f>
        <v>0</v>
      </c>
      <c r="AL51" s="1">
        <f>MEDIAN($F51)</f>
        <v>0</v>
      </c>
      <c r="AM51" s="1">
        <f>MEDIAN($G51)</f>
        <v>0</v>
      </c>
      <c r="AN51" s="1">
        <f>MEDIAN($H51)</f>
        <v>0</v>
      </c>
      <c r="AO51" s="1">
        <f>MEDIAN($I51)</f>
        <v>0</v>
      </c>
      <c r="AP51" s="1">
        <f>MEDIAN($J51)</f>
        <v>0</v>
      </c>
      <c r="AQ51" s="1">
        <f>MEDIAN($K51)</f>
        <v>0</v>
      </c>
      <c r="AR51" s="1">
        <f>MEDIAN($M51)</f>
        <v>0</v>
      </c>
      <c r="AS51" s="1">
        <f>MEDIAN($N51)</f>
        <v>0</v>
      </c>
      <c r="AT51" s="1">
        <f>MEDIAN($P51)</f>
        <v>0</v>
      </c>
      <c r="AU51" s="1">
        <f>MEDIAN($Q51)</f>
        <v>0</v>
      </c>
      <c r="AV51" s="1">
        <f>MEDIAN($R51)</f>
        <v>0</v>
      </c>
      <c r="AW51" s="1">
        <f>MAX($B51)</f>
        <v>0</v>
      </c>
      <c r="AX51" s="1">
        <f>MAX($C51)</f>
        <v>0</v>
      </c>
      <c r="AY51" s="1">
        <f>MAX($D51)</f>
        <v>0</v>
      </c>
      <c r="AZ51" s="1">
        <f>MAX($E51)</f>
        <v>0</v>
      </c>
      <c r="BA51" s="1">
        <f>MAX($F51)</f>
        <v>0</v>
      </c>
      <c r="BB51" s="1">
        <f>MAX($G51)</f>
        <v>0</v>
      </c>
      <c r="BC51" s="1">
        <f>MAX($H51)</f>
        <v>0</v>
      </c>
      <c r="BD51" s="1">
        <f>MAX($I51)</f>
        <v>0</v>
      </c>
      <c r="BE51" s="1">
        <f>MAX($J51)</f>
        <v>0</v>
      </c>
      <c r="BF51" s="1">
        <f>MAX($K51)</f>
        <v>0</v>
      </c>
      <c r="BG51" s="1">
        <f>MAX($M51)</f>
        <v>0</v>
      </c>
      <c r="BH51" s="1">
        <f>MAX($N51)</f>
        <v>0</v>
      </c>
      <c r="BI51" s="1">
        <f>MAX($P51)</f>
        <v>0</v>
      </c>
      <c r="BJ51" s="1">
        <f>MAX($Q51)</f>
        <v>0</v>
      </c>
      <c r="BK51" s="1">
        <f>MAX($R51)</f>
        <v>0</v>
      </c>
    </row>
    <row r="52" spans="1:63">
      <c r="A52" s="1" t="s">
        <v>49</v>
      </c>
      <c r="B52" s="1" cm="1">
        <f t="array" ref="B52">_xlfn.SWITCH($A$2,"average", AVERAGE(Instances!B52:Instances!B52),"median", MEDIAN(Instances!B52:Instances!B52),"min", MIN(Instances!B52:Instances!B52),"max", MAX(Instances!B52:Instances!B52),"diff", MAX(Instances!B52:Instances!B52)-MIN(Instances!B52:Instances!B52))</f>
        <v>0</v>
      </c>
      <c r="C52" s="1" cm="1">
        <f t="array" ref="C52">_xlfn.SWITCH($A$2,"average", AVERAGE(Instances!C52:Instances!C52),"median", MEDIAN(Instances!C52:Instances!C52),"min", MIN(Instances!C52:Instances!C52),"max", MAX(Instances!C52:Instances!C52),"diff", MAX(Instances!C52:Instances!C52)-MIN(Instances!C52:Instances!C52))</f>
        <v>0</v>
      </c>
      <c r="D52" s="1" cm="1">
        <f t="array" ref="D52">_xlfn.SWITCH($A$2,"average", AVERAGE(Instances!D52:Instances!D52),"median", MEDIAN(Instances!D52:Instances!D52),"min", MIN(Instances!D52:Instances!D52),"max", MAX(Instances!D52:Instances!D52),"diff", MAX(Instances!D52:Instances!D52)-MIN(Instances!D52:Instances!D52))</f>
        <v>0</v>
      </c>
      <c r="E52" s="1" cm="1">
        <f t="array" ref="E52">_xlfn.SWITCH($A$2,"average", AVERAGE(Instances!E52:Instances!E52),"median", MEDIAN(Instances!E52:Instances!E52),"min", MIN(Instances!E52:Instances!E52),"max", MAX(Instances!E52:Instances!E52),"diff", MAX(Instances!E52:Instances!E52)-MIN(Instances!E52:Instances!E52))</f>
        <v>0</v>
      </c>
      <c r="F52" s="1" cm="1">
        <f t="array" ref="F52">_xlfn.SWITCH($A$2,"average", AVERAGE(Instances!F52:Instances!F52),"median", MEDIAN(Instances!F52:Instances!F52),"min", MIN(Instances!F52:Instances!F52),"max", MAX(Instances!F52:Instances!F52),"diff", MAX(Instances!F52:Instances!F52)-MIN(Instances!F52:Instances!F52))</f>
        <v>0</v>
      </c>
      <c r="G52" s="1" cm="1">
        <f t="array" ref="G52">_xlfn.SWITCH($A$2,"average", AVERAGE(Instances!G52:Instances!G52),"median", MEDIAN(Instances!G52:Instances!G52),"min", MIN(Instances!G52:Instances!G52),"max", MAX(Instances!G52:Instances!G52),"diff", MAX(Instances!G52:Instances!G52)-MIN(Instances!G52:Instances!G52))</f>
        <v>0</v>
      </c>
      <c r="H52" s="1" cm="1">
        <f t="array" ref="H52">_xlfn.SWITCH($A$2,"average", AVERAGE(Instances!H52:Instances!H52),"median", MEDIAN(Instances!H52:Instances!H52),"min", MIN(Instances!H52:Instances!H52),"max", MAX(Instances!H52:Instances!H52),"diff", MAX(Instances!H52:Instances!H52)-MIN(Instances!H52:Instances!H52))</f>
        <v>0</v>
      </c>
      <c r="I52" s="1" cm="1">
        <f t="array" ref="I52">_xlfn.SWITCH($A$2,"average", AVERAGE(Instances!I52:Instances!I52),"median", MEDIAN(Instances!I52:Instances!I52),"min", MIN(Instances!I52:Instances!I52),"max", MAX(Instances!I52:Instances!I52),"diff", MAX(Instances!I52:Instances!I52)-MIN(Instances!I52:Instances!I52))</f>
        <v>0</v>
      </c>
      <c r="J52" s="1" cm="1">
        <f t="array" ref="J52">_xlfn.SWITCH($A$2,"average", AVERAGE(Instances!J52:Instances!J52),"median", MEDIAN(Instances!J52:Instances!J52),"min", MIN(Instances!J52:Instances!J52),"max", MAX(Instances!J52:Instances!J52),"diff", MAX(Instances!J52:Instances!J52)-MIN(Instances!J52:Instances!J52))</f>
        <v>0</v>
      </c>
      <c r="K52" s="1" cm="1">
        <f t="array" ref="K52">_xlfn.SWITCH($A$2,"average", AVERAGE(Instances!K52:Instances!K52),"median", MEDIAN(Instances!K52:Instances!K52),"min", MIN(Instances!K52:Instances!K52),"max", MAX(Instances!K52:Instances!K52),"diff", MAX(Instances!K52:Instances!K52)-MIN(Instances!K52:Instances!K52))</f>
        <v>0</v>
      </c>
      <c r="L52" s="1"/>
      <c r="M52" s="1" cm="1">
        <f t="array" ref="M52">_xlfn.SWITCH($A$2,"average", AVERAGE(Instances!M52:Instances!M52),"median", MEDIAN(Instances!M52:Instances!M52),"min", MIN(Instances!M52:Instances!M52),"max", MAX(Instances!M52:Instances!M52),"diff", MAX(Instances!M52:Instances!M52)-MIN(Instances!M52:Instances!M52))</f>
        <v>0</v>
      </c>
      <c r="N52" s="1" cm="1">
        <f t="array" ref="N52">_xlfn.SWITCH($A$2,"average", AVERAGE(Instances!N52:Instances!N52),"median", MEDIAN(Instances!N52:Instances!N52),"min", MIN(Instances!N52:Instances!N52),"max", MAX(Instances!N52:Instances!N52),"diff", MAX(Instances!N52:Instances!N52)-MIN(Instances!N52:Instances!N52))</f>
        <v>0</v>
      </c>
      <c r="O52" s="1"/>
      <c r="P52" s="1" cm="1">
        <f t="array" ref="P52">_xlfn.SWITCH($A$2,"average", AVERAGE(Instances!P52:Instances!P52),"median", MEDIAN(Instances!P52:Instances!P52),"min", MIN(Instances!P52:Instances!P52),"max", MAX(Instances!P52:Instances!P52),"diff", MAX(Instances!P52:Instances!P52)-MIN(Instances!P52:Instances!P52))</f>
        <v>0</v>
      </c>
      <c r="Q52" s="1" cm="1">
        <f t="array" ref="Q52">_xlfn.SWITCH($A$2,"average", AVERAGE(Instances!Q52:Instances!Q52),"median", MEDIAN(Instances!Q52:Instances!Q52),"min", MIN(Instances!Q52:Instances!Q52),"max", MAX(Instances!Q52:Instances!Q52),"diff", MAX(Instances!Q52:Instances!Q52)-MIN(Instances!Q52:Instances!Q52))</f>
        <v>0</v>
      </c>
      <c r="R52" s="1" cm="1">
        <f t="array" ref="R52">_xlfn.SWITCH($A$2,"average", AVERAGE(Instances!R52:Instances!R52),"median", MEDIAN(Instances!R52:Instances!R52),"min", MIN(Instances!R52:Instances!R52),"max", MAX(Instances!R52:Instances!R52),"diff", MAX(Instances!R52:Instances!R52)-MIN(Instances!R52:Instances!R52))</f>
        <v>0</v>
      </c>
      <c r="S52" s="1">
        <f>MIN($B52)</f>
        <v>0</v>
      </c>
      <c r="T52" s="1">
        <f>MIN($C52)</f>
        <v>0</v>
      </c>
      <c r="U52" s="1">
        <f>MIN($D52)</f>
        <v>0</v>
      </c>
      <c r="V52" s="1">
        <f>MIN($E52)</f>
        <v>0</v>
      </c>
      <c r="W52" s="1">
        <f>MIN($F52)</f>
        <v>0</v>
      </c>
      <c r="X52" s="1">
        <f>MIN($G52)</f>
        <v>0</v>
      </c>
      <c r="Y52" s="1">
        <f>MIN($H52)</f>
        <v>0</v>
      </c>
      <c r="Z52" s="1">
        <f>MIN($I52)</f>
        <v>0</v>
      </c>
      <c r="AA52" s="1">
        <f>MIN($J52)</f>
        <v>0</v>
      </c>
      <c r="AB52" s="1">
        <f>MIN($K52)</f>
        <v>0</v>
      </c>
      <c r="AC52" s="1">
        <f>MIN($M52)</f>
        <v>0</v>
      </c>
      <c r="AD52" s="1">
        <f>MIN($N52)</f>
        <v>0</v>
      </c>
      <c r="AE52" s="1">
        <f>MIN($P52)</f>
        <v>0</v>
      </c>
      <c r="AF52" s="1">
        <f>MIN($Q52)</f>
        <v>0</v>
      </c>
      <c r="AG52" s="1">
        <f>MIN($R52)</f>
        <v>0</v>
      </c>
      <c r="AH52" s="1">
        <f>MEDIAN($B52)</f>
        <v>0</v>
      </c>
      <c r="AI52" s="1">
        <f>MEDIAN($C52)</f>
        <v>0</v>
      </c>
      <c r="AJ52" s="1">
        <f>MEDIAN($D52)</f>
        <v>0</v>
      </c>
      <c r="AK52" s="1">
        <f>MEDIAN($E52)</f>
        <v>0</v>
      </c>
      <c r="AL52" s="1">
        <f>MEDIAN($F52)</f>
        <v>0</v>
      </c>
      <c r="AM52" s="1">
        <f>MEDIAN($G52)</f>
        <v>0</v>
      </c>
      <c r="AN52" s="1">
        <f>MEDIAN($H52)</f>
        <v>0</v>
      </c>
      <c r="AO52" s="1">
        <f>MEDIAN($I52)</f>
        <v>0</v>
      </c>
      <c r="AP52" s="1">
        <f>MEDIAN($J52)</f>
        <v>0</v>
      </c>
      <c r="AQ52" s="1">
        <f>MEDIAN($K52)</f>
        <v>0</v>
      </c>
      <c r="AR52" s="1">
        <f>MEDIAN($M52)</f>
        <v>0</v>
      </c>
      <c r="AS52" s="1">
        <f>MEDIAN($N52)</f>
        <v>0</v>
      </c>
      <c r="AT52" s="1">
        <f>MEDIAN($P52)</f>
        <v>0</v>
      </c>
      <c r="AU52" s="1">
        <f>MEDIAN($Q52)</f>
        <v>0</v>
      </c>
      <c r="AV52" s="1">
        <f>MEDIAN($R52)</f>
        <v>0</v>
      </c>
      <c r="AW52" s="1">
        <f>MAX($B52)</f>
        <v>0</v>
      </c>
      <c r="AX52" s="1">
        <f>MAX($C52)</f>
        <v>0</v>
      </c>
      <c r="AY52" s="1">
        <f>MAX($D52)</f>
        <v>0</v>
      </c>
      <c r="AZ52" s="1">
        <f>MAX($E52)</f>
        <v>0</v>
      </c>
      <c r="BA52" s="1">
        <f>MAX($F52)</f>
        <v>0</v>
      </c>
      <c r="BB52" s="1">
        <f>MAX($G52)</f>
        <v>0</v>
      </c>
      <c r="BC52" s="1">
        <f>MAX($H52)</f>
        <v>0</v>
      </c>
      <c r="BD52" s="1">
        <f>MAX($I52)</f>
        <v>0</v>
      </c>
      <c r="BE52" s="1">
        <f>MAX($J52)</f>
        <v>0</v>
      </c>
      <c r="BF52" s="1">
        <f>MAX($K52)</f>
        <v>0</v>
      </c>
      <c r="BG52" s="1">
        <f>MAX($M52)</f>
        <v>0</v>
      </c>
      <c r="BH52" s="1">
        <f>MAX($N52)</f>
        <v>0</v>
      </c>
      <c r="BI52" s="1">
        <f>MAX($P52)</f>
        <v>0</v>
      </c>
      <c r="BJ52" s="1">
        <f>MAX($Q52)</f>
        <v>0</v>
      </c>
      <c r="BK52" s="1">
        <f>MAX($R52)</f>
        <v>0</v>
      </c>
    </row>
    <row r="53" spans="1:63">
      <c r="A53" s="1" t="s">
        <v>50</v>
      </c>
      <c r="B53" s="1" cm="1">
        <f t="array" ref="B53">_xlfn.SWITCH($A$2,"average", AVERAGE(Instances!B53:Instances!B53),"median", MEDIAN(Instances!B53:Instances!B53),"min", MIN(Instances!B53:Instances!B53),"max", MAX(Instances!B53:Instances!B53),"diff", MAX(Instances!B53:Instances!B53)-MIN(Instances!B53:Instances!B53))</f>
        <v>0</v>
      </c>
      <c r="C53" s="1" cm="1">
        <f t="array" ref="C53">_xlfn.SWITCH($A$2,"average", AVERAGE(Instances!C53:Instances!C53),"median", MEDIAN(Instances!C53:Instances!C53),"min", MIN(Instances!C53:Instances!C53),"max", MAX(Instances!C53:Instances!C53),"diff", MAX(Instances!C53:Instances!C53)-MIN(Instances!C53:Instances!C53))</f>
        <v>0</v>
      </c>
      <c r="D53" s="1" cm="1">
        <f t="array" ref="D53">_xlfn.SWITCH($A$2,"average", AVERAGE(Instances!D53:Instances!D53),"median", MEDIAN(Instances!D53:Instances!D53),"min", MIN(Instances!D53:Instances!D53),"max", MAX(Instances!D53:Instances!D53),"diff", MAX(Instances!D53:Instances!D53)-MIN(Instances!D53:Instances!D53))</f>
        <v>0</v>
      </c>
      <c r="E53" s="1" cm="1">
        <f t="array" ref="E53">_xlfn.SWITCH($A$2,"average", AVERAGE(Instances!E53:Instances!E53),"median", MEDIAN(Instances!E53:Instances!E53),"min", MIN(Instances!E53:Instances!E53),"max", MAX(Instances!E53:Instances!E53),"diff", MAX(Instances!E53:Instances!E53)-MIN(Instances!E53:Instances!E53))</f>
        <v>0</v>
      </c>
      <c r="F53" s="1" cm="1">
        <f t="array" ref="F53">_xlfn.SWITCH($A$2,"average", AVERAGE(Instances!F53:Instances!F53),"median", MEDIAN(Instances!F53:Instances!F53),"min", MIN(Instances!F53:Instances!F53),"max", MAX(Instances!F53:Instances!F53),"diff", MAX(Instances!F53:Instances!F53)-MIN(Instances!F53:Instances!F53))</f>
        <v>0</v>
      </c>
      <c r="G53" s="1" cm="1">
        <f t="array" ref="G53">_xlfn.SWITCH($A$2,"average", AVERAGE(Instances!G53:Instances!G53),"median", MEDIAN(Instances!G53:Instances!G53),"min", MIN(Instances!G53:Instances!G53),"max", MAX(Instances!G53:Instances!G53),"diff", MAX(Instances!G53:Instances!G53)-MIN(Instances!G53:Instances!G53))</f>
        <v>0</v>
      </c>
      <c r="H53" s="1" cm="1">
        <f t="array" ref="H53">_xlfn.SWITCH($A$2,"average", AVERAGE(Instances!H53:Instances!H53),"median", MEDIAN(Instances!H53:Instances!H53),"min", MIN(Instances!H53:Instances!H53),"max", MAX(Instances!H53:Instances!H53),"diff", MAX(Instances!H53:Instances!H53)-MIN(Instances!H53:Instances!H53))</f>
        <v>0</v>
      </c>
      <c r="I53" s="1" cm="1">
        <f t="array" ref="I53">_xlfn.SWITCH($A$2,"average", AVERAGE(Instances!I53:Instances!I53),"median", MEDIAN(Instances!I53:Instances!I53),"min", MIN(Instances!I53:Instances!I53),"max", MAX(Instances!I53:Instances!I53),"diff", MAX(Instances!I53:Instances!I53)-MIN(Instances!I53:Instances!I53))</f>
        <v>0</v>
      </c>
      <c r="J53" s="1" cm="1">
        <f t="array" ref="J53">_xlfn.SWITCH($A$2,"average", AVERAGE(Instances!J53:Instances!J53),"median", MEDIAN(Instances!J53:Instances!J53),"min", MIN(Instances!J53:Instances!J53),"max", MAX(Instances!J53:Instances!J53),"diff", MAX(Instances!J53:Instances!J53)-MIN(Instances!J53:Instances!J53))</f>
        <v>0</v>
      </c>
      <c r="K53" s="1" cm="1">
        <f t="array" ref="K53">_xlfn.SWITCH($A$2,"average", AVERAGE(Instances!K53:Instances!K53),"median", MEDIAN(Instances!K53:Instances!K53),"min", MIN(Instances!K53:Instances!K53),"max", MAX(Instances!K53:Instances!K53),"diff", MAX(Instances!K53:Instances!K53)-MIN(Instances!K53:Instances!K53))</f>
        <v>0</v>
      </c>
      <c r="L53" s="1"/>
      <c r="M53" s="1" cm="1">
        <f t="array" ref="M53">_xlfn.SWITCH($A$2,"average", AVERAGE(Instances!M53:Instances!M53),"median", MEDIAN(Instances!M53:Instances!M53),"min", MIN(Instances!M53:Instances!M53),"max", MAX(Instances!M53:Instances!M53),"diff", MAX(Instances!M53:Instances!M53)-MIN(Instances!M53:Instances!M53))</f>
        <v>0</v>
      </c>
      <c r="N53" s="1" cm="1">
        <f t="array" ref="N53">_xlfn.SWITCH($A$2,"average", AVERAGE(Instances!N53:Instances!N53),"median", MEDIAN(Instances!N53:Instances!N53),"min", MIN(Instances!N53:Instances!N53),"max", MAX(Instances!N53:Instances!N53),"diff", MAX(Instances!N53:Instances!N53)-MIN(Instances!N53:Instances!N53))</f>
        <v>0</v>
      </c>
      <c r="O53" s="1"/>
      <c r="P53" s="1" cm="1">
        <f t="array" ref="P53">_xlfn.SWITCH($A$2,"average", AVERAGE(Instances!P53:Instances!P53),"median", MEDIAN(Instances!P53:Instances!P53),"min", MIN(Instances!P53:Instances!P53),"max", MAX(Instances!P53:Instances!P53),"diff", MAX(Instances!P53:Instances!P53)-MIN(Instances!P53:Instances!P53))</f>
        <v>0</v>
      </c>
      <c r="Q53" s="1" cm="1">
        <f t="array" ref="Q53">_xlfn.SWITCH($A$2,"average", AVERAGE(Instances!Q53:Instances!Q53),"median", MEDIAN(Instances!Q53:Instances!Q53),"min", MIN(Instances!Q53:Instances!Q53),"max", MAX(Instances!Q53:Instances!Q53),"diff", MAX(Instances!Q53:Instances!Q53)-MIN(Instances!Q53:Instances!Q53))</f>
        <v>0</v>
      </c>
      <c r="R53" s="1" cm="1">
        <f t="array" ref="R53">_xlfn.SWITCH($A$2,"average", AVERAGE(Instances!R53:Instances!R53),"median", MEDIAN(Instances!R53:Instances!R53),"min", MIN(Instances!R53:Instances!R53),"max", MAX(Instances!R53:Instances!R53),"diff", MAX(Instances!R53:Instances!R53)-MIN(Instances!R53:Instances!R53))</f>
        <v>0</v>
      </c>
      <c r="S53" s="1">
        <f>MIN($B53)</f>
        <v>0</v>
      </c>
      <c r="T53" s="1">
        <f>MIN($C53)</f>
        <v>0</v>
      </c>
      <c r="U53" s="1">
        <f>MIN($D53)</f>
        <v>0</v>
      </c>
      <c r="V53" s="1">
        <f>MIN($E53)</f>
        <v>0</v>
      </c>
      <c r="W53" s="1">
        <f>MIN($F53)</f>
        <v>0</v>
      </c>
      <c r="X53" s="1">
        <f>MIN($G53)</f>
        <v>0</v>
      </c>
      <c r="Y53" s="1">
        <f>MIN($H53)</f>
        <v>0</v>
      </c>
      <c r="Z53" s="1">
        <f>MIN($I53)</f>
        <v>0</v>
      </c>
      <c r="AA53" s="1">
        <f>MIN($J53)</f>
        <v>0</v>
      </c>
      <c r="AB53" s="1">
        <f>MIN($K53)</f>
        <v>0</v>
      </c>
      <c r="AC53" s="1">
        <f>MIN($M53)</f>
        <v>0</v>
      </c>
      <c r="AD53" s="1">
        <f>MIN($N53)</f>
        <v>0</v>
      </c>
      <c r="AE53" s="1">
        <f>MIN($P53)</f>
        <v>0</v>
      </c>
      <c r="AF53" s="1">
        <f>MIN($Q53)</f>
        <v>0</v>
      </c>
      <c r="AG53" s="1">
        <f>MIN($R53)</f>
        <v>0</v>
      </c>
      <c r="AH53" s="1">
        <f>MEDIAN($B53)</f>
        <v>0</v>
      </c>
      <c r="AI53" s="1">
        <f>MEDIAN($C53)</f>
        <v>0</v>
      </c>
      <c r="AJ53" s="1">
        <f>MEDIAN($D53)</f>
        <v>0</v>
      </c>
      <c r="AK53" s="1">
        <f>MEDIAN($E53)</f>
        <v>0</v>
      </c>
      <c r="AL53" s="1">
        <f>MEDIAN($F53)</f>
        <v>0</v>
      </c>
      <c r="AM53" s="1">
        <f>MEDIAN($G53)</f>
        <v>0</v>
      </c>
      <c r="AN53" s="1">
        <f>MEDIAN($H53)</f>
        <v>0</v>
      </c>
      <c r="AO53" s="1">
        <f>MEDIAN($I53)</f>
        <v>0</v>
      </c>
      <c r="AP53" s="1">
        <f>MEDIAN($J53)</f>
        <v>0</v>
      </c>
      <c r="AQ53" s="1">
        <f>MEDIAN($K53)</f>
        <v>0</v>
      </c>
      <c r="AR53" s="1">
        <f>MEDIAN($M53)</f>
        <v>0</v>
      </c>
      <c r="AS53" s="1">
        <f>MEDIAN($N53)</f>
        <v>0</v>
      </c>
      <c r="AT53" s="1">
        <f>MEDIAN($P53)</f>
        <v>0</v>
      </c>
      <c r="AU53" s="1">
        <f>MEDIAN($Q53)</f>
        <v>0</v>
      </c>
      <c r="AV53" s="1">
        <f>MEDIAN($R53)</f>
        <v>0</v>
      </c>
      <c r="AW53" s="1">
        <f>MAX($B53)</f>
        <v>0</v>
      </c>
      <c r="AX53" s="1">
        <f>MAX($C53)</f>
        <v>0</v>
      </c>
      <c r="AY53" s="1">
        <f>MAX($D53)</f>
        <v>0</v>
      </c>
      <c r="AZ53" s="1">
        <f>MAX($E53)</f>
        <v>0</v>
      </c>
      <c r="BA53" s="1">
        <f>MAX($F53)</f>
        <v>0</v>
      </c>
      <c r="BB53" s="1">
        <f>MAX($G53)</f>
        <v>0</v>
      </c>
      <c r="BC53" s="1">
        <f>MAX($H53)</f>
        <v>0</v>
      </c>
      <c r="BD53" s="1">
        <f>MAX($I53)</f>
        <v>0</v>
      </c>
      <c r="BE53" s="1">
        <f>MAX($J53)</f>
        <v>0</v>
      </c>
      <c r="BF53" s="1">
        <f>MAX($K53)</f>
        <v>0</v>
      </c>
      <c r="BG53" s="1">
        <f>MAX($M53)</f>
        <v>0</v>
      </c>
      <c r="BH53" s="1">
        <f>MAX($N53)</f>
        <v>0</v>
      </c>
      <c r="BI53" s="1">
        <f>MAX($P53)</f>
        <v>0</v>
      </c>
      <c r="BJ53" s="1">
        <f>MAX($Q53)</f>
        <v>0</v>
      </c>
      <c r="BK53" s="1">
        <f>MAX($R53)</f>
        <v>0</v>
      </c>
    </row>
    <row r="54" spans="1:63">
      <c r="A54" s="1" t="s">
        <v>51</v>
      </c>
      <c r="B54" s="1" cm="1">
        <f t="array" ref="B54">_xlfn.SWITCH($A$2,"average", AVERAGE(Instances!B54:Instances!B54),"median", MEDIAN(Instances!B54:Instances!B54),"min", MIN(Instances!B54:Instances!B54),"max", MAX(Instances!B54:Instances!B54),"diff", MAX(Instances!B54:Instances!B54)-MIN(Instances!B54:Instances!B54))</f>
        <v>0</v>
      </c>
      <c r="C54" s="1" cm="1">
        <f t="array" ref="C54">_xlfn.SWITCH($A$2,"average", AVERAGE(Instances!C54:Instances!C54),"median", MEDIAN(Instances!C54:Instances!C54),"min", MIN(Instances!C54:Instances!C54),"max", MAX(Instances!C54:Instances!C54),"diff", MAX(Instances!C54:Instances!C54)-MIN(Instances!C54:Instances!C54))</f>
        <v>0</v>
      </c>
      <c r="D54" s="1" cm="1">
        <f t="array" ref="D54">_xlfn.SWITCH($A$2,"average", AVERAGE(Instances!D54:Instances!D54),"median", MEDIAN(Instances!D54:Instances!D54),"min", MIN(Instances!D54:Instances!D54),"max", MAX(Instances!D54:Instances!D54),"diff", MAX(Instances!D54:Instances!D54)-MIN(Instances!D54:Instances!D54))</f>
        <v>0</v>
      </c>
      <c r="E54" s="1" cm="1">
        <f t="array" ref="E54">_xlfn.SWITCH($A$2,"average", AVERAGE(Instances!E54:Instances!E54),"median", MEDIAN(Instances!E54:Instances!E54),"min", MIN(Instances!E54:Instances!E54),"max", MAX(Instances!E54:Instances!E54),"diff", MAX(Instances!E54:Instances!E54)-MIN(Instances!E54:Instances!E54))</f>
        <v>0</v>
      </c>
      <c r="F54" s="1" cm="1">
        <f t="array" ref="F54">_xlfn.SWITCH($A$2,"average", AVERAGE(Instances!F54:Instances!F54),"median", MEDIAN(Instances!F54:Instances!F54),"min", MIN(Instances!F54:Instances!F54),"max", MAX(Instances!F54:Instances!F54),"diff", MAX(Instances!F54:Instances!F54)-MIN(Instances!F54:Instances!F54))</f>
        <v>0</v>
      </c>
      <c r="G54" s="1" cm="1">
        <f t="array" ref="G54">_xlfn.SWITCH($A$2,"average", AVERAGE(Instances!G54:Instances!G54),"median", MEDIAN(Instances!G54:Instances!G54),"min", MIN(Instances!G54:Instances!G54),"max", MAX(Instances!G54:Instances!G54),"diff", MAX(Instances!G54:Instances!G54)-MIN(Instances!G54:Instances!G54))</f>
        <v>0</v>
      </c>
      <c r="H54" s="1" cm="1">
        <f t="array" ref="H54">_xlfn.SWITCH($A$2,"average", AVERAGE(Instances!H54:Instances!H54),"median", MEDIAN(Instances!H54:Instances!H54),"min", MIN(Instances!H54:Instances!H54),"max", MAX(Instances!H54:Instances!H54),"diff", MAX(Instances!H54:Instances!H54)-MIN(Instances!H54:Instances!H54))</f>
        <v>0</v>
      </c>
      <c r="I54" s="1" cm="1">
        <f t="array" ref="I54">_xlfn.SWITCH($A$2,"average", AVERAGE(Instances!I54:Instances!I54),"median", MEDIAN(Instances!I54:Instances!I54),"min", MIN(Instances!I54:Instances!I54),"max", MAX(Instances!I54:Instances!I54),"diff", MAX(Instances!I54:Instances!I54)-MIN(Instances!I54:Instances!I54))</f>
        <v>0</v>
      </c>
      <c r="J54" s="1" cm="1">
        <f t="array" ref="J54">_xlfn.SWITCH($A$2,"average", AVERAGE(Instances!J54:Instances!J54),"median", MEDIAN(Instances!J54:Instances!J54),"min", MIN(Instances!J54:Instances!J54),"max", MAX(Instances!J54:Instances!J54),"diff", MAX(Instances!J54:Instances!J54)-MIN(Instances!J54:Instances!J54))</f>
        <v>0</v>
      </c>
      <c r="K54" s="1" cm="1">
        <f t="array" ref="K54">_xlfn.SWITCH($A$2,"average", AVERAGE(Instances!K54:Instances!K54),"median", MEDIAN(Instances!K54:Instances!K54),"min", MIN(Instances!K54:Instances!K54),"max", MAX(Instances!K54:Instances!K54),"diff", MAX(Instances!K54:Instances!K54)-MIN(Instances!K54:Instances!K54))</f>
        <v>0</v>
      </c>
      <c r="L54" s="1"/>
      <c r="M54" s="1" cm="1">
        <f t="array" ref="M54">_xlfn.SWITCH($A$2,"average", AVERAGE(Instances!M54:Instances!M54),"median", MEDIAN(Instances!M54:Instances!M54),"min", MIN(Instances!M54:Instances!M54),"max", MAX(Instances!M54:Instances!M54),"diff", MAX(Instances!M54:Instances!M54)-MIN(Instances!M54:Instances!M54))</f>
        <v>0</v>
      </c>
      <c r="N54" s="1" cm="1">
        <f t="array" ref="N54">_xlfn.SWITCH($A$2,"average", AVERAGE(Instances!N54:Instances!N54),"median", MEDIAN(Instances!N54:Instances!N54),"min", MIN(Instances!N54:Instances!N54),"max", MAX(Instances!N54:Instances!N54),"diff", MAX(Instances!N54:Instances!N54)-MIN(Instances!N54:Instances!N54))</f>
        <v>0</v>
      </c>
      <c r="O54" s="1"/>
      <c r="P54" s="1" cm="1">
        <f t="array" ref="P54">_xlfn.SWITCH($A$2,"average", AVERAGE(Instances!P54:Instances!P54),"median", MEDIAN(Instances!P54:Instances!P54),"min", MIN(Instances!P54:Instances!P54),"max", MAX(Instances!P54:Instances!P54),"diff", MAX(Instances!P54:Instances!P54)-MIN(Instances!P54:Instances!P54))</f>
        <v>0</v>
      </c>
      <c r="Q54" s="1" cm="1">
        <f t="array" ref="Q54">_xlfn.SWITCH($A$2,"average", AVERAGE(Instances!Q54:Instances!Q54),"median", MEDIAN(Instances!Q54:Instances!Q54),"min", MIN(Instances!Q54:Instances!Q54),"max", MAX(Instances!Q54:Instances!Q54),"diff", MAX(Instances!Q54:Instances!Q54)-MIN(Instances!Q54:Instances!Q54))</f>
        <v>0</v>
      </c>
      <c r="R54" s="1" cm="1">
        <f t="array" ref="R54">_xlfn.SWITCH($A$2,"average", AVERAGE(Instances!R54:Instances!R54),"median", MEDIAN(Instances!R54:Instances!R54),"min", MIN(Instances!R54:Instances!R54),"max", MAX(Instances!R54:Instances!R54),"diff", MAX(Instances!R54:Instances!R54)-MIN(Instances!R54:Instances!R54))</f>
        <v>0</v>
      </c>
      <c r="S54" s="1">
        <f>MIN($B54)</f>
        <v>0</v>
      </c>
      <c r="T54" s="1">
        <f>MIN($C54)</f>
        <v>0</v>
      </c>
      <c r="U54" s="1">
        <f>MIN($D54)</f>
        <v>0</v>
      </c>
      <c r="V54" s="1">
        <f>MIN($E54)</f>
        <v>0</v>
      </c>
      <c r="W54" s="1">
        <f>MIN($F54)</f>
        <v>0</v>
      </c>
      <c r="X54" s="1">
        <f>MIN($G54)</f>
        <v>0</v>
      </c>
      <c r="Y54" s="1">
        <f>MIN($H54)</f>
        <v>0</v>
      </c>
      <c r="Z54" s="1">
        <f>MIN($I54)</f>
        <v>0</v>
      </c>
      <c r="AA54" s="1">
        <f>MIN($J54)</f>
        <v>0</v>
      </c>
      <c r="AB54" s="1">
        <f>MIN($K54)</f>
        <v>0</v>
      </c>
      <c r="AC54" s="1">
        <f>MIN($M54)</f>
        <v>0</v>
      </c>
      <c r="AD54" s="1">
        <f>MIN($N54)</f>
        <v>0</v>
      </c>
      <c r="AE54" s="1">
        <f>MIN($P54)</f>
        <v>0</v>
      </c>
      <c r="AF54" s="1">
        <f>MIN($Q54)</f>
        <v>0</v>
      </c>
      <c r="AG54" s="1">
        <f>MIN($R54)</f>
        <v>0</v>
      </c>
      <c r="AH54" s="1">
        <f>MEDIAN($B54)</f>
        <v>0</v>
      </c>
      <c r="AI54" s="1">
        <f>MEDIAN($C54)</f>
        <v>0</v>
      </c>
      <c r="AJ54" s="1">
        <f>MEDIAN($D54)</f>
        <v>0</v>
      </c>
      <c r="AK54" s="1">
        <f>MEDIAN($E54)</f>
        <v>0</v>
      </c>
      <c r="AL54" s="1">
        <f>MEDIAN($F54)</f>
        <v>0</v>
      </c>
      <c r="AM54" s="1">
        <f>MEDIAN($G54)</f>
        <v>0</v>
      </c>
      <c r="AN54" s="1">
        <f>MEDIAN($H54)</f>
        <v>0</v>
      </c>
      <c r="AO54" s="1">
        <f>MEDIAN($I54)</f>
        <v>0</v>
      </c>
      <c r="AP54" s="1">
        <f>MEDIAN($J54)</f>
        <v>0</v>
      </c>
      <c r="AQ54" s="1">
        <f>MEDIAN($K54)</f>
        <v>0</v>
      </c>
      <c r="AR54" s="1">
        <f>MEDIAN($M54)</f>
        <v>0</v>
      </c>
      <c r="AS54" s="1">
        <f>MEDIAN($N54)</f>
        <v>0</v>
      </c>
      <c r="AT54" s="1">
        <f>MEDIAN($P54)</f>
        <v>0</v>
      </c>
      <c r="AU54" s="1">
        <f>MEDIAN($Q54)</f>
        <v>0</v>
      </c>
      <c r="AV54" s="1">
        <f>MEDIAN($R54)</f>
        <v>0</v>
      </c>
      <c r="AW54" s="1">
        <f>MAX($B54)</f>
        <v>0</v>
      </c>
      <c r="AX54" s="1">
        <f>MAX($C54)</f>
        <v>0</v>
      </c>
      <c r="AY54" s="1">
        <f>MAX($D54)</f>
        <v>0</v>
      </c>
      <c r="AZ54" s="1">
        <f>MAX($E54)</f>
        <v>0</v>
      </c>
      <c r="BA54" s="1">
        <f>MAX($F54)</f>
        <v>0</v>
      </c>
      <c r="BB54" s="1">
        <f>MAX($G54)</f>
        <v>0</v>
      </c>
      <c r="BC54" s="1">
        <f>MAX($H54)</f>
        <v>0</v>
      </c>
      <c r="BD54" s="1">
        <f>MAX($I54)</f>
        <v>0</v>
      </c>
      <c r="BE54" s="1">
        <f>MAX($J54)</f>
        <v>0</v>
      </c>
      <c r="BF54" s="1">
        <f>MAX($K54)</f>
        <v>0</v>
      </c>
      <c r="BG54" s="1">
        <f>MAX($M54)</f>
        <v>0</v>
      </c>
      <c r="BH54" s="1">
        <f>MAX($N54)</f>
        <v>0</v>
      </c>
      <c r="BI54" s="1">
        <f>MAX($P54)</f>
        <v>0</v>
      </c>
      <c r="BJ54" s="1">
        <f>MAX($Q54)</f>
        <v>0</v>
      </c>
      <c r="BK54" s="1">
        <f>MAX($R54)</f>
        <v>0</v>
      </c>
    </row>
    <row r="55" spans="1:63">
      <c r="A55" s="1" t="s">
        <v>52</v>
      </c>
      <c r="B55" s="1" cm="1">
        <f t="array" ref="B55">_xlfn.SWITCH($A$2,"average", AVERAGE(Instances!B55:Instances!B55),"median", MEDIAN(Instances!B55:Instances!B55),"min", MIN(Instances!B55:Instances!B55),"max", MAX(Instances!B55:Instances!B55),"diff", MAX(Instances!B55:Instances!B55)-MIN(Instances!B55:Instances!B55))</f>
        <v>0</v>
      </c>
      <c r="C55" s="1" cm="1">
        <f t="array" ref="C55">_xlfn.SWITCH($A$2,"average", AVERAGE(Instances!C55:Instances!C55),"median", MEDIAN(Instances!C55:Instances!C55),"min", MIN(Instances!C55:Instances!C55),"max", MAX(Instances!C55:Instances!C55),"diff", MAX(Instances!C55:Instances!C55)-MIN(Instances!C55:Instances!C55))</f>
        <v>0</v>
      </c>
      <c r="D55" s="1" cm="1">
        <f t="array" ref="D55">_xlfn.SWITCH($A$2,"average", AVERAGE(Instances!D55:Instances!D55),"median", MEDIAN(Instances!D55:Instances!D55),"min", MIN(Instances!D55:Instances!D55),"max", MAX(Instances!D55:Instances!D55),"diff", MAX(Instances!D55:Instances!D55)-MIN(Instances!D55:Instances!D55))</f>
        <v>0</v>
      </c>
      <c r="E55" s="1" cm="1">
        <f t="array" ref="E55">_xlfn.SWITCH($A$2,"average", AVERAGE(Instances!E55:Instances!E55),"median", MEDIAN(Instances!E55:Instances!E55),"min", MIN(Instances!E55:Instances!E55),"max", MAX(Instances!E55:Instances!E55),"diff", MAX(Instances!E55:Instances!E55)-MIN(Instances!E55:Instances!E55))</f>
        <v>0</v>
      </c>
      <c r="F55" s="1" cm="1">
        <f t="array" ref="F55">_xlfn.SWITCH($A$2,"average", AVERAGE(Instances!F55:Instances!F55),"median", MEDIAN(Instances!F55:Instances!F55),"min", MIN(Instances!F55:Instances!F55),"max", MAX(Instances!F55:Instances!F55),"diff", MAX(Instances!F55:Instances!F55)-MIN(Instances!F55:Instances!F55))</f>
        <v>0</v>
      </c>
      <c r="G55" s="1" cm="1">
        <f t="array" ref="G55">_xlfn.SWITCH($A$2,"average", AVERAGE(Instances!G55:Instances!G55),"median", MEDIAN(Instances!G55:Instances!G55),"min", MIN(Instances!G55:Instances!G55),"max", MAX(Instances!G55:Instances!G55),"diff", MAX(Instances!G55:Instances!G55)-MIN(Instances!G55:Instances!G55))</f>
        <v>0</v>
      </c>
      <c r="H55" s="1" cm="1">
        <f t="array" ref="H55">_xlfn.SWITCH($A$2,"average", AVERAGE(Instances!H55:Instances!H55),"median", MEDIAN(Instances!H55:Instances!H55),"min", MIN(Instances!H55:Instances!H55),"max", MAX(Instances!H55:Instances!H55),"diff", MAX(Instances!H55:Instances!H55)-MIN(Instances!H55:Instances!H55))</f>
        <v>0</v>
      </c>
      <c r="I55" s="1" cm="1">
        <f t="array" ref="I55">_xlfn.SWITCH($A$2,"average", AVERAGE(Instances!I55:Instances!I55),"median", MEDIAN(Instances!I55:Instances!I55),"min", MIN(Instances!I55:Instances!I55),"max", MAX(Instances!I55:Instances!I55),"diff", MAX(Instances!I55:Instances!I55)-MIN(Instances!I55:Instances!I55))</f>
        <v>0</v>
      </c>
      <c r="J55" s="1" cm="1">
        <f t="array" ref="J55">_xlfn.SWITCH($A$2,"average", AVERAGE(Instances!J55:Instances!J55),"median", MEDIAN(Instances!J55:Instances!J55),"min", MIN(Instances!J55:Instances!J55),"max", MAX(Instances!J55:Instances!J55),"diff", MAX(Instances!J55:Instances!J55)-MIN(Instances!J55:Instances!J55))</f>
        <v>0</v>
      </c>
      <c r="K55" s="1" cm="1">
        <f t="array" ref="K55">_xlfn.SWITCH($A$2,"average", AVERAGE(Instances!K55:Instances!K55),"median", MEDIAN(Instances!K55:Instances!K55),"min", MIN(Instances!K55:Instances!K55),"max", MAX(Instances!K55:Instances!K55),"diff", MAX(Instances!K55:Instances!K55)-MIN(Instances!K55:Instances!K55))</f>
        <v>0</v>
      </c>
      <c r="L55" s="1"/>
      <c r="M55" s="1" cm="1">
        <f t="array" ref="M55">_xlfn.SWITCH($A$2,"average", AVERAGE(Instances!M55:Instances!M55),"median", MEDIAN(Instances!M55:Instances!M55),"min", MIN(Instances!M55:Instances!M55),"max", MAX(Instances!M55:Instances!M55),"diff", MAX(Instances!M55:Instances!M55)-MIN(Instances!M55:Instances!M55))</f>
        <v>0</v>
      </c>
      <c r="N55" s="1" cm="1">
        <f t="array" ref="N55">_xlfn.SWITCH($A$2,"average", AVERAGE(Instances!N55:Instances!N55),"median", MEDIAN(Instances!N55:Instances!N55),"min", MIN(Instances!N55:Instances!N55),"max", MAX(Instances!N55:Instances!N55),"diff", MAX(Instances!N55:Instances!N55)-MIN(Instances!N55:Instances!N55))</f>
        <v>0</v>
      </c>
      <c r="O55" s="1"/>
      <c r="P55" s="1" cm="1">
        <f t="array" ref="P55">_xlfn.SWITCH($A$2,"average", AVERAGE(Instances!P55:Instances!P55),"median", MEDIAN(Instances!P55:Instances!P55),"min", MIN(Instances!P55:Instances!P55),"max", MAX(Instances!P55:Instances!P55),"diff", MAX(Instances!P55:Instances!P55)-MIN(Instances!P55:Instances!P55))</f>
        <v>0</v>
      </c>
      <c r="Q55" s="1" cm="1">
        <f t="array" ref="Q55">_xlfn.SWITCH($A$2,"average", AVERAGE(Instances!Q55:Instances!Q55),"median", MEDIAN(Instances!Q55:Instances!Q55),"min", MIN(Instances!Q55:Instances!Q55),"max", MAX(Instances!Q55:Instances!Q55),"diff", MAX(Instances!Q55:Instances!Q55)-MIN(Instances!Q55:Instances!Q55))</f>
        <v>0</v>
      </c>
      <c r="R55" s="1" cm="1">
        <f t="array" ref="R55">_xlfn.SWITCH($A$2,"average", AVERAGE(Instances!R55:Instances!R55),"median", MEDIAN(Instances!R55:Instances!R55),"min", MIN(Instances!R55:Instances!R55),"max", MAX(Instances!R55:Instances!R55),"diff", MAX(Instances!R55:Instances!R55)-MIN(Instances!R55:Instances!R55))</f>
        <v>0</v>
      </c>
      <c r="S55" s="1">
        <f>MIN($B55)</f>
        <v>0</v>
      </c>
      <c r="T55" s="1">
        <f>MIN($C55)</f>
        <v>0</v>
      </c>
      <c r="U55" s="1">
        <f>MIN($D55)</f>
        <v>0</v>
      </c>
      <c r="V55" s="1">
        <f>MIN($E55)</f>
        <v>0</v>
      </c>
      <c r="W55" s="1">
        <f>MIN($F55)</f>
        <v>0</v>
      </c>
      <c r="X55" s="1">
        <f>MIN($G55)</f>
        <v>0</v>
      </c>
      <c r="Y55" s="1">
        <f>MIN($H55)</f>
        <v>0</v>
      </c>
      <c r="Z55" s="1">
        <f>MIN($I55)</f>
        <v>0</v>
      </c>
      <c r="AA55" s="1">
        <f>MIN($J55)</f>
        <v>0</v>
      </c>
      <c r="AB55" s="1">
        <f>MIN($K55)</f>
        <v>0</v>
      </c>
      <c r="AC55" s="1">
        <f>MIN($M55)</f>
        <v>0</v>
      </c>
      <c r="AD55" s="1">
        <f>MIN($N55)</f>
        <v>0</v>
      </c>
      <c r="AE55" s="1">
        <f>MIN($P55)</f>
        <v>0</v>
      </c>
      <c r="AF55" s="1">
        <f>MIN($Q55)</f>
        <v>0</v>
      </c>
      <c r="AG55" s="1">
        <f>MIN($R55)</f>
        <v>0</v>
      </c>
      <c r="AH55" s="1">
        <f>MEDIAN($B55)</f>
        <v>0</v>
      </c>
      <c r="AI55" s="1">
        <f>MEDIAN($C55)</f>
        <v>0</v>
      </c>
      <c r="AJ55" s="1">
        <f>MEDIAN($D55)</f>
        <v>0</v>
      </c>
      <c r="AK55" s="1">
        <f>MEDIAN($E55)</f>
        <v>0</v>
      </c>
      <c r="AL55" s="1">
        <f>MEDIAN($F55)</f>
        <v>0</v>
      </c>
      <c r="AM55" s="1">
        <f>MEDIAN($G55)</f>
        <v>0</v>
      </c>
      <c r="AN55" s="1">
        <f>MEDIAN($H55)</f>
        <v>0</v>
      </c>
      <c r="AO55" s="1">
        <f>MEDIAN($I55)</f>
        <v>0</v>
      </c>
      <c r="AP55" s="1">
        <f>MEDIAN($J55)</f>
        <v>0</v>
      </c>
      <c r="AQ55" s="1">
        <f>MEDIAN($K55)</f>
        <v>0</v>
      </c>
      <c r="AR55" s="1">
        <f>MEDIAN($M55)</f>
        <v>0</v>
      </c>
      <c r="AS55" s="1">
        <f>MEDIAN($N55)</f>
        <v>0</v>
      </c>
      <c r="AT55" s="1">
        <f>MEDIAN($P55)</f>
        <v>0</v>
      </c>
      <c r="AU55" s="1">
        <f>MEDIAN($Q55)</f>
        <v>0</v>
      </c>
      <c r="AV55" s="1">
        <f>MEDIAN($R55)</f>
        <v>0</v>
      </c>
      <c r="AW55" s="1">
        <f>MAX($B55)</f>
        <v>0</v>
      </c>
      <c r="AX55" s="1">
        <f>MAX($C55)</f>
        <v>0</v>
      </c>
      <c r="AY55" s="1">
        <f>MAX($D55)</f>
        <v>0</v>
      </c>
      <c r="AZ55" s="1">
        <f>MAX($E55)</f>
        <v>0</v>
      </c>
      <c r="BA55" s="1">
        <f>MAX($F55)</f>
        <v>0</v>
      </c>
      <c r="BB55" s="1">
        <f>MAX($G55)</f>
        <v>0</v>
      </c>
      <c r="BC55" s="1">
        <f>MAX($H55)</f>
        <v>0</v>
      </c>
      <c r="BD55" s="1">
        <f>MAX($I55)</f>
        <v>0</v>
      </c>
      <c r="BE55" s="1">
        <f>MAX($J55)</f>
        <v>0</v>
      </c>
      <c r="BF55" s="1">
        <f>MAX($K55)</f>
        <v>0</v>
      </c>
      <c r="BG55" s="1">
        <f>MAX($M55)</f>
        <v>0</v>
      </c>
      <c r="BH55" s="1">
        <f>MAX($N55)</f>
        <v>0</v>
      </c>
      <c r="BI55" s="1">
        <f>MAX($P55)</f>
        <v>0</v>
      </c>
      <c r="BJ55" s="1">
        <f>MAX($Q55)</f>
        <v>0</v>
      </c>
      <c r="BK55" s="1">
        <f>MAX($R55)</f>
        <v>0</v>
      </c>
    </row>
    <row r="56" spans="1:63">
      <c r="A56" s="1" t="s">
        <v>53</v>
      </c>
      <c r="B56" s="1" cm="1">
        <f t="array" ref="B56">_xlfn.SWITCH($A$2,"average", AVERAGE(Instances!B56:Instances!B56),"median", MEDIAN(Instances!B56:Instances!B56),"min", MIN(Instances!B56:Instances!B56),"max", MAX(Instances!B56:Instances!B56),"diff", MAX(Instances!B56:Instances!B56)-MIN(Instances!B56:Instances!B56))</f>
        <v>0</v>
      </c>
      <c r="C56" s="1" cm="1">
        <f t="array" ref="C56">_xlfn.SWITCH($A$2,"average", AVERAGE(Instances!C56:Instances!C56),"median", MEDIAN(Instances!C56:Instances!C56),"min", MIN(Instances!C56:Instances!C56),"max", MAX(Instances!C56:Instances!C56),"diff", MAX(Instances!C56:Instances!C56)-MIN(Instances!C56:Instances!C56))</f>
        <v>0</v>
      </c>
      <c r="D56" s="1" cm="1">
        <f t="array" ref="D56">_xlfn.SWITCH($A$2,"average", AVERAGE(Instances!D56:Instances!D56),"median", MEDIAN(Instances!D56:Instances!D56),"min", MIN(Instances!D56:Instances!D56),"max", MAX(Instances!D56:Instances!D56),"diff", MAX(Instances!D56:Instances!D56)-MIN(Instances!D56:Instances!D56))</f>
        <v>0</v>
      </c>
      <c r="E56" s="1" cm="1">
        <f t="array" ref="E56">_xlfn.SWITCH($A$2,"average", AVERAGE(Instances!E56:Instances!E56),"median", MEDIAN(Instances!E56:Instances!E56),"min", MIN(Instances!E56:Instances!E56),"max", MAX(Instances!E56:Instances!E56),"diff", MAX(Instances!E56:Instances!E56)-MIN(Instances!E56:Instances!E56))</f>
        <v>0</v>
      </c>
      <c r="F56" s="1" cm="1">
        <f t="array" ref="F56">_xlfn.SWITCH($A$2,"average", AVERAGE(Instances!F56:Instances!F56),"median", MEDIAN(Instances!F56:Instances!F56),"min", MIN(Instances!F56:Instances!F56),"max", MAX(Instances!F56:Instances!F56),"diff", MAX(Instances!F56:Instances!F56)-MIN(Instances!F56:Instances!F56))</f>
        <v>0</v>
      </c>
      <c r="G56" s="1" cm="1">
        <f t="array" ref="G56">_xlfn.SWITCH($A$2,"average", AVERAGE(Instances!G56:Instances!G56),"median", MEDIAN(Instances!G56:Instances!G56),"min", MIN(Instances!G56:Instances!G56),"max", MAX(Instances!G56:Instances!G56),"diff", MAX(Instances!G56:Instances!G56)-MIN(Instances!G56:Instances!G56))</f>
        <v>0</v>
      </c>
      <c r="H56" s="1" cm="1">
        <f t="array" ref="H56">_xlfn.SWITCH($A$2,"average", AVERAGE(Instances!H56:Instances!H56),"median", MEDIAN(Instances!H56:Instances!H56),"min", MIN(Instances!H56:Instances!H56),"max", MAX(Instances!H56:Instances!H56),"diff", MAX(Instances!H56:Instances!H56)-MIN(Instances!H56:Instances!H56))</f>
        <v>0</v>
      </c>
      <c r="I56" s="1" cm="1">
        <f t="array" ref="I56">_xlfn.SWITCH($A$2,"average", AVERAGE(Instances!I56:Instances!I56),"median", MEDIAN(Instances!I56:Instances!I56),"min", MIN(Instances!I56:Instances!I56),"max", MAX(Instances!I56:Instances!I56),"diff", MAX(Instances!I56:Instances!I56)-MIN(Instances!I56:Instances!I56))</f>
        <v>0</v>
      </c>
      <c r="J56" s="1" cm="1">
        <f t="array" ref="J56">_xlfn.SWITCH($A$2,"average", AVERAGE(Instances!J56:Instances!J56),"median", MEDIAN(Instances!J56:Instances!J56),"min", MIN(Instances!J56:Instances!J56),"max", MAX(Instances!J56:Instances!J56),"diff", MAX(Instances!J56:Instances!J56)-MIN(Instances!J56:Instances!J56))</f>
        <v>0</v>
      </c>
      <c r="K56" s="1" cm="1">
        <f t="array" ref="K56">_xlfn.SWITCH($A$2,"average", AVERAGE(Instances!K56:Instances!K56),"median", MEDIAN(Instances!K56:Instances!K56),"min", MIN(Instances!K56:Instances!K56),"max", MAX(Instances!K56:Instances!K56),"diff", MAX(Instances!K56:Instances!K56)-MIN(Instances!K56:Instances!K56))</f>
        <v>0</v>
      </c>
      <c r="L56" s="1"/>
      <c r="M56" s="1" cm="1">
        <f t="array" ref="M56">_xlfn.SWITCH($A$2,"average", AVERAGE(Instances!M56:Instances!M56),"median", MEDIAN(Instances!M56:Instances!M56),"min", MIN(Instances!M56:Instances!M56),"max", MAX(Instances!M56:Instances!M56),"diff", MAX(Instances!M56:Instances!M56)-MIN(Instances!M56:Instances!M56))</f>
        <v>0</v>
      </c>
      <c r="N56" s="1" cm="1">
        <f t="array" ref="N56">_xlfn.SWITCH($A$2,"average", AVERAGE(Instances!N56:Instances!N56),"median", MEDIAN(Instances!N56:Instances!N56),"min", MIN(Instances!N56:Instances!N56),"max", MAX(Instances!N56:Instances!N56),"diff", MAX(Instances!N56:Instances!N56)-MIN(Instances!N56:Instances!N56))</f>
        <v>0</v>
      </c>
      <c r="O56" s="1"/>
      <c r="P56" s="1" cm="1">
        <f t="array" ref="P56">_xlfn.SWITCH($A$2,"average", AVERAGE(Instances!P56:Instances!P56),"median", MEDIAN(Instances!P56:Instances!P56),"min", MIN(Instances!P56:Instances!P56),"max", MAX(Instances!P56:Instances!P56),"diff", MAX(Instances!P56:Instances!P56)-MIN(Instances!P56:Instances!P56))</f>
        <v>0</v>
      </c>
      <c r="Q56" s="1" cm="1">
        <f t="array" ref="Q56">_xlfn.SWITCH($A$2,"average", AVERAGE(Instances!Q56:Instances!Q56),"median", MEDIAN(Instances!Q56:Instances!Q56),"min", MIN(Instances!Q56:Instances!Q56),"max", MAX(Instances!Q56:Instances!Q56),"diff", MAX(Instances!Q56:Instances!Q56)-MIN(Instances!Q56:Instances!Q56))</f>
        <v>0</v>
      </c>
      <c r="R56" s="1" cm="1">
        <f t="array" ref="R56">_xlfn.SWITCH($A$2,"average", AVERAGE(Instances!R56:Instances!R56),"median", MEDIAN(Instances!R56:Instances!R56),"min", MIN(Instances!R56:Instances!R56),"max", MAX(Instances!R56:Instances!R56),"diff", MAX(Instances!R56:Instances!R56)-MIN(Instances!R56:Instances!R56))</f>
        <v>0</v>
      </c>
      <c r="S56" s="1">
        <f>MIN($B56)</f>
        <v>0</v>
      </c>
      <c r="T56" s="1">
        <f>MIN($C56)</f>
        <v>0</v>
      </c>
      <c r="U56" s="1">
        <f>MIN($D56)</f>
        <v>0</v>
      </c>
      <c r="V56" s="1">
        <f>MIN($E56)</f>
        <v>0</v>
      </c>
      <c r="W56" s="1">
        <f>MIN($F56)</f>
        <v>0</v>
      </c>
      <c r="X56" s="1">
        <f>MIN($G56)</f>
        <v>0</v>
      </c>
      <c r="Y56" s="1">
        <f>MIN($H56)</f>
        <v>0</v>
      </c>
      <c r="Z56" s="1">
        <f>MIN($I56)</f>
        <v>0</v>
      </c>
      <c r="AA56" s="1">
        <f>MIN($J56)</f>
        <v>0</v>
      </c>
      <c r="AB56" s="1">
        <f>MIN($K56)</f>
        <v>0</v>
      </c>
      <c r="AC56" s="1">
        <f>MIN($M56)</f>
        <v>0</v>
      </c>
      <c r="AD56" s="1">
        <f>MIN($N56)</f>
        <v>0</v>
      </c>
      <c r="AE56" s="1">
        <f>MIN($P56)</f>
        <v>0</v>
      </c>
      <c r="AF56" s="1">
        <f>MIN($Q56)</f>
        <v>0</v>
      </c>
      <c r="AG56" s="1">
        <f>MIN($R56)</f>
        <v>0</v>
      </c>
      <c r="AH56" s="1">
        <f>MEDIAN($B56)</f>
        <v>0</v>
      </c>
      <c r="AI56" s="1">
        <f>MEDIAN($C56)</f>
        <v>0</v>
      </c>
      <c r="AJ56" s="1">
        <f>MEDIAN($D56)</f>
        <v>0</v>
      </c>
      <c r="AK56" s="1">
        <f>MEDIAN($E56)</f>
        <v>0</v>
      </c>
      <c r="AL56" s="1">
        <f>MEDIAN($F56)</f>
        <v>0</v>
      </c>
      <c r="AM56" s="1">
        <f>MEDIAN($G56)</f>
        <v>0</v>
      </c>
      <c r="AN56" s="1">
        <f>MEDIAN($H56)</f>
        <v>0</v>
      </c>
      <c r="AO56" s="1">
        <f>MEDIAN($I56)</f>
        <v>0</v>
      </c>
      <c r="AP56" s="1">
        <f>MEDIAN($J56)</f>
        <v>0</v>
      </c>
      <c r="AQ56" s="1">
        <f>MEDIAN($K56)</f>
        <v>0</v>
      </c>
      <c r="AR56" s="1">
        <f>MEDIAN($M56)</f>
        <v>0</v>
      </c>
      <c r="AS56" s="1">
        <f>MEDIAN($N56)</f>
        <v>0</v>
      </c>
      <c r="AT56" s="1">
        <f>MEDIAN($P56)</f>
        <v>0</v>
      </c>
      <c r="AU56" s="1">
        <f>MEDIAN($Q56)</f>
        <v>0</v>
      </c>
      <c r="AV56" s="1">
        <f>MEDIAN($R56)</f>
        <v>0</v>
      </c>
      <c r="AW56" s="1">
        <f>MAX($B56)</f>
        <v>0</v>
      </c>
      <c r="AX56" s="1">
        <f>MAX($C56)</f>
        <v>0</v>
      </c>
      <c r="AY56" s="1">
        <f>MAX($D56)</f>
        <v>0</v>
      </c>
      <c r="AZ56" s="1">
        <f>MAX($E56)</f>
        <v>0</v>
      </c>
      <c r="BA56" s="1">
        <f>MAX($F56)</f>
        <v>0</v>
      </c>
      <c r="BB56" s="1">
        <f>MAX($G56)</f>
        <v>0</v>
      </c>
      <c r="BC56" s="1">
        <f>MAX($H56)</f>
        <v>0</v>
      </c>
      <c r="BD56" s="1">
        <f>MAX($I56)</f>
        <v>0</v>
      </c>
      <c r="BE56" s="1">
        <f>MAX($J56)</f>
        <v>0</v>
      </c>
      <c r="BF56" s="1">
        <f>MAX($K56)</f>
        <v>0</v>
      </c>
      <c r="BG56" s="1">
        <f>MAX($M56)</f>
        <v>0</v>
      </c>
      <c r="BH56" s="1">
        <f>MAX($N56)</f>
        <v>0</v>
      </c>
      <c r="BI56" s="1">
        <f>MAX($P56)</f>
        <v>0</v>
      </c>
      <c r="BJ56" s="1">
        <f>MAX($Q56)</f>
        <v>0</v>
      </c>
      <c r="BK56" s="1">
        <f>MAX($R56)</f>
        <v>0</v>
      </c>
    </row>
    <row r="57" spans="1:63">
      <c r="A57" s="1" t="s">
        <v>54</v>
      </c>
      <c r="B57" s="1" cm="1">
        <f t="array" ref="B57">_xlfn.SWITCH($A$2,"average", AVERAGE(Instances!B57:Instances!B57),"median", MEDIAN(Instances!B57:Instances!B57),"min", MIN(Instances!B57:Instances!B57),"max", MAX(Instances!B57:Instances!B57),"diff", MAX(Instances!B57:Instances!B57)-MIN(Instances!B57:Instances!B57))</f>
        <v>0</v>
      </c>
      <c r="C57" s="1" cm="1">
        <f t="array" ref="C57">_xlfn.SWITCH($A$2,"average", AVERAGE(Instances!C57:Instances!C57),"median", MEDIAN(Instances!C57:Instances!C57),"min", MIN(Instances!C57:Instances!C57),"max", MAX(Instances!C57:Instances!C57),"diff", MAX(Instances!C57:Instances!C57)-MIN(Instances!C57:Instances!C57))</f>
        <v>0</v>
      </c>
      <c r="D57" s="1" cm="1">
        <f t="array" ref="D57">_xlfn.SWITCH($A$2,"average", AVERAGE(Instances!D57:Instances!D57),"median", MEDIAN(Instances!D57:Instances!D57),"min", MIN(Instances!D57:Instances!D57),"max", MAX(Instances!D57:Instances!D57),"diff", MAX(Instances!D57:Instances!D57)-MIN(Instances!D57:Instances!D57))</f>
        <v>0</v>
      </c>
      <c r="E57" s="1" cm="1">
        <f t="array" ref="E57">_xlfn.SWITCH($A$2,"average", AVERAGE(Instances!E57:Instances!E57),"median", MEDIAN(Instances!E57:Instances!E57),"min", MIN(Instances!E57:Instances!E57),"max", MAX(Instances!E57:Instances!E57),"diff", MAX(Instances!E57:Instances!E57)-MIN(Instances!E57:Instances!E57))</f>
        <v>0</v>
      </c>
      <c r="F57" s="1" cm="1">
        <f t="array" ref="F57">_xlfn.SWITCH($A$2,"average", AVERAGE(Instances!F57:Instances!F57),"median", MEDIAN(Instances!F57:Instances!F57),"min", MIN(Instances!F57:Instances!F57),"max", MAX(Instances!F57:Instances!F57),"diff", MAX(Instances!F57:Instances!F57)-MIN(Instances!F57:Instances!F57))</f>
        <v>0</v>
      </c>
      <c r="G57" s="1" cm="1">
        <f t="array" ref="G57">_xlfn.SWITCH($A$2,"average", AVERAGE(Instances!G57:Instances!G57),"median", MEDIAN(Instances!G57:Instances!G57),"min", MIN(Instances!G57:Instances!G57),"max", MAX(Instances!G57:Instances!G57),"diff", MAX(Instances!G57:Instances!G57)-MIN(Instances!G57:Instances!G57))</f>
        <v>0</v>
      </c>
      <c r="H57" s="1" cm="1">
        <f t="array" ref="H57">_xlfn.SWITCH($A$2,"average", AVERAGE(Instances!H57:Instances!H57),"median", MEDIAN(Instances!H57:Instances!H57),"min", MIN(Instances!H57:Instances!H57),"max", MAX(Instances!H57:Instances!H57),"diff", MAX(Instances!H57:Instances!H57)-MIN(Instances!H57:Instances!H57))</f>
        <v>0</v>
      </c>
      <c r="I57" s="1" cm="1">
        <f t="array" ref="I57">_xlfn.SWITCH($A$2,"average", AVERAGE(Instances!I57:Instances!I57),"median", MEDIAN(Instances!I57:Instances!I57),"min", MIN(Instances!I57:Instances!I57),"max", MAX(Instances!I57:Instances!I57),"diff", MAX(Instances!I57:Instances!I57)-MIN(Instances!I57:Instances!I57))</f>
        <v>0</v>
      </c>
      <c r="J57" s="1" cm="1">
        <f t="array" ref="J57">_xlfn.SWITCH($A$2,"average", AVERAGE(Instances!J57:Instances!J57),"median", MEDIAN(Instances!J57:Instances!J57),"min", MIN(Instances!J57:Instances!J57),"max", MAX(Instances!J57:Instances!J57),"diff", MAX(Instances!J57:Instances!J57)-MIN(Instances!J57:Instances!J57))</f>
        <v>0</v>
      </c>
      <c r="K57" s="1" cm="1">
        <f t="array" ref="K57">_xlfn.SWITCH($A$2,"average", AVERAGE(Instances!K57:Instances!K57),"median", MEDIAN(Instances!K57:Instances!K57),"min", MIN(Instances!K57:Instances!K57),"max", MAX(Instances!K57:Instances!K57),"diff", MAX(Instances!K57:Instances!K57)-MIN(Instances!K57:Instances!K57))</f>
        <v>0</v>
      </c>
      <c r="L57" s="1"/>
      <c r="M57" s="1" cm="1">
        <f t="array" ref="M57">_xlfn.SWITCH($A$2,"average", AVERAGE(Instances!M57:Instances!M57),"median", MEDIAN(Instances!M57:Instances!M57),"min", MIN(Instances!M57:Instances!M57),"max", MAX(Instances!M57:Instances!M57),"diff", MAX(Instances!M57:Instances!M57)-MIN(Instances!M57:Instances!M57))</f>
        <v>0</v>
      </c>
      <c r="N57" s="1" cm="1">
        <f t="array" ref="N57">_xlfn.SWITCH($A$2,"average", AVERAGE(Instances!N57:Instances!N57),"median", MEDIAN(Instances!N57:Instances!N57),"min", MIN(Instances!N57:Instances!N57),"max", MAX(Instances!N57:Instances!N57),"diff", MAX(Instances!N57:Instances!N57)-MIN(Instances!N57:Instances!N57))</f>
        <v>0</v>
      </c>
      <c r="O57" s="1"/>
      <c r="P57" s="1" cm="1">
        <f t="array" ref="P57">_xlfn.SWITCH($A$2,"average", AVERAGE(Instances!P57:Instances!P57),"median", MEDIAN(Instances!P57:Instances!P57),"min", MIN(Instances!P57:Instances!P57),"max", MAX(Instances!P57:Instances!P57),"diff", MAX(Instances!P57:Instances!P57)-MIN(Instances!P57:Instances!P57))</f>
        <v>0</v>
      </c>
      <c r="Q57" s="1" cm="1">
        <f t="array" ref="Q57">_xlfn.SWITCH($A$2,"average", AVERAGE(Instances!Q57:Instances!Q57),"median", MEDIAN(Instances!Q57:Instances!Q57),"min", MIN(Instances!Q57:Instances!Q57),"max", MAX(Instances!Q57:Instances!Q57),"diff", MAX(Instances!Q57:Instances!Q57)-MIN(Instances!Q57:Instances!Q57))</f>
        <v>0</v>
      </c>
      <c r="R57" s="1" cm="1">
        <f t="array" ref="R57">_xlfn.SWITCH($A$2,"average", AVERAGE(Instances!R57:Instances!R57),"median", MEDIAN(Instances!R57:Instances!R57),"min", MIN(Instances!R57:Instances!R57),"max", MAX(Instances!R57:Instances!R57),"diff", MAX(Instances!R57:Instances!R57)-MIN(Instances!R57:Instances!R57))</f>
        <v>0</v>
      </c>
      <c r="S57" s="1">
        <f>MIN($B57)</f>
        <v>0</v>
      </c>
      <c r="T57" s="1">
        <f>MIN($C57)</f>
        <v>0</v>
      </c>
      <c r="U57" s="1">
        <f>MIN($D57)</f>
        <v>0</v>
      </c>
      <c r="V57" s="1">
        <f>MIN($E57)</f>
        <v>0</v>
      </c>
      <c r="W57" s="1">
        <f>MIN($F57)</f>
        <v>0</v>
      </c>
      <c r="X57" s="1">
        <f>MIN($G57)</f>
        <v>0</v>
      </c>
      <c r="Y57" s="1">
        <f>MIN($H57)</f>
        <v>0</v>
      </c>
      <c r="Z57" s="1">
        <f>MIN($I57)</f>
        <v>0</v>
      </c>
      <c r="AA57" s="1">
        <f>MIN($J57)</f>
        <v>0</v>
      </c>
      <c r="AB57" s="1">
        <f>MIN($K57)</f>
        <v>0</v>
      </c>
      <c r="AC57" s="1">
        <f>MIN($M57)</f>
        <v>0</v>
      </c>
      <c r="AD57" s="1">
        <f>MIN($N57)</f>
        <v>0</v>
      </c>
      <c r="AE57" s="1">
        <f>MIN($P57)</f>
        <v>0</v>
      </c>
      <c r="AF57" s="1">
        <f>MIN($Q57)</f>
        <v>0</v>
      </c>
      <c r="AG57" s="1">
        <f>MIN($R57)</f>
        <v>0</v>
      </c>
      <c r="AH57" s="1">
        <f>MEDIAN($B57)</f>
        <v>0</v>
      </c>
      <c r="AI57" s="1">
        <f>MEDIAN($C57)</f>
        <v>0</v>
      </c>
      <c r="AJ57" s="1">
        <f>MEDIAN($D57)</f>
        <v>0</v>
      </c>
      <c r="AK57" s="1">
        <f>MEDIAN($E57)</f>
        <v>0</v>
      </c>
      <c r="AL57" s="1">
        <f>MEDIAN($F57)</f>
        <v>0</v>
      </c>
      <c r="AM57" s="1">
        <f>MEDIAN($G57)</f>
        <v>0</v>
      </c>
      <c r="AN57" s="1">
        <f>MEDIAN($H57)</f>
        <v>0</v>
      </c>
      <c r="AO57" s="1">
        <f>MEDIAN($I57)</f>
        <v>0</v>
      </c>
      <c r="AP57" s="1">
        <f>MEDIAN($J57)</f>
        <v>0</v>
      </c>
      <c r="AQ57" s="1">
        <f>MEDIAN($K57)</f>
        <v>0</v>
      </c>
      <c r="AR57" s="1">
        <f>MEDIAN($M57)</f>
        <v>0</v>
      </c>
      <c r="AS57" s="1">
        <f>MEDIAN($N57)</f>
        <v>0</v>
      </c>
      <c r="AT57" s="1">
        <f>MEDIAN($P57)</f>
        <v>0</v>
      </c>
      <c r="AU57" s="1">
        <f>MEDIAN($Q57)</f>
        <v>0</v>
      </c>
      <c r="AV57" s="1">
        <f>MEDIAN($R57)</f>
        <v>0</v>
      </c>
      <c r="AW57" s="1">
        <f>MAX($B57)</f>
        <v>0</v>
      </c>
      <c r="AX57" s="1">
        <f>MAX($C57)</f>
        <v>0</v>
      </c>
      <c r="AY57" s="1">
        <f>MAX($D57)</f>
        <v>0</v>
      </c>
      <c r="AZ57" s="1">
        <f>MAX($E57)</f>
        <v>0</v>
      </c>
      <c r="BA57" s="1">
        <f>MAX($F57)</f>
        <v>0</v>
      </c>
      <c r="BB57" s="1">
        <f>MAX($G57)</f>
        <v>0</v>
      </c>
      <c r="BC57" s="1">
        <f>MAX($H57)</f>
        <v>0</v>
      </c>
      <c r="BD57" s="1">
        <f>MAX($I57)</f>
        <v>0</v>
      </c>
      <c r="BE57" s="1">
        <f>MAX($J57)</f>
        <v>0</v>
      </c>
      <c r="BF57" s="1">
        <f>MAX($K57)</f>
        <v>0</v>
      </c>
      <c r="BG57" s="1">
        <f>MAX($M57)</f>
        <v>0</v>
      </c>
      <c r="BH57" s="1">
        <f>MAX($N57)</f>
        <v>0</v>
      </c>
      <c r="BI57" s="1">
        <f>MAX($P57)</f>
        <v>0</v>
      </c>
      <c r="BJ57" s="1">
        <f>MAX($Q57)</f>
        <v>0</v>
      </c>
      <c r="BK57" s="1">
        <f>MAX($R57)</f>
        <v>0</v>
      </c>
    </row>
    <row r="58" spans="1:63">
      <c r="A58" s="1" t="s">
        <v>55</v>
      </c>
      <c r="B58" s="1" cm="1">
        <f t="array" ref="B58">_xlfn.SWITCH($A$2,"average", AVERAGE(Instances!B58:Instances!B58),"median", MEDIAN(Instances!B58:Instances!B58),"min", MIN(Instances!B58:Instances!B58),"max", MAX(Instances!B58:Instances!B58),"diff", MAX(Instances!B58:Instances!B58)-MIN(Instances!B58:Instances!B58))</f>
        <v>0</v>
      </c>
      <c r="C58" s="1" cm="1">
        <f t="array" ref="C58">_xlfn.SWITCH($A$2,"average", AVERAGE(Instances!C58:Instances!C58),"median", MEDIAN(Instances!C58:Instances!C58),"min", MIN(Instances!C58:Instances!C58),"max", MAX(Instances!C58:Instances!C58),"diff", MAX(Instances!C58:Instances!C58)-MIN(Instances!C58:Instances!C58))</f>
        <v>0</v>
      </c>
      <c r="D58" s="1" cm="1">
        <f t="array" ref="D58">_xlfn.SWITCH($A$2,"average", AVERAGE(Instances!D58:Instances!D58),"median", MEDIAN(Instances!D58:Instances!D58),"min", MIN(Instances!D58:Instances!D58),"max", MAX(Instances!D58:Instances!D58),"diff", MAX(Instances!D58:Instances!D58)-MIN(Instances!D58:Instances!D58))</f>
        <v>0</v>
      </c>
      <c r="E58" s="1" cm="1">
        <f t="array" ref="E58">_xlfn.SWITCH($A$2,"average", AVERAGE(Instances!E58:Instances!E58),"median", MEDIAN(Instances!E58:Instances!E58),"min", MIN(Instances!E58:Instances!E58),"max", MAX(Instances!E58:Instances!E58),"diff", MAX(Instances!E58:Instances!E58)-MIN(Instances!E58:Instances!E58))</f>
        <v>0</v>
      </c>
      <c r="F58" s="1" cm="1">
        <f t="array" ref="F58">_xlfn.SWITCH($A$2,"average", AVERAGE(Instances!F58:Instances!F58),"median", MEDIAN(Instances!F58:Instances!F58),"min", MIN(Instances!F58:Instances!F58),"max", MAX(Instances!F58:Instances!F58),"diff", MAX(Instances!F58:Instances!F58)-MIN(Instances!F58:Instances!F58))</f>
        <v>0</v>
      </c>
      <c r="G58" s="1" cm="1">
        <f t="array" ref="G58">_xlfn.SWITCH($A$2,"average", AVERAGE(Instances!G58:Instances!G58),"median", MEDIAN(Instances!G58:Instances!G58),"min", MIN(Instances!G58:Instances!G58),"max", MAX(Instances!G58:Instances!G58),"diff", MAX(Instances!G58:Instances!G58)-MIN(Instances!G58:Instances!G58))</f>
        <v>0</v>
      </c>
      <c r="H58" s="1" cm="1">
        <f t="array" ref="H58">_xlfn.SWITCH($A$2,"average", AVERAGE(Instances!H58:Instances!H58),"median", MEDIAN(Instances!H58:Instances!H58),"min", MIN(Instances!H58:Instances!H58),"max", MAX(Instances!H58:Instances!H58),"diff", MAX(Instances!H58:Instances!H58)-MIN(Instances!H58:Instances!H58))</f>
        <v>0</v>
      </c>
      <c r="I58" s="1" cm="1">
        <f t="array" ref="I58">_xlfn.SWITCH($A$2,"average", AVERAGE(Instances!I58:Instances!I58),"median", MEDIAN(Instances!I58:Instances!I58),"min", MIN(Instances!I58:Instances!I58),"max", MAX(Instances!I58:Instances!I58),"diff", MAX(Instances!I58:Instances!I58)-MIN(Instances!I58:Instances!I58))</f>
        <v>0</v>
      </c>
      <c r="J58" s="1" cm="1">
        <f t="array" ref="J58">_xlfn.SWITCH($A$2,"average", AVERAGE(Instances!J58:Instances!J58),"median", MEDIAN(Instances!J58:Instances!J58),"min", MIN(Instances!J58:Instances!J58),"max", MAX(Instances!J58:Instances!J58),"diff", MAX(Instances!J58:Instances!J58)-MIN(Instances!J58:Instances!J58))</f>
        <v>0</v>
      </c>
      <c r="K58" s="1" cm="1">
        <f t="array" ref="K58">_xlfn.SWITCH($A$2,"average", AVERAGE(Instances!K58:Instances!K58),"median", MEDIAN(Instances!K58:Instances!K58),"min", MIN(Instances!K58:Instances!K58),"max", MAX(Instances!K58:Instances!K58),"diff", MAX(Instances!K58:Instances!K58)-MIN(Instances!K58:Instances!K58))</f>
        <v>0</v>
      </c>
      <c r="L58" s="1"/>
      <c r="M58" s="1" cm="1">
        <f t="array" ref="M58">_xlfn.SWITCH($A$2,"average", AVERAGE(Instances!M58:Instances!M58),"median", MEDIAN(Instances!M58:Instances!M58),"min", MIN(Instances!M58:Instances!M58),"max", MAX(Instances!M58:Instances!M58),"diff", MAX(Instances!M58:Instances!M58)-MIN(Instances!M58:Instances!M58))</f>
        <v>0</v>
      </c>
      <c r="N58" s="1" cm="1">
        <f t="array" ref="N58">_xlfn.SWITCH($A$2,"average", AVERAGE(Instances!N58:Instances!N58),"median", MEDIAN(Instances!N58:Instances!N58),"min", MIN(Instances!N58:Instances!N58),"max", MAX(Instances!N58:Instances!N58),"diff", MAX(Instances!N58:Instances!N58)-MIN(Instances!N58:Instances!N58))</f>
        <v>0</v>
      </c>
      <c r="O58" s="1"/>
      <c r="P58" s="1" cm="1">
        <f t="array" ref="P58">_xlfn.SWITCH($A$2,"average", AVERAGE(Instances!P58:Instances!P58),"median", MEDIAN(Instances!P58:Instances!P58),"min", MIN(Instances!P58:Instances!P58),"max", MAX(Instances!P58:Instances!P58),"diff", MAX(Instances!P58:Instances!P58)-MIN(Instances!P58:Instances!P58))</f>
        <v>0</v>
      </c>
      <c r="Q58" s="1" cm="1">
        <f t="array" ref="Q58">_xlfn.SWITCH($A$2,"average", AVERAGE(Instances!Q58:Instances!Q58),"median", MEDIAN(Instances!Q58:Instances!Q58),"min", MIN(Instances!Q58:Instances!Q58),"max", MAX(Instances!Q58:Instances!Q58),"diff", MAX(Instances!Q58:Instances!Q58)-MIN(Instances!Q58:Instances!Q58))</f>
        <v>0</v>
      </c>
      <c r="R58" s="1" cm="1">
        <f t="array" ref="R58">_xlfn.SWITCH($A$2,"average", AVERAGE(Instances!R58:Instances!R58),"median", MEDIAN(Instances!R58:Instances!R58),"min", MIN(Instances!R58:Instances!R58),"max", MAX(Instances!R58:Instances!R58),"diff", MAX(Instances!R58:Instances!R58)-MIN(Instances!R58:Instances!R58))</f>
        <v>0</v>
      </c>
      <c r="S58" s="1">
        <f>MIN($B58)</f>
        <v>0</v>
      </c>
      <c r="T58" s="1">
        <f>MIN($C58)</f>
        <v>0</v>
      </c>
      <c r="U58" s="1">
        <f>MIN($D58)</f>
        <v>0</v>
      </c>
      <c r="V58" s="1">
        <f>MIN($E58)</f>
        <v>0</v>
      </c>
      <c r="W58" s="1">
        <f>MIN($F58)</f>
        <v>0</v>
      </c>
      <c r="X58" s="1">
        <f>MIN($G58)</f>
        <v>0</v>
      </c>
      <c r="Y58" s="1">
        <f>MIN($H58)</f>
        <v>0</v>
      </c>
      <c r="Z58" s="1">
        <f>MIN($I58)</f>
        <v>0</v>
      </c>
      <c r="AA58" s="1">
        <f>MIN($J58)</f>
        <v>0</v>
      </c>
      <c r="AB58" s="1">
        <f>MIN($K58)</f>
        <v>0</v>
      </c>
      <c r="AC58" s="1">
        <f>MIN($M58)</f>
        <v>0</v>
      </c>
      <c r="AD58" s="1">
        <f>MIN($N58)</f>
        <v>0</v>
      </c>
      <c r="AE58" s="1">
        <f>MIN($P58)</f>
        <v>0</v>
      </c>
      <c r="AF58" s="1">
        <f>MIN($Q58)</f>
        <v>0</v>
      </c>
      <c r="AG58" s="1">
        <f>MIN($R58)</f>
        <v>0</v>
      </c>
      <c r="AH58" s="1">
        <f>MEDIAN($B58)</f>
        <v>0</v>
      </c>
      <c r="AI58" s="1">
        <f>MEDIAN($C58)</f>
        <v>0</v>
      </c>
      <c r="AJ58" s="1">
        <f>MEDIAN($D58)</f>
        <v>0</v>
      </c>
      <c r="AK58" s="1">
        <f>MEDIAN($E58)</f>
        <v>0</v>
      </c>
      <c r="AL58" s="1">
        <f>MEDIAN($F58)</f>
        <v>0</v>
      </c>
      <c r="AM58" s="1">
        <f>MEDIAN($G58)</f>
        <v>0</v>
      </c>
      <c r="AN58" s="1">
        <f>MEDIAN($H58)</f>
        <v>0</v>
      </c>
      <c r="AO58" s="1">
        <f>MEDIAN($I58)</f>
        <v>0</v>
      </c>
      <c r="AP58" s="1">
        <f>MEDIAN($J58)</f>
        <v>0</v>
      </c>
      <c r="AQ58" s="1">
        <f>MEDIAN($K58)</f>
        <v>0</v>
      </c>
      <c r="AR58" s="1">
        <f>MEDIAN($M58)</f>
        <v>0</v>
      </c>
      <c r="AS58" s="1">
        <f>MEDIAN($N58)</f>
        <v>0</v>
      </c>
      <c r="AT58" s="1">
        <f>MEDIAN($P58)</f>
        <v>0</v>
      </c>
      <c r="AU58" s="1">
        <f>MEDIAN($Q58)</f>
        <v>0</v>
      </c>
      <c r="AV58" s="1">
        <f>MEDIAN($R58)</f>
        <v>0</v>
      </c>
      <c r="AW58" s="1">
        <f>MAX($B58)</f>
        <v>0</v>
      </c>
      <c r="AX58" s="1">
        <f>MAX($C58)</f>
        <v>0</v>
      </c>
      <c r="AY58" s="1">
        <f>MAX($D58)</f>
        <v>0</v>
      </c>
      <c r="AZ58" s="1">
        <f>MAX($E58)</f>
        <v>0</v>
      </c>
      <c r="BA58" s="1">
        <f>MAX($F58)</f>
        <v>0</v>
      </c>
      <c r="BB58" s="1">
        <f>MAX($G58)</f>
        <v>0</v>
      </c>
      <c r="BC58" s="1">
        <f>MAX($H58)</f>
        <v>0</v>
      </c>
      <c r="BD58" s="1">
        <f>MAX($I58)</f>
        <v>0</v>
      </c>
      <c r="BE58" s="1">
        <f>MAX($J58)</f>
        <v>0</v>
      </c>
      <c r="BF58" s="1">
        <f>MAX($K58)</f>
        <v>0</v>
      </c>
      <c r="BG58" s="1">
        <f>MAX($M58)</f>
        <v>0</v>
      </c>
      <c r="BH58" s="1">
        <f>MAX($N58)</f>
        <v>0</v>
      </c>
      <c r="BI58" s="1">
        <f>MAX($P58)</f>
        <v>0</v>
      </c>
      <c r="BJ58" s="1">
        <f>MAX($Q58)</f>
        <v>0</v>
      </c>
      <c r="BK58" s="1">
        <f>MAX($R58)</f>
        <v>0</v>
      </c>
    </row>
    <row r="59" spans="1:63">
      <c r="A59" s="1" t="s">
        <v>56</v>
      </c>
      <c r="B59" s="1" cm="1">
        <f t="array" ref="B59">_xlfn.SWITCH($A$2,"average", AVERAGE(Instances!B59:Instances!B59),"median", MEDIAN(Instances!B59:Instances!B59),"min", MIN(Instances!B59:Instances!B59),"max", MAX(Instances!B59:Instances!B59),"diff", MAX(Instances!B59:Instances!B59)-MIN(Instances!B59:Instances!B59))</f>
        <v>0</v>
      </c>
      <c r="C59" s="1" cm="1">
        <f t="array" ref="C59">_xlfn.SWITCH($A$2,"average", AVERAGE(Instances!C59:Instances!C59),"median", MEDIAN(Instances!C59:Instances!C59),"min", MIN(Instances!C59:Instances!C59),"max", MAX(Instances!C59:Instances!C59),"diff", MAX(Instances!C59:Instances!C59)-MIN(Instances!C59:Instances!C59))</f>
        <v>0</v>
      </c>
      <c r="D59" s="1" cm="1">
        <f t="array" ref="D59">_xlfn.SWITCH($A$2,"average", AVERAGE(Instances!D59:Instances!D59),"median", MEDIAN(Instances!D59:Instances!D59),"min", MIN(Instances!D59:Instances!D59),"max", MAX(Instances!D59:Instances!D59),"diff", MAX(Instances!D59:Instances!D59)-MIN(Instances!D59:Instances!D59))</f>
        <v>0</v>
      </c>
      <c r="E59" s="1" cm="1">
        <f t="array" ref="E59">_xlfn.SWITCH($A$2,"average", AVERAGE(Instances!E59:Instances!E59),"median", MEDIAN(Instances!E59:Instances!E59),"min", MIN(Instances!E59:Instances!E59),"max", MAX(Instances!E59:Instances!E59),"diff", MAX(Instances!E59:Instances!E59)-MIN(Instances!E59:Instances!E59))</f>
        <v>0</v>
      </c>
      <c r="F59" s="1" cm="1">
        <f t="array" ref="F59">_xlfn.SWITCH($A$2,"average", AVERAGE(Instances!F59:Instances!F59),"median", MEDIAN(Instances!F59:Instances!F59),"min", MIN(Instances!F59:Instances!F59),"max", MAX(Instances!F59:Instances!F59),"diff", MAX(Instances!F59:Instances!F59)-MIN(Instances!F59:Instances!F59))</f>
        <v>0</v>
      </c>
      <c r="G59" s="1" cm="1">
        <f t="array" ref="G59">_xlfn.SWITCH($A$2,"average", AVERAGE(Instances!G59:Instances!G59),"median", MEDIAN(Instances!G59:Instances!G59),"min", MIN(Instances!G59:Instances!G59),"max", MAX(Instances!G59:Instances!G59),"diff", MAX(Instances!G59:Instances!G59)-MIN(Instances!G59:Instances!G59))</f>
        <v>0</v>
      </c>
      <c r="H59" s="1" cm="1">
        <f t="array" ref="H59">_xlfn.SWITCH($A$2,"average", AVERAGE(Instances!H59:Instances!H59),"median", MEDIAN(Instances!H59:Instances!H59),"min", MIN(Instances!H59:Instances!H59),"max", MAX(Instances!H59:Instances!H59),"diff", MAX(Instances!H59:Instances!H59)-MIN(Instances!H59:Instances!H59))</f>
        <v>0</v>
      </c>
      <c r="I59" s="1" cm="1">
        <f t="array" ref="I59">_xlfn.SWITCH($A$2,"average", AVERAGE(Instances!I59:Instances!I59),"median", MEDIAN(Instances!I59:Instances!I59),"min", MIN(Instances!I59:Instances!I59),"max", MAX(Instances!I59:Instances!I59),"diff", MAX(Instances!I59:Instances!I59)-MIN(Instances!I59:Instances!I59))</f>
        <v>0</v>
      </c>
      <c r="J59" s="1" cm="1">
        <f t="array" ref="J59">_xlfn.SWITCH($A$2,"average", AVERAGE(Instances!J59:Instances!J59),"median", MEDIAN(Instances!J59:Instances!J59),"min", MIN(Instances!J59:Instances!J59),"max", MAX(Instances!J59:Instances!J59),"diff", MAX(Instances!J59:Instances!J59)-MIN(Instances!J59:Instances!J59))</f>
        <v>0</v>
      </c>
      <c r="K59" s="1" cm="1">
        <f t="array" ref="K59">_xlfn.SWITCH($A$2,"average", AVERAGE(Instances!K59:Instances!K59),"median", MEDIAN(Instances!K59:Instances!K59),"min", MIN(Instances!K59:Instances!K59),"max", MAX(Instances!K59:Instances!K59),"diff", MAX(Instances!K59:Instances!K59)-MIN(Instances!K59:Instances!K59))</f>
        <v>0</v>
      </c>
      <c r="L59" s="1"/>
      <c r="M59" s="1" cm="1">
        <f t="array" ref="M59">_xlfn.SWITCH($A$2,"average", AVERAGE(Instances!M59:Instances!M59),"median", MEDIAN(Instances!M59:Instances!M59),"min", MIN(Instances!M59:Instances!M59),"max", MAX(Instances!M59:Instances!M59),"diff", MAX(Instances!M59:Instances!M59)-MIN(Instances!M59:Instances!M59))</f>
        <v>0</v>
      </c>
      <c r="N59" s="1" cm="1">
        <f t="array" ref="N59">_xlfn.SWITCH($A$2,"average", AVERAGE(Instances!N59:Instances!N59),"median", MEDIAN(Instances!N59:Instances!N59),"min", MIN(Instances!N59:Instances!N59),"max", MAX(Instances!N59:Instances!N59),"diff", MAX(Instances!N59:Instances!N59)-MIN(Instances!N59:Instances!N59))</f>
        <v>0</v>
      </c>
      <c r="O59" s="1"/>
      <c r="P59" s="1" cm="1">
        <f t="array" ref="P59">_xlfn.SWITCH($A$2,"average", AVERAGE(Instances!P59:Instances!P59),"median", MEDIAN(Instances!P59:Instances!P59),"min", MIN(Instances!P59:Instances!P59),"max", MAX(Instances!P59:Instances!P59),"diff", MAX(Instances!P59:Instances!P59)-MIN(Instances!P59:Instances!P59))</f>
        <v>0</v>
      </c>
      <c r="Q59" s="1" cm="1">
        <f t="array" ref="Q59">_xlfn.SWITCH($A$2,"average", AVERAGE(Instances!Q59:Instances!Q59),"median", MEDIAN(Instances!Q59:Instances!Q59),"min", MIN(Instances!Q59:Instances!Q59),"max", MAX(Instances!Q59:Instances!Q59),"diff", MAX(Instances!Q59:Instances!Q59)-MIN(Instances!Q59:Instances!Q59))</f>
        <v>0</v>
      </c>
      <c r="R59" s="1" cm="1">
        <f t="array" ref="R59">_xlfn.SWITCH($A$2,"average", AVERAGE(Instances!R59:Instances!R59),"median", MEDIAN(Instances!R59:Instances!R59),"min", MIN(Instances!R59:Instances!R59),"max", MAX(Instances!R59:Instances!R59),"diff", MAX(Instances!R59:Instances!R59)-MIN(Instances!R59:Instances!R59))</f>
        <v>0</v>
      </c>
      <c r="S59" s="1">
        <f>MIN($B59)</f>
        <v>0</v>
      </c>
      <c r="T59" s="1">
        <f>MIN($C59)</f>
        <v>0</v>
      </c>
      <c r="U59" s="1">
        <f>MIN($D59)</f>
        <v>0</v>
      </c>
      <c r="V59" s="1">
        <f>MIN($E59)</f>
        <v>0</v>
      </c>
      <c r="W59" s="1">
        <f>MIN($F59)</f>
        <v>0</v>
      </c>
      <c r="X59" s="1">
        <f>MIN($G59)</f>
        <v>0</v>
      </c>
      <c r="Y59" s="1">
        <f>MIN($H59)</f>
        <v>0</v>
      </c>
      <c r="Z59" s="1">
        <f>MIN($I59)</f>
        <v>0</v>
      </c>
      <c r="AA59" s="1">
        <f>MIN($J59)</f>
        <v>0</v>
      </c>
      <c r="AB59" s="1">
        <f>MIN($K59)</f>
        <v>0</v>
      </c>
      <c r="AC59" s="1">
        <f>MIN($M59)</f>
        <v>0</v>
      </c>
      <c r="AD59" s="1">
        <f>MIN($N59)</f>
        <v>0</v>
      </c>
      <c r="AE59" s="1">
        <f>MIN($P59)</f>
        <v>0</v>
      </c>
      <c r="AF59" s="1">
        <f>MIN($Q59)</f>
        <v>0</v>
      </c>
      <c r="AG59" s="1">
        <f>MIN($R59)</f>
        <v>0</v>
      </c>
      <c r="AH59" s="1">
        <f>MEDIAN($B59)</f>
        <v>0</v>
      </c>
      <c r="AI59" s="1">
        <f>MEDIAN($C59)</f>
        <v>0</v>
      </c>
      <c r="AJ59" s="1">
        <f>MEDIAN($D59)</f>
        <v>0</v>
      </c>
      <c r="AK59" s="1">
        <f>MEDIAN($E59)</f>
        <v>0</v>
      </c>
      <c r="AL59" s="1">
        <f>MEDIAN($F59)</f>
        <v>0</v>
      </c>
      <c r="AM59" s="1">
        <f>MEDIAN($G59)</f>
        <v>0</v>
      </c>
      <c r="AN59" s="1">
        <f>MEDIAN($H59)</f>
        <v>0</v>
      </c>
      <c r="AO59" s="1">
        <f>MEDIAN($I59)</f>
        <v>0</v>
      </c>
      <c r="AP59" s="1">
        <f>MEDIAN($J59)</f>
        <v>0</v>
      </c>
      <c r="AQ59" s="1">
        <f>MEDIAN($K59)</f>
        <v>0</v>
      </c>
      <c r="AR59" s="1">
        <f>MEDIAN($M59)</f>
        <v>0</v>
      </c>
      <c r="AS59" s="1">
        <f>MEDIAN($N59)</f>
        <v>0</v>
      </c>
      <c r="AT59" s="1">
        <f>MEDIAN($P59)</f>
        <v>0</v>
      </c>
      <c r="AU59" s="1">
        <f>MEDIAN($Q59)</f>
        <v>0</v>
      </c>
      <c r="AV59" s="1">
        <f>MEDIAN($R59)</f>
        <v>0</v>
      </c>
      <c r="AW59" s="1">
        <f>MAX($B59)</f>
        <v>0</v>
      </c>
      <c r="AX59" s="1">
        <f>MAX($C59)</f>
        <v>0</v>
      </c>
      <c r="AY59" s="1">
        <f>MAX($D59)</f>
        <v>0</v>
      </c>
      <c r="AZ59" s="1">
        <f>MAX($E59)</f>
        <v>0</v>
      </c>
      <c r="BA59" s="1">
        <f>MAX($F59)</f>
        <v>0</v>
      </c>
      <c r="BB59" s="1">
        <f>MAX($G59)</f>
        <v>0</v>
      </c>
      <c r="BC59" s="1">
        <f>MAX($H59)</f>
        <v>0</v>
      </c>
      <c r="BD59" s="1">
        <f>MAX($I59)</f>
        <v>0</v>
      </c>
      <c r="BE59" s="1">
        <f>MAX($J59)</f>
        <v>0</v>
      </c>
      <c r="BF59" s="1">
        <f>MAX($K59)</f>
        <v>0</v>
      </c>
      <c r="BG59" s="1">
        <f>MAX($M59)</f>
        <v>0</v>
      </c>
      <c r="BH59" s="1">
        <f>MAX($N59)</f>
        <v>0</v>
      </c>
      <c r="BI59" s="1">
        <f>MAX($P59)</f>
        <v>0</v>
      </c>
      <c r="BJ59" s="1">
        <f>MAX($Q59)</f>
        <v>0</v>
      </c>
      <c r="BK59" s="1">
        <f>MAX($R59)</f>
        <v>0</v>
      </c>
    </row>
    <row r="60" spans="1:63">
      <c r="A60" s="1" t="s">
        <v>57</v>
      </c>
      <c r="B60" s="1" cm="1">
        <f t="array" ref="B60">_xlfn.SWITCH($A$2,"average", AVERAGE(Instances!B60:Instances!B60),"median", MEDIAN(Instances!B60:Instances!B60),"min", MIN(Instances!B60:Instances!B60),"max", MAX(Instances!B60:Instances!B60),"diff", MAX(Instances!B60:Instances!B60)-MIN(Instances!B60:Instances!B60))</f>
        <v>0</v>
      </c>
      <c r="C60" s="1" cm="1">
        <f t="array" ref="C60">_xlfn.SWITCH($A$2,"average", AVERAGE(Instances!C60:Instances!C60),"median", MEDIAN(Instances!C60:Instances!C60),"min", MIN(Instances!C60:Instances!C60),"max", MAX(Instances!C60:Instances!C60),"diff", MAX(Instances!C60:Instances!C60)-MIN(Instances!C60:Instances!C60))</f>
        <v>0</v>
      </c>
      <c r="D60" s="1" cm="1">
        <f t="array" ref="D60">_xlfn.SWITCH($A$2,"average", AVERAGE(Instances!D60:Instances!D60),"median", MEDIAN(Instances!D60:Instances!D60),"min", MIN(Instances!D60:Instances!D60),"max", MAX(Instances!D60:Instances!D60),"diff", MAX(Instances!D60:Instances!D60)-MIN(Instances!D60:Instances!D60))</f>
        <v>0</v>
      </c>
      <c r="E60" s="1" cm="1">
        <f t="array" ref="E60">_xlfn.SWITCH($A$2,"average", AVERAGE(Instances!E60:Instances!E60),"median", MEDIAN(Instances!E60:Instances!E60),"min", MIN(Instances!E60:Instances!E60),"max", MAX(Instances!E60:Instances!E60),"diff", MAX(Instances!E60:Instances!E60)-MIN(Instances!E60:Instances!E60))</f>
        <v>0</v>
      </c>
      <c r="F60" s="1" cm="1">
        <f t="array" ref="F60">_xlfn.SWITCH($A$2,"average", AVERAGE(Instances!F60:Instances!F60),"median", MEDIAN(Instances!F60:Instances!F60),"min", MIN(Instances!F60:Instances!F60),"max", MAX(Instances!F60:Instances!F60),"diff", MAX(Instances!F60:Instances!F60)-MIN(Instances!F60:Instances!F60))</f>
        <v>0</v>
      </c>
      <c r="G60" s="1" cm="1">
        <f t="array" ref="G60">_xlfn.SWITCH($A$2,"average", AVERAGE(Instances!G60:Instances!G60),"median", MEDIAN(Instances!G60:Instances!G60),"min", MIN(Instances!G60:Instances!G60),"max", MAX(Instances!G60:Instances!G60),"diff", MAX(Instances!G60:Instances!G60)-MIN(Instances!G60:Instances!G60))</f>
        <v>0</v>
      </c>
      <c r="H60" s="1" cm="1">
        <f t="array" ref="H60">_xlfn.SWITCH($A$2,"average", AVERAGE(Instances!H60:Instances!H60),"median", MEDIAN(Instances!H60:Instances!H60),"min", MIN(Instances!H60:Instances!H60),"max", MAX(Instances!H60:Instances!H60),"diff", MAX(Instances!H60:Instances!H60)-MIN(Instances!H60:Instances!H60))</f>
        <v>0</v>
      </c>
      <c r="I60" s="1" cm="1">
        <f t="array" ref="I60">_xlfn.SWITCH($A$2,"average", AVERAGE(Instances!I60:Instances!I60),"median", MEDIAN(Instances!I60:Instances!I60),"min", MIN(Instances!I60:Instances!I60),"max", MAX(Instances!I60:Instances!I60),"diff", MAX(Instances!I60:Instances!I60)-MIN(Instances!I60:Instances!I60))</f>
        <v>0</v>
      </c>
      <c r="J60" s="1" cm="1">
        <f t="array" ref="J60">_xlfn.SWITCH($A$2,"average", AVERAGE(Instances!J60:Instances!J60),"median", MEDIAN(Instances!J60:Instances!J60),"min", MIN(Instances!J60:Instances!J60),"max", MAX(Instances!J60:Instances!J60),"diff", MAX(Instances!J60:Instances!J60)-MIN(Instances!J60:Instances!J60))</f>
        <v>0</v>
      </c>
      <c r="K60" s="1" cm="1">
        <f t="array" ref="K60">_xlfn.SWITCH($A$2,"average", AVERAGE(Instances!K60:Instances!K60),"median", MEDIAN(Instances!K60:Instances!K60),"min", MIN(Instances!K60:Instances!K60),"max", MAX(Instances!K60:Instances!K60),"diff", MAX(Instances!K60:Instances!K60)-MIN(Instances!K60:Instances!K60))</f>
        <v>0</v>
      </c>
      <c r="L60" s="1"/>
      <c r="M60" s="1" cm="1">
        <f t="array" ref="M60">_xlfn.SWITCH($A$2,"average", AVERAGE(Instances!M60:Instances!M60),"median", MEDIAN(Instances!M60:Instances!M60),"min", MIN(Instances!M60:Instances!M60),"max", MAX(Instances!M60:Instances!M60),"diff", MAX(Instances!M60:Instances!M60)-MIN(Instances!M60:Instances!M60))</f>
        <v>0</v>
      </c>
      <c r="N60" s="1" cm="1">
        <f t="array" ref="N60">_xlfn.SWITCH($A$2,"average", AVERAGE(Instances!N60:Instances!N60),"median", MEDIAN(Instances!N60:Instances!N60),"min", MIN(Instances!N60:Instances!N60),"max", MAX(Instances!N60:Instances!N60),"diff", MAX(Instances!N60:Instances!N60)-MIN(Instances!N60:Instances!N60))</f>
        <v>0</v>
      </c>
      <c r="O60" s="1"/>
      <c r="P60" s="1" cm="1">
        <f t="array" ref="P60">_xlfn.SWITCH($A$2,"average", AVERAGE(Instances!P60:Instances!P60),"median", MEDIAN(Instances!P60:Instances!P60),"min", MIN(Instances!P60:Instances!P60),"max", MAX(Instances!P60:Instances!P60),"diff", MAX(Instances!P60:Instances!P60)-MIN(Instances!P60:Instances!P60))</f>
        <v>0</v>
      </c>
      <c r="Q60" s="1" cm="1">
        <f t="array" ref="Q60">_xlfn.SWITCH($A$2,"average", AVERAGE(Instances!Q60:Instances!Q60),"median", MEDIAN(Instances!Q60:Instances!Q60),"min", MIN(Instances!Q60:Instances!Q60),"max", MAX(Instances!Q60:Instances!Q60),"diff", MAX(Instances!Q60:Instances!Q60)-MIN(Instances!Q60:Instances!Q60))</f>
        <v>0</v>
      </c>
      <c r="R60" s="1" cm="1">
        <f t="array" ref="R60">_xlfn.SWITCH($A$2,"average", AVERAGE(Instances!R60:Instances!R60),"median", MEDIAN(Instances!R60:Instances!R60),"min", MIN(Instances!R60:Instances!R60),"max", MAX(Instances!R60:Instances!R60),"diff", MAX(Instances!R60:Instances!R60)-MIN(Instances!R60:Instances!R60))</f>
        <v>0</v>
      </c>
      <c r="S60" s="1">
        <f>MIN($B60)</f>
        <v>0</v>
      </c>
      <c r="T60" s="1">
        <f>MIN($C60)</f>
        <v>0</v>
      </c>
      <c r="U60" s="1">
        <f>MIN($D60)</f>
        <v>0</v>
      </c>
      <c r="V60" s="1">
        <f>MIN($E60)</f>
        <v>0</v>
      </c>
      <c r="W60" s="1">
        <f>MIN($F60)</f>
        <v>0</v>
      </c>
      <c r="X60" s="1">
        <f>MIN($G60)</f>
        <v>0</v>
      </c>
      <c r="Y60" s="1">
        <f>MIN($H60)</f>
        <v>0</v>
      </c>
      <c r="Z60" s="1">
        <f>MIN($I60)</f>
        <v>0</v>
      </c>
      <c r="AA60" s="1">
        <f>MIN($J60)</f>
        <v>0</v>
      </c>
      <c r="AB60" s="1">
        <f>MIN($K60)</f>
        <v>0</v>
      </c>
      <c r="AC60" s="1">
        <f>MIN($M60)</f>
        <v>0</v>
      </c>
      <c r="AD60" s="1">
        <f>MIN($N60)</f>
        <v>0</v>
      </c>
      <c r="AE60" s="1">
        <f>MIN($P60)</f>
        <v>0</v>
      </c>
      <c r="AF60" s="1">
        <f>MIN($Q60)</f>
        <v>0</v>
      </c>
      <c r="AG60" s="1">
        <f>MIN($R60)</f>
        <v>0</v>
      </c>
      <c r="AH60" s="1">
        <f>MEDIAN($B60)</f>
        <v>0</v>
      </c>
      <c r="AI60" s="1">
        <f>MEDIAN($C60)</f>
        <v>0</v>
      </c>
      <c r="AJ60" s="1">
        <f>MEDIAN($D60)</f>
        <v>0</v>
      </c>
      <c r="AK60" s="1">
        <f>MEDIAN($E60)</f>
        <v>0</v>
      </c>
      <c r="AL60" s="1">
        <f>MEDIAN($F60)</f>
        <v>0</v>
      </c>
      <c r="AM60" s="1">
        <f>MEDIAN($G60)</f>
        <v>0</v>
      </c>
      <c r="AN60" s="1">
        <f>MEDIAN($H60)</f>
        <v>0</v>
      </c>
      <c r="AO60" s="1">
        <f>MEDIAN($I60)</f>
        <v>0</v>
      </c>
      <c r="AP60" s="1">
        <f>MEDIAN($J60)</f>
        <v>0</v>
      </c>
      <c r="AQ60" s="1">
        <f>MEDIAN($K60)</f>
        <v>0</v>
      </c>
      <c r="AR60" s="1">
        <f>MEDIAN($M60)</f>
        <v>0</v>
      </c>
      <c r="AS60" s="1">
        <f>MEDIAN($N60)</f>
        <v>0</v>
      </c>
      <c r="AT60" s="1">
        <f>MEDIAN($P60)</f>
        <v>0</v>
      </c>
      <c r="AU60" s="1">
        <f>MEDIAN($Q60)</f>
        <v>0</v>
      </c>
      <c r="AV60" s="1">
        <f>MEDIAN($R60)</f>
        <v>0</v>
      </c>
      <c r="AW60" s="1">
        <f>MAX($B60)</f>
        <v>0</v>
      </c>
      <c r="AX60" s="1">
        <f>MAX($C60)</f>
        <v>0</v>
      </c>
      <c r="AY60" s="1">
        <f>MAX($D60)</f>
        <v>0</v>
      </c>
      <c r="AZ60" s="1">
        <f>MAX($E60)</f>
        <v>0</v>
      </c>
      <c r="BA60" s="1">
        <f>MAX($F60)</f>
        <v>0</v>
      </c>
      <c r="BB60" s="1">
        <f>MAX($G60)</f>
        <v>0</v>
      </c>
      <c r="BC60" s="1">
        <f>MAX($H60)</f>
        <v>0</v>
      </c>
      <c r="BD60" s="1">
        <f>MAX($I60)</f>
        <v>0</v>
      </c>
      <c r="BE60" s="1">
        <f>MAX($J60)</f>
        <v>0</v>
      </c>
      <c r="BF60" s="1">
        <f>MAX($K60)</f>
        <v>0</v>
      </c>
      <c r="BG60" s="1">
        <f>MAX($M60)</f>
        <v>0</v>
      </c>
      <c r="BH60" s="1">
        <f>MAX($N60)</f>
        <v>0</v>
      </c>
      <c r="BI60" s="1">
        <f>MAX($P60)</f>
        <v>0</v>
      </c>
      <c r="BJ60" s="1">
        <f>MAX($Q60)</f>
        <v>0</v>
      </c>
      <c r="BK60" s="1">
        <f>MAX($R60)</f>
        <v>0</v>
      </c>
    </row>
    <row r="61" spans="1:63">
      <c r="A61" s="1" t="s">
        <v>58</v>
      </c>
      <c r="B61" s="1" cm="1">
        <f t="array" ref="B61">_xlfn.SWITCH($A$2,"average", AVERAGE(Instances!B61:Instances!B61),"median", MEDIAN(Instances!B61:Instances!B61),"min", MIN(Instances!B61:Instances!B61),"max", MAX(Instances!B61:Instances!B61),"diff", MAX(Instances!B61:Instances!B61)-MIN(Instances!B61:Instances!B61))</f>
        <v>0</v>
      </c>
      <c r="C61" s="1" cm="1">
        <f t="array" ref="C61">_xlfn.SWITCH($A$2,"average", AVERAGE(Instances!C61:Instances!C61),"median", MEDIAN(Instances!C61:Instances!C61),"min", MIN(Instances!C61:Instances!C61),"max", MAX(Instances!C61:Instances!C61),"diff", MAX(Instances!C61:Instances!C61)-MIN(Instances!C61:Instances!C61))</f>
        <v>0</v>
      </c>
      <c r="D61" s="1" cm="1">
        <f t="array" ref="D61">_xlfn.SWITCH($A$2,"average", AVERAGE(Instances!D61:Instances!D61),"median", MEDIAN(Instances!D61:Instances!D61),"min", MIN(Instances!D61:Instances!D61),"max", MAX(Instances!D61:Instances!D61),"diff", MAX(Instances!D61:Instances!D61)-MIN(Instances!D61:Instances!D61))</f>
        <v>0</v>
      </c>
      <c r="E61" s="1" cm="1">
        <f t="array" ref="E61">_xlfn.SWITCH($A$2,"average", AVERAGE(Instances!E61:Instances!E61),"median", MEDIAN(Instances!E61:Instances!E61),"min", MIN(Instances!E61:Instances!E61),"max", MAX(Instances!E61:Instances!E61),"diff", MAX(Instances!E61:Instances!E61)-MIN(Instances!E61:Instances!E61))</f>
        <v>0</v>
      </c>
      <c r="F61" s="1" cm="1">
        <f t="array" ref="F61">_xlfn.SWITCH($A$2,"average", AVERAGE(Instances!F61:Instances!F61),"median", MEDIAN(Instances!F61:Instances!F61),"min", MIN(Instances!F61:Instances!F61),"max", MAX(Instances!F61:Instances!F61),"diff", MAX(Instances!F61:Instances!F61)-MIN(Instances!F61:Instances!F61))</f>
        <v>0</v>
      </c>
      <c r="G61" s="1" cm="1">
        <f t="array" ref="G61">_xlfn.SWITCH($A$2,"average", AVERAGE(Instances!G61:Instances!G61),"median", MEDIAN(Instances!G61:Instances!G61),"min", MIN(Instances!G61:Instances!G61),"max", MAX(Instances!G61:Instances!G61),"diff", MAX(Instances!G61:Instances!G61)-MIN(Instances!G61:Instances!G61))</f>
        <v>0</v>
      </c>
      <c r="H61" s="1" cm="1">
        <f t="array" ref="H61">_xlfn.SWITCH($A$2,"average", AVERAGE(Instances!H61:Instances!H61),"median", MEDIAN(Instances!H61:Instances!H61),"min", MIN(Instances!H61:Instances!H61),"max", MAX(Instances!H61:Instances!H61),"diff", MAX(Instances!H61:Instances!H61)-MIN(Instances!H61:Instances!H61))</f>
        <v>0</v>
      </c>
      <c r="I61" s="1" cm="1">
        <f t="array" ref="I61">_xlfn.SWITCH($A$2,"average", AVERAGE(Instances!I61:Instances!I61),"median", MEDIAN(Instances!I61:Instances!I61),"min", MIN(Instances!I61:Instances!I61),"max", MAX(Instances!I61:Instances!I61),"diff", MAX(Instances!I61:Instances!I61)-MIN(Instances!I61:Instances!I61))</f>
        <v>0</v>
      </c>
      <c r="J61" s="1" cm="1">
        <f t="array" ref="J61">_xlfn.SWITCH($A$2,"average", AVERAGE(Instances!J61:Instances!J61),"median", MEDIAN(Instances!J61:Instances!J61),"min", MIN(Instances!J61:Instances!J61),"max", MAX(Instances!J61:Instances!J61),"diff", MAX(Instances!J61:Instances!J61)-MIN(Instances!J61:Instances!J61))</f>
        <v>0</v>
      </c>
      <c r="K61" s="1" cm="1">
        <f t="array" ref="K61">_xlfn.SWITCH($A$2,"average", AVERAGE(Instances!K61:Instances!K61),"median", MEDIAN(Instances!K61:Instances!K61),"min", MIN(Instances!K61:Instances!K61),"max", MAX(Instances!K61:Instances!K61),"diff", MAX(Instances!K61:Instances!K61)-MIN(Instances!K61:Instances!K61))</f>
        <v>0</v>
      </c>
      <c r="L61" s="1"/>
      <c r="M61" s="1" cm="1">
        <f t="array" ref="M61">_xlfn.SWITCH($A$2,"average", AVERAGE(Instances!M61:Instances!M61),"median", MEDIAN(Instances!M61:Instances!M61),"min", MIN(Instances!M61:Instances!M61),"max", MAX(Instances!M61:Instances!M61),"diff", MAX(Instances!M61:Instances!M61)-MIN(Instances!M61:Instances!M61))</f>
        <v>0</v>
      </c>
      <c r="N61" s="1" cm="1">
        <f t="array" ref="N61">_xlfn.SWITCH($A$2,"average", AVERAGE(Instances!N61:Instances!N61),"median", MEDIAN(Instances!N61:Instances!N61),"min", MIN(Instances!N61:Instances!N61),"max", MAX(Instances!N61:Instances!N61),"diff", MAX(Instances!N61:Instances!N61)-MIN(Instances!N61:Instances!N61))</f>
        <v>0</v>
      </c>
      <c r="O61" s="1"/>
      <c r="P61" s="1" cm="1">
        <f t="array" ref="P61">_xlfn.SWITCH($A$2,"average", AVERAGE(Instances!P61:Instances!P61),"median", MEDIAN(Instances!P61:Instances!P61),"min", MIN(Instances!P61:Instances!P61),"max", MAX(Instances!P61:Instances!P61),"diff", MAX(Instances!P61:Instances!P61)-MIN(Instances!P61:Instances!P61))</f>
        <v>0</v>
      </c>
      <c r="Q61" s="1" cm="1">
        <f t="array" ref="Q61">_xlfn.SWITCH($A$2,"average", AVERAGE(Instances!Q61:Instances!Q61),"median", MEDIAN(Instances!Q61:Instances!Q61),"min", MIN(Instances!Q61:Instances!Q61),"max", MAX(Instances!Q61:Instances!Q61),"diff", MAX(Instances!Q61:Instances!Q61)-MIN(Instances!Q61:Instances!Q61))</f>
        <v>0</v>
      </c>
      <c r="R61" s="1" cm="1">
        <f t="array" ref="R61">_xlfn.SWITCH($A$2,"average", AVERAGE(Instances!R61:Instances!R61),"median", MEDIAN(Instances!R61:Instances!R61),"min", MIN(Instances!R61:Instances!R61),"max", MAX(Instances!R61:Instances!R61),"diff", MAX(Instances!R61:Instances!R61)-MIN(Instances!R61:Instances!R61))</f>
        <v>0</v>
      </c>
      <c r="S61" s="1">
        <f>MIN($B61)</f>
        <v>0</v>
      </c>
      <c r="T61" s="1">
        <f>MIN($C61)</f>
        <v>0</v>
      </c>
      <c r="U61" s="1">
        <f>MIN($D61)</f>
        <v>0</v>
      </c>
      <c r="V61" s="1">
        <f>MIN($E61)</f>
        <v>0</v>
      </c>
      <c r="W61" s="1">
        <f>MIN($F61)</f>
        <v>0</v>
      </c>
      <c r="X61" s="1">
        <f>MIN($G61)</f>
        <v>0</v>
      </c>
      <c r="Y61" s="1">
        <f>MIN($H61)</f>
        <v>0</v>
      </c>
      <c r="Z61" s="1">
        <f>MIN($I61)</f>
        <v>0</v>
      </c>
      <c r="AA61" s="1">
        <f>MIN($J61)</f>
        <v>0</v>
      </c>
      <c r="AB61" s="1">
        <f>MIN($K61)</f>
        <v>0</v>
      </c>
      <c r="AC61" s="1">
        <f>MIN($M61)</f>
        <v>0</v>
      </c>
      <c r="AD61" s="1">
        <f>MIN($N61)</f>
        <v>0</v>
      </c>
      <c r="AE61" s="1">
        <f>MIN($P61)</f>
        <v>0</v>
      </c>
      <c r="AF61" s="1">
        <f>MIN($Q61)</f>
        <v>0</v>
      </c>
      <c r="AG61" s="1">
        <f>MIN($R61)</f>
        <v>0</v>
      </c>
      <c r="AH61" s="1">
        <f>MEDIAN($B61)</f>
        <v>0</v>
      </c>
      <c r="AI61" s="1">
        <f>MEDIAN($C61)</f>
        <v>0</v>
      </c>
      <c r="AJ61" s="1">
        <f>MEDIAN($D61)</f>
        <v>0</v>
      </c>
      <c r="AK61" s="1">
        <f>MEDIAN($E61)</f>
        <v>0</v>
      </c>
      <c r="AL61" s="1">
        <f>MEDIAN($F61)</f>
        <v>0</v>
      </c>
      <c r="AM61" s="1">
        <f>MEDIAN($G61)</f>
        <v>0</v>
      </c>
      <c r="AN61" s="1">
        <f>MEDIAN($H61)</f>
        <v>0</v>
      </c>
      <c r="AO61" s="1">
        <f>MEDIAN($I61)</f>
        <v>0</v>
      </c>
      <c r="AP61" s="1">
        <f>MEDIAN($J61)</f>
        <v>0</v>
      </c>
      <c r="AQ61" s="1">
        <f>MEDIAN($K61)</f>
        <v>0</v>
      </c>
      <c r="AR61" s="1">
        <f>MEDIAN($M61)</f>
        <v>0</v>
      </c>
      <c r="AS61" s="1">
        <f>MEDIAN($N61)</f>
        <v>0</v>
      </c>
      <c r="AT61" s="1">
        <f>MEDIAN($P61)</f>
        <v>0</v>
      </c>
      <c r="AU61" s="1">
        <f>MEDIAN($Q61)</f>
        <v>0</v>
      </c>
      <c r="AV61" s="1">
        <f>MEDIAN($R61)</f>
        <v>0</v>
      </c>
      <c r="AW61" s="1">
        <f>MAX($B61)</f>
        <v>0</v>
      </c>
      <c r="AX61" s="1">
        <f>MAX($C61)</f>
        <v>0</v>
      </c>
      <c r="AY61" s="1">
        <f>MAX($D61)</f>
        <v>0</v>
      </c>
      <c r="AZ61" s="1">
        <f>MAX($E61)</f>
        <v>0</v>
      </c>
      <c r="BA61" s="1">
        <f>MAX($F61)</f>
        <v>0</v>
      </c>
      <c r="BB61" s="1">
        <f>MAX($G61)</f>
        <v>0</v>
      </c>
      <c r="BC61" s="1">
        <f>MAX($H61)</f>
        <v>0</v>
      </c>
      <c r="BD61" s="1">
        <f>MAX($I61)</f>
        <v>0</v>
      </c>
      <c r="BE61" s="1">
        <f>MAX($J61)</f>
        <v>0</v>
      </c>
      <c r="BF61" s="1">
        <f>MAX($K61)</f>
        <v>0</v>
      </c>
      <c r="BG61" s="1">
        <f>MAX($M61)</f>
        <v>0</v>
      </c>
      <c r="BH61" s="1">
        <f>MAX($N61)</f>
        <v>0</v>
      </c>
      <c r="BI61" s="1">
        <f>MAX($P61)</f>
        <v>0</v>
      </c>
      <c r="BJ61" s="1">
        <f>MAX($Q61)</f>
        <v>0</v>
      </c>
      <c r="BK61" s="1">
        <f>MAX($R61)</f>
        <v>0</v>
      </c>
    </row>
    <row r="62" spans="1:63">
      <c r="A62" s="1" t="s">
        <v>59</v>
      </c>
      <c r="B62" s="1" cm="1">
        <f t="array" ref="B62">_xlfn.SWITCH($A$2,"average", AVERAGE(Instances!B62:Instances!B62),"median", MEDIAN(Instances!B62:Instances!B62),"min", MIN(Instances!B62:Instances!B62),"max", MAX(Instances!B62:Instances!B62),"diff", MAX(Instances!B62:Instances!B62)-MIN(Instances!B62:Instances!B62))</f>
        <v>0</v>
      </c>
      <c r="C62" s="1" cm="1">
        <f t="array" ref="C62">_xlfn.SWITCH($A$2,"average", AVERAGE(Instances!C62:Instances!C62),"median", MEDIAN(Instances!C62:Instances!C62),"min", MIN(Instances!C62:Instances!C62),"max", MAX(Instances!C62:Instances!C62),"diff", MAX(Instances!C62:Instances!C62)-MIN(Instances!C62:Instances!C62))</f>
        <v>0</v>
      </c>
      <c r="D62" s="1" cm="1">
        <f t="array" ref="D62">_xlfn.SWITCH($A$2,"average", AVERAGE(Instances!D62:Instances!D62),"median", MEDIAN(Instances!D62:Instances!D62),"min", MIN(Instances!D62:Instances!D62),"max", MAX(Instances!D62:Instances!D62),"diff", MAX(Instances!D62:Instances!D62)-MIN(Instances!D62:Instances!D62))</f>
        <v>0</v>
      </c>
      <c r="E62" s="1" cm="1">
        <f t="array" ref="E62">_xlfn.SWITCH($A$2,"average", AVERAGE(Instances!E62:Instances!E62),"median", MEDIAN(Instances!E62:Instances!E62),"min", MIN(Instances!E62:Instances!E62),"max", MAX(Instances!E62:Instances!E62),"diff", MAX(Instances!E62:Instances!E62)-MIN(Instances!E62:Instances!E62))</f>
        <v>0</v>
      </c>
      <c r="F62" s="1" cm="1">
        <f t="array" ref="F62">_xlfn.SWITCH($A$2,"average", AVERAGE(Instances!F62:Instances!F62),"median", MEDIAN(Instances!F62:Instances!F62),"min", MIN(Instances!F62:Instances!F62),"max", MAX(Instances!F62:Instances!F62),"diff", MAX(Instances!F62:Instances!F62)-MIN(Instances!F62:Instances!F62))</f>
        <v>0</v>
      </c>
      <c r="G62" s="1" cm="1">
        <f t="array" ref="G62">_xlfn.SWITCH($A$2,"average", AVERAGE(Instances!G62:Instances!G62),"median", MEDIAN(Instances!G62:Instances!G62),"min", MIN(Instances!G62:Instances!G62),"max", MAX(Instances!G62:Instances!G62),"diff", MAX(Instances!G62:Instances!G62)-MIN(Instances!G62:Instances!G62))</f>
        <v>0</v>
      </c>
      <c r="H62" s="1" cm="1">
        <f t="array" ref="H62">_xlfn.SWITCH($A$2,"average", AVERAGE(Instances!H62:Instances!H62),"median", MEDIAN(Instances!H62:Instances!H62),"min", MIN(Instances!H62:Instances!H62),"max", MAX(Instances!H62:Instances!H62),"diff", MAX(Instances!H62:Instances!H62)-MIN(Instances!H62:Instances!H62))</f>
        <v>0</v>
      </c>
      <c r="I62" s="1" cm="1">
        <f t="array" ref="I62">_xlfn.SWITCH($A$2,"average", AVERAGE(Instances!I62:Instances!I62),"median", MEDIAN(Instances!I62:Instances!I62),"min", MIN(Instances!I62:Instances!I62),"max", MAX(Instances!I62:Instances!I62),"diff", MAX(Instances!I62:Instances!I62)-MIN(Instances!I62:Instances!I62))</f>
        <v>0</v>
      </c>
      <c r="J62" s="1" cm="1">
        <f t="array" ref="J62">_xlfn.SWITCH($A$2,"average", AVERAGE(Instances!J62:Instances!J62),"median", MEDIAN(Instances!J62:Instances!J62),"min", MIN(Instances!J62:Instances!J62),"max", MAX(Instances!J62:Instances!J62),"diff", MAX(Instances!J62:Instances!J62)-MIN(Instances!J62:Instances!J62))</f>
        <v>0</v>
      </c>
      <c r="K62" s="1" cm="1">
        <f t="array" ref="K62">_xlfn.SWITCH($A$2,"average", AVERAGE(Instances!K62:Instances!K62),"median", MEDIAN(Instances!K62:Instances!K62),"min", MIN(Instances!K62:Instances!K62),"max", MAX(Instances!K62:Instances!K62),"diff", MAX(Instances!K62:Instances!K62)-MIN(Instances!K62:Instances!K62))</f>
        <v>0</v>
      </c>
      <c r="L62" s="1"/>
      <c r="M62" s="1" cm="1">
        <f t="array" ref="M62">_xlfn.SWITCH($A$2,"average", AVERAGE(Instances!M62:Instances!M62),"median", MEDIAN(Instances!M62:Instances!M62),"min", MIN(Instances!M62:Instances!M62),"max", MAX(Instances!M62:Instances!M62),"diff", MAX(Instances!M62:Instances!M62)-MIN(Instances!M62:Instances!M62))</f>
        <v>0</v>
      </c>
      <c r="N62" s="1" cm="1">
        <f t="array" ref="N62">_xlfn.SWITCH($A$2,"average", AVERAGE(Instances!N62:Instances!N62),"median", MEDIAN(Instances!N62:Instances!N62),"min", MIN(Instances!N62:Instances!N62),"max", MAX(Instances!N62:Instances!N62),"diff", MAX(Instances!N62:Instances!N62)-MIN(Instances!N62:Instances!N62))</f>
        <v>0</v>
      </c>
      <c r="O62" s="1"/>
      <c r="P62" s="1" cm="1">
        <f t="array" ref="P62">_xlfn.SWITCH($A$2,"average", AVERAGE(Instances!P62:Instances!P62),"median", MEDIAN(Instances!P62:Instances!P62),"min", MIN(Instances!P62:Instances!P62),"max", MAX(Instances!P62:Instances!P62),"diff", MAX(Instances!P62:Instances!P62)-MIN(Instances!P62:Instances!P62))</f>
        <v>0</v>
      </c>
      <c r="Q62" s="1" cm="1">
        <f t="array" ref="Q62">_xlfn.SWITCH($A$2,"average", AVERAGE(Instances!Q62:Instances!Q62),"median", MEDIAN(Instances!Q62:Instances!Q62),"min", MIN(Instances!Q62:Instances!Q62),"max", MAX(Instances!Q62:Instances!Q62),"diff", MAX(Instances!Q62:Instances!Q62)-MIN(Instances!Q62:Instances!Q62))</f>
        <v>0</v>
      </c>
      <c r="R62" s="1" cm="1">
        <f t="array" ref="R62">_xlfn.SWITCH($A$2,"average", AVERAGE(Instances!R62:Instances!R62),"median", MEDIAN(Instances!R62:Instances!R62),"min", MIN(Instances!R62:Instances!R62),"max", MAX(Instances!R62:Instances!R62),"diff", MAX(Instances!R62:Instances!R62)-MIN(Instances!R62:Instances!R62))</f>
        <v>0</v>
      </c>
      <c r="S62" s="1">
        <f>MIN($B62)</f>
        <v>0</v>
      </c>
      <c r="T62" s="1">
        <f>MIN($C62)</f>
        <v>0</v>
      </c>
      <c r="U62" s="1">
        <f>MIN($D62)</f>
        <v>0</v>
      </c>
      <c r="V62" s="1">
        <f>MIN($E62)</f>
        <v>0</v>
      </c>
      <c r="W62" s="1">
        <f>MIN($F62)</f>
        <v>0</v>
      </c>
      <c r="X62" s="1">
        <f>MIN($G62)</f>
        <v>0</v>
      </c>
      <c r="Y62" s="1">
        <f>MIN($H62)</f>
        <v>0</v>
      </c>
      <c r="Z62" s="1">
        <f>MIN($I62)</f>
        <v>0</v>
      </c>
      <c r="AA62" s="1">
        <f>MIN($J62)</f>
        <v>0</v>
      </c>
      <c r="AB62" s="1">
        <f>MIN($K62)</f>
        <v>0</v>
      </c>
      <c r="AC62" s="1">
        <f>MIN($M62)</f>
        <v>0</v>
      </c>
      <c r="AD62" s="1">
        <f>MIN($N62)</f>
        <v>0</v>
      </c>
      <c r="AE62" s="1">
        <f>MIN($P62)</f>
        <v>0</v>
      </c>
      <c r="AF62" s="1">
        <f>MIN($Q62)</f>
        <v>0</v>
      </c>
      <c r="AG62" s="1">
        <f>MIN($R62)</f>
        <v>0</v>
      </c>
      <c r="AH62" s="1">
        <f>MEDIAN($B62)</f>
        <v>0</v>
      </c>
      <c r="AI62" s="1">
        <f>MEDIAN($C62)</f>
        <v>0</v>
      </c>
      <c r="AJ62" s="1">
        <f>MEDIAN($D62)</f>
        <v>0</v>
      </c>
      <c r="AK62" s="1">
        <f>MEDIAN($E62)</f>
        <v>0</v>
      </c>
      <c r="AL62" s="1">
        <f>MEDIAN($F62)</f>
        <v>0</v>
      </c>
      <c r="AM62" s="1">
        <f>MEDIAN($G62)</f>
        <v>0</v>
      </c>
      <c r="AN62" s="1">
        <f>MEDIAN($H62)</f>
        <v>0</v>
      </c>
      <c r="AO62" s="1">
        <f>MEDIAN($I62)</f>
        <v>0</v>
      </c>
      <c r="AP62" s="1">
        <f>MEDIAN($J62)</f>
        <v>0</v>
      </c>
      <c r="AQ62" s="1">
        <f>MEDIAN($K62)</f>
        <v>0</v>
      </c>
      <c r="AR62" s="1">
        <f>MEDIAN($M62)</f>
        <v>0</v>
      </c>
      <c r="AS62" s="1">
        <f>MEDIAN($N62)</f>
        <v>0</v>
      </c>
      <c r="AT62" s="1">
        <f>MEDIAN($P62)</f>
        <v>0</v>
      </c>
      <c r="AU62" s="1">
        <f>MEDIAN($Q62)</f>
        <v>0</v>
      </c>
      <c r="AV62" s="1">
        <f>MEDIAN($R62)</f>
        <v>0</v>
      </c>
      <c r="AW62" s="1">
        <f>MAX($B62)</f>
        <v>0</v>
      </c>
      <c r="AX62" s="1">
        <f>MAX($C62)</f>
        <v>0</v>
      </c>
      <c r="AY62" s="1">
        <f>MAX($D62)</f>
        <v>0</v>
      </c>
      <c r="AZ62" s="1">
        <f>MAX($E62)</f>
        <v>0</v>
      </c>
      <c r="BA62" s="1">
        <f>MAX($F62)</f>
        <v>0</v>
      </c>
      <c r="BB62" s="1">
        <f>MAX($G62)</f>
        <v>0</v>
      </c>
      <c r="BC62" s="1">
        <f>MAX($H62)</f>
        <v>0</v>
      </c>
      <c r="BD62" s="1">
        <f>MAX($I62)</f>
        <v>0</v>
      </c>
      <c r="BE62" s="1">
        <f>MAX($J62)</f>
        <v>0</v>
      </c>
      <c r="BF62" s="1">
        <f>MAX($K62)</f>
        <v>0</v>
      </c>
      <c r="BG62" s="1">
        <f>MAX($M62)</f>
        <v>0</v>
      </c>
      <c r="BH62" s="1">
        <f>MAX($N62)</f>
        <v>0</v>
      </c>
      <c r="BI62" s="1">
        <f>MAX($P62)</f>
        <v>0</v>
      </c>
      <c r="BJ62" s="1">
        <f>MAX($Q62)</f>
        <v>0</v>
      </c>
      <c r="BK62" s="1">
        <f>MAX($R62)</f>
        <v>0</v>
      </c>
    </row>
    <row r="63" spans="1:63">
      <c r="A63" s="1" t="s">
        <v>60</v>
      </c>
      <c r="B63" s="1" cm="1">
        <f t="array" ref="B63">_xlfn.SWITCH($A$2,"average", AVERAGE(Instances!B63:Instances!B63),"median", MEDIAN(Instances!B63:Instances!B63),"min", MIN(Instances!B63:Instances!B63),"max", MAX(Instances!B63:Instances!B63),"diff", MAX(Instances!B63:Instances!B63)-MIN(Instances!B63:Instances!B63))</f>
        <v>0</v>
      </c>
      <c r="C63" s="1" cm="1">
        <f t="array" ref="C63">_xlfn.SWITCH($A$2,"average", AVERAGE(Instances!C63:Instances!C63),"median", MEDIAN(Instances!C63:Instances!C63),"min", MIN(Instances!C63:Instances!C63),"max", MAX(Instances!C63:Instances!C63),"diff", MAX(Instances!C63:Instances!C63)-MIN(Instances!C63:Instances!C63))</f>
        <v>0</v>
      </c>
      <c r="D63" s="1" cm="1">
        <f t="array" ref="D63">_xlfn.SWITCH($A$2,"average", AVERAGE(Instances!D63:Instances!D63),"median", MEDIAN(Instances!D63:Instances!D63),"min", MIN(Instances!D63:Instances!D63),"max", MAX(Instances!D63:Instances!D63),"diff", MAX(Instances!D63:Instances!D63)-MIN(Instances!D63:Instances!D63))</f>
        <v>0</v>
      </c>
      <c r="E63" s="1" cm="1">
        <f t="array" ref="E63">_xlfn.SWITCH($A$2,"average", AVERAGE(Instances!E63:Instances!E63),"median", MEDIAN(Instances!E63:Instances!E63),"min", MIN(Instances!E63:Instances!E63),"max", MAX(Instances!E63:Instances!E63),"diff", MAX(Instances!E63:Instances!E63)-MIN(Instances!E63:Instances!E63))</f>
        <v>0</v>
      </c>
      <c r="F63" s="1" cm="1">
        <f t="array" ref="F63">_xlfn.SWITCH($A$2,"average", AVERAGE(Instances!F63:Instances!F63),"median", MEDIAN(Instances!F63:Instances!F63),"min", MIN(Instances!F63:Instances!F63),"max", MAX(Instances!F63:Instances!F63),"diff", MAX(Instances!F63:Instances!F63)-MIN(Instances!F63:Instances!F63))</f>
        <v>0</v>
      </c>
      <c r="G63" s="1" cm="1">
        <f t="array" ref="G63">_xlfn.SWITCH($A$2,"average", AVERAGE(Instances!G63:Instances!G63),"median", MEDIAN(Instances!G63:Instances!G63),"min", MIN(Instances!G63:Instances!G63),"max", MAX(Instances!G63:Instances!G63),"diff", MAX(Instances!G63:Instances!G63)-MIN(Instances!G63:Instances!G63))</f>
        <v>0</v>
      </c>
      <c r="H63" s="1" cm="1">
        <f t="array" ref="H63">_xlfn.SWITCH($A$2,"average", AVERAGE(Instances!H63:Instances!H63),"median", MEDIAN(Instances!H63:Instances!H63),"min", MIN(Instances!H63:Instances!H63),"max", MAX(Instances!H63:Instances!H63),"diff", MAX(Instances!H63:Instances!H63)-MIN(Instances!H63:Instances!H63))</f>
        <v>0</v>
      </c>
      <c r="I63" s="1" cm="1">
        <f t="array" ref="I63">_xlfn.SWITCH($A$2,"average", AVERAGE(Instances!I63:Instances!I63),"median", MEDIAN(Instances!I63:Instances!I63),"min", MIN(Instances!I63:Instances!I63),"max", MAX(Instances!I63:Instances!I63),"diff", MAX(Instances!I63:Instances!I63)-MIN(Instances!I63:Instances!I63))</f>
        <v>0</v>
      </c>
      <c r="J63" s="1" cm="1">
        <f t="array" ref="J63">_xlfn.SWITCH($A$2,"average", AVERAGE(Instances!J63:Instances!J63),"median", MEDIAN(Instances!J63:Instances!J63),"min", MIN(Instances!J63:Instances!J63),"max", MAX(Instances!J63:Instances!J63),"diff", MAX(Instances!J63:Instances!J63)-MIN(Instances!J63:Instances!J63))</f>
        <v>0</v>
      </c>
      <c r="K63" s="1" cm="1">
        <f t="array" ref="K63">_xlfn.SWITCH($A$2,"average", AVERAGE(Instances!K63:Instances!K63),"median", MEDIAN(Instances!K63:Instances!K63),"min", MIN(Instances!K63:Instances!K63),"max", MAX(Instances!K63:Instances!K63),"diff", MAX(Instances!K63:Instances!K63)-MIN(Instances!K63:Instances!K63))</f>
        <v>0</v>
      </c>
      <c r="L63" s="1"/>
      <c r="M63" s="1" cm="1">
        <f t="array" ref="M63">_xlfn.SWITCH($A$2,"average", AVERAGE(Instances!M63:Instances!M63),"median", MEDIAN(Instances!M63:Instances!M63),"min", MIN(Instances!M63:Instances!M63),"max", MAX(Instances!M63:Instances!M63),"diff", MAX(Instances!M63:Instances!M63)-MIN(Instances!M63:Instances!M63))</f>
        <v>0</v>
      </c>
      <c r="N63" s="1" cm="1">
        <f t="array" ref="N63">_xlfn.SWITCH($A$2,"average", AVERAGE(Instances!N63:Instances!N63),"median", MEDIAN(Instances!N63:Instances!N63),"min", MIN(Instances!N63:Instances!N63),"max", MAX(Instances!N63:Instances!N63),"diff", MAX(Instances!N63:Instances!N63)-MIN(Instances!N63:Instances!N63))</f>
        <v>0</v>
      </c>
      <c r="O63" s="1"/>
      <c r="P63" s="1" cm="1">
        <f t="array" ref="P63">_xlfn.SWITCH($A$2,"average", AVERAGE(Instances!P63:Instances!P63),"median", MEDIAN(Instances!P63:Instances!P63),"min", MIN(Instances!P63:Instances!P63),"max", MAX(Instances!P63:Instances!P63),"diff", MAX(Instances!P63:Instances!P63)-MIN(Instances!P63:Instances!P63))</f>
        <v>0</v>
      </c>
      <c r="Q63" s="1" cm="1">
        <f t="array" ref="Q63">_xlfn.SWITCH($A$2,"average", AVERAGE(Instances!Q63:Instances!Q63),"median", MEDIAN(Instances!Q63:Instances!Q63),"min", MIN(Instances!Q63:Instances!Q63),"max", MAX(Instances!Q63:Instances!Q63),"diff", MAX(Instances!Q63:Instances!Q63)-MIN(Instances!Q63:Instances!Q63))</f>
        <v>0</v>
      </c>
      <c r="R63" s="1" cm="1">
        <f t="array" ref="R63">_xlfn.SWITCH($A$2,"average", AVERAGE(Instances!R63:Instances!R63),"median", MEDIAN(Instances!R63:Instances!R63),"min", MIN(Instances!R63:Instances!R63),"max", MAX(Instances!R63:Instances!R63),"diff", MAX(Instances!R63:Instances!R63)-MIN(Instances!R63:Instances!R63))</f>
        <v>0</v>
      </c>
      <c r="S63" s="1">
        <f>MIN($B63)</f>
        <v>0</v>
      </c>
      <c r="T63" s="1">
        <f>MIN($C63)</f>
        <v>0</v>
      </c>
      <c r="U63" s="1">
        <f>MIN($D63)</f>
        <v>0</v>
      </c>
      <c r="V63" s="1">
        <f>MIN($E63)</f>
        <v>0</v>
      </c>
      <c r="W63" s="1">
        <f>MIN($F63)</f>
        <v>0</v>
      </c>
      <c r="X63" s="1">
        <f>MIN($G63)</f>
        <v>0</v>
      </c>
      <c r="Y63" s="1">
        <f>MIN($H63)</f>
        <v>0</v>
      </c>
      <c r="Z63" s="1">
        <f>MIN($I63)</f>
        <v>0</v>
      </c>
      <c r="AA63" s="1">
        <f>MIN($J63)</f>
        <v>0</v>
      </c>
      <c r="AB63" s="1">
        <f>MIN($K63)</f>
        <v>0</v>
      </c>
      <c r="AC63" s="1">
        <f>MIN($M63)</f>
        <v>0</v>
      </c>
      <c r="AD63" s="1">
        <f>MIN($N63)</f>
        <v>0</v>
      </c>
      <c r="AE63" s="1">
        <f>MIN($P63)</f>
        <v>0</v>
      </c>
      <c r="AF63" s="1">
        <f>MIN($Q63)</f>
        <v>0</v>
      </c>
      <c r="AG63" s="1">
        <f>MIN($R63)</f>
        <v>0</v>
      </c>
      <c r="AH63" s="1">
        <f>MEDIAN($B63)</f>
        <v>0</v>
      </c>
      <c r="AI63" s="1">
        <f>MEDIAN($C63)</f>
        <v>0</v>
      </c>
      <c r="AJ63" s="1">
        <f>MEDIAN($D63)</f>
        <v>0</v>
      </c>
      <c r="AK63" s="1">
        <f>MEDIAN($E63)</f>
        <v>0</v>
      </c>
      <c r="AL63" s="1">
        <f>MEDIAN($F63)</f>
        <v>0</v>
      </c>
      <c r="AM63" s="1">
        <f>MEDIAN($G63)</f>
        <v>0</v>
      </c>
      <c r="AN63" s="1">
        <f>MEDIAN($H63)</f>
        <v>0</v>
      </c>
      <c r="AO63" s="1">
        <f>MEDIAN($I63)</f>
        <v>0</v>
      </c>
      <c r="AP63" s="1">
        <f>MEDIAN($J63)</f>
        <v>0</v>
      </c>
      <c r="AQ63" s="1">
        <f>MEDIAN($K63)</f>
        <v>0</v>
      </c>
      <c r="AR63" s="1">
        <f>MEDIAN($M63)</f>
        <v>0</v>
      </c>
      <c r="AS63" s="1">
        <f>MEDIAN($N63)</f>
        <v>0</v>
      </c>
      <c r="AT63" s="1">
        <f>MEDIAN($P63)</f>
        <v>0</v>
      </c>
      <c r="AU63" s="1">
        <f>MEDIAN($Q63)</f>
        <v>0</v>
      </c>
      <c r="AV63" s="1">
        <f>MEDIAN($R63)</f>
        <v>0</v>
      </c>
      <c r="AW63" s="1">
        <f>MAX($B63)</f>
        <v>0</v>
      </c>
      <c r="AX63" s="1">
        <f>MAX($C63)</f>
        <v>0</v>
      </c>
      <c r="AY63" s="1">
        <f>MAX($D63)</f>
        <v>0</v>
      </c>
      <c r="AZ63" s="1">
        <f>MAX($E63)</f>
        <v>0</v>
      </c>
      <c r="BA63" s="1">
        <f>MAX($F63)</f>
        <v>0</v>
      </c>
      <c r="BB63" s="1">
        <f>MAX($G63)</f>
        <v>0</v>
      </c>
      <c r="BC63" s="1">
        <f>MAX($H63)</f>
        <v>0</v>
      </c>
      <c r="BD63" s="1">
        <f>MAX($I63)</f>
        <v>0</v>
      </c>
      <c r="BE63" s="1">
        <f>MAX($J63)</f>
        <v>0</v>
      </c>
      <c r="BF63" s="1">
        <f>MAX($K63)</f>
        <v>0</v>
      </c>
      <c r="BG63" s="1">
        <f>MAX($M63)</f>
        <v>0</v>
      </c>
      <c r="BH63" s="1">
        <f>MAX($N63)</f>
        <v>0</v>
      </c>
      <c r="BI63" s="1">
        <f>MAX($P63)</f>
        <v>0</v>
      </c>
      <c r="BJ63" s="1">
        <f>MAX($Q63)</f>
        <v>0</v>
      </c>
      <c r="BK63" s="1">
        <f>MAX($R63)</f>
        <v>0</v>
      </c>
    </row>
    <row r="64" spans="1:63">
      <c r="A64" s="1" t="s">
        <v>61</v>
      </c>
      <c r="B64" s="1" cm="1">
        <f t="array" ref="B64">_xlfn.SWITCH($A$2,"average", AVERAGE(Instances!B64:Instances!B64),"median", MEDIAN(Instances!B64:Instances!B64),"min", MIN(Instances!B64:Instances!B64),"max", MAX(Instances!B64:Instances!B64),"diff", MAX(Instances!B64:Instances!B64)-MIN(Instances!B64:Instances!B64))</f>
        <v>0</v>
      </c>
      <c r="C64" s="1" cm="1">
        <f t="array" ref="C64">_xlfn.SWITCH($A$2,"average", AVERAGE(Instances!C64:Instances!C64),"median", MEDIAN(Instances!C64:Instances!C64),"min", MIN(Instances!C64:Instances!C64),"max", MAX(Instances!C64:Instances!C64),"diff", MAX(Instances!C64:Instances!C64)-MIN(Instances!C64:Instances!C64))</f>
        <v>0</v>
      </c>
      <c r="D64" s="1" cm="1">
        <f t="array" ref="D64">_xlfn.SWITCH($A$2,"average", AVERAGE(Instances!D64:Instances!D64),"median", MEDIAN(Instances!D64:Instances!D64),"min", MIN(Instances!D64:Instances!D64),"max", MAX(Instances!D64:Instances!D64),"diff", MAX(Instances!D64:Instances!D64)-MIN(Instances!D64:Instances!D64))</f>
        <v>0</v>
      </c>
      <c r="E64" s="1" cm="1">
        <f t="array" ref="E64">_xlfn.SWITCH($A$2,"average", AVERAGE(Instances!E64:Instances!E64),"median", MEDIAN(Instances!E64:Instances!E64),"min", MIN(Instances!E64:Instances!E64),"max", MAX(Instances!E64:Instances!E64),"diff", MAX(Instances!E64:Instances!E64)-MIN(Instances!E64:Instances!E64))</f>
        <v>0</v>
      </c>
      <c r="F64" s="1" cm="1">
        <f t="array" ref="F64">_xlfn.SWITCH($A$2,"average", AVERAGE(Instances!F64:Instances!F64),"median", MEDIAN(Instances!F64:Instances!F64),"min", MIN(Instances!F64:Instances!F64),"max", MAX(Instances!F64:Instances!F64),"diff", MAX(Instances!F64:Instances!F64)-MIN(Instances!F64:Instances!F64))</f>
        <v>0</v>
      </c>
      <c r="G64" s="1" cm="1">
        <f t="array" ref="G64">_xlfn.SWITCH($A$2,"average", AVERAGE(Instances!G64:Instances!G64),"median", MEDIAN(Instances!G64:Instances!G64),"min", MIN(Instances!G64:Instances!G64),"max", MAX(Instances!G64:Instances!G64),"diff", MAX(Instances!G64:Instances!G64)-MIN(Instances!G64:Instances!G64))</f>
        <v>0</v>
      </c>
      <c r="H64" s="1" cm="1">
        <f t="array" ref="H64">_xlfn.SWITCH($A$2,"average", AVERAGE(Instances!H64:Instances!H64),"median", MEDIAN(Instances!H64:Instances!H64),"min", MIN(Instances!H64:Instances!H64),"max", MAX(Instances!H64:Instances!H64),"diff", MAX(Instances!H64:Instances!H64)-MIN(Instances!H64:Instances!H64))</f>
        <v>0</v>
      </c>
      <c r="I64" s="1" cm="1">
        <f t="array" ref="I64">_xlfn.SWITCH($A$2,"average", AVERAGE(Instances!I64:Instances!I64),"median", MEDIAN(Instances!I64:Instances!I64),"min", MIN(Instances!I64:Instances!I64),"max", MAX(Instances!I64:Instances!I64),"diff", MAX(Instances!I64:Instances!I64)-MIN(Instances!I64:Instances!I64))</f>
        <v>0</v>
      </c>
      <c r="J64" s="1" cm="1">
        <f t="array" ref="J64">_xlfn.SWITCH($A$2,"average", AVERAGE(Instances!J64:Instances!J64),"median", MEDIAN(Instances!J64:Instances!J64),"min", MIN(Instances!J64:Instances!J64),"max", MAX(Instances!J64:Instances!J64),"diff", MAX(Instances!J64:Instances!J64)-MIN(Instances!J64:Instances!J64))</f>
        <v>0</v>
      </c>
      <c r="K64" s="1" cm="1">
        <f t="array" ref="K64">_xlfn.SWITCH($A$2,"average", AVERAGE(Instances!K64:Instances!K64),"median", MEDIAN(Instances!K64:Instances!K64),"min", MIN(Instances!K64:Instances!K64),"max", MAX(Instances!K64:Instances!K64),"diff", MAX(Instances!K64:Instances!K64)-MIN(Instances!K64:Instances!K64))</f>
        <v>0</v>
      </c>
      <c r="L64" s="1"/>
      <c r="M64" s="1" cm="1">
        <f t="array" ref="M64">_xlfn.SWITCH($A$2,"average", AVERAGE(Instances!M64:Instances!M64),"median", MEDIAN(Instances!M64:Instances!M64),"min", MIN(Instances!M64:Instances!M64),"max", MAX(Instances!M64:Instances!M64),"diff", MAX(Instances!M64:Instances!M64)-MIN(Instances!M64:Instances!M64))</f>
        <v>0</v>
      </c>
      <c r="N64" s="1" cm="1">
        <f t="array" ref="N64">_xlfn.SWITCH($A$2,"average", AVERAGE(Instances!N64:Instances!N64),"median", MEDIAN(Instances!N64:Instances!N64),"min", MIN(Instances!N64:Instances!N64),"max", MAX(Instances!N64:Instances!N64),"diff", MAX(Instances!N64:Instances!N64)-MIN(Instances!N64:Instances!N64))</f>
        <v>0</v>
      </c>
      <c r="O64" s="1"/>
      <c r="P64" s="1" cm="1">
        <f t="array" ref="P64">_xlfn.SWITCH($A$2,"average", AVERAGE(Instances!P64:Instances!P64),"median", MEDIAN(Instances!P64:Instances!P64),"min", MIN(Instances!P64:Instances!P64),"max", MAX(Instances!P64:Instances!P64),"diff", MAX(Instances!P64:Instances!P64)-MIN(Instances!P64:Instances!P64))</f>
        <v>0</v>
      </c>
      <c r="Q64" s="1" cm="1">
        <f t="array" ref="Q64">_xlfn.SWITCH($A$2,"average", AVERAGE(Instances!Q64:Instances!Q64),"median", MEDIAN(Instances!Q64:Instances!Q64),"min", MIN(Instances!Q64:Instances!Q64),"max", MAX(Instances!Q64:Instances!Q64),"diff", MAX(Instances!Q64:Instances!Q64)-MIN(Instances!Q64:Instances!Q64))</f>
        <v>0</v>
      </c>
      <c r="R64" s="1" cm="1">
        <f t="array" ref="R64">_xlfn.SWITCH($A$2,"average", AVERAGE(Instances!R64:Instances!R64),"median", MEDIAN(Instances!R64:Instances!R64),"min", MIN(Instances!R64:Instances!R64),"max", MAX(Instances!R64:Instances!R64),"diff", MAX(Instances!R64:Instances!R64)-MIN(Instances!R64:Instances!R64))</f>
        <v>0</v>
      </c>
      <c r="S64" s="1">
        <f>MIN($B64)</f>
        <v>0</v>
      </c>
      <c r="T64" s="1">
        <f>MIN($C64)</f>
        <v>0</v>
      </c>
      <c r="U64" s="1">
        <f>MIN($D64)</f>
        <v>0</v>
      </c>
      <c r="V64" s="1">
        <f>MIN($E64)</f>
        <v>0</v>
      </c>
      <c r="W64" s="1">
        <f>MIN($F64)</f>
        <v>0</v>
      </c>
      <c r="X64" s="1">
        <f>MIN($G64)</f>
        <v>0</v>
      </c>
      <c r="Y64" s="1">
        <f>MIN($H64)</f>
        <v>0</v>
      </c>
      <c r="Z64" s="1">
        <f>MIN($I64)</f>
        <v>0</v>
      </c>
      <c r="AA64" s="1">
        <f>MIN($J64)</f>
        <v>0</v>
      </c>
      <c r="AB64" s="1">
        <f>MIN($K64)</f>
        <v>0</v>
      </c>
      <c r="AC64" s="1">
        <f>MIN($M64)</f>
        <v>0</v>
      </c>
      <c r="AD64" s="1">
        <f>MIN($N64)</f>
        <v>0</v>
      </c>
      <c r="AE64" s="1">
        <f>MIN($P64)</f>
        <v>0</v>
      </c>
      <c r="AF64" s="1">
        <f>MIN($Q64)</f>
        <v>0</v>
      </c>
      <c r="AG64" s="1">
        <f>MIN($R64)</f>
        <v>0</v>
      </c>
      <c r="AH64" s="1">
        <f>MEDIAN($B64)</f>
        <v>0</v>
      </c>
      <c r="AI64" s="1">
        <f>MEDIAN($C64)</f>
        <v>0</v>
      </c>
      <c r="AJ64" s="1">
        <f>MEDIAN($D64)</f>
        <v>0</v>
      </c>
      <c r="AK64" s="1">
        <f>MEDIAN($E64)</f>
        <v>0</v>
      </c>
      <c r="AL64" s="1">
        <f>MEDIAN($F64)</f>
        <v>0</v>
      </c>
      <c r="AM64" s="1">
        <f>MEDIAN($G64)</f>
        <v>0</v>
      </c>
      <c r="AN64" s="1">
        <f>MEDIAN($H64)</f>
        <v>0</v>
      </c>
      <c r="AO64" s="1">
        <f>MEDIAN($I64)</f>
        <v>0</v>
      </c>
      <c r="AP64" s="1">
        <f>MEDIAN($J64)</f>
        <v>0</v>
      </c>
      <c r="AQ64" s="1">
        <f>MEDIAN($K64)</f>
        <v>0</v>
      </c>
      <c r="AR64" s="1">
        <f>MEDIAN($M64)</f>
        <v>0</v>
      </c>
      <c r="AS64" s="1">
        <f>MEDIAN($N64)</f>
        <v>0</v>
      </c>
      <c r="AT64" s="1">
        <f>MEDIAN($P64)</f>
        <v>0</v>
      </c>
      <c r="AU64" s="1">
        <f>MEDIAN($Q64)</f>
        <v>0</v>
      </c>
      <c r="AV64" s="1">
        <f>MEDIAN($R64)</f>
        <v>0</v>
      </c>
      <c r="AW64" s="1">
        <f>MAX($B64)</f>
        <v>0</v>
      </c>
      <c r="AX64" s="1">
        <f>MAX($C64)</f>
        <v>0</v>
      </c>
      <c r="AY64" s="1">
        <f>MAX($D64)</f>
        <v>0</v>
      </c>
      <c r="AZ64" s="1">
        <f>MAX($E64)</f>
        <v>0</v>
      </c>
      <c r="BA64" s="1">
        <f>MAX($F64)</f>
        <v>0</v>
      </c>
      <c r="BB64" s="1">
        <f>MAX($G64)</f>
        <v>0</v>
      </c>
      <c r="BC64" s="1">
        <f>MAX($H64)</f>
        <v>0</v>
      </c>
      <c r="BD64" s="1">
        <f>MAX($I64)</f>
        <v>0</v>
      </c>
      <c r="BE64" s="1">
        <f>MAX($J64)</f>
        <v>0</v>
      </c>
      <c r="BF64" s="1">
        <f>MAX($K64)</f>
        <v>0</v>
      </c>
      <c r="BG64" s="1">
        <f>MAX($M64)</f>
        <v>0</v>
      </c>
      <c r="BH64" s="1">
        <f>MAX($N64)</f>
        <v>0</v>
      </c>
      <c r="BI64" s="1">
        <f>MAX($P64)</f>
        <v>0</v>
      </c>
      <c r="BJ64" s="1">
        <f>MAX($Q64)</f>
        <v>0</v>
      </c>
      <c r="BK64" s="1">
        <f>MAX($R64)</f>
        <v>0</v>
      </c>
    </row>
    <row r="65" spans="1:63">
      <c r="A65" s="1" t="s">
        <v>62</v>
      </c>
      <c r="B65" s="1" cm="1">
        <f t="array" ref="B65">_xlfn.SWITCH($A$2,"average", AVERAGE(Instances!B65:Instances!B65),"median", MEDIAN(Instances!B65:Instances!B65),"min", MIN(Instances!B65:Instances!B65),"max", MAX(Instances!B65:Instances!B65),"diff", MAX(Instances!B65:Instances!B65)-MIN(Instances!B65:Instances!B65))</f>
        <v>0</v>
      </c>
      <c r="C65" s="1" cm="1">
        <f t="array" ref="C65">_xlfn.SWITCH($A$2,"average", AVERAGE(Instances!C65:Instances!C65),"median", MEDIAN(Instances!C65:Instances!C65),"min", MIN(Instances!C65:Instances!C65),"max", MAX(Instances!C65:Instances!C65),"diff", MAX(Instances!C65:Instances!C65)-MIN(Instances!C65:Instances!C65))</f>
        <v>0</v>
      </c>
      <c r="D65" s="1" cm="1">
        <f t="array" ref="D65">_xlfn.SWITCH($A$2,"average", AVERAGE(Instances!D65:Instances!D65),"median", MEDIAN(Instances!D65:Instances!D65),"min", MIN(Instances!D65:Instances!D65),"max", MAX(Instances!D65:Instances!D65),"diff", MAX(Instances!D65:Instances!D65)-MIN(Instances!D65:Instances!D65))</f>
        <v>0</v>
      </c>
      <c r="E65" s="1" cm="1">
        <f t="array" ref="E65">_xlfn.SWITCH($A$2,"average", AVERAGE(Instances!E65:Instances!E65),"median", MEDIAN(Instances!E65:Instances!E65),"min", MIN(Instances!E65:Instances!E65),"max", MAX(Instances!E65:Instances!E65),"diff", MAX(Instances!E65:Instances!E65)-MIN(Instances!E65:Instances!E65))</f>
        <v>0</v>
      </c>
      <c r="F65" s="1" cm="1">
        <f t="array" ref="F65">_xlfn.SWITCH($A$2,"average", AVERAGE(Instances!F65:Instances!F65),"median", MEDIAN(Instances!F65:Instances!F65),"min", MIN(Instances!F65:Instances!F65),"max", MAX(Instances!F65:Instances!F65),"diff", MAX(Instances!F65:Instances!F65)-MIN(Instances!F65:Instances!F65))</f>
        <v>0</v>
      </c>
      <c r="G65" s="1" cm="1">
        <f t="array" ref="G65">_xlfn.SWITCH($A$2,"average", AVERAGE(Instances!G65:Instances!G65),"median", MEDIAN(Instances!G65:Instances!G65),"min", MIN(Instances!G65:Instances!G65),"max", MAX(Instances!G65:Instances!G65),"diff", MAX(Instances!G65:Instances!G65)-MIN(Instances!G65:Instances!G65))</f>
        <v>0</v>
      </c>
      <c r="H65" s="1" cm="1">
        <f t="array" ref="H65">_xlfn.SWITCH($A$2,"average", AVERAGE(Instances!H65:Instances!H65),"median", MEDIAN(Instances!H65:Instances!H65),"min", MIN(Instances!H65:Instances!H65),"max", MAX(Instances!H65:Instances!H65),"diff", MAX(Instances!H65:Instances!H65)-MIN(Instances!H65:Instances!H65))</f>
        <v>0</v>
      </c>
      <c r="I65" s="1" cm="1">
        <f t="array" ref="I65">_xlfn.SWITCH($A$2,"average", AVERAGE(Instances!I65:Instances!I65),"median", MEDIAN(Instances!I65:Instances!I65),"min", MIN(Instances!I65:Instances!I65),"max", MAX(Instances!I65:Instances!I65),"diff", MAX(Instances!I65:Instances!I65)-MIN(Instances!I65:Instances!I65))</f>
        <v>0</v>
      </c>
      <c r="J65" s="1" cm="1">
        <f t="array" ref="J65">_xlfn.SWITCH($A$2,"average", AVERAGE(Instances!J65:Instances!J65),"median", MEDIAN(Instances!J65:Instances!J65),"min", MIN(Instances!J65:Instances!J65),"max", MAX(Instances!J65:Instances!J65),"diff", MAX(Instances!J65:Instances!J65)-MIN(Instances!J65:Instances!J65))</f>
        <v>0</v>
      </c>
      <c r="K65" s="1" cm="1">
        <f t="array" ref="K65">_xlfn.SWITCH($A$2,"average", AVERAGE(Instances!K65:Instances!K65),"median", MEDIAN(Instances!K65:Instances!K65),"min", MIN(Instances!K65:Instances!K65),"max", MAX(Instances!K65:Instances!K65),"diff", MAX(Instances!K65:Instances!K65)-MIN(Instances!K65:Instances!K65))</f>
        <v>0</v>
      </c>
      <c r="L65" s="1"/>
      <c r="M65" s="1" cm="1">
        <f t="array" ref="M65">_xlfn.SWITCH($A$2,"average", AVERAGE(Instances!M65:Instances!M65),"median", MEDIAN(Instances!M65:Instances!M65),"min", MIN(Instances!M65:Instances!M65),"max", MAX(Instances!M65:Instances!M65),"diff", MAX(Instances!M65:Instances!M65)-MIN(Instances!M65:Instances!M65))</f>
        <v>0</v>
      </c>
      <c r="N65" s="1" cm="1">
        <f t="array" ref="N65">_xlfn.SWITCH($A$2,"average", AVERAGE(Instances!N65:Instances!N65),"median", MEDIAN(Instances!N65:Instances!N65),"min", MIN(Instances!N65:Instances!N65),"max", MAX(Instances!N65:Instances!N65),"diff", MAX(Instances!N65:Instances!N65)-MIN(Instances!N65:Instances!N65))</f>
        <v>0</v>
      </c>
      <c r="O65" s="1"/>
      <c r="P65" s="1" cm="1">
        <f t="array" ref="P65">_xlfn.SWITCH($A$2,"average", AVERAGE(Instances!P65:Instances!P65),"median", MEDIAN(Instances!P65:Instances!P65),"min", MIN(Instances!P65:Instances!P65),"max", MAX(Instances!P65:Instances!P65),"diff", MAX(Instances!P65:Instances!P65)-MIN(Instances!P65:Instances!P65))</f>
        <v>0</v>
      </c>
      <c r="Q65" s="1" cm="1">
        <f t="array" ref="Q65">_xlfn.SWITCH($A$2,"average", AVERAGE(Instances!Q65:Instances!Q65),"median", MEDIAN(Instances!Q65:Instances!Q65),"min", MIN(Instances!Q65:Instances!Q65),"max", MAX(Instances!Q65:Instances!Q65),"diff", MAX(Instances!Q65:Instances!Q65)-MIN(Instances!Q65:Instances!Q65))</f>
        <v>0</v>
      </c>
      <c r="R65" s="1" cm="1">
        <f t="array" ref="R65">_xlfn.SWITCH($A$2,"average", AVERAGE(Instances!R65:Instances!R65),"median", MEDIAN(Instances!R65:Instances!R65),"min", MIN(Instances!R65:Instances!R65),"max", MAX(Instances!R65:Instances!R65),"diff", MAX(Instances!R65:Instances!R65)-MIN(Instances!R65:Instances!R65))</f>
        <v>0</v>
      </c>
      <c r="S65" s="1">
        <f>MIN($B65)</f>
        <v>0</v>
      </c>
      <c r="T65" s="1">
        <f>MIN($C65)</f>
        <v>0</v>
      </c>
      <c r="U65" s="1">
        <f>MIN($D65)</f>
        <v>0</v>
      </c>
      <c r="V65" s="1">
        <f>MIN($E65)</f>
        <v>0</v>
      </c>
      <c r="W65" s="1">
        <f>MIN($F65)</f>
        <v>0</v>
      </c>
      <c r="X65" s="1">
        <f>MIN($G65)</f>
        <v>0</v>
      </c>
      <c r="Y65" s="1">
        <f>MIN($H65)</f>
        <v>0</v>
      </c>
      <c r="Z65" s="1">
        <f>MIN($I65)</f>
        <v>0</v>
      </c>
      <c r="AA65" s="1">
        <f>MIN($J65)</f>
        <v>0</v>
      </c>
      <c r="AB65" s="1">
        <f>MIN($K65)</f>
        <v>0</v>
      </c>
      <c r="AC65" s="1">
        <f>MIN($M65)</f>
        <v>0</v>
      </c>
      <c r="AD65" s="1">
        <f>MIN($N65)</f>
        <v>0</v>
      </c>
      <c r="AE65" s="1">
        <f>MIN($P65)</f>
        <v>0</v>
      </c>
      <c r="AF65" s="1">
        <f>MIN($Q65)</f>
        <v>0</v>
      </c>
      <c r="AG65" s="1">
        <f>MIN($R65)</f>
        <v>0</v>
      </c>
      <c r="AH65" s="1">
        <f>MEDIAN($B65)</f>
        <v>0</v>
      </c>
      <c r="AI65" s="1">
        <f>MEDIAN($C65)</f>
        <v>0</v>
      </c>
      <c r="AJ65" s="1">
        <f>MEDIAN($D65)</f>
        <v>0</v>
      </c>
      <c r="AK65" s="1">
        <f>MEDIAN($E65)</f>
        <v>0</v>
      </c>
      <c r="AL65" s="1">
        <f>MEDIAN($F65)</f>
        <v>0</v>
      </c>
      <c r="AM65" s="1">
        <f>MEDIAN($G65)</f>
        <v>0</v>
      </c>
      <c r="AN65" s="1">
        <f>MEDIAN($H65)</f>
        <v>0</v>
      </c>
      <c r="AO65" s="1">
        <f>MEDIAN($I65)</f>
        <v>0</v>
      </c>
      <c r="AP65" s="1">
        <f>MEDIAN($J65)</f>
        <v>0</v>
      </c>
      <c r="AQ65" s="1">
        <f>MEDIAN($K65)</f>
        <v>0</v>
      </c>
      <c r="AR65" s="1">
        <f>MEDIAN($M65)</f>
        <v>0</v>
      </c>
      <c r="AS65" s="1">
        <f>MEDIAN($N65)</f>
        <v>0</v>
      </c>
      <c r="AT65" s="1">
        <f>MEDIAN($P65)</f>
        <v>0</v>
      </c>
      <c r="AU65" s="1">
        <f>MEDIAN($Q65)</f>
        <v>0</v>
      </c>
      <c r="AV65" s="1">
        <f>MEDIAN($R65)</f>
        <v>0</v>
      </c>
      <c r="AW65" s="1">
        <f>MAX($B65)</f>
        <v>0</v>
      </c>
      <c r="AX65" s="1">
        <f>MAX($C65)</f>
        <v>0</v>
      </c>
      <c r="AY65" s="1">
        <f>MAX($D65)</f>
        <v>0</v>
      </c>
      <c r="AZ65" s="1">
        <f>MAX($E65)</f>
        <v>0</v>
      </c>
      <c r="BA65" s="1">
        <f>MAX($F65)</f>
        <v>0</v>
      </c>
      <c r="BB65" s="1">
        <f>MAX($G65)</f>
        <v>0</v>
      </c>
      <c r="BC65" s="1">
        <f>MAX($H65)</f>
        <v>0</v>
      </c>
      <c r="BD65" s="1">
        <f>MAX($I65)</f>
        <v>0</v>
      </c>
      <c r="BE65" s="1">
        <f>MAX($J65)</f>
        <v>0</v>
      </c>
      <c r="BF65" s="1">
        <f>MAX($K65)</f>
        <v>0</v>
      </c>
      <c r="BG65" s="1">
        <f>MAX($M65)</f>
        <v>0</v>
      </c>
      <c r="BH65" s="1">
        <f>MAX($N65)</f>
        <v>0</v>
      </c>
      <c r="BI65" s="1">
        <f>MAX($P65)</f>
        <v>0</v>
      </c>
      <c r="BJ65" s="1">
        <f>MAX($Q65)</f>
        <v>0</v>
      </c>
      <c r="BK65" s="1">
        <f>MAX($R65)</f>
        <v>0</v>
      </c>
    </row>
    <row r="66" spans="1:63">
      <c r="A66" s="1" t="s">
        <v>63</v>
      </c>
      <c r="B66" s="1" cm="1">
        <f t="array" ref="B66">_xlfn.SWITCH($A$2,"average", AVERAGE(Instances!B66:Instances!B66),"median", MEDIAN(Instances!B66:Instances!B66),"min", MIN(Instances!B66:Instances!B66),"max", MAX(Instances!B66:Instances!B66),"diff", MAX(Instances!B66:Instances!B66)-MIN(Instances!B66:Instances!B66))</f>
        <v>0</v>
      </c>
      <c r="C66" s="1" cm="1">
        <f t="array" ref="C66">_xlfn.SWITCH($A$2,"average", AVERAGE(Instances!C66:Instances!C66),"median", MEDIAN(Instances!C66:Instances!C66),"min", MIN(Instances!C66:Instances!C66),"max", MAX(Instances!C66:Instances!C66),"diff", MAX(Instances!C66:Instances!C66)-MIN(Instances!C66:Instances!C66))</f>
        <v>0</v>
      </c>
      <c r="D66" s="1" cm="1">
        <f t="array" ref="D66">_xlfn.SWITCH($A$2,"average", AVERAGE(Instances!D66:Instances!D66),"median", MEDIAN(Instances!D66:Instances!D66),"min", MIN(Instances!D66:Instances!D66),"max", MAX(Instances!D66:Instances!D66),"diff", MAX(Instances!D66:Instances!D66)-MIN(Instances!D66:Instances!D66))</f>
        <v>0</v>
      </c>
      <c r="E66" s="1" cm="1">
        <f t="array" ref="E66">_xlfn.SWITCH($A$2,"average", AVERAGE(Instances!E66:Instances!E66),"median", MEDIAN(Instances!E66:Instances!E66),"min", MIN(Instances!E66:Instances!E66),"max", MAX(Instances!E66:Instances!E66),"diff", MAX(Instances!E66:Instances!E66)-MIN(Instances!E66:Instances!E66))</f>
        <v>0</v>
      </c>
      <c r="F66" s="1" cm="1">
        <f t="array" ref="F66">_xlfn.SWITCH($A$2,"average", AVERAGE(Instances!F66:Instances!F66),"median", MEDIAN(Instances!F66:Instances!F66),"min", MIN(Instances!F66:Instances!F66),"max", MAX(Instances!F66:Instances!F66),"diff", MAX(Instances!F66:Instances!F66)-MIN(Instances!F66:Instances!F66))</f>
        <v>0</v>
      </c>
      <c r="G66" s="1" cm="1">
        <f t="array" ref="G66">_xlfn.SWITCH($A$2,"average", AVERAGE(Instances!G66:Instances!G66),"median", MEDIAN(Instances!G66:Instances!G66),"min", MIN(Instances!G66:Instances!G66),"max", MAX(Instances!G66:Instances!G66),"diff", MAX(Instances!G66:Instances!G66)-MIN(Instances!G66:Instances!G66))</f>
        <v>0</v>
      </c>
      <c r="H66" s="1" cm="1">
        <f t="array" ref="H66">_xlfn.SWITCH($A$2,"average", AVERAGE(Instances!H66:Instances!H66),"median", MEDIAN(Instances!H66:Instances!H66),"min", MIN(Instances!H66:Instances!H66),"max", MAX(Instances!H66:Instances!H66),"diff", MAX(Instances!H66:Instances!H66)-MIN(Instances!H66:Instances!H66))</f>
        <v>0</v>
      </c>
      <c r="I66" s="1" cm="1">
        <f t="array" ref="I66">_xlfn.SWITCH($A$2,"average", AVERAGE(Instances!I66:Instances!I66),"median", MEDIAN(Instances!I66:Instances!I66),"min", MIN(Instances!I66:Instances!I66),"max", MAX(Instances!I66:Instances!I66),"diff", MAX(Instances!I66:Instances!I66)-MIN(Instances!I66:Instances!I66))</f>
        <v>0</v>
      </c>
      <c r="J66" s="1" cm="1">
        <f t="array" ref="J66">_xlfn.SWITCH($A$2,"average", AVERAGE(Instances!J66:Instances!J66),"median", MEDIAN(Instances!J66:Instances!J66),"min", MIN(Instances!J66:Instances!J66),"max", MAX(Instances!J66:Instances!J66),"diff", MAX(Instances!J66:Instances!J66)-MIN(Instances!J66:Instances!J66))</f>
        <v>0</v>
      </c>
      <c r="K66" s="1" cm="1">
        <f t="array" ref="K66">_xlfn.SWITCH($A$2,"average", AVERAGE(Instances!K66:Instances!K66),"median", MEDIAN(Instances!K66:Instances!K66),"min", MIN(Instances!K66:Instances!K66),"max", MAX(Instances!K66:Instances!K66),"diff", MAX(Instances!K66:Instances!K66)-MIN(Instances!K66:Instances!K66))</f>
        <v>0</v>
      </c>
      <c r="L66" s="1"/>
      <c r="M66" s="1" cm="1">
        <f t="array" ref="M66">_xlfn.SWITCH($A$2,"average", AVERAGE(Instances!M66:Instances!M66),"median", MEDIAN(Instances!M66:Instances!M66),"min", MIN(Instances!M66:Instances!M66),"max", MAX(Instances!M66:Instances!M66),"diff", MAX(Instances!M66:Instances!M66)-MIN(Instances!M66:Instances!M66))</f>
        <v>0</v>
      </c>
      <c r="N66" s="1" cm="1">
        <f t="array" ref="N66">_xlfn.SWITCH($A$2,"average", AVERAGE(Instances!N66:Instances!N66),"median", MEDIAN(Instances!N66:Instances!N66),"min", MIN(Instances!N66:Instances!N66),"max", MAX(Instances!N66:Instances!N66),"diff", MAX(Instances!N66:Instances!N66)-MIN(Instances!N66:Instances!N66))</f>
        <v>0</v>
      </c>
      <c r="O66" s="1"/>
      <c r="P66" s="1" cm="1">
        <f t="array" ref="P66">_xlfn.SWITCH($A$2,"average", AVERAGE(Instances!P66:Instances!P66),"median", MEDIAN(Instances!P66:Instances!P66),"min", MIN(Instances!P66:Instances!P66),"max", MAX(Instances!P66:Instances!P66),"diff", MAX(Instances!P66:Instances!P66)-MIN(Instances!P66:Instances!P66))</f>
        <v>0</v>
      </c>
      <c r="Q66" s="1" cm="1">
        <f t="array" ref="Q66">_xlfn.SWITCH($A$2,"average", AVERAGE(Instances!Q66:Instances!Q66),"median", MEDIAN(Instances!Q66:Instances!Q66),"min", MIN(Instances!Q66:Instances!Q66),"max", MAX(Instances!Q66:Instances!Q66),"diff", MAX(Instances!Q66:Instances!Q66)-MIN(Instances!Q66:Instances!Q66))</f>
        <v>0</v>
      </c>
      <c r="R66" s="1" cm="1">
        <f t="array" ref="R66">_xlfn.SWITCH($A$2,"average", AVERAGE(Instances!R66:Instances!R66),"median", MEDIAN(Instances!R66:Instances!R66),"min", MIN(Instances!R66:Instances!R66),"max", MAX(Instances!R66:Instances!R66),"diff", MAX(Instances!R66:Instances!R66)-MIN(Instances!R66:Instances!R66))</f>
        <v>0</v>
      </c>
      <c r="S66" s="1">
        <f>MIN($B66)</f>
        <v>0</v>
      </c>
      <c r="T66" s="1">
        <f>MIN($C66)</f>
        <v>0</v>
      </c>
      <c r="U66" s="1">
        <f>MIN($D66)</f>
        <v>0</v>
      </c>
      <c r="V66" s="1">
        <f>MIN($E66)</f>
        <v>0</v>
      </c>
      <c r="W66" s="1">
        <f>MIN($F66)</f>
        <v>0</v>
      </c>
      <c r="X66" s="1">
        <f>MIN($G66)</f>
        <v>0</v>
      </c>
      <c r="Y66" s="1">
        <f>MIN($H66)</f>
        <v>0</v>
      </c>
      <c r="Z66" s="1">
        <f>MIN($I66)</f>
        <v>0</v>
      </c>
      <c r="AA66" s="1">
        <f>MIN($J66)</f>
        <v>0</v>
      </c>
      <c r="AB66" s="1">
        <f>MIN($K66)</f>
        <v>0</v>
      </c>
      <c r="AC66" s="1">
        <f>MIN($M66)</f>
        <v>0</v>
      </c>
      <c r="AD66" s="1">
        <f>MIN($N66)</f>
        <v>0</v>
      </c>
      <c r="AE66" s="1">
        <f>MIN($P66)</f>
        <v>0</v>
      </c>
      <c r="AF66" s="1">
        <f>MIN($Q66)</f>
        <v>0</v>
      </c>
      <c r="AG66" s="1">
        <f>MIN($R66)</f>
        <v>0</v>
      </c>
      <c r="AH66" s="1">
        <f>MEDIAN($B66)</f>
        <v>0</v>
      </c>
      <c r="AI66" s="1">
        <f>MEDIAN($C66)</f>
        <v>0</v>
      </c>
      <c r="AJ66" s="1">
        <f>MEDIAN($D66)</f>
        <v>0</v>
      </c>
      <c r="AK66" s="1">
        <f>MEDIAN($E66)</f>
        <v>0</v>
      </c>
      <c r="AL66" s="1">
        <f>MEDIAN($F66)</f>
        <v>0</v>
      </c>
      <c r="AM66" s="1">
        <f>MEDIAN($G66)</f>
        <v>0</v>
      </c>
      <c r="AN66" s="1">
        <f>MEDIAN($H66)</f>
        <v>0</v>
      </c>
      <c r="AO66" s="1">
        <f>MEDIAN($I66)</f>
        <v>0</v>
      </c>
      <c r="AP66" s="1">
        <f>MEDIAN($J66)</f>
        <v>0</v>
      </c>
      <c r="AQ66" s="1">
        <f>MEDIAN($K66)</f>
        <v>0</v>
      </c>
      <c r="AR66" s="1">
        <f>MEDIAN($M66)</f>
        <v>0</v>
      </c>
      <c r="AS66" s="1">
        <f>MEDIAN($N66)</f>
        <v>0</v>
      </c>
      <c r="AT66" s="1">
        <f>MEDIAN($P66)</f>
        <v>0</v>
      </c>
      <c r="AU66" s="1">
        <f>MEDIAN($Q66)</f>
        <v>0</v>
      </c>
      <c r="AV66" s="1">
        <f>MEDIAN($R66)</f>
        <v>0</v>
      </c>
      <c r="AW66" s="1">
        <f>MAX($B66)</f>
        <v>0</v>
      </c>
      <c r="AX66" s="1">
        <f>MAX($C66)</f>
        <v>0</v>
      </c>
      <c r="AY66" s="1">
        <f>MAX($D66)</f>
        <v>0</v>
      </c>
      <c r="AZ66" s="1">
        <f>MAX($E66)</f>
        <v>0</v>
      </c>
      <c r="BA66" s="1">
        <f>MAX($F66)</f>
        <v>0</v>
      </c>
      <c r="BB66" s="1">
        <f>MAX($G66)</f>
        <v>0</v>
      </c>
      <c r="BC66" s="1">
        <f>MAX($H66)</f>
        <v>0</v>
      </c>
      <c r="BD66" s="1">
        <f>MAX($I66)</f>
        <v>0</v>
      </c>
      <c r="BE66" s="1">
        <f>MAX($J66)</f>
        <v>0</v>
      </c>
      <c r="BF66" s="1">
        <f>MAX($K66)</f>
        <v>0</v>
      </c>
      <c r="BG66" s="1">
        <f>MAX($M66)</f>
        <v>0</v>
      </c>
      <c r="BH66" s="1">
        <f>MAX($N66)</f>
        <v>0</v>
      </c>
      <c r="BI66" s="1">
        <f>MAX($P66)</f>
        <v>0</v>
      </c>
      <c r="BJ66" s="1">
        <f>MAX($Q66)</f>
        <v>0</v>
      </c>
      <c r="BK66" s="1">
        <f>MAX($R66)</f>
        <v>0</v>
      </c>
    </row>
    <row r="67" spans="1:63">
      <c r="A67" s="1" t="s">
        <v>64</v>
      </c>
      <c r="B67" s="1" cm="1">
        <f t="array" ref="B67">_xlfn.SWITCH($A$2,"average", AVERAGE(Instances!B67:Instances!B67),"median", MEDIAN(Instances!B67:Instances!B67),"min", MIN(Instances!B67:Instances!B67),"max", MAX(Instances!B67:Instances!B67),"diff", MAX(Instances!B67:Instances!B67)-MIN(Instances!B67:Instances!B67))</f>
        <v>0</v>
      </c>
      <c r="C67" s="1" cm="1">
        <f t="array" ref="C67">_xlfn.SWITCH($A$2,"average", AVERAGE(Instances!C67:Instances!C67),"median", MEDIAN(Instances!C67:Instances!C67),"min", MIN(Instances!C67:Instances!C67),"max", MAX(Instances!C67:Instances!C67),"diff", MAX(Instances!C67:Instances!C67)-MIN(Instances!C67:Instances!C67))</f>
        <v>0</v>
      </c>
      <c r="D67" s="1" cm="1">
        <f t="array" ref="D67">_xlfn.SWITCH($A$2,"average", AVERAGE(Instances!D67:Instances!D67),"median", MEDIAN(Instances!D67:Instances!D67),"min", MIN(Instances!D67:Instances!D67),"max", MAX(Instances!D67:Instances!D67),"diff", MAX(Instances!D67:Instances!D67)-MIN(Instances!D67:Instances!D67))</f>
        <v>0</v>
      </c>
      <c r="E67" s="1" cm="1">
        <f t="array" ref="E67">_xlfn.SWITCH($A$2,"average", AVERAGE(Instances!E67:Instances!E67),"median", MEDIAN(Instances!E67:Instances!E67),"min", MIN(Instances!E67:Instances!E67),"max", MAX(Instances!E67:Instances!E67),"diff", MAX(Instances!E67:Instances!E67)-MIN(Instances!E67:Instances!E67))</f>
        <v>0</v>
      </c>
      <c r="F67" s="1" cm="1">
        <f t="array" ref="F67">_xlfn.SWITCH($A$2,"average", AVERAGE(Instances!F67:Instances!F67),"median", MEDIAN(Instances!F67:Instances!F67),"min", MIN(Instances!F67:Instances!F67),"max", MAX(Instances!F67:Instances!F67),"diff", MAX(Instances!F67:Instances!F67)-MIN(Instances!F67:Instances!F67))</f>
        <v>0</v>
      </c>
      <c r="G67" s="1" cm="1">
        <f t="array" ref="G67">_xlfn.SWITCH($A$2,"average", AVERAGE(Instances!G67:Instances!G67),"median", MEDIAN(Instances!G67:Instances!G67),"min", MIN(Instances!G67:Instances!G67),"max", MAX(Instances!G67:Instances!G67),"diff", MAX(Instances!G67:Instances!G67)-MIN(Instances!G67:Instances!G67))</f>
        <v>0</v>
      </c>
      <c r="H67" s="1" cm="1">
        <f t="array" ref="H67">_xlfn.SWITCH($A$2,"average", AVERAGE(Instances!H67:Instances!H67),"median", MEDIAN(Instances!H67:Instances!H67),"min", MIN(Instances!H67:Instances!H67),"max", MAX(Instances!H67:Instances!H67),"diff", MAX(Instances!H67:Instances!H67)-MIN(Instances!H67:Instances!H67))</f>
        <v>0</v>
      </c>
      <c r="I67" s="1" cm="1">
        <f t="array" ref="I67">_xlfn.SWITCH($A$2,"average", AVERAGE(Instances!I67:Instances!I67),"median", MEDIAN(Instances!I67:Instances!I67),"min", MIN(Instances!I67:Instances!I67),"max", MAX(Instances!I67:Instances!I67),"diff", MAX(Instances!I67:Instances!I67)-MIN(Instances!I67:Instances!I67))</f>
        <v>0</v>
      </c>
      <c r="J67" s="1" cm="1">
        <f t="array" ref="J67">_xlfn.SWITCH($A$2,"average", AVERAGE(Instances!J67:Instances!J67),"median", MEDIAN(Instances!J67:Instances!J67),"min", MIN(Instances!J67:Instances!J67),"max", MAX(Instances!J67:Instances!J67),"diff", MAX(Instances!J67:Instances!J67)-MIN(Instances!J67:Instances!J67))</f>
        <v>0</v>
      </c>
      <c r="K67" s="1" cm="1">
        <f t="array" ref="K67">_xlfn.SWITCH($A$2,"average", AVERAGE(Instances!K67:Instances!K67),"median", MEDIAN(Instances!K67:Instances!K67),"min", MIN(Instances!K67:Instances!K67),"max", MAX(Instances!K67:Instances!K67),"diff", MAX(Instances!K67:Instances!K67)-MIN(Instances!K67:Instances!K67))</f>
        <v>0</v>
      </c>
      <c r="L67" s="1"/>
      <c r="M67" s="1" cm="1">
        <f t="array" ref="M67">_xlfn.SWITCH($A$2,"average", AVERAGE(Instances!M67:Instances!M67),"median", MEDIAN(Instances!M67:Instances!M67),"min", MIN(Instances!M67:Instances!M67),"max", MAX(Instances!M67:Instances!M67),"diff", MAX(Instances!M67:Instances!M67)-MIN(Instances!M67:Instances!M67))</f>
        <v>0</v>
      </c>
      <c r="N67" s="1" cm="1">
        <f t="array" ref="N67">_xlfn.SWITCH($A$2,"average", AVERAGE(Instances!N67:Instances!N67),"median", MEDIAN(Instances!N67:Instances!N67),"min", MIN(Instances!N67:Instances!N67),"max", MAX(Instances!N67:Instances!N67),"diff", MAX(Instances!N67:Instances!N67)-MIN(Instances!N67:Instances!N67))</f>
        <v>0</v>
      </c>
      <c r="O67" s="1"/>
      <c r="P67" s="1" cm="1">
        <f t="array" ref="P67">_xlfn.SWITCH($A$2,"average", AVERAGE(Instances!P67:Instances!P67),"median", MEDIAN(Instances!P67:Instances!P67),"min", MIN(Instances!P67:Instances!P67),"max", MAX(Instances!P67:Instances!P67),"diff", MAX(Instances!P67:Instances!P67)-MIN(Instances!P67:Instances!P67))</f>
        <v>0</v>
      </c>
      <c r="Q67" s="1" cm="1">
        <f t="array" ref="Q67">_xlfn.SWITCH($A$2,"average", AVERAGE(Instances!Q67:Instances!Q67),"median", MEDIAN(Instances!Q67:Instances!Q67),"min", MIN(Instances!Q67:Instances!Q67),"max", MAX(Instances!Q67:Instances!Q67),"diff", MAX(Instances!Q67:Instances!Q67)-MIN(Instances!Q67:Instances!Q67))</f>
        <v>0</v>
      </c>
      <c r="R67" s="1" cm="1">
        <f t="array" ref="R67">_xlfn.SWITCH($A$2,"average", AVERAGE(Instances!R67:Instances!R67),"median", MEDIAN(Instances!R67:Instances!R67),"min", MIN(Instances!R67:Instances!R67),"max", MAX(Instances!R67:Instances!R67),"diff", MAX(Instances!R67:Instances!R67)-MIN(Instances!R67:Instances!R67))</f>
        <v>0</v>
      </c>
      <c r="S67" s="1">
        <f>MIN($B67)</f>
        <v>0</v>
      </c>
      <c r="T67" s="1">
        <f>MIN($C67)</f>
        <v>0</v>
      </c>
      <c r="U67" s="1">
        <f>MIN($D67)</f>
        <v>0</v>
      </c>
      <c r="V67" s="1">
        <f>MIN($E67)</f>
        <v>0</v>
      </c>
      <c r="W67" s="1">
        <f>MIN($F67)</f>
        <v>0</v>
      </c>
      <c r="X67" s="1">
        <f>MIN($G67)</f>
        <v>0</v>
      </c>
      <c r="Y67" s="1">
        <f>MIN($H67)</f>
        <v>0</v>
      </c>
      <c r="Z67" s="1">
        <f>MIN($I67)</f>
        <v>0</v>
      </c>
      <c r="AA67" s="1">
        <f>MIN($J67)</f>
        <v>0</v>
      </c>
      <c r="AB67" s="1">
        <f>MIN($K67)</f>
        <v>0</v>
      </c>
      <c r="AC67" s="1">
        <f>MIN($M67)</f>
        <v>0</v>
      </c>
      <c r="AD67" s="1">
        <f>MIN($N67)</f>
        <v>0</v>
      </c>
      <c r="AE67" s="1">
        <f>MIN($P67)</f>
        <v>0</v>
      </c>
      <c r="AF67" s="1">
        <f>MIN($Q67)</f>
        <v>0</v>
      </c>
      <c r="AG67" s="1">
        <f>MIN($R67)</f>
        <v>0</v>
      </c>
      <c r="AH67" s="1">
        <f>MEDIAN($B67)</f>
        <v>0</v>
      </c>
      <c r="AI67" s="1">
        <f>MEDIAN($C67)</f>
        <v>0</v>
      </c>
      <c r="AJ67" s="1">
        <f>MEDIAN($D67)</f>
        <v>0</v>
      </c>
      <c r="AK67" s="1">
        <f>MEDIAN($E67)</f>
        <v>0</v>
      </c>
      <c r="AL67" s="1">
        <f>MEDIAN($F67)</f>
        <v>0</v>
      </c>
      <c r="AM67" s="1">
        <f>MEDIAN($G67)</f>
        <v>0</v>
      </c>
      <c r="AN67" s="1">
        <f>MEDIAN($H67)</f>
        <v>0</v>
      </c>
      <c r="AO67" s="1">
        <f>MEDIAN($I67)</f>
        <v>0</v>
      </c>
      <c r="AP67" s="1">
        <f>MEDIAN($J67)</f>
        <v>0</v>
      </c>
      <c r="AQ67" s="1">
        <f>MEDIAN($K67)</f>
        <v>0</v>
      </c>
      <c r="AR67" s="1">
        <f>MEDIAN($M67)</f>
        <v>0</v>
      </c>
      <c r="AS67" s="1">
        <f>MEDIAN($N67)</f>
        <v>0</v>
      </c>
      <c r="AT67" s="1">
        <f>MEDIAN($P67)</f>
        <v>0</v>
      </c>
      <c r="AU67" s="1">
        <f>MEDIAN($Q67)</f>
        <v>0</v>
      </c>
      <c r="AV67" s="1">
        <f>MEDIAN($R67)</f>
        <v>0</v>
      </c>
      <c r="AW67" s="1">
        <f>MAX($B67)</f>
        <v>0</v>
      </c>
      <c r="AX67" s="1">
        <f>MAX($C67)</f>
        <v>0</v>
      </c>
      <c r="AY67" s="1">
        <f>MAX($D67)</f>
        <v>0</v>
      </c>
      <c r="AZ67" s="1">
        <f>MAX($E67)</f>
        <v>0</v>
      </c>
      <c r="BA67" s="1">
        <f>MAX($F67)</f>
        <v>0</v>
      </c>
      <c r="BB67" s="1">
        <f>MAX($G67)</f>
        <v>0</v>
      </c>
      <c r="BC67" s="1">
        <f>MAX($H67)</f>
        <v>0</v>
      </c>
      <c r="BD67" s="1">
        <f>MAX($I67)</f>
        <v>0</v>
      </c>
      <c r="BE67" s="1">
        <f>MAX($J67)</f>
        <v>0</v>
      </c>
      <c r="BF67" s="1">
        <f>MAX($K67)</f>
        <v>0</v>
      </c>
      <c r="BG67" s="1">
        <f>MAX($M67)</f>
        <v>0</v>
      </c>
      <c r="BH67" s="1">
        <f>MAX($N67)</f>
        <v>0</v>
      </c>
      <c r="BI67" s="1">
        <f>MAX($P67)</f>
        <v>0</v>
      </c>
      <c r="BJ67" s="1">
        <f>MAX($Q67)</f>
        <v>0</v>
      </c>
      <c r="BK67" s="1">
        <f>MAX($R67)</f>
        <v>0</v>
      </c>
    </row>
    <row r="68" spans="1:63">
      <c r="A68" s="1" t="s">
        <v>65</v>
      </c>
      <c r="B68" s="1" cm="1">
        <f t="array" ref="B68">_xlfn.SWITCH($A$2,"average", AVERAGE(Instances!B68:Instances!B68),"median", MEDIAN(Instances!B68:Instances!B68),"min", MIN(Instances!B68:Instances!B68),"max", MAX(Instances!B68:Instances!B68),"diff", MAX(Instances!B68:Instances!B68)-MIN(Instances!B68:Instances!B68))</f>
        <v>0</v>
      </c>
      <c r="C68" s="1" cm="1">
        <f t="array" ref="C68">_xlfn.SWITCH($A$2,"average", AVERAGE(Instances!C68:Instances!C68),"median", MEDIAN(Instances!C68:Instances!C68),"min", MIN(Instances!C68:Instances!C68),"max", MAX(Instances!C68:Instances!C68),"diff", MAX(Instances!C68:Instances!C68)-MIN(Instances!C68:Instances!C68))</f>
        <v>0</v>
      </c>
      <c r="D68" s="1" cm="1">
        <f t="array" ref="D68">_xlfn.SWITCH($A$2,"average", AVERAGE(Instances!D68:Instances!D68),"median", MEDIAN(Instances!D68:Instances!D68),"min", MIN(Instances!D68:Instances!D68),"max", MAX(Instances!D68:Instances!D68),"diff", MAX(Instances!D68:Instances!D68)-MIN(Instances!D68:Instances!D68))</f>
        <v>0</v>
      </c>
      <c r="E68" s="1" cm="1">
        <f t="array" ref="E68">_xlfn.SWITCH($A$2,"average", AVERAGE(Instances!E68:Instances!E68),"median", MEDIAN(Instances!E68:Instances!E68),"min", MIN(Instances!E68:Instances!E68),"max", MAX(Instances!E68:Instances!E68),"diff", MAX(Instances!E68:Instances!E68)-MIN(Instances!E68:Instances!E68))</f>
        <v>0</v>
      </c>
      <c r="F68" s="1" cm="1">
        <f t="array" ref="F68">_xlfn.SWITCH($A$2,"average", AVERAGE(Instances!F68:Instances!F68),"median", MEDIAN(Instances!F68:Instances!F68),"min", MIN(Instances!F68:Instances!F68),"max", MAX(Instances!F68:Instances!F68),"diff", MAX(Instances!F68:Instances!F68)-MIN(Instances!F68:Instances!F68))</f>
        <v>0</v>
      </c>
      <c r="G68" s="1" cm="1">
        <f t="array" ref="G68">_xlfn.SWITCH($A$2,"average", AVERAGE(Instances!G68:Instances!G68),"median", MEDIAN(Instances!G68:Instances!G68),"min", MIN(Instances!G68:Instances!G68),"max", MAX(Instances!G68:Instances!G68),"diff", MAX(Instances!G68:Instances!G68)-MIN(Instances!G68:Instances!G68))</f>
        <v>0</v>
      </c>
      <c r="H68" s="1" cm="1">
        <f t="array" ref="H68">_xlfn.SWITCH($A$2,"average", AVERAGE(Instances!H68:Instances!H68),"median", MEDIAN(Instances!H68:Instances!H68),"min", MIN(Instances!H68:Instances!H68),"max", MAX(Instances!H68:Instances!H68),"diff", MAX(Instances!H68:Instances!H68)-MIN(Instances!H68:Instances!H68))</f>
        <v>0</v>
      </c>
      <c r="I68" s="1" cm="1">
        <f t="array" ref="I68">_xlfn.SWITCH($A$2,"average", AVERAGE(Instances!I68:Instances!I68),"median", MEDIAN(Instances!I68:Instances!I68),"min", MIN(Instances!I68:Instances!I68),"max", MAX(Instances!I68:Instances!I68),"diff", MAX(Instances!I68:Instances!I68)-MIN(Instances!I68:Instances!I68))</f>
        <v>0</v>
      </c>
      <c r="J68" s="1" cm="1">
        <f t="array" ref="J68">_xlfn.SWITCH($A$2,"average", AVERAGE(Instances!J68:Instances!J68),"median", MEDIAN(Instances!J68:Instances!J68),"min", MIN(Instances!J68:Instances!J68),"max", MAX(Instances!J68:Instances!J68),"diff", MAX(Instances!J68:Instances!J68)-MIN(Instances!J68:Instances!J68))</f>
        <v>0</v>
      </c>
      <c r="K68" s="1" cm="1">
        <f t="array" ref="K68">_xlfn.SWITCH($A$2,"average", AVERAGE(Instances!K68:Instances!K68),"median", MEDIAN(Instances!K68:Instances!K68),"min", MIN(Instances!K68:Instances!K68),"max", MAX(Instances!K68:Instances!K68),"diff", MAX(Instances!K68:Instances!K68)-MIN(Instances!K68:Instances!K68))</f>
        <v>0</v>
      </c>
      <c r="L68" s="1"/>
      <c r="M68" s="1" cm="1">
        <f t="array" ref="M68">_xlfn.SWITCH($A$2,"average", AVERAGE(Instances!M68:Instances!M68),"median", MEDIAN(Instances!M68:Instances!M68),"min", MIN(Instances!M68:Instances!M68),"max", MAX(Instances!M68:Instances!M68),"diff", MAX(Instances!M68:Instances!M68)-MIN(Instances!M68:Instances!M68))</f>
        <v>0</v>
      </c>
      <c r="N68" s="1" cm="1">
        <f t="array" ref="N68">_xlfn.SWITCH($A$2,"average", AVERAGE(Instances!N68:Instances!N68),"median", MEDIAN(Instances!N68:Instances!N68),"min", MIN(Instances!N68:Instances!N68),"max", MAX(Instances!N68:Instances!N68),"diff", MAX(Instances!N68:Instances!N68)-MIN(Instances!N68:Instances!N68))</f>
        <v>0</v>
      </c>
      <c r="O68" s="1"/>
      <c r="P68" s="1" cm="1">
        <f t="array" ref="P68">_xlfn.SWITCH($A$2,"average", AVERAGE(Instances!P68:Instances!P68),"median", MEDIAN(Instances!P68:Instances!P68),"min", MIN(Instances!P68:Instances!P68),"max", MAX(Instances!P68:Instances!P68),"diff", MAX(Instances!P68:Instances!P68)-MIN(Instances!P68:Instances!P68))</f>
        <v>0</v>
      </c>
      <c r="Q68" s="1" cm="1">
        <f t="array" ref="Q68">_xlfn.SWITCH($A$2,"average", AVERAGE(Instances!Q68:Instances!Q68),"median", MEDIAN(Instances!Q68:Instances!Q68),"min", MIN(Instances!Q68:Instances!Q68),"max", MAX(Instances!Q68:Instances!Q68),"diff", MAX(Instances!Q68:Instances!Q68)-MIN(Instances!Q68:Instances!Q68))</f>
        <v>0</v>
      </c>
      <c r="R68" s="1" cm="1">
        <f t="array" ref="R68">_xlfn.SWITCH($A$2,"average", AVERAGE(Instances!R68:Instances!R68),"median", MEDIAN(Instances!R68:Instances!R68),"min", MIN(Instances!R68:Instances!R68),"max", MAX(Instances!R68:Instances!R68),"diff", MAX(Instances!R68:Instances!R68)-MIN(Instances!R68:Instances!R68))</f>
        <v>0</v>
      </c>
      <c r="S68" s="1">
        <f>MIN($B68)</f>
        <v>0</v>
      </c>
      <c r="T68" s="1">
        <f>MIN($C68)</f>
        <v>0</v>
      </c>
      <c r="U68" s="1">
        <f>MIN($D68)</f>
        <v>0</v>
      </c>
      <c r="V68" s="1">
        <f>MIN($E68)</f>
        <v>0</v>
      </c>
      <c r="W68" s="1">
        <f>MIN($F68)</f>
        <v>0</v>
      </c>
      <c r="X68" s="1">
        <f>MIN($G68)</f>
        <v>0</v>
      </c>
      <c r="Y68" s="1">
        <f>MIN($H68)</f>
        <v>0</v>
      </c>
      <c r="Z68" s="1">
        <f>MIN($I68)</f>
        <v>0</v>
      </c>
      <c r="AA68" s="1">
        <f>MIN($J68)</f>
        <v>0</v>
      </c>
      <c r="AB68" s="1">
        <f>MIN($K68)</f>
        <v>0</v>
      </c>
      <c r="AC68" s="1">
        <f>MIN($M68)</f>
        <v>0</v>
      </c>
      <c r="AD68" s="1">
        <f>MIN($N68)</f>
        <v>0</v>
      </c>
      <c r="AE68" s="1">
        <f>MIN($P68)</f>
        <v>0</v>
      </c>
      <c r="AF68" s="1">
        <f>MIN($Q68)</f>
        <v>0</v>
      </c>
      <c r="AG68" s="1">
        <f>MIN($R68)</f>
        <v>0</v>
      </c>
      <c r="AH68" s="1">
        <f>MEDIAN($B68)</f>
        <v>0</v>
      </c>
      <c r="AI68" s="1">
        <f>MEDIAN($C68)</f>
        <v>0</v>
      </c>
      <c r="AJ68" s="1">
        <f>MEDIAN($D68)</f>
        <v>0</v>
      </c>
      <c r="AK68" s="1">
        <f>MEDIAN($E68)</f>
        <v>0</v>
      </c>
      <c r="AL68" s="1">
        <f>MEDIAN($F68)</f>
        <v>0</v>
      </c>
      <c r="AM68" s="1">
        <f>MEDIAN($G68)</f>
        <v>0</v>
      </c>
      <c r="AN68" s="1">
        <f>MEDIAN($H68)</f>
        <v>0</v>
      </c>
      <c r="AO68" s="1">
        <f>MEDIAN($I68)</f>
        <v>0</v>
      </c>
      <c r="AP68" s="1">
        <f>MEDIAN($J68)</f>
        <v>0</v>
      </c>
      <c r="AQ68" s="1">
        <f>MEDIAN($K68)</f>
        <v>0</v>
      </c>
      <c r="AR68" s="1">
        <f>MEDIAN($M68)</f>
        <v>0</v>
      </c>
      <c r="AS68" s="1">
        <f>MEDIAN($N68)</f>
        <v>0</v>
      </c>
      <c r="AT68" s="1">
        <f>MEDIAN($P68)</f>
        <v>0</v>
      </c>
      <c r="AU68" s="1">
        <f>MEDIAN($Q68)</f>
        <v>0</v>
      </c>
      <c r="AV68" s="1">
        <f>MEDIAN($R68)</f>
        <v>0</v>
      </c>
      <c r="AW68" s="1">
        <f>MAX($B68)</f>
        <v>0</v>
      </c>
      <c r="AX68" s="1">
        <f>MAX($C68)</f>
        <v>0</v>
      </c>
      <c r="AY68" s="1">
        <f>MAX($D68)</f>
        <v>0</v>
      </c>
      <c r="AZ68" s="1">
        <f>MAX($E68)</f>
        <v>0</v>
      </c>
      <c r="BA68" s="1">
        <f>MAX($F68)</f>
        <v>0</v>
      </c>
      <c r="BB68" s="1">
        <f>MAX($G68)</f>
        <v>0</v>
      </c>
      <c r="BC68" s="1">
        <f>MAX($H68)</f>
        <v>0</v>
      </c>
      <c r="BD68" s="1">
        <f>MAX($I68)</f>
        <v>0</v>
      </c>
      <c r="BE68" s="1">
        <f>MAX($J68)</f>
        <v>0</v>
      </c>
      <c r="BF68" s="1">
        <f>MAX($K68)</f>
        <v>0</v>
      </c>
      <c r="BG68" s="1">
        <f>MAX($M68)</f>
        <v>0</v>
      </c>
      <c r="BH68" s="1">
        <f>MAX($N68)</f>
        <v>0</v>
      </c>
      <c r="BI68" s="1">
        <f>MAX($P68)</f>
        <v>0</v>
      </c>
      <c r="BJ68" s="1">
        <f>MAX($Q68)</f>
        <v>0</v>
      </c>
      <c r="BK68" s="1">
        <f>MAX($R68)</f>
        <v>0</v>
      </c>
    </row>
    <row r="69" spans="1:63">
      <c r="A69" s="1" t="s">
        <v>66</v>
      </c>
      <c r="B69" s="1" cm="1">
        <f t="array" ref="B69">_xlfn.SWITCH($A$2,"average", AVERAGE(Instances!B69:Instances!B69),"median", MEDIAN(Instances!B69:Instances!B69),"min", MIN(Instances!B69:Instances!B69),"max", MAX(Instances!B69:Instances!B69),"diff", MAX(Instances!B69:Instances!B69)-MIN(Instances!B69:Instances!B69))</f>
        <v>0</v>
      </c>
      <c r="C69" s="1" cm="1">
        <f t="array" ref="C69">_xlfn.SWITCH($A$2,"average", AVERAGE(Instances!C69:Instances!C69),"median", MEDIAN(Instances!C69:Instances!C69),"min", MIN(Instances!C69:Instances!C69),"max", MAX(Instances!C69:Instances!C69),"diff", MAX(Instances!C69:Instances!C69)-MIN(Instances!C69:Instances!C69))</f>
        <v>0</v>
      </c>
      <c r="D69" s="1" cm="1">
        <f t="array" ref="D69">_xlfn.SWITCH($A$2,"average", AVERAGE(Instances!D69:Instances!D69),"median", MEDIAN(Instances!D69:Instances!D69),"min", MIN(Instances!D69:Instances!D69),"max", MAX(Instances!D69:Instances!D69),"diff", MAX(Instances!D69:Instances!D69)-MIN(Instances!D69:Instances!D69))</f>
        <v>0</v>
      </c>
      <c r="E69" s="1" cm="1">
        <f t="array" ref="E69">_xlfn.SWITCH($A$2,"average", AVERAGE(Instances!E69:Instances!E69),"median", MEDIAN(Instances!E69:Instances!E69),"min", MIN(Instances!E69:Instances!E69),"max", MAX(Instances!E69:Instances!E69),"diff", MAX(Instances!E69:Instances!E69)-MIN(Instances!E69:Instances!E69))</f>
        <v>0</v>
      </c>
      <c r="F69" s="1" cm="1">
        <f t="array" ref="F69">_xlfn.SWITCH($A$2,"average", AVERAGE(Instances!F69:Instances!F69),"median", MEDIAN(Instances!F69:Instances!F69),"min", MIN(Instances!F69:Instances!F69),"max", MAX(Instances!F69:Instances!F69),"diff", MAX(Instances!F69:Instances!F69)-MIN(Instances!F69:Instances!F69))</f>
        <v>0</v>
      </c>
      <c r="G69" s="1" cm="1">
        <f t="array" ref="G69">_xlfn.SWITCH($A$2,"average", AVERAGE(Instances!G69:Instances!G69),"median", MEDIAN(Instances!G69:Instances!G69),"min", MIN(Instances!G69:Instances!G69),"max", MAX(Instances!G69:Instances!G69),"diff", MAX(Instances!G69:Instances!G69)-MIN(Instances!G69:Instances!G69))</f>
        <v>0</v>
      </c>
      <c r="H69" s="1" cm="1">
        <f t="array" ref="H69">_xlfn.SWITCH($A$2,"average", AVERAGE(Instances!H69:Instances!H69),"median", MEDIAN(Instances!H69:Instances!H69),"min", MIN(Instances!H69:Instances!H69),"max", MAX(Instances!H69:Instances!H69),"diff", MAX(Instances!H69:Instances!H69)-MIN(Instances!H69:Instances!H69))</f>
        <v>0</v>
      </c>
      <c r="I69" s="1" cm="1">
        <f t="array" ref="I69">_xlfn.SWITCH($A$2,"average", AVERAGE(Instances!I69:Instances!I69),"median", MEDIAN(Instances!I69:Instances!I69),"min", MIN(Instances!I69:Instances!I69),"max", MAX(Instances!I69:Instances!I69),"diff", MAX(Instances!I69:Instances!I69)-MIN(Instances!I69:Instances!I69))</f>
        <v>0</v>
      </c>
      <c r="J69" s="1" cm="1">
        <f t="array" ref="J69">_xlfn.SWITCH($A$2,"average", AVERAGE(Instances!J69:Instances!J69),"median", MEDIAN(Instances!J69:Instances!J69),"min", MIN(Instances!J69:Instances!J69),"max", MAX(Instances!J69:Instances!J69),"diff", MAX(Instances!J69:Instances!J69)-MIN(Instances!J69:Instances!J69))</f>
        <v>0</v>
      </c>
      <c r="K69" s="1" cm="1">
        <f t="array" ref="K69">_xlfn.SWITCH($A$2,"average", AVERAGE(Instances!K69:Instances!K69),"median", MEDIAN(Instances!K69:Instances!K69),"min", MIN(Instances!K69:Instances!K69),"max", MAX(Instances!K69:Instances!K69),"diff", MAX(Instances!K69:Instances!K69)-MIN(Instances!K69:Instances!K69))</f>
        <v>0</v>
      </c>
      <c r="L69" s="1"/>
      <c r="M69" s="1" cm="1">
        <f t="array" ref="M69">_xlfn.SWITCH($A$2,"average", AVERAGE(Instances!M69:Instances!M69),"median", MEDIAN(Instances!M69:Instances!M69),"min", MIN(Instances!M69:Instances!M69),"max", MAX(Instances!M69:Instances!M69),"diff", MAX(Instances!M69:Instances!M69)-MIN(Instances!M69:Instances!M69))</f>
        <v>0</v>
      </c>
      <c r="N69" s="1" cm="1">
        <f t="array" ref="N69">_xlfn.SWITCH($A$2,"average", AVERAGE(Instances!N69:Instances!N69),"median", MEDIAN(Instances!N69:Instances!N69),"min", MIN(Instances!N69:Instances!N69),"max", MAX(Instances!N69:Instances!N69),"diff", MAX(Instances!N69:Instances!N69)-MIN(Instances!N69:Instances!N69))</f>
        <v>0</v>
      </c>
      <c r="O69" s="1"/>
      <c r="P69" s="1" cm="1">
        <f t="array" ref="P69">_xlfn.SWITCH($A$2,"average", AVERAGE(Instances!P69:Instances!P69),"median", MEDIAN(Instances!P69:Instances!P69),"min", MIN(Instances!P69:Instances!P69),"max", MAX(Instances!P69:Instances!P69),"diff", MAX(Instances!P69:Instances!P69)-MIN(Instances!P69:Instances!P69))</f>
        <v>0</v>
      </c>
      <c r="Q69" s="1" cm="1">
        <f t="array" ref="Q69">_xlfn.SWITCH($A$2,"average", AVERAGE(Instances!Q69:Instances!Q69),"median", MEDIAN(Instances!Q69:Instances!Q69),"min", MIN(Instances!Q69:Instances!Q69),"max", MAX(Instances!Q69:Instances!Q69),"diff", MAX(Instances!Q69:Instances!Q69)-MIN(Instances!Q69:Instances!Q69))</f>
        <v>0</v>
      </c>
      <c r="R69" s="1" cm="1">
        <f t="array" ref="R69">_xlfn.SWITCH($A$2,"average", AVERAGE(Instances!R69:Instances!R69),"median", MEDIAN(Instances!R69:Instances!R69),"min", MIN(Instances!R69:Instances!R69),"max", MAX(Instances!R69:Instances!R69),"diff", MAX(Instances!R69:Instances!R69)-MIN(Instances!R69:Instances!R69))</f>
        <v>0</v>
      </c>
      <c r="S69" s="1">
        <f>MIN($B69)</f>
        <v>0</v>
      </c>
      <c r="T69" s="1">
        <f>MIN($C69)</f>
        <v>0</v>
      </c>
      <c r="U69" s="1">
        <f>MIN($D69)</f>
        <v>0</v>
      </c>
      <c r="V69" s="1">
        <f>MIN($E69)</f>
        <v>0</v>
      </c>
      <c r="W69" s="1">
        <f>MIN($F69)</f>
        <v>0</v>
      </c>
      <c r="X69" s="1">
        <f>MIN($G69)</f>
        <v>0</v>
      </c>
      <c r="Y69" s="1">
        <f>MIN($H69)</f>
        <v>0</v>
      </c>
      <c r="Z69" s="1">
        <f>MIN($I69)</f>
        <v>0</v>
      </c>
      <c r="AA69" s="1">
        <f>MIN($J69)</f>
        <v>0</v>
      </c>
      <c r="AB69" s="1">
        <f>MIN($K69)</f>
        <v>0</v>
      </c>
      <c r="AC69" s="1">
        <f>MIN($M69)</f>
        <v>0</v>
      </c>
      <c r="AD69" s="1">
        <f>MIN($N69)</f>
        <v>0</v>
      </c>
      <c r="AE69" s="1">
        <f>MIN($P69)</f>
        <v>0</v>
      </c>
      <c r="AF69" s="1">
        <f>MIN($Q69)</f>
        <v>0</v>
      </c>
      <c r="AG69" s="1">
        <f>MIN($R69)</f>
        <v>0</v>
      </c>
      <c r="AH69" s="1">
        <f>MEDIAN($B69)</f>
        <v>0</v>
      </c>
      <c r="AI69" s="1">
        <f>MEDIAN($C69)</f>
        <v>0</v>
      </c>
      <c r="AJ69" s="1">
        <f>MEDIAN($D69)</f>
        <v>0</v>
      </c>
      <c r="AK69" s="1">
        <f>MEDIAN($E69)</f>
        <v>0</v>
      </c>
      <c r="AL69" s="1">
        <f>MEDIAN($F69)</f>
        <v>0</v>
      </c>
      <c r="AM69" s="1">
        <f>MEDIAN($G69)</f>
        <v>0</v>
      </c>
      <c r="AN69" s="1">
        <f>MEDIAN($H69)</f>
        <v>0</v>
      </c>
      <c r="AO69" s="1">
        <f>MEDIAN($I69)</f>
        <v>0</v>
      </c>
      <c r="AP69" s="1">
        <f>MEDIAN($J69)</f>
        <v>0</v>
      </c>
      <c r="AQ69" s="1">
        <f>MEDIAN($K69)</f>
        <v>0</v>
      </c>
      <c r="AR69" s="1">
        <f>MEDIAN($M69)</f>
        <v>0</v>
      </c>
      <c r="AS69" s="1">
        <f>MEDIAN($N69)</f>
        <v>0</v>
      </c>
      <c r="AT69" s="1">
        <f>MEDIAN($P69)</f>
        <v>0</v>
      </c>
      <c r="AU69" s="1">
        <f>MEDIAN($Q69)</f>
        <v>0</v>
      </c>
      <c r="AV69" s="1">
        <f>MEDIAN($R69)</f>
        <v>0</v>
      </c>
      <c r="AW69" s="1">
        <f>MAX($B69)</f>
        <v>0</v>
      </c>
      <c r="AX69" s="1">
        <f>MAX($C69)</f>
        <v>0</v>
      </c>
      <c r="AY69" s="1">
        <f>MAX($D69)</f>
        <v>0</v>
      </c>
      <c r="AZ69" s="1">
        <f>MAX($E69)</f>
        <v>0</v>
      </c>
      <c r="BA69" s="1">
        <f>MAX($F69)</f>
        <v>0</v>
      </c>
      <c r="BB69" s="1">
        <f>MAX($G69)</f>
        <v>0</v>
      </c>
      <c r="BC69" s="1">
        <f>MAX($H69)</f>
        <v>0</v>
      </c>
      <c r="BD69" s="1">
        <f>MAX($I69)</f>
        <v>0</v>
      </c>
      <c r="BE69" s="1">
        <f>MAX($J69)</f>
        <v>0</v>
      </c>
      <c r="BF69" s="1">
        <f>MAX($K69)</f>
        <v>0</v>
      </c>
      <c r="BG69" s="1">
        <f>MAX($M69)</f>
        <v>0</v>
      </c>
      <c r="BH69" s="1">
        <f>MAX($N69)</f>
        <v>0</v>
      </c>
      <c r="BI69" s="1">
        <f>MAX($P69)</f>
        <v>0</v>
      </c>
      <c r="BJ69" s="1">
        <f>MAX($Q69)</f>
        <v>0</v>
      </c>
      <c r="BK69" s="1">
        <f>MAX($R69)</f>
        <v>0</v>
      </c>
    </row>
    <row r="70" spans="1:63">
      <c r="A70" s="1" t="s">
        <v>67</v>
      </c>
      <c r="B70" s="1" cm="1">
        <f t="array" ref="B70">_xlfn.SWITCH($A$2,"average", AVERAGE(Instances!B70:Instances!B70),"median", MEDIAN(Instances!B70:Instances!B70),"min", MIN(Instances!B70:Instances!B70),"max", MAX(Instances!B70:Instances!B70),"diff", MAX(Instances!B70:Instances!B70)-MIN(Instances!B70:Instances!B70))</f>
        <v>0</v>
      </c>
      <c r="C70" s="1" cm="1">
        <f t="array" ref="C70">_xlfn.SWITCH($A$2,"average", AVERAGE(Instances!C70:Instances!C70),"median", MEDIAN(Instances!C70:Instances!C70),"min", MIN(Instances!C70:Instances!C70),"max", MAX(Instances!C70:Instances!C70),"diff", MAX(Instances!C70:Instances!C70)-MIN(Instances!C70:Instances!C70))</f>
        <v>0</v>
      </c>
      <c r="D70" s="1" cm="1">
        <f t="array" ref="D70">_xlfn.SWITCH($A$2,"average", AVERAGE(Instances!D70:Instances!D70),"median", MEDIAN(Instances!D70:Instances!D70),"min", MIN(Instances!D70:Instances!D70),"max", MAX(Instances!D70:Instances!D70),"diff", MAX(Instances!D70:Instances!D70)-MIN(Instances!D70:Instances!D70))</f>
        <v>0</v>
      </c>
      <c r="E70" s="1" cm="1">
        <f t="array" ref="E70">_xlfn.SWITCH($A$2,"average", AVERAGE(Instances!E70:Instances!E70),"median", MEDIAN(Instances!E70:Instances!E70),"min", MIN(Instances!E70:Instances!E70),"max", MAX(Instances!E70:Instances!E70),"diff", MAX(Instances!E70:Instances!E70)-MIN(Instances!E70:Instances!E70))</f>
        <v>0</v>
      </c>
      <c r="F70" s="1" cm="1">
        <f t="array" ref="F70">_xlfn.SWITCH($A$2,"average", AVERAGE(Instances!F70:Instances!F70),"median", MEDIAN(Instances!F70:Instances!F70),"min", MIN(Instances!F70:Instances!F70),"max", MAX(Instances!F70:Instances!F70),"diff", MAX(Instances!F70:Instances!F70)-MIN(Instances!F70:Instances!F70))</f>
        <v>0</v>
      </c>
      <c r="G70" s="1" cm="1">
        <f t="array" ref="G70">_xlfn.SWITCH($A$2,"average", AVERAGE(Instances!G70:Instances!G70),"median", MEDIAN(Instances!G70:Instances!G70),"min", MIN(Instances!G70:Instances!G70),"max", MAX(Instances!G70:Instances!G70),"diff", MAX(Instances!G70:Instances!G70)-MIN(Instances!G70:Instances!G70))</f>
        <v>0</v>
      </c>
      <c r="H70" s="1" cm="1">
        <f t="array" ref="H70">_xlfn.SWITCH($A$2,"average", AVERAGE(Instances!H70:Instances!H70),"median", MEDIAN(Instances!H70:Instances!H70),"min", MIN(Instances!H70:Instances!H70),"max", MAX(Instances!H70:Instances!H70),"diff", MAX(Instances!H70:Instances!H70)-MIN(Instances!H70:Instances!H70))</f>
        <v>0</v>
      </c>
      <c r="I70" s="1" cm="1">
        <f t="array" ref="I70">_xlfn.SWITCH($A$2,"average", AVERAGE(Instances!I70:Instances!I70),"median", MEDIAN(Instances!I70:Instances!I70),"min", MIN(Instances!I70:Instances!I70),"max", MAX(Instances!I70:Instances!I70),"diff", MAX(Instances!I70:Instances!I70)-MIN(Instances!I70:Instances!I70))</f>
        <v>0</v>
      </c>
      <c r="J70" s="1" cm="1">
        <f t="array" ref="J70">_xlfn.SWITCH($A$2,"average", AVERAGE(Instances!J70:Instances!J70),"median", MEDIAN(Instances!J70:Instances!J70),"min", MIN(Instances!J70:Instances!J70),"max", MAX(Instances!J70:Instances!J70),"diff", MAX(Instances!J70:Instances!J70)-MIN(Instances!J70:Instances!J70))</f>
        <v>0</v>
      </c>
      <c r="K70" s="1" cm="1">
        <f t="array" ref="K70">_xlfn.SWITCH($A$2,"average", AVERAGE(Instances!K70:Instances!K70),"median", MEDIAN(Instances!K70:Instances!K70),"min", MIN(Instances!K70:Instances!K70),"max", MAX(Instances!K70:Instances!K70),"diff", MAX(Instances!K70:Instances!K70)-MIN(Instances!K70:Instances!K70))</f>
        <v>0</v>
      </c>
      <c r="L70" s="1"/>
      <c r="M70" s="1" cm="1">
        <f t="array" ref="M70">_xlfn.SWITCH($A$2,"average", AVERAGE(Instances!M70:Instances!M70),"median", MEDIAN(Instances!M70:Instances!M70),"min", MIN(Instances!M70:Instances!M70),"max", MAX(Instances!M70:Instances!M70),"diff", MAX(Instances!M70:Instances!M70)-MIN(Instances!M70:Instances!M70))</f>
        <v>0</v>
      </c>
      <c r="N70" s="1" cm="1">
        <f t="array" ref="N70">_xlfn.SWITCH($A$2,"average", AVERAGE(Instances!N70:Instances!N70),"median", MEDIAN(Instances!N70:Instances!N70),"min", MIN(Instances!N70:Instances!N70),"max", MAX(Instances!N70:Instances!N70),"diff", MAX(Instances!N70:Instances!N70)-MIN(Instances!N70:Instances!N70))</f>
        <v>0</v>
      </c>
      <c r="O70" s="1"/>
      <c r="P70" s="1" cm="1">
        <f t="array" ref="P70">_xlfn.SWITCH($A$2,"average", AVERAGE(Instances!P70:Instances!P70),"median", MEDIAN(Instances!P70:Instances!P70),"min", MIN(Instances!P70:Instances!P70),"max", MAX(Instances!P70:Instances!P70),"diff", MAX(Instances!P70:Instances!P70)-MIN(Instances!P70:Instances!P70))</f>
        <v>0</v>
      </c>
      <c r="Q70" s="1" cm="1">
        <f t="array" ref="Q70">_xlfn.SWITCH($A$2,"average", AVERAGE(Instances!Q70:Instances!Q70),"median", MEDIAN(Instances!Q70:Instances!Q70),"min", MIN(Instances!Q70:Instances!Q70),"max", MAX(Instances!Q70:Instances!Q70),"diff", MAX(Instances!Q70:Instances!Q70)-MIN(Instances!Q70:Instances!Q70))</f>
        <v>0</v>
      </c>
      <c r="R70" s="1" cm="1">
        <f t="array" ref="R70">_xlfn.SWITCH($A$2,"average", AVERAGE(Instances!R70:Instances!R70),"median", MEDIAN(Instances!R70:Instances!R70),"min", MIN(Instances!R70:Instances!R70),"max", MAX(Instances!R70:Instances!R70),"diff", MAX(Instances!R70:Instances!R70)-MIN(Instances!R70:Instances!R70))</f>
        <v>0</v>
      </c>
      <c r="S70" s="1">
        <f>MIN($B70)</f>
        <v>0</v>
      </c>
      <c r="T70" s="1">
        <f>MIN($C70)</f>
        <v>0</v>
      </c>
      <c r="U70" s="1">
        <f>MIN($D70)</f>
        <v>0</v>
      </c>
      <c r="V70" s="1">
        <f>MIN($E70)</f>
        <v>0</v>
      </c>
      <c r="W70" s="1">
        <f>MIN($F70)</f>
        <v>0</v>
      </c>
      <c r="X70" s="1">
        <f>MIN($G70)</f>
        <v>0</v>
      </c>
      <c r="Y70" s="1">
        <f>MIN($H70)</f>
        <v>0</v>
      </c>
      <c r="Z70" s="1">
        <f>MIN($I70)</f>
        <v>0</v>
      </c>
      <c r="AA70" s="1">
        <f>MIN($J70)</f>
        <v>0</v>
      </c>
      <c r="AB70" s="1">
        <f>MIN($K70)</f>
        <v>0</v>
      </c>
      <c r="AC70" s="1">
        <f>MIN($M70)</f>
        <v>0</v>
      </c>
      <c r="AD70" s="1">
        <f>MIN($N70)</f>
        <v>0</v>
      </c>
      <c r="AE70" s="1">
        <f>MIN($P70)</f>
        <v>0</v>
      </c>
      <c r="AF70" s="1">
        <f>MIN($Q70)</f>
        <v>0</v>
      </c>
      <c r="AG70" s="1">
        <f>MIN($R70)</f>
        <v>0</v>
      </c>
      <c r="AH70" s="1">
        <f>MEDIAN($B70)</f>
        <v>0</v>
      </c>
      <c r="AI70" s="1">
        <f>MEDIAN($C70)</f>
        <v>0</v>
      </c>
      <c r="AJ70" s="1">
        <f>MEDIAN($D70)</f>
        <v>0</v>
      </c>
      <c r="AK70" s="1">
        <f>MEDIAN($E70)</f>
        <v>0</v>
      </c>
      <c r="AL70" s="1">
        <f>MEDIAN($F70)</f>
        <v>0</v>
      </c>
      <c r="AM70" s="1">
        <f>MEDIAN($G70)</f>
        <v>0</v>
      </c>
      <c r="AN70" s="1">
        <f>MEDIAN($H70)</f>
        <v>0</v>
      </c>
      <c r="AO70" s="1">
        <f>MEDIAN($I70)</f>
        <v>0</v>
      </c>
      <c r="AP70" s="1">
        <f>MEDIAN($J70)</f>
        <v>0</v>
      </c>
      <c r="AQ70" s="1">
        <f>MEDIAN($K70)</f>
        <v>0</v>
      </c>
      <c r="AR70" s="1">
        <f>MEDIAN($M70)</f>
        <v>0</v>
      </c>
      <c r="AS70" s="1">
        <f>MEDIAN($N70)</f>
        <v>0</v>
      </c>
      <c r="AT70" s="1">
        <f>MEDIAN($P70)</f>
        <v>0</v>
      </c>
      <c r="AU70" s="1">
        <f>MEDIAN($Q70)</f>
        <v>0</v>
      </c>
      <c r="AV70" s="1">
        <f>MEDIAN($R70)</f>
        <v>0</v>
      </c>
      <c r="AW70" s="1">
        <f>MAX($B70)</f>
        <v>0</v>
      </c>
      <c r="AX70" s="1">
        <f>MAX($C70)</f>
        <v>0</v>
      </c>
      <c r="AY70" s="1">
        <f>MAX($D70)</f>
        <v>0</v>
      </c>
      <c r="AZ70" s="1">
        <f>MAX($E70)</f>
        <v>0</v>
      </c>
      <c r="BA70" s="1">
        <f>MAX($F70)</f>
        <v>0</v>
      </c>
      <c r="BB70" s="1">
        <f>MAX($G70)</f>
        <v>0</v>
      </c>
      <c r="BC70" s="1">
        <f>MAX($H70)</f>
        <v>0</v>
      </c>
      <c r="BD70" s="1">
        <f>MAX($I70)</f>
        <v>0</v>
      </c>
      <c r="BE70" s="1">
        <f>MAX($J70)</f>
        <v>0</v>
      </c>
      <c r="BF70" s="1">
        <f>MAX($K70)</f>
        <v>0</v>
      </c>
      <c r="BG70" s="1">
        <f>MAX($M70)</f>
        <v>0</v>
      </c>
      <c r="BH70" s="1">
        <f>MAX($N70)</f>
        <v>0</v>
      </c>
      <c r="BI70" s="1">
        <f>MAX($P70)</f>
        <v>0</v>
      </c>
      <c r="BJ70" s="1">
        <f>MAX($Q70)</f>
        <v>0</v>
      </c>
      <c r="BK70" s="1">
        <f>MAX($R70)</f>
        <v>0</v>
      </c>
    </row>
    <row r="71" spans="1:63">
      <c r="A71" s="1" t="s">
        <v>68</v>
      </c>
      <c r="B71" s="1" cm="1">
        <f t="array" ref="B71">_xlfn.SWITCH($A$2,"average", AVERAGE(Instances!B71:Instances!B71),"median", MEDIAN(Instances!B71:Instances!B71),"min", MIN(Instances!B71:Instances!B71),"max", MAX(Instances!B71:Instances!B71),"diff", MAX(Instances!B71:Instances!B71)-MIN(Instances!B71:Instances!B71))</f>
        <v>0</v>
      </c>
      <c r="C71" s="1" cm="1">
        <f t="array" ref="C71">_xlfn.SWITCH($A$2,"average", AVERAGE(Instances!C71:Instances!C71),"median", MEDIAN(Instances!C71:Instances!C71),"min", MIN(Instances!C71:Instances!C71),"max", MAX(Instances!C71:Instances!C71),"diff", MAX(Instances!C71:Instances!C71)-MIN(Instances!C71:Instances!C71))</f>
        <v>0</v>
      </c>
      <c r="D71" s="1" cm="1">
        <f t="array" ref="D71">_xlfn.SWITCH($A$2,"average", AVERAGE(Instances!D71:Instances!D71),"median", MEDIAN(Instances!D71:Instances!D71),"min", MIN(Instances!D71:Instances!D71),"max", MAX(Instances!D71:Instances!D71),"diff", MAX(Instances!D71:Instances!D71)-MIN(Instances!D71:Instances!D71))</f>
        <v>0</v>
      </c>
      <c r="E71" s="1" cm="1">
        <f t="array" ref="E71">_xlfn.SWITCH($A$2,"average", AVERAGE(Instances!E71:Instances!E71),"median", MEDIAN(Instances!E71:Instances!E71),"min", MIN(Instances!E71:Instances!E71),"max", MAX(Instances!E71:Instances!E71),"diff", MAX(Instances!E71:Instances!E71)-MIN(Instances!E71:Instances!E71))</f>
        <v>0</v>
      </c>
      <c r="F71" s="1" cm="1">
        <f t="array" ref="F71">_xlfn.SWITCH($A$2,"average", AVERAGE(Instances!F71:Instances!F71),"median", MEDIAN(Instances!F71:Instances!F71),"min", MIN(Instances!F71:Instances!F71),"max", MAX(Instances!F71:Instances!F71),"diff", MAX(Instances!F71:Instances!F71)-MIN(Instances!F71:Instances!F71))</f>
        <v>0</v>
      </c>
      <c r="G71" s="1" cm="1">
        <f t="array" ref="G71">_xlfn.SWITCH($A$2,"average", AVERAGE(Instances!G71:Instances!G71),"median", MEDIAN(Instances!G71:Instances!G71),"min", MIN(Instances!G71:Instances!G71),"max", MAX(Instances!G71:Instances!G71),"diff", MAX(Instances!G71:Instances!G71)-MIN(Instances!G71:Instances!G71))</f>
        <v>0</v>
      </c>
      <c r="H71" s="1" cm="1">
        <f t="array" ref="H71">_xlfn.SWITCH($A$2,"average", AVERAGE(Instances!H71:Instances!H71),"median", MEDIAN(Instances!H71:Instances!H71),"min", MIN(Instances!H71:Instances!H71),"max", MAX(Instances!H71:Instances!H71),"diff", MAX(Instances!H71:Instances!H71)-MIN(Instances!H71:Instances!H71))</f>
        <v>0</v>
      </c>
      <c r="I71" s="1" cm="1">
        <f t="array" ref="I71">_xlfn.SWITCH($A$2,"average", AVERAGE(Instances!I71:Instances!I71),"median", MEDIAN(Instances!I71:Instances!I71),"min", MIN(Instances!I71:Instances!I71),"max", MAX(Instances!I71:Instances!I71),"diff", MAX(Instances!I71:Instances!I71)-MIN(Instances!I71:Instances!I71))</f>
        <v>0</v>
      </c>
      <c r="J71" s="1" cm="1">
        <f t="array" ref="J71">_xlfn.SWITCH($A$2,"average", AVERAGE(Instances!J71:Instances!J71),"median", MEDIAN(Instances!J71:Instances!J71),"min", MIN(Instances!J71:Instances!J71),"max", MAX(Instances!J71:Instances!J71),"diff", MAX(Instances!J71:Instances!J71)-MIN(Instances!J71:Instances!J71))</f>
        <v>0</v>
      </c>
      <c r="K71" s="1" cm="1">
        <f t="array" ref="K71">_xlfn.SWITCH($A$2,"average", AVERAGE(Instances!K71:Instances!K71),"median", MEDIAN(Instances!K71:Instances!K71),"min", MIN(Instances!K71:Instances!K71),"max", MAX(Instances!K71:Instances!K71),"diff", MAX(Instances!K71:Instances!K71)-MIN(Instances!K71:Instances!K71))</f>
        <v>0</v>
      </c>
      <c r="L71" s="1"/>
      <c r="M71" s="1" cm="1">
        <f t="array" ref="M71">_xlfn.SWITCH($A$2,"average", AVERAGE(Instances!M71:Instances!M71),"median", MEDIAN(Instances!M71:Instances!M71),"min", MIN(Instances!M71:Instances!M71),"max", MAX(Instances!M71:Instances!M71),"diff", MAX(Instances!M71:Instances!M71)-MIN(Instances!M71:Instances!M71))</f>
        <v>0</v>
      </c>
      <c r="N71" s="1" cm="1">
        <f t="array" ref="N71">_xlfn.SWITCH($A$2,"average", AVERAGE(Instances!N71:Instances!N71),"median", MEDIAN(Instances!N71:Instances!N71),"min", MIN(Instances!N71:Instances!N71),"max", MAX(Instances!N71:Instances!N71),"diff", MAX(Instances!N71:Instances!N71)-MIN(Instances!N71:Instances!N71))</f>
        <v>0</v>
      </c>
      <c r="O71" s="1"/>
      <c r="P71" s="1" cm="1">
        <f t="array" ref="P71">_xlfn.SWITCH($A$2,"average", AVERAGE(Instances!P71:Instances!P71),"median", MEDIAN(Instances!P71:Instances!P71),"min", MIN(Instances!P71:Instances!P71),"max", MAX(Instances!P71:Instances!P71),"diff", MAX(Instances!P71:Instances!P71)-MIN(Instances!P71:Instances!P71))</f>
        <v>0</v>
      </c>
      <c r="Q71" s="1" cm="1">
        <f t="array" ref="Q71">_xlfn.SWITCH($A$2,"average", AVERAGE(Instances!Q71:Instances!Q71),"median", MEDIAN(Instances!Q71:Instances!Q71),"min", MIN(Instances!Q71:Instances!Q71),"max", MAX(Instances!Q71:Instances!Q71),"diff", MAX(Instances!Q71:Instances!Q71)-MIN(Instances!Q71:Instances!Q71))</f>
        <v>0</v>
      </c>
      <c r="R71" s="1" cm="1">
        <f t="array" ref="R71">_xlfn.SWITCH($A$2,"average", AVERAGE(Instances!R71:Instances!R71),"median", MEDIAN(Instances!R71:Instances!R71),"min", MIN(Instances!R71:Instances!R71),"max", MAX(Instances!R71:Instances!R71),"diff", MAX(Instances!R71:Instances!R71)-MIN(Instances!R71:Instances!R71))</f>
        <v>0</v>
      </c>
      <c r="S71" s="1">
        <f>MIN($B71)</f>
        <v>0</v>
      </c>
      <c r="T71" s="1">
        <f>MIN($C71)</f>
        <v>0</v>
      </c>
      <c r="U71" s="1">
        <f>MIN($D71)</f>
        <v>0</v>
      </c>
      <c r="V71" s="1">
        <f>MIN($E71)</f>
        <v>0</v>
      </c>
      <c r="W71" s="1">
        <f>MIN($F71)</f>
        <v>0</v>
      </c>
      <c r="X71" s="1">
        <f>MIN($G71)</f>
        <v>0</v>
      </c>
      <c r="Y71" s="1">
        <f>MIN($H71)</f>
        <v>0</v>
      </c>
      <c r="Z71" s="1">
        <f>MIN($I71)</f>
        <v>0</v>
      </c>
      <c r="AA71" s="1">
        <f>MIN($J71)</f>
        <v>0</v>
      </c>
      <c r="AB71" s="1">
        <f>MIN($K71)</f>
        <v>0</v>
      </c>
      <c r="AC71" s="1">
        <f>MIN($M71)</f>
        <v>0</v>
      </c>
      <c r="AD71" s="1">
        <f>MIN($N71)</f>
        <v>0</v>
      </c>
      <c r="AE71" s="1">
        <f>MIN($P71)</f>
        <v>0</v>
      </c>
      <c r="AF71" s="1">
        <f>MIN($Q71)</f>
        <v>0</v>
      </c>
      <c r="AG71" s="1">
        <f>MIN($R71)</f>
        <v>0</v>
      </c>
      <c r="AH71" s="1">
        <f>MEDIAN($B71)</f>
        <v>0</v>
      </c>
      <c r="AI71" s="1">
        <f>MEDIAN($C71)</f>
        <v>0</v>
      </c>
      <c r="AJ71" s="1">
        <f>MEDIAN($D71)</f>
        <v>0</v>
      </c>
      <c r="AK71" s="1">
        <f>MEDIAN($E71)</f>
        <v>0</v>
      </c>
      <c r="AL71" s="1">
        <f>MEDIAN($F71)</f>
        <v>0</v>
      </c>
      <c r="AM71" s="1">
        <f>MEDIAN($G71)</f>
        <v>0</v>
      </c>
      <c r="AN71" s="1">
        <f>MEDIAN($H71)</f>
        <v>0</v>
      </c>
      <c r="AO71" s="1">
        <f>MEDIAN($I71)</f>
        <v>0</v>
      </c>
      <c r="AP71" s="1">
        <f>MEDIAN($J71)</f>
        <v>0</v>
      </c>
      <c r="AQ71" s="1">
        <f>MEDIAN($K71)</f>
        <v>0</v>
      </c>
      <c r="AR71" s="1">
        <f>MEDIAN($M71)</f>
        <v>0</v>
      </c>
      <c r="AS71" s="1">
        <f>MEDIAN($N71)</f>
        <v>0</v>
      </c>
      <c r="AT71" s="1">
        <f>MEDIAN($P71)</f>
        <v>0</v>
      </c>
      <c r="AU71" s="1">
        <f>MEDIAN($Q71)</f>
        <v>0</v>
      </c>
      <c r="AV71" s="1">
        <f>MEDIAN($R71)</f>
        <v>0</v>
      </c>
      <c r="AW71" s="1">
        <f>MAX($B71)</f>
        <v>0</v>
      </c>
      <c r="AX71" s="1">
        <f>MAX($C71)</f>
        <v>0</v>
      </c>
      <c r="AY71" s="1">
        <f>MAX($D71)</f>
        <v>0</v>
      </c>
      <c r="AZ71" s="1">
        <f>MAX($E71)</f>
        <v>0</v>
      </c>
      <c r="BA71" s="1">
        <f>MAX($F71)</f>
        <v>0</v>
      </c>
      <c r="BB71" s="1">
        <f>MAX($G71)</f>
        <v>0</v>
      </c>
      <c r="BC71" s="1">
        <f>MAX($H71)</f>
        <v>0</v>
      </c>
      <c r="BD71" s="1">
        <f>MAX($I71)</f>
        <v>0</v>
      </c>
      <c r="BE71" s="1">
        <f>MAX($J71)</f>
        <v>0</v>
      </c>
      <c r="BF71" s="1">
        <f>MAX($K71)</f>
        <v>0</v>
      </c>
      <c r="BG71" s="1">
        <f>MAX($M71)</f>
        <v>0</v>
      </c>
      <c r="BH71" s="1">
        <f>MAX($N71)</f>
        <v>0</v>
      </c>
      <c r="BI71" s="1">
        <f>MAX($P71)</f>
        <v>0</v>
      </c>
      <c r="BJ71" s="1">
        <f>MAX($Q71)</f>
        <v>0</v>
      </c>
      <c r="BK71" s="1">
        <f>MAX($R71)</f>
        <v>0</v>
      </c>
    </row>
    <row r="72" spans="1:63">
      <c r="A72" s="1" t="s">
        <v>69</v>
      </c>
      <c r="B72" s="1" cm="1">
        <f t="array" ref="B72">_xlfn.SWITCH($A$2,"average", AVERAGE(Instances!B72:Instances!B72),"median", MEDIAN(Instances!B72:Instances!B72),"min", MIN(Instances!B72:Instances!B72),"max", MAX(Instances!B72:Instances!B72),"diff", MAX(Instances!B72:Instances!B72)-MIN(Instances!B72:Instances!B72))</f>
        <v>0</v>
      </c>
      <c r="C72" s="1" cm="1">
        <f t="array" ref="C72">_xlfn.SWITCH($A$2,"average", AVERAGE(Instances!C72:Instances!C72),"median", MEDIAN(Instances!C72:Instances!C72),"min", MIN(Instances!C72:Instances!C72),"max", MAX(Instances!C72:Instances!C72),"diff", MAX(Instances!C72:Instances!C72)-MIN(Instances!C72:Instances!C72))</f>
        <v>0</v>
      </c>
      <c r="D72" s="1" cm="1">
        <f t="array" ref="D72">_xlfn.SWITCH($A$2,"average", AVERAGE(Instances!D72:Instances!D72),"median", MEDIAN(Instances!D72:Instances!D72),"min", MIN(Instances!D72:Instances!D72),"max", MAX(Instances!D72:Instances!D72),"diff", MAX(Instances!D72:Instances!D72)-MIN(Instances!D72:Instances!D72))</f>
        <v>0</v>
      </c>
      <c r="E72" s="1" cm="1">
        <f t="array" ref="E72">_xlfn.SWITCH($A$2,"average", AVERAGE(Instances!E72:Instances!E72),"median", MEDIAN(Instances!E72:Instances!E72),"min", MIN(Instances!E72:Instances!E72),"max", MAX(Instances!E72:Instances!E72),"diff", MAX(Instances!E72:Instances!E72)-MIN(Instances!E72:Instances!E72))</f>
        <v>0</v>
      </c>
      <c r="F72" s="1" cm="1">
        <f t="array" ref="F72">_xlfn.SWITCH($A$2,"average", AVERAGE(Instances!F72:Instances!F72),"median", MEDIAN(Instances!F72:Instances!F72),"min", MIN(Instances!F72:Instances!F72),"max", MAX(Instances!F72:Instances!F72),"diff", MAX(Instances!F72:Instances!F72)-MIN(Instances!F72:Instances!F72))</f>
        <v>0</v>
      </c>
      <c r="G72" s="1" cm="1">
        <f t="array" ref="G72">_xlfn.SWITCH($A$2,"average", AVERAGE(Instances!G72:Instances!G72),"median", MEDIAN(Instances!G72:Instances!G72),"min", MIN(Instances!G72:Instances!G72),"max", MAX(Instances!G72:Instances!G72),"diff", MAX(Instances!G72:Instances!G72)-MIN(Instances!G72:Instances!G72))</f>
        <v>0</v>
      </c>
      <c r="H72" s="1" cm="1">
        <f t="array" ref="H72">_xlfn.SWITCH($A$2,"average", AVERAGE(Instances!H72:Instances!H72),"median", MEDIAN(Instances!H72:Instances!H72),"min", MIN(Instances!H72:Instances!H72),"max", MAX(Instances!H72:Instances!H72),"diff", MAX(Instances!H72:Instances!H72)-MIN(Instances!H72:Instances!H72))</f>
        <v>0</v>
      </c>
      <c r="I72" s="1" cm="1">
        <f t="array" ref="I72">_xlfn.SWITCH($A$2,"average", AVERAGE(Instances!I72:Instances!I72),"median", MEDIAN(Instances!I72:Instances!I72),"min", MIN(Instances!I72:Instances!I72),"max", MAX(Instances!I72:Instances!I72),"diff", MAX(Instances!I72:Instances!I72)-MIN(Instances!I72:Instances!I72))</f>
        <v>0</v>
      </c>
      <c r="J72" s="1" cm="1">
        <f t="array" ref="J72">_xlfn.SWITCH($A$2,"average", AVERAGE(Instances!J72:Instances!J72),"median", MEDIAN(Instances!J72:Instances!J72),"min", MIN(Instances!J72:Instances!J72),"max", MAX(Instances!J72:Instances!J72),"diff", MAX(Instances!J72:Instances!J72)-MIN(Instances!J72:Instances!J72))</f>
        <v>0</v>
      </c>
      <c r="K72" s="1" cm="1">
        <f t="array" ref="K72">_xlfn.SWITCH($A$2,"average", AVERAGE(Instances!K72:Instances!K72),"median", MEDIAN(Instances!K72:Instances!K72),"min", MIN(Instances!K72:Instances!K72),"max", MAX(Instances!K72:Instances!K72),"diff", MAX(Instances!K72:Instances!K72)-MIN(Instances!K72:Instances!K72))</f>
        <v>0</v>
      </c>
      <c r="L72" s="1"/>
      <c r="M72" s="1" cm="1">
        <f t="array" ref="M72">_xlfn.SWITCH($A$2,"average", AVERAGE(Instances!M72:Instances!M72),"median", MEDIAN(Instances!M72:Instances!M72),"min", MIN(Instances!M72:Instances!M72),"max", MAX(Instances!M72:Instances!M72),"diff", MAX(Instances!M72:Instances!M72)-MIN(Instances!M72:Instances!M72))</f>
        <v>0</v>
      </c>
      <c r="N72" s="1" cm="1">
        <f t="array" ref="N72">_xlfn.SWITCH($A$2,"average", AVERAGE(Instances!N72:Instances!N72),"median", MEDIAN(Instances!N72:Instances!N72),"min", MIN(Instances!N72:Instances!N72),"max", MAX(Instances!N72:Instances!N72),"diff", MAX(Instances!N72:Instances!N72)-MIN(Instances!N72:Instances!N72))</f>
        <v>0</v>
      </c>
      <c r="O72" s="1"/>
      <c r="P72" s="1" cm="1">
        <f t="array" ref="P72">_xlfn.SWITCH($A$2,"average", AVERAGE(Instances!P72:Instances!P72),"median", MEDIAN(Instances!P72:Instances!P72),"min", MIN(Instances!P72:Instances!P72),"max", MAX(Instances!P72:Instances!P72),"diff", MAX(Instances!P72:Instances!P72)-MIN(Instances!P72:Instances!P72))</f>
        <v>0</v>
      </c>
      <c r="Q72" s="1" cm="1">
        <f t="array" ref="Q72">_xlfn.SWITCH($A$2,"average", AVERAGE(Instances!Q72:Instances!Q72),"median", MEDIAN(Instances!Q72:Instances!Q72),"min", MIN(Instances!Q72:Instances!Q72),"max", MAX(Instances!Q72:Instances!Q72),"diff", MAX(Instances!Q72:Instances!Q72)-MIN(Instances!Q72:Instances!Q72))</f>
        <v>0</v>
      </c>
      <c r="R72" s="1" cm="1">
        <f t="array" ref="R72">_xlfn.SWITCH($A$2,"average", AVERAGE(Instances!R72:Instances!R72),"median", MEDIAN(Instances!R72:Instances!R72),"min", MIN(Instances!R72:Instances!R72),"max", MAX(Instances!R72:Instances!R72),"diff", MAX(Instances!R72:Instances!R72)-MIN(Instances!R72:Instances!R72))</f>
        <v>0</v>
      </c>
      <c r="S72" s="1">
        <f>MIN($B72)</f>
        <v>0</v>
      </c>
      <c r="T72" s="1">
        <f>MIN($C72)</f>
        <v>0</v>
      </c>
      <c r="U72" s="1">
        <f>MIN($D72)</f>
        <v>0</v>
      </c>
      <c r="V72" s="1">
        <f>MIN($E72)</f>
        <v>0</v>
      </c>
      <c r="W72" s="1">
        <f>MIN($F72)</f>
        <v>0</v>
      </c>
      <c r="X72" s="1">
        <f>MIN($G72)</f>
        <v>0</v>
      </c>
      <c r="Y72" s="1">
        <f>MIN($H72)</f>
        <v>0</v>
      </c>
      <c r="Z72" s="1">
        <f>MIN($I72)</f>
        <v>0</v>
      </c>
      <c r="AA72" s="1">
        <f>MIN($J72)</f>
        <v>0</v>
      </c>
      <c r="AB72" s="1">
        <f>MIN($K72)</f>
        <v>0</v>
      </c>
      <c r="AC72" s="1">
        <f>MIN($M72)</f>
        <v>0</v>
      </c>
      <c r="AD72" s="1">
        <f>MIN($N72)</f>
        <v>0</v>
      </c>
      <c r="AE72" s="1">
        <f>MIN($P72)</f>
        <v>0</v>
      </c>
      <c r="AF72" s="1">
        <f>MIN($Q72)</f>
        <v>0</v>
      </c>
      <c r="AG72" s="1">
        <f>MIN($R72)</f>
        <v>0</v>
      </c>
      <c r="AH72" s="1">
        <f>MEDIAN($B72)</f>
        <v>0</v>
      </c>
      <c r="AI72" s="1">
        <f>MEDIAN($C72)</f>
        <v>0</v>
      </c>
      <c r="AJ72" s="1">
        <f>MEDIAN($D72)</f>
        <v>0</v>
      </c>
      <c r="AK72" s="1">
        <f>MEDIAN($E72)</f>
        <v>0</v>
      </c>
      <c r="AL72" s="1">
        <f>MEDIAN($F72)</f>
        <v>0</v>
      </c>
      <c r="AM72" s="1">
        <f>MEDIAN($G72)</f>
        <v>0</v>
      </c>
      <c r="AN72" s="1">
        <f>MEDIAN($H72)</f>
        <v>0</v>
      </c>
      <c r="AO72" s="1">
        <f>MEDIAN($I72)</f>
        <v>0</v>
      </c>
      <c r="AP72" s="1">
        <f>MEDIAN($J72)</f>
        <v>0</v>
      </c>
      <c r="AQ72" s="1">
        <f>MEDIAN($K72)</f>
        <v>0</v>
      </c>
      <c r="AR72" s="1">
        <f>MEDIAN($M72)</f>
        <v>0</v>
      </c>
      <c r="AS72" s="1">
        <f>MEDIAN($N72)</f>
        <v>0</v>
      </c>
      <c r="AT72" s="1">
        <f>MEDIAN($P72)</f>
        <v>0</v>
      </c>
      <c r="AU72" s="1">
        <f>MEDIAN($Q72)</f>
        <v>0</v>
      </c>
      <c r="AV72" s="1">
        <f>MEDIAN($R72)</f>
        <v>0</v>
      </c>
      <c r="AW72" s="1">
        <f>MAX($B72)</f>
        <v>0</v>
      </c>
      <c r="AX72" s="1">
        <f>MAX($C72)</f>
        <v>0</v>
      </c>
      <c r="AY72" s="1">
        <f>MAX($D72)</f>
        <v>0</v>
      </c>
      <c r="AZ72" s="1">
        <f>MAX($E72)</f>
        <v>0</v>
      </c>
      <c r="BA72" s="1">
        <f>MAX($F72)</f>
        <v>0</v>
      </c>
      <c r="BB72" s="1">
        <f>MAX($G72)</f>
        <v>0</v>
      </c>
      <c r="BC72" s="1">
        <f>MAX($H72)</f>
        <v>0</v>
      </c>
      <c r="BD72" s="1">
        <f>MAX($I72)</f>
        <v>0</v>
      </c>
      <c r="BE72" s="1">
        <f>MAX($J72)</f>
        <v>0</v>
      </c>
      <c r="BF72" s="1">
        <f>MAX($K72)</f>
        <v>0</v>
      </c>
      <c r="BG72" s="1">
        <f>MAX($M72)</f>
        <v>0</v>
      </c>
      <c r="BH72" s="1">
        <f>MAX($N72)</f>
        <v>0</v>
      </c>
      <c r="BI72" s="1">
        <f>MAX($P72)</f>
        <v>0</v>
      </c>
      <c r="BJ72" s="1">
        <f>MAX($Q72)</f>
        <v>0</v>
      </c>
      <c r="BK72" s="1">
        <f>MAX($R72)</f>
        <v>0</v>
      </c>
    </row>
    <row r="73" spans="1:63">
      <c r="A73" s="1" t="s">
        <v>70</v>
      </c>
      <c r="B73" s="1" cm="1">
        <f t="array" ref="B73">_xlfn.SWITCH($A$2,"average", AVERAGE(Instances!B73:Instances!B73),"median", MEDIAN(Instances!B73:Instances!B73),"min", MIN(Instances!B73:Instances!B73),"max", MAX(Instances!B73:Instances!B73),"diff", MAX(Instances!B73:Instances!B73)-MIN(Instances!B73:Instances!B73))</f>
        <v>0</v>
      </c>
      <c r="C73" s="1" cm="1">
        <f t="array" ref="C73">_xlfn.SWITCH($A$2,"average", AVERAGE(Instances!C73:Instances!C73),"median", MEDIAN(Instances!C73:Instances!C73),"min", MIN(Instances!C73:Instances!C73),"max", MAX(Instances!C73:Instances!C73),"diff", MAX(Instances!C73:Instances!C73)-MIN(Instances!C73:Instances!C73))</f>
        <v>0</v>
      </c>
      <c r="D73" s="1" cm="1">
        <f t="array" ref="D73">_xlfn.SWITCH($A$2,"average", AVERAGE(Instances!D73:Instances!D73),"median", MEDIAN(Instances!D73:Instances!D73),"min", MIN(Instances!D73:Instances!D73),"max", MAX(Instances!D73:Instances!D73),"diff", MAX(Instances!D73:Instances!D73)-MIN(Instances!D73:Instances!D73))</f>
        <v>0</v>
      </c>
      <c r="E73" s="1" cm="1">
        <f t="array" ref="E73">_xlfn.SWITCH($A$2,"average", AVERAGE(Instances!E73:Instances!E73),"median", MEDIAN(Instances!E73:Instances!E73),"min", MIN(Instances!E73:Instances!E73),"max", MAX(Instances!E73:Instances!E73),"diff", MAX(Instances!E73:Instances!E73)-MIN(Instances!E73:Instances!E73))</f>
        <v>0</v>
      </c>
      <c r="F73" s="1" cm="1">
        <f t="array" ref="F73">_xlfn.SWITCH($A$2,"average", AVERAGE(Instances!F73:Instances!F73),"median", MEDIAN(Instances!F73:Instances!F73),"min", MIN(Instances!F73:Instances!F73),"max", MAX(Instances!F73:Instances!F73),"diff", MAX(Instances!F73:Instances!F73)-MIN(Instances!F73:Instances!F73))</f>
        <v>0</v>
      </c>
      <c r="G73" s="1" cm="1">
        <f t="array" ref="G73">_xlfn.SWITCH($A$2,"average", AVERAGE(Instances!G73:Instances!G73),"median", MEDIAN(Instances!G73:Instances!G73),"min", MIN(Instances!G73:Instances!G73),"max", MAX(Instances!G73:Instances!G73),"diff", MAX(Instances!G73:Instances!G73)-MIN(Instances!G73:Instances!G73))</f>
        <v>0</v>
      </c>
      <c r="H73" s="1" cm="1">
        <f t="array" ref="H73">_xlfn.SWITCH($A$2,"average", AVERAGE(Instances!H73:Instances!H73),"median", MEDIAN(Instances!H73:Instances!H73),"min", MIN(Instances!H73:Instances!H73),"max", MAX(Instances!H73:Instances!H73),"diff", MAX(Instances!H73:Instances!H73)-MIN(Instances!H73:Instances!H73))</f>
        <v>0</v>
      </c>
      <c r="I73" s="1" cm="1">
        <f t="array" ref="I73">_xlfn.SWITCH($A$2,"average", AVERAGE(Instances!I73:Instances!I73),"median", MEDIAN(Instances!I73:Instances!I73),"min", MIN(Instances!I73:Instances!I73),"max", MAX(Instances!I73:Instances!I73),"diff", MAX(Instances!I73:Instances!I73)-MIN(Instances!I73:Instances!I73))</f>
        <v>0</v>
      </c>
      <c r="J73" s="1" cm="1">
        <f t="array" ref="J73">_xlfn.SWITCH($A$2,"average", AVERAGE(Instances!J73:Instances!J73),"median", MEDIAN(Instances!J73:Instances!J73),"min", MIN(Instances!J73:Instances!J73),"max", MAX(Instances!J73:Instances!J73),"diff", MAX(Instances!J73:Instances!J73)-MIN(Instances!J73:Instances!J73))</f>
        <v>0</v>
      </c>
      <c r="K73" s="1" cm="1">
        <f t="array" ref="K73">_xlfn.SWITCH($A$2,"average", AVERAGE(Instances!K73:Instances!K73),"median", MEDIAN(Instances!K73:Instances!K73),"min", MIN(Instances!K73:Instances!K73),"max", MAX(Instances!K73:Instances!K73),"diff", MAX(Instances!K73:Instances!K73)-MIN(Instances!K73:Instances!K73))</f>
        <v>0</v>
      </c>
      <c r="L73" s="1"/>
      <c r="M73" s="1" cm="1">
        <f t="array" ref="M73">_xlfn.SWITCH($A$2,"average", AVERAGE(Instances!M73:Instances!M73),"median", MEDIAN(Instances!M73:Instances!M73),"min", MIN(Instances!M73:Instances!M73),"max", MAX(Instances!M73:Instances!M73),"diff", MAX(Instances!M73:Instances!M73)-MIN(Instances!M73:Instances!M73))</f>
        <v>0</v>
      </c>
      <c r="N73" s="1" cm="1">
        <f t="array" ref="N73">_xlfn.SWITCH($A$2,"average", AVERAGE(Instances!N73:Instances!N73),"median", MEDIAN(Instances!N73:Instances!N73),"min", MIN(Instances!N73:Instances!N73),"max", MAX(Instances!N73:Instances!N73),"diff", MAX(Instances!N73:Instances!N73)-MIN(Instances!N73:Instances!N73))</f>
        <v>0</v>
      </c>
      <c r="O73" s="1"/>
      <c r="P73" s="1" cm="1">
        <f t="array" ref="P73">_xlfn.SWITCH($A$2,"average", AVERAGE(Instances!P73:Instances!P73),"median", MEDIAN(Instances!P73:Instances!P73),"min", MIN(Instances!P73:Instances!P73),"max", MAX(Instances!P73:Instances!P73),"diff", MAX(Instances!P73:Instances!P73)-MIN(Instances!P73:Instances!P73))</f>
        <v>0</v>
      </c>
      <c r="Q73" s="1" cm="1">
        <f t="array" ref="Q73">_xlfn.SWITCH($A$2,"average", AVERAGE(Instances!Q73:Instances!Q73),"median", MEDIAN(Instances!Q73:Instances!Q73),"min", MIN(Instances!Q73:Instances!Q73),"max", MAX(Instances!Q73:Instances!Q73),"diff", MAX(Instances!Q73:Instances!Q73)-MIN(Instances!Q73:Instances!Q73))</f>
        <v>0</v>
      </c>
      <c r="R73" s="1" cm="1">
        <f t="array" ref="R73">_xlfn.SWITCH($A$2,"average", AVERAGE(Instances!R73:Instances!R73),"median", MEDIAN(Instances!R73:Instances!R73),"min", MIN(Instances!R73:Instances!R73),"max", MAX(Instances!R73:Instances!R73),"diff", MAX(Instances!R73:Instances!R73)-MIN(Instances!R73:Instances!R73))</f>
        <v>0</v>
      </c>
      <c r="S73" s="1">
        <f>MIN($B73)</f>
        <v>0</v>
      </c>
      <c r="T73" s="1">
        <f>MIN($C73)</f>
        <v>0</v>
      </c>
      <c r="U73" s="1">
        <f>MIN($D73)</f>
        <v>0</v>
      </c>
      <c r="V73" s="1">
        <f>MIN($E73)</f>
        <v>0</v>
      </c>
      <c r="W73" s="1">
        <f>MIN($F73)</f>
        <v>0</v>
      </c>
      <c r="X73" s="1">
        <f>MIN($G73)</f>
        <v>0</v>
      </c>
      <c r="Y73" s="1">
        <f>MIN($H73)</f>
        <v>0</v>
      </c>
      <c r="Z73" s="1">
        <f>MIN($I73)</f>
        <v>0</v>
      </c>
      <c r="AA73" s="1">
        <f>MIN($J73)</f>
        <v>0</v>
      </c>
      <c r="AB73" s="1">
        <f>MIN($K73)</f>
        <v>0</v>
      </c>
      <c r="AC73" s="1">
        <f>MIN($M73)</f>
        <v>0</v>
      </c>
      <c r="AD73" s="1">
        <f>MIN($N73)</f>
        <v>0</v>
      </c>
      <c r="AE73" s="1">
        <f>MIN($P73)</f>
        <v>0</v>
      </c>
      <c r="AF73" s="1">
        <f>MIN($Q73)</f>
        <v>0</v>
      </c>
      <c r="AG73" s="1">
        <f>MIN($R73)</f>
        <v>0</v>
      </c>
      <c r="AH73" s="1">
        <f>MEDIAN($B73)</f>
        <v>0</v>
      </c>
      <c r="AI73" s="1">
        <f>MEDIAN($C73)</f>
        <v>0</v>
      </c>
      <c r="AJ73" s="1">
        <f>MEDIAN($D73)</f>
        <v>0</v>
      </c>
      <c r="AK73" s="1">
        <f>MEDIAN($E73)</f>
        <v>0</v>
      </c>
      <c r="AL73" s="1">
        <f>MEDIAN($F73)</f>
        <v>0</v>
      </c>
      <c r="AM73" s="1">
        <f>MEDIAN($G73)</f>
        <v>0</v>
      </c>
      <c r="AN73" s="1">
        <f>MEDIAN($H73)</f>
        <v>0</v>
      </c>
      <c r="AO73" s="1">
        <f>MEDIAN($I73)</f>
        <v>0</v>
      </c>
      <c r="AP73" s="1">
        <f>MEDIAN($J73)</f>
        <v>0</v>
      </c>
      <c r="AQ73" s="1">
        <f>MEDIAN($K73)</f>
        <v>0</v>
      </c>
      <c r="AR73" s="1">
        <f>MEDIAN($M73)</f>
        <v>0</v>
      </c>
      <c r="AS73" s="1">
        <f>MEDIAN($N73)</f>
        <v>0</v>
      </c>
      <c r="AT73" s="1">
        <f>MEDIAN($P73)</f>
        <v>0</v>
      </c>
      <c r="AU73" s="1">
        <f>MEDIAN($Q73)</f>
        <v>0</v>
      </c>
      <c r="AV73" s="1">
        <f>MEDIAN($R73)</f>
        <v>0</v>
      </c>
      <c r="AW73" s="1">
        <f>MAX($B73)</f>
        <v>0</v>
      </c>
      <c r="AX73" s="1">
        <f>MAX($C73)</f>
        <v>0</v>
      </c>
      <c r="AY73" s="1">
        <f>MAX($D73)</f>
        <v>0</v>
      </c>
      <c r="AZ73" s="1">
        <f>MAX($E73)</f>
        <v>0</v>
      </c>
      <c r="BA73" s="1">
        <f>MAX($F73)</f>
        <v>0</v>
      </c>
      <c r="BB73" s="1">
        <f>MAX($G73)</f>
        <v>0</v>
      </c>
      <c r="BC73" s="1">
        <f>MAX($H73)</f>
        <v>0</v>
      </c>
      <c r="BD73" s="1">
        <f>MAX($I73)</f>
        <v>0</v>
      </c>
      <c r="BE73" s="1">
        <f>MAX($J73)</f>
        <v>0</v>
      </c>
      <c r="BF73" s="1">
        <f>MAX($K73)</f>
        <v>0</v>
      </c>
      <c r="BG73" s="1">
        <f>MAX($M73)</f>
        <v>0</v>
      </c>
      <c r="BH73" s="1">
        <f>MAX($N73)</f>
        <v>0</v>
      </c>
      <c r="BI73" s="1">
        <f>MAX($P73)</f>
        <v>0</v>
      </c>
      <c r="BJ73" s="1">
        <f>MAX($Q73)</f>
        <v>0</v>
      </c>
      <c r="BK73" s="1">
        <f>MAX($R73)</f>
        <v>0</v>
      </c>
    </row>
    <row r="74" spans="1:63">
      <c r="A74" s="1" t="s">
        <v>71</v>
      </c>
      <c r="B74" s="1" cm="1">
        <f t="array" ref="B74">_xlfn.SWITCH($A$2,"average", AVERAGE(Instances!B74:Instances!B74),"median", MEDIAN(Instances!B74:Instances!B74),"min", MIN(Instances!B74:Instances!B74),"max", MAX(Instances!B74:Instances!B74),"diff", MAX(Instances!B74:Instances!B74)-MIN(Instances!B74:Instances!B74))</f>
        <v>0</v>
      </c>
      <c r="C74" s="1" cm="1">
        <f t="array" ref="C74">_xlfn.SWITCH($A$2,"average", AVERAGE(Instances!C74:Instances!C74),"median", MEDIAN(Instances!C74:Instances!C74),"min", MIN(Instances!C74:Instances!C74),"max", MAX(Instances!C74:Instances!C74),"diff", MAX(Instances!C74:Instances!C74)-MIN(Instances!C74:Instances!C74))</f>
        <v>0</v>
      </c>
      <c r="D74" s="1" cm="1">
        <f t="array" ref="D74">_xlfn.SWITCH($A$2,"average", AVERAGE(Instances!D74:Instances!D74),"median", MEDIAN(Instances!D74:Instances!D74),"min", MIN(Instances!D74:Instances!D74),"max", MAX(Instances!D74:Instances!D74),"diff", MAX(Instances!D74:Instances!D74)-MIN(Instances!D74:Instances!D74))</f>
        <v>0</v>
      </c>
      <c r="E74" s="1" cm="1">
        <f t="array" ref="E74">_xlfn.SWITCH($A$2,"average", AVERAGE(Instances!E74:Instances!E74),"median", MEDIAN(Instances!E74:Instances!E74),"min", MIN(Instances!E74:Instances!E74),"max", MAX(Instances!E74:Instances!E74),"diff", MAX(Instances!E74:Instances!E74)-MIN(Instances!E74:Instances!E74))</f>
        <v>0</v>
      </c>
      <c r="F74" s="1" cm="1">
        <f t="array" ref="F74">_xlfn.SWITCH($A$2,"average", AVERAGE(Instances!F74:Instances!F74),"median", MEDIAN(Instances!F74:Instances!F74),"min", MIN(Instances!F74:Instances!F74),"max", MAX(Instances!F74:Instances!F74),"diff", MAX(Instances!F74:Instances!F74)-MIN(Instances!F74:Instances!F74))</f>
        <v>0</v>
      </c>
      <c r="G74" s="1" cm="1">
        <f t="array" ref="G74">_xlfn.SWITCH($A$2,"average", AVERAGE(Instances!G74:Instances!G74),"median", MEDIAN(Instances!G74:Instances!G74),"min", MIN(Instances!G74:Instances!G74),"max", MAX(Instances!G74:Instances!G74),"diff", MAX(Instances!G74:Instances!G74)-MIN(Instances!G74:Instances!G74))</f>
        <v>0</v>
      </c>
      <c r="H74" s="1" cm="1">
        <f t="array" ref="H74">_xlfn.SWITCH($A$2,"average", AVERAGE(Instances!H74:Instances!H74),"median", MEDIAN(Instances!H74:Instances!H74),"min", MIN(Instances!H74:Instances!H74),"max", MAX(Instances!H74:Instances!H74),"diff", MAX(Instances!H74:Instances!H74)-MIN(Instances!H74:Instances!H74))</f>
        <v>0</v>
      </c>
      <c r="I74" s="1" cm="1">
        <f t="array" ref="I74">_xlfn.SWITCH($A$2,"average", AVERAGE(Instances!I74:Instances!I74),"median", MEDIAN(Instances!I74:Instances!I74),"min", MIN(Instances!I74:Instances!I74),"max", MAX(Instances!I74:Instances!I74),"diff", MAX(Instances!I74:Instances!I74)-MIN(Instances!I74:Instances!I74))</f>
        <v>0</v>
      </c>
      <c r="J74" s="1" cm="1">
        <f t="array" ref="J74">_xlfn.SWITCH($A$2,"average", AVERAGE(Instances!J74:Instances!J74),"median", MEDIAN(Instances!J74:Instances!J74),"min", MIN(Instances!J74:Instances!J74),"max", MAX(Instances!J74:Instances!J74),"diff", MAX(Instances!J74:Instances!J74)-MIN(Instances!J74:Instances!J74))</f>
        <v>0</v>
      </c>
      <c r="K74" s="1" cm="1">
        <f t="array" ref="K74">_xlfn.SWITCH($A$2,"average", AVERAGE(Instances!K74:Instances!K74),"median", MEDIAN(Instances!K74:Instances!K74),"min", MIN(Instances!K74:Instances!K74),"max", MAX(Instances!K74:Instances!K74),"diff", MAX(Instances!K74:Instances!K74)-MIN(Instances!K74:Instances!K74))</f>
        <v>0</v>
      </c>
      <c r="L74" s="1"/>
      <c r="M74" s="1" cm="1">
        <f t="array" ref="M74">_xlfn.SWITCH($A$2,"average", AVERAGE(Instances!M74:Instances!M74),"median", MEDIAN(Instances!M74:Instances!M74),"min", MIN(Instances!M74:Instances!M74),"max", MAX(Instances!M74:Instances!M74),"diff", MAX(Instances!M74:Instances!M74)-MIN(Instances!M74:Instances!M74))</f>
        <v>0</v>
      </c>
      <c r="N74" s="1" cm="1">
        <f t="array" ref="N74">_xlfn.SWITCH($A$2,"average", AVERAGE(Instances!N74:Instances!N74),"median", MEDIAN(Instances!N74:Instances!N74),"min", MIN(Instances!N74:Instances!N74),"max", MAX(Instances!N74:Instances!N74),"diff", MAX(Instances!N74:Instances!N74)-MIN(Instances!N74:Instances!N74))</f>
        <v>0</v>
      </c>
      <c r="O74" s="1"/>
      <c r="P74" s="1" cm="1">
        <f t="array" ref="P74">_xlfn.SWITCH($A$2,"average", AVERAGE(Instances!P74:Instances!P74),"median", MEDIAN(Instances!P74:Instances!P74),"min", MIN(Instances!P74:Instances!P74),"max", MAX(Instances!P74:Instances!P74),"diff", MAX(Instances!P74:Instances!P74)-MIN(Instances!P74:Instances!P74))</f>
        <v>0</v>
      </c>
      <c r="Q74" s="1" cm="1">
        <f t="array" ref="Q74">_xlfn.SWITCH($A$2,"average", AVERAGE(Instances!Q74:Instances!Q74),"median", MEDIAN(Instances!Q74:Instances!Q74),"min", MIN(Instances!Q74:Instances!Q74),"max", MAX(Instances!Q74:Instances!Q74),"diff", MAX(Instances!Q74:Instances!Q74)-MIN(Instances!Q74:Instances!Q74))</f>
        <v>0</v>
      </c>
      <c r="R74" s="1" cm="1">
        <f t="array" ref="R74">_xlfn.SWITCH($A$2,"average", AVERAGE(Instances!R74:Instances!R74),"median", MEDIAN(Instances!R74:Instances!R74),"min", MIN(Instances!R74:Instances!R74),"max", MAX(Instances!R74:Instances!R74),"diff", MAX(Instances!R74:Instances!R74)-MIN(Instances!R74:Instances!R74))</f>
        <v>0</v>
      </c>
      <c r="S74" s="1">
        <f>MIN($B74)</f>
        <v>0</v>
      </c>
      <c r="T74" s="1">
        <f>MIN($C74)</f>
        <v>0</v>
      </c>
      <c r="U74" s="1">
        <f>MIN($D74)</f>
        <v>0</v>
      </c>
      <c r="V74" s="1">
        <f>MIN($E74)</f>
        <v>0</v>
      </c>
      <c r="W74" s="1">
        <f>MIN($F74)</f>
        <v>0</v>
      </c>
      <c r="X74" s="1">
        <f>MIN($G74)</f>
        <v>0</v>
      </c>
      <c r="Y74" s="1">
        <f>MIN($H74)</f>
        <v>0</v>
      </c>
      <c r="Z74" s="1">
        <f>MIN($I74)</f>
        <v>0</v>
      </c>
      <c r="AA74" s="1">
        <f>MIN($J74)</f>
        <v>0</v>
      </c>
      <c r="AB74" s="1">
        <f>MIN($K74)</f>
        <v>0</v>
      </c>
      <c r="AC74" s="1">
        <f>MIN($M74)</f>
        <v>0</v>
      </c>
      <c r="AD74" s="1">
        <f>MIN($N74)</f>
        <v>0</v>
      </c>
      <c r="AE74" s="1">
        <f>MIN($P74)</f>
        <v>0</v>
      </c>
      <c r="AF74" s="1">
        <f>MIN($Q74)</f>
        <v>0</v>
      </c>
      <c r="AG74" s="1">
        <f>MIN($R74)</f>
        <v>0</v>
      </c>
      <c r="AH74" s="1">
        <f>MEDIAN($B74)</f>
        <v>0</v>
      </c>
      <c r="AI74" s="1">
        <f>MEDIAN($C74)</f>
        <v>0</v>
      </c>
      <c r="AJ74" s="1">
        <f>MEDIAN($D74)</f>
        <v>0</v>
      </c>
      <c r="AK74" s="1">
        <f>MEDIAN($E74)</f>
        <v>0</v>
      </c>
      <c r="AL74" s="1">
        <f>MEDIAN($F74)</f>
        <v>0</v>
      </c>
      <c r="AM74" s="1">
        <f>MEDIAN($G74)</f>
        <v>0</v>
      </c>
      <c r="AN74" s="1">
        <f>MEDIAN($H74)</f>
        <v>0</v>
      </c>
      <c r="AO74" s="1">
        <f>MEDIAN($I74)</f>
        <v>0</v>
      </c>
      <c r="AP74" s="1">
        <f>MEDIAN($J74)</f>
        <v>0</v>
      </c>
      <c r="AQ74" s="1">
        <f>MEDIAN($K74)</f>
        <v>0</v>
      </c>
      <c r="AR74" s="1">
        <f>MEDIAN($M74)</f>
        <v>0</v>
      </c>
      <c r="AS74" s="1">
        <f>MEDIAN($N74)</f>
        <v>0</v>
      </c>
      <c r="AT74" s="1">
        <f>MEDIAN($P74)</f>
        <v>0</v>
      </c>
      <c r="AU74" s="1">
        <f>MEDIAN($Q74)</f>
        <v>0</v>
      </c>
      <c r="AV74" s="1">
        <f>MEDIAN($R74)</f>
        <v>0</v>
      </c>
      <c r="AW74" s="1">
        <f>MAX($B74)</f>
        <v>0</v>
      </c>
      <c r="AX74" s="1">
        <f>MAX($C74)</f>
        <v>0</v>
      </c>
      <c r="AY74" s="1">
        <f>MAX($D74)</f>
        <v>0</v>
      </c>
      <c r="AZ74" s="1">
        <f>MAX($E74)</f>
        <v>0</v>
      </c>
      <c r="BA74" s="1">
        <f>MAX($F74)</f>
        <v>0</v>
      </c>
      <c r="BB74" s="1">
        <f>MAX($G74)</f>
        <v>0</v>
      </c>
      <c r="BC74" s="1">
        <f>MAX($H74)</f>
        <v>0</v>
      </c>
      <c r="BD74" s="1">
        <f>MAX($I74)</f>
        <v>0</v>
      </c>
      <c r="BE74" s="1">
        <f>MAX($J74)</f>
        <v>0</v>
      </c>
      <c r="BF74" s="1">
        <f>MAX($K74)</f>
        <v>0</v>
      </c>
      <c r="BG74" s="1">
        <f>MAX($M74)</f>
        <v>0</v>
      </c>
      <c r="BH74" s="1">
        <f>MAX($N74)</f>
        <v>0</v>
      </c>
      <c r="BI74" s="1">
        <f>MAX($P74)</f>
        <v>0</v>
      </c>
      <c r="BJ74" s="1">
        <f>MAX($Q74)</f>
        <v>0</v>
      </c>
      <c r="BK74" s="1">
        <f>MAX($R74)</f>
        <v>0</v>
      </c>
    </row>
    <row r="75" spans="1:63">
      <c r="A75" s="1" t="s">
        <v>72</v>
      </c>
      <c r="B75" s="1" cm="1">
        <f t="array" ref="B75">_xlfn.SWITCH($A$2,"average", AVERAGE(Instances!B75:Instances!B75),"median", MEDIAN(Instances!B75:Instances!B75),"min", MIN(Instances!B75:Instances!B75),"max", MAX(Instances!B75:Instances!B75),"diff", MAX(Instances!B75:Instances!B75)-MIN(Instances!B75:Instances!B75))</f>
        <v>0</v>
      </c>
      <c r="C75" s="1" cm="1">
        <f t="array" ref="C75">_xlfn.SWITCH($A$2,"average", AVERAGE(Instances!C75:Instances!C75),"median", MEDIAN(Instances!C75:Instances!C75),"min", MIN(Instances!C75:Instances!C75),"max", MAX(Instances!C75:Instances!C75),"diff", MAX(Instances!C75:Instances!C75)-MIN(Instances!C75:Instances!C75))</f>
        <v>0</v>
      </c>
      <c r="D75" s="1" cm="1">
        <f t="array" ref="D75">_xlfn.SWITCH($A$2,"average", AVERAGE(Instances!D75:Instances!D75),"median", MEDIAN(Instances!D75:Instances!D75),"min", MIN(Instances!D75:Instances!D75),"max", MAX(Instances!D75:Instances!D75),"diff", MAX(Instances!D75:Instances!D75)-MIN(Instances!D75:Instances!D75))</f>
        <v>0</v>
      </c>
      <c r="E75" s="1" cm="1">
        <f t="array" ref="E75">_xlfn.SWITCH($A$2,"average", AVERAGE(Instances!E75:Instances!E75),"median", MEDIAN(Instances!E75:Instances!E75),"min", MIN(Instances!E75:Instances!E75),"max", MAX(Instances!E75:Instances!E75),"diff", MAX(Instances!E75:Instances!E75)-MIN(Instances!E75:Instances!E75))</f>
        <v>0</v>
      </c>
      <c r="F75" s="1" cm="1">
        <f t="array" ref="F75">_xlfn.SWITCH($A$2,"average", AVERAGE(Instances!F75:Instances!F75),"median", MEDIAN(Instances!F75:Instances!F75),"min", MIN(Instances!F75:Instances!F75),"max", MAX(Instances!F75:Instances!F75),"diff", MAX(Instances!F75:Instances!F75)-MIN(Instances!F75:Instances!F75))</f>
        <v>0</v>
      </c>
      <c r="G75" s="1" cm="1">
        <f t="array" ref="G75">_xlfn.SWITCH($A$2,"average", AVERAGE(Instances!G75:Instances!G75),"median", MEDIAN(Instances!G75:Instances!G75),"min", MIN(Instances!G75:Instances!G75),"max", MAX(Instances!G75:Instances!G75),"diff", MAX(Instances!G75:Instances!G75)-MIN(Instances!G75:Instances!G75))</f>
        <v>0</v>
      </c>
      <c r="H75" s="1" cm="1">
        <f t="array" ref="H75">_xlfn.SWITCH($A$2,"average", AVERAGE(Instances!H75:Instances!H75),"median", MEDIAN(Instances!H75:Instances!H75),"min", MIN(Instances!H75:Instances!H75),"max", MAX(Instances!H75:Instances!H75),"diff", MAX(Instances!H75:Instances!H75)-MIN(Instances!H75:Instances!H75))</f>
        <v>0</v>
      </c>
      <c r="I75" s="1" cm="1">
        <f t="array" ref="I75">_xlfn.SWITCH($A$2,"average", AVERAGE(Instances!I75:Instances!I75),"median", MEDIAN(Instances!I75:Instances!I75),"min", MIN(Instances!I75:Instances!I75),"max", MAX(Instances!I75:Instances!I75),"diff", MAX(Instances!I75:Instances!I75)-MIN(Instances!I75:Instances!I75))</f>
        <v>0</v>
      </c>
      <c r="J75" s="1" cm="1">
        <f t="array" ref="J75">_xlfn.SWITCH($A$2,"average", AVERAGE(Instances!J75:Instances!J75),"median", MEDIAN(Instances!J75:Instances!J75),"min", MIN(Instances!J75:Instances!J75),"max", MAX(Instances!J75:Instances!J75),"diff", MAX(Instances!J75:Instances!J75)-MIN(Instances!J75:Instances!J75))</f>
        <v>0</v>
      </c>
      <c r="K75" s="1" cm="1">
        <f t="array" ref="K75">_xlfn.SWITCH($A$2,"average", AVERAGE(Instances!K75:Instances!K75),"median", MEDIAN(Instances!K75:Instances!K75),"min", MIN(Instances!K75:Instances!K75),"max", MAX(Instances!K75:Instances!K75),"diff", MAX(Instances!K75:Instances!K75)-MIN(Instances!K75:Instances!K75))</f>
        <v>0</v>
      </c>
      <c r="L75" s="1"/>
      <c r="M75" s="1" cm="1">
        <f t="array" ref="M75">_xlfn.SWITCH($A$2,"average", AVERAGE(Instances!M75:Instances!M75),"median", MEDIAN(Instances!M75:Instances!M75),"min", MIN(Instances!M75:Instances!M75),"max", MAX(Instances!M75:Instances!M75),"diff", MAX(Instances!M75:Instances!M75)-MIN(Instances!M75:Instances!M75))</f>
        <v>0</v>
      </c>
      <c r="N75" s="1" cm="1">
        <f t="array" ref="N75">_xlfn.SWITCH($A$2,"average", AVERAGE(Instances!N75:Instances!N75),"median", MEDIAN(Instances!N75:Instances!N75),"min", MIN(Instances!N75:Instances!N75),"max", MAX(Instances!N75:Instances!N75),"diff", MAX(Instances!N75:Instances!N75)-MIN(Instances!N75:Instances!N75))</f>
        <v>0</v>
      </c>
      <c r="O75" s="1"/>
      <c r="P75" s="1" cm="1">
        <f t="array" ref="P75">_xlfn.SWITCH($A$2,"average", AVERAGE(Instances!P75:Instances!P75),"median", MEDIAN(Instances!P75:Instances!P75),"min", MIN(Instances!P75:Instances!P75),"max", MAX(Instances!P75:Instances!P75),"diff", MAX(Instances!P75:Instances!P75)-MIN(Instances!P75:Instances!P75))</f>
        <v>0</v>
      </c>
      <c r="Q75" s="1" cm="1">
        <f t="array" ref="Q75">_xlfn.SWITCH($A$2,"average", AVERAGE(Instances!Q75:Instances!Q75),"median", MEDIAN(Instances!Q75:Instances!Q75),"min", MIN(Instances!Q75:Instances!Q75),"max", MAX(Instances!Q75:Instances!Q75),"diff", MAX(Instances!Q75:Instances!Q75)-MIN(Instances!Q75:Instances!Q75))</f>
        <v>0</v>
      </c>
      <c r="R75" s="1" cm="1">
        <f t="array" ref="R75">_xlfn.SWITCH($A$2,"average", AVERAGE(Instances!R75:Instances!R75),"median", MEDIAN(Instances!R75:Instances!R75),"min", MIN(Instances!R75:Instances!R75),"max", MAX(Instances!R75:Instances!R75),"diff", MAX(Instances!R75:Instances!R75)-MIN(Instances!R75:Instances!R75))</f>
        <v>0</v>
      </c>
      <c r="S75" s="1">
        <f>MIN($B75)</f>
        <v>0</v>
      </c>
      <c r="T75" s="1">
        <f>MIN($C75)</f>
        <v>0</v>
      </c>
      <c r="U75" s="1">
        <f>MIN($D75)</f>
        <v>0</v>
      </c>
      <c r="V75" s="1">
        <f>MIN($E75)</f>
        <v>0</v>
      </c>
      <c r="W75" s="1">
        <f>MIN($F75)</f>
        <v>0</v>
      </c>
      <c r="X75" s="1">
        <f>MIN($G75)</f>
        <v>0</v>
      </c>
      <c r="Y75" s="1">
        <f>MIN($H75)</f>
        <v>0</v>
      </c>
      <c r="Z75" s="1">
        <f>MIN($I75)</f>
        <v>0</v>
      </c>
      <c r="AA75" s="1">
        <f>MIN($J75)</f>
        <v>0</v>
      </c>
      <c r="AB75" s="1">
        <f>MIN($K75)</f>
        <v>0</v>
      </c>
      <c r="AC75" s="1">
        <f>MIN($M75)</f>
        <v>0</v>
      </c>
      <c r="AD75" s="1">
        <f>MIN($N75)</f>
        <v>0</v>
      </c>
      <c r="AE75" s="1">
        <f>MIN($P75)</f>
        <v>0</v>
      </c>
      <c r="AF75" s="1">
        <f>MIN($Q75)</f>
        <v>0</v>
      </c>
      <c r="AG75" s="1">
        <f>MIN($R75)</f>
        <v>0</v>
      </c>
      <c r="AH75" s="1">
        <f>MEDIAN($B75)</f>
        <v>0</v>
      </c>
      <c r="AI75" s="1">
        <f>MEDIAN($C75)</f>
        <v>0</v>
      </c>
      <c r="AJ75" s="1">
        <f>MEDIAN($D75)</f>
        <v>0</v>
      </c>
      <c r="AK75" s="1">
        <f>MEDIAN($E75)</f>
        <v>0</v>
      </c>
      <c r="AL75" s="1">
        <f>MEDIAN($F75)</f>
        <v>0</v>
      </c>
      <c r="AM75" s="1">
        <f>MEDIAN($G75)</f>
        <v>0</v>
      </c>
      <c r="AN75" s="1">
        <f>MEDIAN($H75)</f>
        <v>0</v>
      </c>
      <c r="AO75" s="1">
        <f>MEDIAN($I75)</f>
        <v>0</v>
      </c>
      <c r="AP75" s="1">
        <f>MEDIAN($J75)</f>
        <v>0</v>
      </c>
      <c r="AQ75" s="1">
        <f>MEDIAN($K75)</f>
        <v>0</v>
      </c>
      <c r="AR75" s="1">
        <f>MEDIAN($M75)</f>
        <v>0</v>
      </c>
      <c r="AS75" s="1">
        <f>MEDIAN($N75)</f>
        <v>0</v>
      </c>
      <c r="AT75" s="1">
        <f>MEDIAN($P75)</f>
        <v>0</v>
      </c>
      <c r="AU75" s="1">
        <f>MEDIAN($Q75)</f>
        <v>0</v>
      </c>
      <c r="AV75" s="1">
        <f>MEDIAN($R75)</f>
        <v>0</v>
      </c>
      <c r="AW75" s="1">
        <f>MAX($B75)</f>
        <v>0</v>
      </c>
      <c r="AX75" s="1">
        <f>MAX($C75)</f>
        <v>0</v>
      </c>
      <c r="AY75" s="1">
        <f>MAX($D75)</f>
        <v>0</v>
      </c>
      <c r="AZ75" s="1">
        <f>MAX($E75)</f>
        <v>0</v>
      </c>
      <c r="BA75" s="1">
        <f>MAX($F75)</f>
        <v>0</v>
      </c>
      <c r="BB75" s="1">
        <f>MAX($G75)</f>
        <v>0</v>
      </c>
      <c r="BC75" s="1">
        <f>MAX($H75)</f>
        <v>0</v>
      </c>
      <c r="BD75" s="1">
        <f>MAX($I75)</f>
        <v>0</v>
      </c>
      <c r="BE75" s="1">
        <f>MAX($J75)</f>
        <v>0</v>
      </c>
      <c r="BF75" s="1">
        <f>MAX($K75)</f>
        <v>0</v>
      </c>
      <c r="BG75" s="1">
        <f>MAX($M75)</f>
        <v>0</v>
      </c>
      <c r="BH75" s="1">
        <f>MAX($N75)</f>
        <v>0</v>
      </c>
      <c r="BI75" s="1">
        <f>MAX($P75)</f>
        <v>0</v>
      </c>
      <c r="BJ75" s="1">
        <f>MAX($Q75)</f>
        <v>0</v>
      </c>
      <c r="BK75" s="1">
        <f>MAX($R75)</f>
        <v>0</v>
      </c>
    </row>
    <row r="76" spans="1:63">
      <c r="A76" s="1" t="s">
        <v>73</v>
      </c>
      <c r="B76" s="1" cm="1">
        <f t="array" ref="B76">_xlfn.SWITCH($A$2,"average", AVERAGE(Instances!B76:Instances!B76),"median", MEDIAN(Instances!B76:Instances!B76),"min", MIN(Instances!B76:Instances!B76),"max", MAX(Instances!B76:Instances!B76),"diff", MAX(Instances!B76:Instances!B76)-MIN(Instances!B76:Instances!B76))</f>
        <v>0</v>
      </c>
      <c r="C76" s="1" cm="1">
        <f t="array" ref="C76">_xlfn.SWITCH($A$2,"average", AVERAGE(Instances!C76:Instances!C76),"median", MEDIAN(Instances!C76:Instances!C76),"min", MIN(Instances!C76:Instances!C76),"max", MAX(Instances!C76:Instances!C76),"diff", MAX(Instances!C76:Instances!C76)-MIN(Instances!C76:Instances!C76))</f>
        <v>0</v>
      </c>
      <c r="D76" s="1" cm="1">
        <f t="array" ref="D76">_xlfn.SWITCH($A$2,"average", AVERAGE(Instances!D76:Instances!D76),"median", MEDIAN(Instances!D76:Instances!D76),"min", MIN(Instances!D76:Instances!D76),"max", MAX(Instances!D76:Instances!D76),"diff", MAX(Instances!D76:Instances!D76)-MIN(Instances!D76:Instances!D76))</f>
        <v>0</v>
      </c>
      <c r="E76" s="1" cm="1">
        <f t="array" ref="E76">_xlfn.SWITCH($A$2,"average", AVERAGE(Instances!E76:Instances!E76),"median", MEDIAN(Instances!E76:Instances!E76),"min", MIN(Instances!E76:Instances!E76),"max", MAX(Instances!E76:Instances!E76),"diff", MAX(Instances!E76:Instances!E76)-MIN(Instances!E76:Instances!E76))</f>
        <v>0</v>
      </c>
      <c r="F76" s="1" cm="1">
        <f t="array" ref="F76">_xlfn.SWITCH($A$2,"average", AVERAGE(Instances!F76:Instances!F76),"median", MEDIAN(Instances!F76:Instances!F76),"min", MIN(Instances!F76:Instances!F76),"max", MAX(Instances!F76:Instances!F76),"diff", MAX(Instances!F76:Instances!F76)-MIN(Instances!F76:Instances!F76))</f>
        <v>0</v>
      </c>
      <c r="G76" s="1" cm="1">
        <f t="array" ref="G76">_xlfn.SWITCH($A$2,"average", AVERAGE(Instances!G76:Instances!G76),"median", MEDIAN(Instances!G76:Instances!G76),"min", MIN(Instances!G76:Instances!G76),"max", MAX(Instances!G76:Instances!G76),"diff", MAX(Instances!G76:Instances!G76)-MIN(Instances!G76:Instances!G76))</f>
        <v>0</v>
      </c>
      <c r="H76" s="1" cm="1">
        <f t="array" ref="H76">_xlfn.SWITCH($A$2,"average", AVERAGE(Instances!H76:Instances!H76),"median", MEDIAN(Instances!H76:Instances!H76),"min", MIN(Instances!H76:Instances!H76),"max", MAX(Instances!H76:Instances!H76),"diff", MAX(Instances!H76:Instances!H76)-MIN(Instances!H76:Instances!H76))</f>
        <v>0</v>
      </c>
      <c r="I76" s="1" cm="1">
        <f t="array" ref="I76">_xlfn.SWITCH($A$2,"average", AVERAGE(Instances!I76:Instances!I76),"median", MEDIAN(Instances!I76:Instances!I76),"min", MIN(Instances!I76:Instances!I76),"max", MAX(Instances!I76:Instances!I76),"diff", MAX(Instances!I76:Instances!I76)-MIN(Instances!I76:Instances!I76))</f>
        <v>0</v>
      </c>
      <c r="J76" s="1" cm="1">
        <f t="array" ref="J76">_xlfn.SWITCH($A$2,"average", AVERAGE(Instances!J76:Instances!J76),"median", MEDIAN(Instances!J76:Instances!J76),"min", MIN(Instances!J76:Instances!J76),"max", MAX(Instances!J76:Instances!J76),"diff", MAX(Instances!J76:Instances!J76)-MIN(Instances!J76:Instances!J76))</f>
        <v>0</v>
      </c>
      <c r="K76" s="1" cm="1">
        <f t="array" ref="K76">_xlfn.SWITCH($A$2,"average", AVERAGE(Instances!K76:Instances!K76),"median", MEDIAN(Instances!K76:Instances!K76),"min", MIN(Instances!K76:Instances!K76),"max", MAX(Instances!K76:Instances!K76),"diff", MAX(Instances!K76:Instances!K76)-MIN(Instances!K76:Instances!K76))</f>
        <v>0</v>
      </c>
      <c r="L76" s="1"/>
      <c r="M76" s="1" cm="1">
        <f t="array" ref="M76">_xlfn.SWITCH($A$2,"average", AVERAGE(Instances!M76:Instances!M76),"median", MEDIAN(Instances!M76:Instances!M76),"min", MIN(Instances!M76:Instances!M76),"max", MAX(Instances!M76:Instances!M76),"diff", MAX(Instances!M76:Instances!M76)-MIN(Instances!M76:Instances!M76))</f>
        <v>0</v>
      </c>
      <c r="N76" s="1" cm="1">
        <f t="array" ref="N76">_xlfn.SWITCH($A$2,"average", AVERAGE(Instances!N76:Instances!N76),"median", MEDIAN(Instances!N76:Instances!N76),"min", MIN(Instances!N76:Instances!N76),"max", MAX(Instances!N76:Instances!N76),"diff", MAX(Instances!N76:Instances!N76)-MIN(Instances!N76:Instances!N76))</f>
        <v>0</v>
      </c>
      <c r="O76" s="1"/>
      <c r="P76" s="1" cm="1">
        <f t="array" ref="P76">_xlfn.SWITCH($A$2,"average", AVERAGE(Instances!P76:Instances!P76),"median", MEDIAN(Instances!P76:Instances!P76),"min", MIN(Instances!P76:Instances!P76),"max", MAX(Instances!P76:Instances!P76),"diff", MAX(Instances!P76:Instances!P76)-MIN(Instances!P76:Instances!P76))</f>
        <v>0</v>
      </c>
      <c r="Q76" s="1" cm="1">
        <f t="array" ref="Q76">_xlfn.SWITCH($A$2,"average", AVERAGE(Instances!Q76:Instances!Q76),"median", MEDIAN(Instances!Q76:Instances!Q76),"min", MIN(Instances!Q76:Instances!Q76),"max", MAX(Instances!Q76:Instances!Q76),"diff", MAX(Instances!Q76:Instances!Q76)-MIN(Instances!Q76:Instances!Q76))</f>
        <v>0</v>
      </c>
      <c r="R76" s="1" cm="1">
        <f t="array" ref="R76">_xlfn.SWITCH($A$2,"average", AVERAGE(Instances!R76:Instances!R76),"median", MEDIAN(Instances!R76:Instances!R76),"min", MIN(Instances!R76:Instances!R76),"max", MAX(Instances!R76:Instances!R76),"diff", MAX(Instances!R76:Instances!R76)-MIN(Instances!R76:Instances!R76))</f>
        <v>0</v>
      </c>
      <c r="S76" s="1">
        <f>MIN($B76)</f>
        <v>0</v>
      </c>
      <c r="T76" s="1">
        <f>MIN($C76)</f>
        <v>0</v>
      </c>
      <c r="U76" s="1">
        <f>MIN($D76)</f>
        <v>0</v>
      </c>
      <c r="V76" s="1">
        <f>MIN($E76)</f>
        <v>0</v>
      </c>
      <c r="W76" s="1">
        <f>MIN($F76)</f>
        <v>0</v>
      </c>
      <c r="X76" s="1">
        <f>MIN($G76)</f>
        <v>0</v>
      </c>
      <c r="Y76" s="1">
        <f>MIN($H76)</f>
        <v>0</v>
      </c>
      <c r="Z76" s="1">
        <f>MIN($I76)</f>
        <v>0</v>
      </c>
      <c r="AA76" s="1">
        <f>MIN($J76)</f>
        <v>0</v>
      </c>
      <c r="AB76" s="1">
        <f>MIN($K76)</f>
        <v>0</v>
      </c>
      <c r="AC76" s="1">
        <f>MIN($M76)</f>
        <v>0</v>
      </c>
      <c r="AD76" s="1">
        <f>MIN($N76)</f>
        <v>0</v>
      </c>
      <c r="AE76" s="1">
        <f>MIN($P76)</f>
        <v>0</v>
      </c>
      <c r="AF76" s="1">
        <f>MIN($Q76)</f>
        <v>0</v>
      </c>
      <c r="AG76" s="1">
        <f>MIN($R76)</f>
        <v>0</v>
      </c>
      <c r="AH76" s="1">
        <f>MEDIAN($B76)</f>
        <v>0</v>
      </c>
      <c r="AI76" s="1">
        <f>MEDIAN($C76)</f>
        <v>0</v>
      </c>
      <c r="AJ76" s="1">
        <f>MEDIAN($D76)</f>
        <v>0</v>
      </c>
      <c r="AK76" s="1">
        <f>MEDIAN($E76)</f>
        <v>0</v>
      </c>
      <c r="AL76" s="1">
        <f>MEDIAN($F76)</f>
        <v>0</v>
      </c>
      <c r="AM76" s="1">
        <f>MEDIAN($G76)</f>
        <v>0</v>
      </c>
      <c r="AN76" s="1">
        <f>MEDIAN($H76)</f>
        <v>0</v>
      </c>
      <c r="AO76" s="1">
        <f>MEDIAN($I76)</f>
        <v>0</v>
      </c>
      <c r="AP76" s="1">
        <f>MEDIAN($J76)</f>
        <v>0</v>
      </c>
      <c r="AQ76" s="1">
        <f>MEDIAN($K76)</f>
        <v>0</v>
      </c>
      <c r="AR76" s="1">
        <f>MEDIAN($M76)</f>
        <v>0</v>
      </c>
      <c r="AS76" s="1">
        <f>MEDIAN($N76)</f>
        <v>0</v>
      </c>
      <c r="AT76" s="1">
        <f>MEDIAN($P76)</f>
        <v>0</v>
      </c>
      <c r="AU76" s="1">
        <f>MEDIAN($Q76)</f>
        <v>0</v>
      </c>
      <c r="AV76" s="1">
        <f>MEDIAN($R76)</f>
        <v>0</v>
      </c>
      <c r="AW76" s="1">
        <f>MAX($B76)</f>
        <v>0</v>
      </c>
      <c r="AX76" s="1">
        <f>MAX($C76)</f>
        <v>0</v>
      </c>
      <c r="AY76" s="1">
        <f>MAX($D76)</f>
        <v>0</v>
      </c>
      <c r="AZ76" s="1">
        <f>MAX($E76)</f>
        <v>0</v>
      </c>
      <c r="BA76" s="1">
        <f>MAX($F76)</f>
        <v>0</v>
      </c>
      <c r="BB76" s="1">
        <f>MAX($G76)</f>
        <v>0</v>
      </c>
      <c r="BC76" s="1">
        <f>MAX($H76)</f>
        <v>0</v>
      </c>
      <c r="BD76" s="1">
        <f>MAX($I76)</f>
        <v>0</v>
      </c>
      <c r="BE76" s="1">
        <f>MAX($J76)</f>
        <v>0</v>
      </c>
      <c r="BF76" s="1">
        <f>MAX($K76)</f>
        <v>0</v>
      </c>
      <c r="BG76" s="1">
        <f>MAX($M76)</f>
        <v>0</v>
      </c>
      <c r="BH76" s="1">
        <f>MAX($N76)</f>
        <v>0</v>
      </c>
      <c r="BI76" s="1">
        <f>MAX($P76)</f>
        <v>0</v>
      </c>
      <c r="BJ76" s="1">
        <f>MAX($Q76)</f>
        <v>0</v>
      </c>
      <c r="BK76" s="1">
        <f>MAX($R76)</f>
        <v>0</v>
      </c>
    </row>
    <row r="77" spans="1:63">
      <c r="A77" s="1" t="s">
        <v>74</v>
      </c>
      <c r="B77" s="1" cm="1">
        <f t="array" ref="B77">_xlfn.SWITCH($A$2,"average", AVERAGE(Instances!B77:Instances!B77),"median", MEDIAN(Instances!B77:Instances!B77),"min", MIN(Instances!B77:Instances!B77),"max", MAX(Instances!B77:Instances!B77),"diff", MAX(Instances!B77:Instances!B77)-MIN(Instances!B77:Instances!B77))</f>
        <v>0</v>
      </c>
      <c r="C77" s="1" cm="1">
        <f t="array" ref="C77">_xlfn.SWITCH($A$2,"average", AVERAGE(Instances!C77:Instances!C77),"median", MEDIAN(Instances!C77:Instances!C77),"min", MIN(Instances!C77:Instances!C77),"max", MAX(Instances!C77:Instances!C77),"diff", MAX(Instances!C77:Instances!C77)-MIN(Instances!C77:Instances!C77))</f>
        <v>0</v>
      </c>
      <c r="D77" s="1" cm="1">
        <f t="array" ref="D77">_xlfn.SWITCH($A$2,"average", AVERAGE(Instances!D77:Instances!D77),"median", MEDIAN(Instances!D77:Instances!D77),"min", MIN(Instances!D77:Instances!D77),"max", MAX(Instances!D77:Instances!D77),"diff", MAX(Instances!D77:Instances!D77)-MIN(Instances!D77:Instances!D77))</f>
        <v>0</v>
      </c>
      <c r="E77" s="1" cm="1">
        <f t="array" ref="E77">_xlfn.SWITCH($A$2,"average", AVERAGE(Instances!E77:Instances!E77),"median", MEDIAN(Instances!E77:Instances!E77),"min", MIN(Instances!E77:Instances!E77),"max", MAX(Instances!E77:Instances!E77),"diff", MAX(Instances!E77:Instances!E77)-MIN(Instances!E77:Instances!E77))</f>
        <v>0</v>
      </c>
      <c r="F77" s="1" cm="1">
        <f t="array" ref="F77">_xlfn.SWITCH($A$2,"average", AVERAGE(Instances!F77:Instances!F77),"median", MEDIAN(Instances!F77:Instances!F77),"min", MIN(Instances!F77:Instances!F77),"max", MAX(Instances!F77:Instances!F77),"diff", MAX(Instances!F77:Instances!F77)-MIN(Instances!F77:Instances!F77))</f>
        <v>0</v>
      </c>
      <c r="G77" s="1" cm="1">
        <f t="array" ref="G77">_xlfn.SWITCH($A$2,"average", AVERAGE(Instances!G77:Instances!G77),"median", MEDIAN(Instances!G77:Instances!G77),"min", MIN(Instances!G77:Instances!G77),"max", MAX(Instances!G77:Instances!G77),"diff", MAX(Instances!G77:Instances!G77)-MIN(Instances!G77:Instances!G77))</f>
        <v>0</v>
      </c>
      <c r="H77" s="1" cm="1">
        <f t="array" ref="H77">_xlfn.SWITCH($A$2,"average", AVERAGE(Instances!H77:Instances!H77),"median", MEDIAN(Instances!H77:Instances!H77),"min", MIN(Instances!H77:Instances!H77),"max", MAX(Instances!H77:Instances!H77),"diff", MAX(Instances!H77:Instances!H77)-MIN(Instances!H77:Instances!H77))</f>
        <v>0</v>
      </c>
      <c r="I77" s="1" cm="1">
        <f t="array" ref="I77">_xlfn.SWITCH($A$2,"average", AVERAGE(Instances!I77:Instances!I77),"median", MEDIAN(Instances!I77:Instances!I77),"min", MIN(Instances!I77:Instances!I77),"max", MAX(Instances!I77:Instances!I77),"diff", MAX(Instances!I77:Instances!I77)-MIN(Instances!I77:Instances!I77))</f>
        <v>0</v>
      </c>
      <c r="J77" s="1" cm="1">
        <f t="array" ref="J77">_xlfn.SWITCH($A$2,"average", AVERAGE(Instances!J77:Instances!J77),"median", MEDIAN(Instances!J77:Instances!J77),"min", MIN(Instances!J77:Instances!J77),"max", MAX(Instances!J77:Instances!J77),"diff", MAX(Instances!J77:Instances!J77)-MIN(Instances!J77:Instances!J77))</f>
        <v>0</v>
      </c>
      <c r="K77" s="1" cm="1">
        <f t="array" ref="K77">_xlfn.SWITCH($A$2,"average", AVERAGE(Instances!K77:Instances!K77),"median", MEDIAN(Instances!K77:Instances!K77),"min", MIN(Instances!K77:Instances!K77),"max", MAX(Instances!K77:Instances!K77),"diff", MAX(Instances!K77:Instances!K77)-MIN(Instances!K77:Instances!K77))</f>
        <v>0</v>
      </c>
      <c r="L77" s="1"/>
      <c r="M77" s="1" cm="1">
        <f t="array" ref="M77">_xlfn.SWITCH($A$2,"average", AVERAGE(Instances!M77:Instances!M77),"median", MEDIAN(Instances!M77:Instances!M77),"min", MIN(Instances!M77:Instances!M77),"max", MAX(Instances!M77:Instances!M77),"diff", MAX(Instances!M77:Instances!M77)-MIN(Instances!M77:Instances!M77))</f>
        <v>0</v>
      </c>
      <c r="N77" s="1" cm="1">
        <f t="array" ref="N77">_xlfn.SWITCH($A$2,"average", AVERAGE(Instances!N77:Instances!N77),"median", MEDIAN(Instances!N77:Instances!N77),"min", MIN(Instances!N77:Instances!N77),"max", MAX(Instances!N77:Instances!N77),"diff", MAX(Instances!N77:Instances!N77)-MIN(Instances!N77:Instances!N77))</f>
        <v>0</v>
      </c>
      <c r="O77" s="1"/>
      <c r="P77" s="1" cm="1">
        <f t="array" ref="P77">_xlfn.SWITCH($A$2,"average", AVERAGE(Instances!P77:Instances!P77),"median", MEDIAN(Instances!P77:Instances!P77),"min", MIN(Instances!P77:Instances!P77),"max", MAX(Instances!P77:Instances!P77),"diff", MAX(Instances!P77:Instances!P77)-MIN(Instances!P77:Instances!P77))</f>
        <v>0</v>
      </c>
      <c r="Q77" s="1" cm="1">
        <f t="array" ref="Q77">_xlfn.SWITCH($A$2,"average", AVERAGE(Instances!Q77:Instances!Q77),"median", MEDIAN(Instances!Q77:Instances!Q77),"min", MIN(Instances!Q77:Instances!Q77),"max", MAX(Instances!Q77:Instances!Q77),"diff", MAX(Instances!Q77:Instances!Q77)-MIN(Instances!Q77:Instances!Q77))</f>
        <v>0</v>
      </c>
      <c r="R77" s="1" cm="1">
        <f t="array" ref="R77">_xlfn.SWITCH($A$2,"average", AVERAGE(Instances!R77:Instances!R77),"median", MEDIAN(Instances!R77:Instances!R77),"min", MIN(Instances!R77:Instances!R77),"max", MAX(Instances!R77:Instances!R77),"diff", MAX(Instances!R77:Instances!R77)-MIN(Instances!R77:Instances!R77))</f>
        <v>0</v>
      </c>
      <c r="S77" s="1">
        <f>MIN($B77)</f>
        <v>0</v>
      </c>
      <c r="T77" s="1">
        <f>MIN($C77)</f>
        <v>0</v>
      </c>
      <c r="U77" s="1">
        <f>MIN($D77)</f>
        <v>0</v>
      </c>
      <c r="V77" s="1">
        <f>MIN($E77)</f>
        <v>0</v>
      </c>
      <c r="W77" s="1">
        <f>MIN($F77)</f>
        <v>0</v>
      </c>
      <c r="X77" s="1">
        <f>MIN($G77)</f>
        <v>0</v>
      </c>
      <c r="Y77" s="1">
        <f>MIN($H77)</f>
        <v>0</v>
      </c>
      <c r="Z77" s="1">
        <f>MIN($I77)</f>
        <v>0</v>
      </c>
      <c r="AA77" s="1">
        <f>MIN($J77)</f>
        <v>0</v>
      </c>
      <c r="AB77" s="1">
        <f>MIN($K77)</f>
        <v>0</v>
      </c>
      <c r="AC77" s="1">
        <f>MIN($M77)</f>
        <v>0</v>
      </c>
      <c r="AD77" s="1">
        <f>MIN($N77)</f>
        <v>0</v>
      </c>
      <c r="AE77" s="1">
        <f>MIN($P77)</f>
        <v>0</v>
      </c>
      <c r="AF77" s="1">
        <f>MIN($Q77)</f>
        <v>0</v>
      </c>
      <c r="AG77" s="1">
        <f>MIN($R77)</f>
        <v>0</v>
      </c>
      <c r="AH77" s="1">
        <f>MEDIAN($B77)</f>
        <v>0</v>
      </c>
      <c r="AI77" s="1">
        <f>MEDIAN($C77)</f>
        <v>0</v>
      </c>
      <c r="AJ77" s="1">
        <f>MEDIAN($D77)</f>
        <v>0</v>
      </c>
      <c r="AK77" s="1">
        <f>MEDIAN($E77)</f>
        <v>0</v>
      </c>
      <c r="AL77" s="1">
        <f>MEDIAN($F77)</f>
        <v>0</v>
      </c>
      <c r="AM77" s="1">
        <f>MEDIAN($G77)</f>
        <v>0</v>
      </c>
      <c r="AN77" s="1">
        <f>MEDIAN($H77)</f>
        <v>0</v>
      </c>
      <c r="AO77" s="1">
        <f>MEDIAN($I77)</f>
        <v>0</v>
      </c>
      <c r="AP77" s="1">
        <f>MEDIAN($J77)</f>
        <v>0</v>
      </c>
      <c r="AQ77" s="1">
        <f>MEDIAN($K77)</f>
        <v>0</v>
      </c>
      <c r="AR77" s="1">
        <f>MEDIAN($M77)</f>
        <v>0</v>
      </c>
      <c r="AS77" s="1">
        <f>MEDIAN($N77)</f>
        <v>0</v>
      </c>
      <c r="AT77" s="1">
        <f>MEDIAN($P77)</f>
        <v>0</v>
      </c>
      <c r="AU77" s="1">
        <f>MEDIAN($Q77)</f>
        <v>0</v>
      </c>
      <c r="AV77" s="1">
        <f>MEDIAN($R77)</f>
        <v>0</v>
      </c>
      <c r="AW77" s="1">
        <f>MAX($B77)</f>
        <v>0</v>
      </c>
      <c r="AX77" s="1">
        <f>MAX($C77)</f>
        <v>0</v>
      </c>
      <c r="AY77" s="1">
        <f>MAX($D77)</f>
        <v>0</v>
      </c>
      <c r="AZ77" s="1">
        <f>MAX($E77)</f>
        <v>0</v>
      </c>
      <c r="BA77" s="1">
        <f>MAX($F77)</f>
        <v>0</v>
      </c>
      <c r="BB77" s="1">
        <f>MAX($G77)</f>
        <v>0</v>
      </c>
      <c r="BC77" s="1">
        <f>MAX($H77)</f>
        <v>0</v>
      </c>
      <c r="BD77" s="1">
        <f>MAX($I77)</f>
        <v>0</v>
      </c>
      <c r="BE77" s="1">
        <f>MAX($J77)</f>
        <v>0</v>
      </c>
      <c r="BF77" s="1">
        <f>MAX($K77)</f>
        <v>0</v>
      </c>
      <c r="BG77" s="1">
        <f>MAX($M77)</f>
        <v>0</v>
      </c>
      <c r="BH77" s="1">
        <f>MAX($N77)</f>
        <v>0</v>
      </c>
      <c r="BI77" s="1">
        <f>MAX($P77)</f>
        <v>0</v>
      </c>
      <c r="BJ77" s="1">
        <f>MAX($Q77)</f>
        <v>0</v>
      </c>
      <c r="BK77" s="1">
        <f>MAX($R77)</f>
        <v>0</v>
      </c>
    </row>
    <row r="78" spans="1:63">
      <c r="A78" s="1" t="s">
        <v>75</v>
      </c>
      <c r="B78" s="1" cm="1">
        <f t="array" ref="B78">_xlfn.SWITCH($A$2,"average", AVERAGE(Instances!B78:Instances!B78),"median", MEDIAN(Instances!B78:Instances!B78),"min", MIN(Instances!B78:Instances!B78),"max", MAX(Instances!B78:Instances!B78),"diff", MAX(Instances!B78:Instances!B78)-MIN(Instances!B78:Instances!B78))</f>
        <v>0</v>
      </c>
      <c r="C78" s="1" cm="1">
        <f t="array" ref="C78">_xlfn.SWITCH($A$2,"average", AVERAGE(Instances!C78:Instances!C78),"median", MEDIAN(Instances!C78:Instances!C78),"min", MIN(Instances!C78:Instances!C78),"max", MAX(Instances!C78:Instances!C78),"diff", MAX(Instances!C78:Instances!C78)-MIN(Instances!C78:Instances!C78))</f>
        <v>0</v>
      </c>
      <c r="D78" s="1" cm="1">
        <f t="array" ref="D78">_xlfn.SWITCH($A$2,"average", AVERAGE(Instances!D78:Instances!D78),"median", MEDIAN(Instances!D78:Instances!D78),"min", MIN(Instances!D78:Instances!D78),"max", MAX(Instances!D78:Instances!D78),"diff", MAX(Instances!D78:Instances!D78)-MIN(Instances!D78:Instances!D78))</f>
        <v>0</v>
      </c>
      <c r="E78" s="1" cm="1">
        <f t="array" ref="E78">_xlfn.SWITCH($A$2,"average", AVERAGE(Instances!E78:Instances!E78),"median", MEDIAN(Instances!E78:Instances!E78),"min", MIN(Instances!E78:Instances!E78),"max", MAX(Instances!E78:Instances!E78),"diff", MAX(Instances!E78:Instances!E78)-MIN(Instances!E78:Instances!E78))</f>
        <v>0</v>
      </c>
      <c r="F78" s="1" cm="1">
        <f t="array" ref="F78">_xlfn.SWITCH($A$2,"average", AVERAGE(Instances!F78:Instances!F78),"median", MEDIAN(Instances!F78:Instances!F78),"min", MIN(Instances!F78:Instances!F78),"max", MAX(Instances!F78:Instances!F78),"diff", MAX(Instances!F78:Instances!F78)-MIN(Instances!F78:Instances!F78))</f>
        <v>0</v>
      </c>
      <c r="G78" s="1" cm="1">
        <f t="array" ref="G78">_xlfn.SWITCH($A$2,"average", AVERAGE(Instances!G78:Instances!G78),"median", MEDIAN(Instances!G78:Instances!G78),"min", MIN(Instances!G78:Instances!G78),"max", MAX(Instances!G78:Instances!G78),"diff", MAX(Instances!G78:Instances!G78)-MIN(Instances!G78:Instances!G78))</f>
        <v>0</v>
      </c>
      <c r="H78" s="1" cm="1">
        <f t="array" ref="H78">_xlfn.SWITCH($A$2,"average", AVERAGE(Instances!H78:Instances!H78),"median", MEDIAN(Instances!H78:Instances!H78),"min", MIN(Instances!H78:Instances!H78),"max", MAX(Instances!H78:Instances!H78),"diff", MAX(Instances!H78:Instances!H78)-MIN(Instances!H78:Instances!H78))</f>
        <v>0</v>
      </c>
      <c r="I78" s="1" cm="1">
        <f t="array" ref="I78">_xlfn.SWITCH($A$2,"average", AVERAGE(Instances!I78:Instances!I78),"median", MEDIAN(Instances!I78:Instances!I78),"min", MIN(Instances!I78:Instances!I78),"max", MAX(Instances!I78:Instances!I78),"diff", MAX(Instances!I78:Instances!I78)-MIN(Instances!I78:Instances!I78))</f>
        <v>0</v>
      </c>
      <c r="J78" s="1" cm="1">
        <f t="array" ref="J78">_xlfn.SWITCH($A$2,"average", AVERAGE(Instances!J78:Instances!J78),"median", MEDIAN(Instances!J78:Instances!J78),"min", MIN(Instances!J78:Instances!J78),"max", MAX(Instances!J78:Instances!J78),"diff", MAX(Instances!J78:Instances!J78)-MIN(Instances!J78:Instances!J78))</f>
        <v>0</v>
      </c>
      <c r="K78" s="1" cm="1">
        <f t="array" ref="K78">_xlfn.SWITCH($A$2,"average", AVERAGE(Instances!K78:Instances!K78),"median", MEDIAN(Instances!K78:Instances!K78),"min", MIN(Instances!K78:Instances!K78),"max", MAX(Instances!K78:Instances!K78),"diff", MAX(Instances!K78:Instances!K78)-MIN(Instances!K78:Instances!K78))</f>
        <v>0</v>
      </c>
      <c r="L78" s="1"/>
      <c r="M78" s="1" cm="1">
        <f t="array" ref="M78">_xlfn.SWITCH($A$2,"average", AVERAGE(Instances!M78:Instances!M78),"median", MEDIAN(Instances!M78:Instances!M78),"min", MIN(Instances!M78:Instances!M78),"max", MAX(Instances!M78:Instances!M78),"diff", MAX(Instances!M78:Instances!M78)-MIN(Instances!M78:Instances!M78))</f>
        <v>0</v>
      </c>
      <c r="N78" s="1" cm="1">
        <f t="array" ref="N78">_xlfn.SWITCH($A$2,"average", AVERAGE(Instances!N78:Instances!N78),"median", MEDIAN(Instances!N78:Instances!N78),"min", MIN(Instances!N78:Instances!N78),"max", MAX(Instances!N78:Instances!N78),"diff", MAX(Instances!N78:Instances!N78)-MIN(Instances!N78:Instances!N78))</f>
        <v>0</v>
      </c>
      <c r="O78" s="1"/>
      <c r="P78" s="1" cm="1">
        <f t="array" ref="P78">_xlfn.SWITCH($A$2,"average", AVERAGE(Instances!P78:Instances!P78),"median", MEDIAN(Instances!P78:Instances!P78),"min", MIN(Instances!P78:Instances!P78),"max", MAX(Instances!P78:Instances!P78),"diff", MAX(Instances!P78:Instances!P78)-MIN(Instances!P78:Instances!P78))</f>
        <v>0</v>
      </c>
      <c r="Q78" s="1" cm="1">
        <f t="array" ref="Q78">_xlfn.SWITCH($A$2,"average", AVERAGE(Instances!Q78:Instances!Q78),"median", MEDIAN(Instances!Q78:Instances!Q78),"min", MIN(Instances!Q78:Instances!Q78),"max", MAX(Instances!Q78:Instances!Q78),"diff", MAX(Instances!Q78:Instances!Q78)-MIN(Instances!Q78:Instances!Q78))</f>
        <v>0</v>
      </c>
      <c r="R78" s="1" cm="1">
        <f t="array" ref="R78">_xlfn.SWITCH($A$2,"average", AVERAGE(Instances!R78:Instances!R78),"median", MEDIAN(Instances!R78:Instances!R78),"min", MIN(Instances!R78:Instances!R78),"max", MAX(Instances!R78:Instances!R78),"diff", MAX(Instances!R78:Instances!R78)-MIN(Instances!R78:Instances!R78))</f>
        <v>0</v>
      </c>
      <c r="S78" s="1">
        <f>MIN($B78)</f>
        <v>0</v>
      </c>
      <c r="T78" s="1">
        <f>MIN($C78)</f>
        <v>0</v>
      </c>
      <c r="U78" s="1">
        <f>MIN($D78)</f>
        <v>0</v>
      </c>
      <c r="V78" s="1">
        <f>MIN($E78)</f>
        <v>0</v>
      </c>
      <c r="W78" s="1">
        <f>MIN($F78)</f>
        <v>0</v>
      </c>
      <c r="X78" s="1">
        <f>MIN($G78)</f>
        <v>0</v>
      </c>
      <c r="Y78" s="1">
        <f>MIN($H78)</f>
        <v>0</v>
      </c>
      <c r="Z78" s="1">
        <f>MIN($I78)</f>
        <v>0</v>
      </c>
      <c r="AA78" s="1">
        <f>MIN($J78)</f>
        <v>0</v>
      </c>
      <c r="AB78" s="1">
        <f>MIN($K78)</f>
        <v>0</v>
      </c>
      <c r="AC78" s="1">
        <f>MIN($M78)</f>
        <v>0</v>
      </c>
      <c r="AD78" s="1">
        <f>MIN($N78)</f>
        <v>0</v>
      </c>
      <c r="AE78" s="1">
        <f>MIN($P78)</f>
        <v>0</v>
      </c>
      <c r="AF78" s="1">
        <f>MIN($Q78)</f>
        <v>0</v>
      </c>
      <c r="AG78" s="1">
        <f>MIN($R78)</f>
        <v>0</v>
      </c>
      <c r="AH78" s="1">
        <f>MEDIAN($B78)</f>
        <v>0</v>
      </c>
      <c r="AI78" s="1">
        <f>MEDIAN($C78)</f>
        <v>0</v>
      </c>
      <c r="AJ78" s="1">
        <f>MEDIAN($D78)</f>
        <v>0</v>
      </c>
      <c r="AK78" s="1">
        <f>MEDIAN($E78)</f>
        <v>0</v>
      </c>
      <c r="AL78" s="1">
        <f>MEDIAN($F78)</f>
        <v>0</v>
      </c>
      <c r="AM78" s="1">
        <f>MEDIAN($G78)</f>
        <v>0</v>
      </c>
      <c r="AN78" s="1">
        <f>MEDIAN($H78)</f>
        <v>0</v>
      </c>
      <c r="AO78" s="1">
        <f>MEDIAN($I78)</f>
        <v>0</v>
      </c>
      <c r="AP78" s="1">
        <f>MEDIAN($J78)</f>
        <v>0</v>
      </c>
      <c r="AQ78" s="1">
        <f>MEDIAN($K78)</f>
        <v>0</v>
      </c>
      <c r="AR78" s="1">
        <f>MEDIAN($M78)</f>
        <v>0</v>
      </c>
      <c r="AS78" s="1">
        <f>MEDIAN($N78)</f>
        <v>0</v>
      </c>
      <c r="AT78" s="1">
        <f>MEDIAN($P78)</f>
        <v>0</v>
      </c>
      <c r="AU78" s="1">
        <f>MEDIAN($Q78)</f>
        <v>0</v>
      </c>
      <c r="AV78" s="1">
        <f>MEDIAN($R78)</f>
        <v>0</v>
      </c>
      <c r="AW78" s="1">
        <f>MAX($B78)</f>
        <v>0</v>
      </c>
      <c r="AX78" s="1">
        <f>MAX($C78)</f>
        <v>0</v>
      </c>
      <c r="AY78" s="1">
        <f>MAX($D78)</f>
        <v>0</v>
      </c>
      <c r="AZ78" s="1">
        <f>MAX($E78)</f>
        <v>0</v>
      </c>
      <c r="BA78" s="1">
        <f>MAX($F78)</f>
        <v>0</v>
      </c>
      <c r="BB78" s="1">
        <f>MAX($G78)</f>
        <v>0</v>
      </c>
      <c r="BC78" s="1">
        <f>MAX($H78)</f>
        <v>0</v>
      </c>
      <c r="BD78" s="1">
        <f>MAX($I78)</f>
        <v>0</v>
      </c>
      <c r="BE78" s="1">
        <f>MAX($J78)</f>
        <v>0</v>
      </c>
      <c r="BF78" s="1">
        <f>MAX($K78)</f>
        <v>0</v>
      </c>
      <c r="BG78" s="1">
        <f>MAX($M78)</f>
        <v>0</v>
      </c>
      <c r="BH78" s="1">
        <f>MAX($N78)</f>
        <v>0</v>
      </c>
      <c r="BI78" s="1">
        <f>MAX($P78)</f>
        <v>0</v>
      </c>
      <c r="BJ78" s="1">
        <f>MAX($Q78)</f>
        <v>0</v>
      </c>
      <c r="BK78" s="1">
        <f>MAX($R78)</f>
        <v>0</v>
      </c>
    </row>
    <row r="79" spans="1:63">
      <c r="A79" s="1" t="s">
        <v>76</v>
      </c>
      <c r="B79" s="1" cm="1">
        <f t="array" ref="B79">_xlfn.SWITCH($A$2,"average", AVERAGE(Instances!B79:Instances!B79),"median", MEDIAN(Instances!B79:Instances!B79),"min", MIN(Instances!B79:Instances!B79),"max", MAX(Instances!B79:Instances!B79),"diff", MAX(Instances!B79:Instances!B79)-MIN(Instances!B79:Instances!B79))</f>
        <v>0</v>
      </c>
      <c r="C79" s="1" cm="1">
        <f t="array" ref="C79">_xlfn.SWITCH($A$2,"average", AVERAGE(Instances!C79:Instances!C79),"median", MEDIAN(Instances!C79:Instances!C79),"min", MIN(Instances!C79:Instances!C79),"max", MAX(Instances!C79:Instances!C79),"diff", MAX(Instances!C79:Instances!C79)-MIN(Instances!C79:Instances!C79))</f>
        <v>0</v>
      </c>
      <c r="D79" s="1" cm="1">
        <f t="array" ref="D79">_xlfn.SWITCH($A$2,"average", AVERAGE(Instances!D79:Instances!D79),"median", MEDIAN(Instances!D79:Instances!D79),"min", MIN(Instances!D79:Instances!D79),"max", MAX(Instances!D79:Instances!D79),"diff", MAX(Instances!D79:Instances!D79)-MIN(Instances!D79:Instances!D79))</f>
        <v>0</v>
      </c>
      <c r="E79" s="1" cm="1">
        <f t="array" ref="E79">_xlfn.SWITCH($A$2,"average", AVERAGE(Instances!E79:Instances!E79),"median", MEDIAN(Instances!E79:Instances!E79),"min", MIN(Instances!E79:Instances!E79),"max", MAX(Instances!E79:Instances!E79),"diff", MAX(Instances!E79:Instances!E79)-MIN(Instances!E79:Instances!E79))</f>
        <v>0</v>
      </c>
      <c r="F79" s="1" cm="1">
        <f t="array" ref="F79">_xlfn.SWITCH($A$2,"average", AVERAGE(Instances!F79:Instances!F79),"median", MEDIAN(Instances!F79:Instances!F79),"min", MIN(Instances!F79:Instances!F79),"max", MAX(Instances!F79:Instances!F79),"diff", MAX(Instances!F79:Instances!F79)-MIN(Instances!F79:Instances!F79))</f>
        <v>0</v>
      </c>
      <c r="G79" s="1" cm="1">
        <f t="array" ref="G79">_xlfn.SWITCH($A$2,"average", AVERAGE(Instances!G79:Instances!G79),"median", MEDIAN(Instances!G79:Instances!G79),"min", MIN(Instances!G79:Instances!G79),"max", MAX(Instances!G79:Instances!G79),"diff", MAX(Instances!G79:Instances!G79)-MIN(Instances!G79:Instances!G79))</f>
        <v>0</v>
      </c>
      <c r="H79" s="1" cm="1">
        <f t="array" ref="H79">_xlfn.SWITCH($A$2,"average", AVERAGE(Instances!H79:Instances!H79),"median", MEDIAN(Instances!H79:Instances!H79),"min", MIN(Instances!H79:Instances!H79),"max", MAX(Instances!H79:Instances!H79),"diff", MAX(Instances!H79:Instances!H79)-MIN(Instances!H79:Instances!H79))</f>
        <v>0</v>
      </c>
      <c r="I79" s="1" cm="1">
        <f t="array" ref="I79">_xlfn.SWITCH($A$2,"average", AVERAGE(Instances!I79:Instances!I79),"median", MEDIAN(Instances!I79:Instances!I79),"min", MIN(Instances!I79:Instances!I79),"max", MAX(Instances!I79:Instances!I79),"diff", MAX(Instances!I79:Instances!I79)-MIN(Instances!I79:Instances!I79))</f>
        <v>0</v>
      </c>
      <c r="J79" s="1" cm="1">
        <f t="array" ref="J79">_xlfn.SWITCH($A$2,"average", AVERAGE(Instances!J79:Instances!J79),"median", MEDIAN(Instances!J79:Instances!J79),"min", MIN(Instances!J79:Instances!J79),"max", MAX(Instances!J79:Instances!J79),"diff", MAX(Instances!J79:Instances!J79)-MIN(Instances!J79:Instances!J79))</f>
        <v>0</v>
      </c>
      <c r="K79" s="1" cm="1">
        <f t="array" ref="K79">_xlfn.SWITCH($A$2,"average", AVERAGE(Instances!K79:Instances!K79),"median", MEDIAN(Instances!K79:Instances!K79),"min", MIN(Instances!K79:Instances!K79),"max", MAX(Instances!K79:Instances!K79),"diff", MAX(Instances!K79:Instances!K79)-MIN(Instances!K79:Instances!K79))</f>
        <v>0</v>
      </c>
      <c r="L79" s="1"/>
      <c r="M79" s="1" cm="1">
        <f t="array" ref="M79">_xlfn.SWITCH($A$2,"average", AVERAGE(Instances!M79:Instances!M79),"median", MEDIAN(Instances!M79:Instances!M79),"min", MIN(Instances!M79:Instances!M79),"max", MAX(Instances!M79:Instances!M79),"diff", MAX(Instances!M79:Instances!M79)-MIN(Instances!M79:Instances!M79))</f>
        <v>0</v>
      </c>
      <c r="N79" s="1" cm="1">
        <f t="array" ref="N79">_xlfn.SWITCH($A$2,"average", AVERAGE(Instances!N79:Instances!N79),"median", MEDIAN(Instances!N79:Instances!N79),"min", MIN(Instances!N79:Instances!N79),"max", MAX(Instances!N79:Instances!N79),"diff", MAX(Instances!N79:Instances!N79)-MIN(Instances!N79:Instances!N79))</f>
        <v>0</v>
      </c>
      <c r="O79" s="1"/>
      <c r="P79" s="1" cm="1">
        <f t="array" ref="P79">_xlfn.SWITCH($A$2,"average", AVERAGE(Instances!P79:Instances!P79),"median", MEDIAN(Instances!P79:Instances!P79),"min", MIN(Instances!P79:Instances!P79),"max", MAX(Instances!P79:Instances!P79),"diff", MAX(Instances!P79:Instances!P79)-MIN(Instances!P79:Instances!P79))</f>
        <v>0</v>
      </c>
      <c r="Q79" s="1" cm="1">
        <f t="array" ref="Q79">_xlfn.SWITCH($A$2,"average", AVERAGE(Instances!Q79:Instances!Q79),"median", MEDIAN(Instances!Q79:Instances!Q79),"min", MIN(Instances!Q79:Instances!Q79),"max", MAX(Instances!Q79:Instances!Q79),"diff", MAX(Instances!Q79:Instances!Q79)-MIN(Instances!Q79:Instances!Q79))</f>
        <v>0</v>
      </c>
      <c r="R79" s="1" cm="1">
        <f t="array" ref="R79">_xlfn.SWITCH($A$2,"average", AVERAGE(Instances!R79:Instances!R79),"median", MEDIAN(Instances!R79:Instances!R79),"min", MIN(Instances!R79:Instances!R79),"max", MAX(Instances!R79:Instances!R79),"diff", MAX(Instances!R79:Instances!R79)-MIN(Instances!R79:Instances!R79))</f>
        <v>0</v>
      </c>
      <c r="S79" s="1">
        <f>MIN($B79)</f>
        <v>0</v>
      </c>
      <c r="T79" s="1">
        <f>MIN($C79)</f>
        <v>0</v>
      </c>
      <c r="U79" s="1">
        <f>MIN($D79)</f>
        <v>0</v>
      </c>
      <c r="V79" s="1">
        <f>MIN($E79)</f>
        <v>0</v>
      </c>
      <c r="W79" s="1">
        <f>MIN($F79)</f>
        <v>0</v>
      </c>
      <c r="X79" s="1">
        <f>MIN($G79)</f>
        <v>0</v>
      </c>
      <c r="Y79" s="1">
        <f>MIN($H79)</f>
        <v>0</v>
      </c>
      <c r="Z79" s="1">
        <f>MIN($I79)</f>
        <v>0</v>
      </c>
      <c r="AA79" s="1">
        <f>MIN($J79)</f>
        <v>0</v>
      </c>
      <c r="AB79" s="1">
        <f>MIN($K79)</f>
        <v>0</v>
      </c>
      <c r="AC79" s="1">
        <f>MIN($M79)</f>
        <v>0</v>
      </c>
      <c r="AD79" s="1">
        <f>MIN($N79)</f>
        <v>0</v>
      </c>
      <c r="AE79" s="1">
        <f>MIN($P79)</f>
        <v>0</v>
      </c>
      <c r="AF79" s="1">
        <f>MIN($Q79)</f>
        <v>0</v>
      </c>
      <c r="AG79" s="1">
        <f>MIN($R79)</f>
        <v>0</v>
      </c>
      <c r="AH79" s="1">
        <f>MEDIAN($B79)</f>
        <v>0</v>
      </c>
      <c r="AI79" s="1">
        <f>MEDIAN($C79)</f>
        <v>0</v>
      </c>
      <c r="AJ79" s="1">
        <f>MEDIAN($D79)</f>
        <v>0</v>
      </c>
      <c r="AK79" s="1">
        <f>MEDIAN($E79)</f>
        <v>0</v>
      </c>
      <c r="AL79" s="1">
        <f>MEDIAN($F79)</f>
        <v>0</v>
      </c>
      <c r="AM79" s="1">
        <f>MEDIAN($G79)</f>
        <v>0</v>
      </c>
      <c r="AN79" s="1">
        <f>MEDIAN($H79)</f>
        <v>0</v>
      </c>
      <c r="AO79" s="1">
        <f>MEDIAN($I79)</f>
        <v>0</v>
      </c>
      <c r="AP79" s="1">
        <f>MEDIAN($J79)</f>
        <v>0</v>
      </c>
      <c r="AQ79" s="1">
        <f>MEDIAN($K79)</f>
        <v>0</v>
      </c>
      <c r="AR79" s="1">
        <f>MEDIAN($M79)</f>
        <v>0</v>
      </c>
      <c r="AS79" s="1">
        <f>MEDIAN($N79)</f>
        <v>0</v>
      </c>
      <c r="AT79" s="1">
        <f>MEDIAN($P79)</f>
        <v>0</v>
      </c>
      <c r="AU79" s="1">
        <f>MEDIAN($Q79)</f>
        <v>0</v>
      </c>
      <c r="AV79" s="1">
        <f>MEDIAN($R79)</f>
        <v>0</v>
      </c>
      <c r="AW79" s="1">
        <f>MAX($B79)</f>
        <v>0</v>
      </c>
      <c r="AX79" s="1">
        <f>MAX($C79)</f>
        <v>0</v>
      </c>
      <c r="AY79" s="1">
        <f>MAX($D79)</f>
        <v>0</v>
      </c>
      <c r="AZ79" s="1">
        <f>MAX($E79)</f>
        <v>0</v>
      </c>
      <c r="BA79" s="1">
        <f>MAX($F79)</f>
        <v>0</v>
      </c>
      <c r="BB79" s="1">
        <f>MAX($G79)</f>
        <v>0</v>
      </c>
      <c r="BC79" s="1">
        <f>MAX($H79)</f>
        <v>0</v>
      </c>
      <c r="BD79" s="1">
        <f>MAX($I79)</f>
        <v>0</v>
      </c>
      <c r="BE79" s="1">
        <f>MAX($J79)</f>
        <v>0</v>
      </c>
      <c r="BF79" s="1">
        <f>MAX($K79)</f>
        <v>0</v>
      </c>
      <c r="BG79" s="1">
        <f>MAX($M79)</f>
        <v>0</v>
      </c>
      <c r="BH79" s="1">
        <f>MAX($N79)</f>
        <v>0</v>
      </c>
      <c r="BI79" s="1">
        <f>MAX($P79)</f>
        <v>0</v>
      </c>
      <c r="BJ79" s="1">
        <f>MAX($Q79)</f>
        <v>0</v>
      </c>
      <c r="BK79" s="1">
        <f>MAX($R79)</f>
        <v>0</v>
      </c>
    </row>
    <row r="80" spans="1:63">
      <c r="A80" s="1" t="s">
        <v>77</v>
      </c>
      <c r="B80" s="1" cm="1">
        <f t="array" ref="B80">_xlfn.SWITCH($A$2,"average", AVERAGE(Instances!B80:Instances!B80),"median", MEDIAN(Instances!B80:Instances!B80),"min", MIN(Instances!B80:Instances!B80),"max", MAX(Instances!B80:Instances!B80),"diff", MAX(Instances!B80:Instances!B80)-MIN(Instances!B80:Instances!B80))</f>
        <v>0</v>
      </c>
      <c r="C80" s="1" cm="1">
        <f t="array" ref="C80">_xlfn.SWITCH($A$2,"average", AVERAGE(Instances!C80:Instances!C80),"median", MEDIAN(Instances!C80:Instances!C80),"min", MIN(Instances!C80:Instances!C80),"max", MAX(Instances!C80:Instances!C80),"diff", MAX(Instances!C80:Instances!C80)-MIN(Instances!C80:Instances!C80))</f>
        <v>0</v>
      </c>
      <c r="D80" s="1" cm="1">
        <f t="array" ref="D80">_xlfn.SWITCH($A$2,"average", AVERAGE(Instances!D80:Instances!D80),"median", MEDIAN(Instances!D80:Instances!D80),"min", MIN(Instances!D80:Instances!D80),"max", MAX(Instances!D80:Instances!D80),"diff", MAX(Instances!D80:Instances!D80)-MIN(Instances!D80:Instances!D80))</f>
        <v>0</v>
      </c>
      <c r="E80" s="1" cm="1">
        <f t="array" ref="E80">_xlfn.SWITCH($A$2,"average", AVERAGE(Instances!E80:Instances!E80),"median", MEDIAN(Instances!E80:Instances!E80),"min", MIN(Instances!E80:Instances!E80),"max", MAX(Instances!E80:Instances!E80),"diff", MAX(Instances!E80:Instances!E80)-MIN(Instances!E80:Instances!E80))</f>
        <v>0</v>
      </c>
      <c r="F80" s="1" cm="1">
        <f t="array" ref="F80">_xlfn.SWITCH($A$2,"average", AVERAGE(Instances!F80:Instances!F80),"median", MEDIAN(Instances!F80:Instances!F80),"min", MIN(Instances!F80:Instances!F80),"max", MAX(Instances!F80:Instances!F80),"diff", MAX(Instances!F80:Instances!F80)-MIN(Instances!F80:Instances!F80))</f>
        <v>0</v>
      </c>
      <c r="G80" s="1" cm="1">
        <f t="array" ref="G80">_xlfn.SWITCH($A$2,"average", AVERAGE(Instances!G80:Instances!G80),"median", MEDIAN(Instances!G80:Instances!G80),"min", MIN(Instances!G80:Instances!G80),"max", MAX(Instances!G80:Instances!G80),"diff", MAX(Instances!G80:Instances!G80)-MIN(Instances!G80:Instances!G80))</f>
        <v>0</v>
      </c>
      <c r="H80" s="1" cm="1">
        <f t="array" ref="H80">_xlfn.SWITCH($A$2,"average", AVERAGE(Instances!H80:Instances!H80),"median", MEDIAN(Instances!H80:Instances!H80),"min", MIN(Instances!H80:Instances!H80),"max", MAX(Instances!H80:Instances!H80),"diff", MAX(Instances!H80:Instances!H80)-MIN(Instances!H80:Instances!H80))</f>
        <v>0</v>
      </c>
      <c r="I80" s="1" cm="1">
        <f t="array" ref="I80">_xlfn.SWITCH($A$2,"average", AVERAGE(Instances!I80:Instances!I80),"median", MEDIAN(Instances!I80:Instances!I80),"min", MIN(Instances!I80:Instances!I80),"max", MAX(Instances!I80:Instances!I80),"diff", MAX(Instances!I80:Instances!I80)-MIN(Instances!I80:Instances!I80))</f>
        <v>0</v>
      </c>
      <c r="J80" s="1" cm="1">
        <f t="array" ref="J80">_xlfn.SWITCH($A$2,"average", AVERAGE(Instances!J80:Instances!J80),"median", MEDIAN(Instances!J80:Instances!J80),"min", MIN(Instances!J80:Instances!J80),"max", MAX(Instances!J80:Instances!J80),"diff", MAX(Instances!J80:Instances!J80)-MIN(Instances!J80:Instances!J80))</f>
        <v>0</v>
      </c>
      <c r="K80" s="1" cm="1">
        <f t="array" ref="K80">_xlfn.SWITCH($A$2,"average", AVERAGE(Instances!K80:Instances!K80),"median", MEDIAN(Instances!K80:Instances!K80),"min", MIN(Instances!K80:Instances!K80),"max", MAX(Instances!K80:Instances!K80),"diff", MAX(Instances!K80:Instances!K80)-MIN(Instances!K80:Instances!K80))</f>
        <v>0</v>
      </c>
      <c r="L80" s="1"/>
      <c r="M80" s="1" cm="1">
        <f t="array" ref="M80">_xlfn.SWITCH($A$2,"average", AVERAGE(Instances!M80:Instances!M80),"median", MEDIAN(Instances!M80:Instances!M80),"min", MIN(Instances!M80:Instances!M80),"max", MAX(Instances!M80:Instances!M80),"diff", MAX(Instances!M80:Instances!M80)-MIN(Instances!M80:Instances!M80))</f>
        <v>0</v>
      </c>
      <c r="N80" s="1" cm="1">
        <f t="array" ref="N80">_xlfn.SWITCH($A$2,"average", AVERAGE(Instances!N80:Instances!N80),"median", MEDIAN(Instances!N80:Instances!N80),"min", MIN(Instances!N80:Instances!N80),"max", MAX(Instances!N80:Instances!N80),"diff", MAX(Instances!N80:Instances!N80)-MIN(Instances!N80:Instances!N80))</f>
        <v>0</v>
      </c>
      <c r="O80" s="1"/>
      <c r="P80" s="1" cm="1">
        <f t="array" ref="P80">_xlfn.SWITCH($A$2,"average", AVERAGE(Instances!P80:Instances!P80),"median", MEDIAN(Instances!P80:Instances!P80),"min", MIN(Instances!P80:Instances!P80),"max", MAX(Instances!P80:Instances!P80),"diff", MAX(Instances!P80:Instances!P80)-MIN(Instances!P80:Instances!P80))</f>
        <v>0</v>
      </c>
      <c r="Q80" s="1" cm="1">
        <f t="array" ref="Q80">_xlfn.SWITCH($A$2,"average", AVERAGE(Instances!Q80:Instances!Q80),"median", MEDIAN(Instances!Q80:Instances!Q80),"min", MIN(Instances!Q80:Instances!Q80),"max", MAX(Instances!Q80:Instances!Q80),"diff", MAX(Instances!Q80:Instances!Q80)-MIN(Instances!Q80:Instances!Q80))</f>
        <v>0</v>
      </c>
      <c r="R80" s="1" cm="1">
        <f t="array" ref="R80">_xlfn.SWITCH($A$2,"average", AVERAGE(Instances!R80:Instances!R80),"median", MEDIAN(Instances!R80:Instances!R80),"min", MIN(Instances!R80:Instances!R80),"max", MAX(Instances!R80:Instances!R80),"diff", MAX(Instances!R80:Instances!R80)-MIN(Instances!R80:Instances!R80))</f>
        <v>0</v>
      </c>
      <c r="S80" s="1">
        <f>MIN($B80)</f>
        <v>0</v>
      </c>
      <c r="T80" s="1">
        <f>MIN($C80)</f>
        <v>0</v>
      </c>
      <c r="U80" s="1">
        <f>MIN($D80)</f>
        <v>0</v>
      </c>
      <c r="V80" s="1">
        <f>MIN($E80)</f>
        <v>0</v>
      </c>
      <c r="W80" s="1">
        <f>MIN($F80)</f>
        <v>0</v>
      </c>
      <c r="X80" s="1">
        <f>MIN($G80)</f>
        <v>0</v>
      </c>
      <c r="Y80" s="1">
        <f>MIN($H80)</f>
        <v>0</v>
      </c>
      <c r="Z80" s="1">
        <f>MIN($I80)</f>
        <v>0</v>
      </c>
      <c r="AA80" s="1">
        <f>MIN($J80)</f>
        <v>0</v>
      </c>
      <c r="AB80" s="1">
        <f>MIN($K80)</f>
        <v>0</v>
      </c>
      <c r="AC80" s="1">
        <f>MIN($M80)</f>
        <v>0</v>
      </c>
      <c r="AD80" s="1">
        <f>MIN($N80)</f>
        <v>0</v>
      </c>
      <c r="AE80" s="1">
        <f>MIN($P80)</f>
        <v>0</v>
      </c>
      <c r="AF80" s="1">
        <f>MIN($Q80)</f>
        <v>0</v>
      </c>
      <c r="AG80" s="1">
        <f>MIN($R80)</f>
        <v>0</v>
      </c>
      <c r="AH80" s="1">
        <f>MEDIAN($B80)</f>
        <v>0</v>
      </c>
      <c r="AI80" s="1">
        <f>MEDIAN($C80)</f>
        <v>0</v>
      </c>
      <c r="AJ80" s="1">
        <f>MEDIAN($D80)</f>
        <v>0</v>
      </c>
      <c r="AK80" s="1">
        <f>MEDIAN($E80)</f>
        <v>0</v>
      </c>
      <c r="AL80" s="1">
        <f>MEDIAN($F80)</f>
        <v>0</v>
      </c>
      <c r="AM80" s="1">
        <f>MEDIAN($G80)</f>
        <v>0</v>
      </c>
      <c r="AN80" s="1">
        <f>MEDIAN($H80)</f>
        <v>0</v>
      </c>
      <c r="AO80" s="1">
        <f>MEDIAN($I80)</f>
        <v>0</v>
      </c>
      <c r="AP80" s="1">
        <f>MEDIAN($J80)</f>
        <v>0</v>
      </c>
      <c r="AQ80" s="1">
        <f>MEDIAN($K80)</f>
        <v>0</v>
      </c>
      <c r="AR80" s="1">
        <f>MEDIAN($M80)</f>
        <v>0</v>
      </c>
      <c r="AS80" s="1">
        <f>MEDIAN($N80)</f>
        <v>0</v>
      </c>
      <c r="AT80" s="1">
        <f>MEDIAN($P80)</f>
        <v>0</v>
      </c>
      <c r="AU80" s="1">
        <f>MEDIAN($Q80)</f>
        <v>0</v>
      </c>
      <c r="AV80" s="1">
        <f>MEDIAN($R80)</f>
        <v>0</v>
      </c>
      <c r="AW80" s="1">
        <f>MAX($B80)</f>
        <v>0</v>
      </c>
      <c r="AX80" s="1">
        <f>MAX($C80)</f>
        <v>0</v>
      </c>
      <c r="AY80" s="1">
        <f>MAX($D80)</f>
        <v>0</v>
      </c>
      <c r="AZ80" s="1">
        <f>MAX($E80)</f>
        <v>0</v>
      </c>
      <c r="BA80" s="1">
        <f>MAX($F80)</f>
        <v>0</v>
      </c>
      <c r="BB80" s="1">
        <f>MAX($G80)</f>
        <v>0</v>
      </c>
      <c r="BC80" s="1">
        <f>MAX($H80)</f>
        <v>0</v>
      </c>
      <c r="BD80" s="1">
        <f>MAX($I80)</f>
        <v>0</v>
      </c>
      <c r="BE80" s="1">
        <f>MAX($J80)</f>
        <v>0</v>
      </c>
      <c r="BF80" s="1">
        <f>MAX($K80)</f>
        <v>0</v>
      </c>
      <c r="BG80" s="1">
        <f>MAX($M80)</f>
        <v>0</v>
      </c>
      <c r="BH80" s="1">
        <f>MAX($N80)</f>
        <v>0</v>
      </c>
      <c r="BI80" s="1">
        <f>MAX($P80)</f>
        <v>0</v>
      </c>
      <c r="BJ80" s="1">
        <f>MAX($Q80)</f>
        <v>0</v>
      </c>
      <c r="BK80" s="1">
        <f>MAX($R80)</f>
        <v>0</v>
      </c>
    </row>
    <row r="81" spans="1:63">
      <c r="A81" s="1" t="s">
        <v>78</v>
      </c>
      <c r="B81" s="1" cm="1">
        <f t="array" ref="B81">_xlfn.SWITCH($A$2,"average", AVERAGE(Instances!B81:Instances!B81),"median", MEDIAN(Instances!B81:Instances!B81),"min", MIN(Instances!B81:Instances!B81),"max", MAX(Instances!B81:Instances!B81),"diff", MAX(Instances!B81:Instances!B81)-MIN(Instances!B81:Instances!B81))</f>
        <v>0</v>
      </c>
      <c r="C81" s="1" cm="1">
        <f t="array" ref="C81">_xlfn.SWITCH($A$2,"average", AVERAGE(Instances!C81:Instances!C81),"median", MEDIAN(Instances!C81:Instances!C81),"min", MIN(Instances!C81:Instances!C81),"max", MAX(Instances!C81:Instances!C81),"diff", MAX(Instances!C81:Instances!C81)-MIN(Instances!C81:Instances!C81))</f>
        <v>0</v>
      </c>
      <c r="D81" s="1" cm="1">
        <f t="array" ref="D81">_xlfn.SWITCH($A$2,"average", AVERAGE(Instances!D81:Instances!D81),"median", MEDIAN(Instances!D81:Instances!D81),"min", MIN(Instances!D81:Instances!D81),"max", MAX(Instances!D81:Instances!D81),"diff", MAX(Instances!D81:Instances!D81)-MIN(Instances!D81:Instances!D81))</f>
        <v>0</v>
      </c>
      <c r="E81" s="1" cm="1">
        <f t="array" ref="E81">_xlfn.SWITCH($A$2,"average", AVERAGE(Instances!E81:Instances!E81),"median", MEDIAN(Instances!E81:Instances!E81),"min", MIN(Instances!E81:Instances!E81),"max", MAX(Instances!E81:Instances!E81),"diff", MAX(Instances!E81:Instances!E81)-MIN(Instances!E81:Instances!E81))</f>
        <v>0</v>
      </c>
      <c r="F81" s="1" cm="1">
        <f t="array" ref="F81">_xlfn.SWITCH($A$2,"average", AVERAGE(Instances!F81:Instances!F81),"median", MEDIAN(Instances!F81:Instances!F81),"min", MIN(Instances!F81:Instances!F81),"max", MAX(Instances!F81:Instances!F81),"diff", MAX(Instances!F81:Instances!F81)-MIN(Instances!F81:Instances!F81))</f>
        <v>0</v>
      </c>
      <c r="G81" s="1" cm="1">
        <f t="array" ref="G81">_xlfn.SWITCH($A$2,"average", AVERAGE(Instances!G81:Instances!G81),"median", MEDIAN(Instances!G81:Instances!G81),"min", MIN(Instances!G81:Instances!G81),"max", MAX(Instances!G81:Instances!G81),"diff", MAX(Instances!G81:Instances!G81)-MIN(Instances!G81:Instances!G81))</f>
        <v>0</v>
      </c>
      <c r="H81" s="1" cm="1">
        <f t="array" ref="H81">_xlfn.SWITCH($A$2,"average", AVERAGE(Instances!H81:Instances!H81),"median", MEDIAN(Instances!H81:Instances!H81),"min", MIN(Instances!H81:Instances!H81),"max", MAX(Instances!H81:Instances!H81),"diff", MAX(Instances!H81:Instances!H81)-MIN(Instances!H81:Instances!H81))</f>
        <v>0</v>
      </c>
      <c r="I81" s="1" cm="1">
        <f t="array" ref="I81">_xlfn.SWITCH($A$2,"average", AVERAGE(Instances!I81:Instances!I81),"median", MEDIAN(Instances!I81:Instances!I81),"min", MIN(Instances!I81:Instances!I81),"max", MAX(Instances!I81:Instances!I81),"diff", MAX(Instances!I81:Instances!I81)-MIN(Instances!I81:Instances!I81))</f>
        <v>0</v>
      </c>
      <c r="J81" s="1" cm="1">
        <f t="array" ref="J81">_xlfn.SWITCH($A$2,"average", AVERAGE(Instances!J81:Instances!J81),"median", MEDIAN(Instances!J81:Instances!J81),"min", MIN(Instances!J81:Instances!J81),"max", MAX(Instances!J81:Instances!J81),"diff", MAX(Instances!J81:Instances!J81)-MIN(Instances!J81:Instances!J81))</f>
        <v>0</v>
      </c>
      <c r="K81" s="1" cm="1">
        <f t="array" ref="K81">_xlfn.SWITCH($A$2,"average", AVERAGE(Instances!K81:Instances!K81),"median", MEDIAN(Instances!K81:Instances!K81),"min", MIN(Instances!K81:Instances!K81),"max", MAX(Instances!K81:Instances!K81),"diff", MAX(Instances!K81:Instances!K81)-MIN(Instances!K81:Instances!K81))</f>
        <v>0</v>
      </c>
      <c r="L81" s="1"/>
      <c r="M81" s="1" cm="1">
        <f t="array" ref="M81">_xlfn.SWITCH($A$2,"average", AVERAGE(Instances!M81:Instances!M81),"median", MEDIAN(Instances!M81:Instances!M81),"min", MIN(Instances!M81:Instances!M81),"max", MAX(Instances!M81:Instances!M81),"diff", MAX(Instances!M81:Instances!M81)-MIN(Instances!M81:Instances!M81))</f>
        <v>0</v>
      </c>
      <c r="N81" s="1" cm="1">
        <f t="array" ref="N81">_xlfn.SWITCH($A$2,"average", AVERAGE(Instances!N81:Instances!N81),"median", MEDIAN(Instances!N81:Instances!N81),"min", MIN(Instances!N81:Instances!N81),"max", MAX(Instances!N81:Instances!N81),"diff", MAX(Instances!N81:Instances!N81)-MIN(Instances!N81:Instances!N81))</f>
        <v>0</v>
      </c>
      <c r="O81" s="1"/>
      <c r="P81" s="1" cm="1">
        <f t="array" ref="P81">_xlfn.SWITCH($A$2,"average", AVERAGE(Instances!P81:Instances!P81),"median", MEDIAN(Instances!P81:Instances!P81),"min", MIN(Instances!P81:Instances!P81),"max", MAX(Instances!P81:Instances!P81),"diff", MAX(Instances!P81:Instances!P81)-MIN(Instances!P81:Instances!P81))</f>
        <v>0</v>
      </c>
      <c r="Q81" s="1" cm="1">
        <f t="array" ref="Q81">_xlfn.SWITCH($A$2,"average", AVERAGE(Instances!Q81:Instances!Q81),"median", MEDIAN(Instances!Q81:Instances!Q81),"min", MIN(Instances!Q81:Instances!Q81),"max", MAX(Instances!Q81:Instances!Q81),"diff", MAX(Instances!Q81:Instances!Q81)-MIN(Instances!Q81:Instances!Q81))</f>
        <v>0</v>
      </c>
      <c r="R81" s="1" cm="1">
        <f t="array" ref="R81">_xlfn.SWITCH($A$2,"average", AVERAGE(Instances!R81:Instances!R81),"median", MEDIAN(Instances!R81:Instances!R81),"min", MIN(Instances!R81:Instances!R81),"max", MAX(Instances!R81:Instances!R81),"diff", MAX(Instances!R81:Instances!R81)-MIN(Instances!R81:Instances!R81))</f>
        <v>0</v>
      </c>
      <c r="S81" s="1">
        <f>MIN($B81)</f>
        <v>0</v>
      </c>
      <c r="T81" s="1">
        <f>MIN($C81)</f>
        <v>0</v>
      </c>
      <c r="U81" s="1">
        <f>MIN($D81)</f>
        <v>0</v>
      </c>
      <c r="V81" s="1">
        <f>MIN($E81)</f>
        <v>0</v>
      </c>
      <c r="W81" s="1">
        <f>MIN($F81)</f>
        <v>0</v>
      </c>
      <c r="X81" s="1">
        <f>MIN($G81)</f>
        <v>0</v>
      </c>
      <c r="Y81" s="1">
        <f>MIN($H81)</f>
        <v>0</v>
      </c>
      <c r="Z81" s="1">
        <f>MIN($I81)</f>
        <v>0</v>
      </c>
      <c r="AA81" s="1">
        <f>MIN($J81)</f>
        <v>0</v>
      </c>
      <c r="AB81" s="1">
        <f>MIN($K81)</f>
        <v>0</v>
      </c>
      <c r="AC81" s="1">
        <f>MIN($M81)</f>
        <v>0</v>
      </c>
      <c r="AD81" s="1">
        <f>MIN($N81)</f>
        <v>0</v>
      </c>
      <c r="AE81" s="1">
        <f>MIN($P81)</f>
        <v>0</v>
      </c>
      <c r="AF81" s="1">
        <f>MIN($Q81)</f>
        <v>0</v>
      </c>
      <c r="AG81" s="1">
        <f>MIN($R81)</f>
        <v>0</v>
      </c>
      <c r="AH81" s="1">
        <f>MEDIAN($B81)</f>
        <v>0</v>
      </c>
      <c r="AI81" s="1">
        <f>MEDIAN($C81)</f>
        <v>0</v>
      </c>
      <c r="AJ81" s="1">
        <f>MEDIAN($D81)</f>
        <v>0</v>
      </c>
      <c r="AK81" s="1">
        <f>MEDIAN($E81)</f>
        <v>0</v>
      </c>
      <c r="AL81" s="1">
        <f>MEDIAN($F81)</f>
        <v>0</v>
      </c>
      <c r="AM81" s="1">
        <f>MEDIAN($G81)</f>
        <v>0</v>
      </c>
      <c r="AN81" s="1">
        <f>MEDIAN($H81)</f>
        <v>0</v>
      </c>
      <c r="AO81" s="1">
        <f>MEDIAN($I81)</f>
        <v>0</v>
      </c>
      <c r="AP81" s="1">
        <f>MEDIAN($J81)</f>
        <v>0</v>
      </c>
      <c r="AQ81" s="1">
        <f>MEDIAN($K81)</f>
        <v>0</v>
      </c>
      <c r="AR81" s="1">
        <f>MEDIAN($M81)</f>
        <v>0</v>
      </c>
      <c r="AS81" s="1">
        <f>MEDIAN($N81)</f>
        <v>0</v>
      </c>
      <c r="AT81" s="1">
        <f>MEDIAN($P81)</f>
        <v>0</v>
      </c>
      <c r="AU81" s="1">
        <f>MEDIAN($Q81)</f>
        <v>0</v>
      </c>
      <c r="AV81" s="1">
        <f>MEDIAN($R81)</f>
        <v>0</v>
      </c>
      <c r="AW81" s="1">
        <f>MAX($B81)</f>
        <v>0</v>
      </c>
      <c r="AX81" s="1">
        <f>MAX($C81)</f>
        <v>0</v>
      </c>
      <c r="AY81" s="1">
        <f>MAX($D81)</f>
        <v>0</v>
      </c>
      <c r="AZ81" s="1">
        <f>MAX($E81)</f>
        <v>0</v>
      </c>
      <c r="BA81" s="1">
        <f>MAX($F81)</f>
        <v>0</v>
      </c>
      <c r="BB81" s="1">
        <f>MAX($G81)</f>
        <v>0</v>
      </c>
      <c r="BC81" s="1">
        <f>MAX($H81)</f>
        <v>0</v>
      </c>
      <c r="BD81" s="1">
        <f>MAX($I81)</f>
        <v>0</v>
      </c>
      <c r="BE81" s="1">
        <f>MAX($J81)</f>
        <v>0</v>
      </c>
      <c r="BF81" s="1">
        <f>MAX($K81)</f>
        <v>0</v>
      </c>
      <c r="BG81" s="1">
        <f>MAX($M81)</f>
        <v>0</v>
      </c>
      <c r="BH81" s="1">
        <f>MAX($N81)</f>
        <v>0</v>
      </c>
      <c r="BI81" s="1">
        <f>MAX($P81)</f>
        <v>0</v>
      </c>
      <c r="BJ81" s="1">
        <f>MAX($Q81)</f>
        <v>0</v>
      </c>
      <c r="BK81" s="1">
        <f>MAX($R81)</f>
        <v>0</v>
      </c>
    </row>
    <row r="82" spans="1:63">
      <c r="A82" s="1" t="s">
        <v>79</v>
      </c>
      <c r="B82" s="1" cm="1">
        <f t="array" ref="B82">_xlfn.SWITCH($A$2,"average", AVERAGE(Instances!B82:Instances!B82),"median", MEDIAN(Instances!B82:Instances!B82),"min", MIN(Instances!B82:Instances!B82),"max", MAX(Instances!B82:Instances!B82),"diff", MAX(Instances!B82:Instances!B82)-MIN(Instances!B82:Instances!B82))</f>
        <v>0</v>
      </c>
      <c r="C82" s="1" cm="1">
        <f t="array" ref="C82">_xlfn.SWITCH($A$2,"average", AVERAGE(Instances!C82:Instances!C82),"median", MEDIAN(Instances!C82:Instances!C82),"min", MIN(Instances!C82:Instances!C82),"max", MAX(Instances!C82:Instances!C82),"diff", MAX(Instances!C82:Instances!C82)-MIN(Instances!C82:Instances!C82))</f>
        <v>0</v>
      </c>
      <c r="D82" s="1" cm="1">
        <f t="array" ref="D82">_xlfn.SWITCH($A$2,"average", AVERAGE(Instances!D82:Instances!D82),"median", MEDIAN(Instances!D82:Instances!D82),"min", MIN(Instances!D82:Instances!D82),"max", MAX(Instances!D82:Instances!D82),"diff", MAX(Instances!D82:Instances!D82)-MIN(Instances!D82:Instances!D82))</f>
        <v>0</v>
      </c>
      <c r="E82" s="1" cm="1">
        <f t="array" ref="E82">_xlfn.SWITCH($A$2,"average", AVERAGE(Instances!E82:Instances!E82),"median", MEDIAN(Instances!E82:Instances!E82),"min", MIN(Instances!E82:Instances!E82),"max", MAX(Instances!E82:Instances!E82),"diff", MAX(Instances!E82:Instances!E82)-MIN(Instances!E82:Instances!E82))</f>
        <v>0</v>
      </c>
      <c r="F82" s="1" cm="1">
        <f t="array" ref="F82">_xlfn.SWITCH($A$2,"average", AVERAGE(Instances!F82:Instances!F82),"median", MEDIAN(Instances!F82:Instances!F82),"min", MIN(Instances!F82:Instances!F82),"max", MAX(Instances!F82:Instances!F82),"diff", MAX(Instances!F82:Instances!F82)-MIN(Instances!F82:Instances!F82))</f>
        <v>0</v>
      </c>
      <c r="G82" s="1" cm="1">
        <f t="array" ref="G82">_xlfn.SWITCH($A$2,"average", AVERAGE(Instances!G82:Instances!G82),"median", MEDIAN(Instances!G82:Instances!G82),"min", MIN(Instances!G82:Instances!G82),"max", MAX(Instances!G82:Instances!G82),"diff", MAX(Instances!G82:Instances!G82)-MIN(Instances!G82:Instances!G82))</f>
        <v>0</v>
      </c>
      <c r="H82" s="1" cm="1">
        <f t="array" ref="H82">_xlfn.SWITCH($A$2,"average", AVERAGE(Instances!H82:Instances!H82),"median", MEDIAN(Instances!H82:Instances!H82),"min", MIN(Instances!H82:Instances!H82),"max", MAX(Instances!H82:Instances!H82),"diff", MAX(Instances!H82:Instances!H82)-MIN(Instances!H82:Instances!H82))</f>
        <v>0</v>
      </c>
      <c r="I82" s="1" cm="1">
        <f t="array" ref="I82">_xlfn.SWITCH($A$2,"average", AVERAGE(Instances!I82:Instances!I82),"median", MEDIAN(Instances!I82:Instances!I82),"min", MIN(Instances!I82:Instances!I82),"max", MAX(Instances!I82:Instances!I82),"diff", MAX(Instances!I82:Instances!I82)-MIN(Instances!I82:Instances!I82))</f>
        <v>0</v>
      </c>
      <c r="J82" s="1" cm="1">
        <f t="array" ref="J82">_xlfn.SWITCH($A$2,"average", AVERAGE(Instances!J82:Instances!J82),"median", MEDIAN(Instances!J82:Instances!J82),"min", MIN(Instances!J82:Instances!J82),"max", MAX(Instances!J82:Instances!J82),"diff", MAX(Instances!J82:Instances!J82)-MIN(Instances!J82:Instances!J82))</f>
        <v>0</v>
      </c>
      <c r="K82" s="1" cm="1">
        <f t="array" ref="K82">_xlfn.SWITCH($A$2,"average", AVERAGE(Instances!K82:Instances!K82),"median", MEDIAN(Instances!K82:Instances!K82),"min", MIN(Instances!K82:Instances!K82),"max", MAX(Instances!K82:Instances!K82),"diff", MAX(Instances!K82:Instances!K82)-MIN(Instances!K82:Instances!K82))</f>
        <v>0</v>
      </c>
      <c r="L82" s="1"/>
      <c r="M82" s="1" cm="1">
        <f t="array" ref="M82">_xlfn.SWITCH($A$2,"average", AVERAGE(Instances!M82:Instances!M82),"median", MEDIAN(Instances!M82:Instances!M82),"min", MIN(Instances!M82:Instances!M82),"max", MAX(Instances!M82:Instances!M82),"diff", MAX(Instances!M82:Instances!M82)-MIN(Instances!M82:Instances!M82))</f>
        <v>0</v>
      </c>
      <c r="N82" s="1" cm="1">
        <f t="array" ref="N82">_xlfn.SWITCH($A$2,"average", AVERAGE(Instances!N82:Instances!N82),"median", MEDIAN(Instances!N82:Instances!N82),"min", MIN(Instances!N82:Instances!N82),"max", MAX(Instances!N82:Instances!N82),"diff", MAX(Instances!N82:Instances!N82)-MIN(Instances!N82:Instances!N82))</f>
        <v>0</v>
      </c>
      <c r="O82" s="1"/>
      <c r="P82" s="1" cm="1">
        <f t="array" ref="P82">_xlfn.SWITCH($A$2,"average", AVERAGE(Instances!P82:Instances!P82),"median", MEDIAN(Instances!P82:Instances!P82),"min", MIN(Instances!P82:Instances!P82),"max", MAX(Instances!P82:Instances!P82),"diff", MAX(Instances!P82:Instances!P82)-MIN(Instances!P82:Instances!P82))</f>
        <v>0</v>
      </c>
      <c r="Q82" s="1" cm="1">
        <f t="array" ref="Q82">_xlfn.SWITCH($A$2,"average", AVERAGE(Instances!Q82:Instances!Q82),"median", MEDIAN(Instances!Q82:Instances!Q82),"min", MIN(Instances!Q82:Instances!Q82),"max", MAX(Instances!Q82:Instances!Q82),"diff", MAX(Instances!Q82:Instances!Q82)-MIN(Instances!Q82:Instances!Q82))</f>
        <v>0</v>
      </c>
      <c r="R82" s="1" cm="1">
        <f t="array" ref="R82">_xlfn.SWITCH($A$2,"average", AVERAGE(Instances!R82:Instances!R82),"median", MEDIAN(Instances!R82:Instances!R82),"min", MIN(Instances!R82:Instances!R82),"max", MAX(Instances!R82:Instances!R82),"diff", MAX(Instances!R82:Instances!R82)-MIN(Instances!R82:Instances!R82))</f>
        <v>0</v>
      </c>
      <c r="S82" s="1">
        <f>MIN($B82)</f>
        <v>0</v>
      </c>
      <c r="T82" s="1">
        <f>MIN($C82)</f>
        <v>0</v>
      </c>
      <c r="U82" s="1">
        <f>MIN($D82)</f>
        <v>0</v>
      </c>
      <c r="V82" s="1">
        <f>MIN($E82)</f>
        <v>0</v>
      </c>
      <c r="W82" s="1">
        <f>MIN($F82)</f>
        <v>0</v>
      </c>
      <c r="X82" s="1">
        <f>MIN($G82)</f>
        <v>0</v>
      </c>
      <c r="Y82" s="1">
        <f>MIN($H82)</f>
        <v>0</v>
      </c>
      <c r="Z82" s="1">
        <f>MIN($I82)</f>
        <v>0</v>
      </c>
      <c r="AA82" s="1">
        <f>MIN($J82)</f>
        <v>0</v>
      </c>
      <c r="AB82" s="1">
        <f>MIN($K82)</f>
        <v>0</v>
      </c>
      <c r="AC82" s="1">
        <f>MIN($M82)</f>
        <v>0</v>
      </c>
      <c r="AD82" s="1">
        <f>MIN($N82)</f>
        <v>0</v>
      </c>
      <c r="AE82" s="1">
        <f>MIN($P82)</f>
        <v>0</v>
      </c>
      <c r="AF82" s="1">
        <f>MIN($Q82)</f>
        <v>0</v>
      </c>
      <c r="AG82" s="1">
        <f>MIN($R82)</f>
        <v>0</v>
      </c>
      <c r="AH82" s="1">
        <f>MEDIAN($B82)</f>
        <v>0</v>
      </c>
      <c r="AI82" s="1">
        <f>MEDIAN($C82)</f>
        <v>0</v>
      </c>
      <c r="AJ82" s="1">
        <f>MEDIAN($D82)</f>
        <v>0</v>
      </c>
      <c r="AK82" s="1">
        <f>MEDIAN($E82)</f>
        <v>0</v>
      </c>
      <c r="AL82" s="1">
        <f>MEDIAN($F82)</f>
        <v>0</v>
      </c>
      <c r="AM82" s="1">
        <f>MEDIAN($G82)</f>
        <v>0</v>
      </c>
      <c r="AN82" s="1">
        <f>MEDIAN($H82)</f>
        <v>0</v>
      </c>
      <c r="AO82" s="1">
        <f>MEDIAN($I82)</f>
        <v>0</v>
      </c>
      <c r="AP82" s="1">
        <f>MEDIAN($J82)</f>
        <v>0</v>
      </c>
      <c r="AQ82" s="1">
        <f>MEDIAN($K82)</f>
        <v>0</v>
      </c>
      <c r="AR82" s="1">
        <f>MEDIAN($M82)</f>
        <v>0</v>
      </c>
      <c r="AS82" s="1">
        <f>MEDIAN($N82)</f>
        <v>0</v>
      </c>
      <c r="AT82" s="1">
        <f>MEDIAN($P82)</f>
        <v>0</v>
      </c>
      <c r="AU82" s="1">
        <f>MEDIAN($Q82)</f>
        <v>0</v>
      </c>
      <c r="AV82" s="1">
        <f>MEDIAN($R82)</f>
        <v>0</v>
      </c>
      <c r="AW82" s="1">
        <f>MAX($B82)</f>
        <v>0</v>
      </c>
      <c r="AX82" s="1">
        <f>MAX($C82)</f>
        <v>0</v>
      </c>
      <c r="AY82" s="1">
        <f>MAX($D82)</f>
        <v>0</v>
      </c>
      <c r="AZ82" s="1">
        <f>MAX($E82)</f>
        <v>0</v>
      </c>
      <c r="BA82" s="1">
        <f>MAX($F82)</f>
        <v>0</v>
      </c>
      <c r="BB82" s="1">
        <f>MAX($G82)</f>
        <v>0</v>
      </c>
      <c r="BC82" s="1">
        <f>MAX($H82)</f>
        <v>0</v>
      </c>
      <c r="BD82" s="1">
        <f>MAX($I82)</f>
        <v>0</v>
      </c>
      <c r="BE82" s="1">
        <f>MAX($J82)</f>
        <v>0</v>
      </c>
      <c r="BF82" s="1">
        <f>MAX($K82)</f>
        <v>0</v>
      </c>
      <c r="BG82" s="1">
        <f>MAX($M82)</f>
        <v>0</v>
      </c>
      <c r="BH82" s="1">
        <f>MAX($N82)</f>
        <v>0</v>
      </c>
      <c r="BI82" s="1">
        <f>MAX($P82)</f>
        <v>0</v>
      </c>
      <c r="BJ82" s="1">
        <f>MAX($Q82)</f>
        <v>0</v>
      </c>
      <c r="BK82" s="1">
        <f>MAX($R82)</f>
        <v>0</v>
      </c>
    </row>
    <row r="83" spans="1:63">
      <c r="A83" s="1" t="s">
        <v>80</v>
      </c>
      <c r="B83" s="1" cm="1">
        <f t="array" ref="B83">_xlfn.SWITCH($A$2,"average", AVERAGE(Instances!B83:Instances!B83),"median", MEDIAN(Instances!B83:Instances!B83),"min", MIN(Instances!B83:Instances!B83),"max", MAX(Instances!B83:Instances!B83),"diff", MAX(Instances!B83:Instances!B83)-MIN(Instances!B83:Instances!B83))</f>
        <v>0</v>
      </c>
      <c r="C83" s="1" cm="1">
        <f t="array" ref="C83">_xlfn.SWITCH($A$2,"average", AVERAGE(Instances!C83:Instances!C83),"median", MEDIAN(Instances!C83:Instances!C83),"min", MIN(Instances!C83:Instances!C83),"max", MAX(Instances!C83:Instances!C83),"diff", MAX(Instances!C83:Instances!C83)-MIN(Instances!C83:Instances!C83))</f>
        <v>0</v>
      </c>
      <c r="D83" s="1" cm="1">
        <f t="array" ref="D83">_xlfn.SWITCH($A$2,"average", AVERAGE(Instances!D83:Instances!D83),"median", MEDIAN(Instances!D83:Instances!D83),"min", MIN(Instances!D83:Instances!D83),"max", MAX(Instances!D83:Instances!D83),"diff", MAX(Instances!D83:Instances!D83)-MIN(Instances!D83:Instances!D83))</f>
        <v>0</v>
      </c>
      <c r="E83" s="1" cm="1">
        <f t="array" ref="E83">_xlfn.SWITCH($A$2,"average", AVERAGE(Instances!E83:Instances!E83),"median", MEDIAN(Instances!E83:Instances!E83),"min", MIN(Instances!E83:Instances!E83),"max", MAX(Instances!E83:Instances!E83),"diff", MAX(Instances!E83:Instances!E83)-MIN(Instances!E83:Instances!E83))</f>
        <v>0</v>
      </c>
      <c r="F83" s="1" cm="1">
        <f t="array" ref="F83">_xlfn.SWITCH($A$2,"average", AVERAGE(Instances!F83:Instances!F83),"median", MEDIAN(Instances!F83:Instances!F83),"min", MIN(Instances!F83:Instances!F83),"max", MAX(Instances!F83:Instances!F83),"diff", MAX(Instances!F83:Instances!F83)-MIN(Instances!F83:Instances!F83))</f>
        <v>0</v>
      </c>
      <c r="G83" s="1" cm="1">
        <f t="array" ref="G83">_xlfn.SWITCH($A$2,"average", AVERAGE(Instances!G83:Instances!G83),"median", MEDIAN(Instances!G83:Instances!G83),"min", MIN(Instances!G83:Instances!G83),"max", MAX(Instances!G83:Instances!G83),"diff", MAX(Instances!G83:Instances!G83)-MIN(Instances!G83:Instances!G83))</f>
        <v>0</v>
      </c>
      <c r="H83" s="1" cm="1">
        <f t="array" ref="H83">_xlfn.SWITCH($A$2,"average", AVERAGE(Instances!H83:Instances!H83),"median", MEDIAN(Instances!H83:Instances!H83),"min", MIN(Instances!H83:Instances!H83),"max", MAX(Instances!H83:Instances!H83),"diff", MAX(Instances!H83:Instances!H83)-MIN(Instances!H83:Instances!H83))</f>
        <v>0</v>
      </c>
      <c r="I83" s="1" cm="1">
        <f t="array" ref="I83">_xlfn.SWITCH($A$2,"average", AVERAGE(Instances!I83:Instances!I83),"median", MEDIAN(Instances!I83:Instances!I83),"min", MIN(Instances!I83:Instances!I83),"max", MAX(Instances!I83:Instances!I83),"diff", MAX(Instances!I83:Instances!I83)-MIN(Instances!I83:Instances!I83))</f>
        <v>0</v>
      </c>
      <c r="J83" s="1" cm="1">
        <f t="array" ref="J83">_xlfn.SWITCH($A$2,"average", AVERAGE(Instances!J83:Instances!J83),"median", MEDIAN(Instances!J83:Instances!J83),"min", MIN(Instances!J83:Instances!J83),"max", MAX(Instances!J83:Instances!J83),"diff", MAX(Instances!J83:Instances!J83)-MIN(Instances!J83:Instances!J83))</f>
        <v>0</v>
      </c>
      <c r="K83" s="1" cm="1">
        <f t="array" ref="K83">_xlfn.SWITCH($A$2,"average", AVERAGE(Instances!K83:Instances!K83),"median", MEDIAN(Instances!K83:Instances!K83),"min", MIN(Instances!K83:Instances!K83),"max", MAX(Instances!K83:Instances!K83),"diff", MAX(Instances!K83:Instances!K83)-MIN(Instances!K83:Instances!K83))</f>
        <v>0</v>
      </c>
      <c r="L83" s="1"/>
      <c r="M83" s="1" cm="1">
        <f t="array" ref="M83">_xlfn.SWITCH($A$2,"average", AVERAGE(Instances!M83:Instances!M83),"median", MEDIAN(Instances!M83:Instances!M83),"min", MIN(Instances!M83:Instances!M83),"max", MAX(Instances!M83:Instances!M83),"diff", MAX(Instances!M83:Instances!M83)-MIN(Instances!M83:Instances!M83))</f>
        <v>0</v>
      </c>
      <c r="N83" s="1" cm="1">
        <f t="array" ref="N83">_xlfn.SWITCH($A$2,"average", AVERAGE(Instances!N83:Instances!N83),"median", MEDIAN(Instances!N83:Instances!N83),"min", MIN(Instances!N83:Instances!N83),"max", MAX(Instances!N83:Instances!N83),"diff", MAX(Instances!N83:Instances!N83)-MIN(Instances!N83:Instances!N83))</f>
        <v>0</v>
      </c>
      <c r="O83" s="1"/>
      <c r="P83" s="1" cm="1">
        <f t="array" ref="P83">_xlfn.SWITCH($A$2,"average", AVERAGE(Instances!P83:Instances!P83),"median", MEDIAN(Instances!P83:Instances!P83),"min", MIN(Instances!P83:Instances!P83),"max", MAX(Instances!P83:Instances!P83),"diff", MAX(Instances!P83:Instances!P83)-MIN(Instances!P83:Instances!P83))</f>
        <v>0</v>
      </c>
      <c r="Q83" s="1" cm="1">
        <f t="array" ref="Q83">_xlfn.SWITCH($A$2,"average", AVERAGE(Instances!Q83:Instances!Q83),"median", MEDIAN(Instances!Q83:Instances!Q83),"min", MIN(Instances!Q83:Instances!Q83),"max", MAX(Instances!Q83:Instances!Q83),"diff", MAX(Instances!Q83:Instances!Q83)-MIN(Instances!Q83:Instances!Q83))</f>
        <v>0</v>
      </c>
      <c r="R83" s="1" cm="1">
        <f t="array" ref="R83">_xlfn.SWITCH($A$2,"average", AVERAGE(Instances!R83:Instances!R83),"median", MEDIAN(Instances!R83:Instances!R83),"min", MIN(Instances!R83:Instances!R83),"max", MAX(Instances!R83:Instances!R83),"diff", MAX(Instances!R83:Instances!R83)-MIN(Instances!R83:Instances!R83))</f>
        <v>0</v>
      </c>
      <c r="S83" s="1">
        <f>MIN($B83)</f>
        <v>0</v>
      </c>
      <c r="T83" s="1">
        <f>MIN($C83)</f>
        <v>0</v>
      </c>
      <c r="U83" s="1">
        <f>MIN($D83)</f>
        <v>0</v>
      </c>
      <c r="V83" s="1">
        <f>MIN($E83)</f>
        <v>0</v>
      </c>
      <c r="W83" s="1">
        <f>MIN($F83)</f>
        <v>0</v>
      </c>
      <c r="X83" s="1">
        <f>MIN($G83)</f>
        <v>0</v>
      </c>
      <c r="Y83" s="1">
        <f>MIN($H83)</f>
        <v>0</v>
      </c>
      <c r="Z83" s="1">
        <f>MIN($I83)</f>
        <v>0</v>
      </c>
      <c r="AA83" s="1">
        <f>MIN($J83)</f>
        <v>0</v>
      </c>
      <c r="AB83" s="1">
        <f>MIN($K83)</f>
        <v>0</v>
      </c>
      <c r="AC83" s="1">
        <f>MIN($M83)</f>
        <v>0</v>
      </c>
      <c r="AD83" s="1">
        <f>MIN($N83)</f>
        <v>0</v>
      </c>
      <c r="AE83" s="1">
        <f>MIN($P83)</f>
        <v>0</v>
      </c>
      <c r="AF83" s="1">
        <f>MIN($Q83)</f>
        <v>0</v>
      </c>
      <c r="AG83" s="1">
        <f>MIN($R83)</f>
        <v>0</v>
      </c>
      <c r="AH83" s="1">
        <f>MEDIAN($B83)</f>
        <v>0</v>
      </c>
      <c r="AI83" s="1">
        <f>MEDIAN($C83)</f>
        <v>0</v>
      </c>
      <c r="AJ83" s="1">
        <f>MEDIAN($D83)</f>
        <v>0</v>
      </c>
      <c r="AK83" s="1">
        <f>MEDIAN($E83)</f>
        <v>0</v>
      </c>
      <c r="AL83" s="1">
        <f>MEDIAN($F83)</f>
        <v>0</v>
      </c>
      <c r="AM83" s="1">
        <f>MEDIAN($G83)</f>
        <v>0</v>
      </c>
      <c r="AN83" s="1">
        <f>MEDIAN($H83)</f>
        <v>0</v>
      </c>
      <c r="AO83" s="1">
        <f>MEDIAN($I83)</f>
        <v>0</v>
      </c>
      <c r="AP83" s="1">
        <f>MEDIAN($J83)</f>
        <v>0</v>
      </c>
      <c r="AQ83" s="1">
        <f>MEDIAN($K83)</f>
        <v>0</v>
      </c>
      <c r="AR83" s="1">
        <f>MEDIAN($M83)</f>
        <v>0</v>
      </c>
      <c r="AS83" s="1">
        <f>MEDIAN($N83)</f>
        <v>0</v>
      </c>
      <c r="AT83" s="1">
        <f>MEDIAN($P83)</f>
        <v>0</v>
      </c>
      <c r="AU83" s="1">
        <f>MEDIAN($Q83)</f>
        <v>0</v>
      </c>
      <c r="AV83" s="1">
        <f>MEDIAN($R83)</f>
        <v>0</v>
      </c>
      <c r="AW83" s="1">
        <f>MAX($B83)</f>
        <v>0</v>
      </c>
      <c r="AX83" s="1">
        <f>MAX($C83)</f>
        <v>0</v>
      </c>
      <c r="AY83" s="1">
        <f>MAX($D83)</f>
        <v>0</v>
      </c>
      <c r="AZ83" s="1">
        <f>MAX($E83)</f>
        <v>0</v>
      </c>
      <c r="BA83" s="1">
        <f>MAX($F83)</f>
        <v>0</v>
      </c>
      <c r="BB83" s="1">
        <f>MAX($G83)</f>
        <v>0</v>
      </c>
      <c r="BC83" s="1">
        <f>MAX($H83)</f>
        <v>0</v>
      </c>
      <c r="BD83" s="1">
        <f>MAX($I83)</f>
        <v>0</v>
      </c>
      <c r="BE83" s="1">
        <f>MAX($J83)</f>
        <v>0</v>
      </c>
      <c r="BF83" s="1">
        <f>MAX($K83)</f>
        <v>0</v>
      </c>
      <c r="BG83" s="1">
        <f>MAX($M83)</f>
        <v>0</v>
      </c>
      <c r="BH83" s="1">
        <f>MAX($N83)</f>
        <v>0</v>
      </c>
      <c r="BI83" s="1">
        <f>MAX($P83)</f>
        <v>0</v>
      </c>
      <c r="BJ83" s="1">
        <f>MAX($Q83)</f>
        <v>0</v>
      </c>
      <c r="BK83" s="1">
        <f>MAX($R83)</f>
        <v>0</v>
      </c>
    </row>
    <row r="84" spans="1:63">
      <c r="A84" s="1" t="s">
        <v>81</v>
      </c>
      <c r="B84" s="1" cm="1">
        <f t="array" ref="B84">_xlfn.SWITCH($A$2,"average", AVERAGE(Instances!B84:Instances!B84),"median", MEDIAN(Instances!B84:Instances!B84),"min", MIN(Instances!B84:Instances!B84),"max", MAX(Instances!B84:Instances!B84),"diff", MAX(Instances!B84:Instances!B84)-MIN(Instances!B84:Instances!B84))</f>
        <v>0</v>
      </c>
      <c r="C84" s="1" cm="1">
        <f t="array" ref="C84">_xlfn.SWITCH($A$2,"average", AVERAGE(Instances!C84:Instances!C84),"median", MEDIAN(Instances!C84:Instances!C84),"min", MIN(Instances!C84:Instances!C84),"max", MAX(Instances!C84:Instances!C84),"diff", MAX(Instances!C84:Instances!C84)-MIN(Instances!C84:Instances!C84))</f>
        <v>0</v>
      </c>
      <c r="D84" s="1" cm="1">
        <f t="array" ref="D84">_xlfn.SWITCH($A$2,"average", AVERAGE(Instances!D84:Instances!D84),"median", MEDIAN(Instances!D84:Instances!D84),"min", MIN(Instances!D84:Instances!D84),"max", MAX(Instances!D84:Instances!D84),"diff", MAX(Instances!D84:Instances!D84)-MIN(Instances!D84:Instances!D84))</f>
        <v>0</v>
      </c>
      <c r="E84" s="1" cm="1">
        <f t="array" ref="E84">_xlfn.SWITCH($A$2,"average", AVERAGE(Instances!E84:Instances!E84),"median", MEDIAN(Instances!E84:Instances!E84),"min", MIN(Instances!E84:Instances!E84),"max", MAX(Instances!E84:Instances!E84),"diff", MAX(Instances!E84:Instances!E84)-MIN(Instances!E84:Instances!E84))</f>
        <v>0</v>
      </c>
      <c r="F84" s="1" cm="1">
        <f t="array" ref="F84">_xlfn.SWITCH($A$2,"average", AVERAGE(Instances!F84:Instances!F84),"median", MEDIAN(Instances!F84:Instances!F84),"min", MIN(Instances!F84:Instances!F84),"max", MAX(Instances!F84:Instances!F84),"diff", MAX(Instances!F84:Instances!F84)-MIN(Instances!F84:Instances!F84))</f>
        <v>0</v>
      </c>
      <c r="G84" s="1" cm="1">
        <f t="array" ref="G84">_xlfn.SWITCH($A$2,"average", AVERAGE(Instances!G84:Instances!G84),"median", MEDIAN(Instances!G84:Instances!G84),"min", MIN(Instances!G84:Instances!G84),"max", MAX(Instances!G84:Instances!G84),"diff", MAX(Instances!G84:Instances!G84)-MIN(Instances!G84:Instances!G84))</f>
        <v>0</v>
      </c>
      <c r="H84" s="1" cm="1">
        <f t="array" ref="H84">_xlfn.SWITCH($A$2,"average", AVERAGE(Instances!H84:Instances!H84),"median", MEDIAN(Instances!H84:Instances!H84),"min", MIN(Instances!H84:Instances!H84),"max", MAX(Instances!H84:Instances!H84),"diff", MAX(Instances!H84:Instances!H84)-MIN(Instances!H84:Instances!H84))</f>
        <v>0</v>
      </c>
      <c r="I84" s="1" cm="1">
        <f t="array" ref="I84">_xlfn.SWITCH($A$2,"average", AVERAGE(Instances!I84:Instances!I84),"median", MEDIAN(Instances!I84:Instances!I84),"min", MIN(Instances!I84:Instances!I84),"max", MAX(Instances!I84:Instances!I84),"diff", MAX(Instances!I84:Instances!I84)-MIN(Instances!I84:Instances!I84))</f>
        <v>0</v>
      </c>
      <c r="J84" s="1" cm="1">
        <f t="array" ref="J84">_xlfn.SWITCH($A$2,"average", AVERAGE(Instances!J84:Instances!J84),"median", MEDIAN(Instances!J84:Instances!J84),"min", MIN(Instances!J84:Instances!J84),"max", MAX(Instances!J84:Instances!J84),"diff", MAX(Instances!J84:Instances!J84)-MIN(Instances!J84:Instances!J84))</f>
        <v>0</v>
      </c>
      <c r="K84" s="1" cm="1">
        <f t="array" ref="K84">_xlfn.SWITCH($A$2,"average", AVERAGE(Instances!K84:Instances!K84),"median", MEDIAN(Instances!K84:Instances!K84),"min", MIN(Instances!K84:Instances!K84),"max", MAX(Instances!K84:Instances!K84),"diff", MAX(Instances!K84:Instances!K84)-MIN(Instances!K84:Instances!K84))</f>
        <v>0</v>
      </c>
      <c r="L84" s="1"/>
      <c r="M84" s="1" cm="1">
        <f t="array" ref="M84">_xlfn.SWITCH($A$2,"average", AVERAGE(Instances!M84:Instances!M84),"median", MEDIAN(Instances!M84:Instances!M84),"min", MIN(Instances!M84:Instances!M84),"max", MAX(Instances!M84:Instances!M84),"diff", MAX(Instances!M84:Instances!M84)-MIN(Instances!M84:Instances!M84))</f>
        <v>0</v>
      </c>
      <c r="N84" s="1" cm="1">
        <f t="array" ref="N84">_xlfn.SWITCH($A$2,"average", AVERAGE(Instances!N84:Instances!N84),"median", MEDIAN(Instances!N84:Instances!N84),"min", MIN(Instances!N84:Instances!N84),"max", MAX(Instances!N84:Instances!N84),"diff", MAX(Instances!N84:Instances!N84)-MIN(Instances!N84:Instances!N84))</f>
        <v>0</v>
      </c>
      <c r="O84" s="1"/>
      <c r="P84" s="1" cm="1">
        <f t="array" ref="P84">_xlfn.SWITCH($A$2,"average", AVERAGE(Instances!P84:Instances!P84),"median", MEDIAN(Instances!P84:Instances!P84),"min", MIN(Instances!P84:Instances!P84),"max", MAX(Instances!P84:Instances!P84),"diff", MAX(Instances!P84:Instances!P84)-MIN(Instances!P84:Instances!P84))</f>
        <v>0</v>
      </c>
      <c r="Q84" s="1" cm="1">
        <f t="array" ref="Q84">_xlfn.SWITCH($A$2,"average", AVERAGE(Instances!Q84:Instances!Q84),"median", MEDIAN(Instances!Q84:Instances!Q84),"min", MIN(Instances!Q84:Instances!Q84),"max", MAX(Instances!Q84:Instances!Q84),"diff", MAX(Instances!Q84:Instances!Q84)-MIN(Instances!Q84:Instances!Q84))</f>
        <v>0</v>
      </c>
      <c r="R84" s="1" cm="1">
        <f t="array" ref="R84">_xlfn.SWITCH($A$2,"average", AVERAGE(Instances!R84:Instances!R84),"median", MEDIAN(Instances!R84:Instances!R84),"min", MIN(Instances!R84:Instances!R84),"max", MAX(Instances!R84:Instances!R84),"diff", MAX(Instances!R84:Instances!R84)-MIN(Instances!R84:Instances!R84))</f>
        <v>0</v>
      </c>
      <c r="S84" s="1">
        <f>MIN($B84)</f>
        <v>0</v>
      </c>
      <c r="T84" s="1">
        <f>MIN($C84)</f>
        <v>0</v>
      </c>
      <c r="U84" s="1">
        <f>MIN($D84)</f>
        <v>0</v>
      </c>
      <c r="V84" s="1">
        <f>MIN($E84)</f>
        <v>0</v>
      </c>
      <c r="W84" s="1">
        <f>MIN($F84)</f>
        <v>0</v>
      </c>
      <c r="X84" s="1">
        <f>MIN($G84)</f>
        <v>0</v>
      </c>
      <c r="Y84" s="1">
        <f>MIN($H84)</f>
        <v>0</v>
      </c>
      <c r="Z84" s="1">
        <f>MIN($I84)</f>
        <v>0</v>
      </c>
      <c r="AA84" s="1">
        <f>MIN($J84)</f>
        <v>0</v>
      </c>
      <c r="AB84" s="1">
        <f>MIN($K84)</f>
        <v>0</v>
      </c>
      <c r="AC84" s="1">
        <f>MIN($M84)</f>
        <v>0</v>
      </c>
      <c r="AD84" s="1">
        <f>MIN($N84)</f>
        <v>0</v>
      </c>
      <c r="AE84" s="1">
        <f>MIN($P84)</f>
        <v>0</v>
      </c>
      <c r="AF84" s="1">
        <f>MIN($Q84)</f>
        <v>0</v>
      </c>
      <c r="AG84" s="1">
        <f>MIN($R84)</f>
        <v>0</v>
      </c>
      <c r="AH84" s="1">
        <f>MEDIAN($B84)</f>
        <v>0</v>
      </c>
      <c r="AI84" s="1">
        <f>MEDIAN($C84)</f>
        <v>0</v>
      </c>
      <c r="AJ84" s="1">
        <f>MEDIAN($D84)</f>
        <v>0</v>
      </c>
      <c r="AK84" s="1">
        <f>MEDIAN($E84)</f>
        <v>0</v>
      </c>
      <c r="AL84" s="1">
        <f>MEDIAN($F84)</f>
        <v>0</v>
      </c>
      <c r="AM84" s="1">
        <f>MEDIAN($G84)</f>
        <v>0</v>
      </c>
      <c r="AN84" s="1">
        <f>MEDIAN($H84)</f>
        <v>0</v>
      </c>
      <c r="AO84" s="1">
        <f>MEDIAN($I84)</f>
        <v>0</v>
      </c>
      <c r="AP84" s="1">
        <f>MEDIAN($J84)</f>
        <v>0</v>
      </c>
      <c r="AQ84" s="1">
        <f>MEDIAN($K84)</f>
        <v>0</v>
      </c>
      <c r="AR84" s="1">
        <f>MEDIAN($M84)</f>
        <v>0</v>
      </c>
      <c r="AS84" s="1">
        <f>MEDIAN($N84)</f>
        <v>0</v>
      </c>
      <c r="AT84" s="1">
        <f>MEDIAN($P84)</f>
        <v>0</v>
      </c>
      <c r="AU84" s="1">
        <f>MEDIAN($Q84)</f>
        <v>0</v>
      </c>
      <c r="AV84" s="1">
        <f>MEDIAN($R84)</f>
        <v>0</v>
      </c>
      <c r="AW84" s="1">
        <f>MAX($B84)</f>
        <v>0</v>
      </c>
      <c r="AX84" s="1">
        <f>MAX($C84)</f>
        <v>0</v>
      </c>
      <c r="AY84" s="1">
        <f>MAX($D84)</f>
        <v>0</v>
      </c>
      <c r="AZ84" s="1">
        <f>MAX($E84)</f>
        <v>0</v>
      </c>
      <c r="BA84" s="1">
        <f>MAX($F84)</f>
        <v>0</v>
      </c>
      <c r="BB84" s="1">
        <f>MAX($G84)</f>
        <v>0</v>
      </c>
      <c r="BC84" s="1">
        <f>MAX($H84)</f>
        <v>0</v>
      </c>
      <c r="BD84" s="1">
        <f>MAX($I84)</f>
        <v>0</v>
      </c>
      <c r="BE84" s="1">
        <f>MAX($J84)</f>
        <v>0</v>
      </c>
      <c r="BF84" s="1">
        <f>MAX($K84)</f>
        <v>0</v>
      </c>
      <c r="BG84" s="1">
        <f>MAX($M84)</f>
        <v>0</v>
      </c>
      <c r="BH84" s="1">
        <f>MAX($N84)</f>
        <v>0</v>
      </c>
      <c r="BI84" s="1">
        <f>MAX($P84)</f>
        <v>0</v>
      </c>
      <c r="BJ84" s="1">
        <f>MAX($Q84)</f>
        <v>0</v>
      </c>
      <c r="BK84" s="1">
        <f>MAX($R84)</f>
        <v>0</v>
      </c>
    </row>
    <row r="85" spans="1:63">
      <c r="A85" s="1" t="s">
        <v>82</v>
      </c>
      <c r="B85" s="1" cm="1">
        <f t="array" ref="B85">_xlfn.SWITCH($A$2,"average", AVERAGE(Instances!B85:Instances!B85),"median", MEDIAN(Instances!B85:Instances!B85),"min", MIN(Instances!B85:Instances!B85),"max", MAX(Instances!B85:Instances!B85),"diff", MAX(Instances!B85:Instances!B85)-MIN(Instances!B85:Instances!B85))</f>
        <v>0</v>
      </c>
      <c r="C85" s="1" cm="1">
        <f t="array" ref="C85">_xlfn.SWITCH($A$2,"average", AVERAGE(Instances!C85:Instances!C85),"median", MEDIAN(Instances!C85:Instances!C85),"min", MIN(Instances!C85:Instances!C85),"max", MAX(Instances!C85:Instances!C85),"diff", MAX(Instances!C85:Instances!C85)-MIN(Instances!C85:Instances!C85))</f>
        <v>0</v>
      </c>
      <c r="D85" s="1" cm="1">
        <f t="array" ref="D85">_xlfn.SWITCH($A$2,"average", AVERAGE(Instances!D85:Instances!D85),"median", MEDIAN(Instances!D85:Instances!D85),"min", MIN(Instances!D85:Instances!D85),"max", MAX(Instances!D85:Instances!D85),"diff", MAX(Instances!D85:Instances!D85)-MIN(Instances!D85:Instances!D85))</f>
        <v>0</v>
      </c>
      <c r="E85" s="1" cm="1">
        <f t="array" ref="E85">_xlfn.SWITCH($A$2,"average", AVERAGE(Instances!E85:Instances!E85),"median", MEDIAN(Instances!E85:Instances!E85),"min", MIN(Instances!E85:Instances!E85),"max", MAX(Instances!E85:Instances!E85),"diff", MAX(Instances!E85:Instances!E85)-MIN(Instances!E85:Instances!E85))</f>
        <v>0</v>
      </c>
      <c r="F85" s="1" cm="1">
        <f t="array" ref="F85">_xlfn.SWITCH($A$2,"average", AVERAGE(Instances!F85:Instances!F85),"median", MEDIAN(Instances!F85:Instances!F85),"min", MIN(Instances!F85:Instances!F85),"max", MAX(Instances!F85:Instances!F85),"diff", MAX(Instances!F85:Instances!F85)-MIN(Instances!F85:Instances!F85))</f>
        <v>0</v>
      </c>
      <c r="G85" s="1" cm="1">
        <f t="array" ref="G85">_xlfn.SWITCH($A$2,"average", AVERAGE(Instances!G85:Instances!G85),"median", MEDIAN(Instances!G85:Instances!G85),"min", MIN(Instances!G85:Instances!G85),"max", MAX(Instances!G85:Instances!G85),"diff", MAX(Instances!G85:Instances!G85)-MIN(Instances!G85:Instances!G85))</f>
        <v>0</v>
      </c>
      <c r="H85" s="1" cm="1">
        <f t="array" ref="H85">_xlfn.SWITCH($A$2,"average", AVERAGE(Instances!H85:Instances!H85),"median", MEDIAN(Instances!H85:Instances!H85),"min", MIN(Instances!H85:Instances!H85),"max", MAX(Instances!H85:Instances!H85),"diff", MAX(Instances!H85:Instances!H85)-MIN(Instances!H85:Instances!H85))</f>
        <v>0</v>
      </c>
      <c r="I85" s="1" cm="1">
        <f t="array" ref="I85">_xlfn.SWITCH($A$2,"average", AVERAGE(Instances!I85:Instances!I85),"median", MEDIAN(Instances!I85:Instances!I85),"min", MIN(Instances!I85:Instances!I85),"max", MAX(Instances!I85:Instances!I85),"diff", MAX(Instances!I85:Instances!I85)-MIN(Instances!I85:Instances!I85))</f>
        <v>0</v>
      </c>
      <c r="J85" s="1" cm="1">
        <f t="array" ref="J85">_xlfn.SWITCH($A$2,"average", AVERAGE(Instances!J85:Instances!J85),"median", MEDIAN(Instances!J85:Instances!J85),"min", MIN(Instances!J85:Instances!J85),"max", MAX(Instances!J85:Instances!J85),"diff", MAX(Instances!J85:Instances!J85)-MIN(Instances!J85:Instances!J85))</f>
        <v>0</v>
      </c>
      <c r="K85" s="1" cm="1">
        <f t="array" ref="K85">_xlfn.SWITCH($A$2,"average", AVERAGE(Instances!K85:Instances!K85),"median", MEDIAN(Instances!K85:Instances!K85),"min", MIN(Instances!K85:Instances!K85),"max", MAX(Instances!K85:Instances!K85),"diff", MAX(Instances!K85:Instances!K85)-MIN(Instances!K85:Instances!K85))</f>
        <v>0</v>
      </c>
      <c r="L85" s="1"/>
      <c r="M85" s="1" cm="1">
        <f t="array" ref="M85">_xlfn.SWITCH($A$2,"average", AVERAGE(Instances!M85:Instances!M85),"median", MEDIAN(Instances!M85:Instances!M85),"min", MIN(Instances!M85:Instances!M85),"max", MAX(Instances!M85:Instances!M85),"diff", MAX(Instances!M85:Instances!M85)-MIN(Instances!M85:Instances!M85))</f>
        <v>0</v>
      </c>
      <c r="N85" s="1" cm="1">
        <f t="array" ref="N85">_xlfn.SWITCH($A$2,"average", AVERAGE(Instances!N85:Instances!N85),"median", MEDIAN(Instances!N85:Instances!N85),"min", MIN(Instances!N85:Instances!N85),"max", MAX(Instances!N85:Instances!N85),"diff", MAX(Instances!N85:Instances!N85)-MIN(Instances!N85:Instances!N85))</f>
        <v>0</v>
      </c>
      <c r="O85" s="1"/>
      <c r="P85" s="1" cm="1">
        <f t="array" ref="P85">_xlfn.SWITCH($A$2,"average", AVERAGE(Instances!P85:Instances!P85),"median", MEDIAN(Instances!P85:Instances!P85),"min", MIN(Instances!P85:Instances!P85),"max", MAX(Instances!P85:Instances!P85),"diff", MAX(Instances!P85:Instances!P85)-MIN(Instances!P85:Instances!P85))</f>
        <v>0</v>
      </c>
      <c r="Q85" s="1" cm="1">
        <f t="array" ref="Q85">_xlfn.SWITCH($A$2,"average", AVERAGE(Instances!Q85:Instances!Q85),"median", MEDIAN(Instances!Q85:Instances!Q85),"min", MIN(Instances!Q85:Instances!Q85),"max", MAX(Instances!Q85:Instances!Q85),"diff", MAX(Instances!Q85:Instances!Q85)-MIN(Instances!Q85:Instances!Q85))</f>
        <v>0</v>
      </c>
      <c r="R85" s="1" cm="1">
        <f t="array" ref="R85">_xlfn.SWITCH($A$2,"average", AVERAGE(Instances!R85:Instances!R85),"median", MEDIAN(Instances!R85:Instances!R85),"min", MIN(Instances!R85:Instances!R85),"max", MAX(Instances!R85:Instances!R85),"diff", MAX(Instances!R85:Instances!R85)-MIN(Instances!R85:Instances!R85))</f>
        <v>0</v>
      </c>
      <c r="S85" s="1">
        <f>MIN($B85)</f>
        <v>0</v>
      </c>
      <c r="T85" s="1">
        <f>MIN($C85)</f>
        <v>0</v>
      </c>
      <c r="U85" s="1">
        <f>MIN($D85)</f>
        <v>0</v>
      </c>
      <c r="V85" s="1">
        <f>MIN($E85)</f>
        <v>0</v>
      </c>
      <c r="W85" s="1">
        <f>MIN($F85)</f>
        <v>0</v>
      </c>
      <c r="X85" s="1">
        <f>MIN($G85)</f>
        <v>0</v>
      </c>
      <c r="Y85" s="1">
        <f>MIN($H85)</f>
        <v>0</v>
      </c>
      <c r="Z85" s="1">
        <f>MIN($I85)</f>
        <v>0</v>
      </c>
      <c r="AA85" s="1">
        <f>MIN($J85)</f>
        <v>0</v>
      </c>
      <c r="AB85" s="1">
        <f>MIN($K85)</f>
        <v>0</v>
      </c>
      <c r="AC85" s="1">
        <f>MIN($M85)</f>
        <v>0</v>
      </c>
      <c r="AD85" s="1">
        <f>MIN($N85)</f>
        <v>0</v>
      </c>
      <c r="AE85" s="1">
        <f>MIN($P85)</f>
        <v>0</v>
      </c>
      <c r="AF85" s="1">
        <f>MIN($Q85)</f>
        <v>0</v>
      </c>
      <c r="AG85" s="1">
        <f>MIN($R85)</f>
        <v>0</v>
      </c>
      <c r="AH85" s="1">
        <f>MEDIAN($B85)</f>
        <v>0</v>
      </c>
      <c r="AI85" s="1">
        <f>MEDIAN($C85)</f>
        <v>0</v>
      </c>
      <c r="AJ85" s="1">
        <f>MEDIAN($D85)</f>
        <v>0</v>
      </c>
      <c r="AK85" s="1">
        <f>MEDIAN($E85)</f>
        <v>0</v>
      </c>
      <c r="AL85" s="1">
        <f>MEDIAN($F85)</f>
        <v>0</v>
      </c>
      <c r="AM85" s="1">
        <f>MEDIAN($G85)</f>
        <v>0</v>
      </c>
      <c r="AN85" s="1">
        <f>MEDIAN($H85)</f>
        <v>0</v>
      </c>
      <c r="AO85" s="1">
        <f>MEDIAN($I85)</f>
        <v>0</v>
      </c>
      <c r="AP85" s="1">
        <f>MEDIAN($J85)</f>
        <v>0</v>
      </c>
      <c r="AQ85" s="1">
        <f>MEDIAN($K85)</f>
        <v>0</v>
      </c>
      <c r="AR85" s="1">
        <f>MEDIAN($M85)</f>
        <v>0</v>
      </c>
      <c r="AS85" s="1">
        <f>MEDIAN($N85)</f>
        <v>0</v>
      </c>
      <c r="AT85" s="1">
        <f>MEDIAN($P85)</f>
        <v>0</v>
      </c>
      <c r="AU85" s="1">
        <f>MEDIAN($Q85)</f>
        <v>0</v>
      </c>
      <c r="AV85" s="1">
        <f>MEDIAN($R85)</f>
        <v>0</v>
      </c>
      <c r="AW85" s="1">
        <f>MAX($B85)</f>
        <v>0</v>
      </c>
      <c r="AX85" s="1">
        <f>MAX($C85)</f>
        <v>0</v>
      </c>
      <c r="AY85" s="1">
        <f>MAX($D85)</f>
        <v>0</v>
      </c>
      <c r="AZ85" s="1">
        <f>MAX($E85)</f>
        <v>0</v>
      </c>
      <c r="BA85" s="1">
        <f>MAX($F85)</f>
        <v>0</v>
      </c>
      <c r="BB85" s="1">
        <f>MAX($G85)</f>
        <v>0</v>
      </c>
      <c r="BC85" s="1">
        <f>MAX($H85)</f>
        <v>0</v>
      </c>
      <c r="BD85" s="1">
        <f>MAX($I85)</f>
        <v>0</v>
      </c>
      <c r="BE85" s="1">
        <f>MAX($J85)</f>
        <v>0</v>
      </c>
      <c r="BF85" s="1">
        <f>MAX($K85)</f>
        <v>0</v>
      </c>
      <c r="BG85" s="1">
        <f>MAX($M85)</f>
        <v>0</v>
      </c>
      <c r="BH85" s="1">
        <f>MAX($N85)</f>
        <v>0</v>
      </c>
      <c r="BI85" s="1">
        <f>MAX($P85)</f>
        <v>0</v>
      </c>
      <c r="BJ85" s="1">
        <f>MAX($Q85)</f>
        <v>0</v>
      </c>
      <c r="BK85" s="1">
        <f>MAX($R85)</f>
        <v>0</v>
      </c>
    </row>
    <row r="86" spans="1:63">
      <c r="A86" s="1" t="s">
        <v>83</v>
      </c>
      <c r="B86" s="1" cm="1">
        <f t="array" ref="B86">_xlfn.SWITCH($A$2,"average", AVERAGE(Instances!B86:Instances!B86),"median", MEDIAN(Instances!B86:Instances!B86),"min", MIN(Instances!B86:Instances!B86),"max", MAX(Instances!B86:Instances!B86),"diff", MAX(Instances!B86:Instances!B86)-MIN(Instances!B86:Instances!B86))</f>
        <v>0</v>
      </c>
      <c r="C86" s="1" cm="1">
        <f t="array" ref="C86">_xlfn.SWITCH($A$2,"average", AVERAGE(Instances!C86:Instances!C86),"median", MEDIAN(Instances!C86:Instances!C86),"min", MIN(Instances!C86:Instances!C86),"max", MAX(Instances!C86:Instances!C86),"diff", MAX(Instances!C86:Instances!C86)-MIN(Instances!C86:Instances!C86))</f>
        <v>0</v>
      </c>
      <c r="D86" s="1" cm="1">
        <f t="array" ref="D86">_xlfn.SWITCH($A$2,"average", AVERAGE(Instances!D86:Instances!D86),"median", MEDIAN(Instances!D86:Instances!D86),"min", MIN(Instances!D86:Instances!D86),"max", MAX(Instances!D86:Instances!D86),"diff", MAX(Instances!D86:Instances!D86)-MIN(Instances!D86:Instances!D86))</f>
        <v>0</v>
      </c>
      <c r="E86" s="1" cm="1">
        <f t="array" ref="E86">_xlfn.SWITCH($A$2,"average", AVERAGE(Instances!E86:Instances!E86),"median", MEDIAN(Instances!E86:Instances!E86),"min", MIN(Instances!E86:Instances!E86),"max", MAX(Instances!E86:Instances!E86),"diff", MAX(Instances!E86:Instances!E86)-MIN(Instances!E86:Instances!E86))</f>
        <v>0</v>
      </c>
      <c r="F86" s="1" cm="1">
        <f t="array" ref="F86">_xlfn.SWITCH($A$2,"average", AVERAGE(Instances!F86:Instances!F86),"median", MEDIAN(Instances!F86:Instances!F86),"min", MIN(Instances!F86:Instances!F86),"max", MAX(Instances!F86:Instances!F86),"diff", MAX(Instances!F86:Instances!F86)-MIN(Instances!F86:Instances!F86))</f>
        <v>0</v>
      </c>
      <c r="G86" s="1" cm="1">
        <f t="array" ref="G86">_xlfn.SWITCH($A$2,"average", AVERAGE(Instances!G86:Instances!G86),"median", MEDIAN(Instances!G86:Instances!G86),"min", MIN(Instances!G86:Instances!G86),"max", MAX(Instances!G86:Instances!G86),"diff", MAX(Instances!G86:Instances!G86)-MIN(Instances!G86:Instances!G86))</f>
        <v>0</v>
      </c>
      <c r="H86" s="1" cm="1">
        <f t="array" ref="H86">_xlfn.SWITCH($A$2,"average", AVERAGE(Instances!H86:Instances!H86),"median", MEDIAN(Instances!H86:Instances!H86),"min", MIN(Instances!H86:Instances!H86),"max", MAX(Instances!H86:Instances!H86),"diff", MAX(Instances!H86:Instances!H86)-MIN(Instances!H86:Instances!H86))</f>
        <v>0</v>
      </c>
      <c r="I86" s="1" cm="1">
        <f t="array" ref="I86">_xlfn.SWITCH($A$2,"average", AVERAGE(Instances!I86:Instances!I86),"median", MEDIAN(Instances!I86:Instances!I86),"min", MIN(Instances!I86:Instances!I86),"max", MAX(Instances!I86:Instances!I86),"diff", MAX(Instances!I86:Instances!I86)-MIN(Instances!I86:Instances!I86))</f>
        <v>0</v>
      </c>
      <c r="J86" s="1" cm="1">
        <f t="array" ref="J86">_xlfn.SWITCH($A$2,"average", AVERAGE(Instances!J86:Instances!J86),"median", MEDIAN(Instances!J86:Instances!J86),"min", MIN(Instances!J86:Instances!J86),"max", MAX(Instances!J86:Instances!J86),"diff", MAX(Instances!J86:Instances!J86)-MIN(Instances!J86:Instances!J86))</f>
        <v>0</v>
      </c>
      <c r="K86" s="1" cm="1">
        <f t="array" ref="K86">_xlfn.SWITCH($A$2,"average", AVERAGE(Instances!K86:Instances!K86),"median", MEDIAN(Instances!K86:Instances!K86),"min", MIN(Instances!K86:Instances!K86),"max", MAX(Instances!K86:Instances!K86),"diff", MAX(Instances!K86:Instances!K86)-MIN(Instances!K86:Instances!K86))</f>
        <v>0</v>
      </c>
      <c r="L86" s="1"/>
      <c r="M86" s="1" cm="1">
        <f t="array" ref="M86">_xlfn.SWITCH($A$2,"average", AVERAGE(Instances!M86:Instances!M86),"median", MEDIAN(Instances!M86:Instances!M86),"min", MIN(Instances!M86:Instances!M86),"max", MAX(Instances!M86:Instances!M86),"diff", MAX(Instances!M86:Instances!M86)-MIN(Instances!M86:Instances!M86))</f>
        <v>0</v>
      </c>
      <c r="N86" s="1" cm="1">
        <f t="array" ref="N86">_xlfn.SWITCH($A$2,"average", AVERAGE(Instances!N86:Instances!N86),"median", MEDIAN(Instances!N86:Instances!N86),"min", MIN(Instances!N86:Instances!N86),"max", MAX(Instances!N86:Instances!N86),"diff", MAX(Instances!N86:Instances!N86)-MIN(Instances!N86:Instances!N86))</f>
        <v>0</v>
      </c>
      <c r="O86" s="1"/>
      <c r="P86" s="1" cm="1">
        <f t="array" ref="P86">_xlfn.SWITCH($A$2,"average", AVERAGE(Instances!P86:Instances!P86),"median", MEDIAN(Instances!P86:Instances!P86),"min", MIN(Instances!P86:Instances!P86),"max", MAX(Instances!P86:Instances!P86),"diff", MAX(Instances!P86:Instances!P86)-MIN(Instances!P86:Instances!P86))</f>
        <v>0</v>
      </c>
      <c r="Q86" s="1" cm="1">
        <f t="array" ref="Q86">_xlfn.SWITCH($A$2,"average", AVERAGE(Instances!Q86:Instances!Q86),"median", MEDIAN(Instances!Q86:Instances!Q86),"min", MIN(Instances!Q86:Instances!Q86),"max", MAX(Instances!Q86:Instances!Q86),"diff", MAX(Instances!Q86:Instances!Q86)-MIN(Instances!Q86:Instances!Q86))</f>
        <v>0</v>
      </c>
      <c r="R86" s="1" cm="1">
        <f t="array" ref="R86">_xlfn.SWITCH($A$2,"average", AVERAGE(Instances!R86:Instances!R86),"median", MEDIAN(Instances!R86:Instances!R86),"min", MIN(Instances!R86:Instances!R86),"max", MAX(Instances!R86:Instances!R86),"diff", MAX(Instances!R86:Instances!R86)-MIN(Instances!R86:Instances!R86))</f>
        <v>0</v>
      </c>
      <c r="S86" s="1">
        <f>MIN($B86)</f>
        <v>0</v>
      </c>
      <c r="T86" s="1">
        <f>MIN($C86)</f>
        <v>0</v>
      </c>
      <c r="U86" s="1">
        <f>MIN($D86)</f>
        <v>0</v>
      </c>
      <c r="V86" s="1">
        <f>MIN($E86)</f>
        <v>0</v>
      </c>
      <c r="W86" s="1">
        <f>MIN($F86)</f>
        <v>0</v>
      </c>
      <c r="X86" s="1">
        <f>MIN($G86)</f>
        <v>0</v>
      </c>
      <c r="Y86" s="1">
        <f>MIN($H86)</f>
        <v>0</v>
      </c>
      <c r="Z86" s="1">
        <f>MIN($I86)</f>
        <v>0</v>
      </c>
      <c r="AA86" s="1">
        <f>MIN($J86)</f>
        <v>0</v>
      </c>
      <c r="AB86" s="1">
        <f>MIN($K86)</f>
        <v>0</v>
      </c>
      <c r="AC86" s="1">
        <f>MIN($M86)</f>
        <v>0</v>
      </c>
      <c r="AD86" s="1">
        <f>MIN($N86)</f>
        <v>0</v>
      </c>
      <c r="AE86" s="1">
        <f>MIN($P86)</f>
        <v>0</v>
      </c>
      <c r="AF86" s="1">
        <f>MIN($Q86)</f>
        <v>0</v>
      </c>
      <c r="AG86" s="1">
        <f>MIN($R86)</f>
        <v>0</v>
      </c>
      <c r="AH86" s="1">
        <f>MEDIAN($B86)</f>
        <v>0</v>
      </c>
      <c r="AI86" s="1">
        <f>MEDIAN($C86)</f>
        <v>0</v>
      </c>
      <c r="AJ86" s="1">
        <f>MEDIAN($D86)</f>
        <v>0</v>
      </c>
      <c r="AK86" s="1">
        <f>MEDIAN($E86)</f>
        <v>0</v>
      </c>
      <c r="AL86" s="1">
        <f>MEDIAN($F86)</f>
        <v>0</v>
      </c>
      <c r="AM86" s="1">
        <f>MEDIAN($G86)</f>
        <v>0</v>
      </c>
      <c r="AN86" s="1">
        <f>MEDIAN($H86)</f>
        <v>0</v>
      </c>
      <c r="AO86" s="1">
        <f>MEDIAN($I86)</f>
        <v>0</v>
      </c>
      <c r="AP86" s="1">
        <f>MEDIAN($J86)</f>
        <v>0</v>
      </c>
      <c r="AQ86" s="1">
        <f>MEDIAN($K86)</f>
        <v>0</v>
      </c>
      <c r="AR86" s="1">
        <f>MEDIAN($M86)</f>
        <v>0</v>
      </c>
      <c r="AS86" s="1">
        <f>MEDIAN($N86)</f>
        <v>0</v>
      </c>
      <c r="AT86" s="1">
        <f>MEDIAN($P86)</f>
        <v>0</v>
      </c>
      <c r="AU86" s="1">
        <f>MEDIAN($Q86)</f>
        <v>0</v>
      </c>
      <c r="AV86" s="1">
        <f>MEDIAN($R86)</f>
        <v>0</v>
      </c>
      <c r="AW86" s="1">
        <f>MAX($B86)</f>
        <v>0</v>
      </c>
      <c r="AX86" s="1">
        <f>MAX($C86)</f>
        <v>0</v>
      </c>
      <c r="AY86" s="1">
        <f>MAX($D86)</f>
        <v>0</v>
      </c>
      <c r="AZ86" s="1">
        <f>MAX($E86)</f>
        <v>0</v>
      </c>
      <c r="BA86" s="1">
        <f>MAX($F86)</f>
        <v>0</v>
      </c>
      <c r="BB86" s="1">
        <f>MAX($G86)</f>
        <v>0</v>
      </c>
      <c r="BC86" s="1">
        <f>MAX($H86)</f>
        <v>0</v>
      </c>
      <c r="BD86" s="1">
        <f>MAX($I86)</f>
        <v>0</v>
      </c>
      <c r="BE86" s="1">
        <f>MAX($J86)</f>
        <v>0</v>
      </c>
      <c r="BF86" s="1">
        <f>MAX($K86)</f>
        <v>0</v>
      </c>
      <c r="BG86" s="1">
        <f>MAX($M86)</f>
        <v>0</v>
      </c>
      <c r="BH86" s="1">
        <f>MAX($N86)</f>
        <v>0</v>
      </c>
      <c r="BI86" s="1">
        <f>MAX($P86)</f>
        <v>0</v>
      </c>
      <c r="BJ86" s="1">
        <f>MAX($Q86)</f>
        <v>0</v>
      </c>
      <c r="BK86" s="1">
        <f>MAX($R86)</f>
        <v>0</v>
      </c>
    </row>
    <row r="87" spans="1:63">
      <c r="A87" s="1" t="s">
        <v>84</v>
      </c>
      <c r="B87" s="1" cm="1">
        <f t="array" ref="B87">_xlfn.SWITCH($A$2,"average", AVERAGE(Instances!B87:Instances!B87),"median", MEDIAN(Instances!B87:Instances!B87),"min", MIN(Instances!B87:Instances!B87),"max", MAX(Instances!B87:Instances!B87),"diff", MAX(Instances!B87:Instances!B87)-MIN(Instances!B87:Instances!B87))</f>
        <v>0</v>
      </c>
      <c r="C87" s="1" cm="1">
        <f t="array" ref="C87">_xlfn.SWITCH($A$2,"average", AVERAGE(Instances!C87:Instances!C87),"median", MEDIAN(Instances!C87:Instances!C87),"min", MIN(Instances!C87:Instances!C87),"max", MAX(Instances!C87:Instances!C87),"diff", MAX(Instances!C87:Instances!C87)-MIN(Instances!C87:Instances!C87))</f>
        <v>0</v>
      </c>
      <c r="D87" s="1" cm="1">
        <f t="array" ref="D87">_xlfn.SWITCH($A$2,"average", AVERAGE(Instances!D87:Instances!D87),"median", MEDIAN(Instances!D87:Instances!D87),"min", MIN(Instances!D87:Instances!D87),"max", MAX(Instances!D87:Instances!D87),"diff", MAX(Instances!D87:Instances!D87)-MIN(Instances!D87:Instances!D87))</f>
        <v>0</v>
      </c>
      <c r="E87" s="1" cm="1">
        <f t="array" ref="E87">_xlfn.SWITCH($A$2,"average", AVERAGE(Instances!E87:Instances!E87),"median", MEDIAN(Instances!E87:Instances!E87),"min", MIN(Instances!E87:Instances!E87),"max", MAX(Instances!E87:Instances!E87),"diff", MAX(Instances!E87:Instances!E87)-MIN(Instances!E87:Instances!E87))</f>
        <v>0</v>
      </c>
      <c r="F87" s="1" cm="1">
        <f t="array" ref="F87">_xlfn.SWITCH($A$2,"average", AVERAGE(Instances!F87:Instances!F87),"median", MEDIAN(Instances!F87:Instances!F87),"min", MIN(Instances!F87:Instances!F87),"max", MAX(Instances!F87:Instances!F87),"diff", MAX(Instances!F87:Instances!F87)-MIN(Instances!F87:Instances!F87))</f>
        <v>0</v>
      </c>
      <c r="G87" s="1" cm="1">
        <f t="array" ref="G87">_xlfn.SWITCH($A$2,"average", AVERAGE(Instances!G87:Instances!G87),"median", MEDIAN(Instances!G87:Instances!G87),"min", MIN(Instances!G87:Instances!G87),"max", MAX(Instances!G87:Instances!G87),"diff", MAX(Instances!G87:Instances!G87)-MIN(Instances!G87:Instances!G87))</f>
        <v>0</v>
      </c>
      <c r="H87" s="1" cm="1">
        <f t="array" ref="H87">_xlfn.SWITCH($A$2,"average", AVERAGE(Instances!H87:Instances!H87),"median", MEDIAN(Instances!H87:Instances!H87),"min", MIN(Instances!H87:Instances!H87),"max", MAX(Instances!H87:Instances!H87),"diff", MAX(Instances!H87:Instances!H87)-MIN(Instances!H87:Instances!H87))</f>
        <v>0</v>
      </c>
      <c r="I87" s="1" cm="1">
        <f t="array" ref="I87">_xlfn.SWITCH($A$2,"average", AVERAGE(Instances!I87:Instances!I87),"median", MEDIAN(Instances!I87:Instances!I87),"min", MIN(Instances!I87:Instances!I87),"max", MAX(Instances!I87:Instances!I87),"diff", MAX(Instances!I87:Instances!I87)-MIN(Instances!I87:Instances!I87))</f>
        <v>0</v>
      </c>
      <c r="J87" s="1" cm="1">
        <f t="array" ref="J87">_xlfn.SWITCH($A$2,"average", AVERAGE(Instances!J87:Instances!J87),"median", MEDIAN(Instances!J87:Instances!J87),"min", MIN(Instances!J87:Instances!J87),"max", MAX(Instances!J87:Instances!J87),"diff", MAX(Instances!J87:Instances!J87)-MIN(Instances!J87:Instances!J87))</f>
        <v>0</v>
      </c>
      <c r="K87" s="1" cm="1">
        <f t="array" ref="K87">_xlfn.SWITCH($A$2,"average", AVERAGE(Instances!K87:Instances!K87),"median", MEDIAN(Instances!K87:Instances!K87),"min", MIN(Instances!K87:Instances!K87),"max", MAX(Instances!K87:Instances!K87),"diff", MAX(Instances!K87:Instances!K87)-MIN(Instances!K87:Instances!K87))</f>
        <v>0</v>
      </c>
      <c r="L87" s="1"/>
      <c r="M87" s="1" cm="1">
        <f t="array" ref="M87">_xlfn.SWITCH($A$2,"average", AVERAGE(Instances!M87:Instances!M87),"median", MEDIAN(Instances!M87:Instances!M87),"min", MIN(Instances!M87:Instances!M87),"max", MAX(Instances!M87:Instances!M87),"diff", MAX(Instances!M87:Instances!M87)-MIN(Instances!M87:Instances!M87))</f>
        <v>0</v>
      </c>
      <c r="N87" s="1" cm="1">
        <f t="array" ref="N87">_xlfn.SWITCH($A$2,"average", AVERAGE(Instances!N87:Instances!N87),"median", MEDIAN(Instances!N87:Instances!N87),"min", MIN(Instances!N87:Instances!N87),"max", MAX(Instances!N87:Instances!N87),"diff", MAX(Instances!N87:Instances!N87)-MIN(Instances!N87:Instances!N87))</f>
        <v>0</v>
      </c>
      <c r="O87" s="1"/>
      <c r="P87" s="1" cm="1">
        <f t="array" ref="P87">_xlfn.SWITCH($A$2,"average", AVERAGE(Instances!P87:Instances!P87),"median", MEDIAN(Instances!P87:Instances!P87),"min", MIN(Instances!P87:Instances!P87),"max", MAX(Instances!P87:Instances!P87),"diff", MAX(Instances!P87:Instances!P87)-MIN(Instances!P87:Instances!P87))</f>
        <v>0</v>
      </c>
      <c r="Q87" s="1" cm="1">
        <f t="array" ref="Q87">_xlfn.SWITCH($A$2,"average", AVERAGE(Instances!Q87:Instances!Q87),"median", MEDIAN(Instances!Q87:Instances!Q87),"min", MIN(Instances!Q87:Instances!Q87),"max", MAX(Instances!Q87:Instances!Q87),"diff", MAX(Instances!Q87:Instances!Q87)-MIN(Instances!Q87:Instances!Q87))</f>
        <v>0</v>
      </c>
      <c r="R87" s="1" cm="1">
        <f t="array" ref="R87">_xlfn.SWITCH($A$2,"average", AVERAGE(Instances!R87:Instances!R87),"median", MEDIAN(Instances!R87:Instances!R87),"min", MIN(Instances!R87:Instances!R87),"max", MAX(Instances!R87:Instances!R87),"diff", MAX(Instances!R87:Instances!R87)-MIN(Instances!R87:Instances!R87))</f>
        <v>0</v>
      </c>
      <c r="S87" s="1">
        <f>MIN($B87)</f>
        <v>0</v>
      </c>
      <c r="T87" s="1">
        <f>MIN($C87)</f>
        <v>0</v>
      </c>
      <c r="U87" s="1">
        <f>MIN($D87)</f>
        <v>0</v>
      </c>
      <c r="V87" s="1">
        <f>MIN($E87)</f>
        <v>0</v>
      </c>
      <c r="W87" s="1">
        <f>MIN($F87)</f>
        <v>0</v>
      </c>
      <c r="X87" s="1">
        <f>MIN($G87)</f>
        <v>0</v>
      </c>
      <c r="Y87" s="1">
        <f>MIN($H87)</f>
        <v>0</v>
      </c>
      <c r="Z87" s="1">
        <f>MIN($I87)</f>
        <v>0</v>
      </c>
      <c r="AA87" s="1">
        <f>MIN($J87)</f>
        <v>0</v>
      </c>
      <c r="AB87" s="1">
        <f>MIN($K87)</f>
        <v>0</v>
      </c>
      <c r="AC87" s="1">
        <f>MIN($M87)</f>
        <v>0</v>
      </c>
      <c r="AD87" s="1">
        <f>MIN($N87)</f>
        <v>0</v>
      </c>
      <c r="AE87" s="1">
        <f>MIN($P87)</f>
        <v>0</v>
      </c>
      <c r="AF87" s="1">
        <f>MIN($Q87)</f>
        <v>0</v>
      </c>
      <c r="AG87" s="1">
        <f>MIN($R87)</f>
        <v>0</v>
      </c>
      <c r="AH87" s="1">
        <f>MEDIAN($B87)</f>
        <v>0</v>
      </c>
      <c r="AI87" s="1">
        <f>MEDIAN($C87)</f>
        <v>0</v>
      </c>
      <c r="AJ87" s="1">
        <f>MEDIAN($D87)</f>
        <v>0</v>
      </c>
      <c r="AK87" s="1">
        <f>MEDIAN($E87)</f>
        <v>0</v>
      </c>
      <c r="AL87" s="1">
        <f>MEDIAN($F87)</f>
        <v>0</v>
      </c>
      <c r="AM87" s="1">
        <f>MEDIAN($G87)</f>
        <v>0</v>
      </c>
      <c r="AN87" s="1">
        <f>MEDIAN($H87)</f>
        <v>0</v>
      </c>
      <c r="AO87" s="1">
        <f>MEDIAN($I87)</f>
        <v>0</v>
      </c>
      <c r="AP87" s="1">
        <f>MEDIAN($J87)</f>
        <v>0</v>
      </c>
      <c r="AQ87" s="1">
        <f>MEDIAN($K87)</f>
        <v>0</v>
      </c>
      <c r="AR87" s="1">
        <f>MEDIAN($M87)</f>
        <v>0</v>
      </c>
      <c r="AS87" s="1">
        <f>MEDIAN($N87)</f>
        <v>0</v>
      </c>
      <c r="AT87" s="1">
        <f>MEDIAN($P87)</f>
        <v>0</v>
      </c>
      <c r="AU87" s="1">
        <f>MEDIAN($Q87)</f>
        <v>0</v>
      </c>
      <c r="AV87" s="1">
        <f>MEDIAN($R87)</f>
        <v>0</v>
      </c>
      <c r="AW87" s="1">
        <f>MAX($B87)</f>
        <v>0</v>
      </c>
      <c r="AX87" s="1">
        <f>MAX($C87)</f>
        <v>0</v>
      </c>
      <c r="AY87" s="1">
        <f>MAX($D87)</f>
        <v>0</v>
      </c>
      <c r="AZ87" s="1">
        <f>MAX($E87)</f>
        <v>0</v>
      </c>
      <c r="BA87" s="1">
        <f>MAX($F87)</f>
        <v>0</v>
      </c>
      <c r="BB87" s="1">
        <f>MAX($G87)</f>
        <v>0</v>
      </c>
      <c r="BC87" s="1">
        <f>MAX($H87)</f>
        <v>0</v>
      </c>
      <c r="BD87" s="1">
        <f>MAX($I87)</f>
        <v>0</v>
      </c>
      <c r="BE87" s="1">
        <f>MAX($J87)</f>
        <v>0</v>
      </c>
      <c r="BF87" s="1">
        <f>MAX($K87)</f>
        <v>0</v>
      </c>
      <c r="BG87" s="1">
        <f>MAX($M87)</f>
        <v>0</v>
      </c>
      <c r="BH87" s="1">
        <f>MAX($N87)</f>
        <v>0</v>
      </c>
      <c r="BI87" s="1">
        <f>MAX($P87)</f>
        <v>0</v>
      </c>
      <c r="BJ87" s="1">
        <f>MAX($Q87)</f>
        <v>0</v>
      </c>
      <c r="BK87" s="1">
        <f>MAX($R87)</f>
        <v>0</v>
      </c>
    </row>
    <row r="88" spans="1:63">
      <c r="A88" s="1" t="s">
        <v>85</v>
      </c>
      <c r="B88" s="1" cm="1">
        <f t="array" ref="B88">_xlfn.SWITCH($A$2,"average", AVERAGE(Instances!B88:Instances!B88),"median", MEDIAN(Instances!B88:Instances!B88),"min", MIN(Instances!B88:Instances!B88),"max", MAX(Instances!B88:Instances!B88),"diff", MAX(Instances!B88:Instances!B88)-MIN(Instances!B88:Instances!B88))</f>
        <v>0</v>
      </c>
      <c r="C88" s="1" cm="1">
        <f t="array" ref="C88">_xlfn.SWITCH($A$2,"average", AVERAGE(Instances!C88:Instances!C88),"median", MEDIAN(Instances!C88:Instances!C88),"min", MIN(Instances!C88:Instances!C88),"max", MAX(Instances!C88:Instances!C88),"diff", MAX(Instances!C88:Instances!C88)-MIN(Instances!C88:Instances!C88))</f>
        <v>0</v>
      </c>
      <c r="D88" s="1" cm="1">
        <f t="array" ref="D88">_xlfn.SWITCH($A$2,"average", AVERAGE(Instances!D88:Instances!D88),"median", MEDIAN(Instances!D88:Instances!D88),"min", MIN(Instances!D88:Instances!D88),"max", MAX(Instances!D88:Instances!D88),"diff", MAX(Instances!D88:Instances!D88)-MIN(Instances!D88:Instances!D88))</f>
        <v>0</v>
      </c>
      <c r="E88" s="1" cm="1">
        <f t="array" ref="E88">_xlfn.SWITCH($A$2,"average", AVERAGE(Instances!E88:Instances!E88),"median", MEDIAN(Instances!E88:Instances!E88),"min", MIN(Instances!E88:Instances!E88),"max", MAX(Instances!E88:Instances!E88),"diff", MAX(Instances!E88:Instances!E88)-MIN(Instances!E88:Instances!E88))</f>
        <v>0</v>
      </c>
      <c r="F88" s="1" cm="1">
        <f t="array" ref="F88">_xlfn.SWITCH($A$2,"average", AVERAGE(Instances!F88:Instances!F88),"median", MEDIAN(Instances!F88:Instances!F88),"min", MIN(Instances!F88:Instances!F88),"max", MAX(Instances!F88:Instances!F88),"diff", MAX(Instances!F88:Instances!F88)-MIN(Instances!F88:Instances!F88))</f>
        <v>0</v>
      </c>
      <c r="G88" s="1" cm="1">
        <f t="array" ref="G88">_xlfn.SWITCH($A$2,"average", AVERAGE(Instances!G88:Instances!G88),"median", MEDIAN(Instances!G88:Instances!G88),"min", MIN(Instances!G88:Instances!G88),"max", MAX(Instances!G88:Instances!G88),"diff", MAX(Instances!G88:Instances!G88)-MIN(Instances!G88:Instances!G88))</f>
        <v>0</v>
      </c>
      <c r="H88" s="1" cm="1">
        <f t="array" ref="H88">_xlfn.SWITCH($A$2,"average", AVERAGE(Instances!H88:Instances!H88),"median", MEDIAN(Instances!H88:Instances!H88),"min", MIN(Instances!H88:Instances!H88),"max", MAX(Instances!H88:Instances!H88),"diff", MAX(Instances!H88:Instances!H88)-MIN(Instances!H88:Instances!H88))</f>
        <v>0</v>
      </c>
      <c r="I88" s="1" cm="1">
        <f t="array" ref="I88">_xlfn.SWITCH($A$2,"average", AVERAGE(Instances!I88:Instances!I88),"median", MEDIAN(Instances!I88:Instances!I88),"min", MIN(Instances!I88:Instances!I88),"max", MAX(Instances!I88:Instances!I88),"diff", MAX(Instances!I88:Instances!I88)-MIN(Instances!I88:Instances!I88))</f>
        <v>0</v>
      </c>
      <c r="J88" s="1" cm="1">
        <f t="array" ref="J88">_xlfn.SWITCH($A$2,"average", AVERAGE(Instances!J88:Instances!J88),"median", MEDIAN(Instances!J88:Instances!J88),"min", MIN(Instances!J88:Instances!J88),"max", MAX(Instances!J88:Instances!J88),"diff", MAX(Instances!J88:Instances!J88)-MIN(Instances!J88:Instances!J88))</f>
        <v>0</v>
      </c>
      <c r="K88" s="1" cm="1">
        <f t="array" ref="K88">_xlfn.SWITCH($A$2,"average", AVERAGE(Instances!K88:Instances!K88),"median", MEDIAN(Instances!K88:Instances!K88),"min", MIN(Instances!K88:Instances!K88),"max", MAX(Instances!K88:Instances!K88),"diff", MAX(Instances!K88:Instances!K88)-MIN(Instances!K88:Instances!K88))</f>
        <v>0</v>
      </c>
      <c r="L88" s="1"/>
      <c r="M88" s="1" cm="1">
        <f t="array" ref="M88">_xlfn.SWITCH($A$2,"average", AVERAGE(Instances!M88:Instances!M88),"median", MEDIAN(Instances!M88:Instances!M88),"min", MIN(Instances!M88:Instances!M88),"max", MAX(Instances!M88:Instances!M88),"diff", MAX(Instances!M88:Instances!M88)-MIN(Instances!M88:Instances!M88))</f>
        <v>0</v>
      </c>
      <c r="N88" s="1" cm="1">
        <f t="array" ref="N88">_xlfn.SWITCH($A$2,"average", AVERAGE(Instances!N88:Instances!N88),"median", MEDIAN(Instances!N88:Instances!N88),"min", MIN(Instances!N88:Instances!N88),"max", MAX(Instances!N88:Instances!N88),"diff", MAX(Instances!N88:Instances!N88)-MIN(Instances!N88:Instances!N88))</f>
        <v>0</v>
      </c>
      <c r="O88" s="1"/>
      <c r="P88" s="1" cm="1">
        <f t="array" ref="P88">_xlfn.SWITCH($A$2,"average", AVERAGE(Instances!P88:Instances!P88),"median", MEDIAN(Instances!P88:Instances!P88),"min", MIN(Instances!P88:Instances!P88),"max", MAX(Instances!P88:Instances!P88),"diff", MAX(Instances!P88:Instances!P88)-MIN(Instances!P88:Instances!P88))</f>
        <v>0</v>
      </c>
      <c r="Q88" s="1" cm="1">
        <f t="array" ref="Q88">_xlfn.SWITCH($A$2,"average", AVERAGE(Instances!Q88:Instances!Q88),"median", MEDIAN(Instances!Q88:Instances!Q88),"min", MIN(Instances!Q88:Instances!Q88),"max", MAX(Instances!Q88:Instances!Q88),"diff", MAX(Instances!Q88:Instances!Q88)-MIN(Instances!Q88:Instances!Q88))</f>
        <v>0</v>
      </c>
      <c r="R88" s="1" cm="1">
        <f t="array" ref="R88">_xlfn.SWITCH($A$2,"average", AVERAGE(Instances!R88:Instances!R88),"median", MEDIAN(Instances!R88:Instances!R88),"min", MIN(Instances!R88:Instances!R88),"max", MAX(Instances!R88:Instances!R88),"diff", MAX(Instances!R88:Instances!R88)-MIN(Instances!R88:Instances!R88))</f>
        <v>0</v>
      </c>
      <c r="S88" s="1">
        <f>MIN($B88)</f>
        <v>0</v>
      </c>
      <c r="T88" s="1">
        <f>MIN($C88)</f>
        <v>0</v>
      </c>
      <c r="U88" s="1">
        <f>MIN($D88)</f>
        <v>0</v>
      </c>
      <c r="V88" s="1">
        <f>MIN($E88)</f>
        <v>0</v>
      </c>
      <c r="W88" s="1">
        <f>MIN($F88)</f>
        <v>0</v>
      </c>
      <c r="X88" s="1">
        <f>MIN($G88)</f>
        <v>0</v>
      </c>
      <c r="Y88" s="1">
        <f>MIN($H88)</f>
        <v>0</v>
      </c>
      <c r="Z88" s="1">
        <f>MIN($I88)</f>
        <v>0</v>
      </c>
      <c r="AA88" s="1">
        <f>MIN($J88)</f>
        <v>0</v>
      </c>
      <c r="AB88" s="1">
        <f>MIN($K88)</f>
        <v>0</v>
      </c>
      <c r="AC88" s="1">
        <f>MIN($M88)</f>
        <v>0</v>
      </c>
      <c r="AD88" s="1">
        <f>MIN($N88)</f>
        <v>0</v>
      </c>
      <c r="AE88" s="1">
        <f>MIN($P88)</f>
        <v>0</v>
      </c>
      <c r="AF88" s="1">
        <f>MIN($Q88)</f>
        <v>0</v>
      </c>
      <c r="AG88" s="1">
        <f>MIN($R88)</f>
        <v>0</v>
      </c>
      <c r="AH88" s="1">
        <f>MEDIAN($B88)</f>
        <v>0</v>
      </c>
      <c r="AI88" s="1">
        <f>MEDIAN($C88)</f>
        <v>0</v>
      </c>
      <c r="AJ88" s="1">
        <f>MEDIAN($D88)</f>
        <v>0</v>
      </c>
      <c r="AK88" s="1">
        <f>MEDIAN($E88)</f>
        <v>0</v>
      </c>
      <c r="AL88" s="1">
        <f>MEDIAN($F88)</f>
        <v>0</v>
      </c>
      <c r="AM88" s="1">
        <f>MEDIAN($G88)</f>
        <v>0</v>
      </c>
      <c r="AN88" s="1">
        <f>MEDIAN($H88)</f>
        <v>0</v>
      </c>
      <c r="AO88" s="1">
        <f>MEDIAN($I88)</f>
        <v>0</v>
      </c>
      <c r="AP88" s="1">
        <f>MEDIAN($J88)</f>
        <v>0</v>
      </c>
      <c r="AQ88" s="1">
        <f>MEDIAN($K88)</f>
        <v>0</v>
      </c>
      <c r="AR88" s="1">
        <f>MEDIAN($M88)</f>
        <v>0</v>
      </c>
      <c r="AS88" s="1">
        <f>MEDIAN($N88)</f>
        <v>0</v>
      </c>
      <c r="AT88" s="1">
        <f>MEDIAN($P88)</f>
        <v>0</v>
      </c>
      <c r="AU88" s="1">
        <f>MEDIAN($Q88)</f>
        <v>0</v>
      </c>
      <c r="AV88" s="1">
        <f>MEDIAN($R88)</f>
        <v>0</v>
      </c>
      <c r="AW88" s="1">
        <f>MAX($B88)</f>
        <v>0</v>
      </c>
      <c r="AX88" s="1">
        <f>MAX($C88)</f>
        <v>0</v>
      </c>
      <c r="AY88" s="1">
        <f>MAX($D88)</f>
        <v>0</v>
      </c>
      <c r="AZ88" s="1">
        <f>MAX($E88)</f>
        <v>0</v>
      </c>
      <c r="BA88" s="1">
        <f>MAX($F88)</f>
        <v>0</v>
      </c>
      <c r="BB88" s="1">
        <f>MAX($G88)</f>
        <v>0</v>
      </c>
      <c r="BC88" s="1">
        <f>MAX($H88)</f>
        <v>0</v>
      </c>
      <c r="BD88" s="1">
        <f>MAX($I88)</f>
        <v>0</v>
      </c>
      <c r="BE88" s="1">
        <f>MAX($J88)</f>
        <v>0</v>
      </c>
      <c r="BF88" s="1">
        <f>MAX($K88)</f>
        <v>0</v>
      </c>
      <c r="BG88" s="1">
        <f>MAX($M88)</f>
        <v>0</v>
      </c>
      <c r="BH88" s="1">
        <f>MAX($N88)</f>
        <v>0</v>
      </c>
      <c r="BI88" s="1">
        <f>MAX($P88)</f>
        <v>0</v>
      </c>
      <c r="BJ88" s="1">
        <f>MAX($Q88)</f>
        <v>0</v>
      </c>
      <c r="BK88" s="1">
        <f>MAX($R88)</f>
        <v>0</v>
      </c>
    </row>
    <row r="89" spans="1:63">
      <c r="A89" s="1" t="s">
        <v>86</v>
      </c>
      <c r="B89" s="1" cm="1">
        <f t="array" ref="B89">_xlfn.SWITCH($A$2,"average", AVERAGE(Instances!B89:Instances!B89),"median", MEDIAN(Instances!B89:Instances!B89),"min", MIN(Instances!B89:Instances!B89),"max", MAX(Instances!B89:Instances!B89),"diff", MAX(Instances!B89:Instances!B89)-MIN(Instances!B89:Instances!B89))</f>
        <v>0</v>
      </c>
      <c r="C89" s="1" cm="1">
        <f t="array" ref="C89">_xlfn.SWITCH($A$2,"average", AVERAGE(Instances!C89:Instances!C89),"median", MEDIAN(Instances!C89:Instances!C89),"min", MIN(Instances!C89:Instances!C89),"max", MAX(Instances!C89:Instances!C89),"diff", MAX(Instances!C89:Instances!C89)-MIN(Instances!C89:Instances!C89))</f>
        <v>0</v>
      </c>
      <c r="D89" s="1" cm="1">
        <f t="array" ref="D89">_xlfn.SWITCH($A$2,"average", AVERAGE(Instances!D89:Instances!D89),"median", MEDIAN(Instances!D89:Instances!D89),"min", MIN(Instances!D89:Instances!D89),"max", MAX(Instances!D89:Instances!D89),"diff", MAX(Instances!D89:Instances!D89)-MIN(Instances!D89:Instances!D89))</f>
        <v>0</v>
      </c>
      <c r="E89" s="1" cm="1">
        <f t="array" ref="E89">_xlfn.SWITCH($A$2,"average", AVERAGE(Instances!E89:Instances!E89),"median", MEDIAN(Instances!E89:Instances!E89),"min", MIN(Instances!E89:Instances!E89),"max", MAX(Instances!E89:Instances!E89),"diff", MAX(Instances!E89:Instances!E89)-MIN(Instances!E89:Instances!E89))</f>
        <v>0</v>
      </c>
      <c r="F89" s="1" cm="1">
        <f t="array" ref="F89">_xlfn.SWITCH($A$2,"average", AVERAGE(Instances!F89:Instances!F89),"median", MEDIAN(Instances!F89:Instances!F89),"min", MIN(Instances!F89:Instances!F89),"max", MAX(Instances!F89:Instances!F89),"diff", MAX(Instances!F89:Instances!F89)-MIN(Instances!F89:Instances!F89))</f>
        <v>0</v>
      </c>
      <c r="G89" s="1" cm="1">
        <f t="array" ref="G89">_xlfn.SWITCH($A$2,"average", AVERAGE(Instances!G89:Instances!G89),"median", MEDIAN(Instances!G89:Instances!G89),"min", MIN(Instances!G89:Instances!G89),"max", MAX(Instances!G89:Instances!G89),"diff", MAX(Instances!G89:Instances!G89)-MIN(Instances!G89:Instances!G89))</f>
        <v>0</v>
      </c>
      <c r="H89" s="1" cm="1">
        <f t="array" ref="H89">_xlfn.SWITCH($A$2,"average", AVERAGE(Instances!H89:Instances!H89),"median", MEDIAN(Instances!H89:Instances!H89),"min", MIN(Instances!H89:Instances!H89),"max", MAX(Instances!H89:Instances!H89),"diff", MAX(Instances!H89:Instances!H89)-MIN(Instances!H89:Instances!H89))</f>
        <v>0</v>
      </c>
      <c r="I89" s="1" cm="1">
        <f t="array" ref="I89">_xlfn.SWITCH($A$2,"average", AVERAGE(Instances!I89:Instances!I89),"median", MEDIAN(Instances!I89:Instances!I89),"min", MIN(Instances!I89:Instances!I89),"max", MAX(Instances!I89:Instances!I89),"diff", MAX(Instances!I89:Instances!I89)-MIN(Instances!I89:Instances!I89))</f>
        <v>0</v>
      </c>
      <c r="J89" s="1" cm="1">
        <f t="array" ref="J89">_xlfn.SWITCH($A$2,"average", AVERAGE(Instances!J89:Instances!J89),"median", MEDIAN(Instances!J89:Instances!J89),"min", MIN(Instances!J89:Instances!J89),"max", MAX(Instances!J89:Instances!J89),"diff", MAX(Instances!J89:Instances!J89)-MIN(Instances!J89:Instances!J89))</f>
        <v>0</v>
      </c>
      <c r="K89" s="1" cm="1">
        <f t="array" ref="K89">_xlfn.SWITCH($A$2,"average", AVERAGE(Instances!K89:Instances!K89),"median", MEDIAN(Instances!K89:Instances!K89),"min", MIN(Instances!K89:Instances!K89),"max", MAX(Instances!K89:Instances!K89),"diff", MAX(Instances!K89:Instances!K89)-MIN(Instances!K89:Instances!K89))</f>
        <v>0</v>
      </c>
      <c r="L89" s="1"/>
      <c r="M89" s="1" cm="1">
        <f t="array" ref="M89">_xlfn.SWITCH($A$2,"average", AVERAGE(Instances!M89:Instances!M89),"median", MEDIAN(Instances!M89:Instances!M89),"min", MIN(Instances!M89:Instances!M89),"max", MAX(Instances!M89:Instances!M89),"diff", MAX(Instances!M89:Instances!M89)-MIN(Instances!M89:Instances!M89))</f>
        <v>0</v>
      </c>
      <c r="N89" s="1" cm="1">
        <f t="array" ref="N89">_xlfn.SWITCH($A$2,"average", AVERAGE(Instances!N89:Instances!N89),"median", MEDIAN(Instances!N89:Instances!N89),"min", MIN(Instances!N89:Instances!N89),"max", MAX(Instances!N89:Instances!N89),"diff", MAX(Instances!N89:Instances!N89)-MIN(Instances!N89:Instances!N89))</f>
        <v>0</v>
      </c>
      <c r="O89" s="1"/>
      <c r="P89" s="1" cm="1">
        <f t="array" ref="P89">_xlfn.SWITCH($A$2,"average", AVERAGE(Instances!P89:Instances!P89),"median", MEDIAN(Instances!P89:Instances!P89),"min", MIN(Instances!P89:Instances!P89),"max", MAX(Instances!P89:Instances!P89),"diff", MAX(Instances!P89:Instances!P89)-MIN(Instances!P89:Instances!P89))</f>
        <v>0</v>
      </c>
      <c r="Q89" s="1" cm="1">
        <f t="array" ref="Q89">_xlfn.SWITCH($A$2,"average", AVERAGE(Instances!Q89:Instances!Q89),"median", MEDIAN(Instances!Q89:Instances!Q89),"min", MIN(Instances!Q89:Instances!Q89),"max", MAX(Instances!Q89:Instances!Q89),"diff", MAX(Instances!Q89:Instances!Q89)-MIN(Instances!Q89:Instances!Q89))</f>
        <v>0</v>
      </c>
      <c r="R89" s="1" cm="1">
        <f t="array" ref="R89">_xlfn.SWITCH($A$2,"average", AVERAGE(Instances!R89:Instances!R89),"median", MEDIAN(Instances!R89:Instances!R89),"min", MIN(Instances!R89:Instances!R89),"max", MAX(Instances!R89:Instances!R89),"diff", MAX(Instances!R89:Instances!R89)-MIN(Instances!R89:Instances!R89))</f>
        <v>0</v>
      </c>
      <c r="S89" s="1">
        <f>MIN($B89)</f>
        <v>0</v>
      </c>
      <c r="T89" s="1">
        <f>MIN($C89)</f>
        <v>0</v>
      </c>
      <c r="U89" s="1">
        <f>MIN($D89)</f>
        <v>0</v>
      </c>
      <c r="V89" s="1">
        <f>MIN($E89)</f>
        <v>0</v>
      </c>
      <c r="W89" s="1">
        <f>MIN($F89)</f>
        <v>0</v>
      </c>
      <c r="X89" s="1">
        <f>MIN($G89)</f>
        <v>0</v>
      </c>
      <c r="Y89" s="1">
        <f>MIN($H89)</f>
        <v>0</v>
      </c>
      <c r="Z89" s="1">
        <f>MIN($I89)</f>
        <v>0</v>
      </c>
      <c r="AA89" s="1">
        <f>MIN($J89)</f>
        <v>0</v>
      </c>
      <c r="AB89" s="1">
        <f>MIN($K89)</f>
        <v>0</v>
      </c>
      <c r="AC89" s="1">
        <f>MIN($M89)</f>
        <v>0</v>
      </c>
      <c r="AD89" s="1">
        <f>MIN($N89)</f>
        <v>0</v>
      </c>
      <c r="AE89" s="1">
        <f>MIN($P89)</f>
        <v>0</v>
      </c>
      <c r="AF89" s="1">
        <f>MIN($Q89)</f>
        <v>0</v>
      </c>
      <c r="AG89" s="1">
        <f>MIN($R89)</f>
        <v>0</v>
      </c>
      <c r="AH89" s="1">
        <f>MEDIAN($B89)</f>
        <v>0</v>
      </c>
      <c r="AI89" s="1">
        <f>MEDIAN($C89)</f>
        <v>0</v>
      </c>
      <c r="AJ89" s="1">
        <f>MEDIAN($D89)</f>
        <v>0</v>
      </c>
      <c r="AK89" s="1">
        <f>MEDIAN($E89)</f>
        <v>0</v>
      </c>
      <c r="AL89" s="1">
        <f>MEDIAN($F89)</f>
        <v>0</v>
      </c>
      <c r="AM89" s="1">
        <f>MEDIAN($G89)</f>
        <v>0</v>
      </c>
      <c r="AN89" s="1">
        <f>MEDIAN($H89)</f>
        <v>0</v>
      </c>
      <c r="AO89" s="1">
        <f>MEDIAN($I89)</f>
        <v>0</v>
      </c>
      <c r="AP89" s="1">
        <f>MEDIAN($J89)</f>
        <v>0</v>
      </c>
      <c r="AQ89" s="1">
        <f>MEDIAN($K89)</f>
        <v>0</v>
      </c>
      <c r="AR89" s="1">
        <f>MEDIAN($M89)</f>
        <v>0</v>
      </c>
      <c r="AS89" s="1">
        <f>MEDIAN($N89)</f>
        <v>0</v>
      </c>
      <c r="AT89" s="1">
        <f>MEDIAN($P89)</f>
        <v>0</v>
      </c>
      <c r="AU89" s="1">
        <f>MEDIAN($Q89)</f>
        <v>0</v>
      </c>
      <c r="AV89" s="1">
        <f>MEDIAN($R89)</f>
        <v>0</v>
      </c>
      <c r="AW89" s="1">
        <f>MAX($B89)</f>
        <v>0</v>
      </c>
      <c r="AX89" s="1">
        <f>MAX($C89)</f>
        <v>0</v>
      </c>
      <c r="AY89" s="1">
        <f>MAX($D89)</f>
        <v>0</v>
      </c>
      <c r="AZ89" s="1">
        <f>MAX($E89)</f>
        <v>0</v>
      </c>
      <c r="BA89" s="1">
        <f>MAX($F89)</f>
        <v>0</v>
      </c>
      <c r="BB89" s="1">
        <f>MAX($G89)</f>
        <v>0</v>
      </c>
      <c r="BC89" s="1">
        <f>MAX($H89)</f>
        <v>0</v>
      </c>
      <c r="BD89" s="1">
        <f>MAX($I89)</f>
        <v>0</v>
      </c>
      <c r="BE89" s="1">
        <f>MAX($J89)</f>
        <v>0</v>
      </c>
      <c r="BF89" s="1">
        <f>MAX($K89)</f>
        <v>0</v>
      </c>
      <c r="BG89" s="1">
        <f>MAX($M89)</f>
        <v>0</v>
      </c>
      <c r="BH89" s="1">
        <f>MAX($N89)</f>
        <v>0</v>
      </c>
      <c r="BI89" s="1">
        <f>MAX($P89)</f>
        <v>0</v>
      </c>
      <c r="BJ89" s="1">
        <f>MAX($Q89)</f>
        <v>0</v>
      </c>
      <c r="BK89" s="1">
        <f>MAX($R89)</f>
        <v>0</v>
      </c>
    </row>
    <row r="90" spans="1:63">
      <c r="A90" s="1" t="s">
        <v>87</v>
      </c>
      <c r="B90" s="1" cm="1">
        <f t="array" ref="B90">_xlfn.SWITCH($A$2,"average", AVERAGE(Instances!B90:Instances!B90),"median", MEDIAN(Instances!B90:Instances!B90),"min", MIN(Instances!B90:Instances!B90),"max", MAX(Instances!B90:Instances!B90),"diff", MAX(Instances!B90:Instances!B90)-MIN(Instances!B90:Instances!B90))</f>
        <v>0</v>
      </c>
      <c r="C90" s="1" cm="1">
        <f t="array" ref="C90">_xlfn.SWITCH($A$2,"average", AVERAGE(Instances!C90:Instances!C90),"median", MEDIAN(Instances!C90:Instances!C90),"min", MIN(Instances!C90:Instances!C90),"max", MAX(Instances!C90:Instances!C90),"diff", MAX(Instances!C90:Instances!C90)-MIN(Instances!C90:Instances!C90))</f>
        <v>0</v>
      </c>
      <c r="D90" s="1" cm="1">
        <f t="array" ref="D90">_xlfn.SWITCH($A$2,"average", AVERAGE(Instances!D90:Instances!D90),"median", MEDIAN(Instances!D90:Instances!D90),"min", MIN(Instances!D90:Instances!D90),"max", MAX(Instances!D90:Instances!D90),"diff", MAX(Instances!D90:Instances!D90)-MIN(Instances!D90:Instances!D90))</f>
        <v>0</v>
      </c>
      <c r="E90" s="1" cm="1">
        <f t="array" ref="E90">_xlfn.SWITCH($A$2,"average", AVERAGE(Instances!E90:Instances!E90),"median", MEDIAN(Instances!E90:Instances!E90),"min", MIN(Instances!E90:Instances!E90),"max", MAX(Instances!E90:Instances!E90),"diff", MAX(Instances!E90:Instances!E90)-MIN(Instances!E90:Instances!E90))</f>
        <v>0</v>
      </c>
      <c r="F90" s="1" cm="1">
        <f t="array" ref="F90">_xlfn.SWITCH($A$2,"average", AVERAGE(Instances!F90:Instances!F90),"median", MEDIAN(Instances!F90:Instances!F90),"min", MIN(Instances!F90:Instances!F90),"max", MAX(Instances!F90:Instances!F90),"diff", MAX(Instances!F90:Instances!F90)-MIN(Instances!F90:Instances!F90))</f>
        <v>0</v>
      </c>
      <c r="G90" s="1" cm="1">
        <f t="array" ref="G90">_xlfn.SWITCH($A$2,"average", AVERAGE(Instances!G90:Instances!G90),"median", MEDIAN(Instances!G90:Instances!G90),"min", MIN(Instances!G90:Instances!G90),"max", MAX(Instances!G90:Instances!G90),"diff", MAX(Instances!G90:Instances!G90)-MIN(Instances!G90:Instances!G90))</f>
        <v>0</v>
      </c>
      <c r="H90" s="1" cm="1">
        <f t="array" ref="H90">_xlfn.SWITCH($A$2,"average", AVERAGE(Instances!H90:Instances!H90),"median", MEDIAN(Instances!H90:Instances!H90),"min", MIN(Instances!H90:Instances!H90),"max", MAX(Instances!H90:Instances!H90),"diff", MAX(Instances!H90:Instances!H90)-MIN(Instances!H90:Instances!H90))</f>
        <v>0</v>
      </c>
      <c r="I90" s="1" cm="1">
        <f t="array" ref="I90">_xlfn.SWITCH($A$2,"average", AVERAGE(Instances!I90:Instances!I90),"median", MEDIAN(Instances!I90:Instances!I90),"min", MIN(Instances!I90:Instances!I90),"max", MAX(Instances!I90:Instances!I90),"diff", MAX(Instances!I90:Instances!I90)-MIN(Instances!I90:Instances!I90))</f>
        <v>0</v>
      </c>
      <c r="J90" s="1" cm="1">
        <f t="array" ref="J90">_xlfn.SWITCH($A$2,"average", AVERAGE(Instances!J90:Instances!J90),"median", MEDIAN(Instances!J90:Instances!J90),"min", MIN(Instances!J90:Instances!J90),"max", MAX(Instances!J90:Instances!J90),"diff", MAX(Instances!J90:Instances!J90)-MIN(Instances!J90:Instances!J90))</f>
        <v>0</v>
      </c>
      <c r="K90" s="1" cm="1">
        <f t="array" ref="K90">_xlfn.SWITCH($A$2,"average", AVERAGE(Instances!K90:Instances!K90),"median", MEDIAN(Instances!K90:Instances!K90),"min", MIN(Instances!K90:Instances!K90),"max", MAX(Instances!K90:Instances!K90),"diff", MAX(Instances!K90:Instances!K90)-MIN(Instances!K90:Instances!K90))</f>
        <v>0</v>
      </c>
      <c r="L90" s="1"/>
      <c r="M90" s="1" cm="1">
        <f t="array" ref="M90">_xlfn.SWITCH($A$2,"average", AVERAGE(Instances!M90:Instances!M90),"median", MEDIAN(Instances!M90:Instances!M90),"min", MIN(Instances!M90:Instances!M90),"max", MAX(Instances!M90:Instances!M90),"diff", MAX(Instances!M90:Instances!M90)-MIN(Instances!M90:Instances!M90))</f>
        <v>0</v>
      </c>
      <c r="N90" s="1" cm="1">
        <f t="array" ref="N90">_xlfn.SWITCH($A$2,"average", AVERAGE(Instances!N90:Instances!N90),"median", MEDIAN(Instances!N90:Instances!N90),"min", MIN(Instances!N90:Instances!N90),"max", MAX(Instances!N90:Instances!N90),"diff", MAX(Instances!N90:Instances!N90)-MIN(Instances!N90:Instances!N90))</f>
        <v>0</v>
      </c>
      <c r="O90" s="1"/>
      <c r="P90" s="1" cm="1">
        <f t="array" ref="P90">_xlfn.SWITCH($A$2,"average", AVERAGE(Instances!P90:Instances!P90),"median", MEDIAN(Instances!P90:Instances!P90),"min", MIN(Instances!P90:Instances!P90),"max", MAX(Instances!P90:Instances!P90),"diff", MAX(Instances!P90:Instances!P90)-MIN(Instances!P90:Instances!P90))</f>
        <v>0</v>
      </c>
      <c r="Q90" s="1" cm="1">
        <f t="array" ref="Q90">_xlfn.SWITCH($A$2,"average", AVERAGE(Instances!Q90:Instances!Q90),"median", MEDIAN(Instances!Q90:Instances!Q90),"min", MIN(Instances!Q90:Instances!Q90),"max", MAX(Instances!Q90:Instances!Q90),"diff", MAX(Instances!Q90:Instances!Q90)-MIN(Instances!Q90:Instances!Q90))</f>
        <v>0</v>
      </c>
      <c r="R90" s="1" cm="1">
        <f t="array" ref="R90">_xlfn.SWITCH($A$2,"average", AVERAGE(Instances!R90:Instances!R90),"median", MEDIAN(Instances!R90:Instances!R90),"min", MIN(Instances!R90:Instances!R90),"max", MAX(Instances!R90:Instances!R90),"diff", MAX(Instances!R90:Instances!R90)-MIN(Instances!R90:Instances!R90))</f>
        <v>0</v>
      </c>
      <c r="S90" s="1">
        <f>MIN($B90)</f>
        <v>0</v>
      </c>
      <c r="T90" s="1">
        <f>MIN($C90)</f>
        <v>0</v>
      </c>
      <c r="U90" s="1">
        <f>MIN($D90)</f>
        <v>0</v>
      </c>
      <c r="V90" s="1">
        <f>MIN($E90)</f>
        <v>0</v>
      </c>
      <c r="W90" s="1">
        <f>MIN($F90)</f>
        <v>0</v>
      </c>
      <c r="X90" s="1">
        <f>MIN($G90)</f>
        <v>0</v>
      </c>
      <c r="Y90" s="1">
        <f>MIN($H90)</f>
        <v>0</v>
      </c>
      <c r="Z90" s="1">
        <f>MIN($I90)</f>
        <v>0</v>
      </c>
      <c r="AA90" s="1">
        <f>MIN($J90)</f>
        <v>0</v>
      </c>
      <c r="AB90" s="1">
        <f>MIN($K90)</f>
        <v>0</v>
      </c>
      <c r="AC90" s="1">
        <f>MIN($M90)</f>
        <v>0</v>
      </c>
      <c r="AD90" s="1">
        <f>MIN($N90)</f>
        <v>0</v>
      </c>
      <c r="AE90" s="1">
        <f>MIN($P90)</f>
        <v>0</v>
      </c>
      <c r="AF90" s="1">
        <f>MIN($Q90)</f>
        <v>0</v>
      </c>
      <c r="AG90" s="1">
        <f>MIN($R90)</f>
        <v>0</v>
      </c>
      <c r="AH90" s="1">
        <f>MEDIAN($B90)</f>
        <v>0</v>
      </c>
      <c r="AI90" s="1">
        <f>MEDIAN($C90)</f>
        <v>0</v>
      </c>
      <c r="AJ90" s="1">
        <f>MEDIAN($D90)</f>
        <v>0</v>
      </c>
      <c r="AK90" s="1">
        <f>MEDIAN($E90)</f>
        <v>0</v>
      </c>
      <c r="AL90" s="1">
        <f>MEDIAN($F90)</f>
        <v>0</v>
      </c>
      <c r="AM90" s="1">
        <f>MEDIAN($G90)</f>
        <v>0</v>
      </c>
      <c r="AN90" s="1">
        <f>MEDIAN($H90)</f>
        <v>0</v>
      </c>
      <c r="AO90" s="1">
        <f>MEDIAN($I90)</f>
        <v>0</v>
      </c>
      <c r="AP90" s="1">
        <f>MEDIAN($J90)</f>
        <v>0</v>
      </c>
      <c r="AQ90" s="1">
        <f>MEDIAN($K90)</f>
        <v>0</v>
      </c>
      <c r="AR90" s="1">
        <f>MEDIAN($M90)</f>
        <v>0</v>
      </c>
      <c r="AS90" s="1">
        <f>MEDIAN($N90)</f>
        <v>0</v>
      </c>
      <c r="AT90" s="1">
        <f>MEDIAN($P90)</f>
        <v>0</v>
      </c>
      <c r="AU90" s="1">
        <f>MEDIAN($Q90)</f>
        <v>0</v>
      </c>
      <c r="AV90" s="1">
        <f>MEDIAN($R90)</f>
        <v>0</v>
      </c>
      <c r="AW90" s="1">
        <f>MAX($B90)</f>
        <v>0</v>
      </c>
      <c r="AX90" s="1">
        <f>MAX($C90)</f>
        <v>0</v>
      </c>
      <c r="AY90" s="1">
        <f>MAX($D90)</f>
        <v>0</v>
      </c>
      <c r="AZ90" s="1">
        <f>MAX($E90)</f>
        <v>0</v>
      </c>
      <c r="BA90" s="1">
        <f>MAX($F90)</f>
        <v>0</v>
      </c>
      <c r="BB90" s="1">
        <f>MAX($G90)</f>
        <v>0</v>
      </c>
      <c r="BC90" s="1">
        <f>MAX($H90)</f>
        <v>0</v>
      </c>
      <c r="BD90" s="1">
        <f>MAX($I90)</f>
        <v>0</v>
      </c>
      <c r="BE90" s="1">
        <f>MAX($J90)</f>
        <v>0</v>
      </c>
      <c r="BF90" s="1">
        <f>MAX($K90)</f>
        <v>0</v>
      </c>
      <c r="BG90" s="1">
        <f>MAX($M90)</f>
        <v>0</v>
      </c>
      <c r="BH90" s="1">
        <f>MAX($N90)</f>
        <v>0</v>
      </c>
      <c r="BI90" s="1">
        <f>MAX($P90)</f>
        <v>0</v>
      </c>
      <c r="BJ90" s="1">
        <f>MAX($Q90)</f>
        <v>0</v>
      </c>
      <c r="BK90" s="1">
        <f>MAX($R90)</f>
        <v>0</v>
      </c>
    </row>
    <row r="91" spans="1:63">
      <c r="A91" s="1" t="s">
        <v>88</v>
      </c>
      <c r="B91" s="1" cm="1">
        <f t="array" ref="B91">_xlfn.SWITCH($A$2,"average", AVERAGE(Instances!B91:Instances!B91),"median", MEDIAN(Instances!B91:Instances!B91),"min", MIN(Instances!B91:Instances!B91),"max", MAX(Instances!B91:Instances!B91),"diff", MAX(Instances!B91:Instances!B91)-MIN(Instances!B91:Instances!B91))</f>
        <v>0</v>
      </c>
      <c r="C91" s="1" cm="1">
        <f t="array" ref="C91">_xlfn.SWITCH($A$2,"average", AVERAGE(Instances!C91:Instances!C91),"median", MEDIAN(Instances!C91:Instances!C91),"min", MIN(Instances!C91:Instances!C91),"max", MAX(Instances!C91:Instances!C91),"diff", MAX(Instances!C91:Instances!C91)-MIN(Instances!C91:Instances!C91))</f>
        <v>0</v>
      </c>
      <c r="D91" s="1" cm="1">
        <f t="array" ref="D91">_xlfn.SWITCH($A$2,"average", AVERAGE(Instances!D91:Instances!D91),"median", MEDIAN(Instances!D91:Instances!D91),"min", MIN(Instances!D91:Instances!D91),"max", MAX(Instances!D91:Instances!D91),"diff", MAX(Instances!D91:Instances!D91)-MIN(Instances!D91:Instances!D91))</f>
        <v>0</v>
      </c>
      <c r="E91" s="1" cm="1">
        <f t="array" ref="E91">_xlfn.SWITCH($A$2,"average", AVERAGE(Instances!E91:Instances!E91),"median", MEDIAN(Instances!E91:Instances!E91),"min", MIN(Instances!E91:Instances!E91),"max", MAX(Instances!E91:Instances!E91),"diff", MAX(Instances!E91:Instances!E91)-MIN(Instances!E91:Instances!E91))</f>
        <v>0</v>
      </c>
      <c r="F91" s="1" cm="1">
        <f t="array" ref="F91">_xlfn.SWITCH($A$2,"average", AVERAGE(Instances!F91:Instances!F91),"median", MEDIAN(Instances!F91:Instances!F91),"min", MIN(Instances!F91:Instances!F91),"max", MAX(Instances!F91:Instances!F91),"diff", MAX(Instances!F91:Instances!F91)-MIN(Instances!F91:Instances!F91))</f>
        <v>0</v>
      </c>
      <c r="G91" s="1" cm="1">
        <f t="array" ref="G91">_xlfn.SWITCH($A$2,"average", AVERAGE(Instances!G91:Instances!G91),"median", MEDIAN(Instances!G91:Instances!G91),"min", MIN(Instances!G91:Instances!G91),"max", MAX(Instances!G91:Instances!G91),"diff", MAX(Instances!G91:Instances!G91)-MIN(Instances!G91:Instances!G91))</f>
        <v>0</v>
      </c>
      <c r="H91" s="1" cm="1">
        <f t="array" ref="H91">_xlfn.SWITCH($A$2,"average", AVERAGE(Instances!H91:Instances!H91),"median", MEDIAN(Instances!H91:Instances!H91),"min", MIN(Instances!H91:Instances!H91),"max", MAX(Instances!H91:Instances!H91),"diff", MAX(Instances!H91:Instances!H91)-MIN(Instances!H91:Instances!H91))</f>
        <v>0</v>
      </c>
      <c r="I91" s="1" cm="1">
        <f t="array" ref="I91">_xlfn.SWITCH($A$2,"average", AVERAGE(Instances!I91:Instances!I91),"median", MEDIAN(Instances!I91:Instances!I91),"min", MIN(Instances!I91:Instances!I91),"max", MAX(Instances!I91:Instances!I91),"diff", MAX(Instances!I91:Instances!I91)-MIN(Instances!I91:Instances!I91))</f>
        <v>0</v>
      </c>
      <c r="J91" s="1" cm="1">
        <f t="array" ref="J91">_xlfn.SWITCH($A$2,"average", AVERAGE(Instances!J91:Instances!J91),"median", MEDIAN(Instances!J91:Instances!J91),"min", MIN(Instances!J91:Instances!J91),"max", MAX(Instances!J91:Instances!J91),"diff", MAX(Instances!J91:Instances!J91)-MIN(Instances!J91:Instances!J91))</f>
        <v>0</v>
      </c>
      <c r="K91" s="1" cm="1">
        <f t="array" ref="K91">_xlfn.SWITCH($A$2,"average", AVERAGE(Instances!K91:Instances!K91),"median", MEDIAN(Instances!K91:Instances!K91),"min", MIN(Instances!K91:Instances!K91),"max", MAX(Instances!K91:Instances!K91),"diff", MAX(Instances!K91:Instances!K91)-MIN(Instances!K91:Instances!K91))</f>
        <v>0</v>
      </c>
      <c r="L91" s="1"/>
      <c r="M91" s="1" cm="1">
        <f t="array" ref="M91">_xlfn.SWITCH($A$2,"average", AVERAGE(Instances!M91:Instances!M91),"median", MEDIAN(Instances!M91:Instances!M91),"min", MIN(Instances!M91:Instances!M91),"max", MAX(Instances!M91:Instances!M91),"diff", MAX(Instances!M91:Instances!M91)-MIN(Instances!M91:Instances!M91))</f>
        <v>0</v>
      </c>
      <c r="N91" s="1" cm="1">
        <f t="array" ref="N91">_xlfn.SWITCH($A$2,"average", AVERAGE(Instances!N91:Instances!N91),"median", MEDIAN(Instances!N91:Instances!N91),"min", MIN(Instances!N91:Instances!N91),"max", MAX(Instances!N91:Instances!N91),"diff", MAX(Instances!N91:Instances!N91)-MIN(Instances!N91:Instances!N91))</f>
        <v>0</v>
      </c>
      <c r="O91" s="1"/>
      <c r="P91" s="1" cm="1">
        <f t="array" ref="P91">_xlfn.SWITCH($A$2,"average", AVERAGE(Instances!P91:Instances!P91),"median", MEDIAN(Instances!P91:Instances!P91),"min", MIN(Instances!P91:Instances!P91),"max", MAX(Instances!P91:Instances!P91),"diff", MAX(Instances!P91:Instances!P91)-MIN(Instances!P91:Instances!P91))</f>
        <v>0</v>
      </c>
      <c r="Q91" s="1" cm="1">
        <f t="array" ref="Q91">_xlfn.SWITCH($A$2,"average", AVERAGE(Instances!Q91:Instances!Q91),"median", MEDIAN(Instances!Q91:Instances!Q91),"min", MIN(Instances!Q91:Instances!Q91),"max", MAX(Instances!Q91:Instances!Q91),"diff", MAX(Instances!Q91:Instances!Q91)-MIN(Instances!Q91:Instances!Q91))</f>
        <v>0</v>
      </c>
      <c r="R91" s="1" cm="1">
        <f t="array" ref="R91">_xlfn.SWITCH($A$2,"average", AVERAGE(Instances!R91:Instances!R91),"median", MEDIAN(Instances!R91:Instances!R91),"min", MIN(Instances!R91:Instances!R91),"max", MAX(Instances!R91:Instances!R91),"diff", MAX(Instances!R91:Instances!R91)-MIN(Instances!R91:Instances!R91))</f>
        <v>0</v>
      </c>
      <c r="S91" s="1">
        <f>MIN($B91)</f>
        <v>0</v>
      </c>
      <c r="T91" s="1">
        <f>MIN($C91)</f>
        <v>0</v>
      </c>
      <c r="U91" s="1">
        <f>MIN($D91)</f>
        <v>0</v>
      </c>
      <c r="V91" s="1">
        <f>MIN($E91)</f>
        <v>0</v>
      </c>
      <c r="W91" s="1">
        <f>MIN($F91)</f>
        <v>0</v>
      </c>
      <c r="X91" s="1">
        <f>MIN($G91)</f>
        <v>0</v>
      </c>
      <c r="Y91" s="1">
        <f>MIN($H91)</f>
        <v>0</v>
      </c>
      <c r="Z91" s="1">
        <f>MIN($I91)</f>
        <v>0</v>
      </c>
      <c r="AA91" s="1">
        <f>MIN($J91)</f>
        <v>0</v>
      </c>
      <c r="AB91" s="1">
        <f>MIN($K91)</f>
        <v>0</v>
      </c>
      <c r="AC91" s="1">
        <f>MIN($M91)</f>
        <v>0</v>
      </c>
      <c r="AD91" s="1">
        <f>MIN($N91)</f>
        <v>0</v>
      </c>
      <c r="AE91" s="1">
        <f>MIN($P91)</f>
        <v>0</v>
      </c>
      <c r="AF91" s="1">
        <f>MIN($Q91)</f>
        <v>0</v>
      </c>
      <c r="AG91" s="1">
        <f>MIN($R91)</f>
        <v>0</v>
      </c>
      <c r="AH91" s="1">
        <f>MEDIAN($B91)</f>
        <v>0</v>
      </c>
      <c r="AI91" s="1">
        <f>MEDIAN($C91)</f>
        <v>0</v>
      </c>
      <c r="AJ91" s="1">
        <f>MEDIAN($D91)</f>
        <v>0</v>
      </c>
      <c r="AK91" s="1">
        <f>MEDIAN($E91)</f>
        <v>0</v>
      </c>
      <c r="AL91" s="1">
        <f>MEDIAN($F91)</f>
        <v>0</v>
      </c>
      <c r="AM91" s="1">
        <f>MEDIAN($G91)</f>
        <v>0</v>
      </c>
      <c r="AN91" s="1">
        <f>MEDIAN($H91)</f>
        <v>0</v>
      </c>
      <c r="AO91" s="1">
        <f>MEDIAN($I91)</f>
        <v>0</v>
      </c>
      <c r="AP91" s="1">
        <f>MEDIAN($J91)</f>
        <v>0</v>
      </c>
      <c r="AQ91" s="1">
        <f>MEDIAN($K91)</f>
        <v>0</v>
      </c>
      <c r="AR91" s="1">
        <f>MEDIAN($M91)</f>
        <v>0</v>
      </c>
      <c r="AS91" s="1">
        <f>MEDIAN($N91)</f>
        <v>0</v>
      </c>
      <c r="AT91" s="1">
        <f>MEDIAN($P91)</f>
        <v>0</v>
      </c>
      <c r="AU91" s="1">
        <f>MEDIAN($Q91)</f>
        <v>0</v>
      </c>
      <c r="AV91" s="1">
        <f>MEDIAN($R91)</f>
        <v>0</v>
      </c>
      <c r="AW91" s="1">
        <f>MAX($B91)</f>
        <v>0</v>
      </c>
      <c r="AX91" s="1">
        <f>MAX($C91)</f>
        <v>0</v>
      </c>
      <c r="AY91" s="1">
        <f>MAX($D91)</f>
        <v>0</v>
      </c>
      <c r="AZ91" s="1">
        <f>MAX($E91)</f>
        <v>0</v>
      </c>
      <c r="BA91" s="1">
        <f>MAX($F91)</f>
        <v>0</v>
      </c>
      <c r="BB91" s="1">
        <f>MAX($G91)</f>
        <v>0</v>
      </c>
      <c r="BC91" s="1">
        <f>MAX($H91)</f>
        <v>0</v>
      </c>
      <c r="BD91" s="1">
        <f>MAX($I91)</f>
        <v>0</v>
      </c>
      <c r="BE91" s="1">
        <f>MAX($J91)</f>
        <v>0</v>
      </c>
      <c r="BF91" s="1">
        <f>MAX($K91)</f>
        <v>0</v>
      </c>
      <c r="BG91" s="1">
        <f>MAX($M91)</f>
        <v>0</v>
      </c>
      <c r="BH91" s="1">
        <f>MAX($N91)</f>
        <v>0</v>
      </c>
      <c r="BI91" s="1">
        <f>MAX($P91)</f>
        <v>0</v>
      </c>
      <c r="BJ91" s="1">
        <f>MAX($Q91)</f>
        <v>0</v>
      </c>
      <c r="BK91" s="1">
        <f>MAX($R91)</f>
        <v>0</v>
      </c>
    </row>
    <row r="92" spans="1:63">
      <c r="A92" s="1" t="s">
        <v>89</v>
      </c>
      <c r="B92" s="1" cm="1">
        <f t="array" ref="B92">_xlfn.SWITCH($A$2,"average", AVERAGE(Instances!B92:Instances!B92),"median", MEDIAN(Instances!B92:Instances!B92),"min", MIN(Instances!B92:Instances!B92),"max", MAX(Instances!B92:Instances!B92),"diff", MAX(Instances!B92:Instances!B92)-MIN(Instances!B92:Instances!B92))</f>
        <v>0</v>
      </c>
      <c r="C92" s="1" cm="1">
        <f t="array" ref="C92">_xlfn.SWITCH($A$2,"average", AVERAGE(Instances!C92:Instances!C92),"median", MEDIAN(Instances!C92:Instances!C92),"min", MIN(Instances!C92:Instances!C92),"max", MAX(Instances!C92:Instances!C92),"diff", MAX(Instances!C92:Instances!C92)-MIN(Instances!C92:Instances!C92))</f>
        <v>0</v>
      </c>
      <c r="D92" s="1" cm="1">
        <f t="array" ref="D92">_xlfn.SWITCH($A$2,"average", AVERAGE(Instances!D92:Instances!D92),"median", MEDIAN(Instances!D92:Instances!D92),"min", MIN(Instances!D92:Instances!D92),"max", MAX(Instances!D92:Instances!D92),"diff", MAX(Instances!D92:Instances!D92)-MIN(Instances!D92:Instances!D92))</f>
        <v>0</v>
      </c>
      <c r="E92" s="1" cm="1">
        <f t="array" ref="E92">_xlfn.SWITCH($A$2,"average", AVERAGE(Instances!E92:Instances!E92),"median", MEDIAN(Instances!E92:Instances!E92),"min", MIN(Instances!E92:Instances!E92),"max", MAX(Instances!E92:Instances!E92),"diff", MAX(Instances!E92:Instances!E92)-MIN(Instances!E92:Instances!E92))</f>
        <v>0</v>
      </c>
      <c r="F92" s="1" cm="1">
        <f t="array" ref="F92">_xlfn.SWITCH($A$2,"average", AVERAGE(Instances!F92:Instances!F92),"median", MEDIAN(Instances!F92:Instances!F92),"min", MIN(Instances!F92:Instances!F92),"max", MAX(Instances!F92:Instances!F92),"diff", MAX(Instances!F92:Instances!F92)-MIN(Instances!F92:Instances!F92))</f>
        <v>0</v>
      </c>
      <c r="G92" s="1" cm="1">
        <f t="array" ref="G92">_xlfn.SWITCH($A$2,"average", AVERAGE(Instances!G92:Instances!G92),"median", MEDIAN(Instances!G92:Instances!G92),"min", MIN(Instances!G92:Instances!G92),"max", MAX(Instances!G92:Instances!G92),"diff", MAX(Instances!G92:Instances!G92)-MIN(Instances!G92:Instances!G92))</f>
        <v>0</v>
      </c>
      <c r="H92" s="1" cm="1">
        <f t="array" ref="H92">_xlfn.SWITCH($A$2,"average", AVERAGE(Instances!H92:Instances!H92),"median", MEDIAN(Instances!H92:Instances!H92),"min", MIN(Instances!H92:Instances!H92),"max", MAX(Instances!H92:Instances!H92),"diff", MAX(Instances!H92:Instances!H92)-MIN(Instances!H92:Instances!H92))</f>
        <v>0</v>
      </c>
      <c r="I92" s="1" cm="1">
        <f t="array" ref="I92">_xlfn.SWITCH($A$2,"average", AVERAGE(Instances!I92:Instances!I92),"median", MEDIAN(Instances!I92:Instances!I92),"min", MIN(Instances!I92:Instances!I92),"max", MAX(Instances!I92:Instances!I92),"diff", MAX(Instances!I92:Instances!I92)-MIN(Instances!I92:Instances!I92))</f>
        <v>0</v>
      </c>
      <c r="J92" s="1" cm="1">
        <f t="array" ref="J92">_xlfn.SWITCH($A$2,"average", AVERAGE(Instances!J92:Instances!J92),"median", MEDIAN(Instances!J92:Instances!J92),"min", MIN(Instances!J92:Instances!J92),"max", MAX(Instances!J92:Instances!J92),"diff", MAX(Instances!J92:Instances!J92)-MIN(Instances!J92:Instances!J92))</f>
        <v>0</v>
      </c>
      <c r="K92" s="1" cm="1">
        <f t="array" ref="K92">_xlfn.SWITCH($A$2,"average", AVERAGE(Instances!K92:Instances!K92),"median", MEDIAN(Instances!K92:Instances!K92),"min", MIN(Instances!K92:Instances!K92),"max", MAX(Instances!K92:Instances!K92),"diff", MAX(Instances!K92:Instances!K92)-MIN(Instances!K92:Instances!K92))</f>
        <v>0</v>
      </c>
      <c r="L92" s="1"/>
      <c r="M92" s="1" cm="1">
        <f t="array" ref="M92">_xlfn.SWITCH($A$2,"average", AVERAGE(Instances!M92:Instances!M92),"median", MEDIAN(Instances!M92:Instances!M92),"min", MIN(Instances!M92:Instances!M92),"max", MAX(Instances!M92:Instances!M92),"diff", MAX(Instances!M92:Instances!M92)-MIN(Instances!M92:Instances!M92))</f>
        <v>0</v>
      </c>
      <c r="N92" s="1" cm="1">
        <f t="array" ref="N92">_xlfn.SWITCH($A$2,"average", AVERAGE(Instances!N92:Instances!N92),"median", MEDIAN(Instances!N92:Instances!N92),"min", MIN(Instances!N92:Instances!N92),"max", MAX(Instances!N92:Instances!N92),"diff", MAX(Instances!N92:Instances!N92)-MIN(Instances!N92:Instances!N92))</f>
        <v>0</v>
      </c>
      <c r="O92" s="1"/>
      <c r="P92" s="1" cm="1">
        <f t="array" ref="P92">_xlfn.SWITCH($A$2,"average", AVERAGE(Instances!P92:Instances!P92),"median", MEDIAN(Instances!P92:Instances!P92),"min", MIN(Instances!P92:Instances!P92),"max", MAX(Instances!P92:Instances!P92),"diff", MAX(Instances!P92:Instances!P92)-MIN(Instances!P92:Instances!P92))</f>
        <v>0</v>
      </c>
      <c r="Q92" s="1" cm="1">
        <f t="array" ref="Q92">_xlfn.SWITCH($A$2,"average", AVERAGE(Instances!Q92:Instances!Q92),"median", MEDIAN(Instances!Q92:Instances!Q92),"min", MIN(Instances!Q92:Instances!Q92),"max", MAX(Instances!Q92:Instances!Q92),"diff", MAX(Instances!Q92:Instances!Q92)-MIN(Instances!Q92:Instances!Q92))</f>
        <v>0</v>
      </c>
      <c r="R92" s="1" cm="1">
        <f t="array" ref="R92">_xlfn.SWITCH($A$2,"average", AVERAGE(Instances!R92:Instances!R92),"median", MEDIAN(Instances!R92:Instances!R92),"min", MIN(Instances!R92:Instances!R92),"max", MAX(Instances!R92:Instances!R92),"diff", MAX(Instances!R92:Instances!R92)-MIN(Instances!R92:Instances!R92))</f>
        <v>0</v>
      </c>
      <c r="S92" s="1">
        <f>MIN($B92)</f>
        <v>0</v>
      </c>
      <c r="T92" s="1">
        <f>MIN($C92)</f>
        <v>0</v>
      </c>
      <c r="U92" s="1">
        <f>MIN($D92)</f>
        <v>0</v>
      </c>
      <c r="V92" s="1">
        <f>MIN($E92)</f>
        <v>0</v>
      </c>
      <c r="W92" s="1">
        <f>MIN($F92)</f>
        <v>0</v>
      </c>
      <c r="X92" s="1">
        <f>MIN($G92)</f>
        <v>0</v>
      </c>
      <c r="Y92" s="1">
        <f>MIN($H92)</f>
        <v>0</v>
      </c>
      <c r="Z92" s="1">
        <f>MIN($I92)</f>
        <v>0</v>
      </c>
      <c r="AA92" s="1">
        <f>MIN($J92)</f>
        <v>0</v>
      </c>
      <c r="AB92" s="1">
        <f>MIN($K92)</f>
        <v>0</v>
      </c>
      <c r="AC92" s="1">
        <f>MIN($M92)</f>
        <v>0</v>
      </c>
      <c r="AD92" s="1">
        <f>MIN($N92)</f>
        <v>0</v>
      </c>
      <c r="AE92" s="1">
        <f>MIN($P92)</f>
        <v>0</v>
      </c>
      <c r="AF92" s="1">
        <f>MIN($Q92)</f>
        <v>0</v>
      </c>
      <c r="AG92" s="1">
        <f>MIN($R92)</f>
        <v>0</v>
      </c>
      <c r="AH92" s="1">
        <f>MEDIAN($B92)</f>
        <v>0</v>
      </c>
      <c r="AI92" s="1">
        <f>MEDIAN($C92)</f>
        <v>0</v>
      </c>
      <c r="AJ92" s="1">
        <f>MEDIAN($D92)</f>
        <v>0</v>
      </c>
      <c r="AK92" s="1">
        <f>MEDIAN($E92)</f>
        <v>0</v>
      </c>
      <c r="AL92" s="1">
        <f>MEDIAN($F92)</f>
        <v>0</v>
      </c>
      <c r="AM92" s="1">
        <f>MEDIAN($G92)</f>
        <v>0</v>
      </c>
      <c r="AN92" s="1">
        <f>MEDIAN($H92)</f>
        <v>0</v>
      </c>
      <c r="AO92" s="1">
        <f>MEDIAN($I92)</f>
        <v>0</v>
      </c>
      <c r="AP92" s="1">
        <f>MEDIAN($J92)</f>
        <v>0</v>
      </c>
      <c r="AQ92" s="1">
        <f>MEDIAN($K92)</f>
        <v>0</v>
      </c>
      <c r="AR92" s="1">
        <f>MEDIAN($M92)</f>
        <v>0</v>
      </c>
      <c r="AS92" s="1">
        <f>MEDIAN($N92)</f>
        <v>0</v>
      </c>
      <c r="AT92" s="1">
        <f>MEDIAN($P92)</f>
        <v>0</v>
      </c>
      <c r="AU92" s="1">
        <f>MEDIAN($Q92)</f>
        <v>0</v>
      </c>
      <c r="AV92" s="1">
        <f>MEDIAN($R92)</f>
        <v>0</v>
      </c>
      <c r="AW92" s="1">
        <f>MAX($B92)</f>
        <v>0</v>
      </c>
      <c r="AX92" s="1">
        <f>MAX($C92)</f>
        <v>0</v>
      </c>
      <c r="AY92" s="1">
        <f>MAX($D92)</f>
        <v>0</v>
      </c>
      <c r="AZ92" s="1">
        <f>MAX($E92)</f>
        <v>0</v>
      </c>
      <c r="BA92" s="1">
        <f>MAX($F92)</f>
        <v>0</v>
      </c>
      <c r="BB92" s="1">
        <f>MAX($G92)</f>
        <v>0</v>
      </c>
      <c r="BC92" s="1">
        <f>MAX($H92)</f>
        <v>0</v>
      </c>
      <c r="BD92" s="1">
        <f>MAX($I92)</f>
        <v>0</v>
      </c>
      <c r="BE92" s="1">
        <f>MAX($J92)</f>
        <v>0</v>
      </c>
      <c r="BF92" s="1">
        <f>MAX($K92)</f>
        <v>0</v>
      </c>
      <c r="BG92" s="1">
        <f>MAX($M92)</f>
        <v>0</v>
      </c>
      <c r="BH92" s="1">
        <f>MAX($N92)</f>
        <v>0</v>
      </c>
      <c r="BI92" s="1">
        <f>MAX($P92)</f>
        <v>0</v>
      </c>
      <c r="BJ92" s="1">
        <f>MAX($Q92)</f>
        <v>0</v>
      </c>
      <c r="BK92" s="1">
        <f>MAX($R92)</f>
        <v>0</v>
      </c>
    </row>
    <row r="93" spans="1:63">
      <c r="A93" s="1" t="s">
        <v>90</v>
      </c>
      <c r="B93" s="1" cm="1">
        <f t="array" ref="B93">_xlfn.SWITCH($A$2,"average", AVERAGE(Instances!B93:Instances!B93),"median", MEDIAN(Instances!B93:Instances!B93),"min", MIN(Instances!B93:Instances!B93),"max", MAX(Instances!B93:Instances!B93),"diff", MAX(Instances!B93:Instances!B93)-MIN(Instances!B93:Instances!B93))</f>
        <v>0</v>
      </c>
      <c r="C93" s="1" cm="1">
        <f t="array" ref="C93">_xlfn.SWITCH($A$2,"average", AVERAGE(Instances!C93:Instances!C93),"median", MEDIAN(Instances!C93:Instances!C93),"min", MIN(Instances!C93:Instances!C93),"max", MAX(Instances!C93:Instances!C93),"diff", MAX(Instances!C93:Instances!C93)-MIN(Instances!C93:Instances!C93))</f>
        <v>0</v>
      </c>
      <c r="D93" s="1" cm="1">
        <f t="array" ref="D93">_xlfn.SWITCH($A$2,"average", AVERAGE(Instances!D93:Instances!D93),"median", MEDIAN(Instances!D93:Instances!D93),"min", MIN(Instances!D93:Instances!D93),"max", MAX(Instances!D93:Instances!D93),"diff", MAX(Instances!D93:Instances!D93)-MIN(Instances!D93:Instances!D93))</f>
        <v>0</v>
      </c>
      <c r="E93" s="1" cm="1">
        <f t="array" ref="E93">_xlfn.SWITCH($A$2,"average", AVERAGE(Instances!E93:Instances!E93),"median", MEDIAN(Instances!E93:Instances!E93),"min", MIN(Instances!E93:Instances!E93),"max", MAX(Instances!E93:Instances!E93),"diff", MAX(Instances!E93:Instances!E93)-MIN(Instances!E93:Instances!E93))</f>
        <v>0</v>
      </c>
      <c r="F93" s="1" cm="1">
        <f t="array" ref="F93">_xlfn.SWITCH($A$2,"average", AVERAGE(Instances!F93:Instances!F93),"median", MEDIAN(Instances!F93:Instances!F93),"min", MIN(Instances!F93:Instances!F93),"max", MAX(Instances!F93:Instances!F93),"diff", MAX(Instances!F93:Instances!F93)-MIN(Instances!F93:Instances!F93))</f>
        <v>0</v>
      </c>
      <c r="G93" s="1" cm="1">
        <f t="array" ref="G93">_xlfn.SWITCH($A$2,"average", AVERAGE(Instances!G93:Instances!G93),"median", MEDIAN(Instances!G93:Instances!G93),"min", MIN(Instances!G93:Instances!G93),"max", MAX(Instances!G93:Instances!G93),"diff", MAX(Instances!G93:Instances!G93)-MIN(Instances!G93:Instances!G93))</f>
        <v>0</v>
      </c>
      <c r="H93" s="1" cm="1">
        <f t="array" ref="H93">_xlfn.SWITCH($A$2,"average", AVERAGE(Instances!H93:Instances!H93),"median", MEDIAN(Instances!H93:Instances!H93),"min", MIN(Instances!H93:Instances!H93),"max", MAX(Instances!H93:Instances!H93),"diff", MAX(Instances!H93:Instances!H93)-MIN(Instances!H93:Instances!H93))</f>
        <v>0</v>
      </c>
      <c r="I93" s="1" cm="1">
        <f t="array" ref="I93">_xlfn.SWITCH($A$2,"average", AVERAGE(Instances!I93:Instances!I93),"median", MEDIAN(Instances!I93:Instances!I93),"min", MIN(Instances!I93:Instances!I93),"max", MAX(Instances!I93:Instances!I93),"diff", MAX(Instances!I93:Instances!I93)-MIN(Instances!I93:Instances!I93))</f>
        <v>0</v>
      </c>
      <c r="J93" s="1" cm="1">
        <f t="array" ref="J93">_xlfn.SWITCH($A$2,"average", AVERAGE(Instances!J93:Instances!J93),"median", MEDIAN(Instances!J93:Instances!J93),"min", MIN(Instances!J93:Instances!J93),"max", MAX(Instances!J93:Instances!J93),"diff", MAX(Instances!J93:Instances!J93)-MIN(Instances!J93:Instances!J93))</f>
        <v>0</v>
      </c>
      <c r="K93" s="1" cm="1">
        <f t="array" ref="K93">_xlfn.SWITCH($A$2,"average", AVERAGE(Instances!K93:Instances!K93),"median", MEDIAN(Instances!K93:Instances!K93),"min", MIN(Instances!K93:Instances!K93),"max", MAX(Instances!K93:Instances!K93),"diff", MAX(Instances!K93:Instances!K93)-MIN(Instances!K93:Instances!K93))</f>
        <v>0</v>
      </c>
      <c r="L93" s="1"/>
      <c r="M93" s="1" cm="1">
        <f t="array" ref="M93">_xlfn.SWITCH($A$2,"average", AVERAGE(Instances!M93:Instances!M93),"median", MEDIAN(Instances!M93:Instances!M93),"min", MIN(Instances!M93:Instances!M93),"max", MAX(Instances!M93:Instances!M93),"diff", MAX(Instances!M93:Instances!M93)-MIN(Instances!M93:Instances!M93))</f>
        <v>0</v>
      </c>
      <c r="N93" s="1" cm="1">
        <f t="array" ref="N93">_xlfn.SWITCH($A$2,"average", AVERAGE(Instances!N93:Instances!N93),"median", MEDIAN(Instances!N93:Instances!N93),"min", MIN(Instances!N93:Instances!N93),"max", MAX(Instances!N93:Instances!N93),"diff", MAX(Instances!N93:Instances!N93)-MIN(Instances!N93:Instances!N93))</f>
        <v>0</v>
      </c>
      <c r="O93" s="1"/>
      <c r="P93" s="1" cm="1">
        <f t="array" ref="P93">_xlfn.SWITCH($A$2,"average", AVERAGE(Instances!P93:Instances!P93),"median", MEDIAN(Instances!P93:Instances!P93),"min", MIN(Instances!P93:Instances!P93),"max", MAX(Instances!P93:Instances!P93),"diff", MAX(Instances!P93:Instances!P93)-MIN(Instances!P93:Instances!P93))</f>
        <v>0</v>
      </c>
      <c r="Q93" s="1" cm="1">
        <f t="array" ref="Q93">_xlfn.SWITCH($A$2,"average", AVERAGE(Instances!Q93:Instances!Q93),"median", MEDIAN(Instances!Q93:Instances!Q93),"min", MIN(Instances!Q93:Instances!Q93),"max", MAX(Instances!Q93:Instances!Q93),"diff", MAX(Instances!Q93:Instances!Q93)-MIN(Instances!Q93:Instances!Q93))</f>
        <v>0</v>
      </c>
      <c r="R93" s="1" cm="1">
        <f t="array" ref="R93">_xlfn.SWITCH($A$2,"average", AVERAGE(Instances!R93:Instances!R93),"median", MEDIAN(Instances!R93:Instances!R93),"min", MIN(Instances!R93:Instances!R93),"max", MAX(Instances!R93:Instances!R93),"diff", MAX(Instances!R93:Instances!R93)-MIN(Instances!R93:Instances!R93))</f>
        <v>0</v>
      </c>
      <c r="S93" s="1">
        <f>MIN($B93)</f>
        <v>0</v>
      </c>
      <c r="T93" s="1">
        <f>MIN($C93)</f>
        <v>0</v>
      </c>
      <c r="U93" s="1">
        <f>MIN($D93)</f>
        <v>0</v>
      </c>
      <c r="V93" s="1">
        <f>MIN($E93)</f>
        <v>0</v>
      </c>
      <c r="W93" s="1">
        <f>MIN($F93)</f>
        <v>0</v>
      </c>
      <c r="X93" s="1">
        <f>MIN($G93)</f>
        <v>0</v>
      </c>
      <c r="Y93" s="1">
        <f>MIN($H93)</f>
        <v>0</v>
      </c>
      <c r="Z93" s="1">
        <f>MIN($I93)</f>
        <v>0</v>
      </c>
      <c r="AA93" s="1">
        <f>MIN($J93)</f>
        <v>0</v>
      </c>
      <c r="AB93" s="1">
        <f>MIN($K93)</f>
        <v>0</v>
      </c>
      <c r="AC93" s="1">
        <f>MIN($M93)</f>
        <v>0</v>
      </c>
      <c r="AD93" s="1">
        <f>MIN($N93)</f>
        <v>0</v>
      </c>
      <c r="AE93" s="1">
        <f>MIN($P93)</f>
        <v>0</v>
      </c>
      <c r="AF93" s="1">
        <f>MIN($Q93)</f>
        <v>0</v>
      </c>
      <c r="AG93" s="1">
        <f>MIN($R93)</f>
        <v>0</v>
      </c>
      <c r="AH93" s="1">
        <f>MEDIAN($B93)</f>
        <v>0</v>
      </c>
      <c r="AI93" s="1">
        <f>MEDIAN($C93)</f>
        <v>0</v>
      </c>
      <c r="AJ93" s="1">
        <f>MEDIAN($D93)</f>
        <v>0</v>
      </c>
      <c r="AK93" s="1">
        <f>MEDIAN($E93)</f>
        <v>0</v>
      </c>
      <c r="AL93" s="1">
        <f>MEDIAN($F93)</f>
        <v>0</v>
      </c>
      <c r="AM93" s="1">
        <f>MEDIAN($G93)</f>
        <v>0</v>
      </c>
      <c r="AN93" s="1">
        <f>MEDIAN($H93)</f>
        <v>0</v>
      </c>
      <c r="AO93" s="1">
        <f>MEDIAN($I93)</f>
        <v>0</v>
      </c>
      <c r="AP93" s="1">
        <f>MEDIAN($J93)</f>
        <v>0</v>
      </c>
      <c r="AQ93" s="1">
        <f>MEDIAN($K93)</f>
        <v>0</v>
      </c>
      <c r="AR93" s="1">
        <f>MEDIAN($M93)</f>
        <v>0</v>
      </c>
      <c r="AS93" s="1">
        <f>MEDIAN($N93)</f>
        <v>0</v>
      </c>
      <c r="AT93" s="1">
        <f>MEDIAN($P93)</f>
        <v>0</v>
      </c>
      <c r="AU93" s="1">
        <f>MEDIAN($Q93)</f>
        <v>0</v>
      </c>
      <c r="AV93" s="1">
        <f>MEDIAN($R93)</f>
        <v>0</v>
      </c>
      <c r="AW93" s="1">
        <f>MAX($B93)</f>
        <v>0</v>
      </c>
      <c r="AX93" s="1">
        <f>MAX($C93)</f>
        <v>0</v>
      </c>
      <c r="AY93" s="1">
        <f>MAX($D93)</f>
        <v>0</v>
      </c>
      <c r="AZ93" s="1">
        <f>MAX($E93)</f>
        <v>0</v>
      </c>
      <c r="BA93" s="1">
        <f>MAX($F93)</f>
        <v>0</v>
      </c>
      <c r="BB93" s="1">
        <f>MAX($G93)</f>
        <v>0</v>
      </c>
      <c r="BC93" s="1">
        <f>MAX($H93)</f>
        <v>0</v>
      </c>
      <c r="BD93" s="1">
        <f>MAX($I93)</f>
        <v>0</v>
      </c>
      <c r="BE93" s="1">
        <f>MAX($J93)</f>
        <v>0</v>
      </c>
      <c r="BF93" s="1">
        <f>MAX($K93)</f>
        <v>0</v>
      </c>
      <c r="BG93" s="1">
        <f>MAX($M93)</f>
        <v>0</v>
      </c>
      <c r="BH93" s="1">
        <f>MAX($N93)</f>
        <v>0</v>
      </c>
      <c r="BI93" s="1">
        <f>MAX($P93)</f>
        <v>0</v>
      </c>
      <c r="BJ93" s="1">
        <f>MAX($Q93)</f>
        <v>0</v>
      </c>
      <c r="BK93" s="1">
        <f>MAX($R93)</f>
        <v>0</v>
      </c>
    </row>
    <row r="94" spans="1:63">
      <c r="A94" s="1" t="s">
        <v>91</v>
      </c>
      <c r="B94" s="1" cm="1">
        <f t="array" ref="B94">_xlfn.SWITCH($A$2,"average", AVERAGE(Instances!B94:Instances!B94),"median", MEDIAN(Instances!B94:Instances!B94),"min", MIN(Instances!B94:Instances!B94),"max", MAX(Instances!B94:Instances!B94),"diff", MAX(Instances!B94:Instances!B94)-MIN(Instances!B94:Instances!B94))</f>
        <v>0</v>
      </c>
      <c r="C94" s="1" cm="1">
        <f t="array" ref="C94">_xlfn.SWITCH($A$2,"average", AVERAGE(Instances!C94:Instances!C94),"median", MEDIAN(Instances!C94:Instances!C94),"min", MIN(Instances!C94:Instances!C94),"max", MAX(Instances!C94:Instances!C94),"diff", MAX(Instances!C94:Instances!C94)-MIN(Instances!C94:Instances!C94))</f>
        <v>0</v>
      </c>
      <c r="D94" s="1" cm="1">
        <f t="array" ref="D94">_xlfn.SWITCH($A$2,"average", AVERAGE(Instances!D94:Instances!D94),"median", MEDIAN(Instances!D94:Instances!D94),"min", MIN(Instances!D94:Instances!D94),"max", MAX(Instances!D94:Instances!D94),"diff", MAX(Instances!D94:Instances!D94)-MIN(Instances!D94:Instances!D94))</f>
        <v>0</v>
      </c>
      <c r="E94" s="1" cm="1">
        <f t="array" ref="E94">_xlfn.SWITCH($A$2,"average", AVERAGE(Instances!E94:Instances!E94),"median", MEDIAN(Instances!E94:Instances!E94),"min", MIN(Instances!E94:Instances!E94),"max", MAX(Instances!E94:Instances!E94),"diff", MAX(Instances!E94:Instances!E94)-MIN(Instances!E94:Instances!E94))</f>
        <v>0</v>
      </c>
      <c r="F94" s="1" cm="1">
        <f t="array" ref="F94">_xlfn.SWITCH($A$2,"average", AVERAGE(Instances!F94:Instances!F94),"median", MEDIAN(Instances!F94:Instances!F94),"min", MIN(Instances!F94:Instances!F94),"max", MAX(Instances!F94:Instances!F94),"diff", MAX(Instances!F94:Instances!F94)-MIN(Instances!F94:Instances!F94))</f>
        <v>0</v>
      </c>
      <c r="G94" s="1" cm="1">
        <f t="array" ref="G94">_xlfn.SWITCH($A$2,"average", AVERAGE(Instances!G94:Instances!G94),"median", MEDIAN(Instances!G94:Instances!G94),"min", MIN(Instances!G94:Instances!G94),"max", MAX(Instances!G94:Instances!G94),"diff", MAX(Instances!G94:Instances!G94)-MIN(Instances!G94:Instances!G94))</f>
        <v>0</v>
      </c>
      <c r="H94" s="1" cm="1">
        <f t="array" ref="H94">_xlfn.SWITCH($A$2,"average", AVERAGE(Instances!H94:Instances!H94),"median", MEDIAN(Instances!H94:Instances!H94),"min", MIN(Instances!H94:Instances!H94),"max", MAX(Instances!H94:Instances!H94),"diff", MAX(Instances!H94:Instances!H94)-MIN(Instances!H94:Instances!H94))</f>
        <v>0</v>
      </c>
      <c r="I94" s="1" cm="1">
        <f t="array" ref="I94">_xlfn.SWITCH($A$2,"average", AVERAGE(Instances!I94:Instances!I94),"median", MEDIAN(Instances!I94:Instances!I94),"min", MIN(Instances!I94:Instances!I94),"max", MAX(Instances!I94:Instances!I94),"diff", MAX(Instances!I94:Instances!I94)-MIN(Instances!I94:Instances!I94))</f>
        <v>0</v>
      </c>
      <c r="J94" s="1" cm="1">
        <f t="array" ref="J94">_xlfn.SWITCH($A$2,"average", AVERAGE(Instances!J94:Instances!J94),"median", MEDIAN(Instances!J94:Instances!J94),"min", MIN(Instances!J94:Instances!J94),"max", MAX(Instances!J94:Instances!J94),"diff", MAX(Instances!J94:Instances!J94)-MIN(Instances!J94:Instances!J94))</f>
        <v>0</v>
      </c>
      <c r="K94" s="1" cm="1">
        <f t="array" ref="K94">_xlfn.SWITCH($A$2,"average", AVERAGE(Instances!K94:Instances!K94),"median", MEDIAN(Instances!K94:Instances!K94),"min", MIN(Instances!K94:Instances!K94),"max", MAX(Instances!K94:Instances!K94),"diff", MAX(Instances!K94:Instances!K94)-MIN(Instances!K94:Instances!K94))</f>
        <v>0</v>
      </c>
      <c r="L94" s="1"/>
      <c r="M94" s="1" cm="1">
        <f t="array" ref="M94">_xlfn.SWITCH($A$2,"average", AVERAGE(Instances!M94:Instances!M94),"median", MEDIAN(Instances!M94:Instances!M94),"min", MIN(Instances!M94:Instances!M94),"max", MAX(Instances!M94:Instances!M94),"diff", MAX(Instances!M94:Instances!M94)-MIN(Instances!M94:Instances!M94))</f>
        <v>0</v>
      </c>
      <c r="N94" s="1" cm="1">
        <f t="array" ref="N94">_xlfn.SWITCH($A$2,"average", AVERAGE(Instances!N94:Instances!N94),"median", MEDIAN(Instances!N94:Instances!N94),"min", MIN(Instances!N94:Instances!N94),"max", MAX(Instances!N94:Instances!N94),"diff", MAX(Instances!N94:Instances!N94)-MIN(Instances!N94:Instances!N94))</f>
        <v>0</v>
      </c>
      <c r="O94" s="1"/>
      <c r="P94" s="1" cm="1">
        <f t="array" ref="P94">_xlfn.SWITCH($A$2,"average", AVERAGE(Instances!P94:Instances!P94),"median", MEDIAN(Instances!P94:Instances!P94),"min", MIN(Instances!P94:Instances!P94),"max", MAX(Instances!P94:Instances!P94),"diff", MAX(Instances!P94:Instances!P94)-MIN(Instances!P94:Instances!P94))</f>
        <v>0</v>
      </c>
      <c r="Q94" s="1" cm="1">
        <f t="array" ref="Q94">_xlfn.SWITCH($A$2,"average", AVERAGE(Instances!Q94:Instances!Q94),"median", MEDIAN(Instances!Q94:Instances!Q94),"min", MIN(Instances!Q94:Instances!Q94),"max", MAX(Instances!Q94:Instances!Q94),"diff", MAX(Instances!Q94:Instances!Q94)-MIN(Instances!Q94:Instances!Q94))</f>
        <v>0</v>
      </c>
      <c r="R94" s="1" cm="1">
        <f t="array" ref="R94">_xlfn.SWITCH($A$2,"average", AVERAGE(Instances!R94:Instances!R94),"median", MEDIAN(Instances!R94:Instances!R94),"min", MIN(Instances!R94:Instances!R94),"max", MAX(Instances!R94:Instances!R94),"diff", MAX(Instances!R94:Instances!R94)-MIN(Instances!R94:Instances!R94))</f>
        <v>0</v>
      </c>
      <c r="S94" s="1">
        <f>MIN($B94)</f>
        <v>0</v>
      </c>
      <c r="T94" s="1">
        <f>MIN($C94)</f>
        <v>0</v>
      </c>
      <c r="U94" s="1">
        <f>MIN($D94)</f>
        <v>0</v>
      </c>
      <c r="V94" s="1">
        <f>MIN($E94)</f>
        <v>0</v>
      </c>
      <c r="W94" s="1">
        <f>MIN($F94)</f>
        <v>0</v>
      </c>
      <c r="X94" s="1">
        <f>MIN($G94)</f>
        <v>0</v>
      </c>
      <c r="Y94" s="1">
        <f>MIN($H94)</f>
        <v>0</v>
      </c>
      <c r="Z94" s="1">
        <f>MIN($I94)</f>
        <v>0</v>
      </c>
      <c r="AA94" s="1">
        <f>MIN($J94)</f>
        <v>0</v>
      </c>
      <c r="AB94" s="1">
        <f>MIN($K94)</f>
        <v>0</v>
      </c>
      <c r="AC94" s="1">
        <f>MIN($M94)</f>
        <v>0</v>
      </c>
      <c r="AD94" s="1">
        <f>MIN($N94)</f>
        <v>0</v>
      </c>
      <c r="AE94" s="1">
        <f>MIN($P94)</f>
        <v>0</v>
      </c>
      <c r="AF94" s="1">
        <f>MIN($Q94)</f>
        <v>0</v>
      </c>
      <c r="AG94" s="1">
        <f>MIN($R94)</f>
        <v>0</v>
      </c>
      <c r="AH94" s="1">
        <f>MEDIAN($B94)</f>
        <v>0</v>
      </c>
      <c r="AI94" s="1">
        <f>MEDIAN($C94)</f>
        <v>0</v>
      </c>
      <c r="AJ94" s="1">
        <f>MEDIAN($D94)</f>
        <v>0</v>
      </c>
      <c r="AK94" s="1">
        <f>MEDIAN($E94)</f>
        <v>0</v>
      </c>
      <c r="AL94" s="1">
        <f>MEDIAN($F94)</f>
        <v>0</v>
      </c>
      <c r="AM94" s="1">
        <f>MEDIAN($G94)</f>
        <v>0</v>
      </c>
      <c r="AN94" s="1">
        <f>MEDIAN($H94)</f>
        <v>0</v>
      </c>
      <c r="AO94" s="1">
        <f>MEDIAN($I94)</f>
        <v>0</v>
      </c>
      <c r="AP94" s="1">
        <f>MEDIAN($J94)</f>
        <v>0</v>
      </c>
      <c r="AQ94" s="1">
        <f>MEDIAN($K94)</f>
        <v>0</v>
      </c>
      <c r="AR94" s="1">
        <f>MEDIAN($M94)</f>
        <v>0</v>
      </c>
      <c r="AS94" s="1">
        <f>MEDIAN($N94)</f>
        <v>0</v>
      </c>
      <c r="AT94" s="1">
        <f>MEDIAN($P94)</f>
        <v>0</v>
      </c>
      <c r="AU94" s="1">
        <f>MEDIAN($Q94)</f>
        <v>0</v>
      </c>
      <c r="AV94" s="1">
        <f>MEDIAN($R94)</f>
        <v>0</v>
      </c>
      <c r="AW94" s="1">
        <f>MAX($B94)</f>
        <v>0</v>
      </c>
      <c r="AX94" s="1">
        <f>MAX($C94)</f>
        <v>0</v>
      </c>
      <c r="AY94" s="1">
        <f>MAX($D94)</f>
        <v>0</v>
      </c>
      <c r="AZ94" s="1">
        <f>MAX($E94)</f>
        <v>0</v>
      </c>
      <c r="BA94" s="1">
        <f>MAX($F94)</f>
        <v>0</v>
      </c>
      <c r="BB94" s="1">
        <f>MAX($G94)</f>
        <v>0</v>
      </c>
      <c r="BC94" s="1">
        <f>MAX($H94)</f>
        <v>0</v>
      </c>
      <c r="BD94" s="1">
        <f>MAX($I94)</f>
        <v>0</v>
      </c>
      <c r="BE94" s="1">
        <f>MAX($J94)</f>
        <v>0</v>
      </c>
      <c r="BF94" s="1">
        <f>MAX($K94)</f>
        <v>0</v>
      </c>
      <c r="BG94" s="1">
        <f>MAX($M94)</f>
        <v>0</v>
      </c>
      <c r="BH94" s="1">
        <f>MAX($N94)</f>
        <v>0</v>
      </c>
      <c r="BI94" s="1">
        <f>MAX($P94)</f>
        <v>0</v>
      </c>
      <c r="BJ94" s="1">
        <f>MAX($Q94)</f>
        <v>0</v>
      </c>
      <c r="BK94" s="1">
        <f>MAX($R94)</f>
        <v>0</v>
      </c>
    </row>
    <row r="95" spans="1:63">
      <c r="A95" s="1" t="s">
        <v>92</v>
      </c>
      <c r="B95" s="1" cm="1">
        <f t="array" ref="B95">_xlfn.SWITCH($A$2,"average", AVERAGE(Instances!B95:Instances!B95),"median", MEDIAN(Instances!B95:Instances!B95),"min", MIN(Instances!B95:Instances!B95),"max", MAX(Instances!B95:Instances!B95),"diff", MAX(Instances!B95:Instances!B95)-MIN(Instances!B95:Instances!B95))</f>
        <v>0</v>
      </c>
      <c r="C95" s="1" cm="1">
        <f t="array" ref="C95">_xlfn.SWITCH($A$2,"average", AVERAGE(Instances!C95:Instances!C95),"median", MEDIAN(Instances!C95:Instances!C95),"min", MIN(Instances!C95:Instances!C95),"max", MAX(Instances!C95:Instances!C95),"diff", MAX(Instances!C95:Instances!C95)-MIN(Instances!C95:Instances!C95))</f>
        <v>0</v>
      </c>
      <c r="D95" s="1" cm="1">
        <f t="array" ref="D95">_xlfn.SWITCH($A$2,"average", AVERAGE(Instances!D95:Instances!D95),"median", MEDIAN(Instances!D95:Instances!D95),"min", MIN(Instances!D95:Instances!D95),"max", MAX(Instances!D95:Instances!D95),"diff", MAX(Instances!D95:Instances!D95)-MIN(Instances!D95:Instances!D95))</f>
        <v>0</v>
      </c>
      <c r="E95" s="1" cm="1">
        <f t="array" ref="E95">_xlfn.SWITCH($A$2,"average", AVERAGE(Instances!E95:Instances!E95),"median", MEDIAN(Instances!E95:Instances!E95),"min", MIN(Instances!E95:Instances!E95),"max", MAX(Instances!E95:Instances!E95),"diff", MAX(Instances!E95:Instances!E95)-MIN(Instances!E95:Instances!E95))</f>
        <v>0</v>
      </c>
      <c r="F95" s="1" cm="1">
        <f t="array" ref="F95">_xlfn.SWITCH($A$2,"average", AVERAGE(Instances!F95:Instances!F95),"median", MEDIAN(Instances!F95:Instances!F95),"min", MIN(Instances!F95:Instances!F95),"max", MAX(Instances!F95:Instances!F95),"diff", MAX(Instances!F95:Instances!F95)-MIN(Instances!F95:Instances!F95))</f>
        <v>0</v>
      </c>
      <c r="G95" s="1" cm="1">
        <f t="array" ref="G95">_xlfn.SWITCH($A$2,"average", AVERAGE(Instances!G95:Instances!G95),"median", MEDIAN(Instances!G95:Instances!G95),"min", MIN(Instances!G95:Instances!G95),"max", MAX(Instances!G95:Instances!G95),"diff", MAX(Instances!G95:Instances!G95)-MIN(Instances!G95:Instances!G95))</f>
        <v>0</v>
      </c>
      <c r="H95" s="1" cm="1">
        <f t="array" ref="H95">_xlfn.SWITCH($A$2,"average", AVERAGE(Instances!H95:Instances!H95),"median", MEDIAN(Instances!H95:Instances!H95),"min", MIN(Instances!H95:Instances!H95),"max", MAX(Instances!H95:Instances!H95),"diff", MAX(Instances!H95:Instances!H95)-MIN(Instances!H95:Instances!H95))</f>
        <v>0</v>
      </c>
      <c r="I95" s="1" cm="1">
        <f t="array" ref="I95">_xlfn.SWITCH($A$2,"average", AVERAGE(Instances!I95:Instances!I95),"median", MEDIAN(Instances!I95:Instances!I95),"min", MIN(Instances!I95:Instances!I95),"max", MAX(Instances!I95:Instances!I95),"diff", MAX(Instances!I95:Instances!I95)-MIN(Instances!I95:Instances!I95))</f>
        <v>0</v>
      </c>
      <c r="J95" s="1" cm="1">
        <f t="array" ref="J95">_xlfn.SWITCH($A$2,"average", AVERAGE(Instances!J95:Instances!J95),"median", MEDIAN(Instances!J95:Instances!J95),"min", MIN(Instances!J95:Instances!J95),"max", MAX(Instances!J95:Instances!J95),"diff", MAX(Instances!J95:Instances!J95)-MIN(Instances!J95:Instances!J95))</f>
        <v>0</v>
      </c>
      <c r="K95" s="1" cm="1">
        <f t="array" ref="K95">_xlfn.SWITCH($A$2,"average", AVERAGE(Instances!K95:Instances!K95),"median", MEDIAN(Instances!K95:Instances!K95),"min", MIN(Instances!K95:Instances!K95),"max", MAX(Instances!K95:Instances!K95),"diff", MAX(Instances!K95:Instances!K95)-MIN(Instances!K95:Instances!K95))</f>
        <v>0</v>
      </c>
      <c r="L95" s="1"/>
      <c r="M95" s="1" cm="1">
        <f t="array" ref="M95">_xlfn.SWITCH($A$2,"average", AVERAGE(Instances!M95:Instances!M95),"median", MEDIAN(Instances!M95:Instances!M95),"min", MIN(Instances!M95:Instances!M95),"max", MAX(Instances!M95:Instances!M95),"diff", MAX(Instances!M95:Instances!M95)-MIN(Instances!M95:Instances!M95))</f>
        <v>0</v>
      </c>
      <c r="N95" s="1" cm="1">
        <f t="array" ref="N95">_xlfn.SWITCH($A$2,"average", AVERAGE(Instances!N95:Instances!N95),"median", MEDIAN(Instances!N95:Instances!N95),"min", MIN(Instances!N95:Instances!N95),"max", MAX(Instances!N95:Instances!N95),"diff", MAX(Instances!N95:Instances!N95)-MIN(Instances!N95:Instances!N95))</f>
        <v>0</v>
      </c>
      <c r="O95" s="1"/>
      <c r="P95" s="1" cm="1">
        <f t="array" ref="P95">_xlfn.SWITCH($A$2,"average", AVERAGE(Instances!P95:Instances!P95),"median", MEDIAN(Instances!P95:Instances!P95),"min", MIN(Instances!P95:Instances!P95),"max", MAX(Instances!P95:Instances!P95),"diff", MAX(Instances!P95:Instances!P95)-MIN(Instances!P95:Instances!P95))</f>
        <v>0</v>
      </c>
      <c r="Q95" s="1" cm="1">
        <f t="array" ref="Q95">_xlfn.SWITCH($A$2,"average", AVERAGE(Instances!Q95:Instances!Q95),"median", MEDIAN(Instances!Q95:Instances!Q95),"min", MIN(Instances!Q95:Instances!Q95),"max", MAX(Instances!Q95:Instances!Q95),"diff", MAX(Instances!Q95:Instances!Q95)-MIN(Instances!Q95:Instances!Q95))</f>
        <v>0</v>
      </c>
      <c r="R95" s="1" cm="1">
        <f t="array" ref="R95">_xlfn.SWITCH($A$2,"average", AVERAGE(Instances!R95:Instances!R95),"median", MEDIAN(Instances!R95:Instances!R95),"min", MIN(Instances!R95:Instances!R95),"max", MAX(Instances!R95:Instances!R95),"diff", MAX(Instances!R95:Instances!R95)-MIN(Instances!R95:Instances!R95))</f>
        <v>0</v>
      </c>
      <c r="S95" s="1">
        <f>MIN($B95)</f>
        <v>0</v>
      </c>
      <c r="T95" s="1">
        <f>MIN($C95)</f>
        <v>0</v>
      </c>
      <c r="U95" s="1">
        <f>MIN($D95)</f>
        <v>0</v>
      </c>
      <c r="V95" s="1">
        <f>MIN($E95)</f>
        <v>0</v>
      </c>
      <c r="W95" s="1">
        <f>MIN($F95)</f>
        <v>0</v>
      </c>
      <c r="X95" s="1">
        <f>MIN($G95)</f>
        <v>0</v>
      </c>
      <c r="Y95" s="1">
        <f>MIN($H95)</f>
        <v>0</v>
      </c>
      <c r="Z95" s="1">
        <f>MIN($I95)</f>
        <v>0</v>
      </c>
      <c r="AA95" s="1">
        <f>MIN($J95)</f>
        <v>0</v>
      </c>
      <c r="AB95" s="1">
        <f>MIN($K95)</f>
        <v>0</v>
      </c>
      <c r="AC95" s="1">
        <f>MIN($M95)</f>
        <v>0</v>
      </c>
      <c r="AD95" s="1">
        <f>MIN($N95)</f>
        <v>0</v>
      </c>
      <c r="AE95" s="1">
        <f>MIN($P95)</f>
        <v>0</v>
      </c>
      <c r="AF95" s="1">
        <f>MIN($Q95)</f>
        <v>0</v>
      </c>
      <c r="AG95" s="1">
        <f>MIN($R95)</f>
        <v>0</v>
      </c>
      <c r="AH95" s="1">
        <f>MEDIAN($B95)</f>
        <v>0</v>
      </c>
      <c r="AI95" s="1">
        <f>MEDIAN($C95)</f>
        <v>0</v>
      </c>
      <c r="AJ95" s="1">
        <f>MEDIAN($D95)</f>
        <v>0</v>
      </c>
      <c r="AK95" s="1">
        <f>MEDIAN($E95)</f>
        <v>0</v>
      </c>
      <c r="AL95" s="1">
        <f>MEDIAN($F95)</f>
        <v>0</v>
      </c>
      <c r="AM95" s="1">
        <f>MEDIAN($G95)</f>
        <v>0</v>
      </c>
      <c r="AN95" s="1">
        <f>MEDIAN($H95)</f>
        <v>0</v>
      </c>
      <c r="AO95" s="1">
        <f>MEDIAN($I95)</f>
        <v>0</v>
      </c>
      <c r="AP95" s="1">
        <f>MEDIAN($J95)</f>
        <v>0</v>
      </c>
      <c r="AQ95" s="1">
        <f>MEDIAN($K95)</f>
        <v>0</v>
      </c>
      <c r="AR95" s="1">
        <f>MEDIAN($M95)</f>
        <v>0</v>
      </c>
      <c r="AS95" s="1">
        <f>MEDIAN($N95)</f>
        <v>0</v>
      </c>
      <c r="AT95" s="1">
        <f>MEDIAN($P95)</f>
        <v>0</v>
      </c>
      <c r="AU95" s="1">
        <f>MEDIAN($Q95)</f>
        <v>0</v>
      </c>
      <c r="AV95" s="1">
        <f>MEDIAN($R95)</f>
        <v>0</v>
      </c>
      <c r="AW95" s="1">
        <f>MAX($B95)</f>
        <v>0</v>
      </c>
      <c r="AX95" s="1">
        <f>MAX($C95)</f>
        <v>0</v>
      </c>
      <c r="AY95" s="1">
        <f>MAX($D95)</f>
        <v>0</v>
      </c>
      <c r="AZ95" s="1">
        <f>MAX($E95)</f>
        <v>0</v>
      </c>
      <c r="BA95" s="1">
        <f>MAX($F95)</f>
        <v>0</v>
      </c>
      <c r="BB95" s="1">
        <f>MAX($G95)</f>
        <v>0</v>
      </c>
      <c r="BC95" s="1">
        <f>MAX($H95)</f>
        <v>0</v>
      </c>
      <c r="BD95" s="1">
        <f>MAX($I95)</f>
        <v>0</v>
      </c>
      <c r="BE95" s="1">
        <f>MAX($J95)</f>
        <v>0</v>
      </c>
      <c r="BF95" s="1">
        <f>MAX($K95)</f>
        <v>0</v>
      </c>
      <c r="BG95" s="1">
        <f>MAX($M95)</f>
        <v>0</v>
      </c>
      <c r="BH95" s="1">
        <f>MAX($N95)</f>
        <v>0</v>
      </c>
      <c r="BI95" s="1">
        <f>MAX($P95)</f>
        <v>0</v>
      </c>
      <c r="BJ95" s="1">
        <f>MAX($Q95)</f>
        <v>0</v>
      </c>
      <c r="BK95" s="1">
        <f>MAX($R95)</f>
        <v>0</v>
      </c>
    </row>
    <row r="96" spans="1:63">
      <c r="A96" s="1" t="s">
        <v>93</v>
      </c>
      <c r="B96" s="1" cm="1">
        <f t="array" ref="B96">_xlfn.SWITCH($A$2,"average", AVERAGE(Instances!B96:Instances!B96),"median", MEDIAN(Instances!B96:Instances!B96),"min", MIN(Instances!B96:Instances!B96),"max", MAX(Instances!B96:Instances!B96),"diff", MAX(Instances!B96:Instances!B96)-MIN(Instances!B96:Instances!B96))</f>
        <v>0</v>
      </c>
      <c r="C96" s="1" cm="1">
        <f t="array" ref="C96">_xlfn.SWITCH($A$2,"average", AVERAGE(Instances!C96:Instances!C96),"median", MEDIAN(Instances!C96:Instances!C96),"min", MIN(Instances!C96:Instances!C96),"max", MAX(Instances!C96:Instances!C96),"diff", MAX(Instances!C96:Instances!C96)-MIN(Instances!C96:Instances!C96))</f>
        <v>0</v>
      </c>
      <c r="D96" s="1" cm="1">
        <f t="array" ref="D96">_xlfn.SWITCH($A$2,"average", AVERAGE(Instances!D96:Instances!D96),"median", MEDIAN(Instances!D96:Instances!D96),"min", MIN(Instances!D96:Instances!D96),"max", MAX(Instances!D96:Instances!D96),"diff", MAX(Instances!D96:Instances!D96)-MIN(Instances!D96:Instances!D96))</f>
        <v>0</v>
      </c>
      <c r="E96" s="1" cm="1">
        <f t="array" ref="E96">_xlfn.SWITCH($A$2,"average", AVERAGE(Instances!E96:Instances!E96),"median", MEDIAN(Instances!E96:Instances!E96),"min", MIN(Instances!E96:Instances!E96),"max", MAX(Instances!E96:Instances!E96),"diff", MAX(Instances!E96:Instances!E96)-MIN(Instances!E96:Instances!E96))</f>
        <v>0</v>
      </c>
      <c r="F96" s="1" cm="1">
        <f t="array" ref="F96">_xlfn.SWITCH($A$2,"average", AVERAGE(Instances!F96:Instances!F96),"median", MEDIAN(Instances!F96:Instances!F96),"min", MIN(Instances!F96:Instances!F96),"max", MAX(Instances!F96:Instances!F96),"diff", MAX(Instances!F96:Instances!F96)-MIN(Instances!F96:Instances!F96))</f>
        <v>0</v>
      </c>
      <c r="G96" s="1" cm="1">
        <f t="array" ref="G96">_xlfn.SWITCH($A$2,"average", AVERAGE(Instances!G96:Instances!G96),"median", MEDIAN(Instances!G96:Instances!G96),"min", MIN(Instances!G96:Instances!G96),"max", MAX(Instances!G96:Instances!G96),"diff", MAX(Instances!G96:Instances!G96)-MIN(Instances!G96:Instances!G96))</f>
        <v>0</v>
      </c>
      <c r="H96" s="1" cm="1">
        <f t="array" ref="H96">_xlfn.SWITCH($A$2,"average", AVERAGE(Instances!H96:Instances!H96),"median", MEDIAN(Instances!H96:Instances!H96),"min", MIN(Instances!H96:Instances!H96),"max", MAX(Instances!H96:Instances!H96),"diff", MAX(Instances!H96:Instances!H96)-MIN(Instances!H96:Instances!H96))</f>
        <v>0</v>
      </c>
      <c r="I96" s="1" cm="1">
        <f t="array" ref="I96">_xlfn.SWITCH($A$2,"average", AVERAGE(Instances!I96:Instances!I96),"median", MEDIAN(Instances!I96:Instances!I96),"min", MIN(Instances!I96:Instances!I96),"max", MAX(Instances!I96:Instances!I96),"diff", MAX(Instances!I96:Instances!I96)-MIN(Instances!I96:Instances!I96))</f>
        <v>0</v>
      </c>
      <c r="J96" s="1" cm="1">
        <f t="array" ref="J96">_xlfn.SWITCH($A$2,"average", AVERAGE(Instances!J96:Instances!J96),"median", MEDIAN(Instances!J96:Instances!J96),"min", MIN(Instances!J96:Instances!J96),"max", MAX(Instances!J96:Instances!J96),"diff", MAX(Instances!J96:Instances!J96)-MIN(Instances!J96:Instances!J96))</f>
        <v>0</v>
      </c>
      <c r="K96" s="1" cm="1">
        <f t="array" ref="K96">_xlfn.SWITCH($A$2,"average", AVERAGE(Instances!K96:Instances!K96),"median", MEDIAN(Instances!K96:Instances!K96),"min", MIN(Instances!K96:Instances!K96),"max", MAX(Instances!K96:Instances!K96),"diff", MAX(Instances!K96:Instances!K96)-MIN(Instances!K96:Instances!K96))</f>
        <v>0</v>
      </c>
      <c r="L96" s="1"/>
      <c r="M96" s="1" cm="1">
        <f t="array" ref="M96">_xlfn.SWITCH($A$2,"average", AVERAGE(Instances!M96:Instances!M96),"median", MEDIAN(Instances!M96:Instances!M96),"min", MIN(Instances!M96:Instances!M96),"max", MAX(Instances!M96:Instances!M96),"diff", MAX(Instances!M96:Instances!M96)-MIN(Instances!M96:Instances!M96))</f>
        <v>0</v>
      </c>
      <c r="N96" s="1" cm="1">
        <f t="array" ref="N96">_xlfn.SWITCH($A$2,"average", AVERAGE(Instances!N96:Instances!N96),"median", MEDIAN(Instances!N96:Instances!N96),"min", MIN(Instances!N96:Instances!N96),"max", MAX(Instances!N96:Instances!N96),"diff", MAX(Instances!N96:Instances!N96)-MIN(Instances!N96:Instances!N96))</f>
        <v>0</v>
      </c>
      <c r="O96" s="1"/>
      <c r="P96" s="1" cm="1">
        <f t="array" ref="P96">_xlfn.SWITCH($A$2,"average", AVERAGE(Instances!P96:Instances!P96),"median", MEDIAN(Instances!P96:Instances!P96),"min", MIN(Instances!P96:Instances!P96),"max", MAX(Instances!P96:Instances!P96),"diff", MAX(Instances!P96:Instances!P96)-MIN(Instances!P96:Instances!P96))</f>
        <v>0</v>
      </c>
      <c r="Q96" s="1" cm="1">
        <f t="array" ref="Q96">_xlfn.SWITCH($A$2,"average", AVERAGE(Instances!Q96:Instances!Q96),"median", MEDIAN(Instances!Q96:Instances!Q96),"min", MIN(Instances!Q96:Instances!Q96),"max", MAX(Instances!Q96:Instances!Q96),"diff", MAX(Instances!Q96:Instances!Q96)-MIN(Instances!Q96:Instances!Q96))</f>
        <v>0</v>
      </c>
      <c r="R96" s="1" cm="1">
        <f t="array" ref="R96">_xlfn.SWITCH($A$2,"average", AVERAGE(Instances!R96:Instances!R96),"median", MEDIAN(Instances!R96:Instances!R96),"min", MIN(Instances!R96:Instances!R96),"max", MAX(Instances!R96:Instances!R96),"diff", MAX(Instances!R96:Instances!R96)-MIN(Instances!R96:Instances!R96))</f>
        <v>0</v>
      </c>
      <c r="S96" s="1">
        <f>MIN($B96)</f>
        <v>0</v>
      </c>
      <c r="T96" s="1">
        <f>MIN($C96)</f>
        <v>0</v>
      </c>
      <c r="U96" s="1">
        <f>MIN($D96)</f>
        <v>0</v>
      </c>
      <c r="V96" s="1">
        <f>MIN($E96)</f>
        <v>0</v>
      </c>
      <c r="W96" s="1">
        <f>MIN($F96)</f>
        <v>0</v>
      </c>
      <c r="X96" s="1">
        <f>MIN($G96)</f>
        <v>0</v>
      </c>
      <c r="Y96" s="1">
        <f>MIN($H96)</f>
        <v>0</v>
      </c>
      <c r="Z96" s="1">
        <f>MIN($I96)</f>
        <v>0</v>
      </c>
      <c r="AA96" s="1">
        <f>MIN($J96)</f>
        <v>0</v>
      </c>
      <c r="AB96" s="1">
        <f>MIN($K96)</f>
        <v>0</v>
      </c>
      <c r="AC96" s="1">
        <f>MIN($M96)</f>
        <v>0</v>
      </c>
      <c r="AD96" s="1">
        <f>MIN($N96)</f>
        <v>0</v>
      </c>
      <c r="AE96" s="1">
        <f>MIN($P96)</f>
        <v>0</v>
      </c>
      <c r="AF96" s="1">
        <f>MIN($Q96)</f>
        <v>0</v>
      </c>
      <c r="AG96" s="1">
        <f>MIN($R96)</f>
        <v>0</v>
      </c>
      <c r="AH96" s="1">
        <f>MEDIAN($B96)</f>
        <v>0</v>
      </c>
      <c r="AI96" s="1">
        <f>MEDIAN($C96)</f>
        <v>0</v>
      </c>
      <c r="AJ96" s="1">
        <f>MEDIAN($D96)</f>
        <v>0</v>
      </c>
      <c r="AK96" s="1">
        <f>MEDIAN($E96)</f>
        <v>0</v>
      </c>
      <c r="AL96" s="1">
        <f>MEDIAN($F96)</f>
        <v>0</v>
      </c>
      <c r="AM96" s="1">
        <f>MEDIAN($G96)</f>
        <v>0</v>
      </c>
      <c r="AN96" s="1">
        <f>MEDIAN($H96)</f>
        <v>0</v>
      </c>
      <c r="AO96" s="1">
        <f>MEDIAN($I96)</f>
        <v>0</v>
      </c>
      <c r="AP96" s="1">
        <f>MEDIAN($J96)</f>
        <v>0</v>
      </c>
      <c r="AQ96" s="1">
        <f>MEDIAN($K96)</f>
        <v>0</v>
      </c>
      <c r="AR96" s="1">
        <f>MEDIAN($M96)</f>
        <v>0</v>
      </c>
      <c r="AS96" s="1">
        <f>MEDIAN($N96)</f>
        <v>0</v>
      </c>
      <c r="AT96" s="1">
        <f>MEDIAN($P96)</f>
        <v>0</v>
      </c>
      <c r="AU96" s="1">
        <f>MEDIAN($Q96)</f>
        <v>0</v>
      </c>
      <c r="AV96" s="1">
        <f>MEDIAN($R96)</f>
        <v>0</v>
      </c>
      <c r="AW96" s="1">
        <f>MAX($B96)</f>
        <v>0</v>
      </c>
      <c r="AX96" s="1">
        <f>MAX($C96)</f>
        <v>0</v>
      </c>
      <c r="AY96" s="1">
        <f>MAX($D96)</f>
        <v>0</v>
      </c>
      <c r="AZ96" s="1">
        <f>MAX($E96)</f>
        <v>0</v>
      </c>
      <c r="BA96" s="1">
        <f>MAX($F96)</f>
        <v>0</v>
      </c>
      <c r="BB96" s="1">
        <f>MAX($G96)</f>
        <v>0</v>
      </c>
      <c r="BC96" s="1">
        <f>MAX($H96)</f>
        <v>0</v>
      </c>
      <c r="BD96" s="1">
        <f>MAX($I96)</f>
        <v>0</v>
      </c>
      <c r="BE96" s="1">
        <f>MAX($J96)</f>
        <v>0</v>
      </c>
      <c r="BF96" s="1">
        <f>MAX($K96)</f>
        <v>0</v>
      </c>
      <c r="BG96" s="1">
        <f>MAX($M96)</f>
        <v>0</v>
      </c>
      <c r="BH96" s="1">
        <f>MAX($N96)</f>
        <v>0</v>
      </c>
      <c r="BI96" s="1">
        <f>MAX($P96)</f>
        <v>0</v>
      </c>
      <c r="BJ96" s="1">
        <f>MAX($Q96)</f>
        <v>0</v>
      </c>
      <c r="BK96" s="1">
        <f>MAX($R96)</f>
        <v>0</v>
      </c>
    </row>
    <row r="97" spans="1:63">
      <c r="A97" s="1" t="s">
        <v>94</v>
      </c>
      <c r="B97" s="1" cm="1">
        <f t="array" ref="B97">_xlfn.SWITCH($A$2,"average", AVERAGE(Instances!B97:Instances!B97),"median", MEDIAN(Instances!B97:Instances!B97),"min", MIN(Instances!B97:Instances!B97),"max", MAX(Instances!B97:Instances!B97),"diff", MAX(Instances!B97:Instances!B97)-MIN(Instances!B97:Instances!B97))</f>
        <v>0</v>
      </c>
      <c r="C97" s="1" cm="1">
        <f t="array" ref="C97">_xlfn.SWITCH($A$2,"average", AVERAGE(Instances!C97:Instances!C97),"median", MEDIAN(Instances!C97:Instances!C97),"min", MIN(Instances!C97:Instances!C97),"max", MAX(Instances!C97:Instances!C97),"diff", MAX(Instances!C97:Instances!C97)-MIN(Instances!C97:Instances!C97))</f>
        <v>0</v>
      </c>
      <c r="D97" s="1" cm="1">
        <f t="array" ref="D97">_xlfn.SWITCH($A$2,"average", AVERAGE(Instances!D97:Instances!D97),"median", MEDIAN(Instances!D97:Instances!D97),"min", MIN(Instances!D97:Instances!D97),"max", MAX(Instances!D97:Instances!D97),"diff", MAX(Instances!D97:Instances!D97)-MIN(Instances!D97:Instances!D97))</f>
        <v>0</v>
      </c>
      <c r="E97" s="1" cm="1">
        <f t="array" ref="E97">_xlfn.SWITCH($A$2,"average", AVERAGE(Instances!E97:Instances!E97),"median", MEDIAN(Instances!E97:Instances!E97),"min", MIN(Instances!E97:Instances!E97),"max", MAX(Instances!E97:Instances!E97),"diff", MAX(Instances!E97:Instances!E97)-MIN(Instances!E97:Instances!E97))</f>
        <v>0</v>
      </c>
      <c r="F97" s="1" cm="1">
        <f t="array" ref="F97">_xlfn.SWITCH($A$2,"average", AVERAGE(Instances!F97:Instances!F97),"median", MEDIAN(Instances!F97:Instances!F97),"min", MIN(Instances!F97:Instances!F97),"max", MAX(Instances!F97:Instances!F97),"diff", MAX(Instances!F97:Instances!F97)-MIN(Instances!F97:Instances!F97))</f>
        <v>0</v>
      </c>
      <c r="G97" s="1" cm="1">
        <f t="array" ref="G97">_xlfn.SWITCH($A$2,"average", AVERAGE(Instances!G97:Instances!G97),"median", MEDIAN(Instances!G97:Instances!G97),"min", MIN(Instances!G97:Instances!G97),"max", MAX(Instances!G97:Instances!G97),"diff", MAX(Instances!G97:Instances!G97)-MIN(Instances!G97:Instances!G97))</f>
        <v>0</v>
      </c>
      <c r="H97" s="1" cm="1">
        <f t="array" ref="H97">_xlfn.SWITCH($A$2,"average", AVERAGE(Instances!H97:Instances!H97),"median", MEDIAN(Instances!H97:Instances!H97),"min", MIN(Instances!H97:Instances!H97),"max", MAX(Instances!H97:Instances!H97),"diff", MAX(Instances!H97:Instances!H97)-MIN(Instances!H97:Instances!H97))</f>
        <v>0</v>
      </c>
      <c r="I97" s="1" cm="1">
        <f t="array" ref="I97">_xlfn.SWITCH($A$2,"average", AVERAGE(Instances!I97:Instances!I97),"median", MEDIAN(Instances!I97:Instances!I97),"min", MIN(Instances!I97:Instances!I97),"max", MAX(Instances!I97:Instances!I97),"diff", MAX(Instances!I97:Instances!I97)-MIN(Instances!I97:Instances!I97))</f>
        <v>0</v>
      </c>
      <c r="J97" s="1" cm="1">
        <f t="array" ref="J97">_xlfn.SWITCH($A$2,"average", AVERAGE(Instances!J97:Instances!J97),"median", MEDIAN(Instances!J97:Instances!J97),"min", MIN(Instances!J97:Instances!J97),"max", MAX(Instances!J97:Instances!J97),"diff", MAX(Instances!J97:Instances!J97)-MIN(Instances!J97:Instances!J97))</f>
        <v>0</v>
      </c>
      <c r="K97" s="1" cm="1">
        <f t="array" ref="K97">_xlfn.SWITCH($A$2,"average", AVERAGE(Instances!K97:Instances!K97),"median", MEDIAN(Instances!K97:Instances!K97),"min", MIN(Instances!K97:Instances!K97),"max", MAX(Instances!K97:Instances!K97),"diff", MAX(Instances!K97:Instances!K97)-MIN(Instances!K97:Instances!K97))</f>
        <v>0</v>
      </c>
      <c r="L97" s="1"/>
      <c r="M97" s="1" cm="1">
        <f t="array" ref="M97">_xlfn.SWITCH($A$2,"average", AVERAGE(Instances!M97:Instances!M97),"median", MEDIAN(Instances!M97:Instances!M97),"min", MIN(Instances!M97:Instances!M97),"max", MAX(Instances!M97:Instances!M97),"diff", MAX(Instances!M97:Instances!M97)-MIN(Instances!M97:Instances!M97))</f>
        <v>0</v>
      </c>
      <c r="N97" s="1" cm="1">
        <f t="array" ref="N97">_xlfn.SWITCH($A$2,"average", AVERAGE(Instances!N97:Instances!N97),"median", MEDIAN(Instances!N97:Instances!N97),"min", MIN(Instances!N97:Instances!N97),"max", MAX(Instances!N97:Instances!N97),"diff", MAX(Instances!N97:Instances!N97)-MIN(Instances!N97:Instances!N97))</f>
        <v>0</v>
      </c>
      <c r="O97" s="1"/>
      <c r="P97" s="1" cm="1">
        <f t="array" ref="P97">_xlfn.SWITCH($A$2,"average", AVERAGE(Instances!P97:Instances!P97),"median", MEDIAN(Instances!P97:Instances!P97),"min", MIN(Instances!P97:Instances!P97),"max", MAX(Instances!P97:Instances!P97),"diff", MAX(Instances!P97:Instances!P97)-MIN(Instances!P97:Instances!P97))</f>
        <v>0</v>
      </c>
      <c r="Q97" s="1" cm="1">
        <f t="array" ref="Q97">_xlfn.SWITCH($A$2,"average", AVERAGE(Instances!Q97:Instances!Q97),"median", MEDIAN(Instances!Q97:Instances!Q97),"min", MIN(Instances!Q97:Instances!Q97),"max", MAX(Instances!Q97:Instances!Q97),"diff", MAX(Instances!Q97:Instances!Q97)-MIN(Instances!Q97:Instances!Q97))</f>
        <v>0</v>
      </c>
      <c r="R97" s="1" cm="1">
        <f t="array" ref="R97">_xlfn.SWITCH($A$2,"average", AVERAGE(Instances!R97:Instances!R97),"median", MEDIAN(Instances!R97:Instances!R97),"min", MIN(Instances!R97:Instances!R97),"max", MAX(Instances!R97:Instances!R97),"diff", MAX(Instances!R97:Instances!R97)-MIN(Instances!R97:Instances!R97))</f>
        <v>0</v>
      </c>
      <c r="S97" s="1">
        <f>MIN($B97)</f>
        <v>0</v>
      </c>
      <c r="T97" s="1">
        <f>MIN($C97)</f>
        <v>0</v>
      </c>
      <c r="U97" s="1">
        <f>MIN($D97)</f>
        <v>0</v>
      </c>
      <c r="V97" s="1">
        <f>MIN($E97)</f>
        <v>0</v>
      </c>
      <c r="W97" s="1">
        <f>MIN($F97)</f>
        <v>0</v>
      </c>
      <c r="X97" s="1">
        <f>MIN($G97)</f>
        <v>0</v>
      </c>
      <c r="Y97" s="1">
        <f>MIN($H97)</f>
        <v>0</v>
      </c>
      <c r="Z97" s="1">
        <f>MIN($I97)</f>
        <v>0</v>
      </c>
      <c r="AA97" s="1">
        <f>MIN($J97)</f>
        <v>0</v>
      </c>
      <c r="AB97" s="1">
        <f>MIN($K97)</f>
        <v>0</v>
      </c>
      <c r="AC97" s="1">
        <f>MIN($M97)</f>
        <v>0</v>
      </c>
      <c r="AD97" s="1">
        <f>MIN($N97)</f>
        <v>0</v>
      </c>
      <c r="AE97" s="1">
        <f>MIN($P97)</f>
        <v>0</v>
      </c>
      <c r="AF97" s="1">
        <f>MIN($Q97)</f>
        <v>0</v>
      </c>
      <c r="AG97" s="1">
        <f>MIN($R97)</f>
        <v>0</v>
      </c>
      <c r="AH97" s="1">
        <f>MEDIAN($B97)</f>
        <v>0</v>
      </c>
      <c r="AI97" s="1">
        <f>MEDIAN($C97)</f>
        <v>0</v>
      </c>
      <c r="AJ97" s="1">
        <f>MEDIAN($D97)</f>
        <v>0</v>
      </c>
      <c r="AK97" s="1">
        <f>MEDIAN($E97)</f>
        <v>0</v>
      </c>
      <c r="AL97" s="1">
        <f>MEDIAN($F97)</f>
        <v>0</v>
      </c>
      <c r="AM97" s="1">
        <f>MEDIAN($G97)</f>
        <v>0</v>
      </c>
      <c r="AN97" s="1">
        <f>MEDIAN($H97)</f>
        <v>0</v>
      </c>
      <c r="AO97" s="1">
        <f>MEDIAN($I97)</f>
        <v>0</v>
      </c>
      <c r="AP97" s="1">
        <f>MEDIAN($J97)</f>
        <v>0</v>
      </c>
      <c r="AQ97" s="1">
        <f>MEDIAN($K97)</f>
        <v>0</v>
      </c>
      <c r="AR97" s="1">
        <f>MEDIAN($M97)</f>
        <v>0</v>
      </c>
      <c r="AS97" s="1">
        <f>MEDIAN($N97)</f>
        <v>0</v>
      </c>
      <c r="AT97" s="1">
        <f>MEDIAN($P97)</f>
        <v>0</v>
      </c>
      <c r="AU97" s="1">
        <f>MEDIAN($Q97)</f>
        <v>0</v>
      </c>
      <c r="AV97" s="1">
        <f>MEDIAN($R97)</f>
        <v>0</v>
      </c>
      <c r="AW97" s="1">
        <f>MAX($B97)</f>
        <v>0</v>
      </c>
      <c r="AX97" s="1">
        <f>MAX($C97)</f>
        <v>0</v>
      </c>
      <c r="AY97" s="1">
        <f>MAX($D97)</f>
        <v>0</v>
      </c>
      <c r="AZ97" s="1">
        <f>MAX($E97)</f>
        <v>0</v>
      </c>
      <c r="BA97" s="1">
        <f>MAX($F97)</f>
        <v>0</v>
      </c>
      <c r="BB97" s="1">
        <f>MAX($G97)</f>
        <v>0</v>
      </c>
      <c r="BC97" s="1">
        <f>MAX($H97)</f>
        <v>0</v>
      </c>
      <c r="BD97" s="1">
        <f>MAX($I97)</f>
        <v>0</v>
      </c>
      <c r="BE97" s="1">
        <f>MAX($J97)</f>
        <v>0</v>
      </c>
      <c r="BF97" s="1">
        <f>MAX($K97)</f>
        <v>0</v>
      </c>
      <c r="BG97" s="1">
        <f>MAX($M97)</f>
        <v>0</v>
      </c>
      <c r="BH97" s="1">
        <f>MAX($N97)</f>
        <v>0</v>
      </c>
      <c r="BI97" s="1">
        <f>MAX($P97)</f>
        <v>0</v>
      </c>
      <c r="BJ97" s="1">
        <f>MAX($Q97)</f>
        <v>0</v>
      </c>
      <c r="BK97" s="1">
        <f>MAX($R97)</f>
        <v>0</v>
      </c>
    </row>
    <row r="98" spans="1:63">
      <c r="A98" s="1" t="s">
        <v>95</v>
      </c>
      <c r="B98" s="1" cm="1">
        <f t="array" ref="B98">_xlfn.SWITCH($A$2,"average", AVERAGE(Instances!B98:Instances!B98),"median", MEDIAN(Instances!B98:Instances!B98),"min", MIN(Instances!B98:Instances!B98),"max", MAX(Instances!B98:Instances!B98),"diff", MAX(Instances!B98:Instances!B98)-MIN(Instances!B98:Instances!B98))</f>
        <v>0</v>
      </c>
      <c r="C98" s="1" cm="1">
        <f t="array" ref="C98">_xlfn.SWITCH($A$2,"average", AVERAGE(Instances!C98:Instances!C98),"median", MEDIAN(Instances!C98:Instances!C98),"min", MIN(Instances!C98:Instances!C98),"max", MAX(Instances!C98:Instances!C98),"diff", MAX(Instances!C98:Instances!C98)-MIN(Instances!C98:Instances!C98))</f>
        <v>0</v>
      </c>
      <c r="D98" s="1" cm="1">
        <f t="array" ref="D98">_xlfn.SWITCH($A$2,"average", AVERAGE(Instances!D98:Instances!D98),"median", MEDIAN(Instances!D98:Instances!D98),"min", MIN(Instances!D98:Instances!D98),"max", MAX(Instances!D98:Instances!D98),"diff", MAX(Instances!D98:Instances!D98)-MIN(Instances!D98:Instances!D98))</f>
        <v>0</v>
      </c>
      <c r="E98" s="1" cm="1">
        <f t="array" ref="E98">_xlfn.SWITCH($A$2,"average", AVERAGE(Instances!E98:Instances!E98),"median", MEDIAN(Instances!E98:Instances!E98),"min", MIN(Instances!E98:Instances!E98),"max", MAX(Instances!E98:Instances!E98),"diff", MAX(Instances!E98:Instances!E98)-MIN(Instances!E98:Instances!E98))</f>
        <v>0</v>
      </c>
      <c r="F98" s="1" cm="1">
        <f t="array" ref="F98">_xlfn.SWITCH($A$2,"average", AVERAGE(Instances!F98:Instances!F98),"median", MEDIAN(Instances!F98:Instances!F98),"min", MIN(Instances!F98:Instances!F98),"max", MAX(Instances!F98:Instances!F98),"diff", MAX(Instances!F98:Instances!F98)-MIN(Instances!F98:Instances!F98))</f>
        <v>0</v>
      </c>
      <c r="G98" s="1" cm="1">
        <f t="array" ref="G98">_xlfn.SWITCH($A$2,"average", AVERAGE(Instances!G98:Instances!G98),"median", MEDIAN(Instances!G98:Instances!G98),"min", MIN(Instances!G98:Instances!G98),"max", MAX(Instances!G98:Instances!G98),"diff", MAX(Instances!G98:Instances!G98)-MIN(Instances!G98:Instances!G98))</f>
        <v>0</v>
      </c>
      <c r="H98" s="1" cm="1">
        <f t="array" ref="H98">_xlfn.SWITCH($A$2,"average", AVERAGE(Instances!H98:Instances!H98),"median", MEDIAN(Instances!H98:Instances!H98),"min", MIN(Instances!H98:Instances!H98),"max", MAX(Instances!H98:Instances!H98),"diff", MAX(Instances!H98:Instances!H98)-MIN(Instances!H98:Instances!H98))</f>
        <v>0</v>
      </c>
      <c r="I98" s="1" cm="1">
        <f t="array" ref="I98">_xlfn.SWITCH($A$2,"average", AVERAGE(Instances!I98:Instances!I98),"median", MEDIAN(Instances!I98:Instances!I98),"min", MIN(Instances!I98:Instances!I98),"max", MAX(Instances!I98:Instances!I98),"diff", MAX(Instances!I98:Instances!I98)-MIN(Instances!I98:Instances!I98))</f>
        <v>0</v>
      </c>
      <c r="J98" s="1" cm="1">
        <f t="array" ref="J98">_xlfn.SWITCH($A$2,"average", AVERAGE(Instances!J98:Instances!J98),"median", MEDIAN(Instances!J98:Instances!J98),"min", MIN(Instances!J98:Instances!J98),"max", MAX(Instances!J98:Instances!J98),"diff", MAX(Instances!J98:Instances!J98)-MIN(Instances!J98:Instances!J98))</f>
        <v>0</v>
      </c>
      <c r="K98" s="1" cm="1">
        <f t="array" ref="K98">_xlfn.SWITCH($A$2,"average", AVERAGE(Instances!K98:Instances!K98),"median", MEDIAN(Instances!K98:Instances!K98),"min", MIN(Instances!K98:Instances!K98),"max", MAX(Instances!K98:Instances!K98),"diff", MAX(Instances!K98:Instances!K98)-MIN(Instances!K98:Instances!K98))</f>
        <v>0</v>
      </c>
      <c r="L98" s="1"/>
      <c r="M98" s="1" cm="1">
        <f t="array" ref="M98">_xlfn.SWITCH($A$2,"average", AVERAGE(Instances!M98:Instances!M98),"median", MEDIAN(Instances!M98:Instances!M98),"min", MIN(Instances!M98:Instances!M98),"max", MAX(Instances!M98:Instances!M98),"diff", MAX(Instances!M98:Instances!M98)-MIN(Instances!M98:Instances!M98))</f>
        <v>0</v>
      </c>
      <c r="N98" s="1" cm="1">
        <f t="array" ref="N98">_xlfn.SWITCH($A$2,"average", AVERAGE(Instances!N98:Instances!N98),"median", MEDIAN(Instances!N98:Instances!N98),"min", MIN(Instances!N98:Instances!N98),"max", MAX(Instances!N98:Instances!N98),"diff", MAX(Instances!N98:Instances!N98)-MIN(Instances!N98:Instances!N98))</f>
        <v>0</v>
      </c>
      <c r="O98" s="1"/>
      <c r="P98" s="1" cm="1">
        <f t="array" ref="P98">_xlfn.SWITCH($A$2,"average", AVERAGE(Instances!P98:Instances!P98),"median", MEDIAN(Instances!P98:Instances!P98),"min", MIN(Instances!P98:Instances!P98),"max", MAX(Instances!P98:Instances!P98),"diff", MAX(Instances!P98:Instances!P98)-MIN(Instances!P98:Instances!P98))</f>
        <v>0</v>
      </c>
      <c r="Q98" s="1" cm="1">
        <f t="array" ref="Q98">_xlfn.SWITCH($A$2,"average", AVERAGE(Instances!Q98:Instances!Q98),"median", MEDIAN(Instances!Q98:Instances!Q98),"min", MIN(Instances!Q98:Instances!Q98),"max", MAX(Instances!Q98:Instances!Q98),"diff", MAX(Instances!Q98:Instances!Q98)-MIN(Instances!Q98:Instances!Q98))</f>
        <v>0</v>
      </c>
      <c r="R98" s="1" cm="1">
        <f t="array" ref="R98">_xlfn.SWITCH($A$2,"average", AVERAGE(Instances!R98:Instances!R98),"median", MEDIAN(Instances!R98:Instances!R98),"min", MIN(Instances!R98:Instances!R98),"max", MAX(Instances!R98:Instances!R98),"diff", MAX(Instances!R98:Instances!R98)-MIN(Instances!R98:Instances!R98))</f>
        <v>0</v>
      </c>
      <c r="S98" s="1">
        <f>MIN($B98)</f>
        <v>0</v>
      </c>
      <c r="T98" s="1">
        <f>MIN($C98)</f>
        <v>0</v>
      </c>
      <c r="U98" s="1">
        <f>MIN($D98)</f>
        <v>0</v>
      </c>
      <c r="V98" s="1">
        <f>MIN($E98)</f>
        <v>0</v>
      </c>
      <c r="W98" s="1">
        <f>MIN($F98)</f>
        <v>0</v>
      </c>
      <c r="X98" s="1">
        <f>MIN($G98)</f>
        <v>0</v>
      </c>
      <c r="Y98" s="1">
        <f>MIN($H98)</f>
        <v>0</v>
      </c>
      <c r="Z98" s="1">
        <f>MIN($I98)</f>
        <v>0</v>
      </c>
      <c r="AA98" s="1">
        <f>MIN($J98)</f>
        <v>0</v>
      </c>
      <c r="AB98" s="1">
        <f>MIN($K98)</f>
        <v>0</v>
      </c>
      <c r="AC98" s="1">
        <f>MIN($M98)</f>
        <v>0</v>
      </c>
      <c r="AD98" s="1">
        <f>MIN($N98)</f>
        <v>0</v>
      </c>
      <c r="AE98" s="1">
        <f>MIN($P98)</f>
        <v>0</v>
      </c>
      <c r="AF98" s="1">
        <f>MIN($Q98)</f>
        <v>0</v>
      </c>
      <c r="AG98" s="1">
        <f>MIN($R98)</f>
        <v>0</v>
      </c>
      <c r="AH98" s="1">
        <f>MEDIAN($B98)</f>
        <v>0</v>
      </c>
      <c r="AI98" s="1">
        <f>MEDIAN($C98)</f>
        <v>0</v>
      </c>
      <c r="AJ98" s="1">
        <f>MEDIAN($D98)</f>
        <v>0</v>
      </c>
      <c r="AK98" s="1">
        <f>MEDIAN($E98)</f>
        <v>0</v>
      </c>
      <c r="AL98" s="1">
        <f>MEDIAN($F98)</f>
        <v>0</v>
      </c>
      <c r="AM98" s="1">
        <f>MEDIAN($G98)</f>
        <v>0</v>
      </c>
      <c r="AN98" s="1">
        <f>MEDIAN($H98)</f>
        <v>0</v>
      </c>
      <c r="AO98" s="1">
        <f>MEDIAN($I98)</f>
        <v>0</v>
      </c>
      <c r="AP98" s="1">
        <f>MEDIAN($J98)</f>
        <v>0</v>
      </c>
      <c r="AQ98" s="1">
        <f>MEDIAN($K98)</f>
        <v>0</v>
      </c>
      <c r="AR98" s="1">
        <f>MEDIAN($M98)</f>
        <v>0</v>
      </c>
      <c r="AS98" s="1">
        <f>MEDIAN($N98)</f>
        <v>0</v>
      </c>
      <c r="AT98" s="1">
        <f>MEDIAN($P98)</f>
        <v>0</v>
      </c>
      <c r="AU98" s="1">
        <f>MEDIAN($Q98)</f>
        <v>0</v>
      </c>
      <c r="AV98" s="1">
        <f>MEDIAN($R98)</f>
        <v>0</v>
      </c>
      <c r="AW98" s="1">
        <f>MAX($B98)</f>
        <v>0</v>
      </c>
      <c r="AX98" s="1">
        <f>MAX($C98)</f>
        <v>0</v>
      </c>
      <c r="AY98" s="1">
        <f>MAX($D98)</f>
        <v>0</v>
      </c>
      <c r="AZ98" s="1">
        <f>MAX($E98)</f>
        <v>0</v>
      </c>
      <c r="BA98" s="1">
        <f>MAX($F98)</f>
        <v>0</v>
      </c>
      <c r="BB98" s="1">
        <f>MAX($G98)</f>
        <v>0</v>
      </c>
      <c r="BC98" s="1">
        <f>MAX($H98)</f>
        <v>0</v>
      </c>
      <c r="BD98" s="1">
        <f>MAX($I98)</f>
        <v>0</v>
      </c>
      <c r="BE98" s="1">
        <f>MAX($J98)</f>
        <v>0</v>
      </c>
      <c r="BF98" s="1">
        <f>MAX($K98)</f>
        <v>0</v>
      </c>
      <c r="BG98" s="1">
        <f>MAX($M98)</f>
        <v>0</v>
      </c>
      <c r="BH98" s="1">
        <f>MAX($N98)</f>
        <v>0</v>
      </c>
      <c r="BI98" s="1">
        <f>MAX($P98)</f>
        <v>0</v>
      </c>
      <c r="BJ98" s="1">
        <f>MAX($Q98)</f>
        <v>0</v>
      </c>
      <c r="BK98" s="1">
        <f>MAX($R98)</f>
        <v>0</v>
      </c>
    </row>
    <row r="99" spans="1:63">
      <c r="A99" s="1" t="s">
        <v>96</v>
      </c>
      <c r="B99" s="1" cm="1">
        <f t="array" ref="B99">_xlfn.SWITCH($A$2,"average", AVERAGE(Instances!B99:Instances!B99),"median", MEDIAN(Instances!B99:Instances!B99),"min", MIN(Instances!B99:Instances!B99),"max", MAX(Instances!B99:Instances!B99),"diff", MAX(Instances!B99:Instances!B99)-MIN(Instances!B99:Instances!B99))</f>
        <v>0</v>
      </c>
      <c r="C99" s="1" cm="1">
        <f t="array" ref="C99">_xlfn.SWITCH($A$2,"average", AVERAGE(Instances!C99:Instances!C99),"median", MEDIAN(Instances!C99:Instances!C99),"min", MIN(Instances!C99:Instances!C99),"max", MAX(Instances!C99:Instances!C99),"diff", MAX(Instances!C99:Instances!C99)-MIN(Instances!C99:Instances!C99))</f>
        <v>0</v>
      </c>
      <c r="D99" s="1" cm="1">
        <f t="array" ref="D99">_xlfn.SWITCH($A$2,"average", AVERAGE(Instances!D99:Instances!D99),"median", MEDIAN(Instances!D99:Instances!D99),"min", MIN(Instances!D99:Instances!D99),"max", MAX(Instances!D99:Instances!D99),"diff", MAX(Instances!D99:Instances!D99)-MIN(Instances!D99:Instances!D99))</f>
        <v>0</v>
      </c>
      <c r="E99" s="1" cm="1">
        <f t="array" ref="E99">_xlfn.SWITCH($A$2,"average", AVERAGE(Instances!E99:Instances!E99),"median", MEDIAN(Instances!E99:Instances!E99),"min", MIN(Instances!E99:Instances!E99),"max", MAX(Instances!E99:Instances!E99),"diff", MAX(Instances!E99:Instances!E99)-MIN(Instances!E99:Instances!E99))</f>
        <v>0</v>
      </c>
      <c r="F99" s="1" cm="1">
        <f t="array" ref="F99">_xlfn.SWITCH($A$2,"average", AVERAGE(Instances!F99:Instances!F99),"median", MEDIAN(Instances!F99:Instances!F99),"min", MIN(Instances!F99:Instances!F99),"max", MAX(Instances!F99:Instances!F99),"diff", MAX(Instances!F99:Instances!F99)-MIN(Instances!F99:Instances!F99))</f>
        <v>0</v>
      </c>
      <c r="G99" s="1" cm="1">
        <f t="array" ref="G99">_xlfn.SWITCH($A$2,"average", AVERAGE(Instances!G99:Instances!G99),"median", MEDIAN(Instances!G99:Instances!G99),"min", MIN(Instances!G99:Instances!G99),"max", MAX(Instances!G99:Instances!G99),"diff", MAX(Instances!G99:Instances!G99)-MIN(Instances!G99:Instances!G99))</f>
        <v>0</v>
      </c>
      <c r="H99" s="1" cm="1">
        <f t="array" ref="H99">_xlfn.SWITCH($A$2,"average", AVERAGE(Instances!H99:Instances!H99),"median", MEDIAN(Instances!H99:Instances!H99),"min", MIN(Instances!H99:Instances!H99),"max", MAX(Instances!H99:Instances!H99),"diff", MAX(Instances!H99:Instances!H99)-MIN(Instances!H99:Instances!H99))</f>
        <v>0</v>
      </c>
      <c r="I99" s="1" cm="1">
        <f t="array" ref="I99">_xlfn.SWITCH($A$2,"average", AVERAGE(Instances!I99:Instances!I99),"median", MEDIAN(Instances!I99:Instances!I99),"min", MIN(Instances!I99:Instances!I99),"max", MAX(Instances!I99:Instances!I99),"diff", MAX(Instances!I99:Instances!I99)-MIN(Instances!I99:Instances!I99))</f>
        <v>0</v>
      </c>
      <c r="J99" s="1" cm="1">
        <f t="array" ref="J99">_xlfn.SWITCH($A$2,"average", AVERAGE(Instances!J99:Instances!J99),"median", MEDIAN(Instances!J99:Instances!J99),"min", MIN(Instances!J99:Instances!J99),"max", MAX(Instances!J99:Instances!J99),"diff", MAX(Instances!J99:Instances!J99)-MIN(Instances!J99:Instances!J99))</f>
        <v>0</v>
      </c>
      <c r="K99" s="1" cm="1">
        <f t="array" ref="K99">_xlfn.SWITCH($A$2,"average", AVERAGE(Instances!K99:Instances!K99),"median", MEDIAN(Instances!K99:Instances!K99),"min", MIN(Instances!K99:Instances!K99),"max", MAX(Instances!K99:Instances!K99),"diff", MAX(Instances!K99:Instances!K99)-MIN(Instances!K99:Instances!K99))</f>
        <v>0</v>
      </c>
      <c r="L99" s="1"/>
      <c r="M99" s="1" cm="1">
        <f t="array" ref="M99">_xlfn.SWITCH($A$2,"average", AVERAGE(Instances!M99:Instances!M99),"median", MEDIAN(Instances!M99:Instances!M99),"min", MIN(Instances!M99:Instances!M99),"max", MAX(Instances!M99:Instances!M99),"diff", MAX(Instances!M99:Instances!M99)-MIN(Instances!M99:Instances!M99))</f>
        <v>0</v>
      </c>
      <c r="N99" s="1" cm="1">
        <f t="array" ref="N99">_xlfn.SWITCH($A$2,"average", AVERAGE(Instances!N99:Instances!N99),"median", MEDIAN(Instances!N99:Instances!N99),"min", MIN(Instances!N99:Instances!N99),"max", MAX(Instances!N99:Instances!N99),"diff", MAX(Instances!N99:Instances!N99)-MIN(Instances!N99:Instances!N99))</f>
        <v>0</v>
      </c>
      <c r="O99" s="1"/>
      <c r="P99" s="1" cm="1">
        <f t="array" ref="P99">_xlfn.SWITCH($A$2,"average", AVERAGE(Instances!P99:Instances!P99),"median", MEDIAN(Instances!P99:Instances!P99),"min", MIN(Instances!P99:Instances!P99),"max", MAX(Instances!P99:Instances!P99),"diff", MAX(Instances!P99:Instances!P99)-MIN(Instances!P99:Instances!P99))</f>
        <v>0</v>
      </c>
      <c r="Q99" s="1" cm="1">
        <f t="array" ref="Q99">_xlfn.SWITCH($A$2,"average", AVERAGE(Instances!Q99:Instances!Q99),"median", MEDIAN(Instances!Q99:Instances!Q99),"min", MIN(Instances!Q99:Instances!Q99),"max", MAX(Instances!Q99:Instances!Q99),"diff", MAX(Instances!Q99:Instances!Q99)-MIN(Instances!Q99:Instances!Q99))</f>
        <v>0</v>
      </c>
      <c r="R99" s="1" cm="1">
        <f t="array" ref="R99">_xlfn.SWITCH($A$2,"average", AVERAGE(Instances!R99:Instances!R99),"median", MEDIAN(Instances!R99:Instances!R99),"min", MIN(Instances!R99:Instances!R99),"max", MAX(Instances!R99:Instances!R99),"diff", MAX(Instances!R99:Instances!R99)-MIN(Instances!R99:Instances!R99))</f>
        <v>0</v>
      </c>
      <c r="S99" s="1">
        <f>MIN($B99)</f>
        <v>0</v>
      </c>
      <c r="T99" s="1">
        <f>MIN($C99)</f>
        <v>0</v>
      </c>
      <c r="U99" s="1">
        <f>MIN($D99)</f>
        <v>0</v>
      </c>
      <c r="V99" s="1">
        <f>MIN($E99)</f>
        <v>0</v>
      </c>
      <c r="W99" s="1">
        <f>MIN($F99)</f>
        <v>0</v>
      </c>
      <c r="X99" s="1">
        <f>MIN($G99)</f>
        <v>0</v>
      </c>
      <c r="Y99" s="1">
        <f>MIN($H99)</f>
        <v>0</v>
      </c>
      <c r="Z99" s="1">
        <f>MIN($I99)</f>
        <v>0</v>
      </c>
      <c r="AA99" s="1">
        <f>MIN($J99)</f>
        <v>0</v>
      </c>
      <c r="AB99" s="1">
        <f>MIN($K99)</f>
        <v>0</v>
      </c>
      <c r="AC99" s="1">
        <f>MIN($M99)</f>
        <v>0</v>
      </c>
      <c r="AD99" s="1">
        <f>MIN($N99)</f>
        <v>0</v>
      </c>
      <c r="AE99" s="1">
        <f>MIN($P99)</f>
        <v>0</v>
      </c>
      <c r="AF99" s="1">
        <f>MIN($Q99)</f>
        <v>0</v>
      </c>
      <c r="AG99" s="1">
        <f>MIN($R99)</f>
        <v>0</v>
      </c>
      <c r="AH99" s="1">
        <f>MEDIAN($B99)</f>
        <v>0</v>
      </c>
      <c r="AI99" s="1">
        <f>MEDIAN($C99)</f>
        <v>0</v>
      </c>
      <c r="AJ99" s="1">
        <f>MEDIAN($D99)</f>
        <v>0</v>
      </c>
      <c r="AK99" s="1">
        <f>MEDIAN($E99)</f>
        <v>0</v>
      </c>
      <c r="AL99" s="1">
        <f>MEDIAN($F99)</f>
        <v>0</v>
      </c>
      <c r="AM99" s="1">
        <f>MEDIAN($G99)</f>
        <v>0</v>
      </c>
      <c r="AN99" s="1">
        <f>MEDIAN($H99)</f>
        <v>0</v>
      </c>
      <c r="AO99" s="1">
        <f>MEDIAN($I99)</f>
        <v>0</v>
      </c>
      <c r="AP99" s="1">
        <f>MEDIAN($J99)</f>
        <v>0</v>
      </c>
      <c r="AQ99" s="1">
        <f>MEDIAN($K99)</f>
        <v>0</v>
      </c>
      <c r="AR99" s="1">
        <f>MEDIAN($M99)</f>
        <v>0</v>
      </c>
      <c r="AS99" s="1">
        <f>MEDIAN($N99)</f>
        <v>0</v>
      </c>
      <c r="AT99" s="1">
        <f>MEDIAN($P99)</f>
        <v>0</v>
      </c>
      <c r="AU99" s="1">
        <f>MEDIAN($Q99)</f>
        <v>0</v>
      </c>
      <c r="AV99" s="1">
        <f>MEDIAN($R99)</f>
        <v>0</v>
      </c>
      <c r="AW99" s="1">
        <f>MAX($B99)</f>
        <v>0</v>
      </c>
      <c r="AX99" s="1">
        <f>MAX($C99)</f>
        <v>0</v>
      </c>
      <c r="AY99" s="1">
        <f>MAX($D99)</f>
        <v>0</v>
      </c>
      <c r="AZ99" s="1">
        <f>MAX($E99)</f>
        <v>0</v>
      </c>
      <c r="BA99" s="1">
        <f>MAX($F99)</f>
        <v>0</v>
      </c>
      <c r="BB99" s="1">
        <f>MAX($G99)</f>
        <v>0</v>
      </c>
      <c r="BC99" s="1">
        <f>MAX($H99)</f>
        <v>0</v>
      </c>
      <c r="BD99" s="1">
        <f>MAX($I99)</f>
        <v>0</v>
      </c>
      <c r="BE99" s="1">
        <f>MAX($J99)</f>
        <v>0</v>
      </c>
      <c r="BF99" s="1">
        <f>MAX($K99)</f>
        <v>0</v>
      </c>
      <c r="BG99" s="1">
        <f>MAX($M99)</f>
        <v>0</v>
      </c>
      <c r="BH99" s="1">
        <f>MAX($N99)</f>
        <v>0</v>
      </c>
      <c r="BI99" s="1">
        <f>MAX($P99)</f>
        <v>0</v>
      </c>
      <c r="BJ99" s="1">
        <f>MAX($Q99)</f>
        <v>0</v>
      </c>
      <c r="BK99" s="1">
        <f>MAX($R99)</f>
        <v>0</v>
      </c>
    </row>
    <row r="100" spans="1:63">
      <c r="A100" s="1" t="s">
        <v>97</v>
      </c>
      <c r="B100" s="1" cm="1">
        <f t="array" ref="B100">_xlfn.SWITCH($A$2,"average", AVERAGE(Instances!B100:Instances!B100),"median", MEDIAN(Instances!B100:Instances!B100),"min", MIN(Instances!B100:Instances!B100),"max", MAX(Instances!B100:Instances!B100),"diff", MAX(Instances!B100:Instances!B100)-MIN(Instances!B100:Instances!B100))</f>
        <v>0</v>
      </c>
      <c r="C100" s="1" cm="1">
        <f t="array" ref="C100">_xlfn.SWITCH($A$2,"average", AVERAGE(Instances!C100:Instances!C100),"median", MEDIAN(Instances!C100:Instances!C100),"min", MIN(Instances!C100:Instances!C100),"max", MAX(Instances!C100:Instances!C100),"diff", MAX(Instances!C100:Instances!C100)-MIN(Instances!C100:Instances!C100))</f>
        <v>0</v>
      </c>
      <c r="D100" s="1" cm="1">
        <f t="array" ref="D100">_xlfn.SWITCH($A$2,"average", AVERAGE(Instances!D100:Instances!D100),"median", MEDIAN(Instances!D100:Instances!D100),"min", MIN(Instances!D100:Instances!D100),"max", MAX(Instances!D100:Instances!D100),"diff", MAX(Instances!D100:Instances!D100)-MIN(Instances!D100:Instances!D100))</f>
        <v>0</v>
      </c>
      <c r="E100" s="1" cm="1">
        <f t="array" ref="E100">_xlfn.SWITCH($A$2,"average", AVERAGE(Instances!E100:Instances!E100),"median", MEDIAN(Instances!E100:Instances!E100),"min", MIN(Instances!E100:Instances!E100),"max", MAX(Instances!E100:Instances!E100),"diff", MAX(Instances!E100:Instances!E100)-MIN(Instances!E100:Instances!E100))</f>
        <v>0</v>
      </c>
      <c r="F100" s="1" cm="1">
        <f t="array" ref="F100">_xlfn.SWITCH($A$2,"average", AVERAGE(Instances!F100:Instances!F100),"median", MEDIAN(Instances!F100:Instances!F100),"min", MIN(Instances!F100:Instances!F100),"max", MAX(Instances!F100:Instances!F100),"diff", MAX(Instances!F100:Instances!F100)-MIN(Instances!F100:Instances!F100))</f>
        <v>0</v>
      </c>
      <c r="G100" s="1" cm="1">
        <f t="array" ref="G100">_xlfn.SWITCH($A$2,"average", AVERAGE(Instances!G100:Instances!G100),"median", MEDIAN(Instances!G100:Instances!G100),"min", MIN(Instances!G100:Instances!G100),"max", MAX(Instances!G100:Instances!G100),"diff", MAX(Instances!G100:Instances!G100)-MIN(Instances!G100:Instances!G100))</f>
        <v>0</v>
      </c>
      <c r="H100" s="1" cm="1">
        <f t="array" ref="H100">_xlfn.SWITCH($A$2,"average", AVERAGE(Instances!H100:Instances!H100),"median", MEDIAN(Instances!H100:Instances!H100),"min", MIN(Instances!H100:Instances!H100),"max", MAX(Instances!H100:Instances!H100),"diff", MAX(Instances!H100:Instances!H100)-MIN(Instances!H100:Instances!H100))</f>
        <v>0</v>
      </c>
      <c r="I100" s="1" cm="1">
        <f t="array" ref="I100">_xlfn.SWITCH($A$2,"average", AVERAGE(Instances!I100:Instances!I100),"median", MEDIAN(Instances!I100:Instances!I100),"min", MIN(Instances!I100:Instances!I100),"max", MAX(Instances!I100:Instances!I100),"diff", MAX(Instances!I100:Instances!I100)-MIN(Instances!I100:Instances!I100))</f>
        <v>0</v>
      </c>
      <c r="J100" s="1" cm="1">
        <f t="array" ref="J100">_xlfn.SWITCH($A$2,"average", AVERAGE(Instances!J100:Instances!J100),"median", MEDIAN(Instances!J100:Instances!J100),"min", MIN(Instances!J100:Instances!J100),"max", MAX(Instances!J100:Instances!J100),"diff", MAX(Instances!J100:Instances!J100)-MIN(Instances!J100:Instances!J100))</f>
        <v>0</v>
      </c>
      <c r="K100" s="1" cm="1">
        <f t="array" ref="K100">_xlfn.SWITCH($A$2,"average", AVERAGE(Instances!K100:Instances!K100),"median", MEDIAN(Instances!K100:Instances!K100),"min", MIN(Instances!K100:Instances!K100),"max", MAX(Instances!K100:Instances!K100),"diff", MAX(Instances!K100:Instances!K100)-MIN(Instances!K100:Instances!K100))</f>
        <v>0</v>
      </c>
      <c r="L100" s="1"/>
      <c r="M100" s="1" cm="1">
        <f t="array" ref="M100">_xlfn.SWITCH($A$2,"average", AVERAGE(Instances!M100:Instances!M100),"median", MEDIAN(Instances!M100:Instances!M100),"min", MIN(Instances!M100:Instances!M100),"max", MAX(Instances!M100:Instances!M100),"diff", MAX(Instances!M100:Instances!M100)-MIN(Instances!M100:Instances!M100))</f>
        <v>0</v>
      </c>
      <c r="N100" s="1" cm="1">
        <f t="array" ref="N100">_xlfn.SWITCH($A$2,"average", AVERAGE(Instances!N100:Instances!N100),"median", MEDIAN(Instances!N100:Instances!N100),"min", MIN(Instances!N100:Instances!N100),"max", MAX(Instances!N100:Instances!N100),"diff", MAX(Instances!N100:Instances!N100)-MIN(Instances!N100:Instances!N100))</f>
        <v>0</v>
      </c>
      <c r="O100" s="1"/>
      <c r="P100" s="1" cm="1">
        <f t="array" ref="P100">_xlfn.SWITCH($A$2,"average", AVERAGE(Instances!P100:Instances!P100),"median", MEDIAN(Instances!P100:Instances!P100),"min", MIN(Instances!P100:Instances!P100),"max", MAX(Instances!P100:Instances!P100),"diff", MAX(Instances!P100:Instances!P100)-MIN(Instances!P100:Instances!P100))</f>
        <v>0</v>
      </c>
      <c r="Q100" s="1" cm="1">
        <f t="array" ref="Q100">_xlfn.SWITCH($A$2,"average", AVERAGE(Instances!Q100:Instances!Q100),"median", MEDIAN(Instances!Q100:Instances!Q100),"min", MIN(Instances!Q100:Instances!Q100),"max", MAX(Instances!Q100:Instances!Q100),"diff", MAX(Instances!Q100:Instances!Q100)-MIN(Instances!Q100:Instances!Q100))</f>
        <v>0</v>
      </c>
      <c r="R100" s="1" cm="1">
        <f t="array" ref="R100">_xlfn.SWITCH($A$2,"average", AVERAGE(Instances!R100:Instances!R100),"median", MEDIAN(Instances!R100:Instances!R100),"min", MIN(Instances!R100:Instances!R100),"max", MAX(Instances!R100:Instances!R100),"diff", MAX(Instances!R100:Instances!R100)-MIN(Instances!R100:Instances!R100))</f>
        <v>0</v>
      </c>
      <c r="S100" s="1">
        <f>MIN($B100)</f>
        <v>0</v>
      </c>
      <c r="T100" s="1">
        <f>MIN($C100)</f>
        <v>0</v>
      </c>
      <c r="U100" s="1">
        <f>MIN($D100)</f>
        <v>0</v>
      </c>
      <c r="V100" s="1">
        <f>MIN($E100)</f>
        <v>0</v>
      </c>
      <c r="W100" s="1">
        <f>MIN($F100)</f>
        <v>0</v>
      </c>
      <c r="X100" s="1">
        <f>MIN($G100)</f>
        <v>0</v>
      </c>
      <c r="Y100" s="1">
        <f>MIN($H100)</f>
        <v>0</v>
      </c>
      <c r="Z100" s="1">
        <f>MIN($I100)</f>
        <v>0</v>
      </c>
      <c r="AA100" s="1">
        <f>MIN($J100)</f>
        <v>0</v>
      </c>
      <c r="AB100" s="1">
        <f>MIN($K100)</f>
        <v>0</v>
      </c>
      <c r="AC100" s="1">
        <f>MIN($M100)</f>
        <v>0</v>
      </c>
      <c r="AD100" s="1">
        <f>MIN($N100)</f>
        <v>0</v>
      </c>
      <c r="AE100" s="1">
        <f>MIN($P100)</f>
        <v>0</v>
      </c>
      <c r="AF100" s="1">
        <f>MIN($Q100)</f>
        <v>0</v>
      </c>
      <c r="AG100" s="1">
        <f>MIN($R100)</f>
        <v>0</v>
      </c>
      <c r="AH100" s="1">
        <f>MEDIAN($B100)</f>
        <v>0</v>
      </c>
      <c r="AI100" s="1">
        <f>MEDIAN($C100)</f>
        <v>0</v>
      </c>
      <c r="AJ100" s="1">
        <f>MEDIAN($D100)</f>
        <v>0</v>
      </c>
      <c r="AK100" s="1">
        <f>MEDIAN($E100)</f>
        <v>0</v>
      </c>
      <c r="AL100" s="1">
        <f>MEDIAN($F100)</f>
        <v>0</v>
      </c>
      <c r="AM100" s="1">
        <f>MEDIAN($G100)</f>
        <v>0</v>
      </c>
      <c r="AN100" s="1">
        <f>MEDIAN($H100)</f>
        <v>0</v>
      </c>
      <c r="AO100" s="1">
        <f>MEDIAN($I100)</f>
        <v>0</v>
      </c>
      <c r="AP100" s="1">
        <f>MEDIAN($J100)</f>
        <v>0</v>
      </c>
      <c r="AQ100" s="1">
        <f>MEDIAN($K100)</f>
        <v>0</v>
      </c>
      <c r="AR100" s="1">
        <f>MEDIAN($M100)</f>
        <v>0</v>
      </c>
      <c r="AS100" s="1">
        <f>MEDIAN($N100)</f>
        <v>0</v>
      </c>
      <c r="AT100" s="1">
        <f>MEDIAN($P100)</f>
        <v>0</v>
      </c>
      <c r="AU100" s="1">
        <f>MEDIAN($Q100)</f>
        <v>0</v>
      </c>
      <c r="AV100" s="1">
        <f>MEDIAN($R100)</f>
        <v>0</v>
      </c>
      <c r="AW100" s="1">
        <f>MAX($B100)</f>
        <v>0</v>
      </c>
      <c r="AX100" s="1">
        <f>MAX($C100)</f>
        <v>0</v>
      </c>
      <c r="AY100" s="1">
        <f>MAX($D100)</f>
        <v>0</v>
      </c>
      <c r="AZ100" s="1">
        <f>MAX($E100)</f>
        <v>0</v>
      </c>
      <c r="BA100" s="1">
        <f>MAX($F100)</f>
        <v>0</v>
      </c>
      <c r="BB100" s="1">
        <f>MAX($G100)</f>
        <v>0</v>
      </c>
      <c r="BC100" s="1">
        <f>MAX($H100)</f>
        <v>0</v>
      </c>
      <c r="BD100" s="1">
        <f>MAX($I100)</f>
        <v>0</v>
      </c>
      <c r="BE100" s="1">
        <f>MAX($J100)</f>
        <v>0</v>
      </c>
      <c r="BF100" s="1">
        <f>MAX($K100)</f>
        <v>0</v>
      </c>
      <c r="BG100" s="1">
        <f>MAX($M100)</f>
        <v>0</v>
      </c>
      <c r="BH100" s="1">
        <f>MAX($N100)</f>
        <v>0</v>
      </c>
      <c r="BI100" s="1">
        <f>MAX($P100)</f>
        <v>0</v>
      </c>
      <c r="BJ100" s="1">
        <f>MAX($Q100)</f>
        <v>0</v>
      </c>
      <c r="BK100" s="1">
        <f>MAX($R100)</f>
        <v>0</v>
      </c>
    </row>
    <row r="101" spans="1:63">
      <c r="A101" s="1" t="s">
        <v>98</v>
      </c>
      <c r="B101" s="1" cm="1">
        <f t="array" ref="B101">_xlfn.SWITCH($A$2,"average", AVERAGE(Instances!B101:Instances!B101),"median", MEDIAN(Instances!B101:Instances!B101),"min", MIN(Instances!B101:Instances!B101),"max", MAX(Instances!B101:Instances!B101),"diff", MAX(Instances!B101:Instances!B101)-MIN(Instances!B101:Instances!B101))</f>
        <v>0</v>
      </c>
      <c r="C101" s="1" cm="1">
        <f t="array" ref="C101">_xlfn.SWITCH($A$2,"average", AVERAGE(Instances!C101:Instances!C101),"median", MEDIAN(Instances!C101:Instances!C101),"min", MIN(Instances!C101:Instances!C101),"max", MAX(Instances!C101:Instances!C101),"diff", MAX(Instances!C101:Instances!C101)-MIN(Instances!C101:Instances!C101))</f>
        <v>0</v>
      </c>
      <c r="D101" s="1" cm="1">
        <f t="array" ref="D101">_xlfn.SWITCH($A$2,"average", AVERAGE(Instances!D101:Instances!D101),"median", MEDIAN(Instances!D101:Instances!D101),"min", MIN(Instances!D101:Instances!D101),"max", MAX(Instances!D101:Instances!D101),"diff", MAX(Instances!D101:Instances!D101)-MIN(Instances!D101:Instances!D101))</f>
        <v>0</v>
      </c>
      <c r="E101" s="1" cm="1">
        <f t="array" ref="E101">_xlfn.SWITCH($A$2,"average", AVERAGE(Instances!E101:Instances!E101),"median", MEDIAN(Instances!E101:Instances!E101),"min", MIN(Instances!E101:Instances!E101),"max", MAX(Instances!E101:Instances!E101),"diff", MAX(Instances!E101:Instances!E101)-MIN(Instances!E101:Instances!E101))</f>
        <v>0</v>
      </c>
      <c r="F101" s="1" cm="1">
        <f t="array" ref="F101">_xlfn.SWITCH($A$2,"average", AVERAGE(Instances!F101:Instances!F101),"median", MEDIAN(Instances!F101:Instances!F101),"min", MIN(Instances!F101:Instances!F101),"max", MAX(Instances!F101:Instances!F101),"diff", MAX(Instances!F101:Instances!F101)-MIN(Instances!F101:Instances!F101))</f>
        <v>0</v>
      </c>
      <c r="G101" s="1" cm="1">
        <f t="array" ref="G101">_xlfn.SWITCH($A$2,"average", AVERAGE(Instances!G101:Instances!G101),"median", MEDIAN(Instances!G101:Instances!G101),"min", MIN(Instances!G101:Instances!G101),"max", MAX(Instances!G101:Instances!G101),"diff", MAX(Instances!G101:Instances!G101)-MIN(Instances!G101:Instances!G101))</f>
        <v>0</v>
      </c>
      <c r="H101" s="1" cm="1">
        <f t="array" ref="H101">_xlfn.SWITCH($A$2,"average", AVERAGE(Instances!H101:Instances!H101),"median", MEDIAN(Instances!H101:Instances!H101),"min", MIN(Instances!H101:Instances!H101),"max", MAX(Instances!H101:Instances!H101),"diff", MAX(Instances!H101:Instances!H101)-MIN(Instances!H101:Instances!H101))</f>
        <v>0</v>
      </c>
      <c r="I101" s="1" cm="1">
        <f t="array" ref="I101">_xlfn.SWITCH($A$2,"average", AVERAGE(Instances!I101:Instances!I101),"median", MEDIAN(Instances!I101:Instances!I101),"min", MIN(Instances!I101:Instances!I101),"max", MAX(Instances!I101:Instances!I101),"diff", MAX(Instances!I101:Instances!I101)-MIN(Instances!I101:Instances!I101))</f>
        <v>0</v>
      </c>
      <c r="J101" s="1" cm="1">
        <f t="array" ref="J101">_xlfn.SWITCH($A$2,"average", AVERAGE(Instances!J101:Instances!J101),"median", MEDIAN(Instances!J101:Instances!J101),"min", MIN(Instances!J101:Instances!J101),"max", MAX(Instances!J101:Instances!J101),"diff", MAX(Instances!J101:Instances!J101)-MIN(Instances!J101:Instances!J101))</f>
        <v>0</v>
      </c>
      <c r="K101" s="1" cm="1">
        <f t="array" ref="K101">_xlfn.SWITCH($A$2,"average", AVERAGE(Instances!K101:Instances!K101),"median", MEDIAN(Instances!K101:Instances!K101),"min", MIN(Instances!K101:Instances!K101),"max", MAX(Instances!K101:Instances!K101),"diff", MAX(Instances!K101:Instances!K101)-MIN(Instances!K101:Instances!K101))</f>
        <v>0</v>
      </c>
      <c r="L101" s="1"/>
      <c r="M101" s="1" cm="1">
        <f t="array" ref="M101">_xlfn.SWITCH($A$2,"average", AVERAGE(Instances!M101:Instances!M101),"median", MEDIAN(Instances!M101:Instances!M101),"min", MIN(Instances!M101:Instances!M101),"max", MAX(Instances!M101:Instances!M101),"diff", MAX(Instances!M101:Instances!M101)-MIN(Instances!M101:Instances!M101))</f>
        <v>0</v>
      </c>
      <c r="N101" s="1" cm="1">
        <f t="array" ref="N101">_xlfn.SWITCH($A$2,"average", AVERAGE(Instances!N101:Instances!N101),"median", MEDIAN(Instances!N101:Instances!N101),"min", MIN(Instances!N101:Instances!N101),"max", MAX(Instances!N101:Instances!N101),"diff", MAX(Instances!N101:Instances!N101)-MIN(Instances!N101:Instances!N101))</f>
        <v>0</v>
      </c>
      <c r="O101" s="1"/>
      <c r="P101" s="1" cm="1">
        <f t="array" ref="P101">_xlfn.SWITCH($A$2,"average", AVERAGE(Instances!P101:Instances!P101),"median", MEDIAN(Instances!P101:Instances!P101),"min", MIN(Instances!P101:Instances!P101),"max", MAX(Instances!P101:Instances!P101),"diff", MAX(Instances!P101:Instances!P101)-MIN(Instances!P101:Instances!P101))</f>
        <v>0</v>
      </c>
      <c r="Q101" s="1" cm="1">
        <f t="array" ref="Q101">_xlfn.SWITCH($A$2,"average", AVERAGE(Instances!Q101:Instances!Q101),"median", MEDIAN(Instances!Q101:Instances!Q101),"min", MIN(Instances!Q101:Instances!Q101),"max", MAX(Instances!Q101:Instances!Q101),"diff", MAX(Instances!Q101:Instances!Q101)-MIN(Instances!Q101:Instances!Q101))</f>
        <v>0</v>
      </c>
      <c r="R101" s="1" cm="1">
        <f t="array" ref="R101">_xlfn.SWITCH($A$2,"average", AVERAGE(Instances!R101:Instances!R101),"median", MEDIAN(Instances!R101:Instances!R101),"min", MIN(Instances!R101:Instances!R101),"max", MAX(Instances!R101:Instances!R101),"diff", MAX(Instances!R101:Instances!R101)-MIN(Instances!R101:Instances!R101))</f>
        <v>0</v>
      </c>
      <c r="S101" s="1">
        <f>MIN($B101)</f>
        <v>0</v>
      </c>
      <c r="T101" s="1">
        <f>MIN($C101)</f>
        <v>0</v>
      </c>
      <c r="U101" s="1">
        <f>MIN($D101)</f>
        <v>0</v>
      </c>
      <c r="V101" s="1">
        <f>MIN($E101)</f>
        <v>0</v>
      </c>
      <c r="W101" s="1">
        <f>MIN($F101)</f>
        <v>0</v>
      </c>
      <c r="X101" s="1">
        <f>MIN($G101)</f>
        <v>0</v>
      </c>
      <c r="Y101" s="1">
        <f>MIN($H101)</f>
        <v>0</v>
      </c>
      <c r="Z101" s="1">
        <f>MIN($I101)</f>
        <v>0</v>
      </c>
      <c r="AA101" s="1">
        <f>MIN($J101)</f>
        <v>0</v>
      </c>
      <c r="AB101" s="1">
        <f>MIN($K101)</f>
        <v>0</v>
      </c>
      <c r="AC101" s="1">
        <f>MIN($M101)</f>
        <v>0</v>
      </c>
      <c r="AD101" s="1">
        <f>MIN($N101)</f>
        <v>0</v>
      </c>
      <c r="AE101" s="1">
        <f>MIN($P101)</f>
        <v>0</v>
      </c>
      <c r="AF101" s="1">
        <f>MIN($Q101)</f>
        <v>0</v>
      </c>
      <c r="AG101" s="1">
        <f>MIN($R101)</f>
        <v>0</v>
      </c>
      <c r="AH101" s="1">
        <f>MEDIAN($B101)</f>
        <v>0</v>
      </c>
      <c r="AI101" s="1">
        <f>MEDIAN($C101)</f>
        <v>0</v>
      </c>
      <c r="AJ101" s="1">
        <f>MEDIAN($D101)</f>
        <v>0</v>
      </c>
      <c r="AK101" s="1">
        <f>MEDIAN($E101)</f>
        <v>0</v>
      </c>
      <c r="AL101" s="1">
        <f>MEDIAN($F101)</f>
        <v>0</v>
      </c>
      <c r="AM101" s="1">
        <f>MEDIAN($G101)</f>
        <v>0</v>
      </c>
      <c r="AN101" s="1">
        <f>MEDIAN($H101)</f>
        <v>0</v>
      </c>
      <c r="AO101" s="1">
        <f>MEDIAN($I101)</f>
        <v>0</v>
      </c>
      <c r="AP101" s="1">
        <f>MEDIAN($J101)</f>
        <v>0</v>
      </c>
      <c r="AQ101" s="1">
        <f>MEDIAN($K101)</f>
        <v>0</v>
      </c>
      <c r="AR101" s="1">
        <f>MEDIAN($M101)</f>
        <v>0</v>
      </c>
      <c r="AS101" s="1">
        <f>MEDIAN($N101)</f>
        <v>0</v>
      </c>
      <c r="AT101" s="1">
        <f>MEDIAN($P101)</f>
        <v>0</v>
      </c>
      <c r="AU101" s="1">
        <f>MEDIAN($Q101)</f>
        <v>0</v>
      </c>
      <c r="AV101" s="1">
        <f>MEDIAN($R101)</f>
        <v>0</v>
      </c>
      <c r="AW101" s="1">
        <f>MAX($B101)</f>
        <v>0</v>
      </c>
      <c r="AX101" s="1">
        <f>MAX($C101)</f>
        <v>0</v>
      </c>
      <c r="AY101" s="1">
        <f>MAX($D101)</f>
        <v>0</v>
      </c>
      <c r="AZ101" s="1">
        <f>MAX($E101)</f>
        <v>0</v>
      </c>
      <c r="BA101" s="1">
        <f>MAX($F101)</f>
        <v>0</v>
      </c>
      <c r="BB101" s="1">
        <f>MAX($G101)</f>
        <v>0</v>
      </c>
      <c r="BC101" s="1">
        <f>MAX($H101)</f>
        <v>0</v>
      </c>
      <c r="BD101" s="1">
        <f>MAX($I101)</f>
        <v>0</v>
      </c>
      <c r="BE101" s="1">
        <f>MAX($J101)</f>
        <v>0</v>
      </c>
      <c r="BF101" s="1">
        <f>MAX($K101)</f>
        <v>0</v>
      </c>
      <c r="BG101" s="1">
        <f>MAX($M101)</f>
        <v>0</v>
      </c>
      <c r="BH101" s="1">
        <f>MAX($N101)</f>
        <v>0</v>
      </c>
      <c r="BI101" s="1">
        <f>MAX($P101)</f>
        <v>0</v>
      </c>
      <c r="BJ101" s="1">
        <f>MAX($Q101)</f>
        <v>0</v>
      </c>
      <c r="BK101" s="1">
        <f>MAX($R101)</f>
        <v>0</v>
      </c>
    </row>
    <row r="102" spans="1:63">
      <c r="A102" s="1" t="s">
        <v>99</v>
      </c>
      <c r="B102" s="1" cm="1">
        <f t="array" ref="B102">_xlfn.SWITCH($A$2,"average", AVERAGE(Instances!B102:Instances!B102),"median", MEDIAN(Instances!B102:Instances!B102),"min", MIN(Instances!B102:Instances!B102),"max", MAX(Instances!B102:Instances!B102),"diff", MAX(Instances!B102:Instances!B102)-MIN(Instances!B102:Instances!B102))</f>
        <v>0</v>
      </c>
      <c r="C102" s="1" cm="1">
        <f t="array" ref="C102">_xlfn.SWITCH($A$2,"average", AVERAGE(Instances!C102:Instances!C102),"median", MEDIAN(Instances!C102:Instances!C102),"min", MIN(Instances!C102:Instances!C102),"max", MAX(Instances!C102:Instances!C102),"diff", MAX(Instances!C102:Instances!C102)-MIN(Instances!C102:Instances!C102))</f>
        <v>0</v>
      </c>
      <c r="D102" s="1" cm="1">
        <f t="array" ref="D102">_xlfn.SWITCH($A$2,"average", AVERAGE(Instances!D102:Instances!D102),"median", MEDIAN(Instances!D102:Instances!D102),"min", MIN(Instances!D102:Instances!D102),"max", MAX(Instances!D102:Instances!D102),"diff", MAX(Instances!D102:Instances!D102)-MIN(Instances!D102:Instances!D102))</f>
        <v>0</v>
      </c>
      <c r="E102" s="1" cm="1">
        <f t="array" ref="E102">_xlfn.SWITCH($A$2,"average", AVERAGE(Instances!E102:Instances!E102),"median", MEDIAN(Instances!E102:Instances!E102),"min", MIN(Instances!E102:Instances!E102),"max", MAX(Instances!E102:Instances!E102),"diff", MAX(Instances!E102:Instances!E102)-MIN(Instances!E102:Instances!E102))</f>
        <v>0</v>
      </c>
      <c r="F102" s="1" cm="1">
        <f t="array" ref="F102">_xlfn.SWITCH($A$2,"average", AVERAGE(Instances!F102:Instances!F102),"median", MEDIAN(Instances!F102:Instances!F102),"min", MIN(Instances!F102:Instances!F102),"max", MAX(Instances!F102:Instances!F102),"diff", MAX(Instances!F102:Instances!F102)-MIN(Instances!F102:Instances!F102))</f>
        <v>0</v>
      </c>
      <c r="G102" s="1" cm="1">
        <f t="array" ref="G102">_xlfn.SWITCH($A$2,"average", AVERAGE(Instances!G102:Instances!G102),"median", MEDIAN(Instances!G102:Instances!G102),"min", MIN(Instances!G102:Instances!G102),"max", MAX(Instances!G102:Instances!G102),"diff", MAX(Instances!G102:Instances!G102)-MIN(Instances!G102:Instances!G102))</f>
        <v>0</v>
      </c>
      <c r="H102" s="1" cm="1">
        <f t="array" ref="H102">_xlfn.SWITCH($A$2,"average", AVERAGE(Instances!H102:Instances!H102),"median", MEDIAN(Instances!H102:Instances!H102),"min", MIN(Instances!H102:Instances!H102),"max", MAX(Instances!H102:Instances!H102),"diff", MAX(Instances!H102:Instances!H102)-MIN(Instances!H102:Instances!H102))</f>
        <v>0</v>
      </c>
      <c r="I102" s="1" cm="1">
        <f t="array" ref="I102">_xlfn.SWITCH($A$2,"average", AVERAGE(Instances!I102:Instances!I102),"median", MEDIAN(Instances!I102:Instances!I102),"min", MIN(Instances!I102:Instances!I102),"max", MAX(Instances!I102:Instances!I102),"diff", MAX(Instances!I102:Instances!I102)-MIN(Instances!I102:Instances!I102))</f>
        <v>0</v>
      </c>
      <c r="J102" s="1" cm="1">
        <f t="array" ref="J102">_xlfn.SWITCH($A$2,"average", AVERAGE(Instances!J102:Instances!J102),"median", MEDIAN(Instances!J102:Instances!J102),"min", MIN(Instances!J102:Instances!J102),"max", MAX(Instances!J102:Instances!J102),"diff", MAX(Instances!J102:Instances!J102)-MIN(Instances!J102:Instances!J102))</f>
        <v>0</v>
      </c>
      <c r="K102" s="1" cm="1">
        <f t="array" ref="K102">_xlfn.SWITCH($A$2,"average", AVERAGE(Instances!K102:Instances!K102),"median", MEDIAN(Instances!K102:Instances!K102),"min", MIN(Instances!K102:Instances!K102),"max", MAX(Instances!K102:Instances!K102),"diff", MAX(Instances!K102:Instances!K102)-MIN(Instances!K102:Instances!K102))</f>
        <v>0</v>
      </c>
      <c r="L102" s="1"/>
      <c r="M102" s="1" cm="1">
        <f t="array" ref="M102">_xlfn.SWITCH($A$2,"average", AVERAGE(Instances!M102:Instances!M102),"median", MEDIAN(Instances!M102:Instances!M102),"min", MIN(Instances!M102:Instances!M102),"max", MAX(Instances!M102:Instances!M102),"diff", MAX(Instances!M102:Instances!M102)-MIN(Instances!M102:Instances!M102))</f>
        <v>0</v>
      </c>
      <c r="N102" s="1" cm="1">
        <f t="array" ref="N102">_xlfn.SWITCH($A$2,"average", AVERAGE(Instances!N102:Instances!N102),"median", MEDIAN(Instances!N102:Instances!N102),"min", MIN(Instances!N102:Instances!N102),"max", MAX(Instances!N102:Instances!N102),"diff", MAX(Instances!N102:Instances!N102)-MIN(Instances!N102:Instances!N102))</f>
        <v>0</v>
      </c>
      <c r="O102" s="1"/>
      <c r="P102" s="1" cm="1">
        <f t="array" ref="P102">_xlfn.SWITCH($A$2,"average", AVERAGE(Instances!P102:Instances!P102),"median", MEDIAN(Instances!P102:Instances!P102),"min", MIN(Instances!P102:Instances!P102),"max", MAX(Instances!P102:Instances!P102),"diff", MAX(Instances!P102:Instances!P102)-MIN(Instances!P102:Instances!P102))</f>
        <v>0</v>
      </c>
      <c r="Q102" s="1" cm="1">
        <f t="array" ref="Q102">_xlfn.SWITCH($A$2,"average", AVERAGE(Instances!Q102:Instances!Q102),"median", MEDIAN(Instances!Q102:Instances!Q102),"min", MIN(Instances!Q102:Instances!Q102),"max", MAX(Instances!Q102:Instances!Q102),"diff", MAX(Instances!Q102:Instances!Q102)-MIN(Instances!Q102:Instances!Q102))</f>
        <v>0</v>
      </c>
      <c r="R102" s="1" cm="1">
        <f t="array" ref="R102">_xlfn.SWITCH($A$2,"average", AVERAGE(Instances!R102:Instances!R102),"median", MEDIAN(Instances!R102:Instances!R102),"min", MIN(Instances!R102:Instances!R102),"max", MAX(Instances!R102:Instances!R102),"diff", MAX(Instances!R102:Instances!R102)-MIN(Instances!R102:Instances!R102))</f>
        <v>0</v>
      </c>
      <c r="S102" s="1">
        <f>MIN($B102)</f>
        <v>0</v>
      </c>
      <c r="T102" s="1">
        <f>MIN($C102)</f>
        <v>0</v>
      </c>
      <c r="U102" s="1">
        <f>MIN($D102)</f>
        <v>0</v>
      </c>
      <c r="V102" s="1">
        <f>MIN($E102)</f>
        <v>0</v>
      </c>
      <c r="W102" s="1">
        <f>MIN($F102)</f>
        <v>0</v>
      </c>
      <c r="X102" s="1">
        <f>MIN($G102)</f>
        <v>0</v>
      </c>
      <c r="Y102" s="1">
        <f>MIN($H102)</f>
        <v>0</v>
      </c>
      <c r="Z102" s="1">
        <f>MIN($I102)</f>
        <v>0</v>
      </c>
      <c r="AA102" s="1">
        <f>MIN($J102)</f>
        <v>0</v>
      </c>
      <c r="AB102" s="1">
        <f>MIN($K102)</f>
        <v>0</v>
      </c>
      <c r="AC102" s="1">
        <f>MIN($M102)</f>
        <v>0</v>
      </c>
      <c r="AD102" s="1">
        <f>MIN($N102)</f>
        <v>0</v>
      </c>
      <c r="AE102" s="1">
        <f>MIN($P102)</f>
        <v>0</v>
      </c>
      <c r="AF102" s="1">
        <f>MIN($Q102)</f>
        <v>0</v>
      </c>
      <c r="AG102" s="1">
        <f>MIN($R102)</f>
        <v>0</v>
      </c>
      <c r="AH102" s="1">
        <f>MEDIAN($B102)</f>
        <v>0</v>
      </c>
      <c r="AI102" s="1">
        <f>MEDIAN($C102)</f>
        <v>0</v>
      </c>
      <c r="AJ102" s="1">
        <f>MEDIAN($D102)</f>
        <v>0</v>
      </c>
      <c r="AK102" s="1">
        <f>MEDIAN($E102)</f>
        <v>0</v>
      </c>
      <c r="AL102" s="1">
        <f>MEDIAN($F102)</f>
        <v>0</v>
      </c>
      <c r="AM102" s="1">
        <f>MEDIAN($G102)</f>
        <v>0</v>
      </c>
      <c r="AN102" s="1">
        <f>MEDIAN($H102)</f>
        <v>0</v>
      </c>
      <c r="AO102" s="1">
        <f>MEDIAN($I102)</f>
        <v>0</v>
      </c>
      <c r="AP102" s="1">
        <f>MEDIAN($J102)</f>
        <v>0</v>
      </c>
      <c r="AQ102" s="1">
        <f>MEDIAN($K102)</f>
        <v>0</v>
      </c>
      <c r="AR102" s="1">
        <f>MEDIAN($M102)</f>
        <v>0</v>
      </c>
      <c r="AS102" s="1">
        <f>MEDIAN($N102)</f>
        <v>0</v>
      </c>
      <c r="AT102" s="1">
        <f>MEDIAN($P102)</f>
        <v>0</v>
      </c>
      <c r="AU102" s="1">
        <f>MEDIAN($Q102)</f>
        <v>0</v>
      </c>
      <c r="AV102" s="1">
        <f>MEDIAN($R102)</f>
        <v>0</v>
      </c>
      <c r="AW102" s="1">
        <f>MAX($B102)</f>
        <v>0</v>
      </c>
      <c r="AX102" s="1">
        <f>MAX($C102)</f>
        <v>0</v>
      </c>
      <c r="AY102" s="1">
        <f>MAX($D102)</f>
        <v>0</v>
      </c>
      <c r="AZ102" s="1">
        <f>MAX($E102)</f>
        <v>0</v>
      </c>
      <c r="BA102" s="1">
        <f>MAX($F102)</f>
        <v>0</v>
      </c>
      <c r="BB102" s="1">
        <f>MAX($G102)</f>
        <v>0</v>
      </c>
      <c r="BC102" s="1">
        <f>MAX($H102)</f>
        <v>0</v>
      </c>
      <c r="BD102" s="1">
        <f>MAX($I102)</f>
        <v>0</v>
      </c>
      <c r="BE102" s="1">
        <f>MAX($J102)</f>
        <v>0</v>
      </c>
      <c r="BF102" s="1">
        <f>MAX($K102)</f>
        <v>0</v>
      </c>
      <c r="BG102" s="1">
        <f>MAX($M102)</f>
        <v>0</v>
      </c>
      <c r="BH102" s="1">
        <f>MAX($N102)</f>
        <v>0</v>
      </c>
      <c r="BI102" s="1">
        <f>MAX($P102)</f>
        <v>0</v>
      </c>
      <c r="BJ102" s="1">
        <f>MAX($Q102)</f>
        <v>0</v>
      </c>
      <c r="BK102" s="1">
        <f>MAX($R102)</f>
        <v>0</v>
      </c>
    </row>
    <row r="103" spans="1:63">
      <c r="A103" s="1" t="s">
        <v>100</v>
      </c>
      <c r="B103" s="1" cm="1">
        <f t="array" ref="B103">_xlfn.SWITCH($A$2,"average", AVERAGE(Instances!B103:Instances!B103),"median", MEDIAN(Instances!B103:Instances!B103),"min", MIN(Instances!B103:Instances!B103),"max", MAX(Instances!B103:Instances!B103),"diff", MAX(Instances!B103:Instances!B103)-MIN(Instances!B103:Instances!B103))</f>
        <v>0</v>
      </c>
      <c r="C103" s="1" cm="1">
        <f t="array" ref="C103">_xlfn.SWITCH($A$2,"average", AVERAGE(Instances!C103:Instances!C103),"median", MEDIAN(Instances!C103:Instances!C103),"min", MIN(Instances!C103:Instances!C103),"max", MAX(Instances!C103:Instances!C103),"diff", MAX(Instances!C103:Instances!C103)-MIN(Instances!C103:Instances!C103))</f>
        <v>0</v>
      </c>
      <c r="D103" s="1" cm="1">
        <f t="array" ref="D103">_xlfn.SWITCH($A$2,"average", AVERAGE(Instances!D103:Instances!D103),"median", MEDIAN(Instances!D103:Instances!D103),"min", MIN(Instances!D103:Instances!D103),"max", MAX(Instances!D103:Instances!D103),"diff", MAX(Instances!D103:Instances!D103)-MIN(Instances!D103:Instances!D103))</f>
        <v>0</v>
      </c>
      <c r="E103" s="1" cm="1">
        <f t="array" ref="E103">_xlfn.SWITCH($A$2,"average", AVERAGE(Instances!E103:Instances!E103),"median", MEDIAN(Instances!E103:Instances!E103),"min", MIN(Instances!E103:Instances!E103),"max", MAX(Instances!E103:Instances!E103),"diff", MAX(Instances!E103:Instances!E103)-MIN(Instances!E103:Instances!E103))</f>
        <v>0</v>
      </c>
      <c r="F103" s="1" cm="1">
        <f t="array" ref="F103">_xlfn.SWITCH($A$2,"average", AVERAGE(Instances!F103:Instances!F103),"median", MEDIAN(Instances!F103:Instances!F103),"min", MIN(Instances!F103:Instances!F103),"max", MAX(Instances!F103:Instances!F103),"diff", MAX(Instances!F103:Instances!F103)-MIN(Instances!F103:Instances!F103))</f>
        <v>0</v>
      </c>
      <c r="G103" s="1" cm="1">
        <f t="array" ref="G103">_xlfn.SWITCH($A$2,"average", AVERAGE(Instances!G103:Instances!G103),"median", MEDIAN(Instances!G103:Instances!G103),"min", MIN(Instances!G103:Instances!G103),"max", MAX(Instances!G103:Instances!G103),"diff", MAX(Instances!G103:Instances!G103)-MIN(Instances!G103:Instances!G103))</f>
        <v>0</v>
      </c>
      <c r="H103" s="1" cm="1">
        <f t="array" ref="H103">_xlfn.SWITCH($A$2,"average", AVERAGE(Instances!H103:Instances!H103),"median", MEDIAN(Instances!H103:Instances!H103),"min", MIN(Instances!H103:Instances!H103),"max", MAX(Instances!H103:Instances!H103),"diff", MAX(Instances!H103:Instances!H103)-MIN(Instances!H103:Instances!H103))</f>
        <v>0</v>
      </c>
      <c r="I103" s="1" cm="1">
        <f t="array" ref="I103">_xlfn.SWITCH($A$2,"average", AVERAGE(Instances!I103:Instances!I103),"median", MEDIAN(Instances!I103:Instances!I103),"min", MIN(Instances!I103:Instances!I103),"max", MAX(Instances!I103:Instances!I103),"diff", MAX(Instances!I103:Instances!I103)-MIN(Instances!I103:Instances!I103))</f>
        <v>0</v>
      </c>
      <c r="J103" s="1" cm="1">
        <f t="array" ref="J103">_xlfn.SWITCH($A$2,"average", AVERAGE(Instances!J103:Instances!J103),"median", MEDIAN(Instances!J103:Instances!J103),"min", MIN(Instances!J103:Instances!J103),"max", MAX(Instances!J103:Instances!J103),"diff", MAX(Instances!J103:Instances!J103)-MIN(Instances!J103:Instances!J103))</f>
        <v>0</v>
      </c>
      <c r="K103" s="1" cm="1">
        <f t="array" ref="K103">_xlfn.SWITCH($A$2,"average", AVERAGE(Instances!K103:Instances!K103),"median", MEDIAN(Instances!K103:Instances!K103),"min", MIN(Instances!K103:Instances!K103),"max", MAX(Instances!K103:Instances!K103),"diff", MAX(Instances!K103:Instances!K103)-MIN(Instances!K103:Instances!K103))</f>
        <v>0</v>
      </c>
      <c r="L103" s="1"/>
      <c r="M103" s="1" cm="1">
        <f t="array" ref="M103">_xlfn.SWITCH($A$2,"average", AVERAGE(Instances!M103:Instances!M103),"median", MEDIAN(Instances!M103:Instances!M103),"min", MIN(Instances!M103:Instances!M103),"max", MAX(Instances!M103:Instances!M103),"diff", MAX(Instances!M103:Instances!M103)-MIN(Instances!M103:Instances!M103))</f>
        <v>0</v>
      </c>
      <c r="N103" s="1" cm="1">
        <f t="array" ref="N103">_xlfn.SWITCH($A$2,"average", AVERAGE(Instances!N103:Instances!N103),"median", MEDIAN(Instances!N103:Instances!N103),"min", MIN(Instances!N103:Instances!N103),"max", MAX(Instances!N103:Instances!N103),"diff", MAX(Instances!N103:Instances!N103)-MIN(Instances!N103:Instances!N103))</f>
        <v>0</v>
      </c>
      <c r="O103" s="1"/>
      <c r="P103" s="1" cm="1">
        <f t="array" ref="P103">_xlfn.SWITCH($A$2,"average", AVERAGE(Instances!P103:Instances!P103),"median", MEDIAN(Instances!P103:Instances!P103),"min", MIN(Instances!P103:Instances!P103),"max", MAX(Instances!P103:Instances!P103),"diff", MAX(Instances!P103:Instances!P103)-MIN(Instances!P103:Instances!P103))</f>
        <v>0</v>
      </c>
      <c r="Q103" s="1" cm="1">
        <f t="array" ref="Q103">_xlfn.SWITCH($A$2,"average", AVERAGE(Instances!Q103:Instances!Q103),"median", MEDIAN(Instances!Q103:Instances!Q103),"min", MIN(Instances!Q103:Instances!Q103),"max", MAX(Instances!Q103:Instances!Q103),"diff", MAX(Instances!Q103:Instances!Q103)-MIN(Instances!Q103:Instances!Q103))</f>
        <v>0</v>
      </c>
      <c r="R103" s="1" cm="1">
        <f t="array" ref="R103">_xlfn.SWITCH($A$2,"average", AVERAGE(Instances!R103:Instances!R103),"median", MEDIAN(Instances!R103:Instances!R103),"min", MIN(Instances!R103:Instances!R103),"max", MAX(Instances!R103:Instances!R103),"diff", MAX(Instances!R103:Instances!R103)-MIN(Instances!R103:Instances!R103))</f>
        <v>0</v>
      </c>
      <c r="S103" s="1">
        <f>MIN($B103)</f>
        <v>0</v>
      </c>
      <c r="T103" s="1">
        <f>MIN($C103)</f>
        <v>0</v>
      </c>
      <c r="U103" s="1">
        <f>MIN($D103)</f>
        <v>0</v>
      </c>
      <c r="V103" s="1">
        <f>MIN($E103)</f>
        <v>0</v>
      </c>
      <c r="W103" s="1">
        <f>MIN($F103)</f>
        <v>0</v>
      </c>
      <c r="X103" s="1">
        <f>MIN($G103)</f>
        <v>0</v>
      </c>
      <c r="Y103" s="1">
        <f>MIN($H103)</f>
        <v>0</v>
      </c>
      <c r="Z103" s="1">
        <f>MIN($I103)</f>
        <v>0</v>
      </c>
      <c r="AA103" s="1">
        <f>MIN($J103)</f>
        <v>0</v>
      </c>
      <c r="AB103" s="1">
        <f>MIN($K103)</f>
        <v>0</v>
      </c>
      <c r="AC103" s="1">
        <f>MIN($M103)</f>
        <v>0</v>
      </c>
      <c r="AD103" s="1">
        <f>MIN($N103)</f>
        <v>0</v>
      </c>
      <c r="AE103" s="1">
        <f>MIN($P103)</f>
        <v>0</v>
      </c>
      <c r="AF103" s="1">
        <f>MIN($Q103)</f>
        <v>0</v>
      </c>
      <c r="AG103" s="1">
        <f>MIN($R103)</f>
        <v>0</v>
      </c>
      <c r="AH103" s="1">
        <f>MEDIAN($B103)</f>
        <v>0</v>
      </c>
      <c r="AI103" s="1">
        <f>MEDIAN($C103)</f>
        <v>0</v>
      </c>
      <c r="AJ103" s="1">
        <f>MEDIAN($D103)</f>
        <v>0</v>
      </c>
      <c r="AK103" s="1">
        <f>MEDIAN($E103)</f>
        <v>0</v>
      </c>
      <c r="AL103" s="1">
        <f>MEDIAN($F103)</f>
        <v>0</v>
      </c>
      <c r="AM103" s="1">
        <f>MEDIAN($G103)</f>
        <v>0</v>
      </c>
      <c r="AN103" s="1">
        <f>MEDIAN($H103)</f>
        <v>0</v>
      </c>
      <c r="AO103" s="1">
        <f>MEDIAN($I103)</f>
        <v>0</v>
      </c>
      <c r="AP103" s="1">
        <f>MEDIAN($J103)</f>
        <v>0</v>
      </c>
      <c r="AQ103" s="1">
        <f>MEDIAN($K103)</f>
        <v>0</v>
      </c>
      <c r="AR103" s="1">
        <f>MEDIAN($M103)</f>
        <v>0</v>
      </c>
      <c r="AS103" s="1">
        <f>MEDIAN($N103)</f>
        <v>0</v>
      </c>
      <c r="AT103" s="1">
        <f>MEDIAN($P103)</f>
        <v>0</v>
      </c>
      <c r="AU103" s="1">
        <f>MEDIAN($Q103)</f>
        <v>0</v>
      </c>
      <c r="AV103" s="1">
        <f>MEDIAN($R103)</f>
        <v>0</v>
      </c>
      <c r="AW103" s="1">
        <f>MAX($B103)</f>
        <v>0</v>
      </c>
      <c r="AX103" s="1">
        <f>MAX($C103)</f>
        <v>0</v>
      </c>
      <c r="AY103" s="1">
        <f>MAX($D103)</f>
        <v>0</v>
      </c>
      <c r="AZ103" s="1">
        <f>MAX($E103)</f>
        <v>0</v>
      </c>
      <c r="BA103" s="1">
        <f>MAX($F103)</f>
        <v>0</v>
      </c>
      <c r="BB103" s="1">
        <f>MAX($G103)</f>
        <v>0</v>
      </c>
      <c r="BC103" s="1">
        <f>MAX($H103)</f>
        <v>0</v>
      </c>
      <c r="BD103" s="1">
        <f>MAX($I103)</f>
        <v>0</v>
      </c>
      <c r="BE103" s="1">
        <f>MAX($J103)</f>
        <v>0</v>
      </c>
      <c r="BF103" s="1">
        <f>MAX($K103)</f>
        <v>0</v>
      </c>
      <c r="BG103" s="1">
        <f>MAX($M103)</f>
        <v>0</v>
      </c>
      <c r="BH103" s="1">
        <f>MAX($N103)</f>
        <v>0</v>
      </c>
      <c r="BI103" s="1">
        <f>MAX($P103)</f>
        <v>0</v>
      </c>
      <c r="BJ103" s="1">
        <f>MAX($Q103)</f>
        <v>0</v>
      </c>
      <c r="BK103" s="1">
        <f>MAX($R103)</f>
        <v>0</v>
      </c>
    </row>
    <row r="104" spans="1:63">
      <c r="A104" s="1" t="s">
        <v>101</v>
      </c>
      <c r="B104" s="1" cm="1">
        <f t="array" ref="B104">_xlfn.SWITCH($A$2,"average", AVERAGE(Instances!B104:Instances!B104),"median", MEDIAN(Instances!B104:Instances!B104),"min", MIN(Instances!B104:Instances!B104),"max", MAX(Instances!B104:Instances!B104),"diff", MAX(Instances!B104:Instances!B104)-MIN(Instances!B104:Instances!B104))</f>
        <v>0</v>
      </c>
      <c r="C104" s="1" cm="1">
        <f t="array" ref="C104">_xlfn.SWITCH($A$2,"average", AVERAGE(Instances!C104:Instances!C104),"median", MEDIAN(Instances!C104:Instances!C104),"min", MIN(Instances!C104:Instances!C104),"max", MAX(Instances!C104:Instances!C104),"diff", MAX(Instances!C104:Instances!C104)-MIN(Instances!C104:Instances!C104))</f>
        <v>0</v>
      </c>
      <c r="D104" s="1" cm="1">
        <f t="array" ref="D104">_xlfn.SWITCH($A$2,"average", AVERAGE(Instances!D104:Instances!D104),"median", MEDIAN(Instances!D104:Instances!D104),"min", MIN(Instances!D104:Instances!D104),"max", MAX(Instances!D104:Instances!D104),"diff", MAX(Instances!D104:Instances!D104)-MIN(Instances!D104:Instances!D104))</f>
        <v>0</v>
      </c>
      <c r="E104" s="1" cm="1">
        <f t="array" ref="E104">_xlfn.SWITCH($A$2,"average", AVERAGE(Instances!E104:Instances!E104),"median", MEDIAN(Instances!E104:Instances!E104),"min", MIN(Instances!E104:Instances!E104),"max", MAX(Instances!E104:Instances!E104),"diff", MAX(Instances!E104:Instances!E104)-MIN(Instances!E104:Instances!E104))</f>
        <v>0</v>
      </c>
      <c r="F104" s="1" cm="1">
        <f t="array" ref="F104">_xlfn.SWITCH($A$2,"average", AVERAGE(Instances!F104:Instances!F104),"median", MEDIAN(Instances!F104:Instances!F104),"min", MIN(Instances!F104:Instances!F104),"max", MAX(Instances!F104:Instances!F104),"diff", MAX(Instances!F104:Instances!F104)-MIN(Instances!F104:Instances!F104))</f>
        <v>0</v>
      </c>
      <c r="G104" s="1" cm="1">
        <f t="array" ref="G104">_xlfn.SWITCH($A$2,"average", AVERAGE(Instances!G104:Instances!G104),"median", MEDIAN(Instances!G104:Instances!G104),"min", MIN(Instances!G104:Instances!G104),"max", MAX(Instances!G104:Instances!G104),"diff", MAX(Instances!G104:Instances!G104)-MIN(Instances!G104:Instances!G104))</f>
        <v>0</v>
      </c>
      <c r="H104" s="1" cm="1">
        <f t="array" ref="H104">_xlfn.SWITCH($A$2,"average", AVERAGE(Instances!H104:Instances!H104),"median", MEDIAN(Instances!H104:Instances!H104),"min", MIN(Instances!H104:Instances!H104),"max", MAX(Instances!H104:Instances!H104),"diff", MAX(Instances!H104:Instances!H104)-MIN(Instances!H104:Instances!H104))</f>
        <v>0</v>
      </c>
      <c r="I104" s="1" cm="1">
        <f t="array" ref="I104">_xlfn.SWITCH($A$2,"average", AVERAGE(Instances!I104:Instances!I104),"median", MEDIAN(Instances!I104:Instances!I104),"min", MIN(Instances!I104:Instances!I104),"max", MAX(Instances!I104:Instances!I104),"diff", MAX(Instances!I104:Instances!I104)-MIN(Instances!I104:Instances!I104))</f>
        <v>0</v>
      </c>
      <c r="J104" s="1" cm="1">
        <f t="array" ref="J104">_xlfn.SWITCH($A$2,"average", AVERAGE(Instances!J104:Instances!J104),"median", MEDIAN(Instances!J104:Instances!J104),"min", MIN(Instances!J104:Instances!J104),"max", MAX(Instances!J104:Instances!J104),"diff", MAX(Instances!J104:Instances!J104)-MIN(Instances!J104:Instances!J104))</f>
        <v>0</v>
      </c>
      <c r="K104" s="1" cm="1">
        <f t="array" ref="K104">_xlfn.SWITCH($A$2,"average", AVERAGE(Instances!K104:Instances!K104),"median", MEDIAN(Instances!K104:Instances!K104),"min", MIN(Instances!K104:Instances!K104),"max", MAX(Instances!K104:Instances!K104),"diff", MAX(Instances!K104:Instances!K104)-MIN(Instances!K104:Instances!K104))</f>
        <v>0</v>
      </c>
      <c r="L104" s="1"/>
      <c r="M104" s="1" cm="1">
        <f t="array" ref="M104">_xlfn.SWITCH($A$2,"average", AVERAGE(Instances!M104:Instances!M104),"median", MEDIAN(Instances!M104:Instances!M104),"min", MIN(Instances!M104:Instances!M104),"max", MAX(Instances!M104:Instances!M104),"diff", MAX(Instances!M104:Instances!M104)-MIN(Instances!M104:Instances!M104))</f>
        <v>0</v>
      </c>
      <c r="N104" s="1" cm="1">
        <f t="array" ref="N104">_xlfn.SWITCH($A$2,"average", AVERAGE(Instances!N104:Instances!N104),"median", MEDIAN(Instances!N104:Instances!N104),"min", MIN(Instances!N104:Instances!N104),"max", MAX(Instances!N104:Instances!N104),"diff", MAX(Instances!N104:Instances!N104)-MIN(Instances!N104:Instances!N104))</f>
        <v>0</v>
      </c>
      <c r="O104" s="1"/>
      <c r="P104" s="1" cm="1">
        <f t="array" ref="P104">_xlfn.SWITCH($A$2,"average", AVERAGE(Instances!P104:Instances!P104),"median", MEDIAN(Instances!P104:Instances!P104),"min", MIN(Instances!P104:Instances!P104),"max", MAX(Instances!P104:Instances!P104),"diff", MAX(Instances!P104:Instances!P104)-MIN(Instances!P104:Instances!P104))</f>
        <v>0</v>
      </c>
      <c r="Q104" s="1" cm="1">
        <f t="array" ref="Q104">_xlfn.SWITCH($A$2,"average", AVERAGE(Instances!Q104:Instances!Q104),"median", MEDIAN(Instances!Q104:Instances!Q104),"min", MIN(Instances!Q104:Instances!Q104),"max", MAX(Instances!Q104:Instances!Q104),"diff", MAX(Instances!Q104:Instances!Q104)-MIN(Instances!Q104:Instances!Q104))</f>
        <v>0</v>
      </c>
      <c r="R104" s="1" cm="1">
        <f t="array" ref="R104">_xlfn.SWITCH($A$2,"average", AVERAGE(Instances!R104:Instances!R104),"median", MEDIAN(Instances!R104:Instances!R104),"min", MIN(Instances!R104:Instances!R104),"max", MAX(Instances!R104:Instances!R104),"diff", MAX(Instances!R104:Instances!R104)-MIN(Instances!R104:Instances!R104))</f>
        <v>0</v>
      </c>
      <c r="S104" s="1">
        <f>MIN($B104)</f>
        <v>0</v>
      </c>
      <c r="T104" s="1">
        <f>MIN($C104)</f>
        <v>0</v>
      </c>
      <c r="U104" s="1">
        <f>MIN($D104)</f>
        <v>0</v>
      </c>
      <c r="V104" s="1">
        <f>MIN($E104)</f>
        <v>0</v>
      </c>
      <c r="W104" s="1">
        <f>MIN($F104)</f>
        <v>0</v>
      </c>
      <c r="X104" s="1">
        <f>MIN($G104)</f>
        <v>0</v>
      </c>
      <c r="Y104" s="1">
        <f>MIN($H104)</f>
        <v>0</v>
      </c>
      <c r="Z104" s="1">
        <f>MIN($I104)</f>
        <v>0</v>
      </c>
      <c r="AA104" s="1">
        <f>MIN($J104)</f>
        <v>0</v>
      </c>
      <c r="AB104" s="1">
        <f>MIN($K104)</f>
        <v>0</v>
      </c>
      <c r="AC104" s="1">
        <f>MIN($M104)</f>
        <v>0</v>
      </c>
      <c r="AD104" s="1">
        <f>MIN($N104)</f>
        <v>0</v>
      </c>
      <c r="AE104" s="1">
        <f>MIN($P104)</f>
        <v>0</v>
      </c>
      <c r="AF104" s="1">
        <f>MIN($Q104)</f>
        <v>0</v>
      </c>
      <c r="AG104" s="1">
        <f>MIN($R104)</f>
        <v>0</v>
      </c>
      <c r="AH104" s="1">
        <f>MEDIAN($B104)</f>
        <v>0</v>
      </c>
      <c r="AI104" s="1">
        <f>MEDIAN($C104)</f>
        <v>0</v>
      </c>
      <c r="AJ104" s="1">
        <f>MEDIAN($D104)</f>
        <v>0</v>
      </c>
      <c r="AK104" s="1">
        <f>MEDIAN($E104)</f>
        <v>0</v>
      </c>
      <c r="AL104" s="1">
        <f>MEDIAN($F104)</f>
        <v>0</v>
      </c>
      <c r="AM104" s="1">
        <f>MEDIAN($G104)</f>
        <v>0</v>
      </c>
      <c r="AN104" s="1">
        <f>MEDIAN($H104)</f>
        <v>0</v>
      </c>
      <c r="AO104" s="1">
        <f>MEDIAN($I104)</f>
        <v>0</v>
      </c>
      <c r="AP104" s="1">
        <f>MEDIAN($J104)</f>
        <v>0</v>
      </c>
      <c r="AQ104" s="1">
        <f>MEDIAN($K104)</f>
        <v>0</v>
      </c>
      <c r="AR104" s="1">
        <f>MEDIAN($M104)</f>
        <v>0</v>
      </c>
      <c r="AS104" s="1">
        <f>MEDIAN($N104)</f>
        <v>0</v>
      </c>
      <c r="AT104" s="1">
        <f>MEDIAN($P104)</f>
        <v>0</v>
      </c>
      <c r="AU104" s="1">
        <f>MEDIAN($Q104)</f>
        <v>0</v>
      </c>
      <c r="AV104" s="1">
        <f>MEDIAN($R104)</f>
        <v>0</v>
      </c>
      <c r="AW104" s="1">
        <f>MAX($B104)</f>
        <v>0</v>
      </c>
      <c r="AX104" s="1">
        <f>MAX($C104)</f>
        <v>0</v>
      </c>
      <c r="AY104" s="1">
        <f>MAX($D104)</f>
        <v>0</v>
      </c>
      <c r="AZ104" s="1">
        <f>MAX($E104)</f>
        <v>0</v>
      </c>
      <c r="BA104" s="1">
        <f>MAX($F104)</f>
        <v>0</v>
      </c>
      <c r="BB104" s="1">
        <f>MAX($G104)</f>
        <v>0</v>
      </c>
      <c r="BC104" s="1">
        <f>MAX($H104)</f>
        <v>0</v>
      </c>
      <c r="BD104" s="1">
        <f>MAX($I104)</f>
        <v>0</v>
      </c>
      <c r="BE104" s="1">
        <f>MAX($J104)</f>
        <v>0</v>
      </c>
      <c r="BF104" s="1">
        <f>MAX($K104)</f>
        <v>0</v>
      </c>
      <c r="BG104" s="1">
        <f>MAX($M104)</f>
        <v>0</v>
      </c>
      <c r="BH104" s="1">
        <f>MAX($N104)</f>
        <v>0</v>
      </c>
      <c r="BI104" s="1">
        <f>MAX($P104)</f>
        <v>0</v>
      </c>
      <c r="BJ104" s="1">
        <f>MAX($Q104)</f>
        <v>0</v>
      </c>
      <c r="BK104" s="1">
        <f>MAX($R104)</f>
        <v>0</v>
      </c>
    </row>
    <row r="105" spans="1:63">
      <c r="A105" s="1" t="s">
        <v>102</v>
      </c>
      <c r="B105" s="1" cm="1">
        <f t="array" ref="B105">_xlfn.SWITCH($A$2,"average", AVERAGE(Instances!B105:Instances!B105),"median", MEDIAN(Instances!B105:Instances!B105),"min", MIN(Instances!B105:Instances!B105),"max", MAX(Instances!B105:Instances!B105),"diff", MAX(Instances!B105:Instances!B105)-MIN(Instances!B105:Instances!B105))</f>
        <v>0</v>
      </c>
      <c r="C105" s="1" cm="1">
        <f t="array" ref="C105">_xlfn.SWITCH($A$2,"average", AVERAGE(Instances!C105:Instances!C105),"median", MEDIAN(Instances!C105:Instances!C105),"min", MIN(Instances!C105:Instances!C105),"max", MAX(Instances!C105:Instances!C105),"diff", MAX(Instances!C105:Instances!C105)-MIN(Instances!C105:Instances!C105))</f>
        <v>0</v>
      </c>
      <c r="D105" s="1" cm="1">
        <f t="array" ref="D105">_xlfn.SWITCH($A$2,"average", AVERAGE(Instances!D105:Instances!D105),"median", MEDIAN(Instances!D105:Instances!D105),"min", MIN(Instances!D105:Instances!D105),"max", MAX(Instances!D105:Instances!D105),"diff", MAX(Instances!D105:Instances!D105)-MIN(Instances!D105:Instances!D105))</f>
        <v>0</v>
      </c>
      <c r="E105" s="1" cm="1">
        <f t="array" ref="E105">_xlfn.SWITCH($A$2,"average", AVERAGE(Instances!E105:Instances!E105),"median", MEDIAN(Instances!E105:Instances!E105),"min", MIN(Instances!E105:Instances!E105),"max", MAX(Instances!E105:Instances!E105),"diff", MAX(Instances!E105:Instances!E105)-MIN(Instances!E105:Instances!E105))</f>
        <v>0</v>
      </c>
      <c r="F105" s="1" cm="1">
        <f t="array" ref="F105">_xlfn.SWITCH($A$2,"average", AVERAGE(Instances!F105:Instances!F105),"median", MEDIAN(Instances!F105:Instances!F105),"min", MIN(Instances!F105:Instances!F105),"max", MAX(Instances!F105:Instances!F105),"diff", MAX(Instances!F105:Instances!F105)-MIN(Instances!F105:Instances!F105))</f>
        <v>0</v>
      </c>
      <c r="G105" s="1" cm="1">
        <f t="array" ref="G105">_xlfn.SWITCH($A$2,"average", AVERAGE(Instances!G105:Instances!G105),"median", MEDIAN(Instances!G105:Instances!G105),"min", MIN(Instances!G105:Instances!G105),"max", MAX(Instances!G105:Instances!G105),"diff", MAX(Instances!G105:Instances!G105)-MIN(Instances!G105:Instances!G105))</f>
        <v>0</v>
      </c>
      <c r="H105" s="1" cm="1">
        <f t="array" ref="H105">_xlfn.SWITCH($A$2,"average", AVERAGE(Instances!H105:Instances!H105),"median", MEDIAN(Instances!H105:Instances!H105),"min", MIN(Instances!H105:Instances!H105),"max", MAX(Instances!H105:Instances!H105),"diff", MAX(Instances!H105:Instances!H105)-MIN(Instances!H105:Instances!H105))</f>
        <v>0</v>
      </c>
      <c r="I105" s="1" cm="1">
        <f t="array" ref="I105">_xlfn.SWITCH($A$2,"average", AVERAGE(Instances!I105:Instances!I105),"median", MEDIAN(Instances!I105:Instances!I105),"min", MIN(Instances!I105:Instances!I105),"max", MAX(Instances!I105:Instances!I105),"diff", MAX(Instances!I105:Instances!I105)-MIN(Instances!I105:Instances!I105))</f>
        <v>0</v>
      </c>
      <c r="J105" s="1" cm="1">
        <f t="array" ref="J105">_xlfn.SWITCH($A$2,"average", AVERAGE(Instances!J105:Instances!J105),"median", MEDIAN(Instances!J105:Instances!J105),"min", MIN(Instances!J105:Instances!J105),"max", MAX(Instances!J105:Instances!J105),"diff", MAX(Instances!J105:Instances!J105)-MIN(Instances!J105:Instances!J105))</f>
        <v>0</v>
      </c>
      <c r="K105" s="1" cm="1">
        <f t="array" ref="K105">_xlfn.SWITCH($A$2,"average", AVERAGE(Instances!K105:Instances!K105),"median", MEDIAN(Instances!K105:Instances!K105),"min", MIN(Instances!K105:Instances!K105),"max", MAX(Instances!K105:Instances!K105),"diff", MAX(Instances!K105:Instances!K105)-MIN(Instances!K105:Instances!K105))</f>
        <v>0</v>
      </c>
      <c r="L105" s="1"/>
      <c r="M105" s="1" cm="1">
        <f t="array" ref="M105">_xlfn.SWITCH($A$2,"average", AVERAGE(Instances!M105:Instances!M105),"median", MEDIAN(Instances!M105:Instances!M105),"min", MIN(Instances!M105:Instances!M105),"max", MAX(Instances!M105:Instances!M105),"diff", MAX(Instances!M105:Instances!M105)-MIN(Instances!M105:Instances!M105))</f>
        <v>0</v>
      </c>
      <c r="N105" s="1" cm="1">
        <f t="array" ref="N105">_xlfn.SWITCH($A$2,"average", AVERAGE(Instances!N105:Instances!N105),"median", MEDIAN(Instances!N105:Instances!N105),"min", MIN(Instances!N105:Instances!N105),"max", MAX(Instances!N105:Instances!N105),"diff", MAX(Instances!N105:Instances!N105)-MIN(Instances!N105:Instances!N105))</f>
        <v>0</v>
      </c>
      <c r="O105" s="1"/>
      <c r="P105" s="1" cm="1">
        <f t="array" ref="P105">_xlfn.SWITCH($A$2,"average", AVERAGE(Instances!P105:Instances!P105),"median", MEDIAN(Instances!P105:Instances!P105),"min", MIN(Instances!P105:Instances!P105),"max", MAX(Instances!P105:Instances!P105),"diff", MAX(Instances!P105:Instances!P105)-MIN(Instances!P105:Instances!P105))</f>
        <v>0</v>
      </c>
      <c r="Q105" s="1" cm="1">
        <f t="array" ref="Q105">_xlfn.SWITCH($A$2,"average", AVERAGE(Instances!Q105:Instances!Q105),"median", MEDIAN(Instances!Q105:Instances!Q105),"min", MIN(Instances!Q105:Instances!Q105),"max", MAX(Instances!Q105:Instances!Q105),"diff", MAX(Instances!Q105:Instances!Q105)-MIN(Instances!Q105:Instances!Q105))</f>
        <v>0</v>
      </c>
      <c r="R105" s="1" cm="1">
        <f t="array" ref="R105">_xlfn.SWITCH($A$2,"average", AVERAGE(Instances!R105:Instances!R105),"median", MEDIAN(Instances!R105:Instances!R105),"min", MIN(Instances!R105:Instances!R105),"max", MAX(Instances!R105:Instances!R105),"diff", MAX(Instances!R105:Instances!R105)-MIN(Instances!R105:Instances!R105))</f>
        <v>0</v>
      </c>
      <c r="S105" s="1">
        <f>MIN($B105)</f>
        <v>0</v>
      </c>
      <c r="T105" s="1">
        <f>MIN($C105)</f>
        <v>0</v>
      </c>
      <c r="U105" s="1">
        <f>MIN($D105)</f>
        <v>0</v>
      </c>
      <c r="V105" s="1">
        <f>MIN($E105)</f>
        <v>0</v>
      </c>
      <c r="W105" s="1">
        <f>MIN($F105)</f>
        <v>0</v>
      </c>
      <c r="X105" s="1">
        <f>MIN($G105)</f>
        <v>0</v>
      </c>
      <c r="Y105" s="1">
        <f>MIN($H105)</f>
        <v>0</v>
      </c>
      <c r="Z105" s="1">
        <f>MIN($I105)</f>
        <v>0</v>
      </c>
      <c r="AA105" s="1">
        <f>MIN($J105)</f>
        <v>0</v>
      </c>
      <c r="AB105" s="1">
        <f>MIN($K105)</f>
        <v>0</v>
      </c>
      <c r="AC105" s="1">
        <f>MIN($M105)</f>
        <v>0</v>
      </c>
      <c r="AD105" s="1">
        <f>MIN($N105)</f>
        <v>0</v>
      </c>
      <c r="AE105" s="1">
        <f>MIN($P105)</f>
        <v>0</v>
      </c>
      <c r="AF105" s="1">
        <f>MIN($Q105)</f>
        <v>0</v>
      </c>
      <c r="AG105" s="1">
        <f>MIN($R105)</f>
        <v>0</v>
      </c>
      <c r="AH105" s="1">
        <f>MEDIAN($B105)</f>
        <v>0</v>
      </c>
      <c r="AI105" s="1">
        <f>MEDIAN($C105)</f>
        <v>0</v>
      </c>
      <c r="AJ105" s="1">
        <f>MEDIAN($D105)</f>
        <v>0</v>
      </c>
      <c r="AK105" s="1">
        <f>MEDIAN($E105)</f>
        <v>0</v>
      </c>
      <c r="AL105" s="1">
        <f>MEDIAN($F105)</f>
        <v>0</v>
      </c>
      <c r="AM105" s="1">
        <f>MEDIAN($G105)</f>
        <v>0</v>
      </c>
      <c r="AN105" s="1">
        <f>MEDIAN($H105)</f>
        <v>0</v>
      </c>
      <c r="AO105" s="1">
        <f>MEDIAN($I105)</f>
        <v>0</v>
      </c>
      <c r="AP105" s="1">
        <f>MEDIAN($J105)</f>
        <v>0</v>
      </c>
      <c r="AQ105" s="1">
        <f>MEDIAN($K105)</f>
        <v>0</v>
      </c>
      <c r="AR105" s="1">
        <f>MEDIAN($M105)</f>
        <v>0</v>
      </c>
      <c r="AS105" s="1">
        <f>MEDIAN($N105)</f>
        <v>0</v>
      </c>
      <c r="AT105" s="1">
        <f>MEDIAN($P105)</f>
        <v>0</v>
      </c>
      <c r="AU105" s="1">
        <f>MEDIAN($Q105)</f>
        <v>0</v>
      </c>
      <c r="AV105" s="1">
        <f>MEDIAN($R105)</f>
        <v>0</v>
      </c>
      <c r="AW105" s="1">
        <f>MAX($B105)</f>
        <v>0</v>
      </c>
      <c r="AX105" s="1">
        <f>MAX($C105)</f>
        <v>0</v>
      </c>
      <c r="AY105" s="1">
        <f>MAX($D105)</f>
        <v>0</v>
      </c>
      <c r="AZ105" s="1">
        <f>MAX($E105)</f>
        <v>0</v>
      </c>
      <c r="BA105" s="1">
        <f>MAX($F105)</f>
        <v>0</v>
      </c>
      <c r="BB105" s="1">
        <f>MAX($G105)</f>
        <v>0</v>
      </c>
      <c r="BC105" s="1">
        <f>MAX($H105)</f>
        <v>0</v>
      </c>
      <c r="BD105" s="1">
        <f>MAX($I105)</f>
        <v>0</v>
      </c>
      <c r="BE105" s="1">
        <f>MAX($J105)</f>
        <v>0</v>
      </c>
      <c r="BF105" s="1">
        <f>MAX($K105)</f>
        <v>0</v>
      </c>
      <c r="BG105" s="1">
        <f>MAX($M105)</f>
        <v>0</v>
      </c>
      <c r="BH105" s="1">
        <f>MAX($N105)</f>
        <v>0</v>
      </c>
      <c r="BI105" s="1">
        <f>MAX($P105)</f>
        <v>0</v>
      </c>
      <c r="BJ105" s="1">
        <f>MAX($Q105)</f>
        <v>0</v>
      </c>
      <c r="BK105" s="1">
        <f>MAX($R105)</f>
        <v>0</v>
      </c>
    </row>
    <row r="106" spans="1:63">
      <c r="A106" s="1" t="s">
        <v>103</v>
      </c>
      <c r="B106" s="1" cm="1">
        <f t="array" ref="B106">_xlfn.SWITCH($A$2,"average", AVERAGE(Instances!B106:Instances!B106),"median", MEDIAN(Instances!B106:Instances!B106),"min", MIN(Instances!B106:Instances!B106),"max", MAX(Instances!B106:Instances!B106),"diff", MAX(Instances!B106:Instances!B106)-MIN(Instances!B106:Instances!B106))</f>
        <v>0</v>
      </c>
      <c r="C106" s="1" cm="1">
        <f t="array" ref="C106">_xlfn.SWITCH($A$2,"average", AVERAGE(Instances!C106:Instances!C106),"median", MEDIAN(Instances!C106:Instances!C106),"min", MIN(Instances!C106:Instances!C106),"max", MAX(Instances!C106:Instances!C106),"diff", MAX(Instances!C106:Instances!C106)-MIN(Instances!C106:Instances!C106))</f>
        <v>0</v>
      </c>
      <c r="D106" s="1" cm="1">
        <f t="array" ref="D106">_xlfn.SWITCH($A$2,"average", AVERAGE(Instances!D106:Instances!D106),"median", MEDIAN(Instances!D106:Instances!D106),"min", MIN(Instances!D106:Instances!D106),"max", MAX(Instances!D106:Instances!D106),"diff", MAX(Instances!D106:Instances!D106)-MIN(Instances!D106:Instances!D106))</f>
        <v>0</v>
      </c>
      <c r="E106" s="1" cm="1">
        <f t="array" ref="E106">_xlfn.SWITCH($A$2,"average", AVERAGE(Instances!E106:Instances!E106),"median", MEDIAN(Instances!E106:Instances!E106),"min", MIN(Instances!E106:Instances!E106),"max", MAX(Instances!E106:Instances!E106),"diff", MAX(Instances!E106:Instances!E106)-MIN(Instances!E106:Instances!E106))</f>
        <v>0</v>
      </c>
      <c r="F106" s="1" cm="1">
        <f t="array" ref="F106">_xlfn.SWITCH($A$2,"average", AVERAGE(Instances!F106:Instances!F106),"median", MEDIAN(Instances!F106:Instances!F106),"min", MIN(Instances!F106:Instances!F106),"max", MAX(Instances!F106:Instances!F106),"diff", MAX(Instances!F106:Instances!F106)-MIN(Instances!F106:Instances!F106))</f>
        <v>0</v>
      </c>
      <c r="G106" s="1" cm="1">
        <f t="array" ref="G106">_xlfn.SWITCH($A$2,"average", AVERAGE(Instances!G106:Instances!G106),"median", MEDIAN(Instances!G106:Instances!G106),"min", MIN(Instances!G106:Instances!G106),"max", MAX(Instances!G106:Instances!G106),"diff", MAX(Instances!G106:Instances!G106)-MIN(Instances!G106:Instances!G106))</f>
        <v>0</v>
      </c>
      <c r="H106" s="1" cm="1">
        <f t="array" ref="H106">_xlfn.SWITCH($A$2,"average", AVERAGE(Instances!H106:Instances!H106),"median", MEDIAN(Instances!H106:Instances!H106),"min", MIN(Instances!H106:Instances!H106),"max", MAX(Instances!H106:Instances!H106),"diff", MAX(Instances!H106:Instances!H106)-MIN(Instances!H106:Instances!H106))</f>
        <v>0</v>
      </c>
      <c r="I106" s="1" cm="1">
        <f t="array" ref="I106">_xlfn.SWITCH($A$2,"average", AVERAGE(Instances!I106:Instances!I106),"median", MEDIAN(Instances!I106:Instances!I106),"min", MIN(Instances!I106:Instances!I106),"max", MAX(Instances!I106:Instances!I106),"diff", MAX(Instances!I106:Instances!I106)-MIN(Instances!I106:Instances!I106))</f>
        <v>0</v>
      </c>
      <c r="J106" s="1" cm="1">
        <f t="array" ref="J106">_xlfn.SWITCH($A$2,"average", AVERAGE(Instances!J106:Instances!J106),"median", MEDIAN(Instances!J106:Instances!J106),"min", MIN(Instances!J106:Instances!J106),"max", MAX(Instances!J106:Instances!J106),"diff", MAX(Instances!J106:Instances!J106)-MIN(Instances!J106:Instances!J106))</f>
        <v>0</v>
      </c>
      <c r="K106" s="1" cm="1">
        <f t="array" ref="K106">_xlfn.SWITCH($A$2,"average", AVERAGE(Instances!K106:Instances!K106),"median", MEDIAN(Instances!K106:Instances!K106),"min", MIN(Instances!K106:Instances!K106),"max", MAX(Instances!K106:Instances!K106),"diff", MAX(Instances!K106:Instances!K106)-MIN(Instances!K106:Instances!K106))</f>
        <v>0</v>
      </c>
      <c r="L106" s="1"/>
      <c r="M106" s="1" cm="1">
        <f t="array" ref="M106">_xlfn.SWITCH($A$2,"average", AVERAGE(Instances!M106:Instances!M106),"median", MEDIAN(Instances!M106:Instances!M106),"min", MIN(Instances!M106:Instances!M106),"max", MAX(Instances!M106:Instances!M106),"diff", MAX(Instances!M106:Instances!M106)-MIN(Instances!M106:Instances!M106))</f>
        <v>0</v>
      </c>
      <c r="N106" s="1" cm="1">
        <f t="array" ref="N106">_xlfn.SWITCH($A$2,"average", AVERAGE(Instances!N106:Instances!N106),"median", MEDIAN(Instances!N106:Instances!N106),"min", MIN(Instances!N106:Instances!N106),"max", MAX(Instances!N106:Instances!N106),"diff", MAX(Instances!N106:Instances!N106)-MIN(Instances!N106:Instances!N106))</f>
        <v>0</v>
      </c>
      <c r="O106" s="1"/>
      <c r="P106" s="1" cm="1">
        <f t="array" ref="P106">_xlfn.SWITCH($A$2,"average", AVERAGE(Instances!P106:Instances!P106),"median", MEDIAN(Instances!P106:Instances!P106),"min", MIN(Instances!P106:Instances!P106),"max", MAX(Instances!P106:Instances!P106),"diff", MAX(Instances!P106:Instances!P106)-MIN(Instances!P106:Instances!P106))</f>
        <v>0</v>
      </c>
      <c r="Q106" s="1" cm="1">
        <f t="array" ref="Q106">_xlfn.SWITCH($A$2,"average", AVERAGE(Instances!Q106:Instances!Q106),"median", MEDIAN(Instances!Q106:Instances!Q106),"min", MIN(Instances!Q106:Instances!Q106),"max", MAX(Instances!Q106:Instances!Q106),"diff", MAX(Instances!Q106:Instances!Q106)-MIN(Instances!Q106:Instances!Q106))</f>
        <v>0</v>
      </c>
      <c r="R106" s="1" cm="1">
        <f t="array" ref="R106">_xlfn.SWITCH($A$2,"average", AVERAGE(Instances!R106:Instances!R106),"median", MEDIAN(Instances!R106:Instances!R106),"min", MIN(Instances!R106:Instances!R106),"max", MAX(Instances!R106:Instances!R106),"diff", MAX(Instances!R106:Instances!R106)-MIN(Instances!R106:Instances!R106))</f>
        <v>0</v>
      </c>
      <c r="S106" s="1">
        <f>MIN($B106)</f>
        <v>0</v>
      </c>
      <c r="T106" s="1">
        <f>MIN($C106)</f>
        <v>0</v>
      </c>
      <c r="U106" s="1">
        <f>MIN($D106)</f>
        <v>0</v>
      </c>
      <c r="V106" s="1">
        <f>MIN($E106)</f>
        <v>0</v>
      </c>
      <c r="W106" s="1">
        <f>MIN($F106)</f>
        <v>0</v>
      </c>
      <c r="X106" s="1">
        <f>MIN($G106)</f>
        <v>0</v>
      </c>
      <c r="Y106" s="1">
        <f>MIN($H106)</f>
        <v>0</v>
      </c>
      <c r="Z106" s="1">
        <f>MIN($I106)</f>
        <v>0</v>
      </c>
      <c r="AA106" s="1">
        <f>MIN($J106)</f>
        <v>0</v>
      </c>
      <c r="AB106" s="1">
        <f>MIN($K106)</f>
        <v>0</v>
      </c>
      <c r="AC106" s="1">
        <f>MIN($M106)</f>
        <v>0</v>
      </c>
      <c r="AD106" s="1">
        <f>MIN($N106)</f>
        <v>0</v>
      </c>
      <c r="AE106" s="1">
        <f>MIN($P106)</f>
        <v>0</v>
      </c>
      <c r="AF106" s="1">
        <f>MIN($Q106)</f>
        <v>0</v>
      </c>
      <c r="AG106" s="1">
        <f>MIN($R106)</f>
        <v>0</v>
      </c>
      <c r="AH106" s="1">
        <f>MEDIAN($B106)</f>
        <v>0</v>
      </c>
      <c r="AI106" s="1">
        <f>MEDIAN($C106)</f>
        <v>0</v>
      </c>
      <c r="AJ106" s="1">
        <f>MEDIAN($D106)</f>
        <v>0</v>
      </c>
      <c r="AK106" s="1">
        <f>MEDIAN($E106)</f>
        <v>0</v>
      </c>
      <c r="AL106" s="1">
        <f>MEDIAN($F106)</f>
        <v>0</v>
      </c>
      <c r="AM106" s="1">
        <f>MEDIAN($G106)</f>
        <v>0</v>
      </c>
      <c r="AN106" s="1">
        <f>MEDIAN($H106)</f>
        <v>0</v>
      </c>
      <c r="AO106" s="1">
        <f>MEDIAN($I106)</f>
        <v>0</v>
      </c>
      <c r="AP106" s="1">
        <f>MEDIAN($J106)</f>
        <v>0</v>
      </c>
      <c r="AQ106" s="1">
        <f>MEDIAN($K106)</f>
        <v>0</v>
      </c>
      <c r="AR106" s="1">
        <f>MEDIAN($M106)</f>
        <v>0</v>
      </c>
      <c r="AS106" s="1">
        <f>MEDIAN($N106)</f>
        <v>0</v>
      </c>
      <c r="AT106" s="1">
        <f>MEDIAN($P106)</f>
        <v>0</v>
      </c>
      <c r="AU106" s="1">
        <f>MEDIAN($Q106)</f>
        <v>0</v>
      </c>
      <c r="AV106" s="1">
        <f>MEDIAN($R106)</f>
        <v>0</v>
      </c>
      <c r="AW106" s="1">
        <f>MAX($B106)</f>
        <v>0</v>
      </c>
      <c r="AX106" s="1">
        <f>MAX($C106)</f>
        <v>0</v>
      </c>
      <c r="AY106" s="1">
        <f>MAX($D106)</f>
        <v>0</v>
      </c>
      <c r="AZ106" s="1">
        <f>MAX($E106)</f>
        <v>0</v>
      </c>
      <c r="BA106" s="1">
        <f>MAX($F106)</f>
        <v>0</v>
      </c>
      <c r="BB106" s="1">
        <f>MAX($G106)</f>
        <v>0</v>
      </c>
      <c r="BC106" s="1">
        <f>MAX($H106)</f>
        <v>0</v>
      </c>
      <c r="BD106" s="1">
        <f>MAX($I106)</f>
        <v>0</v>
      </c>
      <c r="BE106" s="1">
        <f>MAX($J106)</f>
        <v>0</v>
      </c>
      <c r="BF106" s="1">
        <f>MAX($K106)</f>
        <v>0</v>
      </c>
      <c r="BG106" s="1">
        <f>MAX($M106)</f>
        <v>0</v>
      </c>
      <c r="BH106" s="1">
        <f>MAX($N106)</f>
        <v>0</v>
      </c>
      <c r="BI106" s="1">
        <f>MAX($P106)</f>
        <v>0</v>
      </c>
      <c r="BJ106" s="1">
        <f>MAX($Q106)</f>
        <v>0</v>
      </c>
      <c r="BK106" s="1">
        <f>MAX($R106)</f>
        <v>0</v>
      </c>
    </row>
    <row r="107" spans="1:63">
      <c r="A107" s="1" t="s">
        <v>104</v>
      </c>
      <c r="B107" s="1" cm="1">
        <f t="array" ref="B107">_xlfn.SWITCH($A$2,"average", AVERAGE(Instances!B107:Instances!B107),"median", MEDIAN(Instances!B107:Instances!B107),"min", MIN(Instances!B107:Instances!B107),"max", MAX(Instances!B107:Instances!B107),"diff", MAX(Instances!B107:Instances!B107)-MIN(Instances!B107:Instances!B107))</f>
        <v>0</v>
      </c>
      <c r="C107" s="1" cm="1">
        <f t="array" ref="C107">_xlfn.SWITCH($A$2,"average", AVERAGE(Instances!C107:Instances!C107),"median", MEDIAN(Instances!C107:Instances!C107),"min", MIN(Instances!C107:Instances!C107),"max", MAX(Instances!C107:Instances!C107),"diff", MAX(Instances!C107:Instances!C107)-MIN(Instances!C107:Instances!C107))</f>
        <v>0</v>
      </c>
      <c r="D107" s="1" cm="1">
        <f t="array" ref="D107">_xlfn.SWITCH($A$2,"average", AVERAGE(Instances!D107:Instances!D107),"median", MEDIAN(Instances!D107:Instances!D107),"min", MIN(Instances!D107:Instances!D107),"max", MAX(Instances!D107:Instances!D107),"diff", MAX(Instances!D107:Instances!D107)-MIN(Instances!D107:Instances!D107))</f>
        <v>0</v>
      </c>
      <c r="E107" s="1" cm="1">
        <f t="array" ref="E107">_xlfn.SWITCH($A$2,"average", AVERAGE(Instances!E107:Instances!E107),"median", MEDIAN(Instances!E107:Instances!E107),"min", MIN(Instances!E107:Instances!E107),"max", MAX(Instances!E107:Instances!E107),"diff", MAX(Instances!E107:Instances!E107)-MIN(Instances!E107:Instances!E107))</f>
        <v>0</v>
      </c>
      <c r="F107" s="1" cm="1">
        <f t="array" ref="F107">_xlfn.SWITCH($A$2,"average", AVERAGE(Instances!F107:Instances!F107),"median", MEDIAN(Instances!F107:Instances!F107),"min", MIN(Instances!F107:Instances!F107),"max", MAX(Instances!F107:Instances!F107),"diff", MAX(Instances!F107:Instances!F107)-MIN(Instances!F107:Instances!F107))</f>
        <v>0</v>
      </c>
      <c r="G107" s="1" cm="1">
        <f t="array" ref="G107">_xlfn.SWITCH($A$2,"average", AVERAGE(Instances!G107:Instances!G107),"median", MEDIAN(Instances!G107:Instances!G107),"min", MIN(Instances!G107:Instances!G107),"max", MAX(Instances!G107:Instances!G107),"diff", MAX(Instances!G107:Instances!G107)-MIN(Instances!G107:Instances!G107))</f>
        <v>0</v>
      </c>
      <c r="H107" s="1" cm="1">
        <f t="array" ref="H107">_xlfn.SWITCH($A$2,"average", AVERAGE(Instances!H107:Instances!H107),"median", MEDIAN(Instances!H107:Instances!H107),"min", MIN(Instances!H107:Instances!H107),"max", MAX(Instances!H107:Instances!H107),"diff", MAX(Instances!H107:Instances!H107)-MIN(Instances!H107:Instances!H107))</f>
        <v>0</v>
      </c>
      <c r="I107" s="1" cm="1">
        <f t="array" ref="I107">_xlfn.SWITCH($A$2,"average", AVERAGE(Instances!I107:Instances!I107),"median", MEDIAN(Instances!I107:Instances!I107),"min", MIN(Instances!I107:Instances!I107),"max", MAX(Instances!I107:Instances!I107),"diff", MAX(Instances!I107:Instances!I107)-MIN(Instances!I107:Instances!I107))</f>
        <v>0</v>
      </c>
      <c r="J107" s="1" cm="1">
        <f t="array" ref="J107">_xlfn.SWITCH($A$2,"average", AVERAGE(Instances!J107:Instances!J107),"median", MEDIAN(Instances!J107:Instances!J107),"min", MIN(Instances!J107:Instances!J107),"max", MAX(Instances!J107:Instances!J107),"diff", MAX(Instances!J107:Instances!J107)-MIN(Instances!J107:Instances!J107))</f>
        <v>0</v>
      </c>
      <c r="K107" s="1" cm="1">
        <f t="array" ref="K107">_xlfn.SWITCH($A$2,"average", AVERAGE(Instances!K107:Instances!K107),"median", MEDIAN(Instances!K107:Instances!K107),"min", MIN(Instances!K107:Instances!K107),"max", MAX(Instances!K107:Instances!K107),"diff", MAX(Instances!K107:Instances!K107)-MIN(Instances!K107:Instances!K107))</f>
        <v>0</v>
      </c>
      <c r="L107" s="1"/>
      <c r="M107" s="1" cm="1">
        <f t="array" ref="M107">_xlfn.SWITCH($A$2,"average", AVERAGE(Instances!M107:Instances!M107),"median", MEDIAN(Instances!M107:Instances!M107),"min", MIN(Instances!M107:Instances!M107),"max", MAX(Instances!M107:Instances!M107),"diff", MAX(Instances!M107:Instances!M107)-MIN(Instances!M107:Instances!M107))</f>
        <v>0</v>
      </c>
      <c r="N107" s="1" cm="1">
        <f t="array" ref="N107">_xlfn.SWITCH($A$2,"average", AVERAGE(Instances!N107:Instances!N107),"median", MEDIAN(Instances!N107:Instances!N107),"min", MIN(Instances!N107:Instances!N107),"max", MAX(Instances!N107:Instances!N107),"diff", MAX(Instances!N107:Instances!N107)-MIN(Instances!N107:Instances!N107))</f>
        <v>0</v>
      </c>
      <c r="O107" s="1"/>
      <c r="P107" s="1" cm="1">
        <f t="array" ref="P107">_xlfn.SWITCH($A$2,"average", AVERAGE(Instances!P107:Instances!P107),"median", MEDIAN(Instances!P107:Instances!P107),"min", MIN(Instances!P107:Instances!P107),"max", MAX(Instances!P107:Instances!P107),"diff", MAX(Instances!P107:Instances!P107)-MIN(Instances!P107:Instances!P107))</f>
        <v>0</v>
      </c>
      <c r="Q107" s="1" cm="1">
        <f t="array" ref="Q107">_xlfn.SWITCH($A$2,"average", AVERAGE(Instances!Q107:Instances!Q107),"median", MEDIAN(Instances!Q107:Instances!Q107),"min", MIN(Instances!Q107:Instances!Q107),"max", MAX(Instances!Q107:Instances!Q107),"diff", MAX(Instances!Q107:Instances!Q107)-MIN(Instances!Q107:Instances!Q107))</f>
        <v>0</v>
      </c>
      <c r="R107" s="1" cm="1">
        <f t="array" ref="R107">_xlfn.SWITCH($A$2,"average", AVERAGE(Instances!R107:Instances!R107),"median", MEDIAN(Instances!R107:Instances!R107),"min", MIN(Instances!R107:Instances!R107),"max", MAX(Instances!R107:Instances!R107),"diff", MAX(Instances!R107:Instances!R107)-MIN(Instances!R107:Instances!R107))</f>
        <v>0</v>
      </c>
      <c r="S107" s="1">
        <f>MIN($B107)</f>
        <v>0</v>
      </c>
      <c r="T107" s="1">
        <f>MIN($C107)</f>
        <v>0</v>
      </c>
      <c r="U107" s="1">
        <f>MIN($D107)</f>
        <v>0</v>
      </c>
      <c r="V107" s="1">
        <f>MIN($E107)</f>
        <v>0</v>
      </c>
      <c r="W107" s="1">
        <f>MIN($F107)</f>
        <v>0</v>
      </c>
      <c r="X107" s="1">
        <f>MIN($G107)</f>
        <v>0</v>
      </c>
      <c r="Y107" s="1">
        <f>MIN($H107)</f>
        <v>0</v>
      </c>
      <c r="Z107" s="1">
        <f>MIN($I107)</f>
        <v>0</v>
      </c>
      <c r="AA107" s="1">
        <f>MIN($J107)</f>
        <v>0</v>
      </c>
      <c r="AB107" s="1">
        <f>MIN($K107)</f>
        <v>0</v>
      </c>
      <c r="AC107" s="1">
        <f>MIN($M107)</f>
        <v>0</v>
      </c>
      <c r="AD107" s="1">
        <f>MIN($N107)</f>
        <v>0</v>
      </c>
      <c r="AE107" s="1">
        <f>MIN($P107)</f>
        <v>0</v>
      </c>
      <c r="AF107" s="1">
        <f>MIN($Q107)</f>
        <v>0</v>
      </c>
      <c r="AG107" s="1">
        <f>MIN($R107)</f>
        <v>0</v>
      </c>
      <c r="AH107" s="1">
        <f>MEDIAN($B107)</f>
        <v>0</v>
      </c>
      <c r="AI107" s="1">
        <f>MEDIAN($C107)</f>
        <v>0</v>
      </c>
      <c r="AJ107" s="1">
        <f>MEDIAN($D107)</f>
        <v>0</v>
      </c>
      <c r="AK107" s="1">
        <f>MEDIAN($E107)</f>
        <v>0</v>
      </c>
      <c r="AL107" s="1">
        <f>MEDIAN($F107)</f>
        <v>0</v>
      </c>
      <c r="AM107" s="1">
        <f>MEDIAN($G107)</f>
        <v>0</v>
      </c>
      <c r="AN107" s="1">
        <f>MEDIAN($H107)</f>
        <v>0</v>
      </c>
      <c r="AO107" s="1">
        <f>MEDIAN($I107)</f>
        <v>0</v>
      </c>
      <c r="AP107" s="1">
        <f>MEDIAN($J107)</f>
        <v>0</v>
      </c>
      <c r="AQ107" s="1">
        <f>MEDIAN($K107)</f>
        <v>0</v>
      </c>
      <c r="AR107" s="1">
        <f>MEDIAN($M107)</f>
        <v>0</v>
      </c>
      <c r="AS107" s="1">
        <f>MEDIAN($N107)</f>
        <v>0</v>
      </c>
      <c r="AT107" s="1">
        <f>MEDIAN($P107)</f>
        <v>0</v>
      </c>
      <c r="AU107" s="1">
        <f>MEDIAN($Q107)</f>
        <v>0</v>
      </c>
      <c r="AV107" s="1">
        <f>MEDIAN($R107)</f>
        <v>0</v>
      </c>
      <c r="AW107" s="1">
        <f>MAX($B107)</f>
        <v>0</v>
      </c>
      <c r="AX107" s="1">
        <f>MAX($C107)</f>
        <v>0</v>
      </c>
      <c r="AY107" s="1">
        <f>MAX($D107)</f>
        <v>0</v>
      </c>
      <c r="AZ107" s="1">
        <f>MAX($E107)</f>
        <v>0</v>
      </c>
      <c r="BA107" s="1">
        <f>MAX($F107)</f>
        <v>0</v>
      </c>
      <c r="BB107" s="1">
        <f>MAX($G107)</f>
        <v>0</v>
      </c>
      <c r="BC107" s="1">
        <f>MAX($H107)</f>
        <v>0</v>
      </c>
      <c r="BD107" s="1">
        <f>MAX($I107)</f>
        <v>0</v>
      </c>
      <c r="BE107" s="1">
        <f>MAX($J107)</f>
        <v>0</v>
      </c>
      <c r="BF107" s="1">
        <f>MAX($K107)</f>
        <v>0</v>
      </c>
      <c r="BG107" s="1">
        <f>MAX($M107)</f>
        <v>0</v>
      </c>
      <c r="BH107" s="1">
        <f>MAX($N107)</f>
        <v>0</v>
      </c>
      <c r="BI107" s="1">
        <f>MAX($P107)</f>
        <v>0</v>
      </c>
      <c r="BJ107" s="1">
        <f>MAX($Q107)</f>
        <v>0</v>
      </c>
      <c r="BK107" s="1">
        <f>MAX($R107)</f>
        <v>0</v>
      </c>
    </row>
    <row r="108" spans="1:63">
      <c r="A108" s="1" t="s">
        <v>105</v>
      </c>
      <c r="B108" s="1" cm="1">
        <f t="array" ref="B108">_xlfn.SWITCH($A$2,"average", AVERAGE(Instances!B108:Instances!B108),"median", MEDIAN(Instances!B108:Instances!B108),"min", MIN(Instances!B108:Instances!B108),"max", MAX(Instances!B108:Instances!B108),"diff", MAX(Instances!B108:Instances!B108)-MIN(Instances!B108:Instances!B108))</f>
        <v>0</v>
      </c>
      <c r="C108" s="1" cm="1">
        <f t="array" ref="C108">_xlfn.SWITCH($A$2,"average", AVERAGE(Instances!C108:Instances!C108),"median", MEDIAN(Instances!C108:Instances!C108),"min", MIN(Instances!C108:Instances!C108),"max", MAX(Instances!C108:Instances!C108),"diff", MAX(Instances!C108:Instances!C108)-MIN(Instances!C108:Instances!C108))</f>
        <v>0</v>
      </c>
      <c r="D108" s="1" cm="1">
        <f t="array" ref="D108">_xlfn.SWITCH($A$2,"average", AVERAGE(Instances!D108:Instances!D108),"median", MEDIAN(Instances!D108:Instances!D108),"min", MIN(Instances!D108:Instances!D108),"max", MAX(Instances!D108:Instances!D108),"diff", MAX(Instances!D108:Instances!D108)-MIN(Instances!D108:Instances!D108))</f>
        <v>0</v>
      </c>
      <c r="E108" s="1" cm="1">
        <f t="array" ref="E108">_xlfn.SWITCH($A$2,"average", AVERAGE(Instances!E108:Instances!E108),"median", MEDIAN(Instances!E108:Instances!E108),"min", MIN(Instances!E108:Instances!E108),"max", MAX(Instances!E108:Instances!E108),"diff", MAX(Instances!E108:Instances!E108)-MIN(Instances!E108:Instances!E108))</f>
        <v>0</v>
      </c>
      <c r="F108" s="1" cm="1">
        <f t="array" ref="F108">_xlfn.SWITCH($A$2,"average", AVERAGE(Instances!F108:Instances!F108),"median", MEDIAN(Instances!F108:Instances!F108),"min", MIN(Instances!F108:Instances!F108),"max", MAX(Instances!F108:Instances!F108),"diff", MAX(Instances!F108:Instances!F108)-MIN(Instances!F108:Instances!F108))</f>
        <v>0</v>
      </c>
      <c r="G108" s="1" cm="1">
        <f t="array" ref="G108">_xlfn.SWITCH($A$2,"average", AVERAGE(Instances!G108:Instances!G108),"median", MEDIAN(Instances!G108:Instances!G108),"min", MIN(Instances!G108:Instances!G108),"max", MAX(Instances!G108:Instances!G108),"diff", MAX(Instances!G108:Instances!G108)-MIN(Instances!G108:Instances!G108))</f>
        <v>0</v>
      </c>
      <c r="H108" s="1" cm="1">
        <f t="array" ref="H108">_xlfn.SWITCH($A$2,"average", AVERAGE(Instances!H108:Instances!H108),"median", MEDIAN(Instances!H108:Instances!H108),"min", MIN(Instances!H108:Instances!H108),"max", MAX(Instances!H108:Instances!H108),"diff", MAX(Instances!H108:Instances!H108)-MIN(Instances!H108:Instances!H108))</f>
        <v>0</v>
      </c>
      <c r="I108" s="1" cm="1">
        <f t="array" ref="I108">_xlfn.SWITCH($A$2,"average", AVERAGE(Instances!I108:Instances!I108),"median", MEDIAN(Instances!I108:Instances!I108),"min", MIN(Instances!I108:Instances!I108),"max", MAX(Instances!I108:Instances!I108),"diff", MAX(Instances!I108:Instances!I108)-MIN(Instances!I108:Instances!I108))</f>
        <v>0</v>
      </c>
      <c r="J108" s="1" cm="1">
        <f t="array" ref="J108">_xlfn.SWITCH($A$2,"average", AVERAGE(Instances!J108:Instances!J108),"median", MEDIAN(Instances!J108:Instances!J108),"min", MIN(Instances!J108:Instances!J108),"max", MAX(Instances!J108:Instances!J108),"diff", MAX(Instances!J108:Instances!J108)-MIN(Instances!J108:Instances!J108))</f>
        <v>0</v>
      </c>
      <c r="K108" s="1" cm="1">
        <f t="array" ref="K108">_xlfn.SWITCH($A$2,"average", AVERAGE(Instances!K108:Instances!K108),"median", MEDIAN(Instances!K108:Instances!K108),"min", MIN(Instances!K108:Instances!K108),"max", MAX(Instances!K108:Instances!K108),"diff", MAX(Instances!K108:Instances!K108)-MIN(Instances!K108:Instances!K108))</f>
        <v>0</v>
      </c>
      <c r="L108" s="1"/>
      <c r="M108" s="1" cm="1">
        <f t="array" ref="M108">_xlfn.SWITCH($A$2,"average", AVERAGE(Instances!M108:Instances!M108),"median", MEDIAN(Instances!M108:Instances!M108),"min", MIN(Instances!M108:Instances!M108),"max", MAX(Instances!M108:Instances!M108),"diff", MAX(Instances!M108:Instances!M108)-MIN(Instances!M108:Instances!M108))</f>
        <v>0</v>
      </c>
      <c r="N108" s="1" cm="1">
        <f t="array" ref="N108">_xlfn.SWITCH($A$2,"average", AVERAGE(Instances!N108:Instances!N108),"median", MEDIAN(Instances!N108:Instances!N108),"min", MIN(Instances!N108:Instances!N108),"max", MAX(Instances!N108:Instances!N108),"diff", MAX(Instances!N108:Instances!N108)-MIN(Instances!N108:Instances!N108))</f>
        <v>0</v>
      </c>
      <c r="O108" s="1"/>
      <c r="P108" s="1" cm="1">
        <f t="array" ref="P108">_xlfn.SWITCH($A$2,"average", AVERAGE(Instances!P108:Instances!P108),"median", MEDIAN(Instances!P108:Instances!P108),"min", MIN(Instances!P108:Instances!P108),"max", MAX(Instances!P108:Instances!P108),"diff", MAX(Instances!P108:Instances!P108)-MIN(Instances!P108:Instances!P108))</f>
        <v>0</v>
      </c>
      <c r="Q108" s="1" cm="1">
        <f t="array" ref="Q108">_xlfn.SWITCH($A$2,"average", AVERAGE(Instances!Q108:Instances!Q108),"median", MEDIAN(Instances!Q108:Instances!Q108),"min", MIN(Instances!Q108:Instances!Q108),"max", MAX(Instances!Q108:Instances!Q108),"diff", MAX(Instances!Q108:Instances!Q108)-MIN(Instances!Q108:Instances!Q108))</f>
        <v>0</v>
      </c>
      <c r="R108" s="1" cm="1">
        <f t="array" ref="R108">_xlfn.SWITCH($A$2,"average", AVERAGE(Instances!R108:Instances!R108),"median", MEDIAN(Instances!R108:Instances!R108),"min", MIN(Instances!R108:Instances!R108),"max", MAX(Instances!R108:Instances!R108),"diff", MAX(Instances!R108:Instances!R108)-MIN(Instances!R108:Instances!R108))</f>
        <v>0</v>
      </c>
      <c r="S108" s="1">
        <f>MIN($B108)</f>
        <v>0</v>
      </c>
      <c r="T108" s="1">
        <f>MIN($C108)</f>
        <v>0</v>
      </c>
      <c r="U108" s="1">
        <f>MIN($D108)</f>
        <v>0</v>
      </c>
      <c r="V108" s="1">
        <f>MIN($E108)</f>
        <v>0</v>
      </c>
      <c r="W108" s="1">
        <f>MIN($F108)</f>
        <v>0</v>
      </c>
      <c r="X108" s="1">
        <f>MIN($G108)</f>
        <v>0</v>
      </c>
      <c r="Y108" s="1">
        <f>MIN($H108)</f>
        <v>0</v>
      </c>
      <c r="Z108" s="1">
        <f>MIN($I108)</f>
        <v>0</v>
      </c>
      <c r="AA108" s="1">
        <f>MIN($J108)</f>
        <v>0</v>
      </c>
      <c r="AB108" s="1">
        <f>MIN($K108)</f>
        <v>0</v>
      </c>
      <c r="AC108" s="1">
        <f>MIN($M108)</f>
        <v>0</v>
      </c>
      <c r="AD108" s="1">
        <f>MIN($N108)</f>
        <v>0</v>
      </c>
      <c r="AE108" s="1">
        <f>MIN($P108)</f>
        <v>0</v>
      </c>
      <c r="AF108" s="1">
        <f>MIN($Q108)</f>
        <v>0</v>
      </c>
      <c r="AG108" s="1">
        <f>MIN($R108)</f>
        <v>0</v>
      </c>
      <c r="AH108" s="1">
        <f>MEDIAN($B108)</f>
        <v>0</v>
      </c>
      <c r="AI108" s="1">
        <f>MEDIAN($C108)</f>
        <v>0</v>
      </c>
      <c r="AJ108" s="1">
        <f>MEDIAN($D108)</f>
        <v>0</v>
      </c>
      <c r="AK108" s="1">
        <f>MEDIAN($E108)</f>
        <v>0</v>
      </c>
      <c r="AL108" s="1">
        <f>MEDIAN($F108)</f>
        <v>0</v>
      </c>
      <c r="AM108" s="1">
        <f>MEDIAN($G108)</f>
        <v>0</v>
      </c>
      <c r="AN108" s="1">
        <f>MEDIAN($H108)</f>
        <v>0</v>
      </c>
      <c r="AO108" s="1">
        <f>MEDIAN($I108)</f>
        <v>0</v>
      </c>
      <c r="AP108" s="1">
        <f>MEDIAN($J108)</f>
        <v>0</v>
      </c>
      <c r="AQ108" s="1">
        <f>MEDIAN($K108)</f>
        <v>0</v>
      </c>
      <c r="AR108" s="1">
        <f>MEDIAN($M108)</f>
        <v>0</v>
      </c>
      <c r="AS108" s="1">
        <f>MEDIAN($N108)</f>
        <v>0</v>
      </c>
      <c r="AT108" s="1">
        <f>MEDIAN($P108)</f>
        <v>0</v>
      </c>
      <c r="AU108" s="1">
        <f>MEDIAN($Q108)</f>
        <v>0</v>
      </c>
      <c r="AV108" s="1">
        <f>MEDIAN($R108)</f>
        <v>0</v>
      </c>
      <c r="AW108" s="1">
        <f>MAX($B108)</f>
        <v>0</v>
      </c>
      <c r="AX108" s="1">
        <f>MAX($C108)</f>
        <v>0</v>
      </c>
      <c r="AY108" s="1">
        <f>MAX($D108)</f>
        <v>0</v>
      </c>
      <c r="AZ108" s="1">
        <f>MAX($E108)</f>
        <v>0</v>
      </c>
      <c r="BA108" s="1">
        <f>MAX($F108)</f>
        <v>0</v>
      </c>
      <c r="BB108" s="1">
        <f>MAX($G108)</f>
        <v>0</v>
      </c>
      <c r="BC108" s="1">
        <f>MAX($H108)</f>
        <v>0</v>
      </c>
      <c r="BD108" s="1">
        <f>MAX($I108)</f>
        <v>0</v>
      </c>
      <c r="BE108" s="1">
        <f>MAX($J108)</f>
        <v>0</v>
      </c>
      <c r="BF108" s="1">
        <f>MAX($K108)</f>
        <v>0</v>
      </c>
      <c r="BG108" s="1">
        <f>MAX($M108)</f>
        <v>0</v>
      </c>
      <c r="BH108" s="1">
        <f>MAX($N108)</f>
        <v>0</v>
      </c>
      <c r="BI108" s="1">
        <f>MAX($P108)</f>
        <v>0</v>
      </c>
      <c r="BJ108" s="1">
        <f>MAX($Q108)</f>
        <v>0</v>
      </c>
      <c r="BK108" s="1">
        <f>MAX($R108)</f>
        <v>0</v>
      </c>
    </row>
    <row r="109" spans="1:63">
      <c r="A109" s="1" t="s">
        <v>106</v>
      </c>
      <c r="B109" s="1" cm="1">
        <f t="array" ref="B109">_xlfn.SWITCH($A$2,"average", AVERAGE(Instances!B109:Instances!B109),"median", MEDIAN(Instances!B109:Instances!B109),"min", MIN(Instances!B109:Instances!B109),"max", MAX(Instances!B109:Instances!B109),"diff", MAX(Instances!B109:Instances!B109)-MIN(Instances!B109:Instances!B109))</f>
        <v>0</v>
      </c>
      <c r="C109" s="1" cm="1">
        <f t="array" ref="C109">_xlfn.SWITCH($A$2,"average", AVERAGE(Instances!C109:Instances!C109),"median", MEDIAN(Instances!C109:Instances!C109),"min", MIN(Instances!C109:Instances!C109),"max", MAX(Instances!C109:Instances!C109),"diff", MAX(Instances!C109:Instances!C109)-MIN(Instances!C109:Instances!C109))</f>
        <v>0</v>
      </c>
      <c r="D109" s="1" cm="1">
        <f t="array" ref="D109">_xlfn.SWITCH($A$2,"average", AVERAGE(Instances!D109:Instances!D109),"median", MEDIAN(Instances!D109:Instances!D109),"min", MIN(Instances!D109:Instances!D109),"max", MAX(Instances!D109:Instances!D109),"diff", MAX(Instances!D109:Instances!D109)-MIN(Instances!D109:Instances!D109))</f>
        <v>0</v>
      </c>
      <c r="E109" s="1" cm="1">
        <f t="array" ref="E109">_xlfn.SWITCH($A$2,"average", AVERAGE(Instances!E109:Instances!E109),"median", MEDIAN(Instances!E109:Instances!E109),"min", MIN(Instances!E109:Instances!E109),"max", MAX(Instances!E109:Instances!E109),"diff", MAX(Instances!E109:Instances!E109)-MIN(Instances!E109:Instances!E109))</f>
        <v>0</v>
      </c>
      <c r="F109" s="1" cm="1">
        <f t="array" ref="F109">_xlfn.SWITCH($A$2,"average", AVERAGE(Instances!F109:Instances!F109),"median", MEDIAN(Instances!F109:Instances!F109),"min", MIN(Instances!F109:Instances!F109),"max", MAX(Instances!F109:Instances!F109),"diff", MAX(Instances!F109:Instances!F109)-MIN(Instances!F109:Instances!F109))</f>
        <v>0</v>
      </c>
      <c r="G109" s="1" cm="1">
        <f t="array" ref="G109">_xlfn.SWITCH($A$2,"average", AVERAGE(Instances!G109:Instances!G109),"median", MEDIAN(Instances!G109:Instances!G109),"min", MIN(Instances!G109:Instances!G109),"max", MAX(Instances!G109:Instances!G109),"diff", MAX(Instances!G109:Instances!G109)-MIN(Instances!G109:Instances!G109))</f>
        <v>0</v>
      </c>
      <c r="H109" s="1" cm="1">
        <f t="array" ref="H109">_xlfn.SWITCH($A$2,"average", AVERAGE(Instances!H109:Instances!H109),"median", MEDIAN(Instances!H109:Instances!H109),"min", MIN(Instances!H109:Instances!H109),"max", MAX(Instances!H109:Instances!H109),"diff", MAX(Instances!H109:Instances!H109)-MIN(Instances!H109:Instances!H109))</f>
        <v>0</v>
      </c>
      <c r="I109" s="1" cm="1">
        <f t="array" ref="I109">_xlfn.SWITCH($A$2,"average", AVERAGE(Instances!I109:Instances!I109),"median", MEDIAN(Instances!I109:Instances!I109),"min", MIN(Instances!I109:Instances!I109),"max", MAX(Instances!I109:Instances!I109),"diff", MAX(Instances!I109:Instances!I109)-MIN(Instances!I109:Instances!I109))</f>
        <v>0</v>
      </c>
      <c r="J109" s="1" cm="1">
        <f t="array" ref="J109">_xlfn.SWITCH($A$2,"average", AVERAGE(Instances!J109:Instances!J109),"median", MEDIAN(Instances!J109:Instances!J109),"min", MIN(Instances!J109:Instances!J109),"max", MAX(Instances!J109:Instances!J109),"diff", MAX(Instances!J109:Instances!J109)-MIN(Instances!J109:Instances!J109))</f>
        <v>0</v>
      </c>
      <c r="K109" s="1" cm="1">
        <f t="array" ref="K109">_xlfn.SWITCH($A$2,"average", AVERAGE(Instances!K109:Instances!K109),"median", MEDIAN(Instances!K109:Instances!K109),"min", MIN(Instances!K109:Instances!K109),"max", MAX(Instances!K109:Instances!K109),"diff", MAX(Instances!K109:Instances!K109)-MIN(Instances!K109:Instances!K109))</f>
        <v>0</v>
      </c>
      <c r="L109" s="1"/>
      <c r="M109" s="1" cm="1">
        <f t="array" ref="M109">_xlfn.SWITCH($A$2,"average", AVERAGE(Instances!M109:Instances!M109),"median", MEDIAN(Instances!M109:Instances!M109),"min", MIN(Instances!M109:Instances!M109),"max", MAX(Instances!M109:Instances!M109),"diff", MAX(Instances!M109:Instances!M109)-MIN(Instances!M109:Instances!M109))</f>
        <v>0</v>
      </c>
      <c r="N109" s="1" cm="1">
        <f t="array" ref="N109">_xlfn.SWITCH($A$2,"average", AVERAGE(Instances!N109:Instances!N109),"median", MEDIAN(Instances!N109:Instances!N109),"min", MIN(Instances!N109:Instances!N109),"max", MAX(Instances!N109:Instances!N109),"diff", MAX(Instances!N109:Instances!N109)-MIN(Instances!N109:Instances!N109))</f>
        <v>0</v>
      </c>
      <c r="O109" s="1"/>
      <c r="P109" s="1" cm="1">
        <f t="array" ref="P109">_xlfn.SWITCH($A$2,"average", AVERAGE(Instances!P109:Instances!P109),"median", MEDIAN(Instances!P109:Instances!P109),"min", MIN(Instances!P109:Instances!P109),"max", MAX(Instances!P109:Instances!P109),"diff", MAX(Instances!P109:Instances!P109)-MIN(Instances!P109:Instances!P109))</f>
        <v>0</v>
      </c>
      <c r="Q109" s="1" cm="1">
        <f t="array" ref="Q109">_xlfn.SWITCH($A$2,"average", AVERAGE(Instances!Q109:Instances!Q109),"median", MEDIAN(Instances!Q109:Instances!Q109),"min", MIN(Instances!Q109:Instances!Q109),"max", MAX(Instances!Q109:Instances!Q109),"diff", MAX(Instances!Q109:Instances!Q109)-MIN(Instances!Q109:Instances!Q109))</f>
        <v>0</v>
      </c>
      <c r="R109" s="1" cm="1">
        <f t="array" ref="R109">_xlfn.SWITCH($A$2,"average", AVERAGE(Instances!R109:Instances!R109),"median", MEDIAN(Instances!R109:Instances!R109),"min", MIN(Instances!R109:Instances!R109),"max", MAX(Instances!R109:Instances!R109),"diff", MAX(Instances!R109:Instances!R109)-MIN(Instances!R109:Instances!R109))</f>
        <v>0</v>
      </c>
      <c r="S109" s="1">
        <f>MIN($B109)</f>
        <v>0</v>
      </c>
      <c r="T109" s="1">
        <f>MIN($C109)</f>
        <v>0</v>
      </c>
      <c r="U109" s="1">
        <f>MIN($D109)</f>
        <v>0</v>
      </c>
      <c r="V109" s="1">
        <f>MIN($E109)</f>
        <v>0</v>
      </c>
      <c r="W109" s="1">
        <f>MIN($F109)</f>
        <v>0</v>
      </c>
      <c r="X109" s="1">
        <f>MIN($G109)</f>
        <v>0</v>
      </c>
      <c r="Y109" s="1">
        <f>MIN($H109)</f>
        <v>0</v>
      </c>
      <c r="Z109" s="1">
        <f>MIN($I109)</f>
        <v>0</v>
      </c>
      <c r="AA109" s="1">
        <f>MIN($J109)</f>
        <v>0</v>
      </c>
      <c r="AB109" s="1">
        <f>MIN($K109)</f>
        <v>0</v>
      </c>
      <c r="AC109" s="1">
        <f>MIN($M109)</f>
        <v>0</v>
      </c>
      <c r="AD109" s="1">
        <f>MIN($N109)</f>
        <v>0</v>
      </c>
      <c r="AE109" s="1">
        <f>MIN($P109)</f>
        <v>0</v>
      </c>
      <c r="AF109" s="1">
        <f>MIN($Q109)</f>
        <v>0</v>
      </c>
      <c r="AG109" s="1">
        <f>MIN($R109)</f>
        <v>0</v>
      </c>
      <c r="AH109" s="1">
        <f>MEDIAN($B109)</f>
        <v>0</v>
      </c>
      <c r="AI109" s="1">
        <f>MEDIAN($C109)</f>
        <v>0</v>
      </c>
      <c r="AJ109" s="1">
        <f>MEDIAN($D109)</f>
        <v>0</v>
      </c>
      <c r="AK109" s="1">
        <f>MEDIAN($E109)</f>
        <v>0</v>
      </c>
      <c r="AL109" s="1">
        <f>MEDIAN($F109)</f>
        <v>0</v>
      </c>
      <c r="AM109" s="1">
        <f>MEDIAN($G109)</f>
        <v>0</v>
      </c>
      <c r="AN109" s="1">
        <f>MEDIAN($H109)</f>
        <v>0</v>
      </c>
      <c r="AO109" s="1">
        <f>MEDIAN($I109)</f>
        <v>0</v>
      </c>
      <c r="AP109" s="1">
        <f>MEDIAN($J109)</f>
        <v>0</v>
      </c>
      <c r="AQ109" s="1">
        <f>MEDIAN($K109)</f>
        <v>0</v>
      </c>
      <c r="AR109" s="1">
        <f>MEDIAN($M109)</f>
        <v>0</v>
      </c>
      <c r="AS109" s="1">
        <f>MEDIAN($N109)</f>
        <v>0</v>
      </c>
      <c r="AT109" s="1">
        <f>MEDIAN($P109)</f>
        <v>0</v>
      </c>
      <c r="AU109" s="1">
        <f>MEDIAN($Q109)</f>
        <v>0</v>
      </c>
      <c r="AV109" s="1">
        <f>MEDIAN($R109)</f>
        <v>0</v>
      </c>
      <c r="AW109" s="1">
        <f>MAX($B109)</f>
        <v>0</v>
      </c>
      <c r="AX109" s="1">
        <f>MAX($C109)</f>
        <v>0</v>
      </c>
      <c r="AY109" s="1">
        <f>MAX($D109)</f>
        <v>0</v>
      </c>
      <c r="AZ109" s="1">
        <f>MAX($E109)</f>
        <v>0</v>
      </c>
      <c r="BA109" s="1">
        <f>MAX($F109)</f>
        <v>0</v>
      </c>
      <c r="BB109" s="1">
        <f>MAX($G109)</f>
        <v>0</v>
      </c>
      <c r="BC109" s="1">
        <f>MAX($H109)</f>
        <v>0</v>
      </c>
      <c r="BD109" s="1">
        <f>MAX($I109)</f>
        <v>0</v>
      </c>
      <c r="BE109" s="1">
        <f>MAX($J109)</f>
        <v>0</v>
      </c>
      <c r="BF109" s="1">
        <f>MAX($K109)</f>
        <v>0</v>
      </c>
      <c r="BG109" s="1">
        <f>MAX($M109)</f>
        <v>0</v>
      </c>
      <c r="BH109" s="1">
        <f>MAX($N109)</f>
        <v>0</v>
      </c>
      <c r="BI109" s="1">
        <f>MAX($P109)</f>
        <v>0</v>
      </c>
      <c r="BJ109" s="1">
        <f>MAX($Q109)</f>
        <v>0</v>
      </c>
      <c r="BK109" s="1">
        <f>MAX($R109)</f>
        <v>0</v>
      </c>
    </row>
    <row r="110" spans="1:63">
      <c r="A110" s="1" t="s">
        <v>107</v>
      </c>
      <c r="B110" s="1" cm="1">
        <f t="array" ref="B110">_xlfn.SWITCH($A$2,"average", AVERAGE(Instances!B110:Instances!B110),"median", MEDIAN(Instances!B110:Instances!B110),"min", MIN(Instances!B110:Instances!B110),"max", MAX(Instances!B110:Instances!B110),"diff", MAX(Instances!B110:Instances!B110)-MIN(Instances!B110:Instances!B110))</f>
        <v>0</v>
      </c>
      <c r="C110" s="1" cm="1">
        <f t="array" ref="C110">_xlfn.SWITCH($A$2,"average", AVERAGE(Instances!C110:Instances!C110),"median", MEDIAN(Instances!C110:Instances!C110),"min", MIN(Instances!C110:Instances!C110),"max", MAX(Instances!C110:Instances!C110),"diff", MAX(Instances!C110:Instances!C110)-MIN(Instances!C110:Instances!C110))</f>
        <v>0</v>
      </c>
      <c r="D110" s="1" cm="1">
        <f t="array" ref="D110">_xlfn.SWITCH($A$2,"average", AVERAGE(Instances!D110:Instances!D110),"median", MEDIAN(Instances!D110:Instances!D110),"min", MIN(Instances!D110:Instances!D110),"max", MAX(Instances!D110:Instances!D110),"diff", MAX(Instances!D110:Instances!D110)-MIN(Instances!D110:Instances!D110))</f>
        <v>0</v>
      </c>
      <c r="E110" s="1" cm="1">
        <f t="array" ref="E110">_xlfn.SWITCH($A$2,"average", AVERAGE(Instances!E110:Instances!E110),"median", MEDIAN(Instances!E110:Instances!E110),"min", MIN(Instances!E110:Instances!E110),"max", MAX(Instances!E110:Instances!E110),"diff", MAX(Instances!E110:Instances!E110)-MIN(Instances!E110:Instances!E110))</f>
        <v>0</v>
      </c>
      <c r="F110" s="1" cm="1">
        <f t="array" ref="F110">_xlfn.SWITCH($A$2,"average", AVERAGE(Instances!F110:Instances!F110),"median", MEDIAN(Instances!F110:Instances!F110),"min", MIN(Instances!F110:Instances!F110),"max", MAX(Instances!F110:Instances!F110),"diff", MAX(Instances!F110:Instances!F110)-MIN(Instances!F110:Instances!F110))</f>
        <v>0</v>
      </c>
      <c r="G110" s="1" cm="1">
        <f t="array" ref="G110">_xlfn.SWITCH($A$2,"average", AVERAGE(Instances!G110:Instances!G110),"median", MEDIAN(Instances!G110:Instances!G110),"min", MIN(Instances!G110:Instances!G110),"max", MAX(Instances!G110:Instances!G110),"diff", MAX(Instances!G110:Instances!G110)-MIN(Instances!G110:Instances!G110))</f>
        <v>0</v>
      </c>
      <c r="H110" s="1" cm="1">
        <f t="array" ref="H110">_xlfn.SWITCH($A$2,"average", AVERAGE(Instances!H110:Instances!H110),"median", MEDIAN(Instances!H110:Instances!H110),"min", MIN(Instances!H110:Instances!H110),"max", MAX(Instances!H110:Instances!H110),"diff", MAX(Instances!H110:Instances!H110)-MIN(Instances!H110:Instances!H110))</f>
        <v>0</v>
      </c>
      <c r="I110" s="1" cm="1">
        <f t="array" ref="I110">_xlfn.SWITCH($A$2,"average", AVERAGE(Instances!I110:Instances!I110),"median", MEDIAN(Instances!I110:Instances!I110),"min", MIN(Instances!I110:Instances!I110),"max", MAX(Instances!I110:Instances!I110),"diff", MAX(Instances!I110:Instances!I110)-MIN(Instances!I110:Instances!I110))</f>
        <v>0</v>
      </c>
      <c r="J110" s="1" cm="1">
        <f t="array" ref="J110">_xlfn.SWITCH($A$2,"average", AVERAGE(Instances!J110:Instances!J110),"median", MEDIAN(Instances!J110:Instances!J110),"min", MIN(Instances!J110:Instances!J110),"max", MAX(Instances!J110:Instances!J110),"diff", MAX(Instances!J110:Instances!J110)-MIN(Instances!J110:Instances!J110))</f>
        <v>0</v>
      </c>
      <c r="K110" s="1" cm="1">
        <f t="array" ref="K110">_xlfn.SWITCH($A$2,"average", AVERAGE(Instances!K110:Instances!K110),"median", MEDIAN(Instances!K110:Instances!K110),"min", MIN(Instances!K110:Instances!K110),"max", MAX(Instances!K110:Instances!K110),"diff", MAX(Instances!K110:Instances!K110)-MIN(Instances!K110:Instances!K110))</f>
        <v>0</v>
      </c>
      <c r="L110" s="1"/>
      <c r="M110" s="1" cm="1">
        <f t="array" ref="M110">_xlfn.SWITCH($A$2,"average", AVERAGE(Instances!M110:Instances!M110),"median", MEDIAN(Instances!M110:Instances!M110),"min", MIN(Instances!M110:Instances!M110),"max", MAX(Instances!M110:Instances!M110),"diff", MAX(Instances!M110:Instances!M110)-MIN(Instances!M110:Instances!M110))</f>
        <v>0</v>
      </c>
      <c r="N110" s="1" cm="1">
        <f t="array" ref="N110">_xlfn.SWITCH($A$2,"average", AVERAGE(Instances!N110:Instances!N110),"median", MEDIAN(Instances!N110:Instances!N110),"min", MIN(Instances!N110:Instances!N110),"max", MAX(Instances!N110:Instances!N110),"diff", MAX(Instances!N110:Instances!N110)-MIN(Instances!N110:Instances!N110))</f>
        <v>0</v>
      </c>
      <c r="O110" s="1"/>
      <c r="P110" s="1" cm="1">
        <f t="array" ref="P110">_xlfn.SWITCH($A$2,"average", AVERAGE(Instances!P110:Instances!P110),"median", MEDIAN(Instances!P110:Instances!P110),"min", MIN(Instances!P110:Instances!P110),"max", MAX(Instances!P110:Instances!P110),"diff", MAX(Instances!P110:Instances!P110)-MIN(Instances!P110:Instances!P110))</f>
        <v>0</v>
      </c>
      <c r="Q110" s="1" cm="1">
        <f t="array" ref="Q110">_xlfn.SWITCH($A$2,"average", AVERAGE(Instances!Q110:Instances!Q110),"median", MEDIAN(Instances!Q110:Instances!Q110),"min", MIN(Instances!Q110:Instances!Q110),"max", MAX(Instances!Q110:Instances!Q110),"diff", MAX(Instances!Q110:Instances!Q110)-MIN(Instances!Q110:Instances!Q110))</f>
        <v>0</v>
      </c>
      <c r="R110" s="1" cm="1">
        <f t="array" ref="R110">_xlfn.SWITCH($A$2,"average", AVERAGE(Instances!R110:Instances!R110),"median", MEDIAN(Instances!R110:Instances!R110),"min", MIN(Instances!R110:Instances!R110),"max", MAX(Instances!R110:Instances!R110),"diff", MAX(Instances!R110:Instances!R110)-MIN(Instances!R110:Instances!R110))</f>
        <v>0</v>
      </c>
      <c r="S110" s="1">
        <f>MIN($B110)</f>
        <v>0</v>
      </c>
      <c r="T110" s="1">
        <f>MIN($C110)</f>
        <v>0</v>
      </c>
      <c r="U110" s="1">
        <f>MIN($D110)</f>
        <v>0</v>
      </c>
      <c r="V110" s="1">
        <f>MIN($E110)</f>
        <v>0</v>
      </c>
      <c r="W110" s="1">
        <f>MIN($F110)</f>
        <v>0</v>
      </c>
      <c r="X110" s="1">
        <f>MIN($G110)</f>
        <v>0</v>
      </c>
      <c r="Y110" s="1">
        <f>MIN($H110)</f>
        <v>0</v>
      </c>
      <c r="Z110" s="1">
        <f>MIN($I110)</f>
        <v>0</v>
      </c>
      <c r="AA110" s="1">
        <f>MIN($J110)</f>
        <v>0</v>
      </c>
      <c r="AB110" s="1">
        <f>MIN($K110)</f>
        <v>0</v>
      </c>
      <c r="AC110" s="1">
        <f>MIN($M110)</f>
        <v>0</v>
      </c>
      <c r="AD110" s="1">
        <f>MIN($N110)</f>
        <v>0</v>
      </c>
      <c r="AE110" s="1">
        <f>MIN($P110)</f>
        <v>0</v>
      </c>
      <c r="AF110" s="1">
        <f>MIN($Q110)</f>
        <v>0</v>
      </c>
      <c r="AG110" s="1">
        <f>MIN($R110)</f>
        <v>0</v>
      </c>
      <c r="AH110" s="1">
        <f>MEDIAN($B110)</f>
        <v>0</v>
      </c>
      <c r="AI110" s="1">
        <f>MEDIAN($C110)</f>
        <v>0</v>
      </c>
      <c r="AJ110" s="1">
        <f>MEDIAN($D110)</f>
        <v>0</v>
      </c>
      <c r="AK110" s="1">
        <f>MEDIAN($E110)</f>
        <v>0</v>
      </c>
      <c r="AL110" s="1">
        <f>MEDIAN($F110)</f>
        <v>0</v>
      </c>
      <c r="AM110" s="1">
        <f>MEDIAN($G110)</f>
        <v>0</v>
      </c>
      <c r="AN110" s="1">
        <f>MEDIAN($H110)</f>
        <v>0</v>
      </c>
      <c r="AO110" s="1">
        <f>MEDIAN($I110)</f>
        <v>0</v>
      </c>
      <c r="AP110" s="1">
        <f>MEDIAN($J110)</f>
        <v>0</v>
      </c>
      <c r="AQ110" s="1">
        <f>MEDIAN($K110)</f>
        <v>0</v>
      </c>
      <c r="AR110" s="1">
        <f>MEDIAN($M110)</f>
        <v>0</v>
      </c>
      <c r="AS110" s="1">
        <f>MEDIAN($N110)</f>
        <v>0</v>
      </c>
      <c r="AT110" s="1">
        <f>MEDIAN($P110)</f>
        <v>0</v>
      </c>
      <c r="AU110" s="1">
        <f>MEDIAN($Q110)</f>
        <v>0</v>
      </c>
      <c r="AV110" s="1">
        <f>MEDIAN($R110)</f>
        <v>0</v>
      </c>
      <c r="AW110" s="1">
        <f>MAX($B110)</f>
        <v>0</v>
      </c>
      <c r="AX110" s="1">
        <f>MAX($C110)</f>
        <v>0</v>
      </c>
      <c r="AY110" s="1">
        <f>MAX($D110)</f>
        <v>0</v>
      </c>
      <c r="AZ110" s="1">
        <f>MAX($E110)</f>
        <v>0</v>
      </c>
      <c r="BA110" s="1">
        <f>MAX($F110)</f>
        <v>0</v>
      </c>
      <c r="BB110" s="1">
        <f>MAX($G110)</f>
        <v>0</v>
      </c>
      <c r="BC110" s="1">
        <f>MAX($H110)</f>
        <v>0</v>
      </c>
      <c r="BD110" s="1">
        <f>MAX($I110)</f>
        <v>0</v>
      </c>
      <c r="BE110" s="1">
        <f>MAX($J110)</f>
        <v>0</v>
      </c>
      <c r="BF110" s="1">
        <f>MAX($K110)</f>
        <v>0</v>
      </c>
      <c r="BG110" s="1">
        <f>MAX($M110)</f>
        <v>0</v>
      </c>
      <c r="BH110" s="1">
        <f>MAX($N110)</f>
        <v>0</v>
      </c>
      <c r="BI110" s="1">
        <f>MAX($P110)</f>
        <v>0</v>
      </c>
      <c r="BJ110" s="1">
        <f>MAX($Q110)</f>
        <v>0</v>
      </c>
      <c r="BK110" s="1">
        <f>MAX($R110)</f>
        <v>0</v>
      </c>
    </row>
    <row r="111" spans="1:63">
      <c r="A111" s="1" t="s">
        <v>108</v>
      </c>
      <c r="B111" s="1" cm="1">
        <f t="array" ref="B111">_xlfn.SWITCH($A$2,"average", AVERAGE(Instances!B111:Instances!B111),"median", MEDIAN(Instances!B111:Instances!B111),"min", MIN(Instances!B111:Instances!B111),"max", MAX(Instances!B111:Instances!B111),"diff", MAX(Instances!B111:Instances!B111)-MIN(Instances!B111:Instances!B111))</f>
        <v>0</v>
      </c>
      <c r="C111" s="1" cm="1">
        <f t="array" ref="C111">_xlfn.SWITCH($A$2,"average", AVERAGE(Instances!C111:Instances!C111),"median", MEDIAN(Instances!C111:Instances!C111),"min", MIN(Instances!C111:Instances!C111),"max", MAX(Instances!C111:Instances!C111),"diff", MAX(Instances!C111:Instances!C111)-MIN(Instances!C111:Instances!C111))</f>
        <v>0</v>
      </c>
      <c r="D111" s="1" cm="1">
        <f t="array" ref="D111">_xlfn.SWITCH($A$2,"average", AVERAGE(Instances!D111:Instances!D111),"median", MEDIAN(Instances!D111:Instances!D111),"min", MIN(Instances!D111:Instances!D111),"max", MAX(Instances!D111:Instances!D111),"diff", MAX(Instances!D111:Instances!D111)-MIN(Instances!D111:Instances!D111))</f>
        <v>0</v>
      </c>
      <c r="E111" s="1" cm="1">
        <f t="array" ref="E111">_xlfn.SWITCH($A$2,"average", AVERAGE(Instances!E111:Instances!E111),"median", MEDIAN(Instances!E111:Instances!E111),"min", MIN(Instances!E111:Instances!E111),"max", MAX(Instances!E111:Instances!E111),"diff", MAX(Instances!E111:Instances!E111)-MIN(Instances!E111:Instances!E111))</f>
        <v>0</v>
      </c>
      <c r="F111" s="1" cm="1">
        <f t="array" ref="F111">_xlfn.SWITCH($A$2,"average", AVERAGE(Instances!F111:Instances!F111),"median", MEDIAN(Instances!F111:Instances!F111),"min", MIN(Instances!F111:Instances!F111),"max", MAX(Instances!F111:Instances!F111),"diff", MAX(Instances!F111:Instances!F111)-MIN(Instances!F111:Instances!F111))</f>
        <v>0</v>
      </c>
      <c r="G111" s="1" cm="1">
        <f t="array" ref="G111">_xlfn.SWITCH($A$2,"average", AVERAGE(Instances!G111:Instances!G111),"median", MEDIAN(Instances!G111:Instances!G111),"min", MIN(Instances!G111:Instances!G111),"max", MAX(Instances!G111:Instances!G111),"diff", MAX(Instances!G111:Instances!G111)-MIN(Instances!G111:Instances!G111))</f>
        <v>0</v>
      </c>
      <c r="H111" s="1" cm="1">
        <f t="array" ref="H111">_xlfn.SWITCH($A$2,"average", AVERAGE(Instances!H111:Instances!H111),"median", MEDIAN(Instances!H111:Instances!H111),"min", MIN(Instances!H111:Instances!H111),"max", MAX(Instances!H111:Instances!H111),"diff", MAX(Instances!H111:Instances!H111)-MIN(Instances!H111:Instances!H111))</f>
        <v>0</v>
      </c>
      <c r="I111" s="1" cm="1">
        <f t="array" ref="I111">_xlfn.SWITCH($A$2,"average", AVERAGE(Instances!I111:Instances!I111),"median", MEDIAN(Instances!I111:Instances!I111),"min", MIN(Instances!I111:Instances!I111),"max", MAX(Instances!I111:Instances!I111),"diff", MAX(Instances!I111:Instances!I111)-MIN(Instances!I111:Instances!I111))</f>
        <v>0</v>
      </c>
      <c r="J111" s="1" cm="1">
        <f t="array" ref="J111">_xlfn.SWITCH($A$2,"average", AVERAGE(Instances!J111:Instances!J111),"median", MEDIAN(Instances!J111:Instances!J111),"min", MIN(Instances!J111:Instances!J111),"max", MAX(Instances!J111:Instances!J111),"diff", MAX(Instances!J111:Instances!J111)-MIN(Instances!J111:Instances!J111))</f>
        <v>0</v>
      </c>
      <c r="K111" s="1" cm="1">
        <f t="array" ref="K111">_xlfn.SWITCH($A$2,"average", AVERAGE(Instances!K111:Instances!K111),"median", MEDIAN(Instances!K111:Instances!K111),"min", MIN(Instances!K111:Instances!K111),"max", MAX(Instances!K111:Instances!K111),"diff", MAX(Instances!K111:Instances!K111)-MIN(Instances!K111:Instances!K111))</f>
        <v>0</v>
      </c>
      <c r="L111" s="1"/>
      <c r="M111" s="1" cm="1">
        <f t="array" ref="M111">_xlfn.SWITCH($A$2,"average", AVERAGE(Instances!M111:Instances!M111),"median", MEDIAN(Instances!M111:Instances!M111),"min", MIN(Instances!M111:Instances!M111),"max", MAX(Instances!M111:Instances!M111),"diff", MAX(Instances!M111:Instances!M111)-MIN(Instances!M111:Instances!M111))</f>
        <v>0</v>
      </c>
      <c r="N111" s="1" cm="1">
        <f t="array" ref="N111">_xlfn.SWITCH($A$2,"average", AVERAGE(Instances!N111:Instances!N111),"median", MEDIAN(Instances!N111:Instances!N111),"min", MIN(Instances!N111:Instances!N111),"max", MAX(Instances!N111:Instances!N111),"diff", MAX(Instances!N111:Instances!N111)-MIN(Instances!N111:Instances!N111))</f>
        <v>0</v>
      </c>
      <c r="O111" s="1"/>
      <c r="P111" s="1" cm="1">
        <f t="array" ref="P111">_xlfn.SWITCH($A$2,"average", AVERAGE(Instances!P111:Instances!P111),"median", MEDIAN(Instances!P111:Instances!P111),"min", MIN(Instances!P111:Instances!P111),"max", MAX(Instances!P111:Instances!P111),"diff", MAX(Instances!P111:Instances!P111)-MIN(Instances!P111:Instances!P111))</f>
        <v>0</v>
      </c>
      <c r="Q111" s="1" cm="1">
        <f t="array" ref="Q111">_xlfn.SWITCH($A$2,"average", AVERAGE(Instances!Q111:Instances!Q111),"median", MEDIAN(Instances!Q111:Instances!Q111),"min", MIN(Instances!Q111:Instances!Q111),"max", MAX(Instances!Q111:Instances!Q111),"diff", MAX(Instances!Q111:Instances!Q111)-MIN(Instances!Q111:Instances!Q111))</f>
        <v>0</v>
      </c>
      <c r="R111" s="1" cm="1">
        <f t="array" ref="R111">_xlfn.SWITCH($A$2,"average", AVERAGE(Instances!R111:Instances!R111),"median", MEDIAN(Instances!R111:Instances!R111),"min", MIN(Instances!R111:Instances!R111),"max", MAX(Instances!R111:Instances!R111),"diff", MAX(Instances!R111:Instances!R111)-MIN(Instances!R111:Instances!R111))</f>
        <v>0</v>
      </c>
      <c r="S111" s="1">
        <f>MIN($B111)</f>
        <v>0</v>
      </c>
      <c r="T111" s="1">
        <f>MIN($C111)</f>
        <v>0</v>
      </c>
      <c r="U111" s="1">
        <f>MIN($D111)</f>
        <v>0</v>
      </c>
      <c r="V111" s="1">
        <f>MIN($E111)</f>
        <v>0</v>
      </c>
      <c r="W111" s="1">
        <f>MIN($F111)</f>
        <v>0</v>
      </c>
      <c r="X111" s="1">
        <f>MIN($G111)</f>
        <v>0</v>
      </c>
      <c r="Y111" s="1">
        <f>MIN($H111)</f>
        <v>0</v>
      </c>
      <c r="Z111" s="1">
        <f>MIN($I111)</f>
        <v>0</v>
      </c>
      <c r="AA111" s="1">
        <f>MIN($J111)</f>
        <v>0</v>
      </c>
      <c r="AB111" s="1">
        <f>MIN($K111)</f>
        <v>0</v>
      </c>
      <c r="AC111" s="1">
        <f>MIN($M111)</f>
        <v>0</v>
      </c>
      <c r="AD111" s="1">
        <f>MIN($N111)</f>
        <v>0</v>
      </c>
      <c r="AE111" s="1">
        <f>MIN($P111)</f>
        <v>0</v>
      </c>
      <c r="AF111" s="1">
        <f>MIN($Q111)</f>
        <v>0</v>
      </c>
      <c r="AG111" s="1">
        <f>MIN($R111)</f>
        <v>0</v>
      </c>
      <c r="AH111" s="1">
        <f>MEDIAN($B111)</f>
        <v>0</v>
      </c>
      <c r="AI111" s="1">
        <f>MEDIAN($C111)</f>
        <v>0</v>
      </c>
      <c r="AJ111" s="1">
        <f>MEDIAN($D111)</f>
        <v>0</v>
      </c>
      <c r="AK111" s="1">
        <f>MEDIAN($E111)</f>
        <v>0</v>
      </c>
      <c r="AL111" s="1">
        <f>MEDIAN($F111)</f>
        <v>0</v>
      </c>
      <c r="AM111" s="1">
        <f>MEDIAN($G111)</f>
        <v>0</v>
      </c>
      <c r="AN111" s="1">
        <f>MEDIAN($H111)</f>
        <v>0</v>
      </c>
      <c r="AO111" s="1">
        <f>MEDIAN($I111)</f>
        <v>0</v>
      </c>
      <c r="AP111" s="1">
        <f>MEDIAN($J111)</f>
        <v>0</v>
      </c>
      <c r="AQ111" s="1">
        <f>MEDIAN($K111)</f>
        <v>0</v>
      </c>
      <c r="AR111" s="1">
        <f>MEDIAN($M111)</f>
        <v>0</v>
      </c>
      <c r="AS111" s="1">
        <f>MEDIAN($N111)</f>
        <v>0</v>
      </c>
      <c r="AT111" s="1">
        <f>MEDIAN($P111)</f>
        <v>0</v>
      </c>
      <c r="AU111" s="1">
        <f>MEDIAN($Q111)</f>
        <v>0</v>
      </c>
      <c r="AV111" s="1">
        <f>MEDIAN($R111)</f>
        <v>0</v>
      </c>
      <c r="AW111" s="1">
        <f>MAX($B111)</f>
        <v>0</v>
      </c>
      <c r="AX111" s="1">
        <f>MAX($C111)</f>
        <v>0</v>
      </c>
      <c r="AY111" s="1">
        <f>MAX($D111)</f>
        <v>0</v>
      </c>
      <c r="AZ111" s="1">
        <f>MAX($E111)</f>
        <v>0</v>
      </c>
      <c r="BA111" s="1">
        <f>MAX($F111)</f>
        <v>0</v>
      </c>
      <c r="BB111" s="1">
        <f>MAX($G111)</f>
        <v>0</v>
      </c>
      <c r="BC111" s="1">
        <f>MAX($H111)</f>
        <v>0</v>
      </c>
      <c r="BD111" s="1">
        <f>MAX($I111)</f>
        <v>0</v>
      </c>
      <c r="BE111" s="1">
        <f>MAX($J111)</f>
        <v>0</v>
      </c>
      <c r="BF111" s="1">
        <f>MAX($K111)</f>
        <v>0</v>
      </c>
      <c r="BG111" s="1">
        <f>MAX($M111)</f>
        <v>0</v>
      </c>
      <c r="BH111" s="1">
        <f>MAX($N111)</f>
        <v>0</v>
      </c>
      <c r="BI111" s="1">
        <f>MAX($P111)</f>
        <v>0</v>
      </c>
      <c r="BJ111" s="1">
        <f>MAX($Q111)</f>
        <v>0</v>
      </c>
      <c r="BK111" s="1">
        <f>MAX($R111)</f>
        <v>0</v>
      </c>
    </row>
    <row r="112" spans="1:63">
      <c r="A112" s="1" t="s">
        <v>109</v>
      </c>
      <c r="B112" s="1" cm="1">
        <f t="array" ref="B112">_xlfn.SWITCH($A$2,"average", AVERAGE(Instances!B112:Instances!B112),"median", MEDIAN(Instances!B112:Instances!B112),"min", MIN(Instances!B112:Instances!B112),"max", MAX(Instances!B112:Instances!B112),"diff", MAX(Instances!B112:Instances!B112)-MIN(Instances!B112:Instances!B112))</f>
        <v>0</v>
      </c>
      <c r="C112" s="1" cm="1">
        <f t="array" ref="C112">_xlfn.SWITCH($A$2,"average", AVERAGE(Instances!C112:Instances!C112),"median", MEDIAN(Instances!C112:Instances!C112),"min", MIN(Instances!C112:Instances!C112),"max", MAX(Instances!C112:Instances!C112),"diff", MAX(Instances!C112:Instances!C112)-MIN(Instances!C112:Instances!C112))</f>
        <v>0</v>
      </c>
      <c r="D112" s="1" cm="1">
        <f t="array" ref="D112">_xlfn.SWITCH($A$2,"average", AVERAGE(Instances!D112:Instances!D112),"median", MEDIAN(Instances!D112:Instances!D112),"min", MIN(Instances!D112:Instances!D112),"max", MAX(Instances!D112:Instances!D112),"diff", MAX(Instances!D112:Instances!D112)-MIN(Instances!D112:Instances!D112))</f>
        <v>0</v>
      </c>
      <c r="E112" s="1" cm="1">
        <f t="array" ref="E112">_xlfn.SWITCH($A$2,"average", AVERAGE(Instances!E112:Instances!E112),"median", MEDIAN(Instances!E112:Instances!E112),"min", MIN(Instances!E112:Instances!E112),"max", MAX(Instances!E112:Instances!E112),"diff", MAX(Instances!E112:Instances!E112)-MIN(Instances!E112:Instances!E112))</f>
        <v>0</v>
      </c>
      <c r="F112" s="1" cm="1">
        <f t="array" ref="F112">_xlfn.SWITCH($A$2,"average", AVERAGE(Instances!F112:Instances!F112),"median", MEDIAN(Instances!F112:Instances!F112),"min", MIN(Instances!F112:Instances!F112),"max", MAX(Instances!F112:Instances!F112),"diff", MAX(Instances!F112:Instances!F112)-MIN(Instances!F112:Instances!F112))</f>
        <v>0</v>
      </c>
      <c r="G112" s="1" cm="1">
        <f t="array" ref="G112">_xlfn.SWITCH($A$2,"average", AVERAGE(Instances!G112:Instances!G112),"median", MEDIAN(Instances!G112:Instances!G112),"min", MIN(Instances!G112:Instances!G112),"max", MAX(Instances!G112:Instances!G112),"diff", MAX(Instances!G112:Instances!G112)-MIN(Instances!G112:Instances!G112))</f>
        <v>0</v>
      </c>
      <c r="H112" s="1" cm="1">
        <f t="array" ref="H112">_xlfn.SWITCH($A$2,"average", AVERAGE(Instances!H112:Instances!H112),"median", MEDIAN(Instances!H112:Instances!H112),"min", MIN(Instances!H112:Instances!H112),"max", MAX(Instances!H112:Instances!H112),"diff", MAX(Instances!H112:Instances!H112)-MIN(Instances!H112:Instances!H112))</f>
        <v>0</v>
      </c>
      <c r="I112" s="1" cm="1">
        <f t="array" ref="I112">_xlfn.SWITCH($A$2,"average", AVERAGE(Instances!I112:Instances!I112),"median", MEDIAN(Instances!I112:Instances!I112),"min", MIN(Instances!I112:Instances!I112),"max", MAX(Instances!I112:Instances!I112),"diff", MAX(Instances!I112:Instances!I112)-MIN(Instances!I112:Instances!I112))</f>
        <v>0</v>
      </c>
      <c r="J112" s="1" cm="1">
        <f t="array" ref="J112">_xlfn.SWITCH($A$2,"average", AVERAGE(Instances!J112:Instances!J112),"median", MEDIAN(Instances!J112:Instances!J112),"min", MIN(Instances!J112:Instances!J112),"max", MAX(Instances!J112:Instances!J112),"diff", MAX(Instances!J112:Instances!J112)-MIN(Instances!J112:Instances!J112))</f>
        <v>0</v>
      </c>
      <c r="K112" s="1" cm="1">
        <f t="array" ref="K112">_xlfn.SWITCH($A$2,"average", AVERAGE(Instances!K112:Instances!K112),"median", MEDIAN(Instances!K112:Instances!K112),"min", MIN(Instances!K112:Instances!K112),"max", MAX(Instances!K112:Instances!K112),"diff", MAX(Instances!K112:Instances!K112)-MIN(Instances!K112:Instances!K112))</f>
        <v>0</v>
      </c>
      <c r="L112" s="1"/>
      <c r="M112" s="1" cm="1">
        <f t="array" ref="M112">_xlfn.SWITCH($A$2,"average", AVERAGE(Instances!M112:Instances!M112),"median", MEDIAN(Instances!M112:Instances!M112),"min", MIN(Instances!M112:Instances!M112),"max", MAX(Instances!M112:Instances!M112),"diff", MAX(Instances!M112:Instances!M112)-MIN(Instances!M112:Instances!M112))</f>
        <v>0</v>
      </c>
      <c r="N112" s="1" cm="1">
        <f t="array" ref="N112">_xlfn.SWITCH($A$2,"average", AVERAGE(Instances!N112:Instances!N112),"median", MEDIAN(Instances!N112:Instances!N112),"min", MIN(Instances!N112:Instances!N112),"max", MAX(Instances!N112:Instances!N112),"diff", MAX(Instances!N112:Instances!N112)-MIN(Instances!N112:Instances!N112))</f>
        <v>0</v>
      </c>
      <c r="O112" s="1"/>
      <c r="P112" s="1" cm="1">
        <f t="array" ref="P112">_xlfn.SWITCH($A$2,"average", AVERAGE(Instances!P112:Instances!P112),"median", MEDIAN(Instances!P112:Instances!P112),"min", MIN(Instances!P112:Instances!P112),"max", MAX(Instances!P112:Instances!P112),"diff", MAX(Instances!P112:Instances!P112)-MIN(Instances!P112:Instances!P112))</f>
        <v>0</v>
      </c>
      <c r="Q112" s="1" cm="1">
        <f t="array" ref="Q112">_xlfn.SWITCH($A$2,"average", AVERAGE(Instances!Q112:Instances!Q112),"median", MEDIAN(Instances!Q112:Instances!Q112),"min", MIN(Instances!Q112:Instances!Q112),"max", MAX(Instances!Q112:Instances!Q112),"diff", MAX(Instances!Q112:Instances!Q112)-MIN(Instances!Q112:Instances!Q112))</f>
        <v>0</v>
      </c>
      <c r="R112" s="1" cm="1">
        <f t="array" ref="R112">_xlfn.SWITCH($A$2,"average", AVERAGE(Instances!R112:Instances!R112),"median", MEDIAN(Instances!R112:Instances!R112),"min", MIN(Instances!R112:Instances!R112),"max", MAX(Instances!R112:Instances!R112),"diff", MAX(Instances!R112:Instances!R112)-MIN(Instances!R112:Instances!R112))</f>
        <v>0</v>
      </c>
      <c r="S112" s="1">
        <f>MIN($B112)</f>
        <v>0</v>
      </c>
      <c r="T112" s="1">
        <f>MIN($C112)</f>
        <v>0</v>
      </c>
      <c r="U112" s="1">
        <f>MIN($D112)</f>
        <v>0</v>
      </c>
      <c r="V112" s="1">
        <f>MIN($E112)</f>
        <v>0</v>
      </c>
      <c r="W112" s="1">
        <f>MIN($F112)</f>
        <v>0</v>
      </c>
      <c r="X112" s="1">
        <f>MIN($G112)</f>
        <v>0</v>
      </c>
      <c r="Y112" s="1">
        <f>MIN($H112)</f>
        <v>0</v>
      </c>
      <c r="Z112" s="1">
        <f>MIN($I112)</f>
        <v>0</v>
      </c>
      <c r="AA112" s="1">
        <f>MIN($J112)</f>
        <v>0</v>
      </c>
      <c r="AB112" s="1">
        <f>MIN($K112)</f>
        <v>0</v>
      </c>
      <c r="AC112" s="1">
        <f>MIN($M112)</f>
        <v>0</v>
      </c>
      <c r="AD112" s="1">
        <f>MIN($N112)</f>
        <v>0</v>
      </c>
      <c r="AE112" s="1">
        <f>MIN($P112)</f>
        <v>0</v>
      </c>
      <c r="AF112" s="1">
        <f>MIN($Q112)</f>
        <v>0</v>
      </c>
      <c r="AG112" s="1">
        <f>MIN($R112)</f>
        <v>0</v>
      </c>
      <c r="AH112" s="1">
        <f>MEDIAN($B112)</f>
        <v>0</v>
      </c>
      <c r="AI112" s="1">
        <f>MEDIAN($C112)</f>
        <v>0</v>
      </c>
      <c r="AJ112" s="1">
        <f>MEDIAN($D112)</f>
        <v>0</v>
      </c>
      <c r="AK112" s="1">
        <f>MEDIAN($E112)</f>
        <v>0</v>
      </c>
      <c r="AL112" s="1">
        <f>MEDIAN($F112)</f>
        <v>0</v>
      </c>
      <c r="AM112" s="1">
        <f>MEDIAN($G112)</f>
        <v>0</v>
      </c>
      <c r="AN112" s="1">
        <f>MEDIAN($H112)</f>
        <v>0</v>
      </c>
      <c r="AO112" s="1">
        <f>MEDIAN($I112)</f>
        <v>0</v>
      </c>
      <c r="AP112" s="1">
        <f>MEDIAN($J112)</f>
        <v>0</v>
      </c>
      <c r="AQ112" s="1">
        <f>MEDIAN($K112)</f>
        <v>0</v>
      </c>
      <c r="AR112" s="1">
        <f>MEDIAN($M112)</f>
        <v>0</v>
      </c>
      <c r="AS112" s="1">
        <f>MEDIAN($N112)</f>
        <v>0</v>
      </c>
      <c r="AT112" s="1">
        <f>MEDIAN($P112)</f>
        <v>0</v>
      </c>
      <c r="AU112" s="1">
        <f>MEDIAN($Q112)</f>
        <v>0</v>
      </c>
      <c r="AV112" s="1">
        <f>MEDIAN($R112)</f>
        <v>0</v>
      </c>
      <c r="AW112" s="1">
        <f>MAX($B112)</f>
        <v>0</v>
      </c>
      <c r="AX112" s="1">
        <f>MAX($C112)</f>
        <v>0</v>
      </c>
      <c r="AY112" s="1">
        <f>MAX($D112)</f>
        <v>0</v>
      </c>
      <c r="AZ112" s="1">
        <f>MAX($E112)</f>
        <v>0</v>
      </c>
      <c r="BA112" s="1">
        <f>MAX($F112)</f>
        <v>0</v>
      </c>
      <c r="BB112" s="1">
        <f>MAX($G112)</f>
        <v>0</v>
      </c>
      <c r="BC112" s="1">
        <f>MAX($H112)</f>
        <v>0</v>
      </c>
      <c r="BD112" s="1">
        <f>MAX($I112)</f>
        <v>0</v>
      </c>
      <c r="BE112" s="1">
        <f>MAX($J112)</f>
        <v>0</v>
      </c>
      <c r="BF112" s="1">
        <f>MAX($K112)</f>
        <v>0</v>
      </c>
      <c r="BG112" s="1">
        <f>MAX($M112)</f>
        <v>0</v>
      </c>
      <c r="BH112" s="1">
        <f>MAX($N112)</f>
        <v>0</v>
      </c>
      <c r="BI112" s="1">
        <f>MAX($P112)</f>
        <v>0</v>
      </c>
      <c r="BJ112" s="1">
        <f>MAX($Q112)</f>
        <v>0</v>
      </c>
      <c r="BK112" s="1">
        <f>MAX($R112)</f>
        <v>0</v>
      </c>
    </row>
    <row r="113" spans="1:63">
      <c r="A113" s="1" t="s">
        <v>110</v>
      </c>
      <c r="B113" s="1" cm="1">
        <f t="array" ref="B113">_xlfn.SWITCH($A$2,"average", AVERAGE(Instances!B113:Instances!B113),"median", MEDIAN(Instances!B113:Instances!B113),"min", MIN(Instances!B113:Instances!B113),"max", MAX(Instances!B113:Instances!B113),"diff", MAX(Instances!B113:Instances!B113)-MIN(Instances!B113:Instances!B113))</f>
        <v>0</v>
      </c>
      <c r="C113" s="1" cm="1">
        <f t="array" ref="C113">_xlfn.SWITCH($A$2,"average", AVERAGE(Instances!C113:Instances!C113),"median", MEDIAN(Instances!C113:Instances!C113),"min", MIN(Instances!C113:Instances!C113),"max", MAX(Instances!C113:Instances!C113),"diff", MAX(Instances!C113:Instances!C113)-MIN(Instances!C113:Instances!C113))</f>
        <v>0</v>
      </c>
      <c r="D113" s="1" cm="1">
        <f t="array" ref="D113">_xlfn.SWITCH($A$2,"average", AVERAGE(Instances!D113:Instances!D113),"median", MEDIAN(Instances!D113:Instances!D113),"min", MIN(Instances!D113:Instances!D113),"max", MAX(Instances!D113:Instances!D113),"diff", MAX(Instances!D113:Instances!D113)-MIN(Instances!D113:Instances!D113))</f>
        <v>0</v>
      </c>
      <c r="E113" s="1" cm="1">
        <f t="array" ref="E113">_xlfn.SWITCH($A$2,"average", AVERAGE(Instances!E113:Instances!E113),"median", MEDIAN(Instances!E113:Instances!E113),"min", MIN(Instances!E113:Instances!E113),"max", MAX(Instances!E113:Instances!E113),"diff", MAX(Instances!E113:Instances!E113)-MIN(Instances!E113:Instances!E113))</f>
        <v>0</v>
      </c>
      <c r="F113" s="1" cm="1">
        <f t="array" ref="F113">_xlfn.SWITCH($A$2,"average", AVERAGE(Instances!F113:Instances!F113),"median", MEDIAN(Instances!F113:Instances!F113),"min", MIN(Instances!F113:Instances!F113),"max", MAX(Instances!F113:Instances!F113),"diff", MAX(Instances!F113:Instances!F113)-MIN(Instances!F113:Instances!F113))</f>
        <v>0</v>
      </c>
      <c r="G113" s="1" cm="1">
        <f t="array" ref="G113">_xlfn.SWITCH($A$2,"average", AVERAGE(Instances!G113:Instances!G113),"median", MEDIAN(Instances!G113:Instances!G113),"min", MIN(Instances!G113:Instances!G113),"max", MAX(Instances!G113:Instances!G113),"diff", MAX(Instances!G113:Instances!G113)-MIN(Instances!G113:Instances!G113))</f>
        <v>0</v>
      </c>
      <c r="H113" s="1" cm="1">
        <f t="array" ref="H113">_xlfn.SWITCH($A$2,"average", AVERAGE(Instances!H113:Instances!H113),"median", MEDIAN(Instances!H113:Instances!H113),"min", MIN(Instances!H113:Instances!H113),"max", MAX(Instances!H113:Instances!H113),"diff", MAX(Instances!H113:Instances!H113)-MIN(Instances!H113:Instances!H113))</f>
        <v>0</v>
      </c>
      <c r="I113" s="1" cm="1">
        <f t="array" ref="I113">_xlfn.SWITCH($A$2,"average", AVERAGE(Instances!I113:Instances!I113),"median", MEDIAN(Instances!I113:Instances!I113),"min", MIN(Instances!I113:Instances!I113),"max", MAX(Instances!I113:Instances!I113),"diff", MAX(Instances!I113:Instances!I113)-MIN(Instances!I113:Instances!I113))</f>
        <v>0</v>
      </c>
      <c r="J113" s="1" cm="1">
        <f t="array" ref="J113">_xlfn.SWITCH($A$2,"average", AVERAGE(Instances!J113:Instances!J113),"median", MEDIAN(Instances!J113:Instances!J113),"min", MIN(Instances!J113:Instances!J113),"max", MAX(Instances!J113:Instances!J113),"diff", MAX(Instances!J113:Instances!J113)-MIN(Instances!J113:Instances!J113))</f>
        <v>0</v>
      </c>
      <c r="K113" s="1" cm="1">
        <f t="array" ref="K113">_xlfn.SWITCH($A$2,"average", AVERAGE(Instances!K113:Instances!K113),"median", MEDIAN(Instances!K113:Instances!K113),"min", MIN(Instances!K113:Instances!K113),"max", MAX(Instances!K113:Instances!K113),"diff", MAX(Instances!K113:Instances!K113)-MIN(Instances!K113:Instances!K113))</f>
        <v>0</v>
      </c>
      <c r="L113" s="1"/>
      <c r="M113" s="1" cm="1">
        <f t="array" ref="M113">_xlfn.SWITCH($A$2,"average", AVERAGE(Instances!M113:Instances!M113),"median", MEDIAN(Instances!M113:Instances!M113),"min", MIN(Instances!M113:Instances!M113),"max", MAX(Instances!M113:Instances!M113),"diff", MAX(Instances!M113:Instances!M113)-MIN(Instances!M113:Instances!M113))</f>
        <v>0</v>
      </c>
      <c r="N113" s="1" cm="1">
        <f t="array" ref="N113">_xlfn.SWITCH($A$2,"average", AVERAGE(Instances!N113:Instances!N113),"median", MEDIAN(Instances!N113:Instances!N113),"min", MIN(Instances!N113:Instances!N113),"max", MAX(Instances!N113:Instances!N113),"diff", MAX(Instances!N113:Instances!N113)-MIN(Instances!N113:Instances!N113))</f>
        <v>0</v>
      </c>
      <c r="O113" s="1"/>
      <c r="P113" s="1" cm="1">
        <f t="array" ref="P113">_xlfn.SWITCH($A$2,"average", AVERAGE(Instances!P113:Instances!P113),"median", MEDIAN(Instances!P113:Instances!P113),"min", MIN(Instances!P113:Instances!P113),"max", MAX(Instances!P113:Instances!P113),"diff", MAX(Instances!P113:Instances!P113)-MIN(Instances!P113:Instances!P113))</f>
        <v>0</v>
      </c>
      <c r="Q113" s="1" cm="1">
        <f t="array" ref="Q113">_xlfn.SWITCH($A$2,"average", AVERAGE(Instances!Q113:Instances!Q113),"median", MEDIAN(Instances!Q113:Instances!Q113),"min", MIN(Instances!Q113:Instances!Q113),"max", MAX(Instances!Q113:Instances!Q113),"diff", MAX(Instances!Q113:Instances!Q113)-MIN(Instances!Q113:Instances!Q113))</f>
        <v>0</v>
      </c>
      <c r="R113" s="1" cm="1">
        <f t="array" ref="R113">_xlfn.SWITCH($A$2,"average", AVERAGE(Instances!R113:Instances!R113),"median", MEDIAN(Instances!R113:Instances!R113),"min", MIN(Instances!R113:Instances!R113),"max", MAX(Instances!R113:Instances!R113),"diff", MAX(Instances!R113:Instances!R113)-MIN(Instances!R113:Instances!R113))</f>
        <v>0</v>
      </c>
      <c r="S113" s="1">
        <f>MIN($B113)</f>
        <v>0</v>
      </c>
      <c r="T113" s="1">
        <f>MIN($C113)</f>
        <v>0</v>
      </c>
      <c r="U113" s="1">
        <f>MIN($D113)</f>
        <v>0</v>
      </c>
      <c r="V113" s="1">
        <f>MIN($E113)</f>
        <v>0</v>
      </c>
      <c r="W113" s="1">
        <f>MIN($F113)</f>
        <v>0</v>
      </c>
      <c r="X113" s="1">
        <f>MIN($G113)</f>
        <v>0</v>
      </c>
      <c r="Y113" s="1">
        <f>MIN($H113)</f>
        <v>0</v>
      </c>
      <c r="Z113" s="1">
        <f>MIN($I113)</f>
        <v>0</v>
      </c>
      <c r="AA113" s="1">
        <f>MIN($J113)</f>
        <v>0</v>
      </c>
      <c r="AB113" s="1">
        <f>MIN($K113)</f>
        <v>0</v>
      </c>
      <c r="AC113" s="1">
        <f>MIN($M113)</f>
        <v>0</v>
      </c>
      <c r="AD113" s="1">
        <f>MIN($N113)</f>
        <v>0</v>
      </c>
      <c r="AE113" s="1">
        <f>MIN($P113)</f>
        <v>0</v>
      </c>
      <c r="AF113" s="1">
        <f>MIN($Q113)</f>
        <v>0</v>
      </c>
      <c r="AG113" s="1">
        <f>MIN($R113)</f>
        <v>0</v>
      </c>
      <c r="AH113" s="1">
        <f>MEDIAN($B113)</f>
        <v>0</v>
      </c>
      <c r="AI113" s="1">
        <f>MEDIAN($C113)</f>
        <v>0</v>
      </c>
      <c r="AJ113" s="1">
        <f>MEDIAN($D113)</f>
        <v>0</v>
      </c>
      <c r="AK113" s="1">
        <f>MEDIAN($E113)</f>
        <v>0</v>
      </c>
      <c r="AL113" s="1">
        <f>MEDIAN($F113)</f>
        <v>0</v>
      </c>
      <c r="AM113" s="1">
        <f>MEDIAN($G113)</f>
        <v>0</v>
      </c>
      <c r="AN113" s="1">
        <f>MEDIAN($H113)</f>
        <v>0</v>
      </c>
      <c r="AO113" s="1">
        <f>MEDIAN($I113)</f>
        <v>0</v>
      </c>
      <c r="AP113" s="1">
        <f>MEDIAN($J113)</f>
        <v>0</v>
      </c>
      <c r="AQ113" s="1">
        <f>MEDIAN($K113)</f>
        <v>0</v>
      </c>
      <c r="AR113" s="1">
        <f>MEDIAN($M113)</f>
        <v>0</v>
      </c>
      <c r="AS113" s="1">
        <f>MEDIAN($N113)</f>
        <v>0</v>
      </c>
      <c r="AT113" s="1">
        <f>MEDIAN($P113)</f>
        <v>0</v>
      </c>
      <c r="AU113" s="1">
        <f>MEDIAN($Q113)</f>
        <v>0</v>
      </c>
      <c r="AV113" s="1">
        <f>MEDIAN($R113)</f>
        <v>0</v>
      </c>
      <c r="AW113" s="1">
        <f>MAX($B113)</f>
        <v>0</v>
      </c>
      <c r="AX113" s="1">
        <f>MAX($C113)</f>
        <v>0</v>
      </c>
      <c r="AY113" s="1">
        <f>MAX($D113)</f>
        <v>0</v>
      </c>
      <c r="AZ113" s="1">
        <f>MAX($E113)</f>
        <v>0</v>
      </c>
      <c r="BA113" s="1">
        <f>MAX($F113)</f>
        <v>0</v>
      </c>
      <c r="BB113" s="1">
        <f>MAX($G113)</f>
        <v>0</v>
      </c>
      <c r="BC113" s="1">
        <f>MAX($H113)</f>
        <v>0</v>
      </c>
      <c r="BD113" s="1">
        <f>MAX($I113)</f>
        <v>0</v>
      </c>
      <c r="BE113" s="1">
        <f>MAX($J113)</f>
        <v>0</v>
      </c>
      <c r="BF113" s="1">
        <f>MAX($K113)</f>
        <v>0</v>
      </c>
      <c r="BG113" s="1">
        <f>MAX($M113)</f>
        <v>0</v>
      </c>
      <c r="BH113" s="1">
        <f>MAX($N113)</f>
        <v>0</v>
      </c>
      <c r="BI113" s="1">
        <f>MAX($P113)</f>
        <v>0</v>
      </c>
      <c r="BJ113" s="1">
        <f>MAX($Q113)</f>
        <v>0</v>
      </c>
      <c r="BK113" s="1">
        <f>MAX($R113)</f>
        <v>0</v>
      </c>
    </row>
    <row r="114" spans="1:63">
      <c r="A114" s="1" t="s">
        <v>111</v>
      </c>
      <c r="B114" s="1" cm="1">
        <f t="array" ref="B114">_xlfn.SWITCH($A$2,"average", AVERAGE(Instances!B114:Instances!B114),"median", MEDIAN(Instances!B114:Instances!B114),"min", MIN(Instances!B114:Instances!B114),"max", MAX(Instances!B114:Instances!B114),"diff", MAX(Instances!B114:Instances!B114)-MIN(Instances!B114:Instances!B114))</f>
        <v>0</v>
      </c>
      <c r="C114" s="1" cm="1">
        <f t="array" ref="C114">_xlfn.SWITCH($A$2,"average", AVERAGE(Instances!C114:Instances!C114),"median", MEDIAN(Instances!C114:Instances!C114),"min", MIN(Instances!C114:Instances!C114),"max", MAX(Instances!C114:Instances!C114),"diff", MAX(Instances!C114:Instances!C114)-MIN(Instances!C114:Instances!C114))</f>
        <v>0</v>
      </c>
      <c r="D114" s="1" cm="1">
        <f t="array" ref="D114">_xlfn.SWITCH($A$2,"average", AVERAGE(Instances!D114:Instances!D114),"median", MEDIAN(Instances!D114:Instances!D114),"min", MIN(Instances!D114:Instances!D114),"max", MAX(Instances!D114:Instances!D114),"diff", MAX(Instances!D114:Instances!D114)-MIN(Instances!D114:Instances!D114))</f>
        <v>0</v>
      </c>
      <c r="E114" s="1" cm="1">
        <f t="array" ref="E114">_xlfn.SWITCH($A$2,"average", AVERAGE(Instances!E114:Instances!E114),"median", MEDIAN(Instances!E114:Instances!E114),"min", MIN(Instances!E114:Instances!E114),"max", MAX(Instances!E114:Instances!E114),"diff", MAX(Instances!E114:Instances!E114)-MIN(Instances!E114:Instances!E114))</f>
        <v>0</v>
      </c>
      <c r="F114" s="1" cm="1">
        <f t="array" ref="F114">_xlfn.SWITCH($A$2,"average", AVERAGE(Instances!F114:Instances!F114),"median", MEDIAN(Instances!F114:Instances!F114),"min", MIN(Instances!F114:Instances!F114),"max", MAX(Instances!F114:Instances!F114),"diff", MAX(Instances!F114:Instances!F114)-MIN(Instances!F114:Instances!F114))</f>
        <v>0</v>
      </c>
      <c r="G114" s="1" cm="1">
        <f t="array" ref="G114">_xlfn.SWITCH($A$2,"average", AVERAGE(Instances!G114:Instances!G114),"median", MEDIAN(Instances!G114:Instances!G114),"min", MIN(Instances!G114:Instances!G114),"max", MAX(Instances!G114:Instances!G114),"diff", MAX(Instances!G114:Instances!G114)-MIN(Instances!G114:Instances!G114))</f>
        <v>0</v>
      </c>
      <c r="H114" s="1" cm="1">
        <f t="array" ref="H114">_xlfn.SWITCH($A$2,"average", AVERAGE(Instances!H114:Instances!H114),"median", MEDIAN(Instances!H114:Instances!H114),"min", MIN(Instances!H114:Instances!H114),"max", MAX(Instances!H114:Instances!H114),"diff", MAX(Instances!H114:Instances!H114)-MIN(Instances!H114:Instances!H114))</f>
        <v>0</v>
      </c>
      <c r="I114" s="1" cm="1">
        <f t="array" ref="I114">_xlfn.SWITCH($A$2,"average", AVERAGE(Instances!I114:Instances!I114),"median", MEDIAN(Instances!I114:Instances!I114),"min", MIN(Instances!I114:Instances!I114),"max", MAX(Instances!I114:Instances!I114),"diff", MAX(Instances!I114:Instances!I114)-MIN(Instances!I114:Instances!I114))</f>
        <v>0</v>
      </c>
      <c r="J114" s="1" cm="1">
        <f t="array" ref="J114">_xlfn.SWITCH($A$2,"average", AVERAGE(Instances!J114:Instances!J114),"median", MEDIAN(Instances!J114:Instances!J114),"min", MIN(Instances!J114:Instances!J114),"max", MAX(Instances!J114:Instances!J114),"diff", MAX(Instances!J114:Instances!J114)-MIN(Instances!J114:Instances!J114))</f>
        <v>0</v>
      </c>
      <c r="K114" s="1" cm="1">
        <f t="array" ref="K114">_xlfn.SWITCH($A$2,"average", AVERAGE(Instances!K114:Instances!K114),"median", MEDIAN(Instances!K114:Instances!K114),"min", MIN(Instances!K114:Instances!K114),"max", MAX(Instances!K114:Instances!K114),"diff", MAX(Instances!K114:Instances!K114)-MIN(Instances!K114:Instances!K114))</f>
        <v>0</v>
      </c>
      <c r="L114" s="1"/>
      <c r="M114" s="1" cm="1">
        <f t="array" ref="M114">_xlfn.SWITCH($A$2,"average", AVERAGE(Instances!M114:Instances!M114),"median", MEDIAN(Instances!M114:Instances!M114),"min", MIN(Instances!M114:Instances!M114),"max", MAX(Instances!M114:Instances!M114),"diff", MAX(Instances!M114:Instances!M114)-MIN(Instances!M114:Instances!M114))</f>
        <v>0</v>
      </c>
      <c r="N114" s="1" cm="1">
        <f t="array" ref="N114">_xlfn.SWITCH($A$2,"average", AVERAGE(Instances!N114:Instances!N114),"median", MEDIAN(Instances!N114:Instances!N114),"min", MIN(Instances!N114:Instances!N114),"max", MAX(Instances!N114:Instances!N114),"diff", MAX(Instances!N114:Instances!N114)-MIN(Instances!N114:Instances!N114))</f>
        <v>0</v>
      </c>
      <c r="O114" s="1"/>
      <c r="P114" s="1" cm="1">
        <f t="array" ref="P114">_xlfn.SWITCH($A$2,"average", AVERAGE(Instances!P114:Instances!P114),"median", MEDIAN(Instances!P114:Instances!P114),"min", MIN(Instances!P114:Instances!P114),"max", MAX(Instances!P114:Instances!P114),"diff", MAX(Instances!P114:Instances!P114)-MIN(Instances!P114:Instances!P114))</f>
        <v>0</v>
      </c>
      <c r="Q114" s="1" cm="1">
        <f t="array" ref="Q114">_xlfn.SWITCH($A$2,"average", AVERAGE(Instances!Q114:Instances!Q114),"median", MEDIAN(Instances!Q114:Instances!Q114),"min", MIN(Instances!Q114:Instances!Q114),"max", MAX(Instances!Q114:Instances!Q114),"diff", MAX(Instances!Q114:Instances!Q114)-MIN(Instances!Q114:Instances!Q114))</f>
        <v>0</v>
      </c>
      <c r="R114" s="1" cm="1">
        <f t="array" ref="R114">_xlfn.SWITCH($A$2,"average", AVERAGE(Instances!R114:Instances!R114),"median", MEDIAN(Instances!R114:Instances!R114),"min", MIN(Instances!R114:Instances!R114),"max", MAX(Instances!R114:Instances!R114),"diff", MAX(Instances!R114:Instances!R114)-MIN(Instances!R114:Instances!R114))</f>
        <v>0</v>
      </c>
      <c r="S114" s="1">
        <f>MIN($B114)</f>
        <v>0</v>
      </c>
      <c r="T114" s="1">
        <f>MIN($C114)</f>
        <v>0</v>
      </c>
      <c r="U114" s="1">
        <f>MIN($D114)</f>
        <v>0</v>
      </c>
      <c r="V114" s="1">
        <f>MIN($E114)</f>
        <v>0</v>
      </c>
      <c r="W114" s="1">
        <f>MIN($F114)</f>
        <v>0</v>
      </c>
      <c r="X114" s="1">
        <f>MIN($G114)</f>
        <v>0</v>
      </c>
      <c r="Y114" s="1">
        <f>MIN($H114)</f>
        <v>0</v>
      </c>
      <c r="Z114" s="1">
        <f>MIN($I114)</f>
        <v>0</v>
      </c>
      <c r="AA114" s="1">
        <f>MIN($J114)</f>
        <v>0</v>
      </c>
      <c r="AB114" s="1">
        <f>MIN($K114)</f>
        <v>0</v>
      </c>
      <c r="AC114" s="1">
        <f>MIN($M114)</f>
        <v>0</v>
      </c>
      <c r="AD114" s="1">
        <f>MIN($N114)</f>
        <v>0</v>
      </c>
      <c r="AE114" s="1">
        <f>MIN($P114)</f>
        <v>0</v>
      </c>
      <c r="AF114" s="1">
        <f>MIN($Q114)</f>
        <v>0</v>
      </c>
      <c r="AG114" s="1">
        <f>MIN($R114)</f>
        <v>0</v>
      </c>
      <c r="AH114" s="1">
        <f>MEDIAN($B114)</f>
        <v>0</v>
      </c>
      <c r="AI114" s="1">
        <f>MEDIAN($C114)</f>
        <v>0</v>
      </c>
      <c r="AJ114" s="1">
        <f>MEDIAN($D114)</f>
        <v>0</v>
      </c>
      <c r="AK114" s="1">
        <f>MEDIAN($E114)</f>
        <v>0</v>
      </c>
      <c r="AL114" s="1">
        <f>MEDIAN($F114)</f>
        <v>0</v>
      </c>
      <c r="AM114" s="1">
        <f>MEDIAN($G114)</f>
        <v>0</v>
      </c>
      <c r="AN114" s="1">
        <f>MEDIAN($H114)</f>
        <v>0</v>
      </c>
      <c r="AO114" s="1">
        <f>MEDIAN($I114)</f>
        <v>0</v>
      </c>
      <c r="AP114" s="1">
        <f>MEDIAN($J114)</f>
        <v>0</v>
      </c>
      <c r="AQ114" s="1">
        <f>MEDIAN($K114)</f>
        <v>0</v>
      </c>
      <c r="AR114" s="1">
        <f>MEDIAN($M114)</f>
        <v>0</v>
      </c>
      <c r="AS114" s="1">
        <f>MEDIAN($N114)</f>
        <v>0</v>
      </c>
      <c r="AT114" s="1">
        <f>MEDIAN($P114)</f>
        <v>0</v>
      </c>
      <c r="AU114" s="1">
        <f>MEDIAN($Q114)</f>
        <v>0</v>
      </c>
      <c r="AV114" s="1">
        <f>MEDIAN($R114)</f>
        <v>0</v>
      </c>
      <c r="AW114" s="1">
        <f>MAX($B114)</f>
        <v>0</v>
      </c>
      <c r="AX114" s="1">
        <f>MAX($C114)</f>
        <v>0</v>
      </c>
      <c r="AY114" s="1">
        <f>MAX($D114)</f>
        <v>0</v>
      </c>
      <c r="AZ114" s="1">
        <f>MAX($E114)</f>
        <v>0</v>
      </c>
      <c r="BA114" s="1">
        <f>MAX($F114)</f>
        <v>0</v>
      </c>
      <c r="BB114" s="1">
        <f>MAX($G114)</f>
        <v>0</v>
      </c>
      <c r="BC114" s="1">
        <f>MAX($H114)</f>
        <v>0</v>
      </c>
      <c r="BD114" s="1">
        <f>MAX($I114)</f>
        <v>0</v>
      </c>
      <c r="BE114" s="1">
        <f>MAX($J114)</f>
        <v>0</v>
      </c>
      <c r="BF114" s="1">
        <f>MAX($K114)</f>
        <v>0</v>
      </c>
      <c r="BG114" s="1">
        <f>MAX($M114)</f>
        <v>0</v>
      </c>
      <c r="BH114" s="1">
        <f>MAX($N114)</f>
        <v>0</v>
      </c>
      <c r="BI114" s="1">
        <f>MAX($P114)</f>
        <v>0</v>
      </c>
      <c r="BJ114" s="1">
        <f>MAX($Q114)</f>
        <v>0</v>
      </c>
      <c r="BK114" s="1">
        <f>MAX($R114)</f>
        <v>0</v>
      </c>
    </row>
    <row r="115" spans="1:63">
      <c r="A115" s="1" t="s">
        <v>112</v>
      </c>
      <c r="B115" s="1" cm="1">
        <f t="array" ref="B115">_xlfn.SWITCH($A$2,"average", AVERAGE(Instances!B115:Instances!B115),"median", MEDIAN(Instances!B115:Instances!B115),"min", MIN(Instances!B115:Instances!B115),"max", MAX(Instances!B115:Instances!B115),"diff", MAX(Instances!B115:Instances!B115)-MIN(Instances!B115:Instances!B115))</f>
        <v>0</v>
      </c>
      <c r="C115" s="1" cm="1">
        <f t="array" ref="C115">_xlfn.SWITCH($A$2,"average", AVERAGE(Instances!C115:Instances!C115),"median", MEDIAN(Instances!C115:Instances!C115),"min", MIN(Instances!C115:Instances!C115),"max", MAX(Instances!C115:Instances!C115),"diff", MAX(Instances!C115:Instances!C115)-MIN(Instances!C115:Instances!C115))</f>
        <v>0</v>
      </c>
      <c r="D115" s="1" cm="1">
        <f t="array" ref="D115">_xlfn.SWITCH($A$2,"average", AVERAGE(Instances!D115:Instances!D115),"median", MEDIAN(Instances!D115:Instances!D115),"min", MIN(Instances!D115:Instances!D115),"max", MAX(Instances!D115:Instances!D115),"diff", MAX(Instances!D115:Instances!D115)-MIN(Instances!D115:Instances!D115))</f>
        <v>0</v>
      </c>
      <c r="E115" s="1" cm="1">
        <f t="array" ref="E115">_xlfn.SWITCH($A$2,"average", AVERAGE(Instances!E115:Instances!E115),"median", MEDIAN(Instances!E115:Instances!E115),"min", MIN(Instances!E115:Instances!E115),"max", MAX(Instances!E115:Instances!E115),"diff", MAX(Instances!E115:Instances!E115)-MIN(Instances!E115:Instances!E115))</f>
        <v>0</v>
      </c>
      <c r="F115" s="1" cm="1">
        <f t="array" ref="F115">_xlfn.SWITCH($A$2,"average", AVERAGE(Instances!F115:Instances!F115),"median", MEDIAN(Instances!F115:Instances!F115),"min", MIN(Instances!F115:Instances!F115),"max", MAX(Instances!F115:Instances!F115),"diff", MAX(Instances!F115:Instances!F115)-MIN(Instances!F115:Instances!F115))</f>
        <v>0</v>
      </c>
      <c r="G115" s="1" cm="1">
        <f t="array" ref="G115">_xlfn.SWITCH($A$2,"average", AVERAGE(Instances!G115:Instances!G115),"median", MEDIAN(Instances!G115:Instances!G115),"min", MIN(Instances!G115:Instances!G115),"max", MAX(Instances!G115:Instances!G115),"diff", MAX(Instances!G115:Instances!G115)-MIN(Instances!G115:Instances!G115))</f>
        <v>0</v>
      </c>
      <c r="H115" s="1" cm="1">
        <f t="array" ref="H115">_xlfn.SWITCH($A$2,"average", AVERAGE(Instances!H115:Instances!H115),"median", MEDIAN(Instances!H115:Instances!H115),"min", MIN(Instances!H115:Instances!H115),"max", MAX(Instances!H115:Instances!H115),"diff", MAX(Instances!H115:Instances!H115)-MIN(Instances!H115:Instances!H115))</f>
        <v>0</v>
      </c>
      <c r="I115" s="1" cm="1">
        <f t="array" ref="I115">_xlfn.SWITCH($A$2,"average", AVERAGE(Instances!I115:Instances!I115),"median", MEDIAN(Instances!I115:Instances!I115),"min", MIN(Instances!I115:Instances!I115),"max", MAX(Instances!I115:Instances!I115),"diff", MAX(Instances!I115:Instances!I115)-MIN(Instances!I115:Instances!I115))</f>
        <v>0</v>
      </c>
      <c r="J115" s="1" cm="1">
        <f t="array" ref="J115">_xlfn.SWITCH($A$2,"average", AVERAGE(Instances!J115:Instances!J115),"median", MEDIAN(Instances!J115:Instances!J115),"min", MIN(Instances!J115:Instances!J115),"max", MAX(Instances!J115:Instances!J115),"diff", MAX(Instances!J115:Instances!J115)-MIN(Instances!J115:Instances!J115))</f>
        <v>0</v>
      </c>
      <c r="K115" s="1" cm="1">
        <f t="array" ref="K115">_xlfn.SWITCH($A$2,"average", AVERAGE(Instances!K115:Instances!K115),"median", MEDIAN(Instances!K115:Instances!K115),"min", MIN(Instances!K115:Instances!K115),"max", MAX(Instances!K115:Instances!K115),"diff", MAX(Instances!K115:Instances!K115)-MIN(Instances!K115:Instances!K115))</f>
        <v>0</v>
      </c>
      <c r="L115" s="1"/>
      <c r="M115" s="1" cm="1">
        <f t="array" ref="M115">_xlfn.SWITCH($A$2,"average", AVERAGE(Instances!M115:Instances!M115),"median", MEDIAN(Instances!M115:Instances!M115),"min", MIN(Instances!M115:Instances!M115),"max", MAX(Instances!M115:Instances!M115),"diff", MAX(Instances!M115:Instances!M115)-MIN(Instances!M115:Instances!M115))</f>
        <v>0</v>
      </c>
      <c r="N115" s="1" cm="1">
        <f t="array" ref="N115">_xlfn.SWITCH($A$2,"average", AVERAGE(Instances!N115:Instances!N115),"median", MEDIAN(Instances!N115:Instances!N115),"min", MIN(Instances!N115:Instances!N115),"max", MAX(Instances!N115:Instances!N115),"diff", MAX(Instances!N115:Instances!N115)-MIN(Instances!N115:Instances!N115))</f>
        <v>0</v>
      </c>
      <c r="O115" s="1"/>
      <c r="P115" s="1" cm="1">
        <f t="array" ref="P115">_xlfn.SWITCH($A$2,"average", AVERAGE(Instances!P115:Instances!P115),"median", MEDIAN(Instances!P115:Instances!P115),"min", MIN(Instances!P115:Instances!P115),"max", MAX(Instances!P115:Instances!P115),"diff", MAX(Instances!P115:Instances!P115)-MIN(Instances!P115:Instances!P115))</f>
        <v>0</v>
      </c>
      <c r="Q115" s="1" cm="1">
        <f t="array" ref="Q115">_xlfn.SWITCH($A$2,"average", AVERAGE(Instances!Q115:Instances!Q115),"median", MEDIAN(Instances!Q115:Instances!Q115),"min", MIN(Instances!Q115:Instances!Q115),"max", MAX(Instances!Q115:Instances!Q115),"diff", MAX(Instances!Q115:Instances!Q115)-MIN(Instances!Q115:Instances!Q115))</f>
        <v>0</v>
      </c>
      <c r="R115" s="1" cm="1">
        <f t="array" ref="R115">_xlfn.SWITCH($A$2,"average", AVERAGE(Instances!R115:Instances!R115),"median", MEDIAN(Instances!R115:Instances!R115),"min", MIN(Instances!R115:Instances!R115),"max", MAX(Instances!R115:Instances!R115),"diff", MAX(Instances!R115:Instances!R115)-MIN(Instances!R115:Instances!R115))</f>
        <v>0</v>
      </c>
      <c r="S115" s="1">
        <f>MIN($B115)</f>
        <v>0</v>
      </c>
      <c r="T115" s="1">
        <f>MIN($C115)</f>
        <v>0</v>
      </c>
      <c r="U115" s="1">
        <f>MIN($D115)</f>
        <v>0</v>
      </c>
      <c r="V115" s="1">
        <f>MIN($E115)</f>
        <v>0</v>
      </c>
      <c r="W115" s="1">
        <f>MIN($F115)</f>
        <v>0</v>
      </c>
      <c r="X115" s="1">
        <f>MIN($G115)</f>
        <v>0</v>
      </c>
      <c r="Y115" s="1">
        <f>MIN($H115)</f>
        <v>0</v>
      </c>
      <c r="Z115" s="1">
        <f>MIN($I115)</f>
        <v>0</v>
      </c>
      <c r="AA115" s="1">
        <f>MIN($J115)</f>
        <v>0</v>
      </c>
      <c r="AB115" s="1">
        <f>MIN($K115)</f>
        <v>0</v>
      </c>
      <c r="AC115" s="1">
        <f>MIN($M115)</f>
        <v>0</v>
      </c>
      <c r="AD115" s="1">
        <f>MIN($N115)</f>
        <v>0</v>
      </c>
      <c r="AE115" s="1">
        <f>MIN($P115)</f>
        <v>0</v>
      </c>
      <c r="AF115" s="1">
        <f>MIN($Q115)</f>
        <v>0</v>
      </c>
      <c r="AG115" s="1">
        <f>MIN($R115)</f>
        <v>0</v>
      </c>
      <c r="AH115" s="1">
        <f>MEDIAN($B115)</f>
        <v>0</v>
      </c>
      <c r="AI115" s="1">
        <f>MEDIAN($C115)</f>
        <v>0</v>
      </c>
      <c r="AJ115" s="1">
        <f>MEDIAN($D115)</f>
        <v>0</v>
      </c>
      <c r="AK115" s="1">
        <f>MEDIAN($E115)</f>
        <v>0</v>
      </c>
      <c r="AL115" s="1">
        <f>MEDIAN($F115)</f>
        <v>0</v>
      </c>
      <c r="AM115" s="1">
        <f>MEDIAN($G115)</f>
        <v>0</v>
      </c>
      <c r="AN115" s="1">
        <f>MEDIAN($H115)</f>
        <v>0</v>
      </c>
      <c r="AO115" s="1">
        <f>MEDIAN($I115)</f>
        <v>0</v>
      </c>
      <c r="AP115" s="1">
        <f>MEDIAN($J115)</f>
        <v>0</v>
      </c>
      <c r="AQ115" s="1">
        <f>MEDIAN($K115)</f>
        <v>0</v>
      </c>
      <c r="AR115" s="1">
        <f>MEDIAN($M115)</f>
        <v>0</v>
      </c>
      <c r="AS115" s="1">
        <f>MEDIAN($N115)</f>
        <v>0</v>
      </c>
      <c r="AT115" s="1">
        <f>MEDIAN($P115)</f>
        <v>0</v>
      </c>
      <c r="AU115" s="1">
        <f>MEDIAN($Q115)</f>
        <v>0</v>
      </c>
      <c r="AV115" s="1">
        <f>MEDIAN($R115)</f>
        <v>0</v>
      </c>
      <c r="AW115" s="1">
        <f>MAX($B115)</f>
        <v>0</v>
      </c>
      <c r="AX115" s="1">
        <f>MAX($C115)</f>
        <v>0</v>
      </c>
      <c r="AY115" s="1">
        <f>MAX($D115)</f>
        <v>0</v>
      </c>
      <c r="AZ115" s="1">
        <f>MAX($E115)</f>
        <v>0</v>
      </c>
      <c r="BA115" s="1">
        <f>MAX($F115)</f>
        <v>0</v>
      </c>
      <c r="BB115" s="1">
        <f>MAX($G115)</f>
        <v>0</v>
      </c>
      <c r="BC115" s="1">
        <f>MAX($H115)</f>
        <v>0</v>
      </c>
      <c r="BD115" s="1">
        <f>MAX($I115)</f>
        <v>0</v>
      </c>
      <c r="BE115" s="1">
        <f>MAX($J115)</f>
        <v>0</v>
      </c>
      <c r="BF115" s="1">
        <f>MAX($K115)</f>
        <v>0</v>
      </c>
      <c r="BG115" s="1">
        <f>MAX($M115)</f>
        <v>0</v>
      </c>
      <c r="BH115" s="1">
        <f>MAX($N115)</f>
        <v>0</v>
      </c>
      <c r="BI115" s="1">
        <f>MAX($P115)</f>
        <v>0</v>
      </c>
      <c r="BJ115" s="1">
        <f>MAX($Q115)</f>
        <v>0</v>
      </c>
      <c r="BK115" s="1">
        <f>MAX($R115)</f>
        <v>0</v>
      </c>
    </row>
    <row r="116" spans="1:63">
      <c r="A116" s="1" t="s">
        <v>113</v>
      </c>
      <c r="B116" s="1" cm="1">
        <f t="array" ref="B116">_xlfn.SWITCH($A$2,"average", AVERAGE(Instances!B116:Instances!B116),"median", MEDIAN(Instances!B116:Instances!B116),"min", MIN(Instances!B116:Instances!B116),"max", MAX(Instances!B116:Instances!B116),"diff", MAX(Instances!B116:Instances!B116)-MIN(Instances!B116:Instances!B116))</f>
        <v>0</v>
      </c>
      <c r="C116" s="1" cm="1">
        <f t="array" ref="C116">_xlfn.SWITCH($A$2,"average", AVERAGE(Instances!C116:Instances!C116),"median", MEDIAN(Instances!C116:Instances!C116),"min", MIN(Instances!C116:Instances!C116),"max", MAX(Instances!C116:Instances!C116),"diff", MAX(Instances!C116:Instances!C116)-MIN(Instances!C116:Instances!C116))</f>
        <v>0</v>
      </c>
      <c r="D116" s="1" cm="1">
        <f t="array" ref="D116">_xlfn.SWITCH($A$2,"average", AVERAGE(Instances!D116:Instances!D116),"median", MEDIAN(Instances!D116:Instances!D116),"min", MIN(Instances!D116:Instances!D116),"max", MAX(Instances!D116:Instances!D116),"diff", MAX(Instances!D116:Instances!D116)-MIN(Instances!D116:Instances!D116))</f>
        <v>0</v>
      </c>
      <c r="E116" s="1" cm="1">
        <f t="array" ref="E116">_xlfn.SWITCH($A$2,"average", AVERAGE(Instances!E116:Instances!E116),"median", MEDIAN(Instances!E116:Instances!E116),"min", MIN(Instances!E116:Instances!E116),"max", MAX(Instances!E116:Instances!E116),"diff", MAX(Instances!E116:Instances!E116)-MIN(Instances!E116:Instances!E116))</f>
        <v>0</v>
      </c>
      <c r="F116" s="1" cm="1">
        <f t="array" ref="F116">_xlfn.SWITCH($A$2,"average", AVERAGE(Instances!F116:Instances!F116),"median", MEDIAN(Instances!F116:Instances!F116),"min", MIN(Instances!F116:Instances!F116),"max", MAX(Instances!F116:Instances!F116),"diff", MAX(Instances!F116:Instances!F116)-MIN(Instances!F116:Instances!F116))</f>
        <v>0</v>
      </c>
      <c r="G116" s="1" cm="1">
        <f t="array" ref="G116">_xlfn.SWITCH($A$2,"average", AVERAGE(Instances!G116:Instances!G116),"median", MEDIAN(Instances!G116:Instances!G116),"min", MIN(Instances!G116:Instances!G116),"max", MAX(Instances!G116:Instances!G116),"diff", MAX(Instances!G116:Instances!G116)-MIN(Instances!G116:Instances!G116))</f>
        <v>0</v>
      </c>
      <c r="H116" s="1" cm="1">
        <f t="array" ref="H116">_xlfn.SWITCH($A$2,"average", AVERAGE(Instances!H116:Instances!H116),"median", MEDIAN(Instances!H116:Instances!H116),"min", MIN(Instances!H116:Instances!H116),"max", MAX(Instances!H116:Instances!H116),"diff", MAX(Instances!H116:Instances!H116)-MIN(Instances!H116:Instances!H116))</f>
        <v>0</v>
      </c>
      <c r="I116" s="1" cm="1">
        <f t="array" ref="I116">_xlfn.SWITCH($A$2,"average", AVERAGE(Instances!I116:Instances!I116),"median", MEDIAN(Instances!I116:Instances!I116),"min", MIN(Instances!I116:Instances!I116),"max", MAX(Instances!I116:Instances!I116),"diff", MAX(Instances!I116:Instances!I116)-MIN(Instances!I116:Instances!I116))</f>
        <v>0</v>
      </c>
      <c r="J116" s="1" cm="1">
        <f t="array" ref="J116">_xlfn.SWITCH($A$2,"average", AVERAGE(Instances!J116:Instances!J116),"median", MEDIAN(Instances!J116:Instances!J116),"min", MIN(Instances!J116:Instances!J116),"max", MAX(Instances!J116:Instances!J116),"diff", MAX(Instances!J116:Instances!J116)-MIN(Instances!J116:Instances!J116))</f>
        <v>0</v>
      </c>
      <c r="K116" s="1" cm="1">
        <f t="array" ref="K116">_xlfn.SWITCH($A$2,"average", AVERAGE(Instances!K116:Instances!K116),"median", MEDIAN(Instances!K116:Instances!K116),"min", MIN(Instances!K116:Instances!K116),"max", MAX(Instances!K116:Instances!K116),"diff", MAX(Instances!K116:Instances!K116)-MIN(Instances!K116:Instances!K116))</f>
        <v>0</v>
      </c>
      <c r="L116" s="1"/>
      <c r="M116" s="1" cm="1">
        <f t="array" ref="M116">_xlfn.SWITCH($A$2,"average", AVERAGE(Instances!M116:Instances!M116),"median", MEDIAN(Instances!M116:Instances!M116),"min", MIN(Instances!M116:Instances!M116),"max", MAX(Instances!M116:Instances!M116),"diff", MAX(Instances!M116:Instances!M116)-MIN(Instances!M116:Instances!M116))</f>
        <v>0</v>
      </c>
      <c r="N116" s="1" cm="1">
        <f t="array" ref="N116">_xlfn.SWITCH($A$2,"average", AVERAGE(Instances!N116:Instances!N116),"median", MEDIAN(Instances!N116:Instances!N116),"min", MIN(Instances!N116:Instances!N116),"max", MAX(Instances!N116:Instances!N116),"diff", MAX(Instances!N116:Instances!N116)-MIN(Instances!N116:Instances!N116))</f>
        <v>0</v>
      </c>
      <c r="O116" s="1"/>
      <c r="P116" s="1" cm="1">
        <f t="array" ref="P116">_xlfn.SWITCH($A$2,"average", AVERAGE(Instances!P116:Instances!P116),"median", MEDIAN(Instances!P116:Instances!P116),"min", MIN(Instances!P116:Instances!P116),"max", MAX(Instances!P116:Instances!P116),"diff", MAX(Instances!P116:Instances!P116)-MIN(Instances!P116:Instances!P116))</f>
        <v>0</v>
      </c>
      <c r="Q116" s="1" cm="1">
        <f t="array" ref="Q116">_xlfn.SWITCH($A$2,"average", AVERAGE(Instances!Q116:Instances!Q116),"median", MEDIAN(Instances!Q116:Instances!Q116),"min", MIN(Instances!Q116:Instances!Q116),"max", MAX(Instances!Q116:Instances!Q116),"diff", MAX(Instances!Q116:Instances!Q116)-MIN(Instances!Q116:Instances!Q116))</f>
        <v>0</v>
      </c>
      <c r="R116" s="1" cm="1">
        <f t="array" ref="R116">_xlfn.SWITCH($A$2,"average", AVERAGE(Instances!R116:Instances!R116),"median", MEDIAN(Instances!R116:Instances!R116),"min", MIN(Instances!R116:Instances!R116),"max", MAX(Instances!R116:Instances!R116),"diff", MAX(Instances!R116:Instances!R116)-MIN(Instances!R116:Instances!R116))</f>
        <v>0</v>
      </c>
      <c r="S116" s="1">
        <f>MIN($B116)</f>
        <v>0</v>
      </c>
      <c r="T116" s="1">
        <f>MIN($C116)</f>
        <v>0</v>
      </c>
      <c r="U116" s="1">
        <f>MIN($D116)</f>
        <v>0</v>
      </c>
      <c r="V116" s="1">
        <f>MIN($E116)</f>
        <v>0</v>
      </c>
      <c r="W116" s="1">
        <f>MIN($F116)</f>
        <v>0</v>
      </c>
      <c r="X116" s="1">
        <f>MIN($G116)</f>
        <v>0</v>
      </c>
      <c r="Y116" s="1">
        <f>MIN($H116)</f>
        <v>0</v>
      </c>
      <c r="Z116" s="1">
        <f>MIN($I116)</f>
        <v>0</v>
      </c>
      <c r="AA116" s="1">
        <f>MIN($J116)</f>
        <v>0</v>
      </c>
      <c r="AB116" s="1">
        <f>MIN($K116)</f>
        <v>0</v>
      </c>
      <c r="AC116" s="1">
        <f>MIN($M116)</f>
        <v>0</v>
      </c>
      <c r="AD116" s="1">
        <f>MIN($N116)</f>
        <v>0</v>
      </c>
      <c r="AE116" s="1">
        <f>MIN($P116)</f>
        <v>0</v>
      </c>
      <c r="AF116" s="1">
        <f>MIN($Q116)</f>
        <v>0</v>
      </c>
      <c r="AG116" s="1">
        <f>MIN($R116)</f>
        <v>0</v>
      </c>
      <c r="AH116" s="1">
        <f>MEDIAN($B116)</f>
        <v>0</v>
      </c>
      <c r="AI116" s="1">
        <f>MEDIAN($C116)</f>
        <v>0</v>
      </c>
      <c r="AJ116" s="1">
        <f>MEDIAN($D116)</f>
        <v>0</v>
      </c>
      <c r="AK116" s="1">
        <f>MEDIAN($E116)</f>
        <v>0</v>
      </c>
      <c r="AL116" s="1">
        <f>MEDIAN($F116)</f>
        <v>0</v>
      </c>
      <c r="AM116" s="1">
        <f>MEDIAN($G116)</f>
        <v>0</v>
      </c>
      <c r="AN116" s="1">
        <f>MEDIAN($H116)</f>
        <v>0</v>
      </c>
      <c r="AO116" s="1">
        <f>MEDIAN($I116)</f>
        <v>0</v>
      </c>
      <c r="AP116" s="1">
        <f>MEDIAN($J116)</f>
        <v>0</v>
      </c>
      <c r="AQ116" s="1">
        <f>MEDIAN($K116)</f>
        <v>0</v>
      </c>
      <c r="AR116" s="1">
        <f>MEDIAN($M116)</f>
        <v>0</v>
      </c>
      <c r="AS116" s="1">
        <f>MEDIAN($N116)</f>
        <v>0</v>
      </c>
      <c r="AT116" s="1">
        <f>MEDIAN($P116)</f>
        <v>0</v>
      </c>
      <c r="AU116" s="1">
        <f>MEDIAN($Q116)</f>
        <v>0</v>
      </c>
      <c r="AV116" s="1">
        <f>MEDIAN($R116)</f>
        <v>0</v>
      </c>
      <c r="AW116" s="1">
        <f>MAX($B116)</f>
        <v>0</v>
      </c>
      <c r="AX116" s="1">
        <f>MAX($C116)</f>
        <v>0</v>
      </c>
      <c r="AY116" s="1">
        <f>MAX($D116)</f>
        <v>0</v>
      </c>
      <c r="AZ116" s="1">
        <f>MAX($E116)</f>
        <v>0</v>
      </c>
      <c r="BA116" s="1">
        <f>MAX($F116)</f>
        <v>0</v>
      </c>
      <c r="BB116" s="1">
        <f>MAX($G116)</f>
        <v>0</v>
      </c>
      <c r="BC116" s="1">
        <f>MAX($H116)</f>
        <v>0</v>
      </c>
      <c r="BD116" s="1">
        <f>MAX($I116)</f>
        <v>0</v>
      </c>
      <c r="BE116" s="1">
        <f>MAX($J116)</f>
        <v>0</v>
      </c>
      <c r="BF116" s="1">
        <f>MAX($K116)</f>
        <v>0</v>
      </c>
      <c r="BG116" s="1">
        <f>MAX($M116)</f>
        <v>0</v>
      </c>
      <c r="BH116" s="1">
        <f>MAX($N116)</f>
        <v>0</v>
      </c>
      <c r="BI116" s="1">
        <f>MAX($P116)</f>
        <v>0</v>
      </c>
      <c r="BJ116" s="1">
        <f>MAX($Q116)</f>
        <v>0</v>
      </c>
      <c r="BK116" s="1">
        <f>MAX($R116)</f>
        <v>0</v>
      </c>
    </row>
    <row r="117" spans="1:63">
      <c r="A117" s="1" t="s">
        <v>114</v>
      </c>
      <c r="B117" s="1" cm="1">
        <f t="array" ref="B117">_xlfn.SWITCH($A$2,"average", AVERAGE(Instances!B117:Instances!B117),"median", MEDIAN(Instances!B117:Instances!B117),"min", MIN(Instances!B117:Instances!B117),"max", MAX(Instances!B117:Instances!B117),"diff", MAX(Instances!B117:Instances!B117)-MIN(Instances!B117:Instances!B117))</f>
        <v>0</v>
      </c>
      <c r="C117" s="1" cm="1">
        <f t="array" ref="C117">_xlfn.SWITCH($A$2,"average", AVERAGE(Instances!C117:Instances!C117),"median", MEDIAN(Instances!C117:Instances!C117),"min", MIN(Instances!C117:Instances!C117),"max", MAX(Instances!C117:Instances!C117),"diff", MAX(Instances!C117:Instances!C117)-MIN(Instances!C117:Instances!C117))</f>
        <v>0</v>
      </c>
      <c r="D117" s="1" cm="1">
        <f t="array" ref="D117">_xlfn.SWITCH($A$2,"average", AVERAGE(Instances!D117:Instances!D117),"median", MEDIAN(Instances!D117:Instances!D117),"min", MIN(Instances!D117:Instances!D117),"max", MAX(Instances!D117:Instances!D117),"diff", MAX(Instances!D117:Instances!D117)-MIN(Instances!D117:Instances!D117))</f>
        <v>0</v>
      </c>
      <c r="E117" s="1" cm="1">
        <f t="array" ref="E117">_xlfn.SWITCH($A$2,"average", AVERAGE(Instances!E117:Instances!E117),"median", MEDIAN(Instances!E117:Instances!E117),"min", MIN(Instances!E117:Instances!E117),"max", MAX(Instances!E117:Instances!E117),"diff", MAX(Instances!E117:Instances!E117)-MIN(Instances!E117:Instances!E117))</f>
        <v>0</v>
      </c>
      <c r="F117" s="1" cm="1">
        <f t="array" ref="F117">_xlfn.SWITCH($A$2,"average", AVERAGE(Instances!F117:Instances!F117),"median", MEDIAN(Instances!F117:Instances!F117),"min", MIN(Instances!F117:Instances!F117),"max", MAX(Instances!F117:Instances!F117),"diff", MAX(Instances!F117:Instances!F117)-MIN(Instances!F117:Instances!F117))</f>
        <v>0</v>
      </c>
      <c r="G117" s="1" cm="1">
        <f t="array" ref="G117">_xlfn.SWITCH($A$2,"average", AVERAGE(Instances!G117:Instances!G117),"median", MEDIAN(Instances!G117:Instances!G117),"min", MIN(Instances!G117:Instances!G117),"max", MAX(Instances!G117:Instances!G117),"diff", MAX(Instances!G117:Instances!G117)-MIN(Instances!G117:Instances!G117))</f>
        <v>0</v>
      </c>
      <c r="H117" s="1" cm="1">
        <f t="array" ref="H117">_xlfn.SWITCH($A$2,"average", AVERAGE(Instances!H117:Instances!H117),"median", MEDIAN(Instances!H117:Instances!H117),"min", MIN(Instances!H117:Instances!H117),"max", MAX(Instances!H117:Instances!H117),"diff", MAX(Instances!H117:Instances!H117)-MIN(Instances!H117:Instances!H117))</f>
        <v>0</v>
      </c>
      <c r="I117" s="1" cm="1">
        <f t="array" ref="I117">_xlfn.SWITCH($A$2,"average", AVERAGE(Instances!I117:Instances!I117),"median", MEDIAN(Instances!I117:Instances!I117),"min", MIN(Instances!I117:Instances!I117),"max", MAX(Instances!I117:Instances!I117),"diff", MAX(Instances!I117:Instances!I117)-MIN(Instances!I117:Instances!I117))</f>
        <v>0</v>
      </c>
      <c r="J117" s="1" cm="1">
        <f t="array" ref="J117">_xlfn.SWITCH($A$2,"average", AVERAGE(Instances!J117:Instances!J117),"median", MEDIAN(Instances!J117:Instances!J117),"min", MIN(Instances!J117:Instances!J117),"max", MAX(Instances!J117:Instances!J117),"diff", MAX(Instances!J117:Instances!J117)-MIN(Instances!J117:Instances!J117))</f>
        <v>0</v>
      </c>
      <c r="K117" s="1" cm="1">
        <f t="array" ref="K117">_xlfn.SWITCH($A$2,"average", AVERAGE(Instances!K117:Instances!K117),"median", MEDIAN(Instances!K117:Instances!K117),"min", MIN(Instances!K117:Instances!K117),"max", MAX(Instances!K117:Instances!K117),"diff", MAX(Instances!K117:Instances!K117)-MIN(Instances!K117:Instances!K117))</f>
        <v>0</v>
      </c>
      <c r="L117" s="1"/>
      <c r="M117" s="1" cm="1">
        <f t="array" ref="M117">_xlfn.SWITCH($A$2,"average", AVERAGE(Instances!M117:Instances!M117),"median", MEDIAN(Instances!M117:Instances!M117),"min", MIN(Instances!M117:Instances!M117),"max", MAX(Instances!M117:Instances!M117),"diff", MAX(Instances!M117:Instances!M117)-MIN(Instances!M117:Instances!M117))</f>
        <v>0</v>
      </c>
      <c r="N117" s="1" cm="1">
        <f t="array" ref="N117">_xlfn.SWITCH($A$2,"average", AVERAGE(Instances!N117:Instances!N117),"median", MEDIAN(Instances!N117:Instances!N117),"min", MIN(Instances!N117:Instances!N117),"max", MAX(Instances!N117:Instances!N117),"diff", MAX(Instances!N117:Instances!N117)-MIN(Instances!N117:Instances!N117))</f>
        <v>0</v>
      </c>
      <c r="O117" s="1"/>
      <c r="P117" s="1" cm="1">
        <f t="array" ref="P117">_xlfn.SWITCH($A$2,"average", AVERAGE(Instances!P117:Instances!P117),"median", MEDIAN(Instances!P117:Instances!P117),"min", MIN(Instances!P117:Instances!P117),"max", MAX(Instances!P117:Instances!P117),"diff", MAX(Instances!P117:Instances!P117)-MIN(Instances!P117:Instances!P117))</f>
        <v>0</v>
      </c>
      <c r="Q117" s="1" cm="1">
        <f t="array" ref="Q117">_xlfn.SWITCH($A$2,"average", AVERAGE(Instances!Q117:Instances!Q117),"median", MEDIAN(Instances!Q117:Instances!Q117),"min", MIN(Instances!Q117:Instances!Q117),"max", MAX(Instances!Q117:Instances!Q117),"diff", MAX(Instances!Q117:Instances!Q117)-MIN(Instances!Q117:Instances!Q117))</f>
        <v>0</v>
      </c>
      <c r="R117" s="1" cm="1">
        <f t="array" ref="R117">_xlfn.SWITCH($A$2,"average", AVERAGE(Instances!R117:Instances!R117),"median", MEDIAN(Instances!R117:Instances!R117),"min", MIN(Instances!R117:Instances!R117),"max", MAX(Instances!R117:Instances!R117),"diff", MAX(Instances!R117:Instances!R117)-MIN(Instances!R117:Instances!R117))</f>
        <v>0</v>
      </c>
      <c r="S117" s="1">
        <f>MIN($B117)</f>
        <v>0</v>
      </c>
      <c r="T117" s="1">
        <f>MIN($C117)</f>
        <v>0</v>
      </c>
      <c r="U117" s="1">
        <f>MIN($D117)</f>
        <v>0</v>
      </c>
      <c r="V117" s="1">
        <f>MIN($E117)</f>
        <v>0</v>
      </c>
      <c r="W117" s="1">
        <f>MIN($F117)</f>
        <v>0</v>
      </c>
      <c r="X117" s="1">
        <f>MIN($G117)</f>
        <v>0</v>
      </c>
      <c r="Y117" s="1">
        <f>MIN($H117)</f>
        <v>0</v>
      </c>
      <c r="Z117" s="1">
        <f>MIN($I117)</f>
        <v>0</v>
      </c>
      <c r="AA117" s="1">
        <f>MIN($J117)</f>
        <v>0</v>
      </c>
      <c r="AB117" s="1">
        <f>MIN($K117)</f>
        <v>0</v>
      </c>
      <c r="AC117" s="1">
        <f>MIN($M117)</f>
        <v>0</v>
      </c>
      <c r="AD117" s="1">
        <f>MIN($N117)</f>
        <v>0</v>
      </c>
      <c r="AE117" s="1">
        <f>MIN($P117)</f>
        <v>0</v>
      </c>
      <c r="AF117" s="1">
        <f>MIN($Q117)</f>
        <v>0</v>
      </c>
      <c r="AG117" s="1">
        <f>MIN($R117)</f>
        <v>0</v>
      </c>
      <c r="AH117" s="1">
        <f>MEDIAN($B117)</f>
        <v>0</v>
      </c>
      <c r="AI117" s="1">
        <f>MEDIAN($C117)</f>
        <v>0</v>
      </c>
      <c r="AJ117" s="1">
        <f>MEDIAN($D117)</f>
        <v>0</v>
      </c>
      <c r="AK117" s="1">
        <f>MEDIAN($E117)</f>
        <v>0</v>
      </c>
      <c r="AL117" s="1">
        <f>MEDIAN($F117)</f>
        <v>0</v>
      </c>
      <c r="AM117" s="1">
        <f>MEDIAN($G117)</f>
        <v>0</v>
      </c>
      <c r="AN117" s="1">
        <f>MEDIAN($H117)</f>
        <v>0</v>
      </c>
      <c r="AO117" s="1">
        <f>MEDIAN($I117)</f>
        <v>0</v>
      </c>
      <c r="AP117" s="1">
        <f>MEDIAN($J117)</f>
        <v>0</v>
      </c>
      <c r="AQ117" s="1">
        <f>MEDIAN($K117)</f>
        <v>0</v>
      </c>
      <c r="AR117" s="1">
        <f>MEDIAN($M117)</f>
        <v>0</v>
      </c>
      <c r="AS117" s="1">
        <f>MEDIAN($N117)</f>
        <v>0</v>
      </c>
      <c r="AT117" s="1">
        <f>MEDIAN($P117)</f>
        <v>0</v>
      </c>
      <c r="AU117" s="1">
        <f>MEDIAN($Q117)</f>
        <v>0</v>
      </c>
      <c r="AV117" s="1">
        <f>MEDIAN($R117)</f>
        <v>0</v>
      </c>
      <c r="AW117" s="1">
        <f>MAX($B117)</f>
        <v>0</v>
      </c>
      <c r="AX117" s="1">
        <f>MAX($C117)</f>
        <v>0</v>
      </c>
      <c r="AY117" s="1">
        <f>MAX($D117)</f>
        <v>0</v>
      </c>
      <c r="AZ117" s="1">
        <f>MAX($E117)</f>
        <v>0</v>
      </c>
      <c r="BA117" s="1">
        <f>MAX($F117)</f>
        <v>0</v>
      </c>
      <c r="BB117" s="1">
        <f>MAX($G117)</f>
        <v>0</v>
      </c>
      <c r="BC117" s="1">
        <f>MAX($H117)</f>
        <v>0</v>
      </c>
      <c r="BD117" s="1">
        <f>MAX($I117)</f>
        <v>0</v>
      </c>
      <c r="BE117" s="1">
        <f>MAX($J117)</f>
        <v>0</v>
      </c>
      <c r="BF117" s="1">
        <f>MAX($K117)</f>
        <v>0</v>
      </c>
      <c r="BG117" s="1">
        <f>MAX($M117)</f>
        <v>0</v>
      </c>
      <c r="BH117" s="1">
        <f>MAX($N117)</f>
        <v>0</v>
      </c>
      <c r="BI117" s="1">
        <f>MAX($P117)</f>
        <v>0</v>
      </c>
      <c r="BJ117" s="1">
        <f>MAX($Q117)</f>
        <v>0</v>
      </c>
      <c r="BK117" s="1">
        <f>MAX($R117)</f>
        <v>0</v>
      </c>
    </row>
    <row r="118" spans="1:63">
      <c r="A118" s="1" t="s">
        <v>115</v>
      </c>
      <c r="B118" s="1" cm="1">
        <f t="array" ref="B118">_xlfn.SWITCH($A$2,"average", AVERAGE(Instances!B118:Instances!B118),"median", MEDIAN(Instances!B118:Instances!B118),"min", MIN(Instances!B118:Instances!B118),"max", MAX(Instances!B118:Instances!B118),"diff", MAX(Instances!B118:Instances!B118)-MIN(Instances!B118:Instances!B118))</f>
        <v>0</v>
      </c>
      <c r="C118" s="1" cm="1">
        <f t="array" ref="C118">_xlfn.SWITCH($A$2,"average", AVERAGE(Instances!C118:Instances!C118),"median", MEDIAN(Instances!C118:Instances!C118),"min", MIN(Instances!C118:Instances!C118),"max", MAX(Instances!C118:Instances!C118),"diff", MAX(Instances!C118:Instances!C118)-MIN(Instances!C118:Instances!C118))</f>
        <v>0</v>
      </c>
      <c r="D118" s="1" cm="1">
        <f t="array" ref="D118">_xlfn.SWITCH($A$2,"average", AVERAGE(Instances!D118:Instances!D118),"median", MEDIAN(Instances!D118:Instances!D118),"min", MIN(Instances!D118:Instances!D118),"max", MAX(Instances!D118:Instances!D118),"diff", MAX(Instances!D118:Instances!D118)-MIN(Instances!D118:Instances!D118))</f>
        <v>0</v>
      </c>
      <c r="E118" s="1" cm="1">
        <f t="array" ref="E118">_xlfn.SWITCH($A$2,"average", AVERAGE(Instances!E118:Instances!E118),"median", MEDIAN(Instances!E118:Instances!E118),"min", MIN(Instances!E118:Instances!E118),"max", MAX(Instances!E118:Instances!E118),"diff", MAX(Instances!E118:Instances!E118)-MIN(Instances!E118:Instances!E118))</f>
        <v>0</v>
      </c>
      <c r="F118" s="1" cm="1">
        <f t="array" ref="F118">_xlfn.SWITCH($A$2,"average", AVERAGE(Instances!F118:Instances!F118),"median", MEDIAN(Instances!F118:Instances!F118),"min", MIN(Instances!F118:Instances!F118),"max", MAX(Instances!F118:Instances!F118),"diff", MAX(Instances!F118:Instances!F118)-MIN(Instances!F118:Instances!F118))</f>
        <v>0</v>
      </c>
      <c r="G118" s="1" cm="1">
        <f t="array" ref="G118">_xlfn.SWITCH($A$2,"average", AVERAGE(Instances!G118:Instances!G118),"median", MEDIAN(Instances!G118:Instances!G118),"min", MIN(Instances!G118:Instances!G118),"max", MAX(Instances!G118:Instances!G118),"diff", MAX(Instances!G118:Instances!G118)-MIN(Instances!G118:Instances!G118))</f>
        <v>0</v>
      </c>
      <c r="H118" s="1" cm="1">
        <f t="array" ref="H118">_xlfn.SWITCH($A$2,"average", AVERAGE(Instances!H118:Instances!H118),"median", MEDIAN(Instances!H118:Instances!H118),"min", MIN(Instances!H118:Instances!H118),"max", MAX(Instances!H118:Instances!H118),"diff", MAX(Instances!H118:Instances!H118)-MIN(Instances!H118:Instances!H118))</f>
        <v>0</v>
      </c>
      <c r="I118" s="1" cm="1">
        <f t="array" ref="I118">_xlfn.SWITCH($A$2,"average", AVERAGE(Instances!I118:Instances!I118),"median", MEDIAN(Instances!I118:Instances!I118),"min", MIN(Instances!I118:Instances!I118),"max", MAX(Instances!I118:Instances!I118),"diff", MAX(Instances!I118:Instances!I118)-MIN(Instances!I118:Instances!I118))</f>
        <v>0</v>
      </c>
      <c r="J118" s="1" cm="1">
        <f t="array" ref="J118">_xlfn.SWITCH($A$2,"average", AVERAGE(Instances!J118:Instances!J118),"median", MEDIAN(Instances!J118:Instances!J118),"min", MIN(Instances!J118:Instances!J118),"max", MAX(Instances!J118:Instances!J118),"diff", MAX(Instances!J118:Instances!J118)-MIN(Instances!J118:Instances!J118))</f>
        <v>0</v>
      </c>
      <c r="K118" s="1" cm="1">
        <f t="array" ref="K118">_xlfn.SWITCH($A$2,"average", AVERAGE(Instances!K118:Instances!K118),"median", MEDIAN(Instances!K118:Instances!K118),"min", MIN(Instances!K118:Instances!K118),"max", MAX(Instances!K118:Instances!K118),"diff", MAX(Instances!K118:Instances!K118)-MIN(Instances!K118:Instances!K118))</f>
        <v>0</v>
      </c>
      <c r="L118" s="1"/>
      <c r="M118" s="1" cm="1">
        <f t="array" ref="M118">_xlfn.SWITCH($A$2,"average", AVERAGE(Instances!M118:Instances!M118),"median", MEDIAN(Instances!M118:Instances!M118),"min", MIN(Instances!M118:Instances!M118),"max", MAX(Instances!M118:Instances!M118),"diff", MAX(Instances!M118:Instances!M118)-MIN(Instances!M118:Instances!M118))</f>
        <v>0</v>
      </c>
      <c r="N118" s="1" cm="1">
        <f t="array" ref="N118">_xlfn.SWITCH($A$2,"average", AVERAGE(Instances!N118:Instances!N118),"median", MEDIAN(Instances!N118:Instances!N118),"min", MIN(Instances!N118:Instances!N118),"max", MAX(Instances!N118:Instances!N118),"diff", MAX(Instances!N118:Instances!N118)-MIN(Instances!N118:Instances!N118))</f>
        <v>0</v>
      </c>
      <c r="O118" s="1"/>
      <c r="P118" s="1" cm="1">
        <f t="array" ref="P118">_xlfn.SWITCH($A$2,"average", AVERAGE(Instances!P118:Instances!P118),"median", MEDIAN(Instances!P118:Instances!P118),"min", MIN(Instances!P118:Instances!P118),"max", MAX(Instances!P118:Instances!P118),"diff", MAX(Instances!P118:Instances!P118)-MIN(Instances!P118:Instances!P118))</f>
        <v>0</v>
      </c>
      <c r="Q118" s="1" cm="1">
        <f t="array" ref="Q118">_xlfn.SWITCH($A$2,"average", AVERAGE(Instances!Q118:Instances!Q118),"median", MEDIAN(Instances!Q118:Instances!Q118),"min", MIN(Instances!Q118:Instances!Q118),"max", MAX(Instances!Q118:Instances!Q118),"diff", MAX(Instances!Q118:Instances!Q118)-MIN(Instances!Q118:Instances!Q118))</f>
        <v>0</v>
      </c>
      <c r="R118" s="1" cm="1">
        <f t="array" ref="R118">_xlfn.SWITCH($A$2,"average", AVERAGE(Instances!R118:Instances!R118),"median", MEDIAN(Instances!R118:Instances!R118),"min", MIN(Instances!R118:Instances!R118),"max", MAX(Instances!R118:Instances!R118),"diff", MAX(Instances!R118:Instances!R118)-MIN(Instances!R118:Instances!R118))</f>
        <v>0</v>
      </c>
      <c r="S118" s="1">
        <f>MIN($B118)</f>
        <v>0</v>
      </c>
      <c r="T118" s="1">
        <f>MIN($C118)</f>
        <v>0</v>
      </c>
      <c r="U118" s="1">
        <f>MIN($D118)</f>
        <v>0</v>
      </c>
      <c r="V118" s="1">
        <f>MIN($E118)</f>
        <v>0</v>
      </c>
      <c r="W118" s="1">
        <f>MIN($F118)</f>
        <v>0</v>
      </c>
      <c r="X118" s="1">
        <f>MIN($G118)</f>
        <v>0</v>
      </c>
      <c r="Y118" s="1">
        <f>MIN($H118)</f>
        <v>0</v>
      </c>
      <c r="Z118" s="1">
        <f>MIN($I118)</f>
        <v>0</v>
      </c>
      <c r="AA118" s="1">
        <f>MIN($J118)</f>
        <v>0</v>
      </c>
      <c r="AB118" s="1">
        <f>MIN($K118)</f>
        <v>0</v>
      </c>
      <c r="AC118" s="1">
        <f>MIN($M118)</f>
        <v>0</v>
      </c>
      <c r="AD118" s="1">
        <f>MIN($N118)</f>
        <v>0</v>
      </c>
      <c r="AE118" s="1">
        <f>MIN($P118)</f>
        <v>0</v>
      </c>
      <c r="AF118" s="1">
        <f>MIN($Q118)</f>
        <v>0</v>
      </c>
      <c r="AG118" s="1">
        <f>MIN($R118)</f>
        <v>0</v>
      </c>
      <c r="AH118" s="1">
        <f>MEDIAN($B118)</f>
        <v>0</v>
      </c>
      <c r="AI118" s="1">
        <f>MEDIAN($C118)</f>
        <v>0</v>
      </c>
      <c r="AJ118" s="1">
        <f>MEDIAN($D118)</f>
        <v>0</v>
      </c>
      <c r="AK118" s="1">
        <f>MEDIAN($E118)</f>
        <v>0</v>
      </c>
      <c r="AL118" s="1">
        <f>MEDIAN($F118)</f>
        <v>0</v>
      </c>
      <c r="AM118" s="1">
        <f>MEDIAN($G118)</f>
        <v>0</v>
      </c>
      <c r="AN118" s="1">
        <f>MEDIAN($H118)</f>
        <v>0</v>
      </c>
      <c r="AO118" s="1">
        <f>MEDIAN($I118)</f>
        <v>0</v>
      </c>
      <c r="AP118" s="1">
        <f>MEDIAN($J118)</f>
        <v>0</v>
      </c>
      <c r="AQ118" s="1">
        <f>MEDIAN($K118)</f>
        <v>0</v>
      </c>
      <c r="AR118" s="1">
        <f>MEDIAN($M118)</f>
        <v>0</v>
      </c>
      <c r="AS118" s="1">
        <f>MEDIAN($N118)</f>
        <v>0</v>
      </c>
      <c r="AT118" s="1">
        <f>MEDIAN($P118)</f>
        <v>0</v>
      </c>
      <c r="AU118" s="1">
        <f>MEDIAN($Q118)</f>
        <v>0</v>
      </c>
      <c r="AV118" s="1">
        <f>MEDIAN($R118)</f>
        <v>0</v>
      </c>
      <c r="AW118" s="1">
        <f>MAX($B118)</f>
        <v>0</v>
      </c>
      <c r="AX118" s="1">
        <f>MAX($C118)</f>
        <v>0</v>
      </c>
      <c r="AY118" s="1">
        <f>MAX($D118)</f>
        <v>0</v>
      </c>
      <c r="AZ118" s="1">
        <f>MAX($E118)</f>
        <v>0</v>
      </c>
      <c r="BA118" s="1">
        <f>MAX($F118)</f>
        <v>0</v>
      </c>
      <c r="BB118" s="1">
        <f>MAX($G118)</f>
        <v>0</v>
      </c>
      <c r="BC118" s="1">
        <f>MAX($H118)</f>
        <v>0</v>
      </c>
      <c r="BD118" s="1">
        <f>MAX($I118)</f>
        <v>0</v>
      </c>
      <c r="BE118" s="1">
        <f>MAX($J118)</f>
        <v>0</v>
      </c>
      <c r="BF118" s="1">
        <f>MAX($K118)</f>
        <v>0</v>
      </c>
      <c r="BG118" s="1">
        <f>MAX($M118)</f>
        <v>0</v>
      </c>
      <c r="BH118" s="1">
        <f>MAX($N118)</f>
        <v>0</v>
      </c>
      <c r="BI118" s="1">
        <f>MAX($P118)</f>
        <v>0</v>
      </c>
      <c r="BJ118" s="1">
        <f>MAX($Q118)</f>
        <v>0</v>
      </c>
      <c r="BK118" s="1">
        <f>MAX($R118)</f>
        <v>0</v>
      </c>
    </row>
    <row r="119" spans="1:63">
      <c r="A119" s="1" t="s">
        <v>116</v>
      </c>
      <c r="B119" s="1" cm="1">
        <f t="array" ref="B119">_xlfn.SWITCH($A$2,"average", AVERAGE(Instances!B119:Instances!B119),"median", MEDIAN(Instances!B119:Instances!B119),"min", MIN(Instances!B119:Instances!B119),"max", MAX(Instances!B119:Instances!B119),"diff", MAX(Instances!B119:Instances!B119)-MIN(Instances!B119:Instances!B119))</f>
        <v>0</v>
      </c>
      <c r="C119" s="1" cm="1">
        <f t="array" ref="C119">_xlfn.SWITCH($A$2,"average", AVERAGE(Instances!C119:Instances!C119),"median", MEDIAN(Instances!C119:Instances!C119),"min", MIN(Instances!C119:Instances!C119),"max", MAX(Instances!C119:Instances!C119),"diff", MAX(Instances!C119:Instances!C119)-MIN(Instances!C119:Instances!C119))</f>
        <v>0</v>
      </c>
      <c r="D119" s="1" cm="1">
        <f t="array" ref="D119">_xlfn.SWITCH($A$2,"average", AVERAGE(Instances!D119:Instances!D119),"median", MEDIAN(Instances!D119:Instances!D119),"min", MIN(Instances!D119:Instances!D119),"max", MAX(Instances!D119:Instances!D119),"diff", MAX(Instances!D119:Instances!D119)-MIN(Instances!D119:Instances!D119))</f>
        <v>0</v>
      </c>
      <c r="E119" s="1" cm="1">
        <f t="array" ref="E119">_xlfn.SWITCH($A$2,"average", AVERAGE(Instances!E119:Instances!E119),"median", MEDIAN(Instances!E119:Instances!E119),"min", MIN(Instances!E119:Instances!E119),"max", MAX(Instances!E119:Instances!E119),"diff", MAX(Instances!E119:Instances!E119)-MIN(Instances!E119:Instances!E119))</f>
        <v>0</v>
      </c>
      <c r="F119" s="1" cm="1">
        <f t="array" ref="F119">_xlfn.SWITCH($A$2,"average", AVERAGE(Instances!F119:Instances!F119),"median", MEDIAN(Instances!F119:Instances!F119),"min", MIN(Instances!F119:Instances!F119),"max", MAX(Instances!F119:Instances!F119),"diff", MAX(Instances!F119:Instances!F119)-MIN(Instances!F119:Instances!F119))</f>
        <v>0</v>
      </c>
      <c r="G119" s="1" cm="1">
        <f t="array" ref="G119">_xlfn.SWITCH($A$2,"average", AVERAGE(Instances!G119:Instances!G119),"median", MEDIAN(Instances!G119:Instances!G119),"min", MIN(Instances!G119:Instances!G119),"max", MAX(Instances!G119:Instances!G119),"diff", MAX(Instances!G119:Instances!G119)-MIN(Instances!G119:Instances!G119))</f>
        <v>0</v>
      </c>
      <c r="H119" s="1" cm="1">
        <f t="array" ref="H119">_xlfn.SWITCH($A$2,"average", AVERAGE(Instances!H119:Instances!H119),"median", MEDIAN(Instances!H119:Instances!H119),"min", MIN(Instances!H119:Instances!H119),"max", MAX(Instances!H119:Instances!H119),"diff", MAX(Instances!H119:Instances!H119)-MIN(Instances!H119:Instances!H119))</f>
        <v>0</v>
      </c>
      <c r="I119" s="1" cm="1">
        <f t="array" ref="I119">_xlfn.SWITCH($A$2,"average", AVERAGE(Instances!I119:Instances!I119),"median", MEDIAN(Instances!I119:Instances!I119),"min", MIN(Instances!I119:Instances!I119),"max", MAX(Instances!I119:Instances!I119),"diff", MAX(Instances!I119:Instances!I119)-MIN(Instances!I119:Instances!I119))</f>
        <v>0</v>
      </c>
      <c r="J119" s="1" cm="1">
        <f t="array" ref="J119">_xlfn.SWITCH($A$2,"average", AVERAGE(Instances!J119:Instances!J119),"median", MEDIAN(Instances!J119:Instances!J119),"min", MIN(Instances!J119:Instances!J119),"max", MAX(Instances!J119:Instances!J119),"diff", MAX(Instances!J119:Instances!J119)-MIN(Instances!J119:Instances!J119))</f>
        <v>0</v>
      </c>
      <c r="K119" s="1" cm="1">
        <f t="array" ref="K119">_xlfn.SWITCH($A$2,"average", AVERAGE(Instances!K119:Instances!K119),"median", MEDIAN(Instances!K119:Instances!K119),"min", MIN(Instances!K119:Instances!K119),"max", MAX(Instances!K119:Instances!K119),"diff", MAX(Instances!K119:Instances!K119)-MIN(Instances!K119:Instances!K119))</f>
        <v>0</v>
      </c>
      <c r="L119" s="1"/>
      <c r="M119" s="1" cm="1">
        <f t="array" ref="M119">_xlfn.SWITCH($A$2,"average", AVERAGE(Instances!M119:Instances!M119),"median", MEDIAN(Instances!M119:Instances!M119),"min", MIN(Instances!M119:Instances!M119),"max", MAX(Instances!M119:Instances!M119),"diff", MAX(Instances!M119:Instances!M119)-MIN(Instances!M119:Instances!M119))</f>
        <v>0</v>
      </c>
      <c r="N119" s="1" cm="1">
        <f t="array" ref="N119">_xlfn.SWITCH($A$2,"average", AVERAGE(Instances!N119:Instances!N119),"median", MEDIAN(Instances!N119:Instances!N119),"min", MIN(Instances!N119:Instances!N119),"max", MAX(Instances!N119:Instances!N119),"diff", MAX(Instances!N119:Instances!N119)-MIN(Instances!N119:Instances!N119))</f>
        <v>0</v>
      </c>
      <c r="O119" s="1"/>
      <c r="P119" s="1" cm="1">
        <f t="array" ref="P119">_xlfn.SWITCH($A$2,"average", AVERAGE(Instances!P119:Instances!P119),"median", MEDIAN(Instances!P119:Instances!P119),"min", MIN(Instances!P119:Instances!P119),"max", MAX(Instances!P119:Instances!P119),"diff", MAX(Instances!P119:Instances!P119)-MIN(Instances!P119:Instances!P119))</f>
        <v>0</v>
      </c>
      <c r="Q119" s="1" cm="1">
        <f t="array" ref="Q119">_xlfn.SWITCH($A$2,"average", AVERAGE(Instances!Q119:Instances!Q119),"median", MEDIAN(Instances!Q119:Instances!Q119),"min", MIN(Instances!Q119:Instances!Q119),"max", MAX(Instances!Q119:Instances!Q119),"diff", MAX(Instances!Q119:Instances!Q119)-MIN(Instances!Q119:Instances!Q119))</f>
        <v>0</v>
      </c>
      <c r="R119" s="1" cm="1">
        <f t="array" ref="R119">_xlfn.SWITCH($A$2,"average", AVERAGE(Instances!R119:Instances!R119),"median", MEDIAN(Instances!R119:Instances!R119),"min", MIN(Instances!R119:Instances!R119),"max", MAX(Instances!R119:Instances!R119),"diff", MAX(Instances!R119:Instances!R119)-MIN(Instances!R119:Instances!R119))</f>
        <v>0</v>
      </c>
      <c r="S119" s="1">
        <f>MIN($B119)</f>
        <v>0</v>
      </c>
      <c r="T119" s="1">
        <f>MIN($C119)</f>
        <v>0</v>
      </c>
      <c r="U119" s="1">
        <f>MIN($D119)</f>
        <v>0</v>
      </c>
      <c r="V119" s="1">
        <f>MIN($E119)</f>
        <v>0</v>
      </c>
      <c r="W119" s="1">
        <f>MIN($F119)</f>
        <v>0</v>
      </c>
      <c r="X119" s="1">
        <f>MIN($G119)</f>
        <v>0</v>
      </c>
      <c r="Y119" s="1">
        <f>MIN($H119)</f>
        <v>0</v>
      </c>
      <c r="Z119" s="1">
        <f>MIN($I119)</f>
        <v>0</v>
      </c>
      <c r="AA119" s="1">
        <f>MIN($J119)</f>
        <v>0</v>
      </c>
      <c r="AB119" s="1">
        <f>MIN($K119)</f>
        <v>0</v>
      </c>
      <c r="AC119" s="1">
        <f>MIN($M119)</f>
        <v>0</v>
      </c>
      <c r="AD119" s="1">
        <f>MIN($N119)</f>
        <v>0</v>
      </c>
      <c r="AE119" s="1">
        <f>MIN($P119)</f>
        <v>0</v>
      </c>
      <c r="AF119" s="1">
        <f>MIN($Q119)</f>
        <v>0</v>
      </c>
      <c r="AG119" s="1">
        <f>MIN($R119)</f>
        <v>0</v>
      </c>
      <c r="AH119" s="1">
        <f>MEDIAN($B119)</f>
        <v>0</v>
      </c>
      <c r="AI119" s="1">
        <f>MEDIAN($C119)</f>
        <v>0</v>
      </c>
      <c r="AJ119" s="1">
        <f>MEDIAN($D119)</f>
        <v>0</v>
      </c>
      <c r="AK119" s="1">
        <f>MEDIAN($E119)</f>
        <v>0</v>
      </c>
      <c r="AL119" s="1">
        <f>MEDIAN($F119)</f>
        <v>0</v>
      </c>
      <c r="AM119" s="1">
        <f>MEDIAN($G119)</f>
        <v>0</v>
      </c>
      <c r="AN119" s="1">
        <f>MEDIAN($H119)</f>
        <v>0</v>
      </c>
      <c r="AO119" s="1">
        <f>MEDIAN($I119)</f>
        <v>0</v>
      </c>
      <c r="AP119" s="1">
        <f>MEDIAN($J119)</f>
        <v>0</v>
      </c>
      <c r="AQ119" s="1">
        <f>MEDIAN($K119)</f>
        <v>0</v>
      </c>
      <c r="AR119" s="1">
        <f>MEDIAN($M119)</f>
        <v>0</v>
      </c>
      <c r="AS119" s="1">
        <f>MEDIAN($N119)</f>
        <v>0</v>
      </c>
      <c r="AT119" s="1">
        <f>MEDIAN($P119)</f>
        <v>0</v>
      </c>
      <c r="AU119" s="1">
        <f>MEDIAN($Q119)</f>
        <v>0</v>
      </c>
      <c r="AV119" s="1">
        <f>MEDIAN($R119)</f>
        <v>0</v>
      </c>
      <c r="AW119" s="1">
        <f>MAX($B119)</f>
        <v>0</v>
      </c>
      <c r="AX119" s="1">
        <f>MAX($C119)</f>
        <v>0</v>
      </c>
      <c r="AY119" s="1">
        <f>MAX($D119)</f>
        <v>0</v>
      </c>
      <c r="AZ119" s="1">
        <f>MAX($E119)</f>
        <v>0</v>
      </c>
      <c r="BA119" s="1">
        <f>MAX($F119)</f>
        <v>0</v>
      </c>
      <c r="BB119" s="1">
        <f>MAX($G119)</f>
        <v>0</v>
      </c>
      <c r="BC119" s="1">
        <f>MAX($H119)</f>
        <v>0</v>
      </c>
      <c r="BD119" s="1">
        <f>MAX($I119)</f>
        <v>0</v>
      </c>
      <c r="BE119" s="1">
        <f>MAX($J119)</f>
        <v>0</v>
      </c>
      <c r="BF119" s="1">
        <f>MAX($K119)</f>
        <v>0</v>
      </c>
      <c r="BG119" s="1">
        <f>MAX($M119)</f>
        <v>0</v>
      </c>
      <c r="BH119" s="1">
        <f>MAX($N119)</f>
        <v>0</v>
      </c>
      <c r="BI119" s="1">
        <f>MAX($P119)</f>
        <v>0</v>
      </c>
      <c r="BJ119" s="1">
        <f>MAX($Q119)</f>
        <v>0</v>
      </c>
      <c r="BK119" s="1">
        <f>MAX($R119)</f>
        <v>0</v>
      </c>
    </row>
    <row r="120" spans="1:63">
      <c r="A120" s="1" t="s">
        <v>117</v>
      </c>
      <c r="B120" s="1" cm="1">
        <f t="array" ref="B120">_xlfn.SWITCH($A$2,"average", AVERAGE(Instances!B120:Instances!B120),"median", MEDIAN(Instances!B120:Instances!B120),"min", MIN(Instances!B120:Instances!B120),"max", MAX(Instances!B120:Instances!B120),"diff", MAX(Instances!B120:Instances!B120)-MIN(Instances!B120:Instances!B120))</f>
        <v>0</v>
      </c>
      <c r="C120" s="1" cm="1">
        <f t="array" ref="C120">_xlfn.SWITCH($A$2,"average", AVERAGE(Instances!C120:Instances!C120),"median", MEDIAN(Instances!C120:Instances!C120),"min", MIN(Instances!C120:Instances!C120),"max", MAX(Instances!C120:Instances!C120),"diff", MAX(Instances!C120:Instances!C120)-MIN(Instances!C120:Instances!C120))</f>
        <v>0</v>
      </c>
      <c r="D120" s="1" cm="1">
        <f t="array" ref="D120">_xlfn.SWITCH($A$2,"average", AVERAGE(Instances!D120:Instances!D120),"median", MEDIAN(Instances!D120:Instances!D120),"min", MIN(Instances!D120:Instances!D120),"max", MAX(Instances!D120:Instances!D120),"diff", MAX(Instances!D120:Instances!D120)-MIN(Instances!D120:Instances!D120))</f>
        <v>0</v>
      </c>
      <c r="E120" s="1" cm="1">
        <f t="array" ref="E120">_xlfn.SWITCH($A$2,"average", AVERAGE(Instances!E120:Instances!E120),"median", MEDIAN(Instances!E120:Instances!E120),"min", MIN(Instances!E120:Instances!E120),"max", MAX(Instances!E120:Instances!E120),"diff", MAX(Instances!E120:Instances!E120)-MIN(Instances!E120:Instances!E120))</f>
        <v>0</v>
      </c>
      <c r="F120" s="1" cm="1">
        <f t="array" ref="F120">_xlfn.SWITCH($A$2,"average", AVERAGE(Instances!F120:Instances!F120),"median", MEDIAN(Instances!F120:Instances!F120),"min", MIN(Instances!F120:Instances!F120),"max", MAX(Instances!F120:Instances!F120),"diff", MAX(Instances!F120:Instances!F120)-MIN(Instances!F120:Instances!F120))</f>
        <v>0</v>
      </c>
      <c r="G120" s="1" cm="1">
        <f t="array" ref="G120">_xlfn.SWITCH($A$2,"average", AVERAGE(Instances!G120:Instances!G120),"median", MEDIAN(Instances!G120:Instances!G120),"min", MIN(Instances!G120:Instances!G120),"max", MAX(Instances!G120:Instances!G120),"diff", MAX(Instances!G120:Instances!G120)-MIN(Instances!G120:Instances!G120))</f>
        <v>0</v>
      </c>
      <c r="H120" s="1" cm="1">
        <f t="array" ref="H120">_xlfn.SWITCH($A$2,"average", AVERAGE(Instances!H120:Instances!H120),"median", MEDIAN(Instances!H120:Instances!H120),"min", MIN(Instances!H120:Instances!H120),"max", MAX(Instances!H120:Instances!H120),"diff", MAX(Instances!H120:Instances!H120)-MIN(Instances!H120:Instances!H120))</f>
        <v>0</v>
      </c>
      <c r="I120" s="1" cm="1">
        <f t="array" ref="I120">_xlfn.SWITCH($A$2,"average", AVERAGE(Instances!I120:Instances!I120),"median", MEDIAN(Instances!I120:Instances!I120),"min", MIN(Instances!I120:Instances!I120),"max", MAX(Instances!I120:Instances!I120),"diff", MAX(Instances!I120:Instances!I120)-MIN(Instances!I120:Instances!I120))</f>
        <v>0</v>
      </c>
      <c r="J120" s="1" cm="1">
        <f t="array" ref="J120">_xlfn.SWITCH($A$2,"average", AVERAGE(Instances!J120:Instances!J120),"median", MEDIAN(Instances!J120:Instances!J120),"min", MIN(Instances!J120:Instances!J120),"max", MAX(Instances!J120:Instances!J120),"diff", MAX(Instances!J120:Instances!J120)-MIN(Instances!J120:Instances!J120))</f>
        <v>0</v>
      </c>
      <c r="K120" s="1" cm="1">
        <f t="array" ref="K120">_xlfn.SWITCH($A$2,"average", AVERAGE(Instances!K120:Instances!K120),"median", MEDIAN(Instances!K120:Instances!K120),"min", MIN(Instances!K120:Instances!K120),"max", MAX(Instances!K120:Instances!K120),"diff", MAX(Instances!K120:Instances!K120)-MIN(Instances!K120:Instances!K120))</f>
        <v>0</v>
      </c>
      <c r="L120" s="1"/>
      <c r="M120" s="1" cm="1">
        <f t="array" ref="M120">_xlfn.SWITCH($A$2,"average", AVERAGE(Instances!M120:Instances!M120),"median", MEDIAN(Instances!M120:Instances!M120),"min", MIN(Instances!M120:Instances!M120),"max", MAX(Instances!M120:Instances!M120),"diff", MAX(Instances!M120:Instances!M120)-MIN(Instances!M120:Instances!M120))</f>
        <v>0</v>
      </c>
      <c r="N120" s="1" cm="1">
        <f t="array" ref="N120">_xlfn.SWITCH($A$2,"average", AVERAGE(Instances!N120:Instances!N120),"median", MEDIAN(Instances!N120:Instances!N120),"min", MIN(Instances!N120:Instances!N120),"max", MAX(Instances!N120:Instances!N120),"diff", MAX(Instances!N120:Instances!N120)-MIN(Instances!N120:Instances!N120))</f>
        <v>0</v>
      </c>
      <c r="O120" s="1"/>
      <c r="P120" s="1" cm="1">
        <f t="array" ref="P120">_xlfn.SWITCH($A$2,"average", AVERAGE(Instances!P120:Instances!P120),"median", MEDIAN(Instances!P120:Instances!P120),"min", MIN(Instances!P120:Instances!P120),"max", MAX(Instances!P120:Instances!P120),"diff", MAX(Instances!P120:Instances!P120)-MIN(Instances!P120:Instances!P120))</f>
        <v>0</v>
      </c>
      <c r="Q120" s="1" cm="1">
        <f t="array" ref="Q120">_xlfn.SWITCH($A$2,"average", AVERAGE(Instances!Q120:Instances!Q120),"median", MEDIAN(Instances!Q120:Instances!Q120),"min", MIN(Instances!Q120:Instances!Q120),"max", MAX(Instances!Q120:Instances!Q120),"diff", MAX(Instances!Q120:Instances!Q120)-MIN(Instances!Q120:Instances!Q120))</f>
        <v>0</v>
      </c>
      <c r="R120" s="1" cm="1">
        <f t="array" ref="R120">_xlfn.SWITCH($A$2,"average", AVERAGE(Instances!R120:Instances!R120),"median", MEDIAN(Instances!R120:Instances!R120),"min", MIN(Instances!R120:Instances!R120),"max", MAX(Instances!R120:Instances!R120),"diff", MAX(Instances!R120:Instances!R120)-MIN(Instances!R120:Instances!R120))</f>
        <v>0</v>
      </c>
      <c r="S120" s="1">
        <f>MIN($B120)</f>
        <v>0</v>
      </c>
      <c r="T120" s="1">
        <f>MIN($C120)</f>
        <v>0</v>
      </c>
      <c r="U120" s="1">
        <f>MIN($D120)</f>
        <v>0</v>
      </c>
      <c r="V120" s="1">
        <f>MIN($E120)</f>
        <v>0</v>
      </c>
      <c r="W120" s="1">
        <f>MIN($F120)</f>
        <v>0</v>
      </c>
      <c r="X120" s="1">
        <f>MIN($G120)</f>
        <v>0</v>
      </c>
      <c r="Y120" s="1">
        <f>MIN($H120)</f>
        <v>0</v>
      </c>
      <c r="Z120" s="1">
        <f>MIN($I120)</f>
        <v>0</v>
      </c>
      <c r="AA120" s="1">
        <f>MIN($J120)</f>
        <v>0</v>
      </c>
      <c r="AB120" s="1">
        <f>MIN($K120)</f>
        <v>0</v>
      </c>
      <c r="AC120" s="1">
        <f>MIN($M120)</f>
        <v>0</v>
      </c>
      <c r="AD120" s="1">
        <f>MIN($N120)</f>
        <v>0</v>
      </c>
      <c r="AE120" s="1">
        <f>MIN($P120)</f>
        <v>0</v>
      </c>
      <c r="AF120" s="1">
        <f>MIN($Q120)</f>
        <v>0</v>
      </c>
      <c r="AG120" s="1">
        <f>MIN($R120)</f>
        <v>0</v>
      </c>
      <c r="AH120" s="1">
        <f>MEDIAN($B120)</f>
        <v>0</v>
      </c>
      <c r="AI120" s="1">
        <f>MEDIAN($C120)</f>
        <v>0</v>
      </c>
      <c r="AJ120" s="1">
        <f>MEDIAN($D120)</f>
        <v>0</v>
      </c>
      <c r="AK120" s="1">
        <f>MEDIAN($E120)</f>
        <v>0</v>
      </c>
      <c r="AL120" s="1">
        <f>MEDIAN($F120)</f>
        <v>0</v>
      </c>
      <c r="AM120" s="1">
        <f>MEDIAN($G120)</f>
        <v>0</v>
      </c>
      <c r="AN120" s="1">
        <f>MEDIAN($H120)</f>
        <v>0</v>
      </c>
      <c r="AO120" s="1">
        <f>MEDIAN($I120)</f>
        <v>0</v>
      </c>
      <c r="AP120" s="1">
        <f>MEDIAN($J120)</f>
        <v>0</v>
      </c>
      <c r="AQ120" s="1">
        <f>MEDIAN($K120)</f>
        <v>0</v>
      </c>
      <c r="AR120" s="1">
        <f>MEDIAN($M120)</f>
        <v>0</v>
      </c>
      <c r="AS120" s="1">
        <f>MEDIAN($N120)</f>
        <v>0</v>
      </c>
      <c r="AT120" s="1">
        <f>MEDIAN($P120)</f>
        <v>0</v>
      </c>
      <c r="AU120" s="1">
        <f>MEDIAN($Q120)</f>
        <v>0</v>
      </c>
      <c r="AV120" s="1">
        <f>MEDIAN($R120)</f>
        <v>0</v>
      </c>
      <c r="AW120" s="1">
        <f>MAX($B120)</f>
        <v>0</v>
      </c>
      <c r="AX120" s="1">
        <f>MAX($C120)</f>
        <v>0</v>
      </c>
      <c r="AY120" s="1">
        <f>MAX($D120)</f>
        <v>0</v>
      </c>
      <c r="AZ120" s="1">
        <f>MAX($E120)</f>
        <v>0</v>
      </c>
      <c r="BA120" s="1">
        <f>MAX($F120)</f>
        <v>0</v>
      </c>
      <c r="BB120" s="1">
        <f>MAX($G120)</f>
        <v>0</v>
      </c>
      <c r="BC120" s="1">
        <f>MAX($H120)</f>
        <v>0</v>
      </c>
      <c r="BD120" s="1">
        <f>MAX($I120)</f>
        <v>0</v>
      </c>
      <c r="BE120" s="1">
        <f>MAX($J120)</f>
        <v>0</v>
      </c>
      <c r="BF120" s="1">
        <f>MAX($K120)</f>
        <v>0</v>
      </c>
      <c r="BG120" s="1">
        <f>MAX($M120)</f>
        <v>0</v>
      </c>
      <c r="BH120" s="1">
        <f>MAX($N120)</f>
        <v>0</v>
      </c>
      <c r="BI120" s="1">
        <f>MAX($P120)</f>
        <v>0</v>
      </c>
      <c r="BJ120" s="1">
        <f>MAX($Q120)</f>
        <v>0</v>
      </c>
      <c r="BK120" s="1">
        <f>MAX($R120)</f>
        <v>0</v>
      </c>
    </row>
    <row r="121" spans="1:63">
      <c r="A121" s="1" t="s">
        <v>118</v>
      </c>
      <c r="B121" s="1" cm="1">
        <f t="array" ref="B121">_xlfn.SWITCH($A$2,"average", AVERAGE(Instances!B121:Instances!B121),"median", MEDIAN(Instances!B121:Instances!B121),"min", MIN(Instances!B121:Instances!B121),"max", MAX(Instances!B121:Instances!B121),"diff", MAX(Instances!B121:Instances!B121)-MIN(Instances!B121:Instances!B121))</f>
        <v>0</v>
      </c>
      <c r="C121" s="1" cm="1">
        <f t="array" ref="C121">_xlfn.SWITCH($A$2,"average", AVERAGE(Instances!C121:Instances!C121),"median", MEDIAN(Instances!C121:Instances!C121),"min", MIN(Instances!C121:Instances!C121),"max", MAX(Instances!C121:Instances!C121),"diff", MAX(Instances!C121:Instances!C121)-MIN(Instances!C121:Instances!C121))</f>
        <v>0</v>
      </c>
      <c r="D121" s="1" cm="1">
        <f t="array" ref="D121">_xlfn.SWITCH($A$2,"average", AVERAGE(Instances!D121:Instances!D121),"median", MEDIAN(Instances!D121:Instances!D121),"min", MIN(Instances!D121:Instances!D121),"max", MAX(Instances!D121:Instances!D121),"diff", MAX(Instances!D121:Instances!D121)-MIN(Instances!D121:Instances!D121))</f>
        <v>0</v>
      </c>
      <c r="E121" s="1" cm="1">
        <f t="array" ref="E121">_xlfn.SWITCH($A$2,"average", AVERAGE(Instances!E121:Instances!E121),"median", MEDIAN(Instances!E121:Instances!E121),"min", MIN(Instances!E121:Instances!E121),"max", MAX(Instances!E121:Instances!E121),"diff", MAX(Instances!E121:Instances!E121)-MIN(Instances!E121:Instances!E121))</f>
        <v>0</v>
      </c>
      <c r="F121" s="1" cm="1">
        <f t="array" ref="F121">_xlfn.SWITCH($A$2,"average", AVERAGE(Instances!F121:Instances!F121),"median", MEDIAN(Instances!F121:Instances!F121),"min", MIN(Instances!F121:Instances!F121),"max", MAX(Instances!F121:Instances!F121),"diff", MAX(Instances!F121:Instances!F121)-MIN(Instances!F121:Instances!F121))</f>
        <v>0</v>
      </c>
      <c r="G121" s="1" cm="1">
        <f t="array" ref="G121">_xlfn.SWITCH($A$2,"average", AVERAGE(Instances!G121:Instances!G121),"median", MEDIAN(Instances!G121:Instances!G121),"min", MIN(Instances!G121:Instances!G121),"max", MAX(Instances!G121:Instances!G121),"diff", MAX(Instances!G121:Instances!G121)-MIN(Instances!G121:Instances!G121))</f>
        <v>0</v>
      </c>
      <c r="H121" s="1" cm="1">
        <f t="array" ref="H121">_xlfn.SWITCH($A$2,"average", AVERAGE(Instances!H121:Instances!H121),"median", MEDIAN(Instances!H121:Instances!H121),"min", MIN(Instances!H121:Instances!H121),"max", MAX(Instances!H121:Instances!H121),"diff", MAX(Instances!H121:Instances!H121)-MIN(Instances!H121:Instances!H121))</f>
        <v>0</v>
      </c>
      <c r="I121" s="1" cm="1">
        <f t="array" ref="I121">_xlfn.SWITCH($A$2,"average", AVERAGE(Instances!I121:Instances!I121),"median", MEDIAN(Instances!I121:Instances!I121),"min", MIN(Instances!I121:Instances!I121),"max", MAX(Instances!I121:Instances!I121),"diff", MAX(Instances!I121:Instances!I121)-MIN(Instances!I121:Instances!I121))</f>
        <v>0</v>
      </c>
      <c r="J121" s="1" cm="1">
        <f t="array" ref="J121">_xlfn.SWITCH($A$2,"average", AVERAGE(Instances!J121:Instances!J121),"median", MEDIAN(Instances!J121:Instances!J121),"min", MIN(Instances!J121:Instances!J121),"max", MAX(Instances!J121:Instances!J121),"diff", MAX(Instances!J121:Instances!J121)-MIN(Instances!J121:Instances!J121))</f>
        <v>0</v>
      </c>
      <c r="K121" s="1" cm="1">
        <f t="array" ref="K121">_xlfn.SWITCH($A$2,"average", AVERAGE(Instances!K121:Instances!K121),"median", MEDIAN(Instances!K121:Instances!K121),"min", MIN(Instances!K121:Instances!K121),"max", MAX(Instances!K121:Instances!K121),"diff", MAX(Instances!K121:Instances!K121)-MIN(Instances!K121:Instances!K121))</f>
        <v>0</v>
      </c>
      <c r="L121" s="1"/>
      <c r="M121" s="1" cm="1">
        <f t="array" ref="M121">_xlfn.SWITCH($A$2,"average", AVERAGE(Instances!M121:Instances!M121),"median", MEDIAN(Instances!M121:Instances!M121),"min", MIN(Instances!M121:Instances!M121),"max", MAX(Instances!M121:Instances!M121),"diff", MAX(Instances!M121:Instances!M121)-MIN(Instances!M121:Instances!M121))</f>
        <v>0</v>
      </c>
      <c r="N121" s="1" cm="1">
        <f t="array" ref="N121">_xlfn.SWITCH($A$2,"average", AVERAGE(Instances!N121:Instances!N121),"median", MEDIAN(Instances!N121:Instances!N121),"min", MIN(Instances!N121:Instances!N121),"max", MAX(Instances!N121:Instances!N121),"diff", MAX(Instances!N121:Instances!N121)-MIN(Instances!N121:Instances!N121))</f>
        <v>0</v>
      </c>
      <c r="O121" s="1"/>
      <c r="P121" s="1" cm="1">
        <f t="array" ref="P121">_xlfn.SWITCH($A$2,"average", AVERAGE(Instances!P121:Instances!P121),"median", MEDIAN(Instances!P121:Instances!P121),"min", MIN(Instances!P121:Instances!P121),"max", MAX(Instances!P121:Instances!P121),"diff", MAX(Instances!P121:Instances!P121)-MIN(Instances!P121:Instances!P121))</f>
        <v>0</v>
      </c>
      <c r="Q121" s="1" cm="1">
        <f t="array" ref="Q121">_xlfn.SWITCH($A$2,"average", AVERAGE(Instances!Q121:Instances!Q121),"median", MEDIAN(Instances!Q121:Instances!Q121),"min", MIN(Instances!Q121:Instances!Q121),"max", MAX(Instances!Q121:Instances!Q121),"diff", MAX(Instances!Q121:Instances!Q121)-MIN(Instances!Q121:Instances!Q121))</f>
        <v>0</v>
      </c>
      <c r="R121" s="1" cm="1">
        <f t="array" ref="R121">_xlfn.SWITCH($A$2,"average", AVERAGE(Instances!R121:Instances!R121),"median", MEDIAN(Instances!R121:Instances!R121),"min", MIN(Instances!R121:Instances!R121),"max", MAX(Instances!R121:Instances!R121),"diff", MAX(Instances!R121:Instances!R121)-MIN(Instances!R121:Instances!R121))</f>
        <v>0</v>
      </c>
      <c r="S121" s="1">
        <f>MIN($B121)</f>
        <v>0</v>
      </c>
      <c r="T121" s="1">
        <f>MIN($C121)</f>
        <v>0</v>
      </c>
      <c r="U121" s="1">
        <f>MIN($D121)</f>
        <v>0</v>
      </c>
      <c r="V121" s="1">
        <f>MIN($E121)</f>
        <v>0</v>
      </c>
      <c r="W121" s="1">
        <f>MIN($F121)</f>
        <v>0</v>
      </c>
      <c r="X121" s="1">
        <f>MIN($G121)</f>
        <v>0</v>
      </c>
      <c r="Y121" s="1">
        <f>MIN($H121)</f>
        <v>0</v>
      </c>
      <c r="Z121" s="1">
        <f>MIN($I121)</f>
        <v>0</v>
      </c>
      <c r="AA121" s="1">
        <f>MIN($J121)</f>
        <v>0</v>
      </c>
      <c r="AB121" s="1">
        <f>MIN($K121)</f>
        <v>0</v>
      </c>
      <c r="AC121" s="1">
        <f>MIN($M121)</f>
        <v>0</v>
      </c>
      <c r="AD121" s="1">
        <f>MIN($N121)</f>
        <v>0</v>
      </c>
      <c r="AE121" s="1">
        <f>MIN($P121)</f>
        <v>0</v>
      </c>
      <c r="AF121" s="1">
        <f>MIN($Q121)</f>
        <v>0</v>
      </c>
      <c r="AG121" s="1">
        <f>MIN($R121)</f>
        <v>0</v>
      </c>
      <c r="AH121" s="1">
        <f>MEDIAN($B121)</f>
        <v>0</v>
      </c>
      <c r="AI121" s="1">
        <f>MEDIAN($C121)</f>
        <v>0</v>
      </c>
      <c r="AJ121" s="1">
        <f>MEDIAN($D121)</f>
        <v>0</v>
      </c>
      <c r="AK121" s="1">
        <f>MEDIAN($E121)</f>
        <v>0</v>
      </c>
      <c r="AL121" s="1">
        <f>MEDIAN($F121)</f>
        <v>0</v>
      </c>
      <c r="AM121" s="1">
        <f>MEDIAN($G121)</f>
        <v>0</v>
      </c>
      <c r="AN121" s="1">
        <f>MEDIAN($H121)</f>
        <v>0</v>
      </c>
      <c r="AO121" s="1">
        <f>MEDIAN($I121)</f>
        <v>0</v>
      </c>
      <c r="AP121" s="1">
        <f>MEDIAN($J121)</f>
        <v>0</v>
      </c>
      <c r="AQ121" s="1">
        <f>MEDIAN($K121)</f>
        <v>0</v>
      </c>
      <c r="AR121" s="1">
        <f>MEDIAN($M121)</f>
        <v>0</v>
      </c>
      <c r="AS121" s="1">
        <f>MEDIAN($N121)</f>
        <v>0</v>
      </c>
      <c r="AT121" s="1">
        <f>MEDIAN($P121)</f>
        <v>0</v>
      </c>
      <c r="AU121" s="1">
        <f>MEDIAN($Q121)</f>
        <v>0</v>
      </c>
      <c r="AV121" s="1">
        <f>MEDIAN($R121)</f>
        <v>0</v>
      </c>
      <c r="AW121" s="1">
        <f>MAX($B121)</f>
        <v>0</v>
      </c>
      <c r="AX121" s="1">
        <f>MAX($C121)</f>
        <v>0</v>
      </c>
      <c r="AY121" s="1">
        <f>MAX($D121)</f>
        <v>0</v>
      </c>
      <c r="AZ121" s="1">
        <f>MAX($E121)</f>
        <v>0</v>
      </c>
      <c r="BA121" s="1">
        <f>MAX($F121)</f>
        <v>0</v>
      </c>
      <c r="BB121" s="1">
        <f>MAX($G121)</f>
        <v>0</v>
      </c>
      <c r="BC121" s="1">
        <f>MAX($H121)</f>
        <v>0</v>
      </c>
      <c r="BD121" s="1">
        <f>MAX($I121)</f>
        <v>0</v>
      </c>
      <c r="BE121" s="1">
        <f>MAX($J121)</f>
        <v>0</v>
      </c>
      <c r="BF121" s="1">
        <f>MAX($K121)</f>
        <v>0</v>
      </c>
      <c r="BG121" s="1">
        <f>MAX($M121)</f>
        <v>0</v>
      </c>
      <c r="BH121" s="1">
        <f>MAX($N121)</f>
        <v>0</v>
      </c>
      <c r="BI121" s="1">
        <f>MAX($P121)</f>
        <v>0</v>
      </c>
      <c r="BJ121" s="1">
        <f>MAX($Q121)</f>
        <v>0</v>
      </c>
      <c r="BK121" s="1">
        <f>MAX($R121)</f>
        <v>0</v>
      </c>
    </row>
    <row r="122" spans="1:63">
      <c r="A122" s="1" t="s">
        <v>119</v>
      </c>
      <c r="B122" s="1" cm="1">
        <f t="array" ref="B122">_xlfn.SWITCH($A$2,"average", AVERAGE(Instances!B122:Instances!B122),"median", MEDIAN(Instances!B122:Instances!B122),"min", MIN(Instances!B122:Instances!B122),"max", MAX(Instances!B122:Instances!B122),"diff", MAX(Instances!B122:Instances!B122)-MIN(Instances!B122:Instances!B122))</f>
        <v>0</v>
      </c>
      <c r="C122" s="1" cm="1">
        <f t="array" ref="C122">_xlfn.SWITCH($A$2,"average", AVERAGE(Instances!C122:Instances!C122),"median", MEDIAN(Instances!C122:Instances!C122),"min", MIN(Instances!C122:Instances!C122),"max", MAX(Instances!C122:Instances!C122),"diff", MAX(Instances!C122:Instances!C122)-MIN(Instances!C122:Instances!C122))</f>
        <v>0</v>
      </c>
      <c r="D122" s="1" cm="1">
        <f t="array" ref="D122">_xlfn.SWITCH($A$2,"average", AVERAGE(Instances!D122:Instances!D122),"median", MEDIAN(Instances!D122:Instances!D122),"min", MIN(Instances!D122:Instances!D122),"max", MAX(Instances!D122:Instances!D122),"diff", MAX(Instances!D122:Instances!D122)-MIN(Instances!D122:Instances!D122))</f>
        <v>0</v>
      </c>
      <c r="E122" s="1" cm="1">
        <f t="array" ref="E122">_xlfn.SWITCH($A$2,"average", AVERAGE(Instances!E122:Instances!E122),"median", MEDIAN(Instances!E122:Instances!E122),"min", MIN(Instances!E122:Instances!E122),"max", MAX(Instances!E122:Instances!E122),"diff", MAX(Instances!E122:Instances!E122)-MIN(Instances!E122:Instances!E122))</f>
        <v>0</v>
      </c>
      <c r="F122" s="1" cm="1">
        <f t="array" ref="F122">_xlfn.SWITCH($A$2,"average", AVERAGE(Instances!F122:Instances!F122),"median", MEDIAN(Instances!F122:Instances!F122),"min", MIN(Instances!F122:Instances!F122),"max", MAX(Instances!F122:Instances!F122),"diff", MAX(Instances!F122:Instances!F122)-MIN(Instances!F122:Instances!F122))</f>
        <v>0</v>
      </c>
      <c r="G122" s="1" cm="1">
        <f t="array" ref="G122">_xlfn.SWITCH($A$2,"average", AVERAGE(Instances!G122:Instances!G122),"median", MEDIAN(Instances!G122:Instances!G122),"min", MIN(Instances!G122:Instances!G122),"max", MAX(Instances!G122:Instances!G122),"diff", MAX(Instances!G122:Instances!G122)-MIN(Instances!G122:Instances!G122))</f>
        <v>0</v>
      </c>
      <c r="H122" s="1" cm="1">
        <f t="array" ref="H122">_xlfn.SWITCH($A$2,"average", AVERAGE(Instances!H122:Instances!H122),"median", MEDIAN(Instances!H122:Instances!H122),"min", MIN(Instances!H122:Instances!H122),"max", MAX(Instances!H122:Instances!H122),"diff", MAX(Instances!H122:Instances!H122)-MIN(Instances!H122:Instances!H122))</f>
        <v>0</v>
      </c>
      <c r="I122" s="1" cm="1">
        <f t="array" ref="I122">_xlfn.SWITCH($A$2,"average", AVERAGE(Instances!I122:Instances!I122),"median", MEDIAN(Instances!I122:Instances!I122),"min", MIN(Instances!I122:Instances!I122),"max", MAX(Instances!I122:Instances!I122),"diff", MAX(Instances!I122:Instances!I122)-MIN(Instances!I122:Instances!I122))</f>
        <v>0</v>
      </c>
      <c r="J122" s="1" cm="1">
        <f t="array" ref="J122">_xlfn.SWITCH($A$2,"average", AVERAGE(Instances!J122:Instances!J122),"median", MEDIAN(Instances!J122:Instances!J122),"min", MIN(Instances!J122:Instances!J122),"max", MAX(Instances!J122:Instances!J122),"diff", MAX(Instances!J122:Instances!J122)-MIN(Instances!J122:Instances!J122))</f>
        <v>0</v>
      </c>
      <c r="K122" s="1" cm="1">
        <f t="array" ref="K122">_xlfn.SWITCH($A$2,"average", AVERAGE(Instances!K122:Instances!K122),"median", MEDIAN(Instances!K122:Instances!K122),"min", MIN(Instances!K122:Instances!K122),"max", MAX(Instances!K122:Instances!K122),"diff", MAX(Instances!K122:Instances!K122)-MIN(Instances!K122:Instances!K122))</f>
        <v>0</v>
      </c>
      <c r="L122" s="1"/>
      <c r="M122" s="1" cm="1">
        <f t="array" ref="M122">_xlfn.SWITCH($A$2,"average", AVERAGE(Instances!M122:Instances!M122),"median", MEDIAN(Instances!M122:Instances!M122),"min", MIN(Instances!M122:Instances!M122),"max", MAX(Instances!M122:Instances!M122),"diff", MAX(Instances!M122:Instances!M122)-MIN(Instances!M122:Instances!M122))</f>
        <v>0</v>
      </c>
      <c r="N122" s="1" cm="1">
        <f t="array" ref="N122">_xlfn.SWITCH($A$2,"average", AVERAGE(Instances!N122:Instances!N122),"median", MEDIAN(Instances!N122:Instances!N122),"min", MIN(Instances!N122:Instances!N122),"max", MAX(Instances!N122:Instances!N122),"diff", MAX(Instances!N122:Instances!N122)-MIN(Instances!N122:Instances!N122))</f>
        <v>0</v>
      </c>
      <c r="O122" s="1"/>
      <c r="P122" s="1" cm="1">
        <f t="array" ref="P122">_xlfn.SWITCH($A$2,"average", AVERAGE(Instances!P122:Instances!P122),"median", MEDIAN(Instances!P122:Instances!P122),"min", MIN(Instances!P122:Instances!P122),"max", MAX(Instances!P122:Instances!P122),"diff", MAX(Instances!P122:Instances!P122)-MIN(Instances!P122:Instances!P122))</f>
        <v>0</v>
      </c>
      <c r="Q122" s="1" cm="1">
        <f t="array" ref="Q122">_xlfn.SWITCH($A$2,"average", AVERAGE(Instances!Q122:Instances!Q122),"median", MEDIAN(Instances!Q122:Instances!Q122),"min", MIN(Instances!Q122:Instances!Q122),"max", MAX(Instances!Q122:Instances!Q122),"diff", MAX(Instances!Q122:Instances!Q122)-MIN(Instances!Q122:Instances!Q122))</f>
        <v>0</v>
      </c>
      <c r="R122" s="1" cm="1">
        <f t="array" ref="R122">_xlfn.SWITCH($A$2,"average", AVERAGE(Instances!R122:Instances!R122),"median", MEDIAN(Instances!R122:Instances!R122),"min", MIN(Instances!R122:Instances!R122),"max", MAX(Instances!R122:Instances!R122),"diff", MAX(Instances!R122:Instances!R122)-MIN(Instances!R122:Instances!R122))</f>
        <v>0</v>
      </c>
      <c r="S122" s="1">
        <f>MIN($B122)</f>
        <v>0</v>
      </c>
      <c r="T122" s="1">
        <f>MIN($C122)</f>
        <v>0</v>
      </c>
      <c r="U122" s="1">
        <f>MIN($D122)</f>
        <v>0</v>
      </c>
      <c r="V122" s="1">
        <f>MIN($E122)</f>
        <v>0</v>
      </c>
      <c r="W122" s="1">
        <f>MIN($F122)</f>
        <v>0</v>
      </c>
      <c r="X122" s="1">
        <f>MIN($G122)</f>
        <v>0</v>
      </c>
      <c r="Y122" s="1">
        <f>MIN($H122)</f>
        <v>0</v>
      </c>
      <c r="Z122" s="1">
        <f>MIN($I122)</f>
        <v>0</v>
      </c>
      <c r="AA122" s="1">
        <f>MIN($J122)</f>
        <v>0</v>
      </c>
      <c r="AB122" s="1">
        <f>MIN($K122)</f>
        <v>0</v>
      </c>
      <c r="AC122" s="1">
        <f>MIN($M122)</f>
        <v>0</v>
      </c>
      <c r="AD122" s="1">
        <f>MIN($N122)</f>
        <v>0</v>
      </c>
      <c r="AE122" s="1">
        <f>MIN($P122)</f>
        <v>0</v>
      </c>
      <c r="AF122" s="1">
        <f>MIN($Q122)</f>
        <v>0</v>
      </c>
      <c r="AG122" s="1">
        <f>MIN($R122)</f>
        <v>0</v>
      </c>
      <c r="AH122" s="1">
        <f>MEDIAN($B122)</f>
        <v>0</v>
      </c>
      <c r="AI122" s="1">
        <f>MEDIAN($C122)</f>
        <v>0</v>
      </c>
      <c r="AJ122" s="1">
        <f>MEDIAN($D122)</f>
        <v>0</v>
      </c>
      <c r="AK122" s="1">
        <f>MEDIAN($E122)</f>
        <v>0</v>
      </c>
      <c r="AL122" s="1">
        <f>MEDIAN($F122)</f>
        <v>0</v>
      </c>
      <c r="AM122" s="1">
        <f>MEDIAN($G122)</f>
        <v>0</v>
      </c>
      <c r="AN122" s="1">
        <f>MEDIAN($H122)</f>
        <v>0</v>
      </c>
      <c r="AO122" s="1">
        <f>MEDIAN($I122)</f>
        <v>0</v>
      </c>
      <c r="AP122" s="1">
        <f>MEDIAN($J122)</f>
        <v>0</v>
      </c>
      <c r="AQ122" s="1">
        <f>MEDIAN($K122)</f>
        <v>0</v>
      </c>
      <c r="AR122" s="1">
        <f>MEDIAN($M122)</f>
        <v>0</v>
      </c>
      <c r="AS122" s="1">
        <f>MEDIAN($N122)</f>
        <v>0</v>
      </c>
      <c r="AT122" s="1">
        <f>MEDIAN($P122)</f>
        <v>0</v>
      </c>
      <c r="AU122" s="1">
        <f>MEDIAN($Q122)</f>
        <v>0</v>
      </c>
      <c r="AV122" s="1">
        <f>MEDIAN($R122)</f>
        <v>0</v>
      </c>
      <c r="AW122" s="1">
        <f>MAX($B122)</f>
        <v>0</v>
      </c>
      <c r="AX122" s="1">
        <f>MAX($C122)</f>
        <v>0</v>
      </c>
      <c r="AY122" s="1">
        <f>MAX($D122)</f>
        <v>0</v>
      </c>
      <c r="AZ122" s="1">
        <f>MAX($E122)</f>
        <v>0</v>
      </c>
      <c r="BA122" s="1">
        <f>MAX($F122)</f>
        <v>0</v>
      </c>
      <c r="BB122" s="1">
        <f>MAX($G122)</f>
        <v>0</v>
      </c>
      <c r="BC122" s="1">
        <f>MAX($H122)</f>
        <v>0</v>
      </c>
      <c r="BD122" s="1">
        <f>MAX($I122)</f>
        <v>0</v>
      </c>
      <c r="BE122" s="1">
        <f>MAX($J122)</f>
        <v>0</v>
      </c>
      <c r="BF122" s="1">
        <f>MAX($K122)</f>
        <v>0</v>
      </c>
      <c r="BG122" s="1">
        <f>MAX($M122)</f>
        <v>0</v>
      </c>
      <c r="BH122" s="1">
        <f>MAX($N122)</f>
        <v>0</v>
      </c>
      <c r="BI122" s="1">
        <f>MAX($P122)</f>
        <v>0</v>
      </c>
      <c r="BJ122" s="1">
        <f>MAX($Q122)</f>
        <v>0</v>
      </c>
      <c r="BK122" s="1">
        <f>MAX($R122)</f>
        <v>0</v>
      </c>
    </row>
    <row r="123" spans="1:63">
      <c r="A123" s="1" t="s">
        <v>120</v>
      </c>
      <c r="B123" s="1" cm="1">
        <f t="array" ref="B123">_xlfn.SWITCH($A$2,"average", AVERAGE(Instances!B123:Instances!B123),"median", MEDIAN(Instances!B123:Instances!B123),"min", MIN(Instances!B123:Instances!B123),"max", MAX(Instances!B123:Instances!B123),"diff", MAX(Instances!B123:Instances!B123)-MIN(Instances!B123:Instances!B123))</f>
        <v>0</v>
      </c>
      <c r="C123" s="1" cm="1">
        <f t="array" ref="C123">_xlfn.SWITCH($A$2,"average", AVERAGE(Instances!C123:Instances!C123),"median", MEDIAN(Instances!C123:Instances!C123),"min", MIN(Instances!C123:Instances!C123),"max", MAX(Instances!C123:Instances!C123),"diff", MAX(Instances!C123:Instances!C123)-MIN(Instances!C123:Instances!C123))</f>
        <v>0</v>
      </c>
      <c r="D123" s="1" cm="1">
        <f t="array" ref="D123">_xlfn.SWITCH($A$2,"average", AVERAGE(Instances!D123:Instances!D123),"median", MEDIAN(Instances!D123:Instances!D123),"min", MIN(Instances!D123:Instances!D123),"max", MAX(Instances!D123:Instances!D123),"diff", MAX(Instances!D123:Instances!D123)-MIN(Instances!D123:Instances!D123))</f>
        <v>0</v>
      </c>
      <c r="E123" s="1" cm="1">
        <f t="array" ref="E123">_xlfn.SWITCH($A$2,"average", AVERAGE(Instances!E123:Instances!E123),"median", MEDIAN(Instances!E123:Instances!E123),"min", MIN(Instances!E123:Instances!E123),"max", MAX(Instances!E123:Instances!E123),"diff", MAX(Instances!E123:Instances!E123)-MIN(Instances!E123:Instances!E123))</f>
        <v>0</v>
      </c>
      <c r="F123" s="1" cm="1">
        <f t="array" ref="F123">_xlfn.SWITCH($A$2,"average", AVERAGE(Instances!F123:Instances!F123),"median", MEDIAN(Instances!F123:Instances!F123),"min", MIN(Instances!F123:Instances!F123),"max", MAX(Instances!F123:Instances!F123),"diff", MAX(Instances!F123:Instances!F123)-MIN(Instances!F123:Instances!F123))</f>
        <v>0</v>
      </c>
      <c r="G123" s="1" cm="1">
        <f t="array" ref="G123">_xlfn.SWITCH($A$2,"average", AVERAGE(Instances!G123:Instances!G123),"median", MEDIAN(Instances!G123:Instances!G123),"min", MIN(Instances!G123:Instances!G123),"max", MAX(Instances!G123:Instances!G123),"diff", MAX(Instances!G123:Instances!G123)-MIN(Instances!G123:Instances!G123))</f>
        <v>0</v>
      </c>
      <c r="H123" s="1" cm="1">
        <f t="array" ref="H123">_xlfn.SWITCH($A$2,"average", AVERAGE(Instances!H123:Instances!H123),"median", MEDIAN(Instances!H123:Instances!H123),"min", MIN(Instances!H123:Instances!H123),"max", MAX(Instances!H123:Instances!H123),"diff", MAX(Instances!H123:Instances!H123)-MIN(Instances!H123:Instances!H123))</f>
        <v>0</v>
      </c>
      <c r="I123" s="1" cm="1">
        <f t="array" ref="I123">_xlfn.SWITCH($A$2,"average", AVERAGE(Instances!I123:Instances!I123),"median", MEDIAN(Instances!I123:Instances!I123),"min", MIN(Instances!I123:Instances!I123),"max", MAX(Instances!I123:Instances!I123),"diff", MAX(Instances!I123:Instances!I123)-MIN(Instances!I123:Instances!I123))</f>
        <v>0</v>
      </c>
      <c r="J123" s="1" cm="1">
        <f t="array" ref="J123">_xlfn.SWITCH($A$2,"average", AVERAGE(Instances!J123:Instances!J123),"median", MEDIAN(Instances!J123:Instances!J123),"min", MIN(Instances!J123:Instances!J123),"max", MAX(Instances!J123:Instances!J123),"diff", MAX(Instances!J123:Instances!J123)-MIN(Instances!J123:Instances!J123))</f>
        <v>0</v>
      </c>
      <c r="K123" s="1" cm="1">
        <f t="array" ref="K123">_xlfn.SWITCH($A$2,"average", AVERAGE(Instances!K123:Instances!K123),"median", MEDIAN(Instances!K123:Instances!K123),"min", MIN(Instances!K123:Instances!K123),"max", MAX(Instances!K123:Instances!K123),"diff", MAX(Instances!K123:Instances!K123)-MIN(Instances!K123:Instances!K123))</f>
        <v>0</v>
      </c>
      <c r="L123" s="1"/>
      <c r="M123" s="1" cm="1">
        <f t="array" ref="M123">_xlfn.SWITCH($A$2,"average", AVERAGE(Instances!M123:Instances!M123),"median", MEDIAN(Instances!M123:Instances!M123),"min", MIN(Instances!M123:Instances!M123),"max", MAX(Instances!M123:Instances!M123),"diff", MAX(Instances!M123:Instances!M123)-MIN(Instances!M123:Instances!M123))</f>
        <v>0</v>
      </c>
      <c r="N123" s="1" cm="1">
        <f t="array" ref="N123">_xlfn.SWITCH($A$2,"average", AVERAGE(Instances!N123:Instances!N123),"median", MEDIAN(Instances!N123:Instances!N123),"min", MIN(Instances!N123:Instances!N123),"max", MAX(Instances!N123:Instances!N123),"diff", MAX(Instances!N123:Instances!N123)-MIN(Instances!N123:Instances!N123))</f>
        <v>0</v>
      </c>
      <c r="O123" s="1"/>
      <c r="P123" s="1" cm="1">
        <f t="array" ref="P123">_xlfn.SWITCH($A$2,"average", AVERAGE(Instances!P123:Instances!P123),"median", MEDIAN(Instances!P123:Instances!P123),"min", MIN(Instances!P123:Instances!P123),"max", MAX(Instances!P123:Instances!P123),"diff", MAX(Instances!P123:Instances!P123)-MIN(Instances!P123:Instances!P123))</f>
        <v>0</v>
      </c>
      <c r="Q123" s="1" cm="1">
        <f t="array" ref="Q123">_xlfn.SWITCH($A$2,"average", AVERAGE(Instances!Q123:Instances!Q123),"median", MEDIAN(Instances!Q123:Instances!Q123),"min", MIN(Instances!Q123:Instances!Q123),"max", MAX(Instances!Q123:Instances!Q123),"diff", MAX(Instances!Q123:Instances!Q123)-MIN(Instances!Q123:Instances!Q123))</f>
        <v>0</v>
      </c>
      <c r="R123" s="1" cm="1">
        <f t="array" ref="R123">_xlfn.SWITCH($A$2,"average", AVERAGE(Instances!R123:Instances!R123),"median", MEDIAN(Instances!R123:Instances!R123),"min", MIN(Instances!R123:Instances!R123),"max", MAX(Instances!R123:Instances!R123),"diff", MAX(Instances!R123:Instances!R123)-MIN(Instances!R123:Instances!R123))</f>
        <v>0</v>
      </c>
      <c r="S123" s="1">
        <f>MIN($B123)</f>
        <v>0</v>
      </c>
      <c r="T123" s="1">
        <f>MIN($C123)</f>
        <v>0</v>
      </c>
      <c r="U123" s="1">
        <f>MIN($D123)</f>
        <v>0</v>
      </c>
      <c r="V123" s="1">
        <f>MIN($E123)</f>
        <v>0</v>
      </c>
      <c r="W123" s="1">
        <f>MIN($F123)</f>
        <v>0</v>
      </c>
      <c r="X123" s="1">
        <f>MIN($G123)</f>
        <v>0</v>
      </c>
      <c r="Y123" s="1">
        <f>MIN($H123)</f>
        <v>0</v>
      </c>
      <c r="Z123" s="1">
        <f>MIN($I123)</f>
        <v>0</v>
      </c>
      <c r="AA123" s="1">
        <f>MIN($J123)</f>
        <v>0</v>
      </c>
      <c r="AB123" s="1">
        <f>MIN($K123)</f>
        <v>0</v>
      </c>
      <c r="AC123" s="1">
        <f>MIN($M123)</f>
        <v>0</v>
      </c>
      <c r="AD123" s="1">
        <f>MIN($N123)</f>
        <v>0</v>
      </c>
      <c r="AE123" s="1">
        <f>MIN($P123)</f>
        <v>0</v>
      </c>
      <c r="AF123" s="1">
        <f>MIN($Q123)</f>
        <v>0</v>
      </c>
      <c r="AG123" s="1">
        <f>MIN($R123)</f>
        <v>0</v>
      </c>
      <c r="AH123" s="1">
        <f>MEDIAN($B123)</f>
        <v>0</v>
      </c>
      <c r="AI123" s="1">
        <f>MEDIAN($C123)</f>
        <v>0</v>
      </c>
      <c r="AJ123" s="1">
        <f>MEDIAN($D123)</f>
        <v>0</v>
      </c>
      <c r="AK123" s="1">
        <f>MEDIAN($E123)</f>
        <v>0</v>
      </c>
      <c r="AL123" s="1">
        <f>MEDIAN($F123)</f>
        <v>0</v>
      </c>
      <c r="AM123" s="1">
        <f>MEDIAN($G123)</f>
        <v>0</v>
      </c>
      <c r="AN123" s="1">
        <f>MEDIAN($H123)</f>
        <v>0</v>
      </c>
      <c r="AO123" s="1">
        <f>MEDIAN($I123)</f>
        <v>0</v>
      </c>
      <c r="AP123" s="1">
        <f>MEDIAN($J123)</f>
        <v>0</v>
      </c>
      <c r="AQ123" s="1">
        <f>MEDIAN($K123)</f>
        <v>0</v>
      </c>
      <c r="AR123" s="1">
        <f>MEDIAN($M123)</f>
        <v>0</v>
      </c>
      <c r="AS123" s="1">
        <f>MEDIAN($N123)</f>
        <v>0</v>
      </c>
      <c r="AT123" s="1">
        <f>MEDIAN($P123)</f>
        <v>0</v>
      </c>
      <c r="AU123" s="1">
        <f>MEDIAN($Q123)</f>
        <v>0</v>
      </c>
      <c r="AV123" s="1">
        <f>MEDIAN($R123)</f>
        <v>0</v>
      </c>
      <c r="AW123" s="1">
        <f>MAX($B123)</f>
        <v>0</v>
      </c>
      <c r="AX123" s="1">
        <f>MAX($C123)</f>
        <v>0</v>
      </c>
      <c r="AY123" s="1">
        <f>MAX($D123)</f>
        <v>0</v>
      </c>
      <c r="AZ123" s="1">
        <f>MAX($E123)</f>
        <v>0</v>
      </c>
      <c r="BA123" s="1">
        <f>MAX($F123)</f>
        <v>0</v>
      </c>
      <c r="BB123" s="1">
        <f>MAX($G123)</f>
        <v>0</v>
      </c>
      <c r="BC123" s="1">
        <f>MAX($H123)</f>
        <v>0</v>
      </c>
      <c r="BD123" s="1">
        <f>MAX($I123)</f>
        <v>0</v>
      </c>
      <c r="BE123" s="1">
        <f>MAX($J123)</f>
        <v>0</v>
      </c>
      <c r="BF123" s="1">
        <f>MAX($K123)</f>
        <v>0</v>
      </c>
      <c r="BG123" s="1">
        <f>MAX($M123)</f>
        <v>0</v>
      </c>
      <c r="BH123" s="1">
        <f>MAX($N123)</f>
        <v>0</v>
      </c>
      <c r="BI123" s="1">
        <f>MAX($P123)</f>
        <v>0</v>
      </c>
      <c r="BJ123" s="1">
        <f>MAX($Q123)</f>
        <v>0</v>
      </c>
      <c r="BK123" s="1">
        <f>MAX($R123)</f>
        <v>0</v>
      </c>
    </row>
    <row r="124" spans="1:63">
      <c r="A124" s="1" t="s">
        <v>121</v>
      </c>
      <c r="B124" s="1" cm="1">
        <f t="array" ref="B124">_xlfn.SWITCH($A$2,"average", AVERAGE(Instances!B124:Instances!B124),"median", MEDIAN(Instances!B124:Instances!B124),"min", MIN(Instances!B124:Instances!B124),"max", MAX(Instances!B124:Instances!B124),"diff", MAX(Instances!B124:Instances!B124)-MIN(Instances!B124:Instances!B124))</f>
        <v>0</v>
      </c>
      <c r="C124" s="1" cm="1">
        <f t="array" ref="C124">_xlfn.SWITCH($A$2,"average", AVERAGE(Instances!C124:Instances!C124),"median", MEDIAN(Instances!C124:Instances!C124),"min", MIN(Instances!C124:Instances!C124),"max", MAX(Instances!C124:Instances!C124),"diff", MAX(Instances!C124:Instances!C124)-MIN(Instances!C124:Instances!C124))</f>
        <v>0</v>
      </c>
      <c r="D124" s="1" cm="1">
        <f t="array" ref="D124">_xlfn.SWITCH($A$2,"average", AVERAGE(Instances!D124:Instances!D124),"median", MEDIAN(Instances!D124:Instances!D124),"min", MIN(Instances!D124:Instances!D124),"max", MAX(Instances!D124:Instances!D124),"diff", MAX(Instances!D124:Instances!D124)-MIN(Instances!D124:Instances!D124))</f>
        <v>0</v>
      </c>
      <c r="E124" s="1" cm="1">
        <f t="array" ref="E124">_xlfn.SWITCH($A$2,"average", AVERAGE(Instances!E124:Instances!E124),"median", MEDIAN(Instances!E124:Instances!E124),"min", MIN(Instances!E124:Instances!E124),"max", MAX(Instances!E124:Instances!E124),"diff", MAX(Instances!E124:Instances!E124)-MIN(Instances!E124:Instances!E124))</f>
        <v>0</v>
      </c>
      <c r="F124" s="1" cm="1">
        <f t="array" ref="F124">_xlfn.SWITCH($A$2,"average", AVERAGE(Instances!F124:Instances!F124),"median", MEDIAN(Instances!F124:Instances!F124),"min", MIN(Instances!F124:Instances!F124),"max", MAX(Instances!F124:Instances!F124),"diff", MAX(Instances!F124:Instances!F124)-MIN(Instances!F124:Instances!F124))</f>
        <v>0</v>
      </c>
      <c r="G124" s="1" cm="1">
        <f t="array" ref="G124">_xlfn.SWITCH($A$2,"average", AVERAGE(Instances!G124:Instances!G124),"median", MEDIAN(Instances!G124:Instances!G124),"min", MIN(Instances!G124:Instances!G124),"max", MAX(Instances!G124:Instances!G124),"diff", MAX(Instances!G124:Instances!G124)-MIN(Instances!G124:Instances!G124))</f>
        <v>0</v>
      </c>
      <c r="H124" s="1" cm="1">
        <f t="array" ref="H124">_xlfn.SWITCH($A$2,"average", AVERAGE(Instances!H124:Instances!H124),"median", MEDIAN(Instances!H124:Instances!H124),"min", MIN(Instances!H124:Instances!H124),"max", MAX(Instances!H124:Instances!H124),"diff", MAX(Instances!H124:Instances!H124)-MIN(Instances!H124:Instances!H124))</f>
        <v>0</v>
      </c>
      <c r="I124" s="1" cm="1">
        <f t="array" ref="I124">_xlfn.SWITCH($A$2,"average", AVERAGE(Instances!I124:Instances!I124),"median", MEDIAN(Instances!I124:Instances!I124),"min", MIN(Instances!I124:Instances!I124),"max", MAX(Instances!I124:Instances!I124),"diff", MAX(Instances!I124:Instances!I124)-MIN(Instances!I124:Instances!I124))</f>
        <v>0</v>
      </c>
      <c r="J124" s="1" cm="1">
        <f t="array" ref="J124">_xlfn.SWITCH($A$2,"average", AVERAGE(Instances!J124:Instances!J124),"median", MEDIAN(Instances!J124:Instances!J124),"min", MIN(Instances!J124:Instances!J124),"max", MAX(Instances!J124:Instances!J124),"diff", MAX(Instances!J124:Instances!J124)-MIN(Instances!J124:Instances!J124))</f>
        <v>0</v>
      </c>
      <c r="K124" s="1" cm="1">
        <f t="array" ref="K124">_xlfn.SWITCH($A$2,"average", AVERAGE(Instances!K124:Instances!K124),"median", MEDIAN(Instances!K124:Instances!K124),"min", MIN(Instances!K124:Instances!K124),"max", MAX(Instances!K124:Instances!K124),"diff", MAX(Instances!K124:Instances!K124)-MIN(Instances!K124:Instances!K124))</f>
        <v>0</v>
      </c>
      <c r="L124" s="1"/>
      <c r="M124" s="1" cm="1">
        <f t="array" ref="M124">_xlfn.SWITCH($A$2,"average", AVERAGE(Instances!M124:Instances!M124),"median", MEDIAN(Instances!M124:Instances!M124),"min", MIN(Instances!M124:Instances!M124),"max", MAX(Instances!M124:Instances!M124),"diff", MAX(Instances!M124:Instances!M124)-MIN(Instances!M124:Instances!M124))</f>
        <v>0</v>
      </c>
      <c r="N124" s="1" cm="1">
        <f t="array" ref="N124">_xlfn.SWITCH($A$2,"average", AVERAGE(Instances!N124:Instances!N124),"median", MEDIAN(Instances!N124:Instances!N124),"min", MIN(Instances!N124:Instances!N124),"max", MAX(Instances!N124:Instances!N124),"diff", MAX(Instances!N124:Instances!N124)-MIN(Instances!N124:Instances!N124))</f>
        <v>0</v>
      </c>
      <c r="O124" s="1"/>
      <c r="P124" s="1" cm="1">
        <f t="array" ref="P124">_xlfn.SWITCH($A$2,"average", AVERAGE(Instances!P124:Instances!P124),"median", MEDIAN(Instances!P124:Instances!P124),"min", MIN(Instances!P124:Instances!P124),"max", MAX(Instances!P124:Instances!P124),"diff", MAX(Instances!P124:Instances!P124)-MIN(Instances!P124:Instances!P124))</f>
        <v>0</v>
      </c>
      <c r="Q124" s="1" cm="1">
        <f t="array" ref="Q124">_xlfn.SWITCH($A$2,"average", AVERAGE(Instances!Q124:Instances!Q124),"median", MEDIAN(Instances!Q124:Instances!Q124),"min", MIN(Instances!Q124:Instances!Q124),"max", MAX(Instances!Q124:Instances!Q124),"diff", MAX(Instances!Q124:Instances!Q124)-MIN(Instances!Q124:Instances!Q124))</f>
        <v>0</v>
      </c>
      <c r="R124" s="1" cm="1">
        <f t="array" ref="R124">_xlfn.SWITCH($A$2,"average", AVERAGE(Instances!R124:Instances!R124),"median", MEDIAN(Instances!R124:Instances!R124),"min", MIN(Instances!R124:Instances!R124),"max", MAX(Instances!R124:Instances!R124),"diff", MAX(Instances!R124:Instances!R124)-MIN(Instances!R124:Instances!R124))</f>
        <v>0</v>
      </c>
      <c r="S124" s="1">
        <f>MIN($B124)</f>
        <v>0</v>
      </c>
      <c r="T124" s="1">
        <f>MIN($C124)</f>
        <v>0</v>
      </c>
      <c r="U124" s="1">
        <f>MIN($D124)</f>
        <v>0</v>
      </c>
      <c r="V124" s="1">
        <f>MIN($E124)</f>
        <v>0</v>
      </c>
      <c r="W124" s="1">
        <f>MIN($F124)</f>
        <v>0</v>
      </c>
      <c r="X124" s="1">
        <f>MIN($G124)</f>
        <v>0</v>
      </c>
      <c r="Y124" s="1">
        <f>MIN($H124)</f>
        <v>0</v>
      </c>
      <c r="Z124" s="1">
        <f>MIN($I124)</f>
        <v>0</v>
      </c>
      <c r="AA124" s="1">
        <f>MIN($J124)</f>
        <v>0</v>
      </c>
      <c r="AB124" s="1">
        <f>MIN($K124)</f>
        <v>0</v>
      </c>
      <c r="AC124" s="1">
        <f>MIN($M124)</f>
        <v>0</v>
      </c>
      <c r="AD124" s="1">
        <f>MIN($N124)</f>
        <v>0</v>
      </c>
      <c r="AE124" s="1">
        <f>MIN($P124)</f>
        <v>0</v>
      </c>
      <c r="AF124" s="1">
        <f>MIN($Q124)</f>
        <v>0</v>
      </c>
      <c r="AG124" s="1">
        <f>MIN($R124)</f>
        <v>0</v>
      </c>
      <c r="AH124" s="1">
        <f>MEDIAN($B124)</f>
        <v>0</v>
      </c>
      <c r="AI124" s="1">
        <f>MEDIAN($C124)</f>
        <v>0</v>
      </c>
      <c r="AJ124" s="1">
        <f>MEDIAN($D124)</f>
        <v>0</v>
      </c>
      <c r="AK124" s="1">
        <f>MEDIAN($E124)</f>
        <v>0</v>
      </c>
      <c r="AL124" s="1">
        <f>MEDIAN($F124)</f>
        <v>0</v>
      </c>
      <c r="AM124" s="1">
        <f>MEDIAN($G124)</f>
        <v>0</v>
      </c>
      <c r="AN124" s="1">
        <f>MEDIAN($H124)</f>
        <v>0</v>
      </c>
      <c r="AO124" s="1">
        <f>MEDIAN($I124)</f>
        <v>0</v>
      </c>
      <c r="AP124" s="1">
        <f>MEDIAN($J124)</f>
        <v>0</v>
      </c>
      <c r="AQ124" s="1">
        <f>MEDIAN($K124)</f>
        <v>0</v>
      </c>
      <c r="AR124" s="1">
        <f>MEDIAN($M124)</f>
        <v>0</v>
      </c>
      <c r="AS124" s="1">
        <f>MEDIAN($N124)</f>
        <v>0</v>
      </c>
      <c r="AT124" s="1">
        <f>MEDIAN($P124)</f>
        <v>0</v>
      </c>
      <c r="AU124" s="1">
        <f>MEDIAN($Q124)</f>
        <v>0</v>
      </c>
      <c r="AV124" s="1">
        <f>MEDIAN($R124)</f>
        <v>0</v>
      </c>
      <c r="AW124" s="1">
        <f>MAX($B124)</f>
        <v>0</v>
      </c>
      <c r="AX124" s="1">
        <f>MAX($C124)</f>
        <v>0</v>
      </c>
      <c r="AY124" s="1">
        <f>MAX($D124)</f>
        <v>0</v>
      </c>
      <c r="AZ124" s="1">
        <f>MAX($E124)</f>
        <v>0</v>
      </c>
      <c r="BA124" s="1">
        <f>MAX($F124)</f>
        <v>0</v>
      </c>
      <c r="BB124" s="1">
        <f>MAX($G124)</f>
        <v>0</v>
      </c>
      <c r="BC124" s="1">
        <f>MAX($H124)</f>
        <v>0</v>
      </c>
      <c r="BD124" s="1">
        <f>MAX($I124)</f>
        <v>0</v>
      </c>
      <c r="BE124" s="1">
        <f>MAX($J124)</f>
        <v>0</v>
      </c>
      <c r="BF124" s="1">
        <f>MAX($K124)</f>
        <v>0</v>
      </c>
      <c r="BG124" s="1">
        <f>MAX($M124)</f>
        <v>0</v>
      </c>
      <c r="BH124" s="1">
        <f>MAX($N124)</f>
        <v>0</v>
      </c>
      <c r="BI124" s="1">
        <f>MAX($P124)</f>
        <v>0</v>
      </c>
      <c r="BJ124" s="1">
        <f>MAX($Q124)</f>
        <v>0</v>
      </c>
      <c r="BK124" s="1">
        <f>MAX($R124)</f>
        <v>0</v>
      </c>
    </row>
    <row r="125" spans="1:63">
      <c r="A125" s="1" t="s">
        <v>122</v>
      </c>
      <c r="B125" s="1" cm="1">
        <f t="array" ref="B125">_xlfn.SWITCH($A$2,"average", AVERAGE(Instances!B125:Instances!B125),"median", MEDIAN(Instances!B125:Instances!B125),"min", MIN(Instances!B125:Instances!B125),"max", MAX(Instances!B125:Instances!B125),"diff", MAX(Instances!B125:Instances!B125)-MIN(Instances!B125:Instances!B125))</f>
        <v>0</v>
      </c>
      <c r="C125" s="1" cm="1">
        <f t="array" ref="C125">_xlfn.SWITCH($A$2,"average", AVERAGE(Instances!C125:Instances!C125),"median", MEDIAN(Instances!C125:Instances!C125),"min", MIN(Instances!C125:Instances!C125),"max", MAX(Instances!C125:Instances!C125),"diff", MAX(Instances!C125:Instances!C125)-MIN(Instances!C125:Instances!C125))</f>
        <v>0</v>
      </c>
      <c r="D125" s="1" cm="1">
        <f t="array" ref="D125">_xlfn.SWITCH($A$2,"average", AVERAGE(Instances!D125:Instances!D125),"median", MEDIAN(Instances!D125:Instances!D125),"min", MIN(Instances!D125:Instances!D125),"max", MAX(Instances!D125:Instances!D125),"diff", MAX(Instances!D125:Instances!D125)-MIN(Instances!D125:Instances!D125))</f>
        <v>0</v>
      </c>
      <c r="E125" s="1" cm="1">
        <f t="array" ref="E125">_xlfn.SWITCH($A$2,"average", AVERAGE(Instances!E125:Instances!E125),"median", MEDIAN(Instances!E125:Instances!E125),"min", MIN(Instances!E125:Instances!E125),"max", MAX(Instances!E125:Instances!E125),"diff", MAX(Instances!E125:Instances!E125)-MIN(Instances!E125:Instances!E125))</f>
        <v>0</v>
      </c>
      <c r="F125" s="1" cm="1">
        <f t="array" ref="F125">_xlfn.SWITCH($A$2,"average", AVERAGE(Instances!F125:Instances!F125),"median", MEDIAN(Instances!F125:Instances!F125),"min", MIN(Instances!F125:Instances!F125),"max", MAX(Instances!F125:Instances!F125),"diff", MAX(Instances!F125:Instances!F125)-MIN(Instances!F125:Instances!F125))</f>
        <v>0</v>
      </c>
      <c r="G125" s="1" cm="1">
        <f t="array" ref="G125">_xlfn.SWITCH($A$2,"average", AVERAGE(Instances!G125:Instances!G125),"median", MEDIAN(Instances!G125:Instances!G125),"min", MIN(Instances!G125:Instances!G125),"max", MAX(Instances!G125:Instances!G125),"diff", MAX(Instances!G125:Instances!G125)-MIN(Instances!G125:Instances!G125))</f>
        <v>0</v>
      </c>
      <c r="H125" s="1" cm="1">
        <f t="array" ref="H125">_xlfn.SWITCH($A$2,"average", AVERAGE(Instances!H125:Instances!H125),"median", MEDIAN(Instances!H125:Instances!H125),"min", MIN(Instances!H125:Instances!H125),"max", MAX(Instances!H125:Instances!H125),"diff", MAX(Instances!H125:Instances!H125)-MIN(Instances!H125:Instances!H125))</f>
        <v>0</v>
      </c>
      <c r="I125" s="1" cm="1">
        <f t="array" ref="I125">_xlfn.SWITCH($A$2,"average", AVERAGE(Instances!I125:Instances!I125),"median", MEDIAN(Instances!I125:Instances!I125),"min", MIN(Instances!I125:Instances!I125),"max", MAX(Instances!I125:Instances!I125),"diff", MAX(Instances!I125:Instances!I125)-MIN(Instances!I125:Instances!I125))</f>
        <v>0</v>
      </c>
      <c r="J125" s="1" cm="1">
        <f t="array" ref="J125">_xlfn.SWITCH($A$2,"average", AVERAGE(Instances!J125:Instances!J125),"median", MEDIAN(Instances!J125:Instances!J125),"min", MIN(Instances!J125:Instances!J125),"max", MAX(Instances!J125:Instances!J125),"diff", MAX(Instances!J125:Instances!J125)-MIN(Instances!J125:Instances!J125))</f>
        <v>0</v>
      </c>
      <c r="K125" s="1" cm="1">
        <f t="array" ref="K125">_xlfn.SWITCH($A$2,"average", AVERAGE(Instances!K125:Instances!K125),"median", MEDIAN(Instances!K125:Instances!K125),"min", MIN(Instances!K125:Instances!K125),"max", MAX(Instances!K125:Instances!K125),"diff", MAX(Instances!K125:Instances!K125)-MIN(Instances!K125:Instances!K125))</f>
        <v>0</v>
      </c>
      <c r="L125" s="1"/>
      <c r="M125" s="1" cm="1">
        <f t="array" ref="M125">_xlfn.SWITCH($A$2,"average", AVERAGE(Instances!M125:Instances!M125),"median", MEDIAN(Instances!M125:Instances!M125),"min", MIN(Instances!M125:Instances!M125),"max", MAX(Instances!M125:Instances!M125),"diff", MAX(Instances!M125:Instances!M125)-MIN(Instances!M125:Instances!M125))</f>
        <v>0</v>
      </c>
      <c r="N125" s="1" cm="1">
        <f t="array" ref="N125">_xlfn.SWITCH($A$2,"average", AVERAGE(Instances!N125:Instances!N125),"median", MEDIAN(Instances!N125:Instances!N125),"min", MIN(Instances!N125:Instances!N125),"max", MAX(Instances!N125:Instances!N125),"diff", MAX(Instances!N125:Instances!N125)-MIN(Instances!N125:Instances!N125))</f>
        <v>0</v>
      </c>
      <c r="O125" s="1"/>
      <c r="P125" s="1" cm="1">
        <f t="array" ref="P125">_xlfn.SWITCH($A$2,"average", AVERAGE(Instances!P125:Instances!P125),"median", MEDIAN(Instances!P125:Instances!P125),"min", MIN(Instances!P125:Instances!P125),"max", MAX(Instances!P125:Instances!P125),"diff", MAX(Instances!P125:Instances!P125)-MIN(Instances!P125:Instances!P125))</f>
        <v>0</v>
      </c>
      <c r="Q125" s="1" cm="1">
        <f t="array" ref="Q125">_xlfn.SWITCH($A$2,"average", AVERAGE(Instances!Q125:Instances!Q125),"median", MEDIAN(Instances!Q125:Instances!Q125),"min", MIN(Instances!Q125:Instances!Q125),"max", MAX(Instances!Q125:Instances!Q125),"diff", MAX(Instances!Q125:Instances!Q125)-MIN(Instances!Q125:Instances!Q125))</f>
        <v>0</v>
      </c>
      <c r="R125" s="1" cm="1">
        <f t="array" ref="R125">_xlfn.SWITCH($A$2,"average", AVERAGE(Instances!R125:Instances!R125),"median", MEDIAN(Instances!R125:Instances!R125),"min", MIN(Instances!R125:Instances!R125),"max", MAX(Instances!R125:Instances!R125),"diff", MAX(Instances!R125:Instances!R125)-MIN(Instances!R125:Instances!R125))</f>
        <v>0</v>
      </c>
      <c r="S125" s="1">
        <f>MIN($B125)</f>
        <v>0</v>
      </c>
      <c r="T125" s="1">
        <f>MIN($C125)</f>
        <v>0</v>
      </c>
      <c r="U125" s="1">
        <f>MIN($D125)</f>
        <v>0</v>
      </c>
      <c r="V125" s="1">
        <f>MIN($E125)</f>
        <v>0</v>
      </c>
      <c r="W125" s="1">
        <f>MIN($F125)</f>
        <v>0</v>
      </c>
      <c r="X125" s="1">
        <f>MIN($G125)</f>
        <v>0</v>
      </c>
      <c r="Y125" s="1">
        <f>MIN($H125)</f>
        <v>0</v>
      </c>
      <c r="Z125" s="1">
        <f>MIN($I125)</f>
        <v>0</v>
      </c>
      <c r="AA125" s="1">
        <f>MIN($J125)</f>
        <v>0</v>
      </c>
      <c r="AB125" s="1">
        <f>MIN($K125)</f>
        <v>0</v>
      </c>
      <c r="AC125" s="1">
        <f>MIN($M125)</f>
        <v>0</v>
      </c>
      <c r="AD125" s="1">
        <f>MIN($N125)</f>
        <v>0</v>
      </c>
      <c r="AE125" s="1">
        <f>MIN($P125)</f>
        <v>0</v>
      </c>
      <c r="AF125" s="1">
        <f>MIN($Q125)</f>
        <v>0</v>
      </c>
      <c r="AG125" s="1">
        <f>MIN($R125)</f>
        <v>0</v>
      </c>
      <c r="AH125" s="1">
        <f>MEDIAN($B125)</f>
        <v>0</v>
      </c>
      <c r="AI125" s="1">
        <f>MEDIAN($C125)</f>
        <v>0</v>
      </c>
      <c r="AJ125" s="1">
        <f>MEDIAN($D125)</f>
        <v>0</v>
      </c>
      <c r="AK125" s="1">
        <f>MEDIAN($E125)</f>
        <v>0</v>
      </c>
      <c r="AL125" s="1">
        <f>MEDIAN($F125)</f>
        <v>0</v>
      </c>
      <c r="AM125" s="1">
        <f>MEDIAN($G125)</f>
        <v>0</v>
      </c>
      <c r="AN125" s="1">
        <f>MEDIAN($H125)</f>
        <v>0</v>
      </c>
      <c r="AO125" s="1">
        <f>MEDIAN($I125)</f>
        <v>0</v>
      </c>
      <c r="AP125" s="1">
        <f>MEDIAN($J125)</f>
        <v>0</v>
      </c>
      <c r="AQ125" s="1">
        <f>MEDIAN($K125)</f>
        <v>0</v>
      </c>
      <c r="AR125" s="1">
        <f>MEDIAN($M125)</f>
        <v>0</v>
      </c>
      <c r="AS125" s="1">
        <f>MEDIAN($N125)</f>
        <v>0</v>
      </c>
      <c r="AT125" s="1">
        <f>MEDIAN($P125)</f>
        <v>0</v>
      </c>
      <c r="AU125" s="1">
        <f>MEDIAN($Q125)</f>
        <v>0</v>
      </c>
      <c r="AV125" s="1">
        <f>MEDIAN($R125)</f>
        <v>0</v>
      </c>
      <c r="AW125" s="1">
        <f>MAX($B125)</f>
        <v>0</v>
      </c>
      <c r="AX125" s="1">
        <f>MAX($C125)</f>
        <v>0</v>
      </c>
      <c r="AY125" s="1">
        <f>MAX($D125)</f>
        <v>0</v>
      </c>
      <c r="AZ125" s="1">
        <f>MAX($E125)</f>
        <v>0</v>
      </c>
      <c r="BA125" s="1">
        <f>MAX($F125)</f>
        <v>0</v>
      </c>
      <c r="BB125" s="1">
        <f>MAX($G125)</f>
        <v>0</v>
      </c>
      <c r="BC125" s="1">
        <f>MAX($H125)</f>
        <v>0</v>
      </c>
      <c r="BD125" s="1">
        <f>MAX($I125)</f>
        <v>0</v>
      </c>
      <c r="BE125" s="1">
        <f>MAX($J125)</f>
        <v>0</v>
      </c>
      <c r="BF125" s="1">
        <f>MAX($K125)</f>
        <v>0</v>
      </c>
      <c r="BG125" s="1">
        <f>MAX($M125)</f>
        <v>0</v>
      </c>
      <c r="BH125" s="1">
        <f>MAX($N125)</f>
        <v>0</v>
      </c>
      <c r="BI125" s="1">
        <f>MAX($P125)</f>
        <v>0</v>
      </c>
      <c r="BJ125" s="1">
        <f>MAX($Q125)</f>
        <v>0</v>
      </c>
      <c r="BK125" s="1">
        <f>MAX($R125)</f>
        <v>0</v>
      </c>
    </row>
    <row r="126" spans="1:63">
      <c r="A126" s="1" t="s">
        <v>123</v>
      </c>
      <c r="B126" s="1" cm="1">
        <f t="array" ref="B126">_xlfn.SWITCH($A$2,"average", AVERAGE(Instances!B126:Instances!B126),"median", MEDIAN(Instances!B126:Instances!B126),"min", MIN(Instances!B126:Instances!B126),"max", MAX(Instances!B126:Instances!B126),"diff", MAX(Instances!B126:Instances!B126)-MIN(Instances!B126:Instances!B126))</f>
        <v>0</v>
      </c>
      <c r="C126" s="1" cm="1">
        <f t="array" ref="C126">_xlfn.SWITCH($A$2,"average", AVERAGE(Instances!C126:Instances!C126),"median", MEDIAN(Instances!C126:Instances!C126),"min", MIN(Instances!C126:Instances!C126),"max", MAX(Instances!C126:Instances!C126),"diff", MAX(Instances!C126:Instances!C126)-MIN(Instances!C126:Instances!C126))</f>
        <v>0</v>
      </c>
      <c r="D126" s="1" cm="1">
        <f t="array" ref="D126">_xlfn.SWITCH($A$2,"average", AVERAGE(Instances!D126:Instances!D126),"median", MEDIAN(Instances!D126:Instances!D126),"min", MIN(Instances!D126:Instances!D126),"max", MAX(Instances!D126:Instances!D126),"diff", MAX(Instances!D126:Instances!D126)-MIN(Instances!D126:Instances!D126))</f>
        <v>0</v>
      </c>
      <c r="E126" s="1" cm="1">
        <f t="array" ref="E126">_xlfn.SWITCH($A$2,"average", AVERAGE(Instances!E126:Instances!E126),"median", MEDIAN(Instances!E126:Instances!E126),"min", MIN(Instances!E126:Instances!E126),"max", MAX(Instances!E126:Instances!E126),"diff", MAX(Instances!E126:Instances!E126)-MIN(Instances!E126:Instances!E126))</f>
        <v>0</v>
      </c>
      <c r="F126" s="1" cm="1">
        <f t="array" ref="F126">_xlfn.SWITCH($A$2,"average", AVERAGE(Instances!F126:Instances!F126),"median", MEDIAN(Instances!F126:Instances!F126),"min", MIN(Instances!F126:Instances!F126),"max", MAX(Instances!F126:Instances!F126),"diff", MAX(Instances!F126:Instances!F126)-MIN(Instances!F126:Instances!F126))</f>
        <v>0</v>
      </c>
      <c r="G126" s="1" cm="1">
        <f t="array" ref="G126">_xlfn.SWITCH($A$2,"average", AVERAGE(Instances!G126:Instances!G126),"median", MEDIAN(Instances!G126:Instances!G126),"min", MIN(Instances!G126:Instances!G126),"max", MAX(Instances!G126:Instances!G126),"diff", MAX(Instances!G126:Instances!G126)-MIN(Instances!G126:Instances!G126))</f>
        <v>0</v>
      </c>
      <c r="H126" s="1" cm="1">
        <f t="array" ref="H126">_xlfn.SWITCH($A$2,"average", AVERAGE(Instances!H126:Instances!H126),"median", MEDIAN(Instances!H126:Instances!H126),"min", MIN(Instances!H126:Instances!H126),"max", MAX(Instances!H126:Instances!H126),"diff", MAX(Instances!H126:Instances!H126)-MIN(Instances!H126:Instances!H126))</f>
        <v>0</v>
      </c>
      <c r="I126" s="1" cm="1">
        <f t="array" ref="I126">_xlfn.SWITCH($A$2,"average", AVERAGE(Instances!I126:Instances!I126),"median", MEDIAN(Instances!I126:Instances!I126),"min", MIN(Instances!I126:Instances!I126),"max", MAX(Instances!I126:Instances!I126),"diff", MAX(Instances!I126:Instances!I126)-MIN(Instances!I126:Instances!I126))</f>
        <v>0</v>
      </c>
      <c r="J126" s="1" cm="1">
        <f t="array" ref="J126">_xlfn.SWITCH($A$2,"average", AVERAGE(Instances!J126:Instances!J126),"median", MEDIAN(Instances!J126:Instances!J126),"min", MIN(Instances!J126:Instances!J126),"max", MAX(Instances!J126:Instances!J126),"diff", MAX(Instances!J126:Instances!J126)-MIN(Instances!J126:Instances!J126))</f>
        <v>0</v>
      </c>
      <c r="K126" s="1" cm="1">
        <f t="array" ref="K126">_xlfn.SWITCH($A$2,"average", AVERAGE(Instances!K126:Instances!K126),"median", MEDIAN(Instances!K126:Instances!K126),"min", MIN(Instances!K126:Instances!K126),"max", MAX(Instances!K126:Instances!K126),"diff", MAX(Instances!K126:Instances!K126)-MIN(Instances!K126:Instances!K126))</f>
        <v>0</v>
      </c>
      <c r="L126" s="1"/>
      <c r="M126" s="1" cm="1">
        <f t="array" ref="M126">_xlfn.SWITCH($A$2,"average", AVERAGE(Instances!M126:Instances!M126),"median", MEDIAN(Instances!M126:Instances!M126),"min", MIN(Instances!M126:Instances!M126),"max", MAX(Instances!M126:Instances!M126),"diff", MAX(Instances!M126:Instances!M126)-MIN(Instances!M126:Instances!M126))</f>
        <v>0</v>
      </c>
      <c r="N126" s="1" cm="1">
        <f t="array" ref="N126">_xlfn.SWITCH($A$2,"average", AVERAGE(Instances!N126:Instances!N126),"median", MEDIAN(Instances!N126:Instances!N126),"min", MIN(Instances!N126:Instances!N126),"max", MAX(Instances!N126:Instances!N126),"diff", MAX(Instances!N126:Instances!N126)-MIN(Instances!N126:Instances!N126))</f>
        <v>0</v>
      </c>
      <c r="O126" s="1"/>
      <c r="P126" s="1" cm="1">
        <f t="array" ref="P126">_xlfn.SWITCH($A$2,"average", AVERAGE(Instances!P126:Instances!P126),"median", MEDIAN(Instances!P126:Instances!P126),"min", MIN(Instances!P126:Instances!P126),"max", MAX(Instances!P126:Instances!P126),"diff", MAX(Instances!P126:Instances!P126)-MIN(Instances!P126:Instances!P126))</f>
        <v>0</v>
      </c>
      <c r="Q126" s="1" cm="1">
        <f t="array" ref="Q126">_xlfn.SWITCH($A$2,"average", AVERAGE(Instances!Q126:Instances!Q126),"median", MEDIAN(Instances!Q126:Instances!Q126),"min", MIN(Instances!Q126:Instances!Q126),"max", MAX(Instances!Q126:Instances!Q126),"diff", MAX(Instances!Q126:Instances!Q126)-MIN(Instances!Q126:Instances!Q126))</f>
        <v>0</v>
      </c>
      <c r="R126" s="1" cm="1">
        <f t="array" ref="R126">_xlfn.SWITCH($A$2,"average", AVERAGE(Instances!R126:Instances!R126),"median", MEDIAN(Instances!R126:Instances!R126),"min", MIN(Instances!R126:Instances!R126),"max", MAX(Instances!R126:Instances!R126),"diff", MAX(Instances!R126:Instances!R126)-MIN(Instances!R126:Instances!R126))</f>
        <v>0</v>
      </c>
      <c r="S126" s="1">
        <f>MIN($B126)</f>
        <v>0</v>
      </c>
      <c r="T126" s="1">
        <f>MIN($C126)</f>
        <v>0</v>
      </c>
      <c r="U126" s="1">
        <f>MIN($D126)</f>
        <v>0</v>
      </c>
      <c r="V126" s="1">
        <f>MIN($E126)</f>
        <v>0</v>
      </c>
      <c r="W126" s="1">
        <f>MIN($F126)</f>
        <v>0</v>
      </c>
      <c r="X126" s="1">
        <f>MIN($G126)</f>
        <v>0</v>
      </c>
      <c r="Y126" s="1">
        <f>MIN($H126)</f>
        <v>0</v>
      </c>
      <c r="Z126" s="1">
        <f>MIN($I126)</f>
        <v>0</v>
      </c>
      <c r="AA126" s="1">
        <f>MIN($J126)</f>
        <v>0</v>
      </c>
      <c r="AB126" s="1">
        <f>MIN($K126)</f>
        <v>0</v>
      </c>
      <c r="AC126" s="1">
        <f>MIN($M126)</f>
        <v>0</v>
      </c>
      <c r="AD126" s="1">
        <f>MIN($N126)</f>
        <v>0</v>
      </c>
      <c r="AE126" s="1">
        <f>MIN($P126)</f>
        <v>0</v>
      </c>
      <c r="AF126" s="1">
        <f>MIN($Q126)</f>
        <v>0</v>
      </c>
      <c r="AG126" s="1">
        <f>MIN($R126)</f>
        <v>0</v>
      </c>
      <c r="AH126" s="1">
        <f>MEDIAN($B126)</f>
        <v>0</v>
      </c>
      <c r="AI126" s="1">
        <f>MEDIAN($C126)</f>
        <v>0</v>
      </c>
      <c r="AJ126" s="1">
        <f>MEDIAN($D126)</f>
        <v>0</v>
      </c>
      <c r="AK126" s="1">
        <f>MEDIAN($E126)</f>
        <v>0</v>
      </c>
      <c r="AL126" s="1">
        <f>MEDIAN($F126)</f>
        <v>0</v>
      </c>
      <c r="AM126" s="1">
        <f>MEDIAN($G126)</f>
        <v>0</v>
      </c>
      <c r="AN126" s="1">
        <f>MEDIAN($H126)</f>
        <v>0</v>
      </c>
      <c r="AO126" s="1">
        <f>MEDIAN($I126)</f>
        <v>0</v>
      </c>
      <c r="AP126" s="1">
        <f>MEDIAN($J126)</f>
        <v>0</v>
      </c>
      <c r="AQ126" s="1">
        <f>MEDIAN($K126)</f>
        <v>0</v>
      </c>
      <c r="AR126" s="1">
        <f>MEDIAN($M126)</f>
        <v>0</v>
      </c>
      <c r="AS126" s="1">
        <f>MEDIAN($N126)</f>
        <v>0</v>
      </c>
      <c r="AT126" s="1">
        <f>MEDIAN($P126)</f>
        <v>0</v>
      </c>
      <c r="AU126" s="1">
        <f>MEDIAN($Q126)</f>
        <v>0</v>
      </c>
      <c r="AV126" s="1">
        <f>MEDIAN($R126)</f>
        <v>0</v>
      </c>
      <c r="AW126" s="1">
        <f>MAX($B126)</f>
        <v>0</v>
      </c>
      <c r="AX126" s="1">
        <f>MAX($C126)</f>
        <v>0</v>
      </c>
      <c r="AY126" s="1">
        <f>MAX($D126)</f>
        <v>0</v>
      </c>
      <c r="AZ126" s="1">
        <f>MAX($E126)</f>
        <v>0</v>
      </c>
      <c r="BA126" s="1">
        <f>MAX($F126)</f>
        <v>0</v>
      </c>
      <c r="BB126" s="1">
        <f>MAX($G126)</f>
        <v>0</v>
      </c>
      <c r="BC126" s="1">
        <f>MAX($H126)</f>
        <v>0</v>
      </c>
      <c r="BD126" s="1">
        <f>MAX($I126)</f>
        <v>0</v>
      </c>
      <c r="BE126" s="1">
        <f>MAX($J126)</f>
        <v>0</v>
      </c>
      <c r="BF126" s="1">
        <f>MAX($K126)</f>
        <v>0</v>
      </c>
      <c r="BG126" s="1">
        <f>MAX($M126)</f>
        <v>0</v>
      </c>
      <c r="BH126" s="1">
        <f>MAX($N126)</f>
        <v>0</v>
      </c>
      <c r="BI126" s="1">
        <f>MAX($P126)</f>
        <v>0</v>
      </c>
      <c r="BJ126" s="1">
        <f>MAX($Q126)</f>
        <v>0</v>
      </c>
      <c r="BK126" s="1">
        <f>MAX($R126)</f>
        <v>0</v>
      </c>
    </row>
    <row r="127" spans="1:63">
      <c r="A127" s="1" t="s">
        <v>124</v>
      </c>
      <c r="B127" s="1" cm="1">
        <f t="array" ref="B127">_xlfn.SWITCH($A$2,"average", AVERAGE(Instances!B127:Instances!B127),"median", MEDIAN(Instances!B127:Instances!B127),"min", MIN(Instances!B127:Instances!B127),"max", MAX(Instances!B127:Instances!B127),"diff", MAX(Instances!B127:Instances!B127)-MIN(Instances!B127:Instances!B127))</f>
        <v>0</v>
      </c>
      <c r="C127" s="1" cm="1">
        <f t="array" ref="C127">_xlfn.SWITCH($A$2,"average", AVERAGE(Instances!C127:Instances!C127),"median", MEDIAN(Instances!C127:Instances!C127),"min", MIN(Instances!C127:Instances!C127),"max", MAX(Instances!C127:Instances!C127),"diff", MAX(Instances!C127:Instances!C127)-MIN(Instances!C127:Instances!C127))</f>
        <v>0</v>
      </c>
      <c r="D127" s="1" cm="1">
        <f t="array" ref="D127">_xlfn.SWITCH($A$2,"average", AVERAGE(Instances!D127:Instances!D127),"median", MEDIAN(Instances!D127:Instances!D127),"min", MIN(Instances!D127:Instances!D127),"max", MAX(Instances!D127:Instances!D127),"diff", MAX(Instances!D127:Instances!D127)-MIN(Instances!D127:Instances!D127))</f>
        <v>0</v>
      </c>
      <c r="E127" s="1" cm="1">
        <f t="array" ref="E127">_xlfn.SWITCH($A$2,"average", AVERAGE(Instances!E127:Instances!E127),"median", MEDIAN(Instances!E127:Instances!E127),"min", MIN(Instances!E127:Instances!E127),"max", MAX(Instances!E127:Instances!E127),"diff", MAX(Instances!E127:Instances!E127)-MIN(Instances!E127:Instances!E127))</f>
        <v>0</v>
      </c>
      <c r="F127" s="1" cm="1">
        <f t="array" ref="F127">_xlfn.SWITCH($A$2,"average", AVERAGE(Instances!F127:Instances!F127),"median", MEDIAN(Instances!F127:Instances!F127),"min", MIN(Instances!F127:Instances!F127),"max", MAX(Instances!F127:Instances!F127),"diff", MAX(Instances!F127:Instances!F127)-MIN(Instances!F127:Instances!F127))</f>
        <v>0</v>
      </c>
      <c r="G127" s="1" cm="1">
        <f t="array" ref="G127">_xlfn.SWITCH($A$2,"average", AVERAGE(Instances!G127:Instances!G127),"median", MEDIAN(Instances!G127:Instances!G127),"min", MIN(Instances!G127:Instances!G127),"max", MAX(Instances!G127:Instances!G127),"diff", MAX(Instances!G127:Instances!G127)-MIN(Instances!G127:Instances!G127))</f>
        <v>0</v>
      </c>
      <c r="H127" s="1" cm="1">
        <f t="array" ref="H127">_xlfn.SWITCH($A$2,"average", AVERAGE(Instances!H127:Instances!H127),"median", MEDIAN(Instances!H127:Instances!H127),"min", MIN(Instances!H127:Instances!H127),"max", MAX(Instances!H127:Instances!H127),"diff", MAX(Instances!H127:Instances!H127)-MIN(Instances!H127:Instances!H127))</f>
        <v>0</v>
      </c>
      <c r="I127" s="1" cm="1">
        <f t="array" ref="I127">_xlfn.SWITCH($A$2,"average", AVERAGE(Instances!I127:Instances!I127),"median", MEDIAN(Instances!I127:Instances!I127),"min", MIN(Instances!I127:Instances!I127),"max", MAX(Instances!I127:Instances!I127),"diff", MAX(Instances!I127:Instances!I127)-MIN(Instances!I127:Instances!I127))</f>
        <v>0</v>
      </c>
      <c r="J127" s="1" cm="1">
        <f t="array" ref="J127">_xlfn.SWITCH($A$2,"average", AVERAGE(Instances!J127:Instances!J127),"median", MEDIAN(Instances!J127:Instances!J127),"min", MIN(Instances!J127:Instances!J127),"max", MAX(Instances!J127:Instances!J127),"diff", MAX(Instances!J127:Instances!J127)-MIN(Instances!J127:Instances!J127))</f>
        <v>0</v>
      </c>
      <c r="K127" s="1" cm="1">
        <f t="array" ref="K127">_xlfn.SWITCH($A$2,"average", AVERAGE(Instances!K127:Instances!K127),"median", MEDIAN(Instances!K127:Instances!K127),"min", MIN(Instances!K127:Instances!K127),"max", MAX(Instances!K127:Instances!K127),"diff", MAX(Instances!K127:Instances!K127)-MIN(Instances!K127:Instances!K127))</f>
        <v>0</v>
      </c>
      <c r="L127" s="1"/>
      <c r="M127" s="1" cm="1">
        <f t="array" ref="M127">_xlfn.SWITCH($A$2,"average", AVERAGE(Instances!M127:Instances!M127),"median", MEDIAN(Instances!M127:Instances!M127),"min", MIN(Instances!M127:Instances!M127),"max", MAX(Instances!M127:Instances!M127),"diff", MAX(Instances!M127:Instances!M127)-MIN(Instances!M127:Instances!M127))</f>
        <v>0</v>
      </c>
      <c r="N127" s="1" cm="1">
        <f t="array" ref="N127">_xlfn.SWITCH($A$2,"average", AVERAGE(Instances!N127:Instances!N127),"median", MEDIAN(Instances!N127:Instances!N127),"min", MIN(Instances!N127:Instances!N127),"max", MAX(Instances!N127:Instances!N127),"diff", MAX(Instances!N127:Instances!N127)-MIN(Instances!N127:Instances!N127))</f>
        <v>0</v>
      </c>
      <c r="O127" s="1"/>
      <c r="P127" s="1" cm="1">
        <f t="array" ref="P127">_xlfn.SWITCH($A$2,"average", AVERAGE(Instances!P127:Instances!P127),"median", MEDIAN(Instances!P127:Instances!P127),"min", MIN(Instances!P127:Instances!P127),"max", MAX(Instances!P127:Instances!P127),"diff", MAX(Instances!P127:Instances!P127)-MIN(Instances!P127:Instances!P127))</f>
        <v>0</v>
      </c>
      <c r="Q127" s="1" cm="1">
        <f t="array" ref="Q127">_xlfn.SWITCH($A$2,"average", AVERAGE(Instances!Q127:Instances!Q127),"median", MEDIAN(Instances!Q127:Instances!Q127),"min", MIN(Instances!Q127:Instances!Q127),"max", MAX(Instances!Q127:Instances!Q127),"diff", MAX(Instances!Q127:Instances!Q127)-MIN(Instances!Q127:Instances!Q127))</f>
        <v>0</v>
      </c>
      <c r="R127" s="1" cm="1">
        <f t="array" ref="R127">_xlfn.SWITCH($A$2,"average", AVERAGE(Instances!R127:Instances!R127),"median", MEDIAN(Instances!R127:Instances!R127),"min", MIN(Instances!R127:Instances!R127),"max", MAX(Instances!R127:Instances!R127),"diff", MAX(Instances!R127:Instances!R127)-MIN(Instances!R127:Instances!R127))</f>
        <v>0</v>
      </c>
      <c r="S127" s="1">
        <f>MIN($B127)</f>
        <v>0</v>
      </c>
      <c r="T127" s="1">
        <f>MIN($C127)</f>
        <v>0</v>
      </c>
      <c r="U127" s="1">
        <f>MIN($D127)</f>
        <v>0</v>
      </c>
      <c r="V127" s="1">
        <f>MIN($E127)</f>
        <v>0</v>
      </c>
      <c r="W127" s="1">
        <f>MIN($F127)</f>
        <v>0</v>
      </c>
      <c r="X127" s="1">
        <f>MIN($G127)</f>
        <v>0</v>
      </c>
      <c r="Y127" s="1">
        <f>MIN($H127)</f>
        <v>0</v>
      </c>
      <c r="Z127" s="1">
        <f>MIN($I127)</f>
        <v>0</v>
      </c>
      <c r="AA127" s="1">
        <f>MIN($J127)</f>
        <v>0</v>
      </c>
      <c r="AB127" s="1">
        <f>MIN($K127)</f>
        <v>0</v>
      </c>
      <c r="AC127" s="1">
        <f>MIN($M127)</f>
        <v>0</v>
      </c>
      <c r="AD127" s="1">
        <f>MIN($N127)</f>
        <v>0</v>
      </c>
      <c r="AE127" s="1">
        <f>MIN($P127)</f>
        <v>0</v>
      </c>
      <c r="AF127" s="1">
        <f>MIN($Q127)</f>
        <v>0</v>
      </c>
      <c r="AG127" s="1">
        <f>MIN($R127)</f>
        <v>0</v>
      </c>
      <c r="AH127" s="1">
        <f>MEDIAN($B127)</f>
        <v>0</v>
      </c>
      <c r="AI127" s="1">
        <f>MEDIAN($C127)</f>
        <v>0</v>
      </c>
      <c r="AJ127" s="1">
        <f>MEDIAN($D127)</f>
        <v>0</v>
      </c>
      <c r="AK127" s="1">
        <f>MEDIAN($E127)</f>
        <v>0</v>
      </c>
      <c r="AL127" s="1">
        <f>MEDIAN($F127)</f>
        <v>0</v>
      </c>
      <c r="AM127" s="1">
        <f>MEDIAN($G127)</f>
        <v>0</v>
      </c>
      <c r="AN127" s="1">
        <f>MEDIAN($H127)</f>
        <v>0</v>
      </c>
      <c r="AO127" s="1">
        <f>MEDIAN($I127)</f>
        <v>0</v>
      </c>
      <c r="AP127" s="1">
        <f>MEDIAN($J127)</f>
        <v>0</v>
      </c>
      <c r="AQ127" s="1">
        <f>MEDIAN($K127)</f>
        <v>0</v>
      </c>
      <c r="AR127" s="1">
        <f>MEDIAN($M127)</f>
        <v>0</v>
      </c>
      <c r="AS127" s="1">
        <f>MEDIAN($N127)</f>
        <v>0</v>
      </c>
      <c r="AT127" s="1">
        <f>MEDIAN($P127)</f>
        <v>0</v>
      </c>
      <c r="AU127" s="1">
        <f>MEDIAN($Q127)</f>
        <v>0</v>
      </c>
      <c r="AV127" s="1">
        <f>MEDIAN($R127)</f>
        <v>0</v>
      </c>
      <c r="AW127" s="1">
        <f>MAX($B127)</f>
        <v>0</v>
      </c>
      <c r="AX127" s="1">
        <f>MAX($C127)</f>
        <v>0</v>
      </c>
      <c r="AY127" s="1">
        <f>MAX($D127)</f>
        <v>0</v>
      </c>
      <c r="AZ127" s="1">
        <f>MAX($E127)</f>
        <v>0</v>
      </c>
      <c r="BA127" s="1">
        <f>MAX($F127)</f>
        <v>0</v>
      </c>
      <c r="BB127" s="1">
        <f>MAX($G127)</f>
        <v>0</v>
      </c>
      <c r="BC127" s="1">
        <f>MAX($H127)</f>
        <v>0</v>
      </c>
      <c r="BD127" s="1">
        <f>MAX($I127)</f>
        <v>0</v>
      </c>
      <c r="BE127" s="1">
        <f>MAX($J127)</f>
        <v>0</v>
      </c>
      <c r="BF127" s="1">
        <f>MAX($K127)</f>
        <v>0</v>
      </c>
      <c r="BG127" s="1">
        <f>MAX($M127)</f>
        <v>0</v>
      </c>
      <c r="BH127" s="1">
        <f>MAX($N127)</f>
        <v>0</v>
      </c>
      <c r="BI127" s="1">
        <f>MAX($P127)</f>
        <v>0</v>
      </c>
      <c r="BJ127" s="1">
        <f>MAX($Q127)</f>
        <v>0</v>
      </c>
      <c r="BK127" s="1">
        <f>MAX($R127)</f>
        <v>0</v>
      </c>
    </row>
    <row r="128" spans="1:63">
      <c r="A128" s="1" t="s">
        <v>125</v>
      </c>
      <c r="B128" s="1" cm="1">
        <f t="array" ref="B128">_xlfn.SWITCH($A$2,"average", AVERAGE(Instances!B128:Instances!B128),"median", MEDIAN(Instances!B128:Instances!B128),"min", MIN(Instances!B128:Instances!B128),"max", MAX(Instances!B128:Instances!B128),"diff", MAX(Instances!B128:Instances!B128)-MIN(Instances!B128:Instances!B128))</f>
        <v>0</v>
      </c>
      <c r="C128" s="1" cm="1">
        <f t="array" ref="C128">_xlfn.SWITCH($A$2,"average", AVERAGE(Instances!C128:Instances!C128),"median", MEDIAN(Instances!C128:Instances!C128),"min", MIN(Instances!C128:Instances!C128),"max", MAX(Instances!C128:Instances!C128),"diff", MAX(Instances!C128:Instances!C128)-MIN(Instances!C128:Instances!C128))</f>
        <v>0</v>
      </c>
      <c r="D128" s="1" cm="1">
        <f t="array" ref="D128">_xlfn.SWITCH($A$2,"average", AVERAGE(Instances!D128:Instances!D128),"median", MEDIAN(Instances!D128:Instances!D128),"min", MIN(Instances!D128:Instances!D128),"max", MAX(Instances!D128:Instances!D128),"diff", MAX(Instances!D128:Instances!D128)-MIN(Instances!D128:Instances!D128))</f>
        <v>0</v>
      </c>
      <c r="E128" s="1" cm="1">
        <f t="array" ref="E128">_xlfn.SWITCH($A$2,"average", AVERAGE(Instances!E128:Instances!E128),"median", MEDIAN(Instances!E128:Instances!E128),"min", MIN(Instances!E128:Instances!E128),"max", MAX(Instances!E128:Instances!E128),"diff", MAX(Instances!E128:Instances!E128)-MIN(Instances!E128:Instances!E128))</f>
        <v>0</v>
      </c>
      <c r="F128" s="1" cm="1">
        <f t="array" ref="F128">_xlfn.SWITCH($A$2,"average", AVERAGE(Instances!F128:Instances!F128),"median", MEDIAN(Instances!F128:Instances!F128),"min", MIN(Instances!F128:Instances!F128),"max", MAX(Instances!F128:Instances!F128),"diff", MAX(Instances!F128:Instances!F128)-MIN(Instances!F128:Instances!F128))</f>
        <v>0</v>
      </c>
      <c r="G128" s="1" cm="1">
        <f t="array" ref="G128">_xlfn.SWITCH($A$2,"average", AVERAGE(Instances!G128:Instances!G128),"median", MEDIAN(Instances!G128:Instances!G128),"min", MIN(Instances!G128:Instances!G128),"max", MAX(Instances!G128:Instances!G128),"diff", MAX(Instances!G128:Instances!G128)-MIN(Instances!G128:Instances!G128))</f>
        <v>0</v>
      </c>
      <c r="H128" s="1" cm="1">
        <f t="array" ref="H128">_xlfn.SWITCH($A$2,"average", AVERAGE(Instances!H128:Instances!H128),"median", MEDIAN(Instances!H128:Instances!H128),"min", MIN(Instances!H128:Instances!H128),"max", MAX(Instances!H128:Instances!H128),"diff", MAX(Instances!H128:Instances!H128)-MIN(Instances!H128:Instances!H128))</f>
        <v>0</v>
      </c>
      <c r="I128" s="1" cm="1">
        <f t="array" ref="I128">_xlfn.SWITCH($A$2,"average", AVERAGE(Instances!I128:Instances!I128),"median", MEDIAN(Instances!I128:Instances!I128),"min", MIN(Instances!I128:Instances!I128),"max", MAX(Instances!I128:Instances!I128),"diff", MAX(Instances!I128:Instances!I128)-MIN(Instances!I128:Instances!I128))</f>
        <v>0</v>
      </c>
      <c r="J128" s="1" cm="1">
        <f t="array" ref="J128">_xlfn.SWITCH($A$2,"average", AVERAGE(Instances!J128:Instances!J128),"median", MEDIAN(Instances!J128:Instances!J128),"min", MIN(Instances!J128:Instances!J128),"max", MAX(Instances!J128:Instances!J128),"diff", MAX(Instances!J128:Instances!J128)-MIN(Instances!J128:Instances!J128))</f>
        <v>0</v>
      </c>
      <c r="K128" s="1" cm="1">
        <f t="array" ref="K128">_xlfn.SWITCH($A$2,"average", AVERAGE(Instances!K128:Instances!K128),"median", MEDIAN(Instances!K128:Instances!K128),"min", MIN(Instances!K128:Instances!K128),"max", MAX(Instances!K128:Instances!K128),"diff", MAX(Instances!K128:Instances!K128)-MIN(Instances!K128:Instances!K128))</f>
        <v>0</v>
      </c>
      <c r="L128" s="1"/>
      <c r="M128" s="1" cm="1">
        <f t="array" ref="M128">_xlfn.SWITCH($A$2,"average", AVERAGE(Instances!M128:Instances!M128),"median", MEDIAN(Instances!M128:Instances!M128),"min", MIN(Instances!M128:Instances!M128),"max", MAX(Instances!M128:Instances!M128),"diff", MAX(Instances!M128:Instances!M128)-MIN(Instances!M128:Instances!M128))</f>
        <v>0</v>
      </c>
      <c r="N128" s="1" cm="1">
        <f t="array" ref="N128">_xlfn.SWITCH($A$2,"average", AVERAGE(Instances!N128:Instances!N128),"median", MEDIAN(Instances!N128:Instances!N128),"min", MIN(Instances!N128:Instances!N128),"max", MAX(Instances!N128:Instances!N128),"diff", MAX(Instances!N128:Instances!N128)-MIN(Instances!N128:Instances!N128))</f>
        <v>0</v>
      </c>
      <c r="O128" s="1"/>
      <c r="P128" s="1" cm="1">
        <f t="array" ref="P128">_xlfn.SWITCH($A$2,"average", AVERAGE(Instances!P128:Instances!P128),"median", MEDIAN(Instances!P128:Instances!P128),"min", MIN(Instances!P128:Instances!P128),"max", MAX(Instances!P128:Instances!P128),"diff", MAX(Instances!P128:Instances!P128)-MIN(Instances!P128:Instances!P128))</f>
        <v>0</v>
      </c>
      <c r="Q128" s="1" cm="1">
        <f t="array" ref="Q128">_xlfn.SWITCH($A$2,"average", AVERAGE(Instances!Q128:Instances!Q128),"median", MEDIAN(Instances!Q128:Instances!Q128),"min", MIN(Instances!Q128:Instances!Q128),"max", MAX(Instances!Q128:Instances!Q128),"diff", MAX(Instances!Q128:Instances!Q128)-MIN(Instances!Q128:Instances!Q128))</f>
        <v>0</v>
      </c>
      <c r="R128" s="1" cm="1">
        <f t="array" ref="R128">_xlfn.SWITCH($A$2,"average", AVERAGE(Instances!R128:Instances!R128),"median", MEDIAN(Instances!R128:Instances!R128),"min", MIN(Instances!R128:Instances!R128),"max", MAX(Instances!R128:Instances!R128),"diff", MAX(Instances!R128:Instances!R128)-MIN(Instances!R128:Instances!R128))</f>
        <v>0</v>
      </c>
      <c r="S128" s="1">
        <f>MIN($B128)</f>
        <v>0</v>
      </c>
      <c r="T128" s="1">
        <f>MIN($C128)</f>
        <v>0</v>
      </c>
      <c r="U128" s="1">
        <f>MIN($D128)</f>
        <v>0</v>
      </c>
      <c r="V128" s="1">
        <f>MIN($E128)</f>
        <v>0</v>
      </c>
      <c r="W128" s="1">
        <f>MIN($F128)</f>
        <v>0</v>
      </c>
      <c r="X128" s="1">
        <f>MIN($G128)</f>
        <v>0</v>
      </c>
      <c r="Y128" s="1">
        <f>MIN($H128)</f>
        <v>0</v>
      </c>
      <c r="Z128" s="1">
        <f>MIN($I128)</f>
        <v>0</v>
      </c>
      <c r="AA128" s="1">
        <f>MIN($J128)</f>
        <v>0</v>
      </c>
      <c r="AB128" s="1">
        <f>MIN($K128)</f>
        <v>0</v>
      </c>
      <c r="AC128" s="1">
        <f>MIN($M128)</f>
        <v>0</v>
      </c>
      <c r="AD128" s="1">
        <f>MIN($N128)</f>
        <v>0</v>
      </c>
      <c r="AE128" s="1">
        <f>MIN($P128)</f>
        <v>0</v>
      </c>
      <c r="AF128" s="1">
        <f>MIN($Q128)</f>
        <v>0</v>
      </c>
      <c r="AG128" s="1">
        <f>MIN($R128)</f>
        <v>0</v>
      </c>
      <c r="AH128" s="1">
        <f>MEDIAN($B128)</f>
        <v>0</v>
      </c>
      <c r="AI128" s="1">
        <f>MEDIAN($C128)</f>
        <v>0</v>
      </c>
      <c r="AJ128" s="1">
        <f>MEDIAN($D128)</f>
        <v>0</v>
      </c>
      <c r="AK128" s="1">
        <f>MEDIAN($E128)</f>
        <v>0</v>
      </c>
      <c r="AL128" s="1">
        <f>MEDIAN($F128)</f>
        <v>0</v>
      </c>
      <c r="AM128" s="1">
        <f>MEDIAN($G128)</f>
        <v>0</v>
      </c>
      <c r="AN128" s="1">
        <f>MEDIAN($H128)</f>
        <v>0</v>
      </c>
      <c r="AO128" s="1">
        <f>MEDIAN($I128)</f>
        <v>0</v>
      </c>
      <c r="AP128" s="1">
        <f>MEDIAN($J128)</f>
        <v>0</v>
      </c>
      <c r="AQ128" s="1">
        <f>MEDIAN($K128)</f>
        <v>0</v>
      </c>
      <c r="AR128" s="1">
        <f>MEDIAN($M128)</f>
        <v>0</v>
      </c>
      <c r="AS128" s="1">
        <f>MEDIAN($N128)</f>
        <v>0</v>
      </c>
      <c r="AT128" s="1">
        <f>MEDIAN($P128)</f>
        <v>0</v>
      </c>
      <c r="AU128" s="1">
        <f>MEDIAN($Q128)</f>
        <v>0</v>
      </c>
      <c r="AV128" s="1">
        <f>MEDIAN($R128)</f>
        <v>0</v>
      </c>
      <c r="AW128" s="1">
        <f>MAX($B128)</f>
        <v>0</v>
      </c>
      <c r="AX128" s="1">
        <f>MAX($C128)</f>
        <v>0</v>
      </c>
      <c r="AY128" s="1">
        <f>MAX($D128)</f>
        <v>0</v>
      </c>
      <c r="AZ128" s="1">
        <f>MAX($E128)</f>
        <v>0</v>
      </c>
      <c r="BA128" s="1">
        <f>MAX($F128)</f>
        <v>0</v>
      </c>
      <c r="BB128" s="1">
        <f>MAX($G128)</f>
        <v>0</v>
      </c>
      <c r="BC128" s="1">
        <f>MAX($H128)</f>
        <v>0</v>
      </c>
      <c r="BD128" s="1">
        <f>MAX($I128)</f>
        <v>0</v>
      </c>
      <c r="BE128" s="1">
        <f>MAX($J128)</f>
        <v>0</v>
      </c>
      <c r="BF128" s="1">
        <f>MAX($K128)</f>
        <v>0</v>
      </c>
      <c r="BG128" s="1">
        <f>MAX($M128)</f>
        <v>0</v>
      </c>
      <c r="BH128" s="1">
        <f>MAX($N128)</f>
        <v>0</v>
      </c>
      <c r="BI128" s="1">
        <f>MAX($P128)</f>
        <v>0</v>
      </c>
      <c r="BJ128" s="1">
        <f>MAX($Q128)</f>
        <v>0</v>
      </c>
      <c r="BK128" s="1">
        <f>MAX($R128)</f>
        <v>0</v>
      </c>
    </row>
    <row r="129" spans="1:63">
      <c r="A129" s="1" t="s">
        <v>126</v>
      </c>
      <c r="B129" s="1" cm="1">
        <f t="array" ref="B129">_xlfn.SWITCH($A$2,"average", AVERAGE(Instances!B129:Instances!B129),"median", MEDIAN(Instances!B129:Instances!B129),"min", MIN(Instances!B129:Instances!B129),"max", MAX(Instances!B129:Instances!B129),"diff", MAX(Instances!B129:Instances!B129)-MIN(Instances!B129:Instances!B129))</f>
        <v>0</v>
      </c>
      <c r="C129" s="1" cm="1">
        <f t="array" ref="C129">_xlfn.SWITCH($A$2,"average", AVERAGE(Instances!C129:Instances!C129),"median", MEDIAN(Instances!C129:Instances!C129),"min", MIN(Instances!C129:Instances!C129),"max", MAX(Instances!C129:Instances!C129),"diff", MAX(Instances!C129:Instances!C129)-MIN(Instances!C129:Instances!C129))</f>
        <v>0</v>
      </c>
      <c r="D129" s="1" cm="1">
        <f t="array" ref="D129">_xlfn.SWITCH($A$2,"average", AVERAGE(Instances!D129:Instances!D129),"median", MEDIAN(Instances!D129:Instances!D129),"min", MIN(Instances!D129:Instances!D129),"max", MAX(Instances!D129:Instances!D129),"diff", MAX(Instances!D129:Instances!D129)-MIN(Instances!D129:Instances!D129))</f>
        <v>0</v>
      </c>
      <c r="E129" s="1" cm="1">
        <f t="array" ref="E129">_xlfn.SWITCH($A$2,"average", AVERAGE(Instances!E129:Instances!E129),"median", MEDIAN(Instances!E129:Instances!E129),"min", MIN(Instances!E129:Instances!E129),"max", MAX(Instances!E129:Instances!E129),"diff", MAX(Instances!E129:Instances!E129)-MIN(Instances!E129:Instances!E129))</f>
        <v>0</v>
      </c>
      <c r="F129" s="1" cm="1">
        <f t="array" ref="F129">_xlfn.SWITCH($A$2,"average", AVERAGE(Instances!F129:Instances!F129),"median", MEDIAN(Instances!F129:Instances!F129),"min", MIN(Instances!F129:Instances!F129),"max", MAX(Instances!F129:Instances!F129),"diff", MAX(Instances!F129:Instances!F129)-MIN(Instances!F129:Instances!F129))</f>
        <v>0</v>
      </c>
      <c r="G129" s="1" cm="1">
        <f t="array" ref="G129">_xlfn.SWITCH($A$2,"average", AVERAGE(Instances!G129:Instances!G129),"median", MEDIAN(Instances!G129:Instances!G129),"min", MIN(Instances!G129:Instances!G129),"max", MAX(Instances!G129:Instances!G129),"diff", MAX(Instances!G129:Instances!G129)-MIN(Instances!G129:Instances!G129))</f>
        <v>0</v>
      </c>
      <c r="H129" s="1" cm="1">
        <f t="array" ref="H129">_xlfn.SWITCH($A$2,"average", AVERAGE(Instances!H129:Instances!H129),"median", MEDIAN(Instances!H129:Instances!H129),"min", MIN(Instances!H129:Instances!H129),"max", MAX(Instances!H129:Instances!H129),"diff", MAX(Instances!H129:Instances!H129)-MIN(Instances!H129:Instances!H129))</f>
        <v>0</v>
      </c>
      <c r="I129" s="1" cm="1">
        <f t="array" ref="I129">_xlfn.SWITCH($A$2,"average", AVERAGE(Instances!I129:Instances!I129),"median", MEDIAN(Instances!I129:Instances!I129),"min", MIN(Instances!I129:Instances!I129),"max", MAX(Instances!I129:Instances!I129),"diff", MAX(Instances!I129:Instances!I129)-MIN(Instances!I129:Instances!I129))</f>
        <v>0</v>
      </c>
      <c r="J129" s="1" cm="1">
        <f t="array" ref="J129">_xlfn.SWITCH($A$2,"average", AVERAGE(Instances!J129:Instances!J129),"median", MEDIAN(Instances!J129:Instances!J129),"min", MIN(Instances!J129:Instances!J129),"max", MAX(Instances!J129:Instances!J129),"diff", MAX(Instances!J129:Instances!J129)-MIN(Instances!J129:Instances!J129))</f>
        <v>0</v>
      </c>
      <c r="K129" s="1" cm="1">
        <f t="array" ref="K129">_xlfn.SWITCH($A$2,"average", AVERAGE(Instances!K129:Instances!K129),"median", MEDIAN(Instances!K129:Instances!K129),"min", MIN(Instances!K129:Instances!K129),"max", MAX(Instances!K129:Instances!K129),"diff", MAX(Instances!K129:Instances!K129)-MIN(Instances!K129:Instances!K129))</f>
        <v>0</v>
      </c>
      <c r="L129" s="1"/>
      <c r="M129" s="1" cm="1">
        <f t="array" ref="M129">_xlfn.SWITCH($A$2,"average", AVERAGE(Instances!M129:Instances!M129),"median", MEDIAN(Instances!M129:Instances!M129),"min", MIN(Instances!M129:Instances!M129),"max", MAX(Instances!M129:Instances!M129),"diff", MAX(Instances!M129:Instances!M129)-MIN(Instances!M129:Instances!M129))</f>
        <v>0</v>
      </c>
      <c r="N129" s="1" cm="1">
        <f t="array" ref="N129">_xlfn.SWITCH($A$2,"average", AVERAGE(Instances!N129:Instances!N129),"median", MEDIAN(Instances!N129:Instances!N129),"min", MIN(Instances!N129:Instances!N129),"max", MAX(Instances!N129:Instances!N129),"diff", MAX(Instances!N129:Instances!N129)-MIN(Instances!N129:Instances!N129))</f>
        <v>0</v>
      </c>
      <c r="O129" s="1"/>
      <c r="P129" s="1" cm="1">
        <f t="array" ref="P129">_xlfn.SWITCH($A$2,"average", AVERAGE(Instances!P129:Instances!P129),"median", MEDIAN(Instances!P129:Instances!P129),"min", MIN(Instances!P129:Instances!P129),"max", MAX(Instances!P129:Instances!P129),"diff", MAX(Instances!P129:Instances!P129)-MIN(Instances!P129:Instances!P129))</f>
        <v>0</v>
      </c>
      <c r="Q129" s="1" cm="1">
        <f t="array" ref="Q129">_xlfn.SWITCH($A$2,"average", AVERAGE(Instances!Q129:Instances!Q129),"median", MEDIAN(Instances!Q129:Instances!Q129),"min", MIN(Instances!Q129:Instances!Q129),"max", MAX(Instances!Q129:Instances!Q129),"diff", MAX(Instances!Q129:Instances!Q129)-MIN(Instances!Q129:Instances!Q129))</f>
        <v>0</v>
      </c>
      <c r="R129" s="1" cm="1">
        <f t="array" ref="R129">_xlfn.SWITCH($A$2,"average", AVERAGE(Instances!R129:Instances!R129),"median", MEDIAN(Instances!R129:Instances!R129),"min", MIN(Instances!R129:Instances!R129),"max", MAX(Instances!R129:Instances!R129),"diff", MAX(Instances!R129:Instances!R129)-MIN(Instances!R129:Instances!R129))</f>
        <v>0</v>
      </c>
      <c r="S129" s="1">
        <f>MIN($B129)</f>
        <v>0</v>
      </c>
      <c r="T129" s="1">
        <f>MIN($C129)</f>
        <v>0</v>
      </c>
      <c r="U129" s="1">
        <f>MIN($D129)</f>
        <v>0</v>
      </c>
      <c r="V129" s="1">
        <f>MIN($E129)</f>
        <v>0</v>
      </c>
      <c r="W129" s="1">
        <f>MIN($F129)</f>
        <v>0</v>
      </c>
      <c r="X129" s="1">
        <f>MIN($G129)</f>
        <v>0</v>
      </c>
      <c r="Y129" s="1">
        <f>MIN($H129)</f>
        <v>0</v>
      </c>
      <c r="Z129" s="1">
        <f>MIN($I129)</f>
        <v>0</v>
      </c>
      <c r="AA129" s="1">
        <f>MIN($J129)</f>
        <v>0</v>
      </c>
      <c r="AB129" s="1">
        <f>MIN($K129)</f>
        <v>0</v>
      </c>
      <c r="AC129" s="1">
        <f>MIN($M129)</f>
        <v>0</v>
      </c>
      <c r="AD129" s="1">
        <f>MIN($N129)</f>
        <v>0</v>
      </c>
      <c r="AE129" s="1">
        <f>MIN($P129)</f>
        <v>0</v>
      </c>
      <c r="AF129" s="1">
        <f>MIN($Q129)</f>
        <v>0</v>
      </c>
      <c r="AG129" s="1">
        <f>MIN($R129)</f>
        <v>0</v>
      </c>
      <c r="AH129" s="1">
        <f>MEDIAN($B129)</f>
        <v>0</v>
      </c>
      <c r="AI129" s="1">
        <f>MEDIAN($C129)</f>
        <v>0</v>
      </c>
      <c r="AJ129" s="1">
        <f>MEDIAN($D129)</f>
        <v>0</v>
      </c>
      <c r="AK129" s="1">
        <f>MEDIAN($E129)</f>
        <v>0</v>
      </c>
      <c r="AL129" s="1">
        <f>MEDIAN($F129)</f>
        <v>0</v>
      </c>
      <c r="AM129" s="1">
        <f>MEDIAN($G129)</f>
        <v>0</v>
      </c>
      <c r="AN129" s="1">
        <f>MEDIAN($H129)</f>
        <v>0</v>
      </c>
      <c r="AO129" s="1">
        <f>MEDIAN($I129)</f>
        <v>0</v>
      </c>
      <c r="AP129" s="1">
        <f>MEDIAN($J129)</f>
        <v>0</v>
      </c>
      <c r="AQ129" s="1">
        <f>MEDIAN($K129)</f>
        <v>0</v>
      </c>
      <c r="AR129" s="1">
        <f>MEDIAN($M129)</f>
        <v>0</v>
      </c>
      <c r="AS129" s="1">
        <f>MEDIAN($N129)</f>
        <v>0</v>
      </c>
      <c r="AT129" s="1">
        <f>MEDIAN($P129)</f>
        <v>0</v>
      </c>
      <c r="AU129" s="1">
        <f>MEDIAN($Q129)</f>
        <v>0</v>
      </c>
      <c r="AV129" s="1">
        <f>MEDIAN($R129)</f>
        <v>0</v>
      </c>
      <c r="AW129" s="1">
        <f>MAX($B129)</f>
        <v>0</v>
      </c>
      <c r="AX129" s="1">
        <f>MAX($C129)</f>
        <v>0</v>
      </c>
      <c r="AY129" s="1">
        <f>MAX($D129)</f>
        <v>0</v>
      </c>
      <c r="AZ129" s="1">
        <f>MAX($E129)</f>
        <v>0</v>
      </c>
      <c r="BA129" s="1">
        <f>MAX($F129)</f>
        <v>0</v>
      </c>
      <c r="BB129" s="1">
        <f>MAX($G129)</f>
        <v>0</v>
      </c>
      <c r="BC129" s="1">
        <f>MAX($H129)</f>
        <v>0</v>
      </c>
      <c r="BD129" s="1">
        <f>MAX($I129)</f>
        <v>0</v>
      </c>
      <c r="BE129" s="1">
        <f>MAX($J129)</f>
        <v>0</v>
      </c>
      <c r="BF129" s="1">
        <f>MAX($K129)</f>
        <v>0</v>
      </c>
      <c r="BG129" s="1">
        <f>MAX($M129)</f>
        <v>0</v>
      </c>
      <c r="BH129" s="1">
        <f>MAX($N129)</f>
        <v>0</v>
      </c>
      <c r="BI129" s="1">
        <f>MAX($P129)</f>
        <v>0</v>
      </c>
      <c r="BJ129" s="1">
        <f>MAX($Q129)</f>
        <v>0</v>
      </c>
      <c r="BK129" s="1">
        <f>MAX($R129)</f>
        <v>0</v>
      </c>
    </row>
    <row r="130" spans="1:63">
      <c r="A130" s="1" t="s">
        <v>127</v>
      </c>
      <c r="B130" s="1" cm="1">
        <f t="array" ref="B130">_xlfn.SWITCH($A$2,"average", AVERAGE(Instances!B130:Instances!B130),"median", MEDIAN(Instances!B130:Instances!B130),"min", MIN(Instances!B130:Instances!B130),"max", MAX(Instances!B130:Instances!B130),"diff", MAX(Instances!B130:Instances!B130)-MIN(Instances!B130:Instances!B130))</f>
        <v>0</v>
      </c>
      <c r="C130" s="1" cm="1">
        <f t="array" ref="C130">_xlfn.SWITCH($A$2,"average", AVERAGE(Instances!C130:Instances!C130),"median", MEDIAN(Instances!C130:Instances!C130),"min", MIN(Instances!C130:Instances!C130),"max", MAX(Instances!C130:Instances!C130),"diff", MAX(Instances!C130:Instances!C130)-MIN(Instances!C130:Instances!C130))</f>
        <v>0</v>
      </c>
      <c r="D130" s="1" cm="1">
        <f t="array" ref="D130">_xlfn.SWITCH($A$2,"average", AVERAGE(Instances!D130:Instances!D130),"median", MEDIAN(Instances!D130:Instances!D130),"min", MIN(Instances!D130:Instances!D130),"max", MAX(Instances!D130:Instances!D130),"diff", MAX(Instances!D130:Instances!D130)-MIN(Instances!D130:Instances!D130))</f>
        <v>0</v>
      </c>
      <c r="E130" s="1" cm="1">
        <f t="array" ref="E130">_xlfn.SWITCH($A$2,"average", AVERAGE(Instances!E130:Instances!E130),"median", MEDIAN(Instances!E130:Instances!E130),"min", MIN(Instances!E130:Instances!E130),"max", MAX(Instances!E130:Instances!E130),"diff", MAX(Instances!E130:Instances!E130)-MIN(Instances!E130:Instances!E130))</f>
        <v>0</v>
      </c>
      <c r="F130" s="1" cm="1">
        <f t="array" ref="F130">_xlfn.SWITCH($A$2,"average", AVERAGE(Instances!F130:Instances!F130),"median", MEDIAN(Instances!F130:Instances!F130),"min", MIN(Instances!F130:Instances!F130),"max", MAX(Instances!F130:Instances!F130),"diff", MAX(Instances!F130:Instances!F130)-MIN(Instances!F130:Instances!F130))</f>
        <v>0</v>
      </c>
      <c r="G130" s="1" cm="1">
        <f t="array" ref="G130">_xlfn.SWITCH($A$2,"average", AVERAGE(Instances!G130:Instances!G130),"median", MEDIAN(Instances!G130:Instances!G130),"min", MIN(Instances!G130:Instances!G130),"max", MAX(Instances!G130:Instances!G130),"diff", MAX(Instances!G130:Instances!G130)-MIN(Instances!G130:Instances!G130))</f>
        <v>0</v>
      </c>
      <c r="H130" s="1" cm="1">
        <f t="array" ref="H130">_xlfn.SWITCH($A$2,"average", AVERAGE(Instances!H130:Instances!H130),"median", MEDIAN(Instances!H130:Instances!H130),"min", MIN(Instances!H130:Instances!H130),"max", MAX(Instances!H130:Instances!H130),"diff", MAX(Instances!H130:Instances!H130)-MIN(Instances!H130:Instances!H130))</f>
        <v>0</v>
      </c>
      <c r="I130" s="1" cm="1">
        <f t="array" ref="I130">_xlfn.SWITCH($A$2,"average", AVERAGE(Instances!I130:Instances!I130),"median", MEDIAN(Instances!I130:Instances!I130),"min", MIN(Instances!I130:Instances!I130),"max", MAX(Instances!I130:Instances!I130),"diff", MAX(Instances!I130:Instances!I130)-MIN(Instances!I130:Instances!I130))</f>
        <v>0</v>
      </c>
      <c r="J130" s="1" cm="1">
        <f t="array" ref="J130">_xlfn.SWITCH($A$2,"average", AVERAGE(Instances!J130:Instances!J130),"median", MEDIAN(Instances!J130:Instances!J130),"min", MIN(Instances!J130:Instances!J130),"max", MAX(Instances!J130:Instances!J130),"diff", MAX(Instances!J130:Instances!J130)-MIN(Instances!J130:Instances!J130))</f>
        <v>0</v>
      </c>
      <c r="K130" s="1" cm="1">
        <f t="array" ref="K130">_xlfn.SWITCH($A$2,"average", AVERAGE(Instances!K130:Instances!K130),"median", MEDIAN(Instances!K130:Instances!K130),"min", MIN(Instances!K130:Instances!K130),"max", MAX(Instances!K130:Instances!K130),"diff", MAX(Instances!K130:Instances!K130)-MIN(Instances!K130:Instances!K130))</f>
        <v>0</v>
      </c>
      <c r="L130" s="1"/>
      <c r="M130" s="1" cm="1">
        <f t="array" ref="M130">_xlfn.SWITCH($A$2,"average", AVERAGE(Instances!M130:Instances!M130),"median", MEDIAN(Instances!M130:Instances!M130),"min", MIN(Instances!M130:Instances!M130),"max", MAX(Instances!M130:Instances!M130),"diff", MAX(Instances!M130:Instances!M130)-MIN(Instances!M130:Instances!M130))</f>
        <v>0</v>
      </c>
      <c r="N130" s="1" cm="1">
        <f t="array" ref="N130">_xlfn.SWITCH($A$2,"average", AVERAGE(Instances!N130:Instances!N130),"median", MEDIAN(Instances!N130:Instances!N130),"min", MIN(Instances!N130:Instances!N130),"max", MAX(Instances!N130:Instances!N130),"diff", MAX(Instances!N130:Instances!N130)-MIN(Instances!N130:Instances!N130))</f>
        <v>0</v>
      </c>
      <c r="O130" s="1"/>
      <c r="P130" s="1" cm="1">
        <f t="array" ref="P130">_xlfn.SWITCH($A$2,"average", AVERAGE(Instances!P130:Instances!P130),"median", MEDIAN(Instances!P130:Instances!P130),"min", MIN(Instances!P130:Instances!P130),"max", MAX(Instances!P130:Instances!P130),"diff", MAX(Instances!P130:Instances!P130)-MIN(Instances!P130:Instances!P130))</f>
        <v>0</v>
      </c>
      <c r="Q130" s="1" cm="1">
        <f t="array" ref="Q130">_xlfn.SWITCH($A$2,"average", AVERAGE(Instances!Q130:Instances!Q130),"median", MEDIAN(Instances!Q130:Instances!Q130),"min", MIN(Instances!Q130:Instances!Q130),"max", MAX(Instances!Q130:Instances!Q130),"diff", MAX(Instances!Q130:Instances!Q130)-MIN(Instances!Q130:Instances!Q130))</f>
        <v>0</v>
      </c>
      <c r="R130" s="1" cm="1">
        <f t="array" ref="R130">_xlfn.SWITCH($A$2,"average", AVERAGE(Instances!R130:Instances!R130),"median", MEDIAN(Instances!R130:Instances!R130),"min", MIN(Instances!R130:Instances!R130),"max", MAX(Instances!R130:Instances!R130),"diff", MAX(Instances!R130:Instances!R130)-MIN(Instances!R130:Instances!R130))</f>
        <v>0</v>
      </c>
      <c r="S130" s="1">
        <f>MIN($B130)</f>
        <v>0</v>
      </c>
      <c r="T130" s="1">
        <f>MIN($C130)</f>
        <v>0</v>
      </c>
      <c r="U130" s="1">
        <f>MIN($D130)</f>
        <v>0</v>
      </c>
      <c r="V130" s="1">
        <f>MIN($E130)</f>
        <v>0</v>
      </c>
      <c r="W130" s="1">
        <f>MIN($F130)</f>
        <v>0</v>
      </c>
      <c r="X130" s="1">
        <f>MIN($G130)</f>
        <v>0</v>
      </c>
      <c r="Y130" s="1">
        <f>MIN($H130)</f>
        <v>0</v>
      </c>
      <c r="Z130" s="1">
        <f>MIN($I130)</f>
        <v>0</v>
      </c>
      <c r="AA130" s="1">
        <f>MIN($J130)</f>
        <v>0</v>
      </c>
      <c r="AB130" s="1">
        <f>MIN($K130)</f>
        <v>0</v>
      </c>
      <c r="AC130" s="1">
        <f>MIN($M130)</f>
        <v>0</v>
      </c>
      <c r="AD130" s="1">
        <f>MIN($N130)</f>
        <v>0</v>
      </c>
      <c r="AE130" s="1">
        <f>MIN($P130)</f>
        <v>0</v>
      </c>
      <c r="AF130" s="1">
        <f>MIN($Q130)</f>
        <v>0</v>
      </c>
      <c r="AG130" s="1">
        <f>MIN($R130)</f>
        <v>0</v>
      </c>
      <c r="AH130" s="1">
        <f>MEDIAN($B130)</f>
        <v>0</v>
      </c>
      <c r="AI130" s="1">
        <f>MEDIAN($C130)</f>
        <v>0</v>
      </c>
      <c r="AJ130" s="1">
        <f>MEDIAN($D130)</f>
        <v>0</v>
      </c>
      <c r="AK130" s="1">
        <f>MEDIAN($E130)</f>
        <v>0</v>
      </c>
      <c r="AL130" s="1">
        <f>MEDIAN($F130)</f>
        <v>0</v>
      </c>
      <c r="AM130" s="1">
        <f>MEDIAN($G130)</f>
        <v>0</v>
      </c>
      <c r="AN130" s="1">
        <f>MEDIAN($H130)</f>
        <v>0</v>
      </c>
      <c r="AO130" s="1">
        <f>MEDIAN($I130)</f>
        <v>0</v>
      </c>
      <c r="AP130" s="1">
        <f>MEDIAN($J130)</f>
        <v>0</v>
      </c>
      <c r="AQ130" s="1">
        <f>MEDIAN($K130)</f>
        <v>0</v>
      </c>
      <c r="AR130" s="1">
        <f>MEDIAN($M130)</f>
        <v>0</v>
      </c>
      <c r="AS130" s="1">
        <f>MEDIAN($N130)</f>
        <v>0</v>
      </c>
      <c r="AT130" s="1">
        <f>MEDIAN($P130)</f>
        <v>0</v>
      </c>
      <c r="AU130" s="1">
        <f>MEDIAN($Q130)</f>
        <v>0</v>
      </c>
      <c r="AV130" s="1">
        <f>MEDIAN($R130)</f>
        <v>0</v>
      </c>
      <c r="AW130" s="1">
        <f>MAX($B130)</f>
        <v>0</v>
      </c>
      <c r="AX130" s="1">
        <f>MAX($C130)</f>
        <v>0</v>
      </c>
      <c r="AY130" s="1">
        <f>MAX($D130)</f>
        <v>0</v>
      </c>
      <c r="AZ130" s="1">
        <f>MAX($E130)</f>
        <v>0</v>
      </c>
      <c r="BA130" s="1">
        <f>MAX($F130)</f>
        <v>0</v>
      </c>
      <c r="BB130" s="1">
        <f>MAX($G130)</f>
        <v>0</v>
      </c>
      <c r="BC130" s="1">
        <f>MAX($H130)</f>
        <v>0</v>
      </c>
      <c r="BD130" s="1">
        <f>MAX($I130)</f>
        <v>0</v>
      </c>
      <c r="BE130" s="1">
        <f>MAX($J130)</f>
        <v>0</v>
      </c>
      <c r="BF130" s="1">
        <f>MAX($K130)</f>
        <v>0</v>
      </c>
      <c r="BG130" s="1">
        <f>MAX($M130)</f>
        <v>0</v>
      </c>
      <c r="BH130" s="1">
        <f>MAX($N130)</f>
        <v>0</v>
      </c>
      <c r="BI130" s="1">
        <f>MAX($P130)</f>
        <v>0</v>
      </c>
      <c r="BJ130" s="1">
        <f>MAX($Q130)</f>
        <v>0</v>
      </c>
      <c r="BK130" s="1">
        <f>MAX($R130)</f>
        <v>0</v>
      </c>
    </row>
    <row r="131" spans="1:63">
      <c r="A131" s="1" t="s">
        <v>128</v>
      </c>
      <c r="B131" s="1" cm="1">
        <f t="array" ref="B131">_xlfn.SWITCH($A$2,"average", AVERAGE(Instances!B131:Instances!B131),"median", MEDIAN(Instances!B131:Instances!B131),"min", MIN(Instances!B131:Instances!B131),"max", MAX(Instances!B131:Instances!B131),"diff", MAX(Instances!B131:Instances!B131)-MIN(Instances!B131:Instances!B131))</f>
        <v>0</v>
      </c>
      <c r="C131" s="1" cm="1">
        <f t="array" ref="C131">_xlfn.SWITCH($A$2,"average", AVERAGE(Instances!C131:Instances!C131),"median", MEDIAN(Instances!C131:Instances!C131),"min", MIN(Instances!C131:Instances!C131),"max", MAX(Instances!C131:Instances!C131),"diff", MAX(Instances!C131:Instances!C131)-MIN(Instances!C131:Instances!C131))</f>
        <v>0</v>
      </c>
      <c r="D131" s="1" cm="1">
        <f t="array" ref="D131">_xlfn.SWITCH($A$2,"average", AVERAGE(Instances!D131:Instances!D131),"median", MEDIAN(Instances!D131:Instances!D131),"min", MIN(Instances!D131:Instances!D131),"max", MAX(Instances!D131:Instances!D131),"diff", MAX(Instances!D131:Instances!D131)-MIN(Instances!D131:Instances!D131))</f>
        <v>0</v>
      </c>
      <c r="E131" s="1" cm="1">
        <f t="array" ref="E131">_xlfn.SWITCH($A$2,"average", AVERAGE(Instances!E131:Instances!E131),"median", MEDIAN(Instances!E131:Instances!E131),"min", MIN(Instances!E131:Instances!E131),"max", MAX(Instances!E131:Instances!E131),"diff", MAX(Instances!E131:Instances!E131)-MIN(Instances!E131:Instances!E131))</f>
        <v>0</v>
      </c>
      <c r="F131" s="1" cm="1">
        <f t="array" ref="F131">_xlfn.SWITCH($A$2,"average", AVERAGE(Instances!F131:Instances!F131),"median", MEDIAN(Instances!F131:Instances!F131),"min", MIN(Instances!F131:Instances!F131),"max", MAX(Instances!F131:Instances!F131),"diff", MAX(Instances!F131:Instances!F131)-MIN(Instances!F131:Instances!F131))</f>
        <v>0</v>
      </c>
      <c r="G131" s="1" cm="1">
        <f t="array" ref="G131">_xlfn.SWITCH($A$2,"average", AVERAGE(Instances!G131:Instances!G131),"median", MEDIAN(Instances!G131:Instances!G131),"min", MIN(Instances!G131:Instances!G131),"max", MAX(Instances!G131:Instances!G131),"diff", MAX(Instances!G131:Instances!G131)-MIN(Instances!G131:Instances!G131))</f>
        <v>0</v>
      </c>
      <c r="H131" s="1" cm="1">
        <f t="array" ref="H131">_xlfn.SWITCH($A$2,"average", AVERAGE(Instances!H131:Instances!H131),"median", MEDIAN(Instances!H131:Instances!H131),"min", MIN(Instances!H131:Instances!H131),"max", MAX(Instances!H131:Instances!H131),"diff", MAX(Instances!H131:Instances!H131)-MIN(Instances!H131:Instances!H131))</f>
        <v>0</v>
      </c>
      <c r="I131" s="1" cm="1">
        <f t="array" ref="I131">_xlfn.SWITCH($A$2,"average", AVERAGE(Instances!I131:Instances!I131),"median", MEDIAN(Instances!I131:Instances!I131),"min", MIN(Instances!I131:Instances!I131),"max", MAX(Instances!I131:Instances!I131),"diff", MAX(Instances!I131:Instances!I131)-MIN(Instances!I131:Instances!I131))</f>
        <v>0</v>
      </c>
      <c r="J131" s="1" cm="1">
        <f t="array" ref="J131">_xlfn.SWITCH($A$2,"average", AVERAGE(Instances!J131:Instances!J131),"median", MEDIAN(Instances!J131:Instances!J131),"min", MIN(Instances!J131:Instances!J131),"max", MAX(Instances!J131:Instances!J131),"diff", MAX(Instances!J131:Instances!J131)-MIN(Instances!J131:Instances!J131))</f>
        <v>0</v>
      </c>
      <c r="K131" s="1" cm="1">
        <f t="array" ref="K131">_xlfn.SWITCH($A$2,"average", AVERAGE(Instances!K131:Instances!K131),"median", MEDIAN(Instances!K131:Instances!K131),"min", MIN(Instances!K131:Instances!K131),"max", MAX(Instances!K131:Instances!K131),"diff", MAX(Instances!K131:Instances!K131)-MIN(Instances!K131:Instances!K131))</f>
        <v>0</v>
      </c>
      <c r="L131" s="1"/>
      <c r="M131" s="1" cm="1">
        <f t="array" ref="M131">_xlfn.SWITCH($A$2,"average", AVERAGE(Instances!M131:Instances!M131),"median", MEDIAN(Instances!M131:Instances!M131),"min", MIN(Instances!M131:Instances!M131),"max", MAX(Instances!M131:Instances!M131),"diff", MAX(Instances!M131:Instances!M131)-MIN(Instances!M131:Instances!M131))</f>
        <v>0</v>
      </c>
      <c r="N131" s="1" cm="1">
        <f t="array" ref="N131">_xlfn.SWITCH($A$2,"average", AVERAGE(Instances!N131:Instances!N131),"median", MEDIAN(Instances!N131:Instances!N131),"min", MIN(Instances!N131:Instances!N131),"max", MAX(Instances!N131:Instances!N131),"diff", MAX(Instances!N131:Instances!N131)-MIN(Instances!N131:Instances!N131))</f>
        <v>0</v>
      </c>
      <c r="O131" s="1"/>
      <c r="P131" s="1" cm="1">
        <f t="array" ref="P131">_xlfn.SWITCH($A$2,"average", AVERAGE(Instances!P131:Instances!P131),"median", MEDIAN(Instances!P131:Instances!P131),"min", MIN(Instances!P131:Instances!P131),"max", MAX(Instances!P131:Instances!P131),"diff", MAX(Instances!P131:Instances!P131)-MIN(Instances!P131:Instances!P131))</f>
        <v>0</v>
      </c>
      <c r="Q131" s="1" cm="1">
        <f t="array" ref="Q131">_xlfn.SWITCH($A$2,"average", AVERAGE(Instances!Q131:Instances!Q131),"median", MEDIAN(Instances!Q131:Instances!Q131),"min", MIN(Instances!Q131:Instances!Q131),"max", MAX(Instances!Q131:Instances!Q131),"diff", MAX(Instances!Q131:Instances!Q131)-MIN(Instances!Q131:Instances!Q131))</f>
        <v>0</v>
      </c>
      <c r="R131" s="1" cm="1">
        <f t="array" ref="R131">_xlfn.SWITCH($A$2,"average", AVERAGE(Instances!R131:Instances!R131),"median", MEDIAN(Instances!R131:Instances!R131),"min", MIN(Instances!R131:Instances!R131),"max", MAX(Instances!R131:Instances!R131),"diff", MAX(Instances!R131:Instances!R131)-MIN(Instances!R131:Instances!R131))</f>
        <v>0</v>
      </c>
      <c r="S131" s="1">
        <f>MIN($B131)</f>
        <v>0</v>
      </c>
      <c r="T131" s="1">
        <f>MIN($C131)</f>
        <v>0</v>
      </c>
      <c r="U131" s="1">
        <f>MIN($D131)</f>
        <v>0</v>
      </c>
      <c r="V131" s="1">
        <f>MIN($E131)</f>
        <v>0</v>
      </c>
      <c r="W131" s="1">
        <f>MIN($F131)</f>
        <v>0</v>
      </c>
      <c r="X131" s="1">
        <f>MIN($G131)</f>
        <v>0</v>
      </c>
      <c r="Y131" s="1">
        <f>MIN($H131)</f>
        <v>0</v>
      </c>
      <c r="Z131" s="1">
        <f>MIN($I131)</f>
        <v>0</v>
      </c>
      <c r="AA131" s="1">
        <f>MIN($J131)</f>
        <v>0</v>
      </c>
      <c r="AB131" s="1">
        <f>MIN($K131)</f>
        <v>0</v>
      </c>
      <c r="AC131" s="1">
        <f>MIN($M131)</f>
        <v>0</v>
      </c>
      <c r="AD131" s="1">
        <f>MIN($N131)</f>
        <v>0</v>
      </c>
      <c r="AE131" s="1">
        <f>MIN($P131)</f>
        <v>0</v>
      </c>
      <c r="AF131" s="1">
        <f>MIN($Q131)</f>
        <v>0</v>
      </c>
      <c r="AG131" s="1">
        <f>MIN($R131)</f>
        <v>0</v>
      </c>
      <c r="AH131" s="1">
        <f>MEDIAN($B131)</f>
        <v>0</v>
      </c>
      <c r="AI131" s="1">
        <f>MEDIAN($C131)</f>
        <v>0</v>
      </c>
      <c r="AJ131" s="1">
        <f>MEDIAN($D131)</f>
        <v>0</v>
      </c>
      <c r="AK131" s="1">
        <f>MEDIAN($E131)</f>
        <v>0</v>
      </c>
      <c r="AL131" s="1">
        <f>MEDIAN($F131)</f>
        <v>0</v>
      </c>
      <c r="AM131" s="1">
        <f>MEDIAN($G131)</f>
        <v>0</v>
      </c>
      <c r="AN131" s="1">
        <f>MEDIAN($H131)</f>
        <v>0</v>
      </c>
      <c r="AO131" s="1">
        <f>MEDIAN($I131)</f>
        <v>0</v>
      </c>
      <c r="AP131" s="1">
        <f>MEDIAN($J131)</f>
        <v>0</v>
      </c>
      <c r="AQ131" s="1">
        <f>MEDIAN($K131)</f>
        <v>0</v>
      </c>
      <c r="AR131" s="1">
        <f>MEDIAN($M131)</f>
        <v>0</v>
      </c>
      <c r="AS131" s="1">
        <f>MEDIAN($N131)</f>
        <v>0</v>
      </c>
      <c r="AT131" s="1">
        <f>MEDIAN($P131)</f>
        <v>0</v>
      </c>
      <c r="AU131" s="1">
        <f>MEDIAN($Q131)</f>
        <v>0</v>
      </c>
      <c r="AV131" s="1">
        <f>MEDIAN($R131)</f>
        <v>0</v>
      </c>
      <c r="AW131" s="1">
        <f>MAX($B131)</f>
        <v>0</v>
      </c>
      <c r="AX131" s="1">
        <f>MAX($C131)</f>
        <v>0</v>
      </c>
      <c r="AY131" s="1">
        <f>MAX($D131)</f>
        <v>0</v>
      </c>
      <c r="AZ131" s="1">
        <f>MAX($E131)</f>
        <v>0</v>
      </c>
      <c r="BA131" s="1">
        <f>MAX($F131)</f>
        <v>0</v>
      </c>
      <c r="BB131" s="1">
        <f>MAX($G131)</f>
        <v>0</v>
      </c>
      <c r="BC131" s="1">
        <f>MAX($H131)</f>
        <v>0</v>
      </c>
      <c r="BD131" s="1">
        <f>MAX($I131)</f>
        <v>0</v>
      </c>
      <c r="BE131" s="1">
        <f>MAX($J131)</f>
        <v>0</v>
      </c>
      <c r="BF131" s="1">
        <f>MAX($K131)</f>
        <v>0</v>
      </c>
      <c r="BG131" s="1">
        <f>MAX($M131)</f>
        <v>0</v>
      </c>
      <c r="BH131" s="1">
        <f>MAX($N131)</f>
        <v>0</v>
      </c>
      <c r="BI131" s="1">
        <f>MAX($P131)</f>
        <v>0</v>
      </c>
      <c r="BJ131" s="1">
        <f>MAX($Q131)</f>
        <v>0</v>
      </c>
      <c r="BK131" s="1">
        <f>MAX($R131)</f>
        <v>0</v>
      </c>
    </row>
    <row r="132" spans="1:63">
      <c r="A132" s="1" t="s">
        <v>129</v>
      </c>
      <c r="B132" s="1" cm="1">
        <f t="array" ref="B132">_xlfn.SWITCH($A$2,"average", AVERAGE(Instances!B132:Instances!B132),"median", MEDIAN(Instances!B132:Instances!B132),"min", MIN(Instances!B132:Instances!B132),"max", MAX(Instances!B132:Instances!B132),"diff", MAX(Instances!B132:Instances!B132)-MIN(Instances!B132:Instances!B132))</f>
        <v>0</v>
      </c>
      <c r="C132" s="1" cm="1">
        <f t="array" ref="C132">_xlfn.SWITCH($A$2,"average", AVERAGE(Instances!C132:Instances!C132),"median", MEDIAN(Instances!C132:Instances!C132),"min", MIN(Instances!C132:Instances!C132),"max", MAX(Instances!C132:Instances!C132),"diff", MAX(Instances!C132:Instances!C132)-MIN(Instances!C132:Instances!C132))</f>
        <v>0</v>
      </c>
      <c r="D132" s="1" cm="1">
        <f t="array" ref="D132">_xlfn.SWITCH($A$2,"average", AVERAGE(Instances!D132:Instances!D132),"median", MEDIAN(Instances!D132:Instances!D132),"min", MIN(Instances!D132:Instances!D132),"max", MAX(Instances!D132:Instances!D132),"diff", MAX(Instances!D132:Instances!D132)-MIN(Instances!D132:Instances!D132))</f>
        <v>0</v>
      </c>
      <c r="E132" s="1" cm="1">
        <f t="array" ref="E132">_xlfn.SWITCH($A$2,"average", AVERAGE(Instances!E132:Instances!E132),"median", MEDIAN(Instances!E132:Instances!E132),"min", MIN(Instances!E132:Instances!E132),"max", MAX(Instances!E132:Instances!E132),"diff", MAX(Instances!E132:Instances!E132)-MIN(Instances!E132:Instances!E132))</f>
        <v>0</v>
      </c>
      <c r="F132" s="1" cm="1">
        <f t="array" ref="F132">_xlfn.SWITCH($A$2,"average", AVERAGE(Instances!F132:Instances!F132),"median", MEDIAN(Instances!F132:Instances!F132),"min", MIN(Instances!F132:Instances!F132),"max", MAX(Instances!F132:Instances!F132),"diff", MAX(Instances!F132:Instances!F132)-MIN(Instances!F132:Instances!F132))</f>
        <v>0</v>
      </c>
      <c r="G132" s="1" cm="1">
        <f t="array" ref="G132">_xlfn.SWITCH($A$2,"average", AVERAGE(Instances!G132:Instances!G132),"median", MEDIAN(Instances!G132:Instances!G132),"min", MIN(Instances!G132:Instances!G132),"max", MAX(Instances!G132:Instances!G132),"diff", MAX(Instances!G132:Instances!G132)-MIN(Instances!G132:Instances!G132))</f>
        <v>0</v>
      </c>
      <c r="H132" s="1" cm="1">
        <f t="array" ref="H132">_xlfn.SWITCH($A$2,"average", AVERAGE(Instances!H132:Instances!H132),"median", MEDIAN(Instances!H132:Instances!H132),"min", MIN(Instances!H132:Instances!H132),"max", MAX(Instances!H132:Instances!H132),"diff", MAX(Instances!H132:Instances!H132)-MIN(Instances!H132:Instances!H132))</f>
        <v>0</v>
      </c>
      <c r="I132" s="1" cm="1">
        <f t="array" ref="I132">_xlfn.SWITCH($A$2,"average", AVERAGE(Instances!I132:Instances!I132),"median", MEDIAN(Instances!I132:Instances!I132),"min", MIN(Instances!I132:Instances!I132),"max", MAX(Instances!I132:Instances!I132),"diff", MAX(Instances!I132:Instances!I132)-MIN(Instances!I132:Instances!I132))</f>
        <v>0</v>
      </c>
      <c r="J132" s="1" cm="1">
        <f t="array" ref="J132">_xlfn.SWITCH($A$2,"average", AVERAGE(Instances!J132:Instances!J132),"median", MEDIAN(Instances!J132:Instances!J132),"min", MIN(Instances!J132:Instances!J132),"max", MAX(Instances!J132:Instances!J132),"diff", MAX(Instances!J132:Instances!J132)-MIN(Instances!J132:Instances!J132))</f>
        <v>0</v>
      </c>
      <c r="K132" s="1" cm="1">
        <f t="array" ref="K132">_xlfn.SWITCH($A$2,"average", AVERAGE(Instances!K132:Instances!K132),"median", MEDIAN(Instances!K132:Instances!K132),"min", MIN(Instances!K132:Instances!K132),"max", MAX(Instances!K132:Instances!K132),"diff", MAX(Instances!K132:Instances!K132)-MIN(Instances!K132:Instances!K132))</f>
        <v>0</v>
      </c>
      <c r="L132" s="1"/>
      <c r="M132" s="1" cm="1">
        <f t="array" ref="M132">_xlfn.SWITCH($A$2,"average", AVERAGE(Instances!M132:Instances!M132),"median", MEDIAN(Instances!M132:Instances!M132),"min", MIN(Instances!M132:Instances!M132),"max", MAX(Instances!M132:Instances!M132),"diff", MAX(Instances!M132:Instances!M132)-MIN(Instances!M132:Instances!M132))</f>
        <v>0</v>
      </c>
      <c r="N132" s="1" cm="1">
        <f t="array" ref="N132">_xlfn.SWITCH($A$2,"average", AVERAGE(Instances!N132:Instances!N132),"median", MEDIAN(Instances!N132:Instances!N132),"min", MIN(Instances!N132:Instances!N132),"max", MAX(Instances!N132:Instances!N132),"diff", MAX(Instances!N132:Instances!N132)-MIN(Instances!N132:Instances!N132))</f>
        <v>0</v>
      </c>
      <c r="O132" s="1"/>
      <c r="P132" s="1" cm="1">
        <f t="array" ref="P132">_xlfn.SWITCH($A$2,"average", AVERAGE(Instances!P132:Instances!P132),"median", MEDIAN(Instances!P132:Instances!P132),"min", MIN(Instances!P132:Instances!P132),"max", MAX(Instances!P132:Instances!P132),"diff", MAX(Instances!P132:Instances!P132)-MIN(Instances!P132:Instances!P132))</f>
        <v>0</v>
      </c>
      <c r="Q132" s="1" cm="1">
        <f t="array" ref="Q132">_xlfn.SWITCH($A$2,"average", AVERAGE(Instances!Q132:Instances!Q132),"median", MEDIAN(Instances!Q132:Instances!Q132),"min", MIN(Instances!Q132:Instances!Q132),"max", MAX(Instances!Q132:Instances!Q132),"diff", MAX(Instances!Q132:Instances!Q132)-MIN(Instances!Q132:Instances!Q132))</f>
        <v>0</v>
      </c>
      <c r="R132" s="1" cm="1">
        <f t="array" ref="R132">_xlfn.SWITCH($A$2,"average", AVERAGE(Instances!R132:Instances!R132),"median", MEDIAN(Instances!R132:Instances!R132),"min", MIN(Instances!R132:Instances!R132),"max", MAX(Instances!R132:Instances!R132),"diff", MAX(Instances!R132:Instances!R132)-MIN(Instances!R132:Instances!R132))</f>
        <v>0</v>
      </c>
      <c r="S132" s="1">
        <f>MIN($B132)</f>
        <v>0</v>
      </c>
      <c r="T132" s="1">
        <f>MIN($C132)</f>
        <v>0</v>
      </c>
      <c r="U132" s="1">
        <f>MIN($D132)</f>
        <v>0</v>
      </c>
      <c r="V132" s="1">
        <f>MIN($E132)</f>
        <v>0</v>
      </c>
      <c r="W132" s="1">
        <f>MIN($F132)</f>
        <v>0</v>
      </c>
      <c r="X132" s="1">
        <f>MIN($G132)</f>
        <v>0</v>
      </c>
      <c r="Y132" s="1">
        <f>MIN($H132)</f>
        <v>0</v>
      </c>
      <c r="Z132" s="1">
        <f>MIN($I132)</f>
        <v>0</v>
      </c>
      <c r="AA132" s="1">
        <f>MIN($J132)</f>
        <v>0</v>
      </c>
      <c r="AB132" s="1">
        <f>MIN($K132)</f>
        <v>0</v>
      </c>
      <c r="AC132" s="1">
        <f>MIN($M132)</f>
        <v>0</v>
      </c>
      <c r="AD132" s="1">
        <f>MIN($N132)</f>
        <v>0</v>
      </c>
      <c r="AE132" s="1">
        <f>MIN($P132)</f>
        <v>0</v>
      </c>
      <c r="AF132" s="1">
        <f>MIN($Q132)</f>
        <v>0</v>
      </c>
      <c r="AG132" s="1">
        <f>MIN($R132)</f>
        <v>0</v>
      </c>
      <c r="AH132" s="1">
        <f>MEDIAN($B132)</f>
        <v>0</v>
      </c>
      <c r="AI132" s="1">
        <f>MEDIAN($C132)</f>
        <v>0</v>
      </c>
      <c r="AJ132" s="1">
        <f>MEDIAN($D132)</f>
        <v>0</v>
      </c>
      <c r="AK132" s="1">
        <f>MEDIAN($E132)</f>
        <v>0</v>
      </c>
      <c r="AL132" s="1">
        <f>MEDIAN($F132)</f>
        <v>0</v>
      </c>
      <c r="AM132" s="1">
        <f>MEDIAN($G132)</f>
        <v>0</v>
      </c>
      <c r="AN132" s="1">
        <f>MEDIAN($H132)</f>
        <v>0</v>
      </c>
      <c r="AO132" s="1">
        <f>MEDIAN($I132)</f>
        <v>0</v>
      </c>
      <c r="AP132" s="1">
        <f>MEDIAN($J132)</f>
        <v>0</v>
      </c>
      <c r="AQ132" s="1">
        <f>MEDIAN($K132)</f>
        <v>0</v>
      </c>
      <c r="AR132" s="1">
        <f>MEDIAN($M132)</f>
        <v>0</v>
      </c>
      <c r="AS132" s="1">
        <f>MEDIAN($N132)</f>
        <v>0</v>
      </c>
      <c r="AT132" s="1">
        <f>MEDIAN($P132)</f>
        <v>0</v>
      </c>
      <c r="AU132" s="1">
        <f>MEDIAN($Q132)</f>
        <v>0</v>
      </c>
      <c r="AV132" s="1">
        <f>MEDIAN($R132)</f>
        <v>0</v>
      </c>
      <c r="AW132" s="1">
        <f>MAX($B132)</f>
        <v>0</v>
      </c>
      <c r="AX132" s="1">
        <f>MAX($C132)</f>
        <v>0</v>
      </c>
      <c r="AY132" s="1">
        <f>MAX($D132)</f>
        <v>0</v>
      </c>
      <c r="AZ132" s="1">
        <f>MAX($E132)</f>
        <v>0</v>
      </c>
      <c r="BA132" s="1">
        <f>MAX($F132)</f>
        <v>0</v>
      </c>
      <c r="BB132" s="1">
        <f>MAX($G132)</f>
        <v>0</v>
      </c>
      <c r="BC132" s="1">
        <f>MAX($H132)</f>
        <v>0</v>
      </c>
      <c r="BD132" s="1">
        <f>MAX($I132)</f>
        <v>0</v>
      </c>
      <c r="BE132" s="1">
        <f>MAX($J132)</f>
        <v>0</v>
      </c>
      <c r="BF132" s="1">
        <f>MAX($K132)</f>
        <v>0</v>
      </c>
      <c r="BG132" s="1">
        <f>MAX($M132)</f>
        <v>0</v>
      </c>
      <c r="BH132" s="1">
        <f>MAX($N132)</f>
        <v>0</v>
      </c>
      <c r="BI132" s="1">
        <f>MAX($P132)</f>
        <v>0</v>
      </c>
      <c r="BJ132" s="1">
        <f>MAX($Q132)</f>
        <v>0</v>
      </c>
      <c r="BK132" s="1">
        <f>MAX($R132)</f>
        <v>0</v>
      </c>
    </row>
    <row r="133" spans="1:63">
      <c r="A133" s="1" t="s">
        <v>130</v>
      </c>
      <c r="B133" s="1" cm="1">
        <f t="array" ref="B133">_xlfn.SWITCH($A$2,"average", AVERAGE(Instances!B133:Instances!B133),"median", MEDIAN(Instances!B133:Instances!B133),"min", MIN(Instances!B133:Instances!B133),"max", MAX(Instances!B133:Instances!B133),"diff", MAX(Instances!B133:Instances!B133)-MIN(Instances!B133:Instances!B133))</f>
        <v>0</v>
      </c>
      <c r="C133" s="1" cm="1">
        <f t="array" ref="C133">_xlfn.SWITCH($A$2,"average", AVERAGE(Instances!C133:Instances!C133),"median", MEDIAN(Instances!C133:Instances!C133),"min", MIN(Instances!C133:Instances!C133),"max", MAX(Instances!C133:Instances!C133),"diff", MAX(Instances!C133:Instances!C133)-MIN(Instances!C133:Instances!C133))</f>
        <v>0</v>
      </c>
      <c r="D133" s="1" cm="1">
        <f t="array" ref="D133">_xlfn.SWITCH($A$2,"average", AVERAGE(Instances!D133:Instances!D133),"median", MEDIAN(Instances!D133:Instances!D133),"min", MIN(Instances!D133:Instances!D133),"max", MAX(Instances!D133:Instances!D133),"diff", MAX(Instances!D133:Instances!D133)-MIN(Instances!D133:Instances!D133))</f>
        <v>0</v>
      </c>
      <c r="E133" s="1" cm="1">
        <f t="array" ref="E133">_xlfn.SWITCH($A$2,"average", AVERAGE(Instances!E133:Instances!E133),"median", MEDIAN(Instances!E133:Instances!E133),"min", MIN(Instances!E133:Instances!E133),"max", MAX(Instances!E133:Instances!E133),"diff", MAX(Instances!E133:Instances!E133)-MIN(Instances!E133:Instances!E133))</f>
        <v>0</v>
      </c>
      <c r="F133" s="1" cm="1">
        <f t="array" ref="F133">_xlfn.SWITCH($A$2,"average", AVERAGE(Instances!F133:Instances!F133),"median", MEDIAN(Instances!F133:Instances!F133),"min", MIN(Instances!F133:Instances!F133),"max", MAX(Instances!F133:Instances!F133),"diff", MAX(Instances!F133:Instances!F133)-MIN(Instances!F133:Instances!F133))</f>
        <v>0</v>
      </c>
      <c r="G133" s="1" cm="1">
        <f t="array" ref="G133">_xlfn.SWITCH($A$2,"average", AVERAGE(Instances!G133:Instances!G133),"median", MEDIAN(Instances!G133:Instances!G133),"min", MIN(Instances!G133:Instances!G133),"max", MAX(Instances!G133:Instances!G133),"diff", MAX(Instances!G133:Instances!G133)-MIN(Instances!G133:Instances!G133))</f>
        <v>0</v>
      </c>
      <c r="H133" s="1" cm="1">
        <f t="array" ref="H133">_xlfn.SWITCH($A$2,"average", AVERAGE(Instances!H133:Instances!H133),"median", MEDIAN(Instances!H133:Instances!H133),"min", MIN(Instances!H133:Instances!H133),"max", MAX(Instances!H133:Instances!H133),"diff", MAX(Instances!H133:Instances!H133)-MIN(Instances!H133:Instances!H133))</f>
        <v>0</v>
      </c>
      <c r="I133" s="1" cm="1">
        <f t="array" ref="I133">_xlfn.SWITCH($A$2,"average", AVERAGE(Instances!I133:Instances!I133),"median", MEDIAN(Instances!I133:Instances!I133),"min", MIN(Instances!I133:Instances!I133),"max", MAX(Instances!I133:Instances!I133),"diff", MAX(Instances!I133:Instances!I133)-MIN(Instances!I133:Instances!I133))</f>
        <v>0</v>
      </c>
      <c r="J133" s="1" cm="1">
        <f t="array" ref="J133">_xlfn.SWITCH($A$2,"average", AVERAGE(Instances!J133:Instances!J133),"median", MEDIAN(Instances!J133:Instances!J133),"min", MIN(Instances!J133:Instances!J133),"max", MAX(Instances!J133:Instances!J133),"diff", MAX(Instances!J133:Instances!J133)-MIN(Instances!J133:Instances!J133))</f>
        <v>0</v>
      </c>
      <c r="K133" s="1" cm="1">
        <f t="array" ref="K133">_xlfn.SWITCH($A$2,"average", AVERAGE(Instances!K133:Instances!K133),"median", MEDIAN(Instances!K133:Instances!K133),"min", MIN(Instances!K133:Instances!K133),"max", MAX(Instances!K133:Instances!K133),"diff", MAX(Instances!K133:Instances!K133)-MIN(Instances!K133:Instances!K133))</f>
        <v>0</v>
      </c>
      <c r="L133" s="1"/>
      <c r="M133" s="1" cm="1">
        <f t="array" ref="M133">_xlfn.SWITCH($A$2,"average", AVERAGE(Instances!M133:Instances!M133),"median", MEDIAN(Instances!M133:Instances!M133),"min", MIN(Instances!M133:Instances!M133),"max", MAX(Instances!M133:Instances!M133),"diff", MAX(Instances!M133:Instances!M133)-MIN(Instances!M133:Instances!M133))</f>
        <v>0</v>
      </c>
      <c r="N133" s="1" cm="1">
        <f t="array" ref="N133">_xlfn.SWITCH($A$2,"average", AVERAGE(Instances!N133:Instances!N133),"median", MEDIAN(Instances!N133:Instances!N133),"min", MIN(Instances!N133:Instances!N133),"max", MAX(Instances!N133:Instances!N133),"diff", MAX(Instances!N133:Instances!N133)-MIN(Instances!N133:Instances!N133))</f>
        <v>0</v>
      </c>
      <c r="O133" s="1"/>
      <c r="P133" s="1" cm="1">
        <f t="array" ref="P133">_xlfn.SWITCH($A$2,"average", AVERAGE(Instances!P133:Instances!P133),"median", MEDIAN(Instances!P133:Instances!P133),"min", MIN(Instances!P133:Instances!P133),"max", MAX(Instances!P133:Instances!P133),"diff", MAX(Instances!P133:Instances!P133)-MIN(Instances!P133:Instances!P133))</f>
        <v>0</v>
      </c>
      <c r="Q133" s="1" cm="1">
        <f t="array" ref="Q133">_xlfn.SWITCH($A$2,"average", AVERAGE(Instances!Q133:Instances!Q133),"median", MEDIAN(Instances!Q133:Instances!Q133),"min", MIN(Instances!Q133:Instances!Q133),"max", MAX(Instances!Q133:Instances!Q133),"diff", MAX(Instances!Q133:Instances!Q133)-MIN(Instances!Q133:Instances!Q133))</f>
        <v>0</v>
      </c>
      <c r="R133" s="1" cm="1">
        <f t="array" ref="R133">_xlfn.SWITCH($A$2,"average", AVERAGE(Instances!R133:Instances!R133),"median", MEDIAN(Instances!R133:Instances!R133),"min", MIN(Instances!R133:Instances!R133),"max", MAX(Instances!R133:Instances!R133),"diff", MAX(Instances!R133:Instances!R133)-MIN(Instances!R133:Instances!R133))</f>
        <v>0</v>
      </c>
      <c r="S133" s="1">
        <f>MIN($B133)</f>
        <v>0</v>
      </c>
      <c r="T133" s="1">
        <f>MIN($C133)</f>
        <v>0</v>
      </c>
      <c r="U133" s="1">
        <f>MIN($D133)</f>
        <v>0</v>
      </c>
      <c r="V133" s="1">
        <f>MIN($E133)</f>
        <v>0</v>
      </c>
      <c r="W133" s="1">
        <f>MIN($F133)</f>
        <v>0</v>
      </c>
      <c r="X133" s="1">
        <f>MIN($G133)</f>
        <v>0</v>
      </c>
      <c r="Y133" s="1">
        <f>MIN($H133)</f>
        <v>0</v>
      </c>
      <c r="Z133" s="1">
        <f>MIN($I133)</f>
        <v>0</v>
      </c>
      <c r="AA133" s="1">
        <f>MIN($J133)</f>
        <v>0</v>
      </c>
      <c r="AB133" s="1">
        <f>MIN($K133)</f>
        <v>0</v>
      </c>
      <c r="AC133" s="1">
        <f>MIN($M133)</f>
        <v>0</v>
      </c>
      <c r="AD133" s="1">
        <f>MIN($N133)</f>
        <v>0</v>
      </c>
      <c r="AE133" s="1">
        <f>MIN($P133)</f>
        <v>0</v>
      </c>
      <c r="AF133" s="1">
        <f>MIN($Q133)</f>
        <v>0</v>
      </c>
      <c r="AG133" s="1">
        <f>MIN($R133)</f>
        <v>0</v>
      </c>
      <c r="AH133" s="1">
        <f>MEDIAN($B133)</f>
        <v>0</v>
      </c>
      <c r="AI133" s="1">
        <f>MEDIAN($C133)</f>
        <v>0</v>
      </c>
      <c r="AJ133" s="1">
        <f>MEDIAN($D133)</f>
        <v>0</v>
      </c>
      <c r="AK133" s="1">
        <f>MEDIAN($E133)</f>
        <v>0</v>
      </c>
      <c r="AL133" s="1">
        <f>MEDIAN($F133)</f>
        <v>0</v>
      </c>
      <c r="AM133" s="1">
        <f>MEDIAN($G133)</f>
        <v>0</v>
      </c>
      <c r="AN133" s="1">
        <f>MEDIAN($H133)</f>
        <v>0</v>
      </c>
      <c r="AO133" s="1">
        <f>MEDIAN($I133)</f>
        <v>0</v>
      </c>
      <c r="AP133" s="1">
        <f>MEDIAN($J133)</f>
        <v>0</v>
      </c>
      <c r="AQ133" s="1">
        <f>MEDIAN($K133)</f>
        <v>0</v>
      </c>
      <c r="AR133" s="1">
        <f>MEDIAN($M133)</f>
        <v>0</v>
      </c>
      <c r="AS133" s="1">
        <f>MEDIAN($N133)</f>
        <v>0</v>
      </c>
      <c r="AT133" s="1">
        <f>MEDIAN($P133)</f>
        <v>0</v>
      </c>
      <c r="AU133" s="1">
        <f>MEDIAN($Q133)</f>
        <v>0</v>
      </c>
      <c r="AV133" s="1">
        <f>MEDIAN($R133)</f>
        <v>0</v>
      </c>
      <c r="AW133" s="1">
        <f>MAX($B133)</f>
        <v>0</v>
      </c>
      <c r="AX133" s="1">
        <f>MAX($C133)</f>
        <v>0</v>
      </c>
      <c r="AY133" s="1">
        <f>MAX($D133)</f>
        <v>0</v>
      </c>
      <c r="AZ133" s="1">
        <f>MAX($E133)</f>
        <v>0</v>
      </c>
      <c r="BA133" s="1">
        <f>MAX($F133)</f>
        <v>0</v>
      </c>
      <c r="BB133" s="1">
        <f>MAX($G133)</f>
        <v>0</v>
      </c>
      <c r="BC133" s="1">
        <f>MAX($H133)</f>
        <v>0</v>
      </c>
      <c r="BD133" s="1">
        <f>MAX($I133)</f>
        <v>0</v>
      </c>
      <c r="BE133" s="1">
        <f>MAX($J133)</f>
        <v>0</v>
      </c>
      <c r="BF133" s="1">
        <f>MAX($K133)</f>
        <v>0</v>
      </c>
      <c r="BG133" s="1">
        <f>MAX($M133)</f>
        <v>0</v>
      </c>
      <c r="BH133" s="1">
        <f>MAX($N133)</f>
        <v>0</v>
      </c>
      <c r="BI133" s="1">
        <f>MAX($P133)</f>
        <v>0</v>
      </c>
      <c r="BJ133" s="1">
        <f>MAX($Q133)</f>
        <v>0</v>
      </c>
      <c r="BK133" s="1">
        <f>MAX($R133)</f>
        <v>0</v>
      </c>
    </row>
    <row r="134" spans="1:63">
      <c r="A134" s="1" t="s">
        <v>131</v>
      </c>
      <c r="B134" s="1" cm="1">
        <f t="array" ref="B134">_xlfn.SWITCH($A$2,"average", AVERAGE(Instances!B134:Instances!B134),"median", MEDIAN(Instances!B134:Instances!B134),"min", MIN(Instances!B134:Instances!B134),"max", MAX(Instances!B134:Instances!B134),"diff", MAX(Instances!B134:Instances!B134)-MIN(Instances!B134:Instances!B134))</f>
        <v>0</v>
      </c>
      <c r="C134" s="1" cm="1">
        <f t="array" ref="C134">_xlfn.SWITCH($A$2,"average", AVERAGE(Instances!C134:Instances!C134),"median", MEDIAN(Instances!C134:Instances!C134),"min", MIN(Instances!C134:Instances!C134),"max", MAX(Instances!C134:Instances!C134),"diff", MAX(Instances!C134:Instances!C134)-MIN(Instances!C134:Instances!C134))</f>
        <v>0</v>
      </c>
      <c r="D134" s="1" cm="1">
        <f t="array" ref="D134">_xlfn.SWITCH($A$2,"average", AVERAGE(Instances!D134:Instances!D134),"median", MEDIAN(Instances!D134:Instances!D134),"min", MIN(Instances!D134:Instances!D134),"max", MAX(Instances!D134:Instances!D134),"diff", MAX(Instances!D134:Instances!D134)-MIN(Instances!D134:Instances!D134))</f>
        <v>0</v>
      </c>
      <c r="E134" s="1" cm="1">
        <f t="array" ref="E134">_xlfn.SWITCH($A$2,"average", AVERAGE(Instances!E134:Instances!E134),"median", MEDIAN(Instances!E134:Instances!E134),"min", MIN(Instances!E134:Instances!E134),"max", MAX(Instances!E134:Instances!E134),"diff", MAX(Instances!E134:Instances!E134)-MIN(Instances!E134:Instances!E134))</f>
        <v>0</v>
      </c>
      <c r="F134" s="1" cm="1">
        <f t="array" ref="F134">_xlfn.SWITCH($A$2,"average", AVERAGE(Instances!F134:Instances!F134),"median", MEDIAN(Instances!F134:Instances!F134),"min", MIN(Instances!F134:Instances!F134),"max", MAX(Instances!F134:Instances!F134),"diff", MAX(Instances!F134:Instances!F134)-MIN(Instances!F134:Instances!F134))</f>
        <v>0</v>
      </c>
      <c r="G134" s="1" cm="1">
        <f t="array" ref="G134">_xlfn.SWITCH($A$2,"average", AVERAGE(Instances!G134:Instances!G134),"median", MEDIAN(Instances!G134:Instances!G134),"min", MIN(Instances!G134:Instances!G134),"max", MAX(Instances!G134:Instances!G134),"diff", MAX(Instances!G134:Instances!G134)-MIN(Instances!G134:Instances!G134))</f>
        <v>0</v>
      </c>
      <c r="H134" s="1" cm="1">
        <f t="array" ref="H134">_xlfn.SWITCH($A$2,"average", AVERAGE(Instances!H134:Instances!H134),"median", MEDIAN(Instances!H134:Instances!H134),"min", MIN(Instances!H134:Instances!H134),"max", MAX(Instances!H134:Instances!H134),"diff", MAX(Instances!H134:Instances!H134)-MIN(Instances!H134:Instances!H134))</f>
        <v>0</v>
      </c>
      <c r="I134" s="1" cm="1">
        <f t="array" ref="I134">_xlfn.SWITCH($A$2,"average", AVERAGE(Instances!I134:Instances!I134),"median", MEDIAN(Instances!I134:Instances!I134),"min", MIN(Instances!I134:Instances!I134),"max", MAX(Instances!I134:Instances!I134),"diff", MAX(Instances!I134:Instances!I134)-MIN(Instances!I134:Instances!I134))</f>
        <v>0</v>
      </c>
      <c r="J134" s="1" cm="1">
        <f t="array" ref="J134">_xlfn.SWITCH($A$2,"average", AVERAGE(Instances!J134:Instances!J134),"median", MEDIAN(Instances!J134:Instances!J134),"min", MIN(Instances!J134:Instances!J134),"max", MAX(Instances!J134:Instances!J134),"diff", MAX(Instances!J134:Instances!J134)-MIN(Instances!J134:Instances!J134))</f>
        <v>0</v>
      </c>
      <c r="K134" s="1" cm="1">
        <f t="array" ref="K134">_xlfn.SWITCH($A$2,"average", AVERAGE(Instances!K134:Instances!K134),"median", MEDIAN(Instances!K134:Instances!K134),"min", MIN(Instances!K134:Instances!K134),"max", MAX(Instances!K134:Instances!K134),"diff", MAX(Instances!K134:Instances!K134)-MIN(Instances!K134:Instances!K134))</f>
        <v>0</v>
      </c>
      <c r="L134" s="1"/>
      <c r="M134" s="1" cm="1">
        <f t="array" ref="M134">_xlfn.SWITCH($A$2,"average", AVERAGE(Instances!M134:Instances!M134),"median", MEDIAN(Instances!M134:Instances!M134),"min", MIN(Instances!M134:Instances!M134),"max", MAX(Instances!M134:Instances!M134),"diff", MAX(Instances!M134:Instances!M134)-MIN(Instances!M134:Instances!M134))</f>
        <v>0</v>
      </c>
      <c r="N134" s="1" cm="1">
        <f t="array" ref="N134">_xlfn.SWITCH($A$2,"average", AVERAGE(Instances!N134:Instances!N134),"median", MEDIAN(Instances!N134:Instances!N134),"min", MIN(Instances!N134:Instances!N134),"max", MAX(Instances!N134:Instances!N134),"diff", MAX(Instances!N134:Instances!N134)-MIN(Instances!N134:Instances!N134))</f>
        <v>0</v>
      </c>
      <c r="O134" s="1"/>
      <c r="P134" s="1" cm="1">
        <f t="array" ref="P134">_xlfn.SWITCH($A$2,"average", AVERAGE(Instances!P134:Instances!P134),"median", MEDIAN(Instances!P134:Instances!P134),"min", MIN(Instances!P134:Instances!P134),"max", MAX(Instances!P134:Instances!P134),"diff", MAX(Instances!P134:Instances!P134)-MIN(Instances!P134:Instances!P134))</f>
        <v>0</v>
      </c>
      <c r="Q134" s="1" cm="1">
        <f t="array" ref="Q134">_xlfn.SWITCH($A$2,"average", AVERAGE(Instances!Q134:Instances!Q134),"median", MEDIAN(Instances!Q134:Instances!Q134),"min", MIN(Instances!Q134:Instances!Q134),"max", MAX(Instances!Q134:Instances!Q134),"diff", MAX(Instances!Q134:Instances!Q134)-MIN(Instances!Q134:Instances!Q134))</f>
        <v>0</v>
      </c>
      <c r="R134" s="1" cm="1">
        <f t="array" ref="R134">_xlfn.SWITCH($A$2,"average", AVERAGE(Instances!R134:Instances!R134),"median", MEDIAN(Instances!R134:Instances!R134),"min", MIN(Instances!R134:Instances!R134),"max", MAX(Instances!R134:Instances!R134),"diff", MAX(Instances!R134:Instances!R134)-MIN(Instances!R134:Instances!R134))</f>
        <v>0</v>
      </c>
      <c r="S134" s="1">
        <f>MIN($B134)</f>
        <v>0</v>
      </c>
      <c r="T134" s="1">
        <f>MIN($C134)</f>
        <v>0</v>
      </c>
      <c r="U134" s="1">
        <f>MIN($D134)</f>
        <v>0</v>
      </c>
      <c r="V134" s="1">
        <f>MIN($E134)</f>
        <v>0</v>
      </c>
      <c r="W134" s="1">
        <f>MIN($F134)</f>
        <v>0</v>
      </c>
      <c r="X134" s="1">
        <f>MIN($G134)</f>
        <v>0</v>
      </c>
      <c r="Y134" s="1">
        <f>MIN($H134)</f>
        <v>0</v>
      </c>
      <c r="Z134" s="1">
        <f>MIN($I134)</f>
        <v>0</v>
      </c>
      <c r="AA134" s="1">
        <f>MIN($J134)</f>
        <v>0</v>
      </c>
      <c r="AB134" s="1">
        <f>MIN($K134)</f>
        <v>0</v>
      </c>
      <c r="AC134" s="1">
        <f>MIN($M134)</f>
        <v>0</v>
      </c>
      <c r="AD134" s="1">
        <f>MIN($N134)</f>
        <v>0</v>
      </c>
      <c r="AE134" s="1">
        <f>MIN($P134)</f>
        <v>0</v>
      </c>
      <c r="AF134" s="1">
        <f>MIN($Q134)</f>
        <v>0</v>
      </c>
      <c r="AG134" s="1">
        <f>MIN($R134)</f>
        <v>0</v>
      </c>
      <c r="AH134" s="1">
        <f>MEDIAN($B134)</f>
        <v>0</v>
      </c>
      <c r="AI134" s="1">
        <f>MEDIAN($C134)</f>
        <v>0</v>
      </c>
      <c r="AJ134" s="1">
        <f>MEDIAN($D134)</f>
        <v>0</v>
      </c>
      <c r="AK134" s="1">
        <f>MEDIAN($E134)</f>
        <v>0</v>
      </c>
      <c r="AL134" s="1">
        <f>MEDIAN($F134)</f>
        <v>0</v>
      </c>
      <c r="AM134" s="1">
        <f>MEDIAN($G134)</f>
        <v>0</v>
      </c>
      <c r="AN134" s="1">
        <f>MEDIAN($H134)</f>
        <v>0</v>
      </c>
      <c r="AO134" s="1">
        <f>MEDIAN($I134)</f>
        <v>0</v>
      </c>
      <c r="AP134" s="1">
        <f>MEDIAN($J134)</f>
        <v>0</v>
      </c>
      <c r="AQ134" s="1">
        <f>MEDIAN($K134)</f>
        <v>0</v>
      </c>
      <c r="AR134" s="1">
        <f>MEDIAN($M134)</f>
        <v>0</v>
      </c>
      <c r="AS134" s="1">
        <f>MEDIAN($N134)</f>
        <v>0</v>
      </c>
      <c r="AT134" s="1">
        <f>MEDIAN($P134)</f>
        <v>0</v>
      </c>
      <c r="AU134" s="1">
        <f>MEDIAN($Q134)</f>
        <v>0</v>
      </c>
      <c r="AV134" s="1">
        <f>MEDIAN($R134)</f>
        <v>0</v>
      </c>
      <c r="AW134" s="1">
        <f>MAX($B134)</f>
        <v>0</v>
      </c>
      <c r="AX134" s="1">
        <f>MAX($C134)</f>
        <v>0</v>
      </c>
      <c r="AY134" s="1">
        <f>MAX($D134)</f>
        <v>0</v>
      </c>
      <c r="AZ134" s="1">
        <f>MAX($E134)</f>
        <v>0</v>
      </c>
      <c r="BA134" s="1">
        <f>MAX($F134)</f>
        <v>0</v>
      </c>
      <c r="BB134" s="1">
        <f>MAX($G134)</f>
        <v>0</v>
      </c>
      <c r="BC134" s="1">
        <f>MAX($H134)</f>
        <v>0</v>
      </c>
      <c r="BD134" s="1">
        <f>MAX($I134)</f>
        <v>0</v>
      </c>
      <c r="BE134" s="1">
        <f>MAX($J134)</f>
        <v>0</v>
      </c>
      <c r="BF134" s="1">
        <f>MAX($K134)</f>
        <v>0</v>
      </c>
      <c r="BG134" s="1">
        <f>MAX($M134)</f>
        <v>0</v>
      </c>
      <c r="BH134" s="1">
        <f>MAX($N134)</f>
        <v>0</v>
      </c>
      <c r="BI134" s="1">
        <f>MAX($P134)</f>
        <v>0</v>
      </c>
      <c r="BJ134" s="1">
        <f>MAX($Q134)</f>
        <v>0</v>
      </c>
      <c r="BK134" s="1">
        <f>MAX($R134)</f>
        <v>0</v>
      </c>
    </row>
    <row r="135" spans="1:63">
      <c r="A135" s="1" t="s">
        <v>132</v>
      </c>
      <c r="B135" s="1" cm="1">
        <f t="array" ref="B135">_xlfn.SWITCH($A$2,"average", AVERAGE(Instances!B135:Instances!B135),"median", MEDIAN(Instances!B135:Instances!B135),"min", MIN(Instances!B135:Instances!B135),"max", MAX(Instances!B135:Instances!B135),"diff", MAX(Instances!B135:Instances!B135)-MIN(Instances!B135:Instances!B135))</f>
        <v>0</v>
      </c>
      <c r="C135" s="1" cm="1">
        <f t="array" ref="C135">_xlfn.SWITCH($A$2,"average", AVERAGE(Instances!C135:Instances!C135),"median", MEDIAN(Instances!C135:Instances!C135),"min", MIN(Instances!C135:Instances!C135),"max", MAX(Instances!C135:Instances!C135),"diff", MAX(Instances!C135:Instances!C135)-MIN(Instances!C135:Instances!C135))</f>
        <v>0</v>
      </c>
      <c r="D135" s="1" cm="1">
        <f t="array" ref="D135">_xlfn.SWITCH($A$2,"average", AVERAGE(Instances!D135:Instances!D135),"median", MEDIAN(Instances!D135:Instances!D135),"min", MIN(Instances!D135:Instances!D135),"max", MAX(Instances!D135:Instances!D135),"diff", MAX(Instances!D135:Instances!D135)-MIN(Instances!D135:Instances!D135))</f>
        <v>0</v>
      </c>
      <c r="E135" s="1" cm="1">
        <f t="array" ref="E135">_xlfn.SWITCH($A$2,"average", AVERAGE(Instances!E135:Instances!E135),"median", MEDIAN(Instances!E135:Instances!E135),"min", MIN(Instances!E135:Instances!E135),"max", MAX(Instances!E135:Instances!E135),"diff", MAX(Instances!E135:Instances!E135)-MIN(Instances!E135:Instances!E135))</f>
        <v>0</v>
      </c>
      <c r="F135" s="1" cm="1">
        <f t="array" ref="F135">_xlfn.SWITCH($A$2,"average", AVERAGE(Instances!F135:Instances!F135),"median", MEDIAN(Instances!F135:Instances!F135),"min", MIN(Instances!F135:Instances!F135),"max", MAX(Instances!F135:Instances!F135),"diff", MAX(Instances!F135:Instances!F135)-MIN(Instances!F135:Instances!F135))</f>
        <v>0</v>
      </c>
      <c r="G135" s="1" cm="1">
        <f t="array" ref="G135">_xlfn.SWITCH($A$2,"average", AVERAGE(Instances!G135:Instances!G135),"median", MEDIAN(Instances!G135:Instances!G135),"min", MIN(Instances!G135:Instances!G135),"max", MAX(Instances!G135:Instances!G135),"diff", MAX(Instances!G135:Instances!G135)-MIN(Instances!G135:Instances!G135))</f>
        <v>0</v>
      </c>
      <c r="H135" s="1" cm="1">
        <f t="array" ref="H135">_xlfn.SWITCH($A$2,"average", AVERAGE(Instances!H135:Instances!H135),"median", MEDIAN(Instances!H135:Instances!H135),"min", MIN(Instances!H135:Instances!H135),"max", MAX(Instances!H135:Instances!H135),"diff", MAX(Instances!H135:Instances!H135)-MIN(Instances!H135:Instances!H135))</f>
        <v>0</v>
      </c>
      <c r="I135" s="1" cm="1">
        <f t="array" ref="I135">_xlfn.SWITCH($A$2,"average", AVERAGE(Instances!I135:Instances!I135),"median", MEDIAN(Instances!I135:Instances!I135),"min", MIN(Instances!I135:Instances!I135),"max", MAX(Instances!I135:Instances!I135),"diff", MAX(Instances!I135:Instances!I135)-MIN(Instances!I135:Instances!I135))</f>
        <v>0</v>
      </c>
      <c r="J135" s="1" cm="1">
        <f t="array" ref="J135">_xlfn.SWITCH($A$2,"average", AVERAGE(Instances!J135:Instances!J135),"median", MEDIAN(Instances!J135:Instances!J135),"min", MIN(Instances!J135:Instances!J135),"max", MAX(Instances!J135:Instances!J135),"diff", MAX(Instances!J135:Instances!J135)-MIN(Instances!J135:Instances!J135))</f>
        <v>0</v>
      </c>
      <c r="K135" s="1" cm="1">
        <f t="array" ref="K135">_xlfn.SWITCH($A$2,"average", AVERAGE(Instances!K135:Instances!K135),"median", MEDIAN(Instances!K135:Instances!K135),"min", MIN(Instances!K135:Instances!K135),"max", MAX(Instances!K135:Instances!K135),"diff", MAX(Instances!K135:Instances!K135)-MIN(Instances!K135:Instances!K135))</f>
        <v>0</v>
      </c>
      <c r="L135" s="1"/>
      <c r="M135" s="1" cm="1">
        <f t="array" ref="M135">_xlfn.SWITCH($A$2,"average", AVERAGE(Instances!M135:Instances!M135),"median", MEDIAN(Instances!M135:Instances!M135),"min", MIN(Instances!M135:Instances!M135),"max", MAX(Instances!M135:Instances!M135),"diff", MAX(Instances!M135:Instances!M135)-MIN(Instances!M135:Instances!M135))</f>
        <v>0</v>
      </c>
      <c r="N135" s="1" cm="1">
        <f t="array" ref="N135">_xlfn.SWITCH($A$2,"average", AVERAGE(Instances!N135:Instances!N135),"median", MEDIAN(Instances!N135:Instances!N135),"min", MIN(Instances!N135:Instances!N135),"max", MAX(Instances!N135:Instances!N135),"diff", MAX(Instances!N135:Instances!N135)-MIN(Instances!N135:Instances!N135))</f>
        <v>0</v>
      </c>
      <c r="O135" s="1"/>
      <c r="P135" s="1" cm="1">
        <f t="array" ref="P135">_xlfn.SWITCH($A$2,"average", AVERAGE(Instances!P135:Instances!P135),"median", MEDIAN(Instances!P135:Instances!P135),"min", MIN(Instances!P135:Instances!P135),"max", MAX(Instances!P135:Instances!P135),"diff", MAX(Instances!P135:Instances!P135)-MIN(Instances!P135:Instances!P135))</f>
        <v>0</v>
      </c>
      <c r="Q135" s="1" cm="1">
        <f t="array" ref="Q135">_xlfn.SWITCH($A$2,"average", AVERAGE(Instances!Q135:Instances!Q135),"median", MEDIAN(Instances!Q135:Instances!Q135),"min", MIN(Instances!Q135:Instances!Q135),"max", MAX(Instances!Q135:Instances!Q135),"diff", MAX(Instances!Q135:Instances!Q135)-MIN(Instances!Q135:Instances!Q135))</f>
        <v>0</v>
      </c>
      <c r="R135" s="1" cm="1">
        <f t="array" ref="R135">_xlfn.SWITCH($A$2,"average", AVERAGE(Instances!R135:Instances!R135),"median", MEDIAN(Instances!R135:Instances!R135),"min", MIN(Instances!R135:Instances!R135),"max", MAX(Instances!R135:Instances!R135),"diff", MAX(Instances!R135:Instances!R135)-MIN(Instances!R135:Instances!R135))</f>
        <v>0</v>
      </c>
      <c r="S135" s="1">
        <f>MIN($B135)</f>
        <v>0</v>
      </c>
      <c r="T135" s="1">
        <f>MIN($C135)</f>
        <v>0</v>
      </c>
      <c r="U135" s="1">
        <f>MIN($D135)</f>
        <v>0</v>
      </c>
      <c r="V135" s="1">
        <f>MIN($E135)</f>
        <v>0</v>
      </c>
      <c r="W135" s="1">
        <f>MIN($F135)</f>
        <v>0</v>
      </c>
      <c r="X135" s="1">
        <f>MIN($G135)</f>
        <v>0</v>
      </c>
      <c r="Y135" s="1">
        <f>MIN($H135)</f>
        <v>0</v>
      </c>
      <c r="Z135" s="1">
        <f>MIN($I135)</f>
        <v>0</v>
      </c>
      <c r="AA135" s="1">
        <f>MIN($J135)</f>
        <v>0</v>
      </c>
      <c r="AB135" s="1">
        <f>MIN($K135)</f>
        <v>0</v>
      </c>
      <c r="AC135" s="1">
        <f>MIN($M135)</f>
        <v>0</v>
      </c>
      <c r="AD135" s="1">
        <f>MIN($N135)</f>
        <v>0</v>
      </c>
      <c r="AE135" s="1">
        <f>MIN($P135)</f>
        <v>0</v>
      </c>
      <c r="AF135" s="1">
        <f>MIN($Q135)</f>
        <v>0</v>
      </c>
      <c r="AG135" s="1">
        <f>MIN($R135)</f>
        <v>0</v>
      </c>
      <c r="AH135" s="1">
        <f>MEDIAN($B135)</f>
        <v>0</v>
      </c>
      <c r="AI135" s="1">
        <f>MEDIAN($C135)</f>
        <v>0</v>
      </c>
      <c r="AJ135" s="1">
        <f>MEDIAN($D135)</f>
        <v>0</v>
      </c>
      <c r="AK135" s="1">
        <f>MEDIAN($E135)</f>
        <v>0</v>
      </c>
      <c r="AL135" s="1">
        <f>MEDIAN($F135)</f>
        <v>0</v>
      </c>
      <c r="AM135" s="1">
        <f>MEDIAN($G135)</f>
        <v>0</v>
      </c>
      <c r="AN135" s="1">
        <f>MEDIAN($H135)</f>
        <v>0</v>
      </c>
      <c r="AO135" s="1">
        <f>MEDIAN($I135)</f>
        <v>0</v>
      </c>
      <c r="AP135" s="1">
        <f>MEDIAN($J135)</f>
        <v>0</v>
      </c>
      <c r="AQ135" s="1">
        <f>MEDIAN($K135)</f>
        <v>0</v>
      </c>
      <c r="AR135" s="1">
        <f>MEDIAN($M135)</f>
        <v>0</v>
      </c>
      <c r="AS135" s="1">
        <f>MEDIAN($N135)</f>
        <v>0</v>
      </c>
      <c r="AT135" s="1">
        <f>MEDIAN($P135)</f>
        <v>0</v>
      </c>
      <c r="AU135" s="1">
        <f>MEDIAN($Q135)</f>
        <v>0</v>
      </c>
      <c r="AV135" s="1">
        <f>MEDIAN($R135)</f>
        <v>0</v>
      </c>
      <c r="AW135" s="1">
        <f>MAX($B135)</f>
        <v>0</v>
      </c>
      <c r="AX135" s="1">
        <f>MAX($C135)</f>
        <v>0</v>
      </c>
      <c r="AY135" s="1">
        <f>MAX($D135)</f>
        <v>0</v>
      </c>
      <c r="AZ135" s="1">
        <f>MAX($E135)</f>
        <v>0</v>
      </c>
      <c r="BA135" s="1">
        <f>MAX($F135)</f>
        <v>0</v>
      </c>
      <c r="BB135" s="1">
        <f>MAX($G135)</f>
        <v>0</v>
      </c>
      <c r="BC135" s="1">
        <f>MAX($H135)</f>
        <v>0</v>
      </c>
      <c r="BD135" s="1">
        <f>MAX($I135)</f>
        <v>0</v>
      </c>
      <c r="BE135" s="1">
        <f>MAX($J135)</f>
        <v>0</v>
      </c>
      <c r="BF135" s="1">
        <f>MAX($K135)</f>
        <v>0</v>
      </c>
      <c r="BG135" s="1">
        <f>MAX($M135)</f>
        <v>0</v>
      </c>
      <c r="BH135" s="1">
        <f>MAX($N135)</f>
        <v>0</v>
      </c>
      <c r="BI135" s="1">
        <f>MAX($P135)</f>
        <v>0</v>
      </c>
      <c r="BJ135" s="1">
        <f>MAX($Q135)</f>
        <v>0</v>
      </c>
      <c r="BK135" s="1">
        <f>MAX($R135)</f>
        <v>0</v>
      </c>
    </row>
    <row r="136" spans="1:63">
      <c r="A136" s="1" t="s">
        <v>133</v>
      </c>
      <c r="B136" s="1" cm="1">
        <f t="array" ref="B136">_xlfn.SWITCH($A$2,"average", AVERAGE(Instances!B136:Instances!B136),"median", MEDIAN(Instances!B136:Instances!B136),"min", MIN(Instances!B136:Instances!B136),"max", MAX(Instances!B136:Instances!B136),"diff", MAX(Instances!B136:Instances!B136)-MIN(Instances!B136:Instances!B136))</f>
        <v>0</v>
      </c>
      <c r="C136" s="1" cm="1">
        <f t="array" ref="C136">_xlfn.SWITCH($A$2,"average", AVERAGE(Instances!C136:Instances!C136),"median", MEDIAN(Instances!C136:Instances!C136),"min", MIN(Instances!C136:Instances!C136),"max", MAX(Instances!C136:Instances!C136),"diff", MAX(Instances!C136:Instances!C136)-MIN(Instances!C136:Instances!C136))</f>
        <v>0</v>
      </c>
      <c r="D136" s="1" cm="1">
        <f t="array" ref="D136">_xlfn.SWITCH($A$2,"average", AVERAGE(Instances!D136:Instances!D136),"median", MEDIAN(Instances!D136:Instances!D136),"min", MIN(Instances!D136:Instances!D136),"max", MAX(Instances!D136:Instances!D136),"diff", MAX(Instances!D136:Instances!D136)-MIN(Instances!D136:Instances!D136))</f>
        <v>0</v>
      </c>
      <c r="E136" s="1" cm="1">
        <f t="array" ref="E136">_xlfn.SWITCH($A$2,"average", AVERAGE(Instances!E136:Instances!E136),"median", MEDIAN(Instances!E136:Instances!E136),"min", MIN(Instances!E136:Instances!E136),"max", MAX(Instances!E136:Instances!E136),"diff", MAX(Instances!E136:Instances!E136)-MIN(Instances!E136:Instances!E136))</f>
        <v>0</v>
      </c>
      <c r="F136" s="1" cm="1">
        <f t="array" ref="F136">_xlfn.SWITCH($A$2,"average", AVERAGE(Instances!F136:Instances!F136),"median", MEDIAN(Instances!F136:Instances!F136),"min", MIN(Instances!F136:Instances!F136),"max", MAX(Instances!F136:Instances!F136),"diff", MAX(Instances!F136:Instances!F136)-MIN(Instances!F136:Instances!F136))</f>
        <v>0</v>
      </c>
      <c r="G136" s="1" cm="1">
        <f t="array" ref="G136">_xlfn.SWITCH($A$2,"average", AVERAGE(Instances!G136:Instances!G136),"median", MEDIAN(Instances!G136:Instances!G136),"min", MIN(Instances!G136:Instances!G136),"max", MAX(Instances!G136:Instances!G136),"diff", MAX(Instances!G136:Instances!G136)-MIN(Instances!G136:Instances!G136))</f>
        <v>0</v>
      </c>
      <c r="H136" s="1" cm="1">
        <f t="array" ref="H136">_xlfn.SWITCH($A$2,"average", AVERAGE(Instances!H136:Instances!H136),"median", MEDIAN(Instances!H136:Instances!H136),"min", MIN(Instances!H136:Instances!H136),"max", MAX(Instances!H136:Instances!H136),"diff", MAX(Instances!H136:Instances!H136)-MIN(Instances!H136:Instances!H136))</f>
        <v>0</v>
      </c>
      <c r="I136" s="1" cm="1">
        <f t="array" ref="I136">_xlfn.SWITCH($A$2,"average", AVERAGE(Instances!I136:Instances!I136),"median", MEDIAN(Instances!I136:Instances!I136),"min", MIN(Instances!I136:Instances!I136),"max", MAX(Instances!I136:Instances!I136),"diff", MAX(Instances!I136:Instances!I136)-MIN(Instances!I136:Instances!I136))</f>
        <v>0</v>
      </c>
      <c r="J136" s="1" cm="1">
        <f t="array" ref="J136">_xlfn.SWITCH($A$2,"average", AVERAGE(Instances!J136:Instances!J136),"median", MEDIAN(Instances!J136:Instances!J136),"min", MIN(Instances!J136:Instances!J136),"max", MAX(Instances!J136:Instances!J136),"diff", MAX(Instances!J136:Instances!J136)-MIN(Instances!J136:Instances!J136))</f>
        <v>0</v>
      </c>
      <c r="K136" s="1" cm="1">
        <f t="array" ref="K136">_xlfn.SWITCH($A$2,"average", AVERAGE(Instances!K136:Instances!K136),"median", MEDIAN(Instances!K136:Instances!K136),"min", MIN(Instances!K136:Instances!K136),"max", MAX(Instances!K136:Instances!K136),"diff", MAX(Instances!K136:Instances!K136)-MIN(Instances!K136:Instances!K136))</f>
        <v>0</v>
      </c>
      <c r="L136" s="1"/>
      <c r="M136" s="1" cm="1">
        <f t="array" ref="M136">_xlfn.SWITCH($A$2,"average", AVERAGE(Instances!M136:Instances!M136),"median", MEDIAN(Instances!M136:Instances!M136),"min", MIN(Instances!M136:Instances!M136),"max", MAX(Instances!M136:Instances!M136),"diff", MAX(Instances!M136:Instances!M136)-MIN(Instances!M136:Instances!M136))</f>
        <v>0</v>
      </c>
      <c r="N136" s="1" cm="1">
        <f t="array" ref="N136">_xlfn.SWITCH($A$2,"average", AVERAGE(Instances!N136:Instances!N136),"median", MEDIAN(Instances!N136:Instances!N136),"min", MIN(Instances!N136:Instances!N136),"max", MAX(Instances!N136:Instances!N136),"diff", MAX(Instances!N136:Instances!N136)-MIN(Instances!N136:Instances!N136))</f>
        <v>0</v>
      </c>
      <c r="O136" s="1"/>
      <c r="P136" s="1" cm="1">
        <f t="array" ref="P136">_xlfn.SWITCH($A$2,"average", AVERAGE(Instances!P136:Instances!P136),"median", MEDIAN(Instances!P136:Instances!P136),"min", MIN(Instances!P136:Instances!P136),"max", MAX(Instances!P136:Instances!P136),"diff", MAX(Instances!P136:Instances!P136)-MIN(Instances!P136:Instances!P136))</f>
        <v>0</v>
      </c>
      <c r="Q136" s="1" cm="1">
        <f t="array" ref="Q136">_xlfn.SWITCH($A$2,"average", AVERAGE(Instances!Q136:Instances!Q136),"median", MEDIAN(Instances!Q136:Instances!Q136),"min", MIN(Instances!Q136:Instances!Q136),"max", MAX(Instances!Q136:Instances!Q136),"diff", MAX(Instances!Q136:Instances!Q136)-MIN(Instances!Q136:Instances!Q136))</f>
        <v>0</v>
      </c>
      <c r="R136" s="1" cm="1">
        <f t="array" ref="R136">_xlfn.SWITCH($A$2,"average", AVERAGE(Instances!R136:Instances!R136),"median", MEDIAN(Instances!R136:Instances!R136),"min", MIN(Instances!R136:Instances!R136),"max", MAX(Instances!R136:Instances!R136),"diff", MAX(Instances!R136:Instances!R136)-MIN(Instances!R136:Instances!R136))</f>
        <v>0</v>
      </c>
      <c r="S136" s="1">
        <f>MIN($B136)</f>
        <v>0</v>
      </c>
      <c r="T136" s="1">
        <f>MIN($C136)</f>
        <v>0</v>
      </c>
      <c r="U136" s="1">
        <f>MIN($D136)</f>
        <v>0</v>
      </c>
      <c r="V136" s="1">
        <f>MIN($E136)</f>
        <v>0</v>
      </c>
      <c r="W136" s="1">
        <f>MIN($F136)</f>
        <v>0</v>
      </c>
      <c r="X136" s="1">
        <f>MIN($G136)</f>
        <v>0</v>
      </c>
      <c r="Y136" s="1">
        <f>MIN($H136)</f>
        <v>0</v>
      </c>
      <c r="Z136" s="1">
        <f>MIN($I136)</f>
        <v>0</v>
      </c>
      <c r="AA136" s="1">
        <f>MIN($J136)</f>
        <v>0</v>
      </c>
      <c r="AB136" s="1">
        <f>MIN($K136)</f>
        <v>0</v>
      </c>
      <c r="AC136" s="1">
        <f>MIN($M136)</f>
        <v>0</v>
      </c>
      <c r="AD136" s="1">
        <f>MIN($N136)</f>
        <v>0</v>
      </c>
      <c r="AE136" s="1">
        <f>MIN($P136)</f>
        <v>0</v>
      </c>
      <c r="AF136" s="1">
        <f>MIN($Q136)</f>
        <v>0</v>
      </c>
      <c r="AG136" s="1">
        <f>MIN($R136)</f>
        <v>0</v>
      </c>
      <c r="AH136" s="1">
        <f>MEDIAN($B136)</f>
        <v>0</v>
      </c>
      <c r="AI136" s="1">
        <f>MEDIAN($C136)</f>
        <v>0</v>
      </c>
      <c r="AJ136" s="1">
        <f>MEDIAN($D136)</f>
        <v>0</v>
      </c>
      <c r="AK136" s="1">
        <f>MEDIAN($E136)</f>
        <v>0</v>
      </c>
      <c r="AL136" s="1">
        <f>MEDIAN($F136)</f>
        <v>0</v>
      </c>
      <c r="AM136" s="1">
        <f>MEDIAN($G136)</f>
        <v>0</v>
      </c>
      <c r="AN136" s="1">
        <f>MEDIAN($H136)</f>
        <v>0</v>
      </c>
      <c r="AO136" s="1">
        <f>MEDIAN($I136)</f>
        <v>0</v>
      </c>
      <c r="AP136" s="1">
        <f>MEDIAN($J136)</f>
        <v>0</v>
      </c>
      <c r="AQ136" s="1">
        <f>MEDIAN($K136)</f>
        <v>0</v>
      </c>
      <c r="AR136" s="1">
        <f>MEDIAN($M136)</f>
        <v>0</v>
      </c>
      <c r="AS136" s="1">
        <f>MEDIAN($N136)</f>
        <v>0</v>
      </c>
      <c r="AT136" s="1">
        <f>MEDIAN($P136)</f>
        <v>0</v>
      </c>
      <c r="AU136" s="1">
        <f>MEDIAN($Q136)</f>
        <v>0</v>
      </c>
      <c r="AV136" s="1">
        <f>MEDIAN($R136)</f>
        <v>0</v>
      </c>
      <c r="AW136" s="1">
        <f>MAX($B136)</f>
        <v>0</v>
      </c>
      <c r="AX136" s="1">
        <f>MAX($C136)</f>
        <v>0</v>
      </c>
      <c r="AY136" s="1">
        <f>MAX($D136)</f>
        <v>0</v>
      </c>
      <c r="AZ136" s="1">
        <f>MAX($E136)</f>
        <v>0</v>
      </c>
      <c r="BA136" s="1">
        <f>MAX($F136)</f>
        <v>0</v>
      </c>
      <c r="BB136" s="1">
        <f>MAX($G136)</f>
        <v>0</v>
      </c>
      <c r="BC136" s="1">
        <f>MAX($H136)</f>
        <v>0</v>
      </c>
      <c r="BD136" s="1">
        <f>MAX($I136)</f>
        <v>0</v>
      </c>
      <c r="BE136" s="1">
        <f>MAX($J136)</f>
        <v>0</v>
      </c>
      <c r="BF136" s="1">
        <f>MAX($K136)</f>
        <v>0</v>
      </c>
      <c r="BG136" s="1">
        <f>MAX($M136)</f>
        <v>0</v>
      </c>
      <c r="BH136" s="1">
        <f>MAX($N136)</f>
        <v>0</v>
      </c>
      <c r="BI136" s="1">
        <f>MAX($P136)</f>
        <v>0</v>
      </c>
      <c r="BJ136" s="1">
        <f>MAX($Q136)</f>
        <v>0</v>
      </c>
      <c r="BK136" s="1">
        <f>MAX($R136)</f>
        <v>0</v>
      </c>
    </row>
    <row r="137" spans="1:63">
      <c r="A137" s="1" t="s">
        <v>134</v>
      </c>
      <c r="B137" s="1" cm="1">
        <f t="array" ref="B137">_xlfn.SWITCH($A$2,"average", AVERAGE(Instances!B137:Instances!B137),"median", MEDIAN(Instances!B137:Instances!B137),"min", MIN(Instances!B137:Instances!B137),"max", MAX(Instances!B137:Instances!B137),"diff", MAX(Instances!B137:Instances!B137)-MIN(Instances!B137:Instances!B137))</f>
        <v>0</v>
      </c>
      <c r="C137" s="1" cm="1">
        <f t="array" ref="C137">_xlfn.SWITCH($A$2,"average", AVERAGE(Instances!C137:Instances!C137),"median", MEDIAN(Instances!C137:Instances!C137),"min", MIN(Instances!C137:Instances!C137),"max", MAX(Instances!C137:Instances!C137),"diff", MAX(Instances!C137:Instances!C137)-MIN(Instances!C137:Instances!C137))</f>
        <v>0</v>
      </c>
      <c r="D137" s="1" cm="1">
        <f t="array" ref="D137">_xlfn.SWITCH($A$2,"average", AVERAGE(Instances!D137:Instances!D137),"median", MEDIAN(Instances!D137:Instances!D137),"min", MIN(Instances!D137:Instances!D137),"max", MAX(Instances!D137:Instances!D137),"diff", MAX(Instances!D137:Instances!D137)-MIN(Instances!D137:Instances!D137))</f>
        <v>0</v>
      </c>
      <c r="E137" s="1" cm="1">
        <f t="array" ref="E137">_xlfn.SWITCH($A$2,"average", AVERAGE(Instances!E137:Instances!E137),"median", MEDIAN(Instances!E137:Instances!E137),"min", MIN(Instances!E137:Instances!E137),"max", MAX(Instances!E137:Instances!E137),"diff", MAX(Instances!E137:Instances!E137)-MIN(Instances!E137:Instances!E137))</f>
        <v>0</v>
      </c>
      <c r="F137" s="1" cm="1">
        <f t="array" ref="F137">_xlfn.SWITCH($A$2,"average", AVERAGE(Instances!F137:Instances!F137),"median", MEDIAN(Instances!F137:Instances!F137),"min", MIN(Instances!F137:Instances!F137),"max", MAX(Instances!F137:Instances!F137),"diff", MAX(Instances!F137:Instances!F137)-MIN(Instances!F137:Instances!F137))</f>
        <v>0</v>
      </c>
      <c r="G137" s="1" cm="1">
        <f t="array" ref="G137">_xlfn.SWITCH($A$2,"average", AVERAGE(Instances!G137:Instances!G137),"median", MEDIAN(Instances!G137:Instances!G137),"min", MIN(Instances!G137:Instances!G137),"max", MAX(Instances!G137:Instances!G137),"diff", MAX(Instances!G137:Instances!G137)-MIN(Instances!G137:Instances!G137))</f>
        <v>0</v>
      </c>
      <c r="H137" s="1" cm="1">
        <f t="array" ref="H137">_xlfn.SWITCH($A$2,"average", AVERAGE(Instances!H137:Instances!H137),"median", MEDIAN(Instances!H137:Instances!H137),"min", MIN(Instances!H137:Instances!H137),"max", MAX(Instances!H137:Instances!H137),"diff", MAX(Instances!H137:Instances!H137)-MIN(Instances!H137:Instances!H137))</f>
        <v>0</v>
      </c>
      <c r="I137" s="1" cm="1">
        <f t="array" ref="I137">_xlfn.SWITCH($A$2,"average", AVERAGE(Instances!I137:Instances!I137),"median", MEDIAN(Instances!I137:Instances!I137),"min", MIN(Instances!I137:Instances!I137),"max", MAX(Instances!I137:Instances!I137),"diff", MAX(Instances!I137:Instances!I137)-MIN(Instances!I137:Instances!I137))</f>
        <v>0</v>
      </c>
      <c r="J137" s="1" cm="1">
        <f t="array" ref="J137">_xlfn.SWITCH($A$2,"average", AVERAGE(Instances!J137:Instances!J137),"median", MEDIAN(Instances!J137:Instances!J137),"min", MIN(Instances!J137:Instances!J137),"max", MAX(Instances!J137:Instances!J137),"diff", MAX(Instances!J137:Instances!J137)-MIN(Instances!J137:Instances!J137))</f>
        <v>0</v>
      </c>
      <c r="K137" s="1" cm="1">
        <f t="array" ref="K137">_xlfn.SWITCH($A$2,"average", AVERAGE(Instances!K137:Instances!K137),"median", MEDIAN(Instances!K137:Instances!K137),"min", MIN(Instances!K137:Instances!K137),"max", MAX(Instances!K137:Instances!K137),"diff", MAX(Instances!K137:Instances!K137)-MIN(Instances!K137:Instances!K137))</f>
        <v>0</v>
      </c>
      <c r="L137" s="1"/>
      <c r="M137" s="1" cm="1">
        <f t="array" ref="M137">_xlfn.SWITCH($A$2,"average", AVERAGE(Instances!M137:Instances!M137),"median", MEDIAN(Instances!M137:Instances!M137),"min", MIN(Instances!M137:Instances!M137),"max", MAX(Instances!M137:Instances!M137),"diff", MAX(Instances!M137:Instances!M137)-MIN(Instances!M137:Instances!M137))</f>
        <v>0</v>
      </c>
      <c r="N137" s="1" cm="1">
        <f t="array" ref="N137">_xlfn.SWITCH($A$2,"average", AVERAGE(Instances!N137:Instances!N137),"median", MEDIAN(Instances!N137:Instances!N137),"min", MIN(Instances!N137:Instances!N137),"max", MAX(Instances!N137:Instances!N137),"diff", MAX(Instances!N137:Instances!N137)-MIN(Instances!N137:Instances!N137))</f>
        <v>0</v>
      </c>
      <c r="O137" s="1"/>
      <c r="P137" s="1" cm="1">
        <f t="array" ref="P137">_xlfn.SWITCH($A$2,"average", AVERAGE(Instances!P137:Instances!P137),"median", MEDIAN(Instances!P137:Instances!P137),"min", MIN(Instances!P137:Instances!P137),"max", MAX(Instances!P137:Instances!P137),"diff", MAX(Instances!P137:Instances!P137)-MIN(Instances!P137:Instances!P137))</f>
        <v>0</v>
      </c>
      <c r="Q137" s="1" cm="1">
        <f t="array" ref="Q137">_xlfn.SWITCH($A$2,"average", AVERAGE(Instances!Q137:Instances!Q137),"median", MEDIAN(Instances!Q137:Instances!Q137),"min", MIN(Instances!Q137:Instances!Q137),"max", MAX(Instances!Q137:Instances!Q137),"diff", MAX(Instances!Q137:Instances!Q137)-MIN(Instances!Q137:Instances!Q137))</f>
        <v>0</v>
      </c>
      <c r="R137" s="1" cm="1">
        <f t="array" ref="R137">_xlfn.SWITCH($A$2,"average", AVERAGE(Instances!R137:Instances!R137),"median", MEDIAN(Instances!R137:Instances!R137),"min", MIN(Instances!R137:Instances!R137),"max", MAX(Instances!R137:Instances!R137),"diff", MAX(Instances!R137:Instances!R137)-MIN(Instances!R137:Instances!R137))</f>
        <v>0</v>
      </c>
      <c r="S137" s="1">
        <f>MIN($B137)</f>
        <v>0</v>
      </c>
      <c r="T137" s="1">
        <f>MIN($C137)</f>
        <v>0</v>
      </c>
      <c r="U137" s="1">
        <f>MIN($D137)</f>
        <v>0</v>
      </c>
      <c r="V137" s="1">
        <f>MIN($E137)</f>
        <v>0</v>
      </c>
      <c r="W137" s="1">
        <f>MIN($F137)</f>
        <v>0</v>
      </c>
      <c r="X137" s="1">
        <f>MIN($G137)</f>
        <v>0</v>
      </c>
      <c r="Y137" s="1">
        <f>MIN($H137)</f>
        <v>0</v>
      </c>
      <c r="Z137" s="1">
        <f>MIN($I137)</f>
        <v>0</v>
      </c>
      <c r="AA137" s="1">
        <f>MIN($J137)</f>
        <v>0</v>
      </c>
      <c r="AB137" s="1">
        <f>MIN($K137)</f>
        <v>0</v>
      </c>
      <c r="AC137" s="1">
        <f>MIN($M137)</f>
        <v>0</v>
      </c>
      <c r="AD137" s="1">
        <f>MIN($N137)</f>
        <v>0</v>
      </c>
      <c r="AE137" s="1">
        <f>MIN($P137)</f>
        <v>0</v>
      </c>
      <c r="AF137" s="1">
        <f>MIN($Q137)</f>
        <v>0</v>
      </c>
      <c r="AG137" s="1">
        <f>MIN($R137)</f>
        <v>0</v>
      </c>
      <c r="AH137" s="1">
        <f>MEDIAN($B137)</f>
        <v>0</v>
      </c>
      <c r="AI137" s="1">
        <f>MEDIAN($C137)</f>
        <v>0</v>
      </c>
      <c r="AJ137" s="1">
        <f>MEDIAN($D137)</f>
        <v>0</v>
      </c>
      <c r="AK137" s="1">
        <f>MEDIAN($E137)</f>
        <v>0</v>
      </c>
      <c r="AL137" s="1">
        <f>MEDIAN($F137)</f>
        <v>0</v>
      </c>
      <c r="AM137" s="1">
        <f>MEDIAN($G137)</f>
        <v>0</v>
      </c>
      <c r="AN137" s="1">
        <f>MEDIAN($H137)</f>
        <v>0</v>
      </c>
      <c r="AO137" s="1">
        <f>MEDIAN($I137)</f>
        <v>0</v>
      </c>
      <c r="AP137" s="1">
        <f>MEDIAN($J137)</f>
        <v>0</v>
      </c>
      <c r="AQ137" s="1">
        <f>MEDIAN($K137)</f>
        <v>0</v>
      </c>
      <c r="AR137" s="1">
        <f>MEDIAN($M137)</f>
        <v>0</v>
      </c>
      <c r="AS137" s="1">
        <f>MEDIAN($N137)</f>
        <v>0</v>
      </c>
      <c r="AT137" s="1">
        <f>MEDIAN($P137)</f>
        <v>0</v>
      </c>
      <c r="AU137" s="1">
        <f>MEDIAN($Q137)</f>
        <v>0</v>
      </c>
      <c r="AV137" s="1">
        <f>MEDIAN($R137)</f>
        <v>0</v>
      </c>
      <c r="AW137" s="1">
        <f>MAX($B137)</f>
        <v>0</v>
      </c>
      <c r="AX137" s="1">
        <f>MAX($C137)</f>
        <v>0</v>
      </c>
      <c r="AY137" s="1">
        <f>MAX($D137)</f>
        <v>0</v>
      </c>
      <c r="AZ137" s="1">
        <f>MAX($E137)</f>
        <v>0</v>
      </c>
      <c r="BA137" s="1">
        <f>MAX($F137)</f>
        <v>0</v>
      </c>
      <c r="BB137" s="1">
        <f>MAX($G137)</f>
        <v>0</v>
      </c>
      <c r="BC137" s="1">
        <f>MAX($H137)</f>
        <v>0</v>
      </c>
      <c r="BD137" s="1">
        <f>MAX($I137)</f>
        <v>0</v>
      </c>
      <c r="BE137" s="1">
        <f>MAX($J137)</f>
        <v>0</v>
      </c>
      <c r="BF137" s="1">
        <f>MAX($K137)</f>
        <v>0</v>
      </c>
      <c r="BG137" s="1">
        <f>MAX($M137)</f>
        <v>0</v>
      </c>
      <c r="BH137" s="1">
        <f>MAX($N137)</f>
        <v>0</v>
      </c>
      <c r="BI137" s="1">
        <f>MAX($P137)</f>
        <v>0</v>
      </c>
      <c r="BJ137" s="1">
        <f>MAX($Q137)</f>
        <v>0</v>
      </c>
      <c r="BK137" s="1">
        <f>MAX($R137)</f>
        <v>0</v>
      </c>
    </row>
    <row r="138" spans="1:63">
      <c r="A138" s="1" t="s">
        <v>135</v>
      </c>
      <c r="B138" s="1" cm="1">
        <f t="array" ref="B138">_xlfn.SWITCH($A$2,"average", AVERAGE(Instances!B138:Instances!B138),"median", MEDIAN(Instances!B138:Instances!B138),"min", MIN(Instances!B138:Instances!B138),"max", MAX(Instances!B138:Instances!B138),"diff", MAX(Instances!B138:Instances!B138)-MIN(Instances!B138:Instances!B138))</f>
        <v>0</v>
      </c>
      <c r="C138" s="1" cm="1">
        <f t="array" ref="C138">_xlfn.SWITCH($A$2,"average", AVERAGE(Instances!C138:Instances!C138),"median", MEDIAN(Instances!C138:Instances!C138),"min", MIN(Instances!C138:Instances!C138),"max", MAX(Instances!C138:Instances!C138),"diff", MAX(Instances!C138:Instances!C138)-MIN(Instances!C138:Instances!C138))</f>
        <v>0</v>
      </c>
      <c r="D138" s="1" cm="1">
        <f t="array" ref="D138">_xlfn.SWITCH($A$2,"average", AVERAGE(Instances!D138:Instances!D138),"median", MEDIAN(Instances!D138:Instances!D138),"min", MIN(Instances!D138:Instances!D138),"max", MAX(Instances!D138:Instances!D138),"diff", MAX(Instances!D138:Instances!D138)-MIN(Instances!D138:Instances!D138))</f>
        <v>0</v>
      </c>
      <c r="E138" s="1" cm="1">
        <f t="array" ref="E138">_xlfn.SWITCH($A$2,"average", AVERAGE(Instances!E138:Instances!E138),"median", MEDIAN(Instances!E138:Instances!E138),"min", MIN(Instances!E138:Instances!E138),"max", MAX(Instances!E138:Instances!E138),"diff", MAX(Instances!E138:Instances!E138)-MIN(Instances!E138:Instances!E138))</f>
        <v>0</v>
      </c>
      <c r="F138" s="1" cm="1">
        <f t="array" ref="F138">_xlfn.SWITCH($A$2,"average", AVERAGE(Instances!F138:Instances!F138),"median", MEDIAN(Instances!F138:Instances!F138),"min", MIN(Instances!F138:Instances!F138),"max", MAX(Instances!F138:Instances!F138),"diff", MAX(Instances!F138:Instances!F138)-MIN(Instances!F138:Instances!F138))</f>
        <v>0</v>
      </c>
      <c r="G138" s="1" cm="1">
        <f t="array" ref="G138">_xlfn.SWITCH($A$2,"average", AVERAGE(Instances!G138:Instances!G138),"median", MEDIAN(Instances!G138:Instances!G138),"min", MIN(Instances!G138:Instances!G138),"max", MAX(Instances!G138:Instances!G138),"diff", MAX(Instances!G138:Instances!G138)-MIN(Instances!G138:Instances!G138))</f>
        <v>0</v>
      </c>
      <c r="H138" s="1" cm="1">
        <f t="array" ref="H138">_xlfn.SWITCH($A$2,"average", AVERAGE(Instances!H138:Instances!H138),"median", MEDIAN(Instances!H138:Instances!H138),"min", MIN(Instances!H138:Instances!H138),"max", MAX(Instances!H138:Instances!H138),"diff", MAX(Instances!H138:Instances!H138)-MIN(Instances!H138:Instances!H138))</f>
        <v>0</v>
      </c>
      <c r="I138" s="1" cm="1">
        <f t="array" ref="I138">_xlfn.SWITCH($A$2,"average", AVERAGE(Instances!I138:Instances!I138),"median", MEDIAN(Instances!I138:Instances!I138),"min", MIN(Instances!I138:Instances!I138),"max", MAX(Instances!I138:Instances!I138),"diff", MAX(Instances!I138:Instances!I138)-MIN(Instances!I138:Instances!I138))</f>
        <v>0</v>
      </c>
      <c r="J138" s="1" cm="1">
        <f t="array" ref="J138">_xlfn.SWITCH($A$2,"average", AVERAGE(Instances!J138:Instances!J138),"median", MEDIAN(Instances!J138:Instances!J138),"min", MIN(Instances!J138:Instances!J138),"max", MAX(Instances!J138:Instances!J138),"diff", MAX(Instances!J138:Instances!J138)-MIN(Instances!J138:Instances!J138))</f>
        <v>0</v>
      </c>
      <c r="K138" s="1" cm="1">
        <f t="array" ref="K138">_xlfn.SWITCH($A$2,"average", AVERAGE(Instances!K138:Instances!K138),"median", MEDIAN(Instances!K138:Instances!K138),"min", MIN(Instances!K138:Instances!K138),"max", MAX(Instances!K138:Instances!K138),"diff", MAX(Instances!K138:Instances!K138)-MIN(Instances!K138:Instances!K138))</f>
        <v>0</v>
      </c>
      <c r="L138" s="1"/>
      <c r="M138" s="1" cm="1">
        <f t="array" ref="M138">_xlfn.SWITCH($A$2,"average", AVERAGE(Instances!M138:Instances!M138),"median", MEDIAN(Instances!M138:Instances!M138),"min", MIN(Instances!M138:Instances!M138),"max", MAX(Instances!M138:Instances!M138),"diff", MAX(Instances!M138:Instances!M138)-MIN(Instances!M138:Instances!M138))</f>
        <v>0</v>
      </c>
      <c r="N138" s="1" cm="1">
        <f t="array" ref="N138">_xlfn.SWITCH($A$2,"average", AVERAGE(Instances!N138:Instances!N138),"median", MEDIAN(Instances!N138:Instances!N138),"min", MIN(Instances!N138:Instances!N138),"max", MAX(Instances!N138:Instances!N138),"diff", MAX(Instances!N138:Instances!N138)-MIN(Instances!N138:Instances!N138))</f>
        <v>0</v>
      </c>
      <c r="O138" s="1"/>
      <c r="P138" s="1" cm="1">
        <f t="array" ref="P138">_xlfn.SWITCH($A$2,"average", AVERAGE(Instances!P138:Instances!P138),"median", MEDIAN(Instances!P138:Instances!P138),"min", MIN(Instances!P138:Instances!P138),"max", MAX(Instances!P138:Instances!P138),"diff", MAX(Instances!P138:Instances!P138)-MIN(Instances!P138:Instances!P138))</f>
        <v>0</v>
      </c>
      <c r="Q138" s="1" cm="1">
        <f t="array" ref="Q138">_xlfn.SWITCH($A$2,"average", AVERAGE(Instances!Q138:Instances!Q138),"median", MEDIAN(Instances!Q138:Instances!Q138),"min", MIN(Instances!Q138:Instances!Q138),"max", MAX(Instances!Q138:Instances!Q138),"diff", MAX(Instances!Q138:Instances!Q138)-MIN(Instances!Q138:Instances!Q138))</f>
        <v>0</v>
      </c>
      <c r="R138" s="1" cm="1">
        <f t="array" ref="R138">_xlfn.SWITCH($A$2,"average", AVERAGE(Instances!R138:Instances!R138),"median", MEDIAN(Instances!R138:Instances!R138),"min", MIN(Instances!R138:Instances!R138),"max", MAX(Instances!R138:Instances!R138),"diff", MAX(Instances!R138:Instances!R138)-MIN(Instances!R138:Instances!R138))</f>
        <v>0</v>
      </c>
      <c r="S138" s="1">
        <f>MIN($B138)</f>
        <v>0</v>
      </c>
      <c r="T138" s="1">
        <f>MIN($C138)</f>
        <v>0</v>
      </c>
      <c r="U138" s="1">
        <f>MIN($D138)</f>
        <v>0</v>
      </c>
      <c r="V138" s="1">
        <f>MIN($E138)</f>
        <v>0</v>
      </c>
      <c r="W138" s="1">
        <f>MIN($F138)</f>
        <v>0</v>
      </c>
      <c r="X138" s="1">
        <f>MIN($G138)</f>
        <v>0</v>
      </c>
      <c r="Y138" s="1">
        <f>MIN($H138)</f>
        <v>0</v>
      </c>
      <c r="Z138" s="1">
        <f>MIN($I138)</f>
        <v>0</v>
      </c>
      <c r="AA138" s="1">
        <f>MIN($J138)</f>
        <v>0</v>
      </c>
      <c r="AB138" s="1">
        <f>MIN($K138)</f>
        <v>0</v>
      </c>
      <c r="AC138" s="1">
        <f>MIN($M138)</f>
        <v>0</v>
      </c>
      <c r="AD138" s="1">
        <f>MIN($N138)</f>
        <v>0</v>
      </c>
      <c r="AE138" s="1">
        <f>MIN($P138)</f>
        <v>0</v>
      </c>
      <c r="AF138" s="1">
        <f>MIN($Q138)</f>
        <v>0</v>
      </c>
      <c r="AG138" s="1">
        <f>MIN($R138)</f>
        <v>0</v>
      </c>
      <c r="AH138" s="1">
        <f>MEDIAN($B138)</f>
        <v>0</v>
      </c>
      <c r="AI138" s="1">
        <f>MEDIAN($C138)</f>
        <v>0</v>
      </c>
      <c r="AJ138" s="1">
        <f>MEDIAN($D138)</f>
        <v>0</v>
      </c>
      <c r="AK138" s="1">
        <f>MEDIAN($E138)</f>
        <v>0</v>
      </c>
      <c r="AL138" s="1">
        <f>MEDIAN($F138)</f>
        <v>0</v>
      </c>
      <c r="AM138" s="1">
        <f>MEDIAN($G138)</f>
        <v>0</v>
      </c>
      <c r="AN138" s="1">
        <f>MEDIAN($H138)</f>
        <v>0</v>
      </c>
      <c r="AO138" s="1">
        <f>MEDIAN($I138)</f>
        <v>0</v>
      </c>
      <c r="AP138" s="1">
        <f>MEDIAN($J138)</f>
        <v>0</v>
      </c>
      <c r="AQ138" s="1">
        <f>MEDIAN($K138)</f>
        <v>0</v>
      </c>
      <c r="AR138" s="1">
        <f>MEDIAN($M138)</f>
        <v>0</v>
      </c>
      <c r="AS138" s="1">
        <f>MEDIAN($N138)</f>
        <v>0</v>
      </c>
      <c r="AT138" s="1">
        <f>MEDIAN($P138)</f>
        <v>0</v>
      </c>
      <c r="AU138" s="1">
        <f>MEDIAN($Q138)</f>
        <v>0</v>
      </c>
      <c r="AV138" s="1">
        <f>MEDIAN($R138)</f>
        <v>0</v>
      </c>
      <c r="AW138" s="1">
        <f>MAX($B138)</f>
        <v>0</v>
      </c>
      <c r="AX138" s="1">
        <f>MAX($C138)</f>
        <v>0</v>
      </c>
      <c r="AY138" s="1">
        <f>MAX($D138)</f>
        <v>0</v>
      </c>
      <c r="AZ138" s="1">
        <f>MAX($E138)</f>
        <v>0</v>
      </c>
      <c r="BA138" s="1">
        <f>MAX($F138)</f>
        <v>0</v>
      </c>
      <c r="BB138" s="1">
        <f>MAX($G138)</f>
        <v>0</v>
      </c>
      <c r="BC138" s="1">
        <f>MAX($H138)</f>
        <v>0</v>
      </c>
      <c r="BD138" s="1">
        <f>MAX($I138)</f>
        <v>0</v>
      </c>
      <c r="BE138" s="1">
        <f>MAX($J138)</f>
        <v>0</v>
      </c>
      <c r="BF138" s="1">
        <f>MAX($K138)</f>
        <v>0</v>
      </c>
      <c r="BG138" s="1">
        <f>MAX($M138)</f>
        <v>0</v>
      </c>
      <c r="BH138" s="1">
        <f>MAX($N138)</f>
        <v>0</v>
      </c>
      <c r="BI138" s="1">
        <f>MAX($P138)</f>
        <v>0</v>
      </c>
      <c r="BJ138" s="1">
        <f>MAX($Q138)</f>
        <v>0</v>
      </c>
      <c r="BK138" s="1">
        <f>MAX($R138)</f>
        <v>0</v>
      </c>
    </row>
    <row r="139" spans="1:63">
      <c r="A139" s="1" t="s">
        <v>136</v>
      </c>
      <c r="B139" s="1" cm="1">
        <f t="array" ref="B139">_xlfn.SWITCH($A$2,"average", AVERAGE(Instances!B139:Instances!B139),"median", MEDIAN(Instances!B139:Instances!B139),"min", MIN(Instances!B139:Instances!B139),"max", MAX(Instances!B139:Instances!B139),"diff", MAX(Instances!B139:Instances!B139)-MIN(Instances!B139:Instances!B139))</f>
        <v>0</v>
      </c>
      <c r="C139" s="1" cm="1">
        <f t="array" ref="C139">_xlfn.SWITCH($A$2,"average", AVERAGE(Instances!C139:Instances!C139),"median", MEDIAN(Instances!C139:Instances!C139),"min", MIN(Instances!C139:Instances!C139),"max", MAX(Instances!C139:Instances!C139),"diff", MAX(Instances!C139:Instances!C139)-MIN(Instances!C139:Instances!C139))</f>
        <v>0</v>
      </c>
      <c r="D139" s="1" cm="1">
        <f t="array" ref="D139">_xlfn.SWITCH($A$2,"average", AVERAGE(Instances!D139:Instances!D139),"median", MEDIAN(Instances!D139:Instances!D139),"min", MIN(Instances!D139:Instances!D139),"max", MAX(Instances!D139:Instances!D139),"diff", MAX(Instances!D139:Instances!D139)-MIN(Instances!D139:Instances!D139))</f>
        <v>0</v>
      </c>
      <c r="E139" s="1" cm="1">
        <f t="array" ref="E139">_xlfn.SWITCH($A$2,"average", AVERAGE(Instances!E139:Instances!E139),"median", MEDIAN(Instances!E139:Instances!E139),"min", MIN(Instances!E139:Instances!E139),"max", MAX(Instances!E139:Instances!E139),"diff", MAX(Instances!E139:Instances!E139)-MIN(Instances!E139:Instances!E139))</f>
        <v>0</v>
      </c>
      <c r="F139" s="1" cm="1">
        <f t="array" ref="F139">_xlfn.SWITCH($A$2,"average", AVERAGE(Instances!F139:Instances!F139),"median", MEDIAN(Instances!F139:Instances!F139),"min", MIN(Instances!F139:Instances!F139),"max", MAX(Instances!F139:Instances!F139),"diff", MAX(Instances!F139:Instances!F139)-MIN(Instances!F139:Instances!F139))</f>
        <v>0</v>
      </c>
      <c r="G139" s="1" cm="1">
        <f t="array" ref="G139">_xlfn.SWITCH($A$2,"average", AVERAGE(Instances!G139:Instances!G139),"median", MEDIAN(Instances!G139:Instances!G139),"min", MIN(Instances!G139:Instances!G139),"max", MAX(Instances!G139:Instances!G139),"diff", MAX(Instances!G139:Instances!G139)-MIN(Instances!G139:Instances!G139))</f>
        <v>0</v>
      </c>
      <c r="H139" s="1" cm="1">
        <f t="array" ref="H139">_xlfn.SWITCH($A$2,"average", AVERAGE(Instances!H139:Instances!H139),"median", MEDIAN(Instances!H139:Instances!H139),"min", MIN(Instances!H139:Instances!H139),"max", MAX(Instances!H139:Instances!H139),"diff", MAX(Instances!H139:Instances!H139)-MIN(Instances!H139:Instances!H139))</f>
        <v>0</v>
      </c>
      <c r="I139" s="1" cm="1">
        <f t="array" ref="I139">_xlfn.SWITCH($A$2,"average", AVERAGE(Instances!I139:Instances!I139),"median", MEDIAN(Instances!I139:Instances!I139),"min", MIN(Instances!I139:Instances!I139),"max", MAX(Instances!I139:Instances!I139),"diff", MAX(Instances!I139:Instances!I139)-MIN(Instances!I139:Instances!I139))</f>
        <v>0</v>
      </c>
      <c r="J139" s="1" cm="1">
        <f t="array" ref="J139">_xlfn.SWITCH($A$2,"average", AVERAGE(Instances!J139:Instances!J139),"median", MEDIAN(Instances!J139:Instances!J139),"min", MIN(Instances!J139:Instances!J139),"max", MAX(Instances!J139:Instances!J139),"diff", MAX(Instances!J139:Instances!J139)-MIN(Instances!J139:Instances!J139))</f>
        <v>0</v>
      </c>
      <c r="K139" s="1" cm="1">
        <f t="array" ref="K139">_xlfn.SWITCH($A$2,"average", AVERAGE(Instances!K139:Instances!K139),"median", MEDIAN(Instances!K139:Instances!K139),"min", MIN(Instances!K139:Instances!K139),"max", MAX(Instances!K139:Instances!K139),"diff", MAX(Instances!K139:Instances!K139)-MIN(Instances!K139:Instances!K139))</f>
        <v>0</v>
      </c>
      <c r="L139" s="1"/>
      <c r="M139" s="1" cm="1">
        <f t="array" ref="M139">_xlfn.SWITCH($A$2,"average", AVERAGE(Instances!M139:Instances!M139),"median", MEDIAN(Instances!M139:Instances!M139),"min", MIN(Instances!M139:Instances!M139),"max", MAX(Instances!M139:Instances!M139),"diff", MAX(Instances!M139:Instances!M139)-MIN(Instances!M139:Instances!M139))</f>
        <v>0</v>
      </c>
      <c r="N139" s="1" cm="1">
        <f t="array" ref="N139">_xlfn.SWITCH($A$2,"average", AVERAGE(Instances!N139:Instances!N139),"median", MEDIAN(Instances!N139:Instances!N139),"min", MIN(Instances!N139:Instances!N139),"max", MAX(Instances!N139:Instances!N139),"diff", MAX(Instances!N139:Instances!N139)-MIN(Instances!N139:Instances!N139))</f>
        <v>0</v>
      </c>
      <c r="O139" s="1"/>
      <c r="P139" s="1" cm="1">
        <f t="array" ref="P139">_xlfn.SWITCH($A$2,"average", AVERAGE(Instances!P139:Instances!P139),"median", MEDIAN(Instances!P139:Instances!P139),"min", MIN(Instances!P139:Instances!P139),"max", MAX(Instances!P139:Instances!P139),"diff", MAX(Instances!P139:Instances!P139)-MIN(Instances!P139:Instances!P139))</f>
        <v>0</v>
      </c>
      <c r="Q139" s="1" cm="1">
        <f t="array" ref="Q139">_xlfn.SWITCH($A$2,"average", AVERAGE(Instances!Q139:Instances!Q139),"median", MEDIAN(Instances!Q139:Instances!Q139),"min", MIN(Instances!Q139:Instances!Q139),"max", MAX(Instances!Q139:Instances!Q139),"diff", MAX(Instances!Q139:Instances!Q139)-MIN(Instances!Q139:Instances!Q139))</f>
        <v>0</v>
      </c>
      <c r="R139" s="1" cm="1">
        <f t="array" ref="R139">_xlfn.SWITCH($A$2,"average", AVERAGE(Instances!R139:Instances!R139),"median", MEDIAN(Instances!R139:Instances!R139),"min", MIN(Instances!R139:Instances!R139),"max", MAX(Instances!R139:Instances!R139),"diff", MAX(Instances!R139:Instances!R139)-MIN(Instances!R139:Instances!R139))</f>
        <v>0</v>
      </c>
      <c r="S139" s="1">
        <f>MIN($B139)</f>
        <v>0</v>
      </c>
      <c r="T139" s="1">
        <f>MIN($C139)</f>
        <v>0</v>
      </c>
      <c r="U139" s="1">
        <f>MIN($D139)</f>
        <v>0</v>
      </c>
      <c r="V139" s="1">
        <f>MIN($E139)</f>
        <v>0</v>
      </c>
      <c r="W139" s="1">
        <f>MIN($F139)</f>
        <v>0</v>
      </c>
      <c r="X139" s="1">
        <f>MIN($G139)</f>
        <v>0</v>
      </c>
      <c r="Y139" s="1">
        <f>MIN($H139)</f>
        <v>0</v>
      </c>
      <c r="Z139" s="1">
        <f>MIN($I139)</f>
        <v>0</v>
      </c>
      <c r="AA139" s="1">
        <f>MIN($J139)</f>
        <v>0</v>
      </c>
      <c r="AB139" s="1">
        <f>MIN($K139)</f>
        <v>0</v>
      </c>
      <c r="AC139" s="1">
        <f>MIN($M139)</f>
        <v>0</v>
      </c>
      <c r="AD139" s="1">
        <f>MIN($N139)</f>
        <v>0</v>
      </c>
      <c r="AE139" s="1">
        <f>MIN($P139)</f>
        <v>0</v>
      </c>
      <c r="AF139" s="1">
        <f>MIN($Q139)</f>
        <v>0</v>
      </c>
      <c r="AG139" s="1">
        <f>MIN($R139)</f>
        <v>0</v>
      </c>
      <c r="AH139" s="1">
        <f>MEDIAN($B139)</f>
        <v>0</v>
      </c>
      <c r="AI139" s="1">
        <f>MEDIAN($C139)</f>
        <v>0</v>
      </c>
      <c r="AJ139" s="1">
        <f>MEDIAN($D139)</f>
        <v>0</v>
      </c>
      <c r="AK139" s="1">
        <f>MEDIAN($E139)</f>
        <v>0</v>
      </c>
      <c r="AL139" s="1">
        <f>MEDIAN($F139)</f>
        <v>0</v>
      </c>
      <c r="AM139" s="1">
        <f>MEDIAN($G139)</f>
        <v>0</v>
      </c>
      <c r="AN139" s="1">
        <f>MEDIAN($H139)</f>
        <v>0</v>
      </c>
      <c r="AO139" s="1">
        <f>MEDIAN($I139)</f>
        <v>0</v>
      </c>
      <c r="AP139" s="1">
        <f>MEDIAN($J139)</f>
        <v>0</v>
      </c>
      <c r="AQ139" s="1">
        <f>MEDIAN($K139)</f>
        <v>0</v>
      </c>
      <c r="AR139" s="1">
        <f>MEDIAN($M139)</f>
        <v>0</v>
      </c>
      <c r="AS139" s="1">
        <f>MEDIAN($N139)</f>
        <v>0</v>
      </c>
      <c r="AT139" s="1">
        <f>MEDIAN($P139)</f>
        <v>0</v>
      </c>
      <c r="AU139" s="1">
        <f>MEDIAN($Q139)</f>
        <v>0</v>
      </c>
      <c r="AV139" s="1">
        <f>MEDIAN($R139)</f>
        <v>0</v>
      </c>
      <c r="AW139" s="1">
        <f>MAX($B139)</f>
        <v>0</v>
      </c>
      <c r="AX139" s="1">
        <f>MAX($C139)</f>
        <v>0</v>
      </c>
      <c r="AY139" s="1">
        <f>MAX($D139)</f>
        <v>0</v>
      </c>
      <c r="AZ139" s="1">
        <f>MAX($E139)</f>
        <v>0</v>
      </c>
      <c r="BA139" s="1">
        <f>MAX($F139)</f>
        <v>0</v>
      </c>
      <c r="BB139" s="1">
        <f>MAX($G139)</f>
        <v>0</v>
      </c>
      <c r="BC139" s="1">
        <f>MAX($H139)</f>
        <v>0</v>
      </c>
      <c r="BD139" s="1">
        <f>MAX($I139)</f>
        <v>0</v>
      </c>
      <c r="BE139" s="1">
        <f>MAX($J139)</f>
        <v>0</v>
      </c>
      <c r="BF139" s="1">
        <f>MAX($K139)</f>
        <v>0</v>
      </c>
      <c r="BG139" s="1">
        <f>MAX($M139)</f>
        <v>0</v>
      </c>
      <c r="BH139" s="1">
        <f>MAX($N139)</f>
        <v>0</v>
      </c>
      <c r="BI139" s="1">
        <f>MAX($P139)</f>
        <v>0</v>
      </c>
      <c r="BJ139" s="1">
        <f>MAX($Q139)</f>
        <v>0</v>
      </c>
      <c r="BK139" s="1">
        <f>MAX($R139)</f>
        <v>0</v>
      </c>
    </row>
    <row r="140" spans="1:63">
      <c r="A140" s="1" t="s">
        <v>137</v>
      </c>
      <c r="B140" s="1" cm="1">
        <f t="array" ref="B140">_xlfn.SWITCH($A$2,"average", AVERAGE(Instances!B140:Instances!B140),"median", MEDIAN(Instances!B140:Instances!B140),"min", MIN(Instances!B140:Instances!B140),"max", MAX(Instances!B140:Instances!B140),"diff", MAX(Instances!B140:Instances!B140)-MIN(Instances!B140:Instances!B140))</f>
        <v>0</v>
      </c>
      <c r="C140" s="1" cm="1">
        <f t="array" ref="C140">_xlfn.SWITCH($A$2,"average", AVERAGE(Instances!C140:Instances!C140),"median", MEDIAN(Instances!C140:Instances!C140),"min", MIN(Instances!C140:Instances!C140),"max", MAX(Instances!C140:Instances!C140),"diff", MAX(Instances!C140:Instances!C140)-MIN(Instances!C140:Instances!C140))</f>
        <v>0</v>
      </c>
      <c r="D140" s="1" cm="1">
        <f t="array" ref="D140">_xlfn.SWITCH($A$2,"average", AVERAGE(Instances!D140:Instances!D140),"median", MEDIAN(Instances!D140:Instances!D140),"min", MIN(Instances!D140:Instances!D140),"max", MAX(Instances!D140:Instances!D140),"diff", MAX(Instances!D140:Instances!D140)-MIN(Instances!D140:Instances!D140))</f>
        <v>0</v>
      </c>
      <c r="E140" s="1" cm="1">
        <f t="array" ref="E140">_xlfn.SWITCH($A$2,"average", AVERAGE(Instances!E140:Instances!E140),"median", MEDIAN(Instances!E140:Instances!E140),"min", MIN(Instances!E140:Instances!E140),"max", MAX(Instances!E140:Instances!E140),"diff", MAX(Instances!E140:Instances!E140)-MIN(Instances!E140:Instances!E140))</f>
        <v>0</v>
      </c>
      <c r="F140" s="1" cm="1">
        <f t="array" ref="F140">_xlfn.SWITCH($A$2,"average", AVERAGE(Instances!F140:Instances!F140),"median", MEDIAN(Instances!F140:Instances!F140),"min", MIN(Instances!F140:Instances!F140),"max", MAX(Instances!F140:Instances!F140),"diff", MAX(Instances!F140:Instances!F140)-MIN(Instances!F140:Instances!F140))</f>
        <v>0</v>
      </c>
      <c r="G140" s="1" cm="1">
        <f t="array" ref="G140">_xlfn.SWITCH($A$2,"average", AVERAGE(Instances!G140:Instances!G140),"median", MEDIAN(Instances!G140:Instances!G140),"min", MIN(Instances!G140:Instances!G140),"max", MAX(Instances!G140:Instances!G140),"diff", MAX(Instances!G140:Instances!G140)-MIN(Instances!G140:Instances!G140))</f>
        <v>0</v>
      </c>
      <c r="H140" s="1" cm="1">
        <f t="array" ref="H140">_xlfn.SWITCH($A$2,"average", AVERAGE(Instances!H140:Instances!H140),"median", MEDIAN(Instances!H140:Instances!H140),"min", MIN(Instances!H140:Instances!H140),"max", MAX(Instances!H140:Instances!H140),"diff", MAX(Instances!H140:Instances!H140)-MIN(Instances!H140:Instances!H140))</f>
        <v>0</v>
      </c>
      <c r="I140" s="1" cm="1">
        <f t="array" ref="I140">_xlfn.SWITCH($A$2,"average", AVERAGE(Instances!I140:Instances!I140),"median", MEDIAN(Instances!I140:Instances!I140),"min", MIN(Instances!I140:Instances!I140),"max", MAX(Instances!I140:Instances!I140),"diff", MAX(Instances!I140:Instances!I140)-MIN(Instances!I140:Instances!I140))</f>
        <v>0</v>
      </c>
      <c r="J140" s="1" cm="1">
        <f t="array" ref="J140">_xlfn.SWITCH($A$2,"average", AVERAGE(Instances!J140:Instances!J140),"median", MEDIAN(Instances!J140:Instances!J140),"min", MIN(Instances!J140:Instances!J140),"max", MAX(Instances!J140:Instances!J140),"diff", MAX(Instances!J140:Instances!J140)-MIN(Instances!J140:Instances!J140))</f>
        <v>0</v>
      </c>
      <c r="K140" s="1" cm="1">
        <f t="array" ref="K140">_xlfn.SWITCH($A$2,"average", AVERAGE(Instances!K140:Instances!K140),"median", MEDIAN(Instances!K140:Instances!K140),"min", MIN(Instances!K140:Instances!K140),"max", MAX(Instances!K140:Instances!K140),"diff", MAX(Instances!K140:Instances!K140)-MIN(Instances!K140:Instances!K140))</f>
        <v>0</v>
      </c>
      <c r="L140" s="1"/>
      <c r="M140" s="1" cm="1">
        <f t="array" ref="M140">_xlfn.SWITCH($A$2,"average", AVERAGE(Instances!M140:Instances!M140),"median", MEDIAN(Instances!M140:Instances!M140),"min", MIN(Instances!M140:Instances!M140),"max", MAX(Instances!M140:Instances!M140),"diff", MAX(Instances!M140:Instances!M140)-MIN(Instances!M140:Instances!M140))</f>
        <v>0</v>
      </c>
      <c r="N140" s="1" cm="1">
        <f t="array" ref="N140">_xlfn.SWITCH($A$2,"average", AVERAGE(Instances!N140:Instances!N140),"median", MEDIAN(Instances!N140:Instances!N140),"min", MIN(Instances!N140:Instances!N140),"max", MAX(Instances!N140:Instances!N140),"diff", MAX(Instances!N140:Instances!N140)-MIN(Instances!N140:Instances!N140))</f>
        <v>0</v>
      </c>
      <c r="O140" s="1"/>
      <c r="P140" s="1" cm="1">
        <f t="array" ref="P140">_xlfn.SWITCH($A$2,"average", AVERAGE(Instances!P140:Instances!P140),"median", MEDIAN(Instances!P140:Instances!P140),"min", MIN(Instances!P140:Instances!P140),"max", MAX(Instances!P140:Instances!P140),"diff", MAX(Instances!P140:Instances!P140)-MIN(Instances!P140:Instances!P140))</f>
        <v>0</v>
      </c>
      <c r="Q140" s="1" cm="1">
        <f t="array" ref="Q140">_xlfn.SWITCH($A$2,"average", AVERAGE(Instances!Q140:Instances!Q140),"median", MEDIAN(Instances!Q140:Instances!Q140),"min", MIN(Instances!Q140:Instances!Q140),"max", MAX(Instances!Q140:Instances!Q140),"diff", MAX(Instances!Q140:Instances!Q140)-MIN(Instances!Q140:Instances!Q140))</f>
        <v>0</v>
      </c>
      <c r="R140" s="1" cm="1">
        <f t="array" ref="R140">_xlfn.SWITCH($A$2,"average", AVERAGE(Instances!R140:Instances!R140),"median", MEDIAN(Instances!R140:Instances!R140),"min", MIN(Instances!R140:Instances!R140),"max", MAX(Instances!R140:Instances!R140),"diff", MAX(Instances!R140:Instances!R140)-MIN(Instances!R140:Instances!R140))</f>
        <v>0</v>
      </c>
      <c r="S140" s="1">
        <f>MIN($B140)</f>
        <v>0</v>
      </c>
      <c r="T140" s="1">
        <f>MIN($C140)</f>
        <v>0</v>
      </c>
      <c r="U140" s="1">
        <f>MIN($D140)</f>
        <v>0</v>
      </c>
      <c r="V140" s="1">
        <f>MIN($E140)</f>
        <v>0</v>
      </c>
      <c r="W140" s="1">
        <f>MIN($F140)</f>
        <v>0</v>
      </c>
      <c r="X140" s="1">
        <f>MIN($G140)</f>
        <v>0</v>
      </c>
      <c r="Y140" s="1">
        <f>MIN($H140)</f>
        <v>0</v>
      </c>
      <c r="Z140" s="1">
        <f>MIN($I140)</f>
        <v>0</v>
      </c>
      <c r="AA140" s="1">
        <f>MIN($J140)</f>
        <v>0</v>
      </c>
      <c r="AB140" s="1">
        <f>MIN($K140)</f>
        <v>0</v>
      </c>
      <c r="AC140" s="1">
        <f>MIN($M140)</f>
        <v>0</v>
      </c>
      <c r="AD140" s="1">
        <f>MIN($N140)</f>
        <v>0</v>
      </c>
      <c r="AE140" s="1">
        <f>MIN($P140)</f>
        <v>0</v>
      </c>
      <c r="AF140" s="1">
        <f>MIN($Q140)</f>
        <v>0</v>
      </c>
      <c r="AG140" s="1">
        <f>MIN($R140)</f>
        <v>0</v>
      </c>
      <c r="AH140" s="1">
        <f>MEDIAN($B140)</f>
        <v>0</v>
      </c>
      <c r="AI140" s="1">
        <f>MEDIAN($C140)</f>
        <v>0</v>
      </c>
      <c r="AJ140" s="1">
        <f>MEDIAN($D140)</f>
        <v>0</v>
      </c>
      <c r="AK140" s="1">
        <f>MEDIAN($E140)</f>
        <v>0</v>
      </c>
      <c r="AL140" s="1">
        <f>MEDIAN($F140)</f>
        <v>0</v>
      </c>
      <c r="AM140" s="1">
        <f>MEDIAN($G140)</f>
        <v>0</v>
      </c>
      <c r="AN140" s="1">
        <f>MEDIAN($H140)</f>
        <v>0</v>
      </c>
      <c r="AO140" s="1">
        <f>MEDIAN($I140)</f>
        <v>0</v>
      </c>
      <c r="AP140" s="1">
        <f>MEDIAN($J140)</f>
        <v>0</v>
      </c>
      <c r="AQ140" s="1">
        <f>MEDIAN($K140)</f>
        <v>0</v>
      </c>
      <c r="AR140" s="1">
        <f>MEDIAN($M140)</f>
        <v>0</v>
      </c>
      <c r="AS140" s="1">
        <f>MEDIAN($N140)</f>
        <v>0</v>
      </c>
      <c r="AT140" s="1">
        <f>MEDIAN($P140)</f>
        <v>0</v>
      </c>
      <c r="AU140" s="1">
        <f>MEDIAN($Q140)</f>
        <v>0</v>
      </c>
      <c r="AV140" s="1">
        <f>MEDIAN($R140)</f>
        <v>0</v>
      </c>
      <c r="AW140" s="1">
        <f>MAX($B140)</f>
        <v>0</v>
      </c>
      <c r="AX140" s="1">
        <f>MAX($C140)</f>
        <v>0</v>
      </c>
      <c r="AY140" s="1">
        <f>MAX($D140)</f>
        <v>0</v>
      </c>
      <c r="AZ140" s="1">
        <f>MAX($E140)</f>
        <v>0</v>
      </c>
      <c r="BA140" s="1">
        <f>MAX($F140)</f>
        <v>0</v>
      </c>
      <c r="BB140" s="1">
        <f>MAX($G140)</f>
        <v>0</v>
      </c>
      <c r="BC140" s="1">
        <f>MAX($H140)</f>
        <v>0</v>
      </c>
      <c r="BD140" s="1">
        <f>MAX($I140)</f>
        <v>0</v>
      </c>
      <c r="BE140" s="1">
        <f>MAX($J140)</f>
        <v>0</v>
      </c>
      <c r="BF140" s="1">
        <f>MAX($K140)</f>
        <v>0</v>
      </c>
      <c r="BG140" s="1">
        <f>MAX($M140)</f>
        <v>0</v>
      </c>
      <c r="BH140" s="1">
        <f>MAX($N140)</f>
        <v>0</v>
      </c>
      <c r="BI140" s="1">
        <f>MAX($P140)</f>
        <v>0</v>
      </c>
      <c r="BJ140" s="1">
        <f>MAX($Q140)</f>
        <v>0</v>
      </c>
      <c r="BK140" s="1">
        <f>MAX($R140)</f>
        <v>0</v>
      </c>
    </row>
    <row r="141" spans="1:63">
      <c r="A141" s="1" t="s">
        <v>138</v>
      </c>
      <c r="B141" s="1" cm="1">
        <f t="array" ref="B141">_xlfn.SWITCH($A$2,"average", AVERAGE(Instances!B141:Instances!B141),"median", MEDIAN(Instances!B141:Instances!B141),"min", MIN(Instances!B141:Instances!B141),"max", MAX(Instances!B141:Instances!B141),"diff", MAX(Instances!B141:Instances!B141)-MIN(Instances!B141:Instances!B141))</f>
        <v>0</v>
      </c>
      <c r="C141" s="1" cm="1">
        <f t="array" ref="C141">_xlfn.SWITCH($A$2,"average", AVERAGE(Instances!C141:Instances!C141),"median", MEDIAN(Instances!C141:Instances!C141),"min", MIN(Instances!C141:Instances!C141),"max", MAX(Instances!C141:Instances!C141),"diff", MAX(Instances!C141:Instances!C141)-MIN(Instances!C141:Instances!C141))</f>
        <v>0</v>
      </c>
      <c r="D141" s="1" cm="1">
        <f t="array" ref="D141">_xlfn.SWITCH($A$2,"average", AVERAGE(Instances!D141:Instances!D141),"median", MEDIAN(Instances!D141:Instances!D141),"min", MIN(Instances!D141:Instances!D141),"max", MAX(Instances!D141:Instances!D141),"diff", MAX(Instances!D141:Instances!D141)-MIN(Instances!D141:Instances!D141))</f>
        <v>0</v>
      </c>
      <c r="E141" s="1" cm="1">
        <f t="array" ref="E141">_xlfn.SWITCH($A$2,"average", AVERAGE(Instances!E141:Instances!E141),"median", MEDIAN(Instances!E141:Instances!E141),"min", MIN(Instances!E141:Instances!E141),"max", MAX(Instances!E141:Instances!E141),"diff", MAX(Instances!E141:Instances!E141)-MIN(Instances!E141:Instances!E141))</f>
        <v>0</v>
      </c>
      <c r="F141" s="1" cm="1">
        <f t="array" ref="F141">_xlfn.SWITCH($A$2,"average", AVERAGE(Instances!F141:Instances!F141),"median", MEDIAN(Instances!F141:Instances!F141),"min", MIN(Instances!F141:Instances!F141),"max", MAX(Instances!F141:Instances!F141),"diff", MAX(Instances!F141:Instances!F141)-MIN(Instances!F141:Instances!F141))</f>
        <v>0</v>
      </c>
      <c r="G141" s="1" cm="1">
        <f t="array" ref="G141">_xlfn.SWITCH($A$2,"average", AVERAGE(Instances!G141:Instances!G141),"median", MEDIAN(Instances!G141:Instances!G141),"min", MIN(Instances!G141:Instances!G141),"max", MAX(Instances!G141:Instances!G141),"diff", MAX(Instances!G141:Instances!G141)-MIN(Instances!G141:Instances!G141))</f>
        <v>0</v>
      </c>
      <c r="H141" s="1" cm="1">
        <f t="array" ref="H141">_xlfn.SWITCH($A$2,"average", AVERAGE(Instances!H141:Instances!H141),"median", MEDIAN(Instances!H141:Instances!H141),"min", MIN(Instances!H141:Instances!H141),"max", MAX(Instances!H141:Instances!H141),"diff", MAX(Instances!H141:Instances!H141)-MIN(Instances!H141:Instances!H141))</f>
        <v>0</v>
      </c>
      <c r="I141" s="1" cm="1">
        <f t="array" ref="I141">_xlfn.SWITCH($A$2,"average", AVERAGE(Instances!I141:Instances!I141),"median", MEDIAN(Instances!I141:Instances!I141),"min", MIN(Instances!I141:Instances!I141),"max", MAX(Instances!I141:Instances!I141),"diff", MAX(Instances!I141:Instances!I141)-MIN(Instances!I141:Instances!I141))</f>
        <v>0</v>
      </c>
      <c r="J141" s="1" cm="1">
        <f t="array" ref="J141">_xlfn.SWITCH($A$2,"average", AVERAGE(Instances!J141:Instances!J141),"median", MEDIAN(Instances!J141:Instances!J141),"min", MIN(Instances!J141:Instances!J141),"max", MAX(Instances!J141:Instances!J141),"diff", MAX(Instances!J141:Instances!J141)-MIN(Instances!J141:Instances!J141))</f>
        <v>0</v>
      </c>
      <c r="K141" s="1" cm="1">
        <f t="array" ref="K141">_xlfn.SWITCH($A$2,"average", AVERAGE(Instances!K141:Instances!K141),"median", MEDIAN(Instances!K141:Instances!K141),"min", MIN(Instances!K141:Instances!K141),"max", MAX(Instances!K141:Instances!K141),"diff", MAX(Instances!K141:Instances!K141)-MIN(Instances!K141:Instances!K141))</f>
        <v>0</v>
      </c>
      <c r="L141" s="1"/>
      <c r="M141" s="1" cm="1">
        <f t="array" ref="M141">_xlfn.SWITCH($A$2,"average", AVERAGE(Instances!M141:Instances!M141),"median", MEDIAN(Instances!M141:Instances!M141),"min", MIN(Instances!M141:Instances!M141),"max", MAX(Instances!M141:Instances!M141),"diff", MAX(Instances!M141:Instances!M141)-MIN(Instances!M141:Instances!M141))</f>
        <v>0</v>
      </c>
      <c r="N141" s="1" cm="1">
        <f t="array" ref="N141">_xlfn.SWITCH($A$2,"average", AVERAGE(Instances!N141:Instances!N141),"median", MEDIAN(Instances!N141:Instances!N141),"min", MIN(Instances!N141:Instances!N141),"max", MAX(Instances!N141:Instances!N141),"diff", MAX(Instances!N141:Instances!N141)-MIN(Instances!N141:Instances!N141))</f>
        <v>0</v>
      </c>
      <c r="O141" s="1"/>
      <c r="P141" s="1" cm="1">
        <f t="array" ref="P141">_xlfn.SWITCH($A$2,"average", AVERAGE(Instances!P141:Instances!P141),"median", MEDIAN(Instances!P141:Instances!P141),"min", MIN(Instances!P141:Instances!P141),"max", MAX(Instances!P141:Instances!P141),"diff", MAX(Instances!P141:Instances!P141)-MIN(Instances!P141:Instances!P141))</f>
        <v>0</v>
      </c>
      <c r="Q141" s="1" cm="1">
        <f t="array" ref="Q141">_xlfn.SWITCH($A$2,"average", AVERAGE(Instances!Q141:Instances!Q141),"median", MEDIAN(Instances!Q141:Instances!Q141),"min", MIN(Instances!Q141:Instances!Q141),"max", MAX(Instances!Q141:Instances!Q141),"diff", MAX(Instances!Q141:Instances!Q141)-MIN(Instances!Q141:Instances!Q141))</f>
        <v>0</v>
      </c>
      <c r="R141" s="1" cm="1">
        <f t="array" ref="R141">_xlfn.SWITCH($A$2,"average", AVERAGE(Instances!R141:Instances!R141),"median", MEDIAN(Instances!R141:Instances!R141),"min", MIN(Instances!R141:Instances!R141),"max", MAX(Instances!R141:Instances!R141),"diff", MAX(Instances!R141:Instances!R141)-MIN(Instances!R141:Instances!R141))</f>
        <v>0</v>
      </c>
      <c r="S141" s="1">
        <f>MIN($B141)</f>
        <v>0</v>
      </c>
      <c r="T141" s="1">
        <f>MIN($C141)</f>
        <v>0</v>
      </c>
      <c r="U141" s="1">
        <f>MIN($D141)</f>
        <v>0</v>
      </c>
      <c r="V141" s="1">
        <f>MIN($E141)</f>
        <v>0</v>
      </c>
      <c r="W141" s="1">
        <f>MIN($F141)</f>
        <v>0</v>
      </c>
      <c r="X141" s="1">
        <f>MIN($G141)</f>
        <v>0</v>
      </c>
      <c r="Y141" s="1">
        <f>MIN($H141)</f>
        <v>0</v>
      </c>
      <c r="Z141" s="1">
        <f>MIN($I141)</f>
        <v>0</v>
      </c>
      <c r="AA141" s="1">
        <f>MIN($J141)</f>
        <v>0</v>
      </c>
      <c r="AB141" s="1">
        <f>MIN($K141)</f>
        <v>0</v>
      </c>
      <c r="AC141" s="1">
        <f>MIN($M141)</f>
        <v>0</v>
      </c>
      <c r="AD141" s="1">
        <f>MIN($N141)</f>
        <v>0</v>
      </c>
      <c r="AE141" s="1">
        <f>MIN($P141)</f>
        <v>0</v>
      </c>
      <c r="AF141" s="1">
        <f>MIN($Q141)</f>
        <v>0</v>
      </c>
      <c r="AG141" s="1">
        <f>MIN($R141)</f>
        <v>0</v>
      </c>
      <c r="AH141" s="1">
        <f>MEDIAN($B141)</f>
        <v>0</v>
      </c>
      <c r="AI141" s="1">
        <f>MEDIAN($C141)</f>
        <v>0</v>
      </c>
      <c r="AJ141" s="1">
        <f>MEDIAN($D141)</f>
        <v>0</v>
      </c>
      <c r="AK141" s="1">
        <f>MEDIAN($E141)</f>
        <v>0</v>
      </c>
      <c r="AL141" s="1">
        <f>MEDIAN($F141)</f>
        <v>0</v>
      </c>
      <c r="AM141" s="1">
        <f>MEDIAN($G141)</f>
        <v>0</v>
      </c>
      <c r="AN141" s="1">
        <f>MEDIAN($H141)</f>
        <v>0</v>
      </c>
      <c r="AO141" s="1">
        <f>MEDIAN($I141)</f>
        <v>0</v>
      </c>
      <c r="AP141" s="1">
        <f>MEDIAN($J141)</f>
        <v>0</v>
      </c>
      <c r="AQ141" s="1">
        <f>MEDIAN($K141)</f>
        <v>0</v>
      </c>
      <c r="AR141" s="1">
        <f>MEDIAN($M141)</f>
        <v>0</v>
      </c>
      <c r="AS141" s="1">
        <f>MEDIAN($N141)</f>
        <v>0</v>
      </c>
      <c r="AT141" s="1">
        <f>MEDIAN($P141)</f>
        <v>0</v>
      </c>
      <c r="AU141" s="1">
        <f>MEDIAN($Q141)</f>
        <v>0</v>
      </c>
      <c r="AV141" s="1">
        <f>MEDIAN($R141)</f>
        <v>0</v>
      </c>
      <c r="AW141" s="1">
        <f>MAX($B141)</f>
        <v>0</v>
      </c>
      <c r="AX141" s="1">
        <f>MAX($C141)</f>
        <v>0</v>
      </c>
      <c r="AY141" s="1">
        <f>MAX($D141)</f>
        <v>0</v>
      </c>
      <c r="AZ141" s="1">
        <f>MAX($E141)</f>
        <v>0</v>
      </c>
      <c r="BA141" s="1">
        <f>MAX($F141)</f>
        <v>0</v>
      </c>
      <c r="BB141" s="1">
        <f>MAX($G141)</f>
        <v>0</v>
      </c>
      <c r="BC141" s="1">
        <f>MAX($H141)</f>
        <v>0</v>
      </c>
      <c r="BD141" s="1">
        <f>MAX($I141)</f>
        <v>0</v>
      </c>
      <c r="BE141" s="1">
        <f>MAX($J141)</f>
        <v>0</v>
      </c>
      <c r="BF141" s="1">
        <f>MAX($K141)</f>
        <v>0</v>
      </c>
      <c r="BG141" s="1">
        <f>MAX($M141)</f>
        <v>0</v>
      </c>
      <c r="BH141" s="1">
        <f>MAX($N141)</f>
        <v>0</v>
      </c>
      <c r="BI141" s="1">
        <f>MAX($P141)</f>
        <v>0</v>
      </c>
      <c r="BJ141" s="1">
        <f>MAX($Q141)</f>
        <v>0</v>
      </c>
      <c r="BK141" s="1">
        <f>MAX($R141)</f>
        <v>0</v>
      </c>
    </row>
    <row r="142" spans="1:63">
      <c r="A142" s="1" t="s">
        <v>139</v>
      </c>
      <c r="B142" s="1" cm="1">
        <f t="array" ref="B142">_xlfn.SWITCH($A$2,"average", AVERAGE(Instances!B142:Instances!B142),"median", MEDIAN(Instances!B142:Instances!B142),"min", MIN(Instances!B142:Instances!B142),"max", MAX(Instances!B142:Instances!B142),"diff", MAX(Instances!B142:Instances!B142)-MIN(Instances!B142:Instances!B142))</f>
        <v>0</v>
      </c>
      <c r="C142" s="1" cm="1">
        <f t="array" ref="C142">_xlfn.SWITCH($A$2,"average", AVERAGE(Instances!C142:Instances!C142),"median", MEDIAN(Instances!C142:Instances!C142),"min", MIN(Instances!C142:Instances!C142),"max", MAX(Instances!C142:Instances!C142),"diff", MAX(Instances!C142:Instances!C142)-MIN(Instances!C142:Instances!C142))</f>
        <v>0</v>
      </c>
      <c r="D142" s="1" cm="1">
        <f t="array" ref="D142">_xlfn.SWITCH($A$2,"average", AVERAGE(Instances!D142:Instances!D142),"median", MEDIAN(Instances!D142:Instances!D142),"min", MIN(Instances!D142:Instances!D142),"max", MAX(Instances!D142:Instances!D142),"diff", MAX(Instances!D142:Instances!D142)-MIN(Instances!D142:Instances!D142))</f>
        <v>0</v>
      </c>
      <c r="E142" s="1" cm="1">
        <f t="array" ref="E142">_xlfn.SWITCH($A$2,"average", AVERAGE(Instances!E142:Instances!E142),"median", MEDIAN(Instances!E142:Instances!E142),"min", MIN(Instances!E142:Instances!E142),"max", MAX(Instances!E142:Instances!E142),"diff", MAX(Instances!E142:Instances!E142)-MIN(Instances!E142:Instances!E142))</f>
        <v>0</v>
      </c>
      <c r="F142" s="1" cm="1">
        <f t="array" ref="F142">_xlfn.SWITCH($A$2,"average", AVERAGE(Instances!F142:Instances!F142),"median", MEDIAN(Instances!F142:Instances!F142),"min", MIN(Instances!F142:Instances!F142),"max", MAX(Instances!F142:Instances!F142),"diff", MAX(Instances!F142:Instances!F142)-MIN(Instances!F142:Instances!F142))</f>
        <v>0</v>
      </c>
      <c r="G142" s="1" cm="1">
        <f t="array" ref="G142">_xlfn.SWITCH($A$2,"average", AVERAGE(Instances!G142:Instances!G142),"median", MEDIAN(Instances!G142:Instances!G142),"min", MIN(Instances!G142:Instances!G142),"max", MAX(Instances!G142:Instances!G142),"diff", MAX(Instances!G142:Instances!G142)-MIN(Instances!G142:Instances!G142))</f>
        <v>0</v>
      </c>
      <c r="H142" s="1" cm="1">
        <f t="array" ref="H142">_xlfn.SWITCH($A$2,"average", AVERAGE(Instances!H142:Instances!H142),"median", MEDIAN(Instances!H142:Instances!H142),"min", MIN(Instances!H142:Instances!H142),"max", MAX(Instances!H142:Instances!H142),"diff", MAX(Instances!H142:Instances!H142)-MIN(Instances!H142:Instances!H142))</f>
        <v>0</v>
      </c>
      <c r="I142" s="1" cm="1">
        <f t="array" ref="I142">_xlfn.SWITCH($A$2,"average", AVERAGE(Instances!I142:Instances!I142),"median", MEDIAN(Instances!I142:Instances!I142),"min", MIN(Instances!I142:Instances!I142),"max", MAX(Instances!I142:Instances!I142),"diff", MAX(Instances!I142:Instances!I142)-MIN(Instances!I142:Instances!I142))</f>
        <v>0</v>
      </c>
      <c r="J142" s="1" cm="1">
        <f t="array" ref="J142">_xlfn.SWITCH($A$2,"average", AVERAGE(Instances!J142:Instances!J142),"median", MEDIAN(Instances!J142:Instances!J142),"min", MIN(Instances!J142:Instances!J142),"max", MAX(Instances!J142:Instances!J142),"diff", MAX(Instances!J142:Instances!J142)-MIN(Instances!J142:Instances!J142))</f>
        <v>0</v>
      </c>
      <c r="K142" s="1" cm="1">
        <f t="array" ref="K142">_xlfn.SWITCH($A$2,"average", AVERAGE(Instances!K142:Instances!K142),"median", MEDIAN(Instances!K142:Instances!K142),"min", MIN(Instances!K142:Instances!K142),"max", MAX(Instances!K142:Instances!K142),"diff", MAX(Instances!K142:Instances!K142)-MIN(Instances!K142:Instances!K142))</f>
        <v>0</v>
      </c>
      <c r="L142" s="1"/>
      <c r="M142" s="1" cm="1">
        <f t="array" ref="M142">_xlfn.SWITCH($A$2,"average", AVERAGE(Instances!M142:Instances!M142),"median", MEDIAN(Instances!M142:Instances!M142),"min", MIN(Instances!M142:Instances!M142),"max", MAX(Instances!M142:Instances!M142),"diff", MAX(Instances!M142:Instances!M142)-MIN(Instances!M142:Instances!M142))</f>
        <v>0</v>
      </c>
      <c r="N142" s="1" cm="1">
        <f t="array" ref="N142">_xlfn.SWITCH($A$2,"average", AVERAGE(Instances!N142:Instances!N142),"median", MEDIAN(Instances!N142:Instances!N142),"min", MIN(Instances!N142:Instances!N142),"max", MAX(Instances!N142:Instances!N142),"diff", MAX(Instances!N142:Instances!N142)-MIN(Instances!N142:Instances!N142))</f>
        <v>0</v>
      </c>
      <c r="O142" s="1"/>
      <c r="P142" s="1" cm="1">
        <f t="array" ref="P142">_xlfn.SWITCH($A$2,"average", AVERAGE(Instances!P142:Instances!P142),"median", MEDIAN(Instances!P142:Instances!P142),"min", MIN(Instances!P142:Instances!P142),"max", MAX(Instances!P142:Instances!P142),"diff", MAX(Instances!P142:Instances!P142)-MIN(Instances!P142:Instances!P142))</f>
        <v>0</v>
      </c>
      <c r="Q142" s="1" cm="1">
        <f t="array" ref="Q142">_xlfn.SWITCH($A$2,"average", AVERAGE(Instances!Q142:Instances!Q142),"median", MEDIAN(Instances!Q142:Instances!Q142),"min", MIN(Instances!Q142:Instances!Q142),"max", MAX(Instances!Q142:Instances!Q142),"diff", MAX(Instances!Q142:Instances!Q142)-MIN(Instances!Q142:Instances!Q142))</f>
        <v>0</v>
      </c>
      <c r="R142" s="1" cm="1">
        <f t="array" ref="R142">_xlfn.SWITCH($A$2,"average", AVERAGE(Instances!R142:Instances!R142),"median", MEDIAN(Instances!R142:Instances!R142),"min", MIN(Instances!R142:Instances!R142),"max", MAX(Instances!R142:Instances!R142),"diff", MAX(Instances!R142:Instances!R142)-MIN(Instances!R142:Instances!R142))</f>
        <v>0</v>
      </c>
      <c r="S142" s="1">
        <f>MIN($B142)</f>
        <v>0</v>
      </c>
      <c r="T142" s="1">
        <f>MIN($C142)</f>
        <v>0</v>
      </c>
      <c r="U142" s="1">
        <f>MIN($D142)</f>
        <v>0</v>
      </c>
      <c r="V142" s="1">
        <f>MIN($E142)</f>
        <v>0</v>
      </c>
      <c r="W142" s="1">
        <f>MIN($F142)</f>
        <v>0</v>
      </c>
      <c r="X142" s="1">
        <f>MIN($G142)</f>
        <v>0</v>
      </c>
      <c r="Y142" s="1">
        <f>MIN($H142)</f>
        <v>0</v>
      </c>
      <c r="Z142" s="1">
        <f>MIN($I142)</f>
        <v>0</v>
      </c>
      <c r="AA142" s="1">
        <f>MIN($J142)</f>
        <v>0</v>
      </c>
      <c r="AB142" s="1">
        <f>MIN($K142)</f>
        <v>0</v>
      </c>
      <c r="AC142" s="1">
        <f>MIN($M142)</f>
        <v>0</v>
      </c>
      <c r="AD142" s="1">
        <f>MIN($N142)</f>
        <v>0</v>
      </c>
      <c r="AE142" s="1">
        <f>MIN($P142)</f>
        <v>0</v>
      </c>
      <c r="AF142" s="1">
        <f>MIN($Q142)</f>
        <v>0</v>
      </c>
      <c r="AG142" s="1">
        <f>MIN($R142)</f>
        <v>0</v>
      </c>
      <c r="AH142" s="1">
        <f>MEDIAN($B142)</f>
        <v>0</v>
      </c>
      <c r="AI142" s="1">
        <f>MEDIAN($C142)</f>
        <v>0</v>
      </c>
      <c r="AJ142" s="1">
        <f>MEDIAN($D142)</f>
        <v>0</v>
      </c>
      <c r="AK142" s="1">
        <f>MEDIAN($E142)</f>
        <v>0</v>
      </c>
      <c r="AL142" s="1">
        <f>MEDIAN($F142)</f>
        <v>0</v>
      </c>
      <c r="AM142" s="1">
        <f>MEDIAN($G142)</f>
        <v>0</v>
      </c>
      <c r="AN142" s="1">
        <f>MEDIAN($H142)</f>
        <v>0</v>
      </c>
      <c r="AO142" s="1">
        <f>MEDIAN($I142)</f>
        <v>0</v>
      </c>
      <c r="AP142" s="1">
        <f>MEDIAN($J142)</f>
        <v>0</v>
      </c>
      <c r="AQ142" s="1">
        <f>MEDIAN($K142)</f>
        <v>0</v>
      </c>
      <c r="AR142" s="1">
        <f>MEDIAN($M142)</f>
        <v>0</v>
      </c>
      <c r="AS142" s="1">
        <f>MEDIAN($N142)</f>
        <v>0</v>
      </c>
      <c r="AT142" s="1">
        <f>MEDIAN($P142)</f>
        <v>0</v>
      </c>
      <c r="AU142" s="1">
        <f>MEDIAN($Q142)</f>
        <v>0</v>
      </c>
      <c r="AV142" s="1">
        <f>MEDIAN($R142)</f>
        <v>0</v>
      </c>
      <c r="AW142" s="1">
        <f>MAX($B142)</f>
        <v>0</v>
      </c>
      <c r="AX142" s="1">
        <f>MAX($C142)</f>
        <v>0</v>
      </c>
      <c r="AY142" s="1">
        <f>MAX($D142)</f>
        <v>0</v>
      </c>
      <c r="AZ142" s="1">
        <f>MAX($E142)</f>
        <v>0</v>
      </c>
      <c r="BA142" s="1">
        <f>MAX($F142)</f>
        <v>0</v>
      </c>
      <c r="BB142" s="1">
        <f>MAX($G142)</f>
        <v>0</v>
      </c>
      <c r="BC142" s="1">
        <f>MAX($H142)</f>
        <v>0</v>
      </c>
      <c r="BD142" s="1">
        <f>MAX($I142)</f>
        <v>0</v>
      </c>
      <c r="BE142" s="1">
        <f>MAX($J142)</f>
        <v>0</v>
      </c>
      <c r="BF142" s="1">
        <f>MAX($K142)</f>
        <v>0</v>
      </c>
      <c r="BG142" s="1">
        <f>MAX($M142)</f>
        <v>0</v>
      </c>
      <c r="BH142" s="1">
        <f>MAX($N142)</f>
        <v>0</v>
      </c>
      <c r="BI142" s="1">
        <f>MAX($P142)</f>
        <v>0</v>
      </c>
      <c r="BJ142" s="1">
        <f>MAX($Q142)</f>
        <v>0</v>
      </c>
      <c r="BK142" s="1">
        <f>MAX($R142)</f>
        <v>0</v>
      </c>
    </row>
    <row r="143" spans="1:63">
      <c r="A143" s="1" t="s">
        <v>140</v>
      </c>
      <c r="B143" s="1" cm="1">
        <f t="array" ref="B143">_xlfn.SWITCH($A$2,"average", AVERAGE(Instances!B143:Instances!B143),"median", MEDIAN(Instances!B143:Instances!B143),"min", MIN(Instances!B143:Instances!B143),"max", MAX(Instances!B143:Instances!B143),"diff", MAX(Instances!B143:Instances!B143)-MIN(Instances!B143:Instances!B143))</f>
        <v>0</v>
      </c>
      <c r="C143" s="1" cm="1">
        <f t="array" ref="C143">_xlfn.SWITCH($A$2,"average", AVERAGE(Instances!C143:Instances!C143),"median", MEDIAN(Instances!C143:Instances!C143),"min", MIN(Instances!C143:Instances!C143),"max", MAX(Instances!C143:Instances!C143),"diff", MAX(Instances!C143:Instances!C143)-MIN(Instances!C143:Instances!C143))</f>
        <v>0</v>
      </c>
      <c r="D143" s="1" cm="1">
        <f t="array" ref="D143">_xlfn.SWITCH($A$2,"average", AVERAGE(Instances!D143:Instances!D143),"median", MEDIAN(Instances!D143:Instances!D143),"min", MIN(Instances!D143:Instances!D143),"max", MAX(Instances!D143:Instances!D143),"diff", MAX(Instances!D143:Instances!D143)-MIN(Instances!D143:Instances!D143))</f>
        <v>0</v>
      </c>
      <c r="E143" s="1" cm="1">
        <f t="array" ref="E143">_xlfn.SWITCH($A$2,"average", AVERAGE(Instances!E143:Instances!E143),"median", MEDIAN(Instances!E143:Instances!E143),"min", MIN(Instances!E143:Instances!E143),"max", MAX(Instances!E143:Instances!E143),"diff", MAX(Instances!E143:Instances!E143)-MIN(Instances!E143:Instances!E143))</f>
        <v>0</v>
      </c>
      <c r="F143" s="1" cm="1">
        <f t="array" ref="F143">_xlfn.SWITCH($A$2,"average", AVERAGE(Instances!F143:Instances!F143),"median", MEDIAN(Instances!F143:Instances!F143),"min", MIN(Instances!F143:Instances!F143),"max", MAX(Instances!F143:Instances!F143),"diff", MAX(Instances!F143:Instances!F143)-MIN(Instances!F143:Instances!F143))</f>
        <v>0</v>
      </c>
      <c r="G143" s="1" cm="1">
        <f t="array" ref="G143">_xlfn.SWITCH($A$2,"average", AVERAGE(Instances!G143:Instances!G143),"median", MEDIAN(Instances!G143:Instances!G143),"min", MIN(Instances!G143:Instances!G143),"max", MAX(Instances!G143:Instances!G143),"diff", MAX(Instances!G143:Instances!G143)-MIN(Instances!G143:Instances!G143))</f>
        <v>0</v>
      </c>
      <c r="H143" s="1" cm="1">
        <f t="array" ref="H143">_xlfn.SWITCH($A$2,"average", AVERAGE(Instances!H143:Instances!H143),"median", MEDIAN(Instances!H143:Instances!H143),"min", MIN(Instances!H143:Instances!H143),"max", MAX(Instances!H143:Instances!H143),"diff", MAX(Instances!H143:Instances!H143)-MIN(Instances!H143:Instances!H143))</f>
        <v>0</v>
      </c>
      <c r="I143" s="1" cm="1">
        <f t="array" ref="I143">_xlfn.SWITCH($A$2,"average", AVERAGE(Instances!I143:Instances!I143),"median", MEDIAN(Instances!I143:Instances!I143),"min", MIN(Instances!I143:Instances!I143),"max", MAX(Instances!I143:Instances!I143),"diff", MAX(Instances!I143:Instances!I143)-MIN(Instances!I143:Instances!I143))</f>
        <v>0</v>
      </c>
      <c r="J143" s="1" cm="1">
        <f t="array" ref="J143">_xlfn.SWITCH($A$2,"average", AVERAGE(Instances!J143:Instances!J143),"median", MEDIAN(Instances!J143:Instances!J143),"min", MIN(Instances!J143:Instances!J143),"max", MAX(Instances!J143:Instances!J143),"diff", MAX(Instances!J143:Instances!J143)-MIN(Instances!J143:Instances!J143))</f>
        <v>0</v>
      </c>
      <c r="K143" s="1" cm="1">
        <f t="array" ref="K143">_xlfn.SWITCH($A$2,"average", AVERAGE(Instances!K143:Instances!K143),"median", MEDIAN(Instances!K143:Instances!K143),"min", MIN(Instances!K143:Instances!K143),"max", MAX(Instances!K143:Instances!K143),"diff", MAX(Instances!K143:Instances!K143)-MIN(Instances!K143:Instances!K143))</f>
        <v>0</v>
      </c>
      <c r="L143" s="1"/>
      <c r="M143" s="1" cm="1">
        <f t="array" ref="M143">_xlfn.SWITCH($A$2,"average", AVERAGE(Instances!M143:Instances!M143),"median", MEDIAN(Instances!M143:Instances!M143),"min", MIN(Instances!M143:Instances!M143),"max", MAX(Instances!M143:Instances!M143),"diff", MAX(Instances!M143:Instances!M143)-MIN(Instances!M143:Instances!M143))</f>
        <v>0</v>
      </c>
      <c r="N143" s="1" cm="1">
        <f t="array" ref="N143">_xlfn.SWITCH($A$2,"average", AVERAGE(Instances!N143:Instances!N143),"median", MEDIAN(Instances!N143:Instances!N143),"min", MIN(Instances!N143:Instances!N143),"max", MAX(Instances!N143:Instances!N143),"diff", MAX(Instances!N143:Instances!N143)-MIN(Instances!N143:Instances!N143))</f>
        <v>0</v>
      </c>
      <c r="O143" s="1"/>
      <c r="P143" s="1" cm="1">
        <f t="array" ref="P143">_xlfn.SWITCH($A$2,"average", AVERAGE(Instances!P143:Instances!P143),"median", MEDIAN(Instances!P143:Instances!P143),"min", MIN(Instances!P143:Instances!P143),"max", MAX(Instances!P143:Instances!P143),"diff", MAX(Instances!P143:Instances!P143)-MIN(Instances!P143:Instances!P143))</f>
        <v>0</v>
      </c>
      <c r="Q143" s="1" cm="1">
        <f t="array" ref="Q143">_xlfn.SWITCH($A$2,"average", AVERAGE(Instances!Q143:Instances!Q143),"median", MEDIAN(Instances!Q143:Instances!Q143),"min", MIN(Instances!Q143:Instances!Q143),"max", MAX(Instances!Q143:Instances!Q143),"diff", MAX(Instances!Q143:Instances!Q143)-MIN(Instances!Q143:Instances!Q143))</f>
        <v>0</v>
      </c>
      <c r="R143" s="1" cm="1">
        <f t="array" ref="R143">_xlfn.SWITCH($A$2,"average", AVERAGE(Instances!R143:Instances!R143),"median", MEDIAN(Instances!R143:Instances!R143),"min", MIN(Instances!R143:Instances!R143),"max", MAX(Instances!R143:Instances!R143),"diff", MAX(Instances!R143:Instances!R143)-MIN(Instances!R143:Instances!R143))</f>
        <v>0</v>
      </c>
      <c r="S143" s="1">
        <f>MIN($B143)</f>
        <v>0</v>
      </c>
      <c r="T143" s="1">
        <f>MIN($C143)</f>
        <v>0</v>
      </c>
      <c r="U143" s="1">
        <f>MIN($D143)</f>
        <v>0</v>
      </c>
      <c r="V143" s="1">
        <f>MIN($E143)</f>
        <v>0</v>
      </c>
      <c r="W143" s="1">
        <f>MIN($F143)</f>
        <v>0</v>
      </c>
      <c r="X143" s="1">
        <f>MIN($G143)</f>
        <v>0</v>
      </c>
      <c r="Y143" s="1">
        <f>MIN($H143)</f>
        <v>0</v>
      </c>
      <c r="Z143" s="1">
        <f>MIN($I143)</f>
        <v>0</v>
      </c>
      <c r="AA143" s="1">
        <f>MIN($J143)</f>
        <v>0</v>
      </c>
      <c r="AB143" s="1">
        <f>MIN($K143)</f>
        <v>0</v>
      </c>
      <c r="AC143" s="1">
        <f>MIN($M143)</f>
        <v>0</v>
      </c>
      <c r="AD143" s="1">
        <f>MIN($N143)</f>
        <v>0</v>
      </c>
      <c r="AE143" s="1">
        <f>MIN($P143)</f>
        <v>0</v>
      </c>
      <c r="AF143" s="1">
        <f>MIN($Q143)</f>
        <v>0</v>
      </c>
      <c r="AG143" s="1">
        <f>MIN($R143)</f>
        <v>0</v>
      </c>
      <c r="AH143" s="1">
        <f>MEDIAN($B143)</f>
        <v>0</v>
      </c>
      <c r="AI143" s="1">
        <f>MEDIAN($C143)</f>
        <v>0</v>
      </c>
      <c r="AJ143" s="1">
        <f>MEDIAN($D143)</f>
        <v>0</v>
      </c>
      <c r="AK143" s="1">
        <f>MEDIAN($E143)</f>
        <v>0</v>
      </c>
      <c r="AL143" s="1">
        <f>MEDIAN($F143)</f>
        <v>0</v>
      </c>
      <c r="AM143" s="1">
        <f>MEDIAN($G143)</f>
        <v>0</v>
      </c>
      <c r="AN143" s="1">
        <f>MEDIAN($H143)</f>
        <v>0</v>
      </c>
      <c r="AO143" s="1">
        <f>MEDIAN($I143)</f>
        <v>0</v>
      </c>
      <c r="AP143" s="1">
        <f>MEDIAN($J143)</f>
        <v>0</v>
      </c>
      <c r="AQ143" s="1">
        <f>MEDIAN($K143)</f>
        <v>0</v>
      </c>
      <c r="AR143" s="1">
        <f>MEDIAN($M143)</f>
        <v>0</v>
      </c>
      <c r="AS143" s="1">
        <f>MEDIAN($N143)</f>
        <v>0</v>
      </c>
      <c r="AT143" s="1">
        <f>MEDIAN($P143)</f>
        <v>0</v>
      </c>
      <c r="AU143" s="1">
        <f>MEDIAN($Q143)</f>
        <v>0</v>
      </c>
      <c r="AV143" s="1">
        <f>MEDIAN($R143)</f>
        <v>0</v>
      </c>
      <c r="AW143" s="1">
        <f>MAX($B143)</f>
        <v>0</v>
      </c>
      <c r="AX143" s="1">
        <f>MAX($C143)</f>
        <v>0</v>
      </c>
      <c r="AY143" s="1">
        <f>MAX($D143)</f>
        <v>0</v>
      </c>
      <c r="AZ143" s="1">
        <f>MAX($E143)</f>
        <v>0</v>
      </c>
      <c r="BA143" s="1">
        <f>MAX($F143)</f>
        <v>0</v>
      </c>
      <c r="BB143" s="1">
        <f>MAX($G143)</f>
        <v>0</v>
      </c>
      <c r="BC143" s="1">
        <f>MAX($H143)</f>
        <v>0</v>
      </c>
      <c r="BD143" s="1">
        <f>MAX($I143)</f>
        <v>0</v>
      </c>
      <c r="BE143" s="1">
        <f>MAX($J143)</f>
        <v>0</v>
      </c>
      <c r="BF143" s="1">
        <f>MAX($K143)</f>
        <v>0</v>
      </c>
      <c r="BG143" s="1">
        <f>MAX($M143)</f>
        <v>0</v>
      </c>
      <c r="BH143" s="1">
        <f>MAX($N143)</f>
        <v>0</v>
      </c>
      <c r="BI143" s="1">
        <f>MAX($P143)</f>
        <v>0</v>
      </c>
      <c r="BJ143" s="1">
        <f>MAX($Q143)</f>
        <v>0</v>
      </c>
      <c r="BK143" s="1">
        <f>MAX($R143)</f>
        <v>0</v>
      </c>
    </row>
    <row r="144" spans="1:63">
      <c r="A144" s="1" t="s">
        <v>141</v>
      </c>
      <c r="B144" s="1" cm="1">
        <f t="array" ref="B144">_xlfn.SWITCH($A$2,"average", AVERAGE(Instances!B144:Instances!B144),"median", MEDIAN(Instances!B144:Instances!B144),"min", MIN(Instances!B144:Instances!B144),"max", MAX(Instances!B144:Instances!B144),"diff", MAX(Instances!B144:Instances!B144)-MIN(Instances!B144:Instances!B144))</f>
        <v>0</v>
      </c>
      <c r="C144" s="1" cm="1">
        <f t="array" ref="C144">_xlfn.SWITCH($A$2,"average", AVERAGE(Instances!C144:Instances!C144),"median", MEDIAN(Instances!C144:Instances!C144),"min", MIN(Instances!C144:Instances!C144),"max", MAX(Instances!C144:Instances!C144),"diff", MAX(Instances!C144:Instances!C144)-MIN(Instances!C144:Instances!C144))</f>
        <v>0</v>
      </c>
      <c r="D144" s="1" cm="1">
        <f t="array" ref="D144">_xlfn.SWITCH($A$2,"average", AVERAGE(Instances!D144:Instances!D144),"median", MEDIAN(Instances!D144:Instances!D144),"min", MIN(Instances!D144:Instances!D144),"max", MAX(Instances!D144:Instances!D144),"diff", MAX(Instances!D144:Instances!D144)-MIN(Instances!D144:Instances!D144))</f>
        <v>0</v>
      </c>
      <c r="E144" s="1" cm="1">
        <f t="array" ref="E144">_xlfn.SWITCH($A$2,"average", AVERAGE(Instances!E144:Instances!E144),"median", MEDIAN(Instances!E144:Instances!E144),"min", MIN(Instances!E144:Instances!E144),"max", MAX(Instances!E144:Instances!E144),"diff", MAX(Instances!E144:Instances!E144)-MIN(Instances!E144:Instances!E144))</f>
        <v>0</v>
      </c>
      <c r="F144" s="1" cm="1">
        <f t="array" ref="F144">_xlfn.SWITCH($A$2,"average", AVERAGE(Instances!F144:Instances!F144),"median", MEDIAN(Instances!F144:Instances!F144),"min", MIN(Instances!F144:Instances!F144),"max", MAX(Instances!F144:Instances!F144),"diff", MAX(Instances!F144:Instances!F144)-MIN(Instances!F144:Instances!F144))</f>
        <v>0</v>
      </c>
      <c r="G144" s="1" cm="1">
        <f t="array" ref="G144">_xlfn.SWITCH($A$2,"average", AVERAGE(Instances!G144:Instances!G144),"median", MEDIAN(Instances!G144:Instances!G144),"min", MIN(Instances!G144:Instances!G144),"max", MAX(Instances!G144:Instances!G144),"diff", MAX(Instances!G144:Instances!G144)-MIN(Instances!G144:Instances!G144))</f>
        <v>0</v>
      </c>
      <c r="H144" s="1" cm="1">
        <f t="array" ref="H144">_xlfn.SWITCH($A$2,"average", AVERAGE(Instances!H144:Instances!H144),"median", MEDIAN(Instances!H144:Instances!H144),"min", MIN(Instances!H144:Instances!H144),"max", MAX(Instances!H144:Instances!H144),"diff", MAX(Instances!H144:Instances!H144)-MIN(Instances!H144:Instances!H144))</f>
        <v>0</v>
      </c>
      <c r="I144" s="1" cm="1">
        <f t="array" ref="I144">_xlfn.SWITCH($A$2,"average", AVERAGE(Instances!I144:Instances!I144),"median", MEDIAN(Instances!I144:Instances!I144),"min", MIN(Instances!I144:Instances!I144),"max", MAX(Instances!I144:Instances!I144),"diff", MAX(Instances!I144:Instances!I144)-MIN(Instances!I144:Instances!I144))</f>
        <v>0</v>
      </c>
      <c r="J144" s="1" cm="1">
        <f t="array" ref="J144">_xlfn.SWITCH($A$2,"average", AVERAGE(Instances!J144:Instances!J144),"median", MEDIAN(Instances!J144:Instances!J144),"min", MIN(Instances!J144:Instances!J144),"max", MAX(Instances!J144:Instances!J144),"diff", MAX(Instances!J144:Instances!J144)-MIN(Instances!J144:Instances!J144))</f>
        <v>0</v>
      </c>
      <c r="K144" s="1" cm="1">
        <f t="array" ref="K144">_xlfn.SWITCH($A$2,"average", AVERAGE(Instances!K144:Instances!K144),"median", MEDIAN(Instances!K144:Instances!K144),"min", MIN(Instances!K144:Instances!K144),"max", MAX(Instances!K144:Instances!K144),"diff", MAX(Instances!K144:Instances!K144)-MIN(Instances!K144:Instances!K144))</f>
        <v>0</v>
      </c>
      <c r="L144" s="1"/>
      <c r="M144" s="1" cm="1">
        <f t="array" ref="M144">_xlfn.SWITCH($A$2,"average", AVERAGE(Instances!M144:Instances!M144),"median", MEDIAN(Instances!M144:Instances!M144),"min", MIN(Instances!M144:Instances!M144),"max", MAX(Instances!M144:Instances!M144),"diff", MAX(Instances!M144:Instances!M144)-MIN(Instances!M144:Instances!M144))</f>
        <v>0</v>
      </c>
      <c r="N144" s="1" cm="1">
        <f t="array" ref="N144">_xlfn.SWITCH($A$2,"average", AVERAGE(Instances!N144:Instances!N144),"median", MEDIAN(Instances!N144:Instances!N144),"min", MIN(Instances!N144:Instances!N144),"max", MAX(Instances!N144:Instances!N144),"diff", MAX(Instances!N144:Instances!N144)-MIN(Instances!N144:Instances!N144))</f>
        <v>0</v>
      </c>
      <c r="O144" s="1"/>
      <c r="P144" s="1" cm="1">
        <f t="array" ref="P144">_xlfn.SWITCH($A$2,"average", AVERAGE(Instances!P144:Instances!P144),"median", MEDIAN(Instances!P144:Instances!P144),"min", MIN(Instances!P144:Instances!P144),"max", MAX(Instances!P144:Instances!P144),"diff", MAX(Instances!P144:Instances!P144)-MIN(Instances!P144:Instances!P144))</f>
        <v>0</v>
      </c>
      <c r="Q144" s="1" cm="1">
        <f t="array" ref="Q144">_xlfn.SWITCH($A$2,"average", AVERAGE(Instances!Q144:Instances!Q144),"median", MEDIAN(Instances!Q144:Instances!Q144),"min", MIN(Instances!Q144:Instances!Q144),"max", MAX(Instances!Q144:Instances!Q144),"diff", MAX(Instances!Q144:Instances!Q144)-MIN(Instances!Q144:Instances!Q144))</f>
        <v>0</v>
      </c>
      <c r="R144" s="1" cm="1">
        <f t="array" ref="R144">_xlfn.SWITCH($A$2,"average", AVERAGE(Instances!R144:Instances!R144),"median", MEDIAN(Instances!R144:Instances!R144),"min", MIN(Instances!R144:Instances!R144),"max", MAX(Instances!R144:Instances!R144),"diff", MAX(Instances!R144:Instances!R144)-MIN(Instances!R144:Instances!R144))</f>
        <v>0</v>
      </c>
      <c r="S144" s="1">
        <f>MIN($B144)</f>
        <v>0</v>
      </c>
      <c r="T144" s="1">
        <f>MIN($C144)</f>
        <v>0</v>
      </c>
      <c r="U144" s="1">
        <f>MIN($D144)</f>
        <v>0</v>
      </c>
      <c r="V144" s="1">
        <f>MIN($E144)</f>
        <v>0</v>
      </c>
      <c r="W144" s="1">
        <f>MIN($F144)</f>
        <v>0</v>
      </c>
      <c r="X144" s="1">
        <f>MIN($G144)</f>
        <v>0</v>
      </c>
      <c r="Y144" s="1">
        <f>MIN($H144)</f>
        <v>0</v>
      </c>
      <c r="Z144" s="1">
        <f>MIN($I144)</f>
        <v>0</v>
      </c>
      <c r="AA144" s="1">
        <f>MIN($J144)</f>
        <v>0</v>
      </c>
      <c r="AB144" s="1">
        <f>MIN($K144)</f>
        <v>0</v>
      </c>
      <c r="AC144" s="1">
        <f>MIN($M144)</f>
        <v>0</v>
      </c>
      <c r="AD144" s="1">
        <f>MIN($N144)</f>
        <v>0</v>
      </c>
      <c r="AE144" s="1">
        <f>MIN($P144)</f>
        <v>0</v>
      </c>
      <c r="AF144" s="1">
        <f>MIN($Q144)</f>
        <v>0</v>
      </c>
      <c r="AG144" s="1">
        <f>MIN($R144)</f>
        <v>0</v>
      </c>
      <c r="AH144" s="1">
        <f>MEDIAN($B144)</f>
        <v>0</v>
      </c>
      <c r="AI144" s="1">
        <f>MEDIAN($C144)</f>
        <v>0</v>
      </c>
      <c r="AJ144" s="1">
        <f>MEDIAN($D144)</f>
        <v>0</v>
      </c>
      <c r="AK144" s="1">
        <f>MEDIAN($E144)</f>
        <v>0</v>
      </c>
      <c r="AL144" s="1">
        <f>MEDIAN($F144)</f>
        <v>0</v>
      </c>
      <c r="AM144" s="1">
        <f>MEDIAN($G144)</f>
        <v>0</v>
      </c>
      <c r="AN144" s="1">
        <f>MEDIAN($H144)</f>
        <v>0</v>
      </c>
      <c r="AO144" s="1">
        <f>MEDIAN($I144)</f>
        <v>0</v>
      </c>
      <c r="AP144" s="1">
        <f>MEDIAN($J144)</f>
        <v>0</v>
      </c>
      <c r="AQ144" s="1">
        <f>MEDIAN($K144)</f>
        <v>0</v>
      </c>
      <c r="AR144" s="1">
        <f>MEDIAN($M144)</f>
        <v>0</v>
      </c>
      <c r="AS144" s="1">
        <f>MEDIAN($N144)</f>
        <v>0</v>
      </c>
      <c r="AT144" s="1">
        <f>MEDIAN($P144)</f>
        <v>0</v>
      </c>
      <c r="AU144" s="1">
        <f>MEDIAN($Q144)</f>
        <v>0</v>
      </c>
      <c r="AV144" s="1">
        <f>MEDIAN($R144)</f>
        <v>0</v>
      </c>
      <c r="AW144" s="1">
        <f>MAX($B144)</f>
        <v>0</v>
      </c>
      <c r="AX144" s="1">
        <f>MAX($C144)</f>
        <v>0</v>
      </c>
      <c r="AY144" s="1">
        <f>MAX($D144)</f>
        <v>0</v>
      </c>
      <c r="AZ144" s="1">
        <f>MAX($E144)</f>
        <v>0</v>
      </c>
      <c r="BA144" s="1">
        <f>MAX($F144)</f>
        <v>0</v>
      </c>
      <c r="BB144" s="1">
        <f>MAX($G144)</f>
        <v>0</v>
      </c>
      <c r="BC144" s="1">
        <f>MAX($H144)</f>
        <v>0</v>
      </c>
      <c r="BD144" s="1">
        <f>MAX($I144)</f>
        <v>0</v>
      </c>
      <c r="BE144" s="1">
        <f>MAX($J144)</f>
        <v>0</v>
      </c>
      <c r="BF144" s="1">
        <f>MAX($K144)</f>
        <v>0</v>
      </c>
      <c r="BG144" s="1">
        <f>MAX($M144)</f>
        <v>0</v>
      </c>
      <c r="BH144" s="1">
        <f>MAX($N144)</f>
        <v>0</v>
      </c>
      <c r="BI144" s="1">
        <f>MAX($P144)</f>
        <v>0</v>
      </c>
      <c r="BJ144" s="1">
        <f>MAX($Q144)</f>
        <v>0</v>
      </c>
      <c r="BK144" s="1">
        <f>MAX($R144)</f>
        <v>0</v>
      </c>
    </row>
    <row r="145" spans="1:63">
      <c r="A145" s="1" t="s">
        <v>142</v>
      </c>
      <c r="B145" s="1" cm="1">
        <f t="array" ref="B145">_xlfn.SWITCH($A$2,"average", AVERAGE(Instances!B145:Instances!B145),"median", MEDIAN(Instances!B145:Instances!B145),"min", MIN(Instances!B145:Instances!B145),"max", MAX(Instances!B145:Instances!B145),"diff", MAX(Instances!B145:Instances!B145)-MIN(Instances!B145:Instances!B145))</f>
        <v>0</v>
      </c>
      <c r="C145" s="1" cm="1">
        <f t="array" ref="C145">_xlfn.SWITCH($A$2,"average", AVERAGE(Instances!C145:Instances!C145),"median", MEDIAN(Instances!C145:Instances!C145),"min", MIN(Instances!C145:Instances!C145),"max", MAX(Instances!C145:Instances!C145),"diff", MAX(Instances!C145:Instances!C145)-MIN(Instances!C145:Instances!C145))</f>
        <v>0</v>
      </c>
      <c r="D145" s="1" cm="1">
        <f t="array" ref="D145">_xlfn.SWITCH($A$2,"average", AVERAGE(Instances!D145:Instances!D145),"median", MEDIAN(Instances!D145:Instances!D145),"min", MIN(Instances!D145:Instances!D145),"max", MAX(Instances!D145:Instances!D145),"diff", MAX(Instances!D145:Instances!D145)-MIN(Instances!D145:Instances!D145))</f>
        <v>0</v>
      </c>
      <c r="E145" s="1" cm="1">
        <f t="array" ref="E145">_xlfn.SWITCH($A$2,"average", AVERAGE(Instances!E145:Instances!E145),"median", MEDIAN(Instances!E145:Instances!E145),"min", MIN(Instances!E145:Instances!E145),"max", MAX(Instances!E145:Instances!E145),"diff", MAX(Instances!E145:Instances!E145)-MIN(Instances!E145:Instances!E145))</f>
        <v>0</v>
      </c>
      <c r="F145" s="1" cm="1">
        <f t="array" ref="F145">_xlfn.SWITCH($A$2,"average", AVERAGE(Instances!F145:Instances!F145),"median", MEDIAN(Instances!F145:Instances!F145),"min", MIN(Instances!F145:Instances!F145),"max", MAX(Instances!F145:Instances!F145),"diff", MAX(Instances!F145:Instances!F145)-MIN(Instances!F145:Instances!F145))</f>
        <v>0</v>
      </c>
      <c r="G145" s="1" cm="1">
        <f t="array" ref="G145">_xlfn.SWITCH($A$2,"average", AVERAGE(Instances!G145:Instances!G145),"median", MEDIAN(Instances!G145:Instances!G145),"min", MIN(Instances!G145:Instances!G145),"max", MAX(Instances!G145:Instances!G145),"diff", MAX(Instances!G145:Instances!G145)-MIN(Instances!G145:Instances!G145))</f>
        <v>0</v>
      </c>
      <c r="H145" s="1" cm="1">
        <f t="array" ref="H145">_xlfn.SWITCH($A$2,"average", AVERAGE(Instances!H145:Instances!H145),"median", MEDIAN(Instances!H145:Instances!H145),"min", MIN(Instances!H145:Instances!H145),"max", MAX(Instances!H145:Instances!H145),"diff", MAX(Instances!H145:Instances!H145)-MIN(Instances!H145:Instances!H145))</f>
        <v>0</v>
      </c>
      <c r="I145" s="1" cm="1">
        <f t="array" ref="I145">_xlfn.SWITCH($A$2,"average", AVERAGE(Instances!I145:Instances!I145),"median", MEDIAN(Instances!I145:Instances!I145),"min", MIN(Instances!I145:Instances!I145),"max", MAX(Instances!I145:Instances!I145),"diff", MAX(Instances!I145:Instances!I145)-MIN(Instances!I145:Instances!I145))</f>
        <v>0</v>
      </c>
      <c r="J145" s="1" cm="1">
        <f t="array" ref="J145">_xlfn.SWITCH($A$2,"average", AVERAGE(Instances!J145:Instances!J145),"median", MEDIAN(Instances!J145:Instances!J145),"min", MIN(Instances!J145:Instances!J145),"max", MAX(Instances!J145:Instances!J145),"diff", MAX(Instances!J145:Instances!J145)-MIN(Instances!J145:Instances!J145))</f>
        <v>0</v>
      </c>
      <c r="K145" s="1" cm="1">
        <f t="array" ref="K145">_xlfn.SWITCH($A$2,"average", AVERAGE(Instances!K145:Instances!K145),"median", MEDIAN(Instances!K145:Instances!K145),"min", MIN(Instances!K145:Instances!K145),"max", MAX(Instances!K145:Instances!K145),"diff", MAX(Instances!K145:Instances!K145)-MIN(Instances!K145:Instances!K145))</f>
        <v>0</v>
      </c>
      <c r="L145" s="1"/>
      <c r="M145" s="1" cm="1">
        <f t="array" ref="M145">_xlfn.SWITCH($A$2,"average", AVERAGE(Instances!M145:Instances!M145),"median", MEDIAN(Instances!M145:Instances!M145),"min", MIN(Instances!M145:Instances!M145),"max", MAX(Instances!M145:Instances!M145),"diff", MAX(Instances!M145:Instances!M145)-MIN(Instances!M145:Instances!M145))</f>
        <v>0</v>
      </c>
      <c r="N145" s="1" cm="1">
        <f t="array" ref="N145">_xlfn.SWITCH($A$2,"average", AVERAGE(Instances!N145:Instances!N145),"median", MEDIAN(Instances!N145:Instances!N145),"min", MIN(Instances!N145:Instances!N145),"max", MAX(Instances!N145:Instances!N145),"diff", MAX(Instances!N145:Instances!N145)-MIN(Instances!N145:Instances!N145))</f>
        <v>0</v>
      </c>
      <c r="O145" s="1"/>
      <c r="P145" s="1" cm="1">
        <f t="array" ref="P145">_xlfn.SWITCH($A$2,"average", AVERAGE(Instances!P145:Instances!P145),"median", MEDIAN(Instances!P145:Instances!P145),"min", MIN(Instances!P145:Instances!P145),"max", MAX(Instances!P145:Instances!P145),"diff", MAX(Instances!P145:Instances!P145)-MIN(Instances!P145:Instances!P145))</f>
        <v>0</v>
      </c>
      <c r="Q145" s="1" cm="1">
        <f t="array" ref="Q145">_xlfn.SWITCH($A$2,"average", AVERAGE(Instances!Q145:Instances!Q145),"median", MEDIAN(Instances!Q145:Instances!Q145),"min", MIN(Instances!Q145:Instances!Q145),"max", MAX(Instances!Q145:Instances!Q145),"diff", MAX(Instances!Q145:Instances!Q145)-MIN(Instances!Q145:Instances!Q145))</f>
        <v>0</v>
      </c>
      <c r="R145" s="1" cm="1">
        <f t="array" ref="R145">_xlfn.SWITCH($A$2,"average", AVERAGE(Instances!R145:Instances!R145),"median", MEDIAN(Instances!R145:Instances!R145),"min", MIN(Instances!R145:Instances!R145),"max", MAX(Instances!R145:Instances!R145),"diff", MAX(Instances!R145:Instances!R145)-MIN(Instances!R145:Instances!R145))</f>
        <v>0</v>
      </c>
      <c r="S145" s="1">
        <f>MIN($B145)</f>
        <v>0</v>
      </c>
      <c r="T145" s="1">
        <f>MIN($C145)</f>
        <v>0</v>
      </c>
      <c r="U145" s="1">
        <f>MIN($D145)</f>
        <v>0</v>
      </c>
      <c r="V145" s="1">
        <f>MIN($E145)</f>
        <v>0</v>
      </c>
      <c r="W145" s="1">
        <f>MIN($F145)</f>
        <v>0</v>
      </c>
      <c r="X145" s="1">
        <f>MIN($G145)</f>
        <v>0</v>
      </c>
      <c r="Y145" s="1">
        <f>MIN($H145)</f>
        <v>0</v>
      </c>
      <c r="Z145" s="1">
        <f>MIN($I145)</f>
        <v>0</v>
      </c>
      <c r="AA145" s="1">
        <f>MIN($J145)</f>
        <v>0</v>
      </c>
      <c r="AB145" s="1">
        <f>MIN($K145)</f>
        <v>0</v>
      </c>
      <c r="AC145" s="1">
        <f>MIN($M145)</f>
        <v>0</v>
      </c>
      <c r="AD145" s="1">
        <f>MIN($N145)</f>
        <v>0</v>
      </c>
      <c r="AE145" s="1">
        <f>MIN($P145)</f>
        <v>0</v>
      </c>
      <c r="AF145" s="1">
        <f>MIN($Q145)</f>
        <v>0</v>
      </c>
      <c r="AG145" s="1">
        <f>MIN($R145)</f>
        <v>0</v>
      </c>
      <c r="AH145" s="1">
        <f>MEDIAN($B145)</f>
        <v>0</v>
      </c>
      <c r="AI145" s="1">
        <f>MEDIAN($C145)</f>
        <v>0</v>
      </c>
      <c r="AJ145" s="1">
        <f>MEDIAN($D145)</f>
        <v>0</v>
      </c>
      <c r="AK145" s="1">
        <f>MEDIAN($E145)</f>
        <v>0</v>
      </c>
      <c r="AL145" s="1">
        <f>MEDIAN($F145)</f>
        <v>0</v>
      </c>
      <c r="AM145" s="1">
        <f>MEDIAN($G145)</f>
        <v>0</v>
      </c>
      <c r="AN145" s="1">
        <f>MEDIAN($H145)</f>
        <v>0</v>
      </c>
      <c r="AO145" s="1">
        <f>MEDIAN($I145)</f>
        <v>0</v>
      </c>
      <c r="AP145" s="1">
        <f>MEDIAN($J145)</f>
        <v>0</v>
      </c>
      <c r="AQ145" s="1">
        <f>MEDIAN($K145)</f>
        <v>0</v>
      </c>
      <c r="AR145" s="1">
        <f>MEDIAN($M145)</f>
        <v>0</v>
      </c>
      <c r="AS145" s="1">
        <f>MEDIAN($N145)</f>
        <v>0</v>
      </c>
      <c r="AT145" s="1">
        <f>MEDIAN($P145)</f>
        <v>0</v>
      </c>
      <c r="AU145" s="1">
        <f>MEDIAN($Q145)</f>
        <v>0</v>
      </c>
      <c r="AV145" s="1">
        <f>MEDIAN($R145)</f>
        <v>0</v>
      </c>
      <c r="AW145" s="1">
        <f>MAX($B145)</f>
        <v>0</v>
      </c>
      <c r="AX145" s="1">
        <f>MAX($C145)</f>
        <v>0</v>
      </c>
      <c r="AY145" s="1">
        <f>MAX($D145)</f>
        <v>0</v>
      </c>
      <c r="AZ145" s="1">
        <f>MAX($E145)</f>
        <v>0</v>
      </c>
      <c r="BA145" s="1">
        <f>MAX($F145)</f>
        <v>0</v>
      </c>
      <c r="BB145" s="1">
        <f>MAX($G145)</f>
        <v>0</v>
      </c>
      <c r="BC145" s="1">
        <f>MAX($H145)</f>
        <v>0</v>
      </c>
      <c r="BD145" s="1">
        <f>MAX($I145)</f>
        <v>0</v>
      </c>
      <c r="BE145" s="1">
        <f>MAX($J145)</f>
        <v>0</v>
      </c>
      <c r="BF145" s="1">
        <f>MAX($K145)</f>
        <v>0</v>
      </c>
      <c r="BG145" s="1">
        <f>MAX($M145)</f>
        <v>0</v>
      </c>
      <c r="BH145" s="1">
        <f>MAX($N145)</f>
        <v>0</v>
      </c>
      <c r="BI145" s="1">
        <f>MAX($P145)</f>
        <v>0</v>
      </c>
      <c r="BJ145" s="1">
        <f>MAX($Q145)</f>
        <v>0</v>
      </c>
      <c r="BK145" s="1">
        <f>MAX($R145)</f>
        <v>0</v>
      </c>
    </row>
    <row r="146" spans="1:63">
      <c r="A146" s="1" t="s">
        <v>143</v>
      </c>
      <c r="B146" s="1" cm="1">
        <f t="array" ref="B146">_xlfn.SWITCH($A$2,"average", AVERAGE(Instances!B146:Instances!B146),"median", MEDIAN(Instances!B146:Instances!B146),"min", MIN(Instances!B146:Instances!B146),"max", MAX(Instances!B146:Instances!B146),"diff", MAX(Instances!B146:Instances!B146)-MIN(Instances!B146:Instances!B146))</f>
        <v>0</v>
      </c>
      <c r="C146" s="1" cm="1">
        <f t="array" ref="C146">_xlfn.SWITCH($A$2,"average", AVERAGE(Instances!C146:Instances!C146),"median", MEDIAN(Instances!C146:Instances!C146),"min", MIN(Instances!C146:Instances!C146),"max", MAX(Instances!C146:Instances!C146),"diff", MAX(Instances!C146:Instances!C146)-MIN(Instances!C146:Instances!C146))</f>
        <v>0</v>
      </c>
      <c r="D146" s="1" cm="1">
        <f t="array" ref="D146">_xlfn.SWITCH($A$2,"average", AVERAGE(Instances!D146:Instances!D146),"median", MEDIAN(Instances!D146:Instances!D146),"min", MIN(Instances!D146:Instances!D146),"max", MAX(Instances!D146:Instances!D146),"diff", MAX(Instances!D146:Instances!D146)-MIN(Instances!D146:Instances!D146))</f>
        <v>0</v>
      </c>
      <c r="E146" s="1" cm="1">
        <f t="array" ref="E146">_xlfn.SWITCH($A$2,"average", AVERAGE(Instances!E146:Instances!E146),"median", MEDIAN(Instances!E146:Instances!E146),"min", MIN(Instances!E146:Instances!E146),"max", MAX(Instances!E146:Instances!E146),"diff", MAX(Instances!E146:Instances!E146)-MIN(Instances!E146:Instances!E146))</f>
        <v>0</v>
      </c>
      <c r="F146" s="1" cm="1">
        <f t="array" ref="F146">_xlfn.SWITCH($A$2,"average", AVERAGE(Instances!F146:Instances!F146),"median", MEDIAN(Instances!F146:Instances!F146),"min", MIN(Instances!F146:Instances!F146),"max", MAX(Instances!F146:Instances!F146),"diff", MAX(Instances!F146:Instances!F146)-MIN(Instances!F146:Instances!F146))</f>
        <v>0</v>
      </c>
      <c r="G146" s="1" cm="1">
        <f t="array" ref="G146">_xlfn.SWITCH($A$2,"average", AVERAGE(Instances!G146:Instances!G146),"median", MEDIAN(Instances!G146:Instances!G146),"min", MIN(Instances!G146:Instances!G146),"max", MAX(Instances!G146:Instances!G146),"diff", MAX(Instances!G146:Instances!G146)-MIN(Instances!G146:Instances!G146))</f>
        <v>0</v>
      </c>
      <c r="H146" s="1" cm="1">
        <f t="array" ref="H146">_xlfn.SWITCH($A$2,"average", AVERAGE(Instances!H146:Instances!H146),"median", MEDIAN(Instances!H146:Instances!H146),"min", MIN(Instances!H146:Instances!H146),"max", MAX(Instances!H146:Instances!H146),"diff", MAX(Instances!H146:Instances!H146)-MIN(Instances!H146:Instances!H146))</f>
        <v>0</v>
      </c>
      <c r="I146" s="1" cm="1">
        <f t="array" ref="I146">_xlfn.SWITCH($A$2,"average", AVERAGE(Instances!I146:Instances!I146),"median", MEDIAN(Instances!I146:Instances!I146),"min", MIN(Instances!I146:Instances!I146),"max", MAX(Instances!I146:Instances!I146),"diff", MAX(Instances!I146:Instances!I146)-MIN(Instances!I146:Instances!I146))</f>
        <v>0</v>
      </c>
      <c r="J146" s="1" cm="1">
        <f t="array" ref="J146">_xlfn.SWITCH($A$2,"average", AVERAGE(Instances!J146:Instances!J146),"median", MEDIAN(Instances!J146:Instances!J146),"min", MIN(Instances!J146:Instances!J146),"max", MAX(Instances!J146:Instances!J146),"diff", MAX(Instances!J146:Instances!J146)-MIN(Instances!J146:Instances!J146))</f>
        <v>0</v>
      </c>
      <c r="K146" s="1" cm="1">
        <f t="array" ref="K146">_xlfn.SWITCH($A$2,"average", AVERAGE(Instances!K146:Instances!K146),"median", MEDIAN(Instances!K146:Instances!K146),"min", MIN(Instances!K146:Instances!K146),"max", MAX(Instances!K146:Instances!K146),"diff", MAX(Instances!K146:Instances!K146)-MIN(Instances!K146:Instances!K146))</f>
        <v>0</v>
      </c>
      <c r="L146" s="1"/>
      <c r="M146" s="1" cm="1">
        <f t="array" ref="M146">_xlfn.SWITCH($A$2,"average", AVERAGE(Instances!M146:Instances!M146),"median", MEDIAN(Instances!M146:Instances!M146),"min", MIN(Instances!M146:Instances!M146),"max", MAX(Instances!M146:Instances!M146),"diff", MAX(Instances!M146:Instances!M146)-MIN(Instances!M146:Instances!M146))</f>
        <v>0</v>
      </c>
      <c r="N146" s="1" cm="1">
        <f t="array" ref="N146">_xlfn.SWITCH($A$2,"average", AVERAGE(Instances!N146:Instances!N146),"median", MEDIAN(Instances!N146:Instances!N146),"min", MIN(Instances!N146:Instances!N146),"max", MAX(Instances!N146:Instances!N146),"diff", MAX(Instances!N146:Instances!N146)-MIN(Instances!N146:Instances!N146))</f>
        <v>0</v>
      </c>
      <c r="O146" s="1"/>
      <c r="P146" s="1" cm="1">
        <f t="array" ref="P146">_xlfn.SWITCH($A$2,"average", AVERAGE(Instances!P146:Instances!P146),"median", MEDIAN(Instances!P146:Instances!P146),"min", MIN(Instances!P146:Instances!P146),"max", MAX(Instances!P146:Instances!P146),"diff", MAX(Instances!P146:Instances!P146)-MIN(Instances!P146:Instances!P146))</f>
        <v>0</v>
      </c>
      <c r="Q146" s="1" cm="1">
        <f t="array" ref="Q146">_xlfn.SWITCH($A$2,"average", AVERAGE(Instances!Q146:Instances!Q146),"median", MEDIAN(Instances!Q146:Instances!Q146),"min", MIN(Instances!Q146:Instances!Q146),"max", MAX(Instances!Q146:Instances!Q146),"diff", MAX(Instances!Q146:Instances!Q146)-MIN(Instances!Q146:Instances!Q146))</f>
        <v>0</v>
      </c>
      <c r="R146" s="1" cm="1">
        <f t="array" ref="R146">_xlfn.SWITCH($A$2,"average", AVERAGE(Instances!R146:Instances!R146),"median", MEDIAN(Instances!R146:Instances!R146),"min", MIN(Instances!R146:Instances!R146),"max", MAX(Instances!R146:Instances!R146),"diff", MAX(Instances!R146:Instances!R146)-MIN(Instances!R146:Instances!R146))</f>
        <v>0</v>
      </c>
      <c r="S146" s="1">
        <f>MIN($B146)</f>
        <v>0</v>
      </c>
      <c r="T146" s="1">
        <f>MIN($C146)</f>
        <v>0</v>
      </c>
      <c r="U146" s="1">
        <f>MIN($D146)</f>
        <v>0</v>
      </c>
      <c r="V146" s="1">
        <f>MIN($E146)</f>
        <v>0</v>
      </c>
      <c r="W146" s="1">
        <f>MIN($F146)</f>
        <v>0</v>
      </c>
      <c r="X146" s="1">
        <f>MIN($G146)</f>
        <v>0</v>
      </c>
      <c r="Y146" s="1">
        <f>MIN($H146)</f>
        <v>0</v>
      </c>
      <c r="Z146" s="1">
        <f>MIN($I146)</f>
        <v>0</v>
      </c>
      <c r="AA146" s="1">
        <f>MIN($J146)</f>
        <v>0</v>
      </c>
      <c r="AB146" s="1">
        <f>MIN($K146)</f>
        <v>0</v>
      </c>
      <c r="AC146" s="1">
        <f>MIN($M146)</f>
        <v>0</v>
      </c>
      <c r="AD146" s="1">
        <f>MIN($N146)</f>
        <v>0</v>
      </c>
      <c r="AE146" s="1">
        <f>MIN($P146)</f>
        <v>0</v>
      </c>
      <c r="AF146" s="1">
        <f>MIN($Q146)</f>
        <v>0</v>
      </c>
      <c r="AG146" s="1">
        <f>MIN($R146)</f>
        <v>0</v>
      </c>
      <c r="AH146" s="1">
        <f>MEDIAN($B146)</f>
        <v>0</v>
      </c>
      <c r="AI146" s="1">
        <f>MEDIAN($C146)</f>
        <v>0</v>
      </c>
      <c r="AJ146" s="1">
        <f>MEDIAN($D146)</f>
        <v>0</v>
      </c>
      <c r="AK146" s="1">
        <f>MEDIAN($E146)</f>
        <v>0</v>
      </c>
      <c r="AL146" s="1">
        <f>MEDIAN($F146)</f>
        <v>0</v>
      </c>
      <c r="AM146" s="1">
        <f>MEDIAN($G146)</f>
        <v>0</v>
      </c>
      <c r="AN146" s="1">
        <f>MEDIAN($H146)</f>
        <v>0</v>
      </c>
      <c r="AO146" s="1">
        <f>MEDIAN($I146)</f>
        <v>0</v>
      </c>
      <c r="AP146" s="1">
        <f>MEDIAN($J146)</f>
        <v>0</v>
      </c>
      <c r="AQ146" s="1">
        <f>MEDIAN($K146)</f>
        <v>0</v>
      </c>
      <c r="AR146" s="1">
        <f>MEDIAN($M146)</f>
        <v>0</v>
      </c>
      <c r="AS146" s="1">
        <f>MEDIAN($N146)</f>
        <v>0</v>
      </c>
      <c r="AT146" s="1">
        <f>MEDIAN($P146)</f>
        <v>0</v>
      </c>
      <c r="AU146" s="1">
        <f>MEDIAN($Q146)</f>
        <v>0</v>
      </c>
      <c r="AV146" s="1">
        <f>MEDIAN($R146)</f>
        <v>0</v>
      </c>
      <c r="AW146" s="1">
        <f>MAX($B146)</f>
        <v>0</v>
      </c>
      <c r="AX146" s="1">
        <f>MAX($C146)</f>
        <v>0</v>
      </c>
      <c r="AY146" s="1">
        <f>MAX($D146)</f>
        <v>0</v>
      </c>
      <c r="AZ146" s="1">
        <f>MAX($E146)</f>
        <v>0</v>
      </c>
      <c r="BA146" s="1">
        <f>MAX($F146)</f>
        <v>0</v>
      </c>
      <c r="BB146" s="1">
        <f>MAX($G146)</f>
        <v>0</v>
      </c>
      <c r="BC146" s="1">
        <f>MAX($H146)</f>
        <v>0</v>
      </c>
      <c r="BD146" s="1">
        <f>MAX($I146)</f>
        <v>0</v>
      </c>
      <c r="BE146" s="1">
        <f>MAX($J146)</f>
        <v>0</v>
      </c>
      <c r="BF146" s="1">
        <f>MAX($K146)</f>
        <v>0</v>
      </c>
      <c r="BG146" s="1">
        <f>MAX($M146)</f>
        <v>0</v>
      </c>
      <c r="BH146" s="1">
        <f>MAX($N146)</f>
        <v>0</v>
      </c>
      <c r="BI146" s="1">
        <f>MAX($P146)</f>
        <v>0</v>
      </c>
      <c r="BJ146" s="1">
        <f>MAX($Q146)</f>
        <v>0</v>
      </c>
      <c r="BK146" s="1">
        <f>MAX($R146)</f>
        <v>0</v>
      </c>
    </row>
    <row r="147" spans="1:63">
      <c r="A147" s="1" t="s">
        <v>144</v>
      </c>
      <c r="B147" s="1" cm="1">
        <f t="array" ref="B147">_xlfn.SWITCH($A$2,"average", AVERAGE(Instances!B147:Instances!B147),"median", MEDIAN(Instances!B147:Instances!B147),"min", MIN(Instances!B147:Instances!B147),"max", MAX(Instances!B147:Instances!B147),"diff", MAX(Instances!B147:Instances!B147)-MIN(Instances!B147:Instances!B147))</f>
        <v>0</v>
      </c>
      <c r="C147" s="1" cm="1">
        <f t="array" ref="C147">_xlfn.SWITCH($A$2,"average", AVERAGE(Instances!C147:Instances!C147),"median", MEDIAN(Instances!C147:Instances!C147),"min", MIN(Instances!C147:Instances!C147),"max", MAX(Instances!C147:Instances!C147),"diff", MAX(Instances!C147:Instances!C147)-MIN(Instances!C147:Instances!C147))</f>
        <v>0</v>
      </c>
      <c r="D147" s="1" cm="1">
        <f t="array" ref="D147">_xlfn.SWITCH($A$2,"average", AVERAGE(Instances!D147:Instances!D147),"median", MEDIAN(Instances!D147:Instances!D147),"min", MIN(Instances!D147:Instances!D147),"max", MAX(Instances!D147:Instances!D147),"diff", MAX(Instances!D147:Instances!D147)-MIN(Instances!D147:Instances!D147))</f>
        <v>0</v>
      </c>
      <c r="E147" s="1" cm="1">
        <f t="array" ref="E147">_xlfn.SWITCH($A$2,"average", AVERAGE(Instances!E147:Instances!E147),"median", MEDIAN(Instances!E147:Instances!E147),"min", MIN(Instances!E147:Instances!E147),"max", MAX(Instances!E147:Instances!E147),"diff", MAX(Instances!E147:Instances!E147)-MIN(Instances!E147:Instances!E147))</f>
        <v>0</v>
      </c>
      <c r="F147" s="1" cm="1">
        <f t="array" ref="F147">_xlfn.SWITCH($A$2,"average", AVERAGE(Instances!F147:Instances!F147),"median", MEDIAN(Instances!F147:Instances!F147),"min", MIN(Instances!F147:Instances!F147),"max", MAX(Instances!F147:Instances!F147),"diff", MAX(Instances!F147:Instances!F147)-MIN(Instances!F147:Instances!F147))</f>
        <v>0</v>
      </c>
      <c r="G147" s="1" cm="1">
        <f t="array" ref="G147">_xlfn.SWITCH($A$2,"average", AVERAGE(Instances!G147:Instances!G147),"median", MEDIAN(Instances!G147:Instances!G147),"min", MIN(Instances!G147:Instances!G147),"max", MAX(Instances!G147:Instances!G147),"diff", MAX(Instances!G147:Instances!G147)-MIN(Instances!G147:Instances!G147))</f>
        <v>0</v>
      </c>
      <c r="H147" s="1" cm="1">
        <f t="array" ref="H147">_xlfn.SWITCH($A$2,"average", AVERAGE(Instances!H147:Instances!H147),"median", MEDIAN(Instances!H147:Instances!H147),"min", MIN(Instances!H147:Instances!H147),"max", MAX(Instances!H147:Instances!H147),"diff", MAX(Instances!H147:Instances!H147)-MIN(Instances!H147:Instances!H147))</f>
        <v>0</v>
      </c>
      <c r="I147" s="1" cm="1">
        <f t="array" ref="I147">_xlfn.SWITCH($A$2,"average", AVERAGE(Instances!I147:Instances!I147),"median", MEDIAN(Instances!I147:Instances!I147),"min", MIN(Instances!I147:Instances!I147),"max", MAX(Instances!I147:Instances!I147),"diff", MAX(Instances!I147:Instances!I147)-MIN(Instances!I147:Instances!I147))</f>
        <v>0</v>
      </c>
      <c r="J147" s="1" cm="1">
        <f t="array" ref="J147">_xlfn.SWITCH($A$2,"average", AVERAGE(Instances!J147:Instances!J147),"median", MEDIAN(Instances!J147:Instances!J147),"min", MIN(Instances!J147:Instances!J147),"max", MAX(Instances!J147:Instances!J147),"diff", MAX(Instances!J147:Instances!J147)-MIN(Instances!J147:Instances!J147))</f>
        <v>0</v>
      </c>
      <c r="K147" s="1" cm="1">
        <f t="array" ref="K147">_xlfn.SWITCH($A$2,"average", AVERAGE(Instances!K147:Instances!K147),"median", MEDIAN(Instances!K147:Instances!K147),"min", MIN(Instances!K147:Instances!K147),"max", MAX(Instances!K147:Instances!K147),"diff", MAX(Instances!K147:Instances!K147)-MIN(Instances!K147:Instances!K147))</f>
        <v>0</v>
      </c>
      <c r="L147" s="1"/>
      <c r="M147" s="1" cm="1">
        <f t="array" ref="M147">_xlfn.SWITCH($A$2,"average", AVERAGE(Instances!M147:Instances!M147),"median", MEDIAN(Instances!M147:Instances!M147),"min", MIN(Instances!M147:Instances!M147),"max", MAX(Instances!M147:Instances!M147),"diff", MAX(Instances!M147:Instances!M147)-MIN(Instances!M147:Instances!M147))</f>
        <v>0</v>
      </c>
      <c r="N147" s="1" cm="1">
        <f t="array" ref="N147">_xlfn.SWITCH($A$2,"average", AVERAGE(Instances!N147:Instances!N147),"median", MEDIAN(Instances!N147:Instances!N147),"min", MIN(Instances!N147:Instances!N147),"max", MAX(Instances!N147:Instances!N147),"diff", MAX(Instances!N147:Instances!N147)-MIN(Instances!N147:Instances!N147))</f>
        <v>0</v>
      </c>
      <c r="O147" s="1"/>
      <c r="P147" s="1" cm="1">
        <f t="array" ref="P147">_xlfn.SWITCH($A$2,"average", AVERAGE(Instances!P147:Instances!P147),"median", MEDIAN(Instances!P147:Instances!P147),"min", MIN(Instances!P147:Instances!P147),"max", MAX(Instances!P147:Instances!P147),"diff", MAX(Instances!P147:Instances!P147)-MIN(Instances!P147:Instances!P147))</f>
        <v>0</v>
      </c>
      <c r="Q147" s="1" cm="1">
        <f t="array" ref="Q147">_xlfn.SWITCH($A$2,"average", AVERAGE(Instances!Q147:Instances!Q147),"median", MEDIAN(Instances!Q147:Instances!Q147),"min", MIN(Instances!Q147:Instances!Q147),"max", MAX(Instances!Q147:Instances!Q147),"diff", MAX(Instances!Q147:Instances!Q147)-MIN(Instances!Q147:Instances!Q147))</f>
        <v>0</v>
      </c>
      <c r="R147" s="1" cm="1">
        <f t="array" ref="R147">_xlfn.SWITCH($A$2,"average", AVERAGE(Instances!R147:Instances!R147),"median", MEDIAN(Instances!R147:Instances!R147),"min", MIN(Instances!R147:Instances!R147),"max", MAX(Instances!R147:Instances!R147),"diff", MAX(Instances!R147:Instances!R147)-MIN(Instances!R147:Instances!R147))</f>
        <v>0</v>
      </c>
      <c r="S147" s="1">
        <f>MIN($B147)</f>
        <v>0</v>
      </c>
      <c r="T147" s="1">
        <f>MIN($C147)</f>
        <v>0</v>
      </c>
      <c r="U147" s="1">
        <f>MIN($D147)</f>
        <v>0</v>
      </c>
      <c r="V147" s="1">
        <f>MIN($E147)</f>
        <v>0</v>
      </c>
      <c r="W147" s="1">
        <f>MIN($F147)</f>
        <v>0</v>
      </c>
      <c r="X147" s="1">
        <f>MIN($G147)</f>
        <v>0</v>
      </c>
      <c r="Y147" s="1">
        <f>MIN($H147)</f>
        <v>0</v>
      </c>
      <c r="Z147" s="1">
        <f>MIN($I147)</f>
        <v>0</v>
      </c>
      <c r="AA147" s="1">
        <f>MIN($J147)</f>
        <v>0</v>
      </c>
      <c r="AB147" s="1">
        <f>MIN($K147)</f>
        <v>0</v>
      </c>
      <c r="AC147" s="1">
        <f>MIN($M147)</f>
        <v>0</v>
      </c>
      <c r="AD147" s="1">
        <f>MIN($N147)</f>
        <v>0</v>
      </c>
      <c r="AE147" s="1">
        <f>MIN($P147)</f>
        <v>0</v>
      </c>
      <c r="AF147" s="1">
        <f>MIN($Q147)</f>
        <v>0</v>
      </c>
      <c r="AG147" s="1">
        <f>MIN($R147)</f>
        <v>0</v>
      </c>
      <c r="AH147" s="1">
        <f>MEDIAN($B147)</f>
        <v>0</v>
      </c>
      <c r="AI147" s="1">
        <f>MEDIAN($C147)</f>
        <v>0</v>
      </c>
      <c r="AJ147" s="1">
        <f>MEDIAN($D147)</f>
        <v>0</v>
      </c>
      <c r="AK147" s="1">
        <f>MEDIAN($E147)</f>
        <v>0</v>
      </c>
      <c r="AL147" s="1">
        <f>MEDIAN($F147)</f>
        <v>0</v>
      </c>
      <c r="AM147" s="1">
        <f>MEDIAN($G147)</f>
        <v>0</v>
      </c>
      <c r="AN147" s="1">
        <f>MEDIAN($H147)</f>
        <v>0</v>
      </c>
      <c r="AO147" s="1">
        <f>MEDIAN($I147)</f>
        <v>0</v>
      </c>
      <c r="AP147" s="1">
        <f>MEDIAN($J147)</f>
        <v>0</v>
      </c>
      <c r="AQ147" s="1">
        <f>MEDIAN($K147)</f>
        <v>0</v>
      </c>
      <c r="AR147" s="1">
        <f>MEDIAN($M147)</f>
        <v>0</v>
      </c>
      <c r="AS147" s="1">
        <f>MEDIAN($N147)</f>
        <v>0</v>
      </c>
      <c r="AT147" s="1">
        <f>MEDIAN($P147)</f>
        <v>0</v>
      </c>
      <c r="AU147" s="1">
        <f>MEDIAN($Q147)</f>
        <v>0</v>
      </c>
      <c r="AV147" s="1">
        <f>MEDIAN($R147)</f>
        <v>0</v>
      </c>
      <c r="AW147" s="1">
        <f>MAX($B147)</f>
        <v>0</v>
      </c>
      <c r="AX147" s="1">
        <f>MAX($C147)</f>
        <v>0</v>
      </c>
      <c r="AY147" s="1">
        <f>MAX($D147)</f>
        <v>0</v>
      </c>
      <c r="AZ147" s="1">
        <f>MAX($E147)</f>
        <v>0</v>
      </c>
      <c r="BA147" s="1">
        <f>MAX($F147)</f>
        <v>0</v>
      </c>
      <c r="BB147" s="1">
        <f>MAX($G147)</f>
        <v>0</v>
      </c>
      <c r="BC147" s="1">
        <f>MAX($H147)</f>
        <v>0</v>
      </c>
      <c r="BD147" s="1">
        <f>MAX($I147)</f>
        <v>0</v>
      </c>
      <c r="BE147" s="1">
        <f>MAX($J147)</f>
        <v>0</v>
      </c>
      <c r="BF147" s="1">
        <f>MAX($K147)</f>
        <v>0</v>
      </c>
      <c r="BG147" s="1">
        <f>MAX($M147)</f>
        <v>0</v>
      </c>
      <c r="BH147" s="1">
        <f>MAX($N147)</f>
        <v>0</v>
      </c>
      <c r="BI147" s="1">
        <f>MAX($P147)</f>
        <v>0</v>
      </c>
      <c r="BJ147" s="1">
        <f>MAX($Q147)</f>
        <v>0</v>
      </c>
      <c r="BK147" s="1">
        <f>MAX($R147)</f>
        <v>0</v>
      </c>
    </row>
    <row r="148" spans="1:63">
      <c r="A148" s="1" t="s">
        <v>145</v>
      </c>
      <c r="B148" s="1" cm="1">
        <f t="array" ref="B148">_xlfn.SWITCH($A$2,"average", AVERAGE(Instances!B148:Instances!B148),"median", MEDIAN(Instances!B148:Instances!B148),"min", MIN(Instances!B148:Instances!B148),"max", MAX(Instances!B148:Instances!B148),"diff", MAX(Instances!B148:Instances!B148)-MIN(Instances!B148:Instances!B148))</f>
        <v>0</v>
      </c>
      <c r="C148" s="1" cm="1">
        <f t="array" ref="C148">_xlfn.SWITCH($A$2,"average", AVERAGE(Instances!C148:Instances!C148),"median", MEDIAN(Instances!C148:Instances!C148),"min", MIN(Instances!C148:Instances!C148),"max", MAX(Instances!C148:Instances!C148),"diff", MAX(Instances!C148:Instances!C148)-MIN(Instances!C148:Instances!C148))</f>
        <v>0</v>
      </c>
      <c r="D148" s="1" cm="1">
        <f t="array" ref="D148">_xlfn.SWITCH($A$2,"average", AVERAGE(Instances!D148:Instances!D148),"median", MEDIAN(Instances!D148:Instances!D148),"min", MIN(Instances!D148:Instances!D148),"max", MAX(Instances!D148:Instances!D148),"diff", MAX(Instances!D148:Instances!D148)-MIN(Instances!D148:Instances!D148))</f>
        <v>0</v>
      </c>
      <c r="E148" s="1" cm="1">
        <f t="array" ref="E148">_xlfn.SWITCH($A$2,"average", AVERAGE(Instances!E148:Instances!E148),"median", MEDIAN(Instances!E148:Instances!E148),"min", MIN(Instances!E148:Instances!E148),"max", MAX(Instances!E148:Instances!E148),"diff", MAX(Instances!E148:Instances!E148)-MIN(Instances!E148:Instances!E148))</f>
        <v>0</v>
      </c>
      <c r="F148" s="1" cm="1">
        <f t="array" ref="F148">_xlfn.SWITCH($A$2,"average", AVERAGE(Instances!F148:Instances!F148),"median", MEDIAN(Instances!F148:Instances!F148),"min", MIN(Instances!F148:Instances!F148),"max", MAX(Instances!F148:Instances!F148),"diff", MAX(Instances!F148:Instances!F148)-MIN(Instances!F148:Instances!F148))</f>
        <v>0</v>
      </c>
      <c r="G148" s="1" cm="1">
        <f t="array" ref="G148">_xlfn.SWITCH($A$2,"average", AVERAGE(Instances!G148:Instances!G148),"median", MEDIAN(Instances!G148:Instances!G148),"min", MIN(Instances!G148:Instances!G148),"max", MAX(Instances!G148:Instances!G148),"diff", MAX(Instances!G148:Instances!G148)-MIN(Instances!G148:Instances!G148))</f>
        <v>0</v>
      </c>
      <c r="H148" s="1" cm="1">
        <f t="array" ref="H148">_xlfn.SWITCH($A$2,"average", AVERAGE(Instances!H148:Instances!H148),"median", MEDIAN(Instances!H148:Instances!H148),"min", MIN(Instances!H148:Instances!H148),"max", MAX(Instances!H148:Instances!H148),"diff", MAX(Instances!H148:Instances!H148)-MIN(Instances!H148:Instances!H148))</f>
        <v>0</v>
      </c>
      <c r="I148" s="1" cm="1">
        <f t="array" ref="I148">_xlfn.SWITCH($A$2,"average", AVERAGE(Instances!I148:Instances!I148),"median", MEDIAN(Instances!I148:Instances!I148),"min", MIN(Instances!I148:Instances!I148),"max", MAX(Instances!I148:Instances!I148),"diff", MAX(Instances!I148:Instances!I148)-MIN(Instances!I148:Instances!I148))</f>
        <v>0</v>
      </c>
      <c r="J148" s="1" cm="1">
        <f t="array" ref="J148">_xlfn.SWITCH($A$2,"average", AVERAGE(Instances!J148:Instances!J148),"median", MEDIAN(Instances!J148:Instances!J148),"min", MIN(Instances!J148:Instances!J148),"max", MAX(Instances!J148:Instances!J148),"diff", MAX(Instances!J148:Instances!J148)-MIN(Instances!J148:Instances!J148))</f>
        <v>0</v>
      </c>
      <c r="K148" s="1" cm="1">
        <f t="array" ref="K148">_xlfn.SWITCH($A$2,"average", AVERAGE(Instances!K148:Instances!K148),"median", MEDIAN(Instances!K148:Instances!K148),"min", MIN(Instances!K148:Instances!K148),"max", MAX(Instances!K148:Instances!K148),"diff", MAX(Instances!K148:Instances!K148)-MIN(Instances!K148:Instances!K148))</f>
        <v>0</v>
      </c>
      <c r="L148" s="1"/>
      <c r="M148" s="1" cm="1">
        <f t="array" ref="M148">_xlfn.SWITCH($A$2,"average", AVERAGE(Instances!M148:Instances!M148),"median", MEDIAN(Instances!M148:Instances!M148),"min", MIN(Instances!M148:Instances!M148),"max", MAX(Instances!M148:Instances!M148),"diff", MAX(Instances!M148:Instances!M148)-MIN(Instances!M148:Instances!M148))</f>
        <v>0</v>
      </c>
      <c r="N148" s="1" cm="1">
        <f t="array" ref="N148">_xlfn.SWITCH($A$2,"average", AVERAGE(Instances!N148:Instances!N148),"median", MEDIAN(Instances!N148:Instances!N148),"min", MIN(Instances!N148:Instances!N148),"max", MAX(Instances!N148:Instances!N148),"diff", MAX(Instances!N148:Instances!N148)-MIN(Instances!N148:Instances!N148))</f>
        <v>0</v>
      </c>
      <c r="O148" s="1"/>
      <c r="P148" s="1" cm="1">
        <f t="array" ref="P148">_xlfn.SWITCH($A$2,"average", AVERAGE(Instances!P148:Instances!P148),"median", MEDIAN(Instances!P148:Instances!P148),"min", MIN(Instances!P148:Instances!P148),"max", MAX(Instances!P148:Instances!P148),"diff", MAX(Instances!P148:Instances!P148)-MIN(Instances!P148:Instances!P148))</f>
        <v>0</v>
      </c>
      <c r="Q148" s="1" cm="1">
        <f t="array" ref="Q148">_xlfn.SWITCH($A$2,"average", AVERAGE(Instances!Q148:Instances!Q148),"median", MEDIAN(Instances!Q148:Instances!Q148),"min", MIN(Instances!Q148:Instances!Q148),"max", MAX(Instances!Q148:Instances!Q148),"diff", MAX(Instances!Q148:Instances!Q148)-MIN(Instances!Q148:Instances!Q148))</f>
        <v>0</v>
      </c>
      <c r="R148" s="1" cm="1">
        <f t="array" ref="R148">_xlfn.SWITCH($A$2,"average", AVERAGE(Instances!R148:Instances!R148),"median", MEDIAN(Instances!R148:Instances!R148),"min", MIN(Instances!R148:Instances!R148),"max", MAX(Instances!R148:Instances!R148),"diff", MAX(Instances!R148:Instances!R148)-MIN(Instances!R148:Instances!R148))</f>
        <v>0</v>
      </c>
      <c r="S148" s="1">
        <f>MIN($B148)</f>
        <v>0</v>
      </c>
      <c r="T148" s="1">
        <f>MIN($C148)</f>
        <v>0</v>
      </c>
      <c r="U148" s="1">
        <f>MIN($D148)</f>
        <v>0</v>
      </c>
      <c r="V148" s="1">
        <f>MIN($E148)</f>
        <v>0</v>
      </c>
      <c r="W148" s="1">
        <f>MIN($F148)</f>
        <v>0</v>
      </c>
      <c r="X148" s="1">
        <f>MIN($G148)</f>
        <v>0</v>
      </c>
      <c r="Y148" s="1">
        <f>MIN($H148)</f>
        <v>0</v>
      </c>
      <c r="Z148" s="1">
        <f>MIN($I148)</f>
        <v>0</v>
      </c>
      <c r="AA148" s="1">
        <f>MIN($J148)</f>
        <v>0</v>
      </c>
      <c r="AB148" s="1">
        <f>MIN($K148)</f>
        <v>0</v>
      </c>
      <c r="AC148" s="1">
        <f>MIN($M148)</f>
        <v>0</v>
      </c>
      <c r="AD148" s="1">
        <f>MIN($N148)</f>
        <v>0</v>
      </c>
      <c r="AE148" s="1">
        <f>MIN($P148)</f>
        <v>0</v>
      </c>
      <c r="AF148" s="1">
        <f>MIN($Q148)</f>
        <v>0</v>
      </c>
      <c r="AG148" s="1">
        <f>MIN($R148)</f>
        <v>0</v>
      </c>
      <c r="AH148" s="1">
        <f>MEDIAN($B148)</f>
        <v>0</v>
      </c>
      <c r="AI148" s="1">
        <f>MEDIAN($C148)</f>
        <v>0</v>
      </c>
      <c r="AJ148" s="1">
        <f>MEDIAN($D148)</f>
        <v>0</v>
      </c>
      <c r="AK148" s="1">
        <f>MEDIAN($E148)</f>
        <v>0</v>
      </c>
      <c r="AL148" s="1">
        <f>MEDIAN($F148)</f>
        <v>0</v>
      </c>
      <c r="AM148" s="1">
        <f>MEDIAN($G148)</f>
        <v>0</v>
      </c>
      <c r="AN148" s="1">
        <f>MEDIAN($H148)</f>
        <v>0</v>
      </c>
      <c r="AO148" s="1">
        <f>MEDIAN($I148)</f>
        <v>0</v>
      </c>
      <c r="AP148" s="1">
        <f>MEDIAN($J148)</f>
        <v>0</v>
      </c>
      <c r="AQ148" s="1">
        <f>MEDIAN($K148)</f>
        <v>0</v>
      </c>
      <c r="AR148" s="1">
        <f>MEDIAN($M148)</f>
        <v>0</v>
      </c>
      <c r="AS148" s="1">
        <f>MEDIAN($N148)</f>
        <v>0</v>
      </c>
      <c r="AT148" s="1">
        <f>MEDIAN($P148)</f>
        <v>0</v>
      </c>
      <c r="AU148" s="1">
        <f>MEDIAN($Q148)</f>
        <v>0</v>
      </c>
      <c r="AV148" s="1">
        <f>MEDIAN($R148)</f>
        <v>0</v>
      </c>
      <c r="AW148" s="1">
        <f>MAX($B148)</f>
        <v>0</v>
      </c>
      <c r="AX148" s="1">
        <f>MAX($C148)</f>
        <v>0</v>
      </c>
      <c r="AY148" s="1">
        <f>MAX($D148)</f>
        <v>0</v>
      </c>
      <c r="AZ148" s="1">
        <f>MAX($E148)</f>
        <v>0</v>
      </c>
      <c r="BA148" s="1">
        <f>MAX($F148)</f>
        <v>0</v>
      </c>
      <c r="BB148" s="1">
        <f>MAX($G148)</f>
        <v>0</v>
      </c>
      <c r="BC148" s="1">
        <f>MAX($H148)</f>
        <v>0</v>
      </c>
      <c r="BD148" s="1">
        <f>MAX($I148)</f>
        <v>0</v>
      </c>
      <c r="BE148" s="1">
        <f>MAX($J148)</f>
        <v>0</v>
      </c>
      <c r="BF148" s="1">
        <f>MAX($K148)</f>
        <v>0</v>
      </c>
      <c r="BG148" s="1">
        <f>MAX($M148)</f>
        <v>0</v>
      </c>
      <c r="BH148" s="1">
        <f>MAX($N148)</f>
        <v>0</v>
      </c>
      <c r="BI148" s="1">
        <f>MAX($P148)</f>
        <v>0</v>
      </c>
      <c r="BJ148" s="1">
        <f>MAX($Q148)</f>
        <v>0</v>
      </c>
      <c r="BK148" s="1">
        <f>MAX($R148)</f>
        <v>0</v>
      </c>
    </row>
    <row r="149" spans="1:63">
      <c r="A149" s="1" t="s">
        <v>146</v>
      </c>
      <c r="B149" s="1" cm="1">
        <f t="array" ref="B149">_xlfn.SWITCH($A$2,"average", AVERAGE(Instances!B149:Instances!B149),"median", MEDIAN(Instances!B149:Instances!B149),"min", MIN(Instances!B149:Instances!B149),"max", MAX(Instances!B149:Instances!B149),"diff", MAX(Instances!B149:Instances!B149)-MIN(Instances!B149:Instances!B149))</f>
        <v>0</v>
      </c>
      <c r="C149" s="1" cm="1">
        <f t="array" ref="C149">_xlfn.SWITCH($A$2,"average", AVERAGE(Instances!C149:Instances!C149),"median", MEDIAN(Instances!C149:Instances!C149),"min", MIN(Instances!C149:Instances!C149),"max", MAX(Instances!C149:Instances!C149),"diff", MAX(Instances!C149:Instances!C149)-MIN(Instances!C149:Instances!C149))</f>
        <v>0</v>
      </c>
      <c r="D149" s="1" cm="1">
        <f t="array" ref="D149">_xlfn.SWITCH($A$2,"average", AVERAGE(Instances!D149:Instances!D149),"median", MEDIAN(Instances!D149:Instances!D149),"min", MIN(Instances!D149:Instances!D149),"max", MAX(Instances!D149:Instances!D149),"diff", MAX(Instances!D149:Instances!D149)-MIN(Instances!D149:Instances!D149))</f>
        <v>0</v>
      </c>
      <c r="E149" s="1" cm="1">
        <f t="array" ref="E149">_xlfn.SWITCH($A$2,"average", AVERAGE(Instances!E149:Instances!E149),"median", MEDIAN(Instances!E149:Instances!E149),"min", MIN(Instances!E149:Instances!E149),"max", MAX(Instances!E149:Instances!E149),"diff", MAX(Instances!E149:Instances!E149)-MIN(Instances!E149:Instances!E149))</f>
        <v>0</v>
      </c>
      <c r="F149" s="1" cm="1">
        <f t="array" ref="F149">_xlfn.SWITCH($A$2,"average", AVERAGE(Instances!F149:Instances!F149),"median", MEDIAN(Instances!F149:Instances!F149),"min", MIN(Instances!F149:Instances!F149),"max", MAX(Instances!F149:Instances!F149),"diff", MAX(Instances!F149:Instances!F149)-MIN(Instances!F149:Instances!F149))</f>
        <v>0</v>
      </c>
      <c r="G149" s="1" cm="1">
        <f t="array" ref="G149">_xlfn.SWITCH($A$2,"average", AVERAGE(Instances!G149:Instances!G149),"median", MEDIAN(Instances!G149:Instances!G149),"min", MIN(Instances!G149:Instances!G149),"max", MAX(Instances!G149:Instances!G149),"diff", MAX(Instances!G149:Instances!G149)-MIN(Instances!G149:Instances!G149))</f>
        <v>0</v>
      </c>
      <c r="H149" s="1" cm="1">
        <f t="array" ref="H149">_xlfn.SWITCH($A$2,"average", AVERAGE(Instances!H149:Instances!H149),"median", MEDIAN(Instances!H149:Instances!H149),"min", MIN(Instances!H149:Instances!H149),"max", MAX(Instances!H149:Instances!H149),"diff", MAX(Instances!H149:Instances!H149)-MIN(Instances!H149:Instances!H149))</f>
        <v>0</v>
      </c>
      <c r="I149" s="1" cm="1">
        <f t="array" ref="I149">_xlfn.SWITCH($A$2,"average", AVERAGE(Instances!I149:Instances!I149),"median", MEDIAN(Instances!I149:Instances!I149),"min", MIN(Instances!I149:Instances!I149),"max", MAX(Instances!I149:Instances!I149),"diff", MAX(Instances!I149:Instances!I149)-MIN(Instances!I149:Instances!I149))</f>
        <v>0</v>
      </c>
      <c r="J149" s="1" cm="1">
        <f t="array" ref="J149">_xlfn.SWITCH($A$2,"average", AVERAGE(Instances!J149:Instances!J149),"median", MEDIAN(Instances!J149:Instances!J149),"min", MIN(Instances!J149:Instances!J149),"max", MAX(Instances!J149:Instances!J149),"diff", MAX(Instances!J149:Instances!J149)-MIN(Instances!J149:Instances!J149))</f>
        <v>0</v>
      </c>
      <c r="K149" s="1" cm="1">
        <f t="array" ref="K149">_xlfn.SWITCH($A$2,"average", AVERAGE(Instances!K149:Instances!K149),"median", MEDIAN(Instances!K149:Instances!K149),"min", MIN(Instances!K149:Instances!K149),"max", MAX(Instances!K149:Instances!K149),"diff", MAX(Instances!K149:Instances!K149)-MIN(Instances!K149:Instances!K149))</f>
        <v>0</v>
      </c>
      <c r="L149" s="1"/>
      <c r="M149" s="1" cm="1">
        <f t="array" ref="M149">_xlfn.SWITCH($A$2,"average", AVERAGE(Instances!M149:Instances!M149),"median", MEDIAN(Instances!M149:Instances!M149),"min", MIN(Instances!M149:Instances!M149),"max", MAX(Instances!M149:Instances!M149),"diff", MAX(Instances!M149:Instances!M149)-MIN(Instances!M149:Instances!M149))</f>
        <v>0</v>
      </c>
      <c r="N149" s="1" cm="1">
        <f t="array" ref="N149">_xlfn.SWITCH($A$2,"average", AVERAGE(Instances!N149:Instances!N149),"median", MEDIAN(Instances!N149:Instances!N149),"min", MIN(Instances!N149:Instances!N149),"max", MAX(Instances!N149:Instances!N149),"diff", MAX(Instances!N149:Instances!N149)-MIN(Instances!N149:Instances!N149))</f>
        <v>0</v>
      </c>
      <c r="O149" s="1"/>
      <c r="P149" s="1" cm="1">
        <f t="array" ref="P149">_xlfn.SWITCH($A$2,"average", AVERAGE(Instances!P149:Instances!P149),"median", MEDIAN(Instances!P149:Instances!P149),"min", MIN(Instances!P149:Instances!P149),"max", MAX(Instances!P149:Instances!P149),"diff", MAX(Instances!P149:Instances!P149)-MIN(Instances!P149:Instances!P149))</f>
        <v>0</v>
      </c>
      <c r="Q149" s="1" cm="1">
        <f t="array" ref="Q149">_xlfn.SWITCH($A$2,"average", AVERAGE(Instances!Q149:Instances!Q149),"median", MEDIAN(Instances!Q149:Instances!Q149),"min", MIN(Instances!Q149:Instances!Q149),"max", MAX(Instances!Q149:Instances!Q149),"diff", MAX(Instances!Q149:Instances!Q149)-MIN(Instances!Q149:Instances!Q149))</f>
        <v>0</v>
      </c>
      <c r="R149" s="1" cm="1">
        <f t="array" ref="R149">_xlfn.SWITCH($A$2,"average", AVERAGE(Instances!R149:Instances!R149),"median", MEDIAN(Instances!R149:Instances!R149),"min", MIN(Instances!R149:Instances!R149),"max", MAX(Instances!R149:Instances!R149),"diff", MAX(Instances!R149:Instances!R149)-MIN(Instances!R149:Instances!R149))</f>
        <v>0</v>
      </c>
      <c r="S149" s="1">
        <f>MIN($B149)</f>
        <v>0</v>
      </c>
      <c r="T149" s="1">
        <f>MIN($C149)</f>
        <v>0</v>
      </c>
      <c r="U149" s="1">
        <f>MIN($D149)</f>
        <v>0</v>
      </c>
      <c r="V149" s="1">
        <f>MIN($E149)</f>
        <v>0</v>
      </c>
      <c r="W149" s="1">
        <f>MIN($F149)</f>
        <v>0</v>
      </c>
      <c r="X149" s="1">
        <f>MIN($G149)</f>
        <v>0</v>
      </c>
      <c r="Y149" s="1">
        <f>MIN($H149)</f>
        <v>0</v>
      </c>
      <c r="Z149" s="1">
        <f>MIN($I149)</f>
        <v>0</v>
      </c>
      <c r="AA149" s="1">
        <f>MIN($J149)</f>
        <v>0</v>
      </c>
      <c r="AB149" s="1">
        <f>MIN($K149)</f>
        <v>0</v>
      </c>
      <c r="AC149" s="1">
        <f>MIN($M149)</f>
        <v>0</v>
      </c>
      <c r="AD149" s="1">
        <f>MIN($N149)</f>
        <v>0</v>
      </c>
      <c r="AE149" s="1">
        <f>MIN($P149)</f>
        <v>0</v>
      </c>
      <c r="AF149" s="1">
        <f>MIN($Q149)</f>
        <v>0</v>
      </c>
      <c r="AG149" s="1">
        <f>MIN($R149)</f>
        <v>0</v>
      </c>
      <c r="AH149" s="1">
        <f>MEDIAN($B149)</f>
        <v>0</v>
      </c>
      <c r="AI149" s="1">
        <f>MEDIAN($C149)</f>
        <v>0</v>
      </c>
      <c r="AJ149" s="1">
        <f>MEDIAN($D149)</f>
        <v>0</v>
      </c>
      <c r="AK149" s="1">
        <f>MEDIAN($E149)</f>
        <v>0</v>
      </c>
      <c r="AL149" s="1">
        <f>MEDIAN($F149)</f>
        <v>0</v>
      </c>
      <c r="AM149" s="1">
        <f>MEDIAN($G149)</f>
        <v>0</v>
      </c>
      <c r="AN149" s="1">
        <f>MEDIAN($H149)</f>
        <v>0</v>
      </c>
      <c r="AO149" s="1">
        <f>MEDIAN($I149)</f>
        <v>0</v>
      </c>
      <c r="AP149" s="1">
        <f>MEDIAN($J149)</f>
        <v>0</v>
      </c>
      <c r="AQ149" s="1">
        <f>MEDIAN($K149)</f>
        <v>0</v>
      </c>
      <c r="AR149" s="1">
        <f>MEDIAN($M149)</f>
        <v>0</v>
      </c>
      <c r="AS149" s="1">
        <f>MEDIAN($N149)</f>
        <v>0</v>
      </c>
      <c r="AT149" s="1">
        <f>MEDIAN($P149)</f>
        <v>0</v>
      </c>
      <c r="AU149" s="1">
        <f>MEDIAN($Q149)</f>
        <v>0</v>
      </c>
      <c r="AV149" s="1">
        <f>MEDIAN($R149)</f>
        <v>0</v>
      </c>
      <c r="AW149" s="1">
        <f>MAX($B149)</f>
        <v>0</v>
      </c>
      <c r="AX149" s="1">
        <f>MAX($C149)</f>
        <v>0</v>
      </c>
      <c r="AY149" s="1">
        <f>MAX($D149)</f>
        <v>0</v>
      </c>
      <c r="AZ149" s="1">
        <f>MAX($E149)</f>
        <v>0</v>
      </c>
      <c r="BA149" s="1">
        <f>MAX($F149)</f>
        <v>0</v>
      </c>
      <c r="BB149" s="1">
        <f>MAX($G149)</f>
        <v>0</v>
      </c>
      <c r="BC149" s="1">
        <f>MAX($H149)</f>
        <v>0</v>
      </c>
      <c r="BD149" s="1">
        <f>MAX($I149)</f>
        <v>0</v>
      </c>
      <c r="BE149" s="1">
        <f>MAX($J149)</f>
        <v>0</v>
      </c>
      <c r="BF149" s="1">
        <f>MAX($K149)</f>
        <v>0</v>
      </c>
      <c r="BG149" s="1">
        <f>MAX($M149)</f>
        <v>0</v>
      </c>
      <c r="BH149" s="1">
        <f>MAX($N149)</f>
        <v>0</v>
      </c>
      <c r="BI149" s="1">
        <f>MAX($P149)</f>
        <v>0</v>
      </c>
      <c r="BJ149" s="1">
        <f>MAX($Q149)</f>
        <v>0</v>
      </c>
      <c r="BK149" s="1">
        <f>MAX($R149)</f>
        <v>0</v>
      </c>
    </row>
    <row r="150" spans="1:63">
      <c r="A150" s="1" t="s">
        <v>147</v>
      </c>
      <c r="B150" s="1" cm="1">
        <f t="array" ref="B150">_xlfn.SWITCH($A$2,"average", AVERAGE(Instances!B150:Instances!B150),"median", MEDIAN(Instances!B150:Instances!B150),"min", MIN(Instances!B150:Instances!B150),"max", MAX(Instances!B150:Instances!B150),"diff", MAX(Instances!B150:Instances!B150)-MIN(Instances!B150:Instances!B150))</f>
        <v>0</v>
      </c>
      <c r="C150" s="1" cm="1">
        <f t="array" ref="C150">_xlfn.SWITCH($A$2,"average", AVERAGE(Instances!C150:Instances!C150),"median", MEDIAN(Instances!C150:Instances!C150),"min", MIN(Instances!C150:Instances!C150),"max", MAX(Instances!C150:Instances!C150),"diff", MAX(Instances!C150:Instances!C150)-MIN(Instances!C150:Instances!C150))</f>
        <v>0</v>
      </c>
      <c r="D150" s="1" cm="1">
        <f t="array" ref="D150">_xlfn.SWITCH($A$2,"average", AVERAGE(Instances!D150:Instances!D150),"median", MEDIAN(Instances!D150:Instances!D150),"min", MIN(Instances!D150:Instances!D150),"max", MAX(Instances!D150:Instances!D150),"diff", MAX(Instances!D150:Instances!D150)-MIN(Instances!D150:Instances!D150))</f>
        <v>0</v>
      </c>
      <c r="E150" s="1" cm="1">
        <f t="array" ref="E150">_xlfn.SWITCH($A$2,"average", AVERAGE(Instances!E150:Instances!E150),"median", MEDIAN(Instances!E150:Instances!E150),"min", MIN(Instances!E150:Instances!E150),"max", MAX(Instances!E150:Instances!E150),"diff", MAX(Instances!E150:Instances!E150)-MIN(Instances!E150:Instances!E150))</f>
        <v>0</v>
      </c>
      <c r="F150" s="1" cm="1">
        <f t="array" ref="F150">_xlfn.SWITCH($A$2,"average", AVERAGE(Instances!F150:Instances!F150),"median", MEDIAN(Instances!F150:Instances!F150),"min", MIN(Instances!F150:Instances!F150),"max", MAX(Instances!F150:Instances!F150),"diff", MAX(Instances!F150:Instances!F150)-MIN(Instances!F150:Instances!F150))</f>
        <v>0</v>
      </c>
      <c r="G150" s="1" cm="1">
        <f t="array" ref="G150">_xlfn.SWITCH($A$2,"average", AVERAGE(Instances!G150:Instances!G150),"median", MEDIAN(Instances!G150:Instances!G150),"min", MIN(Instances!G150:Instances!G150),"max", MAX(Instances!G150:Instances!G150),"diff", MAX(Instances!G150:Instances!G150)-MIN(Instances!G150:Instances!G150))</f>
        <v>0</v>
      </c>
      <c r="H150" s="1" cm="1">
        <f t="array" ref="H150">_xlfn.SWITCH($A$2,"average", AVERAGE(Instances!H150:Instances!H150),"median", MEDIAN(Instances!H150:Instances!H150),"min", MIN(Instances!H150:Instances!H150),"max", MAX(Instances!H150:Instances!H150),"diff", MAX(Instances!H150:Instances!H150)-MIN(Instances!H150:Instances!H150))</f>
        <v>0</v>
      </c>
      <c r="I150" s="1" cm="1">
        <f t="array" ref="I150">_xlfn.SWITCH($A$2,"average", AVERAGE(Instances!I150:Instances!I150),"median", MEDIAN(Instances!I150:Instances!I150),"min", MIN(Instances!I150:Instances!I150),"max", MAX(Instances!I150:Instances!I150),"diff", MAX(Instances!I150:Instances!I150)-MIN(Instances!I150:Instances!I150))</f>
        <v>0</v>
      </c>
      <c r="J150" s="1" cm="1">
        <f t="array" ref="J150">_xlfn.SWITCH($A$2,"average", AVERAGE(Instances!J150:Instances!J150),"median", MEDIAN(Instances!J150:Instances!J150),"min", MIN(Instances!J150:Instances!J150),"max", MAX(Instances!J150:Instances!J150),"diff", MAX(Instances!J150:Instances!J150)-MIN(Instances!J150:Instances!J150))</f>
        <v>0</v>
      </c>
      <c r="K150" s="1" cm="1">
        <f t="array" ref="K150">_xlfn.SWITCH($A$2,"average", AVERAGE(Instances!K150:Instances!K150),"median", MEDIAN(Instances!K150:Instances!K150),"min", MIN(Instances!K150:Instances!K150),"max", MAX(Instances!K150:Instances!K150),"diff", MAX(Instances!K150:Instances!K150)-MIN(Instances!K150:Instances!K150))</f>
        <v>0</v>
      </c>
      <c r="L150" s="1"/>
      <c r="M150" s="1" cm="1">
        <f t="array" ref="M150">_xlfn.SWITCH($A$2,"average", AVERAGE(Instances!M150:Instances!M150),"median", MEDIAN(Instances!M150:Instances!M150),"min", MIN(Instances!M150:Instances!M150),"max", MAX(Instances!M150:Instances!M150),"diff", MAX(Instances!M150:Instances!M150)-MIN(Instances!M150:Instances!M150))</f>
        <v>0</v>
      </c>
      <c r="N150" s="1" cm="1">
        <f t="array" ref="N150">_xlfn.SWITCH($A$2,"average", AVERAGE(Instances!N150:Instances!N150),"median", MEDIAN(Instances!N150:Instances!N150),"min", MIN(Instances!N150:Instances!N150),"max", MAX(Instances!N150:Instances!N150),"diff", MAX(Instances!N150:Instances!N150)-MIN(Instances!N150:Instances!N150))</f>
        <v>0</v>
      </c>
      <c r="O150" s="1"/>
      <c r="P150" s="1" cm="1">
        <f t="array" ref="P150">_xlfn.SWITCH($A$2,"average", AVERAGE(Instances!P150:Instances!P150),"median", MEDIAN(Instances!P150:Instances!P150),"min", MIN(Instances!P150:Instances!P150),"max", MAX(Instances!P150:Instances!P150),"diff", MAX(Instances!P150:Instances!P150)-MIN(Instances!P150:Instances!P150))</f>
        <v>0</v>
      </c>
      <c r="Q150" s="1" cm="1">
        <f t="array" ref="Q150">_xlfn.SWITCH($A$2,"average", AVERAGE(Instances!Q150:Instances!Q150),"median", MEDIAN(Instances!Q150:Instances!Q150),"min", MIN(Instances!Q150:Instances!Q150),"max", MAX(Instances!Q150:Instances!Q150),"diff", MAX(Instances!Q150:Instances!Q150)-MIN(Instances!Q150:Instances!Q150))</f>
        <v>0</v>
      </c>
      <c r="R150" s="1" cm="1">
        <f t="array" ref="R150">_xlfn.SWITCH($A$2,"average", AVERAGE(Instances!R150:Instances!R150),"median", MEDIAN(Instances!R150:Instances!R150),"min", MIN(Instances!R150:Instances!R150),"max", MAX(Instances!R150:Instances!R150),"diff", MAX(Instances!R150:Instances!R150)-MIN(Instances!R150:Instances!R150))</f>
        <v>0</v>
      </c>
      <c r="S150" s="1">
        <f>MIN($B150)</f>
        <v>0</v>
      </c>
      <c r="T150" s="1">
        <f>MIN($C150)</f>
        <v>0</v>
      </c>
      <c r="U150" s="1">
        <f>MIN($D150)</f>
        <v>0</v>
      </c>
      <c r="V150" s="1">
        <f>MIN($E150)</f>
        <v>0</v>
      </c>
      <c r="W150" s="1">
        <f>MIN($F150)</f>
        <v>0</v>
      </c>
      <c r="X150" s="1">
        <f>MIN($G150)</f>
        <v>0</v>
      </c>
      <c r="Y150" s="1">
        <f>MIN($H150)</f>
        <v>0</v>
      </c>
      <c r="Z150" s="1">
        <f>MIN($I150)</f>
        <v>0</v>
      </c>
      <c r="AA150" s="1">
        <f>MIN($J150)</f>
        <v>0</v>
      </c>
      <c r="AB150" s="1">
        <f>MIN($K150)</f>
        <v>0</v>
      </c>
      <c r="AC150" s="1">
        <f>MIN($M150)</f>
        <v>0</v>
      </c>
      <c r="AD150" s="1">
        <f>MIN($N150)</f>
        <v>0</v>
      </c>
      <c r="AE150" s="1">
        <f>MIN($P150)</f>
        <v>0</v>
      </c>
      <c r="AF150" s="1">
        <f>MIN($Q150)</f>
        <v>0</v>
      </c>
      <c r="AG150" s="1">
        <f>MIN($R150)</f>
        <v>0</v>
      </c>
      <c r="AH150" s="1">
        <f>MEDIAN($B150)</f>
        <v>0</v>
      </c>
      <c r="AI150" s="1">
        <f>MEDIAN($C150)</f>
        <v>0</v>
      </c>
      <c r="AJ150" s="1">
        <f>MEDIAN($D150)</f>
        <v>0</v>
      </c>
      <c r="AK150" s="1">
        <f>MEDIAN($E150)</f>
        <v>0</v>
      </c>
      <c r="AL150" s="1">
        <f>MEDIAN($F150)</f>
        <v>0</v>
      </c>
      <c r="AM150" s="1">
        <f>MEDIAN($G150)</f>
        <v>0</v>
      </c>
      <c r="AN150" s="1">
        <f>MEDIAN($H150)</f>
        <v>0</v>
      </c>
      <c r="AO150" s="1">
        <f>MEDIAN($I150)</f>
        <v>0</v>
      </c>
      <c r="AP150" s="1">
        <f>MEDIAN($J150)</f>
        <v>0</v>
      </c>
      <c r="AQ150" s="1">
        <f>MEDIAN($K150)</f>
        <v>0</v>
      </c>
      <c r="AR150" s="1">
        <f>MEDIAN($M150)</f>
        <v>0</v>
      </c>
      <c r="AS150" s="1">
        <f>MEDIAN($N150)</f>
        <v>0</v>
      </c>
      <c r="AT150" s="1">
        <f>MEDIAN($P150)</f>
        <v>0</v>
      </c>
      <c r="AU150" s="1">
        <f>MEDIAN($Q150)</f>
        <v>0</v>
      </c>
      <c r="AV150" s="1">
        <f>MEDIAN($R150)</f>
        <v>0</v>
      </c>
      <c r="AW150" s="1">
        <f>MAX($B150)</f>
        <v>0</v>
      </c>
      <c r="AX150" s="1">
        <f>MAX($C150)</f>
        <v>0</v>
      </c>
      <c r="AY150" s="1">
        <f>MAX($D150)</f>
        <v>0</v>
      </c>
      <c r="AZ150" s="1">
        <f>MAX($E150)</f>
        <v>0</v>
      </c>
      <c r="BA150" s="1">
        <f>MAX($F150)</f>
        <v>0</v>
      </c>
      <c r="BB150" s="1">
        <f>MAX($G150)</f>
        <v>0</v>
      </c>
      <c r="BC150" s="1">
        <f>MAX($H150)</f>
        <v>0</v>
      </c>
      <c r="BD150" s="1">
        <f>MAX($I150)</f>
        <v>0</v>
      </c>
      <c r="BE150" s="1">
        <f>MAX($J150)</f>
        <v>0</v>
      </c>
      <c r="BF150" s="1">
        <f>MAX($K150)</f>
        <v>0</v>
      </c>
      <c r="BG150" s="1">
        <f>MAX($M150)</f>
        <v>0</v>
      </c>
      <c r="BH150" s="1">
        <f>MAX($N150)</f>
        <v>0</v>
      </c>
      <c r="BI150" s="1">
        <f>MAX($P150)</f>
        <v>0</v>
      </c>
      <c r="BJ150" s="1">
        <f>MAX($Q150)</f>
        <v>0</v>
      </c>
      <c r="BK150" s="1">
        <f>MAX($R150)</f>
        <v>0</v>
      </c>
    </row>
    <row r="151" spans="1:63">
      <c r="A151" s="1" t="s">
        <v>148</v>
      </c>
      <c r="B151" s="1" cm="1">
        <f t="array" ref="B151">_xlfn.SWITCH($A$2,"average", AVERAGE(Instances!B151:Instances!B151),"median", MEDIAN(Instances!B151:Instances!B151),"min", MIN(Instances!B151:Instances!B151),"max", MAX(Instances!B151:Instances!B151),"diff", MAX(Instances!B151:Instances!B151)-MIN(Instances!B151:Instances!B151))</f>
        <v>0</v>
      </c>
      <c r="C151" s="1" cm="1">
        <f t="array" ref="C151">_xlfn.SWITCH($A$2,"average", AVERAGE(Instances!C151:Instances!C151),"median", MEDIAN(Instances!C151:Instances!C151),"min", MIN(Instances!C151:Instances!C151),"max", MAX(Instances!C151:Instances!C151),"diff", MAX(Instances!C151:Instances!C151)-MIN(Instances!C151:Instances!C151))</f>
        <v>0</v>
      </c>
      <c r="D151" s="1" cm="1">
        <f t="array" ref="D151">_xlfn.SWITCH($A$2,"average", AVERAGE(Instances!D151:Instances!D151),"median", MEDIAN(Instances!D151:Instances!D151),"min", MIN(Instances!D151:Instances!D151),"max", MAX(Instances!D151:Instances!D151),"diff", MAX(Instances!D151:Instances!D151)-MIN(Instances!D151:Instances!D151))</f>
        <v>0</v>
      </c>
      <c r="E151" s="1" cm="1">
        <f t="array" ref="E151">_xlfn.SWITCH($A$2,"average", AVERAGE(Instances!E151:Instances!E151),"median", MEDIAN(Instances!E151:Instances!E151),"min", MIN(Instances!E151:Instances!E151),"max", MAX(Instances!E151:Instances!E151),"diff", MAX(Instances!E151:Instances!E151)-MIN(Instances!E151:Instances!E151))</f>
        <v>0</v>
      </c>
      <c r="F151" s="1" cm="1">
        <f t="array" ref="F151">_xlfn.SWITCH($A$2,"average", AVERAGE(Instances!F151:Instances!F151),"median", MEDIAN(Instances!F151:Instances!F151),"min", MIN(Instances!F151:Instances!F151),"max", MAX(Instances!F151:Instances!F151),"diff", MAX(Instances!F151:Instances!F151)-MIN(Instances!F151:Instances!F151))</f>
        <v>0</v>
      </c>
      <c r="G151" s="1" cm="1">
        <f t="array" ref="G151">_xlfn.SWITCH($A$2,"average", AVERAGE(Instances!G151:Instances!G151),"median", MEDIAN(Instances!G151:Instances!G151),"min", MIN(Instances!G151:Instances!G151),"max", MAX(Instances!G151:Instances!G151),"diff", MAX(Instances!G151:Instances!G151)-MIN(Instances!G151:Instances!G151))</f>
        <v>0</v>
      </c>
      <c r="H151" s="1" cm="1">
        <f t="array" ref="H151">_xlfn.SWITCH($A$2,"average", AVERAGE(Instances!H151:Instances!H151),"median", MEDIAN(Instances!H151:Instances!H151),"min", MIN(Instances!H151:Instances!H151),"max", MAX(Instances!H151:Instances!H151),"diff", MAX(Instances!H151:Instances!H151)-MIN(Instances!H151:Instances!H151))</f>
        <v>0</v>
      </c>
      <c r="I151" s="1" cm="1">
        <f t="array" ref="I151">_xlfn.SWITCH($A$2,"average", AVERAGE(Instances!I151:Instances!I151),"median", MEDIAN(Instances!I151:Instances!I151),"min", MIN(Instances!I151:Instances!I151),"max", MAX(Instances!I151:Instances!I151),"diff", MAX(Instances!I151:Instances!I151)-MIN(Instances!I151:Instances!I151))</f>
        <v>0</v>
      </c>
      <c r="J151" s="1" cm="1">
        <f t="array" ref="J151">_xlfn.SWITCH($A$2,"average", AVERAGE(Instances!J151:Instances!J151),"median", MEDIAN(Instances!J151:Instances!J151),"min", MIN(Instances!J151:Instances!J151),"max", MAX(Instances!J151:Instances!J151),"diff", MAX(Instances!J151:Instances!J151)-MIN(Instances!J151:Instances!J151))</f>
        <v>0</v>
      </c>
      <c r="K151" s="1" cm="1">
        <f t="array" ref="K151">_xlfn.SWITCH($A$2,"average", AVERAGE(Instances!K151:Instances!K151),"median", MEDIAN(Instances!K151:Instances!K151),"min", MIN(Instances!K151:Instances!K151),"max", MAX(Instances!K151:Instances!K151),"diff", MAX(Instances!K151:Instances!K151)-MIN(Instances!K151:Instances!K151))</f>
        <v>0</v>
      </c>
      <c r="L151" s="1"/>
      <c r="M151" s="1" cm="1">
        <f t="array" ref="M151">_xlfn.SWITCH($A$2,"average", AVERAGE(Instances!M151:Instances!M151),"median", MEDIAN(Instances!M151:Instances!M151),"min", MIN(Instances!M151:Instances!M151),"max", MAX(Instances!M151:Instances!M151),"diff", MAX(Instances!M151:Instances!M151)-MIN(Instances!M151:Instances!M151))</f>
        <v>0</v>
      </c>
      <c r="N151" s="1" cm="1">
        <f t="array" ref="N151">_xlfn.SWITCH($A$2,"average", AVERAGE(Instances!N151:Instances!N151),"median", MEDIAN(Instances!N151:Instances!N151),"min", MIN(Instances!N151:Instances!N151),"max", MAX(Instances!N151:Instances!N151),"diff", MAX(Instances!N151:Instances!N151)-MIN(Instances!N151:Instances!N151))</f>
        <v>0</v>
      </c>
      <c r="O151" s="1"/>
      <c r="P151" s="1" cm="1">
        <f t="array" ref="P151">_xlfn.SWITCH($A$2,"average", AVERAGE(Instances!P151:Instances!P151),"median", MEDIAN(Instances!P151:Instances!P151),"min", MIN(Instances!P151:Instances!P151),"max", MAX(Instances!P151:Instances!P151),"diff", MAX(Instances!P151:Instances!P151)-MIN(Instances!P151:Instances!P151))</f>
        <v>0</v>
      </c>
      <c r="Q151" s="1" cm="1">
        <f t="array" ref="Q151">_xlfn.SWITCH($A$2,"average", AVERAGE(Instances!Q151:Instances!Q151),"median", MEDIAN(Instances!Q151:Instances!Q151),"min", MIN(Instances!Q151:Instances!Q151),"max", MAX(Instances!Q151:Instances!Q151),"diff", MAX(Instances!Q151:Instances!Q151)-MIN(Instances!Q151:Instances!Q151))</f>
        <v>0</v>
      </c>
      <c r="R151" s="1" cm="1">
        <f t="array" ref="R151">_xlfn.SWITCH($A$2,"average", AVERAGE(Instances!R151:Instances!R151),"median", MEDIAN(Instances!R151:Instances!R151),"min", MIN(Instances!R151:Instances!R151),"max", MAX(Instances!R151:Instances!R151),"diff", MAX(Instances!R151:Instances!R151)-MIN(Instances!R151:Instances!R151))</f>
        <v>0</v>
      </c>
      <c r="S151" s="1">
        <f>MIN($B151)</f>
        <v>0</v>
      </c>
      <c r="T151" s="1">
        <f>MIN($C151)</f>
        <v>0</v>
      </c>
      <c r="U151" s="1">
        <f>MIN($D151)</f>
        <v>0</v>
      </c>
      <c r="V151" s="1">
        <f>MIN($E151)</f>
        <v>0</v>
      </c>
      <c r="W151" s="1">
        <f>MIN($F151)</f>
        <v>0</v>
      </c>
      <c r="X151" s="1">
        <f>MIN($G151)</f>
        <v>0</v>
      </c>
      <c r="Y151" s="1">
        <f>MIN($H151)</f>
        <v>0</v>
      </c>
      <c r="Z151" s="1">
        <f>MIN($I151)</f>
        <v>0</v>
      </c>
      <c r="AA151" s="1">
        <f>MIN($J151)</f>
        <v>0</v>
      </c>
      <c r="AB151" s="1">
        <f>MIN($K151)</f>
        <v>0</v>
      </c>
      <c r="AC151" s="1">
        <f>MIN($M151)</f>
        <v>0</v>
      </c>
      <c r="AD151" s="1">
        <f>MIN($N151)</f>
        <v>0</v>
      </c>
      <c r="AE151" s="1">
        <f>MIN($P151)</f>
        <v>0</v>
      </c>
      <c r="AF151" s="1">
        <f>MIN($Q151)</f>
        <v>0</v>
      </c>
      <c r="AG151" s="1">
        <f>MIN($R151)</f>
        <v>0</v>
      </c>
      <c r="AH151" s="1">
        <f>MEDIAN($B151)</f>
        <v>0</v>
      </c>
      <c r="AI151" s="1">
        <f>MEDIAN($C151)</f>
        <v>0</v>
      </c>
      <c r="AJ151" s="1">
        <f>MEDIAN($D151)</f>
        <v>0</v>
      </c>
      <c r="AK151" s="1">
        <f>MEDIAN($E151)</f>
        <v>0</v>
      </c>
      <c r="AL151" s="1">
        <f>MEDIAN($F151)</f>
        <v>0</v>
      </c>
      <c r="AM151" s="1">
        <f>MEDIAN($G151)</f>
        <v>0</v>
      </c>
      <c r="AN151" s="1">
        <f>MEDIAN($H151)</f>
        <v>0</v>
      </c>
      <c r="AO151" s="1">
        <f>MEDIAN($I151)</f>
        <v>0</v>
      </c>
      <c r="AP151" s="1">
        <f>MEDIAN($J151)</f>
        <v>0</v>
      </c>
      <c r="AQ151" s="1">
        <f>MEDIAN($K151)</f>
        <v>0</v>
      </c>
      <c r="AR151" s="1">
        <f>MEDIAN($M151)</f>
        <v>0</v>
      </c>
      <c r="AS151" s="1">
        <f>MEDIAN($N151)</f>
        <v>0</v>
      </c>
      <c r="AT151" s="1">
        <f>MEDIAN($P151)</f>
        <v>0</v>
      </c>
      <c r="AU151" s="1">
        <f>MEDIAN($Q151)</f>
        <v>0</v>
      </c>
      <c r="AV151" s="1">
        <f>MEDIAN($R151)</f>
        <v>0</v>
      </c>
      <c r="AW151" s="1">
        <f>MAX($B151)</f>
        <v>0</v>
      </c>
      <c r="AX151" s="1">
        <f>MAX($C151)</f>
        <v>0</v>
      </c>
      <c r="AY151" s="1">
        <f>MAX($D151)</f>
        <v>0</v>
      </c>
      <c r="AZ151" s="1">
        <f>MAX($E151)</f>
        <v>0</v>
      </c>
      <c r="BA151" s="1">
        <f>MAX($F151)</f>
        <v>0</v>
      </c>
      <c r="BB151" s="1">
        <f>MAX($G151)</f>
        <v>0</v>
      </c>
      <c r="BC151" s="1">
        <f>MAX($H151)</f>
        <v>0</v>
      </c>
      <c r="BD151" s="1">
        <f>MAX($I151)</f>
        <v>0</v>
      </c>
      <c r="BE151" s="1">
        <f>MAX($J151)</f>
        <v>0</v>
      </c>
      <c r="BF151" s="1">
        <f>MAX($K151)</f>
        <v>0</v>
      </c>
      <c r="BG151" s="1">
        <f>MAX($M151)</f>
        <v>0</v>
      </c>
      <c r="BH151" s="1">
        <f>MAX($N151)</f>
        <v>0</v>
      </c>
      <c r="BI151" s="1">
        <f>MAX($P151)</f>
        <v>0</v>
      </c>
      <c r="BJ151" s="1">
        <f>MAX($Q151)</f>
        <v>0</v>
      </c>
      <c r="BK151" s="1">
        <f>MAX($R151)</f>
        <v>0</v>
      </c>
    </row>
    <row r="152" spans="1:63">
      <c r="A152" s="1" t="s">
        <v>149</v>
      </c>
      <c r="B152" s="1" cm="1">
        <f t="array" ref="B152">_xlfn.SWITCH($A$2,"average", AVERAGE(Instances!B152:Instances!B152),"median", MEDIAN(Instances!B152:Instances!B152),"min", MIN(Instances!B152:Instances!B152),"max", MAX(Instances!B152:Instances!B152),"diff", MAX(Instances!B152:Instances!B152)-MIN(Instances!B152:Instances!B152))</f>
        <v>0</v>
      </c>
      <c r="C152" s="1" cm="1">
        <f t="array" ref="C152">_xlfn.SWITCH($A$2,"average", AVERAGE(Instances!C152:Instances!C152),"median", MEDIAN(Instances!C152:Instances!C152),"min", MIN(Instances!C152:Instances!C152),"max", MAX(Instances!C152:Instances!C152),"diff", MAX(Instances!C152:Instances!C152)-MIN(Instances!C152:Instances!C152))</f>
        <v>0</v>
      </c>
      <c r="D152" s="1" cm="1">
        <f t="array" ref="D152">_xlfn.SWITCH($A$2,"average", AVERAGE(Instances!D152:Instances!D152),"median", MEDIAN(Instances!D152:Instances!D152),"min", MIN(Instances!D152:Instances!D152),"max", MAX(Instances!D152:Instances!D152),"diff", MAX(Instances!D152:Instances!D152)-MIN(Instances!D152:Instances!D152))</f>
        <v>0</v>
      </c>
      <c r="E152" s="1" cm="1">
        <f t="array" ref="E152">_xlfn.SWITCH($A$2,"average", AVERAGE(Instances!E152:Instances!E152),"median", MEDIAN(Instances!E152:Instances!E152),"min", MIN(Instances!E152:Instances!E152),"max", MAX(Instances!E152:Instances!E152),"diff", MAX(Instances!E152:Instances!E152)-MIN(Instances!E152:Instances!E152))</f>
        <v>0</v>
      </c>
      <c r="F152" s="1" cm="1">
        <f t="array" ref="F152">_xlfn.SWITCH($A$2,"average", AVERAGE(Instances!F152:Instances!F152),"median", MEDIAN(Instances!F152:Instances!F152),"min", MIN(Instances!F152:Instances!F152),"max", MAX(Instances!F152:Instances!F152),"diff", MAX(Instances!F152:Instances!F152)-MIN(Instances!F152:Instances!F152))</f>
        <v>0</v>
      </c>
      <c r="G152" s="1" cm="1">
        <f t="array" ref="G152">_xlfn.SWITCH($A$2,"average", AVERAGE(Instances!G152:Instances!G152),"median", MEDIAN(Instances!G152:Instances!G152),"min", MIN(Instances!G152:Instances!G152),"max", MAX(Instances!G152:Instances!G152),"diff", MAX(Instances!G152:Instances!G152)-MIN(Instances!G152:Instances!G152))</f>
        <v>0</v>
      </c>
      <c r="H152" s="1" cm="1">
        <f t="array" ref="H152">_xlfn.SWITCH($A$2,"average", AVERAGE(Instances!H152:Instances!H152),"median", MEDIAN(Instances!H152:Instances!H152),"min", MIN(Instances!H152:Instances!H152),"max", MAX(Instances!H152:Instances!H152),"diff", MAX(Instances!H152:Instances!H152)-MIN(Instances!H152:Instances!H152))</f>
        <v>0</v>
      </c>
      <c r="I152" s="1" cm="1">
        <f t="array" ref="I152">_xlfn.SWITCH($A$2,"average", AVERAGE(Instances!I152:Instances!I152),"median", MEDIAN(Instances!I152:Instances!I152),"min", MIN(Instances!I152:Instances!I152),"max", MAX(Instances!I152:Instances!I152),"diff", MAX(Instances!I152:Instances!I152)-MIN(Instances!I152:Instances!I152))</f>
        <v>0</v>
      </c>
      <c r="J152" s="1" cm="1">
        <f t="array" ref="J152">_xlfn.SWITCH($A$2,"average", AVERAGE(Instances!J152:Instances!J152),"median", MEDIAN(Instances!J152:Instances!J152),"min", MIN(Instances!J152:Instances!J152),"max", MAX(Instances!J152:Instances!J152),"diff", MAX(Instances!J152:Instances!J152)-MIN(Instances!J152:Instances!J152))</f>
        <v>0</v>
      </c>
      <c r="K152" s="1" cm="1">
        <f t="array" ref="K152">_xlfn.SWITCH($A$2,"average", AVERAGE(Instances!K152:Instances!K152),"median", MEDIAN(Instances!K152:Instances!K152),"min", MIN(Instances!K152:Instances!K152),"max", MAX(Instances!K152:Instances!K152),"diff", MAX(Instances!K152:Instances!K152)-MIN(Instances!K152:Instances!K152))</f>
        <v>0</v>
      </c>
      <c r="L152" s="1"/>
      <c r="M152" s="1" cm="1">
        <f t="array" ref="M152">_xlfn.SWITCH($A$2,"average", AVERAGE(Instances!M152:Instances!M152),"median", MEDIAN(Instances!M152:Instances!M152),"min", MIN(Instances!M152:Instances!M152),"max", MAX(Instances!M152:Instances!M152),"diff", MAX(Instances!M152:Instances!M152)-MIN(Instances!M152:Instances!M152))</f>
        <v>0</v>
      </c>
      <c r="N152" s="1" cm="1">
        <f t="array" ref="N152">_xlfn.SWITCH($A$2,"average", AVERAGE(Instances!N152:Instances!N152),"median", MEDIAN(Instances!N152:Instances!N152),"min", MIN(Instances!N152:Instances!N152),"max", MAX(Instances!N152:Instances!N152),"diff", MAX(Instances!N152:Instances!N152)-MIN(Instances!N152:Instances!N152))</f>
        <v>0</v>
      </c>
      <c r="O152" s="1"/>
      <c r="P152" s="1" cm="1">
        <f t="array" ref="P152">_xlfn.SWITCH($A$2,"average", AVERAGE(Instances!P152:Instances!P152),"median", MEDIAN(Instances!P152:Instances!P152),"min", MIN(Instances!P152:Instances!P152),"max", MAX(Instances!P152:Instances!P152),"diff", MAX(Instances!P152:Instances!P152)-MIN(Instances!P152:Instances!P152))</f>
        <v>0</v>
      </c>
      <c r="Q152" s="1" cm="1">
        <f t="array" ref="Q152">_xlfn.SWITCH($A$2,"average", AVERAGE(Instances!Q152:Instances!Q152),"median", MEDIAN(Instances!Q152:Instances!Q152),"min", MIN(Instances!Q152:Instances!Q152),"max", MAX(Instances!Q152:Instances!Q152),"diff", MAX(Instances!Q152:Instances!Q152)-MIN(Instances!Q152:Instances!Q152))</f>
        <v>0</v>
      </c>
      <c r="R152" s="1" cm="1">
        <f t="array" ref="R152">_xlfn.SWITCH($A$2,"average", AVERAGE(Instances!R152:Instances!R152),"median", MEDIAN(Instances!R152:Instances!R152),"min", MIN(Instances!R152:Instances!R152),"max", MAX(Instances!R152:Instances!R152),"diff", MAX(Instances!R152:Instances!R152)-MIN(Instances!R152:Instances!R152))</f>
        <v>0</v>
      </c>
      <c r="S152" s="1">
        <f>MIN($B152)</f>
        <v>0</v>
      </c>
      <c r="T152" s="1">
        <f>MIN($C152)</f>
        <v>0</v>
      </c>
      <c r="U152" s="1">
        <f>MIN($D152)</f>
        <v>0</v>
      </c>
      <c r="V152" s="1">
        <f>MIN($E152)</f>
        <v>0</v>
      </c>
      <c r="W152" s="1">
        <f>MIN($F152)</f>
        <v>0</v>
      </c>
      <c r="X152" s="1">
        <f>MIN($G152)</f>
        <v>0</v>
      </c>
      <c r="Y152" s="1">
        <f>MIN($H152)</f>
        <v>0</v>
      </c>
      <c r="Z152" s="1">
        <f>MIN($I152)</f>
        <v>0</v>
      </c>
      <c r="AA152" s="1">
        <f>MIN($J152)</f>
        <v>0</v>
      </c>
      <c r="AB152" s="1">
        <f>MIN($K152)</f>
        <v>0</v>
      </c>
      <c r="AC152" s="1">
        <f>MIN($M152)</f>
        <v>0</v>
      </c>
      <c r="AD152" s="1">
        <f>MIN($N152)</f>
        <v>0</v>
      </c>
      <c r="AE152" s="1">
        <f>MIN($P152)</f>
        <v>0</v>
      </c>
      <c r="AF152" s="1">
        <f>MIN($Q152)</f>
        <v>0</v>
      </c>
      <c r="AG152" s="1">
        <f>MIN($R152)</f>
        <v>0</v>
      </c>
      <c r="AH152" s="1">
        <f>MEDIAN($B152)</f>
        <v>0</v>
      </c>
      <c r="AI152" s="1">
        <f>MEDIAN($C152)</f>
        <v>0</v>
      </c>
      <c r="AJ152" s="1">
        <f>MEDIAN($D152)</f>
        <v>0</v>
      </c>
      <c r="AK152" s="1">
        <f>MEDIAN($E152)</f>
        <v>0</v>
      </c>
      <c r="AL152" s="1">
        <f>MEDIAN($F152)</f>
        <v>0</v>
      </c>
      <c r="AM152" s="1">
        <f>MEDIAN($G152)</f>
        <v>0</v>
      </c>
      <c r="AN152" s="1">
        <f>MEDIAN($H152)</f>
        <v>0</v>
      </c>
      <c r="AO152" s="1">
        <f>MEDIAN($I152)</f>
        <v>0</v>
      </c>
      <c r="AP152" s="1">
        <f>MEDIAN($J152)</f>
        <v>0</v>
      </c>
      <c r="AQ152" s="1">
        <f>MEDIAN($K152)</f>
        <v>0</v>
      </c>
      <c r="AR152" s="1">
        <f>MEDIAN($M152)</f>
        <v>0</v>
      </c>
      <c r="AS152" s="1">
        <f>MEDIAN($N152)</f>
        <v>0</v>
      </c>
      <c r="AT152" s="1">
        <f>MEDIAN($P152)</f>
        <v>0</v>
      </c>
      <c r="AU152" s="1">
        <f>MEDIAN($Q152)</f>
        <v>0</v>
      </c>
      <c r="AV152" s="1">
        <f>MEDIAN($R152)</f>
        <v>0</v>
      </c>
      <c r="AW152" s="1">
        <f>MAX($B152)</f>
        <v>0</v>
      </c>
      <c r="AX152" s="1">
        <f>MAX($C152)</f>
        <v>0</v>
      </c>
      <c r="AY152" s="1">
        <f>MAX($D152)</f>
        <v>0</v>
      </c>
      <c r="AZ152" s="1">
        <f>MAX($E152)</f>
        <v>0</v>
      </c>
      <c r="BA152" s="1">
        <f>MAX($F152)</f>
        <v>0</v>
      </c>
      <c r="BB152" s="1">
        <f>MAX($G152)</f>
        <v>0</v>
      </c>
      <c r="BC152" s="1">
        <f>MAX($H152)</f>
        <v>0</v>
      </c>
      <c r="BD152" s="1">
        <f>MAX($I152)</f>
        <v>0</v>
      </c>
      <c r="BE152" s="1">
        <f>MAX($J152)</f>
        <v>0</v>
      </c>
      <c r="BF152" s="1">
        <f>MAX($K152)</f>
        <v>0</v>
      </c>
      <c r="BG152" s="1">
        <f>MAX($M152)</f>
        <v>0</v>
      </c>
      <c r="BH152" s="1">
        <f>MAX($N152)</f>
        <v>0</v>
      </c>
      <c r="BI152" s="1">
        <f>MAX($P152)</f>
        <v>0</v>
      </c>
      <c r="BJ152" s="1">
        <f>MAX($Q152)</f>
        <v>0</v>
      </c>
      <c r="BK152" s="1">
        <f>MAX($R152)</f>
        <v>0</v>
      </c>
    </row>
    <row r="153" spans="1:63">
      <c r="A153" s="1" t="s">
        <v>150</v>
      </c>
      <c r="B153" s="1" cm="1">
        <f t="array" ref="B153">_xlfn.SWITCH($A$2,"average", AVERAGE(Instances!B153:Instances!B153),"median", MEDIAN(Instances!B153:Instances!B153),"min", MIN(Instances!B153:Instances!B153),"max", MAX(Instances!B153:Instances!B153),"diff", MAX(Instances!B153:Instances!B153)-MIN(Instances!B153:Instances!B153))</f>
        <v>0</v>
      </c>
      <c r="C153" s="1" cm="1">
        <f t="array" ref="C153">_xlfn.SWITCH($A$2,"average", AVERAGE(Instances!C153:Instances!C153),"median", MEDIAN(Instances!C153:Instances!C153),"min", MIN(Instances!C153:Instances!C153),"max", MAX(Instances!C153:Instances!C153),"diff", MAX(Instances!C153:Instances!C153)-MIN(Instances!C153:Instances!C153))</f>
        <v>0</v>
      </c>
      <c r="D153" s="1" cm="1">
        <f t="array" ref="D153">_xlfn.SWITCH($A$2,"average", AVERAGE(Instances!D153:Instances!D153),"median", MEDIAN(Instances!D153:Instances!D153),"min", MIN(Instances!D153:Instances!D153),"max", MAX(Instances!D153:Instances!D153),"diff", MAX(Instances!D153:Instances!D153)-MIN(Instances!D153:Instances!D153))</f>
        <v>0</v>
      </c>
      <c r="E153" s="1" cm="1">
        <f t="array" ref="E153">_xlfn.SWITCH($A$2,"average", AVERAGE(Instances!E153:Instances!E153),"median", MEDIAN(Instances!E153:Instances!E153),"min", MIN(Instances!E153:Instances!E153),"max", MAX(Instances!E153:Instances!E153),"diff", MAX(Instances!E153:Instances!E153)-MIN(Instances!E153:Instances!E153))</f>
        <v>0</v>
      </c>
      <c r="F153" s="1" cm="1">
        <f t="array" ref="F153">_xlfn.SWITCH($A$2,"average", AVERAGE(Instances!F153:Instances!F153),"median", MEDIAN(Instances!F153:Instances!F153),"min", MIN(Instances!F153:Instances!F153),"max", MAX(Instances!F153:Instances!F153),"diff", MAX(Instances!F153:Instances!F153)-MIN(Instances!F153:Instances!F153))</f>
        <v>0</v>
      </c>
      <c r="G153" s="1" cm="1">
        <f t="array" ref="G153">_xlfn.SWITCH($A$2,"average", AVERAGE(Instances!G153:Instances!G153),"median", MEDIAN(Instances!G153:Instances!G153),"min", MIN(Instances!G153:Instances!G153),"max", MAX(Instances!G153:Instances!G153),"diff", MAX(Instances!G153:Instances!G153)-MIN(Instances!G153:Instances!G153))</f>
        <v>0</v>
      </c>
      <c r="H153" s="1" cm="1">
        <f t="array" ref="H153">_xlfn.SWITCH($A$2,"average", AVERAGE(Instances!H153:Instances!H153),"median", MEDIAN(Instances!H153:Instances!H153),"min", MIN(Instances!H153:Instances!H153),"max", MAX(Instances!H153:Instances!H153),"diff", MAX(Instances!H153:Instances!H153)-MIN(Instances!H153:Instances!H153))</f>
        <v>0</v>
      </c>
      <c r="I153" s="1" cm="1">
        <f t="array" ref="I153">_xlfn.SWITCH($A$2,"average", AVERAGE(Instances!I153:Instances!I153),"median", MEDIAN(Instances!I153:Instances!I153),"min", MIN(Instances!I153:Instances!I153),"max", MAX(Instances!I153:Instances!I153),"diff", MAX(Instances!I153:Instances!I153)-MIN(Instances!I153:Instances!I153))</f>
        <v>0</v>
      </c>
      <c r="J153" s="1" cm="1">
        <f t="array" ref="J153">_xlfn.SWITCH($A$2,"average", AVERAGE(Instances!J153:Instances!J153),"median", MEDIAN(Instances!J153:Instances!J153),"min", MIN(Instances!J153:Instances!J153),"max", MAX(Instances!J153:Instances!J153),"diff", MAX(Instances!J153:Instances!J153)-MIN(Instances!J153:Instances!J153))</f>
        <v>0</v>
      </c>
      <c r="K153" s="1" cm="1">
        <f t="array" ref="K153">_xlfn.SWITCH($A$2,"average", AVERAGE(Instances!K153:Instances!K153),"median", MEDIAN(Instances!K153:Instances!K153),"min", MIN(Instances!K153:Instances!K153),"max", MAX(Instances!K153:Instances!K153),"diff", MAX(Instances!K153:Instances!K153)-MIN(Instances!K153:Instances!K153))</f>
        <v>0</v>
      </c>
      <c r="L153" s="1"/>
      <c r="M153" s="1" cm="1">
        <f t="array" ref="M153">_xlfn.SWITCH($A$2,"average", AVERAGE(Instances!M153:Instances!M153),"median", MEDIAN(Instances!M153:Instances!M153),"min", MIN(Instances!M153:Instances!M153),"max", MAX(Instances!M153:Instances!M153),"diff", MAX(Instances!M153:Instances!M153)-MIN(Instances!M153:Instances!M153))</f>
        <v>0</v>
      </c>
      <c r="N153" s="1" cm="1">
        <f t="array" ref="N153">_xlfn.SWITCH($A$2,"average", AVERAGE(Instances!N153:Instances!N153),"median", MEDIAN(Instances!N153:Instances!N153),"min", MIN(Instances!N153:Instances!N153),"max", MAX(Instances!N153:Instances!N153),"diff", MAX(Instances!N153:Instances!N153)-MIN(Instances!N153:Instances!N153))</f>
        <v>0</v>
      </c>
      <c r="O153" s="1"/>
      <c r="P153" s="1" cm="1">
        <f t="array" ref="P153">_xlfn.SWITCH($A$2,"average", AVERAGE(Instances!P153:Instances!P153),"median", MEDIAN(Instances!P153:Instances!P153),"min", MIN(Instances!P153:Instances!P153),"max", MAX(Instances!P153:Instances!P153),"diff", MAX(Instances!P153:Instances!P153)-MIN(Instances!P153:Instances!P153))</f>
        <v>0</v>
      </c>
      <c r="Q153" s="1" cm="1">
        <f t="array" ref="Q153">_xlfn.SWITCH($A$2,"average", AVERAGE(Instances!Q153:Instances!Q153),"median", MEDIAN(Instances!Q153:Instances!Q153),"min", MIN(Instances!Q153:Instances!Q153),"max", MAX(Instances!Q153:Instances!Q153),"diff", MAX(Instances!Q153:Instances!Q153)-MIN(Instances!Q153:Instances!Q153))</f>
        <v>0</v>
      </c>
      <c r="R153" s="1" cm="1">
        <f t="array" ref="R153">_xlfn.SWITCH($A$2,"average", AVERAGE(Instances!R153:Instances!R153),"median", MEDIAN(Instances!R153:Instances!R153),"min", MIN(Instances!R153:Instances!R153),"max", MAX(Instances!R153:Instances!R153),"diff", MAX(Instances!R153:Instances!R153)-MIN(Instances!R153:Instances!R153))</f>
        <v>0</v>
      </c>
      <c r="S153" s="1">
        <f>MIN($B153)</f>
        <v>0</v>
      </c>
      <c r="T153" s="1">
        <f>MIN($C153)</f>
        <v>0</v>
      </c>
      <c r="U153" s="1">
        <f>MIN($D153)</f>
        <v>0</v>
      </c>
      <c r="V153" s="1">
        <f>MIN($E153)</f>
        <v>0</v>
      </c>
      <c r="W153" s="1">
        <f>MIN($F153)</f>
        <v>0</v>
      </c>
      <c r="X153" s="1">
        <f>MIN($G153)</f>
        <v>0</v>
      </c>
      <c r="Y153" s="1">
        <f>MIN($H153)</f>
        <v>0</v>
      </c>
      <c r="Z153" s="1">
        <f>MIN($I153)</f>
        <v>0</v>
      </c>
      <c r="AA153" s="1">
        <f>MIN($J153)</f>
        <v>0</v>
      </c>
      <c r="AB153" s="1">
        <f>MIN($K153)</f>
        <v>0</v>
      </c>
      <c r="AC153" s="1">
        <f>MIN($M153)</f>
        <v>0</v>
      </c>
      <c r="AD153" s="1">
        <f>MIN($N153)</f>
        <v>0</v>
      </c>
      <c r="AE153" s="1">
        <f>MIN($P153)</f>
        <v>0</v>
      </c>
      <c r="AF153" s="1">
        <f>MIN($Q153)</f>
        <v>0</v>
      </c>
      <c r="AG153" s="1">
        <f>MIN($R153)</f>
        <v>0</v>
      </c>
      <c r="AH153" s="1">
        <f>MEDIAN($B153)</f>
        <v>0</v>
      </c>
      <c r="AI153" s="1">
        <f>MEDIAN($C153)</f>
        <v>0</v>
      </c>
      <c r="AJ153" s="1">
        <f>MEDIAN($D153)</f>
        <v>0</v>
      </c>
      <c r="AK153" s="1">
        <f>MEDIAN($E153)</f>
        <v>0</v>
      </c>
      <c r="AL153" s="1">
        <f>MEDIAN($F153)</f>
        <v>0</v>
      </c>
      <c r="AM153" s="1">
        <f>MEDIAN($G153)</f>
        <v>0</v>
      </c>
      <c r="AN153" s="1">
        <f>MEDIAN($H153)</f>
        <v>0</v>
      </c>
      <c r="AO153" s="1">
        <f>MEDIAN($I153)</f>
        <v>0</v>
      </c>
      <c r="AP153" s="1">
        <f>MEDIAN($J153)</f>
        <v>0</v>
      </c>
      <c r="AQ153" s="1">
        <f>MEDIAN($K153)</f>
        <v>0</v>
      </c>
      <c r="AR153" s="1">
        <f>MEDIAN($M153)</f>
        <v>0</v>
      </c>
      <c r="AS153" s="1">
        <f>MEDIAN($N153)</f>
        <v>0</v>
      </c>
      <c r="AT153" s="1">
        <f>MEDIAN($P153)</f>
        <v>0</v>
      </c>
      <c r="AU153" s="1">
        <f>MEDIAN($Q153)</f>
        <v>0</v>
      </c>
      <c r="AV153" s="1">
        <f>MEDIAN($R153)</f>
        <v>0</v>
      </c>
      <c r="AW153" s="1">
        <f>MAX($B153)</f>
        <v>0</v>
      </c>
      <c r="AX153" s="1">
        <f>MAX($C153)</f>
        <v>0</v>
      </c>
      <c r="AY153" s="1">
        <f>MAX($D153)</f>
        <v>0</v>
      </c>
      <c r="AZ153" s="1">
        <f>MAX($E153)</f>
        <v>0</v>
      </c>
      <c r="BA153" s="1">
        <f>MAX($F153)</f>
        <v>0</v>
      </c>
      <c r="BB153" s="1">
        <f>MAX($G153)</f>
        <v>0</v>
      </c>
      <c r="BC153" s="1">
        <f>MAX($H153)</f>
        <v>0</v>
      </c>
      <c r="BD153" s="1">
        <f>MAX($I153)</f>
        <v>0</v>
      </c>
      <c r="BE153" s="1">
        <f>MAX($J153)</f>
        <v>0</v>
      </c>
      <c r="BF153" s="1">
        <f>MAX($K153)</f>
        <v>0</v>
      </c>
      <c r="BG153" s="1">
        <f>MAX($M153)</f>
        <v>0</v>
      </c>
      <c r="BH153" s="1">
        <f>MAX($N153)</f>
        <v>0</v>
      </c>
      <c r="BI153" s="1">
        <f>MAX($P153)</f>
        <v>0</v>
      </c>
      <c r="BJ153" s="1">
        <f>MAX($Q153)</f>
        <v>0</v>
      </c>
      <c r="BK153" s="1">
        <f>MAX($R153)</f>
        <v>0</v>
      </c>
    </row>
    <row r="154" spans="1:63">
      <c r="A154" s="1" t="s">
        <v>151</v>
      </c>
      <c r="B154" s="1" cm="1">
        <f t="array" ref="B154">_xlfn.SWITCH($A$2,"average", AVERAGE(Instances!B154:Instances!B154),"median", MEDIAN(Instances!B154:Instances!B154),"min", MIN(Instances!B154:Instances!B154),"max", MAX(Instances!B154:Instances!B154),"diff", MAX(Instances!B154:Instances!B154)-MIN(Instances!B154:Instances!B154))</f>
        <v>0</v>
      </c>
      <c r="C154" s="1" cm="1">
        <f t="array" ref="C154">_xlfn.SWITCH($A$2,"average", AVERAGE(Instances!C154:Instances!C154),"median", MEDIAN(Instances!C154:Instances!C154),"min", MIN(Instances!C154:Instances!C154),"max", MAX(Instances!C154:Instances!C154),"diff", MAX(Instances!C154:Instances!C154)-MIN(Instances!C154:Instances!C154))</f>
        <v>0</v>
      </c>
      <c r="D154" s="1" cm="1">
        <f t="array" ref="D154">_xlfn.SWITCH($A$2,"average", AVERAGE(Instances!D154:Instances!D154),"median", MEDIAN(Instances!D154:Instances!D154),"min", MIN(Instances!D154:Instances!D154),"max", MAX(Instances!D154:Instances!D154),"diff", MAX(Instances!D154:Instances!D154)-MIN(Instances!D154:Instances!D154))</f>
        <v>0</v>
      </c>
      <c r="E154" s="1" cm="1">
        <f t="array" ref="E154">_xlfn.SWITCH($A$2,"average", AVERAGE(Instances!E154:Instances!E154),"median", MEDIAN(Instances!E154:Instances!E154),"min", MIN(Instances!E154:Instances!E154),"max", MAX(Instances!E154:Instances!E154),"diff", MAX(Instances!E154:Instances!E154)-MIN(Instances!E154:Instances!E154))</f>
        <v>0</v>
      </c>
      <c r="F154" s="1" cm="1">
        <f t="array" ref="F154">_xlfn.SWITCH($A$2,"average", AVERAGE(Instances!F154:Instances!F154),"median", MEDIAN(Instances!F154:Instances!F154),"min", MIN(Instances!F154:Instances!F154),"max", MAX(Instances!F154:Instances!F154),"diff", MAX(Instances!F154:Instances!F154)-MIN(Instances!F154:Instances!F154))</f>
        <v>0</v>
      </c>
      <c r="G154" s="1" cm="1">
        <f t="array" ref="G154">_xlfn.SWITCH($A$2,"average", AVERAGE(Instances!G154:Instances!G154),"median", MEDIAN(Instances!G154:Instances!G154),"min", MIN(Instances!G154:Instances!G154),"max", MAX(Instances!G154:Instances!G154),"diff", MAX(Instances!G154:Instances!G154)-MIN(Instances!G154:Instances!G154))</f>
        <v>0</v>
      </c>
      <c r="H154" s="1" cm="1">
        <f t="array" ref="H154">_xlfn.SWITCH($A$2,"average", AVERAGE(Instances!H154:Instances!H154),"median", MEDIAN(Instances!H154:Instances!H154),"min", MIN(Instances!H154:Instances!H154),"max", MAX(Instances!H154:Instances!H154),"diff", MAX(Instances!H154:Instances!H154)-MIN(Instances!H154:Instances!H154))</f>
        <v>0</v>
      </c>
      <c r="I154" s="1" cm="1">
        <f t="array" ref="I154">_xlfn.SWITCH($A$2,"average", AVERAGE(Instances!I154:Instances!I154),"median", MEDIAN(Instances!I154:Instances!I154),"min", MIN(Instances!I154:Instances!I154),"max", MAX(Instances!I154:Instances!I154),"diff", MAX(Instances!I154:Instances!I154)-MIN(Instances!I154:Instances!I154))</f>
        <v>0</v>
      </c>
      <c r="J154" s="1" cm="1">
        <f t="array" ref="J154">_xlfn.SWITCH($A$2,"average", AVERAGE(Instances!J154:Instances!J154),"median", MEDIAN(Instances!J154:Instances!J154),"min", MIN(Instances!J154:Instances!J154),"max", MAX(Instances!J154:Instances!J154),"diff", MAX(Instances!J154:Instances!J154)-MIN(Instances!J154:Instances!J154))</f>
        <v>0</v>
      </c>
      <c r="K154" s="1" cm="1">
        <f t="array" ref="K154">_xlfn.SWITCH($A$2,"average", AVERAGE(Instances!K154:Instances!K154),"median", MEDIAN(Instances!K154:Instances!K154),"min", MIN(Instances!K154:Instances!K154),"max", MAX(Instances!K154:Instances!K154),"diff", MAX(Instances!K154:Instances!K154)-MIN(Instances!K154:Instances!K154))</f>
        <v>0</v>
      </c>
      <c r="L154" s="1"/>
      <c r="M154" s="1" cm="1">
        <f t="array" ref="M154">_xlfn.SWITCH($A$2,"average", AVERAGE(Instances!M154:Instances!M154),"median", MEDIAN(Instances!M154:Instances!M154),"min", MIN(Instances!M154:Instances!M154),"max", MAX(Instances!M154:Instances!M154),"diff", MAX(Instances!M154:Instances!M154)-MIN(Instances!M154:Instances!M154))</f>
        <v>0</v>
      </c>
      <c r="N154" s="1" cm="1">
        <f t="array" ref="N154">_xlfn.SWITCH($A$2,"average", AVERAGE(Instances!N154:Instances!N154),"median", MEDIAN(Instances!N154:Instances!N154),"min", MIN(Instances!N154:Instances!N154),"max", MAX(Instances!N154:Instances!N154),"diff", MAX(Instances!N154:Instances!N154)-MIN(Instances!N154:Instances!N154))</f>
        <v>0</v>
      </c>
      <c r="O154" s="1"/>
      <c r="P154" s="1" cm="1">
        <f t="array" ref="P154">_xlfn.SWITCH($A$2,"average", AVERAGE(Instances!P154:Instances!P154),"median", MEDIAN(Instances!P154:Instances!P154),"min", MIN(Instances!P154:Instances!P154),"max", MAX(Instances!P154:Instances!P154),"diff", MAX(Instances!P154:Instances!P154)-MIN(Instances!P154:Instances!P154))</f>
        <v>0</v>
      </c>
      <c r="Q154" s="1" cm="1">
        <f t="array" ref="Q154">_xlfn.SWITCH($A$2,"average", AVERAGE(Instances!Q154:Instances!Q154),"median", MEDIAN(Instances!Q154:Instances!Q154),"min", MIN(Instances!Q154:Instances!Q154),"max", MAX(Instances!Q154:Instances!Q154),"diff", MAX(Instances!Q154:Instances!Q154)-MIN(Instances!Q154:Instances!Q154))</f>
        <v>0</v>
      </c>
      <c r="R154" s="1" cm="1">
        <f t="array" ref="R154">_xlfn.SWITCH($A$2,"average", AVERAGE(Instances!R154:Instances!R154),"median", MEDIAN(Instances!R154:Instances!R154),"min", MIN(Instances!R154:Instances!R154),"max", MAX(Instances!R154:Instances!R154),"diff", MAX(Instances!R154:Instances!R154)-MIN(Instances!R154:Instances!R154))</f>
        <v>0</v>
      </c>
      <c r="S154" s="1">
        <f>MIN($B154)</f>
        <v>0</v>
      </c>
      <c r="T154" s="1">
        <f>MIN($C154)</f>
        <v>0</v>
      </c>
      <c r="U154" s="1">
        <f>MIN($D154)</f>
        <v>0</v>
      </c>
      <c r="V154" s="1">
        <f>MIN($E154)</f>
        <v>0</v>
      </c>
      <c r="W154" s="1">
        <f>MIN($F154)</f>
        <v>0</v>
      </c>
      <c r="X154" s="1">
        <f>MIN($G154)</f>
        <v>0</v>
      </c>
      <c r="Y154" s="1">
        <f>MIN($H154)</f>
        <v>0</v>
      </c>
      <c r="Z154" s="1">
        <f>MIN($I154)</f>
        <v>0</v>
      </c>
      <c r="AA154" s="1">
        <f>MIN($J154)</f>
        <v>0</v>
      </c>
      <c r="AB154" s="1">
        <f>MIN($K154)</f>
        <v>0</v>
      </c>
      <c r="AC154" s="1">
        <f>MIN($M154)</f>
        <v>0</v>
      </c>
      <c r="AD154" s="1">
        <f>MIN($N154)</f>
        <v>0</v>
      </c>
      <c r="AE154" s="1">
        <f>MIN($P154)</f>
        <v>0</v>
      </c>
      <c r="AF154" s="1">
        <f>MIN($Q154)</f>
        <v>0</v>
      </c>
      <c r="AG154" s="1">
        <f>MIN($R154)</f>
        <v>0</v>
      </c>
      <c r="AH154" s="1">
        <f>MEDIAN($B154)</f>
        <v>0</v>
      </c>
      <c r="AI154" s="1">
        <f>MEDIAN($C154)</f>
        <v>0</v>
      </c>
      <c r="AJ154" s="1">
        <f>MEDIAN($D154)</f>
        <v>0</v>
      </c>
      <c r="AK154" s="1">
        <f>MEDIAN($E154)</f>
        <v>0</v>
      </c>
      <c r="AL154" s="1">
        <f>MEDIAN($F154)</f>
        <v>0</v>
      </c>
      <c r="AM154" s="1">
        <f>MEDIAN($G154)</f>
        <v>0</v>
      </c>
      <c r="AN154" s="1">
        <f>MEDIAN($H154)</f>
        <v>0</v>
      </c>
      <c r="AO154" s="1">
        <f>MEDIAN($I154)</f>
        <v>0</v>
      </c>
      <c r="AP154" s="1">
        <f>MEDIAN($J154)</f>
        <v>0</v>
      </c>
      <c r="AQ154" s="1">
        <f>MEDIAN($K154)</f>
        <v>0</v>
      </c>
      <c r="AR154" s="1">
        <f>MEDIAN($M154)</f>
        <v>0</v>
      </c>
      <c r="AS154" s="1">
        <f>MEDIAN($N154)</f>
        <v>0</v>
      </c>
      <c r="AT154" s="1">
        <f>MEDIAN($P154)</f>
        <v>0</v>
      </c>
      <c r="AU154" s="1">
        <f>MEDIAN($Q154)</f>
        <v>0</v>
      </c>
      <c r="AV154" s="1">
        <f>MEDIAN($R154)</f>
        <v>0</v>
      </c>
      <c r="AW154" s="1">
        <f>MAX($B154)</f>
        <v>0</v>
      </c>
      <c r="AX154" s="1">
        <f>MAX($C154)</f>
        <v>0</v>
      </c>
      <c r="AY154" s="1">
        <f>MAX($D154)</f>
        <v>0</v>
      </c>
      <c r="AZ154" s="1">
        <f>MAX($E154)</f>
        <v>0</v>
      </c>
      <c r="BA154" s="1">
        <f>MAX($F154)</f>
        <v>0</v>
      </c>
      <c r="BB154" s="1">
        <f>MAX($G154)</f>
        <v>0</v>
      </c>
      <c r="BC154" s="1">
        <f>MAX($H154)</f>
        <v>0</v>
      </c>
      <c r="BD154" s="1">
        <f>MAX($I154)</f>
        <v>0</v>
      </c>
      <c r="BE154" s="1">
        <f>MAX($J154)</f>
        <v>0</v>
      </c>
      <c r="BF154" s="1">
        <f>MAX($K154)</f>
        <v>0</v>
      </c>
      <c r="BG154" s="1">
        <f>MAX($M154)</f>
        <v>0</v>
      </c>
      <c r="BH154" s="1">
        <f>MAX($N154)</f>
        <v>0</v>
      </c>
      <c r="BI154" s="1">
        <f>MAX($P154)</f>
        <v>0</v>
      </c>
      <c r="BJ154" s="1">
        <f>MAX($Q154)</f>
        <v>0</v>
      </c>
      <c r="BK154" s="1">
        <f>MAX($R154)</f>
        <v>0</v>
      </c>
    </row>
    <row r="155" spans="1:63">
      <c r="A155" s="1" t="s">
        <v>152</v>
      </c>
      <c r="B155" s="1" cm="1">
        <f t="array" ref="B155">_xlfn.SWITCH($A$2,"average", AVERAGE(Instances!B155:Instances!B155),"median", MEDIAN(Instances!B155:Instances!B155),"min", MIN(Instances!B155:Instances!B155),"max", MAX(Instances!B155:Instances!B155),"diff", MAX(Instances!B155:Instances!B155)-MIN(Instances!B155:Instances!B155))</f>
        <v>0</v>
      </c>
      <c r="C155" s="1" cm="1">
        <f t="array" ref="C155">_xlfn.SWITCH($A$2,"average", AVERAGE(Instances!C155:Instances!C155),"median", MEDIAN(Instances!C155:Instances!C155),"min", MIN(Instances!C155:Instances!C155),"max", MAX(Instances!C155:Instances!C155),"diff", MAX(Instances!C155:Instances!C155)-MIN(Instances!C155:Instances!C155))</f>
        <v>0</v>
      </c>
      <c r="D155" s="1" cm="1">
        <f t="array" ref="D155">_xlfn.SWITCH($A$2,"average", AVERAGE(Instances!D155:Instances!D155),"median", MEDIAN(Instances!D155:Instances!D155),"min", MIN(Instances!D155:Instances!D155),"max", MAX(Instances!D155:Instances!D155),"diff", MAX(Instances!D155:Instances!D155)-MIN(Instances!D155:Instances!D155))</f>
        <v>0</v>
      </c>
      <c r="E155" s="1" cm="1">
        <f t="array" ref="E155">_xlfn.SWITCH($A$2,"average", AVERAGE(Instances!E155:Instances!E155),"median", MEDIAN(Instances!E155:Instances!E155),"min", MIN(Instances!E155:Instances!E155),"max", MAX(Instances!E155:Instances!E155),"diff", MAX(Instances!E155:Instances!E155)-MIN(Instances!E155:Instances!E155))</f>
        <v>0</v>
      </c>
      <c r="F155" s="1" cm="1">
        <f t="array" ref="F155">_xlfn.SWITCH($A$2,"average", AVERAGE(Instances!F155:Instances!F155),"median", MEDIAN(Instances!F155:Instances!F155),"min", MIN(Instances!F155:Instances!F155),"max", MAX(Instances!F155:Instances!F155),"diff", MAX(Instances!F155:Instances!F155)-MIN(Instances!F155:Instances!F155))</f>
        <v>0</v>
      </c>
      <c r="G155" s="1" cm="1">
        <f t="array" ref="G155">_xlfn.SWITCH($A$2,"average", AVERAGE(Instances!G155:Instances!G155),"median", MEDIAN(Instances!G155:Instances!G155),"min", MIN(Instances!G155:Instances!G155),"max", MAX(Instances!G155:Instances!G155),"diff", MAX(Instances!G155:Instances!G155)-MIN(Instances!G155:Instances!G155))</f>
        <v>0</v>
      </c>
      <c r="H155" s="1" cm="1">
        <f t="array" ref="H155">_xlfn.SWITCH($A$2,"average", AVERAGE(Instances!H155:Instances!H155),"median", MEDIAN(Instances!H155:Instances!H155),"min", MIN(Instances!H155:Instances!H155),"max", MAX(Instances!H155:Instances!H155),"diff", MAX(Instances!H155:Instances!H155)-MIN(Instances!H155:Instances!H155))</f>
        <v>0</v>
      </c>
      <c r="I155" s="1" cm="1">
        <f t="array" ref="I155">_xlfn.SWITCH($A$2,"average", AVERAGE(Instances!I155:Instances!I155),"median", MEDIAN(Instances!I155:Instances!I155),"min", MIN(Instances!I155:Instances!I155),"max", MAX(Instances!I155:Instances!I155),"diff", MAX(Instances!I155:Instances!I155)-MIN(Instances!I155:Instances!I155))</f>
        <v>0</v>
      </c>
      <c r="J155" s="1" cm="1">
        <f t="array" ref="J155">_xlfn.SWITCH($A$2,"average", AVERAGE(Instances!J155:Instances!J155),"median", MEDIAN(Instances!J155:Instances!J155),"min", MIN(Instances!J155:Instances!J155),"max", MAX(Instances!J155:Instances!J155),"diff", MAX(Instances!J155:Instances!J155)-MIN(Instances!J155:Instances!J155))</f>
        <v>0</v>
      </c>
      <c r="K155" s="1" cm="1">
        <f t="array" ref="K155">_xlfn.SWITCH($A$2,"average", AVERAGE(Instances!K155:Instances!K155),"median", MEDIAN(Instances!K155:Instances!K155),"min", MIN(Instances!K155:Instances!K155),"max", MAX(Instances!K155:Instances!K155),"diff", MAX(Instances!K155:Instances!K155)-MIN(Instances!K155:Instances!K155))</f>
        <v>0</v>
      </c>
      <c r="L155" s="1"/>
      <c r="M155" s="1" cm="1">
        <f t="array" ref="M155">_xlfn.SWITCH($A$2,"average", AVERAGE(Instances!M155:Instances!M155),"median", MEDIAN(Instances!M155:Instances!M155),"min", MIN(Instances!M155:Instances!M155),"max", MAX(Instances!M155:Instances!M155),"diff", MAX(Instances!M155:Instances!M155)-MIN(Instances!M155:Instances!M155))</f>
        <v>0</v>
      </c>
      <c r="N155" s="1" cm="1">
        <f t="array" ref="N155">_xlfn.SWITCH($A$2,"average", AVERAGE(Instances!N155:Instances!N155),"median", MEDIAN(Instances!N155:Instances!N155),"min", MIN(Instances!N155:Instances!N155),"max", MAX(Instances!N155:Instances!N155),"diff", MAX(Instances!N155:Instances!N155)-MIN(Instances!N155:Instances!N155))</f>
        <v>0</v>
      </c>
      <c r="O155" s="1"/>
      <c r="P155" s="1" cm="1">
        <f t="array" ref="P155">_xlfn.SWITCH($A$2,"average", AVERAGE(Instances!P155:Instances!P155),"median", MEDIAN(Instances!P155:Instances!P155),"min", MIN(Instances!P155:Instances!P155),"max", MAX(Instances!P155:Instances!P155),"diff", MAX(Instances!P155:Instances!P155)-MIN(Instances!P155:Instances!P155))</f>
        <v>0</v>
      </c>
      <c r="Q155" s="1" cm="1">
        <f t="array" ref="Q155">_xlfn.SWITCH($A$2,"average", AVERAGE(Instances!Q155:Instances!Q155),"median", MEDIAN(Instances!Q155:Instances!Q155),"min", MIN(Instances!Q155:Instances!Q155),"max", MAX(Instances!Q155:Instances!Q155),"diff", MAX(Instances!Q155:Instances!Q155)-MIN(Instances!Q155:Instances!Q155))</f>
        <v>0</v>
      </c>
      <c r="R155" s="1" cm="1">
        <f t="array" ref="R155">_xlfn.SWITCH($A$2,"average", AVERAGE(Instances!R155:Instances!R155),"median", MEDIAN(Instances!R155:Instances!R155),"min", MIN(Instances!R155:Instances!R155),"max", MAX(Instances!R155:Instances!R155),"diff", MAX(Instances!R155:Instances!R155)-MIN(Instances!R155:Instances!R155))</f>
        <v>0</v>
      </c>
      <c r="S155" s="1">
        <f>MIN($B155)</f>
        <v>0</v>
      </c>
      <c r="T155" s="1">
        <f>MIN($C155)</f>
        <v>0</v>
      </c>
      <c r="U155" s="1">
        <f>MIN($D155)</f>
        <v>0</v>
      </c>
      <c r="V155" s="1">
        <f>MIN($E155)</f>
        <v>0</v>
      </c>
      <c r="W155" s="1">
        <f>MIN($F155)</f>
        <v>0</v>
      </c>
      <c r="X155" s="1">
        <f>MIN($G155)</f>
        <v>0</v>
      </c>
      <c r="Y155" s="1">
        <f>MIN($H155)</f>
        <v>0</v>
      </c>
      <c r="Z155" s="1">
        <f>MIN($I155)</f>
        <v>0</v>
      </c>
      <c r="AA155" s="1">
        <f>MIN($J155)</f>
        <v>0</v>
      </c>
      <c r="AB155" s="1">
        <f>MIN($K155)</f>
        <v>0</v>
      </c>
      <c r="AC155" s="1">
        <f>MIN($M155)</f>
        <v>0</v>
      </c>
      <c r="AD155" s="1">
        <f>MIN($N155)</f>
        <v>0</v>
      </c>
      <c r="AE155" s="1">
        <f>MIN($P155)</f>
        <v>0</v>
      </c>
      <c r="AF155" s="1">
        <f>MIN($Q155)</f>
        <v>0</v>
      </c>
      <c r="AG155" s="1">
        <f>MIN($R155)</f>
        <v>0</v>
      </c>
      <c r="AH155" s="1">
        <f>MEDIAN($B155)</f>
        <v>0</v>
      </c>
      <c r="AI155" s="1">
        <f>MEDIAN($C155)</f>
        <v>0</v>
      </c>
      <c r="AJ155" s="1">
        <f>MEDIAN($D155)</f>
        <v>0</v>
      </c>
      <c r="AK155" s="1">
        <f>MEDIAN($E155)</f>
        <v>0</v>
      </c>
      <c r="AL155" s="1">
        <f>MEDIAN($F155)</f>
        <v>0</v>
      </c>
      <c r="AM155" s="1">
        <f>MEDIAN($G155)</f>
        <v>0</v>
      </c>
      <c r="AN155" s="1">
        <f>MEDIAN($H155)</f>
        <v>0</v>
      </c>
      <c r="AO155" s="1">
        <f>MEDIAN($I155)</f>
        <v>0</v>
      </c>
      <c r="AP155" s="1">
        <f>MEDIAN($J155)</f>
        <v>0</v>
      </c>
      <c r="AQ155" s="1">
        <f>MEDIAN($K155)</f>
        <v>0</v>
      </c>
      <c r="AR155" s="1">
        <f>MEDIAN($M155)</f>
        <v>0</v>
      </c>
      <c r="AS155" s="1">
        <f>MEDIAN($N155)</f>
        <v>0</v>
      </c>
      <c r="AT155" s="1">
        <f>MEDIAN($P155)</f>
        <v>0</v>
      </c>
      <c r="AU155" s="1">
        <f>MEDIAN($Q155)</f>
        <v>0</v>
      </c>
      <c r="AV155" s="1">
        <f>MEDIAN($R155)</f>
        <v>0</v>
      </c>
      <c r="AW155" s="1">
        <f>MAX($B155)</f>
        <v>0</v>
      </c>
      <c r="AX155" s="1">
        <f>MAX($C155)</f>
        <v>0</v>
      </c>
      <c r="AY155" s="1">
        <f>MAX($D155)</f>
        <v>0</v>
      </c>
      <c r="AZ155" s="1">
        <f>MAX($E155)</f>
        <v>0</v>
      </c>
      <c r="BA155" s="1">
        <f>MAX($F155)</f>
        <v>0</v>
      </c>
      <c r="BB155" s="1">
        <f>MAX($G155)</f>
        <v>0</v>
      </c>
      <c r="BC155" s="1">
        <f>MAX($H155)</f>
        <v>0</v>
      </c>
      <c r="BD155" s="1">
        <f>MAX($I155)</f>
        <v>0</v>
      </c>
      <c r="BE155" s="1">
        <f>MAX($J155)</f>
        <v>0</v>
      </c>
      <c r="BF155" s="1">
        <f>MAX($K155)</f>
        <v>0</v>
      </c>
      <c r="BG155" s="1">
        <f>MAX($M155)</f>
        <v>0</v>
      </c>
      <c r="BH155" s="1">
        <f>MAX($N155)</f>
        <v>0</v>
      </c>
      <c r="BI155" s="1">
        <f>MAX($P155)</f>
        <v>0</v>
      </c>
      <c r="BJ155" s="1">
        <f>MAX($Q155)</f>
        <v>0</v>
      </c>
      <c r="BK155" s="1">
        <f>MAX($R155)</f>
        <v>0</v>
      </c>
    </row>
    <row r="156" spans="1:63">
      <c r="A156" s="1" t="s">
        <v>153</v>
      </c>
      <c r="B156" s="1" cm="1">
        <f t="array" ref="B156">_xlfn.SWITCH($A$2,"average", AVERAGE(Instances!B156:Instances!B156),"median", MEDIAN(Instances!B156:Instances!B156),"min", MIN(Instances!B156:Instances!B156),"max", MAX(Instances!B156:Instances!B156),"diff", MAX(Instances!B156:Instances!B156)-MIN(Instances!B156:Instances!B156))</f>
        <v>0</v>
      </c>
      <c r="C156" s="1" cm="1">
        <f t="array" ref="C156">_xlfn.SWITCH($A$2,"average", AVERAGE(Instances!C156:Instances!C156),"median", MEDIAN(Instances!C156:Instances!C156),"min", MIN(Instances!C156:Instances!C156),"max", MAX(Instances!C156:Instances!C156),"diff", MAX(Instances!C156:Instances!C156)-MIN(Instances!C156:Instances!C156))</f>
        <v>0</v>
      </c>
      <c r="D156" s="1" cm="1">
        <f t="array" ref="D156">_xlfn.SWITCH($A$2,"average", AVERAGE(Instances!D156:Instances!D156),"median", MEDIAN(Instances!D156:Instances!D156),"min", MIN(Instances!D156:Instances!D156),"max", MAX(Instances!D156:Instances!D156),"diff", MAX(Instances!D156:Instances!D156)-MIN(Instances!D156:Instances!D156))</f>
        <v>0</v>
      </c>
      <c r="E156" s="1" cm="1">
        <f t="array" ref="E156">_xlfn.SWITCH($A$2,"average", AVERAGE(Instances!E156:Instances!E156),"median", MEDIAN(Instances!E156:Instances!E156),"min", MIN(Instances!E156:Instances!E156),"max", MAX(Instances!E156:Instances!E156),"diff", MAX(Instances!E156:Instances!E156)-MIN(Instances!E156:Instances!E156))</f>
        <v>0</v>
      </c>
      <c r="F156" s="1" cm="1">
        <f t="array" ref="F156">_xlfn.SWITCH($A$2,"average", AVERAGE(Instances!F156:Instances!F156),"median", MEDIAN(Instances!F156:Instances!F156),"min", MIN(Instances!F156:Instances!F156),"max", MAX(Instances!F156:Instances!F156),"diff", MAX(Instances!F156:Instances!F156)-MIN(Instances!F156:Instances!F156))</f>
        <v>0</v>
      </c>
      <c r="G156" s="1" cm="1">
        <f t="array" ref="G156">_xlfn.SWITCH($A$2,"average", AVERAGE(Instances!G156:Instances!G156),"median", MEDIAN(Instances!G156:Instances!G156),"min", MIN(Instances!G156:Instances!G156),"max", MAX(Instances!G156:Instances!G156),"diff", MAX(Instances!G156:Instances!G156)-MIN(Instances!G156:Instances!G156))</f>
        <v>0</v>
      </c>
      <c r="H156" s="1" cm="1">
        <f t="array" ref="H156">_xlfn.SWITCH($A$2,"average", AVERAGE(Instances!H156:Instances!H156),"median", MEDIAN(Instances!H156:Instances!H156),"min", MIN(Instances!H156:Instances!H156),"max", MAX(Instances!H156:Instances!H156),"diff", MAX(Instances!H156:Instances!H156)-MIN(Instances!H156:Instances!H156))</f>
        <v>0</v>
      </c>
      <c r="I156" s="1" cm="1">
        <f t="array" ref="I156">_xlfn.SWITCH($A$2,"average", AVERAGE(Instances!I156:Instances!I156),"median", MEDIAN(Instances!I156:Instances!I156),"min", MIN(Instances!I156:Instances!I156),"max", MAX(Instances!I156:Instances!I156),"diff", MAX(Instances!I156:Instances!I156)-MIN(Instances!I156:Instances!I156))</f>
        <v>0</v>
      </c>
      <c r="J156" s="1" cm="1">
        <f t="array" ref="J156">_xlfn.SWITCH($A$2,"average", AVERAGE(Instances!J156:Instances!J156),"median", MEDIAN(Instances!J156:Instances!J156),"min", MIN(Instances!J156:Instances!J156),"max", MAX(Instances!J156:Instances!J156),"diff", MAX(Instances!J156:Instances!J156)-MIN(Instances!J156:Instances!J156))</f>
        <v>0</v>
      </c>
      <c r="K156" s="1" cm="1">
        <f t="array" ref="K156">_xlfn.SWITCH($A$2,"average", AVERAGE(Instances!K156:Instances!K156),"median", MEDIAN(Instances!K156:Instances!K156),"min", MIN(Instances!K156:Instances!K156),"max", MAX(Instances!K156:Instances!K156),"diff", MAX(Instances!K156:Instances!K156)-MIN(Instances!K156:Instances!K156))</f>
        <v>0</v>
      </c>
      <c r="L156" s="1"/>
      <c r="M156" s="1" cm="1">
        <f t="array" ref="M156">_xlfn.SWITCH($A$2,"average", AVERAGE(Instances!M156:Instances!M156),"median", MEDIAN(Instances!M156:Instances!M156),"min", MIN(Instances!M156:Instances!M156),"max", MAX(Instances!M156:Instances!M156),"diff", MAX(Instances!M156:Instances!M156)-MIN(Instances!M156:Instances!M156))</f>
        <v>0</v>
      </c>
      <c r="N156" s="1" cm="1">
        <f t="array" ref="N156">_xlfn.SWITCH($A$2,"average", AVERAGE(Instances!N156:Instances!N156),"median", MEDIAN(Instances!N156:Instances!N156),"min", MIN(Instances!N156:Instances!N156),"max", MAX(Instances!N156:Instances!N156),"diff", MAX(Instances!N156:Instances!N156)-MIN(Instances!N156:Instances!N156))</f>
        <v>0</v>
      </c>
      <c r="O156" s="1"/>
      <c r="P156" s="1" cm="1">
        <f t="array" ref="P156">_xlfn.SWITCH($A$2,"average", AVERAGE(Instances!P156:Instances!P156),"median", MEDIAN(Instances!P156:Instances!P156),"min", MIN(Instances!P156:Instances!P156),"max", MAX(Instances!P156:Instances!P156),"diff", MAX(Instances!P156:Instances!P156)-MIN(Instances!P156:Instances!P156))</f>
        <v>0</v>
      </c>
      <c r="Q156" s="1" cm="1">
        <f t="array" ref="Q156">_xlfn.SWITCH($A$2,"average", AVERAGE(Instances!Q156:Instances!Q156),"median", MEDIAN(Instances!Q156:Instances!Q156),"min", MIN(Instances!Q156:Instances!Q156),"max", MAX(Instances!Q156:Instances!Q156),"diff", MAX(Instances!Q156:Instances!Q156)-MIN(Instances!Q156:Instances!Q156))</f>
        <v>0</v>
      </c>
      <c r="R156" s="1" cm="1">
        <f t="array" ref="R156">_xlfn.SWITCH($A$2,"average", AVERAGE(Instances!R156:Instances!R156),"median", MEDIAN(Instances!R156:Instances!R156),"min", MIN(Instances!R156:Instances!R156),"max", MAX(Instances!R156:Instances!R156),"diff", MAX(Instances!R156:Instances!R156)-MIN(Instances!R156:Instances!R156))</f>
        <v>0</v>
      </c>
      <c r="S156" s="1">
        <f>MIN($B156)</f>
        <v>0</v>
      </c>
      <c r="T156" s="1">
        <f>MIN($C156)</f>
        <v>0</v>
      </c>
      <c r="U156" s="1">
        <f>MIN($D156)</f>
        <v>0</v>
      </c>
      <c r="V156" s="1">
        <f>MIN($E156)</f>
        <v>0</v>
      </c>
      <c r="W156" s="1">
        <f>MIN($F156)</f>
        <v>0</v>
      </c>
      <c r="X156" s="1">
        <f>MIN($G156)</f>
        <v>0</v>
      </c>
      <c r="Y156" s="1">
        <f>MIN($H156)</f>
        <v>0</v>
      </c>
      <c r="Z156" s="1">
        <f>MIN($I156)</f>
        <v>0</v>
      </c>
      <c r="AA156" s="1">
        <f>MIN($J156)</f>
        <v>0</v>
      </c>
      <c r="AB156" s="1">
        <f>MIN($K156)</f>
        <v>0</v>
      </c>
      <c r="AC156" s="1">
        <f>MIN($M156)</f>
        <v>0</v>
      </c>
      <c r="AD156" s="1">
        <f>MIN($N156)</f>
        <v>0</v>
      </c>
      <c r="AE156" s="1">
        <f>MIN($P156)</f>
        <v>0</v>
      </c>
      <c r="AF156" s="1">
        <f>MIN($Q156)</f>
        <v>0</v>
      </c>
      <c r="AG156" s="1">
        <f>MIN($R156)</f>
        <v>0</v>
      </c>
      <c r="AH156" s="1">
        <f>MEDIAN($B156)</f>
        <v>0</v>
      </c>
      <c r="AI156" s="1">
        <f>MEDIAN($C156)</f>
        <v>0</v>
      </c>
      <c r="AJ156" s="1">
        <f>MEDIAN($D156)</f>
        <v>0</v>
      </c>
      <c r="AK156" s="1">
        <f>MEDIAN($E156)</f>
        <v>0</v>
      </c>
      <c r="AL156" s="1">
        <f>MEDIAN($F156)</f>
        <v>0</v>
      </c>
      <c r="AM156" s="1">
        <f>MEDIAN($G156)</f>
        <v>0</v>
      </c>
      <c r="AN156" s="1">
        <f>MEDIAN($H156)</f>
        <v>0</v>
      </c>
      <c r="AO156" s="1">
        <f>MEDIAN($I156)</f>
        <v>0</v>
      </c>
      <c r="AP156" s="1">
        <f>MEDIAN($J156)</f>
        <v>0</v>
      </c>
      <c r="AQ156" s="1">
        <f>MEDIAN($K156)</f>
        <v>0</v>
      </c>
      <c r="AR156" s="1">
        <f>MEDIAN($M156)</f>
        <v>0</v>
      </c>
      <c r="AS156" s="1">
        <f>MEDIAN($N156)</f>
        <v>0</v>
      </c>
      <c r="AT156" s="1">
        <f>MEDIAN($P156)</f>
        <v>0</v>
      </c>
      <c r="AU156" s="1">
        <f>MEDIAN($Q156)</f>
        <v>0</v>
      </c>
      <c r="AV156" s="1">
        <f>MEDIAN($R156)</f>
        <v>0</v>
      </c>
      <c r="AW156" s="1">
        <f>MAX($B156)</f>
        <v>0</v>
      </c>
      <c r="AX156" s="1">
        <f>MAX($C156)</f>
        <v>0</v>
      </c>
      <c r="AY156" s="1">
        <f>MAX($D156)</f>
        <v>0</v>
      </c>
      <c r="AZ156" s="1">
        <f>MAX($E156)</f>
        <v>0</v>
      </c>
      <c r="BA156" s="1">
        <f>MAX($F156)</f>
        <v>0</v>
      </c>
      <c r="BB156" s="1">
        <f>MAX($G156)</f>
        <v>0</v>
      </c>
      <c r="BC156" s="1">
        <f>MAX($H156)</f>
        <v>0</v>
      </c>
      <c r="BD156" s="1">
        <f>MAX($I156)</f>
        <v>0</v>
      </c>
      <c r="BE156" s="1">
        <f>MAX($J156)</f>
        <v>0</v>
      </c>
      <c r="BF156" s="1">
        <f>MAX($K156)</f>
        <v>0</v>
      </c>
      <c r="BG156" s="1">
        <f>MAX($M156)</f>
        <v>0</v>
      </c>
      <c r="BH156" s="1">
        <f>MAX($N156)</f>
        <v>0</v>
      </c>
      <c r="BI156" s="1">
        <f>MAX($P156)</f>
        <v>0</v>
      </c>
      <c r="BJ156" s="1">
        <f>MAX($Q156)</f>
        <v>0</v>
      </c>
      <c r="BK156" s="1">
        <f>MAX($R156)</f>
        <v>0</v>
      </c>
    </row>
    <row r="157" spans="1:63">
      <c r="A157" s="1" t="s">
        <v>154</v>
      </c>
      <c r="B157" s="1" cm="1">
        <f t="array" ref="B157">_xlfn.SWITCH($A$2,"average", AVERAGE(Instances!B157:Instances!B157),"median", MEDIAN(Instances!B157:Instances!B157),"min", MIN(Instances!B157:Instances!B157),"max", MAX(Instances!B157:Instances!B157),"diff", MAX(Instances!B157:Instances!B157)-MIN(Instances!B157:Instances!B157))</f>
        <v>0</v>
      </c>
      <c r="C157" s="1" cm="1">
        <f t="array" ref="C157">_xlfn.SWITCH($A$2,"average", AVERAGE(Instances!C157:Instances!C157),"median", MEDIAN(Instances!C157:Instances!C157),"min", MIN(Instances!C157:Instances!C157),"max", MAX(Instances!C157:Instances!C157),"diff", MAX(Instances!C157:Instances!C157)-MIN(Instances!C157:Instances!C157))</f>
        <v>0</v>
      </c>
      <c r="D157" s="1" cm="1">
        <f t="array" ref="D157">_xlfn.SWITCH($A$2,"average", AVERAGE(Instances!D157:Instances!D157),"median", MEDIAN(Instances!D157:Instances!D157),"min", MIN(Instances!D157:Instances!D157),"max", MAX(Instances!D157:Instances!D157),"diff", MAX(Instances!D157:Instances!D157)-MIN(Instances!D157:Instances!D157))</f>
        <v>0</v>
      </c>
      <c r="E157" s="1" cm="1">
        <f t="array" ref="E157">_xlfn.SWITCH($A$2,"average", AVERAGE(Instances!E157:Instances!E157),"median", MEDIAN(Instances!E157:Instances!E157),"min", MIN(Instances!E157:Instances!E157),"max", MAX(Instances!E157:Instances!E157),"diff", MAX(Instances!E157:Instances!E157)-MIN(Instances!E157:Instances!E157))</f>
        <v>0</v>
      </c>
      <c r="F157" s="1" cm="1">
        <f t="array" ref="F157">_xlfn.SWITCH($A$2,"average", AVERAGE(Instances!F157:Instances!F157),"median", MEDIAN(Instances!F157:Instances!F157),"min", MIN(Instances!F157:Instances!F157),"max", MAX(Instances!F157:Instances!F157),"diff", MAX(Instances!F157:Instances!F157)-MIN(Instances!F157:Instances!F157))</f>
        <v>0</v>
      </c>
      <c r="G157" s="1" cm="1">
        <f t="array" ref="G157">_xlfn.SWITCH($A$2,"average", AVERAGE(Instances!G157:Instances!G157),"median", MEDIAN(Instances!G157:Instances!G157),"min", MIN(Instances!G157:Instances!G157),"max", MAX(Instances!G157:Instances!G157),"diff", MAX(Instances!G157:Instances!G157)-MIN(Instances!G157:Instances!G157))</f>
        <v>0</v>
      </c>
      <c r="H157" s="1" cm="1">
        <f t="array" ref="H157">_xlfn.SWITCH($A$2,"average", AVERAGE(Instances!H157:Instances!H157),"median", MEDIAN(Instances!H157:Instances!H157),"min", MIN(Instances!H157:Instances!H157),"max", MAX(Instances!H157:Instances!H157),"diff", MAX(Instances!H157:Instances!H157)-MIN(Instances!H157:Instances!H157))</f>
        <v>0</v>
      </c>
      <c r="I157" s="1" cm="1">
        <f t="array" ref="I157">_xlfn.SWITCH($A$2,"average", AVERAGE(Instances!I157:Instances!I157),"median", MEDIAN(Instances!I157:Instances!I157),"min", MIN(Instances!I157:Instances!I157),"max", MAX(Instances!I157:Instances!I157),"diff", MAX(Instances!I157:Instances!I157)-MIN(Instances!I157:Instances!I157))</f>
        <v>0</v>
      </c>
      <c r="J157" s="1" cm="1">
        <f t="array" ref="J157">_xlfn.SWITCH($A$2,"average", AVERAGE(Instances!J157:Instances!J157),"median", MEDIAN(Instances!J157:Instances!J157),"min", MIN(Instances!J157:Instances!J157),"max", MAX(Instances!J157:Instances!J157),"diff", MAX(Instances!J157:Instances!J157)-MIN(Instances!J157:Instances!J157))</f>
        <v>0</v>
      </c>
      <c r="K157" s="1" cm="1">
        <f t="array" ref="K157">_xlfn.SWITCH($A$2,"average", AVERAGE(Instances!K157:Instances!K157),"median", MEDIAN(Instances!K157:Instances!K157),"min", MIN(Instances!K157:Instances!K157),"max", MAX(Instances!K157:Instances!K157),"diff", MAX(Instances!K157:Instances!K157)-MIN(Instances!K157:Instances!K157))</f>
        <v>0</v>
      </c>
      <c r="L157" s="1"/>
      <c r="M157" s="1" cm="1">
        <f t="array" ref="M157">_xlfn.SWITCH($A$2,"average", AVERAGE(Instances!M157:Instances!M157),"median", MEDIAN(Instances!M157:Instances!M157),"min", MIN(Instances!M157:Instances!M157),"max", MAX(Instances!M157:Instances!M157),"diff", MAX(Instances!M157:Instances!M157)-MIN(Instances!M157:Instances!M157))</f>
        <v>0</v>
      </c>
      <c r="N157" s="1" cm="1">
        <f t="array" ref="N157">_xlfn.SWITCH($A$2,"average", AVERAGE(Instances!N157:Instances!N157),"median", MEDIAN(Instances!N157:Instances!N157),"min", MIN(Instances!N157:Instances!N157),"max", MAX(Instances!N157:Instances!N157),"diff", MAX(Instances!N157:Instances!N157)-MIN(Instances!N157:Instances!N157))</f>
        <v>0</v>
      </c>
      <c r="O157" s="1"/>
      <c r="P157" s="1" cm="1">
        <f t="array" ref="P157">_xlfn.SWITCH($A$2,"average", AVERAGE(Instances!P157:Instances!P157),"median", MEDIAN(Instances!P157:Instances!P157),"min", MIN(Instances!P157:Instances!P157),"max", MAX(Instances!P157:Instances!P157),"diff", MAX(Instances!P157:Instances!P157)-MIN(Instances!P157:Instances!P157))</f>
        <v>0</v>
      </c>
      <c r="Q157" s="1" cm="1">
        <f t="array" ref="Q157">_xlfn.SWITCH($A$2,"average", AVERAGE(Instances!Q157:Instances!Q157),"median", MEDIAN(Instances!Q157:Instances!Q157),"min", MIN(Instances!Q157:Instances!Q157),"max", MAX(Instances!Q157:Instances!Q157),"diff", MAX(Instances!Q157:Instances!Q157)-MIN(Instances!Q157:Instances!Q157))</f>
        <v>0</v>
      </c>
      <c r="R157" s="1" cm="1">
        <f t="array" ref="R157">_xlfn.SWITCH($A$2,"average", AVERAGE(Instances!R157:Instances!R157),"median", MEDIAN(Instances!R157:Instances!R157),"min", MIN(Instances!R157:Instances!R157),"max", MAX(Instances!R157:Instances!R157),"diff", MAX(Instances!R157:Instances!R157)-MIN(Instances!R157:Instances!R157))</f>
        <v>0</v>
      </c>
      <c r="S157" s="1">
        <f>MIN($B157)</f>
        <v>0</v>
      </c>
      <c r="T157" s="1">
        <f>MIN($C157)</f>
        <v>0</v>
      </c>
      <c r="U157" s="1">
        <f>MIN($D157)</f>
        <v>0</v>
      </c>
      <c r="V157" s="1">
        <f>MIN($E157)</f>
        <v>0</v>
      </c>
      <c r="W157" s="1">
        <f>MIN($F157)</f>
        <v>0</v>
      </c>
      <c r="X157" s="1">
        <f>MIN($G157)</f>
        <v>0</v>
      </c>
      <c r="Y157" s="1">
        <f>MIN($H157)</f>
        <v>0</v>
      </c>
      <c r="Z157" s="1">
        <f>MIN($I157)</f>
        <v>0</v>
      </c>
      <c r="AA157" s="1">
        <f>MIN($J157)</f>
        <v>0</v>
      </c>
      <c r="AB157" s="1">
        <f>MIN($K157)</f>
        <v>0</v>
      </c>
      <c r="AC157" s="1">
        <f>MIN($M157)</f>
        <v>0</v>
      </c>
      <c r="AD157" s="1">
        <f>MIN($N157)</f>
        <v>0</v>
      </c>
      <c r="AE157" s="1">
        <f>MIN($P157)</f>
        <v>0</v>
      </c>
      <c r="AF157" s="1">
        <f>MIN($Q157)</f>
        <v>0</v>
      </c>
      <c r="AG157" s="1">
        <f>MIN($R157)</f>
        <v>0</v>
      </c>
      <c r="AH157" s="1">
        <f>MEDIAN($B157)</f>
        <v>0</v>
      </c>
      <c r="AI157" s="1">
        <f>MEDIAN($C157)</f>
        <v>0</v>
      </c>
      <c r="AJ157" s="1">
        <f>MEDIAN($D157)</f>
        <v>0</v>
      </c>
      <c r="AK157" s="1">
        <f>MEDIAN($E157)</f>
        <v>0</v>
      </c>
      <c r="AL157" s="1">
        <f>MEDIAN($F157)</f>
        <v>0</v>
      </c>
      <c r="AM157" s="1">
        <f>MEDIAN($G157)</f>
        <v>0</v>
      </c>
      <c r="AN157" s="1">
        <f>MEDIAN($H157)</f>
        <v>0</v>
      </c>
      <c r="AO157" s="1">
        <f>MEDIAN($I157)</f>
        <v>0</v>
      </c>
      <c r="AP157" s="1">
        <f>MEDIAN($J157)</f>
        <v>0</v>
      </c>
      <c r="AQ157" s="1">
        <f>MEDIAN($K157)</f>
        <v>0</v>
      </c>
      <c r="AR157" s="1">
        <f>MEDIAN($M157)</f>
        <v>0</v>
      </c>
      <c r="AS157" s="1">
        <f>MEDIAN($N157)</f>
        <v>0</v>
      </c>
      <c r="AT157" s="1">
        <f>MEDIAN($P157)</f>
        <v>0</v>
      </c>
      <c r="AU157" s="1">
        <f>MEDIAN($Q157)</f>
        <v>0</v>
      </c>
      <c r="AV157" s="1">
        <f>MEDIAN($R157)</f>
        <v>0</v>
      </c>
      <c r="AW157" s="1">
        <f>MAX($B157)</f>
        <v>0</v>
      </c>
      <c r="AX157" s="1">
        <f>MAX($C157)</f>
        <v>0</v>
      </c>
      <c r="AY157" s="1">
        <f>MAX($D157)</f>
        <v>0</v>
      </c>
      <c r="AZ157" s="1">
        <f>MAX($E157)</f>
        <v>0</v>
      </c>
      <c r="BA157" s="1">
        <f>MAX($F157)</f>
        <v>0</v>
      </c>
      <c r="BB157" s="1">
        <f>MAX($G157)</f>
        <v>0</v>
      </c>
      <c r="BC157" s="1">
        <f>MAX($H157)</f>
        <v>0</v>
      </c>
      <c r="BD157" s="1">
        <f>MAX($I157)</f>
        <v>0</v>
      </c>
      <c r="BE157" s="1">
        <f>MAX($J157)</f>
        <v>0</v>
      </c>
      <c r="BF157" s="1">
        <f>MAX($K157)</f>
        <v>0</v>
      </c>
      <c r="BG157" s="1">
        <f>MAX($M157)</f>
        <v>0</v>
      </c>
      <c r="BH157" s="1">
        <f>MAX($N157)</f>
        <v>0</v>
      </c>
      <c r="BI157" s="1">
        <f>MAX($P157)</f>
        <v>0</v>
      </c>
      <c r="BJ157" s="1">
        <f>MAX($Q157)</f>
        <v>0</v>
      </c>
      <c r="BK157" s="1">
        <f>MAX($R157)</f>
        <v>0</v>
      </c>
    </row>
    <row r="158" spans="1:63">
      <c r="A158" s="1" t="s">
        <v>155</v>
      </c>
      <c r="B158" s="1" cm="1">
        <f t="array" ref="B158">_xlfn.SWITCH($A$2,"average", AVERAGE(Instances!B158:Instances!B158),"median", MEDIAN(Instances!B158:Instances!B158),"min", MIN(Instances!B158:Instances!B158),"max", MAX(Instances!B158:Instances!B158),"diff", MAX(Instances!B158:Instances!B158)-MIN(Instances!B158:Instances!B158))</f>
        <v>0</v>
      </c>
      <c r="C158" s="1" cm="1">
        <f t="array" ref="C158">_xlfn.SWITCH($A$2,"average", AVERAGE(Instances!C158:Instances!C158),"median", MEDIAN(Instances!C158:Instances!C158),"min", MIN(Instances!C158:Instances!C158),"max", MAX(Instances!C158:Instances!C158),"diff", MAX(Instances!C158:Instances!C158)-MIN(Instances!C158:Instances!C158))</f>
        <v>0</v>
      </c>
      <c r="D158" s="1" cm="1">
        <f t="array" ref="D158">_xlfn.SWITCH($A$2,"average", AVERAGE(Instances!D158:Instances!D158),"median", MEDIAN(Instances!D158:Instances!D158),"min", MIN(Instances!D158:Instances!D158),"max", MAX(Instances!D158:Instances!D158),"diff", MAX(Instances!D158:Instances!D158)-MIN(Instances!D158:Instances!D158))</f>
        <v>0</v>
      </c>
      <c r="E158" s="1" cm="1">
        <f t="array" ref="E158">_xlfn.SWITCH($A$2,"average", AVERAGE(Instances!E158:Instances!E158),"median", MEDIAN(Instances!E158:Instances!E158),"min", MIN(Instances!E158:Instances!E158),"max", MAX(Instances!E158:Instances!E158),"diff", MAX(Instances!E158:Instances!E158)-MIN(Instances!E158:Instances!E158))</f>
        <v>0</v>
      </c>
      <c r="F158" s="1" cm="1">
        <f t="array" ref="F158">_xlfn.SWITCH($A$2,"average", AVERAGE(Instances!F158:Instances!F158),"median", MEDIAN(Instances!F158:Instances!F158),"min", MIN(Instances!F158:Instances!F158),"max", MAX(Instances!F158:Instances!F158),"diff", MAX(Instances!F158:Instances!F158)-MIN(Instances!F158:Instances!F158))</f>
        <v>0</v>
      </c>
      <c r="G158" s="1" cm="1">
        <f t="array" ref="G158">_xlfn.SWITCH($A$2,"average", AVERAGE(Instances!G158:Instances!G158),"median", MEDIAN(Instances!G158:Instances!G158),"min", MIN(Instances!G158:Instances!G158),"max", MAX(Instances!G158:Instances!G158),"diff", MAX(Instances!G158:Instances!G158)-MIN(Instances!G158:Instances!G158))</f>
        <v>0</v>
      </c>
      <c r="H158" s="1" cm="1">
        <f t="array" ref="H158">_xlfn.SWITCH($A$2,"average", AVERAGE(Instances!H158:Instances!H158),"median", MEDIAN(Instances!H158:Instances!H158),"min", MIN(Instances!H158:Instances!H158),"max", MAX(Instances!H158:Instances!H158),"diff", MAX(Instances!H158:Instances!H158)-MIN(Instances!H158:Instances!H158))</f>
        <v>0</v>
      </c>
      <c r="I158" s="1" cm="1">
        <f t="array" ref="I158">_xlfn.SWITCH($A$2,"average", AVERAGE(Instances!I158:Instances!I158),"median", MEDIAN(Instances!I158:Instances!I158),"min", MIN(Instances!I158:Instances!I158),"max", MAX(Instances!I158:Instances!I158),"diff", MAX(Instances!I158:Instances!I158)-MIN(Instances!I158:Instances!I158))</f>
        <v>0</v>
      </c>
      <c r="J158" s="1" cm="1">
        <f t="array" ref="J158">_xlfn.SWITCH($A$2,"average", AVERAGE(Instances!J158:Instances!J158),"median", MEDIAN(Instances!J158:Instances!J158),"min", MIN(Instances!J158:Instances!J158),"max", MAX(Instances!J158:Instances!J158),"diff", MAX(Instances!J158:Instances!J158)-MIN(Instances!J158:Instances!J158))</f>
        <v>0</v>
      </c>
      <c r="K158" s="1" cm="1">
        <f t="array" ref="K158">_xlfn.SWITCH($A$2,"average", AVERAGE(Instances!K158:Instances!K158),"median", MEDIAN(Instances!K158:Instances!K158),"min", MIN(Instances!K158:Instances!K158),"max", MAX(Instances!K158:Instances!K158),"diff", MAX(Instances!K158:Instances!K158)-MIN(Instances!K158:Instances!K158))</f>
        <v>0</v>
      </c>
      <c r="L158" s="1"/>
      <c r="M158" s="1" cm="1">
        <f t="array" ref="M158">_xlfn.SWITCH($A$2,"average", AVERAGE(Instances!M158:Instances!M158),"median", MEDIAN(Instances!M158:Instances!M158),"min", MIN(Instances!M158:Instances!M158),"max", MAX(Instances!M158:Instances!M158),"diff", MAX(Instances!M158:Instances!M158)-MIN(Instances!M158:Instances!M158))</f>
        <v>0</v>
      </c>
      <c r="N158" s="1" cm="1">
        <f t="array" ref="N158">_xlfn.SWITCH($A$2,"average", AVERAGE(Instances!N158:Instances!N158),"median", MEDIAN(Instances!N158:Instances!N158),"min", MIN(Instances!N158:Instances!N158),"max", MAX(Instances!N158:Instances!N158),"diff", MAX(Instances!N158:Instances!N158)-MIN(Instances!N158:Instances!N158))</f>
        <v>0</v>
      </c>
      <c r="O158" s="1"/>
      <c r="P158" s="1" cm="1">
        <f t="array" ref="P158">_xlfn.SWITCH($A$2,"average", AVERAGE(Instances!P158:Instances!P158),"median", MEDIAN(Instances!P158:Instances!P158),"min", MIN(Instances!P158:Instances!P158),"max", MAX(Instances!P158:Instances!P158),"diff", MAX(Instances!P158:Instances!P158)-MIN(Instances!P158:Instances!P158))</f>
        <v>0</v>
      </c>
      <c r="Q158" s="1" cm="1">
        <f t="array" ref="Q158">_xlfn.SWITCH($A$2,"average", AVERAGE(Instances!Q158:Instances!Q158),"median", MEDIAN(Instances!Q158:Instances!Q158),"min", MIN(Instances!Q158:Instances!Q158),"max", MAX(Instances!Q158:Instances!Q158),"diff", MAX(Instances!Q158:Instances!Q158)-MIN(Instances!Q158:Instances!Q158))</f>
        <v>0</v>
      </c>
      <c r="R158" s="1" cm="1">
        <f t="array" ref="R158">_xlfn.SWITCH($A$2,"average", AVERAGE(Instances!R158:Instances!R158),"median", MEDIAN(Instances!R158:Instances!R158),"min", MIN(Instances!R158:Instances!R158),"max", MAX(Instances!R158:Instances!R158),"diff", MAX(Instances!R158:Instances!R158)-MIN(Instances!R158:Instances!R158))</f>
        <v>0</v>
      </c>
      <c r="S158" s="1">
        <f>MIN($B158)</f>
        <v>0</v>
      </c>
      <c r="T158" s="1">
        <f>MIN($C158)</f>
        <v>0</v>
      </c>
      <c r="U158" s="1">
        <f>MIN($D158)</f>
        <v>0</v>
      </c>
      <c r="V158" s="1">
        <f>MIN($E158)</f>
        <v>0</v>
      </c>
      <c r="W158" s="1">
        <f>MIN($F158)</f>
        <v>0</v>
      </c>
      <c r="X158" s="1">
        <f>MIN($G158)</f>
        <v>0</v>
      </c>
      <c r="Y158" s="1">
        <f>MIN($H158)</f>
        <v>0</v>
      </c>
      <c r="Z158" s="1">
        <f>MIN($I158)</f>
        <v>0</v>
      </c>
      <c r="AA158" s="1">
        <f>MIN($J158)</f>
        <v>0</v>
      </c>
      <c r="AB158" s="1">
        <f>MIN($K158)</f>
        <v>0</v>
      </c>
      <c r="AC158" s="1">
        <f>MIN($M158)</f>
        <v>0</v>
      </c>
      <c r="AD158" s="1">
        <f>MIN($N158)</f>
        <v>0</v>
      </c>
      <c r="AE158" s="1">
        <f>MIN($P158)</f>
        <v>0</v>
      </c>
      <c r="AF158" s="1">
        <f>MIN($Q158)</f>
        <v>0</v>
      </c>
      <c r="AG158" s="1">
        <f>MIN($R158)</f>
        <v>0</v>
      </c>
      <c r="AH158" s="1">
        <f>MEDIAN($B158)</f>
        <v>0</v>
      </c>
      <c r="AI158" s="1">
        <f>MEDIAN($C158)</f>
        <v>0</v>
      </c>
      <c r="AJ158" s="1">
        <f>MEDIAN($D158)</f>
        <v>0</v>
      </c>
      <c r="AK158" s="1">
        <f>MEDIAN($E158)</f>
        <v>0</v>
      </c>
      <c r="AL158" s="1">
        <f>MEDIAN($F158)</f>
        <v>0</v>
      </c>
      <c r="AM158" s="1">
        <f>MEDIAN($G158)</f>
        <v>0</v>
      </c>
      <c r="AN158" s="1">
        <f>MEDIAN($H158)</f>
        <v>0</v>
      </c>
      <c r="AO158" s="1">
        <f>MEDIAN($I158)</f>
        <v>0</v>
      </c>
      <c r="AP158" s="1">
        <f>MEDIAN($J158)</f>
        <v>0</v>
      </c>
      <c r="AQ158" s="1">
        <f>MEDIAN($K158)</f>
        <v>0</v>
      </c>
      <c r="AR158" s="1">
        <f>MEDIAN($M158)</f>
        <v>0</v>
      </c>
      <c r="AS158" s="1">
        <f>MEDIAN($N158)</f>
        <v>0</v>
      </c>
      <c r="AT158" s="1">
        <f>MEDIAN($P158)</f>
        <v>0</v>
      </c>
      <c r="AU158" s="1">
        <f>MEDIAN($Q158)</f>
        <v>0</v>
      </c>
      <c r="AV158" s="1">
        <f>MEDIAN($R158)</f>
        <v>0</v>
      </c>
      <c r="AW158" s="1">
        <f>MAX($B158)</f>
        <v>0</v>
      </c>
      <c r="AX158" s="1">
        <f>MAX($C158)</f>
        <v>0</v>
      </c>
      <c r="AY158" s="1">
        <f>MAX($D158)</f>
        <v>0</v>
      </c>
      <c r="AZ158" s="1">
        <f>MAX($E158)</f>
        <v>0</v>
      </c>
      <c r="BA158" s="1">
        <f>MAX($F158)</f>
        <v>0</v>
      </c>
      <c r="BB158" s="1">
        <f>MAX($G158)</f>
        <v>0</v>
      </c>
      <c r="BC158" s="1">
        <f>MAX($H158)</f>
        <v>0</v>
      </c>
      <c r="BD158" s="1">
        <f>MAX($I158)</f>
        <v>0</v>
      </c>
      <c r="BE158" s="1">
        <f>MAX($J158)</f>
        <v>0</v>
      </c>
      <c r="BF158" s="1">
        <f>MAX($K158)</f>
        <v>0</v>
      </c>
      <c r="BG158" s="1">
        <f>MAX($M158)</f>
        <v>0</v>
      </c>
      <c r="BH158" s="1">
        <f>MAX($N158)</f>
        <v>0</v>
      </c>
      <c r="BI158" s="1">
        <f>MAX($P158)</f>
        <v>0</v>
      </c>
      <c r="BJ158" s="1">
        <f>MAX($Q158)</f>
        <v>0</v>
      </c>
      <c r="BK158" s="1">
        <f>MAX($R158)</f>
        <v>0</v>
      </c>
    </row>
    <row r="159" spans="1:63">
      <c r="A159" s="1" t="s">
        <v>156</v>
      </c>
      <c r="B159" s="1" cm="1">
        <f t="array" ref="B159">_xlfn.SWITCH($A$2,"average", AVERAGE(Instances!B159:Instances!B159),"median", MEDIAN(Instances!B159:Instances!B159),"min", MIN(Instances!B159:Instances!B159),"max", MAX(Instances!B159:Instances!B159),"diff", MAX(Instances!B159:Instances!B159)-MIN(Instances!B159:Instances!B159))</f>
        <v>0</v>
      </c>
      <c r="C159" s="1" cm="1">
        <f t="array" ref="C159">_xlfn.SWITCH($A$2,"average", AVERAGE(Instances!C159:Instances!C159),"median", MEDIAN(Instances!C159:Instances!C159),"min", MIN(Instances!C159:Instances!C159),"max", MAX(Instances!C159:Instances!C159),"diff", MAX(Instances!C159:Instances!C159)-MIN(Instances!C159:Instances!C159))</f>
        <v>0</v>
      </c>
      <c r="D159" s="1" cm="1">
        <f t="array" ref="D159">_xlfn.SWITCH($A$2,"average", AVERAGE(Instances!D159:Instances!D159),"median", MEDIAN(Instances!D159:Instances!D159),"min", MIN(Instances!D159:Instances!D159),"max", MAX(Instances!D159:Instances!D159),"diff", MAX(Instances!D159:Instances!D159)-MIN(Instances!D159:Instances!D159))</f>
        <v>0</v>
      </c>
      <c r="E159" s="1" cm="1">
        <f t="array" ref="E159">_xlfn.SWITCH($A$2,"average", AVERAGE(Instances!E159:Instances!E159),"median", MEDIAN(Instances!E159:Instances!E159),"min", MIN(Instances!E159:Instances!E159),"max", MAX(Instances!E159:Instances!E159),"diff", MAX(Instances!E159:Instances!E159)-MIN(Instances!E159:Instances!E159))</f>
        <v>0</v>
      </c>
      <c r="F159" s="1" cm="1">
        <f t="array" ref="F159">_xlfn.SWITCH($A$2,"average", AVERAGE(Instances!F159:Instances!F159),"median", MEDIAN(Instances!F159:Instances!F159),"min", MIN(Instances!F159:Instances!F159),"max", MAX(Instances!F159:Instances!F159),"diff", MAX(Instances!F159:Instances!F159)-MIN(Instances!F159:Instances!F159))</f>
        <v>0</v>
      </c>
      <c r="G159" s="1" cm="1">
        <f t="array" ref="G159">_xlfn.SWITCH($A$2,"average", AVERAGE(Instances!G159:Instances!G159),"median", MEDIAN(Instances!G159:Instances!G159),"min", MIN(Instances!G159:Instances!G159),"max", MAX(Instances!G159:Instances!G159),"diff", MAX(Instances!G159:Instances!G159)-MIN(Instances!G159:Instances!G159))</f>
        <v>0</v>
      </c>
      <c r="H159" s="1" cm="1">
        <f t="array" ref="H159">_xlfn.SWITCH($A$2,"average", AVERAGE(Instances!H159:Instances!H159),"median", MEDIAN(Instances!H159:Instances!H159),"min", MIN(Instances!H159:Instances!H159),"max", MAX(Instances!H159:Instances!H159),"diff", MAX(Instances!H159:Instances!H159)-MIN(Instances!H159:Instances!H159))</f>
        <v>0</v>
      </c>
      <c r="I159" s="1" cm="1">
        <f t="array" ref="I159">_xlfn.SWITCH($A$2,"average", AVERAGE(Instances!I159:Instances!I159),"median", MEDIAN(Instances!I159:Instances!I159),"min", MIN(Instances!I159:Instances!I159),"max", MAX(Instances!I159:Instances!I159),"diff", MAX(Instances!I159:Instances!I159)-MIN(Instances!I159:Instances!I159))</f>
        <v>0</v>
      </c>
      <c r="J159" s="1" cm="1">
        <f t="array" ref="J159">_xlfn.SWITCH($A$2,"average", AVERAGE(Instances!J159:Instances!J159),"median", MEDIAN(Instances!J159:Instances!J159),"min", MIN(Instances!J159:Instances!J159),"max", MAX(Instances!J159:Instances!J159),"diff", MAX(Instances!J159:Instances!J159)-MIN(Instances!J159:Instances!J159))</f>
        <v>0</v>
      </c>
      <c r="K159" s="1" cm="1">
        <f t="array" ref="K159">_xlfn.SWITCH($A$2,"average", AVERAGE(Instances!K159:Instances!K159),"median", MEDIAN(Instances!K159:Instances!K159),"min", MIN(Instances!K159:Instances!K159),"max", MAX(Instances!K159:Instances!K159),"diff", MAX(Instances!K159:Instances!K159)-MIN(Instances!K159:Instances!K159))</f>
        <v>0</v>
      </c>
      <c r="L159" s="1"/>
      <c r="M159" s="1" cm="1">
        <f t="array" ref="M159">_xlfn.SWITCH($A$2,"average", AVERAGE(Instances!M159:Instances!M159),"median", MEDIAN(Instances!M159:Instances!M159),"min", MIN(Instances!M159:Instances!M159),"max", MAX(Instances!M159:Instances!M159),"diff", MAX(Instances!M159:Instances!M159)-MIN(Instances!M159:Instances!M159))</f>
        <v>0</v>
      </c>
      <c r="N159" s="1" cm="1">
        <f t="array" ref="N159">_xlfn.SWITCH($A$2,"average", AVERAGE(Instances!N159:Instances!N159),"median", MEDIAN(Instances!N159:Instances!N159),"min", MIN(Instances!N159:Instances!N159),"max", MAX(Instances!N159:Instances!N159),"diff", MAX(Instances!N159:Instances!N159)-MIN(Instances!N159:Instances!N159))</f>
        <v>0</v>
      </c>
      <c r="O159" s="1"/>
      <c r="P159" s="1" cm="1">
        <f t="array" ref="P159">_xlfn.SWITCH($A$2,"average", AVERAGE(Instances!P159:Instances!P159),"median", MEDIAN(Instances!P159:Instances!P159),"min", MIN(Instances!P159:Instances!P159),"max", MAX(Instances!P159:Instances!P159),"diff", MAX(Instances!P159:Instances!P159)-MIN(Instances!P159:Instances!P159))</f>
        <v>0</v>
      </c>
      <c r="Q159" s="1" cm="1">
        <f t="array" ref="Q159">_xlfn.SWITCH($A$2,"average", AVERAGE(Instances!Q159:Instances!Q159),"median", MEDIAN(Instances!Q159:Instances!Q159),"min", MIN(Instances!Q159:Instances!Q159),"max", MAX(Instances!Q159:Instances!Q159),"diff", MAX(Instances!Q159:Instances!Q159)-MIN(Instances!Q159:Instances!Q159))</f>
        <v>0</v>
      </c>
      <c r="R159" s="1" cm="1">
        <f t="array" ref="R159">_xlfn.SWITCH($A$2,"average", AVERAGE(Instances!R159:Instances!R159),"median", MEDIAN(Instances!R159:Instances!R159),"min", MIN(Instances!R159:Instances!R159),"max", MAX(Instances!R159:Instances!R159),"diff", MAX(Instances!R159:Instances!R159)-MIN(Instances!R159:Instances!R159))</f>
        <v>0</v>
      </c>
      <c r="S159" s="1">
        <f>MIN($B159)</f>
        <v>0</v>
      </c>
      <c r="T159" s="1">
        <f>MIN($C159)</f>
        <v>0</v>
      </c>
      <c r="U159" s="1">
        <f>MIN($D159)</f>
        <v>0</v>
      </c>
      <c r="V159" s="1">
        <f>MIN($E159)</f>
        <v>0</v>
      </c>
      <c r="W159" s="1">
        <f>MIN($F159)</f>
        <v>0</v>
      </c>
      <c r="X159" s="1">
        <f>MIN($G159)</f>
        <v>0</v>
      </c>
      <c r="Y159" s="1">
        <f>MIN($H159)</f>
        <v>0</v>
      </c>
      <c r="Z159" s="1">
        <f>MIN($I159)</f>
        <v>0</v>
      </c>
      <c r="AA159" s="1">
        <f>MIN($J159)</f>
        <v>0</v>
      </c>
      <c r="AB159" s="1">
        <f>MIN($K159)</f>
        <v>0</v>
      </c>
      <c r="AC159" s="1">
        <f>MIN($M159)</f>
        <v>0</v>
      </c>
      <c r="AD159" s="1">
        <f>MIN($N159)</f>
        <v>0</v>
      </c>
      <c r="AE159" s="1">
        <f>MIN($P159)</f>
        <v>0</v>
      </c>
      <c r="AF159" s="1">
        <f>MIN($Q159)</f>
        <v>0</v>
      </c>
      <c r="AG159" s="1">
        <f>MIN($R159)</f>
        <v>0</v>
      </c>
      <c r="AH159" s="1">
        <f>MEDIAN($B159)</f>
        <v>0</v>
      </c>
      <c r="AI159" s="1">
        <f>MEDIAN($C159)</f>
        <v>0</v>
      </c>
      <c r="AJ159" s="1">
        <f>MEDIAN($D159)</f>
        <v>0</v>
      </c>
      <c r="AK159" s="1">
        <f>MEDIAN($E159)</f>
        <v>0</v>
      </c>
      <c r="AL159" s="1">
        <f>MEDIAN($F159)</f>
        <v>0</v>
      </c>
      <c r="AM159" s="1">
        <f>MEDIAN($G159)</f>
        <v>0</v>
      </c>
      <c r="AN159" s="1">
        <f>MEDIAN($H159)</f>
        <v>0</v>
      </c>
      <c r="AO159" s="1">
        <f>MEDIAN($I159)</f>
        <v>0</v>
      </c>
      <c r="AP159" s="1">
        <f>MEDIAN($J159)</f>
        <v>0</v>
      </c>
      <c r="AQ159" s="1">
        <f>MEDIAN($K159)</f>
        <v>0</v>
      </c>
      <c r="AR159" s="1">
        <f>MEDIAN($M159)</f>
        <v>0</v>
      </c>
      <c r="AS159" s="1">
        <f>MEDIAN($N159)</f>
        <v>0</v>
      </c>
      <c r="AT159" s="1">
        <f>MEDIAN($P159)</f>
        <v>0</v>
      </c>
      <c r="AU159" s="1">
        <f>MEDIAN($Q159)</f>
        <v>0</v>
      </c>
      <c r="AV159" s="1">
        <f>MEDIAN($R159)</f>
        <v>0</v>
      </c>
      <c r="AW159" s="1">
        <f>MAX($B159)</f>
        <v>0</v>
      </c>
      <c r="AX159" s="1">
        <f>MAX($C159)</f>
        <v>0</v>
      </c>
      <c r="AY159" s="1">
        <f>MAX($D159)</f>
        <v>0</v>
      </c>
      <c r="AZ159" s="1">
        <f>MAX($E159)</f>
        <v>0</v>
      </c>
      <c r="BA159" s="1">
        <f>MAX($F159)</f>
        <v>0</v>
      </c>
      <c r="BB159" s="1">
        <f>MAX($G159)</f>
        <v>0</v>
      </c>
      <c r="BC159" s="1">
        <f>MAX($H159)</f>
        <v>0</v>
      </c>
      <c r="BD159" s="1">
        <f>MAX($I159)</f>
        <v>0</v>
      </c>
      <c r="BE159" s="1">
        <f>MAX($J159)</f>
        <v>0</v>
      </c>
      <c r="BF159" s="1">
        <f>MAX($K159)</f>
        <v>0</v>
      </c>
      <c r="BG159" s="1">
        <f>MAX($M159)</f>
        <v>0</v>
      </c>
      <c r="BH159" s="1">
        <f>MAX($N159)</f>
        <v>0</v>
      </c>
      <c r="BI159" s="1">
        <f>MAX($P159)</f>
        <v>0</v>
      </c>
      <c r="BJ159" s="1">
        <f>MAX($Q159)</f>
        <v>0</v>
      </c>
      <c r="BK159" s="1">
        <f>MAX($R159)</f>
        <v>0</v>
      </c>
    </row>
    <row r="160" spans="1:63">
      <c r="A160" s="1" t="s">
        <v>157</v>
      </c>
      <c r="B160" s="1" cm="1">
        <f t="array" ref="B160">_xlfn.SWITCH($A$2,"average", AVERAGE(Instances!B160:Instances!B160),"median", MEDIAN(Instances!B160:Instances!B160),"min", MIN(Instances!B160:Instances!B160),"max", MAX(Instances!B160:Instances!B160),"diff", MAX(Instances!B160:Instances!B160)-MIN(Instances!B160:Instances!B160))</f>
        <v>0</v>
      </c>
      <c r="C160" s="1" cm="1">
        <f t="array" ref="C160">_xlfn.SWITCH($A$2,"average", AVERAGE(Instances!C160:Instances!C160),"median", MEDIAN(Instances!C160:Instances!C160),"min", MIN(Instances!C160:Instances!C160),"max", MAX(Instances!C160:Instances!C160),"diff", MAX(Instances!C160:Instances!C160)-MIN(Instances!C160:Instances!C160))</f>
        <v>0</v>
      </c>
      <c r="D160" s="1" cm="1">
        <f t="array" ref="D160">_xlfn.SWITCH($A$2,"average", AVERAGE(Instances!D160:Instances!D160),"median", MEDIAN(Instances!D160:Instances!D160),"min", MIN(Instances!D160:Instances!D160),"max", MAX(Instances!D160:Instances!D160),"diff", MAX(Instances!D160:Instances!D160)-MIN(Instances!D160:Instances!D160))</f>
        <v>0</v>
      </c>
      <c r="E160" s="1" cm="1">
        <f t="array" ref="E160">_xlfn.SWITCH($A$2,"average", AVERAGE(Instances!E160:Instances!E160),"median", MEDIAN(Instances!E160:Instances!E160),"min", MIN(Instances!E160:Instances!E160),"max", MAX(Instances!E160:Instances!E160),"diff", MAX(Instances!E160:Instances!E160)-MIN(Instances!E160:Instances!E160))</f>
        <v>0</v>
      </c>
      <c r="F160" s="1" cm="1">
        <f t="array" ref="F160">_xlfn.SWITCH($A$2,"average", AVERAGE(Instances!F160:Instances!F160),"median", MEDIAN(Instances!F160:Instances!F160),"min", MIN(Instances!F160:Instances!F160),"max", MAX(Instances!F160:Instances!F160),"diff", MAX(Instances!F160:Instances!F160)-MIN(Instances!F160:Instances!F160))</f>
        <v>0</v>
      </c>
      <c r="G160" s="1" cm="1">
        <f t="array" ref="G160">_xlfn.SWITCH($A$2,"average", AVERAGE(Instances!G160:Instances!G160),"median", MEDIAN(Instances!G160:Instances!G160),"min", MIN(Instances!G160:Instances!G160),"max", MAX(Instances!G160:Instances!G160),"diff", MAX(Instances!G160:Instances!G160)-MIN(Instances!G160:Instances!G160))</f>
        <v>0</v>
      </c>
      <c r="H160" s="1" cm="1">
        <f t="array" ref="H160">_xlfn.SWITCH($A$2,"average", AVERAGE(Instances!H160:Instances!H160),"median", MEDIAN(Instances!H160:Instances!H160),"min", MIN(Instances!H160:Instances!H160),"max", MAX(Instances!H160:Instances!H160),"diff", MAX(Instances!H160:Instances!H160)-MIN(Instances!H160:Instances!H160))</f>
        <v>0</v>
      </c>
      <c r="I160" s="1" cm="1">
        <f t="array" ref="I160">_xlfn.SWITCH($A$2,"average", AVERAGE(Instances!I160:Instances!I160),"median", MEDIAN(Instances!I160:Instances!I160),"min", MIN(Instances!I160:Instances!I160),"max", MAX(Instances!I160:Instances!I160),"diff", MAX(Instances!I160:Instances!I160)-MIN(Instances!I160:Instances!I160))</f>
        <v>0</v>
      </c>
      <c r="J160" s="1" cm="1">
        <f t="array" ref="J160">_xlfn.SWITCH($A$2,"average", AVERAGE(Instances!J160:Instances!J160),"median", MEDIAN(Instances!J160:Instances!J160),"min", MIN(Instances!J160:Instances!J160),"max", MAX(Instances!J160:Instances!J160),"diff", MAX(Instances!J160:Instances!J160)-MIN(Instances!J160:Instances!J160))</f>
        <v>0</v>
      </c>
      <c r="K160" s="1" cm="1">
        <f t="array" ref="K160">_xlfn.SWITCH($A$2,"average", AVERAGE(Instances!K160:Instances!K160),"median", MEDIAN(Instances!K160:Instances!K160),"min", MIN(Instances!K160:Instances!K160),"max", MAX(Instances!K160:Instances!K160),"diff", MAX(Instances!K160:Instances!K160)-MIN(Instances!K160:Instances!K160))</f>
        <v>0</v>
      </c>
      <c r="L160" s="1"/>
      <c r="M160" s="1" cm="1">
        <f t="array" ref="M160">_xlfn.SWITCH($A$2,"average", AVERAGE(Instances!M160:Instances!M160),"median", MEDIAN(Instances!M160:Instances!M160),"min", MIN(Instances!M160:Instances!M160),"max", MAX(Instances!M160:Instances!M160),"diff", MAX(Instances!M160:Instances!M160)-MIN(Instances!M160:Instances!M160))</f>
        <v>0</v>
      </c>
      <c r="N160" s="1" cm="1">
        <f t="array" ref="N160">_xlfn.SWITCH($A$2,"average", AVERAGE(Instances!N160:Instances!N160),"median", MEDIAN(Instances!N160:Instances!N160),"min", MIN(Instances!N160:Instances!N160),"max", MAX(Instances!N160:Instances!N160),"diff", MAX(Instances!N160:Instances!N160)-MIN(Instances!N160:Instances!N160))</f>
        <v>0</v>
      </c>
      <c r="O160" s="1"/>
      <c r="P160" s="1" cm="1">
        <f t="array" ref="P160">_xlfn.SWITCH($A$2,"average", AVERAGE(Instances!P160:Instances!P160),"median", MEDIAN(Instances!P160:Instances!P160),"min", MIN(Instances!P160:Instances!P160),"max", MAX(Instances!P160:Instances!P160),"diff", MAX(Instances!P160:Instances!P160)-MIN(Instances!P160:Instances!P160))</f>
        <v>0</v>
      </c>
      <c r="Q160" s="1" cm="1">
        <f t="array" ref="Q160">_xlfn.SWITCH($A$2,"average", AVERAGE(Instances!Q160:Instances!Q160),"median", MEDIAN(Instances!Q160:Instances!Q160),"min", MIN(Instances!Q160:Instances!Q160),"max", MAX(Instances!Q160:Instances!Q160),"diff", MAX(Instances!Q160:Instances!Q160)-MIN(Instances!Q160:Instances!Q160))</f>
        <v>0</v>
      </c>
      <c r="R160" s="1" cm="1">
        <f t="array" ref="R160">_xlfn.SWITCH($A$2,"average", AVERAGE(Instances!R160:Instances!R160),"median", MEDIAN(Instances!R160:Instances!R160),"min", MIN(Instances!R160:Instances!R160),"max", MAX(Instances!R160:Instances!R160),"diff", MAX(Instances!R160:Instances!R160)-MIN(Instances!R160:Instances!R160))</f>
        <v>0</v>
      </c>
      <c r="S160" s="1">
        <f>MIN($B160)</f>
        <v>0</v>
      </c>
      <c r="T160" s="1">
        <f>MIN($C160)</f>
        <v>0</v>
      </c>
      <c r="U160" s="1">
        <f>MIN($D160)</f>
        <v>0</v>
      </c>
      <c r="V160" s="1">
        <f>MIN($E160)</f>
        <v>0</v>
      </c>
      <c r="W160" s="1">
        <f>MIN($F160)</f>
        <v>0</v>
      </c>
      <c r="X160" s="1">
        <f>MIN($G160)</f>
        <v>0</v>
      </c>
      <c r="Y160" s="1">
        <f>MIN($H160)</f>
        <v>0</v>
      </c>
      <c r="Z160" s="1">
        <f>MIN($I160)</f>
        <v>0</v>
      </c>
      <c r="AA160" s="1">
        <f>MIN($J160)</f>
        <v>0</v>
      </c>
      <c r="AB160" s="1">
        <f>MIN($K160)</f>
        <v>0</v>
      </c>
      <c r="AC160" s="1">
        <f>MIN($M160)</f>
        <v>0</v>
      </c>
      <c r="AD160" s="1">
        <f>MIN($N160)</f>
        <v>0</v>
      </c>
      <c r="AE160" s="1">
        <f>MIN($P160)</f>
        <v>0</v>
      </c>
      <c r="AF160" s="1">
        <f>MIN($Q160)</f>
        <v>0</v>
      </c>
      <c r="AG160" s="1">
        <f>MIN($R160)</f>
        <v>0</v>
      </c>
      <c r="AH160" s="1">
        <f>MEDIAN($B160)</f>
        <v>0</v>
      </c>
      <c r="AI160" s="1">
        <f>MEDIAN($C160)</f>
        <v>0</v>
      </c>
      <c r="AJ160" s="1">
        <f>MEDIAN($D160)</f>
        <v>0</v>
      </c>
      <c r="AK160" s="1">
        <f>MEDIAN($E160)</f>
        <v>0</v>
      </c>
      <c r="AL160" s="1">
        <f>MEDIAN($F160)</f>
        <v>0</v>
      </c>
      <c r="AM160" s="1">
        <f>MEDIAN($G160)</f>
        <v>0</v>
      </c>
      <c r="AN160" s="1">
        <f>MEDIAN($H160)</f>
        <v>0</v>
      </c>
      <c r="AO160" s="1">
        <f>MEDIAN($I160)</f>
        <v>0</v>
      </c>
      <c r="AP160" s="1">
        <f>MEDIAN($J160)</f>
        <v>0</v>
      </c>
      <c r="AQ160" s="1">
        <f>MEDIAN($K160)</f>
        <v>0</v>
      </c>
      <c r="AR160" s="1">
        <f>MEDIAN($M160)</f>
        <v>0</v>
      </c>
      <c r="AS160" s="1">
        <f>MEDIAN($N160)</f>
        <v>0</v>
      </c>
      <c r="AT160" s="1">
        <f>MEDIAN($P160)</f>
        <v>0</v>
      </c>
      <c r="AU160" s="1">
        <f>MEDIAN($Q160)</f>
        <v>0</v>
      </c>
      <c r="AV160" s="1">
        <f>MEDIAN($R160)</f>
        <v>0</v>
      </c>
      <c r="AW160" s="1">
        <f>MAX($B160)</f>
        <v>0</v>
      </c>
      <c r="AX160" s="1">
        <f>MAX($C160)</f>
        <v>0</v>
      </c>
      <c r="AY160" s="1">
        <f>MAX($D160)</f>
        <v>0</v>
      </c>
      <c r="AZ160" s="1">
        <f>MAX($E160)</f>
        <v>0</v>
      </c>
      <c r="BA160" s="1">
        <f>MAX($F160)</f>
        <v>0</v>
      </c>
      <c r="BB160" s="1">
        <f>MAX($G160)</f>
        <v>0</v>
      </c>
      <c r="BC160" s="1">
        <f>MAX($H160)</f>
        <v>0</v>
      </c>
      <c r="BD160" s="1">
        <f>MAX($I160)</f>
        <v>0</v>
      </c>
      <c r="BE160" s="1">
        <f>MAX($J160)</f>
        <v>0</v>
      </c>
      <c r="BF160" s="1">
        <f>MAX($K160)</f>
        <v>0</v>
      </c>
      <c r="BG160" s="1">
        <f>MAX($M160)</f>
        <v>0</v>
      </c>
      <c r="BH160" s="1">
        <f>MAX($N160)</f>
        <v>0</v>
      </c>
      <c r="BI160" s="1">
        <f>MAX($P160)</f>
        <v>0</v>
      </c>
      <c r="BJ160" s="1">
        <f>MAX($Q160)</f>
        <v>0</v>
      </c>
      <c r="BK160" s="1">
        <f>MAX($R160)</f>
        <v>0</v>
      </c>
    </row>
    <row r="161" spans="1:63">
      <c r="A161" s="1" t="s">
        <v>158</v>
      </c>
      <c r="B161" s="1" cm="1">
        <f t="array" ref="B161">_xlfn.SWITCH($A$2,"average", AVERAGE(Instances!B161:Instances!B161),"median", MEDIAN(Instances!B161:Instances!B161),"min", MIN(Instances!B161:Instances!B161),"max", MAX(Instances!B161:Instances!B161),"diff", MAX(Instances!B161:Instances!B161)-MIN(Instances!B161:Instances!B161))</f>
        <v>0</v>
      </c>
      <c r="C161" s="1" cm="1">
        <f t="array" ref="C161">_xlfn.SWITCH($A$2,"average", AVERAGE(Instances!C161:Instances!C161),"median", MEDIAN(Instances!C161:Instances!C161),"min", MIN(Instances!C161:Instances!C161),"max", MAX(Instances!C161:Instances!C161),"diff", MAX(Instances!C161:Instances!C161)-MIN(Instances!C161:Instances!C161))</f>
        <v>0</v>
      </c>
      <c r="D161" s="1" cm="1">
        <f t="array" ref="D161">_xlfn.SWITCH($A$2,"average", AVERAGE(Instances!D161:Instances!D161),"median", MEDIAN(Instances!D161:Instances!D161),"min", MIN(Instances!D161:Instances!D161),"max", MAX(Instances!D161:Instances!D161),"diff", MAX(Instances!D161:Instances!D161)-MIN(Instances!D161:Instances!D161))</f>
        <v>0</v>
      </c>
      <c r="E161" s="1" cm="1">
        <f t="array" ref="E161">_xlfn.SWITCH($A$2,"average", AVERAGE(Instances!E161:Instances!E161),"median", MEDIAN(Instances!E161:Instances!E161),"min", MIN(Instances!E161:Instances!E161),"max", MAX(Instances!E161:Instances!E161),"diff", MAX(Instances!E161:Instances!E161)-MIN(Instances!E161:Instances!E161))</f>
        <v>0</v>
      </c>
      <c r="F161" s="1" cm="1">
        <f t="array" ref="F161">_xlfn.SWITCH($A$2,"average", AVERAGE(Instances!F161:Instances!F161),"median", MEDIAN(Instances!F161:Instances!F161),"min", MIN(Instances!F161:Instances!F161),"max", MAX(Instances!F161:Instances!F161),"diff", MAX(Instances!F161:Instances!F161)-MIN(Instances!F161:Instances!F161))</f>
        <v>0</v>
      </c>
      <c r="G161" s="1" cm="1">
        <f t="array" ref="G161">_xlfn.SWITCH($A$2,"average", AVERAGE(Instances!G161:Instances!G161),"median", MEDIAN(Instances!G161:Instances!G161),"min", MIN(Instances!G161:Instances!G161),"max", MAX(Instances!G161:Instances!G161),"diff", MAX(Instances!G161:Instances!G161)-MIN(Instances!G161:Instances!G161))</f>
        <v>0</v>
      </c>
      <c r="H161" s="1" cm="1">
        <f t="array" ref="H161">_xlfn.SWITCH($A$2,"average", AVERAGE(Instances!H161:Instances!H161),"median", MEDIAN(Instances!H161:Instances!H161),"min", MIN(Instances!H161:Instances!H161),"max", MAX(Instances!H161:Instances!H161),"diff", MAX(Instances!H161:Instances!H161)-MIN(Instances!H161:Instances!H161))</f>
        <v>0</v>
      </c>
      <c r="I161" s="1" cm="1">
        <f t="array" ref="I161">_xlfn.SWITCH($A$2,"average", AVERAGE(Instances!I161:Instances!I161),"median", MEDIAN(Instances!I161:Instances!I161),"min", MIN(Instances!I161:Instances!I161),"max", MAX(Instances!I161:Instances!I161),"diff", MAX(Instances!I161:Instances!I161)-MIN(Instances!I161:Instances!I161))</f>
        <v>0</v>
      </c>
      <c r="J161" s="1" cm="1">
        <f t="array" ref="J161">_xlfn.SWITCH($A$2,"average", AVERAGE(Instances!J161:Instances!J161),"median", MEDIAN(Instances!J161:Instances!J161),"min", MIN(Instances!J161:Instances!J161),"max", MAX(Instances!J161:Instances!J161),"diff", MAX(Instances!J161:Instances!J161)-MIN(Instances!J161:Instances!J161))</f>
        <v>0</v>
      </c>
      <c r="K161" s="1" cm="1">
        <f t="array" ref="K161">_xlfn.SWITCH($A$2,"average", AVERAGE(Instances!K161:Instances!K161),"median", MEDIAN(Instances!K161:Instances!K161),"min", MIN(Instances!K161:Instances!K161),"max", MAX(Instances!K161:Instances!K161),"diff", MAX(Instances!K161:Instances!K161)-MIN(Instances!K161:Instances!K161))</f>
        <v>0</v>
      </c>
      <c r="L161" s="1"/>
      <c r="M161" s="1" cm="1">
        <f t="array" ref="M161">_xlfn.SWITCH($A$2,"average", AVERAGE(Instances!M161:Instances!M161),"median", MEDIAN(Instances!M161:Instances!M161),"min", MIN(Instances!M161:Instances!M161),"max", MAX(Instances!M161:Instances!M161),"diff", MAX(Instances!M161:Instances!M161)-MIN(Instances!M161:Instances!M161))</f>
        <v>0</v>
      </c>
      <c r="N161" s="1" cm="1">
        <f t="array" ref="N161">_xlfn.SWITCH($A$2,"average", AVERAGE(Instances!N161:Instances!N161),"median", MEDIAN(Instances!N161:Instances!N161),"min", MIN(Instances!N161:Instances!N161),"max", MAX(Instances!N161:Instances!N161),"diff", MAX(Instances!N161:Instances!N161)-MIN(Instances!N161:Instances!N161))</f>
        <v>0</v>
      </c>
      <c r="O161" s="1"/>
      <c r="P161" s="1" cm="1">
        <f t="array" ref="P161">_xlfn.SWITCH($A$2,"average", AVERAGE(Instances!P161:Instances!P161),"median", MEDIAN(Instances!P161:Instances!P161),"min", MIN(Instances!P161:Instances!P161),"max", MAX(Instances!P161:Instances!P161),"diff", MAX(Instances!P161:Instances!P161)-MIN(Instances!P161:Instances!P161))</f>
        <v>0</v>
      </c>
      <c r="Q161" s="1" cm="1">
        <f t="array" ref="Q161">_xlfn.SWITCH($A$2,"average", AVERAGE(Instances!Q161:Instances!Q161),"median", MEDIAN(Instances!Q161:Instances!Q161),"min", MIN(Instances!Q161:Instances!Q161),"max", MAX(Instances!Q161:Instances!Q161),"diff", MAX(Instances!Q161:Instances!Q161)-MIN(Instances!Q161:Instances!Q161))</f>
        <v>0</v>
      </c>
      <c r="R161" s="1" cm="1">
        <f t="array" ref="R161">_xlfn.SWITCH($A$2,"average", AVERAGE(Instances!R161:Instances!R161),"median", MEDIAN(Instances!R161:Instances!R161),"min", MIN(Instances!R161:Instances!R161),"max", MAX(Instances!R161:Instances!R161),"diff", MAX(Instances!R161:Instances!R161)-MIN(Instances!R161:Instances!R161))</f>
        <v>0</v>
      </c>
      <c r="S161" s="1">
        <f>MIN($B161)</f>
        <v>0</v>
      </c>
      <c r="T161" s="1">
        <f>MIN($C161)</f>
        <v>0</v>
      </c>
      <c r="U161" s="1">
        <f>MIN($D161)</f>
        <v>0</v>
      </c>
      <c r="V161" s="1">
        <f>MIN($E161)</f>
        <v>0</v>
      </c>
      <c r="W161" s="1">
        <f>MIN($F161)</f>
        <v>0</v>
      </c>
      <c r="X161" s="1">
        <f>MIN($G161)</f>
        <v>0</v>
      </c>
      <c r="Y161" s="1">
        <f>MIN($H161)</f>
        <v>0</v>
      </c>
      <c r="Z161" s="1">
        <f>MIN($I161)</f>
        <v>0</v>
      </c>
      <c r="AA161" s="1">
        <f>MIN($J161)</f>
        <v>0</v>
      </c>
      <c r="AB161" s="1">
        <f>MIN($K161)</f>
        <v>0</v>
      </c>
      <c r="AC161" s="1">
        <f>MIN($M161)</f>
        <v>0</v>
      </c>
      <c r="AD161" s="1">
        <f>MIN($N161)</f>
        <v>0</v>
      </c>
      <c r="AE161" s="1">
        <f>MIN($P161)</f>
        <v>0</v>
      </c>
      <c r="AF161" s="1">
        <f>MIN($Q161)</f>
        <v>0</v>
      </c>
      <c r="AG161" s="1">
        <f>MIN($R161)</f>
        <v>0</v>
      </c>
      <c r="AH161" s="1">
        <f>MEDIAN($B161)</f>
        <v>0</v>
      </c>
      <c r="AI161" s="1">
        <f>MEDIAN($C161)</f>
        <v>0</v>
      </c>
      <c r="AJ161" s="1">
        <f>MEDIAN($D161)</f>
        <v>0</v>
      </c>
      <c r="AK161" s="1">
        <f>MEDIAN($E161)</f>
        <v>0</v>
      </c>
      <c r="AL161" s="1">
        <f>MEDIAN($F161)</f>
        <v>0</v>
      </c>
      <c r="AM161" s="1">
        <f>MEDIAN($G161)</f>
        <v>0</v>
      </c>
      <c r="AN161" s="1">
        <f>MEDIAN($H161)</f>
        <v>0</v>
      </c>
      <c r="AO161" s="1">
        <f>MEDIAN($I161)</f>
        <v>0</v>
      </c>
      <c r="AP161" s="1">
        <f>MEDIAN($J161)</f>
        <v>0</v>
      </c>
      <c r="AQ161" s="1">
        <f>MEDIAN($K161)</f>
        <v>0</v>
      </c>
      <c r="AR161" s="1">
        <f>MEDIAN($M161)</f>
        <v>0</v>
      </c>
      <c r="AS161" s="1">
        <f>MEDIAN($N161)</f>
        <v>0</v>
      </c>
      <c r="AT161" s="1">
        <f>MEDIAN($P161)</f>
        <v>0</v>
      </c>
      <c r="AU161" s="1">
        <f>MEDIAN($Q161)</f>
        <v>0</v>
      </c>
      <c r="AV161" s="1">
        <f>MEDIAN($R161)</f>
        <v>0</v>
      </c>
      <c r="AW161" s="1">
        <f>MAX($B161)</f>
        <v>0</v>
      </c>
      <c r="AX161" s="1">
        <f>MAX($C161)</f>
        <v>0</v>
      </c>
      <c r="AY161" s="1">
        <f>MAX($D161)</f>
        <v>0</v>
      </c>
      <c r="AZ161" s="1">
        <f>MAX($E161)</f>
        <v>0</v>
      </c>
      <c r="BA161" s="1">
        <f>MAX($F161)</f>
        <v>0</v>
      </c>
      <c r="BB161" s="1">
        <f>MAX($G161)</f>
        <v>0</v>
      </c>
      <c r="BC161" s="1">
        <f>MAX($H161)</f>
        <v>0</v>
      </c>
      <c r="BD161" s="1">
        <f>MAX($I161)</f>
        <v>0</v>
      </c>
      <c r="BE161" s="1">
        <f>MAX($J161)</f>
        <v>0</v>
      </c>
      <c r="BF161" s="1">
        <f>MAX($K161)</f>
        <v>0</v>
      </c>
      <c r="BG161" s="1">
        <f>MAX($M161)</f>
        <v>0</v>
      </c>
      <c r="BH161" s="1">
        <f>MAX($N161)</f>
        <v>0</v>
      </c>
      <c r="BI161" s="1">
        <f>MAX($P161)</f>
        <v>0</v>
      </c>
      <c r="BJ161" s="1">
        <f>MAX($Q161)</f>
        <v>0</v>
      </c>
      <c r="BK161" s="1">
        <f>MAX($R161)</f>
        <v>0</v>
      </c>
    </row>
    <row r="162" spans="1:63">
      <c r="A162" s="1" t="s">
        <v>159</v>
      </c>
      <c r="B162" s="1" cm="1">
        <f t="array" ref="B162">_xlfn.SWITCH($A$2,"average", AVERAGE(Instances!B162:Instances!B162),"median", MEDIAN(Instances!B162:Instances!B162),"min", MIN(Instances!B162:Instances!B162),"max", MAX(Instances!B162:Instances!B162),"diff", MAX(Instances!B162:Instances!B162)-MIN(Instances!B162:Instances!B162))</f>
        <v>0</v>
      </c>
      <c r="C162" s="1" cm="1">
        <f t="array" ref="C162">_xlfn.SWITCH($A$2,"average", AVERAGE(Instances!C162:Instances!C162),"median", MEDIAN(Instances!C162:Instances!C162),"min", MIN(Instances!C162:Instances!C162),"max", MAX(Instances!C162:Instances!C162),"diff", MAX(Instances!C162:Instances!C162)-MIN(Instances!C162:Instances!C162))</f>
        <v>0</v>
      </c>
      <c r="D162" s="1" cm="1">
        <f t="array" ref="D162">_xlfn.SWITCH($A$2,"average", AVERAGE(Instances!D162:Instances!D162),"median", MEDIAN(Instances!D162:Instances!D162),"min", MIN(Instances!D162:Instances!D162),"max", MAX(Instances!D162:Instances!D162),"diff", MAX(Instances!D162:Instances!D162)-MIN(Instances!D162:Instances!D162))</f>
        <v>0</v>
      </c>
      <c r="E162" s="1" cm="1">
        <f t="array" ref="E162">_xlfn.SWITCH($A$2,"average", AVERAGE(Instances!E162:Instances!E162),"median", MEDIAN(Instances!E162:Instances!E162),"min", MIN(Instances!E162:Instances!E162),"max", MAX(Instances!E162:Instances!E162),"diff", MAX(Instances!E162:Instances!E162)-MIN(Instances!E162:Instances!E162))</f>
        <v>0</v>
      </c>
      <c r="F162" s="1" cm="1">
        <f t="array" ref="F162">_xlfn.SWITCH($A$2,"average", AVERAGE(Instances!F162:Instances!F162),"median", MEDIAN(Instances!F162:Instances!F162),"min", MIN(Instances!F162:Instances!F162),"max", MAX(Instances!F162:Instances!F162),"diff", MAX(Instances!F162:Instances!F162)-MIN(Instances!F162:Instances!F162))</f>
        <v>0</v>
      </c>
      <c r="G162" s="1" cm="1">
        <f t="array" ref="G162">_xlfn.SWITCH($A$2,"average", AVERAGE(Instances!G162:Instances!G162),"median", MEDIAN(Instances!G162:Instances!G162),"min", MIN(Instances!G162:Instances!G162),"max", MAX(Instances!G162:Instances!G162),"diff", MAX(Instances!G162:Instances!G162)-MIN(Instances!G162:Instances!G162))</f>
        <v>0</v>
      </c>
      <c r="H162" s="1" cm="1">
        <f t="array" ref="H162">_xlfn.SWITCH($A$2,"average", AVERAGE(Instances!H162:Instances!H162),"median", MEDIAN(Instances!H162:Instances!H162),"min", MIN(Instances!H162:Instances!H162),"max", MAX(Instances!H162:Instances!H162),"diff", MAX(Instances!H162:Instances!H162)-MIN(Instances!H162:Instances!H162))</f>
        <v>0</v>
      </c>
      <c r="I162" s="1" cm="1">
        <f t="array" ref="I162">_xlfn.SWITCH($A$2,"average", AVERAGE(Instances!I162:Instances!I162),"median", MEDIAN(Instances!I162:Instances!I162),"min", MIN(Instances!I162:Instances!I162),"max", MAX(Instances!I162:Instances!I162),"diff", MAX(Instances!I162:Instances!I162)-MIN(Instances!I162:Instances!I162))</f>
        <v>0</v>
      </c>
      <c r="J162" s="1" cm="1">
        <f t="array" ref="J162">_xlfn.SWITCH($A$2,"average", AVERAGE(Instances!J162:Instances!J162),"median", MEDIAN(Instances!J162:Instances!J162),"min", MIN(Instances!J162:Instances!J162),"max", MAX(Instances!J162:Instances!J162),"diff", MAX(Instances!J162:Instances!J162)-MIN(Instances!J162:Instances!J162))</f>
        <v>0</v>
      </c>
      <c r="K162" s="1" cm="1">
        <f t="array" ref="K162">_xlfn.SWITCH($A$2,"average", AVERAGE(Instances!K162:Instances!K162),"median", MEDIAN(Instances!K162:Instances!K162),"min", MIN(Instances!K162:Instances!K162),"max", MAX(Instances!K162:Instances!K162),"diff", MAX(Instances!K162:Instances!K162)-MIN(Instances!K162:Instances!K162))</f>
        <v>0</v>
      </c>
      <c r="L162" s="1"/>
      <c r="M162" s="1" cm="1">
        <f t="array" ref="M162">_xlfn.SWITCH($A$2,"average", AVERAGE(Instances!M162:Instances!M162),"median", MEDIAN(Instances!M162:Instances!M162),"min", MIN(Instances!M162:Instances!M162),"max", MAX(Instances!M162:Instances!M162),"diff", MAX(Instances!M162:Instances!M162)-MIN(Instances!M162:Instances!M162))</f>
        <v>0</v>
      </c>
      <c r="N162" s="1" cm="1">
        <f t="array" ref="N162">_xlfn.SWITCH($A$2,"average", AVERAGE(Instances!N162:Instances!N162),"median", MEDIAN(Instances!N162:Instances!N162),"min", MIN(Instances!N162:Instances!N162),"max", MAX(Instances!N162:Instances!N162),"diff", MAX(Instances!N162:Instances!N162)-MIN(Instances!N162:Instances!N162))</f>
        <v>0</v>
      </c>
      <c r="O162" s="1"/>
      <c r="P162" s="1" cm="1">
        <f t="array" ref="P162">_xlfn.SWITCH($A$2,"average", AVERAGE(Instances!P162:Instances!P162),"median", MEDIAN(Instances!P162:Instances!P162),"min", MIN(Instances!P162:Instances!P162),"max", MAX(Instances!P162:Instances!P162),"diff", MAX(Instances!P162:Instances!P162)-MIN(Instances!P162:Instances!P162))</f>
        <v>0</v>
      </c>
      <c r="Q162" s="1" cm="1">
        <f t="array" ref="Q162">_xlfn.SWITCH($A$2,"average", AVERAGE(Instances!Q162:Instances!Q162),"median", MEDIAN(Instances!Q162:Instances!Q162),"min", MIN(Instances!Q162:Instances!Q162),"max", MAX(Instances!Q162:Instances!Q162),"diff", MAX(Instances!Q162:Instances!Q162)-MIN(Instances!Q162:Instances!Q162))</f>
        <v>0</v>
      </c>
      <c r="R162" s="1" cm="1">
        <f t="array" ref="R162">_xlfn.SWITCH($A$2,"average", AVERAGE(Instances!R162:Instances!R162),"median", MEDIAN(Instances!R162:Instances!R162),"min", MIN(Instances!R162:Instances!R162),"max", MAX(Instances!R162:Instances!R162),"diff", MAX(Instances!R162:Instances!R162)-MIN(Instances!R162:Instances!R162))</f>
        <v>0</v>
      </c>
      <c r="S162" s="1">
        <f>MIN($B162)</f>
        <v>0</v>
      </c>
      <c r="T162" s="1">
        <f>MIN($C162)</f>
        <v>0</v>
      </c>
      <c r="U162" s="1">
        <f>MIN($D162)</f>
        <v>0</v>
      </c>
      <c r="V162" s="1">
        <f>MIN($E162)</f>
        <v>0</v>
      </c>
      <c r="W162" s="1">
        <f>MIN($F162)</f>
        <v>0</v>
      </c>
      <c r="X162" s="1">
        <f>MIN($G162)</f>
        <v>0</v>
      </c>
      <c r="Y162" s="1">
        <f>MIN($H162)</f>
        <v>0</v>
      </c>
      <c r="Z162" s="1">
        <f>MIN($I162)</f>
        <v>0</v>
      </c>
      <c r="AA162" s="1">
        <f>MIN($J162)</f>
        <v>0</v>
      </c>
      <c r="AB162" s="1">
        <f>MIN($K162)</f>
        <v>0</v>
      </c>
      <c r="AC162" s="1">
        <f>MIN($M162)</f>
        <v>0</v>
      </c>
      <c r="AD162" s="1">
        <f>MIN($N162)</f>
        <v>0</v>
      </c>
      <c r="AE162" s="1">
        <f>MIN($P162)</f>
        <v>0</v>
      </c>
      <c r="AF162" s="1">
        <f>MIN($Q162)</f>
        <v>0</v>
      </c>
      <c r="AG162" s="1">
        <f>MIN($R162)</f>
        <v>0</v>
      </c>
      <c r="AH162" s="1">
        <f>MEDIAN($B162)</f>
        <v>0</v>
      </c>
      <c r="AI162" s="1">
        <f>MEDIAN($C162)</f>
        <v>0</v>
      </c>
      <c r="AJ162" s="1">
        <f>MEDIAN($D162)</f>
        <v>0</v>
      </c>
      <c r="AK162" s="1">
        <f>MEDIAN($E162)</f>
        <v>0</v>
      </c>
      <c r="AL162" s="1">
        <f>MEDIAN($F162)</f>
        <v>0</v>
      </c>
      <c r="AM162" s="1">
        <f>MEDIAN($G162)</f>
        <v>0</v>
      </c>
      <c r="AN162" s="1">
        <f>MEDIAN($H162)</f>
        <v>0</v>
      </c>
      <c r="AO162" s="1">
        <f>MEDIAN($I162)</f>
        <v>0</v>
      </c>
      <c r="AP162" s="1">
        <f>MEDIAN($J162)</f>
        <v>0</v>
      </c>
      <c r="AQ162" s="1">
        <f>MEDIAN($K162)</f>
        <v>0</v>
      </c>
      <c r="AR162" s="1">
        <f>MEDIAN($M162)</f>
        <v>0</v>
      </c>
      <c r="AS162" s="1">
        <f>MEDIAN($N162)</f>
        <v>0</v>
      </c>
      <c r="AT162" s="1">
        <f>MEDIAN($P162)</f>
        <v>0</v>
      </c>
      <c r="AU162" s="1">
        <f>MEDIAN($Q162)</f>
        <v>0</v>
      </c>
      <c r="AV162" s="1">
        <f>MEDIAN($R162)</f>
        <v>0</v>
      </c>
      <c r="AW162" s="1">
        <f>MAX($B162)</f>
        <v>0</v>
      </c>
      <c r="AX162" s="1">
        <f>MAX($C162)</f>
        <v>0</v>
      </c>
      <c r="AY162" s="1">
        <f>MAX($D162)</f>
        <v>0</v>
      </c>
      <c r="AZ162" s="1">
        <f>MAX($E162)</f>
        <v>0</v>
      </c>
      <c r="BA162" s="1">
        <f>MAX($F162)</f>
        <v>0</v>
      </c>
      <c r="BB162" s="1">
        <f>MAX($G162)</f>
        <v>0</v>
      </c>
      <c r="BC162" s="1">
        <f>MAX($H162)</f>
        <v>0</v>
      </c>
      <c r="BD162" s="1">
        <f>MAX($I162)</f>
        <v>0</v>
      </c>
      <c r="BE162" s="1">
        <f>MAX($J162)</f>
        <v>0</v>
      </c>
      <c r="BF162" s="1">
        <f>MAX($K162)</f>
        <v>0</v>
      </c>
      <c r="BG162" s="1">
        <f>MAX($M162)</f>
        <v>0</v>
      </c>
      <c r="BH162" s="1">
        <f>MAX($N162)</f>
        <v>0</v>
      </c>
      <c r="BI162" s="1">
        <f>MAX($P162)</f>
        <v>0</v>
      </c>
      <c r="BJ162" s="1">
        <f>MAX($Q162)</f>
        <v>0</v>
      </c>
      <c r="BK162" s="1">
        <f>MAX($R162)</f>
        <v>0</v>
      </c>
    </row>
    <row r="163" spans="1:63">
      <c r="A163" s="1" t="s">
        <v>160</v>
      </c>
      <c r="B163" s="1" cm="1">
        <f t="array" ref="B163">_xlfn.SWITCH($A$2,"average", AVERAGE(Instances!B163:Instances!B163),"median", MEDIAN(Instances!B163:Instances!B163),"min", MIN(Instances!B163:Instances!B163),"max", MAX(Instances!B163:Instances!B163),"diff", MAX(Instances!B163:Instances!B163)-MIN(Instances!B163:Instances!B163))</f>
        <v>0</v>
      </c>
      <c r="C163" s="1" cm="1">
        <f t="array" ref="C163">_xlfn.SWITCH($A$2,"average", AVERAGE(Instances!C163:Instances!C163),"median", MEDIAN(Instances!C163:Instances!C163),"min", MIN(Instances!C163:Instances!C163),"max", MAX(Instances!C163:Instances!C163),"diff", MAX(Instances!C163:Instances!C163)-MIN(Instances!C163:Instances!C163))</f>
        <v>0</v>
      </c>
      <c r="D163" s="1" cm="1">
        <f t="array" ref="D163">_xlfn.SWITCH($A$2,"average", AVERAGE(Instances!D163:Instances!D163),"median", MEDIAN(Instances!D163:Instances!D163),"min", MIN(Instances!D163:Instances!D163),"max", MAX(Instances!D163:Instances!D163),"diff", MAX(Instances!D163:Instances!D163)-MIN(Instances!D163:Instances!D163))</f>
        <v>0</v>
      </c>
      <c r="E163" s="1" cm="1">
        <f t="array" ref="E163">_xlfn.SWITCH($A$2,"average", AVERAGE(Instances!E163:Instances!E163),"median", MEDIAN(Instances!E163:Instances!E163),"min", MIN(Instances!E163:Instances!E163),"max", MAX(Instances!E163:Instances!E163),"diff", MAX(Instances!E163:Instances!E163)-MIN(Instances!E163:Instances!E163))</f>
        <v>0</v>
      </c>
      <c r="F163" s="1" cm="1">
        <f t="array" ref="F163">_xlfn.SWITCH($A$2,"average", AVERAGE(Instances!F163:Instances!F163),"median", MEDIAN(Instances!F163:Instances!F163),"min", MIN(Instances!F163:Instances!F163),"max", MAX(Instances!F163:Instances!F163),"diff", MAX(Instances!F163:Instances!F163)-MIN(Instances!F163:Instances!F163))</f>
        <v>0</v>
      </c>
      <c r="G163" s="1" cm="1">
        <f t="array" ref="G163">_xlfn.SWITCH($A$2,"average", AVERAGE(Instances!G163:Instances!G163),"median", MEDIAN(Instances!G163:Instances!G163),"min", MIN(Instances!G163:Instances!G163),"max", MAX(Instances!G163:Instances!G163),"diff", MAX(Instances!G163:Instances!G163)-MIN(Instances!G163:Instances!G163))</f>
        <v>0</v>
      </c>
      <c r="H163" s="1" cm="1">
        <f t="array" ref="H163">_xlfn.SWITCH($A$2,"average", AVERAGE(Instances!H163:Instances!H163),"median", MEDIAN(Instances!H163:Instances!H163),"min", MIN(Instances!H163:Instances!H163),"max", MAX(Instances!H163:Instances!H163),"diff", MAX(Instances!H163:Instances!H163)-MIN(Instances!H163:Instances!H163))</f>
        <v>0</v>
      </c>
      <c r="I163" s="1" cm="1">
        <f t="array" ref="I163">_xlfn.SWITCH($A$2,"average", AVERAGE(Instances!I163:Instances!I163),"median", MEDIAN(Instances!I163:Instances!I163),"min", MIN(Instances!I163:Instances!I163),"max", MAX(Instances!I163:Instances!I163),"diff", MAX(Instances!I163:Instances!I163)-MIN(Instances!I163:Instances!I163))</f>
        <v>0</v>
      </c>
      <c r="J163" s="1" cm="1">
        <f t="array" ref="J163">_xlfn.SWITCH($A$2,"average", AVERAGE(Instances!J163:Instances!J163),"median", MEDIAN(Instances!J163:Instances!J163),"min", MIN(Instances!J163:Instances!J163),"max", MAX(Instances!J163:Instances!J163),"diff", MAX(Instances!J163:Instances!J163)-MIN(Instances!J163:Instances!J163))</f>
        <v>0</v>
      </c>
      <c r="K163" s="1" cm="1">
        <f t="array" ref="K163">_xlfn.SWITCH($A$2,"average", AVERAGE(Instances!K163:Instances!K163),"median", MEDIAN(Instances!K163:Instances!K163),"min", MIN(Instances!K163:Instances!K163),"max", MAX(Instances!K163:Instances!K163),"diff", MAX(Instances!K163:Instances!K163)-MIN(Instances!K163:Instances!K163))</f>
        <v>0</v>
      </c>
      <c r="L163" s="1"/>
      <c r="M163" s="1" cm="1">
        <f t="array" ref="M163">_xlfn.SWITCH($A$2,"average", AVERAGE(Instances!M163:Instances!M163),"median", MEDIAN(Instances!M163:Instances!M163),"min", MIN(Instances!M163:Instances!M163),"max", MAX(Instances!M163:Instances!M163),"diff", MAX(Instances!M163:Instances!M163)-MIN(Instances!M163:Instances!M163))</f>
        <v>0</v>
      </c>
      <c r="N163" s="1" cm="1">
        <f t="array" ref="N163">_xlfn.SWITCH($A$2,"average", AVERAGE(Instances!N163:Instances!N163),"median", MEDIAN(Instances!N163:Instances!N163),"min", MIN(Instances!N163:Instances!N163),"max", MAX(Instances!N163:Instances!N163),"diff", MAX(Instances!N163:Instances!N163)-MIN(Instances!N163:Instances!N163))</f>
        <v>0</v>
      </c>
      <c r="O163" s="1"/>
      <c r="P163" s="1" cm="1">
        <f t="array" ref="P163">_xlfn.SWITCH($A$2,"average", AVERAGE(Instances!P163:Instances!P163),"median", MEDIAN(Instances!P163:Instances!P163),"min", MIN(Instances!P163:Instances!P163),"max", MAX(Instances!P163:Instances!P163),"diff", MAX(Instances!P163:Instances!P163)-MIN(Instances!P163:Instances!P163))</f>
        <v>0</v>
      </c>
      <c r="Q163" s="1" cm="1">
        <f t="array" ref="Q163">_xlfn.SWITCH($A$2,"average", AVERAGE(Instances!Q163:Instances!Q163),"median", MEDIAN(Instances!Q163:Instances!Q163),"min", MIN(Instances!Q163:Instances!Q163),"max", MAX(Instances!Q163:Instances!Q163),"diff", MAX(Instances!Q163:Instances!Q163)-MIN(Instances!Q163:Instances!Q163))</f>
        <v>0</v>
      </c>
      <c r="R163" s="1" cm="1">
        <f t="array" ref="R163">_xlfn.SWITCH($A$2,"average", AVERAGE(Instances!R163:Instances!R163),"median", MEDIAN(Instances!R163:Instances!R163),"min", MIN(Instances!R163:Instances!R163),"max", MAX(Instances!R163:Instances!R163),"diff", MAX(Instances!R163:Instances!R163)-MIN(Instances!R163:Instances!R163))</f>
        <v>0</v>
      </c>
      <c r="S163" s="1">
        <f>MIN($B163)</f>
        <v>0</v>
      </c>
      <c r="T163" s="1">
        <f>MIN($C163)</f>
        <v>0</v>
      </c>
      <c r="U163" s="1">
        <f>MIN($D163)</f>
        <v>0</v>
      </c>
      <c r="V163" s="1">
        <f>MIN($E163)</f>
        <v>0</v>
      </c>
      <c r="W163" s="1">
        <f>MIN($F163)</f>
        <v>0</v>
      </c>
      <c r="X163" s="1">
        <f>MIN($G163)</f>
        <v>0</v>
      </c>
      <c r="Y163" s="1">
        <f>MIN($H163)</f>
        <v>0</v>
      </c>
      <c r="Z163" s="1">
        <f>MIN($I163)</f>
        <v>0</v>
      </c>
      <c r="AA163" s="1">
        <f>MIN($J163)</f>
        <v>0</v>
      </c>
      <c r="AB163" s="1">
        <f>MIN($K163)</f>
        <v>0</v>
      </c>
      <c r="AC163" s="1">
        <f>MIN($M163)</f>
        <v>0</v>
      </c>
      <c r="AD163" s="1">
        <f>MIN($N163)</f>
        <v>0</v>
      </c>
      <c r="AE163" s="1">
        <f>MIN($P163)</f>
        <v>0</v>
      </c>
      <c r="AF163" s="1">
        <f>MIN($Q163)</f>
        <v>0</v>
      </c>
      <c r="AG163" s="1">
        <f>MIN($R163)</f>
        <v>0</v>
      </c>
      <c r="AH163" s="1">
        <f>MEDIAN($B163)</f>
        <v>0</v>
      </c>
      <c r="AI163" s="1">
        <f>MEDIAN($C163)</f>
        <v>0</v>
      </c>
      <c r="AJ163" s="1">
        <f>MEDIAN($D163)</f>
        <v>0</v>
      </c>
      <c r="AK163" s="1">
        <f>MEDIAN($E163)</f>
        <v>0</v>
      </c>
      <c r="AL163" s="1">
        <f>MEDIAN($F163)</f>
        <v>0</v>
      </c>
      <c r="AM163" s="1">
        <f>MEDIAN($G163)</f>
        <v>0</v>
      </c>
      <c r="AN163" s="1">
        <f>MEDIAN($H163)</f>
        <v>0</v>
      </c>
      <c r="AO163" s="1">
        <f>MEDIAN($I163)</f>
        <v>0</v>
      </c>
      <c r="AP163" s="1">
        <f>MEDIAN($J163)</f>
        <v>0</v>
      </c>
      <c r="AQ163" s="1">
        <f>MEDIAN($K163)</f>
        <v>0</v>
      </c>
      <c r="AR163" s="1">
        <f>MEDIAN($M163)</f>
        <v>0</v>
      </c>
      <c r="AS163" s="1">
        <f>MEDIAN($N163)</f>
        <v>0</v>
      </c>
      <c r="AT163" s="1">
        <f>MEDIAN($P163)</f>
        <v>0</v>
      </c>
      <c r="AU163" s="1">
        <f>MEDIAN($Q163)</f>
        <v>0</v>
      </c>
      <c r="AV163" s="1">
        <f>MEDIAN($R163)</f>
        <v>0</v>
      </c>
      <c r="AW163" s="1">
        <f>MAX($B163)</f>
        <v>0</v>
      </c>
      <c r="AX163" s="1">
        <f>MAX($C163)</f>
        <v>0</v>
      </c>
      <c r="AY163" s="1">
        <f>MAX($D163)</f>
        <v>0</v>
      </c>
      <c r="AZ163" s="1">
        <f>MAX($E163)</f>
        <v>0</v>
      </c>
      <c r="BA163" s="1">
        <f>MAX($F163)</f>
        <v>0</v>
      </c>
      <c r="BB163" s="1">
        <f>MAX($G163)</f>
        <v>0</v>
      </c>
      <c r="BC163" s="1">
        <f>MAX($H163)</f>
        <v>0</v>
      </c>
      <c r="BD163" s="1">
        <f>MAX($I163)</f>
        <v>0</v>
      </c>
      <c r="BE163" s="1">
        <f>MAX($J163)</f>
        <v>0</v>
      </c>
      <c r="BF163" s="1">
        <f>MAX($K163)</f>
        <v>0</v>
      </c>
      <c r="BG163" s="1">
        <f>MAX($M163)</f>
        <v>0</v>
      </c>
      <c r="BH163" s="1">
        <f>MAX($N163)</f>
        <v>0</v>
      </c>
      <c r="BI163" s="1">
        <f>MAX($P163)</f>
        <v>0</v>
      </c>
      <c r="BJ163" s="1">
        <f>MAX($Q163)</f>
        <v>0</v>
      </c>
      <c r="BK163" s="1">
        <f>MAX($R163)</f>
        <v>0</v>
      </c>
    </row>
    <row r="164" spans="1:63">
      <c r="A164" s="1" t="s">
        <v>161</v>
      </c>
      <c r="B164" s="1" cm="1">
        <f t="array" ref="B164">_xlfn.SWITCH($A$2,"average", AVERAGE(Instances!B164:Instances!B164),"median", MEDIAN(Instances!B164:Instances!B164),"min", MIN(Instances!B164:Instances!B164),"max", MAX(Instances!B164:Instances!B164),"diff", MAX(Instances!B164:Instances!B164)-MIN(Instances!B164:Instances!B164))</f>
        <v>0</v>
      </c>
      <c r="C164" s="1" cm="1">
        <f t="array" ref="C164">_xlfn.SWITCH($A$2,"average", AVERAGE(Instances!C164:Instances!C164),"median", MEDIAN(Instances!C164:Instances!C164),"min", MIN(Instances!C164:Instances!C164),"max", MAX(Instances!C164:Instances!C164),"diff", MAX(Instances!C164:Instances!C164)-MIN(Instances!C164:Instances!C164))</f>
        <v>0</v>
      </c>
      <c r="D164" s="1" cm="1">
        <f t="array" ref="D164">_xlfn.SWITCH($A$2,"average", AVERAGE(Instances!D164:Instances!D164),"median", MEDIAN(Instances!D164:Instances!D164),"min", MIN(Instances!D164:Instances!D164),"max", MAX(Instances!D164:Instances!D164),"diff", MAX(Instances!D164:Instances!D164)-MIN(Instances!D164:Instances!D164))</f>
        <v>0</v>
      </c>
      <c r="E164" s="1" cm="1">
        <f t="array" ref="E164">_xlfn.SWITCH($A$2,"average", AVERAGE(Instances!E164:Instances!E164),"median", MEDIAN(Instances!E164:Instances!E164),"min", MIN(Instances!E164:Instances!E164),"max", MAX(Instances!E164:Instances!E164),"diff", MAX(Instances!E164:Instances!E164)-MIN(Instances!E164:Instances!E164))</f>
        <v>0</v>
      </c>
      <c r="F164" s="1" cm="1">
        <f t="array" ref="F164">_xlfn.SWITCH($A$2,"average", AVERAGE(Instances!F164:Instances!F164),"median", MEDIAN(Instances!F164:Instances!F164),"min", MIN(Instances!F164:Instances!F164),"max", MAX(Instances!F164:Instances!F164),"diff", MAX(Instances!F164:Instances!F164)-MIN(Instances!F164:Instances!F164))</f>
        <v>0</v>
      </c>
      <c r="G164" s="1" cm="1">
        <f t="array" ref="G164">_xlfn.SWITCH($A$2,"average", AVERAGE(Instances!G164:Instances!G164),"median", MEDIAN(Instances!G164:Instances!G164),"min", MIN(Instances!G164:Instances!G164),"max", MAX(Instances!G164:Instances!G164),"diff", MAX(Instances!G164:Instances!G164)-MIN(Instances!G164:Instances!G164))</f>
        <v>0</v>
      </c>
      <c r="H164" s="1" cm="1">
        <f t="array" ref="H164">_xlfn.SWITCH($A$2,"average", AVERAGE(Instances!H164:Instances!H164),"median", MEDIAN(Instances!H164:Instances!H164),"min", MIN(Instances!H164:Instances!H164),"max", MAX(Instances!H164:Instances!H164),"diff", MAX(Instances!H164:Instances!H164)-MIN(Instances!H164:Instances!H164))</f>
        <v>0</v>
      </c>
      <c r="I164" s="1" cm="1">
        <f t="array" ref="I164">_xlfn.SWITCH($A$2,"average", AVERAGE(Instances!I164:Instances!I164),"median", MEDIAN(Instances!I164:Instances!I164),"min", MIN(Instances!I164:Instances!I164),"max", MAX(Instances!I164:Instances!I164),"diff", MAX(Instances!I164:Instances!I164)-MIN(Instances!I164:Instances!I164))</f>
        <v>0</v>
      </c>
      <c r="J164" s="1" cm="1">
        <f t="array" ref="J164">_xlfn.SWITCH($A$2,"average", AVERAGE(Instances!J164:Instances!J164),"median", MEDIAN(Instances!J164:Instances!J164),"min", MIN(Instances!J164:Instances!J164),"max", MAX(Instances!J164:Instances!J164),"diff", MAX(Instances!J164:Instances!J164)-MIN(Instances!J164:Instances!J164))</f>
        <v>0</v>
      </c>
      <c r="K164" s="1" cm="1">
        <f t="array" ref="K164">_xlfn.SWITCH($A$2,"average", AVERAGE(Instances!K164:Instances!K164),"median", MEDIAN(Instances!K164:Instances!K164),"min", MIN(Instances!K164:Instances!K164),"max", MAX(Instances!K164:Instances!K164),"diff", MAX(Instances!K164:Instances!K164)-MIN(Instances!K164:Instances!K164))</f>
        <v>0</v>
      </c>
      <c r="L164" s="1"/>
      <c r="M164" s="1" cm="1">
        <f t="array" ref="M164">_xlfn.SWITCH($A$2,"average", AVERAGE(Instances!M164:Instances!M164),"median", MEDIAN(Instances!M164:Instances!M164),"min", MIN(Instances!M164:Instances!M164),"max", MAX(Instances!M164:Instances!M164),"diff", MAX(Instances!M164:Instances!M164)-MIN(Instances!M164:Instances!M164))</f>
        <v>0</v>
      </c>
      <c r="N164" s="1" cm="1">
        <f t="array" ref="N164">_xlfn.SWITCH($A$2,"average", AVERAGE(Instances!N164:Instances!N164),"median", MEDIAN(Instances!N164:Instances!N164),"min", MIN(Instances!N164:Instances!N164),"max", MAX(Instances!N164:Instances!N164),"diff", MAX(Instances!N164:Instances!N164)-MIN(Instances!N164:Instances!N164))</f>
        <v>0</v>
      </c>
      <c r="O164" s="1"/>
      <c r="P164" s="1" cm="1">
        <f t="array" ref="P164">_xlfn.SWITCH($A$2,"average", AVERAGE(Instances!P164:Instances!P164),"median", MEDIAN(Instances!P164:Instances!P164),"min", MIN(Instances!P164:Instances!P164),"max", MAX(Instances!P164:Instances!P164),"diff", MAX(Instances!P164:Instances!P164)-MIN(Instances!P164:Instances!P164))</f>
        <v>0</v>
      </c>
      <c r="Q164" s="1" cm="1">
        <f t="array" ref="Q164">_xlfn.SWITCH($A$2,"average", AVERAGE(Instances!Q164:Instances!Q164),"median", MEDIAN(Instances!Q164:Instances!Q164),"min", MIN(Instances!Q164:Instances!Q164),"max", MAX(Instances!Q164:Instances!Q164),"diff", MAX(Instances!Q164:Instances!Q164)-MIN(Instances!Q164:Instances!Q164))</f>
        <v>0</v>
      </c>
      <c r="R164" s="1" cm="1">
        <f t="array" ref="R164">_xlfn.SWITCH($A$2,"average", AVERAGE(Instances!R164:Instances!R164),"median", MEDIAN(Instances!R164:Instances!R164),"min", MIN(Instances!R164:Instances!R164),"max", MAX(Instances!R164:Instances!R164),"diff", MAX(Instances!R164:Instances!R164)-MIN(Instances!R164:Instances!R164))</f>
        <v>0</v>
      </c>
      <c r="S164" s="1">
        <f>MIN($B164)</f>
        <v>0</v>
      </c>
      <c r="T164" s="1">
        <f>MIN($C164)</f>
        <v>0</v>
      </c>
      <c r="U164" s="1">
        <f>MIN($D164)</f>
        <v>0</v>
      </c>
      <c r="V164" s="1">
        <f>MIN($E164)</f>
        <v>0</v>
      </c>
      <c r="W164" s="1">
        <f>MIN($F164)</f>
        <v>0</v>
      </c>
      <c r="X164" s="1">
        <f>MIN($G164)</f>
        <v>0</v>
      </c>
      <c r="Y164" s="1">
        <f>MIN($H164)</f>
        <v>0</v>
      </c>
      <c r="Z164" s="1">
        <f>MIN($I164)</f>
        <v>0</v>
      </c>
      <c r="AA164" s="1">
        <f>MIN($J164)</f>
        <v>0</v>
      </c>
      <c r="AB164" s="1">
        <f>MIN($K164)</f>
        <v>0</v>
      </c>
      <c r="AC164" s="1">
        <f>MIN($M164)</f>
        <v>0</v>
      </c>
      <c r="AD164" s="1">
        <f>MIN($N164)</f>
        <v>0</v>
      </c>
      <c r="AE164" s="1">
        <f>MIN($P164)</f>
        <v>0</v>
      </c>
      <c r="AF164" s="1">
        <f>MIN($Q164)</f>
        <v>0</v>
      </c>
      <c r="AG164" s="1">
        <f>MIN($R164)</f>
        <v>0</v>
      </c>
      <c r="AH164" s="1">
        <f>MEDIAN($B164)</f>
        <v>0</v>
      </c>
      <c r="AI164" s="1">
        <f>MEDIAN($C164)</f>
        <v>0</v>
      </c>
      <c r="AJ164" s="1">
        <f>MEDIAN($D164)</f>
        <v>0</v>
      </c>
      <c r="AK164" s="1">
        <f>MEDIAN($E164)</f>
        <v>0</v>
      </c>
      <c r="AL164" s="1">
        <f>MEDIAN($F164)</f>
        <v>0</v>
      </c>
      <c r="AM164" s="1">
        <f>MEDIAN($G164)</f>
        <v>0</v>
      </c>
      <c r="AN164" s="1">
        <f>MEDIAN($H164)</f>
        <v>0</v>
      </c>
      <c r="AO164" s="1">
        <f>MEDIAN($I164)</f>
        <v>0</v>
      </c>
      <c r="AP164" s="1">
        <f>MEDIAN($J164)</f>
        <v>0</v>
      </c>
      <c r="AQ164" s="1">
        <f>MEDIAN($K164)</f>
        <v>0</v>
      </c>
      <c r="AR164" s="1">
        <f>MEDIAN($M164)</f>
        <v>0</v>
      </c>
      <c r="AS164" s="1">
        <f>MEDIAN($N164)</f>
        <v>0</v>
      </c>
      <c r="AT164" s="1">
        <f>MEDIAN($P164)</f>
        <v>0</v>
      </c>
      <c r="AU164" s="1">
        <f>MEDIAN($Q164)</f>
        <v>0</v>
      </c>
      <c r="AV164" s="1">
        <f>MEDIAN($R164)</f>
        <v>0</v>
      </c>
      <c r="AW164" s="1">
        <f>MAX($B164)</f>
        <v>0</v>
      </c>
      <c r="AX164" s="1">
        <f>MAX($C164)</f>
        <v>0</v>
      </c>
      <c r="AY164" s="1">
        <f>MAX($D164)</f>
        <v>0</v>
      </c>
      <c r="AZ164" s="1">
        <f>MAX($E164)</f>
        <v>0</v>
      </c>
      <c r="BA164" s="1">
        <f>MAX($F164)</f>
        <v>0</v>
      </c>
      <c r="BB164" s="1">
        <f>MAX($G164)</f>
        <v>0</v>
      </c>
      <c r="BC164" s="1">
        <f>MAX($H164)</f>
        <v>0</v>
      </c>
      <c r="BD164" s="1">
        <f>MAX($I164)</f>
        <v>0</v>
      </c>
      <c r="BE164" s="1">
        <f>MAX($J164)</f>
        <v>0</v>
      </c>
      <c r="BF164" s="1">
        <f>MAX($K164)</f>
        <v>0</v>
      </c>
      <c r="BG164" s="1">
        <f>MAX($M164)</f>
        <v>0</v>
      </c>
      <c r="BH164" s="1">
        <f>MAX($N164)</f>
        <v>0</v>
      </c>
      <c r="BI164" s="1">
        <f>MAX($P164)</f>
        <v>0</v>
      </c>
      <c r="BJ164" s="1">
        <f>MAX($Q164)</f>
        <v>0</v>
      </c>
      <c r="BK164" s="1">
        <f>MAX($R164)</f>
        <v>0</v>
      </c>
    </row>
    <row r="165" spans="1:63">
      <c r="A165" s="1" t="s">
        <v>162</v>
      </c>
      <c r="B165" s="1" cm="1">
        <f t="array" ref="B165">_xlfn.SWITCH($A$2,"average", AVERAGE(Instances!B165:Instances!B165),"median", MEDIAN(Instances!B165:Instances!B165),"min", MIN(Instances!B165:Instances!B165),"max", MAX(Instances!B165:Instances!B165),"diff", MAX(Instances!B165:Instances!B165)-MIN(Instances!B165:Instances!B165))</f>
        <v>0</v>
      </c>
      <c r="C165" s="1" cm="1">
        <f t="array" ref="C165">_xlfn.SWITCH($A$2,"average", AVERAGE(Instances!C165:Instances!C165),"median", MEDIAN(Instances!C165:Instances!C165),"min", MIN(Instances!C165:Instances!C165),"max", MAX(Instances!C165:Instances!C165),"diff", MAX(Instances!C165:Instances!C165)-MIN(Instances!C165:Instances!C165))</f>
        <v>0</v>
      </c>
      <c r="D165" s="1" cm="1">
        <f t="array" ref="D165">_xlfn.SWITCH($A$2,"average", AVERAGE(Instances!D165:Instances!D165),"median", MEDIAN(Instances!D165:Instances!D165),"min", MIN(Instances!D165:Instances!D165),"max", MAX(Instances!D165:Instances!D165),"diff", MAX(Instances!D165:Instances!D165)-MIN(Instances!D165:Instances!D165))</f>
        <v>0</v>
      </c>
      <c r="E165" s="1" cm="1">
        <f t="array" ref="E165">_xlfn.SWITCH($A$2,"average", AVERAGE(Instances!E165:Instances!E165),"median", MEDIAN(Instances!E165:Instances!E165),"min", MIN(Instances!E165:Instances!E165),"max", MAX(Instances!E165:Instances!E165),"diff", MAX(Instances!E165:Instances!E165)-MIN(Instances!E165:Instances!E165))</f>
        <v>0</v>
      </c>
      <c r="F165" s="1" cm="1">
        <f t="array" ref="F165">_xlfn.SWITCH($A$2,"average", AVERAGE(Instances!F165:Instances!F165),"median", MEDIAN(Instances!F165:Instances!F165),"min", MIN(Instances!F165:Instances!F165),"max", MAX(Instances!F165:Instances!F165),"diff", MAX(Instances!F165:Instances!F165)-MIN(Instances!F165:Instances!F165))</f>
        <v>0</v>
      </c>
      <c r="G165" s="1" cm="1">
        <f t="array" ref="G165">_xlfn.SWITCH($A$2,"average", AVERAGE(Instances!G165:Instances!G165),"median", MEDIAN(Instances!G165:Instances!G165),"min", MIN(Instances!G165:Instances!G165),"max", MAX(Instances!G165:Instances!G165),"diff", MAX(Instances!G165:Instances!G165)-MIN(Instances!G165:Instances!G165))</f>
        <v>0</v>
      </c>
      <c r="H165" s="1" cm="1">
        <f t="array" ref="H165">_xlfn.SWITCH($A$2,"average", AVERAGE(Instances!H165:Instances!H165),"median", MEDIAN(Instances!H165:Instances!H165),"min", MIN(Instances!H165:Instances!H165),"max", MAX(Instances!H165:Instances!H165),"diff", MAX(Instances!H165:Instances!H165)-MIN(Instances!H165:Instances!H165))</f>
        <v>0</v>
      </c>
      <c r="I165" s="1" cm="1">
        <f t="array" ref="I165">_xlfn.SWITCH($A$2,"average", AVERAGE(Instances!I165:Instances!I165),"median", MEDIAN(Instances!I165:Instances!I165),"min", MIN(Instances!I165:Instances!I165),"max", MAX(Instances!I165:Instances!I165),"diff", MAX(Instances!I165:Instances!I165)-MIN(Instances!I165:Instances!I165))</f>
        <v>0</v>
      </c>
      <c r="J165" s="1" cm="1">
        <f t="array" ref="J165">_xlfn.SWITCH($A$2,"average", AVERAGE(Instances!J165:Instances!J165),"median", MEDIAN(Instances!J165:Instances!J165),"min", MIN(Instances!J165:Instances!J165),"max", MAX(Instances!J165:Instances!J165),"diff", MAX(Instances!J165:Instances!J165)-MIN(Instances!J165:Instances!J165))</f>
        <v>0</v>
      </c>
      <c r="K165" s="1" cm="1">
        <f t="array" ref="K165">_xlfn.SWITCH($A$2,"average", AVERAGE(Instances!K165:Instances!K165),"median", MEDIAN(Instances!K165:Instances!K165),"min", MIN(Instances!K165:Instances!K165),"max", MAX(Instances!K165:Instances!K165),"diff", MAX(Instances!K165:Instances!K165)-MIN(Instances!K165:Instances!K165))</f>
        <v>0</v>
      </c>
      <c r="L165" s="1"/>
      <c r="M165" s="1" cm="1">
        <f t="array" ref="M165">_xlfn.SWITCH($A$2,"average", AVERAGE(Instances!M165:Instances!M165),"median", MEDIAN(Instances!M165:Instances!M165),"min", MIN(Instances!M165:Instances!M165),"max", MAX(Instances!M165:Instances!M165),"diff", MAX(Instances!M165:Instances!M165)-MIN(Instances!M165:Instances!M165))</f>
        <v>0</v>
      </c>
      <c r="N165" s="1" cm="1">
        <f t="array" ref="N165">_xlfn.SWITCH($A$2,"average", AVERAGE(Instances!N165:Instances!N165),"median", MEDIAN(Instances!N165:Instances!N165),"min", MIN(Instances!N165:Instances!N165),"max", MAX(Instances!N165:Instances!N165),"diff", MAX(Instances!N165:Instances!N165)-MIN(Instances!N165:Instances!N165))</f>
        <v>0</v>
      </c>
      <c r="O165" s="1"/>
      <c r="P165" s="1" cm="1">
        <f t="array" ref="P165">_xlfn.SWITCH($A$2,"average", AVERAGE(Instances!P165:Instances!P165),"median", MEDIAN(Instances!P165:Instances!P165),"min", MIN(Instances!P165:Instances!P165),"max", MAX(Instances!P165:Instances!P165),"diff", MAX(Instances!P165:Instances!P165)-MIN(Instances!P165:Instances!P165))</f>
        <v>0</v>
      </c>
      <c r="Q165" s="1" cm="1">
        <f t="array" ref="Q165">_xlfn.SWITCH($A$2,"average", AVERAGE(Instances!Q165:Instances!Q165),"median", MEDIAN(Instances!Q165:Instances!Q165),"min", MIN(Instances!Q165:Instances!Q165),"max", MAX(Instances!Q165:Instances!Q165),"diff", MAX(Instances!Q165:Instances!Q165)-MIN(Instances!Q165:Instances!Q165))</f>
        <v>0</v>
      </c>
      <c r="R165" s="1" cm="1">
        <f t="array" ref="R165">_xlfn.SWITCH($A$2,"average", AVERAGE(Instances!R165:Instances!R165),"median", MEDIAN(Instances!R165:Instances!R165),"min", MIN(Instances!R165:Instances!R165),"max", MAX(Instances!R165:Instances!R165),"diff", MAX(Instances!R165:Instances!R165)-MIN(Instances!R165:Instances!R165))</f>
        <v>0</v>
      </c>
      <c r="S165" s="1">
        <f>MIN($B165)</f>
        <v>0</v>
      </c>
      <c r="T165" s="1">
        <f>MIN($C165)</f>
        <v>0</v>
      </c>
      <c r="U165" s="1">
        <f>MIN($D165)</f>
        <v>0</v>
      </c>
      <c r="V165" s="1">
        <f>MIN($E165)</f>
        <v>0</v>
      </c>
      <c r="W165" s="1">
        <f>MIN($F165)</f>
        <v>0</v>
      </c>
      <c r="X165" s="1">
        <f>MIN($G165)</f>
        <v>0</v>
      </c>
      <c r="Y165" s="1">
        <f>MIN($H165)</f>
        <v>0</v>
      </c>
      <c r="Z165" s="1">
        <f>MIN($I165)</f>
        <v>0</v>
      </c>
      <c r="AA165" s="1">
        <f>MIN($J165)</f>
        <v>0</v>
      </c>
      <c r="AB165" s="1">
        <f>MIN($K165)</f>
        <v>0</v>
      </c>
      <c r="AC165" s="1">
        <f>MIN($M165)</f>
        <v>0</v>
      </c>
      <c r="AD165" s="1">
        <f>MIN($N165)</f>
        <v>0</v>
      </c>
      <c r="AE165" s="1">
        <f>MIN($P165)</f>
        <v>0</v>
      </c>
      <c r="AF165" s="1">
        <f>MIN($Q165)</f>
        <v>0</v>
      </c>
      <c r="AG165" s="1">
        <f>MIN($R165)</f>
        <v>0</v>
      </c>
      <c r="AH165" s="1">
        <f>MEDIAN($B165)</f>
        <v>0</v>
      </c>
      <c r="AI165" s="1">
        <f>MEDIAN($C165)</f>
        <v>0</v>
      </c>
      <c r="AJ165" s="1">
        <f>MEDIAN($D165)</f>
        <v>0</v>
      </c>
      <c r="AK165" s="1">
        <f>MEDIAN($E165)</f>
        <v>0</v>
      </c>
      <c r="AL165" s="1">
        <f>MEDIAN($F165)</f>
        <v>0</v>
      </c>
      <c r="AM165" s="1">
        <f>MEDIAN($G165)</f>
        <v>0</v>
      </c>
      <c r="AN165" s="1">
        <f>MEDIAN($H165)</f>
        <v>0</v>
      </c>
      <c r="AO165" s="1">
        <f>MEDIAN($I165)</f>
        <v>0</v>
      </c>
      <c r="AP165" s="1">
        <f>MEDIAN($J165)</f>
        <v>0</v>
      </c>
      <c r="AQ165" s="1">
        <f>MEDIAN($K165)</f>
        <v>0</v>
      </c>
      <c r="AR165" s="1">
        <f>MEDIAN($M165)</f>
        <v>0</v>
      </c>
      <c r="AS165" s="1">
        <f>MEDIAN($N165)</f>
        <v>0</v>
      </c>
      <c r="AT165" s="1">
        <f>MEDIAN($P165)</f>
        <v>0</v>
      </c>
      <c r="AU165" s="1">
        <f>MEDIAN($Q165)</f>
        <v>0</v>
      </c>
      <c r="AV165" s="1">
        <f>MEDIAN($R165)</f>
        <v>0</v>
      </c>
      <c r="AW165" s="1">
        <f>MAX($B165)</f>
        <v>0</v>
      </c>
      <c r="AX165" s="1">
        <f>MAX($C165)</f>
        <v>0</v>
      </c>
      <c r="AY165" s="1">
        <f>MAX($D165)</f>
        <v>0</v>
      </c>
      <c r="AZ165" s="1">
        <f>MAX($E165)</f>
        <v>0</v>
      </c>
      <c r="BA165" s="1">
        <f>MAX($F165)</f>
        <v>0</v>
      </c>
      <c r="BB165" s="1">
        <f>MAX($G165)</f>
        <v>0</v>
      </c>
      <c r="BC165" s="1">
        <f>MAX($H165)</f>
        <v>0</v>
      </c>
      <c r="BD165" s="1">
        <f>MAX($I165)</f>
        <v>0</v>
      </c>
      <c r="BE165" s="1">
        <f>MAX($J165)</f>
        <v>0</v>
      </c>
      <c r="BF165" s="1">
        <f>MAX($K165)</f>
        <v>0</v>
      </c>
      <c r="BG165" s="1">
        <f>MAX($M165)</f>
        <v>0</v>
      </c>
      <c r="BH165" s="1">
        <f>MAX($N165)</f>
        <v>0</v>
      </c>
      <c r="BI165" s="1">
        <f>MAX($P165)</f>
        <v>0</v>
      </c>
      <c r="BJ165" s="1">
        <f>MAX($Q165)</f>
        <v>0</v>
      </c>
      <c r="BK165" s="1">
        <f>MAX($R165)</f>
        <v>0</v>
      </c>
    </row>
    <row r="166" spans="1:63">
      <c r="A166" s="1" t="s">
        <v>163</v>
      </c>
      <c r="B166" s="1" cm="1">
        <f t="array" ref="B166">_xlfn.SWITCH($A$2,"average", AVERAGE(Instances!B166:Instances!B166),"median", MEDIAN(Instances!B166:Instances!B166),"min", MIN(Instances!B166:Instances!B166),"max", MAX(Instances!B166:Instances!B166),"diff", MAX(Instances!B166:Instances!B166)-MIN(Instances!B166:Instances!B166))</f>
        <v>0</v>
      </c>
      <c r="C166" s="1" cm="1">
        <f t="array" ref="C166">_xlfn.SWITCH($A$2,"average", AVERAGE(Instances!C166:Instances!C166),"median", MEDIAN(Instances!C166:Instances!C166),"min", MIN(Instances!C166:Instances!C166),"max", MAX(Instances!C166:Instances!C166),"diff", MAX(Instances!C166:Instances!C166)-MIN(Instances!C166:Instances!C166))</f>
        <v>0</v>
      </c>
      <c r="D166" s="1" cm="1">
        <f t="array" ref="D166">_xlfn.SWITCH($A$2,"average", AVERAGE(Instances!D166:Instances!D166),"median", MEDIAN(Instances!D166:Instances!D166),"min", MIN(Instances!D166:Instances!D166),"max", MAX(Instances!D166:Instances!D166),"diff", MAX(Instances!D166:Instances!D166)-MIN(Instances!D166:Instances!D166))</f>
        <v>0</v>
      </c>
      <c r="E166" s="1" cm="1">
        <f t="array" ref="E166">_xlfn.SWITCH($A$2,"average", AVERAGE(Instances!E166:Instances!E166),"median", MEDIAN(Instances!E166:Instances!E166),"min", MIN(Instances!E166:Instances!E166),"max", MAX(Instances!E166:Instances!E166),"diff", MAX(Instances!E166:Instances!E166)-MIN(Instances!E166:Instances!E166))</f>
        <v>0</v>
      </c>
      <c r="F166" s="1" cm="1">
        <f t="array" ref="F166">_xlfn.SWITCH($A$2,"average", AVERAGE(Instances!F166:Instances!F166),"median", MEDIAN(Instances!F166:Instances!F166),"min", MIN(Instances!F166:Instances!F166),"max", MAX(Instances!F166:Instances!F166),"diff", MAX(Instances!F166:Instances!F166)-MIN(Instances!F166:Instances!F166))</f>
        <v>0</v>
      </c>
      <c r="G166" s="1" cm="1">
        <f t="array" ref="G166">_xlfn.SWITCH($A$2,"average", AVERAGE(Instances!G166:Instances!G166),"median", MEDIAN(Instances!G166:Instances!G166),"min", MIN(Instances!G166:Instances!G166),"max", MAX(Instances!G166:Instances!G166),"diff", MAX(Instances!G166:Instances!G166)-MIN(Instances!G166:Instances!G166))</f>
        <v>0</v>
      </c>
      <c r="H166" s="1" cm="1">
        <f t="array" ref="H166">_xlfn.SWITCH($A$2,"average", AVERAGE(Instances!H166:Instances!H166),"median", MEDIAN(Instances!H166:Instances!H166),"min", MIN(Instances!H166:Instances!H166),"max", MAX(Instances!H166:Instances!H166),"diff", MAX(Instances!H166:Instances!H166)-MIN(Instances!H166:Instances!H166))</f>
        <v>0</v>
      </c>
      <c r="I166" s="1" cm="1">
        <f t="array" ref="I166">_xlfn.SWITCH($A$2,"average", AVERAGE(Instances!I166:Instances!I166),"median", MEDIAN(Instances!I166:Instances!I166),"min", MIN(Instances!I166:Instances!I166),"max", MAX(Instances!I166:Instances!I166),"diff", MAX(Instances!I166:Instances!I166)-MIN(Instances!I166:Instances!I166))</f>
        <v>0</v>
      </c>
      <c r="J166" s="1" cm="1">
        <f t="array" ref="J166">_xlfn.SWITCH($A$2,"average", AVERAGE(Instances!J166:Instances!J166),"median", MEDIAN(Instances!J166:Instances!J166),"min", MIN(Instances!J166:Instances!J166),"max", MAX(Instances!J166:Instances!J166),"diff", MAX(Instances!J166:Instances!J166)-MIN(Instances!J166:Instances!J166))</f>
        <v>0</v>
      </c>
      <c r="K166" s="1" cm="1">
        <f t="array" ref="K166">_xlfn.SWITCH($A$2,"average", AVERAGE(Instances!K166:Instances!K166),"median", MEDIAN(Instances!K166:Instances!K166),"min", MIN(Instances!K166:Instances!K166),"max", MAX(Instances!K166:Instances!K166),"diff", MAX(Instances!K166:Instances!K166)-MIN(Instances!K166:Instances!K166))</f>
        <v>0</v>
      </c>
      <c r="L166" s="1"/>
      <c r="M166" s="1" cm="1">
        <f t="array" ref="M166">_xlfn.SWITCH($A$2,"average", AVERAGE(Instances!M166:Instances!M166),"median", MEDIAN(Instances!M166:Instances!M166),"min", MIN(Instances!M166:Instances!M166),"max", MAX(Instances!M166:Instances!M166),"diff", MAX(Instances!M166:Instances!M166)-MIN(Instances!M166:Instances!M166))</f>
        <v>0</v>
      </c>
      <c r="N166" s="1" cm="1">
        <f t="array" ref="N166">_xlfn.SWITCH($A$2,"average", AVERAGE(Instances!N166:Instances!N166),"median", MEDIAN(Instances!N166:Instances!N166),"min", MIN(Instances!N166:Instances!N166),"max", MAX(Instances!N166:Instances!N166),"diff", MAX(Instances!N166:Instances!N166)-MIN(Instances!N166:Instances!N166))</f>
        <v>0</v>
      </c>
      <c r="O166" s="1"/>
      <c r="P166" s="1" cm="1">
        <f t="array" ref="P166">_xlfn.SWITCH($A$2,"average", AVERAGE(Instances!P166:Instances!P166),"median", MEDIAN(Instances!P166:Instances!P166),"min", MIN(Instances!P166:Instances!P166),"max", MAX(Instances!P166:Instances!P166),"diff", MAX(Instances!P166:Instances!P166)-MIN(Instances!P166:Instances!P166))</f>
        <v>0</v>
      </c>
      <c r="Q166" s="1" cm="1">
        <f t="array" ref="Q166">_xlfn.SWITCH($A$2,"average", AVERAGE(Instances!Q166:Instances!Q166),"median", MEDIAN(Instances!Q166:Instances!Q166),"min", MIN(Instances!Q166:Instances!Q166),"max", MAX(Instances!Q166:Instances!Q166),"diff", MAX(Instances!Q166:Instances!Q166)-MIN(Instances!Q166:Instances!Q166))</f>
        <v>0</v>
      </c>
      <c r="R166" s="1" cm="1">
        <f t="array" ref="R166">_xlfn.SWITCH($A$2,"average", AVERAGE(Instances!R166:Instances!R166),"median", MEDIAN(Instances!R166:Instances!R166),"min", MIN(Instances!R166:Instances!R166),"max", MAX(Instances!R166:Instances!R166),"diff", MAX(Instances!R166:Instances!R166)-MIN(Instances!R166:Instances!R166))</f>
        <v>0</v>
      </c>
      <c r="S166" s="1">
        <f>MIN($B166)</f>
        <v>0</v>
      </c>
      <c r="T166" s="1">
        <f>MIN($C166)</f>
        <v>0</v>
      </c>
      <c r="U166" s="1">
        <f>MIN($D166)</f>
        <v>0</v>
      </c>
      <c r="V166" s="1">
        <f>MIN($E166)</f>
        <v>0</v>
      </c>
      <c r="W166" s="1">
        <f>MIN($F166)</f>
        <v>0</v>
      </c>
      <c r="X166" s="1">
        <f>MIN($G166)</f>
        <v>0</v>
      </c>
      <c r="Y166" s="1">
        <f>MIN($H166)</f>
        <v>0</v>
      </c>
      <c r="Z166" s="1">
        <f>MIN($I166)</f>
        <v>0</v>
      </c>
      <c r="AA166" s="1">
        <f>MIN($J166)</f>
        <v>0</v>
      </c>
      <c r="AB166" s="1">
        <f>MIN($K166)</f>
        <v>0</v>
      </c>
      <c r="AC166" s="1">
        <f>MIN($M166)</f>
        <v>0</v>
      </c>
      <c r="AD166" s="1">
        <f>MIN($N166)</f>
        <v>0</v>
      </c>
      <c r="AE166" s="1">
        <f>MIN($P166)</f>
        <v>0</v>
      </c>
      <c r="AF166" s="1">
        <f>MIN($Q166)</f>
        <v>0</v>
      </c>
      <c r="AG166" s="1">
        <f>MIN($R166)</f>
        <v>0</v>
      </c>
      <c r="AH166" s="1">
        <f>MEDIAN($B166)</f>
        <v>0</v>
      </c>
      <c r="AI166" s="1">
        <f>MEDIAN($C166)</f>
        <v>0</v>
      </c>
      <c r="AJ166" s="1">
        <f>MEDIAN($D166)</f>
        <v>0</v>
      </c>
      <c r="AK166" s="1">
        <f>MEDIAN($E166)</f>
        <v>0</v>
      </c>
      <c r="AL166" s="1">
        <f>MEDIAN($F166)</f>
        <v>0</v>
      </c>
      <c r="AM166" s="1">
        <f>MEDIAN($G166)</f>
        <v>0</v>
      </c>
      <c r="AN166" s="1">
        <f>MEDIAN($H166)</f>
        <v>0</v>
      </c>
      <c r="AO166" s="1">
        <f>MEDIAN($I166)</f>
        <v>0</v>
      </c>
      <c r="AP166" s="1">
        <f>MEDIAN($J166)</f>
        <v>0</v>
      </c>
      <c r="AQ166" s="1">
        <f>MEDIAN($K166)</f>
        <v>0</v>
      </c>
      <c r="AR166" s="1">
        <f>MEDIAN($M166)</f>
        <v>0</v>
      </c>
      <c r="AS166" s="1">
        <f>MEDIAN($N166)</f>
        <v>0</v>
      </c>
      <c r="AT166" s="1">
        <f>MEDIAN($P166)</f>
        <v>0</v>
      </c>
      <c r="AU166" s="1">
        <f>MEDIAN($Q166)</f>
        <v>0</v>
      </c>
      <c r="AV166" s="1">
        <f>MEDIAN($R166)</f>
        <v>0</v>
      </c>
      <c r="AW166" s="1">
        <f>MAX($B166)</f>
        <v>0</v>
      </c>
      <c r="AX166" s="1">
        <f>MAX($C166)</f>
        <v>0</v>
      </c>
      <c r="AY166" s="1">
        <f>MAX($D166)</f>
        <v>0</v>
      </c>
      <c r="AZ166" s="1">
        <f>MAX($E166)</f>
        <v>0</v>
      </c>
      <c r="BA166" s="1">
        <f>MAX($F166)</f>
        <v>0</v>
      </c>
      <c r="BB166" s="1">
        <f>MAX($G166)</f>
        <v>0</v>
      </c>
      <c r="BC166" s="1">
        <f>MAX($H166)</f>
        <v>0</v>
      </c>
      <c r="BD166" s="1">
        <f>MAX($I166)</f>
        <v>0</v>
      </c>
      <c r="BE166" s="1">
        <f>MAX($J166)</f>
        <v>0</v>
      </c>
      <c r="BF166" s="1">
        <f>MAX($K166)</f>
        <v>0</v>
      </c>
      <c r="BG166" s="1">
        <f>MAX($M166)</f>
        <v>0</v>
      </c>
      <c r="BH166" s="1">
        <f>MAX($N166)</f>
        <v>0</v>
      </c>
      <c r="BI166" s="1">
        <f>MAX($P166)</f>
        <v>0</v>
      </c>
      <c r="BJ166" s="1">
        <f>MAX($Q166)</f>
        <v>0</v>
      </c>
      <c r="BK166" s="1">
        <f>MAX($R166)</f>
        <v>0</v>
      </c>
    </row>
    <row r="167" spans="1:63">
      <c r="A167" s="1" t="s">
        <v>164</v>
      </c>
      <c r="B167" s="1" cm="1">
        <f t="array" ref="B167">_xlfn.SWITCH($A$2,"average", AVERAGE(Instances!B167:Instances!B167),"median", MEDIAN(Instances!B167:Instances!B167),"min", MIN(Instances!B167:Instances!B167),"max", MAX(Instances!B167:Instances!B167),"diff", MAX(Instances!B167:Instances!B167)-MIN(Instances!B167:Instances!B167))</f>
        <v>0</v>
      </c>
      <c r="C167" s="1" cm="1">
        <f t="array" ref="C167">_xlfn.SWITCH($A$2,"average", AVERAGE(Instances!C167:Instances!C167),"median", MEDIAN(Instances!C167:Instances!C167),"min", MIN(Instances!C167:Instances!C167),"max", MAX(Instances!C167:Instances!C167),"diff", MAX(Instances!C167:Instances!C167)-MIN(Instances!C167:Instances!C167))</f>
        <v>0</v>
      </c>
      <c r="D167" s="1" cm="1">
        <f t="array" ref="D167">_xlfn.SWITCH($A$2,"average", AVERAGE(Instances!D167:Instances!D167),"median", MEDIAN(Instances!D167:Instances!D167),"min", MIN(Instances!D167:Instances!D167),"max", MAX(Instances!D167:Instances!D167),"diff", MAX(Instances!D167:Instances!D167)-MIN(Instances!D167:Instances!D167))</f>
        <v>0</v>
      </c>
      <c r="E167" s="1" cm="1">
        <f t="array" ref="E167">_xlfn.SWITCH($A$2,"average", AVERAGE(Instances!E167:Instances!E167),"median", MEDIAN(Instances!E167:Instances!E167),"min", MIN(Instances!E167:Instances!E167),"max", MAX(Instances!E167:Instances!E167),"diff", MAX(Instances!E167:Instances!E167)-MIN(Instances!E167:Instances!E167))</f>
        <v>0</v>
      </c>
      <c r="F167" s="1" cm="1">
        <f t="array" ref="F167">_xlfn.SWITCH($A$2,"average", AVERAGE(Instances!F167:Instances!F167),"median", MEDIAN(Instances!F167:Instances!F167),"min", MIN(Instances!F167:Instances!F167),"max", MAX(Instances!F167:Instances!F167),"diff", MAX(Instances!F167:Instances!F167)-MIN(Instances!F167:Instances!F167))</f>
        <v>0</v>
      </c>
      <c r="G167" s="1" cm="1">
        <f t="array" ref="G167">_xlfn.SWITCH($A$2,"average", AVERAGE(Instances!G167:Instances!G167),"median", MEDIAN(Instances!G167:Instances!G167),"min", MIN(Instances!G167:Instances!G167),"max", MAX(Instances!G167:Instances!G167),"diff", MAX(Instances!G167:Instances!G167)-MIN(Instances!G167:Instances!G167))</f>
        <v>0</v>
      </c>
      <c r="H167" s="1" cm="1">
        <f t="array" ref="H167">_xlfn.SWITCH($A$2,"average", AVERAGE(Instances!H167:Instances!H167),"median", MEDIAN(Instances!H167:Instances!H167),"min", MIN(Instances!H167:Instances!H167),"max", MAX(Instances!H167:Instances!H167),"diff", MAX(Instances!H167:Instances!H167)-MIN(Instances!H167:Instances!H167))</f>
        <v>0</v>
      </c>
      <c r="I167" s="1" cm="1">
        <f t="array" ref="I167">_xlfn.SWITCH($A$2,"average", AVERAGE(Instances!I167:Instances!I167),"median", MEDIAN(Instances!I167:Instances!I167),"min", MIN(Instances!I167:Instances!I167),"max", MAX(Instances!I167:Instances!I167),"diff", MAX(Instances!I167:Instances!I167)-MIN(Instances!I167:Instances!I167))</f>
        <v>0</v>
      </c>
      <c r="J167" s="1" cm="1">
        <f t="array" ref="J167">_xlfn.SWITCH($A$2,"average", AVERAGE(Instances!J167:Instances!J167),"median", MEDIAN(Instances!J167:Instances!J167),"min", MIN(Instances!J167:Instances!J167),"max", MAX(Instances!J167:Instances!J167),"diff", MAX(Instances!J167:Instances!J167)-MIN(Instances!J167:Instances!J167))</f>
        <v>0</v>
      </c>
      <c r="K167" s="1" cm="1">
        <f t="array" ref="K167">_xlfn.SWITCH($A$2,"average", AVERAGE(Instances!K167:Instances!K167),"median", MEDIAN(Instances!K167:Instances!K167),"min", MIN(Instances!K167:Instances!K167),"max", MAX(Instances!K167:Instances!K167),"diff", MAX(Instances!K167:Instances!K167)-MIN(Instances!K167:Instances!K167))</f>
        <v>0</v>
      </c>
      <c r="L167" s="1"/>
      <c r="M167" s="1" cm="1">
        <f t="array" ref="M167">_xlfn.SWITCH($A$2,"average", AVERAGE(Instances!M167:Instances!M167),"median", MEDIAN(Instances!M167:Instances!M167),"min", MIN(Instances!M167:Instances!M167),"max", MAX(Instances!M167:Instances!M167),"diff", MAX(Instances!M167:Instances!M167)-MIN(Instances!M167:Instances!M167))</f>
        <v>0</v>
      </c>
      <c r="N167" s="1" cm="1">
        <f t="array" ref="N167">_xlfn.SWITCH($A$2,"average", AVERAGE(Instances!N167:Instances!N167),"median", MEDIAN(Instances!N167:Instances!N167),"min", MIN(Instances!N167:Instances!N167),"max", MAX(Instances!N167:Instances!N167),"diff", MAX(Instances!N167:Instances!N167)-MIN(Instances!N167:Instances!N167))</f>
        <v>0</v>
      </c>
      <c r="O167" s="1"/>
      <c r="P167" s="1" cm="1">
        <f t="array" ref="P167">_xlfn.SWITCH($A$2,"average", AVERAGE(Instances!P167:Instances!P167),"median", MEDIAN(Instances!P167:Instances!P167),"min", MIN(Instances!P167:Instances!P167),"max", MAX(Instances!P167:Instances!P167),"diff", MAX(Instances!P167:Instances!P167)-MIN(Instances!P167:Instances!P167))</f>
        <v>0</v>
      </c>
      <c r="Q167" s="1" cm="1">
        <f t="array" ref="Q167">_xlfn.SWITCH($A$2,"average", AVERAGE(Instances!Q167:Instances!Q167),"median", MEDIAN(Instances!Q167:Instances!Q167),"min", MIN(Instances!Q167:Instances!Q167),"max", MAX(Instances!Q167:Instances!Q167),"diff", MAX(Instances!Q167:Instances!Q167)-MIN(Instances!Q167:Instances!Q167))</f>
        <v>0</v>
      </c>
      <c r="R167" s="1" cm="1">
        <f t="array" ref="R167">_xlfn.SWITCH($A$2,"average", AVERAGE(Instances!R167:Instances!R167),"median", MEDIAN(Instances!R167:Instances!R167),"min", MIN(Instances!R167:Instances!R167),"max", MAX(Instances!R167:Instances!R167),"diff", MAX(Instances!R167:Instances!R167)-MIN(Instances!R167:Instances!R167))</f>
        <v>0</v>
      </c>
      <c r="S167" s="1">
        <f>MIN($B167)</f>
        <v>0</v>
      </c>
      <c r="T167" s="1">
        <f>MIN($C167)</f>
        <v>0</v>
      </c>
      <c r="U167" s="1">
        <f>MIN($D167)</f>
        <v>0</v>
      </c>
      <c r="V167" s="1">
        <f>MIN($E167)</f>
        <v>0</v>
      </c>
      <c r="W167" s="1">
        <f>MIN($F167)</f>
        <v>0</v>
      </c>
      <c r="X167" s="1">
        <f>MIN($G167)</f>
        <v>0</v>
      </c>
      <c r="Y167" s="1">
        <f>MIN($H167)</f>
        <v>0</v>
      </c>
      <c r="Z167" s="1">
        <f>MIN($I167)</f>
        <v>0</v>
      </c>
      <c r="AA167" s="1">
        <f>MIN($J167)</f>
        <v>0</v>
      </c>
      <c r="AB167" s="1">
        <f>MIN($K167)</f>
        <v>0</v>
      </c>
      <c r="AC167" s="1">
        <f>MIN($M167)</f>
        <v>0</v>
      </c>
      <c r="AD167" s="1">
        <f>MIN($N167)</f>
        <v>0</v>
      </c>
      <c r="AE167" s="1">
        <f>MIN($P167)</f>
        <v>0</v>
      </c>
      <c r="AF167" s="1">
        <f>MIN($Q167)</f>
        <v>0</v>
      </c>
      <c r="AG167" s="1">
        <f>MIN($R167)</f>
        <v>0</v>
      </c>
      <c r="AH167" s="1">
        <f>MEDIAN($B167)</f>
        <v>0</v>
      </c>
      <c r="AI167" s="1">
        <f>MEDIAN($C167)</f>
        <v>0</v>
      </c>
      <c r="AJ167" s="1">
        <f>MEDIAN($D167)</f>
        <v>0</v>
      </c>
      <c r="AK167" s="1">
        <f>MEDIAN($E167)</f>
        <v>0</v>
      </c>
      <c r="AL167" s="1">
        <f>MEDIAN($F167)</f>
        <v>0</v>
      </c>
      <c r="AM167" s="1">
        <f>MEDIAN($G167)</f>
        <v>0</v>
      </c>
      <c r="AN167" s="1">
        <f>MEDIAN($H167)</f>
        <v>0</v>
      </c>
      <c r="AO167" s="1">
        <f>MEDIAN($I167)</f>
        <v>0</v>
      </c>
      <c r="AP167" s="1">
        <f>MEDIAN($J167)</f>
        <v>0</v>
      </c>
      <c r="AQ167" s="1">
        <f>MEDIAN($K167)</f>
        <v>0</v>
      </c>
      <c r="AR167" s="1">
        <f>MEDIAN($M167)</f>
        <v>0</v>
      </c>
      <c r="AS167" s="1">
        <f>MEDIAN($N167)</f>
        <v>0</v>
      </c>
      <c r="AT167" s="1">
        <f>MEDIAN($P167)</f>
        <v>0</v>
      </c>
      <c r="AU167" s="1">
        <f>MEDIAN($Q167)</f>
        <v>0</v>
      </c>
      <c r="AV167" s="1">
        <f>MEDIAN($R167)</f>
        <v>0</v>
      </c>
      <c r="AW167" s="1">
        <f>MAX($B167)</f>
        <v>0</v>
      </c>
      <c r="AX167" s="1">
        <f>MAX($C167)</f>
        <v>0</v>
      </c>
      <c r="AY167" s="1">
        <f>MAX($D167)</f>
        <v>0</v>
      </c>
      <c r="AZ167" s="1">
        <f>MAX($E167)</f>
        <v>0</v>
      </c>
      <c r="BA167" s="1">
        <f>MAX($F167)</f>
        <v>0</v>
      </c>
      <c r="BB167" s="1">
        <f>MAX($G167)</f>
        <v>0</v>
      </c>
      <c r="BC167" s="1">
        <f>MAX($H167)</f>
        <v>0</v>
      </c>
      <c r="BD167" s="1">
        <f>MAX($I167)</f>
        <v>0</v>
      </c>
      <c r="BE167" s="1">
        <f>MAX($J167)</f>
        <v>0</v>
      </c>
      <c r="BF167" s="1">
        <f>MAX($K167)</f>
        <v>0</v>
      </c>
      <c r="BG167" s="1">
        <f>MAX($M167)</f>
        <v>0</v>
      </c>
      <c r="BH167" s="1">
        <f>MAX($N167)</f>
        <v>0</v>
      </c>
      <c r="BI167" s="1">
        <f>MAX($P167)</f>
        <v>0</v>
      </c>
      <c r="BJ167" s="1">
        <f>MAX($Q167)</f>
        <v>0</v>
      </c>
      <c r="BK167" s="1">
        <f>MAX($R167)</f>
        <v>0</v>
      </c>
    </row>
    <row r="168" spans="1:63">
      <c r="A168" s="1" t="s">
        <v>165</v>
      </c>
      <c r="B168" s="1" cm="1">
        <f t="array" ref="B168">_xlfn.SWITCH($A$2,"average", AVERAGE(Instances!B168:Instances!B168),"median", MEDIAN(Instances!B168:Instances!B168),"min", MIN(Instances!B168:Instances!B168),"max", MAX(Instances!B168:Instances!B168),"diff", MAX(Instances!B168:Instances!B168)-MIN(Instances!B168:Instances!B168))</f>
        <v>0</v>
      </c>
      <c r="C168" s="1" cm="1">
        <f t="array" ref="C168">_xlfn.SWITCH($A$2,"average", AVERAGE(Instances!C168:Instances!C168),"median", MEDIAN(Instances!C168:Instances!C168),"min", MIN(Instances!C168:Instances!C168),"max", MAX(Instances!C168:Instances!C168),"diff", MAX(Instances!C168:Instances!C168)-MIN(Instances!C168:Instances!C168))</f>
        <v>0</v>
      </c>
      <c r="D168" s="1" cm="1">
        <f t="array" ref="D168">_xlfn.SWITCH($A$2,"average", AVERAGE(Instances!D168:Instances!D168),"median", MEDIAN(Instances!D168:Instances!D168),"min", MIN(Instances!D168:Instances!D168),"max", MAX(Instances!D168:Instances!D168),"diff", MAX(Instances!D168:Instances!D168)-MIN(Instances!D168:Instances!D168))</f>
        <v>0</v>
      </c>
      <c r="E168" s="1" cm="1">
        <f t="array" ref="E168">_xlfn.SWITCH($A$2,"average", AVERAGE(Instances!E168:Instances!E168),"median", MEDIAN(Instances!E168:Instances!E168),"min", MIN(Instances!E168:Instances!E168),"max", MAX(Instances!E168:Instances!E168),"diff", MAX(Instances!E168:Instances!E168)-MIN(Instances!E168:Instances!E168))</f>
        <v>0</v>
      </c>
      <c r="F168" s="1" cm="1">
        <f t="array" ref="F168">_xlfn.SWITCH($A$2,"average", AVERAGE(Instances!F168:Instances!F168),"median", MEDIAN(Instances!F168:Instances!F168),"min", MIN(Instances!F168:Instances!F168),"max", MAX(Instances!F168:Instances!F168),"diff", MAX(Instances!F168:Instances!F168)-MIN(Instances!F168:Instances!F168))</f>
        <v>0</v>
      </c>
      <c r="G168" s="1" cm="1">
        <f t="array" ref="G168">_xlfn.SWITCH($A$2,"average", AVERAGE(Instances!G168:Instances!G168),"median", MEDIAN(Instances!G168:Instances!G168),"min", MIN(Instances!G168:Instances!G168),"max", MAX(Instances!G168:Instances!G168),"diff", MAX(Instances!G168:Instances!G168)-MIN(Instances!G168:Instances!G168))</f>
        <v>0</v>
      </c>
      <c r="H168" s="1" cm="1">
        <f t="array" ref="H168">_xlfn.SWITCH($A$2,"average", AVERAGE(Instances!H168:Instances!H168),"median", MEDIAN(Instances!H168:Instances!H168),"min", MIN(Instances!H168:Instances!H168),"max", MAX(Instances!H168:Instances!H168),"diff", MAX(Instances!H168:Instances!H168)-MIN(Instances!H168:Instances!H168))</f>
        <v>0</v>
      </c>
      <c r="I168" s="1" cm="1">
        <f t="array" ref="I168">_xlfn.SWITCH($A$2,"average", AVERAGE(Instances!I168:Instances!I168),"median", MEDIAN(Instances!I168:Instances!I168),"min", MIN(Instances!I168:Instances!I168),"max", MAX(Instances!I168:Instances!I168),"diff", MAX(Instances!I168:Instances!I168)-MIN(Instances!I168:Instances!I168))</f>
        <v>0</v>
      </c>
      <c r="J168" s="1" cm="1">
        <f t="array" ref="J168">_xlfn.SWITCH($A$2,"average", AVERAGE(Instances!J168:Instances!J168),"median", MEDIAN(Instances!J168:Instances!J168),"min", MIN(Instances!J168:Instances!J168),"max", MAX(Instances!J168:Instances!J168),"diff", MAX(Instances!J168:Instances!J168)-MIN(Instances!J168:Instances!J168))</f>
        <v>0</v>
      </c>
      <c r="K168" s="1" cm="1">
        <f t="array" ref="K168">_xlfn.SWITCH($A$2,"average", AVERAGE(Instances!K168:Instances!K168),"median", MEDIAN(Instances!K168:Instances!K168),"min", MIN(Instances!K168:Instances!K168),"max", MAX(Instances!K168:Instances!K168),"diff", MAX(Instances!K168:Instances!K168)-MIN(Instances!K168:Instances!K168))</f>
        <v>0</v>
      </c>
      <c r="L168" s="1"/>
      <c r="M168" s="1" cm="1">
        <f t="array" ref="M168">_xlfn.SWITCH($A$2,"average", AVERAGE(Instances!M168:Instances!M168),"median", MEDIAN(Instances!M168:Instances!M168),"min", MIN(Instances!M168:Instances!M168),"max", MAX(Instances!M168:Instances!M168),"diff", MAX(Instances!M168:Instances!M168)-MIN(Instances!M168:Instances!M168))</f>
        <v>0</v>
      </c>
      <c r="N168" s="1" cm="1">
        <f t="array" ref="N168">_xlfn.SWITCH($A$2,"average", AVERAGE(Instances!N168:Instances!N168),"median", MEDIAN(Instances!N168:Instances!N168),"min", MIN(Instances!N168:Instances!N168),"max", MAX(Instances!N168:Instances!N168),"diff", MAX(Instances!N168:Instances!N168)-MIN(Instances!N168:Instances!N168))</f>
        <v>0</v>
      </c>
      <c r="O168" s="1"/>
      <c r="P168" s="1" cm="1">
        <f t="array" ref="P168">_xlfn.SWITCH($A$2,"average", AVERAGE(Instances!P168:Instances!P168),"median", MEDIAN(Instances!P168:Instances!P168),"min", MIN(Instances!P168:Instances!P168),"max", MAX(Instances!P168:Instances!P168),"diff", MAX(Instances!P168:Instances!P168)-MIN(Instances!P168:Instances!P168))</f>
        <v>0</v>
      </c>
      <c r="Q168" s="1" cm="1">
        <f t="array" ref="Q168">_xlfn.SWITCH($A$2,"average", AVERAGE(Instances!Q168:Instances!Q168),"median", MEDIAN(Instances!Q168:Instances!Q168),"min", MIN(Instances!Q168:Instances!Q168),"max", MAX(Instances!Q168:Instances!Q168),"diff", MAX(Instances!Q168:Instances!Q168)-MIN(Instances!Q168:Instances!Q168))</f>
        <v>0</v>
      </c>
      <c r="R168" s="1" cm="1">
        <f t="array" ref="R168">_xlfn.SWITCH($A$2,"average", AVERAGE(Instances!R168:Instances!R168),"median", MEDIAN(Instances!R168:Instances!R168),"min", MIN(Instances!R168:Instances!R168),"max", MAX(Instances!R168:Instances!R168),"diff", MAX(Instances!R168:Instances!R168)-MIN(Instances!R168:Instances!R168))</f>
        <v>0</v>
      </c>
      <c r="S168" s="1">
        <f>MIN($B168)</f>
        <v>0</v>
      </c>
      <c r="T168" s="1">
        <f>MIN($C168)</f>
        <v>0</v>
      </c>
      <c r="U168" s="1">
        <f>MIN($D168)</f>
        <v>0</v>
      </c>
      <c r="V168" s="1">
        <f>MIN($E168)</f>
        <v>0</v>
      </c>
      <c r="W168" s="1">
        <f>MIN($F168)</f>
        <v>0</v>
      </c>
      <c r="X168" s="1">
        <f>MIN($G168)</f>
        <v>0</v>
      </c>
      <c r="Y168" s="1">
        <f>MIN($H168)</f>
        <v>0</v>
      </c>
      <c r="Z168" s="1">
        <f>MIN($I168)</f>
        <v>0</v>
      </c>
      <c r="AA168" s="1">
        <f>MIN($J168)</f>
        <v>0</v>
      </c>
      <c r="AB168" s="1">
        <f>MIN($K168)</f>
        <v>0</v>
      </c>
      <c r="AC168" s="1">
        <f>MIN($M168)</f>
        <v>0</v>
      </c>
      <c r="AD168" s="1">
        <f>MIN($N168)</f>
        <v>0</v>
      </c>
      <c r="AE168" s="1">
        <f>MIN($P168)</f>
        <v>0</v>
      </c>
      <c r="AF168" s="1">
        <f>MIN($Q168)</f>
        <v>0</v>
      </c>
      <c r="AG168" s="1">
        <f>MIN($R168)</f>
        <v>0</v>
      </c>
      <c r="AH168" s="1">
        <f>MEDIAN($B168)</f>
        <v>0</v>
      </c>
      <c r="AI168" s="1">
        <f>MEDIAN($C168)</f>
        <v>0</v>
      </c>
      <c r="AJ168" s="1">
        <f>MEDIAN($D168)</f>
        <v>0</v>
      </c>
      <c r="AK168" s="1">
        <f>MEDIAN($E168)</f>
        <v>0</v>
      </c>
      <c r="AL168" s="1">
        <f>MEDIAN($F168)</f>
        <v>0</v>
      </c>
      <c r="AM168" s="1">
        <f>MEDIAN($G168)</f>
        <v>0</v>
      </c>
      <c r="AN168" s="1">
        <f>MEDIAN($H168)</f>
        <v>0</v>
      </c>
      <c r="AO168" s="1">
        <f>MEDIAN($I168)</f>
        <v>0</v>
      </c>
      <c r="AP168" s="1">
        <f>MEDIAN($J168)</f>
        <v>0</v>
      </c>
      <c r="AQ168" s="1">
        <f>MEDIAN($K168)</f>
        <v>0</v>
      </c>
      <c r="AR168" s="1">
        <f>MEDIAN($M168)</f>
        <v>0</v>
      </c>
      <c r="AS168" s="1">
        <f>MEDIAN($N168)</f>
        <v>0</v>
      </c>
      <c r="AT168" s="1">
        <f>MEDIAN($P168)</f>
        <v>0</v>
      </c>
      <c r="AU168" s="1">
        <f>MEDIAN($Q168)</f>
        <v>0</v>
      </c>
      <c r="AV168" s="1">
        <f>MEDIAN($R168)</f>
        <v>0</v>
      </c>
      <c r="AW168" s="1">
        <f>MAX($B168)</f>
        <v>0</v>
      </c>
      <c r="AX168" s="1">
        <f>MAX($C168)</f>
        <v>0</v>
      </c>
      <c r="AY168" s="1">
        <f>MAX($D168)</f>
        <v>0</v>
      </c>
      <c r="AZ168" s="1">
        <f>MAX($E168)</f>
        <v>0</v>
      </c>
      <c r="BA168" s="1">
        <f>MAX($F168)</f>
        <v>0</v>
      </c>
      <c r="BB168" s="1">
        <f>MAX($G168)</f>
        <v>0</v>
      </c>
      <c r="BC168" s="1">
        <f>MAX($H168)</f>
        <v>0</v>
      </c>
      <c r="BD168" s="1">
        <f>MAX($I168)</f>
        <v>0</v>
      </c>
      <c r="BE168" s="1">
        <f>MAX($J168)</f>
        <v>0</v>
      </c>
      <c r="BF168" s="1">
        <f>MAX($K168)</f>
        <v>0</v>
      </c>
      <c r="BG168" s="1">
        <f>MAX($M168)</f>
        <v>0</v>
      </c>
      <c r="BH168" s="1">
        <f>MAX($N168)</f>
        <v>0</v>
      </c>
      <c r="BI168" s="1">
        <f>MAX($P168)</f>
        <v>0</v>
      </c>
      <c r="BJ168" s="1">
        <f>MAX($Q168)</f>
        <v>0</v>
      </c>
      <c r="BK168" s="1">
        <f>MAX($R168)</f>
        <v>0</v>
      </c>
    </row>
    <row r="169" spans="1:63">
      <c r="A169" s="1" t="s">
        <v>166</v>
      </c>
      <c r="B169" s="1" cm="1">
        <f t="array" ref="B169">_xlfn.SWITCH($A$2,"average", AVERAGE(Instances!B169:Instances!B169),"median", MEDIAN(Instances!B169:Instances!B169),"min", MIN(Instances!B169:Instances!B169),"max", MAX(Instances!B169:Instances!B169),"diff", MAX(Instances!B169:Instances!B169)-MIN(Instances!B169:Instances!B169))</f>
        <v>0</v>
      </c>
      <c r="C169" s="1" cm="1">
        <f t="array" ref="C169">_xlfn.SWITCH($A$2,"average", AVERAGE(Instances!C169:Instances!C169),"median", MEDIAN(Instances!C169:Instances!C169),"min", MIN(Instances!C169:Instances!C169),"max", MAX(Instances!C169:Instances!C169),"diff", MAX(Instances!C169:Instances!C169)-MIN(Instances!C169:Instances!C169))</f>
        <v>0</v>
      </c>
      <c r="D169" s="1" cm="1">
        <f t="array" ref="D169">_xlfn.SWITCH($A$2,"average", AVERAGE(Instances!D169:Instances!D169),"median", MEDIAN(Instances!D169:Instances!D169),"min", MIN(Instances!D169:Instances!D169),"max", MAX(Instances!D169:Instances!D169),"diff", MAX(Instances!D169:Instances!D169)-MIN(Instances!D169:Instances!D169))</f>
        <v>0</v>
      </c>
      <c r="E169" s="1" cm="1">
        <f t="array" ref="E169">_xlfn.SWITCH($A$2,"average", AVERAGE(Instances!E169:Instances!E169),"median", MEDIAN(Instances!E169:Instances!E169),"min", MIN(Instances!E169:Instances!E169),"max", MAX(Instances!E169:Instances!E169),"diff", MAX(Instances!E169:Instances!E169)-MIN(Instances!E169:Instances!E169))</f>
        <v>0</v>
      </c>
      <c r="F169" s="1" cm="1">
        <f t="array" ref="F169">_xlfn.SWITCH($A$2,"average", AVERAGE(Instances!F169:Instances!F169),"median", MEDIAN(Instances!F169:Instances!F169),"min", MIN(Instances!F169:Instances!F169),"max", MAX(Instances!F169:Instances!F169),"diff", MAX(Instances!F169:Instances!F169)-MIN(Instances!F169:Instances!F169))</f>
        <v>0</v>
      </c>
      <c r="G169" s="1" cm="1">
        <f t="array" ref="G169">_xlfn.SWITCH($A$2,"average", AVERAGE(Instances!G169:Instances!G169),"median", MEDIAN(Instances!G169:Instances!G169),"min", MIN(Instances!G169:Instances!G169),"max", MAX(Instances!G169:Instances!G169),"diff", MAX(Instances!G169:Instances!G169)-MIN(Instances!G169:Instances!G169))</f>
        <v>0</v>
      </c>
      <c r="H169" s="1" cm="1">
        <f t="array" ref="H169">_xlfn.SWITCH($A$2,"average", AVERAGE(Instances!H169:Instances!H169),"median", MEDIAN(Instances!H169:Instances!H169),"min", MIN(Instances!H169:Instances!H169),"max", MAX(Instances!H169:Instances!H169),"diff", MAX(Instances!H169:Instances!H169)-MIN(Instances!H169:Instances!H169))</f>
        <v>0</v>
      </c>
      <c r="I169" s="1" cm="1">
        <f t="array" ref="I169">_xlfn.SWITCH($A$2,"average", AVERAGE(Instances!I169:Instances!I169),"median", MEDIAN(Instances!I169:Instances!I169),"min", MIN(Instances!I169:Instances!I169),"max", MAX(Instances!I169:Instances!I169),"diff", MAX(Instances!I169:Instances!I169)-MIN(Instances!I169:Instances!I169))</f>
        <v>0</v>
      </c>
      <c r="J169" s="1" cm="1">
        <f t="array" ref="J169">_xlfn.SWITCH($A$2,"average", AVERAGE(Instances!J169:Instances!J169),"median", MEDIAN(Instances!J169:Instances!J169),"min", MIN(Instances!J169:Instances!J169),"max", MAX(Instances!J169:Instances!J169),"diff", MAX(Instances!J169:Instances!J169)-MIN(Instances!J169:Instances!J169))</f>
        <v>0</v>
      </c>
      <c r="K169" s="1" cm="1">
        <f t="array" ref="K169">_xlfn.SWITCH($A$2,"average", AVERAGE(Instances!K169:Instances!K169),"median", MEDIAN(Instances!K169:Instances!K169),"min", MIN(Instances!K169:Instances!K169),"max", MAX(Instances!K169:Instances!K169),"diff", MAX(Instances!K169:Instances!K169)-MIN(Instances!K169:Instances!K169))</f>
        <v>0</v>
      </c>
      <c r="L169" s="1"/>
      <c r="M169" s="1" cm="1">
        <f t="array" ref="M169">_xlfn.SWITCH($A$2,"average", AVERAGE(Instances!M169:Instances!M169),"median", MEDIAN(Instances!M169:Instances!M169),"min", MIN(Instances!M169:Instances!M169),"max", MAX(Instances!M169:Instances!M169),"diff", MAX(Instances!M169:Instances!M169)-MIN(Instances!M169:Instances!M169))</f>
        <v>0</v>
      </c>
      <c r="N169" s="1" cm="1">
        <f t="array" ref="N169">_xlfn.SWITCH($A$2,"average", AVERAGE(Instances!N169:Instances!N169),"median", MEDIAN(Instances!N169:Instances!N169),"min", MIN(Instances!N169:Instances!N169),"max", MAX(Instances!N169:Instances!N169),"diff", MAX(Instances!N169:Instances!N169)-MIN(Instances!N169:Instances!N169))</f>
        <v>0</v>
      </c>
      <c r="O169" s="1"/>
      <c r="P169" s="1" cm="1">
        <f t="array" ref="P169">_xlfn.SWITCH($A$2,"average", AVERAGE(Instances!P169:Instances!P169),"median", MEDIAN(Instances!P169:Instances!P169),"min", MIN(Instances!P169:Instances!P169),"max", MAX(Instances!P169:Instances!P169),"diff", MAX(Instances!P169:Instances!P169)-MIN(Instances!P169:Instances!P169))</f>
        <v>0</v>
      </c>
      <c r="Q169" s="1" cm="1">
        <f t="array" ref="Q169">_xlfn.SWITCH($A$2,"average", AVERAGE(Instances!Q169:Instances!Q169),"median", MEDIAN(Instances!Q169:Instances!Q169),"min", MIN(Instances!Q169:Instances!Q169),"max", MAX(Instances!Q169:Instances!Q169),"diff", MAX(Instances!Q169:Instances!Q169)-MIN(Instances!Q169:Instances!Q169))</f>
        <v>0</v>
      </c>
      <c r="R169" s="1" cm="1">
        <f t="array" ref="R169">_xlfn.SWITCH($A$2,"average", AVERAGE(Instances!R169:Instances!R169),"median", MEDIAN(Instances!R169:Instances!R169),"min", MIN(Instances!R169:Instances!R169),"max", MAX(Instances!R169:Instances!R169),"diff", MAX(Instances!R169:Instances!R169)-MIN(Instances!R169:Instances!R169))</f>
        <v>0</v>
      </c>
      <c r="S169" s="1">
        <f>MIN($B169)</f>
        <v>0</v>
      </c>
      <c r="T169" s="1">
        <f>MIN($C169)</f>
        <v>0</v>
      </c>
      <c r="U169" s="1">
        <f>MIN($D169)</f>
        <v>0</v>
      </c>
      <c r="V169" s="1">
        <f>MIN($E169)</f>
        <v>0</v>
      </c>
      <c r="W169" s="1">
        <f>MIN($F169)</f>
        <v>0</v>
      </c>
      <c r="X169" s="1">
        <f>MIN($G169)</f>
        <v>0</v>
      </c>
      <c r="Y169" s="1">
        <f>MIN($H169)</f>
        <v>0</v>
      </c>
      <c r="Z169" s="1">
        <f>MIN($I169)</f>
        <v>0</v>
      </c>
      <c r="AA169" s="1">
        <f>MIN($J169)</f>
        <v>0</v>
      </c>
      <c r="AB169" s="1">
        <f>MIN($K169)</f>
        <v>0</v>
      </c>
      <c r="AC169" s="1">
        <f>MIN($M169)</f>
        <v>0</v>
      </c>
      <c r="AD169" s="1">
        <f>MIN($N169)</f>
        <v>0</v>
      </c>
      <c r="AE169" s="1">
        <f>MIN($P169)</f>
        <v>0</v>
      </c>
      <c r="AF169" s="1">
        <f>MIN($Q169)</f>
        <v>0</v>
      </c>
      <c r="AG169" s="1">
        <f>MIN($R169)</f>
        <v>0</v>
      </c>
      <c r="AH169" s="1">
        <f>MEDIAN($B169)</f>
        <v>0</v>
      </c>
      <c r="AI169" s="1">
        <f>MEDIAN($C169)</f>
        <v>0</v>
      </c>
      <c r="AJ169" s="1">
        <f>MEDIAN($D169)</f>
        <v>0</v>
      </c>
      <c r="AK169" s="1">
        <f>MEDIAN($E169)</f>
        <v>0</v>
      </c>
      <c r="AL169" s="1">
        <f>MEDIAN($F169)</f>
        <v>0</v>
      </c>
      <c r="AM169" s="1">
        <f>MEDIAN($G169)</f>
        <v>0</v>
      </c>
      <c r="AN169" s="1">
        <f>MEDIAN($H169)</f>
        <v>0</v>
      </c>
      <c r="AO169" s="1">
        <f>MEDIAN($I169)</f>
        <v>0</v>
      </c>
      <c r="AP169" s="1">
        <f>MEDIAN($J169)</f>
        <v>0</v>
      </c>
      <c r="AQ169" s="1">
        <f>MEDIAN($K169)</f>
        <v>0</v>
      </c>
      <c r="AR169" s="1">
        <f>MEDIAN($M169)</f>
        <v>0</v>
      </c>
      <c r="AS169" s="1">
        <f>MEDIAN($N169)</f>
        <v>0</v>
      </c>
      <c r="AT169" s="1">
        <f>MEDIAN($P169)</f>
        <v>0</v>
      </c>
      <c r="AU169" s="1">
        <f>MEDIAN($Q169)</f>
        <v>0</v>
      </c>
      <c r="AV169" s="1">
        <f>MEDIAN($R169)</f>
        <v>0</v>
      </c>
      <c r="AW169" s="1">
        <f>MAX($B169)</f>
        <v>0</v>
      </c>
      <c r="AX169" s="1">
        <f>MAX($C169)</f>
        <v>0</v>
      </c>
      <c r="AY169" s="1">
        <f>MAX($D169)</f>
        <v>0</v>
      </c>
      <c r="AZ169" s="1">
        <f>MAX($E169)</f>
        <v>0</v>
      </c>
      <c r="BA169" s="1">
        <f>MAX($F169)</f>
        <v>0</v>
      </c>
      <c r="BB169" s="1">
        <f>MAX($G169)</f>
        <v>0</v>
      </c>
      <c r="BC169" s="1">
        <f>MAX($H169)</f>
        <v>0</v>
      </c>
      <c r="BD169" s="1">
        <f>MAX($I169)</f>
        <v>0</v>
      </c>
      <c r="BE169" s="1">
        <f>MAX($J169)</f>
        <v>0</v>
      </c>
      <c r="BF169" s="1">
        <f>MAX($K169)</f>
        <v>0</v>
      </c>
      <c r="BG169" s="1">
        <f>MAX($M169)</f>
        <v>0</v>
      </c>
      <c r="BH169" s="1">
        <f>MAX($N169)</f>
        <v>0</v>
      </c>
      <c r="BI169" s="1">
        <f>MAX($P169)</f>
        <v>0</v>
      </c>
      <c r="BJ169" s="1">
        <f>MAX($Q169)</f>
        <v>0</v>
      </c>
      <c r="BK169" s="1">
        <f>MAX($R169)</f>
        <v>0</v>
      </c>
    </row>
    <row r="170" spans="1:63">
      <c r="A170" s="1" t="s">
        <v>167</v>
      </c>
      <c r="B170" s="1" cm="1">
        <f t="array" ref="B170">_xlfn.SWITCH($A$2,"average", AVERAGE(Instances!B170:Instances!B170),"median", MEDIAN(Instances!B170:Instances!B170),"min", MIN(Instances!B170:Instances!B170),"max", MAX(Instances!B170:Instances!B170),"diff", MAX(Instances!B170:Instances!B170)-MIN(Instances!B170:Instances!B170))</f>
        <v>0</v>
      </c>
      <c r="C170" s="1" cm="1">
        <f t="array" ref="C170">_xlfn.SWITCH($A$2,"average", AVERAGE(Instances!C170:Instances!C170),"median", MEDIAN(Instances!C170:Instances!C170),"min", MIN(Instances!C170:Instances!C170),"max", MAX(Instances!C170:Instances!C170),"diff", MAX(Instances!C170:Instances!C170)-MIN(Instances!C170:Instances!C170))</f>
        <v>0</v>
      </c>
      <c r="D170" s="1" cm="1">
        <f t="array" ref="D170">_xlfn.SWITCH($A$2,"average", AVERAGE(Instances!D170:Instances!D170),"median", MEDIAN(Instances!D170:Instances!D170),"min", MIN(Instances!D170:Instances!D170),"max", MAX(Instances!D170:Instances!D170),"diff", MAX(Instances!D170:Instances!D170)-MIN(Instances!D170:Instances!D170))</f>
        <v>0</v>
      </c>
      <c r="E170" s="1" cm="1">
        <f t="array" ref="E170">_xlfn.SWITCH($A$2,"average", AVERAGE(Instances!E170:Instances!E170),"median", MEDIAN(Instances!E170:Instances!E170),"min", MIN(Instances!E170:Instances!E170),"max", MAX(Instances!E170:Instances!E170),"diff", MAX(Instances!E170:Instances!E170)-MIN(Instances!E170:Instances!E170))</f>
        <v>0</v>
      </c>
      <c r="F170" s="1" cm="1">
        <f t="array" ref="F170">_xlfn.SWITCH($A$2,"average", AVERAGE(Instances!F170:Instances!F170),"median", MEDIAN(Instances!F170:Instances!F170),"min", MIN(Instances!F170:Instances!F170),"max", MAX(Instances!F170:Instances!F170),"diff", MAX(Instances!F170:Instances!F170)-MIN(Instances!F170:Instances!F170))</f>
        <v>0</v>
      </c>
      <c r="G170" s="1" cm="1">
        <f t="array" ref="G170">_xlfn.SWITCH($A$2,"average", AVERAGE(Instances!G170:Instances!G170),"median", MEDIAN(Instances!G170:Instances!G170),"min", MIN(Instances!G170:Instances!G170),"max", MAX(Instances!G170:Instances!G170),"diff", MAX(Instances!G170:Instances!G170)-MIN(Instances!G170:Instances!G170))</f>
        <v>0</v>
      </c>
      <c r="H170" s="1" cm="1">
        <f t="array" ref="H170">_xlfn.SWITCH($A$2,"average", AVERAGE(Instances!H170:Instances!H170),"median", MEDIAN(Instances!H170:Instances!H170),"min", MIN(Instances!H170:Instances!H170),"max", MAX(Instances!H170:Instances!H170),"diff", MAX(Instances!H170:Instances!H170)-MIN(Instances!H170:Instances!H170))</f>
        <v>0</v>
      </c>
      <c r="I170" s="1" cm="1">
        <f t="array" ref="I170">_xlfn.SWITCH($A$2,"average", AVERAGE(Instances!I170:Instances!I170),"median", MEDIAN(Instances!I170:Instances!I170),"min", MIN(Instances!I170:Instances!I170),"max", MAX(Instances!I170:Instances!I170),"diff", MAX(Instances!I170:Instances!I170)-MIN(Instances!I170:Instances!I170))</f>
        <v>0</v>
      </c>
      <c r="J170" s="1" cm="1">
        <f t="array" ref="J170">_xlfn.SWITCH($A$2,"average", AVERAGE(Instances!J170:Instances!J170),"median", MEDIAN(Instances!J170:Instances!J170),"min", MIN(Instances!J170:Instances!J170),"max", MAX(Instances!J170:Instances!J170),"diff", MAX(Instances!J170:Instances!J170)-MIN(Instances!J170:Instances!J170))</f>
        <v>0</v>
      </c>
      <c r="K170" s="1" cm="1">
        <f t="array" ref="K170">_xlfn.SWITCH($A$2,"average", AVERAGE(Instances!K170:Instances!K170),"median", MEDIAN(Instances!K170:Instances!K170),"min", MIN(Instances!K170:Instances!K170),"max", MAX(Instances!K170:Instances!K170),"diff", MAX(Instances!K170:Instances!K170)-MIN(Instances!K170:Instances!K170))</f>
        <v>0</v>
      </c>
      <c r="L170" s="1"/>
      <c r="M170" s="1" cm="1">
        <f t="array" ref="M170">_xlfn.SWITCH($A$2,"average", AVERAGE(Instances!M170:Instances!M170),"median", MEDIAN(Instances!M170:Instances!M170),"min", MIN(Instances!M170:Instances!M170),"max", MAX(Instances!M170:Instances!M170),"diff", MAX(Instances!M170:Instances!M170)-MIN(Instances!M170:Instances!M170))</f>
        <v>0</v>
      </c>
      <c r="N170" s="1" cm="1">
        <f t="array" ref="N170">_xlfn.SWITCH($A$2,"average", AVERAGE(Instances!N170:Instances!N170),"median", MEDIAN(Instances!N170:Instances!N170),"min", MIN(Instances!N170:Instances!N170),"max", MAX(Instances!N170:Instances!N170),"diff", MAX(Instances!N170:Instances!N170)-MIN(Instances!N170:Instances!N170))</f>
        <v>0</v>
      </c>
      <c r="O170" s="1"/>
      <c r="P170" s="1" cm="1">
        <f t="array" ref="P170">_xlfn.SWITCH($A$2,"average", AVERAGE(Instances!P170:Instances!P170),"median", MEDIAN(Instances!P170:Instances!P170),"min", MIN(Instances!P170:Instances!P170),"max", MAX(Instances!P170:Instances!P170),"diff", MAX(Instances!P170:Instances!P170)-MIN(Instances!P170:Instances!P170))</f>
        <v>0</v>
      </c>
      <c r="Q170" s="1" cm="1">
        <f t="array" ref="Q170">_xlfn.SWITCH($A$2,"average", AVERAGE(Instances!Q170:Instances!Q170),"median", MEDIAN(Instances!Q170:Instances!Q170),"min", MIN(Instances!Q170:Instances!Q170),"max", MAX(Instances!Q170:Instances!Q170),"diff", MAX(Instances!Q170:Instances!Q170)-MIN(Instances!Q170:Instances!Q170))</f>
        <v>0</v>
      </c>
      <c r="R170" s="1" cm="1">
        <f t="array" ref="R170">_xlfn.SWITCH($A$2,"average", AVERAGE(Instances!R170:Instances!R170),"median", MEDIAN(Instances!R170:Instances!R170),"min", MIN(Instances!R170:Instances!R170),"max", MAX(Instances!R170:Instances!R170),"diff", MAX(Instances!R170:Instances!R170)-MIN(Instances!R170:Instances!R170))</f>
        <v>0</v>
      </c>
      <c r="S170" s="1">
        <f>MIN($B170)</f>
        <v>0</v>
      </c>
      <c r="T170" s="1">
        <f>MIN($C170)</f>
        <v>0</v>
      </c>
      <c r="U170" s="1">
        <f>MIN($D170)</f>
        <v>0</v>
      </c>
      <c r="V170" s="1">
        <f>MIN($E170)</f>
        <v>0</v>
      </c>
      <c r="W170" s="1">
        <f>MIN($F170)</f>
        <v>0</v>
      </c>
      <c r="X170" s="1">
        <f>MIN($G170)</f>
        <v>0</v>
      </c>
      <c r="Y170" s="1">
        <f>MIN($H170)</f>
        <v>0</v>
      </c>
      <c r="Z170" s="1">
        <f>MIN($I170)</f>
        <v>0</v>
      </c>
      <c r="AA170" s="1">
        <f>MIN($J170)</f>
        <v>0</v>
      </c>
      <c r="AB170" s="1">
        <f>MIN($K170)</f>
        <v>0</v>
      </c>
      <c r="AC170" s="1">
        <f>MIN($M170)</f>
        <v>0</v>
      </c>
      <c r="AD170" s="1">
        <f>MIN($N170)</f>
        <v>0</v>
      </c>
      <c r="AE170" s="1">
        <f>MIN($P170)</f>
        <v>0</v>
      </c>
      <c r="AF170" s="1">
        <f>MIN($Q170)</f>
        <v>0</v>
      </c>
      <c r="AG170" s="1">
        <f>MIN($R170)</f>
        <v>0</v>
      </c>
      <c r="AH170" s="1">
        <f>MEDIAN($B170)</f>
        <v>0</v>
      </c>
      <c r="AI170" s="1">
        <f>MEDIAN($C170)</f>
        <v>0</v>
      </c>
      <c r="AJ170" s="1">
        <f>MEDIAN($D170)</f>
        <v>0</v>
      </c>
      <c r="AK170" s="1">
        <f>MEDIAN($E170)</f>
        <v>0</v>
      </c>
      <c r="AL170" s="1">
        <f>MEDIAN($F170)</f>
        <v>0</v>
      </c>
      <c r="AM170" s="1">
        <f>MEDIAN($G170)</f>
        <v>0</v>
      </c>
      <c r="AN170" s="1">
        <f>MEDIAN($H170)</f>
        <v>0</v>
      </c>
      <c r="AO170" s="1">
        <f>MEDIAN($I170)</f>
        <v>0</v>
      </c>
      <c r="AP170" s="1">
        <f>MEDIAN($J170)</f>
        <v>0</v>
      </c>
      <c r="AQ170" s="1">
        <f>MEDIAN($K170)</f>
        <v>0</v>
      </c>
      <c r="AR170" s="1">
        <f>MEDIAN($M170)</f>
        <v>0</v>
      </c>
      <c r="AS170" s="1">
        <f>MEDIAN($N170)</f>
        <v>0</v>
      </c>
      <c r="AT170" s="1">
        <f>MEDIAN($P170)</f>
        <v>0</v>
      </c>
      <c r="AU170" s="1">
        <f>MEDIAN($Q170)</f>
        <v>0</v>
      </c>
      <c r="AV170" s="1">
        <f>MEDIAN($R170)</f>
        <v>0</v>
      </c>
      <c r="AW170" s="1">
        <f>MAX($B170)</f>
        <v>0</v>
      </c>
      <c r="AX170" s="1">
        <f>MAX($C170)</f>
        <v>0</v>
      </c>
      <c r="AY170" s="1">
        <f>MAX($D170)</f>
        <v>0</v>
      </c>
      <c r="AZ170" s="1">
        <f>MAX($E170)</f>
        <v>0</v>
      </c>
      <c r="BA170" s="1">
        <f>MAX($F170)</f>
        <v>0</v>
      </c>
      <c r="BB170" s="1">
        <f>MAX($G170)</f>
        <v>0</v>
      </c>
      <c r="BC170" s="1">
        <f>MAX($H170)</f>
        <v>0</v>
      </c>
      <c r="BD170" s="1">
        <f>MAX($I170)</f>
        <v>0</v>
      </c>
      <c r="BE170" s="1">
        <f>MAX($J170)</f>
        <v>0</v>
      </c>
      <c r="BF170" s="1">
        <f>MAX($K170)</f>
        <v>0</v>
      </c>
      <c r="BG170" s="1">
        <f>MAX($M170)</f>
        <v>0</v>
      </c>
      <c r="BH170" s="1">
        <f>MAX($N170)</f>
        <v>0</v>
      </c>
      <c r="BI170" s="1">
        <f>MAX($P170)</f>
        <v>0</v>
      </c>
      <c r="BJ170" s="1">
        <f>MAX($Q170)</f>
        <v>0</v>
      </c>
      <c r="BK170" s="1">
        <f>MAX($R170)</f>
        <v>0</v>
      </c>
    </row>
    <row r="171" spans="1:63">
      <c r="A171" s="1" t="s">
        <v>168</v>
      </c>
      <c r="B171" s="1" cm="1">
        <f t="array" ref="B171">_xlfn.SWITCH($A$2,"average", AVERAGE(Instances!B171:Instances!B171),"median", MEDIAN(Instances!B171:Instances!B171),"min", MIN(Instances!B171:Instances!B171),"max", MAX(Instances!B171:Instances!B171),"diff", MAX(Instances!B171:Instances!B171)-MIN(Instances!B171:Instances!B171))</f>
        <v>0</v>
      </c>
      <c r="C171" s="1" cm="1">
        <f t="array" ref="C171">_xlfn.SWITCH($A$2,"average", AVERAGE(Instances!C171:Instances!C171),"median", MEDIAN(Instances!C171:Instances!C171),"min", MIN(Instances!C171:Instances!C171),"max", MAX(Instances!C171:Instances!C171),"diff", MAX(Instances!C171:Instances!C171)-MIN(Instances!C171:Instances!C171))</f>
        <v>0</v>
      </c>
      <c r="D171" s="1" cm="1">
        <f t="array" ref="D171">_xlfn.SWITCH($A$2,"average", AVERAGE(Instances!D171:Instances!D171),"median", MEDIAN(Instances!D171:Instances!D171),"min", MIN(Instances!D171:Instances!D171),"max", MAX(Instances!D171:Instances!D171),"diff", MAX(Instances!D171:Instances!D171)-MIN(Instances!D171:Instances!D171))</f>
        <v>0</v>
      </c>
      <c r="E171" s="1" cm="1">
        <f t="array" ref="E171">_xlfn.SWITCH($A$2,"average", AVERAGE(Instances!E171:Instances!E171),"median", MEDIAN(Instances!E171:Instances!E171),"min", MIN(Instances!E171:Instances!E171),"max", MAX(Instances!E171:Instances!E171),"diff", MAX(Instances!E171:Instances!E171)-MIN(Instances!E171:Instances!E171))</f>
        <v>0</v>
      </c>
      <c r="F171" s="1" cm="1">
        <f t="array" ref="F171">_xlfn.SWITCH($A$2,"average", AVERAGE(Instances!F171:Instances!F171),"median", MEDIAN(Instances!F171:Instances!F171),"min", MIN(Instances!F171:Instances!F171),"max", MAX(Instances!F171:Instances!F171),"diff", MAX(Instances!F171:Instances!F171)-MIN(Instances!F171:Instances!F171))</f>
        <v>0</v>
      </c>
      <c r="G171" s="1" cm="1">
        <f t="array" ref="G171">_xlfn.SWITCH($A$2,"average", AVERAGE(Instances!G171:Instances!G171),"median", MEDIAN(Instances!G171:Instances!G171),"min", MIN(Instances!G171:Instances!G171),"max", MAX(Instances!G171:Instances!G171),"diff", MAX(Instances!G171:Instances!G171)-MIN(Instances!G171:Instances!G171))</f>
        <v>0</v>
      </c>
      <c r="H171" s="1" cm="1">
        <f t="array" ref="H171">_xlfn.SWITCH($A$2,"average", AVERAGE(Instances!H171:Instances!H171),"median", MEDIAN(Instances!H171:Instances!H171),"min", MIN(Instances!H171:Instances!H171),"max", MAX(Instances!H171:Instances!H171),"diff", MAX(Instances!H171:Instances!H171)-MIN(Instances!H171:Instances!H171))</f>
        <v>0</v>
      </c>
      <c r="I171" s="1" cm="1">
        <f t="array" ref="I171">_xlfn.SWITCH($A$2,"average", AVERAGE(Instances!I171:Instances!I171),"median", MEDIAN(Instances!I171:Instances!I171),"min", MIN(Instances!I171:Instances!I171),"max", MAX(Instances!I171:Instances!I171),"diff", MAX(Instances!I171:Instances!I171)-MIN(Instances!I171:Instances!I171))</f>
        <v>0</v>
      </c>
      <c r="J171" s="1" cm="1">
        <f t="array" ref="J171">_xlfn.SWITCH($A$2,"average", AVERAGE(Instances!J171:Instances!J171),"median", MEDIAN(Instances!J171:Instances!J171),"min", MIN(Instances!J171:Instances!J171),"max", MAX(Instances!J171:Instances!J171),"diff", MAX(Instances!J171:Instances!J171)-MIN(Instances!J171:Instances!J171))</f>
        <v>0</v>
      </c>
      <c r="K171" s="1" cm="1">
        <f t="array" ref="K171">_xlfn.SWITCH($A$2,"average", AVERAGE(Instances!K171:Instances!K171),"median", MEDIAN(Instances!K171:Instances!K171),"min", MIN(Instances!K171:Instances!K171),"max", MAX(Instances!K171:Instances!K171),"diff", MAX(Instances!K171:Instances!K171)-MIN(Instances!K171:Instances!K171))</f>
        <v>0</v>
      </c>
      <c r="L171" s="1"/>
      <c r="M171" s="1" cm="1">
        <f t="array" ref="M171">_xlfn.SWITCH($A$2,"average", AVERAGE(Instances!M171:Instances!M171),"median", MEDIAN(Instances!M171:Instances!M171),"min", MIN(Instances!M171:Instances!M171),"max", MAX(Instances!M171:Instances!M171),"diff", MAX(Instances!M171:Instances!M171)-MIN(Instances!M171:Instances!M171))</f>
        <v>0</v>
      </c>
      <c r="N171" s="1" cm="1">
        <f t="array" ref="N171">_xlfn.SWITCH($A$2,"average", AVERAGE(Instances!N171:Instances!N171),"median", MEDIAN(Instances!N171:Instances!N171),"min", MIN(Instances!N171:Instances!N171),"max", MAX(Instances!N171:Instances!N171),"diff", MAX(Instances!N171:Instances!N171)-MIN(Instances!N171:Instances!N171))</f>
        <v>0</v>
      </c>
      <c r="O171" s="1"/>
      <c r="P171" s="1" cm="1">
        <f t="array" ref="P171">_xlfn.SWITCH($A$2,"average", AVERAGE(Instances!P171:Instances!P171),"median", MEDIAN(Instances!P171:Instances!P171),"min", MIN(Instances!P171:Instances!P171),"max", MAX(Instances!P171:Instances!P171),"diff", MAX(Instances!P171:Instances!P171)-MIN(Instances!P171:Instances!P171))</f>
        <v>0</v>
      </c>
      <c r="Q171" s="1" cm="1">
        <f t="array" ref="Q171">_xlfn.SWITCH($A$2,"average", AVERAGE(Instances!Q171:Instances!Q171),"median", MEDIAN(Instances!Q171:Instances!Q171),"min", MIN(Instances!Q171:Instances!Q171),"max", MAX(Instances!Q171:Instances!Q171),"diff", MAX(Instances!Q171:Instances!Q171)-MIN(Instances!Q171:Instances!Q171))</f>
        <v>0</v>
      </c>
      <c r="R171" s="1" cm="1">
        <f t="array" ref="R171">_xlfn.SWITCH($A$2,"average", AVERAGE(Instances!R171:Instances!R171),"median", MEDIAN(Instances!R171:Instances!R171),"min", MIN(Instances!R171:Instances!R171),"max", MAX(Instances!R171:Instances!R171),"diff", MAX(Instances!R171:Instances!R171)-MIN(Instances!R171:Instances!R171))</f>
        <v>0</v>
      </c>
      <c r="S171" s="1">
        <f>MIN($B171)</f>
        <v>0</v>
      </c>
      <c r="T171" s="1">
        <f>MIN($C171)</f>
        <v>0</v>
      </c>
      <c r="U171" s="1">
        <f>MIN($D171)</f>
        <v>0</v>
      </c>
      <c r="V171" s="1">
        <f>MIN($E171)</f>
        <v>0</v>
      </c>
      <c r="W171" s="1">
        <f>MIN($F171)</f>
        <v>0</v>
      </c>
      <c r="X171" s="1">
        <f>MIN($G171)</f>
        <v>0</v>
      </c>
      <c r="Y171" s="1">
        <f>MIN($H171)</f>
        <v>0</v>
      </c>
      <c r="Z171" s="1">
        <f>MIN($I171)</f>
        <v>0</v>
      </c>
      <c r="AA171" s="1">
        <f>MIN($J171)</f>
        <v>0</v>
      </c>
      <c r="AB171" s="1">
        <f>MIN($K171)</f>
        <v>0</v>
      </c>
      <c r="AC171" s="1">
        <f>MIN($M171)</f>
        <v>0</v>
      </c>
      <c r="AD171" s="1">
        <f>MIN($N171)</f>
        <v>0</v>
      </c>
      <c r="AE171" s="1">
        <f>MIN($P171)</f>
        <v>0</v>
      </c>
      <c r="AF171" s="1">
        <f>MIN($Q171)</f>
        <v>0</v>
      </c>
      <c r="AG171" s="1">
        <f>MIN($R171)</f>
        <v>0</v>
      </c>
      <c r="AH171" s="1">
        <f>MEDIAN($B171)</f>
        <v>0</v>
      </c>
      <c r="AI171" s="1">
        <f>MEDIAN($C171)</f>
        <v>0</v>
      </c>
      <c r="AJ171" s="1">
        <f>MEDIAN($D171)</f>
        <v>0</v>
      </c>
      <c r="AK171" s="1">
        <f>MEDIAN($E171)</f>
        <v>0</v>
      </c>
      <c r="AL171" s="1">
        <f>MEDIAN($F171)</f>
        <v>0</v>
      </c>
      <c r="AM171" s="1">
        <f>MEDIAN($G171)</f>
        <v>0</v>
      </c>
      <c r="AN171" s="1">
        <f>MEDIAN($H171)</f>
        <v>0</v>
      </c>
      <c r="AO171" s="1">
        <f>MEDIAN($I171)</f>
        <v>0</v>
      </c>
      <c r="AP171" s="1">
        <f>MEDIAN($J171)</f>
        <v>0</v>
      </c>
      <c r="AQ171" s="1">
        <f>MEDIAN($K171)</f>
        <v>0</v>
      </c>
      <c r="AR171" s="1">
        <f>MEDIAN($M171)</f>
        <v>0</v>
      </c>
      <c r="AS171" s="1">
        <f>MEDIAN($N171)</f>
        <v>0</v>
      </c>
      <c r="AT171" s="1">
        <f>MEDIAN($P171)</f>
        <v>0</v>
      </c>
      <c r="AU171" s="1">
        <f>MEDIAN($Q171)</f>
        <v>0</v>
      </c>
      <c r="AV171" s="1">
        <f>MEDIAN($R171)</f>
        <v>0</v>
      </c>
      <c r="AW171" s="1">
        <f>MAX($B171)</f>
        <v>0</v>
      </c>
      <c r="AX171" s="1">
        <f>MAX($C171)</f>
        <v>0</v>
      </c>
      <c r="AY171" s="1">
        <f>MAX($D171)</f>
        <v>0</v>
      </c>
      <c r="AZ171" s="1">
        <f>MAX($E171)</f>
        <v>0</v>
      </c>
      <c r="BA171" s="1">
        <f>MAX($F171)</f>
        <v>0</v>
      </c>
      <c r="BB171" s="1">
        <f>MAX($G171)</f>
        <v>0</v>
      </c>
      <c r="BC171" s="1">
        <f>MAX($H171)</f>
        <v>0</v>
      </c>
      <c r="BD171" s="1">
        <f>MAX($I171)</f>
        <v>0</v>
      </c>
      <c r="BE171" s="1">
        <f>MAX($J171)</f>
        <v>0</v>
      </c>
      <c r="BF171" s="1">
        <f>MAX($K171)</f>
        <v>0</v>
      </c>
      <c r="BG171" s="1">
        <f>MAX($M171)</f>
        <v>0</v>
      </c>
      <c r="BH171" s="1">
        <f>MAX($N171)</f>
        <v>0</v>
      </c>
      <c r="BI171" s="1">
        <f>MAX($P171)</f>
        <v>0</v>
      </c>
      <c r="BJ171" s="1">
        <f>MAX($Q171)</f>
        <v>0</v>
      </c>
      <c r="BK171" s="1">
        <f>MAX($R171)</f>
        <v>0</v>
      </c>
    </row>
    <row r="172" spans="1:63">
      <c r="A172" s="1" t="s">
        <v>169</v>
      </c>
      <c r="B172" s="1" cm="1">
        <f t="array" ref="B172">_xlfn.SWITCH($A$2,"average", AVERAGE(Instances!B172:Instances!B172),"median", MEDIAN(Instances!B172:Instances!B172),"min", MIN(Instances!B172:Instances!B172),"max", MAX(Instances!B172:Instances!B172),"diff", MAX(Instances!B172:Instances!B172)-MIN(Instances!B172:Instances!B172))</f>
        <v>0</v>
      </c>
      <c r="C172" s="1" cm="1">
        <f t="array" ref="C172">_xlfn.SWITCH($A$2,"average", AVERAGE(Instances!C172:Instances!C172),"median", MEDIAN(Instances!C172:Instances!C172),"min", MIN(Instances!C172:Instances!C172),"max", MAX(Instances!C172:Instances!C172),"diff", MAX(Instances!C172:Instances!C172)-MIN(Instances!C172:Instances!C172))</f>
        <v>0</v>
      </c>
      <c r="D172" s="1" cm="1">
        <f t="array" ref="D172">_xlfn.SWITCH($A$2,"average", AVERAGE(Instances!D172:Instances!D172),"median", MEDIAN(Instances!D172:Instances!D172),"min", MIN(Instances!D172:Instances!D172),"max", MAX(Instances!D172:Instances!D172),"diff", MAX(Instances!D172:Instances!D172)-MIN(Instances!D172:Instances!D172))</f>
        <v>0</v>
      </c>
      <c r="E172" s="1" cm="1">
        <f t="array" ref="E172">_xlfn.SWITCH($A$2,"average", AVERAGE(Instances!E172:Instances!E172),"median", MEDIAN(Instances!E172:Instances!E172),"min", MIN(Instances!E172:Instances!E172),"max", MAX(Instances!E172:Instances!E172),"diff", MAX(Instances!E172:Instances!E172)-MIN(Instances!E172:Instances!E172))</f>
        <v>0</v>
      </c>
      <c r="F172" s="1" cm="1">
        <f t="array" ref="F172">_xlfn.SWITCH($A$2,"average", AVERAGE(Instances!F172:Instances!F172),"median", MEDIAN(Instances!F172:Instances!F172),"min", MIN(Instances!F172:Instances!F172),"max", MAX(Instances!F172:Instances!F172),"diff", MAX(Instances!F172:Instances!F172)-MIN(Instances!F172:Instances!F172))</f>
        <v>0</v>
      </c>
      <c r="G172" s="1" cm="1">
        <f t="array" ref="G172">_xlfn.SWITCH($A$2,"average", AVERAGE(Instances!G172:Instances!G172),"median", MEDIAN(Instances!G172:Instances!G172),"min", MIN(Instances!G172:Instances!G172),"max", MAX(Instances!G172:Instances!G172),"diff", MAX(Instances!G172:Instances!G172)-MIN(Instances!G172:Instances!G172))</f>
        <v>0</v>
      </c>
      <c r="H172" s="1" cm="1">
        <f t="array" ref="H172">_xlfn.SWITCH($A$2,"average", AVERAGE(Instances!H172:Instances!H172),"median", MEDIAN(Instances!H172:Instances!H172),"min", MIN(Instances!H172:Instances!H172),"max", MAX(Instances!H172:Instances!H172),"diff", MAX(Instances!H172:Instances!H172)-MIN(Instances!H172:Instances!H172))</f>
        <v>0</v>
      </c>
      <c r="I172" s="1" cm="1">
        <f t="array" ref="I172">_xlfn.SWITCH($A$2,"average", AVERAGE(Instances!I172:Instances!I172),"median", MEDIAN(Instances!I172:Instances!I172),"min", MIN(Instances!I172:Instances!I172),"max", MAX(Instances!I172:Instances!I172),"diff", MAX(Instances!I172:Instances!I172)-MIN(Instances!I172:Instances!I172))</f>
        <v>0</v>
      </c>
      <c r="J172" s="1" cm="1">
        <f t="array" ref="J172">_xlfn.SWITCH($A$2,"average", AVERAGE(Instances!J172:Instances!J172),"median", MEDIAN(Instances!J172:Instances!J172),"min", MIN(Instances!J172:Instances!J172),"max", MAX(Instances!J172:Instances!J172),"diff", MAX(Instances!J172:Instances!J172)-MIN(Instances!J172:Instances!J172))</f>
        <v>0</v>
      </c>
      <c r="K172" s="1" cm="1">
        <f t="array" ref="K172">_xlfn.SWITCH($A$2,"average", AVERAGE(Instances!K172:Instances!K172),"median", MEDIAN(Instances!K172:Instances!K172),"min", MIN(Instances!K172:Instances!K172),"max", MAX(Instances!K172:Instances!K172),"diff", MAX(Instances!K172:Instances!K172)-MIN(Instances!K172:Instances!K172))</f>
        <v>0</v>
      </c>
      <c r="L172" s="1"/>
      <c r="M172" s="1" cm="1">
        <f t="array" ref="M172">_xlfn.SWITCH($A$2,"average", AVERAGE(Instances!M172:Instances!M172),"median", MEDIAN(Instances!M172:Instances!M172),"min", MIN(Instances!M172:Instances!M172),"max", MAX(Instances!M172:Instances!M172),"diff", MAX(Instances!M172:Instances!M172)-MIN(Instances!M172:Instances!M172))</f>
        <v>0</v>
      </c>
      <c r="N172" s="1" cm="1">
        <f t="array" ref="N172">_xlfn.SWITCH($A$2,"average", AVERAGE(Instances!N172:Instances!N172),"median", MEDIAN(Instances!N172:Instances!N172),"min", MIN(Instances!N172:Instances!N172),"max", MAX(Instances!N172:Instances!N172),"diff", MAX(Instances!N172:Instances!N172)-MIN(Instances!N172:Instances!N172))</f>
        <v>0</v>
      </c>
      <c r="O172" s="1"/>
      <c r="P172" s="1" cm="1">
        <f t="array" ref="P172">_xlfn.SWITCH($A$2,"average", AVERAGE(Instances!P172:Instances!P172),"median", MEDIAN(Instances!P172:Instances!P172),"min", MIN(Instances!P172:Instances!P172),"max", MAX(Instances!P172:Instances!P172),"diff", MAX(Instances!P172:Instances!P172)-MIN(Instances!P172:Instances!P172))</f>
        <v>0</v>
      </c>
      <c r="Q172" s="1" cm="1">
        <f t="array" ref="Q172">_xlfn.SWITCH($A$2,"average", AVERAGE(Instances!Q172:Instances!Q172),"median", MEDIAN(Instances!Q172:Instances!Q172),"min", MIN(Instances!Q172:Instances!Q172),"max", MAX(Instances!Q172:Instances!Q172),"diff", MAX(Instances!Q172:Instances!Q172)-MIN(Instances!Q172:Instances!Q172))</f>
        <v>0</v>
      </c>
      <c r="R172" s="1" cm="1">
        <f t="array" ref="R172">_xlfn.SWITCH($A$2,"average", AVERAGE(Instances!R172:Instances!R172),"median", MEDIAN(Instances!R172:Instances!R172),"min", MIN(Instances!R172:Instances!R172),"max", MAX(Instances!R172:Instances!R172),"diff", MAX(Instances!R172:Instances!R172)-MIN(Instances!R172:Instances!R172))</f>
        <v>0</v>
      </c>
      <c r="S172" s="1">
        <f>MIN($B172)</f>
        <v>0</v>
      </c>
      <c r="T172" s="1">
        <f>MIN($C172)</f>
        <v>0</v>
      </c>
      <c r="U172" s="1">
        <f>MIN($D172)</f>
        <v>0</v>
      </c>
      <c r="V172" s="1">
        <f>MIN($E172)</f>
        <v>0</v>
      </c>
      <c r="W172" s="1">
        <f>MIN($F172)</f>
        <v>0</v>
      </c>
      <c r="X172" s="1">
        <f>MIN($G172)</f>
        <v>0</v>
      </c>
      <c r="Y172" s="1">
        <f>MIN($H172)</f>
        <v>0</v>
      </c>
      <c r="Z172" s="1">
        <f>MIN($I172)</f>
        <v>0</v>
      </c>
      <c r="AA172" s="1">
        <f>MIN($J172)</f>
        <v>0</v>
      </c>
      <c r="AB172" s="1">
        <f>MIN($K172)</f>
        <v>0</v>
      </c>
      <c r="AC172" s="1">
        <f>MIN($M172)</f>
        <v>0</v>
      </c>
      <c r="AD172" s="1">
        <f>MIN($N172)</f>
        <v>0</v>
      </c>
      <c r="AE172" s="1">
        <f>MIN($P172)</f>
        <v>0</v>
      </c>
      <c r="AF172" s="1">
        <f>MIN($Q172)</f>
        <v>0</v>
      </c>
      <c r="AG172" s="1">
        <f>MIN($R172)</f>
        <v>0</v>
      </c>
      <c r="AH172" s="1">
        <f>MEDIAN($B172)</f>
        <v>0</v>
      </c>
      <c r="AI172" s="1">
        <f>MEDIAN($C172)</f>
        <v>0</v>
      </c>
      <c r="AJ172" s="1">
        <f>MEDIAN($D172)</f>
        <v>0</v>
      </c>
      <c r="AK172" s="1">
        <f>MEDIAN($E172)</f>
        <v>0</v>
      </c>
      <c r="AL172" s="1">
        <f>MEDIAN($F172)</f>
        <v>0</v>
      </c>
      <c r="AM172" s="1">
        <f>MEDIAN($G172)</f>
        <v>0</v>
      </c>
      <c r="AN172" s="1">
        <f>MEDIAN($H172)</f>
        <v>0</v>
      </c>
      <c r="AO172" s="1">
        <f>MEDIAN($I172)</f>
        <v>0</v>
      </c>
      <c r="AP172" s="1">
        <f>MEDIAN($J172)</f>
        <v>0</v>
      </c>
      <c r="AQ172" s="1">
        <f>MEDIAN($K172)</f>
        <v>0</v>
      </c>
      <c r="AR172" s="1">
        <f>MEDIAN($M172)</f>
        <v>0</v>
      </c>
      <c r="AS172" s="1">
        <f>MEDIAN($N172)</f>
        <v>0</v>
      </c>
      <c r="AT172" s="1">
        <f>MEDIAN($P172)</f>
        <v>0</v>
      </c>
      <c r="AU172" s="1">
        <f>MEDIAN($Q172)</f>
        <v>0</v>
      </c>
      <c r="AV172" s="1">
        <f>MEDIAN($R172)</f>
        <v>0</v>
      </c>
      <c r="AW172" s="1">
        <f>MAX($B172)</f>
        <v>0</v>
      </c>
      <c r="AX172" s="1">
        <f>MAX($C172)</f>
        <v>0</v>
      </c>
      <c r="AY172" s="1">
        <f>MAX($D172)</f>
        <v>0</v>
      </c>
      <c r="AZ172" s="1">
        <f>MAX($E172)</f>
        <v>0</v>
      </c>
      <c r="BA172" s="1">
        <f>MAX($F172)</f>
        <v>0</v>
      </c>
      <c r="BB172" s="1">
        <f>MAX($G172)</f>
        <v>0</v>
      </c>
      <c r="BC172" s="1">
        <f>MAX($H172)</f>
        <v>0</v>
      </c>
      <c r="BD172" s="1">
        <f>MAX($I172)</f>
        <v>0</v>
      </c>
      <c r="BE172" s="1">
        <f>MAX($J172)</f>
        <v>0</v>
      </c>
      <c r="BF172" s="1">
        <f>MAX($K172)</f>
        <v>0</v>
      </c>
      <c r="BG172" s="1">
        <f>MAX($M172)</f>
        <v>0</v>
      </c>
      <c r="BH172" s="1">
        <f>MAX($N172)</f>
        <v>0</v>
      </c>
      <c r="BI172" s="1">
        <f>MAX($P172)</f>
        <v>0</v>
      </c>
      <c r="BJ172" s="1">
        <f>MAX($Q172)</f>
        <v>0</v>
      </c>
      <c r="BK172" s="1">
        <f>MAX($R172)</f>
        <v>0</v>
      </c>
    </row>
    <row r="173" spans="1:63">
      <c r="A173" s="1" t="s">
        <v>170</v>
      </c>
      <c r="B173" s="1" cm="1">
        <f t="array" ref="B173">_xlfn.SWITCH($A$2,"average", AVERAGE(Instances!B173:Instances!B173),"median", MEDIAN(Instances!B173:Instances!B173),"min", MIN(Instances!B173:Instances!B173),"max", MAX(Instances!B173:Instances!B173),"diff", MAX(Instances!B173:Instances!B173)-MIN(Instances!B173:Instances!B173))</f>
        <v>0</v>
      </c>
      <c r="C173" s="1" cm="1">
        <f t="array" ref="C173">_xlfn.SWITCH($A$2,"average", AVERAGE(Instances!C173:Instances!C173),"median", MEDIAN(Instances!C173:Instances!C173),"min", MIN(Instances!C173:Instances!C173),"max", MAX(Instances!C173:Instances!C173),"diff", MAX(Instances!C173:Instances!C173)-MIN(Instances!C173:Instances!C173))</f>
        <v>0</v>
      </c>
      <c r="D173" s="1" cm="1">
        <f t="array" ref="D173">_xlfn.SWITCH($A$2,"average", AVERAGE(Instances!D173:Instances!D173),"median", MEDIAN(Instances!D173:Instances!D173),"min", MIN(Instances!D173:Instances!D173),"max", MAX(Instances!D173:Instances!D173),"diff", MAX(Instances!D173:Instances!D173)-MIN(Instances!D173:Instances!D173))</f>
        <v>0</v>
      </c>
      <c r="E173" s="1" cm="1">
        <f t="array" ref="E173">_xlfn.SWITCH($A$2,"average", AVERAGE(Instances!E173:Instances!E173),"median", MEDIAN(Instances!E173:Instances!E173),"min", MIN(Instances!E173:Instances!E173),"max", MAX(Instances!E173:Instances!E173),"diff", MAX(Instances!E173:Instances!E173)-MIN(Instances!E173:Instances!E173))</f>
        <v>0</v>
      </c>
      <c r="F173" s="1" cm="1">
        <f t="array" ref="F173">_xlfn.SWITCH($A$2,"average", AVERAGE(Instances!F173:Instances!F173),"median", MEDIAN(Instances!F173:Instances!F173),"min", MIN(Instances!F173:Instances!F173),"max", MAX(Instances!F173:Instances!F173),"diff", MAX(Instances!F173:Instances!F173)-MIN(Instances!F173:Instances!F173))</f>
        <v>0</v>
      </c>
      <c r="G173" s="1" cm="1">
        <f t="array" ref="G173">_xlfn.SWITCH($A$2,"average", AVERAGE(Instances!G173:Instances!G173),"median", MEDIAN(Instances!G173:Instances!G173),"min", MIN(Instances!G173:Instances!G173),"max", MAX(Instances!G173:Instances!G173),"diff", MAX(Instances!G173:Instances!G173)-MIN(Instances!G173:Instances!G173))</f>
        <v>0</v>
      </c>
      <c r="H173" s="1" cm="1">
        <f t="array" ref="H173">_xlfn.SWITCH($A$2,"average", AVERAGE(Instances!H173:Instances!H173),"median", MEDIAN(Instances!H173:Instances!H173),"min", MIN(Instances!H173:Instances!H173),"max", MAX(Instances!H173:Instances!H173),"diff", MAX(Instances!H173:Instances!H173)-MIN(Instances!H173:Instances!H173))</f>
        <v>0</v>
      </c>
      <c r="I173" s="1" cm="1">
        <f t="array" ref="I173">_xlfn.SWITCH($A$2,"average", AVERAGE(Instances!I173:Instances!I173),"median", MEDIAN(Instances!I173:Instances!I173),"min", MIN(Instances!I173:Instances!I173),"max", MAX(Instances!I173:Instances!I173),"diff", MAX(Instances!I173:Instances!I173)-MIN(Instances!I173:Instances!I173))</f>
        <v>0</v>
      </c>
      <c r="J173" s="1" cm="1">
        <f t="array" ref="J173">_xlfn.SWITCH($A$2,"average", AVERAGE(Instances!J173:Instances!J173),"median", MEDIAN(Instances!J173:Instances!J173),"min", MIN(Instances!J173:Instances!J173),"max", MAX(Instances!J173:Instances!J173),"diff", MAX(Instances!J173:Instances!J173)-MIN(Instances!J173:Instances!J173))</f>
        <v>0</v>
      </c>
      <c r="K173" s="1" cm="1">
        <f t="array" ref="K173">_xlfn.SWITCH($A$2,"average", AVERAGE(Instances!K173:Instances!K173),"median", MEDIAN(Instances!K173:Instances!K173),"min", MIN(Instances!K173:Instances!K173),"max", MAX(Instances!K173:Instances!K173),"diff", MAX(Instances!K173:Instances!K173)-MIN(Instances!K173:Instances!K173))</f>
        <v>0</v>
      </c>
      <c r="L173" s="1"/>
      <c r="M173" s="1" cm="1">
        <f t="array" ref="M173">_xlfn.SWITCH($A$2,"average", AVERAGE(Instances!M173:Instances!M173),"median", MEDIAN(Instances!M173:Instances!M173),"min", MIN(Instances!M173:Instances!M173),"max", MAX(Instances!M173:Instances!M173),"diff", MAX(Instances!M173:Instances!M173)-MIN(Instances!M173:Instances!M173))</f>
        <v>0</v>
      </c>
      <c r="N173" s="1" cm="1">
        <f t="array" ref="N173">_xlfn.SWITCH($A$2,"average", AVERAGE(Instances!N173:Instances!N173),"median", MEDIAN(Instances!N173:Instances!N173),"min", MIN(Instances!N173:Instances!N173),"max", MAX(Instances!N173:Instances!N173),"diff", MAX(Instances!N173:Instances!N173)-MIN(Instances!N173:Instances!N173))</f>
        <v>0</v>
      </c>
      <c r="O173" s="1"/>
      <c r="P173" s="1" cm="1">
        <f t="array" ref="P173">_xlfn.SWITCH($A$2,"average", AVERAGE(Instances!P173:Instances!P173),"median", MEDIAN(Instances!P173:Instances!P173),"min", MIN(Instances!P173:Instances!P173),"max", MAX(Instances!P173:Instances!P173),"diff", MAX(Instances!P173:Instances!P173)-MIN(Instances!P173:Instances!P173))</f>
        <v>0</v>
      </c>
      <c r="Q173" s="1" cm="1">
        <f t="array" ref="Q173">_xlfn.SWITCH($A$2,"average", AVERAGE(Instances!Q173:Instances!Q173),"median", MEDIAN(Instances!Q173:Instances!Q173),"min", MIN(Instances!Q173:Instances!Q173),"max", MAX(Instances!Q173:Instances!Q173),"diff", MAX(Instances!Q173:Instances!Q173)-MIN(Instances!Q173:Instances!Q173))</f>
        <v>0</v>
      </c>
      <c r="R173" s="1" cm="1">
        <f t="array" ref="R173">_xlfn.SWITCH($A$2,"average", AVERAGE(Instances!R173:Instances!R173),"median", MEDIAN(Instances!R173:Instances!R173),"min", MIN(Instances!R173:Instances!R173),"max", MAX(Instances!R173:Instances!R173),"diff", MAX(Instances!R173:Instances!R173)-MIN(Instances!R173:Instances!R173))</f>
        <v>0</v>
      </c>
      <c r="S173" s="1">
        <f>MIN($B173)</f>
        <v>0</v>
      </c>
      <c r="T173" s="1">
        <f>MIN($C173)</f>
        <v>0</v>
      </c>
      <c r="U173" s="1">
        <f>MIN($D173)</f>
        <v>0</v>
      </c>
      <c r="V173" s="1">
        <f>MIN($E173)</f>
        <v>0</v>
      </c>
      <c r="W173" s="1">
        <f>MIN($F173)</f>
        <v>0</v>
      </c>
      <c r="X173" s="1">
        <f>MIN($G173)</f>
        <v>0</v>
      </c>
      <c r="Y173" s="1">
        <f>MIN($H173)</f>
        <v>0</v>
      </c>
      <c r="Z173" s="1">
        <f>MIN($I173)</f>
        <v>0</v>
      </c>
      <c r="AA173" s="1">
        <f>MIN($J173)</f>
        <v>0</v>
      </c>
      <c r="AB173" s="1">
        <f>MIN($K173)</f>
        <v>0</v>
      </c>
      <c r="AC173" s="1">
        <f>MIN($M173)</f>
        <v>0</v>
      </c>
      <c r="AD173" s="1">
        <f>MIN($N173)</f>
        <v>0</v>
      </c>
      <c r="AE173" s="1">
        <f>MIN($P173)</f>
        <v>0</v>
      </c>
      <c r="AF173" s="1">
        <f>MIN($Q173)</f>
        <v>0</v>
      </c>
      <c r="AG173" s="1">
        <f>MIN($R173)</f>
        <v>0</v>
      </c>
      <c r="AH173" s="1">
        <f>MEDIAN($B173)</f>
        <v>0</v>
      </c>
      <c r="AI173" s="1">
        <f>MEDIAN($C173)</f>
        <v>0</v>
      </c>
      <c r="AJ173" s="1">
        <f>MEDIAN($D173)</f>
        <v>0</v>
      </c>
      <c r="AK173" s="1">
        <f>MEDIAN($E173)</f>
        <v>0</v>
      </c>
      <c r="AL173" s="1">
        <f>MEDIAN($F173)</f>
        <v>0</v>
      </c>
      <c r="AM173" s="1">
        <f>MEDIAN($G173)</f>
        <v>0</v>
      </c>
      <c r="AN173" s="1">
        <f>MEDIAN($H173)</f>
        <v>0</v>
      </c>
      <c r="AO173" s="1">
        <f>MEDIAN($I173)</f>
        <v>0</v>
      </c>
      <c r="AP173" s="1">
        <f>MEDIAN($J173)</f>
        <v>0</v>
      </c>
      <c r="AQ173" s="1">
        <f>MEDIAN($K173)</f>
        <v>0</v>
      </c>
      <c r="AR173" s="1">
        <f>MEDIAN($M173)</f>
        <v>0</v>
      </c>
      <c r="AS173" s="1">
        <f>MEDIAN($N173)</f>
        <v>0</v>
      </c>
      <c r="AT173" s="1">
        <f>MEDIAN($P173)</f>
        <v>0</v>
      </c>
      <c r="AU173" s="1">
        <f>MEDIAN($Q173)</f>
        <v>0</v>
      </c>
      <c r="AV173" s="1">
        <f>MEDIAN($R173)</f>
        <v>0</v>
      </c>
      <c r="AW173" s="1">
        <f>MAX($B173)</f>
        <v>0</v>
      </c>
      <c r="AX173" s="1">
        <f>MAX($C173)</f>
        <v>0</v>
      </c>
      <c r="AY173" s="1">
        <f>MAX($D173)</f>
        <v>0</v>
      </c>
      <c r="AZ173" s="1">
        <f>MAX($E173)</f>
        <v>0</v>
      </c>
      <c r="BA173" s="1">
        <f>MAX($F173)</f>
        <v>0</v>
      </c>
      <c r="BB173" s="1">
        <f>MAX($G173)</f>
        <v>0</v>
      </c>
      <c r="BC173" s="1">
        <f>MAX($H173)</f>
        <v>0</v>
      </c>
      <c r="BD173" s="1">
        <f>MAX($I173)</f>
        <v>0</v>
      </c>
      <c r="BE173" s="1">
        <f>MAX($J173)</f>
        <v>0</v>
      </c>
      <c r="BF173" s="1">
        <f>MAX($K173)</f>
        <v>0</v>
      </c>
      <c r="BG173" s="1">
        <f>MAX($M173)</f>
        <v>0</v>
      </c>
      <c r="BH173" s="1">
        <f>MAX($N173)</f>
        <v>0</v>
      </c>
      <c r="BI173" s="1">
        <f>MAX($P173)</f>
        <v>0</v>
      </c>
      <c r="BJ173" s="1">
        <f>MAX($Q173)</f>
        <v>0</v>
      </c>
      <c r="BK173" s="1">
        <f>MAX($R173)</f>
        <v>0</v>
      </c>
    </row>
    <row r="174" spans="1:63">
      <c r="A174" s="1" t="s">
        <v>171</v>
      </c>
      <c r="B174" s="1" cm="1">
        <f t="array" ref="B174">_xlfn.SWITCH($A$2,"average", AVERAGE(Instances!B174:Instances!B174),"median", MEDIAN(Instances!B174:Instances!B174),"min", MIN(Instances!B174:Instances!B174),"max", MAX(Instances!B174:Instances!B174),"diff", MAX(Instances!B174:Instances!B174)-MIN(Instances!B174:Instances!B174))</f>
        <v>0</v>
      </c>
      <c r="C174" s="1" cm="1">
        <f t="array" ref="C174">_xlfn.SWITCH($A$2,"average", AVERAGE(Instances!C174:Instances!C174),"median", MEDIAN(Instances!C174:Instances!C174),"min", MIN(Instances!C174:Instances!C174),"max", MAX(Instances!C174:Instances!C174),"diff", MAX(Instances!C174:Instances!C174)-MIN(Instances!C174:Instances!C174))</f>
        <v>0</v>
      </c>
      <c r="D174" s="1" cm="1">
        <f t="array" ref="D174">_xlfn.SWITCH($A$2,"average", AVERAGE(Instances!D174:Instances!D174),"median", MEDIAN(Instances!D174:Instances!D174),"min", MIN(Instances!D174:Instances!D174),"max", MAX(Instances!D174:Instances!D174),"diff", MAX(Instances!D174:Instances!D174)-MIN(Instances!D174:Instances!D174))</f>
        <v>0</v>
      </c>
      <c r="E174" s="1" cm="1">
        <f t="array" ref="E174">_xlfn.SWITCH($A$2,"average", AVERAGE(Instances!E174:Instances!E174),"median", MEDIAN(Instances!E174:Instances!E174),"min", MIN(Instances!E174:Instances!E174),"max", MAX(Instances!E174:Instances!E174),"diff", MAX(Instances!E174:Instances!E174)-MIN(Instances!E174:Instances!E174))</f>
        <v>0</v>
      </c>
      <c r="F174" s="1" cm="1">
        <f t="array" ref="F174">_xlfn.SWITCH($A$2,"average", AVERAGE(Instances!F174:Instances!F174),"median", MEDIAN(Instances!F174:Instances!F174),"min", MIN(Instances!F174:Instances!F174),"max", MAX(Instances!F174:Instances!F174),"diff", MAX(Instances!F174:Instances!F174)-MIN(Instances!F174:Instances!F174))</f>
        <v>0</v>
      </c>
      <c r="G174" s="1" cm="1">
        <f t="array" ref="G174">_xlfn.SWITCH($A$2,"average", AVERAGE(Instances!G174:Instances!G174),"median", MEDIAN(Instances!G174:Instances!G174),"min", MIN(Instances!G174:Instances!G174),"max", MAX(Instances!G174:Instances!G174),"diff", MAX(Instances!G174:Instances!G174)-MIN(Instances!G174:Instances!G174))</f>
        <v>0</v>
      </c>
      <c r="H174" s="1" cm="1">
        <f t="array" ref="H174">_xlfn.SWITCH($A$2,"average", AVERAGE(Instances!H174:Instances!H174),"median", MEDIAN(Instances!H174:Instances!H174),"min", MIN(Instances!H174:Instances!H174),"max", MAX(Instances!H174:Instances!H174),"diff", MAX(Instances!H174:Instances!H174)-MIN(Instances!H174:Instances!H174))</f>
        <v>0</v>
      </c>
      <c r="I174" s="1" cm="1">
        <f t="array" ref="I174">_xlfn.SWITCH($A$2,"average", AVERAGE(Instances!I174:Instances!I174),"median", MEDIAN(Instances!I174:Instances!I174),"min", MIN(Instances!I174:Instances!I174),"max", MAX(Instances!I174:Instances!I174),"diff", MAX(Instances!I174:Instances!I174)-MIN(Instances!I174:Instances!I174))</f>
        <v>0</v>
      </c>
      <c r="J174" s="1" cm="1">
        <f t="array" ref="J174">_xlfn.SWITCH($A$2,"average", AVERAGE(Instances!J174:Instances!J174),"median", MEDIAN(Instances!J174:Instances!J174),"min", MIN(Instances!J174:Instances!J174),"max", MAX(Instances!J174:Instances!J174),"diff", MAX(Instances!J174:Instances!J174)-MIN(Instances!J174:Instances!J174))</f>
        <v>0</v>
      </c>
      <c r="K174" s="1" cm="1">
        <f t="array" ref="K174">_xlfn.SWITCH($A$2,"average", AVERAGE(Instances!K174:Instances!K174),"median", MEDIAN(Instances!K174:Instances!K174),"min", MIN(Instances!K174:Instances!K174),"max", MAX(Instances!K174:Instances!K174),"diff", MAX(Instances!K174:Instances!K174)-MIN(Instances!K174:Instances!K174))</f>
        <v>0</v>
      </c>
      <c r="L174" s="1"/>
      <c r="M174" s="1" cm="1">
        <f t="array" ref="M174">_xlfn.SWITCH($A$2,"average", AVERAGE(Instances!M174:Instances!M174),"median", MEDIAN(Instances!M174:Instances!M174),"min", MIN(Instances!M174:Instances!M174),"max", MAX(Instances!M174:Instances!M174),"diff", MAX(Instances!M174:Instances!M174)-MIN(Instances!M174:Instances!M174))</f>
        <v>0</v>
      </c>
      <c r="N174" s="1" cm="1">
        <f t="array" ref="N174">_xlfn.SWITCH($A$2,"average", AVERAGE(Instances!N174:Instances!N174),"median", MEDIAN(Instances!N174:Instances!N174),"min", MIN(Instances!N174:Instances!N174),"max", MAX(Instances!N174:Instances!N174),"diff", MAX(Instances!N174:Instances!N174)-MIN(Instances!N174:Instances!N174))</f>
        <v>0</v>
      </c>
      <c r="O174" s="1"/>
      <c r="P174" s="1" cm="1">
        <f t="array" ref="P174">_xlfn.SWITCH($A$2,"average", AVERAGE(Instances!P174:Instances!P174),"median", MEDIAN(Instances!P174:Instances!P174),"min", MIN(Instances!P174:Instances!P174),"max", MAX(Instances!P174:Instances!P174),"diff", MAX(Instances!P174:Instances!P174)-MIN(Instances!P174:Instances!P174))</f>
        <v>0</v>
      </c>
      <c r="Q174" s="1" cm="1">
        <f t="array" ref="Q174">_xlfn.SWITCH($A$2,"average", AVERAGE(Instances!Q174:Instances!Q174),"median", MEDIAN(Instances!Q174:Instances!Q174),"min", MIN(Instances!Q174:Instances!Q174),"max", MAX(Instances!Q174:Instances!Q174),"diff", MAX(Instances!Q174:Instances!Q174)-MIN(Instances!Q174:Instances!Q174))</f>
        <v>0</v>
      </c>
      <c r="R174" s="1" cm="1">
        <f t="array" ref="R174">_xlfn.SWITCH($A$2,"average", AVERAGE(Instances!R174:Instances!R174),"median", MEDIAN(Instances!R174:Instances!R174),"min", MIN(Instances!R174:Instances!R174),"max", MAX(Instances!R174:Instances!R174),"diff", MAX(Instances!R174:Instances!R174)-MIN(Instances!R174:Instances!R174))</f>
        <v>0</v>
      </c>
      <c r="S174" s="1">
        <f>MIN($B174)</f>
        <v>0</v>
      </c>
      <c r="T174" s="1">
        <f>MIN($C174)</f>
        <v>0</v>
      </c>
      <c r="U174" s="1">
        <f>MIN($D174)</f>
        <v>0</v>
      </c>
      <c r="V174" s="1">
        <f>MIN($E174)</f>
        <v>0</v>
      </c>
      <c r="W174" s="1">
        <f>MIN($F174)</f>
        <v>0</v>
      </c>
      <c r="X174" s="1">
        <f>MIN($G174)</f>
        <v>0</v>
      </c>
      <c r="Y174" s="1">
        <f>MIN($H174)</f>
        <v>0</v>
      </c>
      <c r="Z174" s="1">
        <f>MIN($I174)</f>
        <v>0</v>
      </c>
      <c r="AA174" s="1">
        <f>MIN($J174)</f>
        <v>0</v>
      </c>
      <c r="AB174" s="1">
        <f>MIN($K174)</f>
        <v>0</v>
      </c>
      <c r="AC174" s="1">
        <f>MIN($M174)</f>
        <v>0</v>
      </c>
      <c r="AD174" s="1">
        <f>MIN($N174)</f>
        <v>0</v>
      </c>
      <c r="AE174" s="1">
        <f>MIN($P174)</f>
        <v>0</v>
      </c>
      <c r="AF174" s="1">
        <f>MIN($Q174)</f>
        <v>0</v>
      </c>
      <c r="AG174" s="1">
        <f>MIN($R174)</f>
        <v>0</v>
      </c>
      <c r="AH174" s="1">
        <f>MEDIAN($B174)</f>
        <v>0</v>
      </c>
      <c r="AI174" s="1">
        <f>MEDIAN($C174)</f>
        <v>0</v>
      </c>
      <c r="AJ174" s="1">
        <f>MEDIAN($D174)</f>
        <v>0</v>
      </c>
      <c r="AK174" s="1">
        <f>MEDIAN($E174)</f>
        <v>0</v>
      </c>
      <c r="AL174" s="1">
        <f>MEDIAN($F174)</f>
        <v>0</v>
      </c>
      <c r="AM174" s="1">
        <f>MEDIAN($G174)</f>
        <v>0</v>
      </c>
      <c r="AN174" s="1">
        <f>MEDIAN($H174)</f>
        <v>0</v>
      </c>
      <c r="AO174" s="1">
        <f>MEDIAN($I174)</f>
        <v>0</v>
      </c>
      <c r="AP174" s="1">
        <f>MEDIAN($J174)</f>
        <v>0</v>
      </c>
      <c r="AQ174" s="1">
        <f>MEDIAN($K174)</f>
        <v>0</v>
      </c>
      <c r="AR174" s="1">
        <f>MEDIAN($M174)</f>
        <v>0</v>
      </c>
      <c r="AS174" s="1">
        <f>MEDIAN($N174)</f>
        <v>0</v>
      </c>
      <c r="AT174" s="1">
        <f>MEDIAN($P174)</f>
        <v>0</v>
      </c>
      <c r="AU174" s="1">
        <f>MEDIAN($Q174)</f>
        <v>0</v>
      </c>
      <c r="AV174" s="1">
        <f>MEDIAN($R174)</f>
        <v>0</v>
      </c>
      <c r="AW174" s="1">
        <f>MAX($B174)</f>
        <v>0</v>
      </c>
      <c r="AX174" s="1">
        <f>MAX($C174)</f>
        <v>0</v>
      </c>
      <c r="AY174" s="1">
        <f>MAX($D174)</f>
        <v>0</v>
      </c>
      <c r="AZ174" s="1">
        <f>MAX($E174)</f>
        <v>0</v>
      </c>
      <c r="BA174" s="1">
        <f>MAX($F174)</f>
        <v>0</v>
      </c>
      <c r="BB174" s="1">
        <f>MAX($G174)</f>
        <v>0</v>
      </c>
      <c r="BC174" s="1">
        <f>MAX($H174)</f>
        <v>0</v>
      </c>
      <c r="BD174" s="1">
        <f>MAX($I174)</f>
        <v>0</v>
      </c>
      <c r="BE174" s="1">
        <f>MAX($J174)</f>
        <v>0</v>
      </c>
      <c r="BF174" s="1">
        <f>MAX($K174)</f>
        <v>0</v>
      </c>
      <c r="BG174" s="1">
        <f>MAX($M174)</f>
        <v>0</v>
      </c>
      <c r="BH174" s="1">
        <f>MAX($N174)</f>
        <v>0</v>
      </c>
      <c r="BI174" s="1">
        <f>MAX($P174)</f>
        <v>0</v>
      </c>
      <c r="BJ174" s="1">
        <f>MAX($Q174)</f>
        <v>0</v>
      </c>
      <c r="BK174" s="1">
        <f>MAX($R174)</f>
        <v>0</v>
      </c>
    </row>
    <row r="175" spans="1:63">
      <c r="A175" s="1" t="s">
        <v>172</v>
      </c>
      <c r="B175" s="1" cm="1">
        <f t="array" ref="B175">_xlfn.SWITCH($A$2,"average", AVERAGE(Instances!B175:Instances!B175),"median", MEDIAN(Instances!B175:Instances!B175),"min", MIN(Instances!B175:Instances!B175),"max", MAX(Instances!B175:Instances!B175),"diff", MAX(Instances!B175:Instances!B175)-MIN(Instances!B175:Instances!B175))</f>
        <v>0</v>
      </c>
      <c r="C175" s="1" cm="1">
        <f t="array" ref="C175">_xlfn.SWITCH($A$2,"average", AVERAGE(Instances!C175:Instances!C175),"median", MEDIAN(Instances!C175:Instances!C175),"min", MIN(Instances!C175:Instances!C175),"max", MAX(Instances!C175:Instances!C175),"diff", MAX(Instances!C175:Instances!C175)-MIN(Instances!C175:Instances!C175))</f>
        <v>0</v>
      </c>
      <c r="D175" s="1" cm="1">
        <f t="array" ref="D175">_xlfn.SWITCH($A$2,"average", AVERAGE(Instances!D175:Instances!D175),"median", MEDIAN(Instances!D175:Instances!D175),"min", MIN(Instances!D175:Instances!D175),"max", MAX(Instances!D175:Instances!D175),"diff", MAX(Instances!D175:Instances!D175)-MIN(Instances!D175:Instances!D175))</f>
        <v>0</v>
      </c>
      <c r="E175" s="1" cm="1">
        <f t="array" ref="E175">_xlfn.SWITCH($A$2,"average", AVERAGE(Instances!E175:Instances!E175),"median", MEDIAN(Instances!E175:Instances!E175),"min", MIN(Instances!E175:Instances!E175),"max", MAX(Instances!E175:Instances!E175),"diff", MAX(Instances!E175:Instances!E175)-MIN(Instances!E175:Instances!E175))</f>
        <v>0</v>
      </c>
      <c r="F175" s="1" cm="1">
        <f t="array" ref="F175">_xlfn.SWITCH($A$2,"average", AVERAGE(Instances!F175:Instances!F175),"median", MEDIAN(Instances!F175:Instances!F175),"min", MIN(Instances!F175:Instances!F175),"max", MAX(Instances!F175:Instances!F175),"diff", MAX(Instances!F175:Instances!F175)-MIN(Instances!F175:Instances!F175))</f>
        <v>0</v>
      </c>
      <c r="G175" s="1" cm="1">
        <f t="array" ref="G175">_xlfn.SWITCH($A$2,"average", AVERAGE(Instances!G175:Instances!G175),"median", MEDIAN(Instances!G175:Instances!G175),"min", MIN(Instances!G175:Instances!G175),"max", MAX(Instances!G175:Instances!G175),"diff", MAX(Instances!G175:Instances!G175)-MIN(Instances!G175:Instances!G175))</f>
        <v>0</v>
      </c>
      <c r="H175" s="1" cm="1">
        <f t="array" ref="H175">_xlfn.SWITCH($A$2,"average", AVERAGE(Instances!H175:Instances!H175),"median", MEDIAN(Instances!H175:Instances!H175),"min", MIN(Instances!H175:Instances!H175),"max", MAX(Instances!H175:Instances!H175),"diff", MAX(Instances!H175:Instances!H175)-MIN(Instances!H175:Instances!H175))</f>
        <v>0</v>
      </c>
      <c r="I175" s="1" cm="1">
        <f t="array" ref="I175">_xlfn.SWITCH($A$2,"average", AVERAGE(Instances!I175:Instances!I175),"median", MEDIAN(Instances!I175:Instances!I175),"min", MIN(Instances!I175:Instances!I175),"max", MAX(Instances!I175:Instances!I175),"diff", MAX(Instances!I175:Instances!I175)-MIN(Instances!I175:Instances!I175))</f>
        <v>0</v>
      </c>
      <c r="J175" s="1" cm="1">
        <f t="array" ref="J175">_xlfn.SWITCH($A$2,"average", AVERAGE(Instances!J175:Instances!J175),"median", MEDIAN(Instances!J175:Instances!J175),"min", MIN(Instances!J175:Instances!J175),"max", MAX(Instances!J175:Instances!J175),"diff", MAX(Instances!J175:Instances!J175)-MIN(Instances!J175:Instances!J175))</f>
        <v>0</v>
      </c>
      <c r="K175" s="1" cm="1">
        <f t="array" ref="K175">_xlfn.SWITCH($A$2,"average", AVERAGE(Instances!K175:Instances!K175),"median", MEDIAN(Instances!K175:Instances!K175),"min", MIN(Instances!K175:Instances!K175),"max", MAX(Instances!K175:Instances!K175),"diff", MAX(Instances!K175:Instances!K175)-MIN(Instances!K175:Instances!K175))</f>
        <v>0</v>
      </c>
      <c r="L175" s="1"/>
      <c r="M175" s="1" cm="1">
        <f t="array" ref="M175">_xlfn.SWITCH($A$2,"average", AVERAGE(Instances!M175:Instances!M175),"median", MEDIAN(Instances!M175:Instances!M175),"min", MIN(Instances!M175:Instances!M175),"max", MAX(Instances!M175:Instances!M175),"diff", MAX(Instances!M175:Instances!M175)-MIN(Instances!M175:Instances!M175))</f>
        <v>0</v>
      </c>
      <c r="N175" s="1" cm="1">
        <f t="array" ref="N175">_xlfn.SWITCH($A$2,"average", AVERAGE(Instances!N175:Instances!N175),"median", MEDIAN(Instances!N175:Instances!N175),"min", MIN(Instances!N175:Instances!N175),"max", MAX(Instances!N175:Instances!N175),"diff", MAX(Instances!N175:Instances!N175)-MIN(Instances!N175:Instances!N175))</f>
        <v>0</v>
      </c>
      <c r="O175" s="1"/>
      <c r="P175" s="1" cm="1">
        <f t="array" ref="P175">_xlfn.SWITCH($A$2,"average", AVERAGE(Instances!P175:Instances!P175),"median", MEDIAN(Instances!P175:Instances!P175),"min", MIN(Instances!P175:Instances!P175),"max", MAX(Instances!P175:Instances!P175),"diff", MAX(Instances!P175:Instances!P175)-MIN(Instances!P175:Instances!P175))</f>
        <v>0</v>
      </c>
      <c r="Q175" s="1" cm="1">
        <f t="array" ref="Q175">_xlfn.SWITCH($A$2,"average", AVERAGE(Instances!Q175:Instances!Q175),"median", MEDIAN(Instances!Q175:Instances!Q175),"min", MIN(Instances!Q175:Instances!Q175),"max", MAX(Instances!Q175:Instances!Q175),"diff", MAX(Instances!Q175:Instances!Q175)-MIN(Instances!Q175:Instances!Q175))</f>
        <v>0</v>
      </c>
      <c r="R175" s="1" cm="1">
        <f t="array" ref="R175">_xlfn.SWITCH($A$2,"average", AVERAGE(Instances!R175:Instances!R175),"median", MEDIAN(Instances!R175:Instances!R175),"min", MIN(Instances!R175:Instances!R175),"max", MAX(Instances!R175:Instances!R175),"diff", MAX(Instances!R175:Instances!R175)-MIN(Instances!R175:Instances!R175))</f>
        <v>0</v>
      </c>
      <c r="S175" s="1">
        <f>MIN($B175)</f>
        <v>0</v>
      </c>
      <c r="T175" s="1">
        <f>MIN($C175)</f>
        <v>0</v>
      </c>
      <c r="U175" s="1">
        <f>MIN($D175)</f>
        <v>0</v>
      </c>
      <c r="V175" s="1">
        <f>MIN($E175)</f>
        <v>0</v>
      </c>
      <c r="W175" s="1">
        <f>MIN($F175)</f>
        <v>0</v>
      </c>
      <c r="X175" s="1">
        <f>MIN($G175)</f>
        <v>0</v>
      </c>
      <c r="Y175" s="1">
        <f>MIN($H175)</f>
        <v>0</v>
      </c>
      <c r="Z175" s="1">
        <f>MIN($I175)</f>
        <v>0</v>
      </c>
      <c r="AA175" s="1">
        <f>MIN($J175)</f>
        <v>0</v>
      </c>
      <c r="AB175" s="1">
        <f>MIN($K175)</f>
        <v>0</v>
      </c>
      <c r="AC175" s="1">
        <f>MIN($M175)</f>
        <v>0</v>
      </c>
      <c r="AD175" s="1">
        <f>MIN($N175)</f>
        <v>0</v>
      </c>
      <c r="AE175" s="1">
        <f>MIN($P175)</f>
        <v>0</v>
      </c>
      <c r="AF175" s="1">
        <f>MIN($Q175)</f>
        <v>0</v>
      </c>
      <c r="AG175" s="1">
        <f>MIN($R175)</f>
        <v>0</v>
      </c>
      <c r="AH175" s="1">
        <f>MEDIAN($B175)</f>
        <v>0</v>
      </c>
      <c r="AI175" s="1">
        <f>MEDIAN($C175)</f>
        <v>0</v>
      </c>
      <c r="AJ175" s="1">
        <f>MEDIAN($D175)</f>
        <v>0</v>
      </c>
      <c r="AK175" s="1">
        <f>MEDIAN($E175)</f>
        <v>0</v>
      </c>
      <c r="AL175" s="1">
        <f>MEDIAN($F175)</f>
        <v>0</v>
      </c>
      <c r="AM175" s="1">
        <f>MEDIAN($G175)</f>
        <v>0</v>
      </c>
      <c r="AN175" s="1">
        <f>MEDIAN($H175)</f>
        <v>0</v>
      </c>
      <c r="AO175" s="1">
        <f>MEDIAN($I175)</f>
        <v>0</v>
      </c>
      <c r="AP175" s="1">
        <f>MEDIAN($J175)</f>
        <v>0</v>
      </c>
      <c r="AQ175" s="1">
        <f>MEDIAN($K175)</f>
        <v>0</v>
      </c>
      <c r="AR175" s="1">
        <f>MEDIAN($M175)</f>
        <v>0</v>
      </c>
      <c r="AS175" s="1">
        <f>MEDIAN($N175)</f>
        <v>0</v>
      </c>
      <c r="AT175" s="1">
        <f>MEDIAN($P175)</f>
        <v>0</v>
      </c>
      <c r="AU175" s="1">
        <f>MEDIAN($Q175)</f>
        <v>0</v>
      </c>
      <c r="AV175" s="1">
        <f>MEDIAN($R175)</f>
        <v>0</v>
      </c>
      <c r="AW175" s="1">
        <f>MAX($B175)</f>
        <v>0</v>
      </c>
      <c r="AX175" s="1">
        <f>MAX($C175)</f>
        <v>0</v>
      </c>
      <c r="AY175" s="1">
        <f>MAX($D175)</f>
        <v>0</v>
      </c>
      <c r="AZ175" s="1">
        <f>MAX($E175)</f>
        <v>0</v>
      </c>
      <c r="BA175" s="1">
        <f>MAX($F175)</f>
        <v>0</v>
      </c>
      <c r="BB175" s="1">
        <f>MAX($G175)</f>
        <v>0</v>
      </c>
      <c r="BC175" s="1">
        <f>MAX($H175)</f>
        <v>0</v>
      </c>
      <c r="BD175" s="1">
        <f>MAX($I175)</f>
        <v>0</v>
      </c>
      <c r="BE175" s="1">
        <f>MAX($J175)</f>
        <v>0</v>
      </c>
      <c r="BF175" s="1">
        <f>MAX($K175)</f>
        <v>0</v>
      </c>
      <c r="BG175" s="1">
        <f>MAX($M175)</f>
        <v>0</v>
      </c>
      <c r="BH175" s="1">
        <f>MAX($N175)</f>
        <v>0</v>
      </c>
      <c r="BI175" s="1">
        <f>MAX($P175)</f>
        <v>0</v>
      </c>
      <c r="BJ175" s="1">
        <f>MAX($Q175)</f>
        <v>0</v>
      </c>
      <c r="BK175" s="1">
        <f>MAX($R175)</f>
        <v>0</v>
      </c>
    </row>
    <row r="176" spans="1:63">
      <c r="A176" s="1" t="s">
        <v>173</v>
      </c>
      <c r="B176" s="1" cm="1">
        <f t="array" ref="B176">_xlfn.SWITCH($A$2,"average", AVERAGE(Instances!B176:Instances!B176),"median", MEDIAN(Instances!B176:Instances!B176),"min", MIN(Instances!B176:Instances!B176),"max", MAX(Instances!B176:Instances!B176),"diff", MAX(Instances!B176:Instances!B176)-MIN(Instances!B176:Instances!B176))</f>
        <v>0</v>
      </c>
      <c r="C176" s="1" cm="1">
        <f t="array" ref="C176">_xlfn.SWITCH($A$2,"average", AVERAGE(Instances!C176:Instances!C176),"median", MEDIAN(Instances!C176:Instances!C176),"min", MIN(Instances!C176:Instances!C176),"max", MAX(Instances!C176:Instances!C176),"diff", MAX(Instances!C176:Instances!C176)-MIN(Instances!C176:Instances!C176))</f>
        <v>0</v>
      </c>
      <c r="D176" s="1" cm="1">
        <f t="array" ref="D176">_xlfn.SWITCH($A$2,"average", AVERAGE(Instances!D176:Instances!D176),"median", MEDIAN(Instances!D176:Instances!D176),"min", MIN(Instances!D176:Instances!D176),"max", MAX(Instances!D176:Instances!D176),"diff", MAX(Instances!D176:Instances!D176)-MIN(Instances!D176:Instances!D176))</f>
        <v>0</v>
      </c>
      <c r="E176" s="1" cm="1">
        <f t="array" ref="E176">_xlfn.SWITCH($A$2,"average", AVERAGE(Instances!E176:Instances!E176),"median", MEDIAN(Instances!E176:Instances!E176),"min", MIN(Instances!E176:Instances!E176),"max", MAX(Instances!E176:Instances!E176),"diff", MAX(Instances!E176:Instances!E176)-MIN(Instances!E176:Instances!E176))</f>
        <v>0</v>
      </c>
      <c r="F176" s="1" cm="1">
        <f t="array" ref="F176">_xlfn.SWITCH($A$2,"average", AVERAGE(Instances!F176:Instances!F176),"median", MEDIAN(Instances!F176:Instances!F176),"min", MIN(Instances!F176:Instances!F176),"max", MAX(Instances!F176:Instances!F176),"diff", MAX(Instances!F176:Instances!F176)-MIN(Instances!F176:Instances!F176))</f>
        <v>0</v>
      </c>
      <c r="G176" s="1" cm="1">
        <f t="array" ref="G176">_xlfn.SWITCH($A$2,"average", AVERAGE(Instances!G176:Instances!G176),"median", MEDIAN(Instances!G176:Instances!G176),"min", MIN(Instances!G176:Instances!G176),"max", MAX(Instances!G176:Instances!G176),"diff", MAX(Instances!G176:Instances!G176)-MIN(Instances!G176:Instances!G176))</f>
        <v>0</v>
      </c>
      <c r="H176" s="1" cm="1">
        <f t="array" ref="H176">_xlfn.SWITCH($A$2,"average", AVERAGE(Instances!H176:Instances!H176),"median", MEDIAN(Instances!H176:Instances!H176),"min", MIN(Instances!H176:Instances!H176),"max", MAX(Instances!H176:Instances!H176),"diff", MAX(Instances!H176:Instances!H176)-MIN(Instances!H176:Instances!H176))</f>
        <v>0</v>
      </c>
      <c r="I176" s="1" cm="1">
        <f t="array" ref="I176">_xlfn.SWITCH($A$2,"average", AVERAGE(Instances!I176:Instances!I176),"median", MEDIAN(Instances!I176:Instances!I176),"min", MIN(Instances!I176:Instances!I176),"max", MAX(Instances!I176:Instances!I176),"diff", MAX(Instances!I176:Instances!I176)-MIN(Instances!I176:Instances!I176))</f>
        <v>0</v>
      </c>
      <c r="J176" s="1" cm="1">
        <f t="array" ref="J176">_xlfn.SWITCH($A$2,"average", AVERAGE(Instances!J176:Instances!J176),"median", MEDIAN(Instances!J176:Instances!J176),"min", MIN(Instances!J176:Instances!J176),"max", MAX(Instances!J176:Instances!J176),"diff", MAX(Instances!J176:Instances!J176)-MIN(Instances!J176:Instances!J176))</f>
        <v>0</v>
      </c>
      <c r="K176" s="1" cm="1">
        <f t="array" ref="K176">_xlfn.SWITCH($A$2,"average", AVERAGE(Instances!K176:Instances!K176),"median", MEDIAN(Instances!K176:Instances!K176),"min", MIN(Instances!K176:Instances!K176),"max", MAX(Instances!K176:Instances!K176),"diff", MAX(Instances!K176:Instances!K176)-MIN(Instances!K176:Instances!K176))</f>
        <v>0</v>
      </c>
      <c r="L176" s="1"/>
      <c r="M176" s="1" cm="1">
        <f t="array" ref="M176">_xlfn.SWITCH($A$2,"average", AVERAGE(Instances!M176:Instances!M176),"median", MEDIAN(Instances!M176:Instances!M176),"min", MIN(Instances!M176:Instances!M176),"max", MAX(Instances!M176:Instances!M176),"diff", MAX(Instances!M176:Instances!M176)-MIN(Instances!M176:Instances!M176))</f>
        <v>0</v>
      </c>
      <c r="N176" s="1" cm="1">
        <f t="array" ref="N176">_xlfn.SWITCH($A$2,"average", AVERAGE(Instances!N176:Instances!N176),"median", MEDIAN(Instances!N176:Instances!N176),"min", MIN(Instances!N176:Instances!N176),"max", MAX(Instances!N176:Instances!N176),"diff", MAX(Instances!N176:Instances!N176)-MIN(Instances!N176:Instances!N176))</f>
        <v>0</v>
      </c>
      <c r="O176" s="1"/>
      <c r="P176" s="1" cm="1">
        <f t="array" ref="P176">_xlfn.SWITCH($A$2,"average", AVERAGE(Instances!P176:Instances!P176),"median", MEDIAN(Instances!P176:Instances!P176),"min", MIN(Instances!P176:Instances!P176),"max", MAX(Instances!P176:Instances!P176),"diff", MAX(Instances!P176:Instances!P176)-MIN(Instances!P176:Instances!P176))</f>
        <v>0</v>
      </c>
      <c r="Q176" s="1" cm="1">
        <f t="array" ref="Q176">_xlfn.SWITCH($A$2,"average", AVERAGE(Instances!Q176:Instances!Q176),"median", MEDIAN(Instances!Q176:Instances!Q176),"min", MIN(Instances!Q176:Instances!Q176),"max", MAX(Instances!Q176:Instances!Q176),"diff", MAX(Instances!Q176:Instances!Q176)-MIN(Instances!Q176:Instances!Q176))</f>
        <v>0</v>
      </c>
      <c r="R176" s="1" cm="1">
        <f t="array" ref="R176">_xlfn.SWITCH($A$2,"average", AVERAGE(Instances!R176:Instances!R176),"median", MEDIAN(Instances!R176:Instances!R176),"min", MIN(Instances!R176:Instances!R176),"max", MAX(Instances!R176:Instances!R176),"diff", MAX(Instances!R176:Instances!R176)-MIN(Instances!R176:Instances!R176))</f>
        <v>0</v>
      </c>
      <c r="S176" s="1">
        <f>MIN($B176)</f>
        <v>0</v>
      </c>
      <c r="T176" s="1">
        <f>MIN($C176)</f>
        <v>0</v>
      </c>
      <c r="U176" s="1">
        <f>MIN($D176)</f>
        <v>0</v>
      </c>
      <c r="V176" s="1">
        <f>MIN($E176)</f>
        <v>0</v>
      </c>
      <c r="W176" s="1">
        <f>MIN($F176)</f>
        <v>0</v>
      </c>
      <c r="X176" s="1">
        <f>MIN($G176)</f>
        <v>0</v>
      </c>
      <c r="Y176" s="1">
        <f>MIN($H176)</f>
        <v>0</v>
      </c>
      <c r="Z176" s="1">
        <f>MIN($I176)</f>
        <v>0</v>
      </c>
      <c r="AA176" s="1">
        <f>MIN($J176)</f>
        <v>0</v>
      </c>
      <c r="AB176" s="1">
        <f>MIN($K176)</f>
        <v>0</v>
      </c>
      <c r="AC176" s="1">
        <f>MIN($M176)</f>
        <v>0</v>
      </c>
      <c r="AD176" s="1">
        <f>MIN($N176)</f>
        <v>0</v>
      </c>
      <c r="AE176" s="1">
        <f>MIN($P176)</f>
        <v>0</v>
      </c>
      <c r="AF176" s="1">
        <f>MIN($Q176)</f>
        <v>0</v>
      </c>
      <c r="AG176" s="1">
        <f>MIN($R176)</f>
        <v>0</v>
      </c>
      <c r="AH176" s="1">
        <f>MEDIAN($B176)</f>
        <v>0</v>
      </c>
      <c r="AI176" s="1">
        <f>MEDIAN($C176)</f>
        <v>0</v>
      </c>
      <c r="AJ176" s="1">
        <f>MEDIAN($D176)</f>
        <v>0</v>
      </c>
      <c r="AK176" s="1">
        <f>MEDIAN($E176)</f>
        <v>0</v>
      </c>
      <c r="AL176" s="1">
        <f>MEDIAN($F176)</f>
        <v>0</v>
      </c>
      <c r="AM176" s="1">
        <f>MEDIAN($G176)</f>
        <v>0</v>
      </c>
      <c r="AN176" s="1">
        <f>MEDIAN($H176)</f>
        <v>0</v>
      </c>
      <c r="AO176" s="1">
        <f>MEDIAN($I176)</f>
        <v>0</v>
      </c>
      <c r="AP176" s="1">
        <f>MEDIAN($J176)</f>
        <v>0</v>
      </c>
      <c r="AQ176" s="1">
        <f>MEDIAN($K176)</f>
        <v>0</v>
      </c>
      <c r="AR176" s="1">
        <f>MEDIAN($M176)</f>
        <v>0</v>
      </c>
      <c r="AS176" s="1">
        <f>MEDIAN($N176)</f>
        <v>0</v>
      </c>
      <c r="AT176" s="1">
        <f>MEDIAN($P176)</f>
        <v>0</v>
      </c>
      <c r="AU176" s="1">
        <f>MEDIAN($Q176)</f>
        <v>0</v>
      </c>
      <c r="AV176" s="1">
        <f>MEDIAN($R176)</f>
        <v>0</v>
      </c>
      <c r="AW176" s="1">
        <f>MAX($B176)</f>
        <v>0</v>
      </c>
      <c r="AX176" s="1">
        <f>MAX($C176)</f>
        <v>0</v>
      </c>
      <c r="AY176" s="1">
        <f>MAX($D176)</f>
        <v>0</v>
      </c>
      <c r="AZ176" s="1">
        <f>MAX($E176)</f>
        <v>0</v>
      </c>
      <c r="BA176" s="1">
        <f>MAX($F176)</f>
        <v>0</v>
      </c>
      <c r="BB176" s="1">
        <f>MAX($G176)</f>
        <v>0</v>
      </c>
      <c r="BC176" s="1">
        <f>MAX($H176)</f>
        <v>0</v>
      </c>
      <c r="BD176" s="1">
        <f>MAX($I176)</f>
        <v>0</v>
      </c>
      <c r="BE176" s="1">
        <f>MAX($J176)</f>
        <v>0</v>
      </c>
      <c r="BF176" s="1">
        <f>MAX($K176)</f>
        <v>0</v>
      </c>
      <c r="BG176" s="1">
        <f>MAX($M176)</f>
        <v>0</v>
      </c>
      <c r="BH176" s="1">
        <f>MAX($N176)</f>
        <v>0</v>
      </c>
      <c r="BI176" s="1">
        <f>MAX($P176)</f>
        <v>0</v>
      </c>
      <c r="BJ176" s="1">
        <f>MAX($Q176)</f>
        <v>0</v>
      </c>
      <c r="BK176" s="1">
        <f>MAX($R176)</f>
        <v>0</v>
      </c>
    </row>
    <row r="177" spans="1:63">
      <c r="A177" s="1" t="s">
        <v>174</v>
      </c>
      <c r="B177" s="1" cm="1">
        <f t="array" ref="B177">_xlfn.SWITCH($A$2,"average", AVERAGE(Instances!B177:Instances!B177),"median", MEDIAN(Instances!B177:Instances!B177),"min", MIN(Instances!B177:Instances!B177),"max", MAX(Instances!B177:Instances!B177),"diff", MAX(Instances!B177:Instances!B177)-MIN(Instances!B177:Instances!B177))</f>
        <v>0</v>
      </c>
      <c r="C177" s="1" cm="1">
        <f t="array" ref="C177">_xlfn.SWITCH($A$2,"average", AVERAGE(Instances!C177:Instances!C177),"median", MEDIAN(Instances!C177:Instances!C177),"min", MIN(Instances!C177:Instances!C177),"max", MAX(Instances!C177:Instances!C177),"diff", MAX(Instances!C177:Instances!C177)-MIN(Instances!C177:Instances!C177))</f>
        <v>0</v>
      </c>
      <c r="D177" s="1" cm="1">
        <f t="array" ref="D177">_xlfn.SWITCH($A$2,"average", AVERAGE(Instances!D177:Instances!D177),"median", MEDIAN(Instances!D177:Instances!D177),"min", MIN(Instances!D177:Instances!D177),"max", MAX(Instances!D177:Instances!D177),"diff", MAX(Instances!D177:Instances!D177)-MIN(Instances!D177:Instances!D177))</f>
        <v>0</v>
      </c>
      <c r="E177" s="1" cm="1">
        <f t="array" ref="E177">_xlfn.SWITCH($A$2,"average", AVERAGE(Instances!E177:Instances!E177),"median", MEDIAN(Instances!E177:Instances!E177),"min", MIN(Instances!E177:Instances!E177),"max", MAX(Instances!E177:Instances!E177),"diff", MAX(Instances!E177:Instances!E177)-MIN(Instances!E177:Instances!E177))</f>
        <v>0</v>
      </c>
      <c r="F177" s="1" cm="1">
        <f t="array" ref="F177">_xlfn.SWITCH($A$2,"average", AVERAGE(Instances!F177:Instances!F177),"median", MEDIAN(Instances!F177:Instances!F177),"min", MIN(Instances!F177:Instances!F177),"max", MAX(Instances!F177:Instances!F177),"diff", MAX(Instances!F177:Instances!F177)-MIN(Instances!F177:Instances!F177))</f>
        <v>0</v>
      </c>
      <c r="G177" s="1" cm="1">
        <f t="array" ref="G177">_xlfn.SWITCH($A$2,"average", AVERAGE(Instances!G177:Instances!G177),"median", MEDIAN(Instances!G177:Instances!G177),"min", MIN(Instances!G177:Instances!G177),"max", MAX(Instances!G177:Instances!G177),"diff", MAX(Instances!G177:Instances!G177)-MIN(Instances!G177:Instances!G177))</f>
        <v>0</v>
      </c>
      <c r="H177" s="1" cm="1">
        <f t="array" ref="H177">_xlfn.SWITCH($A$2,"average", AVERAGE(Instances!H177:Instances!H177),"median", MEDIAN(Instances!H177:Instances!H177),"min", MIN(Instances!H177:Instances!H177),"max", MAX(Instances!H177:Instances!H177),"diff", MAX(Instances!H177:Instances!H177)-MIN(Instances!H177:Instances!H177))</f>
        <v>0</v>
      </c>
      <c r="I177" s="1" cm="1">
        <f t="array" ref="I177">_xlfn.SWITCH($A$2,"average", AVERAGE(Instances!I177:Instances!I177),"median", MEDIAN(Instances!I177:Instances!I177),"min", MIN(Instances!I177:Instances!I177),"max", MAX(Instances!I177:Instances!I177),"diff", MAX(Instances!I177:Instances!I177)-MIN(Instances!I177:Instances!I177))</f>
        <v>0</v>
      </c>
      <c r="J177" s="1" cm="1">
        <f t="array" ref="J177">_xlfn.SWITCH($A$2,"average", AVERAGE(Instances!J177:Instances!J177),"median", MEDIAN(Instances!J177:Instances!J177),"min", MIN(Instances!J177:Instances!J177),"max", MAX(Instances!J177:Instances!J177),"diff", MAX(Instances!J177:Instances!J177)-MIN(Instances!J177:Instances!J177))</f>
        <v>0</v>
      </c>
      <c r="K177" s="1" cm="1">
        <f t="array" ref="K177">_xlfn.SWITCH($A$2,"average", AVERAGE(Instances!K177:Instances!K177),"median", MEDIAN(Instances!K177:Instances!K177),"min", MIN(Instances!K177:Instances!K177),"max", MAX(Instances!K177:Instances!K177),"diff", MAX(Instances!K177:Instances!K177)-MIN(Instances!K177:Instances!K177))</f>
        <v>0</v>
      </c>
      <c r="L177" s="1"/>
      <c r="M177" s="1" cm="1">
        <f t="array" ref="M177">_xlfn.SWITCH($A$2,"average", AVERAGE(Instances!M177:Instances!M177),"median", MEDIAN(Instances!M177:Instances!M177),"min", MIN(Instances!M177:Instances!M177),"max", MAX(Instances!M177:Instances!M177),"diff", MAX(Instances!M177:Instances!M177)-MIN(Instances!M177:Instances!M177))</f>
        <v>0</v>
      </c>
      <c r="N177" s="1" cm="1">
        <f t="array" ref="N177">_xlfn.SWITCH($A$2,"average", AVERAGE(Instances!N177:Instances!N177),"median", MEDIAN(Instances!N177:Instances!N177),"min", MIN(Instances!N177:Instances!N177),"max", MAX(Instances!N177:Instances!N177),"diff", MAX(Instances!N177:Instances!N177)-MIN(Instances!N177:Instances!N177))</f>
        <v>0</v>
      </c>
      <c r="O177" s="1"/>
      <c r="P177" s="1" cm="1">
        <f t="array" ref="P177">_xlfn.SWITCH($A$2,"average", AVERAGE(Instances!P177:Instances!P177),"median", MEDIAN(Instances!P177:Instances!P177),"min", MIN(Instances!P177:Instances!P177),"max", MAX(Instances!P177:Instances!P177),"diff", MAX(Instances!P177:Instances!P177)-MIN(Instances!P177:Instances!P177))</f>
        <v>0</v>
      </c>
      <c r="Q177" s="1" cm="1">
        <f t="array" ref="Q177">_xlfn.SWITCH($A$2,"average", AVERAGE(Instances!Q177:Instances!Q177),"median", MEDIAN(Instances!Q177:Instances!Q177),"min", MIN(Instances!Q177:Instances!Q177),"max", MAX(Instances!Q177:Instances!Q177),"diff", MAX(Instances!Q177:Instances!Q177)-MIN(Instances!Q177:Instances!Q177))</f>
        <v>0</v>
      </c>
      <c r="R177" s="1" cm="1">
        <f t="array" ref="R177">_xlfn.SWITCH($A$2,"average", AVERAGE(Instances!R177:Instances!R177),"median", MEDIAN(Instances!R177:Instances!R177),"min", MIN(Instances!R177:Instances!R177),"max", MAX(Instances!R177:Instances!R177),"diff", MAX(Instances!R177:Instances!R177)-MIN(Instances!R177:Instances!R177))</f>
        <v>0</v>
      </c>
      <c r="S177" s="1">
        <f>MIN($B177)</f>
        <v>0</v>
      </c>
      <c r="T177" s="1">
        <f>MIN($C177)</f>
        <v>0</v>
      </c>
      <c r="U177" s="1">
        <f>MIN($D177)</f>
        <v>0</v>
      </c>
      <c r="V177" s="1">
        <f>MIN($E177)</f>
        <v>0</v>
      </c>
      <c r="W177" s="1">
        <f>MIN($F177)</f>
        <v>0</v>
      </c>
      <c r="X177" s="1">
        <f>MIN($G177)</f>
        <v>0</v>
      </c>
      <c r="Y177" s="1">
        <f>MIN($H177)</f>
        <v>0</v>
      </c>
      <c r="Z177" s="1">
        <f>MIN($I177)</f>
        <v>0</v>
      </c>
      <c r="AA177" s="1">
        <f>MIN($J177)</f>
        <v>0</v>
      </c>
      <c r="AB177" s="1">
        <f>MIN($K177)</f>
        <v>0</v>
      </c>
      <c r="AC177" s="1">
        <f>MIN($M177)</f>
        <v>0</v>
      </c>
      <c r="AD177" s="1">
        <f>MIN($N177)</f>
        <v>0</v>
      </c>
      <c r="AE177" s="1">
        <f>MIN($P177)</f>
        <v>0</v>
      </c>
      <c r="AF177" s="1">
        <f>MIN($Q177)</f>
        <v>0</v>
      </c>
      <c r="AG177" s="1">
        <f>MIN($R177)</f>
        <v>0</v>
      </c>
      <c r="AH177" s="1">
        <f>MEDIAN($B177)</f>
        <v>0</v>
      </c>
      <c r="AI177" s="1">
        <f>MEDIAN($C177)</f>
        <v>0</v>
      </c>
      <c r="AJ177" s="1">
        <f>MEDIAN($D177)</f>
        <v>0</v>
      </c>
      <c r="AK177" s="1">
        <f>MEDIAN($E177)</f>
        <v>0</v>
      </c>
      <c r="AL177" s="1">
        <f>MEDIAN($F177)</f>
        <v>0</v>
      </c>
      <c r="AM177" s="1">
        <f>MEDIAN($G177)</f>
        <v>0</v>
      </c>
      <c r="AN177" s="1">
        <f>MEDIAN($H177)</f>
        <v>0</v>
      </c>
      <c r="AO177" s="1">
        <f>MEDIAN($I177)</f>
        <v>0</v>
      </c>
      <c r="AP177" s="1">
        <f>MEDIAN($J177)</f>
        <v>0</v>
      </c>
      <c r="AQ177" s="1">
        <f>MEDIAN($K177)</f>
        <v>0</v>
      </c>
      <c r="AR177" s="1">
        <f>MEDIAN($M177)</f>
        <v>0</v>
      </c>
      <c r="AS177" s="1">
        <f>MEDIAN($N177)</f>
        <v>0</v>
      </c>
      <c r="AT177" s="1">
        <f>MEDIAN($P177)</f>
        <v>0</v>
      </c>
      <c r="AU177" s="1">
        <f>MEDIAN($Q177)</f>
        <v>0</v>
      </c>
      <c r="AV177" s="1">
        <f>MEDIAN($R177)</f>
        <v>0</v>
      </c>
      <c r="AW177" s="1">
        <f>MAX($B177)</f>
        <v>0</v>
      </c>
      <c r="AX177" s="1">
        <f>MAX($C177)</f>
        <v>0</v>
      </c>
      <c r="AY177" s="1">
        <f>MAX($D177)</f>
        <v>0</v>
      </c>
      <c r="AZ177" s="1">
        <f>MAX($E177)</f>
        <v>0</v>
      </c>
      <c r="BA177" s="1">
        <f>MAX($F177)</f>
        <v>0</v>
      </c>
      <c r="BB177" s="1">
        <f>MAX($G177)</f>
        <v>0</v>
      </c>
      <c r="BC177" s="1">
        <f>MAX($H177)</f>
        <v>0</v>
      </c>
      <c r="BD177" s="1">
        <f>MAX($I177)</f>
        <v>0</v>
      </c>
      <c r="BE177" s="1">
        <f>MAX($J177)</f>
        <v>0</v>
      </c>
      <c r="BF177" s="1">
        <f>MAX($K177)</f>
        <v>0</v>
      </c>
      <c r="BG177" s="1">
        <f>MAX($M177)</f>
        <v>0</v>
      </c>
      <c r="BH177" s="1">
        <f>MAX($N177)</f>
        <v>0</v>
      </c>
      <c r="BI177" s="1">
        <f>MAX($P177)</f>
        <v>0</v>
      </c>
      <c r="BJ177" s="1">
        <f>MAX($Q177)</f>
        <v>0</v>
      </c>
      <c r="BK177" s="1">
        <f>MAX($R177)</f>
        <v>0</v>
      </c>
    </row>
    <row r="178" spans="1:63">
      <c r="A178" s="1" t="s">
        <v>175</v>
      </c>
      <c r="B178" s="1" cm="1">
        <f t="array" ref="B178">_xlfn.SWITCH($A$2,"average", AVERAGE(Instances!B178:Instances!B178),"median", MEDIAN(Instances!B178:Instances!B178),"min", MIN(Instances!B178:Instances!B178),"max", MAX(Instances!B178:Instances!B178),"diff", MAX(Instances!B178:Instances!B178)-MIN(Instances!B178:Instances!B178))</f>
        <v>0</v>
      </c>
      <c r="C178" s="1" cm="1">
        <f t="array" ref="C178">_xlfn.SWITCH($A$2,"average", AVERAGE(Instances!C178:Instances!C178),"median", MEDIAN(Instances!C178:Instances!C178),"min", MIN(Instances!C178:Instances!C178),"max", MAX(Instances!C178:Instances!C178),"diff", MAX(Instances!C178:Instances!C178)-MIN(Instances!C178:Instances!C178))</f>
        <v>0</v>
      </c>
      <c r="D178" s="1" cm="1">
        <f t="array" ref="D178">_xlfn.SWITCH($A$2,"average", AVERAGE(Instances!D178:Instances!D178),"median", MEDIAN(Instances!D178:Instances!D178),"min", MIN(Instances!D178:Instances!D178),"max", MAX(Instances!D178:Instances!D178),"diff", MAX(Instances!D178:Instances!D178)-MIN(Instances!D178:Instances!D178))</f>
        <v>0</v>
      </c>
      <c r="E178" s="1" cm="1">
        <f t="array" ref="E178">_xlfn.SWITCH($A$2,"average", AVERAGE(Instances!E178:Instances!E178),"median", MEDIAN(Instances!E178:Instances!E178),"min", MIN(Instances!E178:Instances!E178),"max", MAX(Instances!E178:Instances!E178),"diff", MAX(Instances!E178:Instances!E178)-MIN(Instances!E178:Instances!E178))</f>
        <v>0</v>
      </c>
      <c r="F178" s="1" cm="1">
        <f t="array" ref="F178">_xlfn.SWITCH($A$2,"average", AVERAGE(Instances!F178:Instances!F178),"median", MEDIAN(Instances!F178:Instances!F178),"min", MIN(Instances!F178:Instances!F178),"max", MAX(Instances!F178:Instances!F178),"diff", MAX(Instances!F178:Instances!F178)-MIN(Instances!F178:Instances!F178))</f>
        <v>0</v>
      </c>
      <c r="G178" s="1" cm="1">
        <f t="array" ref="G178">_xlfn.SWITCH($A$2,"average", AVERAGE(Instances!G178:Instances!G178),"median", MEDIAN(Instances!G178:Instances!G178),"min", MIN(Instances!G178:Instances!G178),"max", MAX(Instances!G178:Instances!G178),"diff", MAX(Instances!G178:Instances!G178)-MIN(Instances!G178:Instances!G178))</f>
        <v>0</v>
      </c>
      <c r="H178" s="1" cm="1">
        <f t="array" ref="H178">_xlfn.SWITCH($A$2,"average", AVERAGE(Instances!H178:Instances!H178),"median", MEDIAN(Instances!H178:Instances!H178),"min", MIN(Instances!H178:Instances!H178),"max", MAX(Instances!H178:Instances!H178),"diff", MAX(Instances!H178:Instances!H178)-MIN(Instances!H178:Instances!H178))</f>
        <v>0</v>
      </c>
      <c r="I178" s="1" cm="1">
        <f t="array" ref="I178">_xlfn.SWITCH($A$2,"average", AVERAGE(Instances!I178:Instances!I178),"median", MEDIAN(Instances!I178:Instances!I178),"min", MIN(Instances!I178:Instances!I178),"max", MAX(Instances!I178:Instances!I178),"diff", MAX(Instances!I178:Instances!I178)-MIN(Instances!I178:Instances!I178))</f>
        <v>0</v>
      </c>
      <c r="J178" s="1" cm="1">
        <f t="array" ref="J178">_xlfn.SWITCH($A$2,"average", AVERAGE(Instances!J178:Instances!J178),"median", MEDIAN(Instances!J178:Instances!J178),"min", MIN(Instances!J178:Instances!J178),"max", MAX(Instances!J178:Instances!J178),"diff", MAX(Instances!J178:Instances!J178)-MIN(Instances!J178:Instances!J178))</f>
        <v>0</v>
      </c>
      <c r="K178" s="1" cm="1">
        <f t="array" ref="K178">_xlfn.SWITCH($A$2,"average", AVERAGE(Instances!K178:Instances!K178),"median", MEDIAN(Instances!K178:Instances!K178),"min", MIN(Instances!K178:Instances!K178),"max", MAX(Instances!K178:Instances!K178),"diff", MAX(Instances!K178:Instances!K178)-MIN(Instances!K178:Instances!K178))</f>
        <v>0</v>
      </c>
      <c r="L178" s="1"/>
      <c r="M178" s="1" cm="1">
        <f t="array" ref="M178">_xlfn.SWITCH($A$2,"average", AVERAGE(Instances!M178:Instances!M178),"median", MEDIAN(Instances!M178:Instances!M178),"min", MIN(Instances!M178:Instances!M178),"max", MAX(Instances!M178:Instances!M178),"diff", MAX(Instances!M178:Instances!M178)-MIN(Instances!M178:Instances!M178))</f>
        <v>0</v>
      </c>
      <c r="N178" s="1" cm="1">
        <f t="array" ref="N178">_xlfn.SWITCH($A$2,"average", AVERAGE(Instances!N178:Instances!N178),"median", MEDIAN(Instances!N178:Instances!N178),"min", MIN(Instances!N178:Instances!N178),"max", MAX(Instances!N178:Instances!N178),"diff", MAX(Instances!N178:Instances!N178)-MIN(Instances!N178:Instances!N178))</f>
        <v>0</v>
      </c>
      <c r="O178" s="1"/>
      <c r="P178" s="1" cm="1">
        <f t="array" ref="P178">_xlfn.SWITCH($A$2,"average", AVERAGE(Instances!P178:Instances!P178),"median", MEDIAN(Instances!P178:Instances!P178),"min", MIN(Instances!P178:Instances!P178),"max", MAX(Instances!P178:Instances!P178),"diff", MAX(Instances!P178:Instances!P178)-MIN(Instances!P178:Instances!P178))</f>
        <v>0</v>
      </c>
      <c r="Q178" s="1" cm="1">
        <f t="array" ref="Q178">_xlfn.SWITCH($A$2,"average", AVERAGE(Instances!Q178:Instances!Q178),"median", MEDIAN(Instances!Q178:Instances!Q178),"min", MIN(Instances!Q178:Instances!Q178),"max", MAX(Instances!Q178:Instances!Q178),"diff", MAX(Instances!Q178:Instances!Q178)-MIN(Instances!Q178:Instances!Q178))</f>
        <v>0</v>
      </c>
      <c r="R178" s="1" cm="1">
        <f t="array" ref="R178">_xlfn.SWITCH($A$2,"average", AVERAGE(Instances!R178:Instances!R178),"median", MEDIAN(Instances!R178:Instances!R178),"min", MIN(Instances!R178:Instances!R178),"max", MAX(Instances!R178:Instances!R178),"diff", MAX(Instances!R178:Instances!R178)-MIN(Instances!R178:Instances!R178))</f>
        <v>0</v>
      </c>
      <c r="S178" s="1">
        <f>MIN($B178)</f>
        <v>0</v>
      </c>
      <c r="T178" s="1">
        <f>MIN($C178)</f>
        <v>0</v>
      </c>
      <c r="U178" s="1">
        <f>MIN($D178)</f>
        <v>0</v>
      </c>
      <c r="V178" s="1">
        <f>MIN($E178)</f>
        <v>0</v>
      </c>
      <c r="W178" s="1">
        <f>MIN($F178)</f>
        <v>0</v>
      </c>
      <c r="X178" s="1">
        <f>MIN($G178)</f>
        <v>0</v>
      </c>
      <c r="Y178" s="1">
        <f>MIN($H178)</f>
        <v>0</v>
      </c>
      <c r="Z178" s="1">
        <f>MIN($I178)</f>
        <v>0</v>
      </c>
      <c r="AA178" s="1">
        <f>MIN($J178)</f>
        <v>0</v>
      </c>
      <c r="AB178" s="1">
        <f>MIN($K178)</f>
        <v>0</v>
      </c>
      <c r="AC178" s="1">
        <f>MIN($M178)</f>
        <v>0</v>
      </c>
      <c r="AD178" s="1">
        <f>MIN($N178)</f>
        <v>0</v>
      </c>
      <c r="AE178" s="1">
        <f>MIN($P178)</f>
        <v>0</v>
      </c>
      <c r="AF178" s="1">
        <f>MIN($Q178)</f>
        <v>0</v>
      </c>
      <c r="AG178" s="1">
        <f>MIN($R178)</f>
        <v>0</v>
      </c>
      <c r="AH178" s="1">
        <f>MEDIAN($B178)</f>
        <v>0</v>
      </c>
      <c r="AI178" s="1">
        <f>MEDIAN($C178)</f>
        <v>0</v>
      </c>
      <c r="AJ178" s="1">
        <f>MEDIAN($D178)</f>
        <v>0</v>
      </c>
      <c r="AK178" s="1">
        <f>MEDIAN($E178)</f>
        <v>0</v>
      </c>
      <c r="AL178" s="1">
        <f>MEDIAN($F178)</f>
        <v>0</v>
      </c>
      <c r="AM178" s="1">
        <f>MEDIAN($G178)</f>
        <v>0</v>
      </c>
      <c r="AN178" s="1">
        <f>MEDIAN($H178)</f>
        <v>0</v>
      </c>
      <c r="AO178" s="1">
        <f>MEDIAN($I178)</f>
        <v>0</v>
      </c>
      <c r="AP178" s="1">
        <f>MEDIAN($J178)</f>
        <v>0</v>
      </c>
      <c r="AQ178" s="1">
        <f>MEDIAN($K178)</f>
        <v>0</v>
      </c>
      <c r="AR178" s="1">
        <f>MEDIAN($M178)</f>
        <v>0</v>
      </c>
      <c r="AS178" s="1">
        <f>MEDIAN($N178)</f>
        <v>0</v>
      </c>
      <c r="AT178" s="1">
        <f>MEDIAN($P178)</f>
        <v>0</v>
      </c>
      <c r="AU178" s="1">
        <f>MEDIAN($Q178)</f>
        <v>0</v>
      </c>
      <c r="AV178" s="1">
        <f>MEDIAN($R178)</f>
        <v>0</v>
      </c>
      <c r="AW178" s="1">
        <f>MAX($B178)</f>
        <v>0</v>
      </c>
      <c r="AX178" s="1">
        <f>MAX($C178)</f>
        <v>0</v>
      </c>
      <c r="AY178" s="1">
        <f>MAX($D178)</f>
        <v>0</v>
      </c>
      <c r="AZ178" s="1">
        <f>MAX($E178)</f>
        <v>0</v>
      </c>
      <c r="BA178" s="1">
        <f>MAX($F178)</f>
        <v>0</v>
      </c>
      <c r="BB178" s="1">
        <f>MAX($G178)</f>
        <v>0</v>
      </c>
      <c r="BC178" s="1">
        <f>MAX($H178)</f>
        <v>0</v>
      </c>
      <c r="BD178" s="1">
        <f>MAX($I178)</f>
        <v>0</v>
      </c>
      <c r="BE178" s="1">
        <f>MAX($J178)</f>
        <v>0</v>
      </c>
      <c r="BF178" s="1">
        <f>MAX($K178)</f>
        <v>0</v>
      </c>
      <c r="BG178" s="1">
        <f>MAX($M178)</f>
        <v>0</v>
      </c>
      <c r="BH178" s="1">
        <f>MAX($N178)</f>
        <v>0</v>
      </c>
      <c r="BI178" s="1">
        <f>MAX($P178)</f>
        <v>0</v>
      </c>
      <c r="BJ178" s="1">
        <f>MAX($Q178)</f>
        <v>0</v>
      </c>
      <c r="BK178" s="1">
        <f>MAX($R178)</f>
        <v>0</v>
      </c>
    </row>
    <row r="179" spans="1:63">
      <c r="A179" s="1" t="s">
        <v>176</v>
      </c>
      <c r="B179" s="1" cm="1">
        <f t="array" ref="B179">_xlfn.SWITCH($A$2,"average", AVERAGE(Instances!B179:Instances!B179),"median", MEDIAN(Instances!B179:Instances!B179),"min", MIN(Instances!B179:Instances!B179),"max", MAX(Instances!B179:Instances!B179),"diff", MAX(Instances!B179:Instances!B179)-MIN(Instances!B179:Instances!B179))</f>
        <v>0</v>
      </c>
      <c r="C179" s="1" cm="1">
        <f t="array" ref="C179">_xlfn.SWITCH($A$2,"average", AVERAGE(Instances!C179:Instances!C179),"median", MEDIAN(Instances!C179:Instances!C179),"min", MIN(Instances!C179:Instances!C179),"max", MAX(Instances!C179:Instances!C179),"diff", MAX(Instances!C179:Instances!C179)-MIN(Instances!C179:Instances!C179))</f>
        <v>0</v>
      </c>
      <c r="D179" s="1" cm="1">
        <f t="array" ref="D179">_xlfn.SWITCH($A$2,"average", AVERAGE(Instances!D179:Instances!D179),"median", MEDIAN(Instances!D179:Instances!D179),"min", MIN(Instances!D179:Instances!D179),"max", MAX(Instances!D179:Instances!D179),"diff", MAX(Instances!D179:Instances!D179)-MIN(Instances!D179:Instances!D179))</f>
        <v>0</v>
      </c>
      <c r="E179" s="1" cm="1">
        <f t="array" ref="E179">_xlfn.SWITCH($A$2,"average", AVERAGE(Instances!E179:Instances!E179),"median", MEDIAN(Instances!E179:Instances!E179),"min", MIN(Instances!E179:Instances!E179),"max", MAX(Instances!E179:Instances!E179),"diff", MAX(Instances!E179:Instances!E179)-MIN(Instances!E179:Instances!E179))</f>
        <v>0</v>
      </c>
      <c r="F179" s="1" cm="1">
        <f t="array" ref="F179">_xlfn.SWITCH($A$2,"average", AVERAGE(Instances!F179:Instances!F179),"median", MEDIAN(Instances!F179:Instances!F179),"min", MIN(Instances!F179:Instances!F179),"max", MAX(Instances!F179:Instances!F179),"diff", MAX(Instances!F179:Instances!F179)-MIN(Instances!F179:Instances!F179))</f>
        <v>0</v>
      </c>
      <c r="G179" s="1" cm="1">
        <f t="array" ref="G179">_xlfn.SWITCH($A$2,"average", AVERAGE(Instances!G179:Instances!G179),"median", MEDIAN(Instances!G179:Instances!G179),"min", MIN(Instances!G179:Instances!G179),"max", MAX(Instances!G179:Instances!G179),"diff", MAX(Instances!G179:Instances!G179)-MIN(Instances!G179:Instances!G179))</f>
        <v>0</v>
      </c>
      <c r="H179" s="1" cm="1">
        <f t="array" ref="H179">_xlfn.SWITCH($A$2,"average", AVERAGE(Instances!H179:Instances!H179),"median", MEDIAN(Instances!H179:Instances!H179),"min", MIN(Instances!H179:Instances!H179),"max", MAX(Instances!H179:Instances!H179),"diff", MAX(Instances!H179:Instances!H179)-MIN(Instances!H179:Instances!H179))</f>
        <v>0</v>
      </c>
      <c r="I179" s="1" cm="1">
        <f t="array" ref="I179">_xlfn.SWITCH($A$2,"average", AVERAGE(Instances!I179:Instances!I179),"median", MEDIAN(Instances!I179:Instances!I179),"min", MIN(Instances!I179:Instances!I179),"max", MAX(Instances!I179:Instances!I179),"diff", MAX(Instances!I179:Instances!I179)-MIN(Instances!I179:Instances!I179))</f>
        <v>0</v>
      </c>
      <c r="J179" s="1" cm="1">
        <f t="array" ref="J179">_xlfn.SWITCH($A$2,"average", AVERAGE(Instances!J179:Instances!J179),"median", MEDIAN(Instances!J179:Instances!J179),"min", MIN(Instances!J179:Instances!J179),"max", MAX(Instances!J179:Instances!J179),"diff", MAX(Instances!J179:Instances!J179)-MIN(Instances!J179:Instances!J179))</f>
        <v>0</v>
      </c>
      <c r="K179" s="1" cm="1">
        <f t="array" ref="K179">_xlfn.SWITCH($A$2,"average", AVERAGE(Instances!K179:Instances!K179),"median", MEDIAN(Instances!K179:Instances!K179),"min", MIN(Instances!K179:Instances!K179),"max", MAX(Instances!K179:Instances!K179),"diff", MAX(Instances!K179:Instances!K179)-MIN(Instances!K179:Instances!K179))</f>
        <v>0</v>
      </c>
      <c r="L179" s="1"/>
      <c r="M179" s="1" cm="1">
        <f t="array" ref="M179">_xlfn.SWITCH($A$2,"average", AVERAGE(Instances!M179:Instances!M179),"median", MEDIAN(Instances!M179:Instances!M179),"min", MIN(Instances!M179:Instances!M179),"max", MAX(Instances!M179:Instances!M179),"diff", MAX(Instances!M179:Instances!M179)-MIN(Instances!M179:Instances!M179))</f>
        <v>0</v>
      </c>
      <c r="N179" s="1" cm="1">
        <f t="array" ref="N179">_xlfn.SWITCH($A$2,"average", AVERAGE(Instances!N179:Instances!N179),"median", MEDIAN(Instances!N179:Instances!N179),"min", MIN(Instances!N179:Instances!N179),"max", MAX(Instances!N179:Instances!N179),"diff", MAX(Instances!N179:Instances!N179)-MIN(Instances!N179:Instances!N179))</f>
        <v>0</v>
      </c>
      <c r="O179" s="1"/>
      <c r="P179" s="1" cm="1">
        <f t="array" ref="P179">_xlfn.SWITCH($A$2,"average", AVERAGE(Instances!P179:Instances!P179),"median", MEDIAN(Instances!P179:Instances!P179),"min", MIN(Instances!P179:Instances!P179),"max", MAX(Instances!P179:Instances!P179),"diff", MAX(Instances!P179:Instances!P179)-MIN(Instances!P179:Instances!P179))</f>
        <v>0</v>
      </c>
      <c r="Q179" s="1" cm="1">
        <f t="array" ref="Q179">_xlfn.SWITCH($A$2,"average", AVERAGE(Instances!Q179:Instances!Q179),"median", MEDIAN(Instances!Q179:Instances!Q179),"min", MIN(Instances!Q179:Instances!Q179),"max", MAX(Instances!Q179:Instances!Q179),"diff", MAX(Instances!Q179:Instances!Q179)-MIN(Instances!Q179:Instances!Q179))</f>
        <v>0</v>
      </c>
      <c r="R179" s="1" cm="1">
        <f t="array" ref="R179">_xlfn.SWITCH($A$2,"average", AVERAGE(Instances!R179:Instances!R179),"median", MEDIAN(Instances!R179:Instances!R179),"min", MIN(Instances!R179:Instances!R179),"max", MAX(Instances!R179:Instances!R179),"diff", MAX(Instances!R179:Instances!R179)-MIN(Instances!R179:Instances!R179))</f>
        <v>0</v>
      </c>
      <c r="S179" s="1">
        <f>MIN($B179)</f>
        <v>0</v>
      </c>
      <c r="T179" s="1">
        <f>MIN($C179)</f>
        <v>0</v>
      </c>
      <c r="U179" s="1">
        <f>MIN($D179)</f>
        <v>0</v>
      </c>
      <c r="V179" s="1">
        <f>MIN($E179)</f>
        <v>0</v>
      </c>
      <c r="W179" s="1">
        <f>MIN($F179)</f>
        <v>0</v>
      </c>
      <c r="X179" s="1">
        <f>MIN($G179)</f>
        <v>0</v>
      </c>
      <c r="Y179" s="1">
        <f>MIN($H179)</f>
        <v>0</v>
      </c>
      <c r="Z179" s="1">
        <f>MIN($I179)</f>
        <v>0</v>
      </c>
      <c r="AA179" s="1">
        <f>MIN($J179)</f>
        <v>0</v>
      </c>
      <c r="AB179" s="1">
        <f>MIN($K179)</f>
        <v>0</v>
      </c>
      <c r="AC179" s="1">
        <f>MIN($M179)</f>
        <v>0</v>
      </c>
      <c r="AD179" s="1">
        <f>MIN($N179)</f>
        <v>0</v>
      </c>
      <c r="AE179" s="1">
        <f>MIN($P179)</f>
        <v>0</v>
      </c>
      <c r="AF179" s="1">
        <f>MIN($Q179)</f>
        <v>0</v>
      </c>
      <c r="AG179" s="1">
        <f>MIN($R179)</f>
        <v>0</v>
      </c>
      <c r="AH179" s="1">
        <f>MEDIAN($B179)</f>
        <v>0</v>
      </c>
      <c r="AI179" s="1">
        <f>MEDIAN($C179)</f>
        <v>0</v>
      </c>
      <c r="AJ179" s="1">
        <f>MEDIAN($D179)</f>
        <v>0</v>
      </c>
      <c r="AK179" s="1">
        <f>MEDIAN($E179)</f>
        <v>0</v>
      </c>
      <c r="AL179" s="1">
        <f>MEDIAN($F179)</f>
        <v>0</v>
      </c>
      <c r="AM179" s="1">
        <f>MEDIAN($G179)</f>
        <v>0</v>
      </c>
      <c r="AN179" s="1">
        <f>MEDIAN($H179)</f>
        <v>0</v>
      </c>
      <c r="AO179" s="1">
        <f>MEDIAN($I179)</f>
        <v>0</v>
      </c>
      <c r="AP179" s="1">
        <f>MEDIAN($J179)</f>
        <v>0</v>
      </c>
      <c r="AQ179" s="1">
        <f>MEDIAN($K179)</f>
        <v>0</v>
      </c>
      <c r="AR179" s="1">
        <f>MEDIAN($M179)</f>
        <v>0</v>
      </c>
      <c r="AS179" s="1">
        <f>MEDIAN($N179)</f>
        <v>0</v>
      </c>
      <c r="AT179" s="1">
        <f>MEDIAN($P179)</f>
        <v>0</v>
      </c>
      <c r="AU179" s="1">
        <f>MEDIAN($Q179)</f>
        <v>0</v>
      </c>
      <c r="AV179" s="1">
        <f>MEDIAN($R179)</f>
        <v>0</v>
      </c>
      <c r="AW179" s="1">
        <f>MAX($B179)</f>
        <v>0</v>
      </c>
      <c r="AX179" s="1">
        <f>MAX($C179)</f>
        <v>0</v>
      </c>
      <c r="AY179" s="1">
        <f>MAX($D179)</f>
        <v>0</v>
      </c>
      <c r="AZ179" s="1">
        <f>MAX($E179)</f>
        <v>0</v>
      </c>
      <c r="BA179" s="1">
        <f>MAX($F179)</f>
        <v>0</v>
      </c>
      <c r="BB179" s="1">
        <f>MAX($G179)</f>
        <v>0</v>
      </c>
      <c r="BC179" s="1">
        <f>MAX($H179)</f>
        <v>0</v>
      </c>
      <c r="BD179" s="1">
        <f>MAX($I179)</f>
        <v>0</v>
      </c>
      <c r="BE179" s="1">
        <f>MAX($J179)</f>
        <v>0</v>
      </c>
      <c r="BF179" s="1">
        <f>MAX($K179)</f>
        <v>0</v>
      </c>
      <c r="BG179" s="1">
        <f>MAX($M179)</f>
        <v>0</v>
      </c>
      <c r="BH179" s="1">
        <f>MAX($N179)</f>
        <v>0</v>
      </c>
      <c r="BI179" s="1">
        <f>MAX($P179)</f>
        <v>0</v>
      </c>
      <c r="BJ179" s="1">
        <f>MAX($Q179)</f>
        <v>0</v>
      </c>
      <c r="BK179" s="1">
        <f>MAX($R179)</f>
        <v>0</v>
      </c>
    </row>
    <row r="180" spans="1:63">
      <c r="A180" s="1" t="s">
        <v>177</v>
      </c>
      <c r="B180" s="1" cm="1">
        <f t="array" ref="B180">_xlfn.SWITCH($A$2,"average", AVERAGE(Instances!B180:Instances!B180),"median", MEDIAN(Instances!B180:Instances!B180),"min", MIN(Instances!B180:Instances!B180),"max", MAX(Instances!B180:Instances!B180),"diff", MAX(Instances!B180:Instances!B180)-MIN(Instances!B180:Instances!B180))</f>
        <v>0</v>
      </c>
      <c r="C180" s="1" cm="1">
        <f t="array" ref="C180">_xlfn.SWITCH($A$2,"average", AVERAGE(Instances!C180:Instances!C180),"median", MEDIAN(Instances!C180:Instances!C180),"min", MIN(Instances!C180:Instances!C180),"max", MAX(Instances!C180:Instances!C180),"diff", MAX(Instances!C180:Instances!C180)-MIN(Instances!C180:Instances!C180))</f>
        <v>0</v>
      </c>
      <c r="D180" s="1" cm="1">
        <f t="array" ref="D180">_xlfn.SWITCH($A$2,"average", AVERAGE(Instances!D180:Instances!D180),"median", MEDIAN(Instances!D180:Instances!D180),"min", MIN(Instances!D180:Instances!D180),"max", MAX(Instances!D180:Instances!D180),"diff", MAX(Instances!D180:Instances!D180)-MIN(Instances!D180:Instances!D180))</f>
        <v>0</v>
      </c>
      <c r="E180" s="1" cm="1">
        <f t="array" ref="E180">_xlfn.SWITCH($A$2,"average", AVERAGE(Instances!E180:Instances!E180),"median", MEDIAN(Instances!E180:Instances!E180),"min", MIN(Instances!E180:Instances!E180),"max", MAX(Instances!E180:Instances!E180),"diff", MAX(Instances!E180:Instances!E180)-MIN(Instances!E180:Instances!E180))</f>
        <v>0</v>
      </c>
      <c r="F180" s="1" cm="1">
        <f t="array" ref="F180">_xlfn.SWITCH($A$2,"average", AVERAGE(Instances!F180:Instances!F180),"median", MEDIAN(Instances!F180:Instances!F180),"min", MIN(Instances!F180:Instances!F180),"max", MAX(Instances!F180:Instances!F180),"diff", MAX(Instances!F180:Instances!F180)-MIN(Instances!F180:Instances!F180))</f>
        <v>0</v>
      </c>
      <c r="G180" s="1" cm="1">
        <f t="array" ref="G180">_xlfn.SWITCH($A$2,"average", AVERAGE(Instances!G180:Instances!G180),"median", MEDIAN(Instances!G180:Instances!G180),"min", MIN(Instances!G180:Instances!G180),"max", MAX(Instances!G180:Instances!G180),"diff", MAX(Instances!G180:Instances!G180)-MIN(Instances!G180:Instances!G180))</f>
        <v>0</v>
      </c>
      <c r="H180" s="1" cm="1">
        <f t="array" ref="H180">_xlfn.SWITCH($A$2,"average", AVERAGE(Instances!H180:Instances!H180),"median", MEDIAN(Instances!H180:Instances!H180),"min", MIN(Instances!H180:Instances!H180),"max", MAX(Instances!H180:Instances!H180),"diff", MAX(Instances!H180:Instances!H180)-MIN(Instances!H180:Instances!H180))</f>
        <v>0</v>
      </c>
      <c r="I180" s="1" cm="1">
        <f t="array" ref="I180">_xlfn.SWITCH($A$2,"average", AVERAGE(Instances!I180:Instances!I180),"median", MEDIAN(Instances!I180:Instances!I180),"min", MIN(Instances!I180:Instances!I180),"max", MAX(Instances!I180:Instances!I180),"diff", MAX(Instances!I180:Instances!I180)-MIN(Instances!I180:Instances!I180))</f>
        <v>0</v>
      </c>
      <c r="J180" s="1" cm="1">
        <f t="array" ref="J180">_xlfn.SWITCH($A$2,"average", AVERAGE(Instances!J180:Instances!J180),"median", MEDIAN(Instances!J180:Instances!J180),"min", MIN(Instances!J180:Instances!J180),"max", MAX(Instances!J180:Instances!J180),"diff", MAX(Instances!J180:Instances!J180)-MIN(Instances!J180:Instances!J180))</f>
        <v>0</v>
      </c>
      <c r="K180" s="1" cm="1">
        <f t="array" ref="K180">_xlfn.SWITCH($A$2,"average", AVERAGE(Instances!K180:Instances!K180),"median", MEDIAN(Instances!K180:Instances!K180),"min", MIN(Instances!K180:Instances!K180),"max", MAX(Instances!K180:Instances!K180),"diff", MAX(Instances!K180:Instances!K180)-MIN(Instances!K180:Instances!K180))</f>
        <v>0</v>
      </c>
      <c r="L180" s="1"/>
      <c r="M180" s="1" cm="1">
        <f t="array" ref="M180">_xlfn.SWITCH($A$2,"average", AVERAGE(Instances!M180:Instances!M180),"median", MEDIAN(Instances!M180:Instances!M180),"min", MIN(Instances!M180:Instances!M180),"max", MAX(Instances!M180:Instances!M180),"diff", MAX(Instances!M180:Instances!M180)-MIN(Instances!M180:Instances!M180))</f>
        <v>0</v>
      </c>
      <c r="N180" s="1" cm="1">
        <f t="array" ref="N180">_xlfn.SWITCH($A$2,"average", AVERAGE(Instances!N180:Instances!N180),"median", MEDIAN(Instances!N180:Instances!N180),"min", MIN(Instances!N180:Instances!N180),"max", MAX(Instances!N180:Instances!N180),"diff", MAX(Instances!N180:Instances!N180)-MIN(Instances!N180:Instances!N180))</f>
        <v>0</v>
      </c>
      <c r="O180" s="1"/>
      <c r="P180" s="1" cm="1">
        <f t="array" ref="P180">_xlfn.SWITCH($A$2,"average", AVERAGE(Instances!P180:Instances!P180),"median", MEDIAN(Instances!P180:Instances!P180),"min", MIN(Instances!P180:Instances!P180),"max", MAX(Instances!P180:Instances!P180),"diff", MAX(Instances!P180:Instances!P180)-MIN(Instances!P180:Instances!P180))</f>
        <v>0</v>
      </c>
      <c r="Q180" s="1" cm="1">
        <f t="array" ref="Q180">_xlfn.SWITCH($A$2,"average", AVERAGE(Instances!Q180:Instances!Q180),"median", MEDIAN(Instances!Q180:Instances!Q180),"min", MIN(Instances!Q180:Instances!Q180),"max", MAX(Instances!Q180:Instances!Q180),"diff", MAX(Instances!Q180:Instances!Q180)-MIN(Instances!Q180:Instances!Q180))</f>
        <v>0</v>
      </c>
      <c r="R180" s="1" cm="1">
        <f t="array" ref="R180">_xlfn.SWITCH($A$2,"average", AVERAGE(Instances!R180:Instances!R180),"median", MEDIAN(Instances!R180:Instances!R180),"min", MIN(Instances!R180:Instances!R180),"max", MAX(Instances!R180:Instances!R180),"diff", MAX(Instances!R180:Instances!R180)-MIN(Instances!R180:Instances!R180))</f>
        <v>0</v>
      </c>
      <c r="S180" s="1">
        <f>MIN($B180)</f>
        <v>0</v>
      </c>
      <c r="T180" s="1">
        <f>MIN($C180)</f>
        <v>0</v>
      </c>
      <c r="U180" s="1">
        <f>MIN($D180)</f>
        <v>0</v>
      </c>
      <c r="V180" s="1">
        <f>MIN($E180)</f>
        <v>0</v>
      </c>
      <c r="W180" s="1">
        <f>MIN($F180)</f>
        <v>0</v>
      </c>
      <c r="X180" s="1">
        <f>MIN($G180)</f>
        <v>0</v>
      </c>
      <c r="Y180" s="1">
        <f>MIN($H180)</f>
        <v>0</v>
      </c>
      <c r="Z180" s="1">
        <f>MIN($I180)</f>
        <v>0</v>
      </c>
      <c r="AA180" s="1">
        <f>MIN($J180)</f>
        <v>0</v>
      </c>
      <c r="AB180" s="1">
        <f>MIN($K180)</f>
        <v>0</v>
      </c>
      <c r="AC180" s="1">
        <f>MIN($M180)</f>
        <v>0</v>
      </c>
      <c r="AD180" s="1">
        <f>MIN($N180)</f>
        <v>0</v>
      </c>
      <c r="AE180" s="1">
        <f>MIN($P180)</f>
        <v>0</v>
      </c>
      <c r="AF180" s="1">
        <f>MIN($Q180)</f>
        <v>0</v>
      </c>
      <c r="AG180" s="1">
        <f>MIN($R180)</f>
        <v>0</v>
      </c>
      <c r="AH180" s="1">
        <f>MEDIAN($B180)</f>
        <v>0</v>
      </c>
      <c r="AI180" s="1">
        <f>MEDIAN($C180)</f>
        <v>0</v>
      </c>
      <c r="AJ180" s="1">
        <f>MEDIAN($D180)</f>
        <v>0</v>
      </c>
      <c r="AK180" s="1">
        <f>MEDIAN($E180)</f>
        <v>0</v>
      </c>
      <c r="AL180" s="1">
        <f>MEDIAN($F180)</f>
        <v>0</v>
      </c>
      <c r="AM180" s="1">
        <f>MEDIAN($G180)</f>
        <v>0</v>
      </c>
      <c r="AN180" s="1">
        <f>MEDIAN($H180)</f>
        <v>0</v>
      </c>
      <c r="AO180" s="1">
        <f>MEDIAN($I180)</f>
        <v>0</v>
      </c>
      <c r="AP180" s="1">
        <f>MEDIAN($J180)</f>
        <v>0</v>
      </c>
      <c r="AQ180" s="1">
        <f>MEDIAN($K180)</f>
        <v>0</v>
      </c>
      <c r="AR180" s="1">
        <f>MEDIAN($M180)</f>
        <v>0</v>
      </c>
      <c r="AS180" s="1">
        <f>MEDIAN($N180)</f>
        <v>0</v>
      </c>
      <c r="AT180" s="1">
        <f>MEDIAN($P180)</f>
        <v>0</v>
      </c>
      <c r="AU180" s="1">
        <f>MEDIAN($Q180)</f>
        <v>0</v>
      </c>
      <c r="AV180" s="1">
        <f>MEDIAN($R180)</f>
        <v>0</v>
      </c>
      <c r="AW180" s="1">
        <f>MAX($B180)</f>
        <v>0</v>
      </c>
      <c r="AX180" s="1">
        <f>MAX($C180)</f>
        <v>0</v>
      </c>
      <c r="AY180" s="1">
        <f>MAX($D180)</f>
        <v>0</v>
      </c>
      <c r="AZ180" s="1">
        <f>MAX($E180)</f>
        <v>0</v>
      </c>
      <c r="BA180" s="1">
        <f>MAX($F180)</f>
        <v>0</v>
      </c>
      <c r="BB180" s="1">
        <f>MAX($G180)</f>
        <v>0</v>
      </c>
      <c r="BC180" s="1">
        <f>MAX($H180)</f>
        <v>0</v>
      </c>
      <c r="BD180" s="1">
        <f>MAX($I180)</f>
        <v>0</v>
      </c>
      <c r="BE180" s="1">
        <f>MAX($J180)</f>
        <v>0</v>
      </c>
      <c r="BF180" s="1">
        <f>MAX($K180)</f>
        <v>0</v>
      </c>
      <c r="BG180" s="1">
        <f>MAX($M180)</f>
        <v>0</v>
      </c>
      <c r="BH180" s="1">
        <f>MAX($N180)</f>
        <v>0</v>
      </c>
      <c r="BI180" s="1">
        <f>MAX($P180)</f>
        <v>0</v>
      </c>
      <c r="BJ180" s="1">
        <f>MAX($Q180)</f>
        <v>0</v>
      </c>
      <c r="BK180" s="1">
        <f>MAX($R180)</f>
        <v>0</v>
      </c>
    </row>
    <row r="181" spans="1:63">
      <c r="A181" s="1" t="s">
        <v>178</v>
      </c>
      <c r="B181" s="1" cm="1">
        <f t="array" ref="B181">_xlfn.SWITCH($A$2,"average", AVERAGE(Instances!B181:Instances!B181),"median", MEDIAN(Instances!B181:Instances!B181),"min", MIN(Instances!B181:Instances!B181),"max", MAX(Instances!B181:Instances!B181),"diff", MAX(Instances!B181:Instances!B181)-MIN(Instances!B181:Instances!B181))</f>
        <v>0</v>
      </c>
      <c r="C181" s="1" cm="1">
        <f t="array" ref="C181">_xlfn.SWITCH($A$2,"average", AVERAGE(Instances!C181:Instances!C181),"median", MEDIAN(Instances!C181:Instances!C181),"min", MIN(Instances!C181:Instances!C181),"max", MAX(Instances!C181:Instances!C181),"diff", MAX(Instances!C181:Instances!C181)-MIN(Instances!C181:Instances!C181))</f>
        <v>0</v>
      </c>
      <c r="D181" s="1" cm="1">
        <f t="array" ref="D181">_xlfn.SWITCH($A$2,"average", AVERAGE(Instances!D181:Instances!D181),"median", MEDIAN(Instances!D181:Instances!D181),"min", MIN(Instances!D181:Instances!D181),"max", MAX(Instances!D181:Instances!D181),"diff", MAX(Instances!D181:Instances!D181)-MIN(Instances!D181:Instances!D181))</f>
        <v>0</v>
      </c>
      <c r="E181" s="1" cm="1">
        <f t="array" ref="E181">_xlfn.SWITCH($A$2,"average", AVERAGE(Instances!E181:Instances!E181),"median", MEDIAN(Instances!E181:Instances!E181),"min", MIN(Instances!E181:Instances!E181),"max", MAX(Instances!E181:Instances!E181),"diff", MAX(Instances!E181:Instances!E181)-MIN(Instances!E181:Instances!E181))</f>
        <v>0</v>
      </c>
      <c r="F181" s="1" cm="1">
        <f t="array" ref="F181">_xlfn.SWITCH($A$2,"average", AVERAGE(Instances!F181:Instances!F181),"median", MEDIAN(Instances!F181:Instances!F181),"min", MIN(Instances!F181:Instances!F181),"max", MAX(Instances!F181:Instances!F181),"diff", MAX(Instances!F181:Instances!F181)-MIN(Instances!F181:Instances!F181))</f>
        <v>0</v>
      </c>
      <c r="G181" s="1" cm="1">
        <f t="array" ref="G181">_xlfn.SWITCH($A$2,"average", AVERAGE(Instances!G181:Instances!G181),"median", MEDIAN(Instances!G181:Instances!G181),"min", MIN(Instances!G181:Instances!G181),"max", MAX(Instances!G181:Instances!G181),"diff", MAX(Instances!G181:Instances!G181)-MIN(Instances!G181:Instances!G181))</f>
        <v>0</v>
      </c>
      <c r="H181" s="1" cm="1">
        <f t="array" ref="H181">_xlfn.SWITCH($A$2,"average", AVERAGE(Instances!H181:Instances!H181),"median", MEDIAN(Instances!H181:Instances!H181),"min", MIN(Instances!H181:Instances!H181),"max", MAX(Instances!H181:Instances!H181),"diff", MAX(Instances!H181:Instances!H181)-MIN(Instances!H181:Instances!H181))</f>
        <v>0</v>
      </c>
      <c r="I181" s="1" cm="1">
        <f t="array" ref="I181">_xlfn.SWITCH($A$2,"average", AVERAGE(Instances!I181:Instances!I181),"median", MEDIAN(Instances!I181:Instances!I181),"min", MIN(Instances!I181:Instances!I181),"max", MAX(Instances!I181:Instances!I181),"diff", MAX(Instances!I181:Instances!I181)-MIN(Instances!I181:Instances!I181))</f>
        <v>0</v>
      </c>
      <c r="J181" s="1" cm="1">
        <f t="array" ref="J181">_xlfn.SWITCH($A$2,"average", AVERAGE(Instances!J181:Instances!J181),"median", MEDIAN(Instances!J181:Instances!J181),"min", MIN(Instances!J181:Instances!J181),"max", MAX(Instances!J181:Instances!J181),"diff", MAX(Instances!J181:Instances!J181)-MIN(Instances!J181:Instances!J181))</f>
        <v>0</v>
      </c>
      <c r="K181" s="1" cm="1">
        <f t="array" ref="K181">_xlfn.SWITCH($A$2,"average", AVERAGE(Instances!K181:Instances!K181),"median", MEDIAN(Instances!K181:Instances!K181),"min", MIN(Instances!K181:Instances!K181),"max", MAX(Instances!K181:Instances!K181),"diff", MAX(Instances!K181:Instances!K181)-MIN(Instances!K181:Instances!K181))</f>
        <v>0</v>
      </c>
      <c r="L181" s="1"/>
      <c r="M181" s="1" cm="1">
        <f t="array" ref="M181">_xlfn.SWITCH($A$2,"average", AVERAGE(Instances!M181:Instances!M181),"median", MEDIAN(Instances!M181:Instances!M181),"min", MIN(Instances!M181:Instances!M181),"max", MAX(Instances!M181:Instances!M181),"diff", MAX(Instances!M181:Instances!M181)-MIN(Instances!M181:Instances!M181))</f>
        <v>0</v>
      </c>
      <c r="N181" s="1" cm="1">
        <f t="array" ref="N181">_xlfn.SWITCH($A$2,"average", AVERAGE(Instances!N181:Instances!N181),"median", MEDIAN(Instances!N181:Instances!N181),"min", MIN(Instances!N181:Instances!N181),"max", MAX(Instances!N181:Instances!N181),"diff", MAX(Instances!N181:Instances!N181)-MIN(Instances!N181:Instances!N181))</f>
        <v>0</v>
      </c>
      <c r="O181" s="1"/>
      <c r="P181" s="1" cm="1">
        <f t="array" ref="P181">_xlfn.SWITCH($A$2,"average", AVERAGE(Instances!P181:Instances!P181),"median", MEDIAN(Instances!P181:Instances!P181),"min", MIN(Instances!P181:Instances!P181),"max", MAX(Instances!P181:Instances!P181),"diff", MAX(Instances!P181:Instances!P181)-MIN(Instances!P181:Instances!P181))</f>
        <v>0</v>
      </c>
      <c r="Q181" s="1" cm="1">
        <f t="array" ref="Q181">_xlfn.SWITCH($A$2,"average", AVERAGE(Instances!Q181:Instances!Q181),"median", MEDIAN(Instances!Q181:Instances!Q181),"min", MIN(Instances!Q181:Instances!Q181),"max", MAX(Instances!Q181:Instances!Q181),"diff", MAX(Instances!Q181:Instances!Q181)-MIN(Instances!Q181:Instances!Q181))</f>
        <v>0</v>
      </c>
      <c r="R181" s="1" cm="1">
        <f t="array" ref="R181">_xlfn.SWITCH($A$2,"average", AVERAGE(Instances!R181:Instances!R181),"median", MEDIAN(Instances!R181:Instances!R181),"min", MIN(Instances!R181:Instances!R181),"max", MAX(Instances!R181:Instances!R181),"diff", MAX(Instances!R181:Instances!R181)-MIN(Instances!R181:Instances!R181))</f>
        <v>0</v>
      </c>
      <c r="S181" s="1">
        <f>MIN($B181)</f>
        <v>0</v>
      </c>
      <c r="T181" s="1">
        <f>MIN($C181)</f>
        <v>0</v>
      </c>
      <c r="U181" s="1">
        <f>MIN($D181)</f>
        <v>0</v>
      </c>
      <c r="V181" s="1">
        <f>MIN($E181)</f>
        <v>0</v>
      </c>
      <c r="W181" s="1">
        <f>MIN($F181)</f>
        <v>0</v>
      </c>
      <c r="X181" s="1">
        <f>MIN($G181)</f>
        <v>0</v>
      </c>
      <c r="Y181" s="1">
        <f>MIN($H181)</f>
        <v>0</v>
      </c>
      <c r="Z181" s="1">
        <f>MIN($I181)</f>
        <v>0</v>
      </c>
      <c r="AA181" s="1">
        <f>MIN($J181)</f>
        <v>0</v>
      </c>
      <c r="AB181" s="1">
        <f>MIN($K181)</f>
        <v>0</v>
      </c>
      <c r="AC181" s="1">
        <f>MIN($M181)</f>
        <v>0</v>
      </c>
      <c r="AD181" s="1">
        <f>MIN($N181)</f>
        <v>0</v>
      </c>
      <c r="AE181" s="1">
        <f>MIN($P181)</f>
        <v>0</v>
      </c>
      <c r="AF181" s="1">
        <f>MIN($Q181)</f>
        <v>0</v>
      </c>
      <c r="AG181" s="1">
        <f>MIN($R181)</f>
        <v>0</v>
      </c>
      <c r="AH181" s="1">
        <f>MEDIAN($B181)</f>
        <v>0</v>
      </c>
      <c r="AI181" s="1">
        <f>MEDIAN($C181)</f>
        <v>0</v>
      </c>
      <c r="AJ181" s="1">
        <f>MEDIAN($D181)</f>
        <v>0</v>
      </c>
      <c r="AK181" s="1">
        <f>MEDIAN($E181)</f>
        <v>0</v>
      </c>
      <c r="AL181" s="1">
        <f>MEDIAN($F181)</f>
        <v>0</v>
      </c>
      <c r="AM181" s="1">
        <f>MEDIAN($G181)</f>
        <v>0</v>
      </c>
      <c r="AN181" s="1">
        <f>MEDIAN($H181)</f>
        <v>0</v>
      </c>
      <c r="AO181" s="1">
        <f>MEDIAN($I181)</f>
        <v>0</v>
      </c>
      <c r="AP181" s="1">
        <f>MEDIAN($J181)</f>
        <v>0</v>
      </c>
      <c r="AQ181" s="1">
        <f>MEDIAN($K181)</f>
        <v>0</v>
      </c>
      <c r="AR181" s="1">
        <f>MEDIAN($M181)</f>
        <v>0</v>
      </c>
      <c r="AS181" s="1">
        <f>MEDIAN($N181)</f>
        <v>0</v>
      </c>
      <c r="AT181" s="1">
        <f>MEDIAN($P181)</f>
        <v>0</v>
      </c>
      <c r="AU181" s="1">
        <f>MEDIAN($Q181)</f>
        <v>0</v>
      </c>
      <c r="AV181" s="1">
        <f>MEDIAN($R181)</f>
        <v>0</v>
      </c>
      <c r="AW181" s="1">
        <f>MAX($B181)</f>
        <v>0</v>
      </c>
      <c r="AX181" s="1">
        <f>MAX($C181)</f>
        <v>0</v>
      </c>
      <c r="AY181" s="1">
        <f>MAX($D181)</f>
        <v>0</v>
      </c>
      <c r="AZ181" s="1">
        <f>MAX($E181)</f>
        <v>0</v>
      </c>
      <c r="BA181" s="1">
        <f>MAX($F181)</f>
        <v>0</v>
      </c>
      <c r="BB181" s="1">
        <f>MAX($G181)</f>
        <v>0</v>
      </c>
      <c r="BC181" s="1">
        <f>MAX($H181)</f>
        <v>0</v>
      </c>
      <c r="BD181" s="1">
        <f>MAX($I181)</f>
        <v>0</v>
      </c>
      <c r="BE181" s="1">
        <f>MAX($J181)</f>
        <v>0</v>
      </c>
      <c r="BF181" s="1">
        <f>MAX($K181)</f>
        <v>0</v>
      </c>
      <c r="BG181" s="1">
        <f>MAX($M181)</f>
        <v>0</v>
      </c>
      <c r="BH181" s="1">
        <f>MAX($N181)</f>
        <v>0</v>
      </c>
      <c r="BI181" s="1">
        <f>MAX($P181)</f>
        <v>0</v>
      </c>
      <c r="BJ181" s="1">
        <f>MAX($Q181)</f>
        <v>0</v>
      </c>
      <c r="BK181" s="1">
        <f>MAX($R181)</f>
        <v>0</v>
      </c>
    </row>
    <row r="182" spans="1:63">
      <c r="A182" s="1" t="s">
        <v>179</v>
      </c>
      <c r="B182" s="1" cm="1">
        <f t="array" ref="B182">_xlfn.SWITCH($A$2,"average", AVERAGE(Instances!B182:Instances!B182),"median", MEDIAN(Instances!B182:Instances!B182),"min", MIN(Instances!B182:Instances!B182),"max", MAX(Instances!B182:Instances!B182),"diff", MAX(Instances!B182:Instances!B182)-MIN(Instances!B182:Instances!B182))</f>
        <v>0</v>
      </c>
      <c r="C182" s="1" cm="1">
        <f t="array" ref="C182">_xlfn.SWITCH($A$2,"average", AVERAGE(Instances!C182:Instances!C182),"median", MEDIAN(Instances!C182:Instances!C182),"min", MIN(Instances!C182:Instances!C182),"max", MAX(Instances!C182:Instances!C182),"diff", MAX(Instances!C182:Instances!C182)-MIN(Instances!C182:Instances!C182))</f>
        <v>0</v>
      </c>
      <c r="D182" s="1" cm="1">
        <f t="array" ref="D182">_xlfn.SWITCH($A$2,"average", AVERAGE(Instances!D182:Instances!D182),"median", MEDIAN(Instances!D182:Instances!D182),"min", MIN(Instances!D182:Instances!D182),"max", MAX(Instances!D182:Instances!D182),"diff", MAX(Instances!D182:Instances!D182)-MIN(Instances!D182:Instances!D182))</f>
        <v>0</v>
      </c>
      <c r="E182" s="1" cm="1">
        <f t="array" ref="E182">_xlfn.SWITCH($A$2,"average", AVERAGE(Instances!E182:Instances!E182),"median", MEDIAN(Instances!E182:Instances!E182),"min", MIN(Instances!E182:Instances!E182),"max", MAX(Instances!E182:Instances!E182),"diff", MAX(Instances!E182:Instances!E182)-MIN(Instances!E182:Instances!E182))</f>
        <v>0</v>
      </c>
      <c r="F182" s="1" cm="1">
        <f t="array" ref="F182">_xlfn.SWITCH($A$2,"average", AVERAGE(Instances!F182:Instances!F182),"median", MEDIAN(Instances!F182:Instances!F182),"min", MIN(Instances!F182:Instances!F182),"max", MAX(Instances!F182:Instances!F182),"diff", MAX(Instances!F182:Instances!F182)-MIN(Instances!F182:Instances!F182))</f>
        <v>0</v>
      </c>
      <c r="G182" s="1" cm="1">
        <f t="array" ref="G182">_xlfn.SWITCH($A$2,"average", AVERAGE(Instances!G182:Instances!G182),"median", MEDIAN(Instances!G182:Instances!G182),"min", MIN(Instances!G182:Instances!G182),"max", MAX(Instances!G182:Instances!G182),"diff", MAX(Instances!G182:Instances!G182)-MIN(Instances!G182:Instances!G182))</f>
        <v>0</v>
      </c>
      <c r="H182" s="1" cm="1">
        <f t="array" ref="H182">_xlfn.SWITCH($A$2,"average", AVERAGE(Instances!H182:Instances!H182),"median", MEDIAN(Instances!H182:Instances!H182),"min", MIN(Instances!H182:Instances!H182),"max", MAX(Instances!H182:Instances!H182),"diff", MAX(Instances!H182:Instances!H182)-MIN(Instances!H182:Instances!H182))</f>
        <v>0</v>
      </c>
      <c r="I182" s="1" cm="1">
        <f t="array" ref="I182">_xlfn.SWITCH($A$2,"average", AVERAGE(Instances!I182:Instances!I182),"median", MEDIAN(Instances!I182:Instances!I182),"min", MIN(Instances!I182:Instances!I182),"max", MAX(Instances!I182:Instances!I182),"diff", MAX(Instances!I182:Instances!I182)-MIN(Instances!I182:Instances!I182))</f>
        <v>0</v>
      </c>
      <c r="J182" s="1" cm="1">
        <f t="array" ref="J182">_xlfn.SWITCH($A$2,"average", AVERAGE(Instances!J182:Instances!J182),"median", MEDIAN(Instances!J182:Instances!J182),"min", MIN(Instances!J182:Instances!J182),"max", MAX(Instances!J182:Instances!J182),"diff", MAX(Instances!J182:Instances!J182)-MIN(Instances!J182:Instances!J182))</f>
        <v>0</v>
      </c>
      <c r="K182" s="1" cm="1">
        <f t="array" ref="K182">_xlfn.SWITCH($A$2,"average", AVERAGE(Instances!K182:Instances!K182),"median", MEDIAN(Instances!K182:Instances!K182),"min", MIN(Instances!K182:Instances!K182),"max", MAX(Instances!K182:Instances!K182),"diff", MAX(Instances!K182:Instances!K182)-MIN(Instances!K182:Instances!K182))</f>
        <v>0</v>
      </c>
      <c r="L182" s="1"/>
      <c r="M182" s="1" cm="1">
        <f t="array" ref="M182">_xlfn.SWITCH($A$2,"average", AVERAGE(Instances!M182:Instances!M182),"median", MEDIAN(Instances!M182:Instances!M182),"min", MIN(Instances!M182:Instances!M182),"max", MAX(Instances!M182:Instances!M182),"diff", MAX(Instances!M182:Instances!M182)-MIN(Instances!M182:Instances!M182))</f>
        <v>0</v>
      </c>
      <c r="N182" s="1" cm="1">
        <f t="array" ref="N182">_xlfn.SWITCH($A$2,"average", AVERAGE(Instances!N182:Instances!N182),"median", MEDIAN(Instances!N182:Instances!N182),"min", MIN(Instances!N182:Instances!N182),"max", MAX(Instances!N182:Instances!N182),"diff", MAX(Instances!N182:Instances!N182)-MIN(Instances!N182:Instances!N182))</f>
        <v>0</v>
      </c>
      <c r="O182" s="1"/>
      <c r="P182" s="1" cm="1">
        <f t="array" ref="P182">_xlfn.SWITCH($A$2,"average", AVERAGE(Instances!P182:Instances!P182),"median", MEDIAN(Instances!P182:Instances!P182),"min", MIN(Instances!P182:Instances!P182),"max", MAX(Instances!P182:Instances!P182),"diff", MAX(Instances!P182:Instances!P182)-MIN(Instances!P182:Instances!P182))</f>
        <v>0</v>
      </c>
      <c r="Q182" s="1" cm="1">
        <f t="array" ref="Q182">_xlfn.SWITCH($A$2,"average", AVERAGE(Instances!Q182:Instances!Q182),"median", MEDIAN(Instances!Q182:Instances!Q182),"min", MIN(Instances!Q182:Instances!Q182),"max", MAX(Instances!Q182:Instances!Q182),"diff", MAX(Instances!Q182:Instances!Q182)-MIN(Instances!Q182:Instances!Q182))</f>
        <v>0</v>
      </c>
      <c r="R182" s="1" cm="1">
        <f t="array" ref="R182">_xlfn.SWITCH($A$2,"average", AVERAGE(Instances!R182:Instances!R182),"median", MEDIAN(Instances!R182:Instances!R182),"min", MIN(Instances!R182:Instances!R182),"max", MAX(Instances!R182:Instances!R182),"diff", MAX(Instances!R182:Instances!R182)-MIN(Instances!R182:Instances!R182))</f>
        <v>0</v>
      </c>
      <c r="S182" s="1">
        <f>MIN($B182)</f>
        <v>0</v>
      </c>
      <c r="T182" s="1">
        <f>MIN($C182)</f>
        <v>0</v>
      </c>
      <c r="U182" s="1">
        <f>MIN($D182)</f>
        <v>0</v>
      </c>
      <c r="V182" s="1">
        <f>MIN($E182)</f>
        <v>0</v>
      </c>
      <c r="W182" s="1">
        <f>MIN($F182)</f>
        <v>0</v>
      </c>
      <c r="X182" s="1">
        <f>MIN($G182)</f>
        <v>0</v>
      </c>
      <c r="Y182" s="1">
        <f>MIN($H182)</f>
        <v>0</v>
      </c>
      <c r="Z182" s="1">
        <f>MIN($I182)</f>
        <v>0</v>
      </c>
      <c r="AA182" s="1">
        <f>MIN($J182)</f>
        <v>0</v>
      </c>
      <c r="AB182" s="1">
        <f>MIN($K182)</f>
        <v>0</v>
      </c>
      <c r="AC182" s="1">
        <f>MIN($M182)</f>
        <v>0</v>
      </c>
      <c r="AD182" s="1">
        <f>MIN($N182)</f>
        <v>0</v>
      </c>
      <c r="AE182" s="1">
        <f>MIN($P182)</f>
        <v>0</v>
      </c>
      <c r="AF182" s="1">
        <f>MIN($Q182)</f>
        <v>0</v>
      </c>
      <c r="AG182" s="1">
        <f>MIN($R182)</f>
        <v>0</v>
      </c>
      <c r="AH182" s="1">
        <f>MEDIAN($B182)</f>
        <v>0</v>
      </c>
      <c r="AI182" s="1">
        <f>MEDIAN($C182)</f>
        <v>0</v>
      </c>
      <c r="AJ182" s="1">
        <f>MEDIAN($D182)</f>
        <v>0</v>
      </c>
      <c r="AK182" s="1">
        <f>MEDIAN($E182)</f>
        <v>0</v>
      </c>
      <c r="AL182" s="1">
        <f>MEDIAN($F182)</f>
        <v>0</v>
      </c>
      <c r="AM182" s="1">
        <f>MEDIAN($G182)</f>
        <v>0</v>
      </c>
      <c r="AN182" s="1">
        <f>MEDIAN($H182)</f>
        <v>0</v>
      </c>
      <c r="AO182" s="1">
        <f>MEDIAN($I182)</f>
        <v>0</v>
      </c>
      <c r="AP182" s="1">
        <f>MEDIAN($J182)</f>
        <v>0</v>
      </c>
      <c r="AQ182" s="1">
        <f>MEDIAN($K182)</f>
        <v>0</v>
      </c>
      <c r="AR182" s="1">
        <f>MEDIAN($M182)</f>
        <v>0</v>
      </c>
      <c r="AS182" s="1">
        <f>MEDIAN($N182)</f>
        <v>0</v>
      </c>
      <c r="AT182" s="1">
        <f>MEDIAN($P182)</f>
        <v>0</v>
      </c>
      <c r="AU182" s="1">
        <f>MEDIAN($Q182)</f>
        <v>0</v>
      </c>
      <c r="AV182" s="1">
        <f>MEDIAN($R182)</f>
        <v>0</v>
      </c>
      <c r="AW182" s="1">
        <f>MAX($B182)</f>
        <v>0</v>
      </c>
      <c r="AX182" s="1">
        <f>MAX($C182)</f>
        <v>0</v>
      </c>
      <c r="AY182" s="1">
        <f>MAX($D182)</f>
        <v>0</v>
      </c>
      <c r="AZ182" s="1">
        <f>MAX($E182)</f>
        <v>0</v>
      </c>
      <c r="BA182" s="1">
        <f>MAX($F182)</f>
        <v>0</v>
      </c>
      <c r="BB182" s="1">
        <f>MAX($G182)</f>
        <v>0</v>
      </c>
      <c r="BC182" s="1">
        <f>MAX($H182)</f>
        <v>0</v>
      </c>
      <c r="BD182" s="1">
        <f>MAX($I182)</f>
        <v>0</v>
      </c>
      <c r="BE182" s="1">
        <f>MAX($J182)</f>
        <v>0</v>
      </c>
      <c r="BF182" s="1">
        <f>MAX($K182)</f>
        <v>0</v>
      </c>
      <c r="BG182" s="1">
        <f>MAX($M182)</f>
        <v>0</v>
      </c>
      <c r="BH182" s="1">
        <f>MAX($N182)</f>
        <v>0</v>
      </c>
      <c r="BI182" s="1">
        <f>MAX($P182)</f>
        <v>0</v>
      </c>
      <c r="BJ182" s="1">
        <f>MAX($Q182)</f>
        <v>0</v>
      </c>
      <c r="BK182" s="1">
        <f>MAX($R182)</f>
        <v>0</v>
      </c>
    </row>
    <row r="183" spans="1:63">
      <c r="A183" s="1" t="s">
        <v>180</v>
      </c>
      <c r="B183" s="1" cm="1">
        <f t="array" ref="B183">_xlfn.SWITCH($A$2,"average", AVERAGE(Instances!B183:Instances!B183),"median", MEDIAN(Instances!B183:Instances!B183),"min", MIN(Instances!B183:Instances!B183),"max", MAX(Instances!B183:Instances!B183),"diff", MAX(Instances!B183:Instances!B183)-MIN(Instances!B183:Instances!B183))</f>
        <v>0</v>
      </c>
      <c r="C183" s="1" cm="1">
        <f t="array" ref="C183">_xlfn.SWITCH($A$2,"average", AVERAGE(Instances!C183:Instances!C183),"median", MEDIAN(Instances!C183:Instances!C183),"min", MIN(Instances!C183:Instances!C183),"max", MAX(Instances!C183:Instances!C183),"diff", MAX(Instances!C183:Instances!C183)-MIN(Instances!C183:Instances!C183))</f>
        <v>0</v>
      </c>
      <c r="D183" s="1" cm="1">
        <f t="array" ref="D183">_xlfn.SWITCH($A$2,"average", AVERAGE(Instances!D183:Instances!D183),"median", MEDIAN(Instances!D183:Instances!D183),"min", MIN(Instances!D183:Instances!D183),"max", MAX(Instances!D183:Instances!D183),"diff", MAX(Instances!D183:Instances!D183)-MIN(Instances!D183:Instances!D183))</f>
        <v>0</v>
      </c>
      <c r="E183" s="1" cm="1">
        <f t="array" ref="E183">_xlfn.SWITCH($A$2,"average", AVERAGE(Instances!E183:Instances!E183),"median", MEDIAN(Instances!E183:Instances!E183),"min", MIN(Instances!E183:Instances!E183),"max", MAX(Instances!E183:Instances!E183),"diff", MAX(Instances!E183:Instances!E183)-MIN(Instances!E183:Instances!E183))</f>
        <v>0</v>
      </c>
      <c r="F183" s="1" cm="1">
        <f t="array" ref="F183">_xlfn.SWITCH($A$2,"average", AVERAGE(Instances!F183:Instances!F183),"median", MEDIAN(Instances!F183:Instances!F183),"min", MIN(Instances!F183:Instances!F183),"max", MAX(Instances!F183:Instances!F183),"diff", MAX(Instances!F183:Instances!F183)-MIN(Instances!F183:Instances!F183))</f>
        <v>0</v>
      </c>
      <c r="G183" s="1" cm="1">
        <f t="array" ref="G183">_xlfn.SWITCH($A$2,"average", AVERAGE(Instances!G183:Instances!G183),"median", MEDIAN(Instances!G183:Instances!G183),"min", MIN(Instances!G183:Instances!G183),"max", MAX(Instances!G183:Instances!G183),"diff", MAX(Instances!G183:Instances!G183)-MIN(Instances!G183:Instances!G183))</f>
        <v>0</v>
      </c>
      <c r="H183" s="1" cm="1">
        <f t="array" ref="H183">_xlfn.SWITCH($A$2,"average", AVERAGE(Instances!H183:Instances!H183),"median", MEDIAN(Instances!H183:Instances!H183),"min", MIN(Instances!H183:Instances!H183),"max", MAX(Instances!H183:Instances!H183),"diff", MAX(Instances!H183:Instances!H183)-MIN(Instances!H183:Instances!H183))</f>
        <v>0</v>
      </c>
      <c r="I183" s="1" cm="1">
        <f t="array" ref="I183">_xlfn.SWITCH($A$2,"average", AVERAGE(Instances!I183:Instances!I183),"median", MEDIAN(Instances!I183:Instances!I183),"min", MIN(Instances!I183:Instances!I183),"max", MAX(Instances!I183:Instances!I183),"diff", MAX(Instances!I183:Instances!I183)-MIN(Instances!I183:Instances!I183))</f>
        <v>0</v>
      </c>
      <c r="J183" s="1" cm="1">
        <f t="array" ref="J183">_xlfn.SWITCH($A$2,"average", AVERAGE(Instances!J183:Instances!J183),"median", MEDIAN(Instances!J183:Instances!J183),"min", MIN(Instances!J183:Instances!J183),"max", MAX(Instances!J183:Instances!J183),"diff", MAX(Instances!J183:Instances!J183)-MIN(Instances!J183:Instances!J183))</f>
        <v>0</v>
      </c>
      <c r="K183" s="1" cm="1">
        <f t="array" ref="K183">_xlfn.SWITCH($A$2,"average", AVERAGE(Instances!K183:Instances!K183),"median", MEDIAN(Instances!K183:Instances!K183),"min", MIN(Instances!K183:Instances!K183),"max", MAX(Instances!K183:Instances!K183),"diff", MAX(Instances!K183:Instances!K183)-MIN(Instances!K183:Instances!K183))</f>
        <v>0</v>
      </c>
      <c r="L183" s="1"/>
      <c r="M183" s="1" cm="1">
        <f t="array" ref="M183">_xlfn.SWITCH($A$2,"average", AVERAGE(Instances!M183:Instances!M183),"median", MEDIAN(Instances!M183:Instances!M183),"min", MIN(Instances!M183:Instances!M183),"max", MAX(Instances!M183:Instances!M183),"diff", MAX(Instances!M183:Instances!M183)-MIN(Instances!M183:Instances!M183))</f>
        <v>0</v>
      </c>
      <c r="N183" s="1" cm="1">
        <f t="array" ref="N183">_xlfn.SWITCH($A$2,"average", AVERAGE(Instances!N183:Instances!N183),"median", MEDIAN(Instances!N183:Instances!N183),"min", MIN(Instances!N183:Instances!N183),"max", MAX(Instances!N183:Instances!N183),"diff", MAX(Instances!N183:Instances!N183)-MIN(Instances!N183:Instances!N183))</f>
        <v>0</v>
      </c>
      <c r="O183" s="1"/>
      <c r="P183" s="1" cm="1">
        <f t="array" ref="P183">_xlfn.SWITCH($A$2,"average", AVERAGE(Instances!P183:Instances!P183),"median", MEDIAN(Instances!P183:Instances!P183),"min", MIN(Instances!P183:Instances!P183),"max", MAX(Instances!P183:Instances!P183),"diff", MAX(Instances!P183:Instances!P183)-MIN(Instances!P183:Instances!P183))</f>
        <v>0</v>
      </c>
      <c r="Q183" s="1" cm="1">
        <f t="array" ref="Q183">_xlfn.SWITCH($A$2,"average", AVERAGE(Instances!Q183:Instances!Q183),"median", MEDIAN(Instances!Q183:Instances!Q183),"min", MIN(Instances!Q183:Instances!Q183),"max", MAX(Instances!Q183:Instances!Q183),"diff", MAX(Instances!Q183:Instances!Q183)-MIN(Instances!Q183:Instances!Q183))</f>
        <v>0</v>
      </c>
      <c r="R183" s="1" cm="1">
        <f t="array" ref="R183">_xlfn.SWITCH($A$2,"average", AVERAGE(Instances!R183:Instances!R183),"median", MEDIAN(Instances!R183:Instances!R183),"min", MIN(Instances!R183:Instances!R183),"max", MAX(Instances!R183:Instances!R183),"diff", MAX(Instances!R183:Instances!R183)-MIN(Instances!R183:Instances!R183))</f>
        <v>0</v>
      </c>
      <c r="S183" s="1">
        <f>MIN($B183)</f>
        <v>0</v>
      </c>
      <c r="T183" s="1">
        <f>MIN($C183)</f>
        <v>0</v>
      </c>
      <c r="U183" s="1">
        <f>MIN($D183)</f>
        <v>0</v>
      </c>
      <c r="V183" s="1">
        <f>MIN($E183)</f>
        <v>0</v>
      </c>
      <c r="W183" s="1">
        <f>MIN($F183)</f>
        <v>0</v>
      </c>
      <c r="X183" s="1">
        <f>MIN($G183)</f>
        <v>0</v>
      </c>
      <c r="Y183" s="1">
        <f>MIN($H183)</f>
        <v>0</v>
      </c>
      <c r="Z183" s="1">
        <f>MIN($I183)</f>
        <v>0</v>
      </c>
      <c r="AA183" s="1">
        <f>MIN($J183)</f>
        <v>0</v>
      </c>
      <c r="AB183" s="1">
        <f>MIN($K183)</f>
        <v>0</v>
      </c>
      <c r="AC183" s="1">
        <f>MIN($M183)</f>
        <v>0</v>
      </c>
      <c r="AD183" s="1">
        <f>MIN($N183)</f>
        <v>0</v>
      </c>
      <c r="AE183" s="1">
        <f>MIN($P183)</f>
        <v>0</v>
      </c>
      <c r="AF183" s="1">
        <f>MIN($Q183)</f>
        <v>0</v>
      </c>
      <c r="AG183" s="1">
        <f>MIN($R183)</f>
        <v>0</v>
      </c>
      <c r="AH183" s="1">
        <f>MEDIAN($B183)</f>
        <v>0</v>
      </c>
      <c r="AI183" s="1">
        <f>MEDIAN($C183)</f>
        <v>0</v>
      </c>
      <c r="AJ183" s="1">
        <f>MEDIAN($D183)</f>
        <v>0</v>
      </c>
      <c r="AK183" s="1">
        <f>MEDIAN($E183)</f>
        <v>0</v>
      </c>
      <c r="AL183" s="1">
        <f>MEDIAN($F183)</f>
        <v>0</v>
      </c>
      <c r="AM183" s="1">
        <f>MEDIAN($G183)</f>
        <v>0</v>
      </c>
      <c r="AN183" s="1">
        <f>MEDIAN($H183)</f>
        <v>0</v>
      </c>
      <c r="AO183" s="1">
        <f>MEDIAN($I183)</f>
        <v>0</v>
      </c>
      <c r="AP183" s="1">
        <f>MEDIAN($J183)</f>
        <v>0</v>
      </c>
      <c r="AQ183" s="1">
        <f>MEDIAN($K183)</f>
        <v>0</v>
      </c>
      <c r="AR183" s="1">
        <f>MEDIAN($M183)</f>
        <v>0</v>
      </c>
      <c r="AS183" s="1">
        <f>MEDIAN($N183)</f>
        <v>0</v>
      </c>
      <c r="AT183" s="1">
        <f>MEDIAN($P183)</f>
        <v>0</v>
      </c>
      <c r="AU183" s="1">
        <f>MEDIAN($Q183)</f>
        <v>0</v>
      </c>
      <c r="AV183" s="1">
        <f>MEDIAN($R183)</f>
        <v>0</v>
      </c>
      <c r="AW183" s="1">
        <f>MAX($B183)</f>
        <v>0</v>
      </c>
      <c r="AX183" s="1">
        <f>MAX($C183)</f>
        <v>0</v>
      </c>
      <c r="AY183" s="1">
        <f>MAX($D183)</f>
        <v>0</v>
      </c>
      <c r="AZ183" s="1">
        <f>MAX($E183)</f>
        <v>0</v>
      </c>
      <c r="BA183" s="1">
        <f>MAX($F183)</f>
        <v>0</v>
      </c>
      <c r="BB183" s="1">
        <f>MAX($G183)</f>
        <v>0</v>
      </c>
      <c r="BC183" s="1">
        <f>MAX($H183)</f>
        <v>0</v>
      </c>
      <c r="BD183" s="1">
        <f>MAX($I183)</f>
        <v>0</v>
      </c>
      <c r="BE183" s="1">
        <f>MAX($J183)</f>
        <v>0</v>
      </c>
      <c r="BF183" s="1">
        <f>MAX($K183)</f>
        <v>0</v>
      </c>
      <c r="BG183" s="1">
        <f>MAX($M183)</f>
        <v>0</v>
      </c>
      <c r="BH183" s="1">
        <f>MAX($N183)</f>
        <v>0</v>
      </c>
      <c r="BI183" s="1">
        <f>MAX($P183)</f>
        <v>0</v>
      </c>
      <c r="BJ183" s="1">
        <f>MAX($Q183)</f>
        <v>0</v>
      </c>
      <c r="BK183" s="1">
        <f>MAX($R183)</f>
        <v>0</v>
      </c>
    </row>
    <row r="184" spans="1:63">
      <c r="A184" s="1" t="s">
        <v>181</v>
      </c>
      <c r="B184" s="1" cm="1">
        <f t="array" ref="B184">_xlfn.SWITCH($A$2,"average", AVERAGE(Instances!B184:Instances!B184),"median", MEDIAN(Instances!B184:Instances!B184),"min", MIN(Instances!B184:Instances!B184),"max", MAX(Instances!B184:Instances!B184),"diff", MAX(Instances!B184:Instances!B184)-MIN(Instances!B184:Instances!B184))</f>
        <v>0</v>
      </c>
      <c r="C184" s="1" cm="1">
        <f t="array" ref="C184">_xlfn.SWITCH($A$2,"average", AVERAGE(Instances!C184:Instances!C184),"median", MEDIAN(Instances!C184:Instances!C184),"min", MIN(Instances!C184:Instances!C184),"max", MAX(Instances!C184:Instances!C184),"diff", MAX(Instances!C184:Instances!C184)-MIN(Instances!C184:Instances!C184))</f>
        <v>0</v>
      </c>
      <c r="D184" s="1" cm="1">
        <f t="array" ref="D184">_xlfn.SWITCH($A$2,"average", AVERAGE(Instances!D184:Instances!D184),"median", MEDIAN(Instances!D184:Instances!D184),"min", MIN(Instances!D184:Instances!D184),"max", MAX(Instances!D184:Instances!D184),"diff", MAX(Instances!D184:Instances!D184)-MIN(Instances!D184:Instances!D184))</f>
        <v>0</v>
      </c>
      <c r="E184" s="1" cm="1">
        <f t="array" ref="E184">_xlfn.SWITCH($A$2,"average", AVERAGE(Instances!E184:Instances!E184),"median", MEDIAN(Instances!E184:Instances!E184),"min", MIN(Instances!E184:Instances!E184),"max", MAX(Instances!E184:Instances!E184),"diff", MAX(Instances!E184:Instances!E184)-MIN(Instances!E184:Instances!E184))</f>
        <v>0</v>
      </c>
      <c r="F184" s="1" cm="1">
        <f t="array" ref="F184">_xlfn.SWITCH($A$2,"average", AVERAGE(Instances!F184:Instances!F184),"median", MEDIAN(Instances!F184:Instances!F184),"min", MIN(Instances!F184:Instances!F184),"max", MAX(Instances!F184:Instances!F184),"diff", MAX(Instances!F184:Instances!F184)-MIN(Instances!F184:Instances!F184))</f>
        <v>0</v>
      </c>
      <c r="G184" s="1" cm="1">
        <f t="array" ref="G184">_xlfn.SWITCH($A$2,"average", AVERAGE(Instances!G184:Instances!G184),"median", MEDIAN(Instances!G184:Instances!G184),"min", MIN(Instances!G184:Instances!G184),"max", MAX(Instances!G184:Instances!G184),"diff", MAX(Instances!G184:Instances!G184)-MIN(Instances!G184:Instances!G184))</f>
        <v>0</v>
      </c>
      <c r="H184" s="1" cm="1">
        <f t="array" ref="H184">_xlfn.SWITCH($A$2,"average", AVERAGE(Instances!H184:Instances!H184),"median", MEDIAN(Instances!H184:Instances!H184),"min", MIN(Instances!H184:Instances!H184),"max", MAX(Instances!H184:Instances!H184),"diff", MAX(Instances!H184:Instances!H184)-MIN(Instances!H184:Instances!H184))</f>
        <v>0</v>
      </c>
      <c r="I184" s="1" cm="1">
        <f t="array" ref="I184">_xlfn.SWITCH($A$2,"average", AVERAGE(Instances!I184:Instances!I184),"median", MEDIAN(Instances!I184:Instances!I184),"min", MIN(Instances!I184:Instances!I184),"max", MAX(Instances!I184:Instances!I184),"diff", MAX(Instances!I184:Instances!I184)-MIN(Instances!I184:Instances!I184))</f>
        <v>0</v>
      </c>
      <c r="J184" s="1" cm="1">
        <f t="array" ref="J184">_xlfn.SWITCH($A$2,"average", AVERAGE(Instances!J184:Instances!J184),"median", MEDIAN(Instances!J184:Instances!J184),"min", MIN(Instances!J184:Instances!J184),"max", MAX(Instances!J184:Instances!J184),"diff", MAX(Instances!J184:Instances!J184)-MIN(Instances!J184:Instances!J184))</f>
        <v>0</v>
      </c>
      <c r="K184" s="1" cm="1">
        <f t="array" ref="K184">_xlfn.SWITCH($A$2,"average", AVERAGE(Instances!K184:Instances!K184),"median", MEDIAN(Instances!K184:Instances!K184),"min", MIN(Instances!K184:Instances!K184),"max", MAX(Instances!K184:Instances!K184),"diff", MAX(Instances!K184:Instances!K184)-MIN(Instances!K184:Instances!K184))</f>
        <v>0</v>
      </c>
      <c r="L184" s="1"/>
      <c r="M184" s="1" cm="1">
        <f t="array" ref="M184">_xlfn.SWITCH($A$2,"average", AVERAGE(Instances!M184:Instances!M184),"median", MEDIAN(Instances!M184:Instances!M184),"min", MIN(Instances!M184:Instances!M184),"max", MAX(Instances!M184:Instances!M184),"diff", MAX(Instances!M184:Instances!M184)-MIN(Instances!M184:Instances!M184))</f>
        <v>0</v>
      </c>
      <c r="N184" s="1" cm="1">
        <f t="array" ref="N184">_xlfn.SWITCH($A$2,"average", AVERAGE(Instances!N184:Instances!N184),"median", MEDIAN(Instances!N184:Instances!N184),"min", MIN(Instances!N184:Instances!N184),"max", MAX(Instances!N184:Instances!N184),"diff", MAX(Instances!N184:Instances!N184)-MIN(Instances!N184:Instances!N184))</f>
        <v>0</v>
      </c>
      <c r="O184" s="1"/>
      <c r="P184" s="1" cm="1">
        <f t="array" ref="P184">_xlfn.SWITCH($A$2,"average", AVERAGE(Instances!P184:Instances!P184),"median", MEDIAN(Instances!P184:Instances!P184),"min", MIN(Instances!P184:Instances!P184),"max", MAX(Instances!P184:Instances!P184),"diff", MAX(Instances!P184:Instances!P184)-MIN(Instances!P184:Instances!P184))</f>
        <v>0</v>
      </c>
      <c r="Q184" s="1" cm="1">
        <f t="array" ref="Q184">_xlfn.SWITCH($A$2,"average", AVERAGE(Instances!Q184:Instances!Q184),"median", MEDIAN(Instances!Q184:Instances!Q184),"min", MIN(Instances!Q184:Instances!Q184),"max", MAX(Instances!Q184:Instances!Q184),"diff", MAX(Instances!Q184:Instances!Q184)-MIN(Instances!Q184:Instances!Q184))</f>
        <v>0</v>
      </c>
      <c r="R184" s="1" cm="1">
        <f t="array" ref="R184">_xlfn.SWITCH($A$2,"average", AVERAGE(Instances!R184:Instances!R184),"median", MEDIAN(Instances!R184:Instances!R184),"min", MIN(Instances!R184:Instances!R184),"max", MAX(Instances!R184:Instances!R184),"diff", MAX(Instances!R184:Instances!R184)-MIN(Instances!R184:Instances!R184))</f>
        <v>0</v>
      </c>
      <c r="S184" s="1">
        <f>MIN($B184)</f>
        <v>0</v>
      </c>
      <c r="T184" s="1">
        <f>MIN($C184)</f>
        <v>0</v>
      </c>
      <c r="U184" s="1">
        <f>MIN($D184)</f>
        <v>0</v>
      </c>
      <c r="V184" s="1">
        <f>MIN($E184)</f>
        <v>0</v>
      </c>
      <c r="W184" s="1">
        <f>MIN($F184)</f>
        <v>0</v>
      </c>
      <c r="X184" s="1">
        <f>MIN($G184)</f>
        <v>0</v>
      </c>
      <c r="Y184" s="1">
        <f>MIN($H184)</f>
        <v>0</v>
      </c>
      <c r="Z184" s="1">
        <f>MIN($I184)</f>
        <v>0</v>
      </c>
      <c r="AA184" s="1">
        <f>MIN($J184)</f>
        <v>0</v>
      </c>
      <c r="AB184" s="1">
        <f>MIN($K184)</f>
        <v>0</v>
      </c>
      <c r="AC184" s="1">
        <f>MIN($M184)</f>
        <v>0</v>
      </c>
      <c r="AD184" s="1">
        <f>MIN($N184)</f>
        <v>0</v>
      </c>
      <c r="AE184" s="1">
        <f>MIN($P184)</f>
        <v>0</v>
      </c>
      <c r="AF184" s="1">
        <f>MIN($Q184)</f>
        <v>0</v>
      </c>
      <c r="AG184" s="1">
        <f>MIN($R184)</f>
        <v>0</v>
      </c>
      <c r="AH184" s="1">
        <f>MEDIAN($B184)</f>
        <v>0</v>
      </c>
      <c r="AI184" s="1">
        <f>MEDIAN($C184)</f>
        <v>0</v>
      </c>
      <c r="AJ184" s="1">
        <f>MEDIAN($D184)</f>
        <v>0</v>
      </c>
      <c r="AK184" s="1">
        <f>MEDIAN($E184)</f>
        <v>0</v>
      </c>
      <c r="AL184" s="1">
        <f>MEDIAN($F184)</f>
        <v>0</v>
      </c>
      <c r="AM184" s="1">
        <f>MEDIAN($G184)</f>
        <v>0</v>
      </c>
      <c r="AN184" s="1">
        <f>MEDIAN($H184)</f>
        <v>0</v>
      </c>
      <c r="AO184" s="1">
        <f>MEDIAN($I184)</f>
        <v>0</v>
      </c>
      <c r="AP184" s="1">
        <f>MEDIAN($J184)</f>
        <v>0</v>
      </c>
      <c r="AQ184" s="1">
        <f>MEDIAN($K184)</f>
        <v>0</v>
      </c>
      <c r="AR184" s="1">
        <f>MEDIAN($M184)</f>
        <v>0</v>
      </c>
      <c r="AS184" s="1">
        <f>MEDIAN($N184)</f>
        <v>0</v>
      </c>
      <c r="AT184" s="1">
        <f>MEDIAN($P184)</f>
        <v>0</v>
      </c>
      <c r="AU184" s="1">
        <f>MEDIAN($Q184)</f>
        <v>0</v>
      </c>
      <c r="AV184" s="1">
        <f>MEDIAN($R184)</f>
        <v>0</v>
      </c>
      <c r="AW184" s="1">
        <f>MAX($B184)</f>
        <v>0</v>
      </c>
      <c r="AX184" s="1">
        <f>MAX($C184)</f>
        <v>0</v>
      </c>
      <c r="AY184" s="1">
        <f>MAX($D184)</f>
        <v>0</v>
      </c>
      <c r="AZ184" s="1">
        <f>MAX($E184)</f>
        <v>0</v>
      </c>
      <c r="BA184" s="1">
        <f>MAX($F184)</f>
        <v>0</v>
      </c>
      <c r="BB184" s="1">
        <f>MAX($G184)</f>
        <v>0</v>
      </c>
      <c r="BC184" s="1">
        <f>MAX($H184)</f>
        <v>0</v>
      </c>
      <c r="BD184" s="1">
        <f>MAX($I184)</f>
        <v>0</v>
      </c>
      <c r="BE184" s="1">
        <f>MAX($J184)</f>
        <v>0</v>
      </c>
      <c r="BF184" s="1">
        <f>MAX($K184)</f>
        <v>0</v>
      </c>
      <c r="BG184" s="1">
        <f>MAX($M184)</f>
        <v>0</v>
      </c>
      <c r="BH184" s="1">
        <f>MAX($N184)</f>
        <v>0</v>
      </c>
      <c r="BI184" s="1">
        <f>MAX($P184)</f>
        <v>0</v>
      </c>
      <c r="BJ184" s="1">
        <f>MAX($Q184)</f>
        <v>0</v>
      </c>
      <c r="BK184" s="1">
        <f>MAX($R184)</f>
        <v>0</v>
      </c>
    </row>
    <row r="185" spans="1:63">
      <c r="A185" s="1" t="s">
        <v>182</v>
      </c>
      <c r="B185" s="1" cm="1">
        <f t="array" ref="B185">_xlfn.SWITCH($A$2,"average", AVERAGE(Instances!B185:Instances!B185),"median", MEDIAN(Instances!B185:Instances!B185),"min", MIN(Instances!B185:Instances!B185),"max", MAX(Instances!B185:Instances!B185),"diff", MAX(Instances!B185:Instances!B185)-MIN(Instances!B185:Instances!B185))</f>
        <v>0</v>
      </c>
      <c r="C185" s="1" cm="1">
        <f t="array" ref="C185">_xlfn.SWITCH($A$2,"average", AVERAGE(Instances!C185:Instances!C185),"median", MEDIAN(Instances!C185:Instances!C185),"min", MIN(Instances!C185:Instances!C185),"max", MAX(Instances!C185:Instances!C185),"diff", MAX(Instances!C185:Instances!C185)-MIN(Instances!C185:Instances!C185))</f>
        <v>0</v>
      </c>
      <c r="D185" s="1" cm="1">
        <f t="array" ref="D185">_xlfn.SWITCH($A$2,"average", AVERAGE(Instances!D185:Instances!D185),"median", MEDIAN(Instances!D185:Instances!D185),"min", MIN(Instances!D185:Instances!D185),"max", MAX(Instances!D185:Instances!D185),"diff", MAX(Instances!D185:Instances!D185)-MIN(Instances!D185:Instances!D185))</f>
        <v>0</v>
      </c>
      <c r="E185" s="1" cm="1">
        <f t="array" ref="E185">_xlfn.SWITCH($A$2,"average", AVERAGE(Instances!E185:Instances!E185),"median", MEDIAN(Instances!E185:Instances!E185),"min", MIN(Instances!E185:Instances!E185),"max", MAX(Instances!E185:Instances!E185),"diff", MAX(Instances!E185:Instances!E185)-MIN(Instances!E185:Instances!E185))</f>
        <v>0</v>
      </c>
      <c r="F185" s="1" cm="1">
        <f t="array" ref="F185">_xlfn.SWITCH($A$2,"average", AVERAGE(Instances!F185:Instances!F185),"median", MEDIAN(Instances!F185:Instances!F185),"min", MIN(Instances!F185:Instances!F185),"max", MAX(Instances!F185:Instances!F185),"diff", MAX(Instances!F185:Instances!F185)-MIN(Instances!F185:Instances!F185))</f>
        <v>0</v>
      </c>
      <c r="G185" s="1" cm="1">
        <f t="array" ref="G185">_xlfn.SWITCH($A$2,"average", AVERAGE(Instances!G185:Instances!G185),"median", MEDIAN(Instances!G185:Instances!G185),"min", MIN(Instances!G185:Instances!G185),"max", MAX(Instances!G185:Instances!G185),"diff", MAX(Instances!G185:Instances!G185)-MIN(Instances!G185:Instances!G185))</f>
        <v>0</v>
      </c>
      <c r="H185" s="1" cm="1">
        <f t="array" ref="H185">_xlfn.SWITCH($A$2,"average", AVERAGE(Instances!H185:Instances!H185),"median", MEDIAN(Instances!H185:Instances!H185),"min", MIN(Instances!H185:Instances!H185),"max", MAX(Instances!H185:Instances!H185),"diff", MAX(Instances!H185:Instances!H185)-MIN(Instances!H185:Instances!H185))</f>
        <v>0</v>
      </c>
      <c r="I185" s="1" cm="1">
        <f t="array" ref="I185">_xlfn.SWITCH($A$2,"average", AVERAGE(Instances!I185:Instances!I185),"median", MEDIAN(Instances!I185:Instances!I185),"min", MIN(Instances!I185:Instances!I185),"max", MAX(Instances!I185:Instances!I185),"diff", MAX(Instances!I185:Instances!I185)-MIN(Instances!I185:Instances!I185))</f>
        <v>0</v>
      </c>
      <c r="J185" s="1" cm="1">
        <f t="array" ref="J185">_xlfn.SWITCH($A$2,"average", AVERAGE(Instances!J185:Instances!J185),"median", MEDIAN(Instances!J185:Instances!J185),"min", MIN(Instances!J185:Instances!J185),"max", MAX(Instances!J185:Instances!J185),"diff", MAX(Instances!J185:Instances!J185)-MIN(Instances!J185:Instances!J185))</f>
        <v>0</v>
      </c>
      <c r="K185" s="1" cm="1">
        <f t="array" ref="K185">_xlfn.SWITCH($A$2,"average", AVERAGE(Instances!K185:Instances!K185),"median", MEDIAN(Instances!K185:Instances!K185),"min", MIN(Instances!K185:Instances!K185),"max", MAX(Instances!K185:Instances!K185),"diff", MAX(Instances!K185:Instances!K185)-MIN(Instances!K185:Instances!K185))</f>
        <v>0</v>
      </c>
      <c r="L185" s="1"/>
      <c r="M185" s="1" cm="1">
        <f t="array" ref="M185">_xlfn.SWITCH($A$2,"average", AVERAGE(Instances!M185:Instances!M185),"median", MEDIAN(Instances!M185:Instances!M185),"min", MIN(Instances!M185:Instances!M185),"max", MAX(Instances!M185:Instances!M185),"diff", MAX(Instances!M185:Instances!M185)-MIN(Instances!M185:Instances!M185))</f>
        <v>0</v>
      </c>
      <c r="N185" s="1" cm="1">
        <f t="array" ref="N185">_xlfn.SWITCH($A$2,"average", AVERAGE(Instances!N185:Instances!N185),"median", MEDIAN(Instances!N185:Instances!N185),"min", MIN(Instances!N185:Instances!N185),"max", MAX(Instances!N185:Instances!N185),"diff", MAX(Instances!N185:Instances!N185)-MIN(Instances!N185:Instances!N185))</f>
        <v>0</v>
      </c>
      <c r="O185" s="1"/>
      <c r="P185" s="1" cm="1">
        <f t="array" ref="P185">_xlfn.SWITCH($A$2,"average", AVERAGE(Instances!P185:Instances!P185),"median", MEDIAN(Instances!P185:Instances!P185),"min", MIN(Instances!P185:Instances!P185),"max", MAX(Instances!P185:Instances!P185),"diff", MAX(Instances!P185:Instances!P185)-MIN(Instances!P185:Instances!P185))</f>
        <v>0</v>
      </c>
      <c r="Q185" s="1" cm="1">
        <f t="array" ref="Q185">_xlfn.SWITCH($A$2,"average", AVERAGE(Instances!Q185:Instances!Q185),"median", MEDIAN(Instances!Q185:Instances!Q185),"min", MIN(Instances!Q185:Instances!Q185),"max", MAX(Instances!Q185:Instances!Q185),"diff", MAX(Instances!Q185:Instances!Q185)-MIN(Instances!Q185:Instances!Q185))</f>
        <v>0</v>
      </c>
      <c r="R185" s="1" cm="1">
        <f t="array" ref="R185">_xlfn.SWITCH($A$2,"average", AVERAGE(Instances!R185:Instances!R185),"median", MEDIAN(Instances!R185:Instances!R185),"min", MIN(Instances!R185:Instances!R185),"max", MAX(Instances!R185:Instances!R185),"diff", MAX(Instances!R185:Instances!R185)-MIN(Instances!R185:Instances!R185))</f>
        <v>0</v>
      </c>
      <c r="S185" s="1">
        <f>MIN($B185)</f>
        <v>0</v>
      </c>
      <c r="T185" s="1">
        <f>MIN($C185)</f>
        <v>0</v>
      </c>
      <c r="U185" s="1">
        <f>MIN($D185)</f>
        <v>0</v>
      </c>
      <c r="V185" s="1">
        <f>MIN($E185)</f>
        <v>0</v>
      </c>
      <c r="W185" s="1">
        <f>MIN($F185)</f>
        <v>0</v>
      </c>
      <c r="X185" s="1">
        <f>MIN($G185)</f>
        <v>0</v>
      </c>
      <c r="Y185" s="1">
        <f>MIN($H185)</f>
        <v>0</v>
      </c>
      <c r="Z185" s="1">
        <f>MIN($I185)</f>
        <v>0</v>
      </c>
      <c r="AA185" s="1">
        <f>MIN($J185)</f>
        <v>0</v>
      </c>
      <c r="AB185" s="1">
        <f>MIN($K185)</f>
        <v>0</v>
      </c>
      <c r="AC185" s="1">
        <f>MIN($M185)</f>
        <v>0</v>
      </c>
      <c r="AD185" s="1">
        <f>MIN($N185)</f>
        <v>0</v>
      </c>
      <c r="AE185" s="1">
        <f>MIN($P185)</f>
        <v>0</v>
      </c>
      <c r="AF185" s="1">
        <f>MIN($Q185)</f>
        <v>0</v>
      </c>
      <c r="AG185" s="1">
        <f>MIN($R185)</f>
        <v>0</v>
      </c>
      <c r="AH185" s="1">
        <f>MEDIAN($B185)</f>
        <v>0</v>
      </c>
      <c r="AI185" s="1">
        <f>MEDIAN($C185)</f>
        <v>0</v>
      </c>
      <c r="AJ185" s="1">
        <f>MEDIAN($D185)</f>
        <v>0</v>
      </c>
      <c r="AK185" s="1">
        <f>MEDIAN($E185)</f>
        <v>0</v>
      </c>
      <c r="AL185" s="1">
        <f>MEDIAN($F185)</f>
        <v>0</v>
      </c>
      <c r="AM185" s="1">
        <f>MEDIAN($G185)</f>
        <v>0</v>
      </c>
      <c r="AN185" s="1">
        <f>MEDIAN($H185)</f>
        <v>0</v>
      </c>
      <c r="AO185" s="1">
        <f>MEDIAN($I185)</f>
        <v>0</v>
      </c>
      <c r="AP185" s="1">
        <f>MEDIAN($J185)</f>
        <v>0</v>
      </c>
      <c r="AQ185" s="1">
        <f>MEDIAN($K185)</f>
        <v>0</v>
      </c>
      <c r="AR185" s="1">
        <f>MEDIAN($M185)</f>
        <v>0</v>
      </c>
      <c r="AS185" s="1">
        <f>MEDIAN($N185)</f>
        <v>0</v>
      </c>
      <c r="AT185" s="1">
        <f>MEDIAN($P185)</f>
        <v>0</v>
      </c>
      <c r="AU185" s="1">
        <f>MEDIAN($Q185)</f>
        <v>0</v>
      </c>
      <c r="AV185" s="1">
        <f>MEDIAN($R185)</f>
        <v>0</v>
      </c>
      <c r="AW185" s="1">
        <f>MAX($B185)</f>
        <v>0</v>
      </c>
      <c r="AX185" s="1">
        <f>MAX($C185)</f>
        <v>0</v>
      </c>
      <c r="AY185" s="1">
        <f>MAX($D185)</f>
        <v>0</v>
      </c>
      <c r="AZ185" s="1">
        <f>MAX($E185)</f>
        <v>0</v>
      </c>
      <c r="BA185" s="1">
        <f>MAX($F185)</f>
        <v>0</v>
      </c>
      <c r="BB185" s="1">
        <f>MAX($G185)</f>
        <v>0</v>
      </c>
      <c r="BC185" s="1">
        <f>MAX($H185)</f>
        <v>0</v>
      </c>
      <c r="BD185" s="1">
        <f>MAX($I185)</f>
        <v>0</v>
      </c>
      <c r="BE185" s="1">
        <f>MAX($J185)</f>
        <v>0</v>
      </c>
      <c r="BF185" s="1">
        <f>MAX($K185)</f>
        <v>0</v>
      </c>
      <c r="BG185" s="1">
        <f>MAX($M185)</f>
        <v>0</v>
      </c>
      <c r="BH185" s="1">
        <f>MAX($N185)</f>
        <v>0</v>
      </c>
      <c r="BI185" s="1">
        <f>MAX($P185)</f>
        <v>0</v>
      </c>
      <c r="BJ185" s="1">
        <f>MAX($Q185)</f>
        <v>0</v>
      </c>
      <c r="BK185" s="1">
        <f>MAX($R185)</f>
        <v>0</v>
      </c>
    </row>
    <row r="186" spans="1:63">
      <c r="A186" s="1" t="s">
        <v>183</v>
      </c>
      <c r="B186" s="1" cm="1">
        <f t="array" ref="B186">_xlfn.SWITCH($A$2,"average", AVERAGE(Instances!B186:Instances!B186),"median", MEDIAN(Instances!B186:Instances!B186),"min", MIN(Instances!B186:Instances!B186),"max", MAX(Instances!B186:Instances!B186),"diff", MAX(Instances!B186:Instances!B186)-MIN(Instances!B186:Instances!B186))</f>
        <v>0</v>
      </c>
      <c r="C186" s="1" cm="1">
        <f t="array" ref="C186">_xlfn.SWITCH($A$2,"average", AVERAGE(Instances!C186:Instances!C186),"median", MEDIAN(Instances!C186:Instances!C186),"min", MIN(Instances!C186:Instances!C186),"max", MAX(Instances!C186:Instances!C186),"diff", MAX(Instances!C186:Instances!C186)-MIN(Instances!C186:Instances!C186))</f>
        <v>0</v>
      </c>
      <c r="D186" s="1" cm="1">
        <f t="array" ref="D186">_xlfn.SWITCH($A$2,"average", AVERAGE(Instances!D186:Instances!D186),"median", MEDIAN(Instances!D186:Instances!D186),"min", MIN(Instances!D186:Instances!D186),"max", MAX(Instances!D186:Instances!D186),"diff", MAX(Instances!D186:Instances!D186)-MIN(Instances!D186:Instances!D186))</f>
        <v>0</v>
      </c>
      <c r="E186" s="1" cm="1">
        <f t="array" ref="E186">_xlfn.SWITCH($A$2,"average", AVERAGE(Instances!E186:Instances!E186),"median", MEDIAN(Instances!E186:Instances!E186),"min", MIN(Instances!E186:Instances!E186),"max", MAX(Instances!E186:Instances!E186),"diff", MAX(Instances!E186:Instances!E186)-MIN(Instances!E186:Instances!E186))</f>
        <v>0</v>
      </c>
      <c r="F186" s="1" cm="1">
        <f t="array" ref="F186">_xlfn.SWITCH($A$2,"average", AVERAGE(Instances!F186:Instances!F186),"median", MEDIAN(Instances!F186:Instances!F186),"min", MIN(Instances!F186:Instances!F186),"max", MAX(Instances!F186:Instances!F186),"diff", MAX(Instances!F186:Instances!F186)-MIN(Instances!F186:Instances!F186))</f>
        <v>0</v>
      </c>
      <c r="G186" s="1" cm="1">
        <f t="array" ref="G186">_xlfn.SWITCH($A$2,"average", AVERAGE(Instances!G186:Instances!G186),"median", MEDIAN(Instances!G186:Instances!G186),"min", MIN(Instances!G186:Instances!G186),"max", MAX(Instances!G186:Instances!G186),"diff", MAX(Instances!G186:Instances!G186)-MIN(Instances!G186:Instances!G186))</f>
        <v>0</v>
      </c>
      <c r="H186" s="1" cm="1">
        <f t="array" ref="H186">_xlfn.SWITCH($A$2,"average", AVERAGE(Instances!H186:Instances!H186),"median", MEDIAN(Instances!H186:Instances!H186),"min", MIN(Instances!H186:Instances!H186),"max", MAX(Instances!H186:Instances!H186),"diff", MAX(Instances!H186:Instances!H186)-MIN(Instances!H186:Instances!H186))</f>
        <v>0</v>
      </c>
      <c r="I186" s="1" cm="1">
        <f t="array" ref="I186">_xlfn.SWITCH($A$2,"average", AVERAGE(Instances!I186:Instances!I186),"median", MEDIAN(Instances!I186:Instances!I186),"min", MIN(Instances!I186:Instances!I186),"max", MAX(Instances!I186:Instances!I186),"diff", MAX(Instances!I186:Instances!I186)-MIN(Instances!I186:Instances!I186))</f>
        <v>0</v>
      </c>
      <c r="J186" s="1" cm="1">
        <f t="array" ref="J186">_xlfn.SWITCH($A$2,"average", AVERAGE(Instances!J186:Instances!J186),"median", MEDIAN(Instances!J186:Instances!J186),"min", MIN(Instances!J186:Instances!J186),"max", MAX(Instances!J186:Instances!J186),"diff", MAX(Instances!J186:Instances!J186)-MIN(Instances!J186:Instances!J186))</f>
        <v>0</v>
      </c>
      <c r="K186" s="1" cm="1">
        <f t="array" ref="K186">_xlfn.SWITCH($A$2,"average", AVERAGE(Instances!K186:Instances!K186),"median", MEDIAN(Instances!K186:Instances!K186),"min", MIN(Instances!K186:Instances!K186),"max", MAX(Instances!K186:Instances!K186),"diff", MAX(Instances!K186:Instances!K186)-MIN(Instances!K186:Instances!K186))</f>
        <v>0</v>
      </c>
      <c r="L186" s="1"/>
      <c r="M186" s="1" cm="1">
        <f t="array" ref="M186">_xlfn.SWITCH($A$2,"average", AVERAGE(Instances!M186:Instances!M186),"median", MEDIAN(Instances!M186:Instances!M186),"min", MIN(Instances!M186:Instances!M186),"max", MAX(Instances!M186:Instances!M186),"diff", MAX(Instances!M186:Instances!M186)-MIN(Instances!M186:Instances!M186))</f>
        <v>0</v>
      </c>
      <c r="N186" s="1" cm="1">
        <f t="array" ref="N186">_xlfn.SWITCH($A$2,"average", AVERAGE(Instances!N186:Instances!N186),"median", MEDIAN(Instances!N186:Instances!N186),"min", MIN(Instances!N186:Instances!N186),"max", MAX(Instances!N186:Instances!N186),"diff", MAX(Instances!N186:Instances!N186)-MIN(Instances!N186:Instances!N186))</f>
        <v>0</v>
      </c>
      <c r="O186" s="1"/>
      <c r="P186" s="1" cm="1">
        <f t="array" ref="P186">_xlfn.SWITCH($A$2,"average", AVERAGE(Instances!P186:Instances!P186),"median", MEDIAN(Instances!P186:Instances!P186),"min", MIN(Instances!P186:Instances!P186),"max", MAX(Instances!P186:Instances!P186),"diff", MAX(Instances!P186:Instances!P186)-MIN(Instances!P186:Instances!P186))</f>
        <v>0</v>
      </c>
      <c r="Q186" s="1" cm="1">
        <f t="array" ref="Q186">_xlfn.SWITCH($A$2,"average", AVERAGE(Instances!Q186:Instances!Q186),"median", MEDIAN(Instances!Q186:Instances!Q186),"min", MIN(Instances!Q186:Instances!Q186),"max", MAX(Instances!Q186:Instances!Q186),"diff", MAX(Instances!Q186:Instances!Q186)-MIN(Instances!Q186:Instances!Q186))</f>
        <v>0</v>
      </c>
      <c r="R186" s="1" cm="1">
        <f t="array" ref="R186">_xlfn.SWITCH($A$2,"average", AVERAGE(Instances!R186:Instances!R186),"median", MEDIAN(Instances!R186:Instances!R186),"min", MIN(Instances!R186:Instances!R186),"max", MAX(Instances!R186:Instances!R186),"diff", MAX(Instances!R186:Instances!R186)-MIN(Instances!R186:Instances!R186))</f>
        <v>0</v>
      </c>
      <c r="S186" s="1">
        <f>MIN($B186)</f>
        <v>0</v>
      </c>
      <c r="T186" s="1">
        <f>MIN($C186)</f>
        <v>0</v>
      </c>
      <c r="U186" s="1">
        <f>MIN($D186)</f>
        <v>0</v>
      </c>
      <c r="V186" s="1">
        <f>MIN($E186)</f>
        <v>0</v>
      </c>
      <c r="W186" s="1">
        <f>MIN($F186)</f>
        <v>0</v>
      </c>
      <c r="X186" s="1">
        <f>MIN($G186)</f>
        <v>0</v>
      </c>
      <c r="Y186" s="1">
        <f>MIN($H186)</f>
        <v>0</v>
      </c>
      <c r="Z186" s="1">
        <f>MIN($I186)</f>
        <v>0</v>
      </c>
      <c r="AA186" s="1">
        <f>MIN($J186)</f>
        <v>0</v>
      </c>
      <c r="AB186" s="1">
        <f>MIN($K186)</f>
        <v>0</v>
      </c>
      <c r="AC186" s="1">
        <f>MIN($M186)</f>
        <v>0</v>
      </c>
      <c r="AD186" s="1">
        <f>MIN($N186)</f>
        <v>0</v>
      </c>
      <c r="AE186" s="1">
        <f>MIN($P186)</f>
        <v>0</v>
      </c>
      <c r="AF186" s="1">
        <f>MIN($Q186)</f>
        <v>0</v>
      </c>
      <c r="AG186" s="1">
        <f>MIN($R186)</f>
        <v>0</v>
      </c>
      <c r="AH186" s="1">
        <f>MEDIAN($B186)</f>
        <v>0</v>
      </c>
      <c r="AI186" s="1">
        <f>MEDIAN($C186)</f>
        <v>0</v>
      </c>
      <c r="AJ186" s="1">
        <f>MEDIAN($D186)</f>
        <v>0</v>
      </c>
      <c r="AK186" s="1">
        <f>MEDIAN($E186)</f>
        <v>0</v>
      </c>
      <c r="AL186" s="1">
        <f>MEDIAN($F186)</f>
        <v>0</v>
      </c>
      <c r="AM186" s="1">
        <f>MEDIAN($G186)</f>
        <v>0</v>
      </c>
      <c r="AN186" s="1">
        <f>MEDIAN($H186)</f>
        <v>0</v>
      </c>
      <c r="AO186" s="1">
        <f>MEDIAN($I186)</f>
        <v>0</v>
      </c>
      <c r="AP186" s="1">
        <f>MEDIAN($J186)</f>
        <v>0</v>
      </c>
      <c r="AQ186" s="1">
        <f>MEDIAN($K186)</f>
        <v>0</v>
      </c>
      <c r="AR186" s="1">
        <f>MEDIAN($M186)</f>
        <v>0</v>
      </c>
      <c r="AS186" s="1">
        <f>MEDIAN($N186)</f>
        <v>0</v>
      </c>
      <c r="AT186" s="1">
        <f>MEDIAN($P186)</f>
        <v>0</v>
      </c>
      <c r="AU186" s="1">
        <f>MEDIAN($Q186)</f>
        <v>0</v>
      </c>
      <c r="AV186" s="1">
        <f>MEDIAN($R186)</f>
        <v>0</v>
      </c>
      <c r="AW186" s="1">
        <f>MAX($B186)</f>
        <v>0</v>
      </c>
      <c r="AX186" s="1">
        <f>MAX($C186)</f>
        <v>0</v>
      </c>
      <c r="AY186" s="1">
        <f>MAX($D186)</f>
        <v>0</v>
      </c>
      <c r="AZ186" s="1">
        <f>MAX($E186)</f>
        <v>0</v>
      </c>
      <c r="BA186" s="1">
        <f>MAX($F186)</f>
        <v>0</v>
      </c>
      <c r="BB186" s="1">
        <f>MAX($G186)</f>
        <v>0</v>
      </c>
      <c r="BC186" s="1">
        <f>MAX($H186)</f>
        <v>0</v>
      </c>
      <c r="BD186" s="1">
        <f>MAX($I186)</f>
        <v>0</v>
      </c>
      <c r="BE186" s="1">
        <f>MAX($J186)</f>
        <v>0</v>
      </c>
      <c r="BF186" s="1">
        <f>MAX($K186)</f>
        <v>0</v>
      </c>
      <c r="BG186" s="1">
        <f>MAX($M186)</f>
        <v>0</v>
      </c>
      <c r="BH186" s="1">
        <f>MAX($N186)</f>
        <v>0</v>
      </c>
      <c r="BI186" s="1">
        <f>MAX($P186)</f>
        <v>0</v>
      </c>
      <c r="BJ186" s="1">
        <f>MAX($Q186)</f>
        <v>0</v>
      </c>
      <c r="BK186" s="1">
        <f>MAX($R186)</f>
        <v>0</v>
      </c>
    </row>
    <row r="187" spans="1:63">
      <c r="A187" s="1" t="s">
        <v>184</v>
      </c>
      <c r="B187" s="1" cm="1">
        <f t="array" ref="B187">_xlfn.SWITCH($A$2,"average", AVERAGE(Instances!B187:Instances!B187),"median", MEDIAN(Instances!B187:Instances!B187),"min", MIN(Instances!B187:Instances!B187),"max", MAX(Instances!B187:Instances!B187),"diff", MAX(Instances!B187:Instances!B187)-MIN(Instances!B187:Instances!B187))</f>
        <v>0</v>
      </c>
      <c r="C187" s="1" cm="1">
        <f t="array" ref="C187">_xlfn.SWITCH($A$2,"average", AVERAGE(Instances!C187:Instances!C187),"median", MEDIAN(Instances!C187:Instances!C187),"min", MIN(Instances!C187:Instances!C187),"max", MAX(Instances!C187:Instances!C187),"diff", MAX(Instances!C187:Instances!C187)-MIN(Instances!C187:Instances!C187))</f>
        <v>0</v>
      </c>
      <c r="D187" s="1" cm="1">
        <f t="array" ref="D187">_xlfn.SWITCH($A$2,"average", AVERAGE(Instances!D187:Instances!D187),"median", MEDIAN(Instances!D187:Instances!D187),"min", MIN(Instances!D187:Instances!D187),"max", MAX(Instances!D187:Instances!D187),"diff", MAX(Instances!D187:Instances!D187)-MIN(Instances!D187:Instances!D187))</f>
        <v>0</v>
      </c>
      <c r="E187" s="1" cm="1">
        <f t="array" ref="E187">_xlfn.SWITCH($A$2,"average", AVERAGE(Instances!E187:Instances!E187),"median", MEDIAN(Instances!E187:Instances!E187),"min", MIN(Instances!E187:Instances!E187),"max", MAX(Instances!E187:Instances!E187),"diff", MAX(Instances!E187:Instances!E187)-MIN(Instances!E187:Instances!E187))</f>
        <v>0</v>
      </c>
      <c r="F187" s="1" cm="1">
        <f t="array" ref="F187">_xlfn.SWITCH($A$2,"average", AVERAGE(Instances!F187:Instances!F187),"median", MEDIAN(Instances!F187:Instances!F187),"min", MIN(Instances!F187:Instances!F187),"max", MAX(Instances!F187:Instances!F187),"diff", MAX(Instances!F187:Instances!F187)-MIN(Instances!F187:Instances!F187))</f>
        <v>0</v>
      </c>
      <c r="G187" s="1" cm="1">
        <f t="array" ref="G187">_xlfn.SWITCH($A$2,"average", AVERAGE(Instances!G187:Instances!G187),"median", MEDIAN(Instances!G187:Instances!G187),"min", MIN(Instances!G187:Instances!G187),"max", MAX(Instances!G187:Instances!G187),"diff", MAX(Instances!G187:Instances!G187)-MIN(Instances!G187:Instances!G187))</f>
        <v>0</v>
      </c>
      <c r="H187" s="1" cm="1">
        <f t="array" ref="H187">_xlfn.SWITCH($A$2,"average", AVERAGE(Instances!H187:Instances!H187),"median", MEDIAN(Instances!H187:Instances!H187),"min", MIN(Instances!H187:Instances!H187),"max", MAX(Instances!H187:Instances!H187),"diff", MAX(Instances!H187:Instances!H187)-MIN(Instances!H187:Instances!H187))</f>
        <v>0</v>
      </c>
      <c r="I187" s="1" cm="1">
        <f t="array" ref="I187">_xlfn.SWITCH($A$2,"average", AVERAGE(Instances!I187:Instances!I187),"median", MEDIAN(Instances!I187:Instances!I187),"min", MIN(Instances!I187:Instances!I187),"max", MAX(Instances!I187:Instances!I187),"diff", MAX(Instances!I187:Instances!I187)-MIN(Instances!I187:Instances!I187))</f>
        <v>0</v>
      </c>
      <c r="J187" s="1" cm="1">
        <f t="array" ref="J187">_xlfn.SWITCH($A$2,"average", AVERAGE(Instances!J187:Instances!J187),"median", MEDIAN(Instances!J187:Instances!J187),"min", MIN(Instances!J187:Instances!J187),"max", MAX(Instances!J187:Instances!J187),"diff", MAX(Instances!J187:Instances!J187)-MIN(Instances!J187:Instances!J187))</f>
        <v>0</v>
      </c>
      <c r="K187" s="1" cm="1">
        <f t="array" ref="K187">_xlfn.SWITCH($A$2,"average", AVERAGE(Instances!K187:Instances!K187),"median", MEDIAN(Instances!K187:Instances!K187),"min", MIN(Instances!K187:Instances!K187),"max", MAX(Instances!K187:Instances!K187),"diff", MAX(Instances!K187:Instances!K187)-MIN(Instances!K187:Instances!K187))</f>
        <v>0</v>
      </c>
      <c r="L187" s="1"/>
      <c r="M187" s="1" cm="1">
        <f t="array" ref="M187">_xlfn.SWITCH($A$2,"average", AVERAGE(Instances!M187:Instances!M187),"median", MEDIAN(Instances!M187:Instances!M187),"min", MIN(Instances!M187:Instances!M187),"max", MAX(Instances!M187:Instances!M187),"diff", MAX(Instances!M187:Instances!M187)-MIN(Instances!M187:Instances!M187))</f>
        <v>0</v>
      </c>
      <c r="N187" s="1" cm="1">
        <f t="array" ref="N187">_xlfn.SWITCH($A$2,"average", AVERAGE(Instances!N187:Instances!N187),"median", MEDIAN(Instances!N187:Instances!N187),"min", MIN(Instances!N187:Instances!N187),"max", MAX(Instances!N187:Instances!N187),"diff", MAX(Instances!N187:Instances!N187)-MIN(Instances!N187:Instances!N187))</f>
        <v>0</v>
      </c>
      <c r="O187" s="1"/>
      <c r="P187" s="1" cm="1">
        <f t="array" ref="P187">_xlfn.SWITCH($A$2,"average", AVERAGE(Instances!P187:Instances!P187),"median", MEDIAN(Instances!P187:Instances!P187),"min", MIN(Instances!P187:Instances!P187),"max", MAX(Instances!P187:Instances!P187),"diff", MAX(Instances!P187:Instances!P187)-MIN(Instances!P187:Instances!P187))</f>
        <v>0</v>
      </c>
      <c r="Q187" s="1" cm="1">
        <f t="array" ref="Q187">_xlfn.SWITCH($A$2,"average", AVERAGE(Instances!Q187:Instances!Q187),"median", MEDIAN(Instances!Q187:Instances!Q187),"min", MIN(Instances!Q187:Instances!Q187),"max", MAX(Instances!Q187:Instances!Q187),"diff", MAX(Instances!Q187:Instances!Q187)-MIN(Instances!Q187:Instances!Q187))</f>
        <v>0</v>
      </c>
      <c r="R187" s="1" cm="1">
        <f t="array" ref="R187">_xlfn.SWITCH($A$2,"average", AVERAGE(Instances!R187:Instances!R187),"median", MEDIAN(Instances!R187:Instances!R187),"min", MIN(Instances!R187:Instances!R187),"max", MAX(Instances!R187:Instances!R187),"diff", MAX(Instances!R187:Instances!R187)-MIN(Instances!R187:Instances!R187))</f>
        <v>0</v>
      </c>
      <c r="S187" s="1">
        <f>MIN($B187)</f>
        <v>0</v>
      </c>
      <c r="T187" s="1">
        <f>MIN($C187)</f>
        <v>0</v>
      </c>
      <c r="U187" s="1">
        <f>MIN($D187)</f>
        <v>0</v>
      </c>
      <c r="V187" s="1">
        <f>MIN($E187)</f>
        <v>0</v>
      </c>
      <c r="W187" s="1">
        <f>MIN($F187)</f>
        <v>0</v>
      </c>
      <c r="X187" s="1">
        <f>MIN($G187)</f>
        <v>0</v>
      </c>
      <c r="Y187" s="1">
        <f>MIN($H187)</f>
        <v>0</v>
      </c>
      <c r="Z187" s="1">
        <f>MIN($I187)</f>
        <v>0</v>
      </c>
      <c r="AA187" s="1">
        <f>MIN($J187)</f>
        <v>0</v>
      </c>
      <c r="AB187" s="1">
        <f>MIN($K187)</f>
        <v>0</v>
      </c>
      <c r="AC187" s="1">
        <f>MIN($M187)</f>
        <v>0</v>
      </c>
      <c r="AD187" s="1">
        <f>MIN($N187)</f>
        <v>0</v>
      </c>
      <c r="AE187" s="1">
        <f>MIN($P187)</f>
        <v>0</v>
      </c>
      <c r="AF187" s="1">
        <f>MIN($Q187)</f>
        <v>0</v>
      </c>
      <c r="AG187" s="1">
        <f>MIN($R187)</f>
        <v>0</v>
      </c>
      <c r="AH187" s="1">
        <f>MEDIAN($B187)</f>
        <v>0</v>
      </c>
      <c r="AI187" s="1">
        <f>MEDIAN($C187)</f>
        <v>0</v>
      </c>
      <c r="AJ187" s="1">
        <f>MEDIAN($D187)</f>
        <v>0</v>
      </c>
      <c r="AK187" s="1">
        <f>MEDIAN($E187)</f>
        <v>0</v>
      </c>
      <c r="AL187" s="1">
        <f>MEDIAN($F187)</f>
        <v>0</v>
      </c>
      <c r="AM187" s="1">
        <f>MEDIAN($G187)</f>
        <v>0</v>
      </c>
      <c r="AN187" s="1">
        <f>MEDIAN($H187)</f>
        <v>0</v>
      </c>
      <c r="AO187" s="1">
        <f>MEDIAN($I187)</f>
        <v>0</v>
      </c>
      <c r="AP187" s="1">
        <f>MEDIAN($J187)</f>
        <v>0</v>
      </c>
      <c r="AQ187" s="1">
        <f>MEDIAN($K187)</f>
        <v>0</v>
      </c>
      <c r="AR187" s="1">
        <f>MEDIAN($M187)</f>
        <v>0</v>
      </c>
      <c r="AS187" s="1">
        <f>MEDIAN($N187)</f>
        <v>0</v>
      </c>
      <c r="AT187" s="1">
        <f>MEDIAN($P187)</f>
        <v>0</v>
      </c>
      <c r="AU187" s="1">
        <f>MEDIAN($Q187)</f>
        <v>0</v>
      </c>
      <c r="AV187" s="1">
        <f>MEDIAN($R187)</f>
        <v>0</v>
      </c>
      <c r="AW187" s="1">
        <f>MAX($B187)</f>
        <v>0</v>
      </c>
      <c r="AX187" s="1">
        <f>MAX($C187)</f>
        <v>0</v>
      </c>
      <c r="AY187" s="1">
        <f>MAX($D187)</f>
        <v>0</v>
      </c>
      <c r="AZ187" s="1">
        <f>MAX($E187)</f>
        <v>0</v>
      </c>
      <c r="BA187" s="1">
        <f>MAX($F187)</f>
        <v>0</v>
      </c>
      <c r="BB187" s="1">
        <f>MAX($G187)</f>
        <v>0</v>
      </c>
      <c r="BC187" s="1">
        <f>MAX($H187)</f>
        <v>0</v>
      </c>
      <c r="BD187" s="1">
        <f>MAX($I187)</f>
        <v>0</v>
      </c>
      <c r="BE187" s="1">
        <f>MAX($J187)</f>
        <v>0</v>
      </c>
      <c r="BF187" s="1">
        <f>MAX($K187)</f>
        <v>0</v>
      </c>
      <c r="BG187" s="1">
        <f>MAX($M187)</f>
        <v>0</v>
      </c>
      <c r="BH187" s="1">
        <f>MAX($N187)</f>
        <v>0</v>
      </c>
      <c r="BI187" s="1">
        <f>MAX($P187)</f>
        <v>0</v>
      </c>
      <c r="BJ187" s="1">
        <f>MAX($Q187)</f>
        <v>0</v>
      </c>
      <c r="BK187" s="1">
        <f>MAX($R187)</f>
        <v>0</v>
      </c>
    </row>
    <row r="188" spans="1:63">
      <c r="A188" s="1" t="s">
        <v>185</v>
      </c>
      <c r="B188" s="1" cm="1">
        <f t="array" ref="B188">_xlfn.SWITCH($A$2,"average", AVERAGE(Instances!B188:Instances!B188),"median", MEDIAN(Instances!B188:Instances!B188),"min", MIN(Instances!B188:Instances!B188),"max", MAX(Instances!B188:Instances!B188),"diff", MAX(Instances!B188:Instances!B188)-MIN(Instances!B188:Instances!B188))</f>
        <v>0</v>
      </c>
      <c r="C188" s="1" cm="1">
        <f t="array" ref="C188">_xlfn.SWITCH($A$2,"average", AVERAGE(Instances!C188:Instances!C188),"median", MEDIAN(Instances!C188:Instances!C188),"min", MIN(Instances!C188:Instances!C188),"max", MAX(Instances!C188:Instances!C188),"diff", MAX(Instances!C188:Instances!C188)-MIN(Instances!C188:Instances!C188))</f>
        <v>0</v>
      </c>
      <c r="D188" s="1" cm="1">
        <f t="array" ref="D188">_xlfn.SWITCH($A$2,"average", AVERAGE(Instances!D188:Instances!D188),"median", MEDIAN(Instances!D188:Instances!D188),"min", MIN(Instances!D188:Instances!D188),"max", MAX(Instances!D188:Instances!D188),"diff", MAX(Instances!D188:Instances!D188)-MIN(Instances!D188:Instances!D188))</f>
        <v>0</v>
      </c>
      <c r="E188" s="1" cm="1">
        <f t="array" ref="E188">_xlfn.SWITCH($A$2,"average", AVERAGE(Instances!E188:Instances!E188),"median", MEDIAN(Instances!E188:Instances!E188),"min", MIN(Instances!E188:Instances!E188),"max", MAX(Instances!E188:Instances!E188),"diff", MAX(Instances!E188:Instances!E188)-MIN(Instances!E188:Instances!E188))</f>
        <v>0</v>
      </c>
      <c r="F188" s="1" cm="1">
        <f t="array" ref="F188">_xlfn.SWITCH($A$2,"average", AVERAGE(Instances!F188:Instances!F188),"median", MEDIAN(Instances!F188:Instances!F188),"min", MIN(Instances!F188:Instances!F188),"max", MAX(Instances!F188:Instances!F188),"diff", MAX(Instances!F188:Instances!F188)-MIN(Instances!F188:Instances!F188))</f>
        <v>0</v>
      </c>
      <c r="G188" s="1" cm="1">
        <f t="array" ref="G188">_xlfn.SWITCH($A$2,"average", AVERAGE(Instances!G188:Instances!G188),"median", MEDIAN(Instances!G188:Instances!G188),"min", MIN(Instances!G188:Instances!G188),"max", MAX(Instances!G188:Instances!G188),"diff", MAX(Instances!G188:Instances!G188)-MIN(Instances!G188:Instances!G188))</f>
        <v>0</v>
      </c>
      <c r="H188" s="1" cm="1">
        <f t="array" ref="H188">_xlfn.SWITCH($A$2,"average", AVERAGE(Instances!H188:Instances!H188),"median", MEDIAN(Instances!H188:Instances!H188),"min", MIN(Instances!H188:Instances!H188),"max", MAX(Instances!H188:Instances!H188),"diff", MAX(Instances!H188:Instances!H188)-MIN(Instances!H188:Instances!H188))</f>
        <v>0</v>
      </c>
      <c r="I188" s="1" cm="1">
        <f t="array" ref="I188">_xlfn.SWITCH($A$2,"average", AVERAGE(Instances!I188:Instances!I188),"median", MEDIAN(Instances!I188:Instances!I188),"min", MIN(Instances!I188:Instances!I188),"max", MAX(Instances!I188:Instances!I188),"diff", MAX(Instances!I188:Instances!I188)-MIN(Instances!I188:Instances!I188))</f>
        <v>0</v>
      </c>
      <c r="J188" s="1" cm="1">
        <f t="array" ref="J188">_xlfn.SWITCH($A$2,"average", AVERAGE(Instances!J188:Instances!J188),"median", MEDIAN(Instances!J188:Instances!J188),"min", MIN(Instances!J188:Instances!J188),"max", MAX(Instances!J188:Instances!J188),"diff", MAX(Instances!J188:Instances!J188)-MIN(Instances!J188:Instances!J188))</f>
        <v>0</v>
      </c>
      <c r="K188" s="1" cm="1">
        <f t="array" ref="K188">_xlfn.SWITCH($A$2,"average", AVERAGE(Instances!K188:Instances!K188),"median", MEDIAN(Instances!K188:Instances!K188),"min", MIN(Instances!K188:Instances!K188),"max", MAX(Instances!K188:Instances!K188),"diff", MAX(Instances!K188:Instances!K188)-MIN(Instances!K188:Instances!K188))</f>
        <v>0</v>
      </c>
      <c r="L188" s="1"/>
      <c r="M188" s="1" cm="1">
        <f t="array" ref="M188">_xlfn.SWITCH($A$2,"average", AVERAGE(Instances!M188:Instances!M188),"median", MEDIAN(Instances!M188:Instances!M188),"min", MIN(Instances!M188:Instances!M188),"max", MAX(Instances!M188:Instances!M188),"diff", MAX(Instances!M188:Instances!M188)-MIN(Instances!M188:Instances!M188))</f>
        <v>0</v>
      </c>
      <c r="N188" s="1" cm="1">
        <f t="array" ref="N188">_xlfn.SWITCH($A$2,"average", AVERAGE(Instances!N188:Instances!N188),"median", MEDIAN(Instances!N188:Instances!N188),"min", MIN(Instances!N188:Instances!N188),"max", MAX(Instances!N188:Instances!N188),"diff", MAX(Instances!N188:Instances!N188)-MIN(Instances!N188:Instances!N188))</f>
        <v>0</v>
      </c>
      <c r="O188" s="1"/>
      <c r="P188" s="1" cm="1">
        <f t="array" ref="P188">_xlfn.SWITCH($A$2,"average", AVERAGE(Instances!P188:Instances!P188),"median", MEDIAN(Instances!P188:Instances!P188),"min", MIN(Instances!P188:Instances!P188),"max", MAX(Instances!P188:Instances!P188),"diff", MAX(Instances!P188:Instances!P188)-MIN(Instances!P188:Instances!P188))</f>
        <v>0</v>
      </c>
      <c r="Q188" s="1" cm="1">
        <f t="array" ref="Q188">_xlfn.SWITCH($A$2,"average", AVERAGE(Instances!Q188:Instances!Q188),"median", MEDIAN(Instances!Q188:Instances!Q188),"min", MIN(Instances!Q188:Instances!Q188),"max", MAX(Instances!Q188:Instances!Q188),"diff", MAX(Instances!Q188:Instances!Q188)-MIN(Instances!Q188:Instances!Q188))</f>
        <v>0</v>
      </c>
      <c r="R188" s="1" cm="1">
        <f t="array" ref="R188">_xlfn.SWITCH($A$2,"average", AVERAGE(Instances!R188:Instances!R188),"median", MEDIAN(Instances!R188:Instances!R188),"min", MIN(Instances!R188:Instances!R188),"max", MAX(Instances!R188:Instances!R188),"diff", MAX(Instances!R188:Instances!R188)-MIN(Instances!R188:Instances!R188))</f>
        <v>0</v>
      </c>
      <c r="S188" s="1">
        <f>MIN($B188)</f>
        <v>0</v>
      </c>
      <c r="T188" s="1">
        <f>MIN($C188)</f>
        <v>0</v>
      </c>
      <c r="U188" s="1">
        <f>MIN($D188)</f>
        <v>0</v>
      </c>
      <c r="V188" s="1">
        <f>MIN($E188)</f>
        <v>0</v>
      </c>
      <c r="W188" s="1">
        <f>MIN($F188)</f>
        <v>0</v>
      </c>
      <c r="X188" s="1">
        <f>MIN($G188)</f>
        <v>0</v>
      </c>
      <c r="Y188" s="1">
        <f>MIN($H188)</f>
        <v>0</v>
      </c>
      <c r="Z188" s="1">
        <f>MIN($I188)</f>
        <v>0</v>
      </c>
      <c r="AA188" s="1">
        <f>MIN($J188)</f>
        <v>0</v>
      </c>
      <c r="AB188" s="1">
        <f>MIN($K188)</f>
        <v>0</v>
      </c>
      <c r="AC188" s="1">
        <f>MIN($M188)</f>
        <v>0</v>
      </c>
      <c r="AD188" s="1">
        <f>MIN($N188)</f>
        <v>0</v>
      </c>
      <c r="AE188" s="1">
        <f>MIN($P188)</f>
        <v>0</v>
      </c>
      <c r="AF188" s="1">
        <f>MIN($Q188)</f>
        <v>0</v>
      </c>
      <c r="AG188" s="1">
        <f>MIN($R188)</f>
        <v>0</v>
      </c>
      <c r="AH188" s="1">
        <f>MEDIAN($B188)</f>
        <v>0</v>
      </c>
      <c r="AI188" s="1">
        <f>MEDIAN($C188)</f>
        <v>0</v>
      </c>
      <c r="AJ188" s="1">
        <f>MEDIAN($D188)</f>
        <v>0</v>
      </c>
      <c r="AK188" s="1">
        <f>MEDIAN($E188)</f>
        <v>0</v>
      </c>
      <c r="AL188" s="1">
        <f>MEDIAN($F188)</f>
        <v>0</v>
      </c>
      <c r="AM188" s="1">
        <f>MEDIAN($G188)</f>
        <v>0</v>
      </c>
      <c r="AN188" s="1">
        <f>MEDIAN($H188)</f>
        <v>0</v>
      </c>
      <c r="AO188" s="1">
        <f>MEDIAN($I188)</f>
        <v>0</v>
      </c>
      <c r="AP188" s="1">
        <f>MEDIAN($J188)</f>
        <v>0</v>
      </c>
      <c r="AQ188" s="1">
        <f>MEDIAN($K188)</f>
        <v>0</v>
      </c>
      <c r="AR188" s="1">
        <f>MEDIAN($M188)</f>
        <v>0</v>
      </c>
      <c r="AS188" s="1">
        <f>MEDIAN($N188)</f>
        <v>0</v>
      </c>
      <c r="AT188" s="1">
        <f>MEDIAN($P188)</f>
        <v>0</v>
      </c>
      <c r="AU188" s="1">
        <f>MEDIAN($Q188)</f>
        <v>0</v>
      </c>
      <c r="AV188" s="1">
        <f>MEDIAN($R188)</f>
        <v>0</v>
      </c>
      <c r="AW188" s="1">
        <f>MAX($B188)</f>
        <v>0</v>
      </c>
      <c r="AX188" s="1">
        <f>MAX($C188)</f>
        <v>0</v>
      </c>
      <c r="AY188" s="1">
        <f>MAX($D188)</f>
        <v>0</v>
      </c>
      <c r="AZ188" s="1">
        <f>MAX($E188)</f>
        <v>0</v>
      </c>
      <c r="BA188" s="1">
        <f>MAX($F188)</f>
        <v>0</v>
      </c>
      <c r="BB188" s="1">
        <f>MAX($G188)</f>
        <v>0</v>
      </c>
      <c r="BC188" s="1">
        <f>MAX($H188)</f>
        <v>0</v>
      </c>
      <c r="BD188" s="1">
        <f>MAX($I188)</f>
        <v>0</v>
      </c>
      <c r="BE188" s="1">
        <f>MAX($J188)</f>
        <v>0</v>
      </c>
      <c r="BF188" s="1">
        <f>MAX($K188)</f>
        <v>0</v>
      </c>
      <c r="BG188" s="1">
        <f>MAX($M188)</f>
        <v>0</v>
      </c>
      <c r="BH188" s="1">
        <f>MAX($N188)</f>
        <v>0</v>
      </c>
      <c r="BI188" s="1">
        <f>MAX($P188)</f>
        <v>0</v>
      </c>
      <c r="BJ188" s="1">
        <f>MAX($Q188)</f>
        <v>0</v>
      </c>
      <c r="BK188" s="1">
        <f>MAX($R188)</f>
        <v>0</v>
      </c>
    </row>
    <row r="189" spans="1:63">
      <c r="A189" s="1" t="s">
        <v>186</v>
      </c>
      <c r="B189" s="1" cm="1">
        <f t="array" ref="B189">_xlfn.SWITCH($A$2,"average", AVERAGE(Instances!B189:Instances!B189),"median", MEDIAN(Instances!B189:Instances!B189),"min", MIN(Instances!B189:Instances!B189),"max", MAX(Instances!B189:Instances!B189),"diff", MAX(Instances!B189:Instances!B189)-MIN(Instances!B189:Instances!B189))</f>
        <v>0</v>
      </c>
      <c r="C189" s="1" cm="1">
        <f t="array" ref="C189">_xlfn.SWITCH($A$2,"average", AVERAGE(Instances!C189:Instances!C189),"median", MEDIAN(Instances!C189:Instances!C189),"min", MIN(Instances!C189:Instances!C189),"max", MAX(Instances!C189:Instances!C189),"diff", MAX(Instances!C189:Instances!C189)-MIN(Instances!C189:Instances!C189))</f>
        <v>0</v>
      </c>
      <c r="D189" s="1" cm="1">
        <f t="array" ref="D189">_xlfn.SWITCH($A$2,"average", AVERAGE(Instances!D189:Instances!D189),"median", MEDIAN(Instances!D189:Instances!D189),"min", MIN(Instances!D189:Instances!D189),"max", MAX(Instances!D189:Instances!D189),"diff", MAX(Instances!D189:Instances!D189)-MIN(Instances!D189:Instances!D189))</f>
        <v>0</v>
      </c>
      <c r="E189" s="1" cm="1">
        <f t="array" ref="E189">_xlfn.SWITCH($A$2,"average", AVERAGE(Instances!E189:Instances!E189),"median", MEDIAN(Instances!E189:Instances!E189),"min", MIN(Instances!E189:Instances!E189),"max", MAX(Instances!E189:Instances!E189),"diff", MAX(Instances!E189:Instances!E189)-MIN(Instances!E189:Instances!E189))</f>
        <v>0</v>
      </c>
      <c r="F189" s="1" cm="1">
        <f t="array" ref="F189">_xlfn.SWITCH($A$2,"average", AVERAGE(Instances!F189:Instances!F189),"median", MEDIAN(Instances!F189:Instances!F189),"min", MIN(Instances!F189:Instances!F189),"max", MAX(Instances!F189:Instances!F189),"diff", MAX(Instances!F189:Instances!F189)-MIN(Instances!F189:Instances!F189))</f>
        <v>0</v>
      </c>
      <c r="G189" s="1" cm="1">
        <f t="array" ref="G189">_xlfn.SWITCH($A$2,"average", AVERAGE(Instances!G189:Instances!G189),"median", MEDIAN(Instances!G189:Instances!G189),"min", MIN(Instances!G189:Instances!G189),"max", MAX(Instances!G189:Instances!G189),"diff", MAX(Instances!G189:Instances!G189)-MIN(Instances!G189:Instances!G189))</f>
        <v>0</v>
      </c>
      <c r="H189" s="1" cm="1">
        <f t="array" ref="H189">_xlfn.SWITCH($A$2,"average", AVERAGE(Instances!H189:Instances!H189),"median", MEDIAN(Instances!H189:Instances!H189),"min", MIN(Instances!H189:Instances!H189),"max", MAX(Instances!H189:Instances!H189),"diff", MAX(Instances!H189:Instances!H189)-MIN(Instances!H189:Instances!H189))</f>
        <v>0</v>
      </c>
      <c r="I189" s="1" cm="1">
        <f t="array" ref="I189">_xlfn.SWITCH($A$2,"average", AVERAGE(Instances!I189:Instances!I189),"median", MEDIAN(Instances!I189:Instances!I189),"min", MIN(Instances!I189:Instances!I189),"max", MAX(Instances!I189:Instances!I189),"diff", MAX(Instances!I189:Instances!I189)-MIN(Instances!I189:Instances!I189))</f>
        <v>0</v>
      </c>
      <c r="J189" s="1" cm="1">
        <f t="array" ref="J189">_xlfn.SWITCH($A$2,"average", AVERAGE(Instances!J189:Instances!J189),"median", MEDIAN(Instances!J189:Instances!J189),"min", MIN(Instances!J189:Instances!J189),"max", MAX(Instances!J189:Instances!J189),"diff", MAX(Instances!J189:Instances!J189)-MIN(Instances!J189:Instances!J189))</f>
        <v>0</v>
      </c>
      <c r="K189" s="1" cm="1">
        <f t="array" ref="K189">_xlfn.SWITCH($A$2,"average", AVERAGE(Instances!K189:Instances!K189),"median", MEDIAN(Instances!K189:Instances!K189),"min", MIN(Instances!K189:Instances!K189),"max", MAX(Instances!K189:Instances!K189),"diff", MAX(Instances!K189:Instances!K189)-MIN(Instances!K189:Instances!K189))</f>
        <v>0</v>
      </c>
      <c r="L189" s="1"/>
      <c r="M189" s="1" cm="1">
        <f t="array" ref="M189">_xlfn.SWITCH($A$2,"average", AVERAGE(Instances!M189:Instances!M189),"median", MEDIAN(Instances!M189:Instances!M189),"min", MIN(Instances!M189:Instances!M189),"max", MAX(Instances!M189:Instances!M189),"diff", MAX(Instances!M189:Instances!M189)-MIN(Instances!M189:Instances!M189))</f>
        <v>0</v>
      </c>
      <c r="N189" s="1" cm="1">
        <f t="array" ref="N189">_xlfn.SWITCH($A$2,"average", AVERAGE(Instances!N189:Instances!N189),"median", MEDIAN(Instances!N189:Instances!N189),"min", MIN(Instances!N189:Instances!N189),"max", MAX(Instances!N189:Instances!N189),"diff", MAX(Instances!N189:Instances!N189)-MIN(Instances!N189:Instances!N189))</f>
        <v>0</v>
      </c>
      <c r="O189" s="1"/>
      <c r="P189" s="1" cm="1">
        <f t="array" ref="P189">_xlfn.SWITCH($A$2,"average", AVERAGE(Instances!P189:Instances!P189),"median", MEDIAN(Instances!P189:Instances!P189),"min", MIN(Instances!P189:Instances!P189),"max", MAX(Instances!P189:Instances!P189),"diff", MAX(Instances!P189:Instances!P189)-MIN(Instances!P189:Instances!P189))</f>
        <v>0</v>
      </c>
      <c r="Q189" s="1" cm="1">
        <f t="array" ref="Q189">_xlfn.SWITCH($A$2,"average", AVERAGE(Instances!Q189:Instances!Q189),"median", MEDIAN(Instances!Q189:Instances!Q189),"min", MIN(Instances!Q189:Instances!Q189),"max", MAX(Instances!Q189:Instances!Q189),"diff", MAX(Instances!Q189:Instances!Q189)-MIN(Instances!Q189:Instances!Q189))</f>
        <v>0</v>
      </c>
      <c r="R189" s="1" cm="1">
        <f t="array" ref="R189">_xlfn.SWITCH($A$2,"average", AVERAGE(Instances!R189:Instances!R189),"median", MEDIAN(Instances!R189:Instances!R189),"min", MIN(Instances!R189:Instances!R189),"max", MAX(Instances!R189:Instances!R189),"diff", MAX(Instances!R189:Instances!R189)-MIN(Instances!R189:Instances!R189))</f>
        <v>0</v>
      </c>
      <c r="S189" s="1">
        <f>MIN($B189)</f>
        <v>0</v>
      </c>
      <c r="T189" s="1">
        <f>MIN($C189)</f>
        <v>0</v>
      </c>
      <c r="U189" s="1">
        <f>MIN($D189)</f>
        <v>0</v>
      </c>
      <c r="V189" s="1">
        <f>MIN($E189)</f>
        <v>0</v>
      </c>
      <c r="W189" s="1">
        <f>MIN($F189)</f>
        <v>0</v>
      </c>
      <c r="X189" s="1">
        <f>MIN($G189)</f>
        <v>0</v>
      </c>
      <c r="Y189" s="1">
        <f>MIN($H189)</f>
        <v>0</v>
      </c>
      <c r="Z189" s="1">
        <f>MIN($I189)</f>
        <v>0</v>
      </c>
      <c r="AA189" s="1">
        <f>MIN($J189)</f>
        <v>0</v>
      </c>
      <c r="AB189" s="1">
        <f>MIN($K189)</f>
        <v>0</v>
      </c>
      <c r="AC189" s="1">
        <f>MIN($M189)</f>
        <v>0</v>
      </c>
      <c r="AD189" s="1">
        <f>MIN($N189)</f>
        <v>0</v>
      </c>
      <c r="AE189" s="1">
        <f>MIN($P189)</f>
        <v>0</v>
      </c>
      <c r="AF189" s="1">
        <f>MIN($Q189)</f>
        <v>0</v>
      </c>
      <c r="AG189" s="1">
        <f>MIN($R189)</f>
        <v>0</v>
      </c>
      <c r="AH189" s="1">
        <f>MEDIAN($B189)</f>
        <v>0</v>
      </c>
      <c r="AI189" s="1">
        <f>MEDIAN($C189)</f>
        <v>0</v>
      </c>
      <c r="AJ189" s="1">
        <f>MEDIAN($D189)</f>
        <v>0</v>
      </c>
      <c r="AK189" s="1">
        <f>MEDIAN($E189)</f>
        <v>0</v>
      </c>
      <c r="AL189" s="1">
        <f>MEDIAN($F189)</f>
        <v>0</v>
      </c>
      <c r="AM189" s="1">
        <f>MEDIAN($G189)</f>
        <v>0</v>
      </c>
      <c r="AN189" s="1">
        <f>MEDIAN($H189)</f>
        <v>0</v>
      </c>
      <c r="AO189" s="1">
        <f>MEDIAN($I189)</f>
        <v>0</v>
      </c>
      <c r="AP189" s="1">
        <f>MEDIAN($J189)</f>
        <v>0</v>
      </c>
      <c r="AQ189" s="1">
        <f>MEDIAN($K189)</f>
        <v>0</v>
      </c>
      <c r="AR189" s="1">
        <f>MEDIAN($M189)</f>
        <v>0</v>
      </c>
      <c r="AS189" s="1">
        <f>MEDIAN($N189)</f>
        <v>0</v>
      </c>
      <c r="AT189" s="1">
        <f>MEDIAN($P189)</f>
        <v>0</v>
      </c>
      <c r="AU189" s="1">
        <f>MEDIAN($Q189)</f>
        <v>0</v>
      </c>
      <c r="AV189" s="1">
        <f>MEDIAN($R189)</f>
        <v>0</v>
      </c>
      <c r="AW189" s="1">
        <f>MAX($B189)</f>
        <v>0</v>
      </c>
      <c r="AX189" s="1">
        <f>MAX($C189)</f>
        <v>0</v>
      </c>
      <c r="AY189" s="1">
        <f>MAX($D189)</f>
        <v>0</v>
      </c>
      <c r="AZ189" s="1">
        <f>MAX($E189)</f>
        <v>0</v>
      </c>
      <c r="BA189" s="1">
        <f>MAX($F189)</f>
        <v>0</v>
      </c>
      <c r="BB189" s="1">
        <f>MAX($G189)</f>
        <v>0</v>
      </c>
      <c r="BC189" s="1">
        <f>MAX($H189)</f>
        <v>0</v>
      </c>
      <c r="BD189" s="1">
        <f>MAX($I189)</f>
        <v>0</v>
      </c>
      <c r="BE189" s="1">
        <f>MAX($J189)</f>
        <v>0</v>
      </c>
      <c r="BF189" s="1">
        <f>MAX($K189)</f>
        <v>0</v>
      </c>
      <c r="BG189" s="1">
        <f>MAX($M189)</f>
        <v>0</v>
      </c>
      <c r="BH189" s="1">
        <f>MAX($N189)</f>
        <v>0</v>
      </c>
      <c r="BI189" s="1">
        <f>MAX($P189)</f>
        <v>0</v>
      </c>
      <c r="BJ189" s="1">
        <f>MAX($Q189)</f>
        <v>0</v>
      </c>
      <c r="BK189" s="1">
        <f>MAX($R189)</f>
        <v>0</v>
      </c>
    </row>
    <row r="190" spans="1:63">
      <c r="A190" s="1" t="s">
        <v>187</v>
      </c>
      <c r="B190" s="1" cm="1">
        <f t="array" ref="B190">_xlfn.SWITCH($A$2,"average", AVERAGE(Instances!B190:Instances!B190),"median", MEDIAN(Instances!B190:Instances!B190),"min", MIN(Instances!B190:Instances!B190),"max", MAX(Instances!B190:Instances!B190),"diff", MAX(Instances!B190:Instances!B190)-MIN(Instances!B190:Instances!B190))</f>
        <v>0</v>
      </c>
      <c r="C190" s="1" cm="1">
        <f t="array" ref="C190">_xlfn.SWITCH($A$2,"average", AVERAGE(Instances!C190:Instances!C190),"median", MEDIAN(Instances!C190:Instances!C190),"min", MIN(Instances!C190:Instances!C190),"max", MAX(Instances!C190:Instances!C190),"diff", MAX(Instances!C190:Instances!C190)-MIN(Instances!C190:Instances!C190))</f>
        <v>0</v>
      </c>
      <c r="D190" s="1" cm="1">
        <f t="array" ref="D190">_xlfn.SWITCH($A$2,"average", AVERAGE(Instances!D190:Instances!D190),"median", MEDIAN(Instances!D190:Instances!D190),"min", MIN(Instances!D190:Instances!D190),"max", MAX(Instances!D190:Instances!D190),"diff", MAX(Instances!D190:Instances!D190)-MIN(Instances!D190:Instances!D190))</f>
        <v>0</v>
      </c>
      <c r="E190" s="1" cm="1">
        <f t="array" ref="E190">_xlfn.SWITCH($A$2,"average", AVERAGE(Instances!E190:Instances!E190),"median", MEDIAN(Instances!E190:Instances!E190),"min", MIN(Instances!E190:Instances!E190),"max", MAX(Instances!E190:Instances!E190),"diff", MAX(Instances!E190:Instances!E190)-MIN(Instances!E190:Instances!E190))</f>
        <v>0</v>
      </c>
      <c r="F190" s="1" cm="1">
        <f t="array" ref="F190">_xlfn.SWITCH($A$2,"average", AVERAGE(Instances!F190:Instances!F190),"median", MEDIAN(Instances!F190:Instances!F190),"min", MIN(Instances!F190:Instances!F190),"max", MAX(Instances!F190:Instances!F190),"diff", MAX(Instances!F190:Instances!F190)-MIN(Instances!F190:Instances!F190))</f>
        <v>0</v>
      </c>
      <c r="G190" s="1" cm="1">
        <f t="array" ref="G190">_xlfn.SWITCH($A$2,"average", AVERAGE(Instances!G190:Instances!G190),"median", MEDIAN(Instances!G190:Instances!G190),"min", MIN(Instances!G190:Instances!G190),"max", MAX(Instances!G190:Instances!G190),"diff", MAX(Instances!G190:Instances!G190)-MIN(Instances!G190:Instances!G190))</f>
        <v>0</v>
      </c>
      <c r="H190" s="1" cm="1">
        <f t="array" ref="H190">_xlfn.SWITCH($A$2,"average", AVERAGE(Instances!H190:Instances!H190),"median", MEDIAN(Instances!H190:Instances!H190),"min", MIN(Instances!H190:Instances!H190),"max", MAX(Instances!H190:Instances!H190),"diff", MAX(Instances!H190:Instances!H190)-MIN(Instances!H190:Instances!H190))</f>
        <v>0</v>
      </c>
      <c r="I190" s="1" cm="1">
        <f t="array" ref="I190">_xlfn.SWITCH($A$2,"average", AVERAGE(Instances!I190:Instances!I190),"median", MEDIAN(Instances!I190:Instances!I190),"min", MIN(Instances!I190:Instances!I190),"max", MAX(Instances!I190:Instances!I190),"diff", MAX(Instances!I190:Instances!I190)-MIN(Instances!I190:Instances!I190))</f>
        <v>0</v>
      </c>
      <c r="J190" s="1" cm="1">
        <f t="array" ref="J190">_xlfn.SWITCH($A$2,"average", AVERAGE(Instances!J190:Instances!J190),"median", MEDIAN(Instances!J190:Instances!J190),"min", MIN(Instances!J190:Instances!J190),"max", MAX(Instances!J190:Instances!J190),"diff", MAX(Instances!J190:Instances!J190)-MIN(Instances!J190:Instances!J190))</f>
        <v>0</v>
      </c>
      <c r="K190" s="1" cm="1">
        <f t="array" ref="K190">_xlfn.SWITCH($A$2,"average", AVERAGE(Instances!K190:Instances!K190),"median", MEDIAN(Instances!K190:Instances!K190),"min", MIN(Instances!K190:Instances!K190),"max", MAX(Instances!K190:Instances!K190),"diff", MAX(Instances!K190:Instances!K190)-MIN(Instances!K190:Instances!K190))</f>
        <v>0</v>
      </c>
      <c r="L190" s="1"/>
      <c r="M190" s="1" cm="1">
        <f t="array" ref="M190">_xlfn.SWITCH($A$2,"average", AVERAGE(Instances!M190:Instances!M190),"median", MEDIAN(Instances!M190:Instances!M190),"min", MIN(Instances!M190:Instances!M190),"max", MAX(Instances!M190:Instances!M190),"diff", MAX(Instances!M190:Instances!M190)-MIN(Instances!M190:Instances!M190))</f>
        <v>0</v>
      </c>
      <c r="N190" s="1" cm="1">
        <f t="array" ref="N190">_xlfn.SWITCH($A$2,"average", AVERAGE(Instances!N190:Instances!N190),"median", MEDIAN(Instances!N190:Instances!N190),"min", MIN(Instances!N190:Instances!N190),"max", MAX(Instances!N190:Instances!N190),"diff", MAX(Instances!N190:Instances!N190)-MIN(Instances!N190:Instances!N190))</f>
        <v>0</v>
      </c>
      <c r="O190" s="1"/>
      <c r="P190" s="1" cm="1">
        <f t="array" ref="P190">_xlfn.SWITCH($A$2,"average", AVERAGE(Instances!P190:Instances!P190),"median", MEDIAN(Instances!P190:Instances!P190),"min", MIN(Instances!P190:Instances!P190),"max", MAX(Instances!P190:Instances!P190),"diff", MAX(Instances!P190:Instances!P190)-MIN(Instances!P190:Instances!P190))</f>
        <v>0</v>
      </c>
      <c r="Q190" s="1" cm="1">
        <f t="array" ref="Q190">_xlfn.SWITCH($A$2,"average", AVERAGE(Instances!Q190:Instances!Q190),"median", MEDIAN(Instances!Q190:Instances!Q190),"min", MIN(Instances!Q190:Instances!Q190),"max", MAX(Instances!Q190:Instances!Q190),"diff", MAX(Instances!Q190:Instances!Q190)-MIN(Instances!Q190:Instances!Q190))</f>
        <v>0</v>
      </c>
      <c r="R190" s="1" cm="1">
        <f t="array" ref="R190">_xlfn.SWITCH($A$2,"average", AVERAGE(Instances!R190:Instances!R190),"median", MEDIAN(Instances!R190:Instances!R190),"min", MIN(Instances!R190:Instances!R190),"max", MAX(Instances!R190:Instances!R190),"diff", MAX(Instances!R190:Instances!R190)-MIN(Instances!R190:Instances!R190))</f>
        <v>0</v>
      </c>
      <c r="S190" s="1">
        <f>MIN($B190)</f>
        <v>0</v>
      </c>
      <c r="T190" s="1">
        <f>MIN($C190)</f>
        <v>0</v>
      </c>
      <c r="U190" s="1">
        <f>MIN($D190)</f>
        <v>0</v>
      </c>
      <c r="V190" s="1">
        <f>MIN($E190)</f>
        <v>0</v>
      </c>
      <c r="W190" s="1">
        <f>MIN($F190)</f>
        <v>0</v>
      </c>
      <c r="X190" s="1">
        <f>MIN($G190)</f>
        <v>0</v>
      </c>
      <c r="Y190" s="1">
        <f>MIN($H190)</f>
        <v>0</v>
      </c>
      <c r="Z190" s="1">
        <f>MIN($I190)</f>
        <v>0</v>
      </c>
      <c r="AA190" s="1">
        <f>MIN($J190)</f>
        <v>0</v>
      </c>
      <c r="AB190" s="1">
        <f>MIN($K190)</f>
        <v>0</v>
      </c>
      <c r="AC190" s="1">
        <f>MIN($M190)</f>
        <v>0</v>
      </c>
      <c r="AD190" s="1">
        <f>MIN($N190)</f>
        <v>0</v>
      </c>
      <c r="AE190" s="1">
        <f>MIN($P190)</f>
        <v>0</v>
      </c>
      <c r="AF190" s="1">
        <f>MIN($Q190)</f>
        <v>0</v>
      </c>
      <c r="AG190" s="1">
        <f>MIN($R190)</f>
        <v>0</v>
      </c>
      <c r="AH190" s="1">
        <f>MEDIAN($B190)</f>
        <v>0</v>
      </c>
      <c r="AI190" s="1">
        <f>MEDIAN($C190)</f>
        <v>0</v>
      </c>
      <c r="AJ190" s="1">
        <f>MEDIAN($D190)</f>
        <v>0</v>
      </c>
      <c r="AK190" s="1">
        <f>MEDIAN($E190)</f>
        <v>0</v>
      </c>
      <c r="AL190" s="1">
        <f>MEDIAN($F190)</f>
        <v>0</v>
      </c>
      <c r="AM190" s="1">
        <f>MEDIAN($G190)</f>
        <v>0</v>
      </c>
      <c r="AN190" s="1">
        <f>MEDIAN($H190)</f>
        <v>0</v>
      </c>
      <c r="AO190" s="1">
        <f>MEDIAN($I190)</f>
        <v>0</v>
      </c>
      <c r="AP190" s="1">
        <f>MEDIAN($J190)</f>
        <v>0</v>
      </c>
      <c r="AQ190" s="1">
        <f>MEDIAN($K190)</f>
        <v>0</v>
      </c>
      <c r="AR190" s="1">
        <f>MEDIAN($M190)</f>
        <v>0</v>
      </c>
      <c r="AS190" s="1">
        <f>MEDIAN($N190)</f>
        <v>0</v>
      </c>
      <c r="AT190" s="1">
        <f>MEDIAN($P190)</f>
        <v>0</v>
      </c>
      <c r="AU190" s="1">
        <f>MEDIAN($Q190)</f>
        <v>0</v>
      </c>
      <c r="AV190" s="1">
        <f>MEDIAN($R190)</f>
        <v>0</v>
      </c>
      <c r="AW190" s="1">
        <f>MAX($B190)</f>
        <v>0</v>
      </c>
      <c r="AX190" s="1">
        <f>MAX($C190)</f>
        <v>0</v>
      </c>
      <c r="AY190" s="1">
        <f>MAX($D190)</f>
        <v>0</v>
      </c>
      <c r="AZ190" s="1">
        <f>MAX($E190)</f>
        <v>0</v>
      </c>
      <c r="BA190" s="1">
        <f>MAX($F190)</f>
        <v>0</v>
      </c>
      <c r="BB190" s="1">
        <f>MAX($G190)</f>
        <v>0</v>
      </c>
      <c r="BC190" s="1">
        <f>MAX($H190)</f>
        <v>0</v>
      </c>
      <c r="BD190" s="1">
        <f>MAX($I190)</f>
        <v>0</v>
      </c>
      <c r="BE190" s="1">
        <f>MAX($J190)</f>
        <v>0</v>
      </c>
      <c r="BF190" s="1">
        <f>MAX($K190)</f>
        <v>0</v>
      </c>
      <c r="BG190" s="1">
        <f>MAX($M190)</f>
        <v>0</v>
      </c>
      <c r="BH190" s="1">
        <f>MAX($N190)</f>
        <v>0</v>
      </c>
      <c r="BI190" s="1">
        <f>MAX($P190)</f>
        <v>0</v>
      </c>
      <c r="BJ190" s="1">
        <f>MAX($Q190)</f>
        <v>0</v>
      </c>
      <c r="BK190" s="1">
        <f>MAX($R190)</f>
        <v>0</v>
      </c>
    </row>
    <row r="191" spans="1:63">
      <c r="A191" s="1" t="s">
        <v>188</v>
      </c>
      <c r="B191" s="1" cm="1">
        <f t="array" ref="B191">_xlfn.SWITCH($A$2,"average", AVERAGE(Instances!B191:Instances!B191),"median", MEDIAN(Instances!B191:Instances!B191),"min", MIN(Instances!B191:Instances!B191),"max", MAX(Instances!B191:Instances!B191),"diff", MAX(Instances!B191:Instances!B191)-MIN(Instances!B191:Instances!B191))</f>
        <v>0</v>
      </c>
      <c r="C191" s="1" cm="1">
        <f t="array" ref="C191">_xlfn.SWITCH($A$2,"average", AVERAGE(Instances!C191:Instances!C191),"median", MEDIAN(Instances!C191:Instances!C191),"min", MIN(Instances!C191:Instances!C191),"max", MAX(Instances!C191:Instances!C191),"diff", MAX(Instances!C191:Instances!C191)-MIN(Instances!C191:Instances!C191))</f>
        <v>0</v>
      </c>
      <c r="D191" s="1" cm="1">
        <f t="array" ref="D191">_xlfn.SWITCH($A$2,"average", AVERAGE(Instances!D191:Instances!D191),"median", MEDIAN(Instances!D191:Instances!D191),"min", MIN(Instances!D191:Instances!D191),"max", MAX(Instances!D191:Instances!D191),"diff", MAX(Instances!D191:Instances!D191)-MIN(Instances!D191:Instances!D191))</f>
        <v>0</v>
      </c>
      <c r="E191" s="1" cm="1">
        <f t="array" ref="E191">_xlfn.SWITCH($A$2,"average", AVERAGE(Instances!E191:Instances!E191),"median", MEDIAN(Instances!E191:Instances!E191),"min", MIN(Instances!E191:Instances!E191),"max", MAX(Instances!E191:Instances!E191),"diff", MAX(Instances!E191:Instances!E191)-MIN(Instances!E191:Instances!E191))</f>
        <v>0</v>
      </c>
      <c r="F191" s="1" cm="1">
        <f t="array" ref="F191">_xlfn.SWITCH($A$2,"average", AVERAGE(Instances!F191:Instances!F191),"median", MEDIAN(Instances!F191:Instances!F191),"min", MIN(Instances!F191:Instances!F191),"max", MAX(Instances!F191:Instances!F191),"diff", MAX(Instances!F191:Instances!F191)-MIN(Instances!F191:Instances!F191))</f>
        <v>0</v>
      </c>
      <c r="G191" s="1" cm="1">
        <f t="array" ref="G191">_xlfn.SWITCH($A$2,"average", AVERAGE(Instances!G191:Instances!G191),"median", MEDIAN(Instances!G191:Instances!G191),"min", MIN(Instances!G191:Instances!G191),"max", MAX(Instances!G191:Instances!G191),"diff", MAX(Instances!G191:Instances!G191)-MIN(Instances!G191:Instances!G191))</f>
        <v>0</v>
      </c>
      <c r="H191" s="1" cm="1">
        <f t="array" ref="H191">_xlfn.SWITCH($A$2,"average", AVERAGE(Instances!H191:Instances!H191),"median", MEDIAN(Instances!H191:Instances!H191),"min", MIN(Instances!H191:Instances!H191),"max", MAX(Instances!H191:Instances!H191),"diff", MAX(Instances!H191:Instances!H191)-MIN(Instances!H191:Instances!H191))</f>
        <v>0</v>
      </c>
      <c r="I191" s="1" cm="1">
        <f t="array" ref="I191">_xlfn.SWITCH($A$2,"average", AVERAGE(Instances!I191:Instances!I191),"median", MEDIAN(Instances!I191:Instances!I191),"min", MIN(Instances!I191:Instances!I191),"max", MAX(Instances!I191:Instances!I191),"diff", MAX(Instances!I191:Instances!I191)-MIN(Instances!I191:Instances!I191))</f>
        <v>0</v>
      </c>
      <c r="J191" s="1" cm="1">
        <f t="array" ref="J191">_xlfn.SWITCH($A$2,"average", AVERAGE(Instances!J191:Instances!J191),"median", MEDIAN(Instances!J191:Instances!J191),"min", MIN(Instances!J191:Instances!J191),"max", MAX(Instances!J191:Instances!J191),"diff", MAX(Instances!J191:Instances!J191)-MIN(Instances!J191:Instances!J191))</f>
        <v>0</v>
      </c>
      <c r="K191" s="1" cm="1">
        <f t="array" ref="K191">_xlfn.SWITCH($A$2,"average", AVERAGE(Instances!K191:Instances!K191),"median", MEDIAN(Instances!K191:Instances!K191),"min", MIN(Instances!K191:Instances!K191),"max", MAX(Instances!K191:Instances!K191),"diff", MAX(Instances!K191:Instances!K191)-MIN(Instances!K191:Instances!K191))</f>
        <v>0</v>
      </c>
      <c r="L191" s="1"/>
      <c r="M191" s="1" cm="1">
        <f t="array" ref="M191">_xlfn.SWITCH($A$2,"average", AVERAGE(Instances!M191:Instances!M191),"median", MEDIAN(Instances!M191:Instances!M191),"min", MIN(Instances!M191:Instances!M191),"max", MAX(Instances!M191:Instances!M191),"diff", MAX(Instances!M191:Instances!M191)-MIN(Instances!M191:Instances!M191))</f>
        <v>0</v>
      </c>
      <c r="N191" s="1" cm="1">
        <f t="array" ref="N191">_xlfn.SWITCH($A$2,"average", AVERAGE(Instances!N191:Instances!N191),"median", MEDIAN(Instances!N191:Instances!N191),"min", MIN(Instances!N191:Instances!N191),"max", MAX(Instances!N191:Instances!N191),"diff", MAX(Instances!N191:Instances!N191)-MIN(Instances!N191:Instances!N191))</f>
        <v>0</v>
      </c>
      <c r="O191" s="1"/>
      <c r="P191" s="1" cm="1">
        <f t="array" ref="P191">_xlfn.SWITCH($A$2,"average", AVERAGE(Instances!P191:Instances!P191),"median", MEDIAN(Instances!P191:Instances!P191),"min", MIN(Instances!P191:Instances!P191),"max", MAX(Instances!P191:Instances!P191),"diff", MAX(Instances!P191:Instances!P191)-MIN(Instances!P191:Instances!P191))</f>
        <v>0</v>
      </c>
      <c r="Q191" s="1" cm="1">
        <f t="array" ref="Q191">_xlfn.SWITCH($A$2,"average", AVERAGE(Instances!Q191:Instances!Q191),"median", MEDIAN(Instances!Q191:Instances!Q191),"min", MIN(Instances!Q191:Instances!Q191),"max", MAX(Instances!Q191:Instances!Q191),"diff", MAX(Instances!Q191:Instances!Q191)-MIN(Instances!Q191:Instances!Q191))</f>
        <v>0</v>
      </c>
      <c r="R191" s="1" cm="1">
        <f t="array" ref="R191">_xlfn.SWITCH($A$2,"average", AVERAGE(Instances!R191:Instances!R191),"median", MEDIAN(Instances!R191:Instances!R191),"min", MIN(Instances!R191:Instances!R191),"max", MAX(Instances!R191:Instances!R191),"diff", MAX(Instances!R191:Instances!R191)-MIN(Instances!R191:Instances!R191))</f>
        <v>0</v>
      </c>
      <c r="S191" s="1">
        <f>MIN($B191)</f>
        <v>0</v>
      </c>
      <c r="T191" s="1">
        <f>MIN($C191)</f>
        <v>0</v>
      </c>
      <c r="U191" s="1">
        <f>MIN($D191)</f>
        <v>0</v>
      </c>
      <c r="V191" s="1">
        <f>MIN($E191)</f>
        <v>0</v>
      </c>
      <c r="W191" s="1">
        <f>MIN($F191)</f>
        <v>0</v>
      </c>
      <c r="X191" s="1">
        <f>MIN($G191)</f>
        <v>0</v>
      </c>
      <c r="Y191" s="1">
        <f>MIN($H191)</f>
        <v>0</v>
      </c>
      <c r="Z191" s="1">
        <f>MIN($I191)</f>
        <v>0</v>
      </c>
      <c r="AA191" s="1">
        <f>MIN($J191)</f>
        <v>0</v>
      </c>
      <c r="AB191" s="1">
        <f>MIN($K191)</f>
        <v>0</v>
      </c>
      <c r="AC191" s="1">
        <f>MIN($M191)</f>
        <v>0</v>
      </c>
      <c r="AD191" s="1">
        <f>MIN($N191)</f>
        <v>0</v>
      </c>
      <c r="AE191" s="1">
        <f>MIN($P191)</f>
        <v>0</v>
      </c>
      <c r="AF191" s="1">
        <f>MIN($Q191)</f>
        <v>0</v>
      </c>
      <c r="AG191" s="1">
        <f>MIN($R191)</f>
        <v>0</v>
      </c>
      <c r="AH191" s="1">
        <f>MEDIAN($B191)</f>
        <v>0</v>
      </c>
      <c r="AI191" s="1">
        <f>MEDIAN($C191)</f>
        <v>0</v>
      </c>
      <c r="AJ191" s="1">
        <f>MEDIAN($D191)</f>
        <v>0</v>
      </c>
      <c r="AK191" s="1">
        <f>MEDIAN($E191)</f>
        <v>0</v>
      </c>
      <c r="AL191" s="1">
        <f>MEDIAN($F191)</f>
        <v>0</v>
      </c>
      <c r="AM191" s="1">
        <f>MEDIAN($G191)</f>
        <v>0</v>
      </c>
      <c r="AN191" s="1">
        <f>MEDIAN($H191)</f>
        <v>0</v>
      </c>
      <c r="AO191" s="1">
        <f>MEDIAN($I191)</f>
        <v>0</v>
      </c>
      <c r="AP191" s="1">
        <f>MEDIAN($J191)</f>
        <v>0</v>
      </c>
      <c r="AQ191" s="1">
        <f>MEDIAN($K191)</f>
        <v>0</v>
      </c>
      <c r="AR191" s="1">
        <f>MEDIAN($M191)</f>
        <v>0</v>
      </c>
      <c r="AS191" s="1">
        <f>MEDIAN($N191)</f>
        <v>0</v>
      </c>
      <c r="AT191" s="1">
        <f>MEDIAN($P191)</f>
        <v>0</v>
      </c>
      <c r="AU191" s="1">
        <f>MEDIAN($Q191)</f>
        <v>0</v>
      </c>
      <c r="AV191" s="1">
        <f>MEDIAN($R191)</f>
        <v>0</v>
      </c>
      <c r="AW191" s="1">
        <f>MAX($B191)</f>
        <v>0</v>
      </c>
      <c r="AX191" s="1">
        <f>MAX($C191)</f>
        <v>0</v>
      </c>
      <c r="AY191" s="1">
        <f>MAX($D191)</f>
        <v>0</v>
      </c>
      <c r="AZ191" s="1">
        <f>MAX($E191)</f>
        <v>0</v>
      </c>
      <c r="BA191" s="1">
        <f>MAX($F191)</f>
        <v>0</v>
      </c>
      <c r="BB191" s="1">
        <f>MAX($G191)</f>
        <v>0</v>
      </c>
      <c r="BC191" s="1">
        <f>MAX($H191)</f>
        <v>0</v>
      </c>
      <c r="BD191" s="1">
        <f>MAX($I191)</f>
        <v>0</v>
      </c>
      <c r="BE191" s="1">
        <f>MAX($J191)</f>
        <v>0</v>
      </c>
      <c r="BF191" s="1">
        <f>MAX($K191)</f>
        <v>0</v>
      </c>
      <c r="BG191" s="1">
        <f>MAX($M191)</f>
        <v>0</v>
      </c>
      <c r="BH191" s="1">
        <f>MAX($N191)</f>
        <v>0</v>
      </c>
      <c r="BI191" s="1">
        <f>MAX($P191)</f>
        <v>0</v>
      </c>
      <c r="BJ191" s="1">
        <f>MAX($Q191)</f>
        <v>0</v>
      </c>
      <c r="BK191" s="1">
        <f>MAX($R191)</f>
        <v>0</v>
      </c>
    </row>
    <row r="192" spans="1:63">
      <c r="A192" s="1" t="s">
        <v>189</v>
      </c>
      <c r="B192" s="1" cm="1">
        <f t="array" ref="B192">_xlfn.SWITCH($A$2,"average", AVERAGE(Instances!B192:Instances!B192),"median", MEDIAN(Instances!B192:Instances!B192),"min", MIN(Instances!B192:Instances!B192),"max", MAX(Instances!B192:Instances!B192),"diff", MAX(Instances!B192:Instances!B192)-MIN(Instances!B192:Instances!B192))</f>
        <v>0</v>
      </c>
      <c r="C192" s="1" cm="1">
        <f t="array" ref="C192">_xlfn.SWITCH($A$2,"average", AVERAGE(Instances!C192:Instances!C192),"median", MEDIAN(Instances!C192:Instances!C192),"min", MIN(Instances!C192:Instances!C192),"max", MAX(Instances!C192:Instances!C192),"diff", MAX(Instances!C192:Instances!C192)-MIN(Instances!C192:Instances!C192))</f>
        <v>0</v>
      </c>
      <c r="D192" s="1" cm="1">
        <f t="array" ref="D192">_xlfn.SWITCH($A$2,"average", AVERAGE(Instances!D192:Instances!D192),"median", MEDIAN(Instances!D192:Instances!D192),"min", MIN(Instances!D192:Instances!D192),"max", MAX(Instances!D192:Instances!D192),"diff", MAX(Instances!D192:Instances!D192)-MIN(Instances!D192:Instances!D192))</f>
        <v>0</v>
      </c>
      <c r="E192" s="1" cm="1">
        <f t="array" ref="E192">_xlfn.SWITCH($A$2,"average", AVERAGE(Instances!E192:Instances!E192),"median", MEDIAN(Instances!E192:Instances!E192),"min", MIN(Instances!E192:Instances!E192),"max", MAX(Instances!E192:Instances!E192),"diff", MAX(Instances!E192:Instances!E192)-MIN(Instances!E192:Instances!E192))</f>
        <v>0</v>
      </c>
      <c r="F192" s="1" cm="1">
        <f t="array" ref="F192">_xlfn.SWITCH($A$2,"average", AVERAGE(Instances!F192:Instances!F192),"median", MEDIAN(Instances!F192:Instances!F192),"min", MIN(Instances!F192:Instances!F192),"max", MAX(Instances!F192:Instances!F192),"diff", MAX(Instances!F192:Instances!F192)-MIN(Instances!F192:Instances!F192))</f>
        <v>0</v>
      </c>
      <c r="G192" s="1" cm="1">
        <f t="array" ref="G192">_xlfn.SWITCH($A$2,"average", AVERAGE(Instances!G192:Instances!G192),"median", MEDIAN(Instances!G192:Instances!G192),"min", MIN(Instances!G192:Instances!G192),"max", MAX(Instances!G192:Instances!G192),"diff", MAX(Instances!G192:Instances!G192)-MIN(Instances!G192:Instances!G192))</f>
        <v>0</v>
      </c>
      <c r="H192" s="1" cm="1">
        <f t="array" ref="H192">_xlfn.SWITCH($A$2,"average", AVERAGE(Instances!H192:Instances!H192),"median", MEDIAN(Instances!H192:Instances!H192),"min", MIN(Instances!H192:Instances!H192),"max", MAX(Instances!H192:Instances!H192),"diff", MAX(Instances!H192:Instances!H192)-MIN(Instances!H192:Instances!H192))</f>
        <v>0</v>
      </c>
      <c r="I192" s="1" cm="1">
        <f t="array" ref="I192">_xlfn.SWITCH($A$2,"average", AVERAGE(Instances!I192:Instances!I192),"median", MEDIAN(Instances!I192:Instances!I192),"min", MIN(Instances!I192:Instances!I192),"max", MAX(Instances!I192:Instances!I192),"diff", MAX(Instances!I192:Instances!I192)-MIN(Instances!I192:Instances!I192))</f>
        <v>0</v>
      </c>
      <c r="J192" s="1" cm="1">
        <f t="array" ref="J192">_xlfn.SWITCH($A$2,"average", AVERAGE(Instances!J192:Instances!J192),"median", MEDIAN(Instances!J192:Instances!J192),"min", MIN(Instances!J192:Instances!J192),"max", MAX(Instances!J192:Instances!J192),"diff", MAX(Instances!J192:Instances!J192)-MIN(Instances!J192:Instances!J192))</f>
        <v>0</v>
      </c>
      <c r="K192" s="1" cm="1">
        <f t="array" ref="K192">_xlfn.SWITCH($A$2,"average", AVERAGE(Instances!K192:Instances!K192),"median", MEDIAN(Instances!K192:Instances!K192),"min", MIN(Instances!K192:Instances!K192),"max", MAX(Instances!K192:Instances!K192),"diff", MAX(Instances!K192:Instances!K192)-MIN(Instances!K192:Instances!K192))</f>
        <v>0</v>
      </c>
      <c r="L192" s="1"/>
      <c r="M192" s="1" cm="1">
        <f t="array" ref="M192">_xlfn.SWITCH($A$2,"average", AVERAGE(Instances!M192:Instances!M192),"median", MEDIAN(Instances!M192:Instances!M192),"min", MIN(Instances!M192:Instances!M192),"max", MAX(Instances!M192:Instances!M192),"diff", MAX(Instances!M192:Instances!M192)-MIN(Instances!M192:Instances!M192))</f>
        <v>0</v>
      </c>
      <c r="N192" s="1" cm="1">
        <f t="array" ref="N192">_xlfn.SWITCH($A$2,"average", AVERAGE(Instances!N192:Instances!N192),"median", MEDIAN(Instances!N192:Instances!N192),"min", MIN(Instances!N192:Instances!N192),"max", MAX(Instances!N192:Instances!N192),"diff", MAX(Instances!N192:Instances!N192)-MIN(Instances!N192:Instances!N192))</f>
        <v>0</v>
      </c>
      <c r="O192" s="1"/>
      <c r="P192" s="1" cm="1">
        <f t="array" ref="P192">_xlfn.SWITCH($A$2,"average", AVERAGE(Instances!P192:Instances!P192),"median", MEDIAN(Instances!P192:Instances!P192),"min", MIN(Instances!P192:Instances!P192),"max", MAX(Instances!P192:Instances!P192),"diff", MAX(Instances!P192:Instances!P192)-MIN(Instances!P192:Instances!P192))</f>
        <v>0</v>
      </c>
      <c r="Q192" s="1" cm="1">
        <f t="array" ref="Q192">_xlfn.SWITCH($A$2,"average", AVERAGE(Instances!Q192:Instances!Q192),"median", MEDIAN(Instances!Q192:Instances!Q192),"min", MIN(Instances!Q192:Instances!Q192),"max", MAX(Instances!Q192:Instances!Q192),"diff", MAX(Instances!Q192:Instances!Q192)-MIN(Instances!Q192:Instances!Q192))</f>
        <v>0</v>
      </c>
      <c r="R192" s="1" cm="1">
        <f t="array" ref="R192">_xlfn.SWITCH($A$2,"average", AVERAGE(Instances!R192:Instances!R192),"median", MEDIAN(Instances!R192:Instances!R192),"min", MIN(Instances!R192:Instances!R192),"max", MAX(Instances!R192:Instances!R192),"diff", MAX(Instances!R192:Instances!R192)-MIN(Instances!R192:Instances!R192))</f>
        <v>0</v>
      </c>
      <c r="S192" s="1">
        <f>MIN($B192)</f>
        <v>0</v>
      </c>
      <c r="T192" s="1">
        <f>MIN($C192)</f>
        <v>0</v>
      </c>
      <c r="U192" s="1">
        <f>MIN($D192)</f>
        <v>0</v>
      </c>
      <c r="V192" s="1">
        <f>MIN($E192)</f>
        <v>0</v>
      </c>
      <c r="W192" s="1">
        <f>MIN($F192)</f>
        <v>0</v>
      </c>
      <c r="X192" s="1">
        <f>MIN($G192)</f>
        <v>0</v>
      </c>
      <c r="Y192" s="1">
        <f>MIN($H192)</f>
        <v>0</v>
      </c>
      <c r="Z192" s="1">
        <f>MIN($I192)</f>
        <v>0</v>
      </c>
      <c r="AA192" s="1">
        <f>MIN($J192)</f>
        <v>0</v>
      </c>
      <c r="AB192" s="1">
        <f>MIN($K192)</f>
        <v>0</v>
      </c>
      <c r="AC192" s="1">
        <f>MIN($M192)</f>
        <v>0</v>
      </c>
      <c r="AD192" s="1">
        <f>MIN($N192)</f>
        <v>0</v>
      </c>
      <c r="AE192" s="1">
        <f>MIN($P192)</f>
        <v>0</v>
      </c>
      <c r="AF192" s="1">
        <f>MIN($Q192)</f>
        <v>0</v>
      </c>
      <c r="AG192" s="1">
        <f>MIN($R192)</f>
        <v>0</v>
      </c>
      <c r="AH192" s="1">
        <f>MEDIAN($B192)</f>
        <v>0</v>
      </c>
      <c r="AI192" s="1">
        <f>MEDIAN($C192)</f>
        <v>0</v>
      </c>
      <c r="AJ192" s="1">
        <f>MEDIAN($D192)</f>
        <v>0</v>
      </c>
      <c r="AK192" s="1">
        <f>MEDIAN($E192)</f>
        <v>0</v>
      </c>
      <c r="AL192" s="1">
        <f>MEDIAN($F192)</f>
        <v>0</v>
      </c>
      <c r="AM192" s="1">
        <f>MEDIAN($G192)</f>
        <v>0</v>
      </c>
      <c r="AN192" s="1">
        <f>MEDIAN($H192)</f>
        <v>0</v>
      </c>
      <c r="AO192" s="1">
        <f>MEDIAN($I192)</f>
        <v>0</v>
      </c>
      <c r="AP192" s="1">
        <f>MEDIAN($J192)</f>
        <v>0</v>
      </c>
      <c r="AQ192" s="1">
        <f>MEDIAN($K192)</f>
        <v>0</v>
      </c>
      <c r="AR192" s="1">
        <f>MEDIAN($M192)</f>
        <v>0</v>
      </c>
      <c r="AS192" s="1">
        <f>MEDIAN($N192)</f>
        <v>0</v>
      </c>
      <c r="AT192" s="1">
        <f>MEDIAN($P192)</f>
        <v>0</v>
      </c>
      <c r="AU192" s="1">
        <f>MEDIAN($Q192)</f>
        <v>0</v>
      </c>
      <c r="AV192" s="1">
        <f>MEDIAN($R192)</f>
        <v>0</v>
      </c>
      <c r="AW192" s="1">
        <f>MAX($B192)</f>
        <v>0</v>
      </c>
      <c r="AX192" s="1">
        <f>MAX($C192)</f>
        <v>0</v>
      </c>
      <c r="AY192" s="1">
        <f>MAX($D192)</f>
        <v>0</v>
      </c>
      <c r="AZ192" s="1">
        <f>MAX($E192)</f>
        <v>0</v>
      </c>
      <c r="BA192" s="1">
        <f>MAX($F192)</f>
        <v>0</v>
      </c>
      <c r="BB192" s="1">
        <f>MAX($G192)</f>
        <v>0</v>
      </c>
      <c r="BC192" s="1">
        <f>MAX($H192)</f>
        <v>0</v>
      </c>
      <c r="BD192" s="1">
        <f>MAX($I192)</f>
        <v>0</v>
      </c>
      <c r="BE192" s="1">
        <f>MAX($J192)</f>
        <v>0</v>
      </c>
      <c r="BF192" s="1">
        <f>MAX($K192)</f>
        <v>0</v>
      </c>
      <c r="BG192" s="1">
        <f>MAX($M192)</f>
        <v>0</v>
      </c>
      <c r="BH192" s="1">
        <f>MAX($N192)</f>
        <v>0</v>
      </c>
      <c r="BI192" s="1">
        <f>MAX($P192)</f>
        <v>0</v>
      </c>
      <c r="BJ192" s="1">
        <f>MAX($Q192)</f>
        <v>0</v>
      </c>
      <c r="BK192" s="1">
        <f>MAX($R192)</f>
        <v>0</v>
      </c>
    </row>
    <row r="193" spans="1:63">
      <c r="A193" s="1" t="s">
        <v>190</v>
      </c>
      <c r="B193" s="1" cm="1">
        <f t="array" ref="B193">_xlfn.SWITCH($A$2,"average", AVERAGE(Instances!B193:Instances!B193),"median", MEDIAN(Instances!B193:Instances!B193),"min", MIN(Instances!B193:Instances!B193),"max", MAX(Instances!B193:Instances!B193),"diff", MAX(Instances!B193:Instances!B193)-MIN(Instances!B193:Instances!B193))</f>
        <v>0</v>
      </c>
      <c r="C193" s="1" cm="1">
        <f t="array" ref="C193">_xlfn.SWITCH($A$2,"average", AVERAGE(Instances!C193:Instances!C193),"median", MEDIAN(Instances!C193:Instances!C193),"min", MIN(Instances!C193:Instances!C193),"max", MAX(Instances!C193:Instances!C193),"diff", MAX(Instances!C193:Instances!C193)-MIN(Instances!C193:Instances!C193))</f>
        <v>0</v>
      </c>
      <c r="D193" s="1" cm="1">
        <f t="array" ref="D193">_xlfn.SWITCH($A$2,"average", AVERAGE(Instances!D193:Instances!D193),"median", MEDIAN(Instances!D193:Instances!D193),"min", MIN(Instances!D193:Instances!D193),"max", MAX(Instances!D193:Instances!D193),"diff", MAX(Instances!D193:Instances!D193)-MIN(Instances!D193:Instances!D193))</f>
        <v>0</v>
      </c>
      <c r="E193" s="1" cm="1">
        <f t="array" ref="E193">_xlfn.SWITCH($A$2,"average", AVERAGE(Instances!E193:Instances!E193),"median", MEDIAN(Instances!E193:Instances!E193),"min", MIN(Instances!E193:Instances!E193),"max", MAX(Instances!E193:Instances!E193),"diff", MAX(Instances!E193:Instances!E193)-MIN(Instances!E193:Instances!E193))</f>
        <v>0</v>
      </c>
      <c r="F193" s="1" cm="1">
        <f t="array" ref="F193">_xlfn.SWITCH($A$2,"average", AVERAGE(Instances!F193:Instances!F193),"median", MEDIAN(Instances!F193:Instances!F193),"min", MIN(Instances!F193:Instances!F193),"max", MAX(Instances!F193:Instances!F193),"diff", MAX(Instances!F193:Instances!F193)-MIN(Instances!F193:Instances!F193))</f>
        <v>0</v>
      </c>
      <c r="G193" s="1" cm="1">
        <f t="array" ref="G193">_xlfn.SWITCH($A$2,"average", AVERAGE(Instances!G193:Instances!G193),"median", MEDIAN(Instances!G193:Instances!G193),"min", MIN(Instances!G193:Instances!G193),"max", MAX(Instances!G193:Instances!G193),"diff", MAX(Instances!G193:Instances!G193)-MIN(Instances!G193:Instances!G193))</f>
        <v>0</v>
      </c>
      <c r="H193" s="1" cm="1">
        <f t="array" ref="H193">_xlfn.SWITCH($A$2,"average", AVERAGE(Instances!H193:Instances!H193),"median", MEDIAN(Instances!H193:Instances!H193),"min", MIN(Instances!H193:Instances!H193),"max", MAX(Instances!H193:Instances!H193),"diff", MAX(Instances!H193:Instances!H193)-MIN(Instances!H193:Instances!H193))</f>
        <v>0</v>
      </c>
      <c r="I193" s="1" cm="1">
        <f t="array" ref="I193">_xlfn.SWITCH($A$2,"average", AVERAGE(Instances!I193:Instances!I193),"median", MEDIAN(Instances!I193:Instances!I193),"min", MIN(Instances!I193:Instances!I193),"max", MAX(Instances!I193:Instances!I193),"diff", MAX(Instances!I193:Instances!I193)-MIN(Instances!I193:Instances!I193))</f>
        <v>0</v>
      </c>
      <c r="J193" s="1" cm="1">
        <f t="array" ref="J193">_xlfn.SWITCH($A$2,"average", AVERAGE(Instances!J193:Instances!J193),"median", MEDIAN(Instances!J193:Instances!J193),"min", MIN(Instances!J193:Instances!J193),"max", MAX(Instances!J193:Instances!J193),"diff", MAX(Instances!J193:Instances!J193)-MIN(Instances!J193:Instances!J193))</f>
        <v>0</v>
      </c>
      <c r="K193" s="1" cm="1">
        <f t="array" ref="K193">_xlfn.SWITCH($A$2,"average", AVERAGE(Instances!K193:Instances!K193),"median", MEDIAN(Instances!K193:Instances!K193),"min", MIN(Instances!K193:Instances!K193),"max", MAX(Instances!K193:Instances!K193),"diff", MAX(Instances!K193:Instances!K193)-MIN(Instances!K193:Instances!K193))</f>
        <v>0</v>
      </c>
      <c r="L193" s="1"/>
      <c r="M193" s="1" cm="1">
        <f t="array" ref="M193">_xlfn.SWITCH($A$2,"average", AVERAGE(Instances!M193:Instances!M193),"median", MEDIAN(Instances!M193:Instances!M193),"min", MIN(Instances!M193:Instances!M193),"max", MAX(Instances!M193:Instances!M193),"diff", MAX(Instances!M193:Instances!M193)-MIN(Instances!M193:Instances!M193))</f>
        <v>0</v>
      </c>
      <c r="N193" s="1" cm="1">
        <f t="array" ref="N193">_xlfn.SWITCH($A$2,"average", AVERAGE(Instances!N193:Instances!N193),"median", MEDIAN(Instances!N193:Instances!N193),"min", MIN(Instances!N193:Instances!N193),"max", MAX(Instances!N193:Instances!N193),"diff", MAX(Instances!N193:Instances!N193)-MIN(Instances!N193:Instances!N193))</f>
        <v>0</v>
      </c>
      <c r="O193" s="1"/>
      <c r="P193" s="1" cm="1">
        <f t="array" ref="P193">_xlfn.SWITCH($A$2,"average", AVERAGE(Instances!P193:Instances!P193),"median", MEDIAN(Instances!P193:Instances!P193),"min", MIN(Instances!P193:Instances!P193),"max", MAX(Instances!P193:Instances!P193),"diff", MAX(Instances!P193:Instances!P193)-MIN(Instances!P193:Instances!P193))</f>
        <v>0</v>
      </c>
      <c r="Q193" s="1" cm="1">
        <f t="array" ref="Q193">_xlfn.SWITCH($A$2,"average", AVERAGE(Instances!Q193:Instances!Q193),"median", MEDIAN(Instances!Q193:Instances!Q193),"min", MIN(Instances!Q193:Instances!Q193),"max", MAX(Instances!Q193:Instances!Q193),"diff", MAX(Instances!Q193:Instances!Q193)-MIN(Instances!Q193:Instances!Q193))</f>
        <v>0</v>
      </c>
      <c r="R193" s="1" cm="1">
        <f t="array" ref="R193">_xlfn.SWITCH($A$2,"average", AVERAGE(Instances!R193:Instances!R193),"median", MEDIAN(Instances!R193:Instances!R193),"min", MIN(Instances!R193:Instances!R193),"max", MAX(Instances!R193:Instances!R193),"diff", MAX(Instances!R193:Instances!R193)-MIN(Instances!R193:Instances!R193))</f>
        <v>0</v>
      </c>
      <c r="S193" s="1">
        <f>MIN($B193)</f>
        <v>0</v>
      </c>
      <c r="T193" s="1">
        <f>MIN($C193)</f>
        <v>0</v>
      </c>
      <c r="U193" s="1">
        <f>MIN($D193)</f>
        <v>0</v>
      </c>
      <c r="V193" s="1">
        <f>MIN($E193)</f>
        <v>0</v>
      </c>
      <c r="W193" s="1">
        <f>MIN($F193)</f>
        <v>0</v>
      </c>
      <c r="X193" s="1">
        <f>MIN($G193)</f>
        <v>0</v>
      </c>
      <c r="Y193" s="1">
        <f>MIN($H193)</f>
        <v>0</v>
      </c>
      <c r="Z193" s="1">
        <f>MIN($I193)</f>
        <v>0</v>
      </c>
      <c r="AA193" s="1">
        <f>MIN($J193)</f>
        <v>0</v>
      </c>
      <c r="AB193" s="1">
        <f>MIN($K193)</f>
        <v>0</v>
      </c>
      <c r="AC193" s="1">
        <f>MIN($M193)</f>
        <v>0</v>
      </c>
      <c r="AD193" s="1">
        <f>MIN($N193)</f>
        <v>0</v>
      </c>
      <c r="AE193" s="1">
        <f>MIN($P193)</f>
        <v>0</v>
      </c>
      <c r="AF193" s="1">
        <f>MIN($Q193)</f>
        <v>0</v>
      </c>
      <c r="AG193" s="1">
        <f>MIN($R193)</f>
        <v>0</v>
      </c>
      <c r="AH193" s="1">
        <f>MEDIAN($B193)</f>
        <v>0</v>
      </c>
      <c r="AI193" s="1">
        <f>MEDIAN($C193)</f>
        <v>0</v>
      </c>
      <c r="AJ193" s="1">
        <f>MEDIAN($D193)</f>
        <v>0</v>
      </c>
      <c r="AK193" s="1">
        <f>MEDIAN($E193)</f>
        <v>0</v>
      </c>
      <c r="AL193" s="1">
        <f>MEDIAN($F193)</f>
        <v>0</v>
      </c>
      <c r="AM193" s="1">
        <f>MEDIAN($G193)</f>
        <v>0</v>
      </c>
      <c r="AN193" s="1">
        <f>MEDIAN($H193)</f>
        <v>0</v>
      </c>
      <c r="AO193" s="1">
        <f>MEDIAN($I193)</f>
        <v>0</v>
      </c>
      <c r="AP193" s="1">
        <f>MEDIAN($J193)</f>
        <v>0</v>
      </c>
      <c r="AQ193" s="1">
        <f>MEDIAN($K193)</f>
        <v>0</v>
      </c>
      <c r="AR193" s="1">
        <f>MEDIAN($M193)</f>
        <v>0</v>
      </c>
      <c r="AS193" s="1">
        <f>MEDIAN($N193)</f>
        <v>0</v>
      </c>
      <c r="AT193" s="1">
        <f>MEDIAN($P193)</f>
        <v>0</v>
      </c>
      <c r="AU193" s="1">
        <f>MEDIAN($Q193)</f>
        <v>0</v>
      </c>
      <c r="AV193" s="1">
        <f>MEDIAN($R193)</f>
        <v>0</v>
      </c>
      <c r="AW193" s="1">
        <f>MAX($B193)</f>
        <v>0</v>
      </c>
      <c r="AX193" s="1">
        <f>MAX($C193)</f>
        <v>0</v>
      </c>
      <c r="AY193" s="1">
        <f>MAX($D193)</f>
        <v>0</v>
      </c>
      <c r="AZ193" s="1">
        <f>MAX($E193)</f>
        <v>0</v>
      </c>
      <c r="BA193" s="1">
        <f>MAX($F193)</f>
        <v>0</v>
      </c>
      <c r="BB193" s="1">
        <f>MAX($G193)</f>
        <v>0</v>
      </c>
      <c r="BC193" s="1">
        <f>MAX($H193)</f>
        <v>0</v>
      </c>
      <c r="BD193" s="1">
        <f>MAX($I193)</f>
        <v>0</v>
      </c>
      <c r="BE193" s="1">
        <f>MAX($J193)</f>
        <v>0</v>
      </c>
      <c r="BF193" s="1">
        <f>MAX($K193)</f>
        <v>0</v>
      </c>
      <c r="BG193" s="1">
        <f>MAX($M193)</f>
        <v>0</v>
      </c>
      <c r="BH193" s="1">
        <f>MAX($N193)</f>
        <v>0</v>
      </c>
      <c r="BI193" s="1">
        <f>MAX($P193)</f>
        <v>0</v>
      </c>
      <c r="BJ193" s="1">
        <f>MAX($Q193)</f>
        <v>0</v>
      </c>
      <c r="BK193" s="1">
        <f>MAX($R193)</f>
        <v>0</v>
      </c>
    </row>
    <row r="194" spans="1:63">
      <c r="A194" s="1" t="s">
        <v>191</v>
      </c>
      <c r="B194" s="1" cm="1">
        <f t="array" ref="B194">_xlfn.SWITCH($A$2,"average", AVERAGE(Instances!B194:Instances!B194),"median", MEDIAN(Instances!B194:Instances!B194),"min", MIN(Instances!B194:Instances!B194),"max", MAX(Instances!B194:Instances!B194),"diff", MAX(Instances!B194:Instances!B194)-MIN(Instances!B194:Instances!B194))</f>
        <v>0</v>
      </c>
      <c r="C194" s="1" cm="1">
        <f t="array" ref="C194">_xlfn.SWITCH($A$2,"average", AVERAGE(Instances!C194:Instances!C194),"median", MEDIAN(Instances!C194:Instances!C194),"min", MIN(Instances!C194:Instances!C194),"max", MAX(Instances!C194:Instances!C194),"diff", MAX(Instances!C194:Instances!C194)-MIN(Instances!C194:Instances!C194))</f>
        <v>0</v>
      </c>
      <c r="D194" s="1" cm="1">
        <f t="array" ref="D194">_xlfn.SWITCH($A$2,"average", AVERAGE(Instances!D194:Instances!D194),"median", MEDIAN(Instances!D194:Instances!D194),"min", MIN(Instances!D194:Instances!D194),"max", MAX(Instances!D194:Instances!D194),"diff", MAX(Instances!D194:Instances!D194)-MIN(Instances!D194:Instances!D194))</f>
        <v>0</v>
      </c>
      <c r="E194" s="1" cm="1">
        <f t="array" ref="E194">_xlfn.SWITCH($A$2,"average", AVERAGE(Instances!E194:Instances!E194),"median", MEDIAN(Instances!E194:Instances!E194),"min", MIN(Instances!E194:Instances!E194),"max", MAX(Instances!E194:Instances!E194),"diff", MAX(Instances!E194:Instances!E194)-MIN(Instances!E194:Instances!E194))</f>
        <v>0</v>
      </c>
      <c r="F194" s="1" cm="1">
        <f t="array" ref="F194">_xlfn.SWITCH($A$2,"average", AVERAGE(Instances!F194:Instances!F194),"median", MEDIAN(Instances!F194:Instances!F194),"min", MIN(Instances!F194:Instances!F194),"max", MAX(Instances!F194:Instances!F194),"diff", MAX(Instances!F194:Instances!F194)-MIN(Instances!F194:Instances!F194))</f>
        <v>0</v>
      </c>
      <c r="G194" s="1" cm="1">
        <f t="array" ref="G194">_xlfn.SWITCH($A$2,"average", AVERAGE(Instances!G194:Instances!G194),"median", MEDIAN(Instances!G194:Instances!G194),"min", MIN(Instances!G194:Instances!G194),"max", MAX(Instances!G194:Instances!G194),"diff", MAX(Instances!G194:Instances!G194)-MIN(Instances!G194:Instances!G194))</f>
        <v>0</v>
      </c>
      <c r="H194" s="1" cm="1">
        <f t="array" ref="H194">_xlfn.SWITCH($A$2,"average", AVERAGE(Instances!H194:Instances!H194),"median", MEDIAN(Instances!H194:Instances!H194),"min", MIN(Instances!H194:Instances!H194),"max", MAX(Instances!H194:Instances!H194),"diff", MAX(Instances!H194:Instances!H194)-MIN(Instances!H194:Instances!H194))</f>
        <v>0</v>
      </c>
      <c r="I194" s="1" cm="1">
        <f t="array" ref="I194">_xlfn.SWITCH($A$2,"average", AVERAGE(Instances!I194:Instances!I194),"median", MEDIAN(Instances!I194:Instances!I194),"min", MIN(Instances!I194:Instances!I194),"max", MAX(Instances!I194:Instances!I194),"diff", MAX(Instances!I194:Instances!I194)-MIN(Instances!I194:Instances!I194))</f>
        <v>0</v>
      </c>
      <c r="J194" s="1" cm="1">
        <f t="array" ref="J194">_xlfn.SWITCH($A$2,"average", AVERAGE(Instances!J194:Instances!J194),"median", MEDIAN(Instances!J194:Instances!J194),"min", MIN(Instances!J194:Instances!J194),"max", MAX(Instances!J194:Instances!J194),"diff", MAX(Instances!J194:Instances!J194)-MIN(Instances!J194:Instances!J194))</f>
        <v>0</v>
      </c>
      <c r="K194" s="1" cm="1">
        <f t="array" ref="K194">_xlfn.SWITCH($A$2,"average", AVERAGE(Instances!K194:Instances!K194),"median", MEDIAN(Instances!K194:Instances!K194),"min", MIN(Instances!K194:Instances!K194),"max", MAX(Instances!K194:Instances!K194),"diff", MAX(Instances!K194:Instances!K194)-MIN(Instances!K194:Instances!K194))</f>
        <v>0</v>
      </c>
      <c r="L194" s="1"/>
      <c r="M194" s="1" cm="1">
        <f t="array" ref="M194">_xlfn.SWITCH($A$2,"average", AVERAGE(Instances!M194:Instances!M194),"median", MEDIAN(Instances!M194:Instances!M194),"min", MIN(Instances!M194:Instances!M194),"max", MAX(Instances!M194:Instances!M194),"diff", MAX(Instances!M194:Instances!M194)-MIN(Instances!M194:Instances!M194))</f>
        <v>0</v>
      </c>
      <c r="N194" s="1" cm="1">
        <f t="array" ref="N194">_xlfn.SWITCH($A$2,"average", AVERAGE(Instances!N194:Instances!N194),"median", MEDIAN(Instances!N194:Instances!N194),"min", MIN(Instances!N194:Instances!N194),"max", MAX(Instances!N194:Instances!N194),"diff", MAX(Instances!N194:Instances!N194)-MIN(Instances!N194:Instances!N194))</f>
        <v>0</v>
      </c>
      <c r="O194" s="1"/>
      <c r="P194" s="1" cm="1">
        <f t="array" ref="P194">_xlfn.SWITCH($A$2,"average", AVERAGE(Instances!P194:Instances!P194),"median", MEDIAN(Instances!P194:Instances!P194),"min", MIN(Instances!P194:Instances!P194),"max", MAX(Instances!P194:Instances!P194),"diff", MAX(Instances!P194:Instances!P194)-MIN(Instances!P194:Instances!P194))</f>
        <v>0</v>
      </c>
      <c r="Q194" s="1" cm="1">
        <f t="array" ref="Q194">_xlfn.SWITCH($A$2,"average", AVERAGE(Instances!Q194:Instances!Q194),"median", MEDIAN(Instances!Q194:Instances!Q194),"min", MIN(Instances!Q194:Instances!Q194),"max", MAX(Instances!Q194:Instances!Q194),"diff", MAX(Instances!Q194:Instances!Q194)-MIN(Instances!Q194:Instances!Q194))</f>
        <v>0</v>
      </c>
      <c r="R194" s="1" cm="1">
        <f t="array" ref="R194">_xlfn.SWITCH($A$2,"average", AVERAGE(Instances!R194:Instances!R194),"median", MEDIAN(Instances!R194:Instances!R194),"min", MIN(Instances!R194:Instances!R194),"max", MAX(Instances!R194:Instances!R194),"diff", MAX(Instances!R194:Instances!R194)-MIN(Instances!R194:Instances!R194))</f>
        <v>0</v>
      </c>
      <c r="S194" s="1">
        <f>MIN($B194)</f>
        <v>0</v>
      </c>
      <c r="T194" s="1">
        <f>MIN($C194)</f>
        <v>0</v>
      </c>
      <c r="U194" s="1">
        <f>MIN($D194)</f>
        <v>0</v>
      </c>
      <c r="V194" s="1">
        <f>MIN($E194)</f>
        <v>0</v>
      </c>
      <c r="W194" s="1">
        <f>MIN($F194)</f>
        <v>0</v>
      </c>
      <c r="X194" s="1">
        <f>MIN($G194)</f>
        <v>0</v>
      </c>
      <c r="Y194" s="1">
        <f>MIN($H194)</f>
        <v>0</v>
      </c>
      <c r="Z194" s="1">
        <f>MIN($I194)</f>
        <v>0</v>
      </c>
      <c r="AA194" s="1">
        <f>MIN($J194)</f>
        <v>0</v>
      </c>
      <c r="AB194" s="1">
        <f>MIN($K194)</f>
        <v>0</v>
      </c>
      <c r="AC194" s="1">
        <f>MIN($M194)</f>
        <v>0</v>
      </c>
      <c r="AD194" s="1">
        <f>MIN($N194)</f>
        <v>0</v>
      </c>
      <c r="AE194" s="1">
        <f>MIN($P194)</f>
        <v>0</v>
      </c>
      <c r="AF194" s="1">
        <f>MIN($Q194)</f>
        <v>0</v>
      </c>
      <c r="AG194" s="1">
        <f>MIN($R194)</f>
        <v>0</v>
      </c>
      <c r="AH194" s="1">
        <f>MEDIAN($B194)</f>
        <v>0</v>
      </c>
      <c r="AI194" s="1">
        <f>MEDIAN($C194)</f>
        <v>0</v>
      </c>
      <c r="AJ194" s="1">
        <f>MEDIAN($D194)</f>
        <v>0</v>
      </c>
      <c r="AK194" s="1">
        <f>MEDIAN($E194)</f>
        <v>0</v>
      </c>
      <c r="AL194" s="1">
        <f>MEDIAN($F194)</f>
        <v>0</v>
      </c>
      <c r="AM194" s="1">
        <f>MEDIAN($G194)</f>
        <v>0</v>
      </c>
      <c r="AN194" s="1">
        <f>MEDIAN($H194)</f>
        <v>0</v>
      </c>
      <c r="AO194" s="1">
        <f>MEDIAN($I194)</f>
        <v>0</v>
      </c>
      <c r="AP194" s="1">
        <f>MEDIAN($J194)</f>
        <v>0</v>
      </c>
      <c r="AQ194" s="1">
        <f>MEDIAN($K194)</f>
        <v>0</v>
      </c>
      <c r="AR194" s="1">
        <f>MEDIAN($M194)</f>
        <v>0</v>
      </c>
      <c r="AS194" s="1">
        <f>MEDIAN($N194)</f>
        <v>0</v>
      </c>
      <c r="AT194" s="1">
        <f>MEDIAN($P194)</f>
        <v>0</v>
      </c>
      <c r="AU194" s="1">
        <f>MEDIAN($Q194)</f>
        <v>0</v>
      </c>
      <c r="AV194" s="1">
        <f>MEDIAN($R194)</f>
        <v>0</v>
      </c>
      <c r="AW194" s="1">
        <f>MAX($B194)</f>
        <v>0</v>
      </c>
      <c r="AX194" s="1">
        <f>MAX($C194)</f>
        <v>0</v>
      </c>
      <c r="AY194" s="1">
        <f>MAX($D194)</f>
        <v>0</v>
      </c>
      <c r="AZ194" s="1">
        <f>MAX($E194)</f>
        <v>0</v>
      </c>
      <c r="BA194" s="1">
        <f>MAX($F194)</f>
        <v>0</v>
      </c>
      <c r="BB194" s="1">
        <f>MAX($G194)</f>
        <v>0</v>
      </c>
      <c r="BC194" s="1">
        <f>MAX($H194)</f>
        <v>0</v>
      </c>
      <c r="BD194" s="1">
        <f>MAX($I194)</f>
        <v>0</v>
      </c>
      <c r="BE194" s="1">
        <f>MAX($J194)</f>
        <v>0</v>
      </c>
      <c r="BF194" s="1">
        <f>MAX($K194)</f>
        <v>0</v>
      </c>
      <c r="BG194" s="1">
        <f>MAX($M194)</f>
        <v>0</v>
      </c>
      <c r="BH194" s="1">
        <f>MAX($N194)</f>
        <v>0</v>
      </c>
      <c r="BI194" s="1">
        <f>MAX($P194)</f>
        <v>0</v>
      </c>
      <c r="BJ194" s="1">
        <f>MAX($Q194)</f>
        <v>0</v>
      </c>
      <c r="BK194" s="1">
        <f>MAX($R194)</f>
        <v>0</v>
      </c>
    </row>
    <row r="195" spans="1:63">
      <c r="A195" s="1" t="s">
        <v>192</v>
      </c>
      <c r="B195" s="1" cm="1">
        <f t="array" ref="B195">_xlfn.SWITCH($A$2,"average", AVERAGE(Instances!B195:Instances!B195),"median", MEDIAN(Instances!B195:Instances!B195),"min", MIN(Instances!B195:Instances!B195),"max", MAX(Instances!B195:Instances!B195),"diff", MAX(Instances!B195:Instances!B195)-MIN(Instances!B195:Instances!B195))</f>
        <v>0</v>
      </c>
      <c r="C195" s="1" cm="1">
        <f t="array" ref="C195">_xlfn.SWITCH($A$2,"average", AVERAGE(Instances!C195:Instances!C195),"median", MEDIAN(Instances!C195:Instances!C195),"min", MIN(Instances!C195:Instances!C195),"max", MAX(Instances!C195:Instances!C195),"diff", MAX(Instances!C195:Instances!C195)-MIN(Instances!C195:Instances!C195))</f>
        <v>0</v>
      </c>
      <c r="D195" s="1" cm="1">
        <f t="array" ref="D195">_xlfn.SWITCH($A$2,"average", AVERAGE(Instances!D195:Instances!D195),"median", MEDIAN(Instances!D195:Instances!D195),"min", MIN(Instances!D195:Instances!D195),"max", MAX(Instances!D195:Instances!D195),"diff", MAX(Instances!D195:Instances!D195)-MIN(Instances!D195:Instances!D195))</f>
        <v>0</v>
      </c>
      <c r="E195" s="1" cm="1">
        <f t="array" ref="E195">_xlfn.SWITCH($A$2,"average", AVERAGE(Instances!E195:Instances!E195),"median", MEDIAN(Instances!E195:Instances!E195),"min", MIN(Instances!E195:Instances!E195),"max", MAX(Instances!E195:Instances!E195),"diff", MAX(Instances!E195:Instances!E195)-MIN(Instances!E195:Instances!E195))</f>
        <v>0</v>
      </c>
      <c r="F195" s="1" cm="1">
        <f t="array" ref="F195">_xlfn.SWITCH($A$2,"average", AVERAGE(Instances!F195:Instances!F195),"median", MEDIAN(Instances!F195:Instances!F195),"min", MIN(Instances!F195:Instances!F195),"max", MAX(Instances!F195:Instances!F195),"diff", MAX(Instances!F195:Instances!F195)-MIN(Instances!F195:Instances!F195))</f>
        <v>0</v>
      </c>
      <c r="G195" s="1" cm="1">
        <f t="array" ref="G195">_xlfn.SWITCH($A$2,"average", AVERAGE(Instances!G195:Instances!G195),"median", MEDIAN(Instances!G195:Instances!G195),"min", MIN(Instances!G195:Instances!G195),"max", MAX(Instances!G195:Instances!G195),"diff", MAX(Instances!G195:Instances!G195)-MIN(Instances!G195:Instances!G195))</f>
        <v>0</v>
      </c>
      <c r="H195" s="1" cm="1">
        <f t="array" ref="H195">_xlfn.SWITCH($A$2,"average", AVERAGE(Instances!H195:Instances!H195),"median", MEDIAN(Instances!H195:Instances!H195),"min", MIN(Instances!H195:Instances!H195),"max", MAX(Instances!H195:Instances!H195),"diff", MAX(Instances!H195:Instances!H195)-MIN(Instances!H195:Instances!H195))</f>
        <v>0</v>
      </c>
      <c r="I195" s="1" cm="1">
        <f t="array" ref="I195">_xlfn.SWITCH($A$2,"average", AVERAGE(Instances!I195:Instances!I195),"median", MEDIAN(Instances!I195:Instances!I195),"min", MIN(Instances!I195:Instances!I195),"max", MAX(Instances!I195:Instances!I195),"diff", MAX(Instances!I195:Instances!I195)-MIN(Instances!I195:Instances!I195))</f>
        <v>0</v>
      </c>
      <c r="J195" s="1" cm="1">
        <f t="array" ref="J195">_xlfn.SWITCH($A$2,"average", AVERAGE(Instances!J195:Instances!J195),"median", MEDIAN(Instances!J195:Instances!J195),"min", MIN(Instances!J195:Instances!J195),"max", MAX(Instances!J195:Instances!J195),"diff", MAX(Instances!J195:Instances!J195)-MIN(Instances!J195:Instances!J195))</f>
        <v>0</v>
      </c>
      <c r="K195" s="1" cm="1">
        <f t="array" ref="K195">_xlfn.SWITCH($A$2,"average", AVERAGE(Instances!K195:Instances!K195),"median", MEDIAN(Instances!K195:Instances!K195),"min", MIN(Instances!K195:Instances!K195),"max", MAX(Instances!K195:Instances!K195),"diff", MAX(Instances!K195:Instances!K195)-MIN(Instances!K195:Instances!K195))</f>
        <v>0</v>
      </c>
      <c r="L195" s="1"/>
      <c r="M195" s="1" cm="1">
        <f t="array" ref="M195">_xlfn.SWITCH($A$2,"average", AVERAGE(Instances!M195:Instances!M195),"median", MEDIAN(Instances!M195:Instances!M195),"min", MIN(Instances!M195:Instances!M195),"max", MAX(Instances!M195:Instances!M195),"diff", MAX(Instances!M195:Instances!M195)-MIN(Instances!M195:Instances!M195))</f>
        <v>0</v>
      </c>
      <c r="N195" s="1" cm="1">
        <f t="array" ref="N195">_xlfn.SWITCH($A$2,"average", AVERAGE(Instances!N195:Instances!N195),"median", MEDIAN(Instances!N195:Instances!N195),"min", MIN(Instances!N195:Instances!N195),"max", MAX(Instances!N195:Instances!N195),"diff", MAX(Instances!N195:Instances!N195)-MIN(Instances!N195:Instances!N195))</f>
        <v>0</v>
      </c>
      <c r="O195" s="1"/>
      <c r="P195" s="1" cm="1">
        <f t="array" ref="P195">_xlfn.SWITCH($A$2,"average", AVERAGE(Instances!P195:Instances!P195),"median", MEDIAN(Instances!P195:Instances!P195),"min", MIN(Instances!P195:Instances!P195),"max", MAX(Instances!P195:Instances!P195),"diff", MAX(Instances!P195:Instances!P195)-MIN(Instances!P195:Instances!P195))</f>
        <v>0</v>
      </c>
      <c r="Q195" s="1" cm="1">
        <f t="array" ref="Q195">_xlfn.SWITCH($A$2,"average", AVERAGE(Instances!Q195:Instances!Q195),"median", MEDIAN(Instances!Q195:Instances!Q195),"min", MIN(Instances!Q195:Instances!Q195),"max", MAX(Instances!Q195:Instances!Q195),"diff", MAX(Instances!Q195:Instances!Q195)-MIN(Instances!Q195:Instances!Q195))</f>
        <v>0</v>
      </c>
      <c r="R195" s="1" cm="1">
        <f t="array" ref="R195">_xlfn.SWITCH($A$2,"average", AVERAGE(Instances!R195:Instances!R195),"median", MEDIAN(Instances!R195:Instances!R195),"min", MIN(Instances!R195:Instances!R195),"max", MAX(Instances!R195:Instances!R195),"diff", MAX(Instances!R195:Instances!R195)-MIN(Instances!R195:Instances!R195))</f>
        <v>0</v>
      </c>
      <c r="S195" s="1">
        <f>MIN($B195)</f>
        <v>0</v>
      </c>
      <c r="T195" s="1">
        <f>MIN($C195)</f>
        <v>0</v>
      </c>
      <c r="U195" s="1">
        <f>MIN($D195)</f>
        <v>0</v>
      </c>
      <c r="V195" s="1">
        <f>MIN($E195)</f>
        <v>0</v>
      </c>
      <c r="W195" s="1">
        <f>MIN($F195)</f>
        <v>0</v>
      </c>
      <c r="X195" s="1">
        <f>MIN($G195)</f>
        <v>0</v>
      </c>
      <c r="Y195" s="1">
        <f>MIN($H195)</f>
        <v>0</v>
      </c>
      <c r="Z195" s="1">
        <f>MIN($I195)</f>
        <v>0</v>
      </c>
      <c r="AA195" s="1">
        <f>MIN($J195)</f>
        <v>0</v>
      </c>
      <c r="AB195" s="1">
        <f>MIN($K195)</f>
        <v>0</v>
      </c>
      <c r="AC195" s="1">
        <f>MIN($M195)</f>
        <v>0</v>
      </c>
      <c r="AD195" s="1">
        <f>MIN($N195)</f>
        <v>0</v>
      </c>
      <c r="AE195" s="1">
        <f>MIN($P195)</f>
        <v>0</v>
      </c>
      <c r="AF195" s="1">
        <f>MIN($Q195)</f>
        <v>0</v>
      </c>
      <c r="AG195" s="1">
        <f>MIN($R195)</f>
        <v>0</v>
      </c>
      <c r="AH195" s="1">
        <f>MEDIAN($B195)</f>
        <v>0</v>
      </c>
      <c r="AI195" s="1">
        <f>MEDIAN($C195)</f>
        <v>0</v>
      </c>
      <c r="AJ195" s="1">
        <f>MEDIAN($D195)</f>
        <v>0</v>
      </c>
      <c r="AK195" s="1">
        <f>MEDIAN($E195)</f>
        <v>0</v>
      </c>
      <c r="AL195" s="1">
        <f>MEDIAN($F195)</f>
        <v>0</v>
      </c>
      <c r="AM195" s="1">
        <f>MEDIAN($G195)</f>
        <v>0</v>
      </c>
      <c r="AN195" s="1">
        <f>MEDIAN($H195)</f>
        <v>0</v>
      </c>
      <c r="AO195" s="1">
        <f>MEDIAN($I195)</f>
        <v>0</v>
      </c>
      <c r="AP195" s="1">
        <f>MEDIAN($J195)</f>
        <v>0</v>
      </c>
      <c r="AQ195" s="1">
        <f>MEDIAN($K195)</f>
        <v>0</v>
      </c>
      <c r="AR195" s="1">
        <f>MEDIAN($M195)</f>
        <v>0</v>
      </c>
      <c r="AS195" s="1">
        <f>MEDIAN($N195)</f>
        <v>0</v>
      </c>
      <c r="AT195" s="1">
        <f>MEDIAN($P195)</f>
        <v>0</v>
      </c>
      <c r="AU195" s="1">
        <f>MEDIAN($Q195)</f>
        <v>0</v>
      </c>
      <c r="AV195" s="1">
        <f>MEDIAN($R195)</f>
        <v>0</v>
      </c>
      <c r="AW195" s="1">
        <f>MAX($B195)</f>
        <v>0</v>
      </c>
      <c r="AX195" s="1">
        <f>MAX($C195)</f>
        <v>0</v>
      </c>
      <c r="AY195" s="1">
        <f>MAX($D195)</f>
        <v>0</v>
      </c>
      <c r="AZ195" s="1">
        <f>MAX($E195)</f>
        <v>0</v>
      </c>
      <c r="BA195" s="1">
        <f>MAX($F195)</f>
        <v>0</v>
      </c>
      <c r="BB195" s="1">
        <f>MAX($G195)</f>
        <v>0</v>
      </c>
      <c r="BC195" s="1">
        <f>MAX($H195)</f>
        <v>0</v>
      </c>
      <c r="BD195" s="1">
        <f>MAX($I195)</f>
        <v>0</v>
      </c>
      <c r="BE195" s="1">
        <f>MAX($J195)</f>
        <v>0</v>
      </c>
      <c r="BF195" s="1">
        <f>MAX($K195)</f>
        <v>0</v>
      </c>
      <c r="BG195" s="1">
        <f>MAX($M195)</f>
        <v>0</v>
      </c>
      <c r="BH195" s="1">
        <f>MAX($N195)</f>
        <v>0</v>
      </c>
      <c r="BI195" s="1">
        <f>MAX($P195)</f>
        <v>0</v>
      </c>
      <c r="BJ195" s="1">
        <f>MAX($Q195)</f>
        <v>0</v>
      </c>
      <c r="BK195" s="1">
        <f>MAX($R195)</f>
        <v>0</v>
      </c>
    </row>
    <row r="196" spans="1:63">
      <c r="A196" s="1" t="s">
        <v>193</v>
      </c>
      <c r="B196" s="1" cm="1">
        <f t="array" ref="B196">_xlfn.SWITCH($A$2,"average", AVERAGE(Instances!B196:Instances!B196),"median", MEDIAN(Instances!B196:Instances!B196),"min", MIN(Instances!B196:Instances!B196),"max", MAX(Instances!B196:Instances!B196),"diff", MAX(Instances!B196:Instances!B196)-MIN(Instances!B196:Instances!B196))</f>
        <v>0</v>
      </c>
      <c r="C196" s="1" cm="1">
        <f t="array" ref="C196">_xlfn.SWITCH($A$2,"average", AVERAGE(Instances!C196:Instances!C196),"median", MEDIAN(Instances!C196:Instances!C196),"min", MIN(Instances!C196:Instances!C196),"max", MAX(Instances!C196:Instances!C196),"diff", MAX(Instances!C196:Instances!C196)-MIN(Instances!C196:Instances!C196))</f>
        <v>0</v>
      </c>
      <c r="D196" s="1" cm="1">
        <f t="array" ref="D196">_xlfn.SWITCH($A$2,"average", AVERAGE(Instances!D196:Instances!D196),"median", MEDIAN(Instances!D196:Instances!D196),"min", MIN(Instances!D196:Instances!D196),"max", MAX(Instances!D196:Instances!D196),"diff", MAX(Instances!D196:Instances!D196)-MIN(Instances!D196:Instances!D196))</f>
        <v>0</v>
      </c>
      <c r="E196" s="1" cm="1">
        <f t="array" ref="E196">_xlfn.SWITCH($A$2,"average", AVERAGE(Instances!E196:Instances!E196),"median", MEDIAN(Instances!E196:Instances!E196),"min", MIN(Instances!E196:Instances!E196),"max", MAX(Instances!E196:Instances!E196),"diff", MAX(Instances!E196:Instances!E196)-MIN(Instances!E196:Instances!E196))</f>
        <v>0</v>
      </c>
      <c r="F196" s="1" cm="1">
        <f t="array" ref="F196">_xlfn.SWITCH($A$2,"average", AVERAGE(Instances!F196:Instances!F196),"median", MEDIAN(Instances!F196:Instances!F196),"min", MIN(Instances!F196:Instances!F196),"max", MAX(Instances!F196:Instances!F196),"diff", MAX(Instances!F196:Instances!F196)-MIN(Instances!F196:Instances!F196))</f>
        <v>0</v>
      </c>
      <c r="G196" s="1" cm="1">
        <f t="array" ref="G196">_xlfn.SWITCH($A$2,"average", AVERAGE(Instances!G196:Instances!G196),"median", MEDIAN(Instances!G196:Instances!G196),"min", MIN(Instances!G196:Instances!G196),"max", MAX(Instances!G196:Instances!G196),"diff", MAX(Instances!G196:Instances!G196)-MIN(Instances!G196:Instances!G196))</f>
        <v>0</v>
      </c>
      <c r="H196" s="1" cm="1">
        <f t="array" ref="H196">_xlfn.SWITCH($A$2,"average", AVERAGE(Instances!H196:Instances!H196),"median", MEDIAN(Instances!H196:Instances!H196),"min", MIN(Instances!H196:Instances!H196),"max", MAX(Instances!H196:Instances!H196),"diff", MAX(Instances!H196:Instances!H196)-MIN(Instances!H196:Instances!H196))</f>
        <v>0</v>
      </c>
      <c r="I196" s="1" cm="1">
        <f t="array" ref="I196">_xlfn.SWITCH($A$2,"average", AVERAGE(Instances!I196:Instances!I196),"median", MEDIAN(Instances!I196:Instances!I196),"min", MIN(Instances!I196:Instances!I196),"max", MAX(Instances!I196:Instances!I196),"diff", MAX(Instances!I196:Instances!I196)-MIN(Instances!I196:Instances!I196))</f>
        <v>0</v>
      </c>
      <c r="J196" s="1" cm="1">
        <f t="array" ref="J196">_xlfn.SWITCH($A$2,"average", AVERAGE(Instances!J196:Instances!J196),"median", MEDIAN(Instances!J196:Instances!J196),"min", MIN(Instances!J196:Instances!J196),"max", MAX(Instances!J196:Instances!J196),"diff", MAX(Instances!J196:Instances!J196)-MIN(Instances!J196:Instances!J196))</f>
        <v>0</v>
      </c>
      <c r="K196" s="1" cm="1">
        <f t="array" ref="K196">_xlfn.SWITCH($A$2,"average", AVERAGE(Instances!K196:Instances!K196),"median", MEDIAN(Instances!K196:Instances!K196),"min", MIN(Instances!K196:Instances!K196),"max", MAX(Instances!K196:Instances!K196),"diff", MAX(Instances!K196:Instances!K196)-MIN(Instances!K196:Instances!K196))</f>
        <v>0</v>
      </c>
      <c r="L196" s="1"/>
      <c r="M196" s="1" cm="1">
        <f t="array" ref="M196">_xlfn.SWITCH($A$2,"average", AVERAGE(Instances!M196:Instances!M196),"median", MEDIAN(Instances!M196:Instances!M196),"min", MIN(Instances!M196:Instances!M196),"max", MAX(Instances!M196:Instances!M196),"diff", MAX(Instances!M196:Instances!M196)-MIN(Instances!M196:Instances!M196))</f>
        <v>0</v>
      </c>
      <c r="N196" s="1" cm="1">
        <f t="array" ref="N196">_xlfn.SWITCH($A$2,"average", AVERAGE(Instances!N196:Instances!N196),"median", MEDIAN(Instances!N196:Instances!N196),"min", MIN(Instances!N196:Instances!N196),"max", MAX(Instances!N196:Instances!N196),"diff", MAX(Instances!N196:Instances!N196)-MIN(Instances!N196:Instances!N196))</f>
        <v>0</v>
      </c>
      <c r="O196" s="1"/>
      <c r="P196" s="1" cm="1">
        <f t="array" ref="P196">_xlfn.SWITCH($A$2,"average", AVERAGE(Instances!P196:Instances!P196),"median", MEDIAN(Instances!P196:Instances!P196),"min", MIN(Instances!P196:Instances!P196),"max", MAX(Instances!P196:Instances!P196),"diff", MAX(Instances!P196:Instances!P196)-MIN(Instances!P196:Instances!P196))</f>
        <v>0</v>
      </c>
      <c r="Q196" s="1" cm="1">
        <f t="array" ref="Q196">_xlfn.SWITCH($A$2,"average", AVERAGE(Instances!Q196:Instances!Q196),"median", MEDIAN(Instances!Q196:Instances!Q196),"min", MIN(Instances!Q196:Instances!Q196),"max", MAX(Instances!Q196:Instances!Q196),"diff", MAX(Instances!Q196:Instances!Q196)-MIN(Instances!Q196:Instances!Q196))</f>
        <v>0</v>
      </c>
      <c r="R196" s="1" cm="1">
        <f t="array" ref="R196">_xlfn.SWITCH($A$2,"average", AVERAGE(Instances!R196:Instances!R196),"median", MEDIAN(Instances!R196:Instances!R196),"min", MIN(Instances!R196:Instances!R196),"max", MAX(Instances!R196:Instances!R196),"diff", MAX(Instances!R196:Instances!R196)-MIN(Instances!R196:Instances!R196))</f>
        <v>0</v>
      </c>
      <c r="S196" s="1">
        <f>MIN($B196)</f>
        <v>0</v>
      </c>
      <c r="T196" s="1">
        <f>MIN($C196)</f>
        <v>0</v>
      </c>
      <c r="U196" s="1">
        <f>MIN($D196)</f>
        <v>0</v>
      </c>
      <c r="V196" s="1">
        <f>MIN($E196)</f>
        <v>0</v>
      </c>
      <c r="W196" s="1">
        <f>MIN($F196)</f>
        <v>0</v>
      </c>
      <c r="X196" s="1">
        <f>MIN($G196)</f>
        <v>0</v>
      </c>
      <c r="Y196" s="1">
        <f>MIN($H196)</f>
        <v>0</v>
      </c>
      <c r="Z196" s="1">
        <f>MIN($I196)</f>
        <v>0</v>
      </c>
      <c r="AA196" s="1">
        <f>MIN($J196)</f>
        <v>0</v>
      </c>
      <c r="AB196" s="1">
        <f>MIN($K196)</f>
        <v>0</v>
      </c>
      <c r="AC196" s="1">
        <f>MIN($M196)</f>
        <v>0</v>
      </c>
      <c r="AD196" s="1">
        <f>MIN($N196)</f>
        <v>0</v>
      </c>
      <c r="AE196" s="1">
        <f>MIN($P196)</f>
        <v>0</v>
      </c>
      <c r="AF196" s="1">
        <f>MIN($Q196)</f>
        <v>0</v>
      </c>
      <c r="AG196" s="1">
        <f>MIN($R196)</f>
        <v>0</v>
      </c>
      <c r="AH196" s="1">
        <f>MEDIAN($B196)</f>
        <v>0</v>
      </c>
      <c r="AI196" s="1">
        <f>MEDIAN($C196)</f>
        <v>0</v>
      </c>
      <c r="AJ196" s="1">
        <f>MEDIAN($D196)</f>
        <v>0</v>
      </c>
      <c r="AK196" s="1">
        <f>MEDIAN($E196)</f>
        <v>0</v>
      </c>
      <c r="AL196" s="1">
        <f>MEDIAN($F196)</f>
        <v>0</v>
      </c>
      <c r="AM196" s="1">
        <f>MEDIAN($G196)</f>
        <v>0</v>
      </c>
      <c r="AN196" s="1">
        <f>MEDIAN($H196)</f>
        <v>0</v>
      </c>
      <c r="AO196" s="1">
        <f>MEDIAN($I196)</f>
        <v>0</v>
      </c>
      <c r="AP196" s="1">
        <f>MEDIAN($J196)</f>
        <v>0</v>
      </c>
      <c r="AQ196" s="1">
        <f>MEDIAN($K196)</f>
        <v>0</v>
      </c>
      <c r="AR196" s="1">
        <f>MEDIAN($M196)</f>
        <v>0</v>
      </c>
      <c r="AS196" s="1">
        <f>MEDIAN($N196)</f>
        <v>0</v>
      </c>
      <c r="AT196" s="1">
        <f>MEDIAN($P196)</f>
        <v>0</v>
      </c>
      <c r="AU196" s="1">
        <f>MEDIAN($Q196)</f>
        <v>0</v>
      </c>
      <c r="AV196" s="1">
        <f>MEDIAN($R196)</f>
        <v>0</v>
      </c>
      <c r="AW196" s="1">
        <f>MAX($B196)</f>
        <v>0</v>
      </c>
      <c r="AX196" s="1">
        <f>MAX($C196)</f>
        <v>0</v>
      </c>
      <c r="AY196" s="1">
        <f>MAX($D196)</f>
        <v>0</v>
      </c>
      <c r="AZ196" s="1">
        <f>MAX($E196)</f>
        <v>0</v>
      </c>
      <c r="BA196" s="1">
        <f>MAX($F196)</f>
        <v>0</v>
      </c>
      <c r="BB196" s="1">
        <f>MAX($G196)</f>
        <v>0</v>
      </c>
      <c r="BC196" s="1">
        <f>MAX($H196)</f>
        <v>0</v>
      </c>
      <c r="BD196" s="1">
        <f>MAX($I196)</f>
        <v>0</v>
      </c>
      <c r="BE196" s="1">
        <f>MAX($J196)</f>
        <v>0</v>
      </c>
      <c r="BF196" s="1">
        <f>MAX($K196)</f>
        <v>0</v>
      </c>
      <c r="BG196" s="1">
        <f>MAX($M196)</f>
        <v>0</v>
      </c>
      <c r="BH196" s="1">
        <f>MAX($N196)</f>
        <v>0</v>
      </c>
      <c r="BI196" s="1">
        <f>MAX($P196)</f>
        <v>0</v>
      </c>
      <c r="BJ196" s="1">
        <f>MAX($Q196)</f>
        <v>0</v>
      </c>
      <c r="BK196" s="1">
        <f>MAX($R196)</f>
        <v>0</v>
      </c>
    </row>
    <row r="197" spans="1:63">
      <c r="A197" s="1" t="s">
        <v>194</v>
      </c>
      <c r="B197" s="1" cm="1">
        <f t="array" ref="B197">_xlfn.SWITCH($A$2,"average", AVERAGE(Instances!B197:Instances!B197),"median", MEDIAN(Instances!B197:Instances!B197),"min", MIN(Instances!B197:Instances!B197),"max", MAX(Instances!B197:Instances!B197),"diff", MAX(Instances!B197:Instances!B197)-MIN(Instances!B197:Instances!B197))</f>
        <v>0</v>
      </c>
      <c r="C197" s="1" cm="1">
        <f t="array" ref="C197">_xlfn.SWITCH($A$2,"average", AVERAGE(Instances!C197:Instances!C197),"median", MEDIAN(Instances!C197:Instances!C197),"min", MIN(Instances!C197:Instances!C197),"max", MAX(Instances!C197:Instances!C197),"diff", MAX(Instances!C197:Instances!C197)-MIN(Instances!C197:Instances!C197))</f>
        <v>0</v>
      </c>
      <c r="D197" s="1" cm="1">
        <f t="array" ref="D197">_xlfn.SWITCH($A$2,"average", AVERAGE(Instances!D197:Instances!D197),"median", MEDIAN(Instances!D197:Instances!D197),"min", MIN(Instances!D197:Instances!D197),"max", MAX(Instances!D197:Instances!D197),"diff", MAX(Instances!D197:Instances!D197)-MIN(Instances!D197:Instances!D197))</f>
        <v>0</v>
      </c>
      <c r="E197" s="1" cm="1">
        <f t="array" ref="E197">_xlfn.SWITCH($A$2,"average", AVERAGE(Instances!E197:Instances!E197),"median", MEDIAN(Instances!E197:Instances!E197),"min", MIN(Instances!E197:Instances!E197),"max", MAX(Instances!E197:Instances!E197),"diff", MAX(Instances!E197:Instances!E197)-MIN(Instances!E197:Instances!E197))</f>
        <v>0</v>
      </c>
      <c r="F197" s="1" cm="1">
        <f t="array" ref="F197">_xlfn.SWITCH($A$2,"average", AVERAGE(Instances!F197:Instances!F197),"median", MEDIAN(Instances!F197:Instances!F197),"min", MIN(Instances!F197:Instances!F197),"max", MAX(Instances!F197:Instances!F197),"diff", MAX(Instances!F197:Instances!F197)-MIN(Instances!F197:Instances!F197))</f>
        <v>0</v>
      </c>
      <c r="G197" s="1" cm="1">
        <f t="array" ref="G197">_xlfn.SWITCH($A$2,"average", AVERAGE(Instances!G197:Instances!G197),"median", MEDIAN(Instances!G197:Instances!G197),"min", MIN(Instances!G197:Instances!G197),"max", MAX(Instances!G197:Instances!G197),"diff", MAX(Instances!G197:Instances!G197)-MIN(Instances!G197:Instances!G197))</f>
        <v>0</v>
      </c>
      <c r="H197" s="1" cm="1">
        <f t="array" ref="H197">_xlfn.SWITCH($A$2,"average", AVERAGE(Instances!H197:Instances!H197),"median", MEDIAN(Instances!H197:Instances!H197),"min", MIN(Instances!H197:Instances!H197),"max", MAX(Instances!H197:Instances!H197),"diff", MAX(Instances!H197:Instances!H197)-MIN(Instances!H197:Instances!H197))</f>
        <v>0</v>
      </c>
      <c r="I197" s="1" cm="1">
        <f t="array" ref="I197">_xlfn.SWITCH($A$2,"average", AVERAGE(Instances!I197:Instances!I197),"median", MEDIAN(Instances!I197:Instances!I197),"min", MIN(Instances!I197:Instances!I197),"max", MAX(Instances!I197:Instances!I197),"diff", MAX(Instances!I197:Instances!I197)-MIN(Instances!I197:Instances!I197))</f>
        <v>0</v>
      </c>
      <c r="J197" s="1" cm="1">
        <f t="array" ref="J197">_xlfn.SWITCH($A$2,"average", AVERAGE(Instances!J197:Instances!J197),"median", MEDIAN(Instances!J197:Instances!J197),"min", MIN(Instances!J197:Instances!J197),"max", MAX(Instances!J197:Instances!J197),"diff", MAX(Instances!J197:Instances!J197)-MIN(Instances!J197:Instances!J197))</f>
        <v>0</v>
      </c>
      <c r="K197" s="1" cm="1">
        <f t="array" ref="K197">_xlfn.SWITCH($A$2,"average", AVERAGE(Instances!K197:Instances!K197),"median", MEDIAN(Instances!K197:Instances!K197),"min", MIN(Instances!K197:Instances!K197),"max", MAX(Instances!K197:Instances!K197),"diff", MAX(Instances!K197:Instances!K197)-MIN(Instances!K197:Instances!K197))</f>
        <v>0</v>
      </c>
      <c r="L197" s="1"/>
      <c r="M197" s="1" cm="1">
        <f t="array" ref="M197">_xlfn.SWITCH($A$2,"average", AVERAGE(Instances!M197:Instances!M197),"median", MEDIAN(Instances!M197:Instances!M197),"min", MIN(Instances!M197:Instances!M197),"max", MAX(Instances!M197:Instances!M197),"diff", MAX(Instances!M197:Instances!M197)-MIN(Instances!M197:Instances!M197))</f>
        <v>0</v>
      </c>
      <c r="N197" s="1" cm="1">
        <f t="array" ref="N197">_xlfn.SWITCH($A$2,"average", AVERAGE(Instances!N197:Instances!N197),"median", MEDIAN(Instances!N197:Instances!N197),"min", MIN(Instances!N197:Instances!N197),"max", MAX(Instances!N197:Instances!N197),"diff", MAX(Instances!N197:Instances!N197)-MIN(Instances!N197:Instances!N197))</f>
        <v>0</v>
      </c>
      <c r="O197" s="1"/>
      <c r="P197" s="1" cm="1">
        <f t="array" ref="P197">_xlfn.SWITCH($A$2,"average", AVERAGE(Instances!P197:Instances!P197),"median", MEDIAN(Instances!P197:Instances!P197),"min", MIN(Instances!P197:Instances!P197),"max", MAX(Instances!P197:Instances!P197),"diff", MAX(Instances!P197:Instances!P197)-MIN(Instances!P197:Instances!P197))</f>
        <v>0</v>
      </c>
      <c r="Q197" s="1" cm="1">
        <f t="array" ref="Q197">_xlfn.SWITCH($A$2,"average", AVERAGE(Instances!Q197:Instances!Q197),"median", MEDIAN(Instances!Q197:Instances!Q197),"min", MIN(Instances!Q197:Instances!Q197),"max", MAX(Instances!Q197:Instances!Q197),"diff", MAX(Instances!Q197:Instances!Q197)-MIN(Instances!Q197:Instances!Q197))</f>
        <v>0</v>
      </c>
      <c r="R197" s="1" cm="1">
        <f t="array" ref="R197">_xlfn.SWITCH($A$2,"average", AVERAGE(Instances!R197:Instances!R197),"median", MEDIAN(Instances!R197:Instances!R197),"min", MIN(Instances!R197:Instances!R197),"max", MAX(Instances!R197:Instances!R197),"diff", MAX(Instances!R197:Instances!R197)-MIN(Instances!R197:Instances!R197))</f>
        <v>0</v>
      </c>
      <c r="S197" s="1">
        <f>MIN($B197)</f>
        <v>0</v>
      </c>
      <c r="T197" s="1">
        <f>MIN($C197)</f>
        <v>0</v>
      </c>
      <c r="U197" s="1">
        <f>MIN($D197)</f>
        <v>0</v>
      </c>
      <c r="V197" s="1">
        <f>MIN($E197)</f>
        <v>0</v>
      </c>
      <c r="W197" s="1">
        <f>MIN($F197)</f>
        <v>0</v>
      </c>
      <c r="X197" s="1">
        <f>MIN($G197)</f>
        <v>0</v>
      </c>
      <c r="Y197" s="1">
        <f>MIN($H197)</f>
        <v>0</v>
      </c>
      <c r="Z197" s="1">
        <f>MIN($I197)</f>
        <v>0</v>
      </c>
      <c r="AA197" s="1">
        <f>MIN($J197)</f>
        <v>0</v>
      </c>
      <c r="AB197" s="1">
        <f>MIN($K197)</f>
        <v>0</v>
      </c>
      <c r="AC197" s="1">
        <f>MIN($M197)</f>
        <v>0</v>
      </c>
      <c r="AD197" s="1">
        <f>MIN($N197)</f>
        <v>0</v>
      </c>
      <c r="AE197" s="1">
        <f>MIN($P197)</f>
        <v>0</v>
      </c>
      <c r="AF197" s="1">
        <f>MIN($Q197)</f>
        <v>0</v>
      </c>
      <c r="AG197" s="1">
        <f>MIN($R197)</f>
        <v>0</v>
      </c>
      <c r="AH197" s="1">
        <f>MEDIAN($B197)</f>
        <v>0</v>
      </c>
      <c r="AI197" s="1">
        <f>MEDIAN($C197)</f>
        <v>0</v>
      </c>
      <c r="AJ197" s="1">
        <f>MEDIAN($D197)</f>
        <v>0</v>
      </c>
      <c r="AK197" s="1">
        <f>MEDIAN($E197)</f>
        <v>0</v>
      </c>
      <c r="AL197" s="1">
        <f>MEDIAN($F197)</f>
        <v>0</v>
      </c>
      <c r="AM197" s="1">
        <f>MEDIAN($G197)</f>
        <v>0</v>
      </c>
      <c r="AN197" s="1">
        <f>MEDIAN($H197)</f>
        <v>0</v>
      </c>
      <c r="AO197" s="1">
        <f>MEDIAN($I197)</f>
        <v>0</v>
      </c>
      <c r="AP197" s="1">
        <f>MEDIAN($J197)</f>
        <v>0</v>
      </c>
      <c r="AQ197" s="1">
        <f>MEDIAN($K197)</f>
        <v>0</v>
      </c>
      <c r="AR197" s="1">
        <f>MEDIAN($M197)</f>
        <v>0</v>
      </c>
      <c r="AS197" s="1">
        <f>MEDIAN($N197)</f>
        <v>0</v>
      </c>
      <c r="AT197" s="1">
        <f>MEDIAN($P197)</f>
        <v>0</v>
      </c>
      <c r="AU197" s="1">
        <f>MEDIAN($Q197)</f>
        <v>0</v>
      </c>
      <c r="AV197" s="1">
        <f>MEDIAN($R197)</f>
        <v>0</v>
      </c>
      <c r="AW197" s="1">
        <f>MAX($B197)</f>
        <v>0</v>
      </c>
      <c r="AX197" s="1">
        <f>MAX($C197)</f>
        <v>0</v>
      </c>
      <c r="AY197" s="1">
        <f>MAX($D197)</f>
        <v>0</v>
      </c>
      <c r="AZ197" s="1">
        <f>MAX($E197)</f>
        <v>0</v>
      </c>
      <c r="BA197" s="1">
        <f>MAX($F197)</f>
        <v>0</v>
      </c>
      <c r="BB197" s="1">
        <f>MAX($G197)</f>
        <v>0</v>
      </c>
      <c r="BC197" s="1">
        <f>MAX($H197)</f>
        <v>0</v>
      </c>
      <c r="BD197" s="1">
        <f>MAX($I197)</f>
        <v>0</v>
      </c>
      <c r="BE197" s="1">
        <f>MAX($J197)</f>
        <v>0</v>
      </c>
      <c r="BF197" s="1">
        <f>MAX($K197)</f>
        <v>0</v>
      </c>
      <c r="BG197" s="1">
        <f>MAX($M197)</f>
        <v>0</v>
      </c>
      <c r="BH197" s="1">
        <f>MAX($N197)</f>
        <v>0</v>
      </c>
      <c r="BI197" s="1">
        <f>MAX($P197)</f>
        <v>0</v>
      </c>
      <c r="BJ197" s="1">
        <f>MAX($Q197)</f>
        <v>0</v>
      </c>
      <c r="BK197" s="1">
        <f>MAX($R197)</f>
        <v>0</v>
      </c>
    </row>
    <row r="198" spans="1:63">
      <c r="A198" s="1" t="s">
        <v>195</v>
      </c>
      <c r="B198" s="1" cm="1">
        <f t="array" ref="B198">_xlfn.SWITCH($A$2,"average", AVERAGE(Instances!B198:Instances!B198),"median", MEDIAN(Instances!B198:Instances!B198),"min", MIN(Instances!B198:Instances!B198),"max", MAX(Instances!B198:Instances!B198),"diff", MAX(Instances!B198:Instances!B198)-MIN(Instances!B198:Instances!B198))</f>
        <v>0</v>
      </c>
      <c r="C198" s="1" cm="1">
        <f t="array" ref="C198">_xlfn.SWITCH($A$2,"average", AVERAGE(Instances!C198:Instances!C198),"median", MEDIAN(Instances!C198:Instances!C198),"min", MIN(Instances!C198:Instances!C198),"max", MAX(Instances!C198:Instances!C198),"diff", MAX(Instances!C198:Instances!C198)-MIN(Instances!C198:Instances!C198))</f>
        <v>0</v>
      </c>
      <c r="D198" s="1" cm="1">
        <f t="array" ref="D198">_xlfn.SWITCH($A$2,"average", AVERAGE(Instances!D198:Instances!D198),"median", MEDIAN(Instances!D198:Instances!D198),"min", MIN(Instances!D198:Instances!D198),"max", MAX(Instances!D198:Instances!D198),"diff", MAX(Instances!D198:Instances!D198)-MIN(Instances!D198:Instances!D198))</f>
        <v>0</v>
      </c>
      <c r="E198" s="1" cm="1">
        <f t="array" ref="E198">_xlfn.SWITCH($A$2,"average", AVERAGE(Instances!E198:Instances!E198),"median", MEDIAN(Instances!E198:Instances!E198),"min", MIN(Instances!E198:Instances!E198),"max", MAX(Instances!E198:Instances!E198),"diff", MAX(Instances!E198:Instances!E198)-MIN(Instances!E198:Instances!E198))</f>
        <v>0</v>
      </c>
      <c r="F198" s="1" cm="1">
        <f t="array" ref="F198">_xlfn.SWITCH($A$2,"average", AVERAGE(Instances!F198:Instances!F198),"median", MEDIAN(Instances!F198:Instances!F198),"min", MIN(Instances!F198:Instances!F198),"max", MAX(Instances!F198:Instances!F198),"diff", MAX(Instances!F198:Instances!F198)-MIN(Instances!F198:Instances!F198))</f>
        <v>0</v>
      </c>
      <c r="G198" s="1" cm="1">
        <f t="array" ref="G198">_xlfn.SWITCH($A$2,"average", AVERAGE(Instances!G198:Instances!G198),"median", MEDIAN(Instances!G198:Instances!G198),"min", MIN(Instances!G198:Instances!G198),"max", MAX(Instances!G198:Instances!G198),"diff", MAX(Instances!G198:Instances!G198)-MIN(Instances!G198:Instances!G198))</f>
        <v>0</v>
      </c>
      <c r="H198" s="1" cm="1">
        <f t="array" ref="H198">_xlfn.SWITCH($A$2,"average", AVERAGE(Instances!H198:Instances!H198),"median", MEDIAN(Instances!H198:Instances!H198),"min", MIN(Instances!H198:Instances!H198),"max", MAX(Instances!H198:Instances!H198),"diff", MAX(Instances!H198:Instances!H198)-MIN(Instances!H198:Instances!H198))</f>
        <v>0</v>
      </c>
      <c r="I198" s="1" cm="1">
        <f t="array" ref="I198">_xlfn.SWITCH($A$2,"average", AVERAGE(Instances!I198:Instances!I198),"median", MEDIAN(Instances!I198:Instances!I198),"min", MIN(Instances!I198:Instances!I198),"max", MAX(Instances!I198:Instances!I198),"diff", MAX(Instances!I198:Instances!I198)-MIN(Instances!I198:Instances!I198))</f>
        <v>0</v>
      </c>
      <c r="J198" s="1" cm="1">
        <f t="array" ref="J198">_xlfn.SWITCH($A$2,"average", AVERAGE(Instances!J198:Instances!J198),"median", MEDIAN(Instances!J198:Instances!J198),"min", MIN(Instances!J198:Instances!J198),"max", MAX(Instances!J198:Instances!J198),"diff", MAX(Instances!J198:Instances!J198)-MIN(Instances!J198:Instances!J198))</f>
        <v>0</v>
      </c>
      <c r="K198" s="1" cm="1">
        <f t="array" ref="K198">_xlfn.SWITCH($A$2,"average", AVERAGE(Instances!K198:Instances!K198),"median", MEDIAN(Instances!K198:Instances!K198),"min", MIN(Instances!K198:Instances!K198),"max", MAX(Instances!K198:Instances!K198),"diff", MAX(Instances!K198:Instances!K198)-MIN(Instances!K198:Instances!K198))</f>
        <v>0</v>
      </c>
      <c r="L198" s="1"/>
      <c r="M198" s="1" cm="1">
        <f t="array" ref="M198">_xlfn.SWITCH($A$2,"average", AVERAGE(Instances!M198:Instances!M198),"median", MEDIAN(Instances!M198:Instances!M198),"min", MIN(Instances!M198:Instances!M198),"max", MAX(Instances!M198:Instances!M198),"diff", MAX(Instances!M198:Instances!M198)-MIN(Instances!M198:Instances!M198))</f>
        <v>0</v>
      </c>
      <c r="N198" s="1" cm="1">
        <f t="array" ref="N198">_xlfn.SWITCH($A$2,"average", AVERAGE(Instances!N198:Instances!N198),"median", MEDIAN(Instances!N198:Instances!N198),"min", MIN(Instances!N198:Instances!N198),"max", MAX(Instances!N198:Instances!N198),"diff", MAX(Instances!N198:Instances!N198)-MIN(Instances!N198:Instances!N198))</f>
        <v>0</v>
      </c>
      <c r="O198" s="1"/>
      <c r="P198" s="1" cm="1">
        <f t="array" ref="P198">_xlfn.SWITCH($A$2,"average", AVERAGE(Instances!P198:Instances!P198),"median", MEDIAN(Instances!P198:Instances!P198),"min", MIN(Instances!P198:Instances!P198),"max", MAX(Instances!P198:Instances!P198),"diff", MAX(Instances!P198:Instances!P198)-MIN(Instances!P198:Instances!P198))</f>
        <v>0</v>
      </c>
      <c r="Q198" s="1" cm="1">
        <f t="array" ref="Q198">_xlfn.SWITCH($A$2,"average", AVERAGE(Instances!Q198:Instances!Q198),"median", MEDIAN(Instances!Q198:Instances!Q198),"min", MIN(Instances!Q198:Instances!Q198),"max", MAX(Instances!Q198:Instances!Q198),"diff", MAX(Instances!Q198:Instances!Q198)-MIN(Instances!Q198:Instances!Q198))</f>
        <v>0</v>
      </c>
      <c r="R198" s="1" cm="1">
        <f t="array" ref="R198">_xlfn.SWITCH($A$2,"average", AVERAGE(Instances!R198:Instances!R198),"median", MEDIAN(Instances!R198:Instances!R198),"min", MIN(Instances!R198:Instances!R198),"max", MAX(Instances!R198:Instances!R198),"diff", MAX(Instances!R198:Instances!R198)-MIN(Instances!R198:Instances!R198))</f>
        <v>0</v>
      </c>
      <c r="S198" s="1">
        <f>MIN($B198)</f>
        <v>0</v>
      </c>
      <c r="T198" s="1">
        <f>MIN($C198)</f>
        <v>0</v>
      </c>
      <c r="U198" s="1">
        <f>MIN($D198)</f>
        <v>0</v>
      </c>
      <c r="V198" s="1">
        <f>MIN($E198)</f>
        <v>0</v>
      </c>
      <c r="W198" s="1">
        <f>MIN($F198)</f>
        <v>0</v>
      </c>
      <c r="X198" s="1">
        <f>MIN($G198)</f>
        <v>0</v>
      </c>
      <c r="Y198" s="1">
        <f>MIN($H198)</f>
        <v>0</v>
      </c>
      <c r="Z198" s="1">
        <f>MIN($I198)</f>
        <v>0</v>
      </c>
      <c r="AA198" s="1">
        <f>MIN($J198)</f>
        <v>0</v>
      </c>
      <c r="AB198" s="1">
        <f>MIN($K198)</f>
        <v>0</v>
      </c>
      <c r="AC198" s="1">
        <f>MIN($M198)</f>
        <v>0</v>
      </c>
      <c r="AD198" s="1">
        <f>MIN($N198)</f>
        <v>0</v>
      </c>
      <c r="AE198" s="1">
        <f>MIN($P198)</f>
        <v>0</v>
      </c>
      <c r="AF198" s="1">
        <f>MIN($Q198)</f>
        <v>0</v>
      </c>
      <c r="AG198" s="1">
        <f>MIN($R198)</f>
        <v>0</v>
      </c>
      <c r="AH198" s="1">
        <f>MEDIAN($B198)</f>
        <v>0</v>
      </c>
      <c r="AI198" s="1">
        <f>MEDIAN($C198)</f>
        <v>0</v>
      </c>
      <c r="AJ198" s="1">
        <f>MEDIAN($D198)</f>
        <v>0</v>
      </c>
      <c r="AK198" s="1">
        <f>MEDIAN($E198)</f>
        <v>0</v>
      </c>
      <c r="AL198" s="1">
        <f>MEDIAN($F198)</f>
        <v>0</v>
      </c>
      <c r="AM198" s="1">
        <f>MEDIAN($G198)</f>
        <v>0</v>
      </c>
      <c r="AN198" s="1">
        <f>MEDIAN($H198)</f>
        <v>0</v>
      </c>
      <c r="AO198" s="1">
        <f>MEDIAN($I198)</f>
        <v>0</v>
      </c>
      <c r="AP198" s="1">
        <f>MEDIAN($J198)</f>
        <v>0</v>
      </c>
      <c r="AQ198" s="1">
        <f>MEDIAN($K198)</f>
        <v>0</v>
      </c>
      <c r="AR198" s="1">
        <f>MEDIAN($M198)</f>
        <v>0</v>
      </c>
      <c r="AS198" s="1">
        <f>MEDIAN($N198)</f>
        <v>0</v>
      </c>
      <c r="AT198" s="1">
        <f>MEDIAN($P198)</f>
        <v>0</v>
      </c>
      <c r="AU198" s="1">
        <f>MEDIAN($Q198)</f>
        <v>0</v>
      </c>
      <c r="AV198" s="1">
        <f>MEDIAN($R198)</f>
        <v>0</v>
      </c>
      <c r="AW198" s="1">
        <f>MAX($B198)</f>
        <v>0</v>
      </c>
      <c r="AX198" s="1">
        <f>MAX($C198)</f>
        <v>0</v>
      </c>
      <c r="AY198" s="1">
        <f>MAX($D198)</f>
        <v>0</v>
      </c>
      <c r="AZ198" s="1">
        <f>MAX($E198)</f>
        <v>0</v>
      </c>
      <c r="BA198" s="1">
        <f>MAX($F198)</f>
        <v>0</v>
      </c>
      <c r="BB198" s="1">
        <f>MAX($G198)</f>
        <v>0</v>
      </c>
      <c r="BC198" s="1">
        <f>MAX($H198)</f>
        <v>0</v>
      </c>
      <c r="BD198" s="1">
        <f>MAX($I198)</f>
        <v>0</v>
      </c>
      <c r="BE198" s="1">
        <f>MAX($J198)</f>
        <v>0</v>
      </c>
      <c r="BF198" s="1">
        <f>MAX($K198)</f>
        <v>0</v>
      </c>
      <c r="BG198" s="1">
        <f>MAX($M198)</f>
        <v>0</v>
      </c>
      <c r="BH198" s="1">
        <f>MAX($N198)</f>
        <v>0</v>
      </c>
      <c r="BI198" s="1">
        <f>MAX($P198)</f>
        <v>0</v>
      </c>
      <c r="BJ198" s="1">
        <f>MAX($Q198)</f>
        <v>0</v>
      </c>
      <c r="BK198" s="1">
        <f>MAX($R198)</f>
        <v>0</v>
      </c>
    </row>
    <row r="199" spans="1:63">
      <c r="A199" s="1" t="s">
        <v>196</v>
      </c>
      <c r="B199" s="1" cm="1">
        <f t="array" ref="B199">_xlfn.SWITCH($A$2,"average", AVERAGE(Instances!B199:Instances!B199),"median", MEDIAN(Instances!B199:Instances!B199),"min", MIN(Instances!B199:Instances!B199),"max", MAX(Instances!B199:Instances!B199),"diff", MAX(Instances!B199:Instances!B199)-MIN(Instances!B199:Instances!B199))</f>
        <v>0</v>
      </c>
      <c r="C199" s="1" cm="1">
        <f t="array" ref="C199">_xlfn.SWITCH($A$2,"average", AVERAGE(Instances!C199:Instances!C199),"median", MEDIAN(Instances!C199:Instances!C199),"min", MIN(Instances!C199:Instances!C199),"max", MAX(Instances!C199:Instances!C199),"diff", MAX(Instances!C199:Instances!C199)-MIN(Instances!C199:Instances!C199))</f>
        <v>0</v>
      </c>
      <c r="D199" s="1" cm="1">
        <f t="array" ref="D199">_xlfn.SWITCH($A$2,"average", AVERAGE(Instances!D199:Instances!D199),"median", MEDIAN(Instances!D199:Instances!D199),"min", MIN(Instances!D199:Instances!D199),"max", MAX(Instances!D199:Instances!D199),"diff", MAX(Instances!D199:Instances!D199)-MIN(Instances!D199:Instances!D199))</f>
        <v>0</v>
      </c>
      <c r="E199" s="1" cm="1">
        <f t="array" ref="E199">_xlfn.SWITCH($A$2,"average", AVERAGE(Instances!E199:Instances!E199),"median", MEDIAN(Instances!E199:Instances!E199),"min", MIN(Instances!E199:Instances!E199),"max", MAX(Instances!E199:Instances!E199),"diff", MAX(Instances!E199:Instances!E199)-MIN(Instances!E199:Instances!E199))</f>
        <v>0</v>
      </c>
      <c r="F199" s="1" cm="1">
        <f t="array" ref="F199">_xlfn.SWITCH($A$2,"average", AVERAGE(Instances!F199:Instances!F199),"median", MEDIAN(Instances!F199:Instances!F199),"min", MIN(Instances!F199:Instances!F199),"max", MAX(Instances!F199:Instances!F199),"diff", MAX(Instances!F199:Instances!F199)-MIN(Instances!F199:Instances!F199))</f>
        <v>0</v>
      </c>
      <c r="G199" s="1" cm="1">
        <f t="array" ref="G199">_xlfn.SWITCH($A$2,"average", AVERAGE(Instances!G199:Instances!G199),"median", MEDIAN(Instances!G199:Instances!G199),"min", MIN(Instances!G199:Instances!G199),"max", MAX(Instances!G199:Instances!G199),"diff", MAX(Instances!G199:Instances!G199)-MIN(Instances!G199:Instances!G199))</f>
        <v>0</v>
      </c>
      <c r="H199" s="1" cm="1">
        <f t="array" ref="H199">_xlfn.SWITCH($A$2,"average", AVERAGE(Instances!H199:Instances!H199),"median", MEDIAN(Instances!H199:Instances!H199),"min", MIN(Instances!H199:Instances!H199),"max", MAX(Instances!H199:Instances!H199),"diff", MAX(Instances!H199:Instances!H199)-MIN(Instances!H199:Instances!H199))</f>
        <v>0</v>
      </c>
      <c r="I199" s="1" cm="1">
        <f t="array" ref="I199">_xlfn.SWITCH($A$2,"average", AVERAGE(Instances!I199:Instances!I199),"median", MEDIAN(Instances!I199:Instances!I199),"min", MIN(Instances!I199:Instances!I199),"max", MAX(Instances!I199:Instances!I199),"diff", MAX(Instances!I199:Instances!I199)-MIN(Instances!I199:Instances!I199))</f>
        <v>0</v>
      </c>
      <c r="J199" s="1" cm="1">
        <f t="array" ref="J199">_xlfn.SWITCH($A$2,"average", AVERAGE(Instances!J199:Instances!J199),"median", MEDIAN(Instances!J199:Instances!J199),"min", MIN(Instances!J199:Instances!J199),"max", MAX(Instances!J199:Instances!J199),"diff", MAX(Instances!J199:Instances!J199)-MIN(Instances!J199:Instances!J199))</f>
        <v>0</v>
      </c>
      <c r="K199" s="1" cm="1">
        <f t="array" ref="K199">_xlfn.SWITCH($A$2,"average", AVERAGE(Instances!K199:Instances!K199),"median", MEDIAN(Instances!K199:Instances!K199),"min", MIN(Instances!K199:Instances!K199),"max", MAX(Instances!K199:Instances!K199),"diff", MAX(Instances!K199:Instances!K199)-MIN(Instances!K199:Instances!K199))</f>
        <v>0</v>
      </c>
      <c r="L199" s="1"/>
      <c r="M199" s="1" cm="1">
        <f t="array" ref="M199">_xlfn.SWITCH($A$2,"average", AVERAGE(Instances!M199:Instances!M199),"median", MEDIAN(Instances!M199:Instances!M199),"min", MIN(Instances!M199:Instances!M199),"max", MAX(Instances!M199:Instances!M199),"diff", MAX(Instances!M199:Instances!M199)-MIN(Instances!M199:Instances!M199))</f>
        <v>0</v>
      </c>
      <c r="N199" s="1" cm="1">
        <f t="array" ref="N199">_xlfn.SWITCH($A$2,"average", AVERAGE(Instances!N199:Instances!N199),"median", MEDIAN(Instances!N199:Instances!N199),"min", MIN(Instances!N199:Instances!N199),"max", MAX(Instances!N199:Instances!N199),"diff", MAX(Instances!N199:Instances!N199)-MIN(Instances!N199:Instances!N199))</f>
        <v>0</v>
      </c>
      <c r="O199" s="1"/>
      <c r="P199" s="1" cm="1">
        <f t="array" ref="P199">_xlfn.SWITCH($A$2,"average", AVERAGE(Instances!P199:Instances!P199),"median", MEDIAN(Instances!P199:Instances!P199),"min", MIN(Instances!P199:Instances!P199),"max", MAX(Instances!P199:Instances!P199),"diff", MAX(Instances!P199:Instances!P199)-MIN(Instances!P199:Instances!P199))</f>
        <v>0</v>
      </c>
      <c r="Q199" s="1" cm="1">
        <f t="array" ref="Q199">_xlfn.SWITCH($A$2,"average", AVERAGE(Instances!Q199:Instances!Q199),"median", MEDIAN(Instances!Q199:Instances!Q199),"min", MIN(Instances!Q199:Instances!Q199),"max", MAX(Instances!Q199:Instances!Q199),"diff", MAX(Instances!Q199:Instances!Q199)-MIN(Instances!Q199:Instances!Q199))</f>
        <v>0</v>
      </c>
      <c r="R199" s="1" cm="1">
        <f t="array" ref="R199">_xlfn.SWITCH($A$2,"average", AVERAGE(Instances!R199:Instances!R199),"median", MEDIAN(Instances!R199:Instances!R199),"min", MIN(Instances!R199:Instances!R199),"max", MAX(Instances!R199:Instances!R199),"diff", MAX(Instances!R199:Instances!R199)-MIN(Instances!R199:Instances!R199))</f>
        <v>0</v>
      </c>
      <c r="S199" s="1">
        <f>MIN($B199)</f>
        <v>0</v>
      </c>
      <c r="T199" s="1">
        <f>MIN($C199)</f>
        <v>0</v>
      </c>
      <c r="U199" s="1">
        <f>MIN($D199)</f>
        <v>0</v>
      </c>
      <c r="V199" s="1">
        <f>MIN($E199)</f>
        <v>0</v>
      </c>
      <c r="W199" s="1">
        <f>MIN($F199)</f>
        <v>0</v>
      </c>
      <c r="X199" s="1">
        <f>MIN($G199)</f>
        <v>0</v>
      </c>
      <c r="Y199" s="1">
        <f>MIN($H199)</f>
        <v>0</v>
      </c>
      <c r="Z199" s="1">
        <f>MIN($I199)</f>
        <v>0</v>
      </c>
      <c r="AA199" s="1">
        <f>MIN($J199)</f>
        <v>0</v>
      </c>
      <c r="AB199" s="1">
        <f>MIN($K199)</f>
        <v>0</v>
      </c>
      <c r="AC199" s="1">
        <f>MIN($M199)</f>
        <v>0</v>
      </c>
      <c r="AD199" s="1">
        <f>MIN($N199)</f>
        <v>0</v>
      </c>
      <c r="AE199" s="1">
        <f>MIN($P199)</f>
        <v>0</v>
      </c>
      <c r="AF199" s="1">
        <f>MIN($Q199)</f>
        <v>0</v>
      </c>
      <c r="AG199" s="1">
        <f>MIN($R199)</f>
        <v>0</v>
      </c>
      <c r="AH199" s="1">
        <f>MEDIAN($B199)</f>
        <v>0</v>
      </c>
      <c r="AI199" s="1">
        <f>MEDIAN($C199)</f>
        <v>0</v>
      </c>
      <c r="AJ199" s="1">
        <f>MEDIAN($D199)</f>
        <v>0</v>
      </c>
      <c r="AK199" s="1">
        <f>MEDIAN($E199)</f>
        <v>0</v>
      </c>
      <c r="AL199" s="1">
        <f>MEDIAN($F199)</f>
        <v>0</v>
      </c>
      <c r="AM199" s="1">
        <f>MEDIAN($G199)</f>
        <v>0</v>
      </c>
      <c r="AN199" s="1">
        <f>MEDIAN($H199)</f>
        <v>0</v>
      </c>
      <c r="AO199" s="1">
        <f>MEDIAN($I199)</f>
        <v>0</v>
      </c>
      <c r="AP199" s="1">
        <f>MEDIAN($J199)</f>
        <v>0</v>
      </c>
      <c r="AQ199" s="1">
        <f>MEDIAN($K199)</f>
        <v>0</v>
      </c>
      <c r="AR199" s="1">
        <f>MEDIAN($M199)</f>
        <v>0</v>
      </c>
      <c r="AS199" s="1">
        <f>MEDIAN($N199)</f>
        <v>0</v>
      </c>
      <c r="AT199" s="1">
        <f>MEDIAN($P199)</f>
        <v>0</v>
      </c>
      <c r="AU199" s="1">
        <f>MEDIAN($Q199)</f>
        <v>0</v>
      </c>
      <c r="AV199" s="1">
        <f>MEDIAN($R199)</f>
        <v>0</v>
      </c>
      <c r="AW199" s="1">
        <f>MAX($B199)</f>
        <v>0</v>
      </c>
      <c r="AX199" s="1">
        <f>MAX($C199)</f>
        <v>0</v>
      </c>
      <c r="AY199" s="1">
        <f>MAX($D199)</f>
        <v>0</v>
      </c>
      <c r="AZ199" s="1">
        <f>MAX($E199)</f>
        <v>0</v>
      </c>
      <c r="BA199" s="1">
        <f>MAX($F199)</f>
        <v>0</v>
      </c>
      <c r="BB199" s="1">
        <f>MAX($G199)</f>
        <v>0</v>
      </c>
      <c r="BC199" s="1">
        <f>MAX($H199)</f>
        <v>0</v>
      </c>
      <c r="BD199" s="1">
        <f>MAX($I199)</f>
        <v>0</v>
      </c>
      <c r="BE199" s="1">
        <f>MAX($J199)</f>
        <v>0</v>
      </c>
      <c r="BF199" s="1">
        <f>MAX($K199)</f>
        <v>0</v>
      </c>
      <c r="BG199" s="1">
        <f>MAX($M199)</f>
        <v>0</v>
      </c>
      <c r="BH199" s="1">
        <f>MAX($N199)</f>
        <v>0</v>
      </c>
      <c r="BI199" s="1">
        <f>MAX($P199)</f>
        <v>0</v>
      </c>
      <c r="BJ199" s="1">
        <f>MAX($Q199)</f>
        <v>0</v>
      </c>
      <c r="BK199" s="1">
        <f>MAX($R199)</f>
        <v>0</v>
      </c>
    </row>
    <row r="200" spans="1:63">
      <c r="A200" s="1" t="s">
        <v>197</v>
      </c>
      <c r="B200" s="1" cm="1">
        <f t="array" ref="B200">_xlfn.SWITCH($A$2,"average", AVERAGE(Instances!B200:Instances!B200),"median", MEDIAN(Instances!B200:Instances!B200),"min", MIN(Instances!B200:Instances!B200),"max", MAX(Instances!B200:Instances!B200),"diff", MAX(Instances!B200:Instances!B200)-MIN(Instances!B200:Instances!B200))</f>
        <v>0</v>
      </c>
      <c r="C200" s="1" cm="1">
        <f t="array" ref="C200">_xlfn.SWITCH($A$2,"average", AVERAGE(Instances!C200:Instances!C200),"median", MEDIAN(Instances!C200:Instances!C200),"min", MIN(Instances!C200:Instances!C200),"max", MAX(Instances!C200:Instances!C200),"diff", MAX(Instances!C200:Instances!C200)-MIN(Instances!C200:Instances!C200))</f>
        <v>0</v>
      </c>
      <c r="D200" s="1" cm="1">
        <f t="array" ref="D200">_xlfn.SWITCH($A$2,"average", AVERAGE(Instances!D200:Instances!D200),"median", MEDIAN(Instances!D200:Instances!D200),"min", MIN(Instances!D200:Instances!D200),"max", MAX(Instances!D200:Instances!D200),"diff", MAX(Instances!D200:Instances!D200)-MIN(Instances!D200:Instances!D200))</f>
        <v>0</v>
      </c>
      <c r="E200" s="1" cm="1">
        <f t="array" ref="E200">_xlfn.SWITCH($A$2,"average", AVERAGE(Instances!E200:Instances!E200),"median", MEDIAN(Instances!E200:Instances!E200),"min", MIN(Instances!E200:Instances!E200),"max", MAX(Instances!E200:Instances!E200),"diff", MAX(Instances!E200:Instances!E200)-MIN(Instances!E200:Instances!E200))</f>
        <v>0</v>
      </c>
      <c r="F200" s="1" cm="1">
        <f t="array" ref="F200">_xlfn.SWITCH($A$2,"average", AVERAGE(Instances!F200:Instances!F200),"median", MEDIAN(Instances!F200:Instances!F200),"min", MIN(Instances!F200:Instances!F200),"max", MAX(Instances!F200:Instances!F200),"diff", MAX(Instances!F200:Instances!F200)-MIN(Instances!F200:Instances!F200))</f>
        <v>0</v>
      </c>
      <c r="G200" s="1" cm="1">
        <f t="array" ref="G200">_xlfn.SWITCH($A$2,"average", AVERAGE(Instances!G200:Instances!G200),"median", MEDIAN(Instances!G200:Instances!G200),"min", MIN(Instances!G200:Instances!G200),"max", MAX(Instances!G200:Instances!G200),"diff", MAX(Instances!G200:Instances!G200)-MIN(Instances!G200:Instances!G200))</f>
        <v>0</v>
      </c>
      <c r="H200" s="1" cm="1">
        <f t="array" ref="H200">_xlfn.SWITCH($A$2,"average", AVERAGE(Instances!H200:Instances!H200),"median", MEDIAN(Instances!H200:Instances!H200),"min", MIN(Instances!H200:Instances!H200),"max", MAX(Instances!H200:Instances!H200),"diff", MAX(Instances!H200:Instances!H200)-MIN(Instances!H200:Instances!H200))</f>
        <v>0</v>
      </c>
      <c r="I200" s="1" cm="1">
        <f t="array" ref="I200">_xlfn.SWITCH($A$2,"average", AVERAGE(Instances!I200:Instances!I200),"median", MEDIAN(Instances!I200:Instances!I200),"min", MIN(Instances!I200:Instances!I200),"max", MAX(Instances!I200:Instances!I200),"diff", MAX(Instances!I200:Instances!I200)-MIN(Instances!I200:Instances!I200))</f>
        <v>0</v>
      </c>
      <c r="J200" s="1" cm="1">
        <f t="array" ref="J200">_xlfn.SWITCH($A$2,"average", AVERAGE(Instances!J200:Instances!J200),"median", MEDIAN(Instances!J200:Instances!J200),"min", MIN(Instances!J200:Instances!J200),"max", MAX(Instances!J200:Instances!J200),"diff", MAX(Instances!J200:Instances!J200)-MIN(Instances!J200:Instances!J200))</f>
        <v>0</v>
      </c>
      <c r="K200" s="1" cm="1">
        <f t="array" ref="K200">_xlfn.SWITCH($A$2,"average", AVERAGE(Instances!K200:Instances!K200),"median", MEDIAN(Instances!K200:Instances!K200),"min", MIN(Instances!K200:Instances!K200),"max", MAX(Instances!K200:Instances!K200),"diff", MAX(Instances!K200:Instances!K200)-MIN(Instances!K200:Instances!K200))</f>
        <v>0</v>
      </c>
      <c r="L200" s="1"/>
      <c r="M200" s="1" cm="1">
        <f t="array" ref="M200">_xlfn.SWITCH($A$2,"average", AVERAGE(Instances!M200:Instances!M200),"median", MEDIAN(Instances!M200:Instances!M200),"min", MIN(Instances!M200:Instances!M200),"max", MAX(Instances!M200:Instances!M200),"diff", MAX(Instances!M200:Instances!M200)-MIN(Instances!M200:Instances!M200))</f>
        <v>0</v>
      </c>
      <c r="N200" s="1" cm="1">
        <f t="array" ref="N200">_xlfn.SWITCH($A$2,"average", AVERAGE(Instances!N200:Instances!N200),"median", MEDIAN(Instances!N200:Instances!N200),"min", MIN(Instances!N200:Instances!N200),"max", MAX(Instances!N200:Instances!N200),"diff", MAX(Instances!N200:Instances!N200)-MIN(Instances!N200:Instances!N200))</f>
        <v>0</v>
      </c>
      <c r="O200" s="1"/>
      <c r="P200" s="1" cm="1">
        <f t="array" ref="P200">_xlfn.SWITCH($A$2,"average", AVERAGE(Instances!P200:Instances!P200),"median", MEDIAN(Instances!P200:Instances!P200),"min", MIN(Instances!P200:Instances!P200),"max", MAX(Instances!P200:Instances!P200),"diff", MAX(Instances!P200:Instances!P200)-MIN(Instances!P200:Instances!P200))</f>
        <v>0</v>
      </c>
      <c r="Q200" s="1" cm="1">
        <f t="array" ref="Q200">_xlfn.SWITCH($A$2,"average", AVERAGE(Instances!Q200:Instances!Q200),"median", MEDIAN(Instances!Q200:Instances!Q200),"min", MIN(Instances!Q200:Instances!Q200),"max", MAX(Instances!Q200:Instances!Q200),"diff", MAX(Instances!Q200:Instances!Q200)-MIN(Instances!Q200:Instances!Q200))</f>
        <v>0</v>
      </c>
      <c r="R200" s="1" cm="1">
        <f t="array" ref="R200">_xlfn.SWITCH($A$2,"average", AVERAGE(Instances!R200:Instances!R200),"median", MEDIAN(Instances!R200:Instances!R200),"min", MIN(Instances!R200:Instances!R200),"max", MAX(Instances!R200:Instances!R200),"diff", MAX(Instances!R200:Instances!R200)-MIN(Instances!R200:Instances!R200))</f>
        <v>0</v>
      </c>
      <c r="S200" s="1">
        <f>MIN($B200)</f>
        <v>0</v>
      </c>
      <c r="T200" s="1">
        <f>MIN($C200)</f>
        <v>0</v>
      </c>
      <c r="U200" s="1">
        <f>MIN($D200)</f>
        <v>0</v>
      </c>
      <c r="V200" s="1">
        <f>MIN($E200)</f>
        <v>0</v>
      </c>
      <c r="W200" s="1">
        <f>MIN($F200)</f>
        <v>0</v>
      </c>
      <c r="X200" s="1">
        <f>MIN($G200)</f>
        <v>0</v>
      </c>
      <c r="Y200" s="1">
        <f>MIN($H200)</f>
        <v>0</v>
      </c>
      <c r="Z200" s="1">
        <f>MIN($I200)</f>
        <v>0</v>
      </c>
      <c r="AA200" s="1">
        <f>MIN($J200)</f>
        <v>0</v>
      </c>
      <c r="AB200" s="1">
        <f>MIN($K200)</f>
        <v>0</v>
      </c>
      <c r="AC200" s="1">
        <f>MIN($M200)</f>
        <v>0</v>
      </c>
      <c r="AD200" s="1">
        <f>MIN($N200)</f>
        <v>0</v>
      </c>
      <c r="AE200" s="1">
        <f>MIN($P200)</f>
        <v>0</v>
      </c>
      <c r="AF200" s="1">
        <f>MIN($Q200)</f>
        <v>0</v>
      </c>
      <c r="AG200" s="1">
        <f>MIN($R200)</f>
        <v>0</v>
      </c>
      <c r="AH200" s="1">
        <f>MEDIAN($B200)</f>
        <v>0</v>
      </c>
      <c r="AI200" s="1">
        <f>MEDIAN($C200)</f>
        <v>0</v>
      </c>
      <c r="AJ200" s="1">
        <f>MEDIAN($D200)</f>
        <v>0</v>
      </c>
      <c r="AK200" s="1">
        <f>MEDIAN($E200)</f>
        <v>0</v>
      </c>
      <c r="AL200" s="1">
        <f>MEDIAN($F200)</f>
        <v>0</v>
      </c>
      <c r="AM200" s="1">
        <f>MEDIAN($G200)</f>
        <v>0</v>
      </c>
      <c r="AN200" s="1">
        <f>MEDIAN($H200)</f>
        <v>0</v>
      </c>
      <c r="AO200" s="1">
        <f>MEDIAN($I200)</f>
        <v>0</v>
      </c>
      <c r="AP200" s="1">
        <f>MEDIAN($J200)</f>
        <v>0</v>
      </c>
      <c r="AQ200" s="1">
        <f>MEDIAN($K200)</f>
        <v>0</v>
      </c>
      <c r="AR200" s="1">
        <f>MEDIAN($M200)</f>
        <v>0</v>
      </c>
      <c r="AS200" s="1">
        <f>MEDIAN($N200)</f>
        <v>0</v>
      </c>
      <c r="AT200" s="1">
        <f>MEDIAN($P200)</f>
        <v>0</v>
      </c>
      <c r="AU200" s="1">
        <f>MEDIAN($Q200)</f>
        <v>0</v>
      </c>
      <c r="AV200" s="1">
        <f>MEDIAN($R200)</f>
        <v>0</v>
      </c>
      <c r="AW200" s="1">
        <f>MAX($B200)</f>
        <v>0</v>
      </c>
      <c r="AX200" s="1">
        <f>MAX($C200)</f>
        <v>0</v>
      </c>
      <c r="AY200" s="1">
        <f>MAX($D200)</f>
        <v>0</v>
      </c>
      <c r="AZ200" s="1">
        <f>MAX($E200)</f>
        <v>0</v>
      </c>
      <c r="BA200" s="1">
        <f>MAX($F200)</f>
        <v>0</v>
      </c>
      <c r="BB200" s="1">
        <f>MAX($G200)</f>
        <v>0</v>
      </c>
      <c r="BC200" s="1">
        <f>MAX($H200)</f>
        <v>0</v>
      </c>
      <c r="BD200" s="1">
        <f>MAX($I200)</f>
        <v>0</v>
      </c>
      <c r="BE200" s="1">
        <f>MAX($J200)</f>
        <v>0</v>
      </c>
      <c r="BF200" s="1">
        <f>MAX($K200)</f>
        <v>0</v>
      </c>
      <c r="BG200" s="1">
        <f>MAX($M200)</f>
        <v>0</v>
      </c>
      <c r="BH200" s="1">
        <f>MAX($N200)</f>
        <v>0</v>
      </c>
      <c r="BI200" s="1">
        <f>MAX($P200)</f>
        <v>0</v>
      </c>
      <c r="BJ200" s="1">
        <f>MAX($Q200)</f>
        <v>0</v>
      </c>
      <c r="BK200" s="1">
        <f>MAX($R200)</f>
        <v>0</v>
      </c>
    </row>
    <row r="201" spans="1:63">
      <c r="A201" s="1" t="s">
        <v>198</v>
      </c>
      <c r="B201" s="1" cm="1">
        <f t="array" ref="B201">_xlfn.SWITCH($A$2,"average", AVERAGE(Instances!B201:Instances!B201),"median", MEDIAN(Instances!B201:Instances!B201),"min", MIN(Instances!B201:Instances!B201),"max", MAX(Instances!B201:Instances!B201),"diff", MAX(Instances!B201:Instances!B201)-MIN(Instances!B201:Instances!B201))</f>
        <v>0</v>
      </c>
      <c r="C201" s="1" cm="1">
        <f t="array" ref="C201">_xlfn.SWITCH($A$2,"average", AVERAGE(Instances!C201:Instances!C201),"median", MEDIAN(Instances!C201:Instances!C201),"min", MIN(Instances!C201:Instances!C201),"max", MAX(Instances!C201:Instances!C201),"diff", MAX(Instances!C201:Instances!C201)-MIN(Instances!C201:Instances!C201))</f>
        <v>0</v>
      </c>
      <c r="D201" s="1" cm="1">
        <f t="array" ref="D201">_xlfn.SWITCH($A$2,"average", AVERAGE(Instances!D201:Instances!D201),"median", MEDIAN(Instances!D201:Instances!D201),"min", MIN(Instances!D201:Instances!D201),"max", MAX(Instances!D201:Instances!D201),"diff", MAX(Instances!D201:Instances!D201)-MIN(Instances!D201:Instances!D201))</f>
        <v>0</v>
      </c>
      <c r="E201" s="1" cm="1">
        <f t="array" ref="E201">_xlfn.SWITCH($A$2,"average", AVERAGE(Instances!E201:Instances!E201),"median", MEDIAN(Instances!E201:Instances!E201),"min", MIN(Instances!E201:Instances!E201),"max", MAX(Instances!E201:Instances!E201),"diff", MAX(Instances!E201:Instances!E201)-MIN(Instances!E201:Instances!E201))</f>
        <v>0</v>
      </c>
      <c r="F201" s="1" cm="1">
        <f t="array" ref="F201">_xlfn.SWITCH($A$2,"average", AVERAGE(Instances!F201:Instances!F201),"median", MEDIAN(Instances!F201:Instances!F201),"min", MIN(Instances!F201:Instances!F201),"max", MAX(Instances!F201:Instances!F201),"diff", MAX(Instances!F201:Instances!F201)-MIN(Instances!F201:Instances!F201))</f>
        <v>0</v>
      </c>
      <c r="G201" s="1" cm="1">
        <f t="array" ref="G201">_xlfn.SWITCH($A$2,"average", AVERAGE(Instances!G201:Instances!G201),"median", MEDIAN(Instances!G201:Instances!G201),"min", MIN(Instances!G201:Instances!G201),"max", MAX(Instances!G201:Instances!G201),"diff", MAX(Instances!G201:Instances!G201)-MIN(Instances!G201:Instances!G201))</f>
        <v>0</v>
      </c>
      <c r="H201" s="1" cm="1">
        <f t="array" ref="H201">_xlfn.SWITCH($A$2,"average", AVERAGE(Instances!H201:Instances!H201),"median", MEDIAN(Instances!H201:Instances!H201),"min", MIN(Instances!H201:Instances!H201),"max", MAX(Instances!H201:Instances!H201),"diff", MAX(Instances!H201:Instances!H201)-MIN(Instances!H201:Instances!H201))</f>
        <v>0</v>
      </c>
      <c r="I201" s="1" cm="1">
        <f t="array" ref="I201">_xlfn.SWITCH($A$2,"average", AVERAGE(Instances!I201:Instances!I201),"median", MEDIAN(Instances!I201:Instances!I201),"min", MIN(Instances!I201:Instances!I201),"max", MAX(Instances!I201:Instances!I201),"diff", MAX(Instances!I201:Instances!I201)-MIN(Instances!I201:Instances!I201))</f>
        <v>0</v>
      </c>
      <c r="J201" s="1" cm="1">
        <f t="array" ref="J201">_xlfn.SWITCH($A$2,"average", AVERAGE(Instances!J201:Instances!J201),"median", MEDIAN(Instances!J201:Instances!J201),"min", MIN(Instances!J201:Instances!J201),"max", MAX(Instances!J201:Instances!J201),"diff", MAX(Instances!J201:Instances!J201)-MIN(Instances!J201:Instances!J201))</f>
        <v>0</v>
      </c>
      <c r="K201" s="1" cm="1">
        <f t="array" ref="K201">_xlfn.SWITCH($A$2,"average", AVERAGE(Instances!K201:Instances!K201),"median", MEDIAN(Instances!K201:Instances!K201),"min", MIN(Instances!K201:Instances!K201),"max", MAX(Instances!K201:Instances!K201),"diff", MAX(Instances!K201:Instances!K201)-MIN(Instances!K201:Instances!K201))</f>
        <v>0</v>
      </c>
      <c r="L201" s="1"/>
      <c r="M201" s="1" cm="1">
        <f t="array" ref="M201">_xlfn.SWITCH($A$2,"average", AVERAGE(Instances!M201:Instances!M201),"median", MEDIAN(Instances!M201:Instances!M201),"min", MIN(Instances!M201:Instances!M201),"max", MAX(Instances!M201:Instances!M201),"diff", MAX(Instances!M201:Instances!M201)-MIN(Instances!M201:Instances!M201))</f>
        <v>0</v>
      </c>
      <c r="N201" s="1" cm="1">
        <f t="array" ref="N201">_xlfn.SWITCH($A$2,"average", AVERAGE(Instances!N201:Instances!N201),"median", MEDIAN(Instances!N201:Instances!N201),"min", MIN(Instances!N201:Instances!N201),"max", MAX(Instances!N201:Instances!N201),"diff", MAX(Instances!N201:Instances!N201)-MIN(Instances!N201:Instances!N201))</f>
        <v>0</v>
      </c>
      <c r="O201" s="1"/>
      <c r="P201" s="1" cm="1">
        <f t="array" ref="P201">_xlfn.SWITCH($A$2,"average", AVERAGE(Instances!P201:Instances!P201),"median", MEDIAN(Instances!P201:Instances!P201),"min", MIN(Instances!P201:Instances!P201),"max", MAX(Instances!P201:Instances!P201),"diff", MAX(Instances!P201:Instances!P201)-MIN(Instances!P201:Instances!P201))</f>
        <v>0</v>
      </c>
      <c r="Q201" s="1" cm="1">
        <f t="array" ref="Q201">_xlfn.SWITCH($A$2,"average", AVERAGE(Instances!Q201:Instances!Q201),"median", MEDIAN(Instances!Q201:Instances!Q201),"min", MIN(Instances!Q201:Instances!Q201),"max", MAX(Instances!Q201:Instances!Q201),"diff", MAX(Instances!Q201:Instances!Q201)-MIN(Instances!Q201:Instances!Q201))</f>
        <v>0</v>
      </c>
      <c r="R201" s="1" cm="1">
        <f t="array" ref="R201">_xlfn.SWITCH($A$2,"average", AVERAGE(Instances!R201:Instances!R201),"median", MEDIAN(Instances!R201:Instances!R201),"min", MIN(Instances!R201:Instances!R201),"max", MAX(Instances!R201:Instances!R201),"diff", MAX(Instances!R201:Instances!R201)-MIN(Instances!R201:Instances!R201))</f>
        <v>0</v>
      </c>
      <c r="S201" s="1">
        <f>MIN($B201)</f>
        <v>0</v>
      </c>
      <c r="T201" s="1">
        <f>MIN($C201)</f>
        <v>0</v>
      </c>
      <c r="U201" s="1">
        <f>MIN($D201)</f>
        <v>0</v>
      </c>
      <c r="V201" s="1">
        <f>MIN($E201)</f>
        <v>0</v>
      </c>
      <c r="W201" s="1">
        <f>MIN($F201)</f>
        <v>0</v>
      </c>
      <c r="X201" s="1">
        <f>MIN($G201)</f>
        <v>0</v>
      </c>
      <c r="Y201" s="1">
        <f>MIN($H201)</f>
        <v>0</v>
      </c>
      <c r="Z201" s="1">
        <f>MIN($I201)</f>
        <v>0</v>
      </c>
      <c r="AA201" s="1">
        <f>MIN($J201)</f>
        <v>0</v>
      </c>
      <c r="AB201" s="1">
        <f>MIN($K201)</f>
        <v>0</v>
      </c>
      <c r="AC201" s="1">
        <f>MIN($M201)</f>
        <v>0</v>
      </c>
      <c r="AD201" s="1">
        <f>MIN($N201)</f>
        <v>0</v>
      </c>
      <c r="AE201" s="1">
        <f>MIN($P201)</f>
        <v>0</v>
      </c>
      <c r="AF201" s="1">
        <f>MIN($Q201)</f>
        <v>0</v>
      </c>
      <c r="AG201" s="1">
        <f>MIN($R201)</f>
        <v>0</v>
      </c>
      <c r="AH201" s="1">
        <f>MEDIAN($B201)</f>
        <v>0</v>
      </c>
      <c r="AI201" s="1">
        <f>MEDIAN($C201)</f>
        <v>0</v>
      </c>
      <c r="AJ201" s="1">
        <f>MEDIAN($D201)</f>
        <v>0</v>
      </c>
      <c r="AK201" s="1">
        <f>MEDIAN($E201)</f>
        <v>0</v>
      </c>
      <c r="AL201" s="1">
        <f>MEDIAN($F201)</f>
        <v>0</v>
      </c>
      <c r="AM201" s="1">
        <f>MEDIAN($G201)</f>
        <v>0</v>
      </c>
      <c r="AN201" s="1">
        <f>MEDIAN($H201)</f>
        <v>0</v>
      </c>
      <c r="AO201" s="1">
        <f>MEDIAN($I201)</f>
        <v>0</v>
      </c>
      <c r="AP201" s="1">
        <f>MEDIAN($J201)</f>
        <v>0</v>
      </c>
      <c r="AQ201" s="1">
        <f>MEDIAN($K201)</f>
        <v>0</v>
      </c>
      <c r="AR201" s="1">
        <f>MEDIAN($M201)</f>
        <v>0</v>
      </c>
      <c r="AS201" s="1">
        <f>MEDIAN($N201)</f>
        <v>0</v>
      </c>
      <c r="AT201" s="1">
        <f>MEDIAN($P201)</f>
        <v>0</v>
      </c>
      <c r="AU201" s="1">
        <f>MEDIAN($Q201)</f>
        <v>0</v>
      </c>
      <c r="AV201" s="1">
        <f>MEDIAN($R201)</f>
        <v>0</v>
      </c>
      <c r="AW201" s="1">
        <f>MAX($B201)</f>
        <v>0</v>
      </c>
      <c r="AX201" s="1">
        <f>MAX($C201)</f>
        <v>0</v>
      </c>
      <c r="AY201" s="1">
        <f>MAX($D201)</f>
        <v>0</v>
      </c>
      <c r="AZ201" s="1">
        <f>MAX($E201)</f>
        <v>0</v>
      </c>
      <c r="BA201" s="1">
        <f>MAX($F201)</f>
        <v>0</v>
      </c>
      <c r="BB201" s="1">
        <f>MAX($G201)</f>
        <v>0</v>
      </c>
      <c r="BC201" s="1">
        <f>MAX($H201)</f>
        <v>0</v>
      </c>
      <c r="BD201" s="1">
        <f>MAX($I201)</f>
        <v>0</v>
      </c>
      <c r="BE201" s="1">
        <f>MAX($J201)</f>
        <v>0</v>
      </c>
      <c r="BF201" s="1">
        <f>MAX($K201)</f>
        <v>0</v>
      </c>
      <c r="BG201" s="1">
        <f>MAX($M201)</f>
        <v>0</v>
      </c>
      <c r="BH201" s="1">
        <f>MAX($N201)</f>
        <v>0</v>
      </c>
      <c r="BI201" s="1">
        <f>MAX($P201)</f>
        <v>0</v>
      </c>
      <c r="BJ201" s="1">
        <f>MAX($Q201)</f>
        <v>0</v>
      </c>
      <c r="BK201" s="1">
        <f>MAX($R201)</f>
        <v>0</v>
      </c>
    </row>
    <row r="202" spans="1:63">
      <c r="A202" s="1" t="s">
        <v>199</v>
      </c>
      <c r="B202" s="1" cm="1">
        <f t="array" ref="B202">_xlfn.SWITCH($A$2,"average", AVERAGE(Instances!B202:Instances!B202),"median", MEDIAN(Instances!B202:Instances!B202),"min", MIN(Instances!B202:Instances!B202),"max", MAX(Instances!B202:Instances!B202),"diff", MAX(Instances!B202:Instances!B202)-MIN(Instances!B202:Instances!B202))</f>
        <v>0</v>
      </c>
      <c r="C202" s="1" cm="1">
        <f t="array" ref="C202">_xlfn.SWITCH($A$2,"average", AVERAGE(Instances!C202:Instances!C202),"median", MEDIAN(Instances!C202:Instances!C202),"min", MIN(Instances!C202:Instances!C202),"max", MAX(Instances!C202:Instances!C202),"diff", MAX(Instances!C202:Instances!C202)-MIN(Instances!C202:Instances!C202))</f>
        <v>0</v>
      </c>
      <c r="D202" s="1" cm="1">
        <f t="array" ref="D202">_xlfn.SWITCH($A$2,"average", AVERAGE(Instances!D202:Instances!D202),"median", MEDIAN(Instances!D202:Instances!D202),"min", MIN(Instances!D202:Instances!D202),"max", MAX(Instances!D202:Instances!D202),"diff", MAX(Instances!D202:Instances!D202)-MIN(Instances!D202:Instances!D202))</f>
        <v>0</v>
      </c>
      <c r="E202" s="1" cm="1">
        <f t="array" ref="E202">_xlfn.SWITCH($A$2,"average", AVERAGE(Instances!E202:Instances!E202),"median", MEDIAN(Instances!E202:Instances!E202),"min", MIN(Instances!E202:Instances!E202),"max", MAX(Instances!E202:Instances!E202),"diff", MAX(Instances!E202:Instances!E202)-MIN(Instances!E202:Instances!E202))</f>
        <v>0</v>
      </c>
      <c r="F202" s="1" cm="1">
        <f t="array" ref="F202">_xlfn.SWITCH($A$2,"average", AVERAGE(Instances!F202:Instances!F202),"median", MEDIAN(Instances!F202:Instances!F202),"min", MIN(Instances!F202:Instances!F202),"max", MAX(Instances!F202:Instances!F202),"diff", MAX(Instances!F202:Instances!F202)-MIN(Instances!F202:Instances!F202))</f>
        <v>0</v>
      </c>
      <c r="G202" s="1" cm="1">
        <f t="array" ref="G202">_xlfn.SWITCH($A$2,"average", AVERAGE(Instances!G202:Instances!G202),"median", MEDIAN(Instances!G202:Instances!G202),"min", MIN(Instances!G202:Instances!G202),"max", MAX(Instances!G202:Instances!G202),"diff", MAX(Instances!G202:Instances!G202)-MIN(Instances!G202:Instances!G202))</f>
        <v>0</v>
      </c>
      <c r="H202" s="1" cm="1">
        <f t="array" ref="H202">_xlfn.SWITCH($A$2,"average", AVERAGE(Instances!H202:Instances!H202),"median", MEDIAN(Instances!H202:Instances!H202),"min", MIN(Instances!H202:Instances!H202),"max", MAX(Instances!H202:Instances!H202),"diff", MAX(Instances!H202:Instances!H202)-MIN(Instances!H202:Instances!H202))</f>
        <v>0</v>
      </c>
      <c r="I202" s="1" cm="1">
        <f t="array" ref="I202">_xlfn.SWITCH($A$2,"average", AVERAGE(Instances!I202:Instances!I202),"median", MEDIAN(Instances!I202:Instances!I202),"min", MIN(Instances!I202:Instances!I202),"max", MAX(Instances!I202:Instances!I202),"diff", MAX(Instances!I202:Instances!I202)-MIN(Instances!I202:Instances!I202))</f>
        <v>0</v>
      </c>
      <c r="J202" s="1" cm="1">
        <f t="array" ref="J202">_xlfn.SWITCH($A$2,"average", AVERAGE(Instances!J202:Instances!J202),"median", MEDIAN(Instances!J202:Instances!J202),"min", MIN(Instances!J202:Instances!J202),"max", MAX(Instances!J202:Instances!J202),"diff", MAX(Instances!J202:Instances!J202)-MIN(Instances!J202:Instances!J202))</f>
        <v>0</v>
      </c>
      <c r="K202" s="1" cm="1">
        <f t="array" ref="K202">_xlfn.SWITCH($A$2,"average", AVERAGE(Instances!K202:Instances!K202),"median", MEDIAN(Instances!K202:Instances!K202),"min", MIN(Instances!K202:Instances!K202),"max", MAX(Instances!K202:Instances!K202),"diff", MAX(Instances!K202:Instances!K202)-MIN(Instances!K202:Instances!K202))</f>
        <v>0</v>
      </c>
      <c r="L202" s="1"/>
      <c r="M202" s="1" cm="1">
        <f t="array" ref="M202">_xlfn.SWITCH($A$2,"average", AVERAGE(Instances!M202:Instances!M202),"median", MEDIAN(Instances!M202:Instances!M202),"min", MIN(Instances!M202:Instances!M202),"max", MAX(Instances!M202:Instances!M202),"diff", MAX(Instances!M202:Instances!M202)-MIN(Instances!M202:Instances!M202))</f>
        <v>0</v>
      </c>
      <c r="N202" s="1" cm="1">
        <f t="array" ref="N202">_xlfn.SWITCH($A$2,"average", AVERAGE(Instances!N202:Instances!N202),"median", MEDIAN(Instances!N202:Instances!N202),"min", MIN(Instances!N202:Instances!N202),"max", MAX(Instances!N202:Instances!N202),"diff", MAX(Instances!N202:Instances!N202)-MIN(Instances!N202:Instances!N202))</f>
        <v>0</v>
      </c>
      <c r="O202" s="1"/>
      <c r="P202" s="1" cm="1">
        <f t="array" ref="P202">_xlfn.SWITCH($A$2,"average", AVERAGE(Instances!P202:Instances!P202),"median", MEDIAN(Instances!P202:Instances!P202),"min", MIN(Instances!P202:Instances!P202),"max", MAX(Instances!P202:Instances!P202),"diff", MAX(Instances!P202:Instances!P202)-MIN(Instances!P202:Instances!P202))</f>
        <v>0</v>
      </c>
      <c r="Q202" s="1" cm="1">
        <f t="array" ref="Q202">_xlfn.SWITCH($A$2,"average", AVERAGE(Instances!Q202:Instances!Q202),"median", MEDIAN(Instances!Q202:Instances!Q202),"min", MIN(Instances!Q202:Instances!Q202),"max", MAX(Instances!Q202:Instances!Q202),"diff", MAX(Instances!Q202:Instances!Q202)-MIN(Instances!Q202:Instances!Q202))</f>
        <v>0</v>
      </c>
      <c r="R202" s="1" cm="1">
        <f t="array" ref="R202">_xlfn.SWITCH($A$2,"average", AVERAGE(Instances!R202:Instances!R202),"median", MEDIAN(Instances!R202:Instances!R202),"min", MIN(Instances!R202:Instances!R202),"max", MAX(Instances!R202:Instances!R202),"diff", MAX(Instances!R202:Instances!R202)-MIN(Instances!R202:Instances!R202))</f>
        <v>0</v>
      </c>
      <c r="S202" s="1">
        <f>MIN($B202)</f>
        <v>0</v>
      </c>
      <c r="T202" s="1">
        <f>MIN($C202)</f>
        <v>0</v>
      </c>
      <c r="U202" s="1">
        <f>MIN($D202)</f>
        <v>0</v>
      </c>
      <c r="V202" s="1">
        <f>MIN($E202)</f>
        <v>0</v>
      </c>
      <c r="W202" s="1">
        <f>MIN($F202)</f>
        <v>0</v>
      </c>
      <c r="X202" s="1">
        <f>MIN($G202)</f>
        <v>0</v>
      </c>
      <c r="Y202" s="1">
        <f>MIN($H202)</f>
        <v>0</v>
      </c>
      <c r="Z202" s="1">
        <f>MIN($I202)</f>
        <v>0</v>
      </c>
      <c r="AA202" s="1">
        <f>MIN($J202)</f>
        <v>0</v>
      </c>
      <c r="AB202" s="1">
        <f>MIN($K202)</f>
        <v>0</v>
      </c>
      <c r="AC202" s="1">
        <f>MIN($M202)</f>
        <v>0</v>
      </c>
      <c r="AD202" s="1">
        <f>MIN($N202)</f>
        <v>0</v>
      </c>
      <c r="AE202" s="1">
        <f>MIN($P202)</f>
        <v>0</v>
      </c>
      <c r="AF202" s="1">
        <f>MIN($Q202)</f>
        <v>0</v>
      </c>
      <c r="AG202" s="1">
        <f>MIN($R202)</f>
        <v>0</v>
      </c>
      <c r="AH202" s="1">
        <f>MEDIAN($B202)</f>
        <v>0</v>
      </c>
      <c r="AI202" s="1">
        <f>MEDIAN($C202)</f>
        <v>0</v>
      </c>
      <c r="AJ202" s="1">
        <f>MEDIAN($D202)</f>
        <v>0</v>
      </c>
      <c r="AK202" s="1">
        <f>MEDIAN($E202)</f>
        <v>0</v>
      </c>
      <c r="AL202" s="1">
        <f>MEDIAN($F202)</f>
        <v>0</v>
      </c>
      <c r="AM202" s="1">
        <f>MEDIAN($G202)</f>
        <v>0</v>
      </c>
      <c r="AN202" s="1">
        <f>MEDIAN($H202)</f>
        <v>0</v>
      </c>
      <c r="AO202" s="1">
        <f>MEDIAN($I202)</f>
        <v>0</v>
      </c>
      <c r="AP202" s="1">
        <f>MEDIAN($J202)</f>
        <v>0</v>
      </c>
      <c r="AQ202" s="1">
        <f>MEDIAN($K202)</f>
        <v>0</v>
      </c>
      <c r="AR202" s="1">
        <f>MEDIAN($M202)</f>
        <v>0</v>
      </c>
      <c r="AS202" s="1">
        <f>MEDIAN($N202)</f>
        <v>0</v>
      </c>
      <c r="AT202" s="1">
        <f>MEDIAN($P202)</f>
        <v>0</v>
      </c>
      <c r="AU202" s="1">
        <f>MEDIAN($Q202)</f>
        <v>0</v>
      </c>
      <c r="AV202" s="1">
        <f>MEDIAN($R202)</f>
        <v>0</v>
      </c>
      <c r="AW202" s="1">
        <f>MAX($B202)</f>
        <v>0</v>
      </c>
      <c r="AX202" s="1">
        <f>MAX($C202)</f>
        <v>0</v>
      </c>
      <c r="AY202" s="1">
        <f>MAX($D202)</f>
        <v>0</v>
      </c>
      <c r="AZ202" s="1">
        <f>MAX($E202)</f>
        <v>0</v>
      </c>
      <c r="BA202" s="1">
        <f>MAX($F202)</f>
        <v>0</v>
      </c>
      <c r="BB202" s="1">
        <f>MAX($G202)</f>
        <v>0</v>
      </c>
      <c r="BC202" s="1">
        <f>MAX($H202)</f>
        <v>0</v>
      </c>
      <c r="BD202" s="1">
        <f>MAX($I202)</f>
        <v>0</v>
      </c>
      <c r="BE202" s="1">
        <f>MAX($J202)</f>
        <v>0</v>
      </c>
      <c r="BF202" s="1">
        <f>MAX($K202)</f>
        <v>0</v>
      </c>
      <c r="BG202" s="1">
        <f>MAX($M202)</f>
        <v>0</v>
      </c>
      <c r="BH202" s="1">
        <f>MAX($N202)</f>
        <v>0</v>
      </c>
      <c r="BI202" s="1">
        <f>MAX($P202)</f>
        <v>0</v>
      </c>
      <c r="BJ202" s="1">
        <f>MAX($Q202)</f>
        <v>0</v>
      </c>
      <c r="BK202" s="1">
        <f>MAX($R202)</f>
        <v>0</v>
      </c>
    </row>
    <row r="203" spans="1:63">
      <c r="A203" s="1" t="s">
        <v>200</v>
      </c>
      <c r="B203" s="1" cm="1">
        <f t="array" ref="B203">_xlfn.SWITCH($A$2,"average", AVERAGE(Instances!B203:Instances!B203),"median", MEDIAN(Instances!B203:Instances!B203),"min", MIN(Instances!B203:Instances!B203),"max", MAX(Instances!B203:Instances!B203),"diff", MAX(Instances!B203:Instances!B203)-MIN(Instances!B203:Instances!B203))</f>
        <v>0</v>
      </c>
      <c r="C203" s="1" cm="1">
        <f t="array" ref="C203">_xlfn.SWITCH($A$2,"average", AVERAGE(Instances!C203:Instances!C203),"median", MEDIAN(Instances!C203:Instances!C203),"min", MIN(Instances!C203:Instances!C203),"max", MAX(Instances!C203:Instances!C203),"diff", MAX(Instances!C203:Instances!C203)-MIN(Instances!C203:Instances!C203))</f>
        <v>0</v>
      </c>
      <c r="D203" s="1" cm="1">
        <f t="array" ref="D203">_xlfn.SWITCH($A$2,"average", AVERAGE(Instances!D203:Instances!D203),"median", MEDIAN(Instances!D203:Instances!D203),"min", MIN(Instances!D203:Instances!D203),"max", MAX(Instances!D203:Instances!D203),"diff", MAX(Instances!D203:Instances!D203)-MIN(Instances!D203:Instances!D203))</f>
        <v>0</v>
      </c>
      <c r="E203" s="1" cm="1">
        <f t="array" ref="E203">_xlfn.SWITCH($A$2,"average", AVERAGE(Instances!E203:Instances!E203),"median", MEDIAN(Instances!E203:Instances!E203),"min", MIN(Instances!E203:Instances!E203),"max", MAX(Instances!E203:Instances!E203),"diff", MAX(Instances!E203:Instances!E203)-MIN(Instances!E203:Instances!E203))</f>
        <v>0</v>
      </c>
      <c r="F203" s="1" cm="1">
        <f t="array" ref="F203">_xlfn.SWITCH($A$2,"average", AVERAGE(Instances!F203:Instances!F203),"median", MEDIAN(Instances!F203:Instances!F203),"min", MIN(Instances!F203:Instances!F203),"max", MAX(Instances!F203:Instances!F203),"diff", MAX(Instances!F203:Instances!F203)-MIN(Instances!F203:Instances!F203))</f>
        <v>0</v>
      </c>
      <c r="G203" s="1" cm="1">
        <f t="array" ref="G203">_xlfn.SWITCH($A$2,"average", AVERAGE(Instances!G203:Instances!G203),"median", MEDIAN(Instances!G203:Instances!G203),"min", MIN(Instances!G203:Instances!G203),"max", MAX(Instances!G203:Instances!G203),"diff", MAX(Instances!G203:Instances!G203)-MIN(Instances!G203:Instances!G203))</f>
        <v>0</v>
      </c>
      <c r="H203" s="1" cm="1">
        <f t="array" ref="H203">_xlfn.SWITCH($A$2,"average", AVERAGE(Instances!H203:Instances!H203),"median", MEDIAN(Instances!H203:Instances!H203),"min", MIN(Instances!H203:Instances!H203),"max", MAX(Instances!H203:Instances!H203),"diff", MAX(Instances!H203:Instances!H203)-MIN(Instances!H203:Instances!H203))</f>
        <v>0</v>
      </c>
      <c r="I203" s="1" cm="1">
        <f t="array" ref="I203">_xlfn.SWITCH($A$2,"average", AVERAGE(Instances!I203:Instances!I203),"median", MEDIAN(Instances!I203:Instances!I203),"min", MIN(Instances!I203:Instances!I203),"max", MAX(Instances!I203:Instances!I203),"diff", MAX(Instances!I203:Instances!I203)-MIN(Instances!I203:Instances!I203))</f>
        <v>0</v>
      </c>
      <c r="J203" s="1" cm="1">
        <f t="array" ref="J203">_xlfn.SWITCH($A$2,"average", AVERAGE(Instances!J203:Instances!J203),"median", MEDIAN(Instances!J203:Instances!J203),"min", MIN(Instances!J203:Instances!J203),"max", MAX(Instances!J203:Instances!J203),"diff", MAX(Instances!J203:Instances!J203)-MIN(Instances!J203:Instances!J203))</f>
        <v>0</v>
      </c>
      <c r="K203" s="1" cm="1">
        <f t="array" ref="K203">_xlfn.SWITCH($A$2,"average", AVERAGE(Instances!K203:Instances!K203),"median", MEDIAN(Instances!K203:Instances!K203),"min", MIN(Instances!K203:Instances!K203),"max", MAX(Instances!K203:Instances!K203),"diff", MAX(Instances!K203:Instances!K203)-MIN(Instances!K203:Instances!K203))</f>
        <v>0</v>
      </c>
      <c r="L203" s="1"/>
      <c r="M203" s="1" cm="1">
        <f t="array" ref="M203">_xlfn.SWITCH($A$2,"average", AVERAGE(Instances!M203:Instances!M203),"median", MEDIAN(Instances!M203:Instances!M203),"min", MIN(Instances!M203:Instances!M203),"max", MAX(Instances!M203:Instances!M203),"diff", MAX(Instances!M203:Instances!M203)-MIN(Instances!M203:Instances!M203))</f>
        <v>0</v>
      </c>
      <c r="N203" s="1" cm="1">
        <f t="array" ref="N203">_xlfn.SWITCH($A$2,"average", AVERAGE(Instances!N203:Instances!N203),"median", MEDIAN(Instances!N203:Instances!N203),"min", MIN(Instances!N203:Instances!N203),"max", MAX(Instances!N203:Instances!N203),"diff", MAX(Instances!N203:Instances!N203)-MIN(Instances!N203:Instances!N203))</f>
        <v>0</v>
      </c>
      <c r="O203" s="1"/>
      <c r="P203" s="1" cm="1">
        <f t="array" ref="P203">_xlfn.SWITCH($A$2,"average", AVERAGE(Instances!P203:Instances!P203),"median", MEDIAN(Instances!P203:Instances!P203),"min", MIN(Instances!P203:Instances!P203),"max", MAX(Instances!P203:Instances!P203),"diff", MAX(Instances!P203:Instances!P203)-MIN(Instances!P203:Instances!P203))</f>
        <v>0</v>
      </c>
      <c r="Q203" s="1" cm="1">
        <f t="array" ref="Q203">_xlfn.SWITCH($A$2,"average", AVERAGE(Instances!Q203:Instances!Q203),"median", MEDIAN(Instances!Q203:Instances!Q203),"min", MIN(Instances!Q203:Instances!Q203),"max", MAX(Instances!Q203:Instances!Q203),"diff", MAX(Instances!Q203:Instances!Q203)-MIN(Instances!Q203:Instances!Q203))</f>
        <v>0</v>
      </c>
      <c r="R203" s="1" cm="1">
        <f t="array" ref="R203">_xlfn.SWITCH($A$2,"average", AVERAGE(Instances!R203:Instances!R203),"median", MEDIAN(Instances!R203:Instances!R203),"min", MIN(Instances!R203:Instances!R203),"max", MAX(Instances!R203:Instances!R203),"diff", MAX(Instances!R203:Instances!R203)-MIN(Instances!R203:Instances!R203))</f>
        <v>0</v>
      </c>
      <c r="S203" s="1">
        <f>MIN($B203)</f>
        <v>0</v>
      </c>
      <c r="T203" s="1">
        <f>MIN($C203)</f>
        <v>0</v>
      </c>
      <c r="U203" s="1">
        <f>MIN($D203)</f>
        <v>0</v>
      </c>
      <c r="V203" s="1">
        <f>MIN($E203)</f>
        <v>0</v>
      </c>
      <c r="W203" s="1">
        <f>MIN($F203)</f>
        <v>0</v>
      </c>
      <c r="X203" s="1">
        <f>MIN($G203)</f>
        <v>0</v>
      </c>
      <c r="Y203" s="1">
        <f>MIN($H203)</f>
        <v>0</v>
      </c>
      <c r="Z203" s="1">
        <f>MIN($I203)</f>
        <v>0</v>
      </c>
      <c r="AA203" s="1">
        <f>MIN($J203)</f>
        <v>0</v>
      </c>
      <c r="AB203" s="1">
        <f>MIN($K203)</f>
        <v>0</v>
      </c>
      <c r="AC203" s="1">
        <f>MIN($M203)</f>
        <v>0</v>
      </c>
      <c r="AD203" s="1">
        <f>MIN($N203)</f>
        <v>0</v>
      </c>
      <c r="AE203" s="1">
        <f>MIN($P203)</f>
        <v>0</v>
      </c>
      <c r="AF203" s="1">
        <f>MIN($Q203)</f>
        <v>0</v>
      </c>
      <c r="AG203" s="1">
        <f>MIN($R203)</f>
        <v>0</v>
      </c>
      <c r="AH203" s="1">
        <f>MEDIAN($B203)</f>
        <v>0</v>
      </c>
      <c r="AI203" s="1">
        <f>MEDIAN($C203)</f>
        <v>0</v>
      </c>
      <c r="AJ203" s="1">
        <f>MEDIAN($D203)</f>
        <v>0</v>
      </c>
      <c r="AK203" s="1">
        <f>MEDIAN($E203)</f>
        <v>0</v>
      </c>
      <c r="AL203" s="1">
        <f>MEDIAN($F203)</f>
        <v>0</v>
      </c>
      <c r="AM203" s="1">
        <f>MEDIAN($G203)</f>
        <v>0</v>
      </c>
      <c r="AN203" s="1">
        <f>MEDIAN($H203)</f>
        <v>0</v>
      </c>
      <c r="AO203" s="1">
        <f>MEDIAN($I203)</f>
        <v>0</v>
      </c>
      <c r="AP203" s="1">
        <f>MEDIAN($J203)</f>
        <v>0</v>
      </c>
      <c r="AQ203" s="1">
        <f>MEDIAN($K203)</f>
        <v>0</v>
      </c>
      <c r="AR203" s="1">
        <f>MEDIAN($M203)</f>
        <v>0</v>
      </c>
      <c r="AS203" s="1">
        <f>MEDIAN($N203)</f>
        <v>0</v>
      </c>
      <c r="AT203" s="1">
        <f>MEDIAN($P203)</f>
        <v>0</v>
      </c>
      <c r="AU203" s="1">
        <f>MEDIAN($Q203)</f>
        <v>0</v>
      </c>
      <c r="AV203" s="1">
        <f>MEDIAN($R203)</f>
        <v>0</v>
      </c>
      <c r="AW203" s="1">
        <f>MAX($B203)</f>
        <v>0</v>
      </c>
      <c r="AX203" s="1">
        <f>MAX($C203)</f>
        <v>0</v>
      </c>
      <c r="AY203" s="1">
        <f>MAX($D203)</f>
        <v>0</v>
      </c>
      <c r="AZ203" s="1">
        <f>MAX($E203)</f>
        <v>0</v>
      </c>
      <c r="BA203" s="1">
        <f>MAX($F203)</f>
        <v>0</v>
      </c>
      <c r="BB203" s="1">
        <f>MAX($G203)</f>
        <v>0</v>
      </c>
      <c r="BC203" s="1">
        <f>MAX($H203)</f>
        <v>0</v>
      </c>
      <c r="BD203" s="1">
        <f>MAX($I203)</f>
        <v>0</v>
      </c>
      <c r="BE203" s="1">
        <f>MAX($J203)</f>
        <v>0</v>
      </c>
      <c r="BF203" s="1">
        <f>MAX($K203)</f>
        <v>0</v>
      </c>
      <c r="BG203" s="1">
        <f>MAX($M203)</f>
        <v>0</v>
      </c>
      <c r="BH203" s="1">
        <f>MAX($N203)</f>
        <v>0</v>
      </c>
      <c r="BI203" s="1">
        <f>MAX($P203)</f>
        <v>0</v>
      </c>
      <c r="BJ203" s="1">
        <f>MAX($Q203)</f>
        <v>0</v>
      </c>
      <c r="BK203" s="1">
        <f>MAX($R203)</f>
        <v>0</v>
      </c>
    </row>
    <row r="204" spans="1:63">
      <c r="A204" s="1" t="s">
        <v>201</v>
      </c>
      <c r="B204" s="1" cm="1">
        <f t="array" ref="B204">_xlfn.SWITCH($A$2,"average", AVERAGE(Instances!B204:Instances!B204),"median", MEDIAN(Instances!B204:Instances!B204),"min", MIN(Instances!B204:Instances!B204),"max", MAX(Instances!B204:Instances!B204),"diff", MAX(Instances!B204:Instances!B204)-MIN(Instances!B204:Instances!B204))</f>
        <v>0</v>
      </c>
      <c r="C204" s="1" cm="1">
        <f t="array" ref="C204">_xlfn.SWITCH($A$2,"average", AVERAGE(Instances!C204:Instances!C204),"median", MEDIAN(Instances!C204:Instances!C204),"min", MIN(Instances!C204:Instances!C204),"max", MAX(Instances!C204:Instances!C204),"diff", MAX(Instances!C204:Instances!C204)-MIN(Instances!C204:Instances!C204))</f>
        <v>0</v>
      </c>
      <c r="D204" s="1" cm="1">
        <f t="array" ref="D204">_xlfn.SWITCH($A$2,"average", AVERAGE(Instances!D204:Instances!D204),"median", MEDIAN(Instances!D204:Instances!D204),"min", MIN(Instances!D204:Instances!D204),"max", MAX(Instances!D204:Instances!D204),"diff", MAX(Instances!D204:Instances!D204)-MIN(Instances!D204:Instances!D204))</f>
        <v>0</v>
      </c>
      <c r="E204" s="1" cm="1">
        <f t="array" ref="E204">_xlfn.SWITCH($A$2,"average", AVERAGE(Instances!E204:Instances!E204),"median", MEDIAN(Instances!E204:Instances!E204),"min", MIN(Instances!E204:Instances!E204),"max", MAX(Instances!E204:Instances!E204),"diff", MAX(Instances!E204:Instances!E204)-MIN(Instances!E204:Instances!E204))</f>
        <v>0</v>
      </c>
      <c r="F204" s="1" cm="1">
        <f t="array" ref="F204">_xlfn.SWITCH($A$2,"average", AVERAGE(Instances!F204:Instances!F204),"median", MEDIAN(Instances!F204:Instances!F204),"min", MIN(Instances!F204:Instances!F204),"max", MAX(Instances!F204:Instances!F204),"diff", MAX(Instances!F204:Instances!F204)-MIN(Instances!F204:Instances!F204))</f>
        <v>0</v>
      </c>
      <c r="G204" s="1" cm="1">
        <f t="array" ref="G204">_xlfn.SWITCH($A$2,"average", AVERAGE(Instances!G204:Instances!G204),"median", MEDIAN(Instances!G204:Instances!G204),"min", MIN(Instances!G204:Instances!G204),"max", MAX(Instances!G204:Instances!G204),"diff", MAX(Instances!G204:Instances!G204)-MIN(Instances!G204:Instances!G204))</f>
        <v>0</v>
      </c>
      <c r="H204" s="1" cm="1">
        <f t="array" ref="H204">_xlfn.SWITCH($A$2,"average", AVERAGE(Instances!H204:Instances!H204),"median", MEDIAN(Instances!H204:Instances!H204),"min", MIN(Instances!H204:Instances!H204),"max", MAX(Instances!H204:Instances!H204),"diff", MAX(Instances!H204:Instances!H204)-MIN(Instances!H204:Instances!H204))</f>
        <v>0</v>
      </c>
      <c r="I204" s="1" cm="1">
        <f t="array" ref="I204">_xlfn.SWITCH($A$2,"average", AVERAGE(Instances!I204:Instances!I204),"median", MEDIAN(Instances!I204:Instances!I204),"min", MIN(Instances!I204:Instances!I204),"max", MAX(Instances!I204:Instances!I204),"diff", MAX(Instances!I204:Instances!I204)-MIN(Instances!I204:Instances!I204))</f>
        <v>0</v>
      </c>
      <c r="J204" s="1" cm="1">
        <f t="array" ref="J204">_xlfn.SWITCH($A$2,"average", AVERAGE(Instances!J204:Instances!J204),"median", MEDIAN(Instances!J204:Instances!J204),"min", MIN(Instances!J204:Instances!J204),"max", MAX(Instances!J204:Instances!J204),"diff", MAX(Instances!J204:Instances!J204)-MIN(Instances!J204:Instances!J204))</f>
        <v>0</v>
      </c>
      <c r="K204" s="1" cm="1">
        <f t="array" ref="K204">_xlfn.SWITCH($A$2,"average", AVERAGE(Instances!K204:Instances!K204),"median", MEDIAN(Instances!K204:Instances!K204),"min", MIN(Instances!K204:Instances!K204),"max", MAX(Instances!K204:Instances!K204),"diff", MAX(Instances!K204:Instances!K204)-MIN(Instances!K204:Instances!K204))</f>
        <v>0</v>
      </c>
      <c r="L204" s="1"/>
      <c r="M204" s="1" cm="1">
        <f t="array" ref="M204">_xlfn.SWITCH($A$2,"average", AVERAGE(Instances!M204:Instances!M204),"median", MEDIAN(Instances!M204:Instances!M204),"min", MIN(Instances!M204:Instances!M204),"max", MAX(Instances!M204:Instances!M204),"diff", MAX(Instances!M204:Instances!M204)-MIN(Instances!M204:Instances!M204))</f>
        <v>0</v>
      </c>
      <c r="N204" s="1" cm="1">
        <f t="array" ref="N204">_xlfn.SWITCH($A$2,"average", AVERAGE(Instances!N204:Instances!N204),"median", MEDIAN(Instances!N204:Instances!N204),"min", MIN(Instances!N204:Instances!N204),"max", MAX(Instances!N204:Instances!N204),"diff", MAX(Instances!N204:Instances!N204)-MIN(Instances!N204:Instances!N204))</f>
        <v>0</v>
      </c>
      <c r="O204" s="1"/>
      <c r="P204" s="1" cm="1">
        <f t="array" ref="P204">_xlfn.SWITCH($A$2,"average", AVERAGE(Instances!P204:Instances!P204),"median", MEDIAN(Instances!P204:Instances!P204),"min", MIN(Instances!P204:Instances!P204),"max", MAX(Instances!P204:Instances!P204),"diff", MAX(Instances!P204:Instances!P204)-MIN(Instances!P204:Instances!P204))</f>
        <v>0</v>
      </c>
      <c r="Q204" s="1" cm="1">
        <f t="array" ref="Q204">_xlfn.SWITCH($A$2,"average", AVERAGE(Instances!Q204:Instances!Q204),"median", MEDIAN(Instances!Q204:Instances!Q204),"min", MIN(Instances!Q204:Instances!Q204),"max", MAX(Instances!Q204:Instances!Q204),"diff", MAX(Instances!Q204:Instances!Q204)-MIN(Instances!Q204:Instances!Q204))</f>
        <v>0</v>
      </c>
      <c r="R204" s="1" cm="1">
        <f t="array" ref="R204">_xlfn.SWITCH($A$2,"average", AVERAGE(Instances!R204:Instances!R204),"median", MEDIAN(Instances!R204:Instances!R204),"min", MIN(Instances!R204:Instances!R204),"max", MAX(Instances!R204:Instances!R204),"diff", MAX(Instances!R204:Instances!R204)-MIN(Instances!R204:Instances!R204))</f>
        <v>0</v>
      </c>
      <c r="S204" s="1">
        <f>MIN($B204)</f>
        <v>0</v>
      </c>
      <c r="T204" s="1">
        <f>MIN($C204)</f>
        <v>0</v>
      </c>
      <c r="U204" s="1">
        <f>MIN($D204)</f>
        <v>0</v>
      </c>
      <c r="V204" s="1">
        <f>MIN($E204)</f>
        <v>0</v>
      </c>
      <c r="W204" s="1">
        <f>MIN($F204)</f>
        <v>0</v>
      </c>
      <c r="X204" s="1">
        <f>MIN($G204)</f>
        <v>0</v>
      </c>
      <c r="Y204" s="1">
        <f>MIN($H204)</f>
        <v>0</v>
      </c>
      <c r="Z204" s="1">
        <f>MIN($I204)</f>
        <v>0</v>
      </c>
      <c r="AA204" s="1">
        <f>MIN($J204)</f>
        <v>0</v>
      </c>
      <c r="AB204" s="1">
        <f>MIN($K204)</f>
        <v>0</v>
      </c>
      <c r="AC204" s="1">
        <f>MIN($M204)</f>
        <v>0</v>
      </c>
      <c r="AD204" s="1">
        <f>MIN($N204)</f>
        <v>0</v>
      </c>
      <c r="AE204" s="1">
        <f>MIN($P204)</f>
        <v>0</v>
      </c>
      <c r="AF204" s="1">
        <f>MIN($Q204)</f>
        <v>0</v>
      </c>
      <c r="AG204" s="1">
        <f>MIN($R204)</f>
        <v>0</v>
      </c>
      <c r="AH204" s="1">
        <f>MEDIAN($B204)</f>
        <v>0</v>
      </c>
      <c r="AI204" s="1">
        <f>MEDIAN($C204)</f>
        <v>0</v>
      </c>
      <c r="AJ204" s="1">
        <f>MEDIAN($D204)</f>
        <v>0</v>
      </c>
      <c r="AK204" s="1">
        <f>MEDIAN($E204)</f>
        <v>0</v>
      </c>
      <c r="AL204" s="1">
        <f>MEDIAN($F204)</f>
        <v>0</v>
      </c>
      <c r="AM204" s="1">
        <f>MEDIAN($G204)</f>
        <v>0</v>
      </c>
      <c r="AN204" s="1">
        <f>MEDIAN($H204)</f>
        <v>0</v>
      </c>
      <c r="AO204" s="1">
        <f>MEDIAN($I204)</f>
        <v>0</v>
      </c>
      <c r="AP204" s="1">
        <f>MEDIAN($J204)</f>
        <v>0</v>
      </c>
      <c r="AQ204" s="1">
        <f>MEDIAN($K204)</f>
        <v>0</v>
      </c>
      <c r="AR204" s="1">
        <f>MEDIAN($M204)</f>
        <v>0</v>
      </c>
      <c r="AS204" s="1">
        <f>MEDIAN($N204)</f>
        <v>0</v>
      </c>
      <c r="AT204" s="1">
        <f>MEDIAN($P204)</f>
        <v>0</v>
      </c>
      <c r="AU204" s="1">
        <f>MEDIAN($Q204)</f>
        <v>0</v>
      </c>
      <c r="AV204" s="1">
        <f>MEDIAN($R204)</f>
        <v>0</v>
      </c>
      <c r="AW204" s="1">
        <f>MAX($B204)</f>
        <v>0</v>
      </c>
      <c r="AX204" s="1">
        <f>MAX($C204)</f>
        <v>0</v>
      </c>
      <c r="AY204" s="1">
        <f>MAX($D204)</f>
        <v>0</v>
      </c>
      <c r="AZ204" s="1">
        <f>MAX($E204)</f>
        <v>0</v>
      </c>
      <c r="BA204" s="1">
        <f>MAX($F204)</f>
        <v>0</v>
      </c>
      <c r="BB204" s="1">
        <f>MAX($G204)</f>
        <v>0</v>
      </c>
      <c r="BC204" s="1">
        <f>MAX($H204)</f>
        <v>0</v>
      </c>
      <c r="BD204" s="1">
        <f>MAX($I204)</f>
        <v>0</v>
      </c>
      <c r="BE204" s="1">
        <f>MAX($J204)</f>
        <v>0</v>
      </c>
      <c r="BF204" s="1">
        <f>MAX($K204)</f>
        <v>0</v>
      </c>
      <c r="BG204" s="1">
        <f>MAX($M204)</f>
        <v>0</v>
      </c>
      <c r="BH204" s="1">
        <f>MAX($N204)</f>
        <v>0</v>
      </c>
      <c r="BI204" s="1">
        <f>MAX($P204)</f>
        <v>0</v>
      </c>
      <c r="BJ204" s="1">
        <f>MAX($Q204)</f>
        <v>0</v>
      </c>
      <c r="BK204" s="1">
        <f>MAX($R204)</f>
        <v>0</v>
      </c>
    </row>
    <row r="205" spans="1:63">
      <c r="A205" s="1" t="s">
        <v>202</v>
      </c>
      <c r="B205" s="1" cm="1">
        <f t="array" ref="B205">_xlfn.SWITCH($A$2,"average", AVERAGE(Instances!B205:Instances!B205),"median", MEDIAN(Instances!B205:Instances!B205),"min", MIN(Instances!B205:Instances!B205),"max", MAX(Instances!B205:Instances!B205),"diff", MAX(Instances!B205:Instances!B205)-MIN(Instances!B205:Instances!B205))</f>
        <v>0</v>
      </c>
      <c r="C205" s="1" cm="1">
        <f t="array" ref="C205">_xlfn.SWITCH($A$2,"average", AVERAGE(Instances!C205:Instances!C205),"median", MEDIAN(Instances!C205:Instances!C205),"min", MIN(Instances!C205:Instances!C205),"max", MAX(Instances!C205:Instances!C205),"diff", MAX(Instances!C205:Instances!C205)-MIN(Instances!C205:Instances!C205))</f>
        <v>0</v>
      </c>
      <c r="D205" s="1" cm="1">
        <f t="array" ref="D205">_xlfn.SWITCH($A$2,"average", AVERAGE(Instances!D205:Instances!D205),"median", MEDIAN(Instances!D205:Instances!D205),"min", MIN(Instances!D205:Instances!D205),"max", MAX(Instances!D205:Instances!D205),"diff", MAX(Instances!D205:Instances!D205)-MIN(Instances!D205:Instances!D205))</f>
        <v>0</v>
      </c>
      <c r="E205" s="1" cm="1">
        <f t="array" ref="E205">_xlfn.SWITCH($A$2,"average", AVERAGE(Instances!E205:Instances!E205),"median", MEDIAN(Instances!E205:Instances!E205),"min", MIN(Instances!E205:Instances!E205),"max", MAX(Instances!E205:Instances!E205),"diff", MAX(Instances!E205:Instances!E205)-MIN(Instances!E205:Instances!E205))</f>
        <v>0</v>
      </c>
      <c r="F205" s="1" cm="1">
        <f t="array" ref="F205">_xlfn.SWITCH($A$2,"average", AVERAGE(Instances!F205:Instances!F205),"median", MEDIAN(Instances!F205:Instances!F205),"min", MIN(Instances!F205:Instances!F205),"max", MAX(Instances!F205:Instances!F205),"diff", MAX(Instances!F205:Instances!F205)-MIN(Instances!F205:Instances!F205))</f>
        <v>0</v>
      </c>
      <c r="G205" s="1" cm="1">
        <f t="array" ref="G205">_xlfn.SWITCH($A$2,"average", AVERAGE(Instances!G205:Instances!G205),"median", MEDIAN(Instances!G205:Instances!G205),"min", MIN(Instances!G205:Instances!G205),"max", MAX(Instances!G205:Instances!G205),"diff", MAX(Instances!G205:Instances!G205)-MIN(Instances!G205:Instances!G205))</f>
        <v>0</v>
      </c>
      <c r="H205" s="1" cm="1">
        <f t="array" ref="H205">_xlfn.SWITCH($A$2,"average", AVERAGE(Instances!H205:Instances!H205),"median", MEDIAN(Instances!H205:Instances!H205),"min", MIN(Instances!H205:Instances!H205),"max", MAX(Instances!H205:Instances!H205),"diff", MAX(Instances!H205:Instances!H205)-MIN(Instances!H205:Instances!H205))</f>
        <v>0</v>
      </c>
      <c r="I205" s="1" cm="1">
        <f t="array" ref="I205">_xlfn.SWITCH($A$2,"average", AVERAGE(Instances!I205:Instances!I205),"median", MEDIAN(Instances!I205:Instances!I205),"min", MIN(Instances!I205:Instances!I205),"max", MAX(Instances!I205:Instances!I205),"diff", MAX(Instances!I205:Instances!I205)-MIN(Instances!I205:Instances!I205))</f>
        <v>0</v>
      </c>
      <c r="J205" s="1" cm="1">
        <f t="array" ref="J205">_xlfn.SWITCH($A$2,"average", AVERAGE(Instances!J205:Instances!J205),"median", MEDIAN(Instances!J205:Instances!J205),"min", MIN(Instances!J205:Instances!J205),"max", MAX(Instances!J205:Instances!J205),"diff", MAX(Instances!J205:Instances!J205)-MIN(Instances!J205:Instances!J205))</f>
        <v>0</v>
      </c>
      <c r="K205" s="1" cm="1">
        <f t="array" ref="K205">_xlfn.SWITCH($A$2,"average", AVERAGE(Instances!K205:Instances!K205),"median", MEDIAN(Instances!K205:Instances!K205),"min", MIN(Instances!K205:Instances!K205),"max", MAX(Instances!K205:Instances!K205),"diff", MAX(Instances!K205:Instances!K205)-MIN(Instances!K205:Instances!K205))</f>
        <v>0</v>
      </c>
      <c r="L205" s="1"/>
      <c r="M205" s="1" cm="1">
        <f t="array" ref="M205">_xlfn.SWITCH($A$2,"average", AVERAGE(Instances!M205:Instances!M205),"median", MEDIAN(Instances!M205:Instances!M205),"min", MIN(Instances!M205:Instances!M205),"max", MAX(Instances!M205:Instances!M205),"diff", MAX(Instances!M205:Instances!M205)-MIN(Instances!M205:Instances!M205))</f>
        <v>0</v>
      </c>
      <c r="N205" s="1" cm="1">
        <f t="array" ref="N205">_xlfn.SWITCH($A$2,"average", AVERAGE(Instances!N205:Instances!N205),"median", MEDIAN(Instances!N205:Instances!N205),"min", MIN(Instances!N205:Instances!N205),"max", MAX(Instances!N205:Instances!N205),"diff", MAX(Instances!N205:Instances!N205)-MIN(Instances!N205:Instances!N205))</f>
        <v>0</v>
      </c>
      <c r="O205" s="1"/>
      <c r="P205" s="1" cm="1">
        <f t="array" ref="P205">_xlfn.SWITCH($A$2,"average", AVERAGE(Instances!P205:Instances!P205),"median", MEDIAN(Instances!P205:Instances!P205),"min", MIN(Instances!P205:Instances!P205),"max", MAX(Instances!P205:Instances!P205),"diff", MAX(Instances!P205:Instances!P205)-MIN(Instances!P205:Instances!P205))</f>
        <v>0</v>
      </c>
      <c r="Q205" s="1" cm="1">
        <f t="array" ref="Q205">_xlfn.SWITCH($A$2,"average", AVERAGE(Instances!Q205:Instances!Q205),"median", MEDIAN(Instances!Q205:Instances!Q205),"min", MIN(Instances!Q205:Instances!Q205),"max", MAX(Instances!Q205:Instances!Q205),"diff", MAX(Instances!Q205:Instances!Q205)-MIN(Instances!Q205:Instances!Q205))</f>
        <v>0</v>
      </c>
      <c r="R205" s="1" cm="1">
        <f t="array" ref="R205">_xlfn.SWITCH($A$2,"average", AVERAGE(Instances!R205:Instances!R205),"median", MEDIAN(Instances!R205:Instances!R205),"min", MIN(Instances!R205:Instances!R205),"max", MAX(Instances!R205:Instances!R205),"diff", MAX(Instances!R205:Instances!R205)-MIN(Instances!R205:Instances!R205))</f>
        <v>0</v>
      </c>
      <c r="S205" s="1">
        <f>MIN($B205)</f>
        <v>0</v>
      </c>
      <c r="T205" s="1">
        <f>MIN($C205)</f>
        <v>0</v>
      </c>
      <c r="U205" s="1">
        <f>MIN($D205)</f>
        <v>0</v>
      </c>
      <c r="V205" s="1">
        <f>MIN($E205)</f>
        <v>0</v>
      </c>
      <c r="W205" s="1">
        <f>MIN($F205)</f>
        <v>0</v>
      </c>
      <c r="X205" s="1">
        <f>MIN($G205)</f>
        <v>0</v>
      </c>
      <c r="Y205" s="1">
        <f>MIN($H205)</f>
        <v>0</v>
      </c>
      <c r="Z205" s="1">
        <f>MIN($I205)</f>
        <v>0</v>
      </c>
      <c r="AA205" s="1">
        <f>MIN($J205)</f>
        <v>0</v>
      </c>
      <c r="AB205" s="1">
        <f>MIN($K205)</f>
        <v>0</v>
      </c>
      <c r="AC205" s="1">
        <f>MIN($M205)</f>
        <v>0</v>
      </c>
      <c r="AD205" s="1">
        <f>MIN($N205)</f>
        <v>0</v>
      </c>
      <c r="AE205" s="1">
        <f>MIN($P205)</f>
        <v>0</v>
      </c>
      <c r="AF205" s="1">
        <f>MIN($Q205)</f>
        <v>0</v>
      </c>
      <c r="AG205" s="1">
        <f>MIN($R205)</f>
        <v>0</v>
      </c>
      <c r="AH205" s="1">
        <f>MEDIAN($B205)</f>
        <v>0</v>
      </c>
      <c r="AI205" s="1">
        <f>MEDIAN($C205)</f>
        <v>0</v>
      </c>
      <c r="AJ205" s="1">
        <f>MEDIAN($D205)</f>
        <v>0</v>
      </c>
      <c r="AK205" s="1">
        <f>MEDIAN($E205)</f>
        <v>0</v>
      </c>
      <c r="AL205" s="1">
        <f>MEDIAN($F205)</f>
        <v>0</v>
      </c>
      <c r="AM205" s="1">
        <f>MEDIAN($G205)</f>
        <v>0</v>
      </c>
      <c r="AN205" s="1">
        <f>MEDIAN($H205)</f>
        <v>0</v>
      </c>
      <c r="AO205" s="1">
        <f>MEDIAN($I205)</f>
        <v>0</v>
      </c>
      <c r="AP205" s="1">
        <f>MEDIAN($J205)</f>
        <v>0</v>
      </c>
      <c r="AQ205" s="1">
        <f>MEDIAN($K205)</f>
        <v>0</v>
      </c>
      <c r="AR205" s="1">
        <f>MEDIAN($M205)</f>
        <v>0</v>
      </c>
      <c r="AS205" s="1">
        <f>MEDIAN($N205)</f>
        <v>0</v>
      </c>
      <c r="AT205" s="1">
        <f>MEDIAN($P205)</f>
        <v>0</v>
      </c>
      <c r="AU205" s="1">
        <f>MEDIAN($Q205)</f>
        <v>0</v>
      </c>
      <c r="AV205" s="1">
        <f>MEDIAN($R205)</f>
        <v>0</v>
      </c>
      <c r="AW205" s="1">
        <f>MAX($B205)</f>
        <v>0</v>
      </c>
      <c r="AX205" s="1">
        <f>MAX($C205)</f>
        <v>0</v>
      </c>
      <c r="AY205" s="1">
        <f>MAX($D205)</f>
        <v>0</v>
      </c>
      <c r="AZ205" s="1">
        <f>MAX($E205)</f>
        <v>0</v>
      </c>
      <c r="BA205" s="1">
        <f>MAX($F205)</f>
        <v>0</v>
      </c>
      <c r="BB205" s="1">
        <f>MAX($G205)</f>
        <v>0</v>
      </c>
      <c r="BC205" s="1">
        <f>MAX($H205)</f>
        <v>0</v>
      </c>
      <c r="BD205" s="1">
        <f>MAX($I205)</f>
        <v>0</v>
      </c>
      <c r="BE205" s="1">
        <f>MAX($J205)</f>
        <v>0</v>
      </c>
      <c r="BF205" s="1">
        <f>MAX($K205)</f>
        <v>0</v>
      </c>
      <c r="BG205" s="1">
        <f>MAX($M205)</f>
        <v>0</v>
      </c>
      <c r="BH205" s="1">
        <f>MAX($N205)</f>
        <v>0</v>
      </c>
      <c r="BI205" s="1">
        <f>MAX($P205)</f>
        <v>0</v>
      </c>
      <c r="BJ205" s="1">
        <f>MAX($Q205)</f>
        <v>0</v>
      </c>
      <c r="BK205" s="1">
        <f>MAX($R205)</f>
        <v>0</v>
      </c>
    </row>
    <row r="206" spans="1:63">
      <c r="A206" s="1" t="s">
        <v>203</v>
      </c>
      <c r="B206" s="1" cm="1">
        <f t="array" ref="B206">_xlfn.SWITCH($A$2,"average", AVERAGE(Instances!B206:Instances!B206),"median", MEDIAN(Instances!B206:Instances!B206),"min", MIN(Instances!B206:Instances!B206),"max", MAX(Instances!B206:Instances!B206),"diff", MAX(Instances!B206:Instances!B206)-MIN(Instances!B206:Instances!B206))</f>
        <v>0</v>
      </c>
      <c r="C206" s="1" cm="1">
        <f t="array" ref="C206">_xlfn.SWITCH($A$2,"average", AVERAGE(Instances!C206:Instances!C206),"median", MEDIAN(Instances!C206:Instances!C206),"min", MIN(Instances!C206:Instances!C206),"max", MAX(Instances!C206:Instances!C206),"diff", MAX(Instances!C206:Instances!C206)-MIN(Instances!C206:Instances!C206))</f>
        <v>0</v>
      </c>
      <c r="D206" s="1" cm="1">
        <f t="array" ref="D206">_xlfn.SWITCH($A$2,"average", AVERAGE(Instances!D206:Instances!D206),"median", MEDIAN(Instances!D206:Instances!D206),"min", MIN(Instances!D206:Instances!D206),"max", MAX(Instances!D206:Instances!D206),"diff", MAX(Instances!D206:Instances!D206)-MIN(Instances!D206:Instances!D206))</f>
        <v>0</v>
      </c>
      <c r="E206" s="1" cm="1">
        <f t="array" ref="E206">_xlfn.SWITCH($A$2,"average", AVERAGE(Instances!E206:Instances!E206),"median", MEDIAN(Instances!E206:Instances!E206),"min", MIN(Instances!E206:Instances!E206),"max", MAX(Instances!E206:Instances!E206),"diff", MAX(Instances!E206:Instances!E206)-MIN(Instances!E206:Instances!E206))</f>
        <v>0</v>
      </c>
      <c r="F206" s="1" cm="1">
        <f t="array" ref="F206">_xlfn.SWITCH($A$2,"average", AVERAGE(Instances!F206:Instances!F206),"median", MEDIAN(Instances!F206:Instances!F206),"min", MIN(Instances!F206:Instances!F206),"max", MAX(Instances!F206:Instances!F206),"diff", MAX(Instances!F206:Instances!F206)-MIN(Instances!F206:Instances!F206))</f>
        <v>0</v>
      </c>
      <c r="G206" s="1" cm="1">
        <f t="array" ref="G206">_xlfn.SWITCH($A$2,"average", AVERAGE(Instances!G206:Instances!G206),"median", MEDIAN(Instances!G206:Instances!G206),"min", MIN(Instances!G206:Instances!G206),"max", MAX(Instances!G206:Instances!G206),"diff", MAX(Instances!G206:Instances!G206)-MIN(Instances!G206:Instances!G206))</f>
        <v>0</v>
      </c>
      <c r="H206" s="1" cm="1">
        <f t="array" ref="H206">_xlfn.SWITCH($A$2,"average", AVERAGE(Instances!H206:Instances!H206),"median", MEDIAN(Instances!H206:Instances!H206),"min", MIN(Instances!H206:Instances!H206),"max", MAX(Instances!H206:Instances!H206),"diff", MAX(Instances!H206:Instances!H206)-MIN(Instances!H206:Instances!H206))</f>
        <v>0</v>
      </c>
      <c r="I206" s="1" cm="1">
        <f t="array" ref="I206">_xlfn.SWITCH($A$2,"average", AVERAGE(Instances!I206:Instances!I206),"median", MEDIAN(Instances!I206:Instances!I206),"min", MIN(Instances!I206:Instances!I206),"max", MAX(Instances!I206:Instances!I206),"diff", MAX(Instances!I206:Instances!I206)-MIN(Instances!I206:Instances!I206))</f>
        <v>0</v>
      </c>
      <c r="J206" s="1" cm="1">
        <f t="array" ref="J206">_xlfn.SWITCH($A$2,"average", AVERAGE(Instances!J206:Instances!J206),"median", MEDIAN(Instances!J206:Instances!J206),"min", MIN(Instances!J206:Instances!J206),"max", MAX(Instances!J206:Instances!J206),"diff", MAX(Instances!J206:Instances!J206)-MIN(Instances!J206:Instances!J206))</f>
        <v>0</v>
      </c>
      <c r="K206" s="1" cm="1">
        <f t="array" ref="K206">_xlfn.SWITCH($A$2,"average", AVERAGE(Instances!K206:Instances!K206),"median", MEDIAN(Instances!K206:Instances!K206),"min", MIN(Instances!K206:Instances!K206),"max", MAX(Instances!K206:Instances!K206),"diff", MAX(Instances!K206:Instances!K206)-MIN(Instances!K206:Instances!K206))</f>
        <v>0</v>
      </c>
      <c r="L206" s="1"/>
      <c r="M206" s="1" cm="1">
        <f t="array" ref="M206">_xlfn.SWITCH($A$2,"average", AVERAGE(Instances!M206:Instances!M206),"median", MEDIAN(Instances!M206:Instances!M206),"min", MIN(Instances!M206:Instances!M206),"max", MAX(Instances!M206:Instances!M206),"diff", MAX(Instances!M206:Instances!M206)-MIN(Instances!M206:Instances!M206))</f>
        <v>0</v>
      </c>
      <c r="N206" s="1" cm="1">
        <f t="array" ref="N206">_xlfn.SWITCH($A$2,"average", AVERAGE(Instances!N206:Instances!N206),"median", MEDIAN(Instances!N206:Instances!N206),"min", MIN(Instances!N206:Instances!N206),"max", MAX(Instances!N206:Instances!N206),"diff", MAX(Instances!N206:Instances!N206)-MIN(Instances!N206:Instances!N206))</f>
        <v>0</v>
      </c>
      <c r="O206" s="1"/>
      <c r="P206" s="1" cm="1">
        <f t="array" ref="P206">_xlfn.SWITCH($A$2,"average", AVERAGE(Instances!P206:Instances!P206),"median", MEDIAN(Instances!P206:Instances!P206),"min", MIN(Instances!P206:Instances!P206),"max", MAX(Instances!P206:Instances!P206),"diff", MAX(Instances!P206:Instances!P206)-MIN(Instances!P206:Instances!P206))</f>
        <v>0</v>
      </c>
      <c r="Q206" s="1" cm="1">
        <f t="array" ref="Q206">_xlfn.SWITCH($A$2,"average", AVERAGE(Instances!Q206:Instances!Q206),"median", MEDIAN(Instances!Q206:Instances!Q206),"min", MIN(Instances!Q206:Instances!Q206),"max", MAX(Instances!Q206:Instances!Q206),"diff", MAX(Instances!Q206:Instances!Q206)-MIN(Instances!Q206:Instances!Q206))</f>
        <v>0</v>
      </c>
      <c r="R206" s="1" cm="1">
        <f t="array" ref="R206">_xlfn.SWITCH($A$2,"average", AVERAGE(Instances!R206:Instances!R206),"median", MEDIAN(Instances!R206:Instances!R206),"min", MIN(Instances!R206:Instances!R206),"max", MAX(Instances!R206:Instances!R206),"diff", MAX(Instances!R206:Instances!R206)-MIN(Instances!R206:Instances!R206))</f>
        <v>0</v>
      </c>
      <c r="S206" s="1">
        <f>MIN($B206)</f>
        <v>0</v>
      </c>
      <c r="T206" s="1">
        <f>MIN($C206)</f>
        <v>0</v>
      </c>
      <c r="U206" s="1">
        <f>MIN($D206)</f>
        <v>0</v>
      </c>
      <c r="V206" s="1">
        <f>MIN($E206)</f>
        <v>0</v>
      </c>
      <c r="W206" s="1">
        <f>MIN($F206)</f>
        <v>0</v>
      </c>
      <c r="X206" s="1">
        <f>MIN($G206)</f>
        <v>0</v>
      </c>
      <c r="Y206" s="1">
        <f>MIN($H206)</f>
        <v>0</v>
      </c>
      <c r="Z206" s="1">
        <f>MIN($I206)</f>
        <v>0</v>
      </c>
      <c r="AA206" s="1">
        <f>MIN($J206)</f>
        <v>0</v>
      </c>
      <c r="AB206" s="1">
        <f>MIN($K206)</f>
        <v>0</v>
      </c>
      <c r="AC206" s="1">
        <f>MIN($M206)</f>
        <v>0</v>
      </c>
      <c r="AD206" s="1">
        <f>MIN($N206)</f>
        <v>0</v>
      </c>
      <c r="AE206" s="1">
        <f>MIN($P206)</f>
        <v>0</v>
      </c>
      <c r="AF206" s="1">
        <f>MIN($Q206)</f>
        <v>0</v>
      </c>
      <c r="AG206" s="1">
        <f>MIN($R206)</f>
        <v>0</v>
      </c>
      <c r="AH206" s="1">
        <f>MEDIAN($B206)</f>
        <v>0</v>
      </c>
      <c r="AI206" s="1">
        <f>MEDIAN($C206)</f>
        <v>0</v>
      </c>
      <c r="AJ206" s="1">
        <f>MEDIAN($D206)</f>
        <v>0</v>
      </c>
      <c r="AK206" s="1">
        <f>MEDIAN($E206)</f>
        <v>0</v>
      </c>
      <c r="AL206" s="1">
        <f>MEDIAN($F206)</f>
        <v>0</v>
      </c>
      <c r="AM206" s="1">
        <f>MEDIAN($G206)</f>
        <v>0</v>
      </c>
      <c r="AN206" s="1">
        <f>MEDIAN($H206)</f>
        <v>0</v>
      </c>
      <c r="AO206" s="1">
        <f>MEDIAN($I206)</f>
        <v>0</v>
      </c>
      <c r="AP206" s="1">
        <f>MEDIAN($J206)</f>
        <v>0</v>
      </c>
      <c r="AQ206" s="1">
        <f>MEDIAN($K206)</f>
        <v>0</v>
      </c>
      <c r="AR206" s="1">
        <f>MEDIAN($M206)</f>
        <v>0</v>
      </c>
      <c r="AS206" s="1">
        <f>MEDIAN($N206)</f>
        <v>0</v>
      </c>
      <c r="AT206" s="1">
        <f>MEDIAN($P206)</f>
        <v>0</v>
      </c>
      <c r="AU206" s="1">
        <f>MEDIAN($Q206)</f>
        <v>0</v>
      </c>
      <c r="AV206" s="1">
        <f>MEDIAN($R206)</f>
        <v>0</v>
      </c>
      <c r="AW206" s="1">
        <f>MAX($B206)</f>
        <v>0</v>
      </c>
      <c r="AX206" s="1">
        <f>MAX($C206)</f>
        <v>0</v>
      </c>
      <c r="AY206" s="1">
        <f>MAX($D206)</f>
        <v>0</v>
      </c>
      <c r="AZ206" s="1">
        <f>MAX($E206)</f>
        <v>0</v>
      </c>
      <c r="BA206" s="1">
        <f>MAX($F206)</f>
        <v>0</v>
      </c>
      <c r="BB206" s="1">
        <f>MAX($G206)</f>
        <v>0</v>
      </c>
      <c r="BC206" s="1">
        <f>MAX($H206)</f>
        <v>0</v>
      </c>
      <c r="BD206" s="1">
        <f>MAX($I206)</f>
        <v>0</v>
      </c>
      <c r="BE206" s="1">
        <f>MAX($J206)</f>
        <v>0</v>
      </c>
      <c r="BF206" s="1">
        <f>MAX($K206)</f>
        <v>0</v>
      </c>
      <c r="BG206" s="1">
        <f>MAX($M206)</f>
        <v>0</v>
      </c>
      <c r="BH206" s="1">
        <f>MAX($N206)</f>
        <v>0</v>
      </c>
      <c r="BI206" s="1">
        <f>MAX($P206)</f>
        <v>0</v>
      </c>
      <c r="BJ206" s="1">
        <f>MAX($Q206)</f>
        <v>0</v>
      </c>
      <c r="BK206" s="1">
        <f>MAX($R206)</f>
        <v>0</v>
      </c>
    </row>
    <row r="207" spans="1:63">
      <c r="A207" s="1" t="s">
        <v>204</v>
      </c>
      <c r="B207" s="1" cm="1">
        <f t="array" ref="B207">_xlfn.SWITCH($A$2,"average", AVERAGE(Instances!B207:Instances!B207),"median", MEDIAN(Instances!B207:Instances!B207),"min", MIN(Instances!B207:Instances!B207),"max", MAX(Instances!B207:Instances!B207),"diff", MAX(Instances!B207:Instances!B207)-MIN(Instances!B207:Instances!B207))</f>
        <v>0</v>
      </c>
      <c r="C207" s="1" cm="1">
        <f t="array" ref="C207">_xlfn.SWITCH($A$2,"average", AVERAGE(Instances!C207:Instances!C207),"median", MEDIAN(Instances!C207:Instances!C207),"min", MIN(Instances!C207:Instances!C207),"max", MAX(Instances!C207:Instances!C207),"diff", MAX(Instances!C207:Instances!C207)-MIN(Instances!C207:Instances!C207))</f>
        <v>0</v>
      </c>
      <c r="D207" s="1" cm="1">
        <f t="array" ref="D207">_xlfn.SWITCH($A$2,"average", AVERAGE(Instances!D207:Instances!D207),"median", MEDIAN(Instances!D207:Instances!D207),"min", MIN(Instances!D207:Instances!D207),"max", MAX(Instances!D207:Instances!D207),"diff", MAX(Instances!D207:Instances!D207)-MIN(Instances!D207:Instances!D207))</f>
        <v>0</v>
      </c>
      <c r="E207" s="1" cm="1">
        <f t="array" ref="E207">_xlfn.SWITCH($A$2,"average", AVERAGE(Instances!E207:Instances!E207),"median", MEDIAN(Instances!E207:Instances!E207),"min", MIN(Instances!E207:Instances!E207),"max", MAX(Instances!E207:Instances!E207),"diff", MAX(Instances!E207:Instances!E207)-MIN(Instances!E207:Instances!E207))</f>
        <v>0</v>
      </c>
      <c r="F207" s="1" cm="1">
        <f t="array" ref="F207">_xlfn.SWITCH($A$2,"average", AVERAGE(Instances!F207:Instances!F207),"median", MEDIAN(Instances!F207:Instances!F207),"min", MIN(Instances!F207:Instances!F207),"max", MAX(Instances!F207:Instances!F207),"diff", MAX(Instances!F207:Instances!F207)-MIN(Instances!F207:Instances!F207))</f>
        <v>0</v>
      </c>
      <c r="G207" s="1" cm="1">
        <f t="array" ref="G207">_xlfn.SWITCH($A$2,"average", AVERAGE(Instances!G207:Instances!G207),"median", MEDIAN(Instances!G207:Instances!G207),"min", MIN(Instances!G207:Instances!G207),"max", MAX(Instances!G207:Instances!G207),"diff", MAX(Instances!G207:Instances!G207)-MIN(Instances!G207:Instances!G207))</f>
        <v>0</v>
      </c>
      <c r="H207" s="1" cm="1">
        <f t="array" ref="H207">_xlfn.SWITCH($A$2,"average", AVERAGE(Instances!H207:Instances!H207),"median", MEDIAN(Instances!H207:Instances!H207),"min", MIN(Instances!H207:Instances!H207),"max", MAX(Instances!H207:Instances!H207),"diff", MAX(Instances!H207:Instances!H207)-MIN(Instances!H207:Instances!H207))</f>
        <v>0</v>
      </c>
      <c r="I207" s="1" cm="1">
        <f t="array" ref="I207">_xlfn.SWITCH($A$2,"average", AVERAGE(Instances!I207:Instances!I207),"median", MEDIAN(Instances!I207:Instances!I207),"min", MIN(Instances!I207:Instances!I207),"max", MAX(Instances!I207:Instances!I207),"diff", MAX(Instances!I207:Instances!I207)-MIN(Instances!I207:Instances!I207))</f>
        <v>0</v>
      </c>
      <c r="J207" s="1" cm="1">
        <f t="array" ref="J207">_xlfn.SWITCH($A$2,"average", AVERAGE(Instances!J207:Instances!J207),"median", MEDIAN(Instances!J207:Instances!J207),"min", MIN(Instances!J207:Instances!J207),"max", MAX(Instances!J207:Instances!J207),"diff", MAX(Instances!J207:Instances!J207)-MIN(Instances!J207:Instances!J207))</f>
        <v>0</v>
      </c>
      <c r="K207" s="1" cm="1">
        <f t="array" ref="K207">_xlfn.SWITCH($A$2,"average", AVERAGE(Instances!K207:Instances!K207),"median", MEDIAN(Instances!K207:Instances!K207),"min", MIN(Instances!K207:Instances!K207),"max", MAX(Instances!K207:Instances!K207),"diff", MAX(Instances!K207:Instances!K207)-MIN(Instances!K207:Instances!K207))</f>
        <v>0</v>
      </c>
      <c r="L207" s="1"/>
      <c r="M207" s="1" cm="1">
        <f t="array" ref="M207">_xlfn.SWITCH($A$2,"average", AVERAGE(Instances!M207:Instances!M207),"median", MEDIAN(Instances!M207:Instances!M207),"min", MIN(Instances!M207:Instances!M207),"max", MAX(Instances!M207:Instances!M207),"diff", MAX(Instances!M207:Instances!M207)-MIN(Instances!M207:Instances!M207))</f>
        <v>0</v>
      </c>
      <c r="N207" s="1" cm="1">
        <f t="array" ref="N207">_xlfn.SWITCH($A$2,"average", AVERAGE(Instances!N207:Instances!N207),"median", MEDIAN(Instances!N207:Instances!N207),"min", MIN(Instances!N207:Instances!N207),"max", MAX(Instances!N207:Instances!N207),"diff", MAX(Instances!N207:Instances!N207)-MIN(Instances!N207:Instances!N207))</f>
        <v>0</v>
      </c>
      <c r="O207" s="1"/>
      <c r="P207" s="1" cm="1">
        <f t="array" ref="P207">_xlfn.SWITCH($A$2,"average", AVERAGE(Instances!P207:Instances!P207),"median", MEDIAN(Instances!P207:Instances!P207),"min", MIN(Instances!P207:Instances!P207),"max", MAX(Instances!P207:Instances!P207),"diff", MAX(Instances!P207:Instances!P207)-MIN(Instances!P207:Instances!P207))</f>
        <v>0</v>
      </c>
      <c r="Q207" s="1" cm="1">
        <f t="array" ref="Q207">_xlfn.SWITCH($A$2,"average", AVERAGE(Instances!Q207:Instances!Q207),"median", MEDIAN(Instances!Q207:Instances!Q207),"min", MIN(Instances!Q207:Instances!Q207),"max", MAX(Instances!Q207:Instances!Q207),"diff", MAX(Instances!Q207:Instances!Q207)-MIN(Instances!Q207:Instances!Q207))</f>
        <v>0</v>
      </c>
      <c r="R207" s="1" cm="1">
        <f t="array" ref="R207">_xlfn.SWITCH($A$2,"average", AVERAGE(Instances!R207:Instances!R207),"median", MEDIAN(Instances!R207:Instances!R207),"min", MIN(Instances!R207:Instances!R207),"max", MAX(Instances!R207:Instances!R207),"diff", MAX(Instances!R207:Instances!R207)-MIN(Instances!R207:Instances!R207))</f>
        <v>0</v>
      </c>
      <c r="S207" s="1">
        <f>MIN($B207)</f>
        <v>0</v>
      </c>
      <c r="T207" s="1">
        <f>MIN($C207)</f>
        <v>0</v>
      </c>
      <c r="U207" s="1">
        <f>MIN($D207)</f>
        <v>0</v>
      </c>
      <c r="V207" s="1">
        <f>MIN($E207)</f>
        <v>0</v>
      </c>
      <c r="W207" s="1">
        <f>MIN($F207)</f>
        <v>0</v>
      </c>
      <c r="X207" s="1">
        <f>MIN($G207)</f>
        <v>0</v>
      </c>
      <c r="Y207" s="1">
        <f>MIN($H207)</f>
        <v>0</v>
      </c>
      <c r="Z207" s="1">
        <f>MIN($I207)</f>
        <v>0</v>
      </c>
      <c r="AA207" s="1">
        <f>MIN($J207)</f>
        <v>0</v>
      </c>
      <c r="AB207" s="1">
        <f>MIN($K207)</f>
        <v>0</v>
      </c>
      <c r="AC207" s="1">
        <f>MIN($M207)</f>
        <v>0</v>
      </c>
      <c r="AD207" s="1">
        <f>MIN($N207)</f>
        <v>0</v>
      </c>
      <c r="AE207" s="1">
        <f>MIN($P207)</f>
        <v>0</v>
      </c>
      <c r="AF207" s="1">
        <f>MIN($Q207)</f>
        <v>0</v>
      </c>
      <c r="AG207" s="1">
        <f>MIN($R207)</f>
        <v>0</v>
      </c>
      <c r="AH207" s="1">
        <f>MEDIAN($B207)</f>
        <v>0</v>
      </c>
      <c r="AI207" s="1">
        <f>MEDIAN($C207)</f>
        <v>0</v>
      </c>
      <c r="AJ207" s="1">
        <f>MEDIAN($D207)</f>
        <v>0</v>
      </c>
      <c r="AK207" s="1">
        <f>MEDIAN($E207)</f>
        <v>0</v>
      </c>
      <c r="AL207" s="1">
        <f>MEDIAN($F207)</f>
        <v>0</v>
      </c>
      <c r="AM207" s="1">
        <f>MEDIAN($G207)</f>
        <v>0</v>
      </c>
      <c r="AN207" s="1">
        <f>MEDIAN($H207)</f>
        <v>0</v>
      </c>
      <c r="AO207" s="1">
        <f>MEDIAN($I207)</f>
        <v>0</v>
      </c>
      <c r="AP207" s="1">
        <f>MEDIAN($J207)</f>
        <v>0</v>
      </c>
      <c r="AQ207" s="1">
        <f>MEDIAN($K207)</f>
        <v>0</v>
      </c>
      <c r="AR207" s="1">
        <f>MEDIAN($M207)</f>
        <v>0</v>
      </c>
      <c r="AS207" s="1">
        <f>MEDIAN($N207)</f>
        <v>0</v>
      </c>
      <c r="AT207" s="1">
        <f>MEDIAN($P207)</f>
        <v>0</v>
      </c>
      <c r="AU207" s="1">
        <f>MEDIAN($Q207)</f>
        <v>0</v>
      </c>
      <c r="AV207" s="1">
        <f>MEDIAN($R207)</f>
        <v>0</v>
      </c>
      <c r="AW207" s="1">
        <f>MAX($B207)</f>
        <v>0</v>
      </c>
      <c r="AX207" s="1">
        <f>MAX($C207)</f>
        <v>0</v>
      </c>
      <c r="AY207" s="1">
        <f>MAX($D207)</f>
        <v>0</v>
      </c>
      <c r="AZ207" s="1">
        <f>MAX($E207)</f>
        <v>0</v>
      </c>
      <c r="BA207" s="1">
        <f>MAX($F207)</f>
        <v>0</v>
      </c>
      <c r="BB207" s="1">
        <f>MAX($G207)</f>
        <v>0</v>
      </c>
      <c r="BC207" s="1">
        <f>MAX($H207)</f>
        <v>0</v>
      </c>
      <c r="BD207" s="1">
        <f>MAX($I207)</f>
        <v>0</v>
      </c>
      <c r="BE207" s="1">
        <f>MAX($J207)</f>
        <v>0</v>
      </c>
      <c r="BF207" s="1">
        <f>MAX($K207)</f>
        <v>0</v>
      </c>
      <c r="BG207" s="1">
        <f>MAX($M207)</f>
        <v>0</v>
      </c>
      <c r="BH207" s="1">
        <f>MAX($N207)</f>
        <v>0</v>
      </c>
      <c r="BI207" s="1">
        <f>MAX($P207)</f>
        <v>0</v>
      </c>
      <c r="BJ207" s="1">
        <f>MAX($Q207)</f>
        <v>0</v>
      </c>
      <c r="BK207" s="1">
        <f>MAX($R207)</f>
        <v>0</v>
      </c>
    </row>
    <row r="208" spans="1:63">
      <c r="A208" s="1" t="s">
        <v>205</v>
      </c>
      <c r="B208" s="1" cm="1">
        <f t="array" ref="B208">_xlfn.SWITCH($A$2,"average", AVERAGE(Instances!B208:Instances!B208),"median", MEDIAN(Instances!B208:Instances!B208),"min", MIN(Instances!B208:Instances!B208),"max", MAX(Instances!B208:Instances!B208),"diff", MAX(Instances!B208:Instances!B208)-MIN(Instances!B208:Instances!B208))</f>
        <v>0</v>
      </c>
      <c r="C208" s="1" cm="1">
        <f t="array" ref="C208">_xlfn.SWITCH($A$2,"average", AVERAGE(Instances!C208:Instances!C208),"median", MEDIAN(Instances!C208:Instances!C208),"min", MIN(Instances!C208:Instances!C208),"max", MAX(Instances!C208:Instances!C208),"diff", MAX(Instances!C208:Instances!C208)-MIN(Instances!C208:Instances!C208))</f>
        <v>0</v>
      </c>
      <c r="D208" s="1" cm="1">
        <f t="array" ref="D208">_xlfn.SWITCH($A$2,"average", AVERAGE(Instances!D208:Instances!D208),"median", MEDIAN(Instances!D208:Instances!D208),"min", MIN(Instances!D208:Instances!D208),"max", MAX(Instances!D208:Instances!D208),"diff", MAX(Instances!D208:Instances!D208)-MIN(Instances!D208:Instances!D208))</f>
        <v>0</v>
      </c>
      <c r="E208" s="1" cm="1">
        <f t="array" ref="E208">_xlfn.SWITCH($A$2,"average", AVERAGE(Instances!E208:Instances!E208),"median", MEDIAN(Instances!E208:Instances!E208),"min", MIN(Instances!E208:Instances!E208),"max", MAX(Instances!E208:Instances!E208),"diff", MAX(Instances!E208:Instances!E208)-MIN(Instances!E208:Instances!E208))</f>
        <v>0</v>
      </c>
      <c r="F208" s="1" cm="1">
        <f t="array" ref="F208">_xlfn.SWITCH($A$2,"average", AVERAGE(Instances!F208:Instances!F208),"median", MEDIAN(Instances!F208:Instances!F208),"min", MIN(Instances!F208:Instances!F208),"max", MAX(Instances!F208:Instances!F208),"diff", MAX(Instances!F208:Instances!F208)-MIN(Instances!F208:Instances!F208))</f>
        <v>0</v>
      </c>
      <c r="G208" s="1" cm="1">
        <f t="array" ref="G208">_xlfn.SWITCH($A$2,"average", AVERAGE(Instances!G208:Instances!G208),"median", MEDIAN(Instances!G208:Instances!G208),"min", MIN(Instances!G208:Instances!G208),"max", MAX(Instances!G208:Instances!G208),"diff", MAX(Instances!G208:Instances!G208)-MIN(Instances!G208:Instances!G208))</f>
        <v>0</v>
      </c>
      <c r="H208" s="1" cm="1">
        <f t="array" ref="H208">_xlfn.SWITCH($A$2,"average", AVERAGE(Instances!H208:Instances!H208),"median", MEDIAN(Instances!H208:Instances!H208),"min", MIN(Instances!H208:Instances!H208),"max", MAX(Instances!H208:Instances!H208),"diff", MAX(Instances!H208:Instances!H208)-MIN(Instances!H208:Instances!H208))</f>
        <v>0</v>
      </c>
      <c r="I208" s="1" cm="1">
        <f t="array" ref="I208">_xlfn.SWITCH($A$2,"average", AVERAGE(Instances!I208:Instances!I208),"median", MEDIAN(Instances!I208:Instances!I208),"min", MIN(Instances!I208:Instances!I208),"max", MAX(Instances!I208:Instances!I208),"diff", MAX(Instances!I208:Instances!I208)-MIN(Instances!I208:Instances!I208))</f>
        <v>0</v>
      </c>
      <c r="J208" s="1" cm="1">
        <f t="array" ref="J208">_xlfn.SWITCH($A$2,"average", AVERAGE(Instances!J208:Instances!J208),"median", MEDIAN(Instances!J208:Instances!J208),"min", MIN(Instances!J208:Instances!J208),"max", MAX(Instances!J208:Instances!J208),"diff", MAX(Instances!J208:Instances!J208)-MIN(Instances!J208:Instances!J208))</f>
        <v>0</v>
      </c>
      <c r="K208" s="1" cm="1">
        <f t="array" ref="K208">_xlfn.SWITCH($A$2,"average", AVERAGE(Instances!K208:Instances!K208),"median", MEDIAN(Instances!K208:Instances!K208),"min", MIN(Instances!K208:Instances!K208),"max", MAX(Instances!K208:Instances!K208),"diff", MAX(Instances!K208:Instances!K208)-MIN(Instances!K208:Instances!K208))</f>
        <v>0</v>
      </c>
      <c r="L208" s="1"/>
      <c r="M208" s="1" cm="1">
        <f t="array" ref="M208">_xlfn.SWITCH($A$2,"average", AVERAGE(Instances!M208:Instances!M208),"median", MEDIAN(Instances!M208:Instances!M208),"min", MIN(Instances!M208:Instances!M208),"max", MAX(Instances!M208:Instances!M208),"diff", MAX(Instances!M208:Instances!M208)-MIN(Instances!M208:Instances!M208))</f>
        <v>0</v>
      </c>
      <c r="N208" s="1" cm="1">
        <f t="array" ref="N208">_xlfn.SWITCH($A$2,"average", AVERAGE(Instances!N208:Instances!N208),"median", MEDIAN(Instances!N208:Instances!N208),"min", MIN(Instances!N208:Instances!N208),"max", MAX(Instances!N208:Instances!N208),"diff", MAX(Instances!N208:Instances!N208)-MIN(Instances!N208:Instances!N208))</f>
        <v>0</v>
      </c>
      <c r="O208" s="1"/>
      <c r="P208" s="1" cm="1">
        <f t="array" ref="P208">_xlfn.SWITCH($A$2,"average", AVERAGE(Instances!P208:Instances!P208),"median", MEDIAN(Instances!P208:Instances!P208),"min", MIN(Instances!P208:Instances!P208),"max", MAX(Instances!P208:Instances!P208),"diff", MAX(Instances!P208:Instances!P208)-MIN(Instances!P208:Instances!P208))</f>
        <v>0</v>
      </c>
      <c r="Q208" s="1" cm="1">
        <f t="array" ref="Q208">_xlfn.SWITCH($A$2,"average", AVERAGE(Instances!Q208:Instances!Q208),"median", MEDIAN(Instances!Q208:Instances!Q208),"min", MIN(Instances!Q208:Instances!Q208),"max", MAX(Instances!Q208:Instances!Q208),"diff", MAX(Instances!Q208:Instances!Q208)-MIN(Instances!Q208:Instances!Q208))</f>
        <v>0</v>
      </c>
      <c r="R208" s="1" cm="1">
        <f t="array" ref="R208">_xlfn.SWITCH($A$2,"average", AVERAGE(Instances!R208:Instances!R208),"median", MEDIAN(Instances!R208:Instances!R208),"min", MIN(Instances!R208:Instances!R208),"max", MAX(Instances!R208:Instances!R208),"diff", MAX(Instances!R208:Instances!R208)-MIN(Instances!R208:Instances!R208))</f>
        <v>0</v>
      </c>
      <c r="S208" s="1">
        <f>MIN($B208)</f>
        <v>0</v>
      </c>
      <c r="T208" s="1">
        <f>MIN($C208)</f>
        <v>0</v>
      </c>
      <c r="U208" s="1">
        <f>MIN($D208)</f>
        <v>0</v>
      </c>
      <c r="V208" s="1">
        <f>MIN($E208)</f>
        <v>0</v>
      </c>
      <c r="W208" s="1">
        <f>MIN($F208)</f>
        <v>0</v>
      </c>
      <c r="X208" s="1">
        <f>MIN($G208)</f>
        <v>0</v>
      </c>
      <c r="Y208" s="1">
        <f>MIN($H208)</f>
        <v>0</v>
      </c>
      <c r="Z208" s="1">
        <f>MIN($I208)</f>
        <v>0</v>
      </c>
      <c r="AA208" s="1">
        <f>MIN($J208)</f>
        <v>0</v>
      </c>
      <c r="AB208" s="1">
        <f>MIN($K208)</f>
        <v>0</v>
      </c>
      <c r="AC208" s="1">
        <f>MIN($M208)</f>
        <v>0</v>
      </c>
      <c r="AD208" s="1">
        <f>MIN($N208)</f>
        <v>0</v>
      </c>
      <c r="AE208" s="1">
        <f>MIN($P208)</f>
        <v>0</v>
      </c>
      <c r="AF208" s="1">
        <f>MIN($Q208)</f>
        <v>0</v>
      </c>
      <c r="AG208" s="1">
        <f>MIN($R208)</f>
        <v>0</v>
      </c>
      <c r="AH208" s="1">
        <f>MEDIAN($B208)</f>
        <v>0</v>
      </c>
      <c r="AI208" s="1">
        <f>MEDIAN($C208)</f>
        <v>0</v>
      </c>
      <c r="AJ208" s="1">
        <f>MEDIAN($D208)</f>
        <v>0</v>
      </c>
      <c r="AK208" s="1">
        <f>MEDIAN($E208)</f>
        <v>0</v>
      </c>
      <c r="AL208" s="1">
        <f>MEDIAN($F208)</f>
        <v>0</v>
      </c>
      <c r="AM208" s="1">
        <f>MEDIAN($G208)</f>
        <v>0</v>
      </c>
      <c r="AN208" s="1">
        <f>MEDIAN($H208)</f>
        <v>0</v>
      </c>
      <c r="AO208" s="1">
        <f>MEDIAN($I208)</f>
        <v>0</v>
      </c>
      <c r="AP208" s="1">
        <f>MEDIAN($J208)</f>
        <v>0</v>
      </c>
      <c r="AQ208" s="1">
        <f>MEDIAN($K208)</f>
        <v>0</v>
      </c>
      <c r="AR208" s="1">
        <f>MEDIAN($M208)</f>
        <v>0</v>
      </c>
      <c r="AS208" s="1">
        <f>MEDIAN($N208)</f>
        <v>0</v>
      </c>
      <c r="AT208" s="1">
        <f>MEDIAN($P208)</f>
        <v>0</v>
      </c>
      <c r="AU208" s="1">
        <f>MEDIAN($Q208)</f>
        <v>0</v>
      </c>
      <c r="AV208" s="1">
        <f>MEDIAN($R208)</f>
        <v>0</v>
      </c>
      <c r="AW208" s="1">
        <f>MAX($B208)</f>
        <v>0</v>
      </c>
      <c r="AX208" s="1">
        <f>MAX($C208)</f>
        <v>0</v>
      </c>
      <c r="AY208" s="1">
        <f>MAX($D208)</f>
        <v>0</v>
      </c>
      <c r="AZ208" s="1">
        <f>MAX($E208)</f>
        <v>0</v>
      </c>
      <c r="BA208" s="1">
        <f>MAX($F208)</f>
        <v>0</v>
      </c>
      <c r="BB208" s="1">
        <f>MAX($G208)</f>
        <v>0</v>
      </c>
      <c r="BC208" s="1">
        <f>MAX($H208)</f>
        <v>0</v>
      </c>
      <c r="BD208" s="1">
        <f>MAX($I208)</f>
        <v>0</v>
      </c>
      <c r="BE208" s="1">
        <f>MAX($J208)</f>
        <v>0</v>
      </c>
      <c r="BF208" s="1">
        <f>MAX($K208)</f>
        <v>0</v>
      </c>
      <c r="BG208" s="1">
        <f>MAX($M208)</f>
        <v>0</v>
      </c>
      <c r="BH208" s="1">
        <f>MAX($N208)</f>
        <v>0</v>
      </c>
      <c r="BI208" s="1">
        <f>MAX($P208)</f>
        <v>0</v>
      </c>
      <c r="BJ208" s="1">
        <f>MAX($Q208)</f>
        <v>0</v>
      </c>
      <c r="BK208" s="1">
        <f>MAX($R208)</f>
        <v>0</v>
      </c>
    </row>
    <row r="209" spans="1:63">
      <c r="A209" s="1" t="s">
        <v>206</v>
      </c>
      <c r="B209" s="1" cm="1">
        <f t="array" ref="B209">_xlfn.SWITCH($A$2,"average", AVERAGE(Instances!B209:Instances!B209),"median", MEDIAN(Instances!B209:Instances!B209),"min", MIN(Instances!B209:Instances!B209),"max", MAX(Instances!B209:Instances!B209),"diff", MAX(Instances!B209:Instances!B209)-MIN(Instances!B209:Instances!B209))</f>
        <v>0</v>
      </c>
      <c r="C209" s="1" cm="1">
        <f t="array" ref="C209">_xlfn.SWITCH($A$2,"average", AVERAGE(Instances!C209:Instances!C209),"median", MEDIAN(Instances!C209:Instances!C209),"min", MIN(Instances!C209:Instances!C209),"max", MAX(Instances!C209:Instances!C209),"diff", MAX(Instances!C209:Instances!C209)-MIN(Instances!C209:Instances!C209))</f>
        <v>0</v>
      </c>
      <c r="D209" s="1" cm="1">
        <f t="array" ref="D209">_xlfn.SWITCH($A$2,"average", AVERAGE(Instances!D209:Instances!D209),"median", MEDIAN(Instances!D209:Instances!D209),"min", MIN(Instances!D209:Instances!D209),"max", MAX(Instances!D209:Instances!D209),"diff", MAX(Instances!D209:Instances!D209)-MIN(Instances!D209:Instances!D209))</f>
        <v>0</v>
      </c>
      <c r="E209" s="1" cm="1">
        <f t="array" ref="E209">_xlfn.SWITCH($A$2,"average", AVERAGE(Instances!E209:Instances!E209),"median", MEDIAN(Instances!E209:Instances!E209),"min", MIN(Instances!E209:Instances!E209),"max", MAX(Instances!E209:Instances!E209),"diff", MAX(Instances!E209:Instances!E209)-MIN(Instances!E209:Instances!E209))</f>
        <v>0</v>
      </c>
      <c r="F209" s="1" cm="1">
        <f t="array" ref="F209">_xlfn.SWITCH($A$2,"average", AVERAGE(Instances!F209:Instances!F209),"median", MEDIAN(Instances!F209:Instances!F209),"min", MIN(Instances!F209:Instances!F209),"max", MAX(Instances!F209:Instances!F209),"diff", MAX(Instances!F209:Instances!F209)-MIN(Instances!F209:Instances!F209))</f>
        <v>0</v>
      </c>
      <c r="G209" s="1" cm="1">
        <f t="array" ref="G209">_xlfn.SWITCH($A$2,"average", AVERAGE(Instances!G209:Instances!G209),"median", MEDIAN(Instances!G209:Instances!G209),"min", MIN(Instances!G209:Instances!G209),"max", MAX(Instances!G209:Instances!G209),"diff", MAX(Instances!G209:Instances!G209)-MIN(Instances!G209:Instances!G209))</f>
        <v>0</v>
      </c>
      <c r="H209" s="1" cm="1">
        <f t="array" ref="H209">_xlfn.SWITCH($A$2,"average", AVERAGE(Instances!H209:Instances!H209),"median", MEDIAN(Instances!H209:Instances!H209),"min", MIN(Instances!H209:Instances!H209),"max", MAX(Instances!H209:Instances!H209),"diff", MAX(Instances!H209:Instances!H209)-MIN(Instances!H209:Instances!H209))</f>
        <v>0</v>
      </c>
      <c r="I209" s="1" cm="1">
        <f t="array" ref="I209">_xlfn.SWITCH($A$2,"average", AVERAGE(Instances!I209:Instances!I209),"median", MEDIAN(Instances!I209:Instances!I209),"min", MIN(Instances!I209:Instances!I209),"max", MAX(Instances!I209:Instances!I209),"diff", MAX(Instances!I209:Instances!I209)-MIN(Instances!I209:Instances!I209))</f>
        <v>0</v>
      </c>
      <c r="J209" s="1" cm="1">
        <f t="array" ref="J209">_xlfn.SWITCH($A$2,"average", AVERAGE(Instances!J209:Instances!J209),"median", MEDIAN(Instances!J209:Instances!J209),"min", MIN(Instances!J209:Instances!J209),"max", MAX(Instances!J209:Instances!J209),"diff", MAX(Instances!J209:Instances!J209)-MIN(Instances!J209:Instances!J209))</f>
        <v>0</v>
      </c>
      <c r="K209" s="1" cm="1">
        <f t="array" ref="K209">_xlfn.SWITCH($A$2,"average", AVERAGE(Instances!K209:Instances!K209),"median", MEDIAN(Instances!K209:Instances!K209),"min", MIN(Instances!K209:Instances!K209),"max", MAX(Instances!K209:Instances!K209),"diff", MAX(Instances!K209:Instances!K209)-MIN(Instances!K209:Instances!K209))</f>
        <v>0</v>
      </c>
      <c r="L209" s="1"/>
      <c r="M209" s="1" cm="1">
        <f t="array" ref="M209">_xlfn.SWITCH($A$2,"average", AVERAGE(Instances!M209:Instances!M209),"median", MEDIAN(Instances!M209:Instances!M209),"min", MIN(Instances!M209:Instances!M209),"max", MAX(Instances!M209:Instances!M209),"diff", MAX(Instances!M209:Instances!M209)-MIN(Instances!M209:Instances!M209))</f>
        <v>0</v>
      </c>
      <c r="N209" s="1" cm="1">
        <f t="array" ref="N209">_xlfn.SWITCH($A$2,"average", AVERAGE(Instances!N209:Instances!N209),"median", MEDIAN(Instances!N209:Instances!N209),"min", MIN(Instances!N209:Instances!N209),"max", MAX(Instances!N209:Instances!N209),"diff", MAX(Instances!N209:Instances!N209)-MIN(Instances!N209:Instances!N209))</f>
        <v>0</v>
      </c>
      <c r="O209" s="1"/>
      <c r="P209" s="1" cm="1">
        <f t="array" ref="P209">_xlfn.SWITCH($A$2,"average", AVERAGE(Instances!P209:Instances!P209),"median", MEDIAN(Instances!P209:Instances!P209),"min", MIN(Instances!P209:Instances!P209),"max", MAX(Instances!P209:Instances!P209),"diff", MAX(Instances!P209:Instances!P209)-MIN(Instances!P209:Instances!P209))</f>
        <v>0</v>
      </c>
      <c r="Q209" s="1" cm="1">
        <f t="array" ref="Q209">_xlfn.SWITCH($A$2,"average", AVERAGE(Instances!Q209:Instances!Q209),"median", MEDIAN(Instances!Q209:Instances!Q209),"min", MIN(Instances!Q209:Instances!Q209),"max", MAX(Instances!Q209:Instances!Q209),"diff", MAX(Instances!Q209:Instances!Q209)-MIN(Instances!Q209:Instances!Q209))</f>
        <v>0</v>
      </c>
      <c r="R209" s="1" cm="1">
        <f t="array" ref="R209">_xlfn.SWITCH($A$2,"average", AVERAGE(Instances!R209:Instances!R209),"median", MEDIAN(Instances!R209:Instances!R209),"min", MIN(Instances!R209:Instances!R209),"max", MAX(Instances!R209:Instances!R209),"diff", MAX(Instances!R209:Instances!R209)-MIN(Instances!R209:Instances!R209))</f>
        <v>0</v>
      </c>
      <c r="S209" s="1">
        <f>MIN($B209)</f>
        <v>0</v>
      </c>
      <c r="T209" s="1">
        <f>MIN($C209)</f>
        <v>0</v>
      </c>
      <c r="U209" s="1">
        <f>MIN($D209)</f>
        <v>0</v>
      </c>
      <c r="V209" s="1">
        <f>MIN($E209)</f>
        <v>0</v>
      </c>
      <c r="W209" s="1">
        <f>MIN($F209)</f>
        <v>0</v>
      </c>
      <c r="X209" s="1">
        <f>MIN($G209)</f>
        <v>0</v>
      </c>
      <c r="Y209" s="1">
        <f>MIN($H209)</f>
        <v>0</v>
      </c>
      <c r="Z209" s="1">
        <f>MIN($I209)</f>
        <v>0</v>
      </c>
      <c r="AA209" s="1">
        <f>MIN($J209)</f>
        <v>0</v>
      </c>
      <c r="AB209" s="1">
        <f>MIN($K209)</f>
        <v>0</v>
      </c>
      <c r="AC209" s="1">
        <f>MIN($M209)</f>
        <v>0</v>
      </c>
      <c r="AD209" s="1">
        <f>MIN($N209)</f>
        <v>0</v>
      </c>
      <c r="AE209" s="1">
        <f>MIN($P209)</f>
        <v>0</v>
      </c>
      <c r="AF209" s="1">
        <f>MIN($Q209)</f>
        <v>0</v>
      </c>
      <c r="AG209" s="1">
        <f>MIN($R209)</f>
        <v>0</v>
      </c>
      <c r="AH209" s="1">
        <f>MEDIAN($B209)</f>
        <v>0</v>
      </c>
      <c r="AI209" s="1">
        <f>MEDIAN($C209)</f>
        <v>0</v>
      </c>
      <c r="AJ209" s="1">
        <f>MEDIAN($D209)</f>
        <v>0</v>
      </c>
      <c r="AK209" s="1">
        <f>MEDIAN($E209)</f>
        <v>0</v>
      </c>
      <c r="AL209" s="1">
        <f>MEDIAN($F209)</f>
        <v>0</v>
      </c>
      <c r="AM209" s="1">
        <f>MEDIAN($G209)</f>
        <v>0</v>
      </c>
      <c r="AN209" s="1">
        <f>MEDIAN($H209)</f>
        <v>0</v>
      </c>
      <c r="AO209" s="1">
        <f>MEDIAN($I209)</f>
        <v>0</v>
      </c>
      <c r="AP209" s="1">
        <f>MEDIAN($J209)</f>
        <v>0</v>
      </c>
      <c r="AQ209" s="1">
        <f>MEDIAN($K209)</f>
        <v>0</v>
      </c>
      <c r="AR209" s="1">
        <f>MEDIAN($M209)</f>
        <v>0</v>
      </c>
      <c r="AS209" s="1">
        <f>MEDIAN($N209)</f>
        <v>0</v>
      </c>
      <c r="AT209" s="1">
        <f>MEDIAN($P209)</f>
        <v>0</v>
      </c>
      <c r="AU209" s="1">
        <f>MEDIAN($Q209)</f>
        <v>0</v>
      </c>
      <c r="AV209" s="1">
        <f>MEDIAN($R209)</f>
        <v>0</v>
      </c>
      <c r="AW209" s="1">
        <f>MAX($B209)</f>
        <v>0</v>
      </c>
      <c r="AX209" s="1">
        <f>MAX($C209)</f>
        <v>0</v>
      </c>
      <c r="AY209" s="1">
        <f>MAX($D209)</f>
        <v>0</v>
      </c>
      <c r="AZ209" s="1">
        <f>MAX($E209)</f>
        <v>0</v>
      </c>
      <c r="BA209" s="1">
        <f>MAX($F209)</f>
        <v>0</v>
      </c>
      <c r="BB209" s="1">
        <f>MAX($G209)</f>
        <v>0</v>
      </c>
      <c r="BC209" s="1">
        <f>MAX($H209)</f>
        <v>0</v>
      </c>
      <c r="BD209" s="1">
        <f>MAX($I209)</f>
        <v>0</v>
      </c>
      <c r="BE209" s="1">
        <f>MAX($J209)</f>
        <v>0</v>
      </c>
      <c r="BF209" s="1">
        <f>MAX($K209)</f>
        <v>0</v>
      </c>
      <c r="BG209" s="1">
        <f>MAX($M209)</f>
        <v>0</v>
      </c>
      <c r="BH209" s="1">
        <f>MAX($N209)</f>
        <v>0</v>
      </c>
      <c r="BI209" s="1">
        <f>MAX($P209)</f>
        <v>0</v>
      </c>
      <c r="BJ209" s="1">
        <f>MAX($Q209)</f>
        <v>0</v>
      </c>
      <c r="BK209" s="1">
        <f>MAX($R209)</f>
        <v>0</v>
      </c>
    </row>
    <row r="210" spans="1:63">
      <c r="A210" s="1" t="s">
        <v>207</v>
      </c>
      <c r="B210" s="1" cm="1">
        <f t="array" ref="B210">_xlfn.SWITCH($A$2,"average", AVERAGE(Instances!B210:Instances!B210),"median", MEDIAN(Instances!B210:Instances!B210),"min", MIN(Instances!B210:Instances!B210),"max", MAX(Instances!B210:Instances!B210),"diff", MAX(Instances!B210:Instances!B210)-MIN(Instances!B210:Instances!B210))</f>
        <v>0</v>
      </c>
      <c r="C210" s="1" cm="1">
        <f t="array" ref="C210">_xlfn.SWITCH($A$2,"average", AVERAGE(Instances!C210:Instances!C210),"median", MEDIAN(Instances!C210:Instances!C210),"min", MIN(Instances!C210:Instances!C210),"max", MAX(Instances!C210:Instances!C210),"diff", MAX(Instances!C210:Instances!C210)-MIN(Instances!C210:Instances!C210))</f>
        <v>0</v>
      </c>
      <c r="D210" s="1" cm="1">
        <f t="array" ref="D210">_xlfn.SWITCH($A$2,"average", AVERAGE(Instances!D210:Instances!D210),"median", MEDIAN(Instances!D210:Instances!D210),"min", MIN(Instances!D210:Instances!D210),"max", MAX(Instances!D210:Instances!D210),"diff", MAX(Instances!D210:Instances!D210)-MIN(Instances!D210:Instances!D210))</f>
        <v>0</v>
      </c>
      <c r="E210" s="1" cm="1">
        <f t="array" ref="E210">_xlfn.SWITCH($A$2,"average", AVERAGE(Instances!E210:Instances!E210),"median", MEDIAN(Instances!E210:Instances!E210),"min", MIN(Instances!E210:Instances!E210),"max", MAX(Instances!E210:Instances!E210),"diff", MAX(Instances!E210:Instances!E210)-MIN(Instances!E210:Instances!E210))</f>
        <v>0</v>
      </c>
      <c r="F210" s="1" cm="1">
        <f t="array" ref="F210">_xlfn.SWITCH($A$2,"average", AVERAGE(Instances!F210:Instances!F210),"median", MEDIAN(Instances!F210:Instances!F210),"min", MIN(Instances!F210:Instances!F210),"max", MAX(Instances!F210:Instances!F210),"diff", MAX(Instances!F210:Instances!F210)-MIN(Instances!F210:Instances!F210))</f>
        <v>0</v>
      </c>
      <c r="G210" s="1" cm="1">
        <f t="array" ref="G210">_xlfn.SWITCH($A$2,"average", AVERAGE(Instances!G210:Instances!G210),"median", MEDIAN(Instances!G210:Instances!G210),"min", MIN(Instances!G210:Instances!G210),"max", MAX(Instances!G210:Instances!G210),"diff", MAX(Instances!G210:Instances!G210)-MIN(Instances!G210:Instances!G210))</f>
        <v>0</v>
      </c>
      <c r="H210" s="1" cm="1">
        <f t="array" ref="H210">_xlfn.SWITCH($A$2,"average", AVERAGE(Instances!H210:Instances!H210),"median", MEDIAN(Instances!H210:Instances!H210),"min", MIN(Instances!H210:Instances!H210),"max", MAX(Instances!H210:Instances!H210),"diff", MAX(Instances!H210:Instances!H210)-MIN(Instances!H210:Instances!H210))</f>
        <v>0</v>
      </c>
      <c r="I210" s="1" cm="1">
        <f t="array" ref="I210">_xlfn.SWITCH($A$2,"average", AVERAGE(Instances!I210:Instances!I210),"median", MEDIAN(Instances!I210:Instances!I210),"min", MIN(Instances!I210:Instances!I210),"max", MAX(Instances!I210:Instances!I210),"diff", MAX(Instances!I210:Instances!I210)-MIN(Instances!I210:Instances!I210))</f>
        <v>0</v>
      </c>
      <c r="J210" s="1" cm="1">
        <f t="array" ref="J210">_xlfn.SWITCH($A$2,"average", AVERAGE(Instances!J210:Instances!J210),"median", MEDIAN(Instances!J210:Instances!J210),"min", MIN(Instances!J210:Instances!J210),"max", MAX(Instances!J210:Instances!J210),"diff", MAX(Instances!J210:Instances!J210)-MIN(Instances!J210:Instances!J210))</f>
        <v>0</v>
      </c>
      <c r="K210" s="1" cm="1">
        <f t="array" ref="K210">_xlfn.SWITCH($A$2,"average", AVERAGE(Instances!K210:Instances!K210),"median", MEDIAN(Instances!K210:Instances!K210),"min", MIN(Instances!K210:Instances!K210),"max", MAX(Instances!K210:Instances!K210),"diff", MAX(Instances!K210:Instances!K210)-MIN(Instances!K210:Instances!K210))</f>
        <v>0</v>
      </c>
      <c r="L210" s="1"/>
      <c r="M210" s="1" cm="1">
        <f t="array" ref="M210">_xlfn.SWITCH($A$2,"average", AVERAGE(Instances!M210:Instances!M210),"median", MEDIAN(Instances!M210:Instances!M210),"min", MIN(Instances!M210:Instances!M210),"max", MAX(Instances!M210:Instances!M210),"diff", MAX(Instances!M210:Instances!M210)-MIN(Instances!M210:Instances!M210))</f>
        <v>0</v>
      </c>
      <c r="N210" s="1" cm="1">
        <f t="array" ref="N210">_xlfn.SWITCH($A$2,"average", AVERAGE(Instances!N210:Instances!N210),"median", MEDIAN(Instances!N210:Instances!N210),"min", MIN(Instances!N210:Instances!N210),"max", MAX(Instances!N210:Instances!N210),"diff", MAX(Instances!N210:Instances!N210)-MIN(Instances!N210:Instances!N210))</f>
        <v>0</v>
      </c>
      <c r="O210" s="1"/>
      <c r="P210" s="1" cm="1">
        <f t="array" ref="P210">_xlfn.SWITCH($A$2,"average", AVERAGE(Instances!P210:Instances!P210),"median", MEDIAN(Instances!P210:Instances!P210),"min", MIN(Instances!P210:Instances!P210),"max", MAX(Instances!P210:Instances!P210),"diff", MAX(Instances!P210:Instances!P210)-MIN(Instances!P210:Instances!P210))</f>
        <v>0</v>
      </c>
      <c r="Q210" s="1" cm="1">
        <f t="array" ref="Q210">_xlfn.SWITCH($A$2,"average", AVERAGE(Instances!Q210:Instances!Q210),"median", MEDIAN(Instances!Q210:Instances!Q210),"min", MIN(Instances!Q210:Instances!Q210),"max", MAX(Instances!Q210:Instances!Q210),"diff", MAX(Instances!Q210:Instances!Q210)-MIN(Instances!Q210:Instances!Q210))</f>
        <v>0</v>
      </c>
      <c r="R210" s="1" cm="1">
        <f t="array" ref="R210">_xlfn.SWITCH($A$2,"average", AVERAGE(Instances!R210:Instances!R210),"median", MEDIAN(Instances!R210:Instances!R210),"min", MIN(Instances!R210:Instances!R210),"max", MAX(Instances!R210:Instances!R210),"diff", MAX(Instances!R210:Instances!R210)-MIN(Instances!R210:Instances!R210))</f>
        <v>0</v>
      </c>
      <c r="S210" s="1">
        <f>MIN($B210)</f>
        <v>0</v>
      </c>
      <c r="T210" s="1">
        <f>MIN($C210)</f>
        <v>0</v>
      </c>
      <c r="U210" s="1">
        <f>MIN($D210)</f>
        <v>0</v>
      </c>
      <c r="V210" s="1">
        <f>MIN($E210)</f>
        <v>0</v>
      </c>
      <c r="W210" s="1">
        <f>MIN($F210)</f>
        <v>0</v>
      </c>
      <c r="X210" s="1">
        <f>MIN($G210)</f>
        <v>0</v>
      </c>
      <c r="Y210" s="1">
        <f>MIN($H210)</f>
        <v>0</v>
      </c>
      <c r="Z210" s="1">
        <f>MIN($I210)</f>
        <v>0</v>
      </c>
      <c r="AA210" s="1">
        <f>MIN($J210)</f>
        <v>0</v>
      </c>
      <c r="AB210" s="1">
        <f>MIN($K210)</f>
        <v>0</v>
      </c>
      <c r="AC210" s="1">
        <f>MIN($M210)</f>
        <v>0</v>
      </c>
      <c r="AD210" s="1">
        <f>MIN($N210)</f>
        <v>0</v>
      </c>
      <c r="AE210" s="1">
        <f>MIN($P210)</f>
        <v>0</v>
      </c>
      <c r="AF210" s="1">
        <f>MIN($Q210)</f>
        <v>0</v>
      </c>
      <c r="AG210" s="1">
        <f>MIN($R210)</f>
        <v>0</v>
      </c>
      <c r="AH210" s="1">
        <f>MEDIAN($B210)</f>
        <v>0</v>
      </c>
      <c r="AI210" s="1">
        <f>MEDIAN($C210)</f>
        <v>0</v>
      </c>
      <c r="AJ210" s="1">
        <f>MEDIAN($D210)</f>
        <v>0</v>
      </c>
      <c r="AK210" s="1">
        <f>MEDIAN($E210)</f>
        <v>0</v>
      </c>
      <c r="AL210" s="1">
        <f>MEDIAN($F210)</f>
        <v>0</v>
      </c>
      <c r="AM210" s="1">
        <f>MEDIAN($G210)</f>
        <v>0</v>
      </c>
      <c r="AN210" s="1">
        <f>MEDIAN($H210)</f>
        <v>0</v>
      </c>
      <c r="AO210" s="1">
        <f>MEDIAN($I210)</f>
        <v>0</v>
      </c>
      <c r="AP210" s="1">
        <f>MEDIAN($J210)</f>
        <v>0</v>
      </c>
      <c r="AQ210" s="1">
        <f>MEDIAN($K210)</f>
        <v>0</v>
      </c>
      <c r="AR210" s="1">
        <f>MEDIAN($M210)</f>
        <v>0</v>
      </c>
      <c r="AS210" s="1">
        <f>MEDIAN($N210)</f>
        <v>0</v>
      </c>
      <c r="AT210" s="1">
        <f>MEDIAN($P210)</f>
        <v>0</v>
      </c>
      <c r="AU210" s="1">
        <f>MEDIAN($Q210)</f>
        <v>0</v>
      </c>
      <c r="AV210" s="1">
        <f>MEDIAN($R210)</f>
        <v>0</v>
      </c>
      <c r="AW210" s="1">
        <f>MAX($B210)</f>
        <v>0</v>
      </c>
      <c r="AX210" s="1">
        <f>MAX($C210)</f>
        <v>0</v>
      </c>
      <c r="AY210" s="1">
        <f>MAX($D210)</f>
        <v>0</v>
      </c>
      <c r="AZ210" s="1">
        <f>MAX($E210)</f>
        <v>0</v>
      </c>
      <c r="BA210" s="1">
        <f>MAX($F210)</f>
        <v>0</v>
      </c>
      <c r="BB210" s="1">
        <f>MAX($G210)</f>
        <v>0</v>
      </c>
      <c r="BC210" s="1">
        <f>MAX($H210)</f>
        <v>0</v>
      </c>
      <c r="BD210" s="1">
        <f>MAX($I210)</f>
        <v>0</v>
      </c>
      <c r="BE210" s="1">
        <f>MAX($J210)</f>
        <v>0</v>
      </c>
      <c r="BF210" s="1">
        <f>MAX($K210)</f>
        <v>0</v>
      </c>
      <c r="BG210" s="1">
        <f>MAX($M210)</f>
        <v>0</v>
      </c>
      <c r="BH210" s="1">
        <f>MAX($N210)</f>
        <v>0</v>
      </c>
      <c r="BI210" s="1">
        <f>MAX($P210)</f>
        <v>0</v>
      </c>
      <c r="BJ210" s="1">
        <f>MAX($Q210)</f>
        <v>0</v>
      </c>
      <c r="BK210" s="1">
        <f>MAX($R210)</f>
        <v>0</v>
      </c>
    </row>
    <row r="211" spans="1:63">
      <c r="A211" s="1" t="s">
        <v>208</v>
      </c>
      <c r="B211" s="1" cm="1">
        <f t="array" ref="B211">_xlfn.SWITCH($A$2,"average", AVERAGE(Instances!B211:Instances!B211),"median", MEDIAN(Instances!B211:Instances!B211),"min", MIN(Instances!B211:Instances!B211),"max", MAX(Instances!B211:Instances!B211),"diff", MAX(Instances!B211:Instances!B211)-MIN(Instances!B211:Instances!B211))</f>
        <v>0</v>
      </c>
      <c r="C211" s="1" cm="1">
        <f t="array" ref="C211">_xlfn.SWITCH($A$2,"average", AVERAGE(Instances!C211:Instances!C211),"median", MEDIAN(Instances!C211:Instances!C211),"min", MIN(Instances!C211:Instances!C211),"max", MAX(Instances!C211:Instances!C211),"diff", MAX(Instances!C211:Instances!C211)-MIN(Instances!C211:Instances!C211))</f>
        <v>0</v>
      </c>
      <c r="D211" s="1" cm="1">
        <f t="array" ref="D211">_xlfn.SWITCH($A$2,"average", AVERAGE(Instances!D211:Instances!D211),"median", MEDIAN(Instances!D211:Instances!D211),"min", MIN(Instances!D211:Instances!D211),"max", MAX(Instances!D211:Instances!D211),"diff", MAX(Instances!D211:Instances!D211)-MIN(Instances!D211:Instances!D211))</f>
        <v>0</v>
      </c>
      <c r="E211" s="1" cm="1">
        <f t="array" ref="E211">_xlfn.SWITCH($A$2,"average", AVERAGE(Instances!E211:Instances!E211),"median", MEDIAN(Instances!E211:Instances!E211),"min", MIN(Instances!E211:Instances!E211),"max", MAX(Instances!E211:Instances!E211),"diff", MAX(Instances!E211:Instances!E211)-MIN(Instances!E211:Instances!E211))</f>
        <v>0</v>
      </c>
      <c r="F211" s="1" cm="1">
        <f t="array" ref="F211">_xlfn.SWITCH($A$2,"average", AVERAGE(Instances!F211:Instances!F211),"median", MEDIAN(Instances!F211:Instances!F211),"min", MIN(Instances!F211:Instances!F211),"max", MAX(Instances!F211:Instances!F211),"diff", MAX(Instances!F211:Instances!F211)-MIN(Instances!F211:Instances!F211))</f>
        <v>0</v>
      </c>
      <c r="G211" s="1" cm="1">
        <f t="array" ref="G211">_xlfn.SWITCH($A$2,"average", AVERAGE(Instances!G211:Instances!G211),"median", MEDIAN(Instances!G211:Instances!G211),"min", MIN(Instances!G211:Instances!G211),"max", MAX(Instances!G211:Instances!G211),"diff", MAX(Instances!G211:Instances!G211)-MIN(Instances!G211:Instances!G211))</f>
        <v>0</v>
      </c>
      <c r="H211" s="1" cm="1">
        <f t="array" ref="H211">_xlfn.SWITCH($A$2,"average", AVERAGE(Instances!H211:Instances!H211),"median", MEDIAN(Instances!H211:Instances!H211),"min", MIN(Instances!H211:Instances!H211),"max", MAX(Instances!H211:Instances!H211),"diff", MAX(Instances!H211:Instances!H211)-MIN(Instances!H211:Instances!H211))</f>
        <v>0</v>
      </c>
      <c r="I211" s="1" cm="1">
        <f t="array" ref="I211">_xlfn.SWITCH($A$2,"average", AVERAGE(Instances!I211:Instances!I211),"median", MEDIAN(Instances!I211:Instances!I211),"min", MIN(Instances!I211:Instances!I211),"max", MAX(Instances!I211:Instances!I211),"diff", MAX(Instances!I211:Instances!I211)-MIN(Instances!I211:Instances!I211))</f>
        <v>0</v>
      </c>
      <c r="J211" s="1" cm="1">
        <f t="array" ref="J211">_xlfn.SWITCH($A$2,"average", AVERAGE(Instances!J211:Instances!J211),"median", MEDIAN(Instances!J211:Instances!J211),"min", MIN(Instances!J211:Instances!J211),"max", MAX(Instances!J211:Instances!J211),"diff", MAX(Instances!J211:Instances!J211)-MIN(Instances!J211:Instances!J211))</f>
        <v>0</v>
      </c>
      <c r="K211" s="1" cm="1">
        <f t="array" ref="K211">_xlfn.SWITCH($A$2,"average", AVERAGE(Instances!K211:Instances!K211),"median", MEDIAN(Instances!K211:Instances!K211),"min", MIN(Instances!K211:Instances!K211),"max", MAX(Instances!K211:Instances!K211),"diff", MAX(Instances!K211:Instances!K211)-MIN(Instances!K211:Instances!K211))</f>
        <v>0</v>
      </c>
      <c r="L211" s="1"/>
      <c r="M211" s="1" cm="1">
        <f t="array" ref="M211">_xlfn.SWITCH($A$2,"average", AVERAGE(Instances!M211:Instances!M211),"median", MEDIAN(Instances!M211:Instances!M211),"min", MIN(Instances!M211:Instances!M211),"max", MAX(Instances!M211:Instances!M211),"diff", MAX(Instances!M211:Instances!M211)-MIN(Instances!M211:Instances!M211))</f>
        <v>0</v>
      </c>
      <c r="N211" s="1" cm="1">
        <f t="array" ref="N211">_xlfn.SWITCH($A$2,"average", AVERAGE(Instances!N211:Instances!N211),"median", MEDIAN(Instances!N211:Instances!N211),"min", MIN(Instances!N211:Instances!N211),"max", MAX(Instances!N211:Instances!N211),"diff", MAX(Instances!N211:Instances!N211)-MIN(Instances!N211:Instances!N211))</f>
        <v>0</v>
      </c>
      <c r="O211" s="1"/>
      <c r="P211" s="1" cm="1">
        <f t="array" ref="P211">_xlfn.SWITCH($A$2,"average", AVERAGE(Instances!P211:Instances!P211),"median", MEDIAN(Instances!P211:Instances!P211),"min", MIN(Instances!P211:Instances!P211),"max", MAX(Instances!P211:Instances!P211),"diff", MAX(Instances!P211:Instances!P211)-MIN(Instances!P211:Instances!P211))</f>
        <v>0</v>
      </c>
      <c r="Q211" s="1" cm="1">
        <f t="array" ref="Q211">_xlfn.SWITCH($A$2,"average", AVERAGE(Instances!Q211:Instances!Q211),"median", MEDIAN(Instances!Q211:Instances!Q211),"min", MIN(Instances!Q211:Instances!Q211),"max", MAX(Instances!Q211:Instances!Q211),"diff", MAX(Instances!Q211:Instances!Q211)-MIN(Instances!Q211:Instances!Q211))</f>
        <v>0</v>
      </c>
      <c r="R211" s="1" cm="1">
        <f t="array" ref="R211">_xlfn.SWITCH($A$2,"average", AVERAGE(Instances!R211:Instances!R211),"median", MEDIAN(Instances!R211:Instances!R211),"min", MIN(Instances!R211:Instances!R211),"max", MAX(Instances!R211:Instances!R211),"diff", MAX(Instances!R211:Instances!R211)-MIN(Instances!R211:Instances!R211))</f>
        <v>0</v>
      </c>
      <c r="S211" s="1">
        <f>MIN($B211)</f>
        <v>0</v>
      </c>
      <c r="T211" s="1">
        <f>MIN($C211)</f>
        <v>0</v>
      </c>
      <c r="U211" s="1">
        <f>MIN($D211)</f>
        <v>0</v>
      </c>
      <c r="V211" s="1">
        <f>MIN($E211)</f>
        <v>0</v>
      </c>
      <c r="W211" s="1">
        <f>MIN($F211)</f>
        <v>0</v>
      </c>
      <c r="X211" s="1">
        <f>MIN($G211)</f>
        <v>0</v>
      </c>
      <c r="Y211" s="1">
        <f>MIN($H211)</f>
        <v>0</v>
      </c>
      <c r="Z211" s="1">
        <f>MIN($I211)</f>
        <v>0</v>
      </c>
      <c r="AA211" s="1">
        <f>MIN($J211)</f>
        <v>0</v>
      </c>
      <c r="AB211" s="1">
        <f>MIN($K211)</f>
        <v>0</v>
      </c>
      <c r="AC211" s="1">
        <f>MIN($M211)</f>
        <v>0</v>
      </c>
      <c r="AD211" s="1">
        <f>MIN($N211)</f>
        <v>0</v>
      </c>
      <c r="AE211" s="1">
        <f>MIN($P211)</f>
        <v>0</v>
      </c>
      <c r="AF211" s="1">
        <f>MIN($Q211)</f>
        <v>0</v>
      </c>
      <c r="AG211" s="1">
        <f>MIN($R211)</f>
        <v>0</v>
      </c>
      <c r="AH211" s="1">
        <f>MEDIAN($B211)</f>
        <v>0</v>
      </c>
      <c r="AI211" s="1">
        <f>MEDIAN($C211)</f>
        <v>0</v>
      </c>
      <c r="AJ211" s="1">
        <f>MEDIAN($D211)</f>
        <v>0</v>
      </c>
      <c r="AK211" s="1">
        <f>MEDIAN($E211)</f>
        <v>0</v>
      </c>
      <c r="AL211" s="1">
        <f>MEDIAN($F211)</f>
        <v>0</v>
      </c>
      <c r="AM211" s="1">
        <f>MEDIAN($G211)</f>
        <v>0</v>
      </c>
      <c r="AN211" s="1">
        <f>MEDIAN($H211)</f>
        <v>0</v>
      </c>
      <c r="AO211" s="1">
        <f>MEDIAN($I211)</f>
        <v>0</v>
      </c>
      <c r="AP211" s="1">
        <f>MEDIAN($J211)</f>
        <v>0</v>
      </c>
      <c r="AQ211" s="1">
        <f>MEDIAN($K211)</f>
        <v>0</v>
      </c>
      <c r="AR211" s="1">
        <f>MEDIAN($M211)</f>
        <v>0</v>
      </c>
      <c r="AS211" s="1">
        <f>MEDIAN($N211)</f>
        <v>0</v>
      </c>
      <c r="AT211" s="1">
        <f>MEDIAN($P211)</f>
        <v>0</v>
      </c>
      <c r="AU211" s="1">
        <f>MEDIAN($Q211)</f>
        <v>0</v>
      </c>
      <c r="AV211" s="1">
        <f>MEDIAN($R211)</f>
        <v>0</v>
      </c>
      <c r="AW211" s="1">
        <f>MAX($B211)</f>
        <v>0</v>
      </c>
      <c r="AX211" s="1">
        <f>MAX($C211)</f>
        <v>0</v>
      </c>
      <c r="AY211" s="1">
        <f>MAX($D211)</f>
        <v>0</v>
      </c>
      <c r="AZ211" s="1">
        <f>MAX($E211)</f>
        <v>0</v>
      </c>
      <c r="BA211" s="1">
        <f>MAX($F211)</f>
        <v>0</v>
      </c>
      <c r="BB211" s="1">
        <f>MAX($G211)</f>
        <v>0</v>
      </c>
      <c r="BC211" s="1">
        <f>MAX($H211)</f>
        <v>0</v>
      </c>
      <c r="BD211" s="1">
        <f>MAX($I211)</f>
        <v>0</v>
      </c>
      <c r="BE211" s="1">
        <f>MAX($J211)</f>
        <v>0</v>
      </c>
      <c r="BF211" s="1">
        <f>MAX($K211)</f>
        <v>0</v>
      </c>
      <c r="BG211" s="1">
        <f>MAX($M211)</f>
        <v>0</v>
      </c>
      <c r="BH211" s="1">
        <f>MAX($N211)</f>
        <v>0</v>
      </c>
      <c r="BI211" s="1">
        <f>MAX($P211)</f>
        <v>0</v>
      </c>
      <c r="BJ211" s="1">
        <f>MAX($Q211)</f>
        <v>0</v>
      </c>
      <c r="BK211" s="1">
        <f>MAX($R211)</f>
        <v>0</v>
      </c>
    </row>
    <row r="212" spans="1:63">
      <c r="A212" s="1" t="s">
        <v>209</v>
      </c>
      <c r="B212" s="1" cm="1">
        <f t="array" ref="B212">_xlfn.SWITCH($A$2,"average", AVERAGE(Instances!B212:Instances!B212),"median", MEDIAN(Instances!B212:Instances!B212),"min", MIN(Instances!B212:Instances!B212),"max", MAX(Instances!B212:Instances!B212),"diff", MAX(Instances!B212:Instances!B212)-MIN(Instances!B212:Instances!B212))</f>
        <v>0</v>
      </c>
      <c r="C212" s="1" cm="1">
        <f t="array" ref="C212">_xlfn.SWITCH($A$2,"average", AVERAGE(Instances!C212:Instances!C212),"median", MEDIAN(Instances!C212:Instances!C212),"min", MIN(Instances!C212:Instances!C212),"max", MAX(Instances!C212:Instances!C212),"diff", MAX(Instances!C212:Instances!C212)-MIN(Instances!C212:Instances!C212))</f>
        <v>0</v>
      </c>
      <c r="D212" s="1" cm="1">
        <f t="array" ref="D212">_xlfn.SWITCH($A$2,"average", AVERAGE(Instances!D212:Instances!D212),"median", MEDIAN(Instances!D212:Instances!D212),"min", MIN(Instances!D212:Instances!D212),"max", MAX(Instances!D212:Instances!D212),"diff", MAX(Instances!D212:Instances!D212)-MIN(Instances!D212:Instances!D212))</f>
        <v>0</v>
      </c>
      <c r="E212" s="1" cm="1">
        <f t="array" ref="E212">_xlfn.SWITCH($A$2,"average", AVERAGE(Instances!E212:Instances!E212),"median", MEDIAN(Instances!E212:Instances!E212),"min", MIN(Instances!E212:Instances!E212),"max", MAX(Instances!E212:Instances!E212),"diff", MAX(Instances!E212:Instances!E212)-MIN(Instances!E212:Instances!E212))</f>
        <v>0</v>
      </c>
      <c r="F212" s="1" cm="1">
        <f t="array" ref="F212">_xlfn.SWITCH($A$2,"average", AVERAGE(Instances!F212:Instances!F212),"median", MEDIAN(Instances!F212:Instances!F212),"min", MIN(Instances!F212:Instances!F212),"max", MAX(Instances!F212:Instances!F212),"diff", MAX(Instances!F212:Instances!F212)-MIN(Instances!F212:Instances!F212))</f>
        <v>0</v>
      </c>
      <c r="G212" s="1" cm="1">
        <f t="array" ref="G212">_xlfn.SWITCH($A$2,"average", AVERAGE(Instances!G212:Instances!G212),"median", MEDIAN(Instances!G212:Instances!G212),"min", MIN(Instances!G212:Instances!G212),"max", MAX(Instances!G212:Instances!G212),"diff", MAX(Instances!G212:Instances!G212)-MIN(Instances!G212:Instances!G212))</f>
        <v>0</v>
      </c>
      <c r="H212" s="1" cm="1">
        <f t="array" ref="H212">_xlfn.SWITCH($A$2,"average", AVERAGE(Instances!H212:Instances!H212),"median", MEDIAN(Instances!H212:Instances!H212),"min", MIN(Instances!H212:Instances!H212),"max", MAX(Instances!H212:Instances!H212),"diff", MAX(Instances!H212:Instances!H212)-MIN(Instances!H212:Instances!H212))</f>
        <v>0</v>
      </c>
      <c r="I212" s="1" cm="1">
        <f t="array" ref="I212">_xlfn.SWITCH($A$2,"average", AVERAGE(Instances!I212:Instances!I212),"median", MEDIAN(Instances!I212:Instances!I212),"min", MIN(Instances!I212:Instances!I212),"max", MAX(Instances!I212:Instances!I212),"diff", MAX(Instances!I212:Instances!I212)-MIN(Instances!I212:Instances!I212))</f>
        <v>0</v>
      </c>
      <c r="J212" s="1" cm="1">
        <f t="array" ref="J212">_xlfn.SWITCH($A$2,"average", AVERAGE(Instances!J212:Instances!J212),"median", MEDIAN(Instances!J212:Instances!J212),"min", MIN(Instances!J212:Instances!J212),"max", MAX(Instances!J212:Instances!J212),"diff", MAX(Instances!J212:Instances!J212)-MIN(Instances!J212:Instances!J212))</f>
        <v>0</v>
      </c>
      <c r="K212" s="1" cm="1">
        <f t="array" ref="K212">_xlfn.SWITCH($A$2,"average", AVERAGE(Instances!K212:Instances!K212),"median", MEDIAN(Instances!K212:Instances!K212),"min", MIN(Instances!K212:Instances!K212),"max", MAX(Instances!K212:Instances!K212),"diff", MAX(Instances!K212:Instances!K212)-MIN(Instances!K212:Instances!K212))</f>
        <v>0</v>
      </c>
      <c r="L212" s="1"/>
      <c r="M212" s="1" cm="1">
        <f t="array" ref="M212">_xlfn.SWITCH($A$2,"average", AVERAGE(Instances!M212:Instances!M212),"median", MEDIAN(Instances!M212:Instances!M212),"min", MIN(Instances!M212:Instances!M212),"max", MAX(Instances!M212:Instances!M212),"diff", MAX(Instances!M212:Instances!M212)-MIN(Instances!M212:Instances!M212))</f>
        <v>0</v>
      </c>
      <c r="N212" s="1" cm="1">
        <f t="array" ref="N212">_xlfn.SWITCH($A$2,"average", AVERAGE(Instances!N212:Instances!N212),"median", MEDIAN(Instances!N212:Instances!N212),"min", MIN(Instances!N212:Instances!N212),"max", MAX(Instances!N212:Instances!N212),"diff", MAX(Instances!N212:Instances!N212)-MIN(Instances!N212:Instances!N212))</f>
        <v>0</v>
      </c>
      <c r="O212" s="1"/>
      <c r="P212" s="1" cm="1">
        <f t="array" ref="P212">_xlfn.SWITCH($A$2,"average", AVERAGE(Instances!P212:Instances!P212),"median", MEDIAN(Instances!P212:Instances!P212),"min", MIN(Instances!P212:Instances!P212),"max", MAX(Instances!P212:Instances!P212),"diff", MAX(Instances!P212:Instances!P212)-MIN(Instances!P212:Instances!P212))</f>
        <v>0</v>
      </c>
      <c r="Q212" s="1" cm="1">
        <f t="array" ref="Q212">_xlfn.SWITCH($A$2,"average", AVERAGE(Instances!Q212:Instances!Q212),"median", MEDIAN(Instances!Q212:Instances!Q212),"min", MIN(Instances!Q212:Instances!Q212),"max", MAX(Instances!Q212:Instances!Q212),"diff", MAX(Instances!Q212:Instances!Q212)-MIN(Instances!Q212:Instances!Q212))</f>
        <v>0</v>
      </c>
      <c r="R212" s="1" cm="1">
        <f t="array" ref="R212">_xlfn.SWITCH($A$2,"average", AVERAGE(Instances!R212:Instances!R212),"median", MEDIAN(Instances!R212:Instances!R212),"min", MIN(Instances!R212:Instances!R212),"max", MAX(Instances!R212:Instances!R212),"diff", MAX(Instances!R212:Instances!R212)-MIN(Instances!R212:Instances!R212))</f>
        <v>0</v>
      </c>
      <c r="S212" s="1">
        <f>MIN($B212)</f>
        <v>0</v>
      </c>
      <c r="T212" s="1">
        <f>MIN($C212)</f>
        <v>0</v>
      </c>
      <c r="U212" s="1">
        <f>MIN($D212)</f>
        <v>0</v>
      </c>
      <c r="V212" s="1">
        <f>MIN($E212)</f>
        <v>0</v>
      </c>
      <c r="W212" s="1">
        <f>MIN($F212)</f>
        <v>0</v>
      </c>
      <c r="X212" s="1">
        <f>MIN($G212)</f>
        <v>0</v>
      </c>
      <c r="Y212" s="1">
        <f>MIN($H212)</f>
        <v>0</v>
      </c>
      <c r="Z212" s="1">
        <f>MIN($I212)</f>
        <v>0</v>
      </c>
      <c r="AA212" s="1">
        <f>MIN($J212)</f>
        <v>0</v>
      </c>
      <c r="AB212" s="1">
        <f>MIN($K212)</f>
        <v>0</v>
      </c>
      <c r="AC212" s="1">
        <f>MIN($M212)</f>
        <v>0</v>
      </c>
      <c r="AD212" s="1">
        <f>MIN($N212)</f>
        <v>0</v>
      </c>
      <c r="AE212" s="1">
        <f>MIN($P212)</f>
        <v>0</v>
      </c>
      <c r="AF212" s="1">
        <f>MIN($Q212)</f>
        <v>0</v>
      </c>
      <c r="AG212" s="1">
        <f>MIN($R212)</f>
        <v>0</v>
      </c>
      <c r="AH212" s="1">
        <f>MEDIAN($B212)</f>
        <v>0</v>
      </c>
      <c r="AI212" s="1">
        <f>MEDIAN($C212)</f>
        <v>0</v>
      </c>
      <c r="AJ212" s="1">
        <f>MEDIAN($D212)</f>
        <v>0</v>
      </c>
      <c r="AK212" s="1">
        <f>MEDIAN($E212)</f>
        <v>0</v>
      </c>
      <c r="AL212" s="1">
        <f>MEDIAN($F212)</f>
        <v>0</v>
      </c>
      <c r="AM212" s="1">
        <f>MEDIAN($G212)</f>
        <v>0</v>
      </c>
      <c r="AN212" s="1">
        <f>MEDIAN($H212)</f>
        <v>0</v>
      </c>
      <c r="AO212" s="1">
        <f>MEDIAN($I212)</f>
        <v>0</v>
      </c>
      <c r="AP212" s="1">
        <f>MEDIAN($J212)</f>
        <v>0</v>
      </c>
      <c r="AQ212" s="1">
        <f>MEDIAN($K212)</f>
        <v>0</v>
      </c>
      <c r="AR212" s="1">
        <f>MEDIAN($M212)</f>
        <v>0</v>
      </c>
      <c r="AS212" s="1">
        <f>MEDIAN($N212)</f>
        <v>0</v>
      </c>
      <c r="AT212" s="1">
        <f>MEDIAN($P212)</f>
        <v>0</v>
      </c>
      <c r="AU212" s="1">
        <f>MEDIAN($Q212)</f>
        <v>0</v>
      </c>
      <c r="AV212" s="1">
        <f>MEDIAN($R212)</f>
        <v>0</v>
      </c>
      <c r="AW212" s="1">
        <f>MAX($B212)</f>
        <v>0</v>
      </c>
      <c r="AX212" s="1">
        <f>MAX($C212)</f>
        <v>0</v>
      </c>
      <c r="AY212" s="1">
        <f>MAX($D212)</f>
        <v>0</v>
      </c>
      <c r="AZ212" s="1">
        <f>MAX($E212)</f>
        <v>0</v>
      </c>
      <c r="BA212" s="1">
        <f>MAX($F212)</f>
        <v>0</v>
      </c>
      <c r="BB212" s="1">
        <f>MAX($G212)</f>
        <v>0</v>
      </c>
      <c r="BC212" s="1">
        <f>MAX($H212)</f>
        <v>0</v>
      </c>
      <c r="BD212" s="1">
        <f>MAX($I212)</f>
        <v>0</v>
      </c>
      <c r="BE212" s="1">
        <f>MAX($J212)</f>
        <v>0</v>
      </c>
      <c r="BF212" s="1">
        <f>MAX($K212)</f>
        <v>0</v>
      </c>
      <c r="BG212" s="1">
        <f>MAX($M212)</f>
        <v>0</v>
      </c>
      <c r="BH212" s="1">
        <f>MAX($N212)</f>
        <v>0</v>
      </c>
      <c r="BI212" s="1">
        <f>MAX($P212)</f>
        <v>0</v>
      </c>
      <c r="BJ212" s="1">
        <f>MAX($Q212)</f>
        <v>0</v>
      </c>
      <c r="BK212" s="1">
        <f>MAX($R212)</f>
        <v>0</v>
      </c>
    </row>
    <row r="213" spans="1:63">
      <c r="A213" s="1" t="s">
        <v>210</v>
      </c>
      <c r="B213" s="1" cm="1">
        <f t="array" ref="B213">_xlfn.SWITCH($A$2,"average", AVERAGE(Instances!B213:Instances!B213),"median", MEDIAN(Instances!B213:Instances!B213),"min", MIN(Instances!B213:Instances!B213),"max", MAX(Instances!B213:Instances!B213),"diff", MAX(Instances!B213:Instances!B213)-MIN(Instances!B213:Instances!B213))</f>
        <v>0</v>
      </c>
      <c r="C213" s="1" cm="1">
        <f t="array" ref="C213">_xlfn.SWITCH($A$2,"average", AVERAGE(Instances!C213:Instances!C213),"median", MEDIAN(Instances!C213:Instances!C213),"min", MIN(Instances!C213:Instances!C213),"max", MAX(Instances!C213:Instances!C213),"diff", MAX(Instances!C213:Instances!C213)-MIN(Instances!C213:Instances!C213))</f>
        <v>0</v>
      </c>
      <c r="D213" s="1" cm="1">
        <f t="array" ref="D213">_xlfn.SWITCH($A$2,"average", AVERAGE(Instances!D213:Instances!D213),"median", MEDIAN(Instances!D213:Instances!D213),"min", MIN(Instances!D213:Instances!D213),"max", MAX(Instances!D213:Instances!D213),"diff", MAX(Instances!D213:Instances!D213)-MIN(Instances!D213:Instances!D213))</f>
        <v>0</v>
      </c>
      <c r="E213" s="1" cm="1">
        <f t="array" ref="E213">_xlfn.SWITCH($A$2,"average", AVERAGE(Instances!E213:Instances!E213),"median", MEDIAN(Instances!E213:Instances!E213),"min", MIN(Instances!E213:Instances!E213),"max", MAX(Instances!E213:Instances!E213),"diff", MAX(Instances!E213:Instances!E213)-MIN(Instances!E213:Instances!E213))</f>
        <v>0</v>
      </c>
      <c r="F213" s="1" cm="1">
        <f t="array" ref="F213">_xlfn.SWITCH($A$2,"average", AVERAGE(Instances!F213:Instances!F213),"median", MEDIAN(Instances!F213:Instances!F213),"min", MIN(Instances!F213:Instances!F213),"max", MAX(Instances!F213:Instances!F213),"diff", MAX(Instances!F213:Instances!F213)-MIN(Instances!F213:Instances!F213))</f>
        <v>0</v>
      </c>
      <c r="G213" s="1" cm="1">
        <f t="array" ref="G213">_xlfn.SWITCH($A$2,"average", AVERAGE(Instances!G213:Instances!G213),"median", MEDIAN(Instances!G213:Instances!G213),"min", MIN(Instances!G213:Instances!G213),"max", MAX(Instances!G213:Instances!G213),"diff", MAX(Instances!G213:Instances!G213)-MIN(Instances!G213:Instances!G213))</f>
        <v>0</v>
      </c>
      <c r="H213" s="1" cm="1">
        <f t="array" ref="H213">_xlfn.SWITCH($A$2,"average", AVERAGE(Instances!H213:Instances!H213),"median", MEDIAN(Instances!H213:Instances!H213),"min", MIN(Instances!H213:Instances!H213),"max", MAX(Instances!H213:Instances!H213),"diff", MAX(Instances!H213:Instances!H213)-MIN(Instances!H213:Instances!H213))</f>
        <v>0</v>
      </c>
      <c r="I213" s="1" cm="1">
        <f t="array" ref="I213">_xlfn.SWITCH($A$2,"average", AVERAGE(Instances!I213:Instances!I213),"median", MEDIAN(Instances!I213:Instances!I213),"min", MIN(Instances!I213:Instances!I213),"max", MAX(Instances!I213:Instances!I213),"diff", MAX(Instances!I213:Instances!I213)-MIN(Instances!I213:Instances!I213))</f>
        <v>0</v>
      </c>
      <c r="J213" s="1" cm="1">
        <f t="array" ref="J213">_xlfn.SWITCH($A$2,"average", AVERAGE(Instances!J213:Instances!J213),"median", MEDIAN(Instances!J213:Instances!J213),"min", MIN(Instances!J213:Instances!J213),"max", MAX(Instances!J213:Instances!J213),"diff", MAX(Instances!J213:Instances!J213)-MIN(Instances!J213:Instances!J213))</f>
        <v>0</v>
      </c>
      <c r="K213" s="1" cm="1">
        <f t="array" ref="K213">_xlfn.SWITCH($A$2,"average", AVERAGE(Instances!K213:Instances!K213),"median", MEDIAN(Instances!K213:Instances!K213),"min", MIN(Instances!K213:Instances!K213),"max", MAX(Instances!K213:Instances!K213),"diff", MAX(Instances!K213:Instances!K213)-MIN(Instances!K213:Instances!K213))</f>
        <v>0</v>
      </c>
      <c r="L213" s="1"/>
      <c r="M213" s="1" cm="1">
        <f t="array" ref="M213">_xlfn.SWITCH($A$2,"average", AVERAGE(Instances!M213:Instances!M213),"median", MEDIAN(Instances!M213:Instances!M213),"min", MIN(Instances!M213:Instances!M213),"max", MAX(Instances!M213:Instances!M213),"diff", MAX(Instances!M213:Instances!M213)-MIN(Instances!M213:Instances!M213))</f>
        <v>0</v>
      </c>
      <c r="N213" s="1" cm="1">
        <f t="array" ref="N213">_xlfn.SWITCH($A$2,"average", AVERAGE(Instances!N213:Instances!N213),"median", MEDIAN(Instances!N213:Instances!N213),"min", MIN(Instances!N213:Instances!N213),"max", MAX(Instances!N213:Instances!N213),"diff", MAX(Instances!N213:Instances!N213)-MIN(Instances!N213:Instances!N213))</f>
        <v>0</v>
      </c>
      <c r="O213" s="1"/>
      <c r="P213" s="1" cm="1">
        <f t="array" ref="P213">_xlfn.SWITCH($A$2,"average", AVERAGE(Instances!P213:Instances!P213),"median", MEDIAN(Instances!P213:Instances!P213),"min", MIN(Instances!P213:Instances!P213),"max", MAX(Instances!P213:Instances!P213),"diff", MAX(Instances!P213:Instances!P213)-MIN(Instances!P213:Instances!P213))</f>
        <v>0</v>
      </c>
      <c r="Q213" s="1" cm="1">
        <f t="array" ref="Q213">_xlfn.SWITCH($A$2,"average", AVERAGE(Instances!Q213:Instances!Q213),"median", MEDIAN(Instances!Q213:Instances!Q213),"min", MIN(Instances!Q213:Instances!Q213),"max", MAX(Instances!Q213:Instances!Q213),"diff", MAX(Instances!Q213:Instances!Q213)-MIN(Instances!Q213:Instances!Q213))</f>
        <v>0</v>
      </c>
      <c r="R213" s="1" cm="1">
        <f t="array" ref="R213">_xlfn.SWITCH($A$2,"average", AVERAGE(Instances!R213:Instances!R213),"median", MEDIAN(Instances!R213:Instances!R213),"min", MIN(Instances!R213:Instances!R213),"max", MAX(Instances!R213:Instances!R213),"diff", MAX(Instances!R213:Instances!R213)-MIN(Instances!R213:Instances!R213))</f>
        <v>0</v>
      </c>
      <c r="S213" s="1">
        <f>MIN($B213)</f>
        <v>0</v>
      </c>
      <c r="T213" s="1">
        <f>MIN($C213)</f>
        <v>0</v>
      </c>
      <c r="U213" s="1">
        <f>MIN($D213)</f>
        <v>0</v>
      </c>
      <c r="V213" s="1">
        <f>MIN($E213)</f>
        <v>0</v>
      </c>
      <c r="W213" s="1">
        <f>MIN($F213)</f>
        <v>0</v>
      </c>
      <c r="X213" s="1">
        <f>MIN($G213)</f>
        <v>0</v>
      </c>
      <c r="Y213" s="1">
        <f>MIN($H213)</f>
        <v>0</v>
      </c>
      <c r="Z213" s="1">
        <f>MIN($I213)</f>
        <v>0</v>
      </c>
      <c r="AA213" s="1">
        <f>MIN($J213)</f>
        <v>0</v>
      </c>
      <c r="AB213" s="1">
        <f>MIN($K213)</f>
        <v>0</v>
      </c>
      <c r="AC213" s="1">
        <f>MIN($M213)</f>
        <v>0</v>
      </c>
      <c r="AD213" s="1">
        <f>MIN($N213)</f>
        <v>0</v>
      </c>
      <c r="AE213" s="1">
        <f>MIN($P213)</f>
        <v>0</v>
      </c>
      <c r="AF213" s="1">
        <f>MIN($Q213)</f>
        <v>0</v>
      </c>
      <c r="AG213" s="1">
        <f>MIN($R213)</f>
        <v>0</v>
      </c>
      <c r="AH213" s="1">
        <f>MEDIAN($B213)</f>
        <v>0</v>
      </c>
      <c r="AI213" s="1">
        <f>MEDIAN($C213)</f>
        <v>0</v>
      </c>
      <c r="AJ213" s="1">
        <f>MEDIAN($D213)</f>
        <v>0</v>
      </c>
      <c r="AK213" s="1">
        <f>MEDIAN($E213)</f>
        <v>0</v>
      </c>
      <c r="AL213" s="1">
        <f>MEDIAN($F213)</f>
        <v>0</v>
      </c>
      <c r="AM213" s="1">
        <f>MEDIAN($G213)</f>
        <v>0</v>
      </c>
      <c r="AN213" s="1">
        <f>MEDIAN($H213)</f>
        <v>0</v>
      </c>
      <c r="AO213" s="1">
        <f>MEDIAN($I213)</f>
        <v>0</v>
      </c>
      <c r="AP213" s="1">
        <f>MEDIAN($J213)</f>
        <v>0</v>
      </c>
      <c r="AQ213" s="1">
        <f>MEDIAN($K213)</f>
        <v>0</v>
      </c>
      <c r="AR213" s="1">
        <f>MEDIAN($M213)</f>
        <v>0</v>
      </c>
      <c r="AS213" s="1">
        <f>MEDIAN($N213)</f>
        <v>0</v>
      </c>
      <c r="AT213" s="1">
        <f>MEDIAN($P213)</f>
        <v>0</v>
      </c>
      <c r="AU213" s="1">
        <f>MEDIAN($Q213)</f>
        <v>0</v>
      </c>
      <c r="AV213" s="1">
        <f>MEDIAN($R213)</f>
        <v>0</v>
      </c>
      <c r="AW213" s="1">
        <f>MAX($B213)</f>
        <v>0</v>
      </c>
      <c r="AX213" s="1">
        <f>MAX($C213)</f>
        <v>0</v>
      </c>
      <c r="AY213" s="1">
        <f>MAX($D213)</f>
        <v>0</v>
      </c>
      <c r="AZ213" s="1">
        <f>MAX($E213)</f>
        <v>0</v>
      </c>
      <c r="BA213" s="1">
        <f>MAX($F213)</f>
        <v>0</v>
      </c>
      <c r="BB213" s="1">
        <f>MAX($G213)</f>
        <v>0</v>
      </c>
      <c r="BC213" s="1">
        <f>MAX($H213)</f>
        <v>0</v>
      </c>
      <c r="BD213" s="1">
        <f>MAX($I213)</f>
        <v>0</v>
      </c>
      <c r="BE213" s="1">
        <f>MAX($J213)</f>
        <v>0</v>
      </c>
      <c r="BF213" s="1">
        <f>MAX($K213)</f>
        <v>0</v>
      </c>
      <c r="BG213" s="1">
        <f>MAX($M213)</f>
        <v>0</v>
      </c>
      <c r="BH213" s="1">
        <f>MAX($N213)</f>
        <v>0</v>
      </c>
      <c r="BI213" s="1">
        <f>MAX($P213)</f>
        <v>0</v>
      </c>
      <c r="BJ213" s="1">
        <f>MAX($Q213)</f>
        <v>0</v>
      </c>
      <c r="BK213" s="1">
        <f>MAX($R213)</f>
        <v>0</v>
      </c>
    </row>
    <row r="214" spans="1:63">
      <c r="A214" s="1" t="s">
        <v>211</v>
      </c>
      <c r="B214" s="1" cm="1">
        <f t="array" ref="B214">_xlfn.SWITCH($A$2,"average", AVERAGE(Instances!B214:Instances!B214),"median", MEDIAN(Instances!B214:Instances!B214),"min", MIN(Instances!B214:Instances!B214),"max", MAX(Instances!B214:Instances!B214),"diff", MAX(Instances!B214:Instances!B214)-MIN(Instances!B214:Instances!B214))</f>
        <v>0</v>
      </c>
      <c r="C214" s="1" cm="1">
        <f t="array" ref="C214">_xlfn.SWITCH($A$2,"average", AVERAGE(Instances!C214:Instances!C214),"median", MEDIAN(Instances!C214:Instances!C214),"min", MIN(Instances!C214:Instances!C214),"max", MAX(Instances!C214:Instances!C214),"diff", MAX(Instances!C214:Instances!C214)-MIN(Instances!C214:Instances!C214))</f>
        <v>0</v>
      </c>
      <c r="D214" s="1" cm="1">
        <f t="array" ref="D214">_xlfn.SWITCH($A$2,"average", AVERAGE(Instances!D214:Instances!D214),"median", MEDIAN(Instances!D214:Instances!D214),"min", MIN(Instances!D214:Instances!D214),"max", MAX(Instances!D214:Instances!D214),"diff", MAX(Instances!D214:Instances!D214)-MIN(Instances!D214:Instances!D214))</f>
        <v>0</v>
      </c>
      <c r="E214" s="1" cm="1">
        <f t="array" ref="E214">_xlfn.SWITCH($A$2,"average", AVERAGE(Instances!E214:Instances!E214),"median", MEDIAN(Instances!E214:Instances!E214),"min", MIN(Instances!E214:Instances!E214),"max", MAX(Instances!E214:Instances!E214),"diff", MAX(Instances!E214:Instances!E214)-MIN(Instances!E214:Instances!E214))</f>
        <v>0</v>
      </c>
      <c r="F214" s="1" cm="1">
        <f t="array" ref="F214">_xlfn.SWITCH($A$2,"average", AVERAGE(Instances!F214:Instances!F214),"median", MEDIAN(Instances!F214:Instances!F214),"min", MIN(Instances!F214:Instances!F214),"max", MAX(Instances!F214:Instances!F214),"diff", MAX(Instances!F214:Instances!F214)-MIN(Instances!F214:Instances!F214))</f>
        <v>0</v>
      </c>
      <c r="G214" s="1" cm="1">
        <f t="array" ref="G214">_xlfn.SWITCH($A$2,"average", AVERAGE(Instances!G214:Instances!G214),"median", MEDIAN(Instances!G214:Instances!G214),"min", MIN(Instances!G214:Instances!G214),"max", MAX(Instances!G214:Instances!G214),"diff", MAX(Instances!G214:Instances!G214)-MIN(Instances!G214:Instances!G214))</f>
        <v>0</v>
      </c>
      <c r="H214" s="1" cm="1">
        <f t="array" ref="H214">_xlfn.SWITCH($A$2,"average", AVERAGE(Instances!H214:Instances!H214),"median", MEDIAN(Instances!H214:Instances!H214),"min", MIN(Instances!H214:Instances!H214),"max", MAX(Instances!H214:Instances!H214),"diff", MAX(Instances!H214:Instances!H214)-MIN(Instances!H214:Instances!H214))</f>
        <v>0</v>
      </c>
      <c r="I214" s="1" cm="1">
        <f t="array" ref="I214">_xlfn.SWITCH($A$2,"average", AVERAGE(Instances!I214:Instances!I214),"median", MEDIAN(Instances!I214:Instances!I214),"min", MIN(Instances!I214:Instances!I214),"max", MAX(Instances!I214:Instances!I214),"diff", MAX(Instances!I214:Instances!I214)-MIN(Instances!I214:Instances!I214))</f>
        <v>0</v>
      </c>
      <c r="J214" s="1" cm="1">
        <f t="array" ref="J214">_xlfn.SWITCH($A$2,"average", AVERAGE(Instances!J214:Instances!J214),"median", MEDIAN(Instances!J214:Instances!J214),"min", MIN(Instances!J214:Instances!J214),"max", MAX(Instances!J214:Instances!J214),"diff", MAX(Instances!J214:Instances!J214)-MIN(Instances!J214:Instances!J214))</f>
        <v>0</v>
      </c>
      <c r="K214" s="1" cm="1">
        <f t="array" ref="K214">_xlfn.SWITCH($A$2,"average", AVERAGE(Instances!K214:Instances!K214),"median", MEDIAN(Instances!K214:Instances!K214),"min", MIN(Instances!K214:Instances!K214),"max", MAX(Instances!K214:Instances!K214),"diff", MAX(Instances!K214:Instances!K214)-MIN(Instances!K214:Instances!K214))</f>
        <v>0</v>
      </c>
      <c r="L214" s="1"/>
      <c r="M214" s="1" cm="1">
        <f t="array" ref="M214">_xlfn.SWITCH($A$2,"average", AVERAGE(Instances!M214:Instances!M214),"median", MEDIAN(Instances!M214:Instances!M214),"min", MIN(Instances!M214:Instances!M214),"max", MAX(Instances!M214:Instances!M214),"diff", MAX(Instances!M214:Instances!M214)-MIN(Instances!M214:Instances!M214))</f>
        <v>0</v>
      </c>
      <c r="N214" s="1" cm="1">
        <f t="array" ref="N214">_xlfn.SWITCH($A$2,"average", AVERAGE(Instances!N214:Instances!N214),"median", MEDIAN(Instances!N214:Instances!N214),"min", MIN(Instances!N214:Instances!N214),"max", MAX(Instances!N214:Instances!N214),"diff", MAX(Instances!N214:Instances!N214)-MIN(Instances!N214:Instances!N214))</f>
        <v>0</v>
      </c>
      <c r="O214" s="1"/>
      <c r="P214" s="1" cm="1">
        <f t="array" ref="P214">_xlfn.SWITCH($A$2,"average", AVERAGE(Instances!P214:Instances!P214),"median", MEDIAN(Instances!P214:Instances!P214),"min", MIN(Instances!P214:Instances!P214),"max", MAX(Instances!P214:Instances!P214),"diff", MAX(Instances!P214:Instances!P214)-MIN(Instances!P214:Instances!P214))</f>
        <v>0</v>
      </c>
      <c r="Q214" s="1" cm="1">
        <f t="array" ref="Q214">_xlfn.SWITCH($A$2,"average", AVERAGE(Instances!Q214:Instances!Q214),"median", MEDIAN(Instances!Q214:Instances!Q214),"min", MIN(Instances!Q214:Instances!Q214),"max", MAX(Instances!Q214:Instances!Q214),"diff", MAX(Instances!Q214:Instances!Q214)-MIN(Instances!Q214:Instances!Q214))</f>
        <v>0</v>
      </c>
      <c r="R214" s="1" cm="1">
        <f t="array" ref="R214">_xlfn.SWITCH($A$2,"average", AVERAGE(Instances!R214:Instances!R214),"median", MEDIAN(Instances!R214:Instances!R214),"min", MIN(Instances!R214:Instances!R214),"max", MAX(Instances!R214:Instances!R214),"diff", MAX(Instances!R214:Instances!R214)-MIN(Instances!R214:Instances!R214))</f>
        <v>0</v>
      </c>
      <c r="S214" s="1">
        <f>MIN($B214)</f>
        <v>0</v>
      </c>
      <c r="T214" s="1">
        <f>MIN($C214)</f>
        <v>0</v>
      </c>
      <c r="U214" s="1">
        <f>MIN($D214)</f>
        <v>0</v>
      </c>
      <c r="V214" s="1">
        <f>MIN($E214)</f>
        <v>0</v>
      </c>
      <c r="W214" s="1">
        <f>MIN($F214)</f>
        <v>0</v>
      </c>
      <c r="X214" s="1">
        <f>MIN($G214)</f>
        <v>0</v>
      </c>
      <c r="Y214" s="1">
        <f>MIN($H214)</f>
        <v>0</v>
      </c>
      <c r="Z214" s="1">
        <f>MIN($I214)</f>
        <v>0</v>
      </c>
      <c r="AA214" s="1">
        <f>MIN($J214)</f>
        <v>0</v>
      </c>
      <c r="AB214" s="1">
        <f>MIN($K214)</f>
        <v>0</v>
      </c>
      <c r="AC214" s="1">
        <f>MIN($M214)</f>
        <v>0</v>
      </c>
      <c r="AD214" s="1">
        <f>MIN($N214)</f>
        <v>0</v>
      </c>
      <c r="AE214" s="1">
        <f>MIN($P214)</f>
        <v>0</v>
      </c>
      <c r="AF214" s="1">
        <f>MIN($Q214)</f>
        <v>0</v>
      </c>
      <c r="AG214" s="1">
        <f>MIN($R214)</f>
        <v>0</v>
      </c>
      <c r="AH214" s="1">
        <f>MEDIAN($B214)</f>
        <v>0</v>
      </c>
      <c r="AI214" s="1">
        <f>MEDIAN($C214)</f>
        <v>0</v>
      </c>
      <c r="AJ214" s="1">
        <f>MEDIAN($D214)</f>
        <v>0</v>
      </c>
      <c r="AK214" s="1">
        <f>MEDIAN($E214)</f>
        <v>0</v>
      </c>
      <c r="AL214" s="1">
        <f>MEDIAN($F214)</f>
        <v>0</v>
      </c>
      <c r="AM214" s="1">
        <f>MEDIAN($G214)</f>
        <v>0</v>
      </c>
      <c r="AN214" s="1">
        <f>MEDIAN($H214)</f>
        <v>0</v>
      </c>
      <c r="AO214" s="1">
        <f>MEDIAN($I214)</f>
        <v>0</v>
      </c>
      <c r="AP214" s="1">
        <f>MEDIAN($J214)</f>
        <v>0</v>
      </c>
      <c r="AQ214" s="1">
        <f>MEDIAN($K214)</f>
        <v>0</v>
      </c>
      <c r="AR214" s="1">
        <f>MEDIAN($M214)</f>
        <v>0</v>
      </c>
      <c r="AS214" s="1">
        <f>MEDIAN($N214)</f>
        <v>0</v>
      </c>
      <c r="AT214" s="1">
        <f>MEDIAN($P214)</f>
        <v>0</v>
      </c>
      <c r="AU214" s="1">
        <f>MEDIAN($Q214)</f>
        <v>0</v>
      </c>
      <c r="AV214" s="1">
        <f>MEDIAN($R214)</f>
        <v>0</v>
      </c>
      <c r="AW214" s="1">
        <f>MAX($B214)</f>
        <v>0</v>
      </c>
      <c r="AX214" s="1">
        <f>MAX($C214)</f>
        <v>0</v>
      </c>
      <c r="AY214" s="1">
        <f>MAX($D214)</f>
        <v>0</v>
      </c>
      <c r="AZ214" s="1">
        <f>MAX($E214)</f>
        <v>0</v>
      </c>
      <c r="BA214" s="1">
        <f>MAX($F214)</f>
        <v>0</v>
      </c>
      <c r="BB214" s="1">
        <f>MAX($G214)</f>
        <v>0</v>
      </c>
      <c r="BC214" s="1">
        <f>MAX($H214)</f>
        <v>0</v>
      </c>
      <c r="BD214" s="1">
        <f>MAX($I214)</f>
        <v>0</v>
      </c>
      <c r="BE214" s="1">
        <f>MAX($J214)</f>
        <v>0</v>
      </c>
      <c r="BF214" s="1">
        <f>MAX($K214)</f>
        <v>0</v>
      </c>
      <c r="BG214" s="1">
        <f>MAX($M214)</f>
        <v>0</v>
      </c>
      <c r="BH214" s="1">
        <f>MAX($N214)</f>
        <v>0</v>
      </c>
      <c r="BI214" s="1">
        <f>MAX($P214)</f>
        <v>0</v>
      </c>
      <c r="BJ214" s="1">
        <f>MAX($Q214)</f>
        <v>0</v>
      </c>
      <c r="BK214" s="1">
        <f>MAX($R214)</f>
        <v>0</v>
      </c>
    </row>
    <row r="215" spans="1:63">
      <c r="A215" s="1" t="s">
        <v>212</v>
      </c>
      <c r="B215" s="1" cm="1">
        <f t="array" ref="B215">_xlfn.SWITCH($A$2,"average", AVERAGE(Instances!B215:Instances!B215),"median", MEDIAN(Instances!B215:Instances!B215),"min", MIN(Instances!B215:Instances!B215),"max", MAX(Instances!B215:Instances!B215),"diff", MAX(Instances!B215:Instances!B215)-MIN(Instances!B215:Instances!B215))</f>
        <v>0</v>
      </c>
      <c r="C215" s="1" cm="1">
        <f t="array" ref="C215">_xlfn.SWITCH($A$2,"average", AVERAGE(Instances!C215:Instances!C215),"median", MEDIAN(Instances!C215:Instances!C215),"min", MIN(Instances!C215:Instances!C215),"max", MAX(Instances!C215:Instances!C215),"diff", MAX(Instances!C215:Instances!C215)-MIN(Instances!C215:Instances!C215))</f>
        <v>0</v>
      </c>
      <c r="D215" s="1" cm="1">
        <f t="array" ref="D215">_xlfn.SWITCH($A$2,"average", AVERAGE(Instances!D215:Instances!D215),"median", MEDIAN(Instances!D215:Instances!D215),"min", MIN(Instances!D215:Instances!D215),"max", MAX(Instances!D215:Instances!D215),"diff", MAX(Instances!D215:Instances!D215)-MIN(Instances!D215:Instances!D215))</f>
        <v>0</v>
      </c>
      <c r="E215" s="1" cm="1">
        <f t="array" ref="E215">_xlfn.SWITCH($A$2,"average", AVERAGE(Instances!E215:Instances!E215),"median", MEDIAN(Instances!E215:Instances!E215),"min", MIN(Instances!E215:Instances!E215),"max", MAX(Instances!E215:Instances!E215),"diff", MAX(Instances!E215:Instances!E215)-MIN(Instances!E215:Instances!E215))</f>
        <v>0</v>
      </c>
      <c r="F215" s="1" cm="1">
        <f t="array" ref="F215">_xlfn.SWITCH($A$2,"average", AVERAGE(Instances!F215:Instances!F215),"median", MEDIAN(Instances!F215:Instances!F215),"min", MIN(Instances!F215:Instances!F215),"max", MAX(Instances!F215:Instances!F215),"diff", MAX(Instances!F215:Instances!F215)-MIN(Instances!F215:Instances!F215))</f>
        <v>0</v>
      </c>
      <c r="G215" s="1" cm="1">
        <f t="array" ref="G215">_xlfn.SWITCH($A$2,"average", AVERAGE(Instances!G215:Instances!G215),"median", MEDIAN(Instances!G215:Instances!G215),"min", MIN(Instances!G215:Instances!G215),"max", MAX(Instances!G215:Instances!G215),"diff", MAX(Instances!G215:Instances!G215)-MIN(Instances!G215:Instances!G215))</f>
        <v>0</v>
      </c>
      <c r="H215" s="1" cm="1">
        <f t="array" ref="H215">_xlfn.SWITCH($A$2,"average", AVERAGE(Instances!H215:Instances!H215),"median", MEDIAN(Instances!H215:Instances!H215),"min", MIN(Instances!H215:Instances!H215),"max", MAX(Instances!H215:Instances!H215),"diff", MAX(Instances!H215:Instances!H215)-MIN(Instances!H215:Instances!H215))</f>
        <v>0</v>
      </c>
      <c r="I215" s="1" cm="1">
        <f t="array" ref="I215">_xlfn.SWITCH($A$2,"average", AVERAGE(Instances!I215:Instances!I215),"median", MEDIAN(Instances!I215:Instances!I215),"min", MIN(Instances!I215:Instances!I215),"max", MAX(Instances!I215:Instances!I215),"diff", MAX(Instances!I215:Instances!I215)-MIN(Instances!I215:Instances!I215))</f>
        <v>0</v>
      </c>
      <c r="J215" s="1" cm="1">
        <f t="array" ref="J215">_xlfn.SWITCH($A$2,"average", AVERAGE(Instances!J215:Instances!J215),"median", MEDIAN(Instances!J215:Instances!J215),"min", MIN(Instances!J215:Instances!J215),"max", MAX(Instances!J215:Instances!J215),"diff", MAX(Instances!J215:Instances!J215)-MIN(Instances!J215:Instances!J215))</f>
        <v>0</v>
      </c>
      <c r="K215" s="1" cm="1">
        <f t="array" ref="K215">_xlfn.SWITCH($A$2,"average", AVERAGE(Instances!K215:Instances!K215),"median", MEDIAN(Instances!K215:Instances!K215),"min", MIN(Instances!K215:Instances!K215),"max", MAX(Instances!K215:Instances!K215),"diff", MAX(Instances!K215:Instances!K215)-MIN(Instances!K215:Instances!K215))</f>
        <v>0</v>
      </c>
      <c r="L215" s="1"/>
      <c r="M215" s="1" cm="1">
        <f t="array" ref="M215">_xlfn.SWITCH($A$2,"average", AVERAGE(Instances!M215:Instances!M215),"median", MEDIAN(Instances!M215:Instances!M215),"min", MIN(Instances!M215:Instances!M215),"max", MAX(Instances!M215:Instances!M215),"diff", MAX(Instances!M215:Instances!M215)-MIN(Instances!M215:Instances!M215))</f>
        <v>0</v>
      </c>
      <c r="N215" s="1" cm="1">
        <f t="array" ref="N215">_xlfn.SWITCH($A$2,"average", AVERAGE(Instances!N215:Instances!N215),"median", MEDIAN(Instances!N215:Instances!N215),"min", MIN(Instances!N215:Instances!N215),"max", MAX(Instances!N215:Instances!N215),"diff", MAX(Instances!N215:Instances!N215)-MIN(Instances!N215:Instances!N215))</f>
        <v>0</v>
      </c>
      <c r="O215" s="1"/>
      <c r="P215" s="1" cm="1">
        <f t="array" ref="P215">_xlfn.SWITCH($A$2,"average", AVERAGE(Instances!P215:Instances!P215),"median", MEDIAN(Instances!P215:Instances!P215),"min", MIN(Instances!P215:Instances!P215),"max", MAX(Instances!P215:Instances!P215),"diff", MAX(Instances!P215:Instances!P215)-MIN(Instances!P215:Instances!P215))</f>
        <v>0</v>
      </c>
      <c r="Q215" s="1" cm="1">
        <f t="array" ref="Q215">_xlfn.SWITCH($A$2,"average", AVERAGE(Instances!Q215:Instances!Q215),"median", MEDIAN(Instances!Q215:Instances!Q215),"min", MIN(Instances!Q215:Instances!Q215),"max", MAX(Instances!Q215:Instances!Q215),"diff", MAX(Instances!Q215:Instances!Q215)-MIN(Instances!Q215:Instances!Q215))</f>
        <v>0</v>
      </c>
      <c r="R215" s="1" cm="1">
        <f t="array" ref="R215">_xlfn.SWITCH($A$2,"average", AVERAGE(Instances!R215:Instances!R215),"median", MEDIAN(Instances!R215:Instances!R215),"min", MIN(Instances!R215:Instances!R215),"max", MAX(Instances!R215:Instances!R215),"diff", MAX(Instances!R215:Instances!R215)-MIN(Instances!R215:Instances!R215))</f>
        <v>0</v>
      </c>
      <c r="S215" s="1">
        <f>MIN($B215)</f>
        <v>0</v>
      </c>
      <c r="T215" s="1">
        <f>MIN($C215)</f>
        <v>0</v>
      </c>
      <c r="U215" s="1">
        <f>MIN($D215)</f>
        <v>0</v>
      </c>
      <c r="V215" s="1">
        <f>MIN($E215)</f>
        <v>0</v>
      </c>
      <c r="W215" s="1">
        <f>MIN($F215)</f>
        <v>0</v>
      </c>
      <c r="X215" s="1">
        <f>MIN($G215)</f>
        <v>0</v>
      </c>
      <c r="Y215" s="1">
        <f>MIN($H215)</f>
        <v>0</v>
      </c>
      <c r="Z215" s="1">
        <f>MIN($I215)</f>
        <v>0</v>
      </c>
      <c r="AA215" s="1">
        <f>MIN($J215)</f>
        <v>0</v>
      </c>
      <c r="AB215" s="1">
        <f>MIN($K215)</f>
        <v>0</v>
      </c>
      <c r="AC215" s="1">
        <f>MIN($M215)</f>
        <v>0</v>
      </c>
      <c r="AD215" s="1">
        <f>MIN($N215)</f>
        <v>0</v>
      </c>
      <c r="AE215" s="1">
        <f>MIN($P215)</f>
        <v>0</v>
      </c>
      <c r="AF215" s="1">
        <f>MIN($Q215)</f>
        <v>0</v>
      </c>
      <c r="AG215" s="1">
        <f>MIN($R215)</f>
        <v>0</v>
      </c>
      <c r="AH215" s="1">
        <f>MEDIAN($B215)</f>
        <v>0</v>
      </c>
      <c r="AI215" s="1">
        <f>MEDIAN($C215)</f>
        <v>0</v>
      </c>
      <c r="AJ215" s="1">
        <f>MEDIAN($D215)</f>
        <v>0</v>
      </c>
      <c r="AK215" s="1">
        <f>MEDIAN($E215)</f>
        <v>0</v>
      </c>
      <c r="AL215" s="1">
        <f>MEDIAN($F215)</f>
        <v>0</v>
      </c>
      <c r="AM215" s="1">
        <f>MEDIAN($G215)</f>
        <v>0</v>
      </c>
      <c r="AN215" s="1">
        <f>MEDIAN($H215)</f>
        <v>0</v>
      </c>
      <c r="AO215" s="1">
        <f>MEDIAN($I215)</f>
        <v>0</v>
      </c>
      <c r="AP215" s="1">
        <f>MEDIAN($J215)</f>
        <v>0</v>
      </c>
      <c r="AQ215" s="1">
        <f>MEDIAN($K215)</f>
        <v>0</v>
      </c>
      <c r="AR215" s="1">
        <f>MEDIAN($M215)</f>
        <v>0</v>
      </c>
      <c r="AS215" s="1">
        <f>MEDIAN($N215)</f>
        <v>0</v>
      </c>
      <c r="AT215" s="1">
        <f>MEDIAN($P215)</f>
        <v>0</v>
      </c>
      <c r="AU215" s="1">
        <f>MEDIAN($Q215)</f>
        <v>0</v>
      </c>
      <c r="AV215" s="1">
        <f>MEDIAN($R215)</f>
        <v>0</v>
      </c>
      <c r="AW215" s="1">
        <f>MAX($B215)</f>
        <v>0</v>
      </c>
      <c r="AX215" s="1">
        <f>MAX($C215)</f>
        <v>0</v>
      </c>
      <c r="AY215" s="1">
        <f>MAX($D215)</f>
        <v>0</v>
      </c>
      <c r="AZ215" s="1">
        <f>MAX($E215)</f>
        <v>0</v>
      </c>
      <c r="BA215" s="1">
        <f>MAX($F215)</f>
        <v>0</v>
      </c>
      <c r="BB215" s="1">
        <f>MAX($G215)</f>
        <v>0</v>
      </c>
      <c r="BC215" s="1">
        <f>MAX($H215)</f>
        <v>0</v>
      </c>
      <c r="BD215" s="1">
        <f>MAX($I215)</f>
        <v>0</v>
      </c>
      <c r="BE215" s="1">
        <f>MAX($J215)</f>
        <v>0</v>
      </c>
      <c r="BF215" s="1">
        <f>MAX($K215)</f>
        <v>0</v>
      </c>
      <c r="BG215" s="1">
        <f>MAX($M215)</f>
        <v>0</v>
      </c>
      <c r="BH215" s="1">
        <f>MAX($N215)</f>
        <v>0</v>
      </c>
      <c r="BI215" s="1">
        <f>MAX($P215)</f>
        <v>0</v>
      </c>
      <c r="BJ215" s="1">
        <f>MAX($Q215)</f>
        <v>0</v>
      </c>
      <c r="BK215" s="1">
        <f>MAX($R215)</f>
        <v>0</v>
      </c>
    </row>
    <row r="216" spans="1:63">
      <c r="A216" s="1" t="s">
        <v>213</v>
      </c>
      <c r="B216" s="1" cm="1">
        <f t="array" ref="B216">_xlfn.SWITCH($A$2,"average", AVERAGE(Instances!B216:Instances!B216),"median", MEDIAN(Instances!B216:Instances!B216),"min", MIN(Instances!B216:Instances!B216),"max", MAX(Instances!B216:Instances!B216),"diff", MAX(Instances!B216:Instances!B216)-MIN(Instances!B216:Instances!B216))</f>
        <v>0</v>
      </c>
      <c r="C216" s="1" cm="1">
        <f t="array" ref="C216">_xlfn.SWITCH($A$2,"average", AVERAGE(Instances!C216:Instances!C216),"median", MEDIAN(Instances!C216:Instances!C216),"min", MIN(Instances!C216:Instances!C216),"max", MAX(Instances!C216:Instances!C216),"diff", MAX(Instances!C216:Instances!C216)-MIN(Instances!C216:Instances!C216))</f>
        <v>0</v>
      </c>
      <c r="D216" s="1" cm="1">
        <f t="array" ref="D216">_xlfn.SWITCH($A$2,"average", AVERAGE(Instances!D216:Instances!D216),"median", MEDIAN(Instances!D216:Instances!D216),"min", MIN(Instances!D216:Instances!D216),"max", MAX(Instances!D216:Instances!D216),"diff", MAX(Instances!D216:Instances!D216)-MIN(Instances!D216:Instances!D216))</f>
        <v>0</v>
      </c>
      <c r="E216" s="1" cm="1">
        <f t="array" ref="E216">_xlfn.SWITCH($A$2,"average", AVERAGE(Instances!E216:Instances!E216),"median", MEDIAN(Instances!E216:Instances!E216),"min", MIN(Instances!E216:Instances!E216),"max", MAX(Instances!E216:Instances!E216),"diff", MAX(Instances!E216:Instances!E216)-MIN(Instances!E216:Instances!E216))</f>
        <v>0</v>
      </c>
      <c r="F216" s="1" cm="1">
        <f t="array" ref="F216">_xlfn.SWITCH($A$2,"average", AVERAGE(Instances!F216:Instances!F216),"median", MEDIAN(Instances!F216:Instances!F216),"min", MIN(Instances!F216:Instances!F216),"max", MAX(Instances!F216:Instances!F216),"diff", MAX(Instances!F216:Instances!F216)-MIN(Instances!F216:Instances!F216))</f>
        <v>0</v>
      </c>
      <c r="G216" s="1" cm="1">
        <f t="array" ref="G216">_xlfn.SWITCH($A$2,"average", AVERAGE(Instances!G216:Instances!G216),"median", MEDIAN(Instances!G216:Instances!G216),"min", MIN(Instances!G216:Instances!G216),"max", MAX(Instances!G216:Instances!G216),"diff", MAX(Instances!G216:Instances!G216)-MIN(Instances!G216:Instances!G216))</f>
        <v>0</v>
      </c>
      <c r="H216" s="1" cm="1">
        <f t="array" ref="H216">_xlfn.SWITCH($A$2,"average", AVERAGE(Instances!H216:Instances!H216),"median", MEDIAN(Instances!H216:Instances!H216),"min", MIN(Instances!H216:Instances!H216),"max", MAX(Instances!H216:Instances!H216),"diff", MAX(Instances!H216:Instances!H216)-MIN(Instances!H216:Instances!H216))</f>
        <v>0</v>
      </c>
      <c r="I216" s="1" cm="1">
        <f t="array" ref="I216">_xlfn.SWITCH($A$2,"average", AVERAGE(Instances!I216:Instances!I216),"median", MEDIAN(Instances!I216:Instances!I216),"min", MIN(Instances!I216:Instances!I216),"max", MAX(Instances!I216:Instances!I216),"diff", MAX(Instances!I216:Instances!I216)-MIN(Instances!I216:Instances!I216))</f>
        <v>0</v>
      </c>
      <c r="J216" s="1" cm="1">
        <f t="array" ref="J216">_xlfn.SWITCH($A$2,"average", AVERAGE(Instances!J216:Instances!J216),"median", MEDIAN(Instances!J216:Instances!J216),"min", MIN(Instances!J216:Instances!J216),"max", MAX(Instances!J216:Instances!J216),"diff", MAX(Instances!J216:Instances!J216)-MIN(Instances!J216:Instances!J216))</f>
        <v>0</v>
      </c>
      <c r="K216" s="1" cm="1">
        <f t="array" ref="K216">_xlfn.SWITCH($A$2,"average", AVERAGE(Instances!K216:Instances!K216),"median", MEDIAN(Instances!K216:Instances!K216),"min", MIN(Instances!K216:Instances!K216),"max", MAX(Instances!K216:Instances!K216),"diff", MAX(Instances!K216:Instances!K216)-MIN(Instances!K216:Instances!K216))</f>
        <v>0</v>
      </c>
      <c r="L216" s="1"/>
      <c r="M216" s="1" cm="1">
        <f t="array" ref="M216">_xlfn.SWITCH($A$2,"average", AVERAGE(Instances!M216:Instances!M216),"median", MEDIAN(Instances!M216:Instances!M216),"min", MIN(Instances!M216:Instances!M216),"max", MAX(Instances!M216:Instances!M216),"diff", MAX(Instances!M216:Instances!M216)-MIN(Instances!M216:Instances!M216))</f>
        <v>0</v>
      </c>
      <c r="N216" s="1" cm="1">
        <f t="array" ref="N216">_xlfn.SWITCH($A$2,"average", AVERAGE(Instances!N216:Instances!N216),"median", MEDIAN(Instances!N216:Instances!N216),"min", MIN(Instances!N216:Instances!N216),"max", MAX(Instances!N216:Instances!N216),"diff", MAX(Instances!N216:Instances!N216)-MIN(Instances!N216:Instances!N216))</f>
        <v>0</v>
      </c>
      <c r="O216" s="1"/>
      <c r="P216" s="1" cm="1">
        <f t="array" ref="P216">_xlfn.SWITCH($A$2,"average", AVERAGE(Instances!P216:Instances!P216),"median", MEDIAN(Instances!P216:Instances!P216),"min", MIN(Instances!P216:Instances!P216),"max", MAX(Instances!P216:Instances!P216),"diff", MAX(Instances!P216:Instances!P216)-MIN(Instances!P216:Instances!P216))</f>
        <v>0</v>
      </c>
      <c r="Q216" s="1" cm="1">
        <f t="array" ref="Q216">_xlfn.SWITCH($A$2,"average", AVERAGE(Instances!Q216:Instances!Q216),"median", MEDIAN(Instances!Q216:Instances!Q216),"min", MIN(Instances!Q216:Instances!Q216),"max", MAX(Instances!Q216:Instances!Q216),"diff", MAX(Instances!Q216:Instances!Q216)-MIN(Instances!Q216:Instances!Q216))</f>
        <v>0</v>
      </c>
      <c r="R216" s="1" cm="1">
        <f t="array" ref="R216">_xlfn.SWITCH($A$2,"average", AVERAGE(Instances!R216:Instances!R216),"median", MEDIAN(Instances!R216:Instances!R216),"min", MIN(Instances!R216:Instances!R216),"max", MAX(Instances!R216:Instances!R216),"diff", MAX(Instances!R216:Instances!R216)-MIN(Instances!R216:Instances!R216))</f>
        <v>0</v>
      </c>
      <c r="S216" s="1">
        <f>MIN($B216)</f>
        <v>0</v>
      </c>
      <c r="T216" s="1">
        <f>MIN($C216)</f>
        <v>0</v>
      </c>
      <c r="U216" s="1">
        <f>MIN($D216)</f>
        <v>0</v>
      </c>
      <c r="V216" s="1">
        <f>MIN($E216)</f>
        <v>0</v>
      </c>
      <c r="W216" s="1">
        <f>MIN($F216)</f>
        <v>0</v>
      </c>
      <c r="X216" s="1">
        <f>MIN($G216)</f>
        <v>0</v>
      </c>
      <c r="Y216" s="1">
        <f>MIN($H216)</f>
        <v>0</v>
      </c>
      <c r="Z216" s="1">
        <f>MIN($I216)</f>
        <v>0</v>
      </c>
      <c r="AA216" s="1">
        <f>MIN($J216)</f>
        <v>0</v>
      </c>
      <c r="AB216" s="1">
        <f>MIN($K216)</f>
        <v>0</v>
      </c>
      <c r="AC216" s="1">
        <f>MIN($M216)</f>
        <v>0</v>
      </c>
      <c r="AD216" s="1">
        <f>MIN($N216)</f>
        <v>0</v>
      </c>
      <c r="AE216" s="1">
        <f>MIN($P216)</f>
        <v>0</v>
      </c>
      <c r="AF216" s="1">
        <f>MIN($Q216)</f>
        <v>0</v>
      </c>
      <c r="AG216" s="1">
        <f>MIN($R216)</f>
        <v>0</v>
      </c>
      <c r="AH216" s="1">
        <f>MEDIAN($B216)</f>
        <v>0</v>
      </c>
      <c r="AI216" s="1">
        <f>MEDIAN($C216)</f>
        <v>0</v>
      </c>
      <c r="AJ216" s="1">
        <f>MEDIAN($D216)</f>
        <v>0</v>
      </c>
      <c r="AK216" s="1">
        <f>MEDIAN($E216)</f>
        <v>0</v>
      </c>
      <c r="AL216" s="1">
        <f>MEDIAN($F216)</f>
        <v>0</v>
      </c>
      <c r="AM216" s="1">
        <f>MEDIAN($G216)</f>
        <v>0</v>
      </c>
      <c r="AN216" s="1">
        <f>MEDIAN($H216)</f>
        <v>0</v>
      </c>
      <c r="AO216" s="1">
        <f>MEDIAN($I216)</f>
        <v>0</v>
      </c>
      <c r="AP216" s="1">
        <f>MEDIAN($J216)</f>
        <v>0</v>
      </c>
      <c r="AQ216" s="1">
        <f>MEDIAN($K216)</f>
        <v>0</v>
      </c>
      <c r="AR216" s="1">
        <f>MEDIAN($M216)</f>
        <v>0</v>
      </c>
      <c r="AS216" s="1">
        <f>MEDIAN($N216)</f>
        <v>0</v>
      </c>
      <c r="AT216" s="1">
        <f>MEDIAN($P216)</f>
        <v>0</v>
      </c>
      <c r="AU216" s="1">
        <f>MEDIAN($Q216)</f>
        <v>0</v>
      </c>
      <c r="AV216" s="1">
        <f>MEDIAN($R216)</f>
        <v>0</v>
      </c>
      <c r="AW216" s="1">
        <f>MAX($B216)</f>
        <v>0</v>
      </c>
      <c r="AX216" s="1">
        <f>MAX($C216)</f>
        <v>0</v>
      </c>
      <c r="AY216" s="1">
        <f>MAX($D216)</f>
        <v>0</v>
      </c>
      <c r="AZ216" s="1">
        <f>MAX($E216)</f>
        <v>0</v>
      </c>
      <c r="BA216" s="1">
        <f>MAX($F216)</f>
        <v>0</v>
      </c>
      <c r="BB216" s="1">
        <f>MAX($G216)</f>
        <v>0</v>
      </c>
      <c r="BC216" s="1">
        <f>MAX($H216)</f>
        <v>0</v>
      </c>
      <c r="BD216" s="1">
        <f>MAX($I216)</f>
        <v>0</v>
      </c>
      <c r="BE216" s="1">
        <f>MAX($J216)</f>
        <v>0</v>
      </c>
      <c r="BF216" s="1">
        <f>MAX($K216)</f>
        <v>0</v>
      </c>
      <c r="BG216" s="1">
        <f>MAX($M216)</f>
        <v>0</v>
      </c>
      <c r="BH216" s="1">
        <f>MAX($N216)</f>
        <v>0</v>
      </c>
      <c r="BI216" s="1">
        <f>MAX($P216)</f>
        <v>0</v>
      </c>
      <c r="BJ216" s="1">
        <f>MAX($Q216)</f>
        <v>0</v>
      </c>
      <c r="BK216" s="1">
        <f>MAX($R216)</f>
        <v>0</v>
      </c>
    </row>
    <row r="217" spans="1:63">
      <c r="A217" s="1" t="s">
        <v>214</v>
      </c>
      <c r="B217" s="1" cm="1">
        <f t="array" ref="B217">_xlfn.SWITCH($A$2,"average", AVERAGE(Instances!B217:Instances!B217),"median", MEDIAN(Instances!B217:Instances!B217),"min", MIN(Instances!B217:Instances!B217),"max", MAX(Instances!B217:Instances!B217),"diff", MAX(Instances!B217:Instances!B217)-MIN(Instances!B217:Instances!B217))</f>
        <v>0</v>
      </c>
      <c r="C217" s="1" cm="1">
        <f t="array" ref="C217">_xlfn.SWITCH($A$2,"average", AVERAGE(Instances!C217:Instances!C217),"median", MEDIAN(Instances!C217:Instances!C217),"min", MIN(Instances!C217:Instances!C217),"max", MAX(Instances!C217:Instances!C217),"diff", MAX(Instances!C217:Instances!C217)-MIN(Instances!C217:Instances!C217))</f>
        <v>0</v>
      </c>
      <c r="D217" s="1" cm="1">
        <f t="array" ref="D217">_xlfn.SWITCH($A$2,"average", AVERAGE(Instances!D217:Instances!D217),"median", MEDIAN(Instances!D217:Instances!D217),"min", MIN(Instances!D217:Instances!D217),"max", MAX(Instances!D217:Instances!D217),"diff", MAX(Instances!D217:Instances!D217)-MIN(Instances!D217:Instances!D217))</f>
        <v>0</v>
      </c>
      <c r="E217" s="1" cm="1">
        <f t="array" ref="E217">_xlfn.SWITCH($A$2,"average", AVERAGE(Instances!E217:Instances!E217),"median", MEDIAN(Instances!E217:Instances!E217),"min", MIN(Instances!E217:Instances!E217),"max", MAX(Instances!E217:Instances!E217),"diff", MAX(Instances!E217:Instances!E217)-MIN(Instances!E217:Instances!E217))</f>
        <v>0</v>
      </c>
      <c r="F217" s="1" cm="1">
        <f t="array" ref="F217">_xlfn.SWITCH($A$2,"average", AVERAGE(Instances!F217:Instances!F217),"median", MEDIAN(Instances!F217:Instances!F217),"min", MIN(Instances!F217:Instances!F217),"max", MAX(Instances!F217:Instances!F217),"diff", MAX(Instances!F217:Instances!F217)-MIN(Instances!F217:Instances!F217))</f>
        <v>0</v>
      </c>
      <c r="G217" s="1" cm="1">
        <f t="array" ref="G217">_xlfn.SWITCH($A$2,"average", AVERAGE(Instances!G217:Instances!G217),"median", MEDIAN(Instances!G217:Instances!G217),"min", MIN(Instances!G217:Instances!G217),"max", MAX(Instances!G217:Instances!G217),"diff", MAX(Instances!G217:Instances!G217)-MIN(Instances!G217:Instances!G217))</f>
        <v>0</v>
      </c>
      <c r="H217" s="1" cm="1">
        <f t="array" ref="H217">_xlfn.SWITCH($A$2,"average", AVERAGE(Instances!H217:Instances!H217),"median", MEDIAN(Instances!H217:Instances!H217),"min", MIN(Instances!H217:Instances!H217),"max", MAX(Instances!H217:Instances!H217),"diff", MAX(Instances!H217:Instances!H217)-MIN(Instances!H217:Instances!H217))</f>
        <v>0</v>
      </c>
      <c r="I217" s="1" cm="1">
        <f t="array" ref="I217">_xlfn.SWITCH($A$2,"average", AVERAGE(Instances!I217:Instances!I217),"median", MEDIAN(Instances!I217:Instances!I217),"min", MIN(Instances!I217:Instances!I217),"max", MAX(Instances!I217:Instances!I217),"diff", MAX(Instances!I217:Instances!I217)-MIN(Instances!I217:Instances!I217))</f>
        <v>0</v>
      </c>
      <c r="J217" s="1" cm="1">
        <f t="array" ref="J217">_xlfn.SWITCH($A$2,"average", AVERAGE(Instances!J217:Instances!J217),"median", MEDIAN(Instances!J217:Instances!J217),"min", MIN(Instances!J217:Instances!J217),"max", MAX(Instances!J217:Instances!J217),"diff", MAX(Instances!J217:Instances!J217)-MIN(Instances!J217:Instances!J217))</f>
        <v>0</v>
      </c>
      <c r="K217" s="1" cm="1">
        <f t="array" ref="K217">_xlfn.SWITCH($A$2,"average", AVERAGE(Instances!K217:Instances!K217),"median", MEDIAN(Instances!K217:Instances!K217),"min", MIN(Instances!K217:Instances!K217),"max", MAX(Instances!K217:Instances!K217),"diff", MAX(Instances!K217:Instances!K217)-MIN(Instances!K217:Instances!K217))</f>
        <v>0</v>
      </c>
      <c r="L217" s="1"/>
      <c r="M217" s="1" cm="1">
        <f t="array" ref="M217">_xlfn.SWITCH($A$2,"average", AVERAGE(Instances!M217:Instances!M217),"median", MEDIAN(Instances!M217:Instances!M217),"min", MIN(Instances!M217:Instances!M217),"max", MAX(Instances!M217:Instances!M217),"diff", MAX(Instances!M217:Instances!M217)-MIN(Instances!M217:Instances!M217))</f>
        <v>0</v>
      </c>
      <c r="N217" s="1" cm="1">
        <f t="array" ref="N217">_xlfn.SWITCH($A$2,"average", AVERAGE(Instances!N217:Instances!N217),"median", MEDIAN(Instances!N217:Instances!N217),"min", MIN(Instances!N217:Instances!N217),"max", MAX(Instances!N217:Instances!N217),"diff", MAX(Instances!N217:Instances!N217)-MIN(Instances!N217:Instances!N217))</f>
        <v>0</v>
      </c>
      <c r="O217" s="1"/>
      <c r="P217" s="1" cm="1">
        <f t="array" ref="P217">_xlfn.SWITCH($A$2,"average", AVERAGE(Instances!P217:Instances!P217),"median", MEDIAN(Instances!P217:Instances!P217),"min", MIN(Instances!P217:Instances!P217),"max", MAX(Instances!P217:Instances!P217),"diff", MAX(Instances!P217:Instances!P217)-MIN(Instances!P217:Instances!P217))</f>
        <v>0</v>
      </c>
      <c r="Q217" s="1" cm="1">
        <f t="array" ref="Q217">_xlfn.SWITCH($A$2,"average", AVERAGE(Instances!Q217:Instances!Q217),"median", MEDIAN(Instances!Q217:Instances!Q217),"min", MIN(Instances!Q217:Instances!Q217),"max", MAX(Instances!Q217:Instances!Q217),"diff", MAX(Instances!Q217:Instances!Q217)-MIN(Instances!Q217:Instances!Q217))</f>
        <v>0</v>
      </c>
      <c r="R217" s="1" cm="1">
        <f t="array" ref="R217">_xlfn.SWITCH($A$2,"average", AVERAGE(Instances!R217:Instances!R217),"median", MEDIAN(Instances!R217:Instances!R217),"min", MIN(Instances!R217:Instances!R217),"max", MAX(Instances!R217:Instances!R217),"diff", MAX(Instances!R217:Instances!R217)-MIN(Instances!R217:Instances!R217))</f>
        <v>0</v>
      </c>
      <c r="S217" s="1">
        <f>MIN($B217)</f>
        <v>0</v>
      </c>
      <c r="T217" s="1">
        <f>MIN($C217)</f>
        <v>0</v>
      </c>
      <c r="U217" s="1">
        <f>MIN($D217)</f>
        <v>0</v>
      </c>
      <c r="V217" s="1">
        <f>MIN($E217)</f>
        <v>0</v>
      </c>
      <c r="W217" s="1">
        <f>MIN($F217)</f>
        <v>0</v>
      </c>
      <c r="X217" s="1">
        <f>MIN($G217)</f>
        <v>0</v>
      </c>
      <c r="Y217" s="1">
        <f>MIN($H217)</f>
        <v>0</v>
      </c>
      <c r="Z217" s="1">
        <f>MIN($I217)</f>
        <v>0</v>
      </c>
      <c r="AA217" s="1">
        <f>MIN($J217)</f>
        <v>0</v>
      </c>
      <c r="AB217" s="1">
        <f>MIN($K217)</f>
        <v>0</v>
      </c>
      <c r="AC217" s="1">
        <f>MIN($M217)</f>
        <v>0</v>
      </c>
      <c r="AD217" s="1">
        <f>MIN($N217)</f>
        <v>0</v>
      </c>
      <c r="AE217" s="1">
        <f>MIN($P217)</f>
        <v>0</v>
      </c>
      <c r="AF217" s="1">
        <f>MIN($Q217)</f>
        <v>0</v>
      </c>
      <c r="AG217" s="1">
        <f>MIN($R217)</f>
        <v>0</v>
      </c>
      <c r="AH217" s="1">
        <f>MEDIAN($B217)</f>
        <v>0</v>
      </c>
      <c r="AI217" s="1">
        <f>MEDIAN($C217)</f>
        <v>0</v>
      </c>
      <c r="AJ217" s="1">
        <f>MEDIAN($D217)</f>
        <v>0</v>
      </c>
      <c r="AK217" s="1">
        <f>MEDIAN($E217)</f>
        <v>0</v>
      </c>
      <c r="AL217" s="1">
        <f>MEDIAN($F217)</f>
        <v>0</v>
      </c>
      <c r="AM217" s="1">
        <f>MEDIAN($G217)</f>
        <v>0</v>
      </c>
      <c r="AN217" s="1">
        <f>MEDIAN($H217)</f>
        <v>0</v>
      </c>
      <c r="AO217" s="1">
        <f>MEDIAN($I217)</f>
        <v>0</v>
      </c>
      <c r="AP217" s="1">
        <f>MEDIAN($J217)</f>
        <v>0</v>
      </c>
      <c r="AQ217" s="1">
        <f>MEDIAN($K217)</f>
        <v>0</v>
      </c>
      <c r="AR217" s="1">
        <f>MEDIAN($M217)</f>
        <v>0</v>
      </c>
      <c r="AS217" s="1">
        <f>MEDIAN($N217)</f>
        <v>0</v>
      </c>
      <c r="AT217" s="1">
        <f>MEDIAN($P217)</f>
        <v>0</v>
      </c>
      <c r="AU217" s="1">
        <f>MEDIAN($Q217)</f>
        <v>0</v>
      </c>
      <c r="AV217" s="1">
        <f>MEDIAN($R217)</f>
        <v>0</v>
      </c>
      <c r="AW217" s="1">
        <f>MAX($B217)</f>
        <v>0</v>
      </c>
      <c r="AX217" s="1">
        <f>MAX($C217)</f>
        <v>0</v>
      </c>
      <c r="AY217" s="1">
        <f>MAX($D217)</f>
        <v>0</v>
      </c>
      <c r="AZ217" s="1">
        <f>MAX($E217)</f>
        <v>0</v>
      </c>
      <c r="BA217" s="1">
        <f>MAX($F217)</f>
        <v>0</v>
      </c>
      <c r="BB217" s="1">
        <f>MAX($G217)</f>
        <v>0</v>
      </c>
      <c r="BC217" s="1">
        <f>MAX($H217)</f>
        <v>0</v>
      </c>
      <c r="BD217" s="1">
        <f>MAX($I217)</f>
        <v>0</v>
      </c>
      <c r="BE217" s="1">
        <f>MAX($J217)</f>
        <v>0</v>
      </c>
      <c r="BF217" s="1">
        <f>MAX($K217)</f>
        <v>0</v>
      </c>
      <c r="BG217" s="1">
        <f>MAX($M217)</f>
        <v>0</v>
      </c>
      <c r="BH217" s="1">
        <f>MAX($N217)</f>
        <v>0</v>
      </c>
      <c r="BI217" s="1">
        <f>MAX($P217)</f>
        <v>0</v>
      </c>
      <c r="BJ217" s="1">
        <f>MAX($Q217)</f>
        <v>0</v>
      </c>
      <c r="BK217" s="1">
        <f>MAX($R217)</f>
        <v>0</v>
      </c>
    </row>
    <row r="218" spans="1:63">
      <c r="A218" s="1" t="s">
        <v>215</v>
      </c>
      <c r="B218" s="1" cm="1">
        <f t="array" ref="B218">_xlfn.SWITCH($A$2,"average", AVERAGE(Instances!B218:Instances!B218),"median", MEDIAN(Instances!B218:Instances!B218),"min", MIN(Instances!B218:Instances!B218),"max", MAX(Instances!B218:Instances!B218),"diff", MAX(Instances!B218:Instances!B218)-MIN(Instances!B218:Instances!B218))</f>
        <v>0</v>
      </c>
      <c r="C218" s="1" cm="1">
        <f t="array" ref="C218">_xlfn.SWITCH($A$2,"average", AVERAGE(Instances!C218:Instances!C218),"median", MEDIAN(Instances!C218:Instances!C218),"min", MIN(Instances!C218:Instances!C218),"max", MAX(Instances!C218:Instances!C218),"diff", MAX(Instances!C218:Instances!C218)-MIN(Instances!C218:Instances!C218))</f>
        <v>0</v>
      </c>
      <c r="D218" s="1" cm="1">
        <f t="array" ref="D218">_xlfn.SWITCH($A$2,"average", AVERAGE(Instances!D218:Instances!D218),"median", MEDIAN(Instances!D218:Instances!D218),"min", MIN(Instances!D218:Instances!D218),"max", MAX(Instances!D218:Instances!D218),"diff", MAX(Instances!D218:Instances!D218)-MIN(Instances!D218:Instances!D218))</f>
        <v>0</v>
      </c>
      <c r="E218" s="1" cm="1">
        <f t="array" ref="E218">_xlfn.SWITCH($A$2,"average", AVERAGE(Instances!E218:Instances!E218),"median", MEDIAN(Instances!E218:Instances!E218),"min", MIN(Instances!E218:Instances!E218),"max", MAX(Instances!E218:Instances!E218),"diff", MAX(Instances!E218:Instances!E218)-MIN(Instances!E218:Instances!E218))</f>
        <v>0</v>
      </c>
      <c r="F218" s="1" cm="1">
        <f t="array" ref="F218">_xlfn.SWITCH($A$2,"average", AVERAGE(Instances!F218:Instances!F218),"median", MEDIAN(Instances!F218:Instances!F218),"min", MIN(Instances!F218:Instances!F218),"max", MAX(Instances!F218:Instances!F218),"diff", MAX(Instances!F218:Instances!F218)-MIN(Instances!F218:Instances!F218))</f>
        <v>0</v>
      </c>
      <c r="G218" s="1" cm="1">
        <f t="array" ref="G218">_xlfn.SWITCH($A$2,"average", AVERAGE(Instances!G218:Instances!G218),"median", MEDIAN(Instances!G218:Instances!G218),"min", MIN(Instances!G218:Instances!G218),"max", MAX(Instances!G218:Instances!G218),"diff", MAX(Instances!G218:Instances!G218)-MIN(Instances!G218:Instances!G218))</f>
        <v>0</v>
      </c>
      <c r="H218" s="1" cm="1">
        <f t="array" ref="H218">_xlfn.SWITCH($A$2,"average", AVERAGE(Instances!H218:Instances!H218),"median", MEDIAN(Instances!H218:Instances!H218),"min", MIN(Instances!H218:Instances!H218),"max", MAX(Instances!H218:Instances!H218),"diff", MAX(Instances!H218:Instances!H218)-MIN(Instances!H218:Instances!H218))</f>
        <v>0</v>
      </c>
      <c r="I218" s="1" cm="1">
        <f t="array" ref="I218">_xlfn.SWITCH($A$2,"average", AVERAGE(Instances!I218:Instances!I218),"median", MEDIAN(Instances!I218:Instances!I218),"min", MIN(Instances!I218:Instances!I218),"max", MAX(Instances!I218:Instances!I218),"diff", MAX(Instances!I218:Instances!I218)-MIN(Instances!I218:Instances!I218))</f>
        <v>0</v>
      </c>
      <c r="J218" s="1" cm="1">
        <f t="array" ref="J218">_xlfn.SWITCH($A$2,"average", AVERAGE(Instances!J218:Instances!J218),"median", MEDIAN(Instances!J218:Instances!J218),"min", MIN(Instances!J218:Instances!J218),"max", MAX(Instances!J218:Instances!J218),"diff", MAX(Instances!J218:Instances!J218)-MIN(Instances!J218:Instances!J218))</f>
        <v>0</v>
      </c>
      <c r="K218" s="1" cm="1">
        <f t="array" ref="K218">_xlfn.SWITCH($A$2,"average", AVERAGE(Instances!K218:Instances!K218),"median", MEDIAN(Instances!K218:Instances!K218),"min", MIN(Instances!K218:Instances!K218),"max", MAX(Instances!K218:Instances!K218),"diff", MAX(Instances!K218:Instances!K218)-MIN(Instances!K218:Instances!K218))</f>
        <v>0</v>
      </c>
      <c r="L218" s="1"/>
      <c r="M218" s="1" cm="1">
        <f t="array" ref="M218">_xlfn.SWITCH($A$2,"average", AVERAGE(Instances!M218:Instances!M218),"median", MEDIAN(Instances!M218:Instances!M218),"min", MIN(Instances!M218:Instances!M218),"max", MAX(Instances!M218:Instances!M218),"diff", MAX(Instances!M218:Instances!M218)-MIN(Instances!M218:Instances!M218))</f>
        <v>0</v>
      </c>
      <c r="N218" s="1" cm="1">
        <f t="array" ref="N218">_xlfn.SWITCH($A$2,"average", AVERAGE(Instances!N218:Instances!N218),"median", MEDIAN(Instances!N218:Instances!N218),"min", MIN(Instances!N218:Instances!N218),"max", MAX(Instances!N218:Instances!N218),"diff", MAX(Instances!N218:Instances!N218)-MIN(Instances!N218:Instances!N218))</f>
        <v>0</v>
      </c>
      <c r="O218" s="1"/>
      <c r="P218" s="1" cm="1">
        <f t="array" ref="P218">_xlfn.SWITCH($A$2,"average", AVERAGE(Instances!P218:Instances!P218),"median", MEDIAN(Instances!P218:Instances!P218),"min", MIN(Instances!P218:Instances!P218),"max", MAX(Instances!P218:Instances!P218),"diff", MAX(Instances!P218:Instances!P218)-MIN(Instances!P218:Instances!P218))</f>
        <v>0</v>
      </c>
      <c r="Q218" s="1" cm="1">
        <f t="array" ref="Q218">_xlfn.SWITCH($A$2,"average", AVERAGE(Instances!Q218:Instances!Q218),"median", MEDIAN(Instances!Q218:Instances!Q218),"min", MIN(Instances!Q218:Instances!Q218),"max", MAX(Instances!Q218:Instances!Q218),"diff", MAX(Instances!Q218:Instances!Q218)-MIN(Instances!Q218:Instances!Q218))</f>
        <v>0</v>
      </c>
      <c r="R218" s="1" cm="1">
        <f t="array" ref="R218">_xlfn.SWITCH($A$2,"average", AVERAGE(Instances!R218:Instances!R218),"median", MEDIAN(Instances!R218:Instances!R218),"min", MIN(Instances!R218:Instances!R218),"max", MAX(Instances!R218:Instances!R218),"diff", MAX(Instances!R218:Instances!R218)-MIN(Instances!R218:Instances!R218))</f>
        <v>0</v>
      </c>
      <c r="S218" s="1">
        <f>MIN($B218)</f>
        <v>0</v>
      </c>
      <c r="T218" s="1">
        <f>MIN($C218)</f>
        <v>0</v>
      </c>
      <c r="U218" s="1">
        <f>MIN($D218)</f>
        <v>0</v>
      </c>
      <c r="V218" s="1">
        <f>MIN($E218)</f>
        <v>0</v>
      </c>
      <c r="W218" s="1">
        <f>MIN($F218)</f>
        <v>0</v>
      </c>
      <c r="X218" s="1">
        <f>MIN($G218)</f>
        <v>0</v>
      </c>
      <c r="Y218" s="1">
        <f>MIN($H218)</f>
        <v>0</v>
      </c>
      <c r="Z218" s="1">
        <f>MIN($I218)</f>
        <v>0</v>
      </c>
      <c r="AA218" s="1">
        <f>MIN($J218)</f>
        <v>0</v>
      </c>
      <c r="AB218" s="1">
        <f>MIN($K218)</f>
        <v>0</v>
      </c>
      <c r="AC218" s="1">
        <f>MIN($M218)</f>
        <v>0</v>
      </c>
      <c r="AD218" s="1">
        <f>MIN($N218)</f>
        <v>0</v>
      </c>
      <c r="AE218" s="1">
        <f>MIN($P218)</f>
        <v>0</v>
      </c>
      <c r="AF218" s="1">
        <f>MIN($Q218)</f>
        <v>0</v>
      </c>
      <c r="AG218" s="1">
        <f>MIN($R218)</f>
        <v>0</v>
      </c>
      <c r="AH218" s="1">
        <f>MEDIAN($B218)</f>
        <v>0</v>
      </c>
      <c r="AI218" s="1">
        <f>MEDIAN($C218)</f>
        <v>0</v>
      </c>
      <c r="AJ218" s="1">
        <f>MEDIAN($D218)</f>
        <v>0</v>
      </c>
      <c r="AK218" s="1">
        <f>MEDIAN($E218)</f>
        <v>0</v>
      </c>
      <c r="AL218" s="1">
        <f>MEDIAN($F218)</f>
        <v>0</v>
      </c>
      <c r="AM218" s="1">
        <f>MEDIAN($G218)</f>
        <v>0</v>
      </c>
      <c r="AN218" s="1">
        <f>MEDIAN($H218)</f>
        <v>0</v>
      </c>
      <c r="AO218" s="1">
        <f>MEDIAN($I218)</f>
        <v>0</v>
      </c>
      <c r="AP218" s="1">
        <f>MEDIAN($J218)</f>
        <v>0</v>
      </c>
      <c r="AQ218" s="1">
        <f>MEDIAN($K218)</f>
        <v>0</v>
      </c>
      <c r="AR218" s="1">
        <f>MEDIAN($M218)</f>
        <v>0</v>
      </c>
      <c r="AS218" s="1">
        <f>MEDIAN($N218)</f>
        <v>0</v>
      </c>
      <c r="AT218" s="1">
        <f>MEDIAN($P218)</f>
        <v>0</v>
      </c>
      <c r="AU218" s="1">
        <f>MEDIAN($Q218)</f>
        <v>0</v>
      </c>
      <c r="AV218" s="1">
        <f>MEDIAN($R218)</f>
        <v>0</v>
      </c>
      <c r="AW218" s="1">
        <f>MAX($B218)</f>
        <v>0</v>
      </c>
      <c r="AX218" s="1">
        <f>MAX($C218)</f>
        <v>0</v>
      </c>
      <c r="AY218" s="1">
        <f>MAX($D218)</f>
        <v>0</v>
      </c>
      <c r="AZ218" s="1">
        <f>MAX($E218)</f>
        <v>0</v>
      </c>
      <c r="BA218" s="1">
        <f>MAX($F218)</f>
        <v>0</v>
      </c>
      <c r="BB218" s="1">
        <f>MAX($G218)</f>
        <v>0</v>
      </c>
      <c r="BC218" s="1">
        <f>MAX($H218)</f>
        <v>0</v>
      </c>
      <c r="BD218" s="1">
        <f>MAX($I218)</f>
        <v>0</v>
      </c>
      <c r="BE218" s="1">
        <f>MAX($J218)</f>
        <v>0</v>
      </c>
      <c r="BF218" s="1">
        <f>MAX($K218)</f>
        <v>0</v>
      </c>
      <c r="BG218" s="1">
        <f>MAX($M218)</f>
        <v>0</v>
      </c>
      <c r="BH218" s="1">
        <f>MAX($N218)</f>
        <v>0</v>
      </c>
      <c r="BI218" s="1">
        <f>MAX($P218)</f>
        <v>0</v>
      </c>
      <c r="BJ218" s="1">
        <f>MAX($Q218)</f>
        <v>0</v>
      </c>
      <c r="BK218" s="1">
        <f>MAX($R218)</f>
        <v>0</v>
      </c>
    </row>
    <row r="219" spans="1:63">
      <c r="A219" s="1" t="s">
        <v>216</v>
      </c>
      <c r="B219" s="1" cm="1">
        <f t="array" ref="B219">_xlfn.SWITCH($A$2,"average", AVERAGE(Instances!B219:Instances!B219),"median", MEDIAN(Instances!B219:Instances!B219),"min", MIN(Instances!B219:Instances!B219),"max", MAX(Instances!B219:Instances!B219),"diff", MAX(Instances!B219:Instances!B219)-MIN(Instances!B219:Instances!B219))</f>
        <v>0</v>
      </c>
      <c r="C219" s="1" cm="1">
        <f t="array" ref="C219">_xlfn.SWITCH($A$2,"average", AVERAGE(Instances!C219:Instances!C219),"median", MEDIAN(Instances!C219:Instances!C219),"min", MIN(Instances!C219:Instances!C219),"max", MAX(Instances!C219:Instances!C219),"diff", MAX(Instances!C219:Instances!C219)-MIN(Instances!C219:Instances!C219))</f>
        <v>0</v>
      </c>
      <c r="D219" s="1" cm="1">
        <f t="array" ref="D219">_xlfn.SWITCH($A$2,"average", AVERAGE(Instances!D219:Instances!D219),"median", MEDIAN(Instances!D219:Instances!D219),"min", MIN(Instances!D219:Instances!D219),"max", MAX(Instances!D219:Instances!D219),"diff", MAX(Instances!D219:Instances!D219)-MIN(Instances!D219:Instances!D219))</f>
        <v>0</v>
      </c>
      <c r="E219" s="1" cm="1">
        <f t="array" ref="E219">_xlfn.SWITCH($A$2,"average", AVERAGE(Instances!E219:Instances!E219),"median", MEDIAN(Instances!E219:Instances!E219),"min", MIN(Instances!E219:Instances!E219),"max", MAX(Instances!E219:Instances!E219),"diff", MAX(Instances!E219:Instances!E219)-MIN(Instances!E219:Instances!E219))</f>
        <v>0</v>
      </c>
      <c r="F219" s="1" cm="1">
        <f t="array" ref="F219">_xlfn.SWITCH($A$2,"average", AVERAGE(Instances!F219:Instances!F219),"median", MEDIAN(Instances!F219:Instances!F219),"min", MIN(Instances!F219:Instances!F219),"max", MAX(Instances!F219:Instances!F219),"diff", MAX(Instances!F219:Instances!F219)-MIN(Instances!F219:Instances!F219))</f>
        <v>0</v>
      </c>
      <c r="G219" s="1" cm="1">
        <f t="array" ref="G219">_xlfn.SWITCH($A$2,"average", AVERAGE(Instances!G219:Instances!G219),"median", MEDIAN(Instances!G219:Instances!G219),"min", MIN(Instances!G219:Instances!G219),"max", MAX(Instances!G219:Instances!G219),"diff", MAX(Instances!G219:Instances!G219)-MIN(Instances!G219:Instances!G219))</f>
        <v>0</v>
      </c>
      <c r="H219" s="1" cm="1">
        <f t="array" ref="H219">_xlfn.SWITCH($A$2,"average", AVERAGE(Instances!H219:Instances!H219),"median", MEDIAN(Instances!H219:Instances!H219),"min", MIN(Instances!H219:Instances!H219),"max", MAX(Instances!H219:Instances!H219),"diff", MAX(Instances!H219:Instances!H219)-MIN(Instances!H219:Instances!H219))</f>
        <v>0</v>
      </c>
      <c r="I219" s="1" cm="1">
        <f t="array" ref="I219">_xlfn.SWITCH($A$2,"average", AVERAGE(Instances!I219:Instances!I219),"median", MEDIAN(Instances!I219:Instances!I219),"min", MIN(Instances!I219:Instances!I219),"max", MAX(Instances!I219:Instances!I219),"diff", MAX(Instances!I219:Instances!I219)-MIN(Instances!I219:Instances!I219))</f>
        <v>0</v>
      </c>
      <c r="J219" s="1" cm="1">
        <f t="array" ref="J219">_xlfn.SWITCH($A$2,"average", AVERAGE(Instances!J219:Instances!J219),"median", MEDIAN(Instances!J219:Instances!J219),"min", MIN(Instances!J219:Instances!J219),"max", MAX(Instances!J219:Instances!J219),"diff", MAX(Instances!J219:Instances!J219)-MIN(Instances!J219:Instances!J219))</f>
        <v>0</v>
      </c>
      <c r="K219" s="1" cm="1">
        <f t="array" ref="K219">_xlfn.SWITCH($A$2,"average", AVERAGE(Instances!K219:Instances!K219),"median", MEDIAN(Instances!K219:Instances!K219),"min", MIN(Instances!K219:Instances!K219),"max", MAX(Instances!K219:Instances!K219),"diff", MAX(Instances!K219:Instances!K219)-MIN(Instances!K219:Instances!K219))</f>
        <v>0</v>
      </c>
      <c r="L219" s="1"/>
      <c r="M219" s="1" cm="1">
        <f t="array" ref="M219">_xlfn.SWITCH($A$2,"average", AVERAGE(Instances!M219:Instances!M219),"median", MEDIAN(Instances!M219:Instances!M219),"min", MIN(Instances!M219:Instances!M219),"max", MAX(Instances!M219:Instances!M219),"diff", MAX(Instances!M219:Instances!M219)-MIN(Instances!M219:Instances!M219))</f>
        <v>0</v>
      </c>
      <c r="N219" s="1" cm="1">
        <f t="array" ref="N219">_xlfn.SWITCH($A$2,"average", AVERAGE(Instances!N219:Instances!N219),"median", MEDIAN(Instances!N219:Instances!N219),"min", MIN(Instances!N219:Instances!N219),"max", MAX(Instances!N219:Instances!N219),"diff", MAX(Instances!N219:Instances!N219)-MIN(Instances!N219:Instances!N219))</f>
        <v>0</v>
      </c>
      <c r="O219" s="1"/>
      <c r="P219" s="1" cm="1">
        <f t="array" ref="P219">_xlfn.SWITCH($A$2,"average", AVERAGE(Instances!P219:Instances!P219),"median", MEDIAN(Instances!P219:Instances!P219),"min", MIN(Instances!P219:Instances!P219),"max", MAX(Instances!P219:Instances!P219),"diff", MAX(Instances!P219:Instances!P219)-MIN(Instances!P219:Instances!P219))</f>
        <v>0</v>
      </c>
      <c r="Q219" s="1" cm="1">
        <f t="array" ref="Q219">_xlfn.SWITCH($A$2,"average", AVERAGE(Instances!Q219:Instances!Q219),"median", MEDIAN(Instances!Q219:Instances!Q219),"min", MIN(Instances!Q219:Instances!Q219),"max", MAX(Instances!Q219:Instances!Q219),"diff", MAX(Instances!Q219:Instances!Q219)-MIN(Instances!Q219:Instances!Q219))</f>
        <v>0</v>
      </c>
      <c r="R219" s="1" cm="1">
        <f t="array" ref="R219">_xlfn.SWITCH($A$2,"average", AVERAGE(Instances!R219:Instances!R219),"median", MEDIAN(Instances!R219:Instances!R219),"min", MIN(Instances!R219:Instances!R219),"max", MAX(Instances!R219:Instances!R219),"diff", MAX(Instances!R219:Instances!R219)-MIN(Instances!R219:Instances!R219))</f>
        <v>0</v>
      </c>
      <c r="S219" s="1">
        <f>MIN($B219)</f>
        <v>0</v>
      </c>
      <c r="T219" s="1">
        <f>MIN($C219)</f>
        <v>0</v>
      </c>
      <c r="U219" s="1">
        <f>MIN($D219)</f>
        <v>0</v>
      </c>
      <c r="V219" s="1">
        <f>MIN($E219)</f>
        <v>0</v>
      </c>
      <c r="W219" s="1">
        <f>MIN($F219)</f>
        <v>0</v>
      </c>
      <c r="X219" s="1">
        <f>MIN($G219)</f>
        <v>0</v>
      </c>
      <c r="Y219" s="1">
        <f>MIN($H219)</f>
        <v>0</v>
      </c>
      <c r="Z219" s="1">
        <f>MIN($I219)</f>
        <v>0</v>
      </c>
      <c r="AA219" s="1">
        <f>MIN($J219)</f>
        <v>0</v>
      </c>
      <c r="AB219" s="1">
        <f>MIN($K219)</f>
        <v>0</v>
      </c>
      <c r="AC219" s="1">
        <f>MIN($M219)</f>
        <v>0</v>
      </c>
      <c r="AD219" s="1">
        <f>MIN($N219)</f>
        <v>0</v>
      </c>
      <c r="AE219" s="1">
        <f>MIN($P219)</f>
        <v>0</v>
      </c>
      <c r="AF219" s="1">
        <f>MIN($Q219)</f>
        <v>0</v>
      </c>
      <c r="AG219" s="1">
        <f>MIN($R219)</f>
        <v>0</v>
      </c>
      <c r="AH219" s="1">
        <f>MEDIAN($B219)</f>
        <v>0</v>
      </c>
      <c r="AI219" s="1">
        <f>MEDIAN($C219)</f>
        <v>0</v>
      </c>
      <c r="AJ219" s="1">
        <f>MEDIAN($D219)</f>
        <v>0</v>
      </c>
      <c r="AK219" s="1">
        <f>MEDIAN($E219)</f>
        <v>0</v>
      </c>
      <c r="AL219" s="1">
        <f>MEDIAN($F219)</f>
        <v>0</v>
      </c>
      <c r="AM219" s="1">
        <f>MEDIAN($G219)</f>
        <v>0</v>
      </c>
      <c r="AN219" s="1">
        <f>MEDIAN($H219)</f>
        <v>0</v>
      </c>
      <c r="AO219" s="1">
        <f>MEDIAN($I219)</f>
        <v>0</v>
      </c>
      <c r="AP219" s="1">
        <f>MEDIAN($J219)</f>
        <v>0</v>
      </c>
      <c r="AQ219" s="1">
        <f>MEDIAN($K219)</f>
        <v>0</v>
      </c>
      <c r="AR219" s="1">
        <f>MEDIAN($M219)</f>
        <v>0</v>
      </c>
      <c r="AS219" s="1">
        <f>MEDIAN($N219)</f>
        <v>0</v>
      </c>
      <c r="AT219" s="1">
        <f>MEDIAN($P219)</f>
        <v>0</v>
      </c>
      <c r="AU219" s="1">
        <f>MEDIAN($Q219)</f>
        <v>0</v>
      </c>
      <c r="AV219" s="1">
        <f>MEDIAN($R219)</f>
        <v>0</v>
      </c>
      <c r="AW219" s="1">
        <f>MAX($B219)</f>
        <v>0</v>
      </c>
      <c r="AX219" s="1">
        <f>MAX($C219)</f>
        <v>0</v>
      </c>
      <c r="AY219" s="1">
        <f>MAX($D219)</f>
        <v>0</v>
      </c>
      <c r="AZ219" s="1">
        <f>MAX($E219)</f>
        <v>0</v>
      </c>
      <c r="BA219" s="1">
        <f>MAX($F219)</f>
        <v>0</v>
      </c>
      <c r="BB219" s="1">
        <f>MAX($G219)</f>
        <v>0</v>
      </c>
      <c r="BC219" s="1">
        <f>MAX($H219)</f>
        <v>0</v>
      </c>
      <c r="BD219" s="1">
        <f>MAX($I219)</f>
        <v>0</v>
      </c>
      <c r="BE219" s="1">
        <f>MAX($J219)</f>
        <v>0</v>
      </c>
      <c r="BF219" s="1">
        <f>MAX($K219)</f>
        <v>0</v>
      </c>
      <c r="BG219" s="1">
        <f>MAX($M219)</f>
        <v>0</v>
      </c>
      <c r="BH219" s="1">
        <f>MAX($N219)</f>
        <v>0</v>
      </c>
      <c r="BI219" s="1">
        <f>MAX($P219)</f>
        <v>0</v>
      </c>
      <c r="BJ219" s="1">
        <f>MAX($Q219)</f>
        <v>0</v>
      </c>
      <c r="BK219" s="1">
        <f>MAX($R219)</f>
        <v>0</v>
      </c>
    </row>
    <row r="220" spans="1:63">
      <c r="A220" s="1" t="s">
        <v>217</v>
      </c>
      <c r="B220" s="1" cm="1">
        <f t="array" ref="B220">_xlfn.SWITCH($A$2,"average", AVERAGE(Instances!B220:Instances!B220),"median", MEDIAN(Instances!B220:Instances!B220),"min", MIN(Instances!B220:Instances!B220),"max", MAX(Instances!B220:Instances!B220),"diff", MAX(Instances!B220:Instances!B220)-MIN(Instances!B220:Instances!B220))</f>
        <v>0</v>
      </c>
      <c r="C220" s="1" cm="1">
        <f t="array" ref="C220">_xlfn.SWITCH($A$2,"average", AVERAGE(Instances!C220:Instances!C220),"median", MEDIAN(Instances!C220:Instances!C220),"min", MIN(Instances!C220:Instances!C220),"max", MAX(Instances!C220:Instances!C220),"diff", MAX(Instances!C220:Instances!C220)-MIN(Instances!C220:Instances!C220))</f>
        <v>0</v>
      </c>
      <c r="D220" s="1" cm="1">
        <f t="array" ref="D220">_xlfn.SWITCH($A$2,"average", AVERAGE(Instances!D220:Instances!D220),"median", MEDIAN(Instances!D220:Instances!D220),"min", MIN(Instances!D220:Instances!D220),"max", MAX(Instances!D220:Instances!D220),"diff", MAX(Instances!D220:Instances!D220)-MIN(Instances!D220:Instances!D220))</f>
        <v>0</v>
      </c>
      <c r="E220" s="1" cm="1">
        <f t="array" ref="E220">_xlfn.SWITCH($A$2,"average", AVERAGE(Instances!E220:Instances!E220),"median", MEDIAN(Instances!E220:Instances!E220),"min", MIN(Instances!E220:Instances!E220),"max", MAX(Instances!E220:Instances!E220),"diff", MAX(Instances!E220:Instances!E220)-MIN(Instances!E220:Instances!E220))</f>
        <v>0</v>
      </c>
      <c r="F220" s="1" cm="1">
        <f t="array" ref="F220">_xlfn.SWITCH($A$2,"average", AVERAGE(Instances!F220:Instances!F220),"median", MEDIAN(Instances!F220:Instances!F220),"min", MIN(Instances!F220:Instances!F220),"max", MAX(Instances!F220:Instances!F220),"diff", MAX(Instances!F220:Instances!F220)-MIN(Instances!F220:Instances!F220))</f>
        <v>0</v>
      </c>
      <c r="G220" s="1" cm="1">
        <f t="array" ref="G220">_xlfn.SWITCH($A$2,"average", AVERAGE(Instances!G220:Instances!G220),"median", MEDIAN(Instances!G220:Instances!G220),"min", MIN(Instances!G220:Instances!G220),"max", MAX(Instances!G220:Instances!G220),"diff", MAX(Instances!G220:Instances!G220)-MIN(Instances!G220:Instances!G220))</f>
        <v>0</v>
      </c>
      <c r="H220" s="1" cm="1">
        <f t="array" ref="H220">_xlfn.SWITCH($A$2,"average", AVERAGE(Instances!H220:Instances!H220),"median", MEDIAN(Instances!H220:Instances!H220),"min", MIN(Instances!H220:Instances!H220),"max", MAX(Instances!H220:Instances!H220),"diff", MAX(Instances!H220:Instances!H220)-MIN(Instances!H220:Instances!H220))</f>
        <v>0</v>
      </c>
      <c r="I220" s="1" cm="1">
        <f t="array" ref="I220">_xlfn.SWITCH($A$2,"average", AVERAGE(Instances!I220:Instances!I220),"median", MEDIAN(Instances!I220:Instances!I220),"min", MIN(Instances!I220:Instances!I220),"max", MAX(Instances!I220:Instances!I220),"diff", MAX(Instances!I220:Instances!I220)-MIN(Instances!I220:Instances!I220))</f>
        <v>0</v>
      </c>
      <c r="J220" s="1" cm="1">
        <f t="array" ref="J220">_xlfn.SWITCH($A$2,"average", AVERAGE(Instances!J220:Instances!J220),"median", MEDIAN(Instances!J220:Instances!J220),"min", MIN(Instances!J220:Instances!J220),"max", MAX(Instances!J220:Instances!J220),"diff", MAX(Instances!J220:Instances!J220)-MIN(Instances!J220:Instances!J220))</f>
        <v>0</v>
      </c>
      <c r="K220" s="1" cm="1">
        <f t="array" ref="K220">_xlfn.SWITCH($A$2,"average", AVERAGE(Instances!K220:Instances!K220),"median", MEDIAN(Instances!K220:Instances!K220),"min", MIN(Instances!K220:Instances!K220),"max", MAX(Instances!K220:Instances!K220),"diff", MAX(Instances!K220:Instances!K220)-MIN(Instances!K220:Instances!K220))</f>
        <v>0</v>
      </c>
      <c r="L220" s="1"/>
      <c r="M220" s="1" cm="1">
        <f t="array" ref="M220">_xlfn.SWITCH($A$2,"average", AVERAGE(Instances!M220:Instances!M220),"median", MEDIAN(Instances!M220:Instances!M220),"min", MIN(Instances!M220:Instances!M220),"max", MAX(Instances!M220:Instances!M220),"diff", MAX(Instances!M220:Instances!M220)-MIN(Instances!M220:Instances!M220))</f>
        <v>0</v>
      </c>
      <c r="N220" s="1" cm="1">
        <f t="array" ref="N220">_xlfn.SWITCH($A$2,"average", AVERAGE(Instances!N220:Instances!N220),"median", MEDIAN(Instances!N220:Instances!N220),"min", MIN(Instances!N220:Instances!N220),"max", MAX(Instances!N220:Instances!N220),"diff", MAX(Instances!N220:Instances!N220)-MIN(Instances!N220:Instances!N220))</f>
        <v>0</v>
      </c>
      <c r="O220" s="1"/>
      <c r="P220" s="1" cm="1">
        <f t="array" ref="P220">_xlfn.SWITCH($A$2,"average", AVERAGE(Instances!P220:Instances!P220),"median", MEDIAN(Instances!P220:Instances!P220),"min", MIN(Instances!P220:Instances!P220),"max", MAX(Instances!P220:Instances!P220),"diff", MAX(Instances!P220:Instances!P220)-MIN(Instances!P220:Instances!P220))</f>
        <v>0</v>
      </c>
      <c r="Q220" s="1" cm="1">
        <f t="array" ref="Q220">_xlfn.SWITCH($A$2,"average", AVERAGE(Instances!Q220:Instances!Q220),"median", MEDIAN(Instances!Q220:Instances!Q220),"min", MIN(Instances!Q220:Instances!Q220),"max", MAX(Instances!Q220:Instances!Q220),"diff", MAX(Instances!Q220:Instances!Q220)-MIN(Instances!Q220:Instances!Q220))</f>
        <v>0</v>
      </c>
      <c r="R220" s="1" cm="1">
        <f t="array" ref="R220">_xlfn.SWITCH($A$2,"average", AVERAGE(Instances!R220:Instances!R220),"median", MEDIAN(Instances!R220:Instances!R220),"min", MIN(Instances!R220:Instances!R220),"max", MAX(Instances!R220:Instances!R220),"diff", MAX(Instances!R220:Instances!R220)-MIN(Instances!R220:Instances!R220))</f>
        <v>0</v>
      </c>
      <c r="S220" s="1">
        <f>MIN($B220)</f>
        <v>0</v>
      </c>
      <c r="T220" s="1">
        <f>MIN($C220)</f>
        <v>0</v>
      </c>
      <c r="U220" s="1">
        <f>MIN($D220)</f>
        <v>0</v>
      </c>
      <c r="V220" s="1">
        <f>MIN($E220)</f>
        <v>0</v>
      </c>
      <c r="W220" s="1">
        <f>MIN($F220)</f>
        <v>0</v>
      </c>
      <c r="X220" s="1">
        <f>MIN($G220)</f>
        <v>0</v>
      </c>
      <c r="Y220" s="1">
        <f>MIN($H220)</f>
        <v>0</v>
      </c>
      <c r="Z220" s="1">
        <f>MIN($I220)</f>
        <v>0</v>
      </c>
      <c r="AA220" s="1">
        <f>MIN($J220)</f>
        <v>0</v>
      </c>
      <c r="AB220" s="1">
        <f>MIN($K220)</f>
        <v>0</v>
      </c>
      <c r="AC220" s="1">
        <f>MIN($M220)</f>
        <v>0</v>
      </c>
      <c r="AD220" s="1">
        <f>MIN($N220)</f>
        <v>0</v>
      </c>
      <c r="AE220" s="1">
        <f>MIN($P220)</f>
        <v>0</v>
      </c>
      <c r="AF220" s="1">
        <f>MIN($Q220)</f>
        <v>0</v>
      </c>
      <c r="AG220" s="1">
        <f>MIN($R220)</f>
        <v>0</v>
      </c>
      <c r="AH220" s="1">
        <f>MEDIAN($B220)</f>
        <v>0</v>
      </c>
      <c r="AI220" s="1">
        <f>MEDIAN($C220)</f>
        <v>0</v>
      </c>
      <c r="AJ220" s="1">
        <f>MEDIAN($D220)</f>
        <v>0</v>
      </c>
      <c r="AK220" s="1">
        <f>MEDIAN($E220)</f>
        <v>0</v>
      </c>
      <c r="AL220" s="1">
        <f>MEDIAN($F220)</f>
        <v>0</v>
      </c>
      <c r="AM220" s="1">
        <f>MEDIAN($G220)</f>
        <v>0</v>
      </c>
      <c r="AN220" s="1">
        <f>MEDIAN($H220)</f>
        <v>0</v>
      </c>
      <c r="AO220" s="1">
        <f>MEDIAN($I220)</f>
        <v>0</v>
      </c>
      <c r="AP220" s="1">
        <f>MEDIAN($J220)</f>
        <v>0</v>
      </c>
      <c r="AQ220" s="1">
        <f>MEDIAN($K220)</f>
        <v>0</v>
      </c>
      <c r="AR220" s="1">
        <f>MEDIAN($M220)</f>
        <v>0</v>
      </c>
      <c r="AS220" s="1">
        <f>MEDIAN($N220)</f>
        <v>0</v>
      </c>
      <c r="AT220" s="1">
        <f>MEDIAN($P220)</f>
        <v>0</v>
      </c>
      <c r="AU220" s="1">
        <f>MEDIAN($Q220)</f>
        <v>0</v>
      </c>
      <c r="AV220" s="1">
        <f>MEDIAN($R220)</f>
        <v>0</v>
      </c>
      <c r="AW220" s="1">
        <f>MAX($B220)</f>
        <v>0</v>
      </c>
      <c r="AX220" s="1">
        <f>MAX($C220)</f>
        <v>0</v>
      </c>
      <c r="AY220" s="1">
        <f>MAX($D220)</f>
        <v>0</v>
      </c>
      <c r="AZ220" s="1">
        <f>MAX($E220)</f>
        <v>0</v>
      </c>
      <c r="BA220" s="1">
        <f>MAX($F220)</f>
        <v>0</v>
      </c>
      <c r="BB220" s="1">
        <f>MAX($G220)</f>
        <v>0</v>
      </c>
      <c r="BC220" s="1">
        <f>MAX($H220)</f>
        <v>0</v>
      </c>
      <c r="BD220" s="1">
        <f>MAX($I220)</f>
        <v>0</v>
      </c>
      <c r="BE220" s="1">
        <f>MAX($J220)</f>
        <v>0</v>
      </c>
      <c r="BF220" s="1">
        <f>MAX($K220)</f>
        <v>0</v>
      </c>
      <c r="BG220" s="1">
        <f>MAX($M220)</f>
        <v>0</v>
      </c>
      <c r="BH220" s="1">
        <f>MAX($N220)</f>
        <v>0</v>
      </c>
      <c r="BI220" s="1">
        <f>MAX($P220)</f>
        <v>0</v>
      </c>
      <c r="BJ220" s="1">
        <f>MAX($Q220)</f>
        <v>0</v>
      </c>
      <c r="BK220" s="1">
        <f>MAX($R220)</f>
        <v>0</v>
      </c>
    </row>
    <row r="221" spans="1:63">
      <c r="A221" s="1" t="s">
        <v>218</v>
      </c>
      <c r="B221" s="1" cm="1">
        <f t="array" ref="B221">_xlfn.SWITCH($A$2,"average", AVERAGE(Instances!B221:Instances!B221),"median", MEDIAN(Instances!B221:Instances!B221),"min", MIN(Instances!B221:Instances!B221),"max", MAX(Instances!B221:Instances!B221),"diff", MAX(Instances!B221:Instances!B221)-MIN(Instances!B221:Instances!B221))</f>
        <v>0</v>
      </c>
      <c r="C221" s="1" cm="1">
        <f t="array" ref="C221">_xlfn.SWITCH($A$2,"average", AVERAGE(Instances!C221:Instances!C221),"median", MEDIAN(Instances!C221:Instances!C221),"min", MIN(Instances!C221:Instances!C221),"max", MAX(Instances!C221:Instances!C221),"diff", MAX(Instances!C221:Instances!C221)-MIN(Instances!C221:Instances!C221))</f>
        <v>0</v>
      </c>
      <c r="D221" s="1" cm="1">
        <f t="array" ref="D221">_xlfn.SWITCH($A$2,"average", AVERAGE(Instances!D221:Instances!D221),"median", MEDIAN(Instances!D221:Instances!D221),"min", MIN(Instances!D221:Instances!D221),"max", MAX(Instances!D221:Instances!D221),"diff", MAX(Instances!D221:Instances!D221)-MIN(Instances!D221:Instances!D221))</f>
        <v>0</v>
      </c>
      <c r="E221" s="1" cm="1">
        <f t="array" ref="E221">_xlfn.SWITCH($A$2,"average", AVERAGE(Instances!E221:Instances!E221),"median", MEDIAN(Instances!E221:Instances!E221),"min", MIN(Instances!E221:Instances!E221),"max", MAX(Instances!E221:Instances!E221),"diff", MAX(Instances!E221:Instances!E221)-MIN(Instances!E221:Instances!E221))</f>
        <v>0</v>
      </c>
      <c r="F221" s="1" cm="1">
        <f t="array" ref="F221">_xlfn.SWITCH($A$2,"average", AVERAGE(Instances!F221:Instances!F221),"median", MEDIAN(Instances!F221:Instances!F221),"min", MIN(Instances!F221:Instances!F221),"max", MAX(Instances!F221:Instances!F221),"diff", MAX(Instances!F221:Instances!F221)-MIN(Instances!F221:Instances!F221))</f>
        <v>0</v>
      </c>
      <c r="G221" s="1" cm="1">
        <f t="array" ref="G221">_xlfn.SWITCH($A$2,"average", AVERAGE(Instances!G221:Instances!G221),"median", MEDIAN(Instances!G221:Instances!G221),"min", MIN(Instances!G221:Instances!G221),"max", MAX(Instances!G221:Instances!G221),"diff", MAX(Instances!G221:Instances!G221)-MIN(Instances!G221:Instances!G221))</f>
        <v>0</v>
      </c>
      <c r="H221" s="1" cm="1">
        <f t="array" ref="H221">_xlfn.SWITCH($A$2,"average", AVERAGE(Instances!H221:Instances!H221),"median", MEDIAN(Instances!H221:Instances!H221),"min", MIN(Instances!H221:Instances!H221),"max", MAX(Instances!H221:Instances!H221),"diff", MAX(Instances!H221:Instances!H221)-MIN(Instances!H221:Instances!H221))</f>
        <v>0</v>
      </c>
      <c r="I221" s="1" cm="1">
        <f t="array" ref="I221">_xlfn.SWITCH($A$2,"average", AVERAGE(Instances!I221:Instances!I221),"median", MEDIAN(Instances!I221:Instances!I221),"min", MIN(Instances!I221:Instances!I221),"max", MAX(Instances!I221:Instances!I221),"diff", MAX(Instances!I221:Instances!I221)-MIN(Instances!I221:Instances!I221))</f>
        <v>0</v>
      </c>
      <c r="J221" s="1" cm="1">
        <f t="array" ref="J221">_xlfn.SWITCH($A$2,"average", AVERAGE(Instances!J221:Instances!J221),"median", MEDIAN(Instances!J221:Instances!J221),"min", MIN(Instances!J221:Instances!J221),"max", MAX(Instances!J221:Instances!J221),"diff", MAX(Instances!J221:Instances!J221)-MIN(Instances!J221:Instances!J221))</f>
        <v>0</v>
      </c>
      <c r="K221" s="1" cm="1">
        <f t="array" ref="K221">_xlfn.SWITCH($A$2,"average", AVERAGE(Instances!K221:Instances!K221),"median", MEDIAN(Instances!K221:Instances!K221),"min", MIN(Instances!K221:Instances!K221),"max", MAX(Instances!K221:Instances!K221),"diff", MAX(Instances!K221:Instances!K221)-MIN(Instances!K221:Instances!K221))</f>
        <v>0</v>
      </c>
      <c r="L221" s="1"/>
      <c r="M221" s="1" cm="1">
        <f t="array" ref="M221">_xlfn.SWITCH($A$2,"average", AVERAGE(Instances!M221:Instances!M221),"median", MEDIAN(Instances!M221:Instances!M221),"min", MIN(Instances!M221:Instances!M221),"max", MAX(Instances!M221:Instances!M221),"diff", MAX(Instances!M221:Instances!M221)-MIN(Instances!M221:Instances!M221))</f>
        <v>0</v>
      </c>
      <c r="N221" s="1" cm="1">
        <f t="array" ref="N221">_xlfn.SWITCH($A$2,"average", AVERAGE(Instances!N221:Instances!N221),"median", MEDIAN(Instances!N221:Instances!N221),"min", MIN(Instances!N221:Instances!N221),"max", MAX(Instances!N221:Instances!N221),"diff", MAX(Instances!N221:Instances!N221)-MIN(Instances!N221:Instances!N221))</f>
        <v>0</v>
      </c>
      <c r="O221" s="1"/>
      <c r="P221" s="1" cm="1">
        <f t="array" ref="P221">_xlfn.SWITCH($A$2,"average", AVERAGE(Instances!P221:Instances!P221),"median", MEDIAN(Instances!P221:Instances!P221),"min", MIN(Instances!P221:Instances!P221),"max", MAX(Instances!P221:Instances!P221),"diff", MAX(Instances!P221:Instances!P221)-MIN(Instances!P221:Instances!P221))</f>
        <v>0</v>
      </c>
      <c r="Q221" s="1" cm="1">
        <f t="array" ref="Q221">_xlfn.SWITCH($A$2,"average", AVERAGE(Instances!Q221:Instances!Q221),"median", MEDIAN(Instances!Q221:Instances!Q221),"min", MIN(Instances!Q221:Instances!Q221),"max", MAX(Instances!Q221:Instances!Q221),"diff", MAX(Instances!Q221:Instances!Q221)-MIN(Instances!Q221:Instances!Q221))</f>
        <v>0</v>
      </c>
      <c r="R221" s="1" cm="1">
        <f t="array" ref="R221">_xlfn.SWITCH($A$2,"average", AVERAGE(Instances!R221:Instances!R221),"median", MEDIAN(Instances!R221:Instances!R221),"min", MIN(Instances!R221:Instances!R221),"max", MAX(Instances!R221:Instances!R221),"diff", MAX(Instances!R221:Instances!R221)-MIN(Instances!R221:Instances!R221))</f>
        <v>0</v>
      </c>
      <c r="S221" s="1">
        <f>MIN($B221)</f>
        <v>0</v>
      </c>
      <c r="T221" s="1">
        <f>MIN($C221)</f>
        <v>0</v>
      </c>
      <c r="U221" s="1">
        <f>MIN($D221)</f>
        <v>0</v>
      </c>
      <c r="V221" s="1">
        <f>MIN($E221)</f>
        <v>0</v>
      </c>
      <c r="W221" s="1">
        <f>MIN($F221)</f>
        <v>0</v>
      </c>
      <c r="X221" s="1">
        <f>MIN($G221)</f>
        <v>0</v>
      </c>
      <c r="Y221" s="1">
        <f>MIN($H221)</f>
        <v>0</v>
      </c>
      <c r="Z221" s="1">
        <f>MIN($I221)</f>
        <v>0</v>
      </c>
      <c r="AA221" s="1">
        <f>MIN($J221)</f>
        <v>0</v>
      </c>
      <c r="AB221" s="1">
        <f>MIN($K221)</f>
        <v>0</v>
      </c>
      <c r="AC221" s="1">
        <f>MIN($M221)</f>
        <v>0</v>
      </c>
      <c r="AD221" s="1">
        <f>MIN($N221)</f>
        <v>0</v>
      </c>
      <c r="AE221" s="1">
        <f>MIN($P221)</f>
        <v>0</v>
      </c>
      <c r="AF221" s="1">
        <f>MIN($Q221)</f>
        <v>0</v>
      </c>
      <c r="AG221" s="1">
        <f>MIN($R221)</f>
        <v>0</v>
      </c>
      <c r="AH221" s="1">
        <f>MEDIAN($B221)</f>
        <v>0</v>
      </c>
      <c r="AI221" s="1">
        <f>MEDIAN($C221)</f>
        <v>0</v>
      </c>
      <c r="AJ221" s="1">
        <f>MEDIAN($D221)</f>
        <v>0</v>
      </c>
      <c r="AK221" s="1">
        <f>MEDIAN($E221)</f>
        <v>0</v>
      </c>
      <c r="AL221" s="1">
        <f>MEDIAN($F221)</f>
        <v>0</v>
      </c>
      <c r="AM221" s="1">
        <f>MEDIAN($G221)</f>
        <v>0</v>
      </c>
      <c r="AN221" s="1">
        <f>MEDIAN($H221)</f>
        <v>0</v>
      </c>
      <c r="AO221" s="1">
        <f>MEDIAN($I221)</f>
        <v>0</v>
      </c>
      <c r="AP221" s="1">
        <f>MEDIAN($J221)</f>
        <v>0</v>
      </c>
      <c r="AQ221" s="1">
        <f>MEDIAN($K221)</f>
        <v>0</v>
      </c>
      <c r="AR221" s="1">
        <f>MEDIAN($M221)</f>
        <v>0</v>
      </c>
      <c r="AS221" s="1">
        <f>MEDIAN($N221)</f>
        <v>0</v>
      </c>
      <c r="AT221" s="1">
        <f>MEDIAN($P221)</f>
        <v>0</v>
      </c>
      <c r="AU221" s="1">
        <f>MEDIAN($Q221)</f>
        <v>0</v>
      </c>
      <c r="AV221" s="1">
        <f>MEDIAN($R221)</f>
        <v>0</v>
      </c>
      <c r="AW221" s="1">
        <f>MAX($B221)</f>
        <v>0</v>
      </c>
      <c r="AX221" s="1">
        <f>MAX($C221)</f>
        <v>0</v>
      </c>
      <c r="AY221" s="1">
        <f>MAX($D221)</f>
        <v>0</v>
      </c>
      <c r="AZ221" s="1">
        <f>MAX($E221)</f>
        <v>0</v>
      </c>
      <c r="BA221" s="1">
        <f>MAX($F221)</f>
        <v>0</v>
      </c>
      <c r="BB221" s="1">
        <f>MAX($G221)</f>
        <v>0</v>
      </c>
      <c r="BC221" s="1">
        <f>MAX($H221)</f>
        <v>0</v>
      </c>
      <c r="BD221" s="1">
        <f>MAX($I221)</f>
        <v>0</v>
      </c>
      <c r="BE221" s="1">
        <f>MAX($J221)</f>
        <v>0</v>
      </c>
      <c r="BF221" s="1">
        <f>MAX($K221)</f>
        <v>0</v>
      </c>
      <c r="BG221" s="1">
        <f>MAX($M221)</f>
        <v>0</v>
      </c>
      <c r="BH221" s="1">
        <f>MAX($N221)</f>
        <v>0</v>
      </c>
      <c r="BI221" s="1">
        <f>MAX($P221)</f>
        <v>0</v>
      </c>
      <c r="BJ221" s="1">
        <f>MAX($Q221)</f>
        <v>0</v>
      </c>
      <c r="BK221" s="1">
        <f>MAX($R221)</f>
        <v>0</v>
      </c>
    </row>
    <row r="222" spans="1:63">
      <c r="A222" s="1" t="s">
        <v>219</v>
      </c>
      <c r="B222" s="1" cm="1">
        <f t="array" ref="B222">_xlfn.SWITCH($A$2,"average", AVERAGE(Instances!B222:Instances!B222),"median", MEDIAN(Instances!B222:Instances!B222),"min", MIN(Instances!B222:Instances!B222),"max", MAX(Instances!B222:Instances!B222),"diff", MAX(Instances!B222:Instances!B222)-MIN(Instances!B222:Instances!B222))</f>
        <v>0</v>
      </c>
      <c r="C222" s="1" cm="1">
        <f t="array" ref="C222">_xlfn.SWITCH($A$2,"average", AVERAGE(Instances!C222:Instances!C222),"median", MEDIAN(Instances!C222:Instances!C222),"min", MIN(Instances!C222:Instances!C222),"max", MAX(Instances!C222:Instances!C222),"diff", MAX(Instances!C222:Instances!C222)-MIN(Instances!C222:Instances!C222))</f>
        <v>0</v>
      </c>
      <c r="D222" s="1" cm="1">
        <f t="array" ref="D222">_xlfn.SWITCH($A$2,"average", AVERAGE(Instances!D222:Instances!D222),"median", MEDIAN(Instances!D222:Instances!D222),"min", MIN(Instances!D222:Instances!D222),"max", MAX(Instances!D222:Instances!D222),"diff", MAX(Instances!D222:Instances!D222)-MIN(Instances!D222:Instances!D222))</f>
        <v>0</v>
      </c>
      <c r="E222" s="1" cm="1">
        <f t="array" ref="E222">_xlfn.SWITCH($A$2,"average", AVERAGE(Instances!E222:Instances!E222),"median", MEDIAN(Instances!E222:Instances!E222),"min", MIN(Instances!E222:Instances!E222),"max", MAX(Instances!E222:Instances!E222),"diff", MAX(Instances!E222:Instances!E222)-MIN(Instances!E222:Instances!E222))</f>
        <v>0</v>
      </c>
      <c r="F222" s="1" cm="1">
        <f t="array" ref="F222">_xlfn.SWITCH($A$2,"average", AVERAGE(Instances!F222:Instances!F222),"median", MEDIAN(Instances!F222:Instances!F222),"min", MIN(Instances!F222:Instances!F222),"max", MAX(Instances!F222:Instances!F222),"diff", MAX(Instances!F222:Instances!F222)-MIN(Instances!F222:Instances!F222))</f>
        <v>0</v>
      </c>
      <c r="G222" s="1" cm="1">
        <f t="array" ref="G222">_xlfn.SWITCH($A$2,"average", AVERAGE(Instances!G222:Instances!G222),"median", MEDIAN(Instances!G222:Instances!G222),"min", MIN(Instances!G222:Instances!G222),"max", MAX(Instances!G222:Instances!G222),"diff", MAX(Instances!G222:Instances!G222)-MIN(Instances!G222:Instances!G222))</f>
        <v>0</v>
      </c>
      <c r="H222" s="1" cm="1">
        <f t="array" ref="H222">_xlfn.SWITCH($A$2,"average", AVERAGE(Instances!H222:Instances!H222),"median", MEDIAN(Instances!H222:Instances!H222),"min", MIN(Instances!H222:Instances!H222),"max", MAX(Instances!H222:Instances!H222),"diff", MAX(Instances!H222:Instances!H222)-MIN(Instances!H222:Instances!H222))</f>
        <v>0</v>
      </c>
      <c r="I222" s="1" cm="1">
        <f t="array" ref="I222">_xlfn.SWITCH($A$2,"average", AVERAGE(Instances!I222:Instances!I222),"median", MEDIAN(Instances!I222:Instances!I222),"min", MIN(Instances!I222:Instances!I222),"max", MAX(Instances!I222:Instances!I222),"diff", MAX(Instances!I222:Instances!I222)-MIN(Instances!I222:Instances!I222))</f>
        <v>0</v>
      </c>
      <c r="J222" s="1" cm="1">
        <f t="array" ref="J222">_xlfn.SWITCH($A$2,"average", AVERAGE(Instances!J222:Instances!J222),"median", MEDIAN(Instances!J222:Instances!J222),"min", MIN(Instances!J222:Instances!J222),"max", MAX(Instances!J222:Instances!J222),"diff", MAX(Instances!J222:Instances!J222)-MIN(Instances!J222:Instances!J222))</f>
        <v>0</v>
      </c>
      <c r="K222" s="1" cm="1">
        <f t="array" ref="K222">_xlfn.SWITCH($A$2,"average", AVERAGE(Instances!K222:Instances!K222),"median", MEDIAN(Instances!K222:Instances!K222),"min", MIN(Instances!K222:Instances!K222),"max", MAX(Instances!K222:Instances!K222),"diff", MAX(Instances!K222:Instances!K222)-MIN(Instances!K222:Instances!K222))</f>
        <v>0</v>
      </c>
      <c r="L222" s="1"/>
      <c r="M222" s="1" cm="1">
        <f t="array" ref="M222">_xlfn.SWITCH($A$2,"average", AVERAGE(Instances!M222:Instances!M222),"median", MEDIAN(Instances!M222:Instances!M222),"min", MIN(Instances!M222:Instances!M222),"max", MAX(Instances!M222:Instances!M222),"diff", MAX(Instances!M222:Instances!M222)-MIN(Instances!M222:Instances!M222))</f>
        <v>0</v>
      </c>
      <c r="N222" s="1" cm="1">
        <f t="array" ref="N222">_xlfn.SWITCH($A$2,"average", AVERAGE(Instances!N222:Instances!N222),"median", MEDIAN(Instances!N222:Instances!N222),"min", MIN(Instances!N222:Instances!N222),"max", MAX(Instances!N222:Instances!N222),"diff", MAX(Instances!N222:Instances!N222)-MIN(Instances!N222:Instances!N222))</f>
        <v>0</v>
      </c>
      <c r="O222" s="1"/>
      <c r="P222" s="1" cm="1">
        <f t="array" ref="P222">_xlfn.SWITCH($A$2,"average", AVERAGE(Instances!P222:Instances!P222),"median", MEDIAN(Instances!P222:Instances!P222),"min", MIN(Instances!P222:Instances!P222),"max", MAX(Instances!P222:Instances!P222),"diff", MAX(Instances!P222:Instances!P222)-MIN(Instances!P222:Instances!P222))</f>
        <v>0</v>
      </c>
      <c r="Q222" s="1" cm="1">
        <f t="array" ref="Q222">_xlfn.SWITCH($A$2,"average", AVERAGE(Instances!Q222:Instances!Q222),"median", MEDIAN(Instances!Q222:Instances!Q222),"min", MIN(Instances!Q222:Instances!Q222),"max", MAX(Instances!Q222:Instances!Q222),"diff", MAX(Instances!Q222:Instances!Q222)-MIN(Instances!Q222:Instances!Q222))</f>
        <v>0</v>
      </c>
      <c r="R222" s="1" cm="1">
        <f t="array" ref="R222">_xlfn.SWITCH($A$2,"average", AVERAGE(Instances!R222:Instances!R222),"median", MEDIAN(Instances!R222:Instances!R222),"min", MIN(Instances!R222:Instances!R222),"max", MAX(Instances!R222:Instances!R222),"diff", MAX(Instances!R222:Instances!R222)-MIN(Instances!R222:Instances!R222))</f>
        <v>0</v>
      </c>
      <c r="S222" s="1">
        <f>MIN($B222)</f>
        <v>0</v>
      </c>
      <c r="T222" s="1">
        <f>MIN($C222)</f>
        <v>0</v>
      </c>
      <c r="U222" s="1">
        <f>MIN($D222)</f>
        <v>0</v>
      </c>
      <c r="V222" s="1">
        <f>MIN($E222)</f>
        <v>0</v>
      </c>
      <c r="W222" s="1">
        <f>MIN($F222)</f>
        <v>0</v>
      </c>
      <c r="X222" s="1">
        <f>MIN($G222)</f>
        <v>0</v>
      </c>
      <c r="Y222" s="1">
        <f>MIN($H222)</f>
        <v>0</v>
      </c>
      <c r="Z222" s="1">
        <f>MIN($I222)</f>
        <v>0</v>
      </c>
      <c r="AA222" s="1">
        <f>MIN($J222)</f>
        <v>0</v>
      </c>
      <c r="AB222" s="1">
        <f>MIN($K222)</f>
        <v>0</v>
      </c>
      <c r="AC222" s="1">
        <f>MIN($M222)</f>
        <v>0</v>
      </c>
      <c r="AD222" s="1">
        <f>MIN($N222)</f>
        <v>0</v>
      </c>
      <c r="AE222" s="1">
        <f>MIN($P222)</f>
        <v>0</v>
      </c>
      <c r="AF222" s="1">
        <f>MIN($Q222)</f>
        <v>0</v>
      </c>
      <c r="AG222" s="1">
        <f>MIN($R222)</f>
        <v>0</v>
      </c>
      <c r="AH222" s="1">
        <f>MEDIAN($B222)</f>
        <v>0</v>
      </c>
      <c r="AI222" s="1">
        <f>MEDIAN($C222)</f>
        <v>0</v>
      </c>
      <c r="AJ222" s="1">
        <f>MEDIAN($D222)</f>
        <v>0</v>
      </c>
      <c r="AK222" s="1">
        <f>MEDIAN($E222)</f>
        <v>0</v>
      </c>
      <c r="AL222" s="1">
        <f>MEDIAN($F222)</f>
        <v>0</v>
      </c>
      <c r="AM222" s="1">
        <f>MEDIAN($G222)</f>
        <v>0</v>
      </c>
      <c r="AN222" s="1">
        <f>MEDIAN($H222)</f>
        <v>0</v>
      </c>
      <c r="AO222" s="1">
        <f>MEDIAN($I222)</f>
        <v>0</v>
      </c>
      <c r="AP222" s="1">
        <f>MEDIAN($J222)</f>
        <v>0</v>
      </c>
      <c r="AQ222" s="1">
        <f>MEDIAN($K222)</f>
        <v>0</v>
      </c>
      <c r="AR222" s="1">
        <f>MEDIAN($M222)</f>
        <v>0</v>
      </c>
      <c r="AS222" s="1">
        <f>MEDIAN($N222)</f>
        <v>0</v>
      </c>
      <c r="AT222" s="1">
        <f>MEDIAN($P222)</f>
        <v>0</v>
      </c>
      <c r="AU222" s="1">
        <f>MEDIAN($Q222)</f>
        <v>0</v>
      </c>
      <c r="AV222" s="1">
        <f>MEDIAN($R222)</f>
        <v>0</v>
      </c>
      <c r="AW222" s="1">
        <f>MAX($B222)</f>
        <v>0</v>
      </c>
      <c r="AX222" s="1">
        <f>MAX($C222)</f>
        <v>0</v>
      </c>
      <c r="AY222" s="1">
        <f>MAX($D222)</f>
        <v>0</v>
      </c>
      <c r="AZ222" s="1">
        <f>MAX($E222)</f>
        <v>0</v>
      </c>
      <c r="BA222" s="1">
        <f>MAX($F222)</f>
        <v>0</v>
      </c>
      <c r="BB222" s="1">
        <f>MAX($G222)</f>
        <v>0</v>
      </c>
      <c r="BC222" s="1">
        <f>MAX($H222)</f>
        <v>0</v>
      </c>
      <c r="BD222" s="1">
        <f>MAX($I222)</f>
        <v>0</v>
      </c>
      <c r="BE222" s="1">
        <f>MAX($J222)</f>
        <v>0</v>
      </c>
      <c r="BF222" s="1">
        <f>MAX($K222)</f>
        <v>0</v>
      </c>
      <c r="BG222" s="1">
        <f>MAX($M222)</f>
        <v>0</v>
      </c>
      <c r="BH222" s="1">
        <f>MAX($N222)</f>
        <v>0</v>
      </c>
      <c r="BI222" s="1">
        <f>MAX($P222)</f>
        <v>0</v>
      </c>
      <c r="BJ222" s="1">
        <f>MAX($Q222)</f>
        <v>0</v>
      </c>
      <c r="BK222" s="1">
        <f>MAX($R222)</f>
        <v>0</v>
      </c>
    </row>
    <row r="223" spans="1:63">
      <c r="A223" s="1" t="s">
        <v>220</v>
      </c>
      <c r="B223" s="1" cm="1">
        <f t="array" ref="B223">_xlfn.SWITCH($A$2,"average", AVERAGE(Instances!B223:Instances!B223),"median", MEDIAN(Instances!B223:Instances!B223),"min", MIN(Instances!B223:Instances!B223),"max", MAX(Instances!B223:Instances!B223),"diff", MAX(Instances!B223:Instances!B223)-MIN(Instances!B223:Instances!B223))</f>
        <v>0</v>
      </c>
      <c r="C223" s="1" cm="1">
        <f t="array" ref="C223">_xlfn.SWITCH($A$2,"average", AVERAGE(Instances!C223:Instances!C223),"median", MEDIAN(Instances!C223:Instances!C223),"min", MIN(Instances!C223:Instances!C223),"max", MAX(Instances!C223:Instances!C223),"diff", MAX(Instances!C223:Instances!C223)-MIN(Instances!C223:Instances!C223))</f>
        <v>0</v>
      </c>
      <c r="D223" s="1" cm="1">
        <f t="array" ref="D223">_xlfn.SWITCH($A$2,"average", AVERAGE(Instances!D223:Instances!D223),"median", MEDIAN(Instances!D223:Instances!D223),"min", MIN(Instances!D223:Instances!D223),"max", MAX(Instances!D223:Instances!D223),"diff", MAX(Instances!D223:Instances!D223)-MIN(Instances!D223:Instances!D223))</f>
        <v>0</v>
      </c>
      <c r="E223" s="1" cm="1">
        <f t="array" ref="E223">_xlfn.SWITCH($A$2,"average", AVERAGE(Instances!E223:Instances!E223),"median", MEDIAN(Instances!E223:Instances!E223),"min", MIN(Instances!E223:Instances!E223),"max", MAX(Instances!E223:Instances!E223),"diff", MAX(Instances!E223:Instances!E223)-MIN(Instances!E223:Instances!E223))</f>
        <v>0</v>
      </c>
      <c r="F223" s="1" cm="1">
        <f t="array" ref="F223">_xlfn.SWITCH($A$2,"average", AVERAGE(Instances!F223:Instances!F223),"median", MEDIAN(Instances!F223:Instances!F223),"min", MIN(Instances!F223:Instances!F223),"max", MAX(Instances!F223:Instances!F223),"diff", MAX(Instances!F223:Instances!F223)-MIN(Instances!F223:Instances!F223))</f>
        <v>0</v>
      </c>
      <c r="G223" s="1" cm="1">
        <f t="array" ref="G223">_xlfn.SWITCH($A$2,"average", AVERAGE(Instances!G223:Instances!G223),"median", MEDIAN(Instances!G223:Instances!G223),"min", MIN(Instances!G223:Instances!G223),"max", MAX(Instances!G223:Instances!G223),"diff", MAX(Instances!G223:Instances!G223)-MIN(Instances!G223:Instances!G223))</f>
        <v>0</v>
      </c>
      <c r="H223" s="1" cm="1">
        <f t="array" ref="H223">_xlfn.SWITCH($A$2,"average", AVERAGE(Instances!H223:Instances!H223),"median", MEDIAN(Instances!H223:Instances!H223),"min", MIN(Instances!H223:Instances!H223),"max", MAX(Instances!H223:Instances!H223),"diff", MAX(Instances!H223:Instances!H223)-MIN(Instances!H223:Instances!H223))</f>
        <v>0</v>
      </c>
      <c r="I223" s="1" cm="1">
        <f t="array" ref="I223">_xlfn.SWITCH($A$2,"average", AVERAGE(Instances!I223:Instances!I223),"median", MEDIAN(Instances!I223:Instances!I223),"min", MIN(Instances!I223:Instances!I223),"max", MAX(Instances!I223:Instances!I223),"diff", MAX(Instances!I223:Instances!I223)-MIN(Instances!I223:Instances!I223))</f>
        <v>0</v>
      </c>
      <c r="J223" s="1" cm="1">
        <f t="array" ref="J223">_xlfn.SWITCH($A$2,"average", AVERAGE(Instances!J223:Instances!J223),"median", MEDIAN(Instances!J223:Instances!J223),"min", MIN(Instances!J223:Instances!J223),"max", MAX(Instances!J223:Instances!J223),"diff", MAX(Instances!J223:Instances!J223)-MIN(Instances!J223:Instances!J223))</f>
        <v>0</v>
      </c>
      <c r="K223" s="1" cm="1">
        <f t="array" ref="K223">_xlfn.SWITCH($A$2,"average", AVERAGE(Instances!K223:Instances!K223),"median", MEDIAN(Instances!K223:Instances!K223),"min", MIN(Instances!K223:Instances!K223),"max", MAX(Instances!K223:Instances!K223),"diff", MAX(Instances!K223:Instances!K223)-MIN(Instances!K223:Instances!K223))</f>
        <v>0</v>
      </c>
      <c r="L223" s="1"/>
      <c r="M223" s="1" cm="1">
        <f t="array" ref="M223">_xlfn.SWITCH($A$2,"average", AVERAGE(Instances!M223:Instances!M223),"median", MEDIAN(Instances!M223:Instances!M223),"min", MIN(Instances!M223:Instances!M223),"max", MAX(Instances!M223:Instances!M223),"diff", MAX(Instances!M223:Instances!M223)-MIN(Instances!M223:Instances!M223))</f>
        <v>0</v>
      </c>
      <c r="N223" s="1" cm="1">
        <f t="array" ref="N223">_xlfn.SWITCH($A$2,"average", AVERAGE(Instances!N223:Instances!N223),"median", MEDIAN(Instances!N223:Instances!N223),"min", MIN(Instances!N223:Instances!N223),"max", MAX(Instances!N223:Instances!N223),"diff", MAX(Instances!N223:Instances!N223)-MIN(Instances!N223:Instances!N223))</f>
        <v>0</v>
      </c>
      <c r="O223" s="1"/>
      <c r="P223" s="1" cm="1">
        <f t="array" ref="P223">_xlfn.SWITCH($A$2,"average", AVERAGE(Instances!P223:Instances!P223),"median", MEDIAN(Instances!P223:Instances!P223),"min", MIN(Instances!P223:Instances!P223),"max", MAX(Instances!P223:Instances!P223),"diff", MAX(Instances!P223:Instances!P223)-MIN(Instances!P223:Instances!P223))</f>
        <v>0</v>
      </c>
      <c r="Q223" s="1" cm="1">
        <f t="array" ref="Q223">_xlfn.SWITCH($A$2,"average", AVERAGE(Instances!Q223:Instances!Q223),"median", MEDIAN(Instances!Q223:Instances!Q223),"min", MIN(Instances!Q223:Instances!Q223),"max", MAX(Instances!Q223:Instances!Q223),"diff", MAX(Instances!Q223:Instances!Q223)-MIN(Instances!Q223:Instances!Q223))</f>
        <v>0</v>
      </c>
      <c r="R223" s="1" cm="1">
        <f t="array" ref="R223">_xlfn.SWITCH($A$2,"average", AVERAGE(Instances!R223:Instances!R223),"median", MEDIAN(Instances!R223:Instances!R223),"min", MIN(Instances!R223:Instances!R223),"max", MAX(Instances!R223:Instances!R223),"diff", MAX(Instances!R223:Instances!R223)-MIN(Instances!R223:Instances!R223))</f>
        <v>0</v>
      </c>
      <c r="S223" s="1">
        <f>MIN($B223)</f>
        <v>0</v>
      </c>
      <c r="T223" s="1">
        <f>MIN($C223)</f>
        <v>0</v>
      </c>
      <c r="U223" s="1">
        <f>MIN($D223)</f>
        <v>0</v>
      </c>
      <c r="V223" s="1">
        <f>MIN($E223)</f>
        <v>0</v>
      </c>
      <c r="W223" s="1">
        <f>MIN($F223)</f>
        <v>0</v>
      </c>
      <c r="X223" s="1">
        <f>MIN($G223)</f>
        <v>0</v>
      </c>
      <c r="Y223" s="1">
        <f>MIN($H223)</f>
        <v>0</v>
      </c>
      <c r="Z223" s="1">
        <f>MIN($I223)</f>
        <v>0</v>
      </c>
      <c r="AA223" s="1">
        <f>MIN($J223)</f>
        <v>0</v>
      </c>
      <c r="AB223" s="1">
        <f>MIN($K223)</f>
        <v>0</v>
      </c>
      <c r="AC223" s="1">
        <f>MIN($M223)</f>
        <v>0</v>
      </c>
      <c r="AD223" s="1">
        <f>MIN($N223)</f>
        <v>0</v>
      </c>
      <c r="AE223" s="1">
        <f>MIN($P223)</f>
        <v>0</v>
      </c>
      <c r="AF223" s="1">
        <f>MIN($Q223)</f>
        <v>0</v>
      </c>
      <c r="AG223" s="1">
        <f>MIN($R223)</f>
        <v>0</v>
      </c>
      <c r="AH223" s="1">
        <f>MEDIAN($B223)</f>
        <v>0</v>
      </c>
      <c r="AI223" s="1">
        <f>MEDIAN($C223)</f>
        <v>0</v>
      </c>
      <c r="AJ223" s="1">
        <f>MEDIAN($D223)</f>
        <v>0</v>
      </c>
      <c r="AK223" s="1">
        <f>MEDIAN($E223)</f>
        <v>0</v>
      </c>
      <c r="AL223" s="1">
        <f>MEDIAN($F223)</f>
        <v>0</v>
      </c>
      <c r="AM223" s="1">
        <f>MEDIAN($G223)</f>
        <v>0</v>
      </c>
      <c r="AN223" s="1">
        <f>MEDIAN($H223)</f>
        <v>0</v>
      </c>
      <c r="AO223" s="1">
        <f>MEDIAN($I223)</f>
        <v>0</v>
      </c>
      <c r="AP223" s="1">
        <f>MEDIAN($J223)</f>
        <v>0</v>
      </c>
      <c r="AQ223" s="1">
        <f>MEDIAN($K223)</f>
        <v>0</v>
      </c>
      <c r="AR223" s="1">
        <f>MEDIAN($M223)</f>
        <v>0</v>
      </c>
      <c r="AS223" s="1">
        <f>MEDIAN($N223)</f>
        <v>0</v>
      </c>
      <c r="AT223" s="1">
        <f>MEDIAN($P223)</f>
        <v>0</v>
      </c>
      <c r="AU223" s="1">
        <f>MEDIAN($Q223)</f>
        <v>0</v>
      </c>
      <c r="AV223" s="1">
        <f>MEDIAN($R223)</f>
        <v>0</v>
      </c>
      <c r="AW223" s="1">
        <f>MAX($B223)</f>
        <v>0</v>
      </c>
      <c r="AX223" s="1">
        <f>MAX($C223)</f>
        <v>0</v>
      </c>
      <c r="AY223" s="1">
        <f>MAX($D223)</f>
        <v>0</v>
      </c>
      <c r="AZ223" s="1">
        <f>MAX($E223)</f>
        <v>0</v>
      </c>
      <c r="BA223" s="1">
        <f>MAX($F223)</f>
        <v>0</v>
      </c>
      <c r="BB223" s="1">
        <f>MAX($G223)</f>
        <v>0</v>
      </c>
      <c r="BC223" s="1">
        <f>MAX($H223)</f>
        <v>0</v>
      </c>
      <c r="BD223" s="1">
        <f>MAX($I223)</f>
        <v>0</v>
      </c>
      <c r="BE223" s="1">
        <f>MAX($J223)</f>
        <v>0</v>
      </c>
      <c r="BF223" s="1">
        <f>MAX($K223)</f>
        <v>0</v>
      </c>
      <c r="BG223" s="1">
        <f>MAX($M223)</f>
        <v>0</v>
      </c>
      <c r="BH223" s="1">
        <f>MAX($N223)</f>
        <v>0</v>
      </c>
      <c r="BI223" s="1">
        <f>MAX($P223)</f>
        <v>0</v>
      </c>
      <c r="BJ223" s="1">
        <f>MAX($Q223)</f>
        <v>0</v>
      </c>
      <c r="BK223" s="1">
        <f>MAX($R223)</f>
        <v>0</v>
      </c>
    </row>
    <row r="224" spans="1:63">
      <c r="A224" s="1" t="s">
        <v>221</v>
      </c>
      <c r="B224" s="1" cm="1">
        <f t="array" ref="B224">_xlfn.SWITCH($A$2,"average", AVERAGE(Instances!B224:Instances!B224),"median", MEDIAN(Instances!B224:Instances!B224),"min", MIN(Instances!B224:Instances!B224),"max", MAX(Instances!B224:Instances!B224),"diff", MAX(Instances!B224:Instances!B224)-MIN(Instances!B224:Instances!B224))</f>
        <v>0</v>
      </c>
      <c r="C224" s="1" cm="1">
        <f t="array" ref="C224">_xlfn.SWITCH($A$2,"average", AVERAGE(Instances!C224:Instances!C224),"median", MEDIAN(Instances!C224:Instances!C224),"min", MIN(Instances!C224:Instances!C224),"max", MAX(Instances!C224:Instances!C224),"diff", MAX(Instances!C224:Instances!C224)-MIN(Instances!C224:Instances!C224))</f>
        <v>0</v>
      </c>
      <c r="D224" s="1" cm="1">
        <f t="array" ref="D224">_xlfn.SWITCH($A$2,"average", AVERAGE(Instances!D224:Instances!D224),"median", MEDIAN(Instances!D224:Instances!D224),"min", MIN(Instances!D224:Instances!D224),"max", MAX(Instances!D224:Instances!D224),"diff", MAX(Instances!D224:Instances!D224)-MIN(Instances!D224:Instances!D224))</f>
        <v>0</v>
      </c>
      <c r="E224" s="1" cm="1">
        <f t="array" ref="E224">_xlfn.SWITCH($A$2,"average", AVERAGE(Instances!E224:Instances!E224),"median", MEDIAN(Instances!E224:Instances!E224),"min", MIN(Instances!E224:Instances!E224),"max", MAX(Instances!E224:Instances!E224),"diff", MAX(Instances!E224:Instances!E224)-MIN(Instances!E224:Instances!E224))</f>
        <v>0</v>
      </c>
      <c r="F224" s="1" cm="1">
        <f t="array" ref="F224">_xlfn.SWITCH($A$2,"average", AVERAGE(Instances!F224:Instances!F224),"median", MEDIAN(Instances!F224:Instances!F224),"min", MIN(Instances!F224:Instances!F224),"max", MAX(Instances!F224:Instances!F224),"diff", MAX(Instances!F224:Instances!F224)-MIN(Instances!F224:Instances!F224))</f>
        <v>0</v>
      </c>
      <c r="G224" s="1" cm="1">
        <f t="array" ref="G224">_xlfn.SWITCH($A$2,"average", AVERAGE(Instances!G224:Instances!G224),"median", MEDIAN(Instances!G224:Instances!G224),"min", MIN(Instances!G224:Instances!G224),"max", MAX(Instances!G224:Instances!G224),"diff", MAX(Instances!G224:Instances!G224)-MIN(Instances!G224:Instances!G224))</f>
        <v>0</v>
      </c>
      <c r="H224" s="1" cm="1">
        <f t="array" ref="H224">_xlfn.SWITCH($A$2,"average", AVERAGE(Instances!H224:Instances!H224),"median", MEDIAN(Instances!H224:Instances!H224),"min", MIN(Instances!H224:Instances!H224),"max", MAX(Instances!H224:Instances!H224),"diff", MAX(Instances!H224:Instances!H224)-MIN(Instances!H224:Instances!H224))</f>
        <v>0</v>
      </c>
      <c r="I224" s="1" cm="1">
        <f t="array" ref="I224">_xlfn.SWITCH($A$2,"average", AVERAGE(Instances!I224:Instances!I224),"median", MEDIAN(Instances!I224:Instances!I224),"min", MIN(Instances!I224:Instances!I224),"max", MAX(Instances!I224:Instances!I224),"diff", MAX(Instances!I224:Instances!I224)-MIN(Instances!I224:Instances!I224))</f>
        <v>0</v>
      </c>
      <c r="J224" s="1" cm="1">
        <f t="array" ref="J224">_xlfn.SWITCH($A$2,"average", AVERAGE(Instances!J224:Instances!J224),"median", MEDIAN(Instances!J224:Instances!J224),"min", MIN(Instances!J224:Instances!J224),"max", MAX(Instances!J224:Instances!J224),"diff", MAX(Instances!J224:Instances!J224)-MIN(Instances!J224:Instances!J224))</f>
        <v>0</v>
      </c>
      <c r="K224" s="1" cm="1">
        <f t="array" ref="K224">_xlfn.SWITCH($A$2,"average", AVERAGE(Instances!K224:Instances!K224),"median", MEDIAN(Instances!K224:Instances!K224),"min", MIN(Instances!K224:Instances!K224),"max", MAX(Instances!K224:Instances!K224),"diff", MAX(Instances!K224:Instances!K224)-MIN(Instances!K224:Instances!K224))</f>
        <v>0</v>
      </c>
      <c r="L224" s="1"/>
      <c r="M224" s="1" cm="1">
        <f t="array" ref="M224">_xlfn.SWITCH($A$2,"average", AVERAGE(Instances!M224:Instances!M224),"median", MEDIAN(Instances!M224:Instances!M224),"min", MIN(Instances!M224:Instances!M224),"max", MAX(Instances!M224:Instances!M224),"diff", MAX(Instances!M224:Instances!M224)-MIN(Instances!M224:Instances!M224))</f>
        <v>0</v>
      </c>
      <c r="N224" s="1" cm="1">
        <f t="array" ref="N224">_xlfn.SWITCH($A$2,"average", AVERAGE(Instances!N224:Instances!N224),"median", MEDIAN(Instances!N224:Instances!N224),"min", MIN(Instances!N224:Instances!N224),"max", MAX(Instances!N224:Instances!N224),"diff", MAX(Instances!N224:Instances!N224)-MIN(Instances!N224:Instances!N224))</f>
        <v>0</v>
      </c>
      <c r="O224" s="1"/>
      <c r="P224" s="1" cm="1">
        <f t="array" ref="P224">_xlfn.SWITCH($A$2,"average", AVERAGE(Instances!P224:Instances!P224),"median", MEDIAN(Instances!P224:Instances!P224),"min", MIN(Instances!P224:Instances!P224),"max", MAX(Instances!P224:Instances!P224),"diff", MAX(Instances!P224:Instances!P224)-MIN(Instances!P224:Instances!P224))</f>
        <v>0</v>
      </c>
      <c r="Q224" s="1" cm="1">
        <f t="array" ref="Q224">_xlfn.SWITCH($A$2,"average", AVERAGE(Instances!Q224:Instances!Q224),"median", MEDIAN(Instances!Q224:Instances!Q224),"min", MIN(Instances!Q224:Instances!Q224),"max", MAX(Instances!Q224:Instances!Q224),"diff", MAX(Instances!Q224:Instances!Q224)-MIN(Instances!Q224:Instances!Q224))</f>
        <v>0</v>
      </c>
      <c r="R224" s="1" cm="1">
        <f t="array" ref="R224">_xlfn.SWITCH($A$2,"average", AVERAGE(Instances!R224:Instances!R224),"median", MEDIAN(Instances!R224:Instances!R224),"min", MIN(Instances!R224:Instances!R224),"max", MAX(Instances!R224:Instances!R224),"diff", MAX(Instances!R224:Instances!R224)-MIN(Instances!R224:Instances!R224))</f>
        <v>0</v>
      </c>
      <c r="S224" s="1">
        <f>MIN($B224)</f>
        <v>0</v>
      </c>
      <c r="T224" s="1">
        <f>MIN($C224)</f>
        <v>0</v>
      </c>
      <c r="U224" s="1">
        <f>MIN($D224)</f>
        <v>0</v>
      </c>
      <c r="V224" s="1">
        <f>MIN($E224)</f>
        <v>0</v>
      </c>
      <c r="W224" s="1">
        <f>MIN($F224)</f>
        <v>0</v>
      </c>
      <c r="X224" s="1">
        <f>MIN($G224)</f>
        <v>0</v>
      </c>
      <c r="Y224" s="1">
        <f>MIN($H224)</f>
        <v>0</v>
      </c>
      <c r="Z224" s="1">
        <f>MIN($I224)</f>
        <v>0</v>
      </c>
      <c r="AA224" s="1">
        <f>MIN($J224)</f>
        <v>0</v>
      </c>
      <c r="AB224" s="1">
        <f>MIN($K224)</f>
        <v>0</v>
      </c>
      <c r="AC224" s="1">
        <f>MIN($M224)</f>
        <v>0</v>
      </c>
      <c r="AD224" s="1">
        <f>MIN($N224)</f>
        <v>0</v>
      </c>
      <c r="AE224" s="1">
        <f>MIN($P224)</f>
        <v>0</v>
      </c>
      <c r="AF224" s="1">
        <f>MIN($Q224)</f>
        <v>0</v>
      </c>
      <c r="AG224" s="1">
        <f>MIN($R224)</f>
        <v>0</v>
      </c>
      <c r="AH224" s="1">
        <f>MEDIAN($B224)</f>
        <v>0</v>
      </c>
      <c r="AI224" s="1">
        <f>MEDIAN($C224)</f>
        <v>0</v>
      </c>
      <c r="AJ224" s="1">
        <f>MEDIAN($D224)</f>
        <v>0</v>
      </c>
      <c r="AK224" s="1">
        <f>MEDIAN($E224)</f>
        <v>0</v>
      </c>
      <c r="AL224" s="1">
        <f>MEDIAN($F224)</f>
        <v>0</v>
      </c>
      <c r="AM224" s="1">
        <f>MEDIAN($G224)</f>
        <v>0</v>
      </c>
      <c r="AN224" s="1">
        <f>MEDIAN($H224)</f>
        <v>0</v>
      </c>
      <c r="AO224" s="1">
        <f>MEDIAN($I224)</f>
        <v>0</v>
      </c>
      <c r="AP224" s="1">
        <f>MEDIAN($J224)</f>
        <v>0</v>
      </c>
      <c r="AQ224" s="1">
        <f>MEDIAN($K224)</f>
        <v>0</v>
      </c>
      <c r="AR224" s="1">
        <f>MEDIAN($M224)</f>
        <v>0</v>
      </c>
      <c r="AS224" s="1">
        <f>MEDIAN($N224)</f>
        <v>0</v>
      </c>
      <c r="AT224" s="1">
        <f>MEDIAN($P224)</f>
        <v>0</v>
      </c>
      <c r="AU224" s="1">
        <f>MEDIAN($Q224)</f>
        <v>0</v>
      </c>
      <c r="AV224" s="1">
        <f>MEDIAN($R224)</f>
        <v>0</v>
      </c>
      <c r="AW224" s="1">
        <f>MAX($B224)</f>
        <v>0</v>
      </c>
      <c r="AX224" s="1">
        <f>MAX($C224)</f>
        <v>0</v>
      </c>
      <c r="AY224" s="1">
        <f>MAX($D224)</f>
        <v>0</v>
      </c>
      <c r="AZ224" s="1">
        <f>MAX($E224)</f>
        <v>0</v>
      </c>
      <c r="BA224" s="1">
        <f>MAX($F224)</f>
        <v>0</v>
      </c>
      <c r="BB224" s="1">
        <f>MAX($G224)</f>
        <v>0</v>
      </c>
      <c r="BC224" s="1">
        <f>MAX($H224)</f>
        <v>0</v>
      </c>
      <c r="BD224" s="1">
        <f>MAX($I224)</f>
        <v>0</v>
      </c>
      <c r="BE224" s="1">
        <f>MAX($J224)</f>
        <v>0</v>
      </c>
      <c r="BF224" s="1">
        <f>MAX($K224)</f>
        <v>0</v>
      </c>
      <c r="BG224" s="1">
        <f>MAX($M224)</f>
        <v>0</v>
      </c>
      <c r="BH224" s="1">
        <f>MAX($N224)</f>
        <v>0</v>
      </c>
      <c r="BI224" s="1">
        <f>MAX($P224)</f>
        <v>0</v>
      </c>
      <c r="BJ224" s="1">
        <f>MAX($Q224)</f>
        <v>0</v>
      </c>
      <c r="BK224" s="1">
        <f>MAX($R224)</f>
        <v>0</v>
      </c>
    </row>
    <row r="225" spans="1:63">
      <c r="A225" s="1" t="s">
        <v>222</v>
      </c>
      <c r="B225" s="1" cm="1">
        <f t="array" ref="B225">_xlfn.SWITCH($A$2,"average", AVERAGE(Instances!B225:Instances!B225),"median", MEDIAN(Instances!B225:Instances!B225),"min", MIN(Instances!B225:Instances!B225),"max", MAX(Instances!B225:Instances!B225),"diff", MAX(Instances!B225:Instances!B225)-MIN(Instances!B225:Instances!B225))</f>
        <v>0</v>
      </c>
      <c r="C225" s="1" cm="1">
        <f t="array" ref="C225">_xlfn.SWITCH($A$2,"average", AVERAGE(Instances!C225:Instances!C225),"median", MEDIAN(Instances!C225:Instances!C225),"min", MIN(Instances!C225:Instances!C225),"max", MAX(Instances!C225:Instances!C225),"diff", MAX(Instances!C225:Instances!C225)-MIN(Instances!C225:Instances!C225))</f>
        <v>0</v>
      </c>
      <c r="D225" s="1" cm="1">
        <f t="array" ref="D225">_xlfn.SWITCH($A$2,"average", AVERAGE(Instances!D225:Instances!D225),"median", MEDIAN(Instances!D225:Instances!D225),"min", MIN(Instances!D225:Instances!D225),"max", MAX(Instances!D225:Instances!D225),"diff", MAX(Instances!D225:Instances!D225)-MIN(Instances!D225:Instances!D225))</f>
        <v>0</v>
      </c>
      <c r="E225" s="1" cm="1">
        <f t="array" ref="E225">_xlfn.SWITCH($A$2,"average", AVERAGE(Instances!E225:Instances!E225),"median", MEDIAN(Instances!E225:Instances!E225),"min", MIN(Instances!E225:Instances!E225),"max", MAX(Instances!E225:Instances!E225),"diff", MAX(Instances!E225:Instances!E225)-MIN(Instances!E225:Instances!E225))</f>
        <v>0</v>
      </c>
      <c r="F225" s="1" cm="1">
        <f t="array" ref="F225">_xlfn.SWITCH($A$2,"average", AVERAGE(Instances!F225:Instances!F225),"median", MEDIAN(Instances!F225:Instances!F225),"min", MIN(Instances!F225:Instances!F225),"max", MAX(Instances!F225:Instances!F225),"diff", MAX(Instances!F225:Instances!F225)-MIN(Instances!F225:Instances!F225))</f>
        <v>0</v>
      </c>
      <c r="G225" s="1" cm="1">
        <f t="array" ref="G225">_xlfn.SWITCH($A$2,"average", AVERAGE(Instances!G225:Instances!G225),"median", MEDIAN(Instances!G225:Instances!G225),"min", MIN(Instances!G225:Instances!G225),"max", MAX(Instances!G225:Instances!G225),"diff", MAX(Instances!G225:Instances!G225)-MIN(Instances!G225:Instances!G225))</f>
        <v>0</v>
      </c>
      <c r="H225" s="1" cm="1">
        <f t="array" ref="H225">_xlfn.SWITCH($A$2,"average", AVERAGE(Instances!H225:Instances!H225),"median", MEDIAN(Instances!H225:Instances!H225),"min", MIN(Instances!H225:Instances!H225),"max", MAX(Instances!H225:Instances!H225),"diff", MAX(Instances!H225:Instances!H225)-MIN(Instances!H225:Instances!H225))</f>
        <v>0</v>
      </c>
      <c r="I225" s="1" cm="1">
        <f t="array" ref="I225">_xlfn.SWITCH($A$2,"average", AVERAGE(Instances!I225:Instances!I225),"median", MEDIAN(Instances!I225:Instances!I225),"min", MIN(Instances!I225:Instances!I225),"max", MAX(Instances!I225:Instances!I225),"diff", MAX(Instances!I225:Instances!I225)-MIN(Instances!I225:Instances!I225))</f>
        <v>0</v>
      </c>
      <c r="J225" s="1" cm="1">
        <f t="array" ref="J225">_xlfn.SWITCH($A$2,"average", AVERAGE(Instances!J225:Instances!J225),"median", MEDIAN(Instances!J225:Instances!J225),"min", MIN(Instances!J225:Instances!J225),"max", MAX(Instances!J225:Instances!J225),"diff", MAX(Instances!J225:Instances!J225)-MIN(Instances!J225:Instances!J225))</f>
        <v>0</v>
      </c>
      <c r="K225" s="1" cm="1">
        <f t="array" ref="K225">_xlfn.SWITCH($A$2,"average", AVERAGE(Instances!K225:Instances!K225),"median", MEDIAN(Instances!K225:Instances!K225),"min", MIN(Instances!K225:Instances!K225),"max", MAX(Instances!K225:Instances!K225),"diff", MAX(Instances!K225:Instances!K225)-MIN(Instances!K225:Instances!K225))</f>
        <v>0</v>
      </c>
      <c r="L225" s="1"/>
      <c r="M225" s="1" cm="1">
        <f t="array" ref="M225">_xlfn.SWITCH($A$2,"average", AVERAGE(Instances!M225:Instances!M225),"median", MEDIAN(Instances!M225:Instances!M225),"min", MIN(Instances!M225:Instances!M225),"max", MAX(Instances!M225:Instances!M225),"diff", MAX(Instances!M225:Instances!M225)-MIN(Instances!M225:Instances!M225))</f>
        <v>0</v>
      </c>
      <c r="N225" s="1" cm="1">
        <f t="array" ref="N225">_xlfn.SWITCH($A$2,"average", AVERAGE(Instances!N225:Instances!N225),"median", MEDIAN(Instances!N225:Instances!N225),"min", MIN(Instances!N225:Instances!N225),"max", MAX(Instances!N225:Instances!N225),"diff", MAX(Instances!N225:Instances!N225)-MIN(Instances!N225:Instances!N225))</f>
        <v>0</v>
      </c>
      <c r="O225" s="1"/>
      <c r="P225" s="1" cm="1">
        <f t="array" ref="P225">_xlfn.SWITCH($A$2,"average", AVERAGE(Instances!P225:Instances!P225),"median", MEDIAN(Instances!P225:Instances!P225),"min", MIN(Instances!P225:Instances!P225),"max", MAX(Instances!P225:Instances!P225),"diff", MAX(Instances!P225:Instances!P225)-MIN(Instances!P225:Instances!P225))</f>
        <v>0</v>
      </c>
      <c r="Q225" s="1" cm="1">
        <f t="array" ref="Q225">_xlfn.SWITCH($A$2,"average", AVERAGE(Instances!Q225:Instances!Q225),"median", MEDIAN(Instances!Q225:Instances!Q225),"min", MIN(Instances!Q225:Instances!Q225),"max", MAX(Instances!Q225:Instances!Q225),"diff", MAX(Instances!Q225:Instances!Q225)-MIN(Instances!Q225:Instances!Q225))</f>
        <v>0</v>
      </c>
      <c r="R225" s="1" cm="1">
        <f t="array" ref="R225">_xlfn.SWITCH($A$2,"average", AVERAGE(Instances!R225:Instances!R225),"median", MEDIAN(Instances!R225:Instances!R225),"min", MIN(Instances!R225:Instances!R225),"max", MAX(Instances!R225:Instances!R225),"diff", MAX(Instances!R225:Instances!R225)-MIN(Instances!R225:Instances!R225))</f>
        <v>0</v>
      </c>
      <c r="S225" s="1">
        <f>MIN($B225)</f>
        <v>0</v>
      </c>
      <c r="T225" s="1">
        <f>MIN($C225)</f>
        <v>0</v>
      </c>
      <c r="U225" s="1">
        <f>MIN($D225)</f>
        <v>0</v>
      </c>
      <c r="V225" s="1">
        <f>MIN($E225)</f>
        <v>0</v>
      </c>
      <c r="W225" s="1">
        <f>MIN($F225)</f>
        <v>0</v>
      </c>
      <c r="X225" s="1">
        <f>MIN($G225)</f>
        <v>0</v>
      </c>
      <c r="Y225" s="1">
        <f>MIN($H225)</f>
        <v>0</v>
      </c>
      <c r="Z225" s="1">
        <f>MIN($I225)</f>
        <v>0</v>
      </c>
      <c r="AA225" s="1">
        <f>MIN($J225)</f>
        <v>0</v>
      </c>
      <c r="AB225" s="1">
        <f>MIN($K225)</f>
        <v>0</v>
      </c>
      <c r="AC225" s="1">
        <f>MIN($M225)</f>
        <v>0</v>
      </c>
      <c r="AD225" s="1">
        <f>MIN($N225)</f>
        <v>0</v>
      </c>
      <c r="AE225" s="1">
        <f>MIN($P225)</f>
        <v>0</v>
      </c>
      <c r="AF225" s="1">
        <f>MIN($Q225)</f>
        <v>0</v>
      </c>
      <c r="AG225" s="1">
        <f>MIN($R225)</f>
        <v>0</v>
      </c>
      <c r="AH225" s="1">
        <f>MEDIAN($B225)</f>
        <v>0</v>
      </c>
      <c r="AI225" s="1">
        <f>MEDIAN($C225)</f>
        <v>0</v>
      </c>
      <c r="AJ225" s="1">
        <f>MEDIAN($D225)</f>
        <v>0</v>
      </c>
      <c r="AK225" s="1">
        <f>MEDIAN($E225)</f>
        <v>0</v>
      </c>
      <c r="AL225" s="1">
        <f>MEDIAN($F225)</f>
        <v>0</v>
      </c>
      <c r="AM225" s="1">
        <f>MEDIAN($G225)</f>
        <v>0</v>
      </c>
      <c r="AN225" s="1">
        <f>MEDIAN($H225)</f>
        <v>0</v>
      </c>
      <c r="AO225" s="1">
        <f>MEDIAN($I225)</f>
        <v>0</v>
      </c>
      <c r="AP225" s="1">
        <f>MEDIAN($J225)</f>
        <v>0</v>
      </c>
      <c r="AQ225" s="1">
        <f>MEDIAN($K225)</f>
        <v>0</v>
      </c>
      <c r="AR225" s="1">
        <f>MEDIAN($M225)</f>
        <v>0</v>
      </c>
      <c r="AS225" s="1">
        <f>MEDIAN($N225)</f>
        <v>0</v>
      </c>
      <c r="AT225" s="1">
        <f>MEDIAN($P225)</f>
        <v>0</v>
      </c>
      <c r="AU225" s="1">
        <f>MEDIAN($Q225)</f>
        <v>0</v>
      </c>
      <c r="AV225" s="1">
        <f>MEDIAN($R225)</f>
        <v>0</v>
      </c>
      <c r="AW225" s="1">
        <f>MAX($B225)</f>
        <v>0</v>
      </c>
      <c r="AX225" s="1">
        <f>MAX($C225)</f>
        <v>0</v>
      </c>
      <c r="AY225" s="1">
        <f>MAX($D225)</f>
        <v>0</v>
      </c>
      <c r="AZ225" s="1">
        <f>MAX($E225)</f>
        <v>0</v>
      </c>
      <c r="BA225" s="1">
        <f>MAX($F225)</f>
        <v>0</v>
      </c>
      <c r="BB225" s="1">
        <f>MAX($G225)</f>
        <v>0</v>
      </c>
      <c r="BC225" s="1">
        <f>MAX($H225)</f>
        <v>0</v>
      </c>
      <c r="BD225" s="1">
        <f>MAX($I225)</f>
        <v>0</v>
      </c>
      <c r="BE225" s="1">
        <f>MAX($J225)</f>
        <v>0</v>
      </c>
      <c r="BF225" s="1">
        <f>MAX($K225)</f>
        <v>0</v>
      </c>
      <c r="BG225" s="1">
        <f>MAX($M225)</f>
        <v>0</v>
      </c>
      <c r="BH225" s="1">
        <f>MAX($N225)</f>
        <v>0</v>
      </c>
      <c r="BI225" s="1">
        <f>MAX($P225)</f>
        <v>0</v>
      </c>
      <c r="BJ225" s="1">
        <f>MAX($Q225)</f>
        <v>0</v>
      </c>
      <c r="BK225" s="1">
        <f>MAX($R225)</f>
        <v>0</v>
      </c>
    </row>
    <row r="226" spans="1:63">
      <c r="A226" s="1" t="s">
        <v>223</v>
      </c>
      <c r="B226" s="1" cm="1">
        <f t="array" ref="B226">_xlfn.SWITCH($A$2,"average", AVERAGE(Instances!B226:Instances!B226),"median", MEDIAN(Instances!B226:Instances!B226),"min", MIN(Instances!B226:Instances!B226),"max", MAX(Instances!B226:Instances!B226),"diff", MAX(Instances!B226:Instances!B226)-MIN(Instances!B226:Instances!B226))</f>
        <v>0</v>
      </c>
      <c r="C226" s="1" cm="1">
        <f t="array" ref="C226">_xlfn.SWITCH($A$2,"average", AVERAGE(Instances!C226:Instances!C226),"median", MEDIAN(Instances!C226:Instances!C226),"min", MIN(Instances!C226:Instances!C226),"max", MAX(Instances!C226:Instances!C226),"diff", MAX(Instances!C226:Instances!C226)-MIN(Instances!C226:Instances!C226))</f>
        <v>0</v>
      </c>
      <c r="D226" s="1" cm="1">
        <f t="array" ref="D226">_xlfn.SWITCH($A$2,"average", AVERAGE(Instances!D226:Instances!D226),"median", MEDIAN(Instances!D226:Instances!D226),"min", MIN(Instances!D226:Instances!D226),"max", MAX(Instances!D226:Instances!D226),"diff", MAX(Instances!D226:Instances!D226)-MIN(Instances!D226:Instances!D226))</f>
        <v>0</v>
      </c>
      <c r="E226" s="1" cm="1">
        <f t="array" ref="E226">_xlfn.SWITCH($A$2,"average", AVERAGE(Instances!E226:Instances!E226),"median", MEDIAN(Instances!E226:Instances!E226),"min", MIN(Instances!E226:Instances!E226),"max", MAX(Instances!E226:Instances!E226),"diff", MAX(Instances!E226:Instances!E226)-MIN(Instances!E226:Instances!E226))</f>
        <v>0</v>
      </c>
      <c r="F226" s="1" cm="1">
        <f t="array" ref="F226">_xlfn.SWITCH($A$2,"average", AVERAGE(Instances!F226:Instances!F226),"median", MEDIAN(Instances!F226:Instances!F226),"min", MIN(Instances!F226:Instances!F226),"max", MAX(Instances!F226:Instances!F226),"diff", MAX(Instances!F226:Instances!F226)-MIN(Instances!F226:Instances!F226))</f>
        <v>0</v>
      </c>
      <c r="G226" s="1" cm="1">
        <f t="array" ref="G226">_xlfn.SWITCH($A$2,"average", AVERAGE(Instances!G226:Instances!G226),"median", MEDIAN(Instances!G226:Instances!G226),"min", MIN(Instances!G226:Instances!G226),"max", MAX(Instances!G226:Instances!G226),"diff", MAX(Instances!G226:Instances!G226)-MIN(Instances!G226:Instances!G226))</f>
        <v>0</v>
      </c>
      <c r="H226" s="1" cm="1">
        <f t="array" ref="H226">_xlfn.SWITCH($A$2,"average", AVERAGE(Instances!H226:Instances!H226),"median", MEDIAN(Instances!H226:Instances!H226),"min", MIN(Instances!H226:Instances!H226),"max", MAX(Instances!H226:Instances!H226),"diff", MAX(Instances!H226:Instances!H226)-MIN(Instances!H226:Instances!H226))</f>
        <v>0</v>
      </c>
      <c r="I226" s="1" cm="1">
        <f t="array" ref="I226">_xlfn.SWITCH($A$2,"average", AVERAGE(Instances!I226:Instances!I226),"median", MEDIAN(Instances!I226:Instances!I226),"min", MIN(Instances!I226:Instances!I226),"max", MAX(Instances!I226:Instances!I226),"diff", MAX(Instances!I226:Instances!I226)-MIN(Instances!I226:Instances!I226))</f>
        <v>0</v>
      </c>
      <c r="J226" s="1" cm="1">
        <f t="array" ref="J226">_xlfn.SWITCH($A$2,"average", AVERAGE(Instances!J226:Instances!J226),"median", MEDIAN(Instances!J226:Instances!J226),"min", MIN(Instances!J226:Instances!J226),"max", MAX(Instances!J226:Instances!J226),"diff", MAX(Instances!J226:Instances!J226)-MIN(Instances!J226:Instances!J226))</f>
        <v>0</v>
      </c>
      <c r="K226" s="1" cm="1">
        <f t="array" ref="K226">_xlfn.SWITCH($A$2,"average", AVERAGE(Instances!K226:Instances!K226),"median", MEDIAN(Instances!K226:Instances!K226),"min", MIN(Instances!K226:Instances!K226),"max", MAX(Instances!K226:Instances!K226),"diff", MAX(Instances!K226:Instances!K226)-MIN(Instances!K226:Instances!K226))</f>
        <v>0</v>
      </c>
      <c r="L226" s="1"/>
      <c r="M226" s="1" cm="1">
        <f t="array" ref="M226">_xlfn.SWITCH($A$2,"average", AVERAGE(Instances!M226:Instances!M226),"median", MEDIAN(Instances!M226:Instances!M226),"min", MIN(Instances!M226:Instances!M226),"max", MAX(Instances!M226:Instances!M226),"diff", MAX(Instances!M226:Instances!M226)-MIN(Instances!M226:Instances!M226))</f>
        <v>0</v>
      </c>
      <c r="N226" s="1" cm="1">
        <f t="array" ref="N226">_xlfn.SWITCH($A$2,"average", AVERAGE(Instances!N226:Instances!N226),"median", MEDIAN(Instances!N226:Instances!N226),"min", MIN(Instances!N226:Instances!N226),"max", MAX(Instances!N226:Instances!N226),"diff", MAX(Instances!N226:Instances!N226)-MIN(Instances!N226:Instances!N226))</f>
        <v>0</v>
      </c>
      <c r="O226" s="1"/>
      <c r="P226" s="1" cm="1">
        <f t="array" ref="P226">_xlfn.SWITCH($A$2,"average", AVERAGE(Instances!P226:Instances!P226),"median", MEDIAN(Instances!P226:Instances!P226),"min", MIN(Instances!P226:Instances!P226),"max", MAX(Instances!P226:Instances!P226),"diff", MAX(Instances!P226:Instances!P226)-MIN(Instances!P226:Instances!P226))</f>
        <v>0</v>
      </c>
      <c r="Q226" s="1" cm="1">
        <f t="array" ref="Q226">_xlfn.SWITCH($A$2,"average", AVERAGE(Instances!Q226:Instances!Q226),"median", MEDIAN(Instances!Q226:Instances!Q226),"min", MIN(Instances!Q226:Instances!Q226),"max", MAX(Instances!Q226:Instances!Q226),"diff", MAX(Instances!Q226:Instances!Q226)-MIN(Instances!Q226:Instances!Q226))</f>
        <v>0</v>
      </c>
      <c r="R226" s="1" cm="1">
        <f t="array" ref="R226">_xlfn.SWITCH($A$2,"average", AVERAGE(Instances!R226:Instances!R226),"median", MEDIAN(Instances!R226:Instances!R226),"min", MIN(Instances!R226:Instances!R226),"max", MAX(Instances!R226:Instances!R226),"diff", MAX(Instances!R226:Instances!R226)-MIN(Instances!R226:Instances!R226))</f>
        <v>0</v>
      </c>
      <c r="S226" s="1">
        <f>MIN($B226)</f>
        <v>0</v>
      </c>
      <c r="T226" s="1">
        <f>MIN($C226)</f>
        <v>0</v>
      </c>
      <c r="U226" s="1">
        <f>MIN($D226)</f>
        <v>0</v>
      </c>
      <c r="V226" s="1">
        <f>MIN($E226)</f>
        <v>0</v>
      </c>
      <c r="W226" s="1">
        <f>MIN($F226)</f>
        <v>0</v>
      </c>
      <c r="X226" s="1">
        <f>MIN($G226)</f>
        <v>0</v>
      </c>
      <c r="Y226" s="1">
        <f>MIN($H226)</f>
        <v>0</v>
      </c>
      <c r="Z226" s="1">
        <f>MIN($I226)</f>
        <v>0</v>
      </c>
      <c r="AA226" s="1">
        <f>MIN($J226)</f>
        <v>0</v>
      </c>
      <c r="AB226" s="1">
        <f>MIN($K226)</f>
        <v>0</v>
      </c>
      <c r="AC226" s="1">
        <f>MIN($M226)</f>
        <v>0</v>
      </c>
      <c r="AD226" s="1">
        <f>MIN($N226)</f>
        <v>0</v>
      </c>
      <c r="AE226" s="1">
        <f>MIN($P226)</f>
        <v>0</v>
      </c>
      <c r="AF226" s="1">
        <f>MIN($Q226)</f>
        <v>0</v>
      </c>
      <c r="AG226" s="1">
        <f>MIN($R226)</f>
        <v>0</v>
      </c>
      <c r="AH226" s="1">
        <f>MEDIAN($B226)</f>
        <v>0</v>
      </c>
      <c r="AI226" s="1">
        <f>MEDIAN($C226)</f>
        <v>0</v>
      </c>
      <c r="AJ226" s="1">
        <f>MEDIAN($D226)</f>
        <v>0</v>
      </c>
      <c r="AK226" s="1">
        <f>MEDIAN($E226)</f>
        <v>0</v>
      </c>
      <c r="AL226" s="1">
        <f>MEDIAN($F226)</f>
        <v>0</v>
      </c>
      <c r="AM226" s="1">
        <f>MEDIAN($G226)</f>
        <v>0</v>
      </c>
      <c r="AN226" s="1">
        <f>MEDIAN($H226)</f>
        <v>0</v>
      </c>
      <c r="AO226" s="1">
        <f>MEDIAN($I226)</f>
        <v>0</v>
      </c>
      <c r="AP226" s="1">
        <f>MEDIAN($J226)</f>
        <v>0</v>
      </c>
      <c r="AQ226" s="1">
        <f>MEDIAN($K226)</f>
        <v>0</v>
      </c>
      <c r="AR226" s="1">
        <f>MEDIAN($M226)</f>
        <v>0</v>
      </c>
      <c r="AS226" s="1">
        <f>MEDIAN($N226)</f>
        <v>0</v>
      </c>
      <c r="AT226" s="1">
        <f>MEDIAN($P226)</f>
        <v>0</v>
      </c>
      <c r="AU226" s="1">
        <f>MEDIAN($Q226)</f>
        <v>0</v>
      </c>
      <c r="AV226" s="1">
        <f>MEDIAN($R226)</f>
        <v>0</v>
      </c>
      <c r="AW226" s="1">
        <f>MAX($B226)</f>
        <v>0</v>
      </c>
      <c r="AX226" s="1">
        <f>MAX($C226)</f>
        <v>0</v>
      </c>
      <c r="AY226" s="1">
        <f>MAX($D226)</f>
        <v>0</v>
      </c>
      <c r="AZ226" s="1">
        <f>MAX($E226)</f>
        <v>0</v>
      </c>
      <c r="BA226" s="1">
        <f>MAX($F226)</f>
        <v>0</v>
      </c>
      <c r="BB226" s="1">
        <f>MAX($G226)</f>
        <v>0</v>
      </c>
      <c r="BC226" s="1">
        <f>MAX($H226)</f>
        <v>0</v>
      </c>
      <c r="BD226" s="1">
        <f>MAX($I226)</f>
        <v>0</v>
      </c>
      <c r="BE226" s="1">
        <f>MAX($J226)</f>
        <v>0</v>
      </c>
      <c r="BF226" s="1">
        <f>MAX($K226)</f>
        <v>0</v>
      </c>
      <c r="BG226" s="1">
        <f>MAX($M226)</f>
        <v>0</v>
      </c>
      <c r="BH226" s="1">
        <f>MAX($N226)</f>
        <v>0</v>
      </c>
      <c r="BI226" s="1">
        <f>MAX($P226)</f>
        <v>0</v>
      </c>
      <c r="BJ226" s="1">
        <f>MAX($Q226)</f>
        <v>0</v>
      </c>
      <c r="BK226" s="1">
        <f>MAX($R226)</f>
        <v>0</v>
      </c>
    </row>
    <row r="227" spans="1:63">
      <c r="A227" s="1" t="s">
        <v>224</v>
      </c>
      <c r="B227" s="1" cm="1">
        <f t="array" ref="B227">_xlfn.SWITCH($A$2,"average", AVERAGE(Instances!B227:Instances!B227),"median", MEDIAN(Instances!B227:Instances!B227),"min", MIN(Instances!B227:Instances!B227),"max", MAX(Instances!B227:Instances!B227),"diff", MAX(Instances!B227:Instances!B227)-MIN(Instances!B227:Instances!B227))</f>
        <v>0</v>
      </c>
      <c r="C227" s="1" cm="1">
        <f t="array" ref="C227">_xlfn.SWITCH($A$2,"average", AVERAGE(Instances!C227:Instances!C227),"median", MEDIAN(Instances!C227:Instances!C227),"min", MIN(Instances!C227:Instances!C227),"max", MAX(Instances!C227:Instances!C227),"diff", MAX(Instances!C227:Instances!C227)-MIN(Instances!C227:Instances!C227))</f>
        <v>0</v>
      </c>
      <c r="D227" s="1" cm="1">
        <f t="array" ref="D227">_xlfn.SWITCH($A$2,"average", AVERAGE(Instances!D227:Instances!D227),"median", MEDIAN(Instances!D227:Instances!D227),"min", MIN(Instances!D227:Instances!D227),"max", MAX(Instances!D227:Instances!D227),"diff", MAX(Instances!D227:Instances!D227)-MIN(Instances!D227:Instances!D227))</f>
        <v>0</v>
      </c>
      <c r="E227" s="1" cm="1">
        <f t="array" ref="E227">_xlfn.SWITCH($A$2,"average", AVERAGE(Instances!E227:Instances!E227),"median", MEDIAN(Instances!E227:Instances!E227),"min", MIN(Instances!E227:Instances!E227),"max", MAX(Instances!E227:Instances!E227),"diff", MAX(Instances!E227:Instances!E227)-MIN(Instances!E227:Instances!E227))</f>
        <v>0</v>
      </c>
      <c r="F227" s="1" cm="1">
        <f t="array" ref="F227">_xlfn.SWITCH($A$2,"average", AVERAGE(Instances!F227:Instances!F227),"median", MEDIAN(Instances!F227:Instances!F227),"min", MIN(Instances!F227:Instances!F227),"max", MAX(Instances!F227:Instances!F227),"diff", MAX(Instances!F227:Instances!F227)-MIN(Instances!F227:Instances!F227))</f>
        <v>0</v>
      </c>
      <c r="G227" s="1" cm="1">
        <f t="array" ref="G227">_xlfn.SWITCH($A$2,"average", AVERAGE(Instances!G227:Instances!G227),"median", MEDIAN(Instances!G227:Instances!G227),"min", MIN(Instances!G227:Instances!G227),"max", MAX(Instances!G227:Instances!G227),"diff", MAX(Instances!G227:Instances!G227)-MIN(Instances!G227:Instances!G227))</f>
        <v>0</v>
      </c>
      <c r="H227" s="1" cm="1">
        <f t="array" ref="H227">_xlfn.SWITCH($A$2,"average", AVERAGE(Instances!H227:Instances!H227),"median", MEDIAN(Instances!H227:Instances!H227),"min", MIN(Instances!H227:Instances!H227),"max", MAX(Instances!H227:Instances!H227),"diff", MAX(Instances!H227:Instances!H227)-MIN(Instances!H227:Instances!H227))</f>
        <v>0</v>
      </c>
      <c r="I227" s="1" cm="1">
        <f t="array" ref="I227">_xlfn.SWITCH($A$2,"average", AVERAGE(Instances!I227:Instances!I227),"median", MEDIAN(Instances!I227:Instances!I227),"min", MIN(Instances!I227:Instances!I227),"max", MAX(Instances!I227:Instances!I227),"diff", MAX(Instances!I227:Instances!I227)-MIN(Instances!I227:Instances!I227))</f>
        <v>0</v>
      </c>
      <c r="J227" s="1" cm="1">
        <f t="array" ref="J227">_xlfn.SWITCH($A$2,"average", AVERAGE(Instances!J227:Instances!J227),"median", MEDIAN(Instances!J227:Instances!J227),"min", MIN(Instances!J227:Instances!J227),"max", MAX(Instances!J227:Instances!J227),"diff", MAX(Instances!J227:Instances!J227)-MIN(Instances!J227:Instances!J227))</f>
        <v>0</v>
      </c>
      <c r="K227" s="1" cm="1">
        <f t="array" ref="K227">_xlfn.SWITCH($A$2,"average", AVERAGE(Instances!K227:Instances!K227),"median", MEDIAN(Instances!K227:Instances!K227),"min", MIN(Instances!K227:Instances!K227),"max", MAX(Instances!K227:Instances!K227),"diff", MAX(Instances!K227:Instances!K227)-MIN(Instances!K227:Instances!K227))</f>
        <v>0</v>
      </c>
      <c r="L227" s="1"/>
      <c r="M227" s="1" cm="1">
        <f t="array" ref="M227">_xlfn.SWITCH($A$2,"average", AVERAGE(Instances!M227:Instances!M227),"median", MEDIAN(Instances!M227:Instances!M227),"min", MIN(Instances!M227:Instances!M227),"max", MAX(Instances!M227:Instances!M227),"diff", MAX(Instances!M227:Instances!M227)-MIN(Instances!M227:Instances!M227))</f>
        <v>0</v>
      </c>
      <c r="N227" s="1" cm="1">
        <f t="array" ref="N227">_xlfn.SWITCH($A$2,"average", AVERAGE(Instances!N227:Instances!N227),"median", MEDIAN(Instances!N227:Instances!N227),"min", MIN(Instances!N227:Instances!N227),"max", MAX(Instances!N227:Instances!N227),"diff", MAX(Instances!N227:Instances!N227)-MIN(Instances!N227:Instances!N227))</f>
        <v>0</v>
      </c>
      <c r="O227" s="1"/>
      <c r="P227" s="1" cm="1">
        <f t="array" ref="P227">_xlfn.SWITCH($A$2,"average", AVERAGE(Instances!P227:Instances!P227),"median", MEDIAN(Instances!P227:Instances!P227),"min", MIN(Instances!P227:Instances!P227),"max", MAX(Instances!P227:Instances!P227),"diff", MAX(Instances!P227:Instances!P227)-MIN(Instances!P227:Instances!P227))</f>
        <v>0</v>
      </c>
      <c r="Q227" s="1" cm="1">
        <f t="array" ref="Q227">_xlfn.SWITCH($A$2,"average", AVERAGE(Instances!Q227:Instances!Q227),"median", MEDIAN(Instances!Q227:Instances!Q227),"min", MIN(Instances!Q227:Instances!Q227),"max", MAX(Instances!Q227:Instances!Q227),"diff", MAX(Instances!Q227:Instances!Q227)-MIN(Instances!Q227:Instances!Q227))</f>
        <v>0</v>
      </c>
      <c r="R227" s="1" cm="1">
        <f t="array" ref="R227">_xlfn.SWITCH($A$2,"average", AVERAGE(Instances!R227:Instances!R227),"median", MEDIAN(Instances!R227:Instances!R227),"min", MIN(Instances!R227:Instances!R227),"max", MAX(Instances!R227:Instances!R227),"diff", MAX(Instances!R227:Instances!R227)-MIN(Instances!R227:Instances!R227))</f>
        <v>0</v>
      </c>
      <c r="S227" s="1">
        <f>MIN($B227)</f>
        <v>0</v>
      </c>
      <c r="T227" s="1">
        <f>MIN($C227)</f>
        <v>0</v>
      </c>
      <c r="U227" s="1">
        <f>MIN($D227)</f>
        <v>0</v>
      </c>
      <c r="V227" s="1">
        <f>MIN($E227)</f>
        <v>0</v>
      </c>
      <c r="W227" s="1">
        <f>MIN($F227)</f>
        <v>0</v>
      </c>
      <c r="X227" s="1">
        <f>MIN($G227)</f>
        <v>0</v>
      </c>
      <c r="Y227" s="1">
        <f>MIN($H227)</f>
        <v>0</v>
      </c>
      <c r="Z227" s="1">
        <f>MIN($I227)</f>
        <v>0</v>
      </c>
      <c r="AA227" s="1">
        <f>MIN($J227)</f>
        <v>0</v>
      </c>
      <c r="AB227" s="1">
        <f>MIN($K227)</f>
        <v>0</v>
      </c>
      <c r="AC227" s="1">
        <f>MIN($M227)</f>
        <v>0</v>
      </c>
      <c r="AD227" s="1">
        <f>MIN($N227)</f>
        <v>0</v>
      </c>
      <c r="AE227" s="1">
        <f>MIN($P227)</f>
        <v>0</v>
      </c>
      <c r="AF227" s="1">
        <f>MIN($Q227)</f>
        <v>0</v>
      </c>
      <c r="AG227" s="1">
        <f>MIN($R227)</f>
        <v>0</v>
      </c>
      <c r="AH227" s="1">
        <f>MEDIAN($B227)</f>
        <v>0</v>
      </c>
      <c r="AI227" s="1">
        <f>MEDIAN($C227)</f>
        <v>0</v>
      </c>
      <c r="AJ227" s="1">
        <f>MEDIAN($D227)</f>
        <v>0</v>
      </c>
      <c r="AK227" s="1">
        <f>MEDIAN($E227)</f>
        <v>0</v>
      </c>
      <c r="AL227" s="1">
        <f>MEDIAN($F227)</f>
        <v>0</v>
      </c>
      <c r="AM227" s="1">
        <f>MEDIAN($G227)</f>
        <v>0</v>
      </c>
      <c r="AN227" s="1">
        <f>MEDIAN($H227)</f>
        <v>0</v>
      </c>
      <c r="AO227" s="1">
        <f>MEDIAN($I227)</f>
        <v>0</v>
      </c>
      <c r="AP227" s="1">
        <f>MEDIAN($J227)</f>
        <v>0</v>
      </c>
      <c r="AQ227" s="1">
        <f>MEDIAN($K227)</f>
        <v>0</v>
      </c>
      <c r="AR227" s="1">
        <f>MEDIAN($M227)</f>
        <v>0</v>
      </c>
      <c r="AS227" s="1">
        <f>MEDIAN($N227)</f>
        <v>0</v>
      </c>
      <c r="AT227" s="1">
        <f>MEDIAN($P227)</f>
        <v>0</v>
      </c>
      <c r="AU227" s="1">
        <f>MEDIAN($Q227)</f>
        <v>0</v>
      </c>
      <c r="AV227" s="1">
        <f>MEDIAN($R227)</f>
        <v>0</v>
      </c>
      <c r="AW227" s="1">
        <f>MAX($B227)</f>
        <v>0</v>
      </c>
      <c r="AX227" s="1">
        <f>MAX($C227)</f>
        <v>0</v>
      </c>
      <c r="AY227" s="1">
        <f>MAX($D227)</f>
        <v>0</v>
      </c>
      <c r="AZ227" s="1">
        <f>MAX($E227)</f>
        <v>0</v>
      </c>
      <c r="BA227" s="1">
        <f>MAX($F227)</f>
        <v>0</v>
      </c>
      <c r="BB227" s="1">
        <f>MAX($G227)</f>
        <v>0</v>
      </c>
      <c r="BC227" s="1">
        <f>MAX($H227)</f>
        <v>0</v>
      </c>
      <c r="BD227" s="1">
        <f>MAX($I227)</f>
        <v>0</v>
      </c>
      <c r="BE227" s="1">
        <f>MAX($J227)</f>
        <v>0</v>
      </c>
      <c r="BF227" s="1">
        <f>MAX($K227)</f>
        <v>0</v>
      </c>
      <c r="BG227" s="1">
        <f>MAX($M227)</f>
        <v>0</v>
      </c>
      <c r="BH227" s="1">
        <f>MAX($N227)</f>
        <v>0</v>
      </c>
      <c r="BI227" s="1">
        <f>MAX($P227)</f>
        <v>0</v>
      </c>
      <c r="BJ227" s="1">
        <f>MAX($Q227)</f>
        <v>0</v>
      </c>
      <c r="BK227" s="1">
        <f>MAX($R227)</f>
        <v>0</v>
      </c>
    </row>
    <row r="228" spans="1:63">
      <c r="A228" s="1" t="s">
        <v>225</v>
      </c>
      <c r="B228" s="1" cm="1">
        <f t="array" ref="B228">_xlfn.SWITCH($A$2,"average", AVERAGE(Instances!B228:Instances!B228),"median", MEDIAN(Instances!B228:Instances!B228),"min", MIN(Instances!B228:Instances!B228),"max", MAX(Instances!B228:Instances!B228),"diff", MAX(Instances!B228:Instances!B228)-MIN(Instances!B228:Instances!B228))</f>
        <v>0</v>
      </c>
      <c r="C228" s="1" cm="1">
        <f t="array" ref="C228">_xlfn.SWITCH($A$2,"average", AVERAGE(Instances!C228:Instances!C228),"median", MEDIAN(Instances!C228:Instances!C228),"min", MIN(Instances!C228:Instances!C228),"max", MAX(Instances!C228:Instances!C228),"diff", MAX(Instances!C228:Instances!C228)-MIN(Instances!C228:Instances!C228))</f>
        <v>0</v>
      </c>
      <c r="D228" s="1" cm="1">
        <f t="array" ref="D228">_xlfn.SWITCH($A$2,"average", AVERAGE(Instances!D228:Instances!D228),"median", MEDIAN(Instances!D228:Instances!D228),"min", MIN(Instances!D228:Instances!D228),"max", MAX(Instances!D228:Instances!D228),"diff", MAX(Instances!D228:Instances!D228)-MIN(Instances!D228:Instances!D228))</f>
        <v>0</v>
      </c>
      <c r="E228" s="1" cm="1">
        <f t="array" ref="E228">_xlfn.SWITCH($A$2,"average", AVERAGE(Instances!E228:Instances!E228),"median", MEDIAN(Instances!E228:Instances!E228),"min", MIN(Instances!E228:Instances!E228),"max", MAX(Instances!E228:Instances!E228),"diff", MAX(Instances!E228:Instances!E228)-MIN(Instances!E228:Instances!E228))</f>
        <v>0</v>
      </c>
      <c r="F228" s="1" cm="1">
        <f t="array" ref="F228">_xlfn.SWITCH($A$2,"average", AVERAGE(Instances!F228:Instances!F228),"median", MEDIAN(Instances!F228:Instances!F228),"min", MIN(Instances!F228:Instances!F228),"max", MAX(Instances!F228:Instances!F228),"diff", MAX(Instances!F228:Instances!F228)-MIN(Instances!F228:Instances!F228))</f>
        <v>0</v>
      </c>
      <c r="G228" s="1" cm="1">
        <f t="array" ref="G228">_xlfn.SWITCH($A$2,"average", AVERAGE(Instances!G228:Instances!G228),"median", MEDIAN(Instances!G228:Instances!G228),"min", MIN(Instances!G228:Instances!G228),"max", MAX(Instances!G228:Instances!G228),"diff", MAX(Instances!G228:Instances!G228)-MIN(Instances!G228:Instances!G228))</f>
        <v>0</v>
      </c>
      <c r="H228" s="1" cm="1">
        <f t="array" ref="H228">_xlfn.SWITCH($A$2,"average", AVERAGE(Instances!H228:Instances!H228),"median", MEDIAN(Instances!H228:Instances!H228),"min", MIN(Instances!H228:Instances!H228),"max", MAX(Instances!H228:Instances!H228),"diff", MAX(Instances!H228:Instances!H228)-MIN(Instances!H228:Instances!H228))</f>
        <v>0</v>
      </c>
      <c r="I228" s="1" cm="1">
        <f t="array" ref="I228">_xlfn.SWITCH($A$2,"average", AVERAGE(Instances!I228:Instances!I228),"median", MEDIAN(Instances!I228:Instances!I228),"min", MIN(Instances!I228:Instances!I228),"max", MAX(Instances!I228:Instances!I228),"diff", MAX(Instances!I228:Instances!I228)-MIN(Instances!I228:Instances!I228))</f>
        <v>0</v>
      </c>
      <c r="J228" s="1" cm="1">
        <f t="array" ref="J228">_xlfn.SWITCH($A$2,"average", AVERAGE(Instances!J228:Instances!J228),"median", MEDIAN(Instances!J228:Instances!J228),"min", MIN(Instances!J228:Instances!J228),"max", MAX(Instances!J228:Instances!J228),"diff", MAX(Instances!J228:Instances!J228)-MIN(Instances!J228:Instances!J228))</f>
        <v>0</v>
      </c>
      <c r="K228" s="1" cm="1">
        <f t="array" ref="K228">_xlfn.SWITCH($A$2,"average", AVERAGE(Instances!K228:Instances!K228),"median", MEDIAN(Instances!K228:Instances!K228),"min", MIN(Instances!K228:Instances!K228),"max", MAX(Instances!K228:Instances!K228),"diff", MAX(Instances!K228:Instances!K228)-MIN(Instances!K228:Instances!K228))</f>
        <v>0</v>
      </c>
      <c r="L228" s="1"/>
      <c r="M228" s="1" cm="1">
        <f t="array" ref="M228">_xlfn.SWITCH($A$2,"average", AVERAGE(Instances!M228:Instances!M228),"median", MEDIAN(Instances!M228:Instances!M228),"min", MIN(Instances!M228:Instances!M228),"max", MAX(Instances!M228:Instances!M228),"diff", MAX(Instances!M228:Instances!M228)-MIN(Instances!M228:Instances!M228))</f>
        <v>0</v>
      </c>
      <c r="N228" s="1" cm="1">
        <f t="array" ref="N228">_xlfn.SWITCH($A$2,"average", AVERAGE(Instances!N228:Instances!N228),"median", MEDIAN(Instances!N228:Instances!N228),"min", MIN(Instances!N228:Instances!N228),"max", MAX(Instances!N228:Instances!N228),"diff", MAX(Instances!N228:Instances!N228)-MIN(Instances!N228:Instances!N228))</f>
        <v>0</v>
      </c>
      <c r="O228" s="1"/>
      <c r="P228" s="1" cm="1">
        <f t="array" ref="P228">_xlfn.SWITCH($A$2,"average", AVERAGE(Instances!P228:Instances!P228),"median", MEDIAN(Instances!P228:Instances!P228),"min", MIN(Instances!P228:Instances!P228),"max", MAX(Instances!P228:Instances!P228),"diff", MAX(Instances!P228:Instances!P228)-MIN(Instances!P228:Instances!P228))</f>
        <v>0</v>
      </c>
      <c r="Q228" s="1" cm="1">
        <f t="array" ref="Q228">_xlfn.SWITCH($A$2,"average", AVERAGE(Instances!Q228:Instances!Q228),"median", MEDIAN(Instances!Q228:Instances!Q228),"min", MIN(Instances!Q228:Instances!Q228),"max", MAX(Instances!Q228:Instances!Q228),"diff", MAX(Instances!Q228:Instances!Q228)-MIN(Instances!Q228:Instances!Q228))</f>
        <v>0</v>
      </c>
      <c r="R228" s="1" cm="1">
        <f t="array" ref="R228">_xlfn.SWITCH($A$2,"average", AVERAGE(Instances!R228:Instances!R228),"median", MEDIAN(Instances!R228:Instances!R228),"min", MIN(Instances!R228:Instances!R228),"max", MAX(Instances!R228:Instances!R228),"diff", MAX(Instances!R228:Instances!R228)-MIN(Instances!R228:Instances!R228))</f>
        <v>0</v>
      </c>
      <c r="S228" s="1">
        <f>MIN($B228)</f>
        <v>0</v>
      </c>
      <c r="T228" s="1">
        <f>MIN($C228)</f>
        <v>0</v>
      </c>
      <c r="U228" s="1">
        <f>MIN($D228)</f>
        <v>0</v>
      </c>
      <c r="V228" s="1">
        <f>MIN($E228)</f>
        <v>0</v>
      </c>
      <c r="W228" s="1">
        <f>MIN($F228)</f>
        <v>0</v>
      </c>
      <c r="X228" s="1">
        <f>MIN($G228)</f>
        <v>0</v>
      </c>
      <c r="Y228" s="1">
        <f>MIN($H228)</f>
        <v>0</v>
      </c>
      <c r="Z228" s="1">
        <f>MIN($I228)</f>
        <v>0</v>
      </c>
      <c r="AA228" s="1">
        <f>MIN($J228)</f>
        <v>0</v>
      </c>
      <c r="AB228" s="1">
        <f>MIN($K228)</f>
        <v>0</v>
      </c>
      <c r="AC228" s="1">
        <f>MIN($M228)</f>
        <v>0</v>
      </c>
      <c r="AD228" s="1">
        <f>MIN($N228)</f>
        <v>0</v>
      </c>
      <c r="AE228" s="1">
        <f>MIN($P228)</f>
        <v>0</v>
      </c>
      <c r="AF228" s="1">
        <f>MIN($Q228)</f>
        <v>0</v>
      </c>
      <c r="AG228" s="1">
        <f>MIN($R228)</f>
        <v>0</v>
      </c>
      <c r="AH228" s="1">
        <f>MEDIAN($B228)</f>
        <v>0</v>
      </c>
      <c r="AI228" s="1">
        <f>MEDIAN($C228)</f>
        <v>0</v>
      </c>
      <c r="AJ228" s="1">
        <f>MEDIAN($D228)</f>
        <v>0</v>
      </c>
      <c r="AK228" s="1">
        <f>MEDIAN($E228)</f>
        <v>0</v>
      </c>
      <c r="AL228" s="1">
        <f>MEDIAN($F228)</f>
        <v>0</v>
      </c>
      <c r="AM228" s="1">
        <f>MEDIAN($G228)</f>
        <v>0</v>
      </c>
      <c r="AN228" s="1">
        <f>MEDIAN($H228)</f>
        <v>0</v>
      </c>
      <c r="AO228" s="1">
        <f>MEDIAN($I228)</f>
        <v>0</v>
      </c>
      <c r="AP228" s="1">
        <f>MEDIAN($J228)</f>
        <v>0</v>
      </c>
      <c r="AQ228" s="1">
        <f>MEDIAN($K228)</f>
        <v>0</v>
      </c>
      <c r="AR228" s="1">
        <f>MEDIAN($M228)</f>
        <v>0</v>
      </c>
      <c r="AS228" s="1">
        <f>MEDIAN($N228)</f>
        <v>0</v>
      </c>
      <c r="AT228" s="1">
        <f>MEDIAN($P228)</f>
        <v>0</v>
      </c>
      <c r="AU228" s="1">
        <f>MEDIAN($Q228)</f>
        <v>0</v>
      </c>
      <c r="AV228" s="1">
        <f>MEDIAN($R228)</f>
        <v>0</v>
      </c>
      <c r="AW228" s="1">
        <f>MAX($B228)</f>
        <v>0</v>
      </c>
      <c r="AX228" s="1">
        <f>MAX($C228)</f>
        <v>0</v>
      </c>
      <c r="AY228" s="1">
        <f>MAX($D228)</f>
        <v>0</v>
      </c>
      <c r="AZ228" s="1">
        <f>MAX($E228)</f>
        <v>0</v>
      </c>
      <c r="BA228" s="1">
        <f>MAX($F228)</f>
        <v>0</v>
      </c>
      <c r="BB228" s="1">
        <f>MAX($G228)</f>
        <v>0</v>
      </c>
      <c r="BC228" s="1">
        <f>MAX($H228)</f>
        <v>0</v>
      </c>
      <c r="BD228" s="1">
        <f>MAX($I228)</f>
        <v>0</v>
      </c>
      <c r="BE228" s="1">
        <f>MAX($J228)</f>
        <v>0</v>
      </c>
      <c r="BF228" s="1">
        <f>MAX($K228)</f>
        <v>0</v>
      </c>
      <c r="BG228" s="1">
        <f>MAX($M228)</f>
        <v>0</v>
      </c>
      <c r="BH228" s="1">
        <f>MAX($N228)</f>
        <v>0</v>
      </c>
      <c r="BI228" s="1">
        <f>MAX($P228)</f>
        <v>0</v>
      </c>
      <c r="BJ228" s="1">
        <f>MAX($Q228)</f>
        <v>0</v>
      </c>
      <c r="BK228" s="1">
        <f>MAX($R228)</f>
        <v>0</v>
      </c>
    </row>
    <row r="229" spans="1:63">
      <c r="A229" s="1" t="s">
        <v>226</v>
      </c>
      <c r="B229" s="1" cm="1">
        <f t="array" ref="B229">_xlfn.SWITCH($A$2,"average", AVERAGE(Instances!B229:Instances!B229),"median", MEDIAN(Instances!B229:Instances!B229),"min", MIN(Instances!B229:Instances!B229),"max", MAX(Instances!B229:Instances!B229),"diff", MAX(Instances!B229:Instances!B229)-MIN(Instances!B229:Instances!B229))</f>
        <v>0</v>
      </c>
      <c r="C229" s="1" cm="1">
        <f t="array" ref="C229">_xlfn.SWITCH($A$2,"average", AVERAGE(Instances!C229:Instances!C229),"median", MEDIAN(Instances!C229:Instances!C229),"min", MIN(Instances!C229:Instances!C229),"max", MAX(Instances!C229:Instances!C229),"diff", MAX(Instances!C229:Instances!C229)-MIN(Instances!C229:Instances!C229))</f>
        <v>0</v>
      </c>
      <c r="D229" s="1" cm="1">
        <f t="array" ref="D229">_xlfn.SWITCH($A$2,"average", AVERAGE(Instances!D229:Instances!D229),"median", MEDIAN(Instances!D229:Instances!D229),"min", MIN(Instances!D229:Instances!D229),"max", MAX(Instances!D229:Instances!D229),"diff", MAX(Instances!D229:Instances!D229)-MIN(Instances!D229:Instances!D229))</f>
        <v>0</v>
      </c>
      <c r="E229" s="1" cm="1">
        <f t="array" ref="E229">_xlfn.SWITCH($A$2,"average", AVERAGE(Instances!E229:Instances!E229),"median", MEDIAN(Instances!E229:Instances!E229),"min", MIN(Instances!E229:Instances!E229),"max", MAX(Instances!E229:Instances!E229),"diff", MAX(Instances!E229:Instances!E229)-MIN(Instances!E229:Instances!E229))</f>
        <v>0</v>
      </c>
      <c r="F229" s="1" cm="1">
        <f t="array" ref="F229">_xlfn.SWITCH($A$2,"average", AVERAGE(Instances!F229:Instances!F229),"median", MEDIAN(Instances!F229:Instances!F229),"min", MIN(Instances!F229:Instances!F229),"max", MAX(Instances!F229:Instances!F229),"diff", MAX(Instances!F229:Instances!F229)-MIN(Instances!F229:Instances!F229))</f>
        <v>0</v>
      </c>
      <c r="G229" s="1" cm="1">
        <f t="array" ref="G229">_xlfn.SWITCH($A$2,"average", AVERAGE(Instances!G229:Instances!G229),"median", MEDIAN(Instances!G229:Instances!G229),"min", MIN(Instances!G229:Instances!G229),"max", MAX(Instances!G229:Instances!G229),"diff", MAX(Instances!G229:Instances!G229)-MIN(Instances!G229:Instances!G229))</f>
        <v>0</v>
      </c>
      <c r="H229" s="1" cm="1">
        <f t="array" ref="H229">_xlfn.SWITCH($A$2,"average", AVERAGE(Instances!H229:Instances!H229),"median", MEDIAN(Instances!H229:Instances!H229),"min", MIN(Instances!H229:Instances!H229),"max", MAX(Instances!H229:Instances!H229),"diff", MAX(Instances!H229:Instances!H229)-MIN(Instances!H229:Instances!H229))</f>
        <v>0</v>
      </c>
      <c r="I229" s="1" cm="1">
        <f t="array" ref="I229">_xlfn.SWITCH($A$2,"average", AVERAGE(Instances!I229:Instances!I229),"median", MEDIAN(Instances!I229:Instances!I229),"min", MIN(Instances!I229:Instances!I229),"max", MAX(Instances!I229:Instances!I229),"diff", MAX(Instances!I229:Instances!I229)-MIN(Instances!I229:Instances!I229))</f>
        <v>0</v>
      </c>
      <c r="J229" s="1" cm="1">
        <f t="array" ref="J229">_xlfn.SWITCH($A$2,"average", AVERAGE(Instances!J229:Instances!J229),"median", MEDIAN(Instances!J229:Instances!J229),"min", MIN(Instances!J229:Instances!J229),"max", MAX(Instances!J229:Instances!J229),"diff", MAX(Instances!J229:Instances!J229)-MIN(Instances!J229:Instances!J229))</f>
        <v>0</v>
      </c>
      <c r="K229" s="1" cm="1">
        <f t="array" ref="K229">_xlfn.SWITCH($A$2,"average", AVERAGE(Instances!K229:Instances!K229),"median", MEDIAN(Instances!K229:Instances!K229),"min", MIN(Instances!K229:Instances!K229),"max", MAX(Instances!K229:Instances!K229),"diff", MAX(Instances!K229:Instances!K229)-MIN(Instances!K229:Instances!K229))</f>
        <v>0</v>
      </c>
      <c r="L229" s="1"/>
      <c r="M229" s="1" cm="1">
        <f t="array" ref="M229">_xlfn.SWITCH($A$2,"average", AVERAGE(Instances!M229:Instances!M229),"median", MEDIAN(Instances!M229:Instances!M229),"min", MIN(Instances!M229:Instances!M229),"max", MAX(Instances!M229:Instances!M229),"diff", MAX(Instances!M229:Instances!M229)-MIN(Instances!M229:Instances!M229))</f>
        <v>0</v>
      </c>
      <c r="N229" s="1" cm="1">
        <f t="array" ref="N229">_xlfn.SWITCH($A$2,"average", AVERAGE(Instances!N229:Instances!N229),"median", MEDIAN(Instances!N229:Instances!N229),"min", MIN(Instances!N229:Instances!N229),"max", MAX(Instances!N229:Instances!N229),"diff", MAX(Instances!N229:Instances!N229)-MIN(Instances!N229:Instances!N229))</f>
        <v>0</v>
      </c>
      <c r="O229" s="1"/>
      <c r="P229" s="1" cm="1">
        <f t="array" ref="P229">_xlfn.SWITCH($A$2,"average", AVERAGE(Instances!P229:Instances!P229),"median", MEDIAN(Instances!P229:Instances!P229),"min", MIN(Instances!P229:Instances!P229),"max", MAX(Instances!P229:Instances!P229),"diff", MAX(Instances!P229:Instances!P229)-MIN(Instances!P229:Instances!P229))</f>
        <v>0</v>
      </c>
      <c r="Q229" s="1" cm="1">
        <f t="array" ref="Q229">_xlfn.SWITCH($A$2,"average", AVERAGE(Instances!Q229:Instances!Q229),"median", MEDIAN(Instances!Q229:Instances!Q229),"min", MIN(Instances!Q229:Instances!Q229),"max", MAX(Instances!Q229:Instances!Q229),"diff", MAX(Instances!Q229:Instances!Q229)-MIN(Instances!Q229:Instances!Q229))</f>
        <v>0</v>
      </c>
      <c r="R229" s="1" cm="1">
        <f t="array" ref="R229">_xlfn.SWITCH($A$2,"average", AVERAGE(Instances!R229:Instances!R229),"median", MEDIAN(Instances!R229:Instances!R229),"min", MIN(Instances!R229:Instances!R229),"max", MAX(Instances!R229:Instances!R229),"diff", MAX(Instances!R229:Instances!R229)-MIN(Instances!R229:Instances!R229))</f>
        <v>0</v>
      </c>
      <c r="S229" s="1">
        <f>MIN($B229)</f>
        <v>0</v>
      </c>
      <c r="T229" s="1">
        <f>MIN($C229)</f>
        <v>0</v>
      </c>
      <c r="U229" s="1">
        <f>MIN($D229)</f>
        <v>0</v>
      </c>
      <c r="V229" s="1">
        <f>MIN($E229)</f>
        <v>0</v>
      </c>
      <c r="W229" s="1">
        <f>MIN($F229)</f>
        <v>0</v>
      </c>
      <c r="X229" s="1">
        <f>MIN($G229)</f>
        <v>0</v>
      </c>
      <c r="Y229" s="1">
        <f>MIN($H229)</f>
        <v>0</v>
      </c>
      <c r="Z229" s="1">
        <f>MIN($I229)</f>
        <v>0</v>
      </c>
      <c r="AA229" s="1">
        <f>MIN($J229)</f>
        <v>0</v>
      </c>
      <c r="AB229" s="1">
        <f>MIN($K229)</f>
        <v>0</v>
      </c>
      <c r="AC229" s="1">
        <f>MIN($M229)</f>
        <v>0</v>
      </c>
      <c r="AD229" s="1">
        <f>MIN($N229)</f>
        <v>0</v>
      </c>
      <c r="AE229" s="1">
        <f>MIN($P229)</f>
        <v>0</v>
      </c>
      <c r="AF229" s="1">
        <f>MIN($Q229)</f>
        <v>0</v>
      </c>
      <c r="AG229" s="1">
        <f>MIN($R229)</f>
        <v>0</v>
      </c>
      <c r="AH229" s="1">
        <f>MEDIAN($B229)</f>
        <v>0</v>
      </c>
      <c r="AI229" s="1">
        <f>MEDIAN($C229)</f>
        <v>0</v>
      </c>
      <c r="AJ229" s="1">
        <f>MEDIAN($D229)</f>
        <v>0</v>
      </c>
      <c r="AK229" s="1">
        <f>MEDIAN($E229)</f>
        <v>0</v>
      </c>
      <c r="AL229" s="1">
        <f>MEDIAN($F229)</f>
        <v>0</v>
      </c>
      <c r="AM229" s="1">
        <f>MEDIAN($G229)</f>
        <v>0</v>
      </c>
      <c r="AN229" s="1">
        <f>MEDIAN($H229)</f>
        <v>0</v>
      </c>
      <c r="AO229" s="1">
        <f>MEDIAN($I229)</f>
        <v>0</v>
      </c>
      <c r="AP229" s="1">
        <f>MEDIAN($J229)</f>
        <v>0</v>
      </c>
      <c r="AQ229" s="1">
        <f>MEDIAN($K229)</f>
        <v>0</v>
      </c>
      <c r="AR229" s="1">
        <f>MEDIAN($M229)</f>
        <v>0</v>
      </c>
      <c r="AS229" s="1">
        <f>MEDIAN($N229)</f>
        <v>0</v>
      </c>
      <c r="AT229" s="1">
        <f>MEDIAN($P229)</f>
        <v>0</v>
      </c>
      <c r="AU229" s="1">
        <f>MEDIAN($Q229)</f>
        <v>0</v>
      </c>
      <c r="AV229" s="1">
        <f>MEDIAN($R229)</f>
        <v>0</v>
      </c>
      <c r="AW229" s="1">
        <f>MAX($B229)</f>
        <v>0</v>
      </c>
      <c r="AX229" s="1">
        <f>MAX($C229)</f>
        <v>0</v>
      </c>
      <c r="AY229" s="1">
        <f>MAX($D229)</f>
        <v>0</v>
      </c>
      <c r="AZ229" s="1">
        <f>MAX($E229)</f>
        <v>0</v>
      </c>
      <c r="BA229" s="1">
        <f>MAX($F229)</f>
        <v>0</v>
      </c>
      <c r="BB229" s="1">
        <f>MAX($G229)</f>
        <v>0</v>
      </c>
      <c r="BC229" s="1">
        <f>MAX($H229)</f>
        <v>0</v>
      </c>
      <c r="BD229" s="1">
        <f>MAX($I229)</f>
        <v>0</v>
      </c>
      <c r="BE229" s="1">
        <f>MAX($J229)</f>
        <v>0</v>
      </c>
      <c r="BF229" s="1">
        <f>MAX($K229)</f>
        <v>0</v>
      </c>
      <c r="BG229" s="1">
        <f>MAX($M229)</f>
        <v>0</v>
      </c>
      <c r="BH229" s="1">
        <f>MAX($N229)</f>
        <v>0</v>
      </c>
      <c r="BI229" s="1">
        <f>MAX($P229)</f>
        <v>0</v>
      </c>
      <c r="BJ229" s="1">
        <f>MAX($Q229)</f>
        <v>0</v>
      </c>
      <c r="BK229" s="1">
        <f>MAX($R229)</f>
        <v>0</v>
      </c>
    </row>
    <row r="230" spans="1:63">
      <c r="A230" s="1" t="s">
        <v>227</v>
      </c>
      <c r="B230" s="1" cm="1">
        <f t="array" ref="B230">_xlfn.SWITCH($A$2,"average", AVERAGE(Instances!B230:Instances!B230),"median", MEDIAN(Instances!B230:Instances!B230),"min", MIN(Instances!B230:Instances!B230),"max", MAX(Instances!B230:Instances!B230),"diff", MAX(Instances!B230:Instances!B230)-MIN(Instances!B230:Instances!B230))</f>
        <v>0</v>
      </c>
      <c r="C230" s="1" cm="1">
        <f t="array" ref="C230">_xlfn.SWITCH($A$2,"average", AVERAGE(Instances!C230:Instances!C230),"median", MEDIAN(Instances!C230:Instances!C230),"min", MIN(Instances!C230:Instances!C230),"max", MAX(Instances!C230:Instances!C230),"diff", MAX(Instances!C230:Instances!C230)-MIN(Instances!C230:Instances!C230))</f>
        <v>0</v>
      </c>
      <c r="D230" s="1" cm="1">
        <f t="array" ref="D230">_xlfn.SWITCH($A$2,"average", AVERAGE(Instances!D230:Instances!D230),"median", MEDIAN(Instances!D230:Instances!D230),"min", MIN(Instances!D230:Instances!D230),"max", MAX(Instances!D230:Instances!D230),"diff", MAX(Instances!D230:Instances!D230)-MIN(Instances!D230:Instances!D230))</f>
        <v>0</v>
      </c>
      <c r="E230" s="1" cm="1">
        <f t="array" ref="E230">_xlfn.SWITCH($A$2,"average", AVERAGE(Instances!E230:Instances!E230),"median", MEDIAN(Instances!E230:Instances!E230),"min", MIN(Instances!E230:Instances!E230),"max", MAX(Instances!E230:Instances!E230),"diff", MAX(Instances!E230:Instances!E230)-MIN(Instances!E230:Instances!E230))</f>
        <v>0</v>
      </c>
      <c r="F230" s="1" cm="1">
        <f t="array" ref="F230">_xlfn.SWITCH($A$2,"average", AVERAGE(Instances!F230:Instances!F230),"median", MEDIAN(Instances!F230:Instances!F230),"min", MIN(Instances!F230:Instances!F230),"max", MAX(Instances!F230:Instances!F230),"diff", MAX(Instances!F230:Instances!F230)-MIN(Instances!F230:Instances!F230))</f>
        <v>0</v>
      </c>
      <c r="G230" s="1" cm="1">
        <f t="array" ref="G230">_xlfn.SWITCH($A$2,"average", AVERAGE(Instances!G230:Instances!G230),"median", MEDIAN(Instances!G230:Instances!G230),"min", MIN(Instances!G230:Instances!G230),"max", MAX(Instances!G230:Instances!G230),"diff", MAX(Instances!G230:Instances!G230)-MIN(Instances!G230:Instances!G230))</f>
        <v>0</v>
      </c>
      <c r="H230" s="1" cm="1">
        <f t="array" ref="H230">_xlfn.SWITCH($A$2,"average", AVERAGE(Instances!H230:Instances!H230),"median", MEDIAN(Instances!H230:Instances!H230),"min", MIN(Instances!H230:Instances!H230),"max", MAX(Instances!H230:Instances!H230),"diff", MAX(Instances!H230:Instances!H230)-MIN(Instances!H230:Instances!H230))</f>
        <v>0</v>
      </c>
      <c r="I230" s="1" cm="1">
        <f t="array" ref="I230">_xlfn.SWITCH($A$2,"average", AVERAGE(Instances!I230:Instances!I230),"median", MEDIAN(Instances!I230:Instances!I230),"min", MIN(Instances!I230:Instances!I230),"max", MAX(Instances!I230:Instances!I230),"diff", MAX(Instances!I230:Instances!I230)-MIN(Instances!I230:Instances!I230))</f>
        <v>0</v>
      </c>
      <c r="J230" s="1" cm="1">
        <f t="array" ref="J230">_xlfn.SWITCH($A$2,"average", AVERAGE(Instances!J230:Instances!J230),"median", MEDIAN(Instances!J230:Instances!J230),"min", MIN(Instances!J230:Instances!J230),"max", MAX(Instances!J230:Instances!J230),"diff", MAX(Instances!J230:Instances!J230)-MIN(Instances!J230:Instances!J230))</f>
        <v>0</v>
      </c>
      <c r="K230" s="1" cm="1">
        <f t="array" ref="K230">_xlfn.SWITCH($A$2,"average", AVERAGE(Instances!K230:Instances!K230),"median", MEDIAN(Instances!K230:Instances!K230),"min", MIN(Instances!K230:Instances!K230),"max", MAX(Instances!K230:Instances!K230),"diff", MAX(Instances!K230:Instances!K230)-MIN(Instances!K230:Instances!K230))</f>
        <v>0</v>
      </c>
      <c r="L230" s="1"/>
      <c r="M230" s="1" cm="1">
        <f t="array" ref="M230">_xlfn.SWITCH($A$2,"average", AVERAGE(Instances!M230:Instances!M230),"median", MEDIAN(Instances!M230:Instances!M230),"min", MIN(Instances!M230:Instances!M230),"max", MAX(Instances!M230:Instances!M230),"diff", MAX(Instances!M230:Instances!M230)-MIN(Instances!M230:Instances!M230))</f>
        <v>0</v>
      </c>
      <c r="N230" s="1" cm="1">
        <f t="array" ref="N230">_xlfn.SWITCH($A$2,"average", AVERAGE(Instances!N230:Instances!N230),"median", MEDIAN(Instances!N230:Instances!N230),"min", MIN(Instances!N230:Instances!N230),"max", MAX(Instances!N230:Instances!N230),"diff", MAX(Instances!N230:Instances!N230)-MIN(Instances!N230:Instances!N230))</f>
        <v>0</v>
      </c>
      <c r="O230" s="1"/>
      <c r="P230" s="1" cm="1">
        <f t="array" ref="P230">_xlfn.SWITCH($A$2,"average", AVERAGE(Instances!P230:Instances!P230),"median", MEDIAN(Instances!P230:Instances!P230),"min", MIN(Instances!P230:Instances!P230),"max", MAX(Instances!P230:Instances!P230),"diff", MAX(Instances!P230:Instances!P230)-MIN(Instances!P230:Instances!P230))</f>
        <v>0</v>
      </c>
      <c r="Q230" s="1" cm="1">
        <f t="array" ref="Q230">_xlfn.SWITCH($A$2,"average", AVERAGE(Instances!Q230:Instances!Q230),"median", MEDIAN(Instances!Q230:Instances!Q230),"min", MIN(Instances!Q230:Instances!Q230),"max", MAX(Instances!Q230:Instances!Q230),"diff", MAX(Instances!Q230:Instances!Q230)-MIN(Instances!Q230:Instances!Q230))</f>
        <v>0</v>
      </c>
      <c r="R230" s="1" cm="1">
        <f t="array" ref="R230">_xlfn.SWITCH($A$2,"average", AVERAGE(Instances!R230:Instances!R230),"median", MEDIAN(Instances!R230:Instances!R230),"min", MIN(Instances!R230:Instances!R230),"max", MAX(Instances!R230:Instances!R230),"diff", MAX(Instances!R230:Instances!R230)-MIN(Instances!R230:Instances!R230))</f>
        <v>0</v>
      </c>
      <c r="S230" s="1">
        <f>MIN($B230)</f>
        <v>0</v>
      </c>
      <c r="T230" s="1">
        <f>MIN($C230)</f>
        <v>0</v>
      </c>
      <c r="U230" s="1">
        <f>MIN($D230)</f>
        <v>0</v>
      </c>
      <c r="V230" s="1">
        <f>MIN($E230)</f>
        <v>0</v>
      </c>
      <c r="W230" s="1">
        <f>MIN($F230)</f>
        <v>0</v>
      </c>
      <c r="X230" s="1">
        <f>MIN($G230)</f>
        <v>0</v>
      </c>
      <c r="Y230" s="1">
        <f>MIN($H230)</f>
        <v>0</v>
      </c>
      <c r="Z230" s="1">
        <f>MIN($I230)</f>
        <v>0</v>
      </c>
      <c r="AA230" s="1">
        <f>MIN($J230)</f>
        <v>0</v>
      </c>
      <c r="AB230" s="1">
        <f>MIN($K230)</f>
        <v>0</v>
      </c>
      <c r="AC230" s="1">
        <f>MIN($M230)</f>
        <v>0</v>
      </c>
      <c r="AD230" s="1">
        <f>MIN($N230)</f>
        <v>0</v>
      </c>
      <c r="AE230" s="1">
        <f>MIN($P230)</f>
        <v>0</v>
      </c>
      <c r="AF230" s="1">
        <f>MIN($Q230)</f>
        <v>0</v>
      </c>
      <c r="AG230" s="1">
        <f>MIN($R230)</f>
        <v>0</v>
      </c>
      <c r="AH230" s="1">
        <f>MEDIAN($B230)</f>
        <v>0</v>
      </c>
      <c r="AI230" s="1">
        <f>MEDIAN($C230)</f>
        <v>0</v>
      </c>
      <c r="AJ230" s="1">
        <f>MEDIAN($D230)</f>
        <v>0</v>
      </c>
      <c r="AK230" s="1">
        <f>MEDIAN($E230)</f>
        <v>0</v>
      </c>
      <c r="AL230" s="1">
        <f>MEDIAN($F230)</f>
        <v>0</v>
      </c>
      <c r="AM230" s="1">
        <f>MEDIAN($G230)</f>
        <v>0</v>
      </c>
      <c r="AN230" s="1">
        <f>MEDIAN($H230)</f>
        <v>0</v>
      </c>
      <c r="AO230" s="1">
        <f>MEDIAN($I230)</f>
        <v>0</v>
      </c>
      <c r="AP230" s="1">
        <f>MEDIAN($J230)</f>
        <v>0</v>
      </c>
      <c r="AQ230" s="1">
        <f>MEDIAN($K230)</f>
        <v>0</v>
      </c>
      <c r="AR230" s="1">
        <f>MEDIAN($M230)</f>
        <v>0</v>
      </c>
      <c r="AS230" s="1">
        <f>MEDIAN($N230)</f>
        <v>0</v>
      </c>
      <c r="AT230" s="1">
        <f>MEDIAN($P230)</f>
        <v>0</v>
      </c>
      <c r="AU230" s="1">
        <f>MEDIAN($Q230)</f>
        <v>0</v>
      </c>
      <c r="AV230" s="1">
        <f>MEDIAN($R230)</f>
        <v>0</v>
      </c>
      <c r="AW230" s="1">
        <f>MAX($B230)</f>
        <v>0</v>
      </c>
      <c r="AX230" s="1">
        <f>MAX($C230)</f>
        <v>0</v>
      </c>
      <c r="AY230" s="1">
        <f>MAX($D230)</f>
        <v>0</v>
      </c>
      <c r="AZ230" s="1">
        <f>MAX($E230)</f>
        <v>0</v>
      </c>
      <c r="BA230" s="1">
        <f>MAX($F230)</f>
        <v>0</v>
      </c>
      <c r="BB230" s="1">
        <f>MAX($G230)</f>
        <v>0</v>
      </c>
      <c r="BC230" s="1">
        <f>MAX($H230)</f>
        <v>0</v>
      </c>
      <c r="BD230" s="1">
        <f>MAX($I230)</f>
        <v>0</v>
      </c>
      <c r="BE230" s="1">
        <f>MAX($J230)</f>
        <v>0</v>
      </c>
      <c r="BF230" s="1">
        <f>MAX($K230)</f>
        <v>0</v>
      </c>
      <c r="BG230" s="1">
        <f>MAX($M230)</f>
        <v>0</v>
      </c>
      <c r="BH230" s="1">
        <f>MAX($N230)</f>
        <v>0</v>
      </c>
      <c r="BI230" s="1">
        <f>MAX($P230)</f>
        <v>0</v>
      </c>
      <c r="BJ230" s="1">
        <f>MAX($Q230)</f>
        <v>0</v>
      </c>
      <c r="BK230" s="1">
        <f>MAX($R230)</f>
        <v>0</v>
      </c>
    </row>
    <row r="231" spans="1:63">
      <c r="A231" s="1" t="s">
        <v>228</v>
      </c>
      <c r="B231" s="1" cm="1">
        <f t="array" ref="B231">_xlfn.SWITCH($A$2,"average", AVERAGE(Instances!B231:Instances!B231),"median", MEDIAN(Instances!B231:Instances!B231),"min", MIN(Instances!B231:Instances!B231),"max", MAX(Instances!B231:Instances!B231),"diff", MAX(Instances!B231:Instances!B231)-MIN(Instances!B231:Instances!B231))</f>
        <v>0</v>
      </c>
      <c r="C231" s="1" cm="1">
        <f t="array" ref="C231">_xlfn.SWITCH($A$2,"average", AVERAGE(Instances!C231:Instances!C231),"median", MEDIAN(Instances!C231:Instances!C231),"min", MIN(Instances!C231:Instances!C231),"max", MAX(Instances!C231:Instances!C231),"diff", MAX(Instances!C231:Instances!C231)-MIN(Instances!C231:Instances!C231))</f>
        <v>0</v>
      </c>
      <c r="D231" s="1" cm="1">
        <f t="array" ref="D231">_xlfn.SWITCH($A$2,"average", AVERAGE(Instances!D231:Instances!D231),"median", MEDIAN(Instances!D231:Instances!D231),"min", MIN(Instances!D231:Instances!D231),"max", MAX(Instances!D231:Instances!D231),"diff", MAX(Instances!D231:Instances!D231)-MIN(Instances!D231:Instances!D231))</f>
        <v>0</v>
      </c>
      <c r="E231" s="1" cm="1">
        <f t="array" ref="E231">_xlfn.SWITCH($A$2,"average", AVERAGE(Instances!E231:Instances!E231),"median", MEDIAN(Instances!E231:Instances!E231),"min", MIN(Instances!E231:Instances!E231),"max", MAX(Instances!E231:Instances!E231),"diff", MAX(Instances!E231:Instances!E231)-MIN(Instances!E231:Instances!E231))</f>
        <v>0</v>
      </c>
      <c r="F231" s="1" cm="1">
        <f t="array" ref="F231">_xlfn.SWITCH($A$2,"average", AVERAGE(Instances!F231:Instances!F231),"median", MEDIAN(Instances!F231:Instances!F231),"min", MIN(Instances!F231:Instances!F231),"max", MAX(Instances!F231:Instances!F231),"diff", MAX(Instances!F231:Instances!F231)-MIN(Instances!F231:Instances!F231))</f>
        <v>0</v>
      </c>
      <c r="G231" s="1" cm="1">
        <f t="array" ref="G231">_xlfn.SWITCH($A$2,"average", AVERAGE(Instances!G231:Instances!G231),"median", MEDIAN(Instances!G231:Instances!G231),"min", MIN(Instances!G231:Instances!G231),"max", MAX(Instances!G231:Instances!G231),"diff", MAX(Instances!G231:Instances!G231)-MIN(Instances!G231:Instances!G231))</f>
        <v>0</v>
      </c>
      <c r="H231" s="1" cm="1">
        <f t="array" ref="H231">_xlfn.SWITCH($A$2,"average", AVERAGE(Instances!H231:Instances!H231),"median", MEDIAN(Instances!H231:Instances!H231),"min", MIN(Instances!H231:Instances!H231),"max", MAX(Instances!H231:Instances!H231),"diff", MAX(Instances!H231:Instances!H231)-MIN(Instances!H231:Instances!H231))</f>
        <v>0</v>
      </c>
      <c r="I231" s="1" cm="1">
        <f t="array" ref="I231">_xlfn.SWITCH($A$2,"average", AVERAGE(Instances!I231:Instances!I231),"median", MEDIAN(Instances!I231:Instances!I231),"min", MIN(Instances!I231:Instances!I231),"max", MAX(Instances!I231:Instances!I231),"diff", MAX(Instances!I231:Instances!I231)-MIN(Instances!I231:Instances!I231))</f>
        <v>0</v>
      </c>
      <c r="J231" s="1" cm="1">
        <f t="array" ref="J231">_xlfn.SWITCH($A$2,"average", AVERAGE(Instances!J231:Instances!J231),"median", MEDIAN(Instances!J231:Instances!J231),"min", MIN(Instances!J231:Instances!J231),"max", MAX(Instances!J231:Instances!J231),"diff", MAX(Instances!J231:Instances!J231)-MIN(Instances!J231:Instances!J231))</f>
        <v>0</v>
      </c>
      <c r="K231" s="1" cm="1">
        <f t="array" ref="K231">_xlfn.SWITCH($A$2,"average", AVERAGE(Instances!K231:Instances!K231),"median", MEDIAN(Instances!K231:Instances!K231),"min", MIN(Instances!K231:Instances!K231),"max", MAX(Instances!K231:Instances!K231),"diff", MAX(Instances!K231:Instances!K231)-MIN(Instances!K231:Instances!K231))</f>
        <v>0</v>
      </c>
      <c r="L231" s="1"/>
      <c r="M231" s="1" cm="1">
        <f t="array" ref="M231">_xlfn.SWITCH($A$2,"average", AVERAGE(Instances!M231:Instances!M231),"median", MEDIAN(Instances!M231:Instances!M231),"min", MIN(Instances!M231:Instances!M231),"max", MAX(Instances!M231:Instances!M231),"diff", MAX(Instances!M231:Instances!M231)-MIN(Instances!M231:Instances!M231))</f>
        <v>0</v>
      </c>
      <c r="N231" s="1" cm="1">
        <f t="array" ref="N231">_xlfn.SWITCH($A$2,"average", AVERAGE(Instances!N231:Instances!N231),"median", MEDIAN(Instances!N231:Instances!N231),"min", MIN(Instances!N231:Instances!N231),"max", MAX(Instances!N231:Instances!N231),"diff", MAX(Instances!N231:Instances!N231)-MIN(Instances!N231:Instances!N231))</f>
        <v>0</v>
      </c>
      <c r="O231" s="1"/>
      <c r="P231" s="1" cm="1">
        <f t="array" ref="P231">_xlfn.SWITCH($A$2,"average", AVERAGE(Instances!P231:Instances!P231),"median", MEDIAN(Instances!P231:Instances!P231),"min", MIN(Instances!P231:Instances!P231),"max", MAX(Instances!P231:Instances!P231),"diff", MAX(Instances!P231:Instances!P231)-MIN(Instances!P231:Instances!P231))</f>
        <v>0</v>
      </c>
      <c r="Q231" s="1" cm="1">
        <f t="array" ref="Q231">_xlfn.SWITCH($A$2,"average", AVERAGE(Instances!Q231:Instances!Q231),"median", MEDIAN(Instances!Q231:Instances!Q231),"min", MIN(Instances!Q231:Instances!Q231),"max", MAX(Instances!Q231:Instances!Q231),"diff", MAX(Instances!Q231:Instances!Q231)-MIN(Instances!Q231:Instances!Q231))</f>
        <v>0</v>
      </c>
      <c r="R231" s="1" cm="1">
        <f t="array" ref="R231">_xlfn.SWITCH($A$2,"average", AVERAGE(Instances!R231:Instances!R231),"median", MEDIAN(Instances!R231:Instances!R231),"min", MIN(Instances!R231:Instances!R231),"max", MAX(Instances!R231:Instances!R231),"diff", MAX(Instances!R231:Instances!R231)-MIN(Instances!R231:Instances!R231))</f>
        <v>0</v>
      </c>
      <c r="S231" s="1">
        <f>MIN($B231)</f>
        <v>0</v>
      </c>
      <c r="T231" s="1">
        <f>MIN($C231)</f>
        <v>0</v>
      </c>
      <c r="U231" s="1">
        <f>MIN($D231)</f>
        <v>0</v>
      </c>
      <c r="V231" s="1">
        <f>MIN($E231)</f>
        <v>0</v>
      </c>
      <c r="W231" s="1">
        <f>MIN($F231)</f>
        <v>0</v>
      </c>
      <c r="X231" s="1">
        <f>MIN($G231)</f>
        <v>0</v>
      </c>
      <c r="Y231" s="1">
        <f>MIN($H231)</f>
        <v>0</v>
      </c>
      <c r="Z231" s="1">
        <f>MIN($I231)</f>
        <v>0</v>
      </c>
      <c r="AA231" s="1">
        <f>MIN($J231)</f>
        <v>0</v>
      </c>
      <c r="AB231" s="1">
        <f>MIN($K231)</f>
        <v>0</v>
      </c>
      <c r="AC231" s="1">
        <f>MIN($M231)</f>
        <v>0</v>
      </c>
      <c r="AD231" s="1">
        <f>MIN($N231)</f>
        <v>0</v>
      </c>
      <c r="AE231" s="1">
        <f>MIN($P231)</f>
        <v>0</v>
      </c>
      <c r="AF231" s="1">
        <f>MIN($Q231)</f>
        <v>0</v>
      </c>
      <c r="AG231" s="1">
        <f>MIN($R231)</f>
        <v>0</v>
      </c>
      <c r="AH231" s="1">
        <f>MEDIAN($B231)</f>
        <v>0</v>
      </c>
      <c r="AI231" s="1">
        <f>MEDIAN($C231)</f>
        <v>0</v>
      </c>
      <c r="AJ231" s="1">
        <f>MEDIAN($D231)</f>
        <v>0</v>
      </c>
      <c r="AK231" s="1">
        <f>MEDIAN($E231)</f>
        <v>0</v>
      </c>
      <c r="AL231" s="1">
        <f>MEDIAN($F231)</f>
        <v>0</v>
      </c>
      <c r="AM231" s="1">
        <f>MEDIAN($G231)</f>
        <v>0</v>
      </c>
      <c r="AN231" s="1">
        <f>MEDIAN($H231)</f>
        <v>0</v>
      </c>
      <c r="AO231" s="1">
        <f>MEDIAN($I231)</f>
        <v>0</v>
      </c>
      <c r="AP231" s="1">
        <f>MEDIAN($J231)</f>
        <v>0</v>
      </c>
      <c r="AQ231" s="1">
        <f>MEDIAN($K231)</f>
        <v>0</v>
      </c>
      <c r="AR231" s="1">
        <f>MEDIAN($M231)</f>
        <v>0</v>
      </c>
      <c r="AS231" s="1">
        <f>MEDIAN($N231)</f>
        <v>0</v>
      </c>
      <c r="AT231" s="1">
        <f>MEDIAN($P231)</f>
        <v>0</v>
      </c>
      <c r="AU231" s="1">
        <f>MEDIAN($Q231)</f>
        <v>0</v>
      </c>
      <c r="AV231" s="1">
        <f>MEDIAN($R231)</f>
        <v>0</v>
      </c>
      <c r="AW231" s="1">
        <f>MAX($B231)</f>
        <v>0</v>
      </c>
      <c r="AX231" s="1">
        <f>MAX($C231)</f>
        <v>0</v>
      </c>
      <c r="AY231" s="1">
        <f>MAX($D231)</f>
        <v>0</v>
      </c>
      <c r="AZ231" s="1">
        <f>MAX($E231)</f>
        <v>0</v>
      </c>
      <c r="BA231" s="1">
        <f>MAX($F231)</f>
        <v>0</v>
      </c>
      <c r="BB231" s="1">
        <f>MAX($G231)</f>
        <v>0</v>
      </c>
      <c r="BC231" s="1">
        <f>MAX($H231)</f>
        <v>0</v>
      </c>
      <c r="BD231" s="1">
        <f>MAX($I231)</f>
        <v>0</v>
      </c>
      <c r="BE231" s="1">
        <f>MAX($J231)</f>
        <v>0</v>
      </c>
      <c r="BF231" s="1">
        <f>MAX($K231)</f>
        <v>0</v>
      </c>
      <c r="BG231" s="1">
        <f>MAX($M231)</f>
        <v>0</v>
      </c>
      <c r="BH231" s="1">
        <f>MAX($N231)</f>
        <v>0</v>
      </c>
      <c r="BI231" s="1">
        <f>MAX($P231)</f>
        <v>0</v>
      </c>
      <c r="BJ231" s="1">
        <f>MAX($Q231)</f>
        <v>0</v>
      </c>
      <c r="BK231" s="1">
        <f>MAX($R231)</f>
        <v>0</v>
      </c>
    </row>
    <row r="232" spans="1:63">
      <c r="A232" s="1" t="s">
        <v>229</v>
      </c>
      <c r="B232" s="1" cm="1">
        <f t="array" ref="B232">_xlfn.SWITCH($A$2,"average", AVERAGE(Instances!B232:Instances!B232),"median", MEDIAN(Instances!B232:Instances!B232),"min", MIN(Instances!B232:Instances!B232),"max", MAX(Instances!B232:Instances!B232),"diff", MAX(Instances!B232:Instances!B232)-MIN(Instances!B232:Instances!B232))</f>
        <v>0</v>
      </c>
      <c r="C232" s="1" cm="1">
        <f t="array" ref="C232">_xlfn.SWITCH($A$2,"average", AVERAGE(Instances!C232:Instances!C232),"median", MEDIAN(Instances!C232:Instances!C232),"min", MIN(Instances!C232:Instances!C232),"max", MAX(Instances!C232:Instances!C232),"diff", MAX(Instances!C232:Instances!C232)-MIN(Instances!C232:Instances!C232))</f>
        <v>0</v>
      </c>
      <c r="D232" s="1" cm="1">
        <f t="array" ref="D232">_xlfn.SWITCH($A$2,"average", AVERAGE(Instances!D232:Instances!D232),"median", MEDIAN(Instances!D232:Instances!D232),"min", MIN(Instances!D232:Instances!D232),"max", MAX(Instances!D232:Instances!D232),"diff", MAX(Instances!D232:Instances!D232)-MIN(Instances!D232:Instances!D232))</f>
        <v>0</v>
      </c>
      <c r="E232" s="1" cm="1">
        <f t="array" ref="E232">_xlfn.SWITCH($A$2,"average", AVERAGE(Instances!E232:Instances!E232),"median", MEDIAN(Instances!E232:Instances!E232),"min", MIN(Instances!E232:Instances!E232),"max", MAX(Instances!E232:Instances!E232),"diff", MAX(Instances!E232:Instances!E232)-MIN(Instances!E232:Instances!E232))</f>
        <v>0</v>
      </c>
      <c r="F232" s="1" cm="1">
        <f t="array" ref="F232">_xlfn.SWITCH($A$2,"average", AVERAGE(Instances!F232:Instances!F232),"median", MEDIAN(Instances!F232:Instances!F232),"min", MIN(Instances!F232:Instances!F232),"max", MAX(Instances!F232:Instances!F232),"diff", MAX(Instances!F232:Instances!F232)-MIN(Instances!F232:Instances!F232))</f>
        <v>0</v>
      </c>
      <c r="G232" s="1" cm="1">
        <f t="array" ref="G232">_xlfn.SWITCH($A$2,"average", AVERAGE(Instances!G232:Instances!G232),"median", MEDIAN(Instances!G232:Instances!G232),"min", MIN(Instances!G232:Instances!G232),"max", MAX(Instances!G232:Instances!G232),"diff", MAX(Instances!G232:Instances!G232)-MIN(Instances!G232:Instances!G232))</f>
        <v>0</v>
      </c>
      <c r="H232" s="1" cm="1">
        <f t="array" ref="H232">_xlfn.SWITCH($A$2,"average", AVERAGE(Instances!H232:Instances!H232),"median", MEDIAN(Instances!H232:Instances!H232),"min", MIN(Instances!H232:Instances!H232),"max", MAX(Instances!H232:Instances!H232),"diff", MAX(Instances!H232:Instances!H232)-MIN(Instances!H232:Instances!H232))</f>
        <v>0</v>
      </c>
      <c r="I232" s="1" cm="1">
        <f t="array" ref="I232">_xlfn.SWITCH($A$2,"average", AVERAGE(Instances!I232:Instances!I232),"median", MEDIAN(Instances!I232:Instances!I232),"min", MIN(Instances!I232:Instances!I232),"max", MAX(Instances!I232:Instances!I232),"diff", MAX(Instances!I232:Instances!I232)-MIN(Instances!I232:Instances!I232))</f>
        <v>0</v>
      </c>
      <c r="J232" s="1" cm="1">
        <f t="array" ref="J232">_xlfn.SWITCH($A$2,"average", AVERAGE(Instances!J232:Instances!J232),"median", MEDIAN(Instances!J232:Instances!J232),"min", MIN(Instances!J232:Instances!J232),"max", MAX(Instances!J232:Instances!J232),"diff", MAX(Instances!J232:Instances!J232)-MIN(Instances!J232:Instances!J232))</f>
        <v>0</v>
      </c>
      <c r="K232" s="1" cm="1">
        <f t="array" ref="K232">_xlfn.SWITCH($A$2,"average", AVERAGE(Instances!K232:Instances!K232),"median", MEDIAN(Instances!K232:Instances!K232),"min", MIN(Instances!K232:Instances!K232),"max", MAX(Instances!K232:Instances!K232),"diff", MAX(Instances!K232:Instances!K232)-MIN(Instances!K232:Instances!K232))</f>
        <v>0</v>
      </c>
      <c r="L232" s="1"/>
      <c r="M232" s="1" cm="1">
        <f t="array" ref="M232">_xlfn.SWITCH($A$2,"average", AVERAGE(Instances!M232:Instances!M232),"median", MEDIAN(Instances!M232:Instances!M232),"min", MIN(Instances!M232:Instances!M232),"max", MAX(Instances!M232:Instances!M232),"diff", MAX(Instances!M232:Instances!M232)-MIN(Instances!M232:Instances!M232))</f>
        <v>0</v>
      </c>
      <c r="N232" s="1" cm="1">
        <f t="array" ref="N232">_xlfn.SWITCH($A$2,"average", AVERAGE(Instances!N232:Instances!N232),"median", MEDIAN(Instances!N232:Instances!N232),"min", MIN(Instances!N232:Instances!N232),"max", MAX(Instances!N232:Instances!N232),"diff", MAX(Instances!N232:Instances!N232)-MIN(Instances!N232:Instances!N232))</f>
        <v>0</v>
      </c>
      <c r="O232" s="1"/>
      <c r="P232" s="1" cm="1">
        <f t="array" ref="P232">_xlfn.SWITCH($A$2,"average", AVERAGE(Instances!P232:Instances!P232),"median", MEDIAN(Instances!P232:Instances!P232),"min", MIN(Instances!P232:Instances!P232),"max", MAX(Instances!P232:Instances!P232),"diff", MAX(Instances!P232:Instances!P232)-MIN(Instances!P232:Instances!P232))</f>
        <v>0</v>
      </c>
      <c r="Q232" s="1" cm="1">
        <f t="array" ref="Q232">_xlfn.SWITCH($A$2,"average", AVERAGE(Instances!Q232:Instances!Q232),"median", MEDIAN(Instances!Q232:Instances!Q232),"min", MIN(Instances!Q232:Instances!Q232),"max", MAX(Instances!Q232:Instances!Q232),"diff", MAX(Instances!Q232:Instances!Q232)-MIN(Instances!Q232:Instances!Q232))</f>
        <v>0</v>
      </c>
      <c r="R232" s="1" cm="1">
        <f t="array" ref="R232">_xlfn.SWITCH($A$2,"average", AVERAGE(Instances!R232:Instances!R232),"median", MEDIAN(Instances!R232:Instances!R232),"min", MIN(Instances!R232:Instances!R232),"max", MAX(Instances!R232:Instances!R232),"diff", MAX(Instances!R232:Instances!R232)-MIN(Instances!R232:Instances!R232))</f>
        <v>0</v>
      </c>
      <c r="S232" s="1">
        <f>MIN($B232)</f>
        <v>0</v>
      </c>
      <c r="T232" s="1">
        <f>MIN($C232)</f>
        <v>0</v>
      </c>
      <c r="U232" s="1">
        <f>MIN($D232)</f>
        <v>0</v>
      </c>
      <c r="V232" s="1">
        <f>MIN($E232)</f>
        <v>0</v>
      </c>
      <c r="W232" s="1">
        <f>MIN($F232)</f>
        <v>0</v>
      </c>
      <c r="X232" s="1">
        <f>MIN($G232)</f>
        <v>0</v>
      </c>
      <c r="Y232" s="1">
        <f>MIN($H232)</f>
        <v>0</v>
      </c>
      <c r="Z232" s="1">
        <f>MIN($I232)</f>
        <v>0</v>
      </c>
      <c r="AA232" s="1">
        <f>MIN($J232)</f>
        <v>0</v>
      </c>
      <c r="AB232" s="1">
        <f>MIN($K232)</f>
        <v>0</v>
      </c>
      <c r="AC232" s="1">
        <f>MIN($M232)</f>
        <v>0</v>
      </c>
      <c r="AD232" s="1">
        <f>MIN($N232)</f>
        <v>0</v>
      </c>
      <c r="AE232" s="1">
        <f>MIN($P232)</f>
        <v>0</v>
      </c>
      <c r="AF232" s="1">
        <f>MIN($Q232)</f>
        <v>0</v>
      </c>
      <c r="AG232" s="1">
        <f>MIN($R232)</f>
        <v>0</v>
      </c>
      <c r="AH232" s="1">
        <f>MEDIAN($B232)</f>
        <v>0</v>
      </c>
      <c r="AI232" s="1">
        <f>MEDIAN($C232)</f>
        <v>0</v>
      </c>
      <c r="AJ232" s="1">
        <f>MEDIAN($D232)</f>
        <v>0</v>
      </c>
      <c r="AK232" s="1">
        <f>MEDIAN($E232)</f>
        <v>0</v>
      </c>
      <c r="AL232" s="1">
        <f>MEDIAN($F232)</f>
        <v>0</v>
      </c>
      <c r="AM232" s="1">
        <f>MEDIAN($G232)</f>
        <v>0</v>
      </c>
      <c r="AN232" s="1">
        <f>MEDIAN($H232)</f>
        <v>0</v>
      </c>
      <c r="AO232" s="1">
        <f>MEDIAN($I232)</f>
        <v>0</v>
      </c>
      <c r="AP232" s="1">
        <f>MEDIAN($J232)</f>
        <v>0</v>
      </c>
      <c r="AQ232" s="1">
        <f>MEDIAN($K232)</f>
        <v>0</v>
      </c>
      <c r="AR232" s="1">
        <f>MEDIAN($M232)</f>
        <v>0</v>
      </c>
      <c r="AS232" s="1">
        <f>MEDIAN($N232)</f>
        <v>0</v>
      </c>
      <c r="AT232" s="1">
        <f>MEDIAN($P232)</f>
        <v>0</v>
      </c>
      <c r="AU232" s="1">
        <f>MEDIAN($Q232)</f>
        <v>0</v>
      </c>
      <c r="AV232" s="1">
        <f>MEDIAN($R232)</f>
        <v>0</v>
      </c>
      <c r="AW232" s="1">
        <f>MAX($B232)</f>
        <v>0</v>
      </c>
      <c r="AX232" s="1">
        <f>MAX($C232)</f>
        <v>0</v>
      </c>
      <c r="AY232" s="1">
        <f>MAX($D232)</f>
        <v>0</v>
      </c>
      <c r="AZ232" s="1">
        <f>MAX($E232)</f>
        <v>0</v>
      </c>
      <c r="BA232" s="1">
        <f>MAX($F232)</f>
        <v>0</v>
      </c>
      <c r="BB232" s="1">
        <f>MAX($G232)</f>
        <v>0</v>
      </c>
      <c r="BC232" s="1">
        <f>MAX($H232)</f>
        <v>0</v>
      </c>
      <c r="BD232" s="1">
        <f>MAX($I232)</f>
        <v>0</v>
      </c>
      <c r="BE232" s="1">
        <f>MAX($J232)</f>
        <v>0</v>
      </c>
      <c r="BF232" s="1">
        <f>MAX($K232)</f>
        <v>0</v>
      </c>
      <c r="BG232" s="1">
        <f>MAX($M232)</f>
        <v>0</v>
      </c>
      <c r="BH232" s="1">
        <f>MAX($N232)</f>
        <v>0</v>
      </c>
      <c r="BI232" s="1">
        <f>MAX($P232)</f>
        <v>0</v>
      </c>
      <c r="BJ232" s="1">
        <f>MAX($Q232)</f>
        <v>0</v>
      </c>
      <c r="BK232" s="1">
        <f>MAX($R232)</f>
        <v>0</v>
      </c>
    </row>
    <row r="233" spans="1:63">
      <c r="A233" s="1" t="s">
        <v>230</v>
      </c>
      <c r="B233" s="1" cm="1">
        <f t="array" ref="B233">_xlfn.SWITCH($A$2,"average", AVERAGE(Instances!B233:Instances!B233),"median", MEDIAN(Instances!B233:Instances!B233),"min", MIN(Instances!B233:Instances!B233),"max", MAX(Instances!B233:Instances!B233),"diff", MAX(Instances!B233:Instances!B233)-MIN(Instances!B233:Instances!B233))</f>
        <v>0</v>
      </c>
      <c r="C233" s="1" cm="1">
        <f t="array" ref="C233">_xlfn.SWITCH($A$2,"average", AVERAGE(Instances!C233:Instances!C233),"median", MEDIAN(Instances!C233:Instances!C233),"min", MIN(Instances!C233:Instances!C233),"max", MAX(Instances!C233:Instances!C233),"diff", MAX(Instances!C233:Instances!C233)-MIN(Instances!C233:Instances!C233))</f>
        <v>0</v>
      </c>
      <c r="D233" s="1" cm="1">
        <f t="array" ref="D233">_xlfn.SWITCH($A$2,"average", AVERAGE(Instances!D233:Instances!D233),"median", MEDIAN(Instances!D233:Instances!D233),"min", MIN(Instances!D233:Instances!D233),"max", MAX(Instances!D233:Instances!D233),"diff", MAX(Instances!D233:Instances!D233)-MIN(Instances!D233:Instances!D233))</f>
        <v>0</v>
      </c>
      <c r="E233" s="1" cm="1">
        <f t="array" ref="E233">_xlfn.SWITCH($A$2,"average", AVERAGE(Instances!E233:Instances!E233),"median", MEDIAN(Instances!E233:Instances!E233),"min", MIN(Instances!E233:Instances!E233),"max", MAX(Instances!E233:Instances!E233),"diff", MAX(Instances!E233:Instances!E233)-MIN(Instances!E233:Instances!E233))</f>
        <v>0</v>
      </c>
      <c r="F233" s="1" cm="1">
        <f t="array" ref="F233">_xlfn.SWITCH($A$2,"average", AVERAGE(Instances!F233:Instances!F233),"median", MEDIAN(Instances!F233:Instances!F233),"min", MIN(Instances!F233:Instances!F233),"max", MAX(Instances!F233:Instances!F233),"diff", MAX(Instances!F233:Instances!F233)-MIN(Instances!F233:Instances!F233))</f>
        <v>0</v>
      </c>
      <c r="G233" s="1" cm="1">
        <f t="array" ref="G233">_xlfn.SWITCH($A$2,"average", AVERAGE(Instances!G233:Instances!G233),"median", MEDIAN(Instances!G233:Instances!G233),"min", MIN(Instances!G233:Instances!G233),"max", MAX(Instances!G233:Instances!G233),"diff", MAX(Instances!G233:Instances!G233)-MIN(Instances!G233:Instances!G233))</f>
        <v>0</v>
      </c>
      <c r="H233" s="1" cm="1">
        <f t="array" ref="H233">_xlfn.SWITCH($A$2,"average", AVERAGE(Instances!H233:Instances!H233),"median", MEDIAN(Instances!H233:Instances!H233),"min", MIN(Instances!H233:Instances!H233),"max", MAX(Instances!H233:Instances!H233),"diff", MAX(Instances!H233:Instances!H233)-MIN(Instances!H233:Instances!H233))</f>
        <v>0</v>
      </c>
      <c r="I233" s="1" cm="1">
        <f t="array" ref="I233">_xlfn.SWITCH($A$2,"average", AVERAGE(Instances!I233:Instances!I233),"median", MEDIAN(Instances!I233:Instances!I233),"min", MIN(Instances!I233:Instances!I233),"max", MAX(Instances!I233:Instances!I233),"diff", MAX(Instances!I233:Instances!I233)-MIN(Instances!I233:Instances!I233))</f>
        <v>0</v>
      </c>
      <c r="J233" s="1" cm="1">
        <f t="array" ref="J233">_xlfn.SWITCH($A$2,"average", AVERAGE(Instances!J233:Instances!J233),"median", MEDIAN(Instances!J233:Instances!J233),"min", MIN(Instances!J233:Instances!J233),"max", MAX(Instances!J233:Instances!J233),"diff", MAX(Instances!J233:Instances!J233)-MIN(Instances!J233:Instances!J233))</f>
        <v>0</v>
      </c>
      <c r="K233" s="1" cm="1">
        <f t="array" ref="K233">_xlfn.SWITCH($A$2,"average", AVERAGE(Instances!K233:Instances!K233),"median", MEDIAN(Instances!K233:Instances!K233),"min", MIN(Instances!K233:Instances!K233),"max", MAX(Instances!K233:Instances!K233),"diff", MAX(Instances!K233:Instances!K233)-MIN(Instances!K233:Instances!K233))</f>
        <v>0</v>
      </c>
      <c r="L233" s="1"/>
      <c r="M233" s="1" cm="1">
        <f t="array" ref="M233">_xlfn.SWITCH($A$2,"average", AVERAGE(Instances!M233:Instances!M233),"median", MEDIAN(Instances!M233:Instances!M233),"min", MIN(Instances!M233:Instances!M233),"max", MAX(Instances!M233:Instances!M233),"diff", MAX(Instances!M233:Instances!M233)-MIN(Instances!M233:Instances!M233))</f>
        <v>0</v>
      </c>
      <c r="N233" s="1" cm="1">
        <f t="array" ref="N233">_xlfn.SWITCH($A$2,"average", AVERAGE(Instances!N233:Instances!N233),"median", MEDIAN(Instances!N233:Instances!N233),"min", MIN(Instances!N233:Instances!N233),"max", MAX(Instances!N233:Instances!N233),"diff", MAX(Instances!N233:Instances!N233)-MIN(Instances!N233:Instances!N233))</f>
        <v>0</v>
      </c>
      <c r="O233" s="1"/>
      <c r="P233" s="1" cm="1">
        <f t="array" ref="P233">_xlfn.SWITCH($A$2,"average", AVERAGE(Instances!P233:Instances!P233),"median", MEDIAN(Instances!P233:Instances!P233),"min", MIN(Instances!P233:Instances!P233),"max", MAX(Instances!P233:Instances!P233),"diff", MAX(Instances!P233:Instances!P233)-MIN(Instances!P233:Instances!P233))</f>
        <v>0</v>
      </c>
      <c r="Q233" s="1" cm="1">
        <f t="array" ref="Q233">_xlfn.SWITCH($A$2,"average", AVERAGE(Instances!Q233:Instances!Q233),"median", MEDIAN(Instances!Q233:Instances!Q233),"min", MIN(Instances!Q233:Instances!Q233),"max", MAX(Instances!Q233:Instances!Q233),"diff", MAX(Instances!Q233:Instances!Q233)-MIN(Instances!Q233:Instances!Q233))</f>
        <v>0</v>
      </c>
      <c r="R233" s="1" cm="1">
        <f t="array" ref="R233">_xlfn.SWITCH($A$2,"average", AVERAGE(Instances!R233:Instances!R233),"median", MEDIAN(Instances!R233:Instances!R233),"min", MIN(Instances!R233:Instances!R233),"max", MAX(Instances!R233:Instances!R233),"diff", MAX(Instances!R233:Instances!R233)-MIN(Instances!R233:Instances!R233))</f>
        <v>0</v>
      </c>
      <c r="S233" s="1">
        <f>MIN($B233)</f>
        <v>0</v>
      </c>
      <c r="T233" s="1">
        <f>MIN($C233)</f>
        <v>0</v>
      </c>
      <c r="U233" s="1">
        <f>MIN($D233)</f>
        <v>0</v>
      </c>
      <c r="V233" s="1">
        <f>MIN($E233)</f>
        <v>0</v>
      </c>
      <c r="W233" s="1">
        <f>MIN($F233)</f>
        <v>0</v>
      </c>
      <c r="X233" s="1">
        <f>MIN($G233)</f>
        <v>0</v>
      </c>
      <c r="Y233" s="1">
        <f>MIN($H233)</f>
        <v>0</v>
      </c>
      <c r="Z233" s="1">
        <f>MIN($I233)</f>
        <v>0</v>
      </c>
      <c r="AA233" s="1">
        <f>MIN($J233)</f>
        <v>0</v>
      </c>
      <c r="AB233" s="1">
        <f>MIN($K233)</f>
        <v>0</v>
      </c>
      <c r="AC233" s="1">
        <f>MIN($M233)</f>
        <v>0</v>
      </c>
      <c r="AD233" s="1">
        <f>MIN($N233)</f>
        <v>0</v>
      </c>
      <c r="AE233" s="1">
        <f>MIN($P233)</f>
        <v>0</v>
      </c>
      <c r="AF233" s="1">
        <f>MIN($Q233)</f>
        <v>0</v>
      </c>
      <c r="AG233" s="1">
        <f>MIN($R233)</f>
        <v>0</v>
      </c>
      <c r="AH233" s="1">
        <f>MEDIAN($B233)</f>
        <v>0</v>
      </c>
      <c r="AI233" s="1">
        <f>MEDIAN($C233)</f>
        <v>0</v>
      </c>
      <c r="AJ233" s="1">
        <f>MEDIAN($D233)</f>
        <v>0</v>
      </c>
      <c r="AK233" s="1">
        <f>MEDIAN($E233)</f>
        <v>0</v>
      </c>
      <c r="AL233" s="1">
        <f>MEDIAN($F233)</f>
        <v>0</v>
      </c>
      <c r="AM233" s="1">
        <f>MEDIAN($G233)</f>
        <v>0</v>
      </c>
      <c r="AN233" s="1">
        <f>MEDIAN($H233)</f>
        <v>0</v>
      </c>
      <c r="AO233" s="1">
        <f>MEDIAN($I233)</f>
        <v>0</v>
      </c>
      <c r="AP233" s="1">
        <f>MEDIAN($J233)</f>
        <v>0</v>
      </c>
      <c r="AQ233" s="1">
        <f>MEDIAN($K233)</f>
        <v>0</v>
      </c>
      <c r="AR233" s="1">
        <f>MEDIAN($M233)</f>
        <v>0</v>
      </c>
      <c r="AS233" s="1">
        <f>MEDIAN($N233)</f>
        <v>0</v>
      </c>
      <c r="AT233" s="1">
        <f>MEDIAN($P233)</f>
        <v>0</v>
      </c>
      <c r="AU233" s="1">
        <f>MEDIAN($Q233)</f>
        <v>0</v>
      </c>
      <c r="AV233" s="1">
        <f>MEDIAN($R233)</f>
        <v>0</v>
      </c>
      <c r="AW233" s="1">
        <f>MAX($B233)</f>
        <v>0</v>
      </c>
      <c r="AX233" s="1">
        <f>MAX($C233)</f>
        <v>0</v>
      </c>
      <c r="AY233" s="1">
        <f>MAX($D233)</f>
        <v>0</v>
      </c>
      <c r="AZ233" s="1">
        <f>MAX($E233)</f>
        <v>0</v>
      </c>
      <c r="BA233" s="1">
        <f>MAX($F233)</f>
        <v>0</v>
      </c>
      <c r="BB233" s="1">
        <f>MAX($G233)</f>
        <v>0</v>
      </c>
      <c r="BC233" s="1">
        <f>MAX($H233)</f>
        <v>0</v>
      </c>
      <c r="BD233" s="1">
        <f>MAX($I233)</f>
        <v>0</v>
      </c>
      <c r="BE233" s="1">
        <f>MAX($J233)</f>
        <v>0</v>
      </c>
      <c r="BF233" s="1">
        <f>MAX($K233)</f>
        <v>0</v>
      </c>
      <c r="BG233" s="1">
        <f>MAX($M233)</f>
        <v>0</v>
      </c>
      <c r="BH233" s="1">
        <f>MAX($N233)</f>
        <v>0</v>
      </c>
      <c r="BI233" s="1">
        <f>MAX($P233)</f>
        <v>0</v>
      </c>
      <c r="BJ233" s="1">
        <f>MAX($Q233)</f>
        <v>0</v>
      </c>
      <c r="BK233" s="1">
        <f>MAX($R233)</f>
        <v>0</v>
      </c>
    </row>
    <row r="234" spans="1:63">
      <c r="A234" s="1" t="s">
        <v>231</v>
      </c>
      <c r="B234" s="1" cm="1">
        <f t="array" ref="B234">_xlfn.SWITCH($A$2,"average", AVERAGE(Instances!B234:Instances!B234),"median", MEDIAN(Instances!B234:Instances!B234),"min", MIN(Instances!B234:Instances!B234),"max", MAX(Instances!B234:Instances!B234),"diff", MAX(Instances!B234:Instances!B234)-MIN(Instances!B234:Instances!B234))</f>
        <v>0</v>
      </c>
      <c r="C234" s="1" cm="1">
        <f t="array" ref="C234">_xlfn.SWITCH($A$2,"average", AVERAGE(Instances!C234:Instances!C234),"median", MEDIAN(Instances!C234:Instances!C234),"min", MIN(Instances!C234:Instances!C234),"max", MAX(Instances!C234:Instances!C234),"diff", MAX(Instances!C234:Instances!C234)-MIN(Instances!C234:Instances!C234))</f>
        <v>0</v>
      </c>
      <c r="D234" s="1" cm="1">
        <f t="array" ref="D234">_xlfn.SWITCH($A$2,"average", AVERAGE(Instances!D234:Instances!D234),"median", MEDIAN(Instances!D234:Instances!D234),"min", MIN(Instances!D234:Instances!D234),"max", MAX(Instances!D234:Instances!D234),"diff", MAX(Instances!D234:Instances!D234)-MIN(Instances!D234:Instances!D234))</f>
        <v>0</v>
      </c>
      <c r="E234" s="1" cm="1">
        <f t="array" ref="E234">_xlfn.SWITCH($A$2,"average", AVERAGE(Instances!E234:Instances!E234),"median", MEDIAN(Instances!E234:Instances!E234),"min", MIN(Instances!E234:Instances!E234),"max", MAX(Instances!E234:Instances!E234),"diff", MAX(Instances!E234:Instances!E234)-MIN(Instances!E234:Instances!E234))</f>
        <v>0</v>
      </c>
      <c r="F234" s="1" cm="1">
        <f t="array" ref="F234">_xlfn.SWITCH($A$2,"average", AVERAGE(Instances!F234:Instances!F234),"median", MEDIAN(Instances!F234:Instances!F234),"min", MIN(Instances!F234:Instances!F234),"max", MAX(Instances!F234:Instances!F234),"diff", MAX(Instances!F234:Instances!F234)-MIN(Instances!F234:Instances!F234))</f>
        <v>0</v>
      </c>
      <c r="G234" s="1" cm="1">
        <f t="array" ref="G234">_xlfn.SWITCH($A$2,"average", AVERAGE(Instances!G234:Instances!G234),"median", MEDIAN(Instances!G234:Instances!G234),"min", MIN(Instances!G234:Instances!G234),"max", MAX(Instances!G234:Instances!G234),"diff", MAX(Instances!G234:Instances!G234)-MIN(Instances!G234:Instances!G234))</f>
        <v>0</v>
      </c>
      <c r="H234" s="1" cm="1">
        <f t="array" ref="H234">_xlfn.SWITCH($A$2,"average", AVERAGE(Instances!H234:Instances!H234),"median", MEDIAN(Instances!H234:Instances!H234),"min", MIN(Instances!H234:Instances!H234),"max", MAX(Instances!H234:Instances!H234),"diff", MAX(Instances!H234:Instances!H234)-MIN(Instances!H234:Instances!H234))</f>
        <v>0</v>
      </c>
      <c r="I234" s="1" cm="1">
        <f t="array" ref="I234">_xlfn.SWITCH($A$2,"average", AVERAGE(Instances!I234:Instances!I234),"median", MEDIAN(Instances!I234:Instances!I234),"min", MIN(Instances!I234:Instances!I234),"max", MAX(Instances!I234:Instances!I234),"diff", MAX(Instances!I234:Instances!I234)-MIN(Instances!I234:Instances!I234))</f>
        <v>0</v>
      </c>
      <c r="J234" s="1" cm="1">
        <f t="array" ref="J234">_xlfn.SWITCH($A$2,"average", AVERAGE(Instances!J234:Instances!J234),"median", MEDIAN(Instances!J234:Instances!J234),"min", MIN(Instances!J234:Instances!J234),"max", MAX(Instances!J234:Instances!J234),"diff", MAX(Instances!J234:Instances!J234)-MIN(Instances!J234:Instances!J234))</f>
        <v>0</v>
      </c>
      <c r="K234" s="1" cm="1">
        <f t="array" ref="K234">_xlfn.SWITCH($A$2,"average", AVERAGE(Instances!K234:Instances!K234),"median", MEDIAN(Instances!K234:Instances!K234),"min", MIN(Instances!K234:Instances!K234),"max", MAX(Instances!K234:Instances!K234),"diff", MAX(Instances!K234:Instances!K234)-MIN(Instances!K234:Instances!K234))</f>
        <v>0</v>
      </c>
      <c r="L234" s="1"/>
      <c r="M234" s="1" cm="1">
        <f t="array" ref="M234">_xlfn.SWITCH($A$2,"average", AVERAGE(Instances!M234:Instances!M234),"median", MEDIAN(Instances!M234:Instances!M234),"min", MIN(Instances!M234:Instances!M234),"max", MAX(Instances!M234:Instances!M234),"diff", MAX(Instances!M234:Instances!M234)-MIN(Instances!M234:Instances!M234))</f>
        <v>0</v>
      </c>
      <c r="N234" s="1" cm="1">
        <f t="array" ref="N234">_xlfn.SWITCH($A$2,"average", AVERAGE(Instances!N234:Instances!N234),"median", MEDIAN(Instances!N234:Instances!N234),"min", MIN(Instances!N234:Instances!N234),"max", MAX(Instances!N234:Instances!N234),"diff", MAX(Instances!N234:Instances!N234)-MIN(Instances!N234:Instances!N234))</f>
        <v>0</v>
      </c>
      <c r="O234" s="1"/>
      <c r="P234" s="1" cm="1">
        <f t="array" ref="P234">_xlfn.SWITCH($A$2,"average", AVERAGE(Instances!P234:Instances!P234),"median", MEDIAN(Instances!P234:Instances!P234),"min", MIN(Instances!P234:Instances!P234),"max", MAX(Instances!P234:Instances!P234),"diff", MAX(Instances!P234:Instances!P234)-MIN(Instances!P234:Instances!P234))</f>
        <v>0</v>
      </c>
      <c r="Q234" s="1" cm="1">
        <f t="array" ref="Q234">_xlfn.SWITCH($A$2,"average", AVERAGE(Instances!Q234:Instances!Q234),"median", MEDIAN(Instances!Q234:Instances!Q234),"min", MIN(Instances!Q234:Instances!Q234),"max", MAX(Instances!Q234:Instances!Q234),"diff", MAX(Instances!Q234:Instances!Q234)-MIN(Instances!Q234:Instances!Q234))</f>
        <v>0</v>
      </c>
      <c r="R234" s="1" cm="1">
        <f t="array" ref="R234">_xlfn.SWITCH($A$2,"average", AVERAGE(Instances!R234:Instances!R234),"median", MEDIAN(Instances!R234:Instances!R234),"min", MIN(Instances!R234:Instances!R234),"max", MAX(Instances!R234:Instances!R234),"diff", MAX(Instances!R234:Instances!R234)-MIN(Instances!R234:Instances!R234))</f>
        <v>0</v>
      </c>
      <c r="S234" s="1">
        <f>MIN($B234)</f>
        <v>0</v>
      </c>
      <c r="T234" s="1">
        <f>MIN($C234)</f>
        <v>0</v>
      </c>
      <c r="U234" s="1">
        <f>MIN($D234)</f>
        <v>0</v>
      </c>
      <c r="V234" s="1">
        <f>MIN($E234)</f>
        <v>0</v>
      </c>
      <c r="W234" s="1">
        <f>MIN($F234)</f>
        <v>0</v>
      </c>
      <c r="X234" s="1">
        <f>MIN($G234)</f>
        <v>0</v>
      </c>
      <c r="Y234" s="1">
        <f>MIN($H234)</f>
        <v>0</v>
      </c>
      <c r="Z234" s="1">
        <f>MIN($I234)</f>
        <v>0</v>
      </c>
      <c r="AA234" s="1">
        <f>MIN($J234)</f>
        <v>0</v>
      </c>
      <c r="AB234" s="1">
        <f>MIN($K234)</f>
        <v>0</v>
      </c>
      <c r="AC234" s="1">
        <f>MIN($M234)</f>
        <v>0</v>
      </c>
      <c r="AD234" s="1">
        <f>MIN($N234)</f>
        <v>0</v>
      </c>
      <c r="AE234" s="1">
        <f>MIN($P234)</f>
        <v>0</v>
      </c>
      <c r="AF234" s="1">
        <f>MIN($Q234)</f>
        <v>0</v>
      </c>
      <c r="AG234" s="1">
        <f>MIN($R234)</f>
        <v>0</v>
      </c>
      <c r="AH234" s="1">
        <f>MEDIAN($B234)</f>
        <v>0</v>
      </c>
      <c r="AI234" s="1">
        <f>MEDIAN($C234)</f>
        <v>0</v>
      </c>
      <c r="AJ234" s="1">
        <f>MEDIAN($D234)</f>
        <v>0</v>
      </c>
      <c r="AK234" s="1">
        <f>MEDIAN($E234)</f>
        <v>0</v>
      </c>
      <c r="AL234" s="1">
        <f>MEDIAN($F234)</f>
        <v>0</v>
      </c>
      <c r="AM234" s="1">
        <f>MEDIAN($G234)</f>
        <v>0</v>
      </c>
      <c r="AN234" s="1">
        <f>MEDIAN($H234)</f>
        <v>0</v>
      </c>
      <c r="AO234" s="1">
        <f>MEDIAN($I234)</f>
        <v>0</v>
      </c>
      <c r="AP234" s="1">
        <f>MEDIAN($J234)</f>
        <v>0</v>
      </c>
      <c r="AQ234" s="1">
        <f>MEDIAN($K234)</f>
        <v>0</v>
      </c>
      <c r="AR234" s="1">
        <f>MEDIAN($M234)</f>
        <v>0</v>
      </c>
      <c r="AS234" s="1">
        <f>MEDIAN($N234)</f>
        <v>0</v>
      </c>
      <c r="AT234" s="1">
        <f>MEDIAN($P234)</f>
        <v>0</v>
      </c>
      <c r="AU234" s="1">
        <f>MEDIAN($Q234)</f>
        <v>0</v>
      </c>
      <c r="AV234" s="1">
        <f>MEDIAN($R234)</f>
        <v>0</v>
      </c>
      <c r="AW234" s="1">
        <f>MAX($B234)</f>
        <v>0</v>
      </c>
      <c r="AX234" s="1">
        <f>MAX($C234)</f>
        <v>0</v>
      </c>
      <c r="AY234" s="1">
        <f>MAX($D234)</f>
        <v>0</v>
      </c>
      <c r="AZ234" s="1">
        <f>MAX($E234)</f>
        <v>0</v>
      </c>
      <c r="BA234" s="1">
        <f>MAX($F234)</f>
        <v>0</v>
      </c>
      <c r="BB234" s="1">
        <f>MAX($G234)</f>
        <v>0</v>
      </c>
      <c r="BC234" s="1">
        <f>MAX($H234)</f>
        <v>0</v>
      </c>
      <c r="BD234" s="1">
        <f>MAX($I234)</f>
        <v>0</v>
      </c>
      <c r="BE234" s="1">
        <f>MAX($J234)</f>
        <v>0</v>
      </c>
      <c r="BF234" s="1">
        <f>MAX($K234)</f>
        <v>0</v>
      </c>
      <c r="BG234" s="1">
        <f>MAX($M234)</f>
        <v>0</v>
      </c>
      <c r="BH234" s="1">
        <f>MAX($N234)</f>
        <v>0</v>
      </c>
      <c r="BI234" s="1">
        <f>MAX($P234)</f>
        <v>0</v>
      </c>
      <c r="BJ234" s="1">
        <f>MAX($Q234)</f>
        <v>0</v>
      </c>
      <c r="BK234" s="1">
        <f>MAX($R234)</f>
        <v>0</v>
      </c>
    </row>
    <row r="235" spans="1:63">
      <c r="A235" s="1" t="s">
        <v>232</v>
      </c>
      <c r="B235" s="1" cm="1">
        <f t="array" ref="B235">_xlfn.SWITCH($A$2,"average", AVERAGE(Instances!B235:Instances!B235),"median", MEDIAN(Instances!B235:Instances!B235),"min", MIN(Instances!B235:Instances!B235),"max", MAX(Instances!B235:Instances!B235),"diff", MAX(Instances!B235:Instances!B235)-MIN(Instances!B235:Instances!B235))</f>
        <v>0</v>
      </c>
      <c r="C235" s="1" cm="1">
        <f t="array" ref="C235">_xlfn.SWITCH($A$2,"average", AVERAGE(Instances!C235:Instances!C235),"median", MEDIAN(Instances!C235:Instances!C235),"min", MIN(Instances!C235:Instances!C235),"max", MAX(Instances!C235:Instances!C235),"diff", MAX(Instances!C235:Instances!C235)-MIN(Instances!C235:Instances!C235))</f>
        <v>0</v>
      </c>
      <c r="D235" s="1" cm="1">
        <f t="array" ref="D235">_xlfn.SWITCH($A$2,"average", AVERAGE(Instances!D235:Instances!D235),"median", MEDIAN(Instances!D235:Instances!D235),"min", MIN(Instances!D235:Instances!D235),"max", MAX(Instances!D235:Instances!D235),"diff", MAX(Instances!D235:Instances!D235)-MIN(Instances!D235:Instances!D235))</f>
        <v>0</v>
      </c>
      <c r="E235" s="1" cm="1">
        <f t="array" ref="E235">_xlfn.SWITCH($A$2,"average", AVERAGE(Instances!E235:Instances!E235),"median", MEDIAN(Instances!E235:Instances!E235),"min", MIN(Instances!E235:Instances!E235),"max", MAX(Instances!E235:Instances!E235),"diff", MAX(Instances!E235:Instances!E235)-MIN(Instances!E235:Instances!E235))</f>
        <v>0</v>
      </c>
      <c r="F235" s="1" cm="1">
        <f t="array" ref="F235">_xlfn.SWITCH($A$2,"average", AVERAGE(Instances!F235:Instances!F235),"median", MEDIAN(Instances!F235:Instances!F235),"min", MIN(Instances!F235:Instances!F235),"max", MAX(Instances!F235:Instances!F235),"diff", MAX(Instances!F235:Instances!F235)-MIN(Instances!F235:Instances!F235))</f>
        <v>0</v>
      </c>
      <c r="G235" s="1" cm="1">
        <f t="array" ref="G235">_xlfn.SWITCH($A$2,"average", AVERAGE(Instances!G235:Instances!G235),"median", MEDIAN(Instances!G235:Instances!G235),"min", MIN(Instances!G235:Instances!G235),"max", MAX(Instances!G235:Instances!G235),"diff", MAX(Instances!G235:Instances!G235)-MIN(Instances!G235:Instances!G235))</f>
        <v>0</v>
      </c>
      <c r="H235" s="1" cm="1">
        <f t="array" ref="H235">_xlfn.SWITCH($A$2,"average", AVERAGE(Instances!H235:Instances!H235),"median", MEDIAN(Instances!H235:Instances!H235),"min", MIN(Instances!H235:Instances!H235),"max", MAX(Instances!H235:Instances!H235),"diff", MAX(Instances!H235:Instances!H235)-MIN(Instances!H235:Instances!H235))</f>
        <v>0</v>
      </c>
      <c r="I235" s="1" cm="1">
        <f t="array" ref="I235">_xlfn.SWITCH($A$2,"average", AVERAGE(Instances!I235:Instances!I235),"median", MEDIAN(Instances!I235:Instances!I235),"min", MIN(Instances!I235:Instances!I235),"max", MAX(Instances!I235:Instances!I235),"diff", MAX(Instances!I235:Instances!I235)-MIN(Instances!I235:Instances!I235))</f>
        <v>0</v>
      </c>
      <c r="J235" s="1" cm="1">
        <f t="array" ref="J235">_xlfn.SWITCH($A$2,"average", AVERAGE(Instances!J235:Instances!J235),"median", MEDIAN(Instances!J235:Instances!J235),"min", MIN(Instances!J235:Instances!J235),"max", MAX(Instances!J235:Instances!J235),"diff", MAX(Instances!J235:Instances!J235)-MIN(Instances!J235:Instances!J235))</f>
        <v>0</v>
      </c>
      <c r="K235" s="1" cm="1">
        <f t="array" ref="K235">_xlfn.SWITCH($A$2,"average", AVERAGE(Instances!K235:Instances!K235),"median", MEDIAN(Instances!K235:Instances!K235),"min", MIN(Instances!K235:Instances!K235),"max", MAX(Instances!K235:Instances!K235),"diff", MAX(Instances!K235:Instances!K235)-MIN(Instances!K235:Instances!K235))</f>
        <v>0</v>
      </c>
      <c r="L235" s="1"/>
      <c r="M235" s="1" cm="1">
        <f t="array" ref="M235">_xlfn.SWITCH($A$2,"average", AVERAGE(Instances!M235:Instances!M235),"median", MEDIAN(Instances!M235:Instances!M235),"min", MIN(Instances!M235:Instances!M235),"max", MAX(Instances!M235:Instances!M235),"diff", MAX(Instances!M235:Instances!M235)-MIN(Instances!M235:Instances!M235))</f>
        <v>0</v>
      </c>
      <c r="N235" s="1" cm="1">
        <f t="array" ref="N235">_xlfn.SWITCH($A$2,"average", AVERAGE(Instances!N235:Instances!N235),"median", MEDIAN(Instances!N235:Instances!N235),"min", MIN(Instances!N235:Instances!N235),"max", MAX(Instances!N235:Instances!N235),"diff", MAX(Instances!N235:Instances!N235)-MIN(Instances!N235:Instances!N235))</f>
        <v>0</v>
      </c>
      <c r="O235" s="1"/>
      <c r="P235" s="1" cm="1">
        <f t="array" ref="P235">_xlfn.SWITCH($A$2,"average", AVERAGE(Instances!P235:Instances!P235),"median", MEDIAN(Instances!P235:Instances!P235),"min", MIN(Instances!P235:Instances!P235),"max", MAX(Instances!P235:Instances!P235),"diff", MAX(Instances!P235:Instances!P235)-MIN(Instances!P235:Instances!P235))</f>
        <v>0</v>
      </c>
      <c r="Q235" s="1" cm="1">
        <f t="array" ref="Q235">_xlfn.SWITCH($A$2,"average", AVERAGE(Instances!Q235:Instances!Q235),"median", MEDIAN(Instances!Q235:Instances!Q235),"min", MIN(Instances!Q235:Instances!Q235),"max", MAX(Instances!Q235:Instances!Q235),"diff", MAX(Instances!Q235:Instances!Q235)-MIN(Instances!Q235:Instances!Q235))</f>
        <v>0</v>
      </c>
      <c r="R235" s="1" cm="1">
        <f t="array" ref="R235">_xlfn.SWITCH($A$2,"average", AVERAGE(Instances!R235:Instances!R235),"median", MEDIAN(Instances!R235:Instances!R235),"min", MIN(Instances!R235:Instances!R235),"max", MAX(Instances!R235:Instances!R235),"diff", MAX(Instances!R235:Instances!R235)-MIN(Instances!R235:Instances!R235))</f>
        <v>0</v>
      </c>
      <c r="S235" s="1">
        <f>MIN($B235)</f>
        <v>0</v>
      </c>
      <c r="T235" s="1">
        <f>MIN($C235)</f>
        <v>0</v>
      </c>
      <c r="U235" s="1">
        <f>MIN($D235)</f>
        <v>0</v>
      </c>
      <c r="V235" s="1">
        <f>MIN($E235)</f>
        <v>0</v>
      </c>
      <c r="W235" s="1">
        <f>MIN($F235)</f>
        <v>0</v>
      </c>
      <c r="X235" s="1">
        <f>MIN($G235)</f>
        <v>0</v>
      </c>
      <c r="Y235" s="1">
        <f>MIN($H235)</f>
        <v>0</v>
      </c>
      <c r="Z235" s="1">
        <f>MIN($I235)</f>
        <v>0</v>
      </c>
      <c r="AA235" s="1">
        <f>MIN($J235)</f>
        <v>0</v>
      </c>
      <c r="AB235" s="1">
        <f>MIN($K235)</f>
        <v>0</v>
      </c>
      <c r="AC235" s="1">
        <f>MIN($M235)</f>
        <v>0</v>
      </c>
      <c r="AD235" s="1">
        <f>MIN($N235)</f>
        <v>0</v>
      </c>
      <c r="AE235" s="1">
        <f>MIN($P235)</f>
        <v>0</v>
      </c>
      <c r="AF235" s="1">
        <f>MIN($Q235)</f>
        <v>0</v>
      </c>
      <c r="AG235" s="1">
        <f>MIN($R235)</f>
        <v>0</v>
      </c>
      <c r="AH235" s="1">
        <f>MEDIAN($B235)</f>
        <v>0</v>
      </c>
      <c r="AI235" s="1">
        <f>MEDIAN($C235)</f>
        <v>0</v>
      </c>
      <c r="AJ235" s="1">
        <f>MEDIAN($D235)</f>
        <v>0</v>
      </c>
      <c r="AK235" s="1">
        <f>MEDIAN($E235)</f>
        <v>0</v>
      </c>
      <c r="AL235" s="1">
        <f>MEDIAN($F235)</f>
        <v>0</v>
      </c>
      <c r="AM235" s="1">
        <f>MEDIAN($G235)</f>
        <v>0</v>
      </c>
      <c r="AN235" s="1">
        <f>MEDIAN($H235)</f>
        <v>0</v>
      </c>
      <c r="AO235" s="1">
        <f>MEDIAN($I235)</f>
        <v>0</v>
      </c>
      <c r="AP235" s="1">
        <f>MEDIAN($J235)</f>
        <v>0</v>
      </c>
      <c r="AQ235" s="1">
        <f>MEDIAN($K235)</f>
        <v>0</v>
      </c>
      <c r="AR235" s="1">
        <f>MEDIAN($M235)</f>
        <v>0</v>
      </c>
      <c r="AS235" s="1">
        <f>MEDIAN($N235)</f>
        <v>0</v>
      </c>
      <c r="AT235" s="1">
        <f>MEDIAN($P235)</f>
        <v>0</v>
      </c>
      <c r="AU235" s="1">
        <f>MEDIAN($Q235)</f>
        <v>0</v>
      </c>
      <c r="AV235" s="1">
        <f>MEDIAN($R235)</f>
        <v>0</v>
      </c>
      <c r="AW235" s="1">
        <f>MAX($B235)</f>
        <v>0</v>
      </c>
      <c r="AX235" s="1">
        <f>MAX($C235)</f>
        <v>0</v>
      </c>
      <c r="AY235" s="1">
        <f>MAX($D235)</f>
        <v>0</v>
      </c>
      <c r="AZ235" s="1">
        <f>MAX($E235)</f>
        <v>0</v>
      </c>
      <c r="BA235" s="1">
        <f>MAX($F235)</f>
        <v>0</v>
      </c>
      <c r="BB235" s="1">
        <f>MAX($G235)</f>
        <v>0</v>
      </c>
      <c r="BC235" s="1">
        <f>MAX($H235)</f>
        <v>0</v>
      </c>
      <c r="BD235" s="1">
        <f>MAX($I235)</f>
        <v>0</v>
      </c>
      <c r="BE235" s="1">
        <f>MAX($J235)</f>
        <v>0</v>
      </c>
      <c r="BF235" s="1">
        <f>MAX($K235)</f>
        <v>0</v>
      </c>
      <c r="BG235" s="1">
        <f>MAX($M235)</f>
        <v>0</v>
      </c>
      <c r="BH235" s="1">
        <f>MAX($N235)</f>
        <v>0</v>
      </c>
      <c r="BI235" s="1">
        <f>MAX($P235)</f>
        <v>0</v>
      </c>
      <c r="BJ235" s="1">
        <f>MAX($Q235)</f>
        <v>0</v>
      </c>
      <c r="BK235" s="1">
        <f>MAX($R235)</f>
        <v>0</v>
      </c>
    </row>
    <row r="236" spans="1:63">
      <c r="A236" s="1" t="s">
        <v>233</v>
      </c>
      <c r="B236" s="1" cm="1">
        <f t="array" ref="B236">_xlfn.SWITCH($A$2,"average", AVERAGE(Instances!B236:Instances!B236),"median", MEDIAN(Instances!B236:Instances!B236),"min", MIN(Instances!B236:Instances!B236),"max", MAX(Instances!B236:Instances!B236),"diff", MAX(Instances!B236:Instances!B236)-MIN(Instances!B236:Instances!B236))</f>
        <v>0</v>
      </c>
      <c r="C236" s="1" cm="1">
        <f t="array" ref="C236">_xlfn.SWITCH($A$2,"average", AVERAGE(Instances!C236:Instances!C236),"median", MEDIAN(Instances!C236:Instances!C236),"min", MIN(Instances!C236:Instances!C236),"max", MAX(Instances!C236:Instances!C236),"diff", MAX(Instances!C236:Instances!C236)-MIN(Instances!C236:Instances!C236))</f>
        <v>0</v>
      </c>
      <c r="D236" s="1" cm="1">
        <f t="array" ref="D236">_xlfn.SWITCH($A$2,"average", AVERAGE(Instances!D236:Instances!D236),"median", MEDIAN(Instances!D236:Instances!D236),"min", MIN(Instances!D236:Instances!D236),"max", MAX(Instances!D236:Instances!D236),"diff", MAX(Instances!D236:Instances!D236)-MIN(Instances!D236:Instances!D236))</f>
        <v>0</v>
      </c>
      <c r="E236" s="1" cm="1">
        <f t="array" ref="E236">_xlfn.SWITCH($A$2,"average", AVERAGE(Instances!E236:Instances!E236),"median", MEDIAN(Instances!E236:Instances!E236),"min", MIN(Instances!E236:Instances!E236),"max", MAX(Instances!E236:Instances!E236),"diff", MAX(Instances!E236:Instances!E236)-MIN(Instances!E236:Instances!E236))</f>
        <v>0</v>
      </c>
      <c r="F236" s="1" cm="1">
        <f t="array" ref="F236">_xlfn.SWITCH($A$2,"average", AVERAGE(Instances!F236:Instances!F236),"median", MEDIAN(Instances!F236:Instances!F236),"min", MIN(Instances!F236:Instances!F236),"max", MAX(Instances!F236:Instances!F236),"diff", MAX(Instances!F236:Instances!F236)-MIN(Instances!F236:Instances!F236))</f>
        <v>0</v>
      </c>
      <c r="G236" s="1" cm="1">
        <f t="array" ref="G236">_xlfn.SWITCH($A$2,"average", AVERAGE(Instances!G236:Instances!G236),"median", MEDIAN(Instances!G236:Instances!G236),"min", MIN(Instances!G236:Instances!G236),"max", MAX(Instances!G236:Instances!G236),"diff", MAX(Instances!G236:Instances!G236)-MIN(Instances!G236:Instances!G236))</f>
        <v>0</v>
      </c>
      <c r="H236" s="1" cm="1">
        <f t="array" ref="H236">_xlfn.SWITCH($A$2,"average", AVERAGE(Instances!H236:Instances!H236),"median", MEDIAN(Instances!H236:Instances!H236),"min", MIN(Instances!H236:Instances!H236),"max", MAX(Instances!H236:Instances!H236),"diff", MAX(Instances!H236:Instances!H236)-MIN(Instances!H236:Instances!H236))</f>
        <v>0</v>
      </c>
      <c r="I236" s="1" cm="1">
        <f t="array" ref="I236">_xlfn.SWITCH($A$2,"average", AVERAGE(Instances!I236:Instances!I236),"median", MEDIAN(Instances!I236:Instances!I236),"min", MIN(Instances!I236:Instances!I236),"max", MAX(Instances!I236:Instances!I236),"diff", MAX(Instances!I236:Instances!I236)-MIN(Instances!I236:Instances!I236))</f>
        <v>0</v>
      </c>
      <c r="J236" s="1" cm="1">
        <f t="array" ref="J236">_xlfn.SWITCH($A$2,"average", AVERAGE(Instances!J236:Instances!J236),"median", MEDIAN(Instances!J236:Instances!J236),"min", MIN(Instances!J236:Instances!J236),"max", MAX(Instances!J236:Instances!J236),"diff", MAX(Instances!J236:Instances!J236)-MIN(Instances!J236:Instances!J236))</f>
        <v>0</v>
      </c>
      <c r="K236" s="1" cm="1">
        <f t="array" ref="K236">_xlfn.SWITCH($A$2,"average", AVERAGE(Instances!K236:Instances!K236),"median", MEDIAN(Instances!K236:Instances!K236),"min", MIN(Instances!K236:Instances!K236),"max", MAX(Instances!K236:Instances!K236),"diff", MAX(Instances!K236:Instances!K236)-MIN(Instances!K236:Instances!K236))</f>
        <v>0</v>
      </c>
      <c r="L236" s="1"/>
      <c r="M236" s="1" cm="1">
        <f t="array" ref="M236">_xlfn.SWITCH($A$2,"average", AVERAGE(Instances!M236:Instances!M236),"median", MEDIAN(Instances!M236:Instances!M236),"min", MIN(Instances!M236:Instances!M236),"max", MAX(Instances!M236:Instances!M236),"diff", MAX(Instances!M236:Instances!M236)-MIN(Instances!M236:Instances!M236))</f>
        <v>0</v>
      </c>
      <c r="N236" s="1" cm="1">
        <f t="array" ref="N236">_xlfn.SWITCH($A$2,"average", AVERAGE(Instances!N236:Instances!N236),"median", MEDIAN(Instances!N236:Instances!N236),"min", MIN(Instances!N236:Instances!N236),"max", MAX(Instances!N236:Instances!N236),"diff", MAX(Instances!N236:Instances!N236)-MIN(Instances!N236:Instances!N236))</f>
        <v>0</v>
      </c>
      <c r="O236" s="1"/>
      <c r="P236" s="1" cm="1">
        <f t="array" ref="P236">_xlfn.SWITCH($A$2,"average", AVERAGE(Instances!P236:Instances!P236),"median", MEDIAN(Instances!P236:Instances!P236),"min", MIN(Instances!P236:Instances!P236),"max", MAX(Instances!P236:Instances!P236),"diff", MAX(Instances!P236:Instances!P236)-MIN(Instances!P236:Instances!P236))</f>
        <v>0</v>
      </c>
      <c r="Q236" s="1" cm="1">
        <f t="array" ref="Q236">_xlfn.SWITCH($A$2,"average", AVERAGE(Instances!Q236:Instances!Q236),"median", MEDIAN(Instances!Q236:Instances!Q236),"min", MIN(Instances!Q236:Instances!Q236),"max", MAX(Instances!Q236:Instances!Q236),"diff", MAX(Instances!Q236:Instances!Q236)-MIN(Instances!Q236:Instances!Q236))</f>
        <v>0</v>
      </c>
      <c r="R236" s="1" cm="1">
        <f t="array" ref="R236">_xlfn.SWITCH($A$2,"average", AVERAGE(Instances!R236:Instances!R236),"median", MEDIAN(Instances!R236:Instances!R236),"min", MIN(Instances!R236:Instances!R236),"max", MAX(Instances!R236:Instances!R236),"diff", MAX(Instances!R236:Instances!R236)-MIN(Instances!R236:Instances!R236))</f>
        <v>0</v>
      </c>
      <c r="S236" s="1">
        <f>MIN($B236)</f>
        <v>0</v>
      </c>
      <c r="T236" s="1">
        <f>MIN($C236)</f>
        <v>0</v>
      </c>
      <c r="U236" s="1">
        <f>MIN($D236)</f>
        <v>0</v>
      </c>
      <c r="V236" s="1">
        <f>MIN($E236)</f>
        <v>0</v>
      </c>
      <c r="W236" s="1">
        <f>MIN($F236)</f>
        <v>0</v>
      </c>
      <c r="X236" s="1">
        <f>MIN($G236)</f>
        <v>0</v>
      </c>
      <c r="Y236" s="1">
        <f>MIN($H236)</f>
        <v>0</v>
      </c>
      <c r="Z236" s="1">
        <f>MIN($I236)</f>
        <v>0</v>
      </c>
      <c r="AA236" s="1">
        <f>MIN($J236)</f>
        <v>0</v>
      </c>
      <c r="AB236" s="1">
        <f>MIN($K236)</f>
        <v>0</v>
      </c>
      <c r="AC236" s="1">
        <f>MIN($M236)</f>
        <v>0</v>
      </c>
      <c r="AD236" s="1">
        <f>MIN($N236)</f>
        <v>0</v>
      </c>
      <c r="AE236" s="1">
        <f>MIN($P236)</f>
        <v>0</v>
      </c>
      <c r="AF236" s="1">
        <f>MIN($Q236)</f>
        <v>0</v>
      </c>
      <c r="AG236" s="1">
        <f>MIN($R236)</f>
        <v>0</v>
      </c>
      <c r="AH236" s="1">
        <f>MEDIAN($B236)</f>
        <v>0</v>
      </c>
      <c r="AI236" s="1">
        <f>MEDIAN($C236)</f>
        <v>0</v>
      </c>
      <c r="AJ236" s="1">
        <f>MEDIAN($D236)</f>
        <v>0</v>
      </c>
      <c r="AK236" s="1">
        <f>MEDIAN($E236)</f>
        <v>0</v>
      </c>
      <c r="AL236" s="1">
        <f>MEDIAN($F236)</f>
        <v>0</v>
      </c>
      <c r="AM236" s="1">
        <f>MEDIAN($G236)</f>
        <v>0</v>
      </c>
      <c r="AN236" s="1">
        <f>MEDIAN($H236)</f>
        <v>0</v>
      </c>
      <c r="AO236" s="1">
        <f>MEDIAN($I236)</f>
        <v>0</v>
      </c>
      <c r="AP236" s="1">
        <f>MEDIAN($J236)</f>
        <v>0</v>
      </c>
      <c r="AQ236" s="1">
        <f>MEDIAN($K236)</f>
        <v>0</v>
      </c>
      <c r="AR236" s="1">
        <f>MEDIAN($M236)</f>
        <v>0</v>
      </c>
      <c r="AS236" s="1">
        <f>MEDIAN($N236)</f>
        <v>0</v>
      </c>
      <c r="AT236" s="1">
        <f>MEDIAN($P236)</f>
        <v>0</v>
      </c>
      <c r="AU236" s="1">
        <f>MEDIAN($Q236)</f>
        <v>0</v>
      </c>
      <c r="AV236" s="1">
        <f>MEDIAN($R236)</f>
        <v>0</v>
      </c>
      <c r="AW236" s="1">
        <f>MAX($B236)</f>
        <v>0</v>
      </c>
      <c r="AX236" s="1">
        <f>MAX($C236)</f>
        <v>0</v>
      </c>
      <c r="AY236" s="1">
        <f>MAX($D236)</f>
        <v>0</v>
      </c>
      <c r="AZ236" s="1">
        <f>MAX($E236)</f>
        <v>0</v>
      </c>
      <c r="BA236" s="1">
        <f>MAX($F236)</f>
        <v>0</v>
      </c>
      <c r="BB236" s="1">
        <f>MAX($G236)</f>
        <v>0</v>
      </c>
      <c r="BC236" s="1">
        <f>MAX($H236)</f>
        <v>0</v>
      </c>
      <c r="BD236" s="1">
        <f>MAX($I236)</f>
        <v>0</v>
      </c>
      <c r="BE236" s="1">
        <f>MAX($J236)</f>
        <v>0</v>
      </c>
      <c r="BF236" s="1">
        <f>MAX($K236)</f>
        <v>0</v>
      </c>
      <c r="BG236" s="1">
        <f>MAX($M236)</f>
        <v>0</v>
      </c>
      <c r="BH236" s="1">
        <f>MAX($N236)</f>
        <v>0</v>
      </c>
      <c r="BI236" s="1">
        <f>MAX($P236)</f>
        <v>0</v>
      </c>
      <c r="BJ236" s="1">
        <f>MAX($Q236)</f>
        <v>0</v>
      </c>
      <c r="BK236" s="1">
        <f>MAX($R236)</f>
        <v>0</v>
      </c>
    </row>
    <row r="237" spans="1:63">
      <c r="A237" s="1" t="s">
        <v>234</v>
      </c>
      <c r="B237" s="1" cm="1">
        <f t="array" ref="B237">_xlfn.SWITCH($A$2,"average", AVERAGE(Instances!B237:Instances!B237),"median", MEDIAN(Instances!B237:Instances!B237),"min", MIN(Instances!B237:Instances!B237),"max", MAX(Instances!B237:Instances!B237),"diff", MAX(Instances!B237:Instances!B237)-MIN(Instances!B237:Instances!B237))</f>
        <v>0</v>
      </c>
      <c r="C237" s="1" cm="1">
        <f t="array" ref="C237">_xlfn.SWITCH($A$2,"average", AVERAGE(Instances!C237:Instances!C237),"median", MEDIAN(Instances!C237:Instances!C237),"min", MIN(Instances!C237:Instances!C237),"max", MAX(Instances!C237:Instances!C237),"diff", MAX(Instances!C237:Instances!C237)-MIN(Instances!C237:Instances!C237))</f>
        <v>0</v>
      </c>
      <c r="D237" s="1" cm="1">
        <f t="array" ref="D237">_xlfn.SWITCH($A$2,"average", AVERAGE(Instances!D237:Instances!D237),"median", MEDIAN(Instances!D237:Instances!D237),"min", MIN(Instances!D237:Instances!D237),"max", MAX(Instances!D237:Instances!D237),"diff", MAX(Instances!D237:Instances!D237)-MIN(Instances!D237:Instances!D237))</f>
        <v>0</v>
      </c>
      <c r="E237" s="1" cm="1">
        <f t="array" ref="E237">_xlfn.SWITCH($A$2,"average", AVERAGE(Instances!E237:Instances!E237),"median", MEDIAN(Instances!E237:Instances!E237),"min", MIN(Instances!E237:Instances!E237),"max", MAX(Instances!E237:Instances!E237),"diff", MAX(Instances!E237:Instances!E237)-MIN(Instances!E237:Instances!E237))</f>
        <v>0</v>
      </c>
      <c r="F237" s="1" cm="1">
        <f t="array" ref="F237">_xlfn.SWITCH($A$2,"average", AVERAGE(Instances!F237:Instances!F237),"median", MEDIAN(Instances!F237:Instances!F237),"min", MIN(Instances!F237:Instances!F237),"max", MAX(Instances!F237:Instances!F237),"diff", MAX(Instances!F237:Instances!F237)-MIN(Instances!F237:Instances!F237))</f>
        <v>0</v>
      </c>
      <c r="G237" s="1" cm="1">
        <f t="array" ref="G237">_xlfn.SWITCH($A$2,"average", AVERAGE(Instances!G237:Instances!G237),"median", MEDIAN(Instances!G237:Instances!G237),"min", MIN(Instances!G237:Instances!G237),"max", MAX(Instances!G237:Instances!G237),"diff", MAX(Instances!G237:Instances!G237)-MIN(Instances!G237:Instances!G237))</f>
        <v>0</v>
      </c>
      <c r="H237" s="1" cm="1">
        <f t="array" ref="H237">_xlfn.SWITCH($A$2,"average", AVERAGE(Instances!H237:Instances!H237),"median", MEDIAN(Instances!H237:Instances!H237),"min", MIN(Instances!H237:Instances!H237),"max", MAX(Instances!H237:Instances!H237),"diff", MAX(Instances!H237:Instances!H237)-MIN(Instances!H237:Instances!H237))</f>
        <v>0</v>
      </c>
      <c r="I237" s="1" cm="1">
        <f t="array" ref="I237">_xlfn.SWITCH($A$2,"average", AVERAGE(Instances!I237:Instances!I237),"median", MEDIAN(Instances!I237:Instances!I237),"min", MIN(Instances!I237:Instances!I237),"max", MAX(Instances!I237:Instances!I237),"diff", MAX(Instances!I237:Instances!I237)-MIN(Instances!I237:Instances!I237))</f>
        <v>0</v>
      </c>
      <c r="J237" s="1" cm="1">
        <f t="array" ref="J237">_xlfn.SWITCH($A$2,"average", AVERAGE(Instances!J237:Instances!J237),"median", MEDIAN(Instances!J237:Instances!J237),"min", MIN(Instances!J237:Instances!J237),"max", MAX(Instances!J237:Instances!J237),"diff", MAX(Instances!J237:Instances!J237)-MIN(Instances!J237:Instances!J237))</f>
        <v>0</v>
      </c>
      <c r="K237" s="1" cm="1">
        <f t="array" ref="K237">_xlfn.SWITCH($A$2,"average", AVERAGE(Instances!K237:Instances!K237),"median", MEDIAN(Instances!K237:Instances!K237),"min", MIN(Instances!K237:Instances!K237),"max", MAX(Instances!K237:Instances!K237),"diff", MAX(Instances!K237:Instances!K237)-MIN(Instances!K237:Instances!K237))</f>
        <v>0</v>
      </c>
      <c r="L237" s="1"/>
      <c r="M237" s="1" cm="1">
        <f t="array" ref="M237">_xlfn.SWITCH($A$2,"average", AVERAGE(Instances!M237:Instances!M237),"median", MEDIAN(Instances!M237:Instances!M237),"min", MIN(Instances!M237:Instances!M237),"max", MAX(Instances!M237:Instances!M237),"diff", MAX(Instances!M237:Instances!M237)-MIN(Instances!M237:Instances!M237))</f>
        <v>0</v>
      </c>
      <c r="N237" s="1" cm="1">
        <f t="array" ref="N237">_xlfn.SWITCH($A$2,"average", AVERAGE(Instances!N237:Instances!N237),"median", MEDIAN(Instances!N237:Instances!N237),"min", MIN(Instances!N237:Instances!N237),"max", MAX(Instances!N237:Instances!N237),"diff", MAX(Instances!N237:Instances!N237)-MIN(Instances!N237:Instances!N237))</f>
        <v>0</v>
      </c>
      <c r="O237" s="1"/>
      <c r="P237" s="1" cm="1">
        <f t="array" ref="P237">_xlfn.SWITCH($A$2,"average", AVERAGE(Instances!P237:Instances!P237),"median", MEDIAN(Instances!P237:Instances!P237),"min", MIN(Instances!P237:Instances!P237),"max", MAX(Instances!P237:Instances!P237),"diff", MAX(Instances!P237:Instances!P237)-MIN(Instances!P237:Instances!P237))</f>
        <v>0</v>
      </c>
      <c r="Q237" s="1" cm="1">
        <f t="array" ref="Q237">_xlfn.SWITCH($A$2,"average", AVERAGE(Instances!Q237:Instances!Q237),"median", MEDIAN(Instances!Q237:Instances!Q237),"min", MIN(Instances!Q237:Instances!Q237),"max", MAX(Instances!Q237:Instances!Q237),"diff", MAX(Instances!Q237:Instances!Q237)-MIN(Instances!Q237:Instances!Q237))</f>
        <v>0</v>
      </c>
      <c r="R237" s="1" cm="1">
        <f t="array" ref="R237">_xlfn.SWITCH($A$2,"average", AVERAGE(Instances!R237:Instances!R237),"median", MEDIAN(Instances!R237:Instances!R237),"min", MIN(Instances!R237:Instances!R237),"max", MAX(Instances!R237:Instances!R237),"diff", MAX(Instances!R237:Instances!R237)-MIN(Instances!R237:Instances!R237))</f>
        <v>0</v>
      </c>
      <c r="S237" s="1">
        <f>MIN($B237)</f>
        <v>0</v>
      </c>
      <c r="T237" s="1">
        <f>MIN($C237)</f>
        <v>0</v>
      </c>
      <c r="U237" s="1">
        <f>MIN($D237)</f>
        <v>0</v>
      </c>
      <c r="V237" s="1">
        <f>MIN($E237)</f>
        <v>0</v>
      </c>
      <c r="W237" s="1">
        <f>MIN($F237)</f>
        <v>0</v>
      </c>
      <c r="X237" s="1">
        <f>MIN($G237)</f>
        <v>0</v>
      </c>
      <c r="Y237" s="1">
        <f>MIN($H237)</f>
        <v>0</v>
      </c>
      <c r="Z237" s="1">
        <f>MIN($I237)</f>
        <v>0</v>
      </c>
      <c r="AA237" s="1">
        <f>MIN($J237)</f>
        <v>0</v>
      </c>
      <c r="AB237" s="1">
        <f>MIN($K237)</f>
        <v>0</v>
      </c>
      <c r="AC237" s="1">
        <f>MIN($M237)</f>
        <v>0</v>
      </c>
      <c r="AD237" s="1">
        <f>MIN($N237)</f>
        <v>0</v>
      </c>
      <c r="AE237" s="1">
        <f>MIN($P237)</f>
        <v>0</v>
      </c>
      <c r="AF237" s="1">
        <f>MIN($Q237)</f>
        <v>0</v>
      </c>
      <c r="AG237" s="1">
        <f>MIN($R237)</f>
        <v>0</v>
      </c>
      <c r="AH237" s="1">
        <f>MEDIAN($B237)</f>
        <v>0</v>
      </c>
      <c r="AI237" s="1">
        <f>MEDIAN($C237)</f>
        <v>0</v>
      </c>
      <c r="AJ237" s="1">
        <f>MEDIAN($D237)</f>
        <v>0</v>
      </c>
      <c r="AK237" s="1">
        <f>MEDIAN($E237)</f>
        <v>0</v>
      </c>
      <c r="AL237" s="1">
        <f>MEDIAN($F237)</f>
        <v>0</v>
      </c>
      <c r="AM237" s="1">
        <f>MEDIAN($G237)</f>
        <v>0</v>
      </c>
      <c r="AN237" s="1">
        <f>MEDIAN($H237)</f>
        <v>0</v>
      </c>
      <c r="AO237" s="1">
        <f>MEDIAN($I237)</f>
        <v>0</v>
      </c>
      <c r="AP237" s="1">
        <f>MEDIAN($J237)</f>
        <v>0</v>
      </c>
      <c r="AQ237" s="1">
        <f>MEDIAN($K237)</f>
        <v>0</v>
      </c>
      <c r="AR237" s="1">
        <f>MEDIAN($M237)</f>
        <v>0</v>
      </c>
      <c r="AS237" s="1">
        <f>MEDIAN($N237)</f>
        <v>0</v>
      </c>
      <c r="AT237" s="1">
        <f>MEDIAN($P237)</f>
        <v>0</v>
      </c>
      <c r="AU237" s="1">
        <f>MEDIAN($Q237)</f>
        <v>0</v>
      </c>
      <c r="AV237" s="1">
        <f>MEDIAN($R237)</f>
        <v>0</v>
      </c>
      <c r="AW237" s="1">
        <f>MAX($B237)</f>
        <v>0</v>
      </c>
      <c r="AX237" s="1">
        <f>MAX($C237)</f>
        <v>0</v>
      </c>
      <c r="AY237" s="1">
        <f>MAX($D237)</f>
        <v>0</v>
      </c>
      <c r="AZ237" s="1">
        <f>MAX($E237)</f>
        <v>0</v>
      </c>
      <c r="BA237" s="1">
        <f>MAX($F237)</f>
        <v>0</v>
      </c>
      <c r="BB237" s="1">
        <f>MAX($G237)</f>
        <v>0</v>
      </c>
      <c r="BC237" s="1">
        <f>MAX($H237)</f>
        <v>0</v>
      </c>
      <c r="BD237" s="1">
        <f>MAX($I237)</f>
        <v>0</v>
      </c>
      <c r="BE237" s="1">
        <f>MAX($J237)</f>
        <v>0</v>
      </c>
      <c r="BF237" s="1">
        <f>MAX($K237)</f>
        <v>0</v>
      </c>
      <c r="BG237" s="1">
        <f>MAX($M237)</f>
        <v>0</v>
      </c>
      <c r="BH237" s="1">
        <f>MAX($N237)</f>
        <v>0</v>
      </c>
      <c r="BI237" s="1">
        <f>MAX($P237)</f>
        <v>0</v>
      </c>
      <c r="BJ237" s="1">
        <f>MAX($Q237)</f>
        <v>0</v>
      </c>
      <c r="BK237" s="1">
        <f>MAX($R237)</f>
        <v>0</v>
      </c>
    </row>
    <row r="238" spans="1:63">
      <c r="A238" s="1" t="s">
        <v>235</v>
      </c>
      <c r="B238" s="1" cm="1">
        <f t="array" ref="B238">_xlfn.SWITCH($A$2,"average", AVERAGE(Instances!B238:Instances!B238),"median", MEDIAN(Instances!B238:Instances!B238),"min", MIN(Instances!B238:Instances!B238),"max", MAX(Instances!B238:Instances!B238),"diff", MAX(Instances!B238:Instances!B238)-MIN(Instances!B238:Instances!B238))</f>
        <v>0</v>
      </c>
      <c r="C238" s="1" cm="1">
        <f t="array" ref="C238">_xlfn.SWITCH($A$2,"average", AVERAGE(Instances!C238:Instances!C238),"median", MEDIAN(Instances!C238:Instances!C238),"min", MIN(Instances!C238:Instances!C238),"max", MAX(Instances!C238:Instances!C238),"diff", MAX(Instances!C238:Instances!C238)-MIN(Instances!C238:Instances!C238))</f>
        <v>0</v>
      </c>
      <c r="D238" s="1" cm="1">
        <f t="array" ref="D238">_xlfn.SWITCH($A$2,"average", AVERAGE(Instances!D238:Instances!D238),"median", MEDIAN(Instances!D238:Instances!D238),"min", MIN(Instances!D238:Instances!D238),"max", MAX(Instances!D238:Instances!D238),"diff", MAX(Instances!D238:Instances!D238)-MIN(Instances!D238:Instances!D238))</f>
        <v>0</v>
      </c>
      <c r="E238" s="1" cm="1">
        <f t="array" ref="E238">_xlfn.SWITCH($A$2,"average", AVERAGE(Instances!E238:Instances!E238),"median", MEDIAN(Instances!E238:Instances!E238),"min", MIN(Instances!E238:Instances!E238),"max", MAX(Instances!E238:Instances!E238),"diff", MAX(Instances!E238:Instances!E238)-MIN(Instances!E238:Instances!E238))</f>
        <v>0</v>
      </c>
      <c r="F238" s="1" cm="1">
        <f t="array" ref="F238">_xlfn.SWITCH($A$2,"average", AVERAGE(Instances!F238:Instances!F238),"median", MEDIAN(Instances!F238:Instances!F238),"min", MIN(Instances!F238:Instances!F238),"max", MAX(Instances!F238:Instances!F238),"diff", MAX(Instances!F238:Instances!F238)-MIN(Instances!F238:Instances!F238))</f>
        <v>0</v>
      </c>
      <c r="G238" s="1" cm="1">
        <f t="array" ref="G238">_xlfn.SWITCH($A$2,"average", AVERAGE(Instances!G238:Instances!G238),"median", MEDIAN(Instances!G238:Instances!G238),"min", MIN(Instances!G238:Instances!G238),"max", MAX(Instances!G238:Instances!G238),"diff", MAX(Instances!G238:Instances!G238)-MIN(Instances!G238:Instances!G238))</f>
        <v>0</v>
      </c>
      <c r="H238" s="1" cm="1">
        <f t="array" ref="H238">_xlfn.SWITCH($A$2,"average", AVERAGE(Instances!H238:Instances!H238),"median", MEDIAN(Instances!H238:Instances!H238),"min", MIN(Instances!H238:Instances!H238),"max", MAX(Instances!H238:Instances!H238),"diff", MAX(Instances!H238:Instances!H238)-MIN(Instances!H238:Instances!H238))</f>
        <v>0</v>
      </c>
      <c r="I238" s="1" cm="1">
        <f t="array" ref="I238">_xlfn.SWITCH($A$2,"average", AVERAGE(Instances!I238:Instances!I238),"median", MEDIAN(Instances!I238:Instances!I238),"min", MIN(Instances!I238:Instances!I238),"max", MAX(Instances!I238:Instances!I238),"diff", MAX(Instances!I238:Instances!I238)-MIN(Instances!I238:Instances!I238))</f>
        <v>0</v>
      </c>
      <c r="J238" s="1" cm="1">
        <f t="array" ref="J238">_xlfn.SWITCH($A$2,"average", AVERAGE(Instances!J238:Instances!J238),"median", MEDIAN(Instances!J238:Instances!J238),"min", MIN(Instances!J238:Instances!J238),"max", MAX(Instances!J238:Instances!J238),"diff", MAX(Instances!J238:Instances!J238)-MIN(Instances!J238:Instances!J238))</f>
        <v>0</v>
      </c>
      <c r="K238" s="1" cm="1">
        <f t="array" ref="K238">_xlfn.SWITCH($A$2,"average", AVERAGE(Instances!K238:Instances!K238),"median", MEDIAN(Instances!K238:Instances!K238),"min", MIN(Instances!K238:Instances!K238),"max", MAX(Instances!K238:Instances!K238),"diff", MAX(Instances!K238:Instances!K238)-MIN(Instances!K238:Instances!K238))</f>
        <v>0</v>
      </c>
      <c r="L238" s="1"/>
      <c r="M238" s="1" cm="1">
        <f t="array" ref="M238">_xlfn.SWITCH($A$2,"average", AVERAGE(Instances!M238:Instances!M238),"median", MEDIAN(Instances!M238:Instances!M238),"min", MIN(Instances!M238:Instances!M238),"max", MAX(Instances!M238:Instances!M238),"diff", MAX(Instances!M238:Instances!M238)-MIN(Instances!M238:Instances!M238))</f>
        <v>0</v>
      </c>
      <c r="N238" s="1" cm="1">
        <f t="array" ref="N238">_xlfn.SWITCH($A$2,"average", AVERAGE(Instances!N238:Instances!N238),"median", MEDIAN(Instances!N238:Instances!N238),"min", MIN(Instances!N238:Instances!N238),"max", MAX(Instances!N238:Instances!N238),"diff", MAX(Instances!N238:Instances!N238)-MIN(Instances!N238:Instances!N238))</f>
        <v>0</v>
      </c>
      <c r="O238" s="1"/>
      <c r="P238" s="1" cm="1">
        <f t="array" ref="P238">_xlfn.SWITCH($A$2,"average", AVERAGE(Instances!P238:Instances!P238),"median", MEDIAN(Instances!P238:Instances!P238),"min", MIN(Instances!P238:Instances!P238),"max", MAX(Instances!P238:Instances!P238),"diff", MAX(Instances!P238:Instances!P238)-MIN(Instances!P238:Instances!P238))</f>
        <v>0</v>
      </c>
      <c r="Q238" s="1" cm="1">
        <f t="array" ref="Q238">_xlfn.SWITCH($A$2,"average", AVERAGE(Instances!Q238:Instances!Q238),"median", MEDIAN(Instances!Q238:Instances!Q238),"min", MIN(Instances!Q238:Instances!Q238),"max", MAX(Instances!Q238:Instances!Q238),"diff", MAX(Instances!Q238:Instances!Q238)-MIN(Instances!Q238:Instances!Q238))</f>
        <v>0</v>
      </c>
      <c r="R238" s="1" cm="1">
        <f t="array" ref="R238">_xlfn.SWITCH($A$2,"average", AVERAGE(Instances!R238:Instances!R238),"median", MEDIAN(Instances!R238:Instances!R238),"min", MIN(Instances!R238:Instances!R238),"max", MAX(Instances!R238:Instances!R238),"diff", MAX(Instances!R238:Instances!R238)-MIN(Instances!R238:Instances!R238))</f>
        <v>0</v>
      </c>
      <c r="S238" s="1">
        <f>MIN($B238)</f>
        <v>0</v>
      </c>
      <c r="T238" s="1">
        <f>MIN($C238)</f>
        <v>0</v>
      </c>
      <c r="U238" s="1">
        <f>MIN($D238)</f>
        <v>0</v>
      </c>
      <c r="V238" s="1">
        <f>MIN($E238)</f>
        <v>0</v>
      </c>
      <c r="W238" s="1">
        <f>MIN($F238)</f>
        <v>0</v>
      </c>
      <c r="X238" s="1">
        <f>MIN($G238)</f>
        <v>0</v>
      </c>
      <c r="Y238" s="1">
        <f>MIN($H238)</f>
        <v>0</v>
      </c>
      <c r="Z238" s="1">
        <f>MIN($I238)</f>
        <v>0</v>
      </c>
      <c r="AA238" s="1">
        <f>MIN($J238)</f>
        <v>0</v>
      </c>
      <c r="AB238" s="1">
        <f>MIN($K238)</f>
        <v>0</v>
      </c>
      <c r="AC238" s="1">
        <f>MIN($M238)</f>
        <v>0</v>
      </c>
      <c r="AD238" s="1">
        <f>MIN($N238)</f>
        <v>0</v>
      </c>
      <c r="AE238" s="1">
        <f>MIN($P238)</f>
        <v>0</v>
      </c>
      <c r="AF238" s="1">
        <f>MIN($Q238)</f>
        <v>0</v>
      </c>
      <c r="AG238" s="1">
        <f>MIN($R238)</f>
        <v>0</v>
      </c>
      <c r="AH238" s="1">
        <f>MEDIAN($B238)</f>
        <v>0</v>
      </c>
      <c r="AI238" s="1">
        <f>MEDIAN($C238)</f>
        <v>0</v>
      </c>
      <c r="AJ238" s="1">
        <f>MEDIAN($D238)</f>
        <v>0</v>
      </c>
      <c r="AK238" s="1">
        <f>MEDIAN($E238)</f>
        <v>0</v>
      </c>
      <c r="AL238" s="1">
        <f>MEDIAN($F238)</f>
        <v>0</v>
      </c>
      <c r="AM238" s="1">
        <f>MEDIAN($G238)</f>
        <v>0</v>
      </c>
      <c r="AN238" s="1">
        <f>MEDIAN($H238)</f>
        <v>0</v>
      </c>
      <c r="AO238" s="1">
        <f>MEDIAN($I238)</f>
        <v>0</v>
      </c>
      <c r="AP238" s="1">
        <f>MEDIAN($J238)</f>
        <v>0</v>
      </c>
      <c r="AQ238" s="1">
        <f>MEDIAN($K238)</f>
        <v>0</v>
      </c>
      <c r="AR238" s="1">
        <f>MEDIAN($M238)</f>
        <v>0</v>
      </c>
      <c r="AS238" s="1">
        <f>MEDIAN($N238)</f>
        <v>0</v>
      </c>
      <c r="AT238" s="1">
        <f>MEDIAN($P238)</f>
        <v>0</v>
      </c>
      <c r="AU238" s="1">
        <f>MEDIAN($Q238)</f>
        <v>0</v>
      </c>
      <c r="AV238" s="1">
        <f>MEDIAN($R238)</f>
        <v>0</v>
      </c>
      <c r="AW238" s="1">
        <f>MAX($B238)</f>
        <v>0</v>
      </c>
      <c r="AX238" s="1">
        <f>MAX($C238)</f>
        <v>0</v>
      </c>
      <c r="AY238" s="1">
        <f>MAX($D238)</f>
        <v>0</v>
      </c>
      <c r="AZ238" s="1">
        <f>MAX($E238)</f>
        <v>0</v>
      </c>
      <c r="BA238" s="1">
        <f>MAX($F238)</f>
        <v>0</v>
      </c>
      <c r="BB238" s="1">
        <f>MAX($G238)</f>
        <v>0</v>
      </c>
      <c r="BC238" s="1">
        <f>MAX($H238)</f>
        <v>0</v>
      </c>
      <c r="BD238" s="1">
        <f>MAX($I238)</f>
        <v>0</v>
      </c>
      <c r="BE238" s="1">
        <f>MAX($J238)</f>
        <v>0</v>
      </c>
      <c r="BF238" s="1">
        <f>MAX($K238)</f>
        <v>0</v>
      </c>
      <c r="BG238" s="1">
        <f>MAX($M238)</f>
        <v>0</v>
      </c>
      <c r="BH238" s="1">
        <f>MAX($N238)</f>
        <v>0</v>
      </c>
      <c r="BI238" s="1">
        <f>MAX($P238)</f>
        <v>0</v>
      </c>
      <c r="BJ238" s="1">
        <f>MAX($Q238)</f>
        <v>0</v>
      </c>
      <c r="BK238" s="1">
        <f>MAX($R238)</f>
        <v>0</v>
      </c>
    </row>
    <row r="239" spans="1:63">
      <c r="A239" s="1" t="s">
        <v>236</v>
      </c>
      <c r="B239" s="1" cm="1">
        <f t="array" ref="B239">_xlfn.SWITCH($A$2,"average", AVERAGE(Instances!B239:Instances!B239),"median", MEDIAN(Instances!B239:Instances!B239),"min", MIN(Instances!B239:Instances!B239),"max", MAX(Instances!B239:Instances!B239),"diff", MAX(Instances!B239:Instances!B239)-MIN(Instances!B239:Instances!B239))</f>
        <v>0</v>
      </c>
      <c r="C239" s="1" cm="1">
        <f t="array" ref="C239">_xlfn.SWITCH($A$2,"average", AVERAGE(Instances!C239:Instances!C239),"median", MEDIAN(Instances!C239:Instances!C239),"min", MIN(Instances!C239:Instances!C239),"max", MAX(Instances!C239:Instances!C239),"diff", MAX(Instances!C239:Instances!C239)-MIN(Instances!C239:Instances!C239))</f>
        <v>0</v>
      </c>
      <c r="D239" s="1" cm="1">
        <f t="array" ref="D239">_xlfn.SWITCH($A$2,"average", AVERAGE(Instances!D239:Instances!D239),"median", MEDIAN(Instances!D239:Instances!D239),"min", MIN(Instances!D239:Instances!D239),"max", MAX(Instances!D239:Instances!D239),"diff", MAX(Instances!D239:Instances!D239)-MIN(Instances!D239:Instances!D239))</f>
        <v>0</v>
      </c>
      <c r="E239" s="1" cm="1">
        <f t="array" ref="E239">_xlfn.SWITCH($A$2,"average", AVERAGE(Instances!E239:Instances!E239),"median", MEDIAN(Instances!E239:Instances!E239),"min", MIN(Instances!E239:Instances!E239),"max", MAX(Instances!E239:Instances!E239),"diff", MAX(Instances!E239:Instances!E239)-MIN(Instances!E239:Instances!E239))</f>
        <v>0</v>
      </c>
      <c r="F239" s="1" cm="1">
        <f t="array" ref="F239">_xlfn.SWITCH($A$2,"average", AVERAGE(Instances!F239:Instances!F239),"median", MEDIAN(Instances!F239:Instances!F239),"min", MIN(Instances!F239:Instances!F239),"max", MAX(Instances!F239:Instances!F239),"diff", MAX(Instances!F239:Instances!F239)-MIN(Instances!F239:Instances!F239))</f>
        <v>0</v>
      </c>
      <c r="G239" s="1" cm="1">
        <f t="array" ref="G239">_xlfn.SWITCH($A$2,"average", AVERAGE(Instances!G239:Instances!G239),"median", MEDIAN(Instances!G239:Instances!G239),"min", MIN(Instances!G239:Instances!G239),"max", MAX(Instances!G239:Instances!G239),"diff", MAX(Instances!G239:Instances!G239)-MIN(Instances!G239:Instances!G239))</f>
        <v>0</v>
      </c>
      <c r="H239" s="1" cm="1">
        <f t="array" ref="H239">_xlfn.SWITCH($A$2,"average", AVERAGE(Instances!H239:Instances!H239),"median", MEDIAN(Instances!H239:Instances!H239),"min", MIN(Instances!H239:Instances!H239),"max", MAX(Instances!H239:Instances!H239),"diff", MAX(Instances!H239:Instances!H239)-MIN(Instances!H239:Instances!H239))</f>
        <v>0</v>
      </c>
      <c r="I239" s="1" cm="1">
        <f t="array" ref="I239">_xlfn.SWITCH($A$2,"average", AVERAGE(Instances!I239:Instances!I239),"median", MEDIAN(Instances!I239:Instances!I239),"min", MIN(Instances!I239:Instances!I239),"max", MAX(Instances!I239:Instances!I239),"diff", MAX(Instances!I239:Instances!I239)-MIN(Instances!I239:Instances!I239))</f>
        <v>0</v>
      </c>
      <c r="J239" s="1" cm="1">
        <f t="array" ref="J239">_xlfn.SWITCH($A$2,"average", AVERAGE(Instances!J239:Instances!J239),"median", MEDIAN(Instances!J239:Instances!J239),"min", MIN(Instances!J239:Instances!J239),"max", MAX(Instances!J239:Instances!J239),"diff", MAX(Instances!J239:Instances!J239)-MIN(Instances!J239:Instances!J239))</f>
        <v>0</v>
      </c>
      <c r="K239" s="1" cm="1">
        <f t="array" ref="K239">_xlfn.SWITCH($A$2,"average", AVERAGE(Instances!K239:Instances!K239),"median", MEDIAN(Instances!K239:Instances!K239),"min", MIN(Instances!K239:Instances!K239),"max", MAX(Instances!K239:Instances!K239),"diff", MAX(Instances!K239:Instances!K239)-MIN(Instances!K239:Instances!K239))</f>
        <v>0</v>
      </c>
      <c r="L239" s="1"/>
      <c r="M239" s="1" cm="1">
        <f t="array" ref="M239">_xlfn.SWITCH($A$2,"average", AVERAGE(Instances!M239:Instances!M239),"median", MEDIAN(Instances!M239:Instances!M239),"min", MIN(Instances!M239:Instances!M239),"max", MAX(Instances!M239:Instances!M239),"diff", MAX(Instances!M239:Instances!M239)-MIN(Instances!M239:Instances!M239))</f>
        <v>0</v>
      </c>
      <c r="N239" s="1" cm="1">
        <f t="array" ref="N239">_xlfn.SWITCH($A$2,"average", AVERAGE(Instances!N239:Instances!N239),"median", MEDIAN(Instances!N239:Instances!N239),"min", MIN(Instances!N239:Instances!N239),"max", MAX(Instances!N239:Instances!N239),"diff", MAX(Instances!N239:Instances!N239)-MIN(Instances!N239:Instances!N239))</f>
        <v>0</v>
      </c>
      <c r="O239" s="1"/>
      <c r="P239" s="1" cm="1">
        <f t="array" ref="P239">_xlfn.SWITCH($A$2,"average", AVERAGE(Instances!P239:Instances!P239),"median", MEDIAN(Instances!P239:Instances!P239),"min", MIN(Instances!P239:Instances!P239),"max", MAX(Instances!P239:Instances!P239),"diff", MAX(Instances!P239:Instances!P239)-MIN(Instances!P239:Instances!P239))</f>
        <v>0</v>
      </c>
      <c r="Q239" s="1" cm="1">
        <f t="array" ref="Q239">_xlfn.SWITCH($A$2,"average", AVERAGE(Instances!Q239:Instances!Q239),"median", MEDIAN(Instances!Q239:Instances!Q239),"min", MIN(Instances!Q239:Instances!Q239),"max", MAX(Instances!Q239:Instances!Q239),"diff", MAX(Instances!Q239:Instances!Q239)-MIN(Instances!Q239:Instances!Q239))</f>
        <v>0</v>
      </c>
      <c r="R239" s="1" cm="1">
        <f t="array" ref="R239">_xlfn.SWITCH($A$2,"average", AVERAGE(Instances!R239:Instances!R239),"median", MEDIAN(Instances!R239:Instances!R239),"min", MIN(Instances!R239:Instances!R239),"max", MAX(Instances!R239:Instances!R239),"diff", MAX(Instances!R239:Instances!R239)-MIN(Instances!R239:Instances!R239))</f>
        <v>0</v>
      </c>
      <c r="S239" s="1">
        <f>MIN($B239)</f>
        <v>0</v>
      </c>
      <c r="T239" s="1">
        <f>MIN($C239)</f>
        <v>0</v>
      </c>
      <c r="U239" s="1">
        <f>MIN($D239)</f>
        <v>0</v>
      </c>
      <c r="V239" s="1">
        <f>MIN($E239)</f>
        <v>0</v>
      </c>
      <c r="W239" s="1">
        <f>MIN($F239)</f>
        <v>0</v>
      </c>
      <c r="X239" s="1">
        <f>MIN($G239)</f>
        <v>0</v>
      </c>
      <c r="Y239" s="1">
        <f>MIN($H239)</f>
        <v>0</v>
      </c>
      <c r="Z239" s="1">
        <f>MIN($I239)</f>
        <v>0</v>
      </c>
      <c r="AA239" s="1">
        <f>MIN($J239)</f>
        <v>0</v>
      </c>
      <c r="AB239" s="1">
        <f>MIN($K239)</f>
        <v>0</v>
      </c>
      <c r="AC239" s="1">
        <f>MIN($M239)</f>
        <v>0</v>
      </c>
      <c r="AD239" s="1">
        <f>MIN($N239)</f>
        <v>0</v>
      </c>
      <c r="AE239" s="1">
        <f>MIN($P239)</f>
        <v>0</v>
      </c>
      <c r="AF239" s="1">
        <f>MIN($Q239)</f>
        <v>0</v>
      </c>
      <c r="AG239" s="1">
        <f>MIN($R239)</f>
        <v>0</v>
      </c>
      <c r="AH239" s="1">
        <f>MEDIAN($B239)</f>
        <v>0</v>
      </c>
      <c r="AI239" s="1">
        <f>MEDIAN($C239)</f>
        <v>0</v>
      </c>
      <c r="AJ239" s="1">
        <f>MEDIAN($D239)</f>
        <v>0</v>
      </c>
      <c r="AK239" s="1">
        <f>MEDIAN($E239)</f>
        <v>0</v>
      </c>
      <c r="AL239" s="1">
        <f>MEDIAN($F239)</f>
        <v>0</v>
      </c>
      <c r="AM239" s="1">
        <f>MEDIAN($G239)</f>
        <v>0</v>
      </c>
      <c r="AN239" s="1">
        <f>MEDIAN($H239)</f>
        <v>0</v>
      </c>
      <c r="AO239" s="1">
        <f>MEDIAN($I239)</f>
        <v>0</v>
      </c>
      <c r="AP239" s="1">
        <f>MEDIAN($J239)</f>
        <v>0</v>
      </c>
      <c r="AQ239" s="1">
        <f>MEDIAN($K239)</f>
        <v>0</v>
      </c>
      <c r="AR239" s="1">
        <f>MEDIAN($M239)</f>
        <v>0</v>
      </c>
      <c r="AS239" s="1">
        <f>MEDIAN($N239)</f>
        <v>0</v>
      </c>
      <c r="AT239" s="1">
        <f>MEDIAN($P239)</f>
        <v>0</v>
      </c>
      <c r="AU239" s="1">
        <f>MEDIAN($Q239)</f>
        <v>0</v>
      </c>
      <c r="AV239" s="1">
        <f>MEDIAN($R239)</f>
        <v>0</v>
      </c>
      <c r="AW239" s="1">
        <f>MAX($B239)</f>
        <v>0</v>
      </c>
      <c r="AX239" s="1">
        <f>MAX($C239)</f>
        <v>0</v>
      </c>
      <c r="AY239" s="1">
        <f>MAX($D239)</f>
        <v>0</v>
      </c>
      <c r="AZ239" s="1">
        <f>MAX($E239)</f>
        <v>0</v>
      </c>
      <c r="BA239" s="1">
        <f>MAX($F239)</f>
        <v>0</v>
      </c>
      <c r="BB239" s="1">
        <f>MAX($G239)</f>
        <v>0</v>
      </c>
      <c r="BC239" s="1">
        <f>MAX($H239)</f>
        <v>0</v>
      </c>
      <c r="BD239" s="1">
        <f>MAX($I239)</f>
        <v>0</v>
      </c>
      <c r="BE239" s="1">
        <f>MAX($J239)</f>
        <v>0</v>
      </c>
      <c r="BF239" s="1">
        <f>MAX($K239)</f>
        <v>0</v>
      </c>
      <c r="BG239" s="1">
        <f>MAX($M239)</f>
        <v>0</v>
      </c>
      <c r="BH239" s="1">
        <f>MAX($N239)</f>
        <v>0</v>
      </c>
      <c r="BI239" s="1">
        <f>MAX($P239)</f>
        <v>0</v>
      </c>
      <c r="BJ239" s="1">
        <f>MAX($Q239)</f>
        <v>0</v>
      </c>
      <c r="BK239" s="1">
        <f>MAX($R239)</f>
        <v>0</v>
      </c>
    </row>
    <row r="240" spans="1:63">
      <c r="A240" s="1" t="s">
        <v>237</v>
      </c>
      <c r="B240" s="1" cm="1">
        <f t="array" ref="B240">_xlfn.SWITCH($A$2,"average", AVERAGE(Instances!B240:Instances!B240),"median", MEDIAN(Instances!B240:Instances!B240),"min", MIN(Instances!B240:Instances!B240),"max", MAX(Instances!B240:Instances!B240),"diff", MAX(Instances!B240:Instances!B240)-MIN(Instances!B240:Instances!B240))</f>
        <v>0</v>
      </c>
      <c r="C240" s="1" cm="1">
        <f t="array" ref="C240">_xlfn.SWITCH($A$2,"average", AVERAGE(Instances!C240:Instances!C240),"median", MEDIAN(Instances!C240:Instances!C240),"min", MIN(Instances!C240:Instances!C240),"max", MAX(Instances!C240:Instances!C240),"diff", MAX(Instances!C240:Instances!C240)-MIN(Instances!C240:Instances!C240))</f>
        <v>0</v>
      </c>
      <c r="D240" s="1" cm="1">
        <f t="array" ref="D240">_xlfn.SWITCH($A$2,"average", AVERAGE(Instances!D240:Instances!D240),"median", MEDIAN(Instances!D240:Instances!D240),"min", MIN(Instances!D240:Instances!D240),"max", MAX(Instances!D240:Instances!D240),"diff", MAX(Instances!D240:Instances!D240)-MIN(Instances!D240:Instances!D240))</f>
        <v>0</v>
      </c>
      <c r="E240" s="1" cm="1">
        <f t="array" ref="E240">_xlfn.SWITCH($A$2,"average", AVERAGE(Instances!E240:Instances!E240),"median", MEDIAN(Instances!E240:Instances!E240),"min", MIN(Instances!E240:Instances!E240),"max", MAX(Instances!E240:Instances!E240),"diff", MAX(Instances!E240:Instances!E240)-MIN(Instances!E240:Instances!E240))</f>
        <v>0</v>
      </c>
      <c r="F240" s="1" cm="1">
        <f t="array" ref="F240">_xlfn.SWITCH($A$2,"average", AVERAGE(Instances!F240:Instances!F240),"median", MEDIAN(Instances!F240:Instances!F240),"min", MIN(Instances!F240:Instances!F240),"max", MAX(Instances!F240:Instances!F240),"diff", MAX(Instances!F240:Instances!F240)-MIN(Instances!F240:Instances!F240))</f>
        <v>0</v>
      </c>
      <c r="G240" s="1" cm="1">
        <f t="array" ref="G240">_xlfn.SWITCH($A$2,"average", AVERAGE(Instances!G240:Instances!G240),"median", MEDIAN(Instances!G240:Instances!G240),"min", MIN(Instances!G240:Instances!G240),"max", MAX(Instances!G240:Instances!G240),"diff", MAX(Instances!G240:Instances!G240)-MIN(Instances!G240:Instances!G240))</f>
        <v>0</v>
      </c>
      <c r="H240" s="1" cm="1">
        <f t="array" ref="H240">_xlfn.SWITCH($A$2,"average", AVERAGE(Instances!H240:Instances!H240),"median", MEDIAN(Instances!H240:Instances!H240),"min", MIN(Instances!H240:Instances!H240),"max", MAX(Instances!H240:Instances!H240),"diff", MAX(Instances!H240:Instances!H240)-MIN(Instances!H240:Instances!H240))</f>
        <v>0</v>
      </c>
      <c r="I240" s="1" cm="1">
        <f t="array" ref="I240">_xlfn.SWITCH($A$2,"average", AVERAGE(Instances!I240:Instances!I240),"median", MEDIAN(Instances!I240:Instances!I240),"min", MIN(Instances!I240:Instances!I240),"max", MAX(Instances!I240:Instances!I240),"diff", MAX(Instances!I240:Instances!I240)-MIN(Instances!I240:Instances!I240))</f>
        <v>0</v>
      </c>
      <c r="J240" s="1" cm="1">
        <f t="array" ref="J240">_xlfn.SWITCH($A$2,"average", AVERAGE(Instances!J240:Instances!J240),"median", MEDIAN(Instances!J240:Instances!J240),"min", MIN(Instances!J240:Instances!J240),"max", MAX(Instances!J240:Instances!J240),"diff", MAX(Instances!J240:Instances!J240)-MIN(Instances!J240:Instances!J240))</f>
        <v>0</v>
      </c>
      <c r="K240" s="1" cm="1">
        <f t="array" ref="K240">_xlfn.SWITCH($A$2,"average", AVERAGE(Instances!K240:Instances!K240),"median", MEDIAN(Instances!K240:Instances!K240),"min", MIN(Instances!K240:Instances!K240),"max", MAX(Instances!K240:Instances!K240),"diff", MAX(Instances!K240:Instances!K240)-MIN(Instances!K240:Instances!K240))</f>
        <v>0</v>
      </c>
      <c r="L240" s="1"/>
      <c r="M240" s="1" cm="1">
        <f t="array" ref="M240">_xlfn.SWITCH($A$2,"average", AVERAGE(Instances!M240:Instances!M240),"median", MEDIAN(Instances!M240:Instances!M240),"min", MIN(Instances!M240:Instances!M240),"max", MAX(Instances!M240:Instances!M240),"diff", MAX(Instances!M240:Instances!M240)-MIN(Instances!M240:Instances!M240))</f>
        <v>0</v>
      </c>
      <c r="N240" s="1" cm="1">
        <f t="array" ref="N240">_xlfn.SWITCH($A$2,"average", AVERAGE(Instances!N240:Instances!N240),"median", MEDIAN(Instances!N240:Instances!N240),"min", MIN(Instances!N240:Instances!N240),"max", MAX(Instances!N240:Instances!N240),"diff", MAX(Instances!N240:Instances!N240)-MIN(Instances!N240:Instances!N240))</f>
        <v>0</v>
      </c>
      <c r="O240" s="1"/>
      <c r="P240" s="1" cm="1">
        <f t="array" ref="P240">_xlfn.SWITCH($A$2,"average", AVERAGE(Instances!P240:Instances!P240),"median", MEDIAN(Instances!P240:Instances!P240),"min", MIN(Instances!P240:Instances!P240),"max", MAX(Instances!P240:Instances!P240),"diff", MAX(Instances!P240:Instances!P240)-MIN(Instances!P240:Instances!P240))</f>
        <v>0</v>
      </c>
      <c r="Q240" s="1" cm="1">
        <f t="array" ref="Q240">_xlfn.SWITCH($A$2,"average", AVERAGE(Instances!Q240:Instances!Q240),"median", MEDIAN(Instances!Q240:Instances!Q240),"min", MIN(Instances!Q240:Instances!Q240),"max", MAX(Instances!Q240:Instances!Q240),"diff", MAX(Instances!Q240:Instances!Q240)-MIN(Instances!Q240:Instances!Q240))</f>
        <v>0</v>
      </c>
      <c r="R240" s="1" cm="1">
        <f t="array" ref="R240">_xlfn.SWITCH($A$2,"average", AVERAGE(Instances!R240:Instances!R240),"median", MEDIAN(Instances!R240:Instances!R240),"min", MIN(Instances!R240:Instances!R240),"max", MAX(Instances!R240:Instances!R240),"diff", MAX(Instances!R240:Instances!R240)-MIN(Instances!R240:Instances!R240))</f>
        <v>0</v>
      </c>
      <c r="S240" s="1">
        <f>MIN($B240)</f>
        <v>0</v>
      </c>
      <c r="T240" s="1">
        <f>MIN($C240)</f>
        <v>0</v>
      </c>
      <c r="U240" s="1">
        <f>MIN($D240)</f>
        <v>0</v>
      </c>
      <c r="V240" s="1">
        <f>MIN($E240)</f>
        <v>0</v>
      </c>
      <c r="W240" s="1">
        <f>MIN($F240)</f>
        <v>0</v>
      </c>
      <c r="X240" s="1">
        <f>MIN($G240)</f>
        <v>0</v>
      </c>
      <c r="Y240" s="1">
        <f>MIN($H240)</f>
        <v>0</v>
      </c>
      <c r="Z240" s="1">
        <f>MIN($I240)</f>
        <v>0</v>
      </c>
      <c r="AA240" s="1">
        <f>MIN($J240)</f>
        <v>0</v>
      </c>
      <c r="AB240" s="1">
        <f>MIN($K240)</f>
        <v>0</v>
      </c>
      <c r="AC240" s="1">
        <f>MIN($M240)</f>
        <v>0</v>
      </c>
      <c r="AD240" s="1">
        <f>MIN($N240)</f>
        <v>0</v>
      </c>
      <c r="AE240" s="1">
        <f>MIN($P240)</f>
        <v>0</v>
      </c>
      <c r="AF240" s="1">
        <f>MIN($Q240)</f>
        <v>0</v>
      </c>
      <c r="AG240" s="1">
        <f>MIN($R240)</f>
        <v>0</v>
      </c>
      <c r="AH240" s="1">
        <f>MEDIAN($B240)</f>
        <v>0</v>
      </c>
      <c r="AI240" s="1">
        <f>MEDIAN($C240)</f>
        <v>0</v>
      </c>
      <c r="AJ240" s="1">
        <f>MEDIAN($D240)</f>
        <v>0</v>
      </c>
      <c r="AK240" s="1">
        <f>MEDIAN($E240)</f>
        <v>0</v>
      </c>
      <c r="AL240" s="1">
        <f>MEDIAN($F240)</f>
        <v>0</v>
      </c>
      <c r="AM240" s="1">
        <f>MEDIAN($G240)</f>
        <v>0</v>
      </c>
      <c r="AN240" s="1">
        <f>MEDIAN($H240)</f>
        <v>0</v>
      </c>
      <c r="AO240" s="1">
        <f>MEDIAN($I240)</f>
        <v>0</v>
      </c>
      <c r="AP240" s="1">
        <f>MEDIAN($J240)</f>
        <v>0</v>
      </c>
      <c r="AQ240" s="1">
        <f>MEDIAN($K240)</f>
        <v>0</v>
      </c>
      <c r="AR240" s="1">
        <f>MEDIAN($M240)</f>
        <v>0</v>
      </c>
      <c r="AS240" s="1">
        <f>MEDIAN($N240)</f>
        <v>0</v>
      </c>
      <c r="AT240" s="1">
        <f>MEDIAN($P240)</f>
        <v>0</v>
      </c>
      <c r="AU240" s="1">
        <f>MEDIAN($Q240)</f>
        <v>0</v>
      </c>
      <c r="AV240" s="1">
        <f>MEDIAN($R240)</f>
        <v>0</v>
      </c>
      <c r="AW240" s="1">
        <f>MAX($B240)</f>
        <v>0</v>
      </c>
      <c r="AX240" s="1">
        <f>MAX($C240)</f>
        <v>0</v>
      </c>
      <c r="AY240" s="1">
        <f>MAX($D240)</f>
        <v>0</v>
      </c>
      <c r="AZ240" s="1">
        <f>MAX($E240)</f>
        <v>0</v>
      </c>
      <c r="BA240" s="1">
        <f>MAX($F240)</f>
        <v>0</v>
      </c>
      <c r="BB240" s="1">
        <f>MAX($G240)</f>
        <v>0</v>
      </c>
      <c r="BC240" s="1">
        <f>MAX($H240)</f>
        <v>0</v>
      </c>
      <c r="BD240" s="1">
        <f>MAX($I240)</f>
        <v>0</v>
      </c>
      <c r="BE240" s="1">
        <f>MAX($J240)</f>
        <v>0</v>
      </c>
      <c r="BF240" s="1">
        <f>MAX($K240)</f>
        <v>0</v>
      </c>
      <c r="BG240" s="1">
        <f>MAX($M240)</f>
        <v>0</v>
      </c>
      <c r="BH240" s="1">
        <f>MAX($N240)</f>
        <v>0</v>
      </c>
      <c r="BI240" s="1">
        <f>MAX($P240)</f>
        <v>0</v>
      </c>
      <c r="BJ240" s="1">
        <f>MAX($Q240)</f>
        <v>0</v>
      </c>
      <c r="BK240" s="1">
        <f>MAX($R240)</f>
        <v>0</v>
      </c>
    </row>
    <row r="241" spans="1:63">
      <c r="A241" s="1" t="s">
        <v>238</v>
      </c>
      <c r="B241" s="1" cm="1">
        <f t="array" ref="B241">_xlfn.SWITCH($A$2,"average", AVERAGE(Instances!B241:Instances!B241),"median", MEDIAN(Instances!B241:Instances!B241),"min", MIN(Instances!B241:Instances!B241),"max", MAX(Instances!B241:Instances!B241),"diff", MAX(Instances!B241:Instances!B241)-MIN(Instances!B241:Instances!B241))</f>
        <v>0</v>
      </c>
      <c r="C241" s="1" cm="1">
        <f t="array" ref="C241">_xlfn.SWITCH($A$2,"average", AVERAGE(Instances!C241:Instances!C241),"median", MEDIAN(Instances!C241:Instances!C241),"min", MIN(Instances!C241:Instances!C241),"max", MAX(Instances!C241:Instances!C241),"diff", MAX(Instances!C241:Instances!C241)-MIN(Instances!C241:Instances!C241))</f>
        <v>0</v>
      </c>
      <c r="D241" s="1" cm="1">
        <f t="array" ref="D241">_xlfn.SWITCH($A$2,"average", AVERAGE(Instances!D241:Instances!D241),"median", MEDIAN(Instances!D241:Instances!D241),"min", MIN(Instances!D241:Instances!D241),"max", MAX(Instances!D241:Instances!D241),"diff", MAX(Instances!D241:Instances!D241)-MIN(Instances!D241:Instances!D241))</f>
        <v>0</v>
      </c>
      <c r="E241" s="1" cm="1">
        <f t="array" ref="E241">_xlfn.SWITCH($A$2,"average", AVERAGE(Instances!E241:Instances!E241),"median", MEDIAN(Instances!E241:Instances!E241),"min", MIN(Instances!E241:Instances!E241),"max", MAX(Instances!E241:Instances!E241),"diff", MAX(Instances!E241:Instances!E241)-MIN(Instances!E241:Instances!E241))</f>
        <v>0</v>
      </c>
      <c r="F241" s="1" cm="1">
        <f t="array" ref="F241">_xlfn.SWITCH($A$2,"average", AVERAGE(Instances!F241:Instances!F241),"median", MEDIAN(Instances!F241:Instances!F241),"min", MIN(Instances!F241:Instances!F241),"max", MAX(Instances!F241:Instances!F241),"diff", MAX(Instances!F241:Instances!F241)-MIN(Instances!F241:Instances!F241))</f>
        <v>0</v>
      </c>
      <c r="G241" s="1" cm="1">
        <f t="array" ref="G241">_xlfn.SWITCH($A$2,"average", AVERAGE(Instances!G241:Instances!G241),"median", MEDIAN(Instances!G241:Instances!G241),"min", MIN(Instances!G241:Instances!G241),"max", MAX(Instances!G241:Instances!G241),"diff", MAX(Instances!G241:Instances!G241)-MIN(Instances!G241:Instances!G241))</f>
        <v>0</v>
      </c>
      <c r="H241" s="1" cm="1">
        <f t="array" ref="H241">_xlfn.SWITCH($A$2,"average", AVERAGE(Instances!H241:Instances!H241),"median", MEDIAN(Instances!H241:Instances!H241),"min", MIN(Instances!H241:Instances!H241),"max", MAX(Instances!H241:Instances!H241),"diff", MAX(Instances!H241:Instances!H241)-MIN(Instances!H241:Instances!H241))</f>
        <v>0</v>
      </c>
      <c r="I241" s="1" cm="1">
        <f t="array" ref="I241">_xlfn.SWITCH($A$2,"average", AVERAGE(Instances!I241:Instances!I241),"median", MEDIAN(Instances!I241:Instances!I241),"min", MIN(Instances!I241:Instances!I241),"max", MAX(Instances!I241:Instances!I241),"diff", MAX(Instances!I241:Instances!I241)-MIN(Instances!I241:Instances!I241))</f>
        <v>0</v>
      </c>
      <c r="J241" s="1" cm="1">
        <f t="array" ref="J241">_xlfn.SWITCH($A$2,"average", AVERAGE(Instances!J241:Instances!J241),"median", MEDIAN(Instances!J241:Instances!J241),"min", MIN(Instances!J241:Instances!J241),"max", MAX(Instances!J241:Instances!J241),"diff", MAX(Instances!J241:Instances!J241)-MIN(Instances!J241:Instances!J241))</f>
        <v>0</v>
      </c>
      <c r="K241" s="1" cm="1">
        <f t="array" ref="K241">_xlfn.SWITCH($A$2,"average", AVERAGE(Instances!K241:Instances!K241),"median", MEDIAN(Instances!K241:Instances!K241),"min", MIN(Instances!K241:Instances!K241),"max", MAX(Instances!K241:Instances!K241),"diff", MAX(Instances!K241:Instances!K241)-MIN(Instances!K241:Instances!K241))</f>
        <v>0</v>
      </c>
      <c r="L241" s="1"/>
      <c r="M241" s="1" cm="1">
        <f t="array" ref="M241">_xlfn.SWITCH($A$2,"average", AVERAGE(Instances!M241:Instances!M241),"median", MEDIAN(Instances!M241:Instances!M241),"min", MIN(Instances!M241:Instances!M241),"max", MAX(Instances!M241:Instances!M241),"diff", MAX(Instances!M241:Instances!M241)-MIN(Instances!M241:Instances!M241))</f>
        <v>0</v>
      </c>
      <c r="N241" s="1" cm="1">
        <f t="array" ref="N241">_xlfn.SWITCH($A$2,"average", AVERAGE(Instances!N241:Instances!N241),"median", MEDIAN(Instances!N241:Instances!N241),"min", MIN(Instances!N241:Instances!N241),"max", MAX(Instances!N241:Instances!N241),"diff", MAX(Instances!N241:Instances!N241)-MIN(Instances!N241:Instances!N241))</f>
        <v>0</v>
      </c>
      <c r="O241" s="1"/>
      <c r="P241" s="1" cm="1">
        <f t="array" ref="P241">_xlfn.SWITCH($A$2,"average", AVERAGE(Instances!P241:Instances!P241),"median", MEDIAN(Instances!P241:Instances!P241),"min", MIN(Instances!P241:Instances!P241),"max", MAX(Instances!P241:Instances!P241),"diff", MAX(Instances!P241:Instances!P241)-MIN(Instances!P241:Instances!P241))</f>
        <v>0</v>
      </c>
      <c r="Q241" s="1" cm="1">
        <f t="array" ref="Q241">_xlfn.SWITCH($A$2,"average", AVERAGE(Instances!Q241:Instances!Q241),"median", MEDIAN(Instances!Q241:Instances!Q241),"min", MIN(Instances!Q241:Instances!Q241),"max", MAX(Instances!Q241:Instances!Q241),"diff", MAX(Instances!Q241:Instances!Q241)-MIN(Instances!Q241:Instances!Q241))</f>
        <v>0</v>
      </c>
      <c r="R241" s="1" cm="1">
        <f t="array" ref="R241">_xlfn.SWITCH($A$2,"average", AVERAGE(Instances!R241:Instances!R241),"median", MEDIAN(Instances!R241:Instances!R241),"min", MIN(Instances!R241:Instances!R241),"max", MAX(Instances!R241:Instances!R241),"diff", MAX(Instances!R241:Instances!R241)-MIN(Instances!R241:Instances!R241))</f>
        <v>0</v>
      </c>
      <c r="S241" s="1">
        <f>MIN($B241)</f>
        <v>0</v>
      </c>
      <c r="T241" s="1">
        <f>MIN($C241)</f>
        <v>0</v>
      </c>
      <c r="U241" s="1">
        <f>MIN($D241)</f>
        <v>0</v>
      </c>
      <c r="V241" s="1">
        <f>MIN($E241)</f>
        <v>0</v>
      </c>
      <c r="W241" s="1">
        <f>MIN($F241)</f>
        <v>0</v>
      </c>
      <c r="X241" s="1">
        <f>MIN($G241)</f>
        <v>0</v>
      </c>
      <c r="Y241" s="1">
        <f>MIN($H241)</f>
        <v>0</v>
      </c>
      <c r="Z241" s="1">
        <f>MIN($I241)</f>
        <v>0</v>
      </c>
      <c r="AA241" s="1">
        <f>MIN($J241)</f>
        <v>0</v>
      </c>
      <c r="AB241" s="1">
        <f>MIN($K241)</f>
        <v>0</v>
      </c>
      <c r="AC241" s="1">
        <f>MIN($M241)</f>
        <v>0</v>
      </c>
      <c r="AD241" s="1">
        <f>MIN($N241)</f>
        <v>0</v>
      </c>
      <c r="AE241" s="1">
        <f>MIN($P241)</f>
        <v>0</v>
      </c>
      <c r="AF241" s="1">
        <f>MIN($Q241)</f>
        <v>0</v>
      </c>
      <c r="AG241" s="1">
        <f>MIN($R241)</f>
        <v>0</v>
      </c>
      <c r="AH241" s="1">
        <f>MEDIAN($B241)</f>
        <v>0</v>
      </c>
      <c r="AI241" s="1">
        <f>MEDIAN($C241)</f>
        <v>0</v>
      </c>
      <c r="AJ241" s="1">
        <f>MEDIAN($D241)</f>
        <v>0</v>
      </c>
      <c r="AK241" s="1">
        <f>MEDIAN($E241)</f>
        <v>0</v>
      </c>
      <c r="AL241" s="1">
        <f>MEDIAN($F241)</f>
        <v>0</v>
      </c>
      <c r="AM241" s="1">
        <f>MEDIAN($G241)</f>
        <v>0</v>
      </c>
      <c r="AN241" s="1">
        <f>MEDIAN($H241)</f>
        <v>0</v>
      </c>
      <c r="AO241" s="1">
        <f>MEDIAN($I241)</f>
        <v>0</v>
      </c>
      <c r="AP241" s="1">
        <f>MEDIAN($J241)</f>
        <v>0</v>
      </c>
      <c r="AQ241" s="1">
        <f>MEDIAN($K241)</f>
        <v>0</v>
      </c>
      <c r="AR241" s="1">
        <f>MEDIAN($M241)</f>
        <v>0</v>
      </c>
      <c r="AS241" s="1">
        <f>MEDIAN($N241)</f>
        <v>0</v>
      </c>
      <c r="AT241" s="1">
        <f>MEDIAN($P241)</f>
        <v>0</v>
      </c>
      <c r="AU241" s="1">
        <f>MEDIAN($Q241)</f>
        <v>0</v>
      </c>
      <c r="AV241" s="1">
        <f>MEDIAN($R241)</f>
        <v>0</v>
      </c>
      <c r="AW241" s="1">
        <f>MAX($B241)</f>
        <v>0</v>
      </c>
      <c r="AX241" s="1">
        <f>MAX($C241)</f>
        <v>0</v>
      </c>
      <c r="AY241" s="1">
        <f>MAX($D241)</f>
        <v>0</v>
      </c>
      <c r="AZ241" s="1">
        <f>MAX($E241)</f>
        <v>0</v>
      </c>
      <c r="BA241" s="1">
        <f>MAX($F241)</f>
        <v>0</v>
      </c>
      <c r="BB241" s="1">
        <f>MAX($G241)</f>
        <v>0</v>
      </c>
      <c r="BC241" s="1">
        <f>MAX($H241)</f>
        <v>0</v>
      </c>
      <c r="BD241" s="1">
        <f>MAX($I241)</f>
        <v>0</v>
      </c>
      <c r="BE241" s="1">
        <f>MAX($J241)</f>
        <v>0</v>
      </c>
      <c r="BF241" s="1">
        <f>MAX($K241)</f>
        <v>0</v>
      </c>
      <c r="BG241" s="1">
        <f>MAX($M241)</f>
        <v>0</v>
      </c>
      <c r="BH241" s="1">
        <f>MAX($N241)</f>
        <v>0</v>
      </c>
      <c r="BI241" s="1">
        <f>MAX($P241)</f>
        <v>0</v>
      </c>
      <c r="BJ241" s="1">
        <f>MAX($Q241)</f>
        <v>0</v>
      </c>
      <c r="BK241" s="1">
        <f>MAX($R241)</f>
        <v>0</v>
      </c>
    </row>
    <row r="242" spans="1:63">
      <c r="A242" s="1" t="s">
        <v>239</v>
      </c>
      <c r="B242" s="1" cm="1">
        <f t="array" ref="B242">_xlfn.SWITCH($A$2,"average", AVERAGE(Instances!B242:Instances!B242),"median", MEDIAN(Instances!B242:Instances!B242),"min", MIN(Instances!B242:Instances!B242),"max", MAX(Instances!B242:Instances!B242),"diff", MAX(Instances!B242:Instances!B242)-MIN(Instances!B242:Instances!B242))</f>
        <v>0</v>
      </c>
      <c r="C242" s="1" cm="1">
        <f t="array" ref="C242">_xlfn.SWITCH($A$2,"average", AVERAGE(Instances!C242:Instances!C242),"median", MEDIAN(Instances!C242:Instances!C242),"min", MIN(Instances!C242:Instances!C242),"max", MAX(Instances!C242:Instances!C242),"diff", MAX(Instances!C242:Instances!C242)-MIN(Instances!C242:Instances!C242))</f>
        <v>0</v>
      </c>
      <c r="D242" s="1" cm="1">
        <f t="array" ref="D242">_xlfn.SWITCH($A$2,"average", AVERAGE(Instances!D242:Instances!D242),"median", MEDIAN(Instances!D242:Instances!D242),"min", MIN(Instances!D242:Instances!D242),"max", MAX(Instances!D242:Instances!D242),"diff", MAX(Instances!D242:Instances!D242)-MIN(Instances!D242:Instances!D242))</f>
        <v>0</v>
      </c>
      <c r="E242" s="1" cm="1">
        <f t="array" ref="E242">_xlfn.SWITCH($A$2,"average", AVERAGE(Instances!E242:Instances!E242),"median", MEDIAN(Instances!E242:Instances!E242),"min", MIN(Instances!E242:Instances!E242),"max", MAX(Instances!E242:Instances!E242),"diff", MAX(Instances!E242:Instances!E242)-MIN(Instances!E242:Instances!E242))</f>
        <v>0</v>
      </c>
      <c r="F242" s="1" cm="1">
        <f t="array" ref="F242">_xlfn.SWITCH($A$2,"average", AVERAGE(Instances!F242:Instances!F242),"median", MEDIAN(Instances!F242:Instances!F242),"min", MIN(Instances!F242:Instances!F242),"max", MAX(Instances!F242:Instances!F242),"diff", MAX(Instances!F242:Instances!F242)-MIN(Instances!F242:Instances!F242))</f>
        <v>0</v>
      </c>
      <c r="G242" s="1" cm="1">
        <f t="array" ref="G242">_xlfn.SWITCH($A$2,"average", AVERAGE(Instances!G242:Instances!G242),"median", MEDIAN(Instances!G242:Instances!G242),"min", MIN(Instances!G242:Instances!G242),"max", MAX(Instances!G242:Instances!G242),"diff", MAX(Instances!G242:Instances!G242)-MIN(Instances!G242:Instances!G242))</f>
        <v>0</v>
      </c>
      <c r="H242" s="1" cm="1">
        <f t="array" ref="H242">_xlfn.SWITCH($A$2,"average", AVERAGE(Instances!H242:Instances!H242),"median", MEDIAN(Instances!H242:Instances!H242),"min", MIN(Instances!H242:Instances!H242),"max", MAX(Instances!H242:Instances!H242),"diff", MAX(Instances!H242:Instances!H242)-MIN(Instances!H242:Instances!H242))</f>
        <v>0</v>
      </c>
      <c r="I242" s="1" cm="1">
        <f t="array" ref="I242">_xlfn.SWITCH($A$2,"average", AVERAGE(Instances!I242:Instances!I242),"median", MEDIAN(Instances!I242:Instances!I242),"min", MIN(Instances!I242:Instances!I242),"max", MAX(Instances!I242:Instances!I242),"diff", MAX(Instances!I242:Instances!I242)-MIN(Instances!I242:Instances!I242))</f>
        <v>0</v>
      </c>
      <c r="J242" s="1" cm="1">
        <f t="array" ref="J242">_xlfn.SWITCH($A$2,"average", AVERAGE(Instances!J242:Instances!J242),"median", MEDIAN(Instances!J242:Instances!J242),"min", MIN(Instances!J242:Instances!J242),"max", MAX(Instances!J242:Instances!J242),"diff", MAX(Instances!J242:Instances!J242)-MIN(Instances!J242:Instances!J242))</f>
        <v>0</v>
      </c>
      <c r="K242" s="1" cm="1">
        <f t="array" ref="K242">_xlfn.SWITCH($A$2,"average", AVERAGE(Instances!K242:Instances!K242),"median", MEDIAN(Instances!K242:Instances!K242),"min", MIN(Instances!K242:Instances!K242),"max", MAX(Instances!K242:Instances!K242),"diff", MAX(Instances!K242:Instances!K242)-MIN(Instances!K242:Instances!K242))</f>
        <v>0</v>
      </c>
      <c r="L242" s="1"/>
      <c r="M242" s="1" cm="1">
        <f t="array" ref="M242">_xlfn.SWITCH($A$2,"average", AVERAGE(Instances!M242:Instances!M242),"median", MEDIAN(Instances!M242:Instances!M242),"min", MIN(Instances!M242:Instances!M242),"max", MAX(Instances!M242:Instances!M242),"diff", MAX(Instances!M242:Instances!M242)-MIN(Instances!M242:Instances!M242))</f>
        <v>0</v>
      </c>
      <c r="N242" s="1" cm="1">
        <f t="array" ref="N242">_xlfn.SWITCH($A$2,"average", AVERAGE(Instances!N242:Instances!N242),"median", MEDIAN(Instances!N242:Instances!N242),"min", MIN(Instances!N242:Instances!N242),"max", MAX(Instances!N242:Instances!N242),"diff", MAX(Instances!N242:Instances!N242)-MIN(Instances!N242:Instances!N242))</f>
        <v>0</v>
      </c>
      <c r="O242" s="1"/>
      <c r="P242" s="1" cm="1">
        <f t="array" ref="P242">_xlfn.SWITCH($A$2,"average", AVERAGE(Instances!P242:Instances!P242),"median", MEDIAN(Instances!P242:Instances!P242),"min", MIN(Instances!P242:Instances!P242),"max", MAX(Instances!P242:Instances!P242),"diff", MAX(Instances!P242:Instances!P242)-MIN(Instances!P242:Instances!P242))</f>
        <v>0</v>
      </c>
      <c r="Q242" s="1" cm="1">
        <f t="array" ref="Q242">_xlfn.SWITCH($A$2,"average", AVERAGE(Instances!Q242:Instances!Q242),"median", MEDIAN(Instances!Q242:Instances!Q242),"min", MIN(Instances!Q242:Instances!Q242),"max", MAX(Instances!Q242:Instances!Q242),"diff", MAX(Instances!Q242:Instances!Q242)-MIN(Instances!Q242:Instances!Q242))</f>
        <v>0</v>
      </c>
      <c r="R242" s="1" cm="1">
        <f t="array" ref="R242">_xlfn.SWITCH($A$2,"average", AVERAGE(Instances!R242:Instances!R242),"median", MEDIAN(Instances!R242:Instances!R242),"min", MIN(Instances!R242:Instances!R242),"max", MAX(Instances!R242:Instances!R242),"diff", MAX(Instances!R242:Instances!R242)-MIN(Instances!R242:Instances!R242))</f>
        <v>0</v>
      </c>
      <c r="S242" s="1">
        <f>MIN($B242)</f>
        <v>0</v>
      </c>
      <c r="T242" s="1">
        <f>MIN($C242)</f>
        <v>0</v>
      </c>
      <c r="U242" s="1">
        <f>MIN($D242)</f>
        <v>0</v>
      </c>
      <c r="V242" s="1">
        <f>MIN($E242)</f>
        <v>0</v>
      </c>
      <c r="W242" s="1">
        <f>MIN($F242)</f>
        <v>0</v>
      </c>
      <c r="X242" s="1">
        <f>MIN($G242)</f>
        <v>0</v>
      </c>
      <c r="Y242" s="1">
        <f>MIN($H242)</f>
        <v>0</v>
      </c>
      <c r="Z242" s="1">
        <f>MIN($I242)</f>
        <v>0</v>
      </c>
      <c r="AA242" s="1">
        <f>MIN($J242)</f>
        <v>0</v>
      </c>
      <c r="AB242" s="1">
        <f>MIN($K242)</f>
        <v>0</v>
      </c>
      <c r="AC242" s="1">
        <f>MIN($M242)</f>
        <v>0</v>
      </c>
      <c r="AD242" s="1">
        <f>MIN($N242)</f>
        <v>0</v>
      </c>
      <c r="AE242" s="1">
        <f>MIN($P242)</f>
        <v>0</v>
      </c>
      <c r="AF242" s="1">
        <f>MIN($Q242)</f>
        <v>0</v>
      </c>
      <c r="AG242" s="1">
        <f>MIN($R242)</f>
        <v>0</v>
      </c>
      <c r="AH242" s="1">
        <f>MEDIAN($B242)</f>
        <v>0</v>
      </c>
      <c r="AI242" s="1">
        <f>MEDIAN($C242)</f>
        <v>0</v>
      </c>
      <c r="AJ242" s="1">
        <f>MEDIAN($D242)</f>
        <v>0</v>
      </c>
      <c r="AK242" s="1">
        <f>MEDIAN($E242)</f>
        <v>0</v>
      </c>
      <c r="AL242" s="1">
        <f>MEDIAN($F242)</f>
        <v>0</v>
      </c>
      <c r="AM242" s="1">
        <f>MEDIAN($G242)</f>
        <v>0</v>
      </c>
      <c r="AN242" s="1">
        <f>MEDIAN($H242)</f>
        <v>0</v>
      </c>
      <c r="AO242" s="1">
        <f>MEDIAN($I242)</f>
        <v>0</v>
      </c>
      <c r="AP242" s="1">
        <f>MEDIAN($J242)</f>
        <v>0</v>
      </c>
      <c r="AQ242" s="1">
        <f>MEDIAN($K242)</f>
        <v>0</v>
      </c>
      <c r="AR242" s="1">
        <f>MEDIAN($M242)</f>
        <v>0</v>
      </c>
      <c r="AS242" s="1">
        <f>MEDIAN($N242)</f>
        <v>0</v>
      </c>
      <c r="AT242" s="1">
        <f>MEDIAN($P242)</f>
        <v>0</v>
      </c>
      <c r="AU242" s="1">
        <f>MEDIAN($Q242)</f>
        <v>0</v>
      </c>
      <c r="AV242" s="1">
        <f>MEDIAN($R242)</f>
        <v>0</v>
      </c>
      <c r="AW242" s="1">
        <f>MAX($B242)</f>
        <v>0</v>
      </c>
      <c r="AX242" s="1">
        <f>MAX($C242)</f>
        <v>0</v>
      </c>
      <c r="AY242" s="1">
        <f>MAX($D242)</f>
        <v>0</v>
      </c>
      <c r="AZ242" s="1">
        <f>MAX($E242)</f>
        <v>0</v>
      </c>
      <c r="BA242" s="1">
        <f>MAX($F242)</f>
        <v>0</v>
      </c>
      <c r="BB242" s="1">
        <f>MAX($G242)</f>
        <v>0</v>
      </c>
      <c r="BC242" s="1">
        <f>MAX($H242)</f>
        <v>0</v>
      </c>
      <c r="BD242" s="1">
        <f>MAX($I242)</f>
        <v>0</v>
      </c>
      <c r="BE242" s="1">
        <f>MAX($J242)</f>
        <v>0</v>
      </c>
      <c r="BF242" s="1">
        <f>MAX($K242)</f>
        <v>0</v>
      </c>
      <c r="BG242" s="1">
        <f>MAX($M242)</f>
        <v>0</v>
      </c>
      <c r="BH242" s="1">
        <f>MAX($N242)</f>
        <v>0</v>
      </c>
      <c r="BI242" s="1">
        <f>MAX($P242)</f>
        <v>0</v>
      </c>
      <c r="BJ242" s="1">
        <f>MAX($Q242)</f>
        <v>0</v>
      </c>
      <c r="BK242" s="1">
        <f>MAX($R242)</f>
        <v>0</v>
      </c>
    </row>
    <row r="243" spans="1:63">
      <c r="A243" s="1" t="s">
        <v>240</v>
      </c>
      <c r="B243" s="1" cm="1">
        <f t="array" ref="B243">_xlfn.SWITCH($A$2,"average", AVERAGE(Instances!B243:Instances!B243),"median", MEDIAN(Instances!B243:Instances!B243),"min", MIN(Instances!B243:Instances!B243),"max", MAX(Instances!B243:Instances!B243),"diff", MAX(Instances!B243:Instances!B243)-MIN(Instances!B243:Instances!B243))</f>
        <v>0</v>
      </c>
      <c r="C243" s="1" cm="1">
        <f t="array" ref="C243">_xlfn.SWITCH($A$2,"average", AVERAGE(Instances!C243:Instances!C243),"median", MEDIAN(Instances!C243:Instances!C243),"min", MIN(Instances!C243:Instances!C243),"max", MAX(Instances!C243:Instances!C243),"diff", MAX(Instances!C243:Instances!C243)-MIN(Instances!C243:Instances!C243))</f>
        <v>0</v>
      </c>
      <c r="D243" s="1" cm="1">
        <f t="array" ref="D243">_xlfn.SWITCH($A$2,"average", AVERAGE(Instances!D243:Instances!D243),"median", MEDIAN(Instances!D243:Instances!D243),"min", MIN(Instances!D243:Instances!D243),"max", MAX(Instances!D243:Instances!D243),"diff", MAX(Instances!D243:Instances!D243)-MIN(Instances!D243:Instances!D243))</f>
        <v>0</v>
      </c>
      <c r="E243" s="1" cm="1">
        <f t="array" ref="E243">_xlfn.SWITCH($A$2,"average", AVERAGE(Instances!E243:Instances!E243),"median", MEDIAN(Instances!E243:Instances!E243),"min", MIN(Instances!E243:Instances!E243),"max", MAX(Instances!E243:Instances!E243),"diff", MAX(Instances!E243:Instances!E243)-MIN(Instances!E243:Instances!E243))</f>
        <v>0</v>
      </c>
      <c r="F243" s="1" cm="1">
        <f t="array" ref="F243">_xlfn.SWITCH($A$2,"average", AVERAGE(Instances!F243:Instances!F243),"median", MEDIAN(Instances!F243:Instances!F243),"min", MIN(Instances!F243:Instances!F243),"max", MAX(Instances!F243:Instances!F243),"diff", MAX(Instances!F243:Instances!F243)-MIN(Instances!F243:Instances!F243))</f>
        <v>0</v>
      </c>
      <c r="G243" s="1" cm="1">
        <f t="array" ref="G243">_xlfn.SWITCH($A$2,"average", AVERAGE(Instances!G243:Instances!G243),"median", MEDIAN(Instances!G243:Instances!G243),"min", MIN(Instances!G243:Instances!G243),"max", MAX(Instances!G243:Instances!G243),"diff", MAX(Instances!G243:Instances!G243)-MIN(Instances!G243:Instances!G243))</f>
        <v>0</v>
      </c>
      <c r="H243" s="1" cm="1">
        <f t="array" ref="H243">_xlfn.SWITCH($A$2,"average", AVERAGE(Instances!H243:Instances!H243),"median", MEDIAN(Instances!H243:Instances!H243),"min", MIN(Instances!H243:Instances!H243),"max", MAX(Instances!H243:Instances!H243),"diff", MAX(Instances!H243:Instances!H243)-MIN(Instances!H243:Instances!H243))</f>
        <v>0</v>
      </c>
      <c r="I243" s="1" cm="1">
        <f t="array" ref="I243">_xlfn.SWITCH($A$2,"average", AVERAGE(Instances!I243:Instances!I243),"median", MEDIAN(Instances!I243:Instances!I243),"min", MIN(Instances!I243:Instances!I243),"max", MAX(Instances!I243:Instances!I243),"diff", MAX(Instances!I243:Instances!I243)-MIN(Instances!I243:Instances!I243))</f>
        <v>0</v>
      </c>
      <c r="J243" s="1" cm="1">
        <f t="array" ref="J243">_xlfn.SWITCH($A$2,"average", AVERAGE(Instances!J243:Instances!J243),"median", MEDIAN(Instances!J243:Instances!J243),"min", MIN(Instances!J243:Instances!J243),"max", MAX(Instances!J243:Instances!J243),"diff", MAX(Instances!J243:Instances!J243)-MIN(Instances!J243:Instances!J243))</f>
        <v>0</v>
      </c>
      <c r="K243" s="1" cm="1">
        <f t="array" ref="K243">_xlfn.SWITCH($A$2,"average", AVERAGE(Instances!K243:Instances!K243),"median", MEDIAN(Instances!K243:Instances!K243),"min", MIN(Instances!K243:Instances!K243),"max", MAX(Instances!K243:Instances!K243),"diff", MAX(Instances!K243:Instances!K243)-MIN(Instances!K243:Instances!K243))</f>
        <v>0</v>
      </c>
      <c r="L243" s="1"/>
      <c r="M243" s="1" cm="1">
        <f t="array" ref="M243">_xlfn.SWITCH($A$2,"average", AVERAGE(Instances!M243:Instances!M243),"median", MEDIAN(Instances!M243:Instances!M243),"min", MIN(Instances!M243:Instances!M243),"max", MAX(Instances!M243:Instances!M243),"diff", MAX(Instances!M243:Instances!M243)-MIN(Instances!M243:Instances!M243))</f>
        <v>0</v>
      </c>
      <c r="N243" s="1" cm="1">
        <f t="array" ref="N243">_xlfn.SWITCH($A$2,"average", AVERAGE(Instances!N243:Instances!N243),"median", MEDIAN(Instances!N243:Instances!N243),"min", MIN(Instances!N243:Instances!N243),"max", MAX(Instances!N243:Instances!N243),"diff", MAX(Instances!N243:Instances!N243)-MIN(Instances!N243:Instances!N243))</f>
        <v>0</v>
      </c>
      <c r="O243" s="1"/>
      <c r="P243" s="1" cm="1">
        <f t="array" ref="P243">_xlfn.SWITCH($A$2,"average", AVERAGE(Instances!P243:Instances!P243),"median", MEDIAN(Instances!P243:Instances!P243),"min", MIN(Instances!P243:Instances!P243),"max", MAX(Instances!P243:Instances!P243),"diff", MAX(Instances!P243:Instances!P243)-MIN(Instances!P243:Instances!P243))</f>
        <v>0</v>
      </c>
      <c r="Q243" s="1" cm="1">
        <f t="array" ref="Q243">_xlfn.SWITCH($A$2,"average", AVERAGE(Instances!Q243:Instances!Q243),"median", MEDIAN(Instances!Q243:Instances!Q243),"min", MIN(Instances!Q243:Instances!Q243),"max", MAX(Instances!Q243:Instances!Q243),"diff", MAX(Instances!Q243:Instances!Q243)-MIN(Instances!Q243:Instances!Q243))</f>
        <v>0</v>
      </c>
      <c r="R243" s="1" cm="1">
        <f t="array" ref="R243">_xlfn.SWITCH($A$2,"average", AVERAGE(Instances!R243:Instances!R243),"median", MEDIAN(Instances!R243:Instances!R243),"min", MIN(Instances!R243:Instances!R243),"max", MAX(Instances!R243:Instances!R243),"diff", MAX(Instances!R243:Instances!R243)-MIN(Instances!R243:Instances!R243))</f>
        <v>0</v>
      </c>
      <c r="S243" s="1">
        <f>MIN($B243)</f>
        <v>0</v>
      </c>
      <c r="T243" s="1">
        <f>MIN($C243)</f>
        <v>0</v>
      </c>
      <c r="U243" s="1">
        <f>MIN($D243)</f>
        <v>0</v>
      </c>
      <c r="V243" s="1">
        <f>MIN($E243)</f>
        <v>0</v>
      </c>
      <c r="W243" s="1">
        <f>MIN($F243)</f>
        <v>0</v>
      </c>
      <c r="X243" s="1">
        <f>MIN($G243)</f>
        <v>0</v>
      </c>
      <c r="Y243" s="1">
        <f>MIN($H243)</f>
        <v>0</v>
      </c>
      <c r="Z243" s="1">
        <f>MIN($I243)</f>
        <v>0</v>
      </c>
      <c r="AA243" s="1">
        <f>MIN($J243)</f>
        <v>0</v>
      </c>
      <c r="AB243" s="1">
        <f>MIN($K243)</f>
        <v>0</v>
      </c>
      <c r="AC243" s="1">
        <f>MIN($M243)</f>
        <v>0</v>
      </c>
      <c r="AD243" s="1">
        <f>MIN($N243)</f>
        <v>0</v>
      </c>
      <c r="AE243" s="1">
        <f>MIN($P243)</f>
        <v>0</v>
      </c>
      <c r="AF243" s="1">
        <f>MIN($Q243)</f>
        <v>0</v>
      </c>
      <c r="AG243" s="1">
        <f>MIN($R243)</f>
        <v>0</v>
      </c>
      <c r="AH243" s="1">
        <f>MEDIAN($B243)</f>
        <v>0</v>
      </c>
      <c r="AI243" s="1">
        <f>MEDIAN($C243)</f>
        <v>0</v>
      </c>
      <c r="AJ243" s="1">
        <f>MEDIAN($D243)</f>
        <v>0</v>
      </c>
      <c r="AK243" s="1">
        <f>MEDIAN($E243)</f>
        <v>0</v>
      </c>
      <c r="AL243" s="1">
        <f>MEDIAN($F243)</f>
        <v>0</v>
      </c>
      <c r="AM243" s="1">
        <f>MEDIAN($G243)</f>
        <v>0</v>
      </c>
      <c r="AN243" s="1">
        <f>MEDIAN($H243)</f>
        <v>0</v>
      </c>
      <c r="AO243" s="1">
        <f>MEDIAN($I243)</f>
        <v>0</v>
      </c>
      <c r="AP243" s="1">
        <f>MEDIAN($J243)</f>
        <v>0</v>
      </c>
      <c r="AQ243" s="1">
        <f>MEDIAN($K243)</f>
        <v>0</v>
      </c>
      <c r="AR243" s="1">
        <f>MEDIAN($M243)</f>
        <v>0</v>
      </c>
      <c r="AS243" s="1">
        <f>MEDIAN($N243)</f>
        <v>0</v>
      </c>
      <c r="AT243" s="1">
        <f>MEDIAN($P243)</f>
        <v>0</v>
      </c>
      <c r="AU243" s="1">
        <f>MEDIAN($Q243)</f>
        <v>0</v>
      </c>
      <c r="AV243" s="1">
        <f>MEDIAN($R243)</f>
        <v>0</v>
      </c>
      <c r="AW243" s="1">
        <f>MAX($B243)</f>
        <v>0</v>
      </c>
      <c r="AX243" s="1">
        <f>MAX($C243)</f>
        <v>0</v>
      </c>
      <c r="AY243" s="1">
        <f>MAX($D243)</f>
        <v>0</v>
      </c>
      <c r="AZ243" s="1">
        <f>MAX($E243)</f>
        <v>0</v>
      </c>
      <c r="BA243" s="1">
        <f>MAX($F243)</f>
        <v>0</v>
      </c>
      <c r="BB243" s="1">
        <f>MAX($G243)</f>
        <v>0</v>
      </c>
      <c r="BC243" s="1">
        <f>MAX($H243)</f>
        <v>0</v>
      </c>
      <c r="BD243" s="1">
        <f>MAX($I243)</f>
        <v>0</v>
      </c>
      <c r="BE243" s="1">
        <f>MAX($J243)</f>
        <v>0</v>
      </c>
      <c r="BF243" s="1">
        <f>MAX($K243)</f>
        <v>0</v>
      </c>
      <c r="BG243" s="1">
        <f>MAX($M243)</f>
        <v>0</v>
      </c>
      <c r="BH243" s="1">
        <f>MAX($N243)</f>
        <v>0</v>
      </c>
      <c r="BI243" s="1">
        <f>MAX($P243)</f>
        <v>0</v>
      </c>
      <c r="BJ243" s="1">
        <f>MAX($Q243)</f>
        <v>0</v>
      </c>
      <c r="BK243" s="1">
        <f>MAX($R243)</f>
        <v>0</v>
      </c>
    </row>
    <row r="244" spans="1:63">
      <c r="A244" s="1" t="s">
        <v>241</v>
      </c>
      <c r="B244" s="1" cm="1">
        <f t="array" ref="B244">_xlfn.SWITCH($A$2,"average", AVERAGE(Instances!B244:Instances!B244),"median", MEDIAN(Instances!B244:Instances!B244),"min", MIN(Instances!B244:Instances!B244),"max", MAX(Instances!B244:Instances!B244),"diff", MAX(Instances!B244:Instances!B244)-MIN(Instances!B244:Instances!B244))</f>
        <v>0</v>
      </c>
      <c r="C244" s="1" cm="1">
        <f t="array" ref="C244">_xlfn.SWITCH($A$2,"average", AVERAGE(Instances!C244:Instances!C244),"median", MEDIAN(Instances!C244:Instances!C244),"min", MIN(Instances!C244:Instances!C244),"max", MAX(Instances!C244:Instances!C244),"diff", MAX(Instances!C244:Instances!C244)-MIN(Instances!C244:Instances!C244))</f>
        <v>0</v>
      </c>
      <c r="D244" s="1" cm="1">
        <f t="array" ref="D244">_xlfn.SWITCH($A$2,"average", AVERAGE(Instances!D244:Instances!D244),"median", MEDIAN(Instances!D244:Instances!D244),"min", MIN(Instances!D244:Instances!D244),"max", MAX(Instances!D244:Instances!D244),"diff", MAX(Instances!D244:Instances!D244)-MIN(Instances!D244:Instances!D244))</f>
        <v>0</v>
      </c>
      <c r="E244" s="1" cm="1">
        <f t="array" ref="E244">_xlfn.SWITCH($A$2,"average", AVERAGE(Instances!E244:Instances!E244),"median", MEDIAN(Instances!E244:Instances!E244),"min", MIN(Instances!E244:Instances!E244),"max", MAX(Instances!E244:Instances!E244),"diff", MAX(Instances!E244:Instances!E244)-MIN(Instances!E244:Instances!E244))</f>
        <v>0</v>
      </c>
      <c r="F244" s="1" cm="1">
        <f t="array" ref="F244">_xlfn.SWITCH($A$2,"average", AVERAGE(Instances!F244:Instances!F244),"median", MEDIAN(Instances!F244:Instances!F244),"min", MIN(Instances!F244:Instances!F244),"max", MAX(Instances!F244:Instances!F244),"diff", MAX(Instances!F244:Instances!F244)-MIN(Instances!F244:Instances!F244))</f>
        <v>0</v>
      </c>
      <c r="G244" s="1" cm="1">
        <f t="array" ref="G244">_xlfn.SWITCH($A$2,"average", AVERAGE(Instances!G244:Instances!G244),"median", MEDIAN(Instances!G244:Instances!G244),"min", MIN(Instances!G244:Instances!G244),"max", MAX(Instances!G244:Instances!G244),"diff", MAX(Instances!G244:Instances!G244)-MIN(Instances!G244:Instances!G244))</f>
        <v>0</v>
      </c>
      <c r="H244" s="1" cm="1">
        <f t="array" ref="H244">_xlfn.SWITCH($A$2,"average", AVERAGE(Instances!H244:Instances!H244),"median", MEDIAN(Instances!H244:Instances!H244),"min", MIN(Instances!H244:Instances!H244),"max", MAX(Instances!H244:Instances!H244),"diff", MAX(Instances!H244:Instances!H244)-MIN(Instances!H244:Instances!H244))</f>
        <v>0</v>
      </c>
      <c r="I244" s="1" cm="1">
        <f t="array" ref="I244">_xlfn.SWITCH($A$2,"average", AVERAGE(Instances!I244:Instances!I244),"median", MEDIAN(Instances!I244:Instances!I244),"min", MIN(Instances!I244:Instances!I244),"max", MAX(Instances!I244:Instances!I244),"diff", MAX(Instances!I244:Instances!I244)-MIN(Instances!I244:Instances!I244))</f>
        <v>0</v>
      </c>
      <c r="J244" s="1" cm="1">
        <f t="array" ref="J244">_xlfn.SWITCH($A$2,"average", AVERAGE(Instances!J244:Instances!J244),"median", MEDIAN(Instances!J244:Instances!J244),"min", MIN(Instances!J244:Instances!J244),"max", MAX(Instances!J244:Instances!J244),"diff", MAX(Instances!J244:Instances!J244)-MIN(Instances!J244:Instances!J244))</f>
        <v>0</v>
      </c>
      <c r="K244" s="1" cm="1">
        <f t="array" ref="K244">_xlfn.SWITCH($A$2,"average", AVERAGE(Instances!K244:Instances!K244),"median", MEDIAN(Instances!K244:Instances!K244),"min", MIN(Instances!K244:Instances!K244),"max", MAX(Instances!K244:Instances!K244),"diff", MAX(Instances!K244:Instances!K244)-MIN(Instances!K244:Instances!K244))</f>
        <v>0</v>
      </c>
      <c r="L244" s="1"/>
      <c r="M244" s="1" cm="1">
        <f t="array" ref="M244">_xlfn.SWITCH($A$2,"average", AVERAGE(Instances!M244:Instances!M244),"median", MEDIAN(Instances!M244:Instances!M244),"min", MIN(Instances!M244:Instances!M244),"max", MAX(Instances!M244:Instances!M244),"diff", MAX(Instances!M244:Instances!M244)-MIN(Instances!M244:Instances!M244))</f>
        <v>0</v>
      </c>
      <c r="N244" s="1" cm="1">
        <f t="array" ref="N244">_xlfn.SWITCH($A$2,"average", AVERAGE(Instances!N244:Instances!N244),"median", MEDIAN(Instances!N244:Instances!N244),"min", MIN(Instances!N244:Instances!N244),"max", MAX(Instances!N244:Instances!N244),"diff", MAX(Instances!N244:Instances!N244)-MIN(Instances!N244:Instances!N244))</f>
        <v>0</v>
      </c>
      <c r="O244" s="1"/>
      <c r="P244" s="1" cm="1">
        <f t="array" ref="P244">_xlfn.SWITCH($A$2,"average", AVERAGE(Instances!P244:Instances!P244),"median", MEDIAN(Instances!P244:Instances!P244),"min", MIN(Instances!P244:Instances!P244),"max", MAX(Instances!P244:Instances!P244),"diff", MAX(Instances!P244:Instances!P244)-MIN(Instances!P244:Instances!P244))</f>
        <v>0</v>
      </c>
      <c r="Q244" s="1" cm="1">
        <f t="array" ref="Q244">_xlfn.SWITCH($A$2,"average", AVERAGE(Instances!Q244:Instances!Q244),"median", MEDIAN(Instances!Q244:Instances!Q244),"min", MIN(Instances!Q244:Instances!Q244),"max", MAX(Instances!Q244:Instances!Q244),"diff", MAX(Instances!Q244:Instances!Q244)-MIN(Instances!Q244:Instances!Q244))</f>
        <v>0</v>
      </c>
      <c r="R244" s="1" cm="1">
        <f t="array" ref="R244">_xlfn.SWITCH($A$2,"average", AVERAGE(Instances!R244:Instances!R244),"median", MEDIAN(Instances!R244:Instances!R244),"min", MIN(Instances!R244:Instances!R244),"max", MAX(Instances!R244:Instances!R244),"diff", MAX(Instances!R244:Instances!R244)-MIN(Instances!R244:Instances!R244))</f>
        <v>0</v>
      </c>
      <c r="S244" s="1">
        <f>MIN($B244)</f>
        <v>0</v>
      </c>
      <c r="T244" s="1">
        <f>MIN($C244)</f>
        <v>0</v>
      </c>
      <c r="U244" s="1">
        <f>MIN($D244)</f>
        <v>0</v>
      </c>
      <c r="V244" s="1">
        <f>MIN($E244)</f>
        <v>0</v>
      </c>
      <c r="W244" s="1">
        <f>MIN($F244)</f>
        <v>0</v>
      </c>
      <c r="X244" s="1">
        <f>MIN($G244)</f>
        <v>0</v>
      </c>
      <c r="Y244" s="1">
        <f>MIN($H244)</f>
        <v>0</v>
      </c>
      <c r="Z244" s="1">
        <f>MIN($I244)</f>
        <v>0</v>
      </c>
      <c r="AA244" s="1">
        <f>MIN($J244)</f>
        <v>0</v>
      </c>
      <c r="AB244" s="1">
        <f>MIN($K244)</f>
        <v>0</v>
      </c>
      <c r="AC244" s="1">
        <f>MIN($M244)</f>
        <v>0</v>
      </c>
      <c r="AD244" s="1">
        <f>MIN($N244)</f>
        <v>0</v>
      </c>
      <c r="AE244" s="1">
        <f>MIN($P244)</f>
        <v>0</v>
      </c>
      <c r="AF244" s="1">
        <f>MIN($Q244)</f>
        <v>0</v>
      </c>
      <c r="AG244" s="1">
        <f>MIN($R244)</f>
        <v>0</v>
      </c>
      <c r="AH244" s="1">
        <f>MEDIAN($B244)</f>
        <v>0</v>
      </c>
      <c r="AI244" s="1">
        <f>MEDIAN($C244)</f>
        <v>0</v>
      </c>
      <c r="AJ244" s="1">
        <f>MEDIAN($D244)</f>
        <v>0</v>
      </c>
      <c r="AK244" s="1">
        <f>MEDIAN($E244)</f>
        <v>0</v>
      </c>
      <c r="AL244" s="1">
        <f>MEDIAN($F244)</f>
        <v>0</v>
      </c>
      <c r="AM244" s="1">
        <f>MEDIAN($G244)</f>
        <v>0</v>
      </c>
      <c r="AN244" s="1">
        <f>MEDIAN($H244)</f>
        <v>0</v>
      </c>
      <c r="AO244" s="1">
        <f>MEDIAN($I244)</f>
        <v>0</v>
      </c>
      <c r="AP244" s="1">
        <f>MEDIAN($J244)</f>
        <v>0</v>
      </c>
      <c r="AQ244" s="1">
        <f>MEDIAN($K244)</f>
        <v>0</v>
      </c>
      <c r="AR244" s="1">
        <f>MEDIAN($M244)</f>
        <v>0</v>
      </c>
      <c r="AS244" s="1">
        <f>MEDIAN($N244)</f>
        <v>0</v>
      </c>
      <c r="AT244" s="1">
        <f>MEDIAN($P244)</f>
        <v>0</v>
      </c>
      <c r="AU244" s="1">
        <f>MEDIAN($Q244)</f>
        <v>0</v>
      </c>
      <c r="AV244" s="1">
        <f>MEDIAN($R244)</f>
        <v>0</v>
      </c>
      <c r="AW244" s="1">
        <f>MAX($B244)</f>
        <v>0</v>
      </c>
      <c r="AX244" s="1">
        <f>MAX($C244)</f>
        <v>0</v>
      </c>
      <c r="AY244" s="1">
        <f>MAX($D244)</f>
        <v>0</v>
      </c>
      <c r="AZ244" s="1">
        <f>MAX($E244)</f>
        <v>0</v>
      </c>
      <c r="BA244" s="1">
        <f>MAX($F244)</f>
        <v>0</v>
      </c>
      <c r="BB244" s="1">
        <f>MAX($G244)</f>
        <v>0</v>
      </c>
      <c r="BC244" s="1">
        <f>MAX($H244)</f>
        <v>0</v>
      </c>
      <c r="BD244" s="1">
        <f>MAX($I244)</f>
        <v>0</v>
      </c>
      <c r="BE244" s="1">
        <f>MAX($J244)</f>
        <v>0</v>
      </c>
      <c r="BF244" s="1">
        <f>MAX($K244)</f>
        <v>0</v>
      </c>
      <c r="BG244" s="1">
        <f>MAX($M244)</f>
        <v>0</v>
      </c>
      <c r="BH244" s="1">
        <f>MAX($N244)</f>
        <v>0</v>
      </c>
      <c r="BI244" s="1">
        <f>MAX($P244)</f>
        <v>0</v>
      </c>
      <c r="BJ244" s="1">
        <f>MAX($Q244)</f>
        <v>0</v>
      </c>
      <c r="BK244" s="1">
        <f>MAX($R244)</f>
        <v>0</v>
      </c>
    </row>
    <row r="245" spans="1:63">
      <c r="A245" s="1" t="s">
        <v>242</v>
      </c>
      <c r="B245" s="1" cm="1">
        <f t="array" ref="B245">_xlfn.SWITCH($A$2,"average", AVERAGE(Instances!B245:Instances!B245),"median", MEDIAN(Instances!B245:Instances!B245),"min", MIN(Instances!B245:Instances!B245),"max", MAX(Instances!B245:Instances!B245),"diff", MAX(Instances!B245:Instances!B245)-MIN(Instances!B245:Instances!B245))</f>
        <v>0</v>
      </c>
      <c r="C245" s="1" cm="1">
        <f t="array" ref="C245">_xlfn.SWITCH($A$2,"average", AVERAGE(Instances!C245:Instances!C245),"median", MEDIAN(Instances!C245:Instances!C245),"min", MIN(Instances!C245:Instances!C245),"max", MAX(Instances!C245:Instances!C245),"diff", MAX(Instances!C245:Instances!C245)-MIN(Instances!C245:Instances!C245))</f>
        <v>0</v>
      </c>
      <c r="D245" s="1" cm="1">
        <f t="array" ref="D245">_xlfn.SWITCH($A$2,"average", AVERAGE(Instances!D245:Instances!D245),"median", MEDIAN(Instances!D245:Instances!D245),"min", MIN(Instances!D245:Instances!D245),"max", MAX(Instances!D245:Instances!D245),"diff", MAX(Instances!D245:Instances!D245)-MIN(Instances!D245:Instances!D245))</f>
        <v>0</v>
      </c>
      <c r="E245" s="1" cm="1">
        <f t="array" ref="E245">_xlfn.SWITCH($A$2,"average", AVERAGE(Instances!E245:Instances!E245),"median", MEDIAN(Instances!E245:Instances!E245),"min", MIN(Instances!E245:Instances!E245),"max", MAX(Instances!E245:Instances!E245),"diff", MAX(Instances!E245:Instances!E245)-MIN(Instances!E245:Instances!E245))</f>
        <v>0</v>
      </c>
      <c r="F245" s="1" cm="1">
        <f t="array" ref="F245">_xlfn.SWITCH($A$2,"average", AVERAGE(Instances!F245:Instances!F245),"median", MEDIAN(Instances!F245:Instances!F245),"min", MIN(Instances!F245:Instances!F245),"max", MAX(Instances!F245:Instances!F245),"diff", MAX(Instances!F245:Instances!F245)-MIN(Instances!F245:Instances!F245))</f>
        <v>0</v>
      </c>
      <c r="G245" s="1" cm="1">
        <f t="array" ref="G245">_xlfn.SWITCH($A$2,"average", AVERAGE(Instances!G245:Instances!G245),"median", MEDIAN(Instances!G245:Instances!G245),"min", MIN(Instances!G245:Instances!G245),"max", MAX(Instances!G245:Instances!G245),"diff", MAX(Instances!G245:Instances!G245)-MIN(Instances!G245:Instances!G245))</f>
        <v>0</v>
      </c>
      <c r="H245" s="1" cm="1">
        <f t="array" ref="H245">_xlfn.SWITCH($A$2,"average", AVERAGE(Instances!H245:Instances!H245),"median", MEDIAN(Instances!H245:Instances!H245),"min", MIN(Instances!H245:Instances!H245),"max", MAX(Instances!H245:Instances!H245),"diff", MAX(Instances!H245:Instances!H245)-MIN(Instances!H245:Instances!H245))</f>
        <v>0</v>
      </c>
      <c r="I245" s="1" cm="1">
        <f t="array" ref="I245">_xlfn.SWITCH($A$2,"average", AVERAGE(Instances!I245:Instances!I245),"median", MEDIAN(Instances!I245:Instances!I245),"min", MIN(Instances!I245:Instances!I245),"max", MAX(Instances!I245:Instances!I245),"diff", MAX(Instances!I245:Instances!I245)-MIN(Instances!I245:Instances!I245))</f>
        <v>0</v>
      </c>
      <c r="J245" s="1" cm="1">
        <f t="array" ref="J245">_xlfn.SWITCH($A$2,"average", AVERAGE(Instances!J245:Instances!J245),"median", MEDIAN(Instances!J245:Instances!J245),"min", MIN(Instances!J245:Instances!J245),"max", MAX(Instances!J245:Instances!J245),"diff", MAX(Instances!J245:Instances!J245)-MIN(Instances!J245:Instances!J245))</f>
        <v>0</v>
      </c>
      <c r="K245" s="1" cm="1">
        <f t="array" ref="K245">_xlfn.SWITCH($A$2,"average", AVERAGE(Instances!K245:Instances!K245),"median", MEDIAN(Instances!K245:Instances!K245),"min", MIN(Instances!K245:Instances!K245),"max", MAX(Instances!K245:Instances!K245),"diff", MAX(Instances!K245:Instances!K245)-MIN(Instances!K245:Instances!K245))</f>
        <v>0</v>
      </c>
      <c r="L245" s="1"/>
      <c r="M245" s="1" cm="1">
        <f t="array" ref="M245">_xlfn.SWITCH($A$2,"average", AVERAGE(Instances!M245:Instances!M245),"median", MEDIAN(Instances!M245:Instances!M245),"min", MIN(Instances!M245:Instances!M245),"max", MAX(Instances!M245:Instances!M245),"diff", MAX(Instances!M245:Instances!M245)-MIN(Instances!M245:Instances!M245))</f>
        <v>0</v>
      </c>
      <c r="N245" s="1" cm="1">
        <f t="array" ref="N245">_xlfn.SWITCH($A$2,"average", AVERAGE(Instances!N245:Instances!N245),"median", MEDIAN(Instances!N245:Instances!N245),"min", MIN(Instances!N245:Instances!N245),"max", MAX(Instances!N245:Instances!N245),"diff", MAX(Instances!N245:Instances!N245)-MIN(Instances!N245:Instances!N245))</f>
        <v>0</v>
      </c>
      <c r="O245" s="1"/>
      <c r="P245" s="1" cm="1">
        <f t="array" ref="P245">_xlfn.SWITCH($A$2,"average", AVERAGE(Instances!P245:Instances!P245),"median", MEDIAN(Instances!P245:Instances!P245),"min", MIN(Instances!P245:Instances!P245),"max", MAX(Instances!P245:Instances!P245),"diff", MAX(Instances!P245:Instances!P245)-MIN(Instances!P245:Instances!P245))</f>
        <v>0</v>
      </c>
      <c r="Q245" s="1" cm="1">
        <f t="array" ref="Q245">_xlfn.SWITCH($A$2,"average", AVERAGE(Instances!Q245:Instances!Q245),"median", MEDIAN(Instances!Q245:Instances!Q245),"min", MIN(Instances!Q245:Instances!Q245),"max", MAX(Instances!Q245:Instances!Q245),"diff", MAX(Instances!Q245:Instances!Q245)-MIN(Instances!Q245:Instances!Q245))</f>
        <v>0</v>
      </c>
      <c r="R245" s="1" cm="1">
        <f t="array" ref="R245">_xlfn.SWITCH($A$2,"average", AVERAGE(Instances!R245:Instances!R245),"median", MEDIAN(Instances!R245:Instances!R245),"min", MIN(Instances!R245:Instances!R245),"max", MAX(Instances!R245:Instances!R245),"diff", MAX(Instances!R245:Instances!R245)-MIN(Instances!R245:Instances!R245))</f>
        <v>0</v>
      </c>
      <c r="S245" s="1">
        <f>MIN($B245)</f>
        <v>0</v>
      </c>
      <c r="T245" s="1">
        <f>MIN($C245)</f>
        <v>0</v>
      </c>
      <c r="U245" s="1">
        <f>MIN($D245)</f>
        <v>0</v>
      </c>
      <c r="V245" s="1">
        <f>MIN($E245)</f>
        <v>0</v>
      </c>
      <c r="W245" s="1">
        <f>MIN($F245)</f>
        <v>0</v>
      </c>
      <c r="X245" s="1">
        <f>MIN($G245)</f>
        <v>0</v>
      </c>
      <c r="Y245" s="1">
        <f>MIN($H245)</f>
        <v>0</v>
      </c>
      <c r="Z245" s="1">
        <f>MIN($I245)</f>
        <v>0</v>
      </c>
      <c r="AA245" s="1">
        <f>MIN($J245)</f>
        <v>0</v>
      </c>
      <c r="AB245" s="1">
        <f>MIN($K245)</f>
        <v>0</v>
      </c>
      <c r="AC245" s="1">
        <f>MIN($M245)</f>
        <v>0</v>
      </c>
      <c r="AD245" s="1">
        <f>MIN($N245)</f>
        <v>0</v>
      </c>
      <c r="AE245" s="1">
        <f>MIN($P245)</f>
        <v>0</v>
      </c>
      <c r="AF245" s="1">
        <f>MIN($Q245)</f>
        <v>0</v>
      </c>
      <c r="AG245" s="1">
        <f>MIN($R245)</f>
        <v>0</v>
      </c>
      <c r="AH245" s="1">
        <f>MEDIAN($B245)</f>
        <v>0</v>
      </c>
      <c r="AI245" s="1">
        <f>MEDIAN($C245)</f>
        <v>0</v>
      </c>
      <c r="AJ245" s="1">
        <f>MEDIAN($D245)</f>
        <v>0</v>
      </c>
      <c r="AK245" s="1">
        <f>MEDIAN($E245)</f>
        <v>0</v>
      </c>
      <c r="AL245" s="1">
        <f>MEDIAN($F245)</f>
        <v>0</v>
      </c>
      <c r="AM245" s="1">
        <f>MEDIAN($G245)</f>
        <v>0</v>
      </c>
      <c r="AN245" s="1">
        <f>MEDIAN($H245)</f>
        <v>0</v>
      </c>
      <c r="AO245" s="1">
        <f>MEDIAN($I245)</f>
        <v>0</v>
      </c>
      <c r="AP245" s="1">
        <f>MEDIAN($J245)</f>
        <v>0</v>
      </c>
      <c r="AQ245" s="1">
        <f>MEDIAN($K245)</f>
        <v>0</v>
      </c>
      <c r="AR245" s="1">
        <f>MEDIAN($M245)</f>
        <v>0</v>
      </c>
      <c r="AS245" s="1">
        <f>MEDIAN($N245)</f>
        <v>0</v>
      </c>
      <c r="AT245" s="1">
        <f>MEDIAN($P245)</f>
        <v>0</v>
      </c>
      <c r="AU245" s="1">
        <f>MEDIAN($Q245)</f>
        <v>0</v>
      </c>
      <c r="AV245" s="1">
        <f>MEDIAN($R245)</f>
        <v>0</v>
      </c>
      <c r="AW245" s="1">
        <f>MAX($B245)</f>
        <v>0</v>
      </c>
      <c r="AX245" s="1">
        <f>MAX($C245)</f>
        <v>0</v>
      </c>
      <c r="AY245" s="1">
        <f>MAX($D245)</f>
        <v>0</v>
      </c>
      <c r="AZ245" s="1">
        <f>MAX($E245)</f>
        <v>0</v>
      </c>
      <c r="BA245" s="1">
        <f>MAX($F245)</f>
        <v>0</v>
      </c>
      <c r="BB245" s="1">
        <f>MAX($G245)</f>
        <v>0</v>
      </c>
      <c r="BC245" s="1">
        <f>MAX($H245)</f>
        <v>0</v>
      </c>
      <c r="BD245" s="1">
        <f>MAX($I245)</f>
        <v>0</v>
      </c>
      <c r="BE245" s="1">
        <f>MAX($J245)</f>
        <v>0</v>
      </c>
      <c r="BF245" s="1">
        <f>MAX($K245)</f>
        <v>0</v>
      </c>
      <c r="BG245" s="1">
        <f>MAX($M245)</f>
        <v>0</v>
      </c>
      <c r="BH245" s="1">
        <f>MAX($N245)</f>
        <v>0</v>
      </c>
      <c r="BI245" s="1">
        <f>MAX($P245)</f>
        <v>0</v>
      </c>
      <c r="BJ245" s="1">
        <f>MAX($Q245)</f>
        <v>0</v>
      </c>
      <c r="BK245" s="1">
        <f>MAX($R245)</f>
        <v>0</v>
      </c>
    </row>
    <row r="246" spans="1:63">
      <c r="A246" s="1" t="s">
        <v>243</v>
      </c>
      <c r="B246" s="1" cm="1">
        <f t="array" ref="B246">_xlfn.SWITCH($A$2,"average", AVERAGE(Instances!B246:Instances!B246),"median", MEDIAN(Instances!B246:Instances!B246),"min", MIN(Instances!B246:Instances!B246),"max", MAX(Instances!B246:Instances!B246),"diff", MAX(Instances!B246:Instances!B246)-MIN(Instances!B246:Instances!B246))</f>
        <v>0</v>
      </c>
      <c r="C246" s="1" cm="1">
        <f t="array" ref="C246">_xlfn.SWITCH($A$2,"average", AVERAGE(Instances!C246:Instances!C246),"median", MEDIAN(Instances!C246:Instances!C246),"min", MIN(Instances!C246:Instances!C246),"max", MAX(Instances!C246:Instances!C246),"diff", MAX(Instances!C246:Instances!C246)-MIN(Instances!C246:Instances!C246))</f>
        <v>0</v>
      </c>
      <c r="D246" s="1" cm="1">
        <f t="array" ref="D246">_xlfn.SWITCH($A$2,"average", AVERAGE(Instances!D246:Instances!D246),"median", MEDIAN(Instances!D246:Instances!D246),"min", MIN(Instances!D246:Instances!D246),"max", MAX(Instances!D246:Instances!D246),"diff", MAX(Instances!D246:Instances!D246)-MIN(Instances!D246:Instances!D246))</f>
        <v>0</v>
      </c>
      <c r="E246" s="1" cm="1">
        <f t="array" ref="E246">_xlfn.SWITCH($A$2,"average", AVERAGE(Instances!E246:Instances!E246),"median", MEDIAN(Instances!E246:Instances!E246),"min", MIN(Instances!E246:Instances!E246),"max", MAX(Instances!E246:Instances!E246),"diff", MAX(Instances!E246:Instances!E246)-MIN(Instances!E246:Instances!E246))</f>
        <v>0</v>
      </c>
      <c r="F246" s="1" cm="1">
        <f t="array" ref="F246">_xlfn.SWITCH($A$2,"average", AVERAGE(Instances!F246:Instances!F246),"median", MEDIAN(Instances!F246:Instances!F246),"min", MIN(Instances!F246:Instances!F246),"max", MAX(Instances!F246:Instances!F246),"diff", MAX(Instances!F246:Instances!F246)-MIN(Instances!F246:Instances!F246))</f>
        <v>0</v>
      </c>
      <c r="G246" s="1" cm="1">
        <f t="array" ref="G246">_xlfn.SWITCH($A$2,"average", AVERAGE(Instances!G246:Instances!G246),"median", MEDIAN(Instances!G246:Instances!G246),"min", MIN(Instances!G246:Instances!G246),"max", MAX(Instances!G246:Instances!G246),"diff", MAX(Instances!G246:Instances!G246)-MIN(Instances!G246:Instances!G246))</f>
        <v>0</v>
      </c>
      <c r="H246" s="1" cm="1">
        <f t="array" ref="H246">_xlfn.SWITCH($A$2,"average", AVERAGE(Instances!H246:Instances!H246),"median", MEDIAN(Instances!H246:Instances!H246),"min", MIN(Instances!H246:Instances!H246),"max", MAX(Instances!H246:Instances!H246),"diff", MAX(Instances!H246:Instances!H246)-MIN(Instances!H246:Instances!H246))</f>
        <v>0</v>
      </c>
      <c r="I246" s="1" cm="1">
        <f t="array" ref="I246">_xlfn.SWITCH($A$2,"average", AVERAGE(Instances!I246:Instances!I246),"median", MEDIAN(Instances!I246:Instances!I246),"min", MIN(Instances!I246:Instances!I246),"max", MAX(Instances!I246:Instances!I246),"diff", MAX(Instances!I246:Instances!I246)-MIN(Instances!I246:Instances!I246))</f>
        <v>0</v>
      </c>
      <c r="J246" s="1" cm="1">
        <f t="array" ref="J246">_xlfn.SWITCH($A$2,"average", AVERAGE(Instances!J246:Instances!J246),"median", MEDIAN(Instances!J246:Instances!J246),"min", MIN(Instances!J246:Instances!J246),"max", MAX(Instances!J246:Instances!J246),"diff", MAX(Instances!J246:Instances!J246)-MIN(Instances!J246:Instances!J246))</f>
        <v>0</v>
      </c>
      <c r="K246" s="1" cm="1">
        <f t="array" ref="K246">_xlfn.SWITCH($A$2,"average", AVERAGE(Instances!K246:Instances!K246),"median", MEDIAN(Instances!K246:Instances!K246),"min", MIN(Instances!K246:Instances!K246),"max", MAX(Instances!K246:Instances!K246),"diff", MAX(Instances!K246:Instances!K246)-MIN(Instances!K246:Instances!K246))</f>
        <v>0</v>
      </c>
      <c r="L246" s="1"/>
      <c r="M246" s="1" cm="1">
        <f t="array" ref="M246">_xlfn.SWITCH($A$2,"average", AVERAGE(Instances!M246:Instances!M246),"median", MEDIAN(Instances!M246:Instances!M246),"min", MIN(Instances!M246:Instances!M246),"max", MAX(Instances!M246:Instances!M246),"diff", MAX(Instances!M246:Instances!M246)-MIN(Instances!M246:Instances!M246))</f>
        <v>0</v>
      </c>
      <c r="N246" s="1" cm="1">
        <f t="array" ref="N246">_xlfn.SWITCH($A$2,"average", AVERAGE(Instances!N246:Instances!N246),"median", MEDIAN(Instances!N246:Instances!N246),"min", MIN(Instances!N246:Instances!N246),"max", MAX(Instances!N246:Instances!N246),"diff", MAX(Instances!N246:Instances!N246)-MIN(Instances!N246:Instances!N246))</f>
        <v>0</v>
      </c>
      <c r="O246" s="1"/>
      <c r="P246" s="1" cm="1">
        <f t="array" ref="P246">_xlfn.SWITCH($A$2,"average", AVERAGE(Instances!P246:Instances!P246),"median", MEDIAN(Instances!P246:Instances!P246),"min", MIN(Instances!P246:Instances!P246),"max", MAX(Instances!P246:Instances!P246),"diff", MAX(Instances!P246:Instances!P246)-MIN(Instances!P246:Instances!P246))</f>
        <v>0</v>
      </c>
      <c r="Q246" s="1" cm="1">
        <f t="array" ref="Q246">_xlfn.SWITCH($A$2,"average", AVERAGE(Instances!Q246:Instances!Q246),"median", MEDIAN(Instances!Q246:Instances!Q246),"min", MIN(Instances!Q246:Instances!Q246),"max", MAX(Instances!Q246:Instances!Q246),"diff", MAX(Instances!Q246:Instances!Q246)-MIN(Instances!Q246:Instances!Q246))</f>
        <v>0</v>
      </c>
      <c r="R246" s="1" cm="1">
        <f t="array" ref="R246">_xlfn.SWITCH($A$2,"average", AVERAGE(Instances!R246:Instances!R246),"median", MEDIAN(Instances!R246:Instances!R246),"min", MIN(Instances!R246:Instances!R246),"max", MAX(Instances!R246:Instances!R246),"diff", MAX(Instances!R246:Instances!R246)-MIN(Instances!R246:Instances!R246))</f>
        <v>0</v>
      </c>
      <c r="S246" s="1">
        <f>MIN($B246)</f>
        <v>0</v>
      </c>
      <c r="T246" s="1">
        <f>MIN($C246)</f>
        <v>0</v>
      </c>
      <c r="U246" s="1">
        <f>MIN($D246)</f>
        <v>0</v>
      </c>
      <c r="V246" s="1">
        <f>MIN($E246)</f>
        <v>0</v>
      </c>
      <c r="W246" s="1">
        <f>MIN($F246)</f>
        <v>0</v>
      </c>
      <c r="X246" s="1">
        <f>MIN($G246)</f>
        <v>0</v>
      </c>
      <c r="Y246" s="1">
        <f>MIN($H246)</f>
        <v>0</v>
      </c>
      <c r="Z246" s="1">
        <f>MIN($I246)</f>
        <v>0</v>
      </c>
      <c r="AA246" s="1">
        <f>MIN($J246)</f>
        <v>0</v>
      </c>
      <c r="AB246" s="1">
        <f>MIN($K246)</f>
        <v>0</v>
      </c>
      <c r="AC246" s="1">
        <f>MIN($M246)</f>
        <v>0</v>
      </c>
      <c r="AD246" s="1">
        <f>MIN($N246)</f>
        <v>0</v>
      </c>
      <c r="AE246" s="1">
        <f>MIN($P246)</f>
        <v>0</v>
      </c>
      <c r="AF246" s="1">
        <f>MIN($Q246)</f>
        <v>0</v>
      </c>
      <c r="AG246" s="1">
        <f>MIN($R246)</f>
        <v>0</v>
      </c>
      <c r="AH246" s="1">
        <f>MEDIAN($B246)</f>
        <v>0</v>
      </c>
      <c r="AI246" s="1">
        <f>MEDIAN($C246)</f>
        <v>0</v>
      </c>
      <c r="AJ246" s="1">
        <f>MEDIAN($D246)</f>
        <v>0</v>
      </c>
      <c r="AK246" s="1">
        <f>MEDIAN($E246)</f>
        <v>0</v>
      </c>
      <c r="AL246" s="1">
        <f>MEDIAN($F246)</f>
        <v>0</v>
      </c>
      <c r="AM246" s="1">
        <f>MEDIAN($G246)</f>
        <v>0</v>
      </c>
      <c r="AN246" s="1">
        <f>MEDIAN($H246)</f>
        <v>0</v>
      </c>
      <c r="AO246" s="1">
        <f>MEDIAN($I246)</f>
        <v>0</v>
      </c>
      <c r="AP246" s="1">
        <f>MEDIAN($J246)</f>
        <v>0</v>
      </c>
      <c r="AQ246" s="1">
        <f>MEDIAN($K246)</f>
        <v>0</v>
      </c>
      <c r="AR246" s="1">
        <f>MEDIAN($M246)</f>
        <v>0</v>
      </c>
      <c r="AS246" s="1">
        <f>MEDIAN($N246)</f>
        <v>0</v>
      </c>
      <c r="AT246" s="1">
        <f>MEDIAN($P246)</f>
        <v>0</v>
      </c>
      <c r="AU246" s="1">
        <f>MEDIAN($Q246)</f>
        <v>0</v>
      </c>
      <c r="AV246" s="1">
        <f>MEDIAN($R246)</f>
        <v>0</v>
      </c>
      <c r="AW246" s="1">
        <f>MAX($B246)</f>
        <v>0</v>
      </c>
      <c r="AX246" s="1">
        <f>MAX($C246)</f>
        <v>0</v>
      </c>
      <c r="AY246" s="1">
        <f>MAX($D246)</f>
        <v>0</v>
      </c>
      <c r="AZ246" s="1">
        <f>MAX($E246)</f>
        <v>0</v>
      </c>
      <c r="BA246" s="1">
        <f>MAX($F246)</f>
        <v>0</v>
      </c>
      <c r="BB246" s="1">
        <f>MAX($G246)</f>
        <v>0</v>
      </c>
      <c r="BC246" s="1">
        <f>MAX($H246)</f>
        <v>0</v>
      </c>
      <c r="BD246" s="1">
        <f>MAX($I246)</f>
        <v>0</v>
      </c>
      <c r="BE246" s="1">
        <f>MAX($J246)</f>
        <v>0</v>
      </c>
      <c r="BF246" s="1">
        <f>MAX($K246)</f>
        <v>0</v>
      </c>
      <c r="BG246" s="1">
        <f>MAX($M246)</f>
        <v>0</v>
      </c>
      <c r="BH246" s="1">
        <f>MAX($N246)</f>
        <v>0</v>
      </c>
      <c r="BI246" s="1">
        <f>MAX($P246)</f>
        <v>0</v>
      </c>
      <c r="BJ246" s="1">
        <f>MAX($Q246)</f>
        <v>0</v>
      </c>
      <c r="BK246" s="1">
        <f>MAX($R246)</f>
        <v>0</v>
      </c>
    </row>
    <row r="247" spans="1:63">
      <c r="A247" s="1" t="s">
        <v>244</v>
      </c>
      <c r="B247" s="1" cm="1">
        <f t="array" ref="B247">_xlfn.SWITCH($A$2,"average", AVERAGE(Instances!B247:Instances!B247),"median", MEDIAN(Instances!B247:Instances!B247),"min", MIN(Instances!B247:Instances!B247),"max", MAX(Instances!B247:Instances!B247),"diff", MAX(Instances!B247:Instances!B247)-MIN(Instances!B247:Instances!B247))</f>
        <v>0</v>
      </c>
      <c r="C247" s="1" cm="1">
        <f t="array" ref="C247">_xlfn.SWITCH($A$2,"average", AVERAGE(Instances!C247:Instances!C247),"median", MEDIAN(Instances!C247:Instances!C247),"min", MIN(Instances!C247:Instances!C247),"max", MAX(Instances!C247:Instances!C247),"diff", MAX(Instances!C247:Instances!C247)-MIN(Instances!C247:Instances!C247))</f>
        <v>0</v>
      </c>
      <c r="D247" s="1" cm="1">
        <f t="array" ref="D247">_xlfn.SWITCH($A$2,"average", AVERAGE(Instances!D247:Instances!D247),"median", MEDIAN(Instances!D247:Instances!D247),"min", MIN(Instances!D247:Instances!D247),"max", MAX(Instances!D247:Instances!D247),"diff", MAX(Instances!D247:Instances!D247)-MIN(Instances!D247:Instances!D247))</f>
        <v>0</v>
      </c>
      <c r="E247" s="1" cm="1">
        <f t="array" ref="E247">_xlfn.SWITCH($A$2,"average", AVERAGE(Instances!E247:Instances!E247),"median", MEDIAN(Instances!E247:Instances!E247),"min", MIN(Instances!E247:Instances!E247),"max", MAX(Instances!E247:Instances!E247),"diff", MAX(Instances!E247:Instances!E247)-MIN(Instances!E247:Instances!E247))</f>
        <v>0</v>
      </c>
      <c r="F247" s="1" cm="1">
        <f t="array" ref="F247">_xlfn.SWITCH($A$2,"average", AVERAGE(Instances!F247:Instances!F247),"median", MEDIAN(Instances!F247:Instances!F247),"min", MIN(Instances!F247:Instances!F247),"max", MAX(Instances!F247:Instances!F247),"diff", MAX(Instances!F247:Instances!F247)-MIN(Instances!F247:Instances!F247))</f>
        <v>0</v>
      </c>
      <c r="G247" s="1" cm="1">
        <f t="array" ref="G247">_xlfn.SWITCH($A$2,"average", AVERAGE(Instances!G247:Instances!G247),"median", MEDIAN(Instances!G247:Instances!G247),"min", MIN(Instances!G247:Instances!G247),"max", MAX(Instances!G247:Instances!G247),"diff", MAX(Instances!G247:Instances!G247)-MIN(Instances!G247:Instances!G247))</f>
        <v>0</v>
      </c>
      <c r="H247" s="1" cm="1">
        <f t="array" ref="H247">_xlfn.SWITCH($A$2,"average", AVERAGE(Instances!H247:Instances!H247),"median", MEDIAN(Instances!H247:Instances!H247),"min", MIN(Instances!H247:Instances!H247),"max", MAX(Instances!H247:Instances!H247),"diff", MAX(Instances!H247:Instances!H247)-MIN(Instances!H247:Instances!H247))</f>
        <v>0</v>
      </c>
      <c r="I247" s="1" cm="1">
        <f t="array" ref="I247">_xlfn.SWITCH($A$2,"average", AVERAGE(Instances!I247:Instances!I247),"median", MEDIAN(Instances!I247:Instances!I247),"min", MIN(Instances!I247:Instances!I247),"max", MAX(Instances!I247:Instances!I247),"diff", MAX(Instances!I247:Instances!I247)-MIN(Instances!I247:Instances!I247))</f>
        <v>0</v>
      </c>
      <c r="J247" s="1" cm="1">
        <f t="array" ref="J247">_xlfn.SWITCH($A$2,"average", AVERAGE(Instances!J247:Instances!J247),"median", MEDIAN(Instances!J247:Instances!J247),"min", MIN(Instances!J247:Instances!J247),"max", MAX(Instances!J247:Instances!J247),"diff", MAX(Instances!J247:Instances!J247)-MIN(Instances!J247:Instances!J247))</f>
        <v>0</v>
      </c>
      <c r="K247" s="1" cm="1">
        <f t="array" ref="K247">_xlfn.SWITCH($A$2,"average", AVERAGE(Instances!K247:Instances!K247),"median", MEDIAN(Instances!K247:Instances!K247),"min", MIN(Instances!K247:Instances!K247),"max", MAX(Instances!K247:Instances!K247),"diff", MAX(Instances!K247:Instances!K247)-MIN(Instances!K247:Instances!K247))</f>
        <v>0</v>
      </c>
      <c r="L247" s="1"/>
      <c r="M247" s="1" cm="1">
        <f t="array" ref="M247">_xlfn.SWITCH($A$2,"average", AVERAGE(Instances!M247:Instances!M247),"median", MEDIAN(Instances!M247:Instances!M247),"min", MIN(Instances!M247:Instances!M247),"max", MAX(Instances!M247:Instances!M247),"diff", MAX(Instances!M247:Instances!M247)-MIN(Instances!M247:Instances!M247))</f>
        <v>0</v>
      </c>
      <c r="N247" s="1" cm="1">
        <f t="array" ref="N247">_xlfn.SWITCH($A$2,"average", AVERAGE(Instances!N247:Instances!N247),"median", MEDIAN(Instances!N247:Instances!N247),"min", MIN(Instances!N247:Instances!N247),"max", MAX(Instances!N247:Instances!N247),"diff", MAX(Instances!N247:Instances!N247)-MIN(Instances!N247:Instances!N247))</f>
        <v>0</v>
      </c>
      <c r="O247" s="1"/>
      <c r="P247" s="1" cm="1">
        <f t="array" ref="P247">_xlfn.SWITCH($A$2,"average", AVERAGE(Instances!P247:Instances!P247),"median", MEDIAN(Instances!P247:Instances!P247),"min", MIN(Instances!P247:Instances!P247),"max", MAX(Instances!P247:Instances!P247),"diff", MAX(Instances!P247:Instances!P247)-MIN(Instances!P247:Instances!P247))</f>
        <v>0</v>
      </c>
      <c r="Q247" s="1" cm="1">
        <f t="array" ref="Q247">_xlfn.SWITCH($A$2,"average", AVERAGE(Instances!Q247:Instances!Q247),"median", MEDIAN(Instances!Q247:Instances!Q247),"min", MIN(Instances!Q247:Instances!Q247),"max", MAX(Instances!Q247:Instances!Q247),"diff", MAX(Instances!Q247:Instances!Q247)-MIN(Instances!Q247:Instances!Q247))</f>
        <v>0</v>
      </c>
      <c r="R247" s="1" cm="1">
        <f t="array" ref="R247">_xlfn.SWITCH($A$2,"average", AVERAGE(Instances!R247:Instances!R247),"median", MEDIAN(Instances!R247:Instances!R247),"min", MIN(Instances!R247:Instances!R247),"max", MAX(Instances!R247:Instances!R247),"diff", MAX(Instances!R247:Instances!R247)-MIN(Instances!R247:Instances!R247))</f>
        <v>0</v>
      </c>
      <c r="S247" s="1">
        <f>MIN($B247)</f>
        <v>0</v>
      </c>
      <c r="T247" s="1">
        <f>MIN($C247)</f>
        <v>0</v>
      </c>
      <c r="U247" s="1">
        <f>MIN($D247)</f>
        <v>0</v>
      </c>
      <c r="V247" s="1">
        <f>MIN($E247)</f>
        <v>0</v>
      </c>
      <c r="W247" s="1">
        <f>MIN($F247)</f>
        <v>0</v>
      </c>
      <c r="X247" s="1">
        <f>MIN($G247)</f>
        <v>0</v>
      </c>
      <c r="Y247" s="1">
        <f>MIN($H247)</f>
        <v>0</v>
      </c>
      <c r="Z247" s="1">
        <f>MIN($I247)</f>
        <v>0</v>
      </c>
      <c r="AA247" s="1">
        <f>MIN($J247)</f>
        <v>0</v>
      </c>
      <c r="AB247" s="1">
        <f>MIN($K247)</f>
        <v>0</v>
      </c>
      <c r="AC247" s="1">
        <f>MIN($M247)</f>
        <v>0</v>
      </c>
      <c r="AD247" s="1">
        <f>MIN($N247)</f>
        <v>0</v>
      </c>
      <c r="AE247" s="1">
        <f>MIN($P247)</f>
        <v>0</v>
      </c>
      <c r="AF247" s="1">
        <f>MIN($Q247)</f>
        <v>0</v>
      </c>
      <c r="AG247" s="1">
        <f>MIN($R247)</f>
        <v>0</v>
      </c>
      <c r="AH247" s="1">
        <f>MEDIAN($B247)</f>
        <v>0</v>
      </c>
      <c r="AI247" s="1">
        <f>MEDIAN($C247)</f>
        <v>0</v>
      </c>
      <c r="AJ247" s="1">
        <f>MEDIAN($D247)</f>
        <v>0</v>
      </c>
      <c r="AK247" s="1">
        <f>MEDIAN($E247)</f>
        <v>0</v>
      </c>
      <c r="AL247" s="1">
        <f>MEDIAN($F247)</f>
        <v>0</v>
      </c>
      <c r="AM247" s="1">
        <f>MEDIAN($G247)</f>
        <v>0</v>
      </c>
      <c r="AN247" s="1">
        <f>MEDIAN($H247)</f>
        <v>0</v>
      </c>
      <c r="AO247" s="1">
        <f>MEDIAN($I247)</f>
        <v>0</v>
      </c>
      <c r="AP247" s="1">
        <f>MEDIAN($J247)</f>
        <v>0</v>
      </c>
      <c r="AQ247" s="1">
        <f>MEDIAN($K247)</f>
        <v>0</v>
      </c>
      <c r="AR247" s="1">
        <f>MEDIAN($M247)</f>
        <v>0</v>
      </c>
      <c r="AS247" s="1">
        <f>MEDIAN($N247)</f>
        <v>0</v>
      </c>
      <c r="AT247" s="1">
        <f>MEDIAN($P247)</f>
        <v>0</v>
      </c>
      <c r="AU247" s="1">
        <f>MEDIAN($Q247)</f>
        <v>0</v>
      </c>
      <c r="AV247" s="1">
        <f>MEDIAN($R247)</f>
        <v>0</v>
      </c>
      <c r="AW247" s="1">
        <f>MAX($B247)</f>
        <v>0</v>
      </c>
      <c r="AX247" s="1">
        <f>MAX($C247)</f>
        <v>0</v>
      </c>
      <c r="AY247" s="1">
        <f>MAX($D247)</f>
        <v>0</v>
      </c>
      <c r="AZ247" s="1">
        <f>MAX($E247)</f>
        <v>0</v>
      </c>
      <c r="BA247" s="1">
        <f>MAX($F247)</f>
        <v>0</v>
      </c>
      <c r="BB247" s="1">
        <f>MAX($G247)</f>
        <v>0</v>
      </c>
      <c r="BC247" s="1">
        <f>MAX($H247)</f>
        <v>0</v>
      </c>
      <c r="BD247" s="1">
        <f>MAX($I247)</f>
        <v>0</v>
      </c>
      <c r="BE247" s="1">
        <f>MAX($J247)</f>
        <v>0</v>
      </c>
      <c r="BF247" s="1">
        <f>MAX($K247)</f>
        <v>0</v>
      </c>
      <c r="BG247" s="1">
        <f>MAX($M247)</f>
        <v>0</v>
      </c>
      <c r="BH247" s="1">
        <f>MAX($N247)</f>
        <v>0</v>
      </c>
      <c r="BI247" s="1">
        <f>MAX($P247)</f>
        <v>0</v>
      </c>
      <c r="BJ247" s="1">
        <f>MAX($Q247)</f>
        <v>0</v>
      </c>
      <c r="BK247" s="1">
        <f>MAX($R247)</f>
        <v>0</v>
      </c>
    </row>
    <row r="248" spans="1:63">
      <c r="A248" s="1" t="s">
        <v>245</v>
      </c>
      <c r="B248" s="1" cm="1">
        <f t="array" ref="B248">_xlfn.SWITCH($A$2,"average", AVERAGE(Instances!B248:Instances!B248),"median", MEDIAN(Instances!B248:Instances!B248),"min", MIN(Instances!B248:Instances!B248),"max", MAX(Instances!B248:Instances!B248),"diff", MAX(Instances!B248:Instances!B248)-MIN(Instances!B248:Instances!B248))</f>
        <v>0</v>
      </c>
      <c r="C248" s="1" cm="1">
        <f t="array" ref="C248">_xlfn.SWITCH($A$2,"average", AVERAGE(Instances!C248:Instances!C248),"median", MEDIAN(Instances!C248:Instances!C248),"min", MIN(Instances!C248:Instances!C248),"max", MAX(Instances!C248:Instances!C248),"diff", MAX(Instances!C248:Instances!C248)-MIN(Instances!C248:Instances!C248))</f>
        <v>0</v>
      </c>
      <c r="D248" s="1" cm="1">
        <f t="array" ref="D248">_xlfn.SWITCH($A$2,"average", AVERAGE(Instances!D248:Instances!D248),"median", MEDIAN(Instances!D248:Instances!D248),"min", MIN(Instances!D248:Instances!D248),"max", MAX(Instances!D248:Instances!D248),"diff", MAX(Instances!D248:Instances!D248)-MIN(Instances!D248:Instances!D248))</f>
        <v>0</v>
      </c>
      <c r="E248" s="1" cm="1">
        <f t="array" ref="E248">_xlfn.SWITCH($A$2,"average", AVERAGE(Instances!E248:Instances!E248),"median", MEDIAN(Instances!E248:Instances!E248),"min", MIN(Instances!E248:Instances!E248),"max", MAX(Instances!E248:Instances!E248),"diff", MAX(Instances!E248:Instances!E248)-MIN(Instances!E248:Instances!E248))</f>
        <v>0</v>
      </c>
      <c r="F248" s="1" cm="1">
        <f t="array" ref="F248">_xlfn.SWITCH($A$2,"average", AVERAGE(Instances!F248:Instances!F248),"median", MEDIAN(Instances!F248:Instances!F248),"min", MIN(Instances!F248:Instances!F248),"max", MAX(Instances!F248:Instances!F248),"diff", MAX(Instances!F248:Instances!F248)-MIN(Instances!F248:Instances!F248))</f>
        <v>0</v>
      </c>
      <c r="G248" s="1" cm="1">
        <f t="array" ref="G248">_xlfn.SWITCH($A$2,"average", AVERAGE(Instances!G248:Instances!G248),"median", MEDIAN(Instances!G248:Instances!G248),"min", MIN(Instances!G248:Instances!G248),"max", MAX(Instances!G248:Instances!G248),"diff", MAX(Instances!G248:Instances!G248)-MIN(Instances!G248:Instances!G248))</f>
        <v>0</v>
      </c>
      <c r="H248" s="1" cm="1">
        <f t="array" ref="H248">_xlfn.SWITCH($A$2,"average", AVERAGE(Instances!H248:Instances!H248),"median", MEDIAN(Instances!H248:Instances!H248),"min", MIN(Instances!H248:Instances!H248),"max", MAX(Instances!H248:Instances!H248),"diff", MAX(Instances!H248:Instances!H248)-MIN(Instances!H248:Instances!H248))</f>
        <v>0</v>
      </c>
      <c r="I248" s="1" cm="1">
        <f t="array" ref="I248">_xlfn.SWITCH($A$2,"average", AVERAGE(Instances!I248:Instances!I248),"median", MEDIAN(Instances!I248:Instances!I248),"min", MIN(Instances!I248:Instances!I248),"max", MAX(Instances!I248:Instances!I248),"diff", MAX(Instances!I248:Instances!I248)-MIN(Instances!I248:Instances!I248))</f>
        <v>0</v>
      </c>
      <c r="J248" s="1" cm="1">
        <f t="array" ref="J248">_xlfn.SWITCH($A$2,"average", AVERAGE(Instances!J248:Instances!J248),"median", MEDIAN(Instances!J248:Instances!J248),"min", MIN(Instances!J248:Instances!J248),"max", MAX(Instances!J248:Instances!J248),"diff", MAX(Instances!J248:Instances!J248)-MIN(Instances!J248:Instances!J248))</f>
        <v>0</v>
      </c>
      <c r="K248" s="1" cm="1">
        <f t="array" ref="K248">_xlfn.SWITCH($A$2,"average", AVERAGE(Instances!K248:Instances!K248),"median", MEDIAN(Instances!K248:Instances!K248),"min", MIN(Instances!K248:Instances!K248),"max", MAX(Instances!K248:Instances!K248),"diff", MAX(Instances!K248:Instances!K248)-MIN(Instances!K248:Instances!K248))</f>
        <v>0</v>
      </c>
      <c r="L248" s="1"/>
      <c r="M248" s="1" cm="1">
        <f t="array" ref="M248">_xlfn.SWITCH($A$2,"average", AVERAGE(Instances!M248:Instances!M248),"median", MEDIAN(Instances!M248:Instances!M248),"min", MIN(Instances!M248:Instances!M248),"max", MAX(Instances!M248:Instances!M248),"diff", MAX(Instances!M248:Instances!M248)-MIN(Instances!M248:Instances!M248))</f>
        <v>0</v>
      </c>
      <c r="N248" s="1" cm="1">
        <f t="array" ref="N248">_xlfn.SWITCH($A$2,"average", AVERAGE(Instances!N248:Instances!N248),"median", MEDIAN(Instances!N248:Instances!N248),"min", MIN(Instances!N248:Instances!N248),"max", MAX(Instances!N248:Instances!N248),"diff", MAX(Instances!N248:Instances!N248)-MIN(Instances!N248:Instances!N248))</f>
        <v>0</v>
      </c>
      <c r="O248" s="1"/>
      <c r="P248" s="1" cm="1">
        <f t="array" ref="P248">_xlfn.SWITCH($A$2,"average", AVERAGE(Instances!P248:Instances!P248),"median", MEDIAN(Instances!P248:Instances!P248),"min", MIN(Instances!P248:Instances!P248),"max", MAX(Instances!P248:Instances!P248),"diff", MAX(Instances!P248:Instances!P248)-MIN(Instances!P248:Instances!P248))</f>
        <v>0</v>
      </c>
      <c r="Q248" s="1" cm="1">
        <f t="array" ref="Q248">_xlfn.SWITCH($A$2,"average", AVERAGE(Instances!Q248:Instances!Q248),"median", MEDIAN(Instances!Q248:Instances!Q248),"min", MIN(Instances!Q248:Instances!Q248),"max", MAX(Instances!Q248:Instances!Q248),"diff", MAX(Instances!Q248:Instances!Q248)-MIN(Instances!Q248:Instances!Q248))</f>
        <v>0</v>
      </c>
      <c r="R248" s="1" cm="1">
        <f t="array" ref="R248">_xlfn.SWITCH($A$2,"average", AVERAGE(Instances!R248:Instances!R248),"median", MEDIAN(Instances!R248:Instances!R248),"min", MIN(Instances!R248:Instances!R248),"max", MAX(Instances!R248:Instances!R248),"diff", MAX(Instances!R248:Instances!R248)-MIN(Instances!R248:Instances!R248))</f>
        <v>0</v>
      </c>
      <c r="S248" s="1">
        <f>MIN($B248)</f>
        <v>0</v>
      </c>
      <c r="T248" s="1">
        <f>MIN($C248)</f>
        <v>0</v>
      </c>
      <c r="U248" s="1">
        <f>MIN($D248)</f>
        <v>0</v>
      </c>
      <c r="V248" s="1">
        <f>MIN($E248)</f>
        <v>0</v>
      </c>
      <c r="W248" s="1">
        <f>MIN($F248)</f>
        <v>0</v>
      </c>
      <c r="X248" s="1">
        <f>MIN($G248)</f>
        <v>0</v>
      </c>
      <c r="Y248" s="1">
        <f>MIN($H248)</f>
        <v>0</v>
      </c>
      <c r="Z248" s="1">
        <f>MIN($I248)</f>
        <v>0</v>
      </c>
      <c r="AA248" s="1">
        <f>MIN($J248)</f>
        <v>0</v>
      </c>
      <c r="AB248" s="1">
        <f>MIN($K248)</f>
        <v>0</v>
      </c>
      <c r="AC248" s="1">
        <f>MIN($M248)</f>
        <v>0</v>
      </c>
      <c r="AD248" s="1">
        <f>MIN($N248)</f>
        <v>0</v>
      </c>
      <c r="AE248" s="1">
        <f>MIN($P248)</f>
        <v>0</v>
      </c>
      <c r="AF248" s="1">
        <f>MIN($Q248)</f>
        <v>0</v>
      </c>
      <c r="AG248" s="1">
        <f>MIN($R248)</f>
        <v>0</v>
      </c>
      <c r="AH248" s="1">
        <f>MEDIAN($B248)</f>
        <v>0</v>
      </c>
      <c r="AI248" s="1">
        <f>MEDIAN($C248)</f>
        <v>0</v>
      </c>
      <c r="AJ248" s="1">
        <f>MEDIAN($D248)</f>
        <v>0</v>
      </c>
      <c r="AK248" s="1">
        <f>MEDIAN($E248)</f>
        <v>0</v>
      </c>
      <c r="AL248" s="1">
        <f>MEDIAN($F248)</f>
        <v>0</v>
      </c>
      <c r="AM248" s="1">
        <f>MEDIAN($G248)</f>
        <v>0</v>
      </c>
      <c r="AN248" s="1">
        <f>MEDIAN($H248)</f>
        <v>0</v>
      </c>
      <c r="AO248" s="1">
        <f>MEDIAN($I248)</f>
        <v>0</v>
      </c>
      <c r="AP248" s="1">
        <f>MEDIAN($J248)</f>
        <v>0</v>
      </c>
      <c r="AQ248" s="1">
        <f>MEDIAN($K248)</f>
        <v>0</v>
      </c>
      <c r="AR248" s="1">
        <f>MEDIAN($M248)</f>
        <v>0</v>
      </c>
      <c r="AS248" s="1">
        <f>MEDIAN($N248)</f>
        <v>0</v>
      </c>
      <c r="AT248" s="1">
        <f>MEDIAN($P248)</f>
        <v>0</v>
      </c>
      <c r="AU248" s="1">
        <f>MEDIAN($Q248)</f>
        <v>0</v>
      </c>
      <c r="AV248" s="1">
        <f>MEDIAN($R248)</f>
        <v>0</v>
      </c>
      <c r="AW248" s="1">
        <f>MAX($B248)</f>
        <v>0</v>
      </c>
      <c r="AX248" s="1">
        <f>MAX($C248)</f>
        <v>0</v>
      </c>
      <c r="AY248" s="1">
        <f>MAX($D248)</f>
        <v>0</v>
      </c>
      <c r="AZ248" s="1">
        <f>MAX($E248)</f>
        <v>0</v>
      </c>
      <c r="BA248" s="1">
        <f>MAX($F248)</f>
        <v>0</v>
      </c>
      <c r="BB248" s="1">
        <f>MAX($G248)</f>
        <v>0</v>
      </c>
      <c r="BC248" s="1">
        <f>MAX($H248)</f>
        <v>0</v>
      </c>
      <c r="BD248" s="1">
        <f>MAX($I248)</f>
        <v>0</v>
      </c>
      <c r="BE248" s="1">
        <f>MAX($J248)</f>
        <v>0</v>
      </c>
      <c r="BF248" s="1">
        <f>MAX($K248)</f>
        <v>0</v>
      </c>
      <c r="BG248" s="1">
        <f>MAX($M248)</f>
        <v>0</v>
      </c>
      <c r="BH248" s="1">
        <f>MAX($N248)</f>
        <v>0</v>
      </c>
      <c r="BI248" s="1">
        <f>MAX($P248)</f>
        <v>0</v>
      </c>
      <c r="BJ248" s="1">
        <f>MAX($Q248)</f>
        <v>0</v>
      </c>
      <c r="BK248" s="1">
        <f>MAX($R248)</f>
        <v>0</v>
      </c>
    </row>
    <row r="249" spans="1:63">
      <c r="A249" s="1" t="s">
        <v>246</v>
      </c>
      <c r="B249" s="1" cm="1">
        <f t="array" ref="B249">_xlfn.SWITCH($A$2,"average", AVERAGE(Instances!B249:Instances!B249),"median", MEDIAN(Instances!B249:Instances!B249),"min", MIN(Instances!B249:Instances!B249),"max", MAX(Instances!B249:Instances!B249),"diff", MAX(Instances!B249:Instances!B249)-MIN(Instances!B249:Instances!B249))</f>
        <v>0</v>
      </c>
      <c r="C249" s="1" cm="1">
        <f t="array" ref="C249">_xlfn.SWITCH($A$2,"average", AVERAGE(Instances!C249:Instances!C249),"median", MEDIAN(Instances!C249:Instances!C249),"min", MIN(Instances!C249:Instances!C249),"max", MAX(Instances!C249:Instances!C249),"diff", MAX(Instances!C249:Instances!C249)-MIN(Instances!C249:Instances!C249))</f>
        <v>0</v>
      </c>
      <c r="D249" s="1" cm="1">
        <f t="array" ref="D249">_xlfn.SWITCH($A$2,"average", AVERAGE(Instances!D249:Instances!D249),"median", MEDIAN(Instances!D249:Instances!D249),"min", MIN(Instances!D249:Instances!D249),"max", MAX(Instances!D249:Instances!D249),"diff", MAX(Instances!D249:Instances!D249)-MIN(Instances!D249:Instances!D249))</f>
        <v>0</v>
      </c>
      <c r="E249" s="1" cm="1">
        <f t="array" ref="E249">_xlfn.SWITCH($A$2,"average", AVERAGE(Instances!E249:Instances!E249),"median", MEDIAN(Instances!E249:Instances!E249),"min", MIN(Instances!E249:Instances!E249),"max", MAX(Instances!E249:Instances!E249),"diff", MAX(Instances!E249:Instances!E249)-MIN(Instances!E249:Instances!E249))</f>
        <v>0</v>
      </c>
      <c r="F249" s="1" cm="1">
        <f t="array" ref="F249">_xlfn.SWITCH($A$2,"average", AVERAGE(Instances!F249:Instances!F249),"median", MEDIAN(Instances!F249:Instances!F249),"min", MIN(Instances!F249:Instances!F249),"max", MAX(Instances!F249:Instances!F249),"diff", MAX(Instances!F249:Instances!F249)-MIN(Instances!F249:Instances!F249))</f>
        <v>0</v>
      </c>
      <c r="G249" s="1" cm="1">
        <f t="array" ref="G249">_xlfn.SWITCH($A$2,"average", AVERAGE(Instances!G249:Instances!G249),"median", MEDIAN(Instances!G249:Instances!G249),"min", MIN(Instances!G249:Instances!G249),"max", MAX(Instances!G249:Instances!G249),"diff", MAX(Instances!G249:Instances!G249)-MIN(Instances!G249:Instances!G249))</f>
        <v>0</v>
      </c>
      <c r="H249" s="1" cm="1">
        <f t="array" ref="H249">_xlfn.SWITCH($A$2,"average", AVERAGE(Instances!H249:Instances!H249),"median", MEDIAN(Instances!H249:Instances!H249),"min", MIN(Instances!H249:Instances!H249),"max", MAX(Instances!H249:Instances!H249),"diff", MAX(Instances!H249:Instances!H249)-MIN(Instances!H249:Instances!H249))</f>
        <v>0</v>
      </c>
      <c r="I249" s="1" cm="1">
        <f t="array" ref="I249">_xlfn.SWITCH($A$2,"average", AVERAGE(Instances!I249:Instances!I249),"median", MEDIAN(Instances!I249:Instances!I249),"min", MIN(Instances!I249:Instances!I249),"max", MAX(Instances!I249:Instances!I249),"diff", MAX(Instances!I249:Instances!I249)-MIN(Instances!I249:Instances!I249))</f>
        <v>0</v>
      </c>
      <c r="J249" s="1" cm="1">
        <f t="array" ref="J249">_xlfn.SWITCH($A$2,"average", AVERAGE(Instances!J249:Instances!J249),"median", MEDIAN(Instances!J249:Instances!J249),"min", MIN(Instances!J249:Instances!J249),"max", MAX(Instances!J249:Instances!J249),"diff", MAX(Instances!J249:Instances!J249)-MIN(Instances!J249:Instances!J249))</f>
        <v>0</v>
      </c>
      <c r="K249" s="1" cm="1">
        <f t="array" ref="K249">_xlfn.SWITCH($A$2,"average", AVERAGE(Instances!K249:Instances!K249),"median", MEDIAN(Instances!K249:Instances!K249),"min", MIN(Instances!K249:Instances!K249),"max", MAX(Instances!K249:Instances!K249),"diff", MAX(Instances!K249:Instances!K249)-MIN(Instances!K249:Instances!K249))</f>
        <v>0</v>
      </c>
      <c r="L249" s="1"/>
      <c r="M249" s="1" cm="1">
        <f t="array" ref="M249">_xlfn.SWITCH($A$2,"average", AVERAGE(Instances!M249:Instances!M249),"median", MEDIAN(Instances!M249:Instances!M249),"min", MIN(Instances!M249:Instances!M249),"max", MAX(Instances!M249:Instances!M249),"diff", MAX(Instances!M249:Instances!M249)-MIN(Instances!M249:Instances!M249))</f>
        <v>0</v>
      </c>
      <c r="N249" s="1" cm="1">
        <f t="array" ref="N249">_xlfn.SWITCH($A$2,"average", AVERAGE(Instances!N249:Instances!N249),"median", MEDIAN(Instances!N249:Instances!N249),"min", MIN(Instances!N249:Instances!N249),"max", MAX(Instances!N249:Instances!N249),"diff", MAX(Instances!N249:Instances!N249)-MIN(Instances!N249:Instances!N249))</f>
        <v>0</v>
      </c>
      <c r="O249" s="1"/>
      <c r="P249" s="1" cm="1">
        <f t="array" ref="P249">_xlfn.SWITCH($A$2,"average", AVERAGE(Instances!P249:Instances!P249),"median", MEDIAN(Instances!P249:Instances!P249),"min", MIN(Instances!P249:Instances!P249),"max", MAX(Instances!P249:Instances!P249),"diff", MAX(Instances!P249:Instances!P249)-MIN(Instances!P249:Instances!P249))</f>
        <v>0</v>
      </c>
      <c r="Q249" s="1" cm="1">
        <f t="array" ref="Q249">_xlfn.SWITCH($A$2,"average", AVERAGE(Instances!Q249:Instances!Q249),"median", MEDIAN(Instances!Q249:Instances!Q249),"min", MIN(Instances!Q249:Instances!Q249),"max", MAX(Instances!Q249:Instances!Q249),"diff", MAX(Instances!Q249:Instances!Q249)-MIN(Instances!Q249:Instances!Q249))</f>
        <v>0</v>
      </c>
      <c r="R249" s="1" cm="1">
        <f t="array" ref="R249">_xlfn.SWITCH($A$2,"average", AVERAGE(Instances!R249:Instances!R249),"median", MEDIAN(Instances!R249:Instances!R249),"min", MIN(Instances!R249:Instances!R249),"max", MAX(Instances!R249:Instances!R249),"diff", MAX(Instances!R249:Instances!R249)-MIN(Instances!R249:Instances!R249))</f>
        <v>0</v>
      </c>
      <c r="S249" s="1">
        <f>MIN($B249)</f>
        <v>0</v>
      </c>
      <c r="T249" s="1">
        <f>MIN($C249)</f>
        <v>0</v>
      </c>
      <c r="U249" s="1">
        <f>MIN($D249)</f>
        <v>0</v>
      </c>
      <c r="V249" s="1">
        <f>MIN($E249)</f>
        <v>0</v>
      </c>
      <c r="W249" s="1">
        <f>MIN($F249)</f>
        <v>0</v>
      </c>
      <c r="X249" s="1">
        <f>MIN($G249)</f>
        <v>0</v>
      </c>
      <c r="Y249" s="1">
        <f>MIN($H249)</f>
        <v>0</v>
      </c>
      <c r="Z249" s="1">
        <f>MIN($I249)</f>
        <v>0</v>
      </c>
      <c r="AA249" s="1">
        <f>MIN($J249)</f>
        <v>0</v>
      </c>
      <c r="AB249" s="1">
        <f>MIN($K249)</f>
        <v>0</v>
      </c>
      <c r="AC249" s="1">
        <f>MIN($M249)</f>
        <v>0</v>
      </c>
      <c r="AD249" s="1">
        <f>MIN($N249)</f>
        <v>0</v>
      </c>
      <c r="AE249" s="1">
        <f>MIN($P249)</f>
        <v>0</v>
      </c>
      <c r="AF249" s="1">
        <f>MIN($Q249)</f>
        <v>0</v>
      </c>
      <c r="AG249" s="1">
        <f>MIN($R249)</f>
        <v>0</v>
      </c>
      <c r="AH249" s="1">
        <f>MEDIAN($B249)</f>
        <v>0</v>
      </c>
      <c r="AI249" s="1">
        <f>MEDIAN($C249)</f>
        <v>0</v>
      </c>
      <c r="AJ249" s="1">
        <f>MEDIAN($D249)</f>
        <v>0</v>
      </c>
      <c r="AK249" s="1">
        <f>MEDIAN($E249)</f>
        <v>0</v>
      </c>
      <c r="AL249" s="1">
        <f>MEDIAN($F249)</f>
        <v>0</v>
      </c>
      <c r="AM249" s="1">
        <f>MEDIAN($G249)</f>
        <v>0</v>
      </c>
      <c r="AN249" s="1">
        <f>MEDIAN($H249)</f>
        <v>0</v>
      </c>
      <c r="AO249" s="1">
        <f>MEDIAN($I249)</f>
        <v>0</v>
      </c>
      <c r="AP249" s="1">
        <f>MEDIAN($J249)</f>
        <v>0</v>
      </c>
      <c r="AQ249" s="1">
        <f>MEDIAN($K249)</f>
        <v>0</v>
      </c>
      <c r="AR249" s="1">
        <f>MEDIAN($M249)</f>
        <v>0</v>
      </c>
      <c r="AS249" s="1">
        <f>MEDIAN($N249)</f>
        <v>0</v>
      </c>
      <c r="AT249" s="1">
        <f>MEDIAN($P249)</f>
        <v>0</v>
      </c>
      <c r="AU249" s="1">
        <f>MEDIAN($Q249)</f>
        <v>0</v>
      </c>
      <c r="AV249" s="1">
        <f>MEDIAN($R249)</f>
        <v>0</v>
      </c>
      <c r="AW249" s="1">
        <f>MAX($B249)</f>
        <v>0</v>
      </c>
      <c r="AX249" s="1">
        <f>MAX($C249)</f>
        <v>0</v>
      </c>
      <c r="AY249" s="1">
        <f>MAX($D249)</f>
        <v>0</v>
      </c>
      <c r="AZ249" s="1">
        <f>MAX($E249)</f>
        <v>0</v>
      </c>
      <c r="BA249" s="1">
        <f>MAX($F249)</f>
        <v>0</v>
      </c>
      <c r="BB249" s="1">
        <f>MAX($G249)</f>
        <v>0</v>
      </c>
      <c r="BC249" s="1">
        <f>MAX($H249)</f>
        <v>0</v>
      </c>
      <c r="BD249" s="1">
        <f>MAX($I249)</f>
        <v>0</v>
      </c>
      <c r="BE249" s="1">
        <f>MAX($J249)</f>
        <v>0</v>
      </c>
      <c r="BF249" s="1">
        <f>MAX($K249)</f>
        <v>0</v>
      </c>
      <c r="BG249" s="1">
        <f>MAX($M249)</f>
        <v>0</v>
      </c>
      <c r="BH249" s="1">
        <f>MAX($N249)</f>
        <v>0</v>
      </c>
      <c r="BI249" s="1">
        <f>MAX($P249)</f>
        <v>0</v>
      </c>
      <c r="BJ249" s="1">
        <f>MAX($Q249)</f>
        <v>0</v>
      </c>
      <c r="BK249" s="1">
        <f>MAX($R249)</f>
        <v>0</v>
      </c>
    </row>
    <row r="250" spans="1:63">
      <c r="A250" s="1" t="s">
        <v>247</v>
      </c>
      <c r="B250" s="1" cm="1">
        <f t="array" ref="B250">_xlfn.SWITCH($A$2,"average", AVERAGE(Instances!B250:Instances!B250),"median", MEDIAN(Instances!B250:Instances!B250),"min", MIN(Instances!B250:Instances!B250),"max", MAX(Instances!B250:Instances!B250),"diff", MAX(Instances!B250:Instances!B250)-MIN(Instances!B250:Instances!B250))</f>
        <v>0</v>
      </c>
      <c r="C250" s="1" cm="1">
        <f t="array" ref="C250">_xlfn.SWITCH($A$2,"average", AVERAGE(Instances!C250:Instances!C250),"median", MEDIAN(Instances!C250:Instances!C250),"min", MIN(Instances!C250:Instances!C250),"max", MAX(Instances!C250:Instances!C250),"diff", MAX(Instances!C250:Instances!C250)-MIN(Instances!C250:Instances!C250))</f>
        <v>0</v>
      </c>
      <c r="D250" s="1" cm="1">
        <f t="array" ref="D250">_xlfn.SWITCH($A$2,"average", AVERAGE(Instances!D250:Instances!D250),"median", MEDIAN(Instances!D250:Instances!D250),"min", MIN(Instances!D250:Instances!D250),"max", MAX(Instances!D250:Instances!D250),"diff", MAX(Instances!D250:Instances!D250)-MIN(Instances!D250:Instances!D250))</f>
        <v>0</v>
      </c>
      <c r="E250" s="1" cm="1">
        <f t="array" ref="E250">_xlfn.SWITCH($A$2,"average", AVERAGE(Instances!E250:Instances!E250),"median", MEDIAN(Instances!E250:Instances!E250),"min", MIN(Instances!E250:Instances!E250),"max", MAX(Instances!E250:Instances!E250),"diff", MAX(Instances!E250:Instances!E250)-MIN(Instances!E250:Instances!E250))</f>
        <v>0</v>
      </c>
      <c r="F250" s="1" cm="1">
        <f t="array" ref="F250">_xlfn.SWITCH($A$2,"average", AVERAGE(Instances!F250:Instances!F250),"median", MEDIAN(Instances!F250:Instances!F250),"min", MIN(Instances!F250:Instances!F250),"max", MAX(Instances!F250:Instances!F250),"diff", MAX(Instances!F250:Instances!F250)-MIN(Instances!F250:Instances!F250))</f>
        <v>0</v>
      </c>
      <c r="G250" s="1" cm="1">
        <f t="array" ref="G250">_xlfn.SWITCH($A$2,"average", AVERAGE(Instances!G250:Instances!G250),"median", MEDIAN(Instances!G250:Instances!G250),"min", MIN(Instances!G250:Instances!G250),"max", MAX(Instances!G250:Instances!G250),"diff", MAX(Instances!G250:Instances!G250)-MIN(Instances!G250:Instances!G250))</f>
        <v>0</v>
      </c>
      <c r="H250" s="1" cm="1">
        <f t="array" ref="H250">_xlfn.SWITCH($A$2,"average", AVERAGE(Instances!H250:Instances!H250),"median", MEDIAN(Instances!H250:Instances!H250),"min", MIN(Instances!H250:Instances!H250),"max", MAX(Instances!H250:Instances!H250),"diff", MAX(Instances!H250:Instances!H250)-MIN(Instances!H250:Instances!H250))</f>
        <v>0</v>
      </c>
      <c r="I250" s="1" cm="1">
        <f t="array" ref="I250">_xlfn.SWITCH($A$2,"average", AVERAGE(Instances!I250:Instances!I250),"median", MEDIAN(Instances!I250:Instances!I250),"min", MIN(Instances!I250:Instances!I250),"max", MAX(Instances!I250:Instances!I250),"diff", MAX(Instances!I250:Instances!I250)-MIN(Instances!I250:Instances!I250))</f>
        <v>0</v>
      </c>
      <c r="J250" s="1" cm="1">
        <f t="array" ref="J250">_xlfn.SWITCH($A$2,"average", AVERAGE(Instances!J250:Instances!J250),"median", MEDIAN(Instances!J250:Instances!J250),"min", MIN(Instances!J250:Instances!J250),"max", MAX(Instances!J250:Instances!J250),"diff", MAX(Instances!J250:Instances!J250)-MIN(Instances!J250:Instances!J250))</f>
        <v>0</v>
      </c>
      <c r="K250" s="1" cm="1">
        <f t="array" ref="K250">_xlfn.SWITCH($A$2,"average", AVERAGE(Instances!K250:Instances!K250),"median", MEDIAN(Instances!K250:Instances!K250),"min", MIN(Instances!K250:Instances!K250),"max", MAX(Instances!K250:Instances!K250),"diff", MAX(Instances!K250:Instances!K250)-MIN(Instances!K250:Instances!K250))</f>
        <v>0</v>
      </c>
      <c r="L250" s="1"/>
      <c r="M250" s="1" cm="1">
        <f t="array" ref="M250">_xlfn.SWITCH($A$2,"average", AVERAGE(Instances!M250:Instances!M250),"median", MEDIAN(Instances!M250:Instances!M250),"min", MIN(Instances!M250:Instances!M250),"max", MAX(Instances!M250:Instances!M250),"diff", MAX(Instances!M250:Instances!M250)-MIN(Instances!M250:Instances!M250))</f>
        <v>0</v>
      </c>
      <c r="N250" s="1" cm="1">
        <f t="array" ref="N250">_xlfn.SWITCH($A$2,"average", AVERAGE(Instances!N250:Instances!N250),"median", MEDIAN(Instances!N250:Instances!N250),"min", MIN(Instances!N250:Instances!N250),"max", MAX(Instances!N250:Instances!N250),"diff", MAX(Instances!N250:Instances!N250)-MIN(Instances!N250:Instances!N250))</f>
        <v>0</v>
      </c>
      <c r="O250" s="1"/>
      <c r="P250" s="1" cm="1">
        <f t="array" ref="P250">_xlfn.SWITCH($A$2,"average", AVERAGE(Instances!P250:Instances!P250),"median", MEDIAN(Instances!P250:Instances!P250),"min", MIN(Instances!P250:Instances!P250),"max", MAX(Instances!P250:Instances!P250),"diff", MAX(Instances!P250:Instances!P250)-MIN(Instances!P250:Instances!P250))</f>
        <v>0</v>
      </c>
      <c r="Q250" s="1" cm="1">
        <f t="array" ref="Q250">_xlfn.SWITCH($A$2,"average", AVERAGE(Instances!Q250:Instances!Q250),"median", MEDIAN(Instances!Q250:Instances!Q250),"min", MIN(Instances!Q250:Instances!Q250),"max", MAX(Instances!Q250:Instances!Q250),"diff", MAX(Instances!Q250:Instances!Q250)-MIN(Instances!Q250:Instances!Q250))</f>
        <v>0</v>
      </c>
      <c r="R250" s="1" cm="1">
        <f t="array" ref="R250">_xlfn.SWITCH($A$2,"average", AVERAGE(Instances!R250:Instances!R250),"median", MEDIAN(Instances!R250:Instances!R250),"min", MIN(Instances!R250:Instances!R250),"max", MAX(Instances!R250:Instances!R250),"diff", MAX(Instances!R250:Instances!R250)-MIN(Instances!R250:Instances!R250))</f>
        <v>0</v>
      </c>
      <c r="S250" s="1">
        <f>MIN($B250)</f>
        <v>0</v>
      </c>
      <c r="T250" s="1">
        <f>MIN($C250)</f>
        <v>0</v>
      </c>
      <c r="U250" s="1">
        <f>MIN($D250)</f>
        <v>0</v>
      </c>
      <c r="V250" s="1">
        <f>MIN($E250)</f>
        <v>0</v>
      </c>
      <c r="W250" s="1">
        <f>MIN($F250)</f>
        <v>0</v>
      </c>
      <c r="X250" s="1">
        <f>MIN($G250)</f>
        <v>0</v>
      </c>
      <c r="Y250" s="1">
        <f>MIN($H250)</f>
        <v>0</v>
      </c>
      <c r="Z250" s="1">
        <f>MIN($I250)</f>
        <v>0</v>
      </c>
      <c r="AA250" s="1">
        <f>MIN($J250)</f>
        <v>0</v>
      </c>
      <c r="AB250" s="1">
        <f>MIN($K250)</f>
        <v>0</v>
      </c>
      <c r="AC250" s="1">
        <f>MIN($M250)</f>
        <v>0</v>
      </c>
      <c r="AD250" s="1">
        <f>MIN($N250)</f>
        <v>0</v>
      </c>
      <c r="AE250" s="1">
        <f>MIN($P250)</f>
        <v>0</v>
      </c>
      <c r="AF250" s="1">
        <f>MIN($Q250)</f>
        <v>0</v>
      </c>
      <c r="AG250" s="1">
        <f>MIN($R250)</f>
        <v>0</v>
      </c>
      <c r="AH250" s="1">
        <f>MEDIAN($B250)</f>
        <v>0</v>
      </c>
      <c r="AI250" s="1">
        <f>MEDIAN($C250)</f>
        <v>0</v>
      </c>
      <c r="AJ250" s="1">
        <f>MEDIAN($D250)</f>
        <v>0</v>
      </c>
      <c r="AK250" s="1">
        <f>MEDIAN($E250)</f>
        <v>0</v>
      </c>
      <c r="AL250" s="1">
        <f>MEDIAN($F250)</f>
        <v>0</v>
      </c>
      <c r="AM250" s="1">
        <f>MEDIAN($G250)</f>
        <v>0</v>
      </c>
      <c r="AN250" s="1">
        <f>MEDIAN($H250)</f>
        <v>0</v>
      </c>
      <c r="AO250" s="1">
        <f>MEDIAN($I250)</f>
        <v>0</v>
      </c>
      <c r="AP250" s="1">
        <f>MEDIAN($J250)</f>
        <v>0</v>
      </c>
      <c r="AQ250" s="1">
        <f>MEDIAN($K250)</f>
        <v>0</v>
      </c>
      <c r="AR250" s="1">
        <f>MEDIAN($M250)</f>
        <v>0</v>
      </c>
      <c r="AS250" s="1">
        <f>MEDIAN($N250)</f>
        <v>0</v>
      </c>
      <c r="AT250" s="1">
        <f>MEDIAN($P250)</f>
        <v>0</v>
      </c>
      <c r="AU250" s="1">
        <f>MEDIAN($Q250)</f>
        <v>0</v>
      </c>
      <c r="AV250" s="1">
        <f>MEDIAN($R250)</f>
        <v>0</v>
      </c>
      <c r="AW250" s="1">
        <f>MAX($B250)</f>
        <v>0</v>
      </c>
      <c r="AX250" s="1">
        <f>MAX($C250)</f>
        <v>0</v>
      </c>
      <c r="AY250" s="1">
        <f>MAX($D250)</f>
        <v>0</v>
      </c>
      <c r="AZ250" s="1">
        <f>MAX($E250)</f>
        <v>0</v>
      </c>
      <c r="BA250" s="1">
        <f>MAX($F250)</f>
        <v>0</v>
      </c>
      <c r="BB250" s="1">
        <f>MAX($G250)</f>
        <v>0</v>
      </c>
      <c r="BC250" s="1">
        <f>MAX($H250)</f>
        <v>0</v>
      </c>
      <c r="BD250" s="1">
        <f>MAX($I250)</f>
        <v>0</v>
      </c>
      <c r="BE250" s="1">
        <f>MAX($J250)</f>
        <v>0</v>
      </c>
      <c r="BF250" s="1">
        <f>MAX($K250)</f>
        <v>0</v>
      </c>
      <c r="BG250" s="1">
        <f>MAX($M250)</f>
        <v>0</v>
      </c>
      <c r="BH250" s="1">
        <f>MAX($N250)</f>
        <v>0</v>
      </c>
      <c r="BI250" s="1">
        <f>MAX($P250)</f>
        <v>0</v>
      </c>
      <c r="BJ250" s="1">
        <f>MAX($Q250)</f>
        <v>0</v>
      </c>
      <c r="BK250" s="1">
        <f>MAX($R250)</f>
        <v>0</v>
      </c>
    </row>
    <row r="251" spans="1:63">
      <c r="A251" s="1" t="s">
        <v>248</v>
      </c>
      <c r="B251" s="1" cm="1">
        <f t="array" ref="B251">_xlfn.SWITCH($A$2,"average", AVERAGE(Instances!B251:Instances!B251),"median", MEDIAN(Instances!B251:Instances!B251),"min", MIN(Instances!B251:Instances!B251),"max", MAX(Instances!B251:Instances!B251),"diff", MAX(Instances!B251:Instances!B251)-MIN(Instances!B251:Instances!B251))</f>
        <v>0</v>
      </c>
      <c r="C251" s="1" cm="1">
        <f t="array" ref="C251">_xlfn.SWITCH($A$2,"average", AVERAGE(Instances!C251:Instances!C251),"median", MEDIAN(Instances!C251:Instances!C251),"min", MIN(Instances!C251:Instances!C251),"max", MAX(Instances!C251:Instances!C251),"diff", MAX(Instances!C251:Instances!C251)-MIN(Instances!C251:Instances!C251))</f>
        <v>0</v>
      </c>
      <c r="D251" s="1" cm="1">
        <f t="array" ref="D251">_xlfn.SWITCH($A$2,"average", AVERAGE(Instances!D251:Instances!D251),"median", MEDIAN(Instances!D251:Instances!D251),"min", MIN(Instances!D251:Instances!D251),"max", MAX(Instances!D251:Instances!D251),"diff", MAX(Instances!D251:Instances!D251)-MIN(Instances!D251:Instances!D251))</f>
        <v>0</v>
      </c>
      <c r="E251" s="1" cm="1">
        <f t="array" ref="E251">_xlfn.SWITCH($A$2,"average", AVERAGE(Instances!E251:Instances!E251),"median", MEDIAN(Instances!E251:Instances!E251),"min", MIN(Instances!E251:Instances!E251),"max", MAX(Instances!E251:Instances!E251),"diff", MAX(Instances!E251:Instances!E251)-MIN(Instances!E251:Instances!E251))</f>
        <v>0</v>
      </c>
      <c r="F251" s="1" cm="1">
        <f t="array" ref="F251">_xlfn.SWITCH($A$2,"average", AVERAGE(Instances!F251:Instances!F251),"median", MEDIAN(Instances!F251:Instances!F251),"min", MIN(Instances!F251:Instances!F251),"max", MAX(Instances!F251:Instances!F251),"diff", MAX(Instances!F251:Instances!F251)-MIN(Instances!F251:Instances!F251))</f>
        <v>0</v>
      </c>
      <c r="G251" s="1" cm="1">
        <f t="array" ref="G251">_xlfn.SWITCH($A$2,"average", AVERAGE(Instances!G251:Instances!G251),"median", MEDIAN(Instances!G251:Instances!G251),"min", MIN(Instances!G251:Instances!G251),"max", MAX(Instances!G251:Instances!G251),"diff", MAX(Instances!G251:Instances!G251)-MIN(Instances!G251:Instances!G251))</f>
        <v>0</v>
      </c>
      <c r="H251" s="1" cm="1">
        <f t="array" ref="H251">_xlfn.SWITCH($A$2,"average", AVERAGE(Instances!H251:Instances!H251),"median", MEDIAN(Instances!H251:Instances!H251),"min", MIN(Instances!H251:Instances!H251),"max", MAX(Instances!H251:Instances!H251),"diff", MAX(Instances!H251:Instances!H251)-MIN(Instances!H251:Instances!H251))</f>
        <v>0</v>
      </c>
      <c r="I251" s="1" cm="1">
        <f t="array" ref="I251">_xlfn.SWITCH($A$2,"average", AVERAGE(Instances!I251:Instances!I251),"median", MEDIAN(Instances!I251:Instances!I251),"min", MIN(Instances!I251:Instances!I251),"max", MAX(Instances!I251:Instances!I251),"diff", MAX(Instances!I251:Instances!I251)-MIN(Instances!I251:Instances!I251))</f>
        <v>0</v>
      </c>
      <c r="J251" s="1" cm="1">
        <f t="array" ref="J251">_xlfn.SWITCH($A$2,"average", AVERAGE(Instances!J251:Instances!J251),"median", MEDIAN(Instances!J251:Instances!J251),"min", MIN(Instances!J251:Instances!J251),"max", MAX(Instances!J251:Instances!J251),"diff", MAX(Instances!J251:Instances!J251)-MIN(Instances!J251:Instances!J251))</f>
        <v>0</v>
      </c>
      <c r="K251" s="1" cm="1">
        <f t="array" ref="K251">_xlfn.SWITCH($A$2,"average", AVERAGE(Instances!K251:Instances!K251),"median", MEDIAN(Instances!K251:Instances!K251),"min", MIN(Instances!K251:Instances!K251),"max", MAX(Instances!K251:Instances!K251),"diff", MAX(Instances!K251:Instances!K251)-MIN(Instances!K251:Instances!K251))</f>
        <v>0</v>
      </c>
      <c r="L251" s="1"/>
      <c r="M251" s="1" cm="1">
        <f t="array" ref="M251">_xlfn.SWITCH($A$2,"average", AVERAGE(Instances!M251:Instances!M251),"median", MEDIAN(Instances!M251:Instances!M251),"min", MIN(Instances!M251:Instances!M251),"max", MAX(Instances!M251:Instances!M251),"diff", MAX(Instances!M251:Instances!M251)-MIN(Instances!M251:Instances!M251))</f>
        <v>0</v>
      </c>
      <c r="N251" s="1" cm="1">
        <f t="array" ref="N251">_xlfn.SWITCH($A$2,"average", AVERAGE(Instances!N251:Instances!N251),"median", MEDIAN(Instances!N251:Instances!N251),"min", MIN(Instances!N251:Instances!N251),"max", MAX(Instances!N251:Instances!N251),"diff", MAX(Instances!N251:Instances!N251)-MIN(Instances!N251:Instances!N251))</f>
        <v>0</v>
      </c>
      <c r="O251" s="1"/>
      <c r="P251" s="1" cm="1">
        <f t="array" ref="P251">_xlfn.SWITCH($A$2,"average", AVERAGE(Instances!P251:Instances!P251),"median", MEDIAN(Instances!P251:Instances!P251),"min", MIN(Instances!P251:Instances!P251),"max", MAX(Instances!P251:Instances!P251),"diff", MAX(Instances!P251:Instances!P251)-MIN(Instances!P251:Instances!P251))</f>
        <v>0</v>
      </c>
      <c r="Q251" s="1" cm="1">
        <f t="array" ref="Q251">_xlfn.SWITCH($A$2,"average", AVERAGE(Instances!Q251:Instances!Q251),"median", MEDIAN(Instances!Q251:Instances!Q251),"min", MIN(Instances!Q251:Instances!Q251),"max", MAX(Instances!Q251:Instances!Q251),"diff", MAX(Instances!Q251:Instances!Q251)-MIN(Instances!Q251:Instances!Q251))</f>
        <v>0</v>
      </c>
      <c r="R251" s="1" cm="1">
        <f t="array" ref="R251">_xlfn.SWITCH($A$2,"average", AVERAGE(Instances!R251:Instances!R251),"median", MEDIAN(Instances!R251:Instances!R251),"min", MIN(Instances!R251:Instances!R251),"max", MAX(Instances!R251:Instances!R251),"diff", MAX(Instances!R251:Instances!R251)-MIN(Instances!R251:Instances!R251))</f>
        <v>0</v>
      </c>
      <c r="S251" s="1">
        <f>MIN($B251)</f>
        <v>0</v>
      </c>
      <c r="T251" s="1">
        <f>MIN($C251)</f>
        <v>0</v>
      </c>
      <c r="U251" s="1">
        <f>MIN($D251)</f>
        <v>0</v>
      </c>
      <c r="V251" s="1">
        <f>MIN($E251)</f>
        <v>0</v>
      </c>
      <c r="W251" s="1">
        <f>MIN($F251)</f>
        <v>0</v>
      </c>
      <c r="X251" s="1">
        <f>MIN($G251)</f>
        <v>0</v>
      </c>
      <c r="Y251" s="1">
        <f>MIN($H251)</f>
        <v>0</v>
      </c>
      <c r="Z251" s="1">
        <f>MIN($I251)</f>
        <v>0</v>
      </c>
      <c r="AA251" s="1">
        <f>MIN($J251)</f>
        <v>0</v>
      </c>
      <c r="AB251" s="1">
        <f>MIN($K251)</f>
        <v>0</v>
      </c>
      <c r="AC251" s="1">
        <f>MIN($M251)</f>
        <v>0</v>
      </c>
      <c r="AD251" s="1">
        <f>MIN($N251)</f>
        <v>0</v>
      </c>
      <c r="AE251" s="1">
        <f>MIN($P251)</f>
        <v>0</v>
      </c>
      <c r="AF251" s="1">
        <f>MIN($Q251)</f>
        <v>0</v>
      </c>
      <c r="AG251" s="1">
        <f>MIN($R251)</f>
        <v>0</v>
      </c>
      <c r="AH251" s="1">
        <f>MEDIAN($B251)</f>
        <v>0</v>
      </c>
      <c r="AI251" s="1">
        <f>MEDIAN($C251)</f>
        <v>0</v>
      </c>
      <c r="AJ251" s="1">
        <f>MEDIAN($D251)</f>
        <v>0</v>
      </c>
      <c r="AK251" s="1">
        <f>MEDIAN($E251)</f>
        <v>0</v>
      </c>
      <c r="AL251" s="1">
        <f>MEDIAN($F251)</f>
        <v>0</v>
      </c>
      <c r="AM251" s="1">
        <f>MEDIAN($G251)</f>
        <v>0</v>
      </c>
      <c r="AN251" s="1">
        <f>MEDIAN($H251)</f>
        <v>0</v>
      </c>
      <c r="AO251" s="1">
        <f>MEDIAN($I251)</f>
        <v>0</v>
      </c>
      <c r="AP251" s="1">
        <f>MEDIAN($J251)</f>
        <v>0</v>
      </c>
      <c r="AQ251" s="1">
        <f>MEDIAN($K251)</f>
        <v>0</v>
      </c>
      <c r="AR251" s="1">
        <f>MEDIAN($M251)</f>
        <v>0</v>
      </c>
      <c r="AS251" s="1">
        <f>MEDIAN($N251)</f>
        <v>0</v>
      </c>
      <c r="AT251" s="1">
        <f>MEDIAN($P251)</f>
        <v>0</v>
      </c>
      <c r="AU251" s="1">
        <f>MEDIAN($Q251)</f>
        <v>0</v>
      </c>
      <c r="AV251" s="1">
        <f>MEDIAN($R251)</f>
        <v>0</v>
      </c>
      <c r="AW251" s="1">
        <f>MAX($B251)</f>
        <v>0</v>
      </c>
      <c r="AX251" s="1">
        <f>MAX($C251)</f>
        <v>0</v>
      </c>
      <c r="AY251" s="1">
        <f>MAX($D251)</f>
        <v>0</v>
      </c>
      <c r="AZ251" s="1">
        <f>MAX($E251)</f>
        <v>0</v>
      </c>
      <c r="BA251" s="1">
        <f>MAX($F251)</f>
        <v>0</v>
      </c>
      <c r="BB251" s="1">
        <f>MAX($G251)</f>
        <v>0</v>
      </c>
      <c r="BC251" s="1">
        <f>MAX($H251)</f>
        <v>0</v>
      </c>
      <c r="BD251" s="1">
        <f>MAX($I251)</f>
        <v>0</v>
      </c>
      <c r="BE251" s="1">
        <f>MAX($J251)</f>
        <v>0</v>
      </c>
      <c r="BF251" s="1">
        <f>MAX($K251)</f>
        <v>0</v>
      </c>
      <c r="BG251" s="1">
        <f>MAX($M251)</f>
        <v>0</v>
      </c>
      <c r="BH251" s="1">
        <f>MAX($N251)</f>
        <v>0</v>
      </c>
      <c r="BI251" s="1">
        <f>MAX($P251)</f>
        <v>0</v>
      </c>
      <c r="BJ251" s="1">
        <f>MAX($Q251)</f>
        <v>0</v>
      </c>
      <c r="BK251" s="1">
        <f>MAX($R251)</f>
        <v>0</v>
      </c>
    </row>
    <row r="252" spans="1:63">
      <c r="A252" s="1" t="s">
        <v>249</v>
      </c>
      <c r="B252" s="1" cm="1">
        <f t="array" ref="B252">_xlfn.SWITCH($A$2,"average", AVERAGE(Instances!B252:Instances!B252),"median", MEDIAN(Instances!B252:Instances!B252),"min", MIN(Instances!B252:Instances!B252),"max", MAX(Instances!B252:Instances!B252),"diff", MAX(Instances!B252:Instances!B252)-MIN(Instances!B252:Instances!B252))</f>
        <v>0</v>
      </c>
      <c r="C252" s="1" cm="1">
        <f t="array" ref="C252">_xlfn.SWITCH($A$2,"average", AVERAGE(Instances!C252:Instances!C252),"median", MEDIAN(Instances!C252:Instances!C252),"min", MIN(Instances!C252:Instances!C252),"max", MAX(Instances!C252:Instances!C252),"diff", MAX(Instances!C252:Instances!C252)-MIN(Instances!C252:Instances!C252))</f>
        <v>0</v>
      </c>
      <c r="D252" s="1" cm="1">
        <f t="array" ref="D252">_xlfn.SWITCH($A$2,"average", AVERAGE(Instances!D252:Instances!D252),"median", MEDIAN(Instances!D252:Instances!D252),"min", MIN(Instances!D252:Instances!D252),"max", MAX(Instances!D252:Instances!D252),"diff", MAX(Instances!D252:Instances!D252)-MIN(Instances!D252:Instances!D252))</f>
        <v>0</v>
      </c>
      <c r="E252" s="1" cm="1">
        <f t="array" ref="E252">_xlfn.SWITCH($A$2,"average", AVERAGE(Instances!E252:Instances!E252),"median", MEDIAN(Instances!E252:Instances!E252),"min", MIN(Instances!E252:Instances!E252),"max", MAX(Instances!E252:Instances!E252),"diff", MAX(Instances!E252:Instances!E252)-MIN(Instances!E252:Instances!E252))</f>
        <v>0</v>
      </c>
      <c r="F252" s="1" cm="1">
        <f t="array" ref="F252">_xlfn.SWITCH($A$2,"average", AVERAGE(Instances!F252:Instances!F252),"median", MEDIAN(Instances!F252:Instances!F252),"min", MIN(Instances!F252:Instances!F252),"max", MAX(Instances!F252:Instances!F252),"diff", MAX(Instances!F252:Instances!F252)-MIN(Instances!F252:Instances!F252))</f>
        <v>0</v>
      </c>
      <c r="G252" s="1" cm="1">
        <f t="array" ref="G252">_xlfn.SWITCH($A$2,"average", AVERAGE(Instances!G252:Instances!G252),"median", MEDIAN(Instances!G252:Instances!G252),"min", MIN(Instances!G252:Instances!G252),"max", MAX(Instances!G252:Instances!G252),"diff", MAX(Instances!G252:Instances!G252)-MIN(Instances!G252:Instances!G252))</f>
        <v>0</v>
      </c>
      <c r="H252" s="1" cm="1">
        <f t="array" ref="H252">_xlfn.SWITCH($A$2,"average", AVERAGE(Instances!H252:Instances!H252),"median", MEDIAN(Instances!H252:Instances!H252),"min", MIN(Instances!H252:Instances!H252),"max", MAX(Instances!H252:Instances!H252),"diff", MAX(Instances!H252:Instances!H252)-MIN(Instances!H252:Instances!H252))</f>
        <v>0</v>
      </c>
      <c r="I252" s="1" cm="1">
        <f t="array" ref="I252">_xlfn.SWITCH($A$2,"average", AVERAGE(Instances!I252:Instances!I252),"median", MEDIAN(Instances!I252:Instances!I252),"min", MIN(Instances!I252:Instances!I252),"max", MAX(Instances!I252:Instances!I252),"diff", MAX(Instances!I252:Instances!I252)-MIN(Instances!I252:Instances!I252))</f>
        <v>0</v>
      </c>
      <c r="J252" s="1" cm="1">
        <f t="array" ref="J252">_xlfn.SWITCH($A$2,"average", AVERAGE(Instances!J252:Instances!J252),"median", MEDIAN(Instances!J252:Instances!J252),"min", MIN(Instances!J252:Instances!J252),"max", MAX(Instances!J252:Instances!J252),"diff", MAX(Instances!J252:Instances!J252)-MIN(Instances!J252:Instances!J252))</f>
        <v>0</v>
      </c>
      <c r="K252" s="1" cm="1">
        <f t="array" ref="K252">_xlfn.SWITCH($A$2,"average", AVERAGE(Instances!K252:Instances!K252),"median", MEDIAN(Instances!K252:Instances!K252),"min", MIN(Instances!K252:Instances!K252),"max", MAX(Instances!K252:Instances!K252),"diff", MAX(Instances!K252:Instances!K252)-MIN(Instances!K252:Instances!K252))</f>
        <v>0</v>
      </c>
      <c r="L252" s="1"/>
      <c r="M252" s="1" cm="1">
        <f t="array" ref="M252">_xlfn.SWITCH($A$2,"average", AVERAGE(Instances!M252:Instances!M252),"median", MEDIAN(Instances!M252:Instances!M252),"min", MIN(Instances!M252:Instances!M252),"max", MAX(Instances!M252:Instances!M252),"diff", MAX(Instances!M252:Instances!M252)-MIN(Instances!M252:Instances!M252))</f>
        <v>0</v>
      </c>
      <c r="N252" s="1" cm="1">
        <f t="array" ref="N252">_xlfn.SWITCH($A$2,"average", AVERAGE(Instances!N252:Instances!N252),"median", MEDIAN(Instances!N252:Instances!N252),"min", MIN(Instances!N252:Instances!N252),"max", MAX(Instances!N252:Instances!N252),"diff", MAX(Instances!N252:Instances!N252)-MIN(Instances!N252:Instances!N252))</f>
        <v>0</v>
      </c>
      <c r="O252" s="1"/>
      <c r="P252" s="1" cm="1">
        <f t="array" ref="P252">_xlfn.SWITCH($A$2,"average", AVERAGE(Instances!P252:Instances!P252),"median", MEDIAN(Instances!P252:Instances!P252),"min", MIN(Instances!P252:Instances!P252),"max", MAX(Instances!P252:Instances!P252),"diff", MAX(Instances!P252:Instances!P252)-MIN(Instances!P252:Instances!P252))</f>
        <v>0</v>
      </c>
      <c r="Q252" s="1" cm="1">
        <f t="array" ref="Q252">_xlfn.SWITCH($A$2,"average", AVERAGE(Instances!Q252:Instances!Q252),"median", MEDIAN(Instances!Q252:Instances!Q252),"min", MIN(Instances!Q252:Instances!Q252),"max", MAX(Instances!Q252:Instances!Q252),"diff", MAX(Instances!Q252:Instances!Q252)-MIN(Instances!Q252:Instances!Q252))</f>
        <v>0</v>
      </c>
      <c r="R252" s="1" cm="1">
        <f t="array" ref="R252">_xlfn.SWITCH($A$2,"average", AVERAGE(Instances!R252:Instances!R252),"median", MEDIAN(Instances!R252:Instances!R252),"min", MIN(Instances!R252:Instances!R252),"max", MAX(Instances!R252:Instances!R252),"diff", MAX(Instances!R252:Instances!R252)-MIN(Instances!R252:Instances!R252))</f>
        <v>0</v>
      </c>
      <c r="S252" s="1">
        <f>MIN($B252)</f>
        <v>0</v>
      </c>
      <c r="T252" s="1">
        <f>MIN($C252)</f>
        <v>0</v>
      </c>
      <c r="U252" s="1">
        <f>MIN($D252)</f>
        <v>0</v>
      </c>
      <c r="V252" s="1">
        <f>MIN($E252)</f>
        <v>0</v>
      </c>
      <c r="W252" s="1">
        <f>MIN($F252)</f>
        <v>0</v>
      </c>
      <c r="X252" s="1">
        <f>MIN($G252)</f>
        <v>0</v>
      </c>
      <c r="Y252" s="1">
        <f>MIN($H252)</f>
        <v>0</v>
      </c>
      <c r="Z252" s="1">
        <f>MIN($I252)</f>
        <v>0</v>
      </c>
      <c r="AA252" s="1">
        <f>MIN($J252)</f>
        <v>0</v>
      </c>
      <c r="AB252" s="1">
        <f>MIN($K252)</f>
        <v>0</v>
      </c>
      <c r="AC252" s="1">
        <f>MIN($M252)</f>
        <v>0</v>
      </c>
      <c r="AD252" s="1">
        <f>MIN($N252)</f>
        <v>0</v>
      </c>
      <c r="AE252" s="1">
        <f>MIN($P252)</f>
        <v>0</v>
      </c>
      <c r="AF252" s="1">
        <f>MIN($Q252)</f>
        <v>0</v>
      </c>
      <c r="AG252" s="1">
        <f>MIN($R252)</f>
        <v>0</v>
      </c>
      <c r="AH252" s="1">
        <f>MEDIAN($B252)</f>
        <v>0</v>
      </c>
      <c r="AI252" s="1">
        <f>MEDIAN($C252)</f>
        <v>0</v>
      </c>
      <c r="AJ252" s="1">
        <f>MEDIAN($D252)</f>
        <v>0</v>
      </c>
      <c r="AK252" s="1">
        <f>MEDIAN($E252)</f>
        <v>0</v>
      </c>
      <c r="AL252" s="1">
        <f>MEDIAN($F252)</f>
        <v>0</v>
      </c>
      <c r="AM252" s="1">
        <f>MEDIAN($G252)</f>
        <v>0</v>
      </c>
      <c r="AN252" s="1">
        <f>MEDIAN($H252)</f>
        <v>0</v>
      </c>
      <c r="AO252" s="1">
        <f>MEDIAN($I252)</f>
        <v>0</v>
      </c>
      <c r="AP252" s="1">
        <f>MEDIAN($J252)</f>
        <v>0</v>
      </c>
      <c r="AQ252" s="1">
        <f>MEDIAN($K252)</f>
        <v>0</v>
      </c>
      <c r="AR252" s="1">
        <f>MEDIAN($M252)</f>
        <v>0</v>
      </c>
      <c r="AS252" s="1">
        <f>MEDIAN($N252)</f>
        <v>0</v>
      </c>
      <c r="AT252" s="1">
        <f>MEDIAN($P252)</f>
        <v>0</v>
      </c>
      <c r="AU252" s="1">
        <f>MEDIAN($Q252)</f>
        <v>0</v>
      </c>
      <c r="AV252" s="1">
        <f>MEDIAN($R252)</f>
        <v>0</v>
      </c>
      <c r="AW252" s="1">
        <f>MAX($B252)</f>
        <v>0</v>
      </c>
      <c r="AX252" s="1">
        <f>MAX($C252)</f>
        <v>0</v>
      </c>
      <c r="AY252" s="1">
        <f>MAX($D252)</f>
        <v>0</v>
      </c>
      <c r="AZ252" s="1">
        <f>MAX($E252)</f>
        <v>0</v>
      </c>
      <c r="BA252" s="1">
        <f>MAX($F252)</f>
        <v>0</v>
      </c>
      <c r="BB252" s="1">
        <f>MAX($G252)</f>
        <v>0</v>
      </c>
      <c r="BC252" s="1">
        <f>MAX($H252)</f>
        <v>0</v>
      </c>
      <c r="BD252" s="1">
        <f>MAX($I252)</f>
        <v>0</v>
      </c>
      <c r="BE252" s="1">
        <f>MAX($J252)</f>
        <v>0</v>
      </c>
      <c r="BF252" s="1">
        <f>MAX($K252)</f>
        <v>0</v>
      </c>
      <c r="BG252" s="1">
        <f>MAX($M252)</f>
        <v>0</v>
      </c>
      <c r="BH252" s="1">
        <f>MAX($N252)</f>
        <v>0</v>
      </c>
      <c r="BI252" s="1">
        <f>MAX($P252)</f>
        <v>0</v>
      </c>
      <c r="BJ252" s="1">
        <f>MAX($Q252)</f>
        <v>0</v>
      </c>
      <c r="BK252" s="1">
        <f>MAX($R252)</f>
        <v>0</v>
      </c>
    </row>
    <row r="253" spans="1:63">
      <c r="A253" s="1" t="s">
        <v>250</v>
      </c>
      <c r="B253" s="1" cm="1">
        <f t="array" ref="B253">_xlfn.SWITCH($A$2,"average", AVERAGE(Instances!B253:Instances!B253),"median", MEDIAN(Instances!B253:Instances!B253),"min", MIN(Instances!B253:Instances!B253),"max", MAX(Instances!B253:Instances!B253),"diff", MAX(Instances!B253:Instances!B253)-MIN(Instances!B253:Instances!B253))</f>
        <v>0</v>
      </c>
      <c r="C253" s="1" cm="1">
        <f t="array" ref="C253">_xlfn.SWITCH($A$2,"average", AVERAGE(Instances!C253:Instances!C253),"median", MEDIAN(Instances!C253:Instances!C253),"min", MIN(Instances!C253:Instances!C253),"max", MAX(Instances!C253:Instances!C253),"diff", MAX(Instances!C253:Instances!C253)-MIN(Instances!C253:Instances!C253))</f>
        <v>0</v>
      </c>
      <c r="D253" s="1" cm="1">
        <f t="array" ref="D253">_xlfn.SWITCH($A$2,"average", AVERAGE(Instances!D253:Instances!D253),"median", MEDIAN(Instances!D253:Instances!D253),"min", MIN(Instances!D253:Instances!D253),"max", MAX(Instances!D253:Instances!D253),"diff", MAX(Instances!D253:Instances!D253)-MIN(Instances!D253:Instances!D253))</f>
        <v>0</v>
      </c>
      <c r="E253" s="1" cm="1">
        <f t="array" ref="E253">_xlfn.SWITCH($A$2,"average", AVERAGE(Instances!E253:Instances!E253),"median", MEDIAN(Instances!E253:Instances!E253),"min", MIN(Instances!E253:Instances!E253),"max", MAX(Instances!E253:Instances!E253),"diff", MAX(Instances!E253:Instances!E253)-MIN(Instances!E253:Instances!E253))</f>
        <v>0</v>
      </c>
      <c r="F253" s="1" cm="1">
        <f t="array" ref="F253">_xlfn.SWITCH($A$2,"average", AVERAGE(Instances!F253:Instances!F253),"median", MEDIAN(Instances!F253:Instances!F253),"min", MIN(Instances!F253:Instances!F253),"max", MAX(Instances!F253:Instances!F253),"diff", MAX(Instances!F253:Instances!F253)-MIN(Instances!F253:Instances!F253))</f>
        <v>0</v>
      </c>
      <c r="G253" s="1" cm="1">
        <f t="array" ref="G253">_xlfn.SWITCH($A$2,"average", AVERAGE(Instances!G253:Instances!G253),"median", MEDIAN(Instances!G253:Instances!G253),"min", MIN(Instances!G253:Instances!G253),"max", MAX(Instances!G253:Instances!G253),"diff", MAX(Instances!G253:Instances!G253)-MIN(Instances!G253:Instances!G253))</f>
        <v>0</v>
      </c>
      <c r="H253" s="1" cm="1">
        <f t="array" ref="H253">_xlfn.SWITCH($A$2,"average", AVERAGE(Instances!H253:Instances!H253),"median", MEDIAN(Instances!H253:Instances!H253),"min", MIN(Instances!H253:Instances!H253),"max", MAX(Instances!H253:Instances!H253),"diff", MAX(Instances!H253:Instances!H253)-MIN(Instances!H253:Instances!H253))</f>
        <v>0</v>
      </c>
      <c r="I253" s="1" cm="1">
        <f t="array" ref="I253">_xlfn.SWITCH($A$2,"average", AVERAGE(Instances!I253:Instances!I253),"median", MEDIAN(Instances!I253:Instances!I253),"min", MIN(Instances!I253:Instances!I253),"max", MAX(Instances!I253:Instances!I253),"diff", MAX(Instances!I253:Instances!I253)-MIN(Instances!I253:Instances!I253))</f>
        <v>0</v>
      </c>
      <c r="J253" s="1" cm="1">
        <f t="array" ref="J253">_xlfn.SWITCH($A$2,"average", AVERAGE(Instances!J253:Instances!J253),"median", MEDIAN(Instances!J253:Instances!J253),"min", MIN(Instances!J253:Instances!J253),"max", MAX(Instances!J253:Instances!J253),"diff", MAX(Instances!J253:Instances!J253)-MIN(Instances!J253:Instances!J253))</f>
        <v>0</v>
      </c>
      <c r="K253" s="1" cm="1">
        <f t="array" ref="K253">_xlfn.SWITCH($A$2,"average", AVERAGE(Instances!K253:Instances!K253),"median", MEDIAN(Instances!K253:Instances!K253),"min", MIN(Instances!K253:Instances!K253),"max", MAX(Instances!K253:Instances!K253),"diff", MAX(Instances!K253:Instances!K253)-MIN(Instances!K253:Instances!K253))</f>
        <v>0</v>
      </c>
      <c r="L253" s="1"/>
      <c r="M253" s="1" cm="1">
        <f t="array" ref="M253">_xlfn.SWITCH($A$2,"average", AVERAGE(Instances!M253:Instances!M253),"median", MEDIAN(Instances!M253:Instances!M253),"min", MIN(Instances!M253:Instances!M253),"max", MAX(Instances!M253:Instances!M253),"diff", MAX(Instances!M253:Instances!M253)-MIN(Instances!M253:Instances!M253))</f>
        <v>0</v>
      </c>
      <c r="N253" s="1" cm="1">
        <f t="array" ref="N253">_xlfn.SWITCH($A$2,"average", AVERAGE(Instances!N253:Instances!N253),"median", MEDIAN(Instances!N253:Instances!N253),"min", MIN(Instances!N253:Instances!N253),"max", MAX(Instances!N253:Instances!N253),"diff", MAX(Instances!N253:Instances!N253)-MIN(Instances!N253:Instances!N253))</f>
        <v>0</v>
      </c>
      <c r="O253" s="1"/>
      <c r="P253" s="1" cm="1">
        <f t="array" ref="P253">_xlfn.SWITCH($A$2,"average", AVERAGE(Instances!P253:Instances!P253),"median", MEDIAN(Instances!P253:Instances!P253),"min", MIN(Instances!P253:Instances!P253),"max", MAX(Instances!P253:Instances!P253),"diff", MAX(Instances!P253:Instances!P253)-MIN(Instances!P253:Instances!P253))</f>
        <v>0</v>
      </c>
      <c r="Q253" s="1" cm="1">
        <f t="array" ref="Q253">_xlfn.SWITCH($A$2,"average", AVERAGE(Instances!Q253:Instances!Q253),"median", MEDIAN(Instances!Q253:Instances!Q253),"min", MIN(Instances!Q253:Instances!Q253),"max", MAX(Instances!Q253:Instances!Q253),"diff", MAX(Instances!Q253:Instances!Q253)-MIN(Instances!Q253:Instances!Q253))</f>
        <v>0</v>
      </c>
      <c r="R253" s="1" cm="1">
        <f t="array" ref="R253">_xlfn.SWITCH($A$2,"average", AVERAGE(Instances!R253:Instances!R253),"median", MEDIAN(Instances!R253:Instances!R253),"min", MIN(Instances!R253:Instances!R253),"max", MAX(Instances!R253:Instances!R253),"diff", MAX(Instances!R253:Instances!R253)-MIN(Instances!R253:Instances!R253))</f>
        <v>0</v>
      </c>
      <c r="S253" s="1">
        <f>MIN($B253)</f>
        <v>0</v>
      </c>
      <c r="T253" s="1">
        <f>MIN($C253)</f>
        <v>0</v>
      </c>
      <c r="U253" s="1">
        <f>MIN($D253)</f>
        <v>0</v>
      </c>
      <c r="V253" s="1">
        <f>MIN($E253)</f>
        <v>0</v>
      </c>
      <c r="W253" s="1">
        <f>MIN($F253)</f>
        <v>0</v>
      </c>
      <c r="X253" s="1">
        <f>MIN($G253)</f>
        <v>0</v>
      </c>
      <c r="Y253" s="1">
        <f>MIN($H253)</f>
        <v>0</v>
      </c>
      <c r="Z253" s="1">
        <f>MIN($I253)</f>
        <v>0</v>
      </c>
      <c r="AA253" s="1">
        <f>MIN($J253)</f>
        <v>0</v>
      </c>
      <c r="AB253" s="1">
        <f>MIN($K253)</f>
        <v>0</v>
      </c>
      <c r="AC253" s="1">
        <f>MIN($M253)</f>
        <v>0</v>
      </c>
      <c r="AD253" s="1">
        <f>MIN($N253)</f>
        <v>0</v>
      </c>
      <c r="AE253" s="1">
        <f>MIN($P253)</f>
        <v>0</v>
      </c>
      <c r="AF253" s="1">
        <f>MIN($Q253)</f>
        <v>0</v>
      </c>
      <c r="AG253" s="1">
        <f>MIN($R253)</f>
        <v>0</v>
      </c>
      <c r="AH253" s="1">
        <f>MEDIAN($B253)</f>
        <v>0</v>
      </c>
      <c r="AI253" s="1">
        <f>MEDIAN($C253)</f>
        <v>0</v>
      </c>
      <c r="AJ253" s="1">
        <f>MEDIAN($D253)</f>
        <v>0</v>
      </c>
      <c r="AK253" s="1">
        <f>MEDIAN($E253)</f>
        <v>0</v>
      </c>
      <c r="AL253" s="1">
        <f>MEDIAN($F253)</f>
        <v>0</v>
      </c>
      <c r="AM253" s="1">
        <f>MEDIAN($G253)</f>
        <v>0</v>
      </c>
      <c r="AN253" s="1">
        <f>MEDIAN($H253)</f>
        <v>0</v>
      </c>
      <c r="AO253" s="1">
        <f>MEDIAN($I253)</f>
        <v>0</v>
      </c>
      <c r="AP253" s="1">
        <f>MEDIAN($J253)</f>
        <v>0</v>
      </c>
      <c r="AQ253" s="1">
        <f>MEDIAN($K253)</f>
        <v>0</v>
      </c>
      <c r="AR253" s="1">
        <f>MEDIAN($M253)</f>
        <v>0</v>
      </c>
      <c r="AS253" s="1">
        <f>MEDIAN($N253)</f>
        <v>0</v>
      </c>
      <c r="AT253" s="1">
        <f>MEDIAN($P253)</f>
        <v>0</v>
      </c>
      <c r="AU253" s="1">
        <f>MEDIAN($Q253)</f>
        <v>0</v>
      </c>
      <c r="AV253" s="1">
        <f>MEDIAN($R253)</f>
        <v>0</v>
      </c>
      <c r="AW253" s="1">
        <f>MAX($B253)</f>
        <v>0</v>
      </c>
      <c r="AX253" s="1">
        <f>MAX($C253)</f>
        <v>0</v>
      </c>
      <c r="AY253" s="1">
        <f>MAX($D253)</f>
        <v>0</v>
      </c>
      <c r="AZ253" s="1">
        <f>MAX($E253)</f>
        <v>0</v>
      </c>
      <c r="BA253" s="1">
        <f>MAX($F253)</f>
        <v>0</v>
      </c>
      <c r="BB253" s="1">
        <f>MAX($G253)</f>
        <v>0</v>
      </c>
      <c r="BC253" s="1">
        <f>MAX($H253)</f>
        <v>0</v>
      </c>
      <c r="BD253" s="1">
        <f>MAX($I253)</f>
        <v>0</v>
      </c>
      <c r="BE253" s="1">
        <f>MAX($J253)</f>
        <v>0</v>
      </c>
      <c r="BF253" s="1">
        <f>MAX($K253)</f>
        <v>0</v>
      </c>
      <c r="BG253" s="1">
        <f>MAX($M253)</f>
        <v>0</v>
      </c>
      <c r="BH253" s="1">
        <f>MAX($N253)</f>
        <v>0</v>
      </c>
      <c r="BI253" s="1">
        <f>MAX($P253)</f>
        <v>0</v>
      </c>
      <c r="BJ253" s="1">
        <f>MAX($Q253)</f>
        <v>0</v>
      </c>
      <c r="BK253" s="1">
        <f>MAX($R253)</f>
        <v>0</v>
      </c>
    </row>
    <row r="254" spans="1:63">
      <c r="A254" s="1" t="s">
        <v>251</v>
      </c>
      <c r="B254" s="1" cm="1">
        <f t="array" ref="B254">_xlfn.SWITCH($A$2,"average", AVERAGE(Instances!B254:Instances!B254),"median", MEDIAN(Instances!B254:Instances!B254),"min", MIN(Instances!B254:Instances!B254),"max", MAX(Instances!B254:Instances!B254),"diff", MAX(Instances!B254:Instances!B254)-MIN(Instances!B254:Instances!B254))</f>
        <v>0</v>
      </c>
      <c r="C254" s="1" cm="1">
        <f t="array" ref="C254">_xlfn.SWITCH($A$2,"average", AVERAGE(Instances!C254:Instances!C254),"median", MEDIAN(Instances!C254:Instances!C254),"min", MIN(Instances!C254:Instances!C254),"max", MAX(Instances!C254:Instances!C254),"diff", MAX(Instances!C254:Instances!C254)-MIN(Instances!C254:Instances!C254))</f>
        <v>0</v>
      </c>
      <c r="D254" s="1" cm="1">
        <f t="array" ref="D254">_xlfn.SWITCH($A$2,"average", AVERAGE(Instances!D254:Instances!D254),"median", MEDIAN(Instances!D254:Instances!D254),"min", MIN(Instances!D254:Instances!D254),"max", MAX(Instances!D254:Instances!D254),"diff", MAX(Instances!D254:Instances!D254)-MIN(Instances!D254:Instances!D254))</f>
        <v>0</v>
      </c>
      <c r="E254" s="1" cm="1">
        <f t="array" ref="E254">_xlfn.SWITCH($A$2,"average", AVERAGE(Instances!E254:Instances!E254),"median", MEDIAN(Instances!E254:Instances!E254),"min", MIN(Instances!E254:Instances!E254),"max", MAX(Instances!E254:Instances!E254),"diff", MAX(Instances!E254:Instances!E254)-MIN(Instances!E254:Instances!E254))</f>
        <v>0</v>
      </c>
      <c r="F254" s="1" cm="1">
        <f t="array" ref="F254">_xlfn.SWITCH($A$2,"average", AVERAGE(Instances!F254:Instances!F254),"median", MEDIAN(Instances!F254:Instances!F254),"min", MIN(Instances!F254:Instances!F254),"max", MAX(Instances!F254:Instances!F254),"diff", MAX(Instances!F254:Instances!F254)-MIN(Instances!F254:Instances!F254))</f>
        <v>0</v>
      </c>
      <c r="G254" s="1" cm="1">
        <f t="array" ref="G254">_xlfn.SWITCH($A$2,"average", AVERAGE(Instances!G254:Instances!G254),"median", MEDIAN(Instances!G254:Instances!G254),"min", MIN(Instances!G254:Instances!G254),"max", MAX(Instances!G254:Instances!G254),"diff", MAX(Instances!G254:Instances!G254)-MIN(Instances!G254:Instances!G254))</f>
        <v>0</v>
      </c>
      <c r="H254" s="1" cm="1">
        <f t="array" ref="H254">_xlfn.SWITCH($A$2,"average", AVERAGE(Instances!H254:Instances!H254),"median", MEDIAN(Instances!H254:Instances!H254),"min", MIN(Instances!H254:Instances!H254),"max", MAX(Instances!H254:Instances!H254),"diff", MAX(Instances!H254:Instances!H254)-MIN(Instances!H254:Instances!H254))</f>
        <v>0</v>
      </c>
      <c r="I254" s="1" cm="1">
        <f t="array" ref="I254">_xlfn.SWITCH($A$2,"average", AVERAGE(Instances!I254:Instances!I254),"median", MEDIAN(Instances!I254:Instances!I254),"min", MIN(Instances!I254:Instances!I254),"max", MAX(Instances!I254:Instances!I254),"diff", MAX(Instances!I254:Instances!I254)-MIN(Instances!I254:Instances!I254))</f>
        <v>0</v>
      </c>
      <c r="J254" s="1" cm="1">
        <f t="array" ref="J254">_xlfn.SWITCH($A$2,"average", AVERAGE(Instances!J254:Instances!J254),"median", MEDIAN(Instances!J254:Instances!J254),"min", MIN(Instances!J254:Instances!J254),"max", MAX(Instances!J254:Instances!J254),"diff", MAX(Instances!J254:Instances!J254)-MIN(Instances!J254:Instances!J254))</f>
        <v>0</v>
      </c>
      <c r="K254" s="1" cm="1">
        <f t="array" ref="K254">_xlfn.SWITCH($A$2,"average", AVERAGE(Instances!K254:Instances!K254),"median", MEDIAN(Instances!K254:Instances!K254),"min", MIN(Instances!K254:Instances!K254),"max", MAX(Instances!K254:Instances!K254),"diff", MAX(Instances!K254:Instances!K254)-MIN(Instances!K254:Instances!K254))</f>
        <v>0</v>
      </c>
      <c r="L254" s="1"/>
      <c r="M254" s="1" cm="1">
        <f t="array" ref="M254">_xlfn.SWITCH($A$2,"average", AVERAGE(Instances!M254:Instances!M254),"median", MEDIAN(Instances!M254:Instances!M254),"min", MIN(Instances!M254:Instances!M254),"max", MAX(Instances!M254:Instances!M254),"diff", MAX(Instances!M254:Instances!M254)-MIN(Instances!M254:Instances!M254))</f>
        <v>0</v>
      </c>
      <c r="N254" s="1" cm="1">
        <f t="array" ref="N254">_xlfn.SWITCH($A$2,"average", AVERAGE(Instances!N254:Instances!N254),"median", MEDIAN(Instances!N254:Instances!N254),"min", MIN(Instances!N254:Instances!N254),"max", MAX(Instances!N254:Instances!N254),"diff", MAX(Instances!N254:Instances!N254)-MIN(Instances!N254:Instances!N254))</f>
        <v>0</v>
      </c>
      <c r="O254" s="1"/>
      <c r="P254" s="1" cm="1">
        <f t="array" ref="P254">_xlfn.SWITCH($A$2,"average", AVERAGE(Instances!P254:Instances!P254),"median", MEDIAN(Instances!P254:Instances!P254),"min", MIN(Instances!P254:Instances!P254),"max", MAX(Instances!P254:Instances!P254),"diff", MAX(Instances!P254:Instances!P254)-MIN(Instances!P254:Instances!P254))</f>
        <v>0</v>
      </c>
      <c r="Q254" s="1" cm="1">
        <f t="array" ref="Q254">_xlfn.SWITCH($A$2,"average", AVERAGE(Instances!Q254:Instances!Q254),"median", MEDIAN(Instances!Q254:Instances!Q254),"min", MIN(Instances!Q254:Instances!Q254),"max", MAX(Instances!Q254:Instances!Q254),"diff", MAX(Instances!Q254:Instances!Q254)-MIN(Instances!Q254:Instances!Q254))</f>
        <v>0</v>
      </c>
      <c r="R254" s="1" cm="1">
        <f t="array" ref="R254">_xlfn.SWITCH($A$2,"average", AVERAGE(Instances!R254:Instances!R254),"median", MEDIAN(Instances!R254:Instances!R254),"min", MIN(Instances!R254:Instances!R254),"max", MAX(Instances!R254:Instances!R254),"diff", MAX(Instances!R254:Instances!R254)-MIN(Instances!R254:Instances!R254))</f>
        <v>0</v>
      </c>
      <c r="S254" s="1">
        <f>MIN($B254)</f>
        <v>0</v>
      </c>
      <c r="T254" s="1">
        <f>MIN($C254)</f>
        <v>0</v>
      </c>
      <c r="U254" s="1">
        <f>MIN($D254)</f>
        <v>0</v>
      </c>
      <c r="V254" s="1">
        <f>MIN($E254)</f>
        <v>0</v>
      </c>
      <c r="W254" s="1">
        <f>MIN($F254)</f>
        <v>0</v>
      </c>
      <c r="X254" s="1">
        <f>MIN($G254)</f>
        <v>0</v>
      </c>
      <c r="Y254" s="1">
        <f>MIN($H254)</f>
        <v>0</v>
      </c>
      <c r="Z254" s="1">
        <f>MIN($I254)</f>
        <v>0</v>
      </c>
      <c r="AA254" s="1">
        <f>MIN($J254)</f>
        <v>0</v>
      </c>
      <c r="AB254" s="1">
        <f>MIN($K254)</f>
        <v>0</v>
      </c>
      <c r="AC254" s="1">
        <f>MIN($M254)</f>
        <v>0</v>
      </c>
      <c r="AD254" s="1">
        <f>MIN($N254)</f>
        <v>0</v>
      </c>
      <c r="AE254" s="1">
        <f>MIN($P254)</f>
        <v>0</v>
      </c>
      <c r="AF254" s="1">
        <f>MIN($Q254)</f>
        <v>0</v>
      </c>
      <c r="AG254" s="1">
        <f>MIN($R254)</f>
        <v>0</v>
      </c>
      <c r="AH254" s="1">
        <f>MEDIAN($B254)</f>
        <v>0</v>
      </c>
      <c r="AI254" s="1">
        <f>MEDIAN($C254)</f>
        <v>0</v>
      </c>
      <c r="AJ254" s="1">
        <f>MEDIAN($D254)</f>
        <v>0</v>
      </c>
      <c r="AK254" s="1">
        <f>MEDIAN($E254)</f>
        <v>0</v>
      </c>
      <c r="AL254" s="1">
        <f>MEDIAN($F254)</f>
        <v>0</v>
      </c>
      <c r="AM254" s="1">
        <f>MEDIAN($G254)</f>
        <v>0</v>
      </c>
      <c r="AN254" s="1">
        <f>MEDIAN($H254)</f>
        <v>0</v>
      </c>
      <c r="AO254" s="1">
        <f>MEDIAN($I254)</f>
        <v>0</v>
      </c>
      <c r="AP254" s="1">
        <f>MEDIAN($J254)</f>
        <v>0</v>
      </c>
      <c r="AQ254" s="1">
        <f>MEDIAN($K254)</f>
        <v>0</v>
      </c>
      <c r="AR254" s="1">
        <f>MEDIAN($M254)</f>
        <v>0</v>
      </c>
      <c r="AS254" s="1">
        <f>MEDIAN($N254)</f>
        <v>0</v>
      </c>
      <c r="AT254" s="1">
        <f>MEDIAN($P254)</f>
        <v>0</v>
      </c>
      <c r="AU254" s="1">
        <f>MEDIAN($Q254)</f>
        <v>0</v>
      </c>
      <c r="AV254" s="1">
        <f>MEDIAN($R254)</f>
        <v>0</v>
      </c>
      <c r="AW254" s="1">
        <f>MAX($B254)</f>
        <v>0</v>
      </c>
      <c r="AX254" s="1">
        <f>MAX($C254)</f>
        <v>0</v>
      </c>
      <c r="AY254" s="1">
        <f>MAX($D254)</f>
        <v>0</v>
      </c>
      <c r="AZ254" s="1">
        <f>MAX($E254)</f>
        <v>0</v>
      </c>
      <c r="BA254" s="1">
        <f>MAX($F254)</f>
        <v>0</v>
      </c>
      <c r="BB254" s="1">
        <f>MAX($G254)</f>
        <v>0</v>
      </c>
      <c r="BC254" s="1">
        <f>MAX($H254)</f>
        <v>0</v>
      </c>
      <c r="BD254" s="1">
        <f>MAX($I254)</f>
        <v>0</v>
      </c>
      <c r="BE254" s="1">
        <f>MAX($J254)</f>
        <v>0</v>
      </c>
      <c r="BF254" s="1">
        <f>MAX($K254)</f>
        <v>0</v>
      </c>
      <c r="BG254" s="1">
        <f>MAX($M254)</f>
        <v>0</v>
      </c>
      <c r="BH254" s="1">
        <f>MAX($N254)</f>
        <v>0</v>
      </c>
      <c r="BI254" s="1">
        <f>MAX($P254)</f>
        <v>0</v>
      </c>
      <c r="BJ254" s="1">
        <f>MAX($Q254)</f>
        <v>0</v>
      </c>
      <c r="BK254" s="1">
        <f>MAX($R254)</f>
        <v>0</v>
      </c>
    </row>
    <row r="255" spans="1:63">
      <c r="A255" s="1" t="s">
        <v>252</v>
      </c>
      <c r="B255" s="1" cm="1">
        <f t="array" ref="B255">_xlfn.SWITCH($A$2,"average", AVERAGE(Instances!B255:Instances!B255),"median", MEDIAN(Instances!B255:Instances!B255),"min", MIN(Instances!B255:Instances!B255),"max", MAX(Instances!B255:Instances!B255),"diff", MAX(Instances!B255:Instances!B255)-MIN(Instances!B255:Instances!B255))</f>
        <v>0</v>
      </c>
      <c r="C255" s="1" cm="1">
        <f t="array" ref="C255">_xlfn.SWITCH($A$2,"average", AVERAGE(Instances!C255:Instances!C255),"median", MEDIAN(Instances!C255:Instances!C255),"min", MIN(Instances!C255:Instances!C255),"max", MAX(Instances!C255:Instances!C255),"diff", MAX(Instances!C255:Instances!C255)-MIN(Instances!C255:Instances!C255))</f>
        <v>0</v>
      </c>
      <c r="D255" s="1" cm="1">
        <f t="array" ref="D255">_xlfn.SWITCH($A$2,"average", AVERAGE(Instances!D255:Instances!D255),"median", MEDIAN(Instances!D255:Instances!D255),"min", MIN(Instances!D255:Instances!D255),"max", MAX(Instances!D255:Instances!D255),"diff", MAX(Instances!D255:Instances!D255)-MIN(Instances!D255:Instances!D255))</f>
        <v>0</v>
      </c>
      <c r="E255" s="1" cm="1">
        <f t="array" ref="E255">_xlfn.SWITCH($A$2,"average", AVERAGE(Instances!E255:Instances!E255),"median", MEDIAN(Instances!E255:Instances!E255),"min", MIN(Instances!E255:Instances!E255),"max", MAX(Instances!E255:Instances!E255),"diff", MAX(Instances!E255:Instances!E255)-MIN(Instances!E255:Instances!E255))</f>
        <v>0</v>
      </c>
      <c r="F255" s="1" cm="1">
        <f t="array" ref="F255">_xlfn.SWITCH($A$2,"average", AVERAGE(Instances!F255:Instances!F255),"median", MEDIAN(Instances!F255:Instances!F255),"min", MIN(Instances!F255:Instances!F255),"max", MAX(Instances!F255:Instances!F255),"diff", MAX(Instances!F255:Instances!F255)-MIN(Instances!F255:Instances!F255))</f>
        <v>0</v>
      </c>
      <c r="G255" s="1" cm="1">
        <f t="array" ref="G255">_xlfn.SWITCH($A$2,"average", AVERAGE(Instances!G255:Instances!G255),"median", MEDIAN(Instances!G255:Instances!G255),"min", MIN(Instances!G255:Instances!G255),"max", MAX(Instances!G255:Instances!G255),"diff", MAX(Instances!G255:Instances!G255)-MIN(Instances!G255:Instances!G255))</f>
        <v>0</v>
      </c>
      <c r="H255" s="1" cm="1">
        <f t="array" ref="H255">_xlfn.SWITCH($A$2,"average", AVERAGE(Instances!H255:Instances!H255),"median", MEDIAN(Instances!H255:Instances!H255),"min", MIN(Instances!H255:Instances!H255),"max", MAX(Instances!H255:Instances!H255),"diff", MAX(Instances!H255:Instances!H255)-MIN(Instances!H255:Instances!H255))</f>
        <v>0</v>
      </c>
      <c r="I255" s="1" cm="1">
        <f t="array" ref="I255">_xlfn.SWITCH($A$2,"average", AVERAGE(Instances!I255:Instances!I255),"median", MEDIAN(Instances!I255:Instances!I255),"min", MIN(Instances!I255:Instances!I255),"max", MAX(Instances!I255:Instances!I255),"diff", MAX(Instances!I255:Instances!I255)-MIN(Instances!I255:Instances!I255))</f>
        <v>0</v>
      </c>
      <c r="J255" s="1" cm="1">
        <f t="array" ref="J255">_xlfn.SWITCH($A$2,"average", AVERAGE(Instances!J255:Instances!J255),"median", MEDIAN(Instances!J255:Instances!J255),"min", MIN(Instances!J255:Instances!J255),"max", MAX(Instances!J255:Instances!J255),"diff", MAX(Instances!J255:Instances!J255)-MIN(Instances!J255:Instances!J255))</f>
        <v>0</v>
      </c>
      <c r="K255" s="1" cm="1">
        <f t="array" ref="K255">_xlfn.SWITCH($A$2,"average", AVERAGE(Instances!K255:Instances!K255),"median", MEDIAN(Instances!K255:Instances!K255),"min", MIN(Instances!K255:Instances!K255),"max", MAX(Instances!K255:Instances!K255),"diff", MAX(Instances!K255:Instances!K255)-MIN(Instances!K255:Instances!K255))</f>
        <v>0</v>
      </c>
      <c r="L255" s="1"/>
      <c r="M255" s="1" cm="1">
        <f t="array" ref="M255">_xlfn.SWITCH($A$2,"average", AVERAGE(Instances!M255:Instances!M255),"median", MEDIAN(Instances!M255:Instances!M255),"min", MIN(Instances!M255:Instances!M255),"max", MAX(Instances!M255:Instances!M255),"diff", MAX(Instances!M255:Instances!M255)-MIN(Instances!M255:Instances!M255))</f>
        <v>0</v>
      </c>
      <c r="N255" s="1" cm="1">
        <f t="array" ref="N255">_xlfn.SWITCH($A$2,"average", AVERAGE(Instances!N255:Instances!N255),"median", MEDIAN(Instances!N255:Instances!N255),"min", MIN(Instances!N255:Instances!N255),"max", MAX(Instances!N255:Instances!N255),"diff", MAX(Instances!N255:Instances!N255)-MIN(Instances!N255:Instances!N255))</f>
        <v>0</v>
      </c>
      <c r="O255" s="1"/>
      <c r="P255" s="1" cm="1">
        <f t="array" ref="P255">_xlfn.SWITCH($A$2,"average", AVERAGE(Instances!P255:Instances!P255),"median", MEDIAN(Instances!P255:Instances!P255),"min", MIN(Instances!P255:Instances!P255),"max", MAX(Instances!P255:Instances!P255),"diff", MAX(Instances!P255:Instances!P255)-MIN(Instances!P255:Instances!P255))</f>
        <v>0</v>
      </c>
      <c r="Q255" s="1" cm="1">
        <f t="array" ref="Q255">_xlfn.SWITCH($A$2,"average", AVERAGE(Instances!Q255:Instances!Q255),"median", MEDIAN(Instances!Q255:Instances!Q255),"min", MIN(Instances!Q255:Instances!Q255),"max", MAX(Instances!Q255:Instances!Q255),"diff", MAX(Instances!Q255:Instances!Q255)-MIN(Instances!Q255:Instances!Q255))</f>
        <v>0</v>
      </c>
      <c r="R255" s="1" cm="1">
        <f t="array" ref="R255">_xlfn.SWITCH($A$2,"average", AVERAGE(Instances!R255:Instances!R255),"median", MEDIAN(Instances!R255:Instances!R255),"min", MIN(Instances!R255:Instances!R255),"max", MAX(Instances!R255:Instances!R255),"diff", MAX(Instances!R255:Instances!R255)-MIN(Instances!R255:Instances!R255))</f>
        <v>0</v>
      </c>
      <c r="S255" s="1">
        <f>MIN($B255)</f>
        <v>0</v>
      </c>
      <c r="T255" s="1">
        <f>MIN($C255)</f>
        <v>0</v>
      </c>
      <c r="U255" s="1">
        <f>MIN($D255)</f>
        <v>0</v>
      </c>
      <c r="V255" s="1">
        <f>MIN($E255)</f>
        <v>0</v>
      </c>
      <c r="W255" s="1">
        <f>MIN($F255)</f>
        <v>0</v>
      </c>
      <c r="X255" s="1">
        <f>MIN($G255)</f>
        <v>0</v>
      </c>
      <c r="Y255" s="1">
        <f>MIN($H255)</f>
        <v>0</v>
      </c>
      <c r="Z255" s="1">
        <f>MIN($I255)</f>
        <v>0</v>
      </c>
      <c r="AA255" s="1">
        <f>MIN($J255)</f>
        <v>0</v>
      </c>
      <c r="AB255" s="1">
        <f>MIN($K255)</f>
        <v>0</v>
      </c>
      <c r="AC255" s="1">
        <f>MIN($M255)</f>
        <v>0</v>
      </c>
      <c r="AD255" s="1">
        <f>MIN($N255)</f>
        <v>0</v>
      </c>
      <c r="AE255" s="1">
        <f>MIN($P255)</f>
        <v>0</v>
      </c>
      <c r="AF255" s="1">
        <f>MIN($Q255)</f>
        <v>0</v>
      </c>
      <c r="AG255" s="1">
        <f>MIN($R255)</f>
        <v>0</v>
      </c>
      <c r="AH255" s="1">
        <f>MEDIAN($B255)</f>
        <v>0</v>
      </c>
      <c r="AI255" s="1">
        <f>MEDIAN($C255)</f>
        <v>0</v>
      </c>
      <c r="AJ255" s="1">
        <f>MEDIAN($D255)</f>
        <v>0</v>
      </c>
      <c r="AK255" s="1">
        <f>MEDIAN($E255)</f>
        <v>0</v>
      </c>
      <c r="AL255" s="1">
        <f>MEDIAN($F255)</f>
        <v>0</v>
      </c>
      <c r="AM255" s="1">
        <f>MEDIAN($G255)</f>
        <v>0</v>
      </c>
      <c r="AN255" s="1">
        <f>MEDIAN($H255)</f>
        <v>0</v>
      </c>
      <c r="AO255" s="1">
        <f>MEDIAN($I255)</f>
        <v>0</v>
      </c>
      <c r="AP255" s="1">
        <f>MEDIAN($J255)</f>
        <v>0</v>
      </c>
      <c r="AQ255" s="1">
        <f>MEDIAN($K255)</f>
        <v>0</v>
      </c>
      <c r="AR255" s="1">
        <f>MEDIAN($M255)</f>
        <v>0</v>
      </c>
      <c r="AS255" s="1">
        <f>MEDIAN($N255)</f>
        <v>0</v>
      </c>
      <c r="AT255" s="1">
        <f>MEDIAN($P255)</f>
        <v>0</v>
      </c>
      <c r="AU255" s="1">
        <f>MEDIAN($Q255)</f>
        <v>0</v>
      </c>
      <c r="AV255" s="1">
        <f>MEDIAN($R255)</f>
        <v>0</v>
      </c>
      <c r="AW255" s="1">
        <f>MAX($B255)</f>
        <v>0</v>
      </c>
      <c r="AX255" s="1">
        <f>MAX($C255)</f>
        <v>0</v>
      </c>
      <c r="AY255" s="1">
        <f>MAX($D255)</f>
        <v>0</v>
      </c>
      <c r="AZ255" s="1">
        <f>MAX($E255)</f>
        <v>0</v>
      </c>
      <c r="BA255" s="1">
        <f>MAX($F255)</f>
        <v>0</v>
      </c>
      <c r="BB255" s="1">
        <f>MAX($G255)</f>
        <v>0</v>
      </c>
      <c r="BC255" s="1">
        <f>MAX($H255)</f>
        <v>0</v>
      </c>
      <c r="BD255" s="1">
        <f>MAX($I255)</f>
        <v>0</v>
      </c>
      <c r="BE255" s="1">
        <f>MAX($J255)</f>
        <v>0</v>
      </c>
      <c r="BF255" s="1">
        <f>MAX($K255)</f>
        <v>0</v>
      </c>
      <c r="BG255" s="1">
        <f>MAX($M255)</f>
        <v>0</v>
      </c>
      <c r="BH255" s="1">
        <f>MAX($N255)</f>
        <v>0</v>
      </c>
      <c r="BI255" s="1">
        <f>MAX($P255)</f>
        <v>0</v>
      </c>
      <c r="BJ255" s="1">
        <f>MAX($Q255)</f>
        <v>0</v>
      </c>
      <c r="BK255" s="1">
        <f>MAX($R255)</f>
        <v>0</v>
      </c>
    </row>
    <row r="256" spans="1:63">
      <c r="A256" s="1" t="s">
        <v>253</v>
      </c>
      <c r="B256" s="1" cm="1">
        <f t="array" ref="B256">_xlfn.SWITCH($A$2,"average", AVERAGE(Instances!B256:Instances!B256),"median", MEDIAN(Instances!B256:Instances!B256),"min", MIN(Instances!B256:Instances!B256),"max", MAX(Instances!B256:Instances!B256),"diff", MAX(Instances!B256:Instances!B256)-MIN(Instances!B256:Instances!B256))</f>
        <v>0</v>
      </c>
      <c r="C256" s="1" cm="1">
        <f t="array" ref="C256">_xlfn.SWITCH($A$2,"average", AVERAGE(Instances!C256:Instances!C256),"median", MEDIAN(Instances!C256:Instances!C256),"min", MIN(Instances!C256:Instances!C256),"max", MAX(Instances!C256:Instances!C256),"diff", MAX(Instances!C256:Instances!C256)-MIN(Instances!C256:Instances!C256))</f>
        <v>0</v>
      </c>
      <c r="D256" s="1" cm="1">
        <f t="array" ref="D256">_xlfn.SWITCH($A$2,"average", AVERAGE(Instances!D256:Instances!D256),"median", MEDIAN(Instances!D256:Instances!D256),"min", MIN(Instances!D256:Instances!D256),"max", MAX(Instances!D256:Instances!D256),"diff", MAX(Instances!D256:Instances!D256)-MIN(Instances!D256:Instances!D256))</f>
        <v>0</v>
      </c>
      <c r="E256" s="1" cm="1">
        <f t="array" ref="E256">_xlfn.SWITCH($A$2,"average", AVERAGE(Instances!E256:Instances!E256),"median", MEDIAN(Instances!E256:Instances!E256),"min", MIN(Instances!E256:Instances!E256),"max", MAX(Instances!E256:Instances!E256),"diff", MAX(Instances!E256:Instances!E256)-MIN(Instances!E256:Instances!E256))</f>
        <v>0</v>
      </c>
      <c r="F256" s="1" cm="1">
        <f t="array" ref="F256">_xlfn.SWITCH($A$2,"average", AVERAGE(Instances!F256:Instances!F256),"median", MEDIAN(Instances!F256:Instances!F256),"min", MIN(Instances!F256:Instances!F256),"max", MAX(Instances!F256:Instances!F256),"diff", MAX(Instances!F256:Instances!F256)-MIN(Instances!F256:Instances!F256))</f>
        <v>0</v>
      </c>
      <c r="G256" s="1" cm="1">
        <f t="array" ref="G256">_xlfn.SWITCH($A$2,"average", AVERAGE(Instances!G256:Instances!G256),"median", MEDIAN(Instances!G256:Instances!G256),"min", MIN(Instances!G256:Instances!G256),"max", MAX(Instances!G256:Instances!G256),"diff", MAX(Instances!G256:Instances!G256)-MIN(Instances!G256:Instances!G256))</f>
        <v>0</v>
      </c>
      <c r="H256" s="1" cm="1">
        <f t="array" ref="H256">_xlfn.SWITCH($A$2,"average", AVERAGE(Instances!H256:Instances!H256),"median", MEDIAN(Instances!H256:Instances!H256),"min", MIN(Instances!H256:Instances!H256),"max", MAX(Instances!H256:Instances!H256),"diff", MAX(Instances!H256:Instances!H256)-MIN(Instances!H256:Instances!H256))</f>
        <v>0</v>
      </c>
      <c r="I256" s="1" cm="1">
        <f t="array" ref="I256">_xlfn.SWITCH($A$2,"average", AVERAGE(Instances!I256:Instances!I256),"median", MEDIAN(Instances!I256:Instances!I256),"min", MIN(Instances!I256:Instances!I256),"max", MAX(Instances!I256:Instances!I256),"diff", MAX(Instances!I256:Instances!I256)-MIN(Instances!I256:Instances!I256))</f>
        <v>0</v>
      </c>
      <c r="J256" s="1" cm="1">
        <f t="array" ref="J256">_xlfn.SWITCH($A$2,"average", AVERAGE(Instances!J256:Instances!J256),"median", MEDIAN(Instances!J256:Instances!J256),"min", MIN(Instances!J256:Instances!J256),"max", MAX(Instances!J256:Instances!J256),"diff", MAX(Instances!J256:Instances!J256)-MIN(Instances!J256:Instances!J256))</f>
        <v>0</v>
      </c>
      <c r="K256" s="1" cm="1">
        <f t="array" ref="K256">_xlfn.SWITCH($A$2,"average", AVERAGE(Instances!K256:Instances!K256),"median", MEDIAN(Instances!K256:Instances!K256),"min", MIN(Instances!K256:Instances!K256),"max", MAX(Instances!K256:Instances!K256),"diff", MAX(Instances!K256:Instances!K256)-MIN(Instances!K256:Instances!K256))</f>
        <v>0</v>
      </c>
      <c r="L256" s="1"/>
      <c r="M256" s="1" cm="1">
        <f t="array" ref="M256">_xlfn.SWITCH($A$2,"average", AVERAGE(Instances!M256:Instances!M256),"median", MEDIAN(Instances!M256:Instances!M256),"min", MIN(Instances!M256:Instances!M256),"max", MAX(Instances!M256:Instances!M256),"diff", MAX(Instances!M256:Instances!M256)-MIN(Instances!M256:Instances!M256))</f>
        <v>0</v>
      </c>
      <c r="N256" s="1" cm="1">
        <f t="array" ref="N256">_xlfn.SWITCH($A$2,"average", AVERAGE(Instances!N256:Instances!N256),"median", MEDIAN(Instances!N256:Instances!N256),"min", MIN(Instances!N256:Instances!N256),"max", MAX(Instances!N256:Instances!N256),"diff", MAX(Instances!N256:Instances!N256)-MIN(Instances!N256:Instances!N256))</f>
        <v>0</v>
      </c>
      <c r="O256" s="1"/>
      <c r="P256" s="1" cm="1">
        <f t="array" ref="P256">_xlfn.SWITCH($A$2,"average", AVERAGE(Instances!P256:Instances!P256),"median", MEDIAN(Instances!P256:Instances!P256),"min", MIN(Instances!P256:Instances!P256),"max", MAX(Instances!P256:Instances!P256),"diff", MAX(Instances!P256:Instances!P256)-MIN(Instances!P256:Instances!P256))</f>
        <v>0</v>
      </c>
      <c r="Q256" s="1" cm="1">
        <f t="array" ref="Q256">_xlfn.SWITCH($A$2,"average", AVERAGE(Instances!Q256:Instances!Q256),"median", MEDIAN(Instances!Q256:Instances!Q256),"min", MIN(Instances!Q256:Instances!Q256),"max", MAX(Instances!Q256:Instances!Q256),"diff", MAX(Instances!Q256:Instances!Q256)-MIN(Instances!Q256:Instances!Q256))</f>
        <v>0</v>
      </c>
      <c r="R256" s="1" cm="1">
        <f t="array" ref="R256">_xlfn.SWITCH($A$2,"average", AVERAGE(Instances!R256:Instances!R256),"median", MEDIAN(Instances!R256:Instances!R256),"min", MIN(Instances!R256:Instances!R256),"max", MAX(Instances!R256:Instances!R256),"diff", MAX(Instances!R256:Instances!R256)-MIN(Instances!R256:Instances!R256))</f>
        <v>0</v>
      </c>
      <c r="S256" s="1">
        <f>MIN($B256)</f>
        <v>0</v>
      </c>
      <c r="T256" s="1">
        <f>MIN($C256)</f>
        <v>0</v>
      </c>
      <c r="U256" s="1">
        <f>MIN($D256)</f>
        <v>0</v>
      </c>
      <c r="V256" s="1">
        <f>MIN($E256)</f>
        <v>0</v>
      </c>
      <c r="W256" s="1">
        <f>MIN($F256)</f>
        <v>0</v>
      </c>
      <c r="X256" s="1">
        <f>MIN($G256)</f>
        <v>0</v>
      </c>
      <c r="Y256" s="1">
        <f>MIN($H256)</f>
        <v>0</v>
      </c>
      <c r="Z256" s="1">
        <f>MIN($I256)</f>
        <v>0</v>
      </c>
      <c r="AA256" s="1">
        <f>MIN($J256)</f>
        <v>0</v>
      </c>
      <c r="AB256" s="1">
        <f>MIN($K256)</f>
        <v>0</v>
      </c>
      <c r="AC256" s="1">
        <f>MIN($M256)</f>
        <v>0</v>
      </c>
      <c r="AD256" s="1">
        <f>MIN($N256)</f>
        <v>0</v>
      </c>
      <c r="AE256" s="1">
        <f>MIN($P256)</f>
        <v>0</v>
      </c>
      <c r="AF256" s="1">
        <f>MIN($Q256)</f>
        <v>0</v>
      </c>
      <c r="AG256" s="1">
        <f>MIN($R256)</f>
        <v>0</v>
      </c>
      <c r="AH256" s="1">
        <f>MEDIAN($B256)</f>
        <v>0</v>
      </c>
      <c r="AI256" s="1">
        <f>MEDIAN($C256)</f>
        <v>0</v>
      </c>
      <c r="AJ256" s="1">
        <f>MEDIAN($D256)</f>
        <v>0</v>
      </c>
      <c r="AK256" s="1">
        <f>MEDIAN($E256)</f>
        <v>0</v>
      </c>
      <c r="AL256" s="1">
        <f>MEDIAN($F256)</f>
        <v>0</v>
      </c>
      <c r="AM256" s="1">
        <f>MEDIAN($G256)</f>
        <v>0</v>
      </c>
      <c r="AN256" s="1">
        <f>MEDIAN($H256)</f>
        <v>0</v>
      </c>
      <c r="AO256" s="1">
        <f>MEDIAN($I256)</f>
        <v>0</v>
      </c>
      <c r="AP256" s="1">
        <f>MEDIAN($J256)</f>
        <v>0</v>
      </c>
      <c r="AQ256" s="1">
        <f>MEDIAN($K256)</f>
        <v>0</v>
      </c>
      <c r="AR256" s="1">
        <f>MEDIAN($M256)</f>
        <v>0</v>
      </c>
      <c r="AS256" s="1">
        <f>MEDIAN($N256)</f>
        <v>0</v>
      </c>
      <c r="AT256" s="1">
        <f>MEDIAN($P256)</f>
        <v>0</v>
      </c>
      <c r="AU256" s="1">
        <f>MEDIAN($Q256)</f>
        <v>0</v>
      </c>
      <c r="AV256" s="1">
        <f>MEDIAN($R256)</f>
        <v>0</v>
      </c>
      <c r="AW256" s="1">
        <f>MAX($B256)</f>
        <v>0</v>
      </c>
      <c r="AX256" s="1">
        <f>MAX($C256)</f>
        <v>0</v>
      </c>
      <c r="AY256" s="1">
        <f>MAX($D256)</f>
        <v>0</v>
      </c>
      <c r="AZ256" s="1">
        <f>MAX($E256)</f>
        <v>0</v>
      </c>
      <c r="BA256" s="1">
        <f>MAX($F256)</f>
        <v>0</v>
      </c>
      <c r="BB256" s="1">
        <f>MAX($G256)</f>
        <v>0</v>
      </c>
      <c r="BC256" s="1">
        <f>MAX($H256)</f>
        <v>0</v>
      </c>
      <c r="BD256" s="1">
        <f>MAX($I256)</f>
        <v>0</v>
      </c>
      <c r="BE256" s="1">
        <f>MAX($J256)</f>
        <v>0</v>
      </c>
      <c r="BF256" s="1">
        <f>MAX($K256)</f>
        <v>0</v>
      </c>
      <c r="BG256" s="1">
        <f>MAX($M256)</f>
        <v>0</v>
      </c>
      <c r="BH256" s="1">
        <f>MAX($N256)</f>
        <v>0</v>
      </c>
      <c r="BI256" s="1">
        <f>MAX($P256)</f>
        <v>0</v>
      </c>
      <c r="BJ256" s="1">
        <f>MAX($Q256)</f>
        <v>0</v>
      </c>
      <c r="BK256" s="1">
        <f>MAX($R256)</f>
        <v>0</v>
      </c>
    </row>
    <row r="257" spans="1:63">
      <c r="A257" s="1" t="s">
        <v>254</v>
      </c>
      <c r="B257" s="1" cm="1">
        <f t="array" ref="B257">_xlfn.SWITCH($A$2,"average", AVERAGE(Instances!B257:Instances!B257),"median", MEDIAN(Instances!B257:Instances!B257),"min", MIN(Instances!B257:Instances!B257),"max", MAX(Instances!B257:Instances!B257),"diff", MAX(Instances!B257:Instances!B257)-MIN(Instances!B257:Instances!B257))</f>
        <v>0</v>
      </c>
      <c r="C257" s="1" cm="1">
        <f t="array" ref="C257">_xlfn.SWITCH($A$2,"average", AVERAGE(Instances!C257:Instances!C257),"median", MEDIAN(Instances!C257:Instances!C257),"min", MIN(Instances!C257:Instances!C257),"max", MAX(Instances!C257:Instances!C257),"diff", MAX(Instances!C257:Instances!C257)-MIN(Instances!C257:Instances!C257))</f>
        <v>0</v>
      </c>
      <c r="D257" s="1" cm="1">
        <f t="array" ref="D257">_xlfn.SWITCH($A$2,"average", AVERAGE(Instances!D257:Instances!D257),"median", MEDIAN(Instances!D257:Instances!D257),"min", MIN(Instances!D257:Instances!D257),"max", MAX(Instances!D257:Instances!D257),"diff", MAX(Instances!D257:Instances!D257)-MIN(Instances!D257:Instances!D257))</f>
        <v>0</v>
      </c>
      <c r="E257" s="1" cm="1">
        <f t="array" ref="E257">_xlfn.SWITCH($A$2,"average", AVERAGE(Instances!E257:Instances!E257),"median", MEDIAN(Instances!E257:Instances!E257),"min", MIN(Instances!E257:Instances!E257),"max", MAX(Instances!E257:Instances!E257),"diff", MAX(Instances!E257:Instances!E257)-MIN(Instances!E257:Instances!E257))</f>
        <v>0</v>
      </c>
      <c r="F257" s="1" cm="1">
        <f t="array" ref="F257">_xlfn.SWITCH($A$2,"average", AVERAGE(Instances!F257:Instances!F257),"median", MEDIAN(Instances!F257:Instances!F257),"min", MIN(Instances!F257:Instances!F257),"max", MAX(Instances!F257:Instances!F257),"diff", MAX(Instances!F257:Instances!F257)-MIN(Instances!F257:Instances!F257))</f>
        <v>0</v>
      </c>
      <c r="G257" s="1" cm="1">
        <f t="array" ref="G257">_xlfn.SWITCH($A$2,"average", AVERAGE(Instances!G257:Instances!G257),"median", MEDIAN(Instances!G257:Instances!G257),"min", MIN(Instances!G257:Instances!G257),"max", MAX(Instances!G257:Instances!G257),"diff", MAX(Instances!G257:Instances!G257)-MIN(Instances!G257:Instances!G257))</f>
        <v>0</v>
      </c>
      <c r="H257" s="1" cm="1">
        <f t="array" ref="H257">_xlfn.SWITCH($A$2,"average", AVERAGE(Instances!H257:Instances!H257),"median", MEDIAN(Instances!H257:Instances!H257),"min", MIN(Instances!H257:Instances!H257),"max", MAX(Instances!H257:Instances!H257),"diff", MAX(Instances!H257:Instances!H257)-MIN(Instances!H257:Instances!H257))</f>
        <v>0</v>
      </c>
      <c r="I257" s="1" cm="1">
        <f t="array" ref="I257">_xlfn.SWITCH($A$2,"average", AVERAGE(Instances!I257:Instances!I257),"median", MEDIAN(Instances!I257:Instances!I257),"min", MIN(Instances!I257:Instances!I257),"max", MAX(Instances!I257:Instances!I257),"diff", MAX(Instances!I257:Instances!I257)-MIN(Instances!I257:Instances!I257))</f>
        <v>0</v>
      </c>
      <c r="J257" s="1" cm="1">
        <f t="array" ref="J257">_xlfn.SWITCH($A$2,"average", AVERAGE(Instances!J257:Instances!J257),"median", MEDIAN(Instances!J257:Instances!J257),"min", MIN(Instances!J257:Instances!J257),"max", MAX(Instances!J257:Instances!J257),"diff", MAX(Instances!J257:Instances!J257)-MIN(Instances!J257:Instances!J257))</f>
        <v>0</v>
      </c>
      <c r="K257" s="1" cm="1">
        <f t="array" ref="K257">_xlfn.SWITCH($A$2,"average", AVERAGE(Instances!K257:Instances!K257),"median", MEDIAN(Instances!K257:Instances!K257),"min", MIN(Instances!K257:Instances!K257),"max", MAX(Instances!K257:Instances!K257),"diff", MAX(Instances!K257:Instances!K257)-MIN(Instances!K257:Instances!K257))</f>
        <v>0</v>
      </c>
      <c r="L257" s="1"/>
      <c r="M257" s="1" cm="1">
        <f t="array" ref="M257">_xlfn.SWITCH($A$2,"average", AVERAGE(Instances!M257:Instances!M257),"median", MEDIAN(Instances!M257:Instances!M257),"min", MIN(Instances!M257:Instances!M257),"max", MAX(Instances!M257:Instances!M257),"diff", MAX(Instances!M257:Instances!M257)-MIN(Instances!M257:Instances!M257))</f>
        <v>0</v>
      </c>
      <c r="N257" s="1" cm="1">
        <f t="array" ref="N257">_xlfn.SWITCH($A$2,"average", AVERAGE(Instances!N257:Instances!N257),"median", MEDIAN(Instances!N257:Instances!N257),"min", MIN(Instances!N257:Instances!N257),"max", MAX(Instances!N257:Instances!N257),"diff", MAX(Instances!N257:Instances!N257)-MIN(Instances!N257:Instances!N257))</f>
        <v>0</v>
      </c>
      <c r="O257" s="1"/>
      <c r="P257" s="1" cm="1">
        <f t="array" ref="P257">_xlfn.SWITCH($A$2,"average", AVERAGE(Instances!P257:Instances!P257),"median", MEDIAN(Instances!P257:Instances!P257),"min", MIN(Instances!P257:Instances!P257),"max", MAX(Instances!P257:Instances!P257),"diff", MAX(Instances!P257:Instances!P257)-MIN(Instances!P257:Instances!P257))</f>
        <v>0</v>
      </c>
      <c r="Q257" s="1" cm="1">
        <f t="array" ref="Q257">_xlfn.SWITCH($A$2,"average", AVERAGE(Instances!Q257:Instances!Q257),"median", MEDIAN(Instances!Q257:Instances!Q257),"min", MIN(Instances!Q257:Instances!Q257),"max", MAX(Instances!Q257:Instances!Q257),"diff", MAX(Instances!Q257:Instances!Q257)-MIN(Instances!Q257:Instances!Q257))</f>
        <v>0</v>
      </c>
      <c r="R257" s="1" cm="1">
        <f t="array" ref="R257">_xlfn.SWITCH($A$2,"average", AVERAGE(Instances!R257:Instances!R257),"median", MEDIAN(Instances!R257:Instances!R257),"min", MIN(Instances!R257:Instances!R257),"max", MAX(Instances!R257:Instances!R257),"diff", MAX(Instances!R257:Instances!R257)-MIN(Instances!R257:Instances!R257))</f>
        <v>0</v>
      </c>
      <c r="S257" s="1">
        <f>MIN($B257)</f>
        <v>0</v>
      </c>
      <c r="T257" s="1">
        <f>MIN($C257)</f>
        <v>0</v>
      </c>
      <c r="U257" s="1">
        <f>MIN($D257)</f>
        <v>0</v>
      </c>
      <c r="V257" s="1">
        <f>MIN($E257)</f>
        <v>0</v>
      </c>
      <c r="W257" s="1">
        <f>MIN($F257)</f>
        <v>0</v>
      </c>
      <c r="X257" s="1">
        <f>MIN($G257)</f>
        <v>0</v>
      </c>
      <c r="Y257" s="1">
        <f>MIN($H257)</f>
        <v>0</v>
      </c>
      <c r="Z257" s="1">
        <f>MIN($I257)</f>
        <v>0</v>
      </c>
      <c r="AA257" s="1">
        <f>MIN($J257)</f>
        <v>0</v>
      </c>
      <c r="AB257" s="1">
        <f>MIN($K257)</f>
        <v>0</v>
      </c>
      <c r="AC257" s="1">
        <f>MIN($M257)</f>
        <v>0</v>
      </c>
      <c r="AD257" s="1">
        <f>MIN($N257)</f>
        <v>0</v>
      </c>
      <c r="AE257" s="1">
        <f>MIN($P257)</f>
        <v>0</v>
      </c>
      <c r="AF257" s="1">
        <f>MIN($Q257)</f>
        <v>0</v>
      </c>
      <c r="AG257" s="1">
        <f>MIN($R257)</f>
        <v>0</v>
      </c>
      <c r="AH257" s="1">
        <f>MEDIAN($B257)</f>
        <v>0</v>
      </c>
      <c r="AI257" s="1">
        <f>MEDIAN($C257)</f>
        <v>0</v>
      </c>
      <c r="AJ257" s="1">
        <f>MEDIAN($D257)</f>
        <v>0</v>
      </c>
      <c r="AK257" s="1">
        <f>MEDIAN($E257)</f>
        <v>0</v>
      </c>
      <c r="AL257" s="1">
        <f>MEDIAN($F257)</f>
        <v>0</v>
      </c>
      <c r="AM257" s="1">
        <f>MEDIAN($G257)</f>
        <v>0</v>
      </c>
      <c r="AN257" s="1">
        <f>MEDIAN($H257)</f>
        <v>0</v>
      </c>
      <c r="AO257" s="1">
        <f>MEDIAN($I257)</f>
        <v>0</v>
      </c>
      <c r="AP257" s="1">
        <f>MEDIAN($J257)</f>
        <v>0</v>
      </c>
      <c r="AQ257" s="1">
        <f>MEDIAN($K257)</f>
        <v>0</v>
      </c>
      <c r="AR257" s="1">
        <f>MEDIAN($M257)</f>
        <v>0</v>
      </c>
      <c r="AS257" s="1">
        <f>MEDIAN($N257)</f>
        <v>0</v>
      </c>
      <c r="AT257" s="1">
        <f>MEDIAN($P257)</f>
        <v>0</v>
      </c>
      <c r="AU257" s="1">
        <f>MEDIAN($Q257)</f>
        <v>0</v>
      </c>
      <c r="AV257" s="1">
        <f>MEDIAN($R257)</f>
        <v>0</v>
      </c>
      <c r="AW257" s="1">
        <f>MAX($B257)</f>
        <v>0</v>
      </c>
      <c r="AX257" s="1">
        <f>MAX($C257)</f>
        <v>0</v>
      </c>
      <c r="AY257" s="1">
        <f>MAX($D257)</f>
        <v>0</v>
      </c>
      <c r="AZ257" s="1">
        <f>MAX($E257)</f>
        <v>0</v>
      </c>
      <c r="BA257" s="1">
        <f>MAX($F257)</f>
        <v>0</v>
      </c>
      <c r="BB257" s="1">
        <f>MAX($G257)</f>
        <v>0</v>
      </c>
      <c r="BC257" s="1">
        <f>MAX($H257)</f>
        <v>0</v>
      </c>
      <c r="BD257" s="1">
        <f>MAX($I257)</f>
        <v>0</v>
      </c>
      <c r="BE257" s="1">
        <f>MAX($J257)</f>
        <v>0</v>
      </c>
      <c r="BF257" s="1">
        <f>MAX($K257)</f>
        <v>0</v>
      </c>
      <c r="BG257" s="1">
        <f>MAX($M257)</f>
        <v>0</v>
      </c>
      <c r="BH257" s="1">
        <f>MAX($N257)</f>
        <v>0</v>
      </c>
      <c r="BI257" s="1">
        <f>MAX($P257)</f>
        <v>0</v>
      </c>
      <c r="BJ257" s="1">
        <f>MAX($Q257)</f>
        <v>0</v>
      </c>
      <c r="BK257" s="1">
        <f>MAX($R257)</f>
        <v>0</v>
      </c>
    </row>
    <row r="258" spans="1:63">
      <c r="A258" s="1" t="s">
        <v>255</v>
      </c>
      <c r="B258" s="1" cm="1">
        <f t="array" ref="B258">_xlfn.SWITCH($A$2,"average", AVERAGE(Instances!B258:Instances!B258),"median", MEDIAN(Instances!B258:Instances!B258),"min", MIN(Instances!B258:Instances!B258),"max", MAX(Instances!B258:Instances!B258),"diff", MAX(Instances!B258:Instances!B258)-MIN(Instances!B258:Instances!B258))</f>
        <v>0</v>
      </c>
      <c r="C258" s="1" cm="1">
        <f t="array" ref="C258">_xlfn.SWITCH($A$2,"average", AVERAGE(Instances!C258:Instances!C258),"median", MEDIAN(Instances!C258:Instances!C258),"min", MIN(Instances!C258:Instances!C258),"max", MAX(Instances!C258:Instances!C258),"diff", MAX(Instances!C258:Instances!C258)-MIN(Instances!C258:Instances!C258))</f>
        <v>0</v>
      </c>
      <c r="D258" s="1" cm="1">
        <f t="array" ref="D258">_xlfn.SWITCH($A$2,"average", AVERAGE(Instances!D258:Instances!D258),"median", MEDIAN(Instances!D258:Instances!D258),"min", MIN(Instances!D258:Instances!D258),"max", MAX(Instances!D258:Instances!D258),"diff", MAX(Instances!D258:Instances!D258)-MIN(Instances!D258:Instances!D258))</f>
        <v>0</v>
      </c>
      <c r="E258" s="1" cm="1">
        <f t="array" ref="E258">_xlfn.SWITCH($A$2,"average", AVERAGE(Instances!E258:Instances!E258),"median", MEDIAN(Instances!E258:Instances!E258),"min", MIN(Instances!E258:Instances!E258),"max", MAX(Instances!E258:Instances!E258),"diff", MAX(Instances!E258:Instances!E258)-MIN(Instances!E258:Instances!E258))</f>
        <v>0</v>
      </c>
      <c r="F258" s="1" cm="1">
        <f t="array" ref="F258">_xlfn.SWITCH($A$2,"average", AVERAGE(Instances!F258:Instances!F258),"median", MEDIAN(Instances!F258:Instances!F258),"min", MIN(Instances!F258:Instances!F258),"max", MAX(Instances!F258:Instances!F258),"diff", MAX(Instances!F258:Instances!F258)-MIN(Instances!F258:Instances!F258))</f>
        <v>0</v>
      </c>
      <c r="G258" s="1" cm="1">
        <f t="array" ref="G258">_xlfn.SWITCH($A$2,"average", AVERAGE(Instances!G258:Instances!G258),"median", MEDIAN(Instances!G258:Instances!G258),"min", MIN(Instances!G258:Instances!G258),"max", MAX(Instances!G258:Instances!G258),"diff", MAX(Instances!G258:Instances!G258)-MIN(Instances!G258:Instances!G258))</f>
        <v>0</v>
      </c>
      <c r="H258" s="1" cm="1">
        <f t="array" ref="H258">_xlfn.SWITCH($A$2,"average", AVERAGE(Instances!H258:Instances!H258),"median", MEDIAN(Instances!H258:Instances!H258),"min", MIN(Instances!H258:Instances!H258),"max", MAX(Instances!H258:Instances!H258),"diff", MAX(Instances!H258:Instances!H258)-MIN(Instances!H258:Instances!H258))</f>
        <v>0</v>
      </c>
      <c r="I258" s="1" cm="1">
        <f t="array" ref="I258">_xlfn.SWITCH($A$2,"average", AVERAGE(Instances!I258:Instances!I258),"median", MEDIAN(Instances!I258:Instances!I258),"min", MIN(Instances!I258:Instances!I258),"max", MAX(Instances!I258:Instances!I258),"diff", MAX(Instances!I258:Instances!I258)-MIN(Instances!I258:Instances!I258))</f>
        <v>0</v>
      </c>
      <c r="J258" s="1" cm="1">
        <f t="array" ref="J258">_xlfn.SWITCH($A$2,"average", AVERAGE(Instances!J258:Instances!J258),"median", MEDIAN(Instances!J258:Instances!J258),"min", MIN(Instances!J258:Instances!J258),"max", MAX(Instances!J258:Instances!J258),"diff", MAX(Instances!J258:Instances!J258)-MIN(Instances!J258:Instances!J258))</f>
        <v>0</v>
      </c>
      <c r="K258" s="1" cm="1">
        <f t="array" ref="K258">_xlfn.SWITCH($A$2,"average", AVERAGE(Instances!K258:Instances!K258),"median", MEDIAN(Instances!K258:Instances!K258),"min", MIN(Instances!K258:Instances!K258),"max", MAX(Instances!K258:Instances!K258),"diff", MAX(Instances!K258:Instances!K258)-MIN(Instances!K258:Instances!K258))</f>
        <v>0</v>
      </c>
      <c r="L258" s="1"/>
      <c r="M258" s="1" cm="1">
        <f t="array" ref="M258">_xlfn.SWITCH($A$2,"average", AVERAGE(Instances!M258:Instances!M258),"median", MEDIAN(Instances!M258:Instances!M258),"min", MIN(Instances!M258:Instances!M258),"max", MAX(Instances!M258:Instances!M258),"diff", MAX(Instances!M258:Instances!M258)-MIN(Instances!M258:Instances!M258))</f>
        <v>0</v>
      </c>
      <c r="N258" s="1" cm="1">
        <f t="array" ref="N258">_xlfn.SWITCH($A$2,"average", AVERAGE(Instances!N258:Instances!N258),"median", MEDIAN(Instances!N258:Instances!N258),"min", MIN(Instances!N258:Instances!N258),"max", MAX(Instances!N258:Instances!N258),"diff", MAX(Instances!N258:Instances!N258)-MIN(Instances!N258:Instances!N258))</f>
        <v>0</v>
      </c>
      <c r="O258" s="1"/>
      <c r="P258" s="1" cm="1">
        <f t="array" ref="P258">_xlfn.SWITCH($A$2,"average", AVERAGE(Instances!P258:Instances!P258),"median", MEDIAN(Instances!P258:Instances!P258),"min", MIN(Instances!P258:Instances!P258),"max", MAX(Instances!P258:Instances!P258),"diff", MAX(Instances!P258:Instances!P258)-MIN(Instances!P258:Instances!P258))</f>
        <v>0</v>
      </c>
      <c r="Q258" s="1" cm="1">
        <f t="array" ref="Q258">_xlfn.SWITCH($A$2,"average", AVERAGE(Instances!Q258:Instances!Q258),"median", MEDIAN(Instances!Q258:Instances!Q258),"min", MIN(Instances!Q258:Instances!Q258),"max", MAX(Instances!Q258:Instances!Q258),"diff", MAX(Instances!Q258:Instances!Q258)-MIN(Instances!Q258:Instances!Q258))</f>
        <v>0</v>
      </c>
      <c r="R258" s="1" cm="1">
        <f t="array" ref="R258">_xlfn.SWITCH($A$2,"average", AVERAGE(Instances!R258:Instances!R258),"median", MEDIAN(Instances!R258:Instances!R258),"min", MIN(Instances!R258:Instances!R258),"max", MAX(Instances!R258:Instances!R258),"diff", MAX(Instances!R258:Instances!R258)-MIN(Instances!R258:Instances!R258))</f>
        <v>0</v>
      </c>
      <c r="S258" s="1">
        <f>MIN($B258)</f>
        <v>0</v>
      </c>
      <c r="T258" s="1">
        <f>MIN($C258)</f>
        <v>0</v>
      </c>
      <c r="U258" s="1">
        <f>MIN($D258)</f>
        <v>0</v>
      </c>
      <c r="V258" s="1">
        <f>MIN($E258)</f>
        <v>0</v>
      </c>
      <c r="W258" s="1">
        <f>MIN($F258)</f>
        <v>0</v>
      </c>
      <c r="X258" s="1">
        <f>MIN($G258)</f>
        <v>0</v>
      </c>
      <c r="Y258" s="1">
        <f>MIN($H258)</f>
        <v>0</v>
      </c>
      <c r="Z258" s="1">
        <f>MIN($I258)</f>
        <v>0</v>
      </c>
      <c r="AA258" s="1">
        <f>MIN($J258)</f>
        <v>0</v>
      </c>
      <c r="AB258" s="1">
        <f>MIN($K258)</f>
        <v>0</v>
      </c>
      <c r="AC258" s="1">
        <f>MIN($M258)</f>
        <v>0</v>
      </c>
      <c r="AD258" s="1">
        <f>MIN($N258)</f>
        <v>0</v>
      </c>
      <c r="AE258" s="1">
        <f>MIN($P258)</f>
        <v>0</v>
      </c>
      <c r="AF258" s="1">
        <f>MIN($Q258)</f>
        <v>0</v>
      </c>
      <c r="AG258" s="1">
        <f>MIN($R258)</f>
        <v>0</v>
      </c>
      <c r="AH258" s="1">
        <f>MEDIAN($B258)</f>
        <v>0</v>
      </c>
      <c r="AI258" s="1">
        <f>MEDIAN($C258)</f>
        <v>0</v>
      </c>
      <c r="AJ258" s="1">
        <f>MEDIAN($D258)</f>
        <v>0</v>
      </c>
      <c r="AK258" s="1">
        <f>MEDIAN($E258)</f>
        <v>0</v>
      </c>
      <c r="AL258" s="1">
        <f>MEDIAN($F258)</f>
        <v>0</v>
      </c>
      <c r="AM258" s="1">
        <f>MEDIAN($G258)</f>
        <v>0</v>
      </c>
      <c r="AN258" s="1">
        <f>MEDIAN($H258)</f>
        <v>0</v>
      </c>
      <c r="AO258" s="1">
        <f>MEDIAN($I258)</f>
        <v>0</v>
      </c>
      <c r="AP258" s="1">
        <f>MEDIAN($J258)</f>
        <v>0</v>
      </c>
      <c r="AQ258" s="1">
        <f>MEDIAN($K258)</f>
        <v>0</v>
      </c>
      <c r="AR258" s="1">
        <f>MEDIAN($M258)</f>
        <v>0</v>
      </c>
      <c r="AS258" s="1">
        <f>MEDIAN($N258)</f>
        <v>0</v>
      </c>
      <c r="AT258" s="1">
        <f>MEDIAN($P258)</f>
        <v>0</v>
      </c>
      <c r="AU258" s="1">
        <f>MEDIAN($Q258)</f>
        <v>0</v>
      </c>
      <c r="AV258" s="1">
        <f>MEDIAN($R258)</f>
        <v>0</v>
      </c>
      <c r="AW258" s="1">
        <f>MAX($B258)</f>
        <v>0</v>
      </c>
      <c r="AX258" s="1">
        <f>MAX($C258)</f>
        <v>0</v>
      </c>
      <c r="AY258" s="1">
        <f>MAX($D258)</f>
        <v>0</v>
      </c>
      <c r="AZ258" s="1">
        <f>MAX($E258)</f>
        <v>0</v>
      </c>
      <c r="BA258" s="1">
        <f>MAX($F258)</f>
        <v>0</v>
      </c>
      <c r="BB258" s="1">
        <f>MAX($G258)</f>
        <v>0</v>
      </c>
      <c r="BC258" s="1">
        <f>MAX($H258)</f>
        <v>0</v>
      </c>
      <c r="BD258" s="1">
        <f>MAX($I258)</f>
        <v>0</v>
      </c>
      <c r="BE258" s="1">
        <f>MAX($J258)</f>
        <v>0</v>
      </c>
      <c r="BF258" s="1">
        <f>MAX($K258)</f>
        <v>0</v>
      </c>
      <c r="BG258" s="1">
        <f>MAX($M258)</f>
        <v>0</v>
      </c>
      <c r="BH258" s="1">
        <f>MAX($N258)</f>
        <v>0</v>
      </c>
      <c r="BI258" s="1">
        <f>MAX($P258)</f>
        <v>0</v>
      </c>
      <c r="BJ258" s="1">
        <f>MAX($Q258)</f>
        <v>0</v>
      </c>
      <c r="BK258" s="1">
        <f>MAX($R258)</f>
        <v>0</v>
      </c>
    </row>
    <row r="259" spans="1:63">
      <c r="A259" s="1" t="s">
        <v>256</v>
      </c>
      <c r="B259" s="1" cm="1">
        <f t="array" ref="B259">_xlfn.SWITCH($A$2,"average", AVERAGE(Instances!B259:Instances!B259),"median", MEDIAN(Instances!B259:Instances!B259),"min", MIN(Instances!B259:Instances!B259),"max", MAX(Instances!B259:Instances!B259),"diff", MAX(Instances!B259:Instances!B259)-MIN(Instances!B259:Instances!B259))</f>
        <v>0</v>
      </c>
      <c r="C259" s="1" cm="1">
        <f t="array" ref="C259">_xlfn.SWITCH($A$2,"average", AVERAGE(Instances!C259:Instances!C259),"median", MEDIAN(Instances!C259:Instances!C259),"min", MIN(Instances!C259:Instances!C259),"max", MAX(Instances!C259:Instances!C259),"diff", MAX(Instances!C259:Instances!C259)-MIN(Instances!C259:Instances!C259))</f>
        <v>0</v>
      </c>
      <c r="D259" s="1" cm="1">
        <f t="array" ref="D259">_xlfn.SWITCH($A$2,"average", AVERAGE(Instances!D259:Instances!D259),"median", MEDIAN(Instances!D259:Instances!D259),"min", MIN(Instances!D259:Instances!D259),"max", MAX(Instances!D259:Instances!D259),"diff", MAX(Instances!D259:Instances!D259)-MIN(Instances!D259:Instances!D259))</f>
        <v>0</v>
      </c>
      <c r="E259" s="1" cm="1">
        <f t="array" ref="E259">_xlfn.SWITCH($A$2,"average", AVERAGE(Instances!E259:Instances!E259),"median", MEDIAN(Instances!E259:Instances!E259),"min", MIN(Instances!E259:Instances!E259),"max", MAX(Instances!E259:Instances!E259),"diff", MAX(Instances!E259:Instances!E259)-MIN(Instances!E259:Instances!E259))</f>
        <v>0</v>
      </c>
      <c r="F259" s="1" cm="1">
        <f t="array" ref="F259">_xlfn.SWITCH($A$2,"average", AVERAGE(Instances!F259:Instances!F259),"median", MEDIAN(Instances!F259:Instances!F259),"min", MIN(Instances!F259:Instances!F259),"max", MAX(Instances!F259:Instances!F259),"diff", MAX(Instances!F259:Instances!F259)-MIN(Instances!F259:Instances!F259))</f>
        <v>0</v>
      </c>
      <c r="G259" s="1" cm="1">
        <f t="array" ref="G259">_xlfn.SWITCH($A$2,"average", AVERAGE(Instances!G259:Instances!G259),"median", MEDIAN(Instances!G259:Instances!G259),"min", MIN(Instances!G259:Instances!G259),"max", MAX(Instances!G259:Instances!G259),"diff", MAX(Instances!G259:Instances!G259)-MIN(Instances!G259:Instances!G259))</f>
        <v>0</v>
      </c>
      <c r="H259" s="1" cm="1">
        <f t="array" ref="H259">_xlfn.SWITCH($A$2,"average", AVERAGE(Instances!H259:Instances!H259),"median", MEDIAN(Instances!H259:Instances!H259),"min", MIN(Instances!H259:Instances!H259),"max", MAX(Instances!H259:Instances!H259),"diff", MAX(Instances!H259:Instances!H259)-MIN(Instances!H259:Instances!H259))</f>
        <v>0</v>
      </c>
      <c r="I259" s="1" cm="1">
        <f t="array" ref="I259">_xlfn.SWITCH($A$2,"average", AVERAGE(Instances!I259:Instances!I259),"median", MEDIAN(Instances!I259:Instances!I259),"min", MIN(Instances!I259:Instances!I259),"max", MAX(Instances!I259:Instances!I259),"diff", MAX(Instances!I259:Instances!I259)-MIN(Instances!I259:Instances!I259))</f>
        <v>0</v>
      </c>
      <c r="J259" s="1" cm="1">
        <f t="array" ref="J259">_xlfn.SWITCH($A$2,"average", AVERAGE(Instances!J259:Instances!J259),"median", MEDIAN(Instances!J259:Instances!J259),"min", MIN(Instances!J259:Instances!J259),"max", MAX(Instances!J259:Instances!J259),"diff", MAX(Instances!J259:Instances!J259)-MIN(Instances!J259:Instances!J259))</f>
        <v>0</v>
      </c>
      <c r="K259" s="1" cm="1">
        <f t="array" ref="K259">_xlfn.SWITCH($A$2,"average", AVERAGE(Instances!K259:Instances!K259),"median", MEDIAN(Instances!K259:Instances!K259),"min", MIN(Instances!K259:Instances!K259),"max", MAX(Instances!K259:Instances!K259),"diff", MAX(Instances!K259:Instances!K259)-MIN(Instances!K259:Instances!K259))</f>
        <v>0</v>
      </c>
      <c r="L259" s="1"/>
      <c r="M259" s="1" cm="1">
        <f t="array" ref="M259">_xlfn.SWITCH($A$2,"average", AVERAGE(Instances!M259:Instances!M259),"median", MEDIAN(Instances!M259:Instances!M259),"min", MIN(Instances!M259:Instances!M259),"max", MAX(Instances!M259:Instances!M259),"diff", MAX(Instances!M259:Instances!M259)-MIN(Instances!M259:Instances!M259))</f>
        <v>0</v>
      </c>
      <c r="N259" s="1" cm="1">
        <f t="array" ref="N259">_xlfn.SWITCH($A$2,"average", AVERAGE(Instances!N259:Instances!N259),"median", MEDIAN(Instances!N259:Instances!N259),"min", MIN(Instances!N259:Instances!N259),"max", MAX(Instances!N259:Instances!N259),"diff", MAX(Instances!N259:Instances!N259)-MIN(Instances!N259:Instances!N259))</f>
        <v>0</v>
      </c>
      <c r="O259" s="1"/>
      <c r="P259" s="1" cm="1">
        <f t="array" ref="P259">_xlfn.SWITCH($A$2,"average", AVERAGE(Instances!P259:Instances!P259),"median", MEDIAN(Instances!P259:Instances!P259),"min", MIN(Instances!P259:Instances!P259),"max", MAX(Instances!P259:Instances!P259),"diff", MAX(Instances!P259:Instances!P259)-MIN(Instances!P259:Instances!P259))</f>
        <v>0</v>
      </c>
      <c r="Q259" s="1" cm="1">
        <f t="array" ref="Q259">_xlfn.SWITCH($A$2,"average", AVERAGE(Instances!Q259:Instances!Q259),"median", MEDIAN(Instances!Q259:Instances!Q259),"min", MIN(Instances!Q259:Instances!Q259),"max", MAX(Instances!Q259:Instances!Q259),"diff", MAX(Instances!Q259:Instances!Q259)-MIN(Instances!Q259:Instances!Q259))</f>
        <v>0</v>
      </c>
      <c r="R259" s="1" cm="1">
        <f t="array" ref="R259">_xlfn.SWITCH($A$2,"average", AVERAGE(Instances!R259:Instances!R259),"median", MEDIAN(Instances!R259:Instances!R259),"min", MIN(Instances!R259:Instances!R259),"max", MAX(Instances!R259:Instances!R259),"diff", MAX(Instances!R259:Instances!R259)-MIN(Instances!R259:Instances!R259))</f>
        <v>0</v>
      </c>
      <c r="S259" s="1">
        <f>MIN($B259)</f>
        <v>0</v>
      </c>
      <c r="T259" s="1">
        <f>MIN($C259)</f>
        <v>0</v>
      </c>
      <c r="U259" s="1">
        <f>MIN($D259)</f>
        <v>0</v>
      </c>
      <c r="V259" s="1">
        <f>MIN($E259)</f>
        <v>0</v>
      </c>
      <c r="W259" s="1">
        <f>MIN($F259)</f>
        <v>0</v>
      </c>
      <c r="X259" s="1">
        <f>MIN($G259)</f>
        <v>0</v>
      </c>
      <c r="Y259" s="1">
        <f>MIN($H259)</f>
        <v>0</v>
      </c>
      <c r="Z259" s="1">
        <f>MIN($I259)</f>
        <v>0</v>
      </c>
      <c r="AA259" s="1">
        <f>MIN($J259)</f>
        <v>0</v>
      </c>
      <c r="AB259" s="1">
        <f>MIN($K259)</f>
        <v>0</v>
      </c>
      <c r="AC259" s="1">
        <f>MIN($M259)</f>
        <v>0</v>
      </c>
      <c r="AD259" s="1">
        <f>MIN($N259)</f>
        <v>0</v>
      </c>
      <c r="AE259" s="1">
        <f>MIN($P259)</f>
        <v>0</v>
      </c>
      <c r="AF259" s="1">
        <f>MIN($Q259)</f>
        <v>0</v>
      </c>
      <c r="AG259" s="1">
        <f>MIN($R259)</f>
        <v>0</v>
      </c>
      <c r="AH259" s="1">
        <f>MEDIAN($B259)</f>
        <v>0</v>
      </c>
      <c r="AI259" s="1">
        <f>MEDIAN($C259)</f>
        <v>0</v>
      </c>
      <c r="AJ259" s="1">
        <f>MEDIAN($D259)</f>
        <v>0</v>
      </c>
      <c r="AK259" s="1">
        <f>MEDIAN($E259)</f>
        <v>0</v>
      </c>
      <c r="AL259" s="1">
        <f>MEDIAN($F259)</f>
        <v>0</v>
      </c>
      <c r="AM259" s="1">
        <f>MEDIAN($G259)</f>
        <v>0</v>
      </c>
      <c r="AN259" s="1">
        <f>MEDIAN($H259)</f>
        <v>0</v>
      </c>
      <c r="AO259" s="1">
        <f>MEDIAN($I259)</f>
        <v>0</v>
      </c>
      <c r="AP259" s="1">
        <f>MEDIAN($J259)</f>
        <v>0</v>
      </c>
      <c r="AQ259" s="1">
        <f>MEDIAN($K259)</f>
        <v>0</v>
      </c>
      <c r="AR259" s="1">
        <f>MEDIAN($M259)</f>
        <v>0</v>
      </c>
      <c r="AS259" s="1">
        <f>MEDIAN($N259)</f>
        <v>0</v>
      </c>
      <c r="AT259" s="1">
        <f>MEDIAN($P259)</f>
        <v>0</v>
      </c>
      <c r="AU259" s="1">
        <f>MEDIAN($Q259)</f>
        <v>0</v>
      </c>
      <c r="AV259" s="1">
        <f>MEDIAN($R259)</f>
        <v>0</v>
      </c>
      <c r="AW259" s="1">
        <f>MAX($B259)</f>
        <v>0</v>
      </c>
      <c r="AX259" s="1">
        <f>MAX($C259)</f>
        <v>0</v>
      </c>
      <c r="AY259" s="1">
        <f>MAX($D259)</f>
        <v>0</v>
      </c>
      <c r="AZ259" s="1">
        <f>MAX($E259)</f>
        <v>0</v>
      </c>
      <c r="BA259" s="1">
        <f>MAX($F259)</f>
        <v>0</v>
      </c>
      <c r="BB259" s="1">
        <f>MAX($G259)</f>
        <v>0</v>
      </c>
      <c r="BC259" s="1">
        <f>MAX($H259)</f>
        <v>0</v>
      </c>
      <c r="BD259" s="1">
        <f>MAX($I259)</f>
        <v>0</v>
      </c>
      <c r="BE259" s="1">
        <f>MAX($J259)</f>
        <v>0</v>
      </c>
      <c r="BF259" s="1">
        <f>MAX($K259)</f>
        <v>0</v>
      </c>
      <c r="BG259" s="1">
        <f>MAX($M259)</f>
        <v>0</v>
      </c>
      <c r="BH259" s="1">
        <f>MAX($N259)</f>
        <v>0</v>
      </c>
      <c r="BI259" s="1">
        <f>MAX($P259)</f>
        <v>0</v>
      </c>
      <c r="BJ259" s="1">
        <f>MAX($Q259)</f>
        <v>0</v>
      </c>
      <c r="BK259" s="1">
        <f>MAX($R259)</f>
        <v>0</v>
      </c>
    </row>
    <row r="260" spans="1:63">
      <c r="A260" s="1" t="s">
        <v>257</v>
      </c>
      <c r="B260" s="1" cm="1">
        <f t="array" ref="B260">_xlfn.SWITCH($A$2,"average", AVERAGE(Instances!B260:Instances!B260),"median", MEDIAN(Instances!B260:Instances!B260),"min", MIN(Instances!B260:Instances!B260),"max", MAX(Instances!B260:Instances!B260),"diff", MAX(Instances!B260:Instances!B260)-MIN(Instances!B260:Instances!B260))</f>
        <v>0</v>
      </c>
      <c r="C260" s="1" cm="1">
        <f t="array" ref="C260">_xlfn.SWITCH($A$2,"average", AVERAGE(Instances!C260:Instances!C260),"median", MEDIAN(Instances!C260:Instances!C260),"min", MIN(Instances!C260:Instances!C260),"max", MAX(Instances!C260:Instances!C260),"diff", MAX(Instances!C260:Instances!C260)-MIN(Instances!C260:Instances!C260))</f>
        <v>0</v>
      </c>
      <c r="D260" s="1" cm="1">
        <f t="array" ref="D260">_xlfn.SWITCH($A$2,"average", AVERAGE(Instances!D260:Instances!D260),"median", MEDIAN(Instances!D260:Instances!D260),"min", MIN(Instances!D260:Instances!D260),"max", MAX(Instances!D260:Instances!D260),"diff", MAX(Instances!D260:Instances!D260)-MIN(Instances!D260:Instances!D260))</f>
        <v>0</v>
      </c>
      <c r="E260" s="1" cm="1">
        <f t="array" ref="E260">_xlfn.SWITCH($A$2,"average", AVERAGE(Instances!E260:Instances!E260),"median", MEDIAN(Instances!E260:Instances!E260),"min", MIN(Instances!E260:Instances!E260),"max", MAX(Instances!E260:Instances!E260),"diff", MAX(Instances!E260:Instances!E260)-MIN(Instances!E260:Instances!E260))</f>
        <v>0</v>
      </c>
      <c r="F260" s="1" cm="1">
        <f t="array" ref="F260">_xlfn.SWITCH($A$2,"average", AVERAGE(Instances!F260:Instances!F260),"median", MEDIAN(Instances!F260:Instances!F260),"min", MIN(Instances!F260:Instances!F260),"max", MAX(Instances!F260:Instances!F260),"diff", MAX(Instances!F260:Instances!F260)-MIN(Instances!F260:Instances!F260))</f>
        <v>0</v>
      </c>
      <c r="G260" s="1" cm="1">
        <f t="array" ref="G260">_xlfn.SWITCH($A$2,"average", AVERAGE(Instances!G260:Instances!G260),"median", MEDIAN(Instances!G260:Instances!G260),"min", MIN(Instances!G260:Instances!G260),"max", MAX(Instances!G260:Instances!G260),"diff", MAX(Instances!G260:Instances!G260)-MIN(Instances!G260:Instances!G260))</f>
        <v>0</v>
      </c>
      <c r="H260" s="1" cm="1">
        <f t="array" ref="H260">_xlfn.SWITCH($A$2,"average", AVERAGE(Instances!H260:Instances!H260),"median", MEDIAN(Instances!H260:Instances!H260),"min", MIN(Instances!H260:Instances!H260),"max", MAX(Instances!H260:Instances!H260),"diff", MAX(Instances!H260:Instances!H260)-MIN(Instances!H260:Instances!H260))</f>
        <v>0</v>
      </c>
      <c r="I260" s="1" cm="1">
        <f t="array" ref="I260">_xlfn.SWITCH($A$2,"average", AVERAGE(Instances!I260:Instances!I260),"median", MEDIAN(Instances!I260:Instances!I260),"min", MIN(Instances!I260:Instances!I260),"max", MAX(Instances!I260:Instances!I260),"diff", MAX(Instances!I260:Instances!I260)-MIN(Instances!I260:Instances!I260))</f>
        <v>0</v>
      </c>
      <c r="J260" s="1" cm="1">
        <f t="array" ref="J260">_xlfn.SWITCH($A$2,"average", AVERAGE(Instances!J260:Instances!J260),"median", MEDIAN(Instances!J260:Instances!J260),"min", MIN(Instances!J260:Instances!J260),"max", MAX(Instances!J260:Instances!J260),"diff", MAX(Instances!J260:Instances!J260)-MIN(Instances!J260:Instances!J260))</f>
        <v>0</v>
      </c>
      <c r="K260" s="1" cm="1">
        <f t="array" ref="K260">_xlfn.SWITCH($A$2,"average", AVERAGE(Instances!K260:Instances!K260),"median", MEDIAN(Instances!K260:Instances!K260),"min", MIN(Instances!K260:Instances!K260),"max", MAX(Instances!K260:Instances!K260),"diff", MAX(Instances!K260:Instances!K260)-MIN(Instances!K260:Instances!K260))</f>
        <v>0</v>
      </c>
      <c r="L260" s="1"/>
      <c r="M260" s="1" cm="1">
        <f t="array" ref="M260">_xlfn.SWITCH($A$2,"average", AVERAGE(Instances!M260:Instances!M260),"median", MEDIAN(Instances!M260:Instances!M260),"min", MIN(Instances!M260:Instances!M260),"max", MAX(Instances!M260:Instances!M260),"diff", MAX(Instances!M260:Instances!M260)-MIN(Instances!M260:Instances!M260))</f>
        <v>0</v>
      </c>
      <c r="N260" s="1" cm="1">
        <f t="array" ref="N260">_xlfn.SWITCH($A$2,"average", AVERAGE(Instances!N260:Instances!N260),"median", MEDIAN(Instances!N260:Instances!N260),"min", MIN(Instances!N260:Instances!N260),"max", MAX(Instances!N260:Instances!N260),"diff", MAX(Instances!N260:Instances!N260)-MIN(Instances!N260:Instances!N260))</f>
        <v>0</v>
      </c>
      <c r="O260" s="1"/>
      <c r="P260" s="1" cm="1">
        <f t="array" ref="P260">_xlfn.SWITCH($A$2,"average", AVERAGE(Instances!P260:Instances!P260),"median", MEDIAN(Instances!P260:Instances!P260),"min", MIN(Instances!P260:Instances!P260),"max", MAX(Instances!P260:Instances!P260),"diff", MAX(Instances!P260:Instances!P260)-MIN(Instances!P260:Instances!P260))</f>
        <v>0</v>
      </c>
      <c r="Q260" s="1" cm="1">
        <f t="array" ref="Q260">_xlfn.SWITCH($A$2,"average", AVERAGE(Instances!Q260:Instances!Q260),"median", MEDIAN(Instances!Q260:Instances!Q260),"min", MIN(Instances!Q260:Instances!Q260),"max", MAX(Instances!Q260:Instances!Q260),"diff", MAX(Instances!Q260:Instances!Q260)-MIN(Instances!Q260:Instances!Q260))</f>
        <v>0</v>
      </c>
      <c r="R260" s="1" cm="1">
        <f t="array" ref="R260">_xlfn.SWITCH($A$2,"average", AVERAGE(Instances!R260:Instances!R260),"median", MEDIAN(Instances!R260:Instances!R260),"min", MIN(Instances!R260:Instances!R260),"max", MAX(Instances!R260:Instances!R260),"diff", MAX(Instances!R260:Instances!R260)-MIN(Instances!R260:Instances!R260))</f>
        <v>0</v>
      </c>
      <c r="S260" s="1">
        <f>MIN($B260)</f>
        <v>0</v>
      </c>
      <c r="T260" s="1">
        <f>MIN($C260)</f>
        <v>0</v>
      </c>
      <c r="U260" s="1">
        <f>MIN($D260)</f>
        <v>0</v>
      </c>
      <c r="V260" s="1">
        <f>MIN($E260)</f>
        <v>0</v>
      </c>
      <c r="W260" s="1">
        <f>MIN($F260)</f>
        <v>0</v>
      </c>
      <c r="X260" s="1">
        <f>MIN($G260)</f>
        <v>0</v>
      </c>
      <c r="Y260" s="1">
        <f>MIN($H260)</f>
        <v>0</v>
      </c>
      <c r="Z260" s="1">
        <f>MIN($I260)</f>
        <v>0</v>
      </c>
      <c r="AA260" s="1">
        <f>MIN($J260)</f>
        <v>0</v>
      </c>
      <c r="AB260" s="1">
        <f>MIN($K260)</f>
        <v>0</v>
      </c>
      <c r="AC260" s="1">
        <f>MIN($M260)</f>
        <v>0</v>
      </c>
      <c r="AD260" s="1">
        <f>MIN($N260)</f>
        <v>0</v>
      </c>
      <c r="AE260" s="1">
        <f>MIN($P260)</f>
        <v>0</v>
      </c>
      <c r="AF260" s="1">
        <f>MIN($Q260)</f>
        <v>0</v>
      </c>
      <c r="AG260" s="1">
        <f>MIN($R260)</f>
        <v>0</v>
      </c>
      <c r="AH260" s="1">
        <f>MEDIAN($B260)</f>
        <v>0</v>
      </c>
      <c r="AI260" s="1">
        <f>MEDIAN($C260)</f>
        <v>0</v>
      </c>
      <c r="AJ260" s="1">
        <f>MEDIAN($D260)</f>
        <v>0</v>
      </c>
      <c r="AK260" s="1">
        <f>MEDIAN($E260)</f>
        <v>0</v>
      </c>
      <c r="AL260" s="1">
        <f>MEDIAN($F260)</f>
        <v>0</v>
      </c>
      <c r="AM260" s="1">
        <f>MEDIAN($G260)</f>
        <v>0</v>
      </c>
      <c r="AN260" s="1">
        <f>MEDIAN($H260)</f>
        <v>0</v>
      </c>
      <c r="AO260" s="1">
        <f>MEDIAN($I260)</f>
        <v>0</v>
      </c>
      <c r="AP260" s="1">
        <f>MEDIAN($J260)</f>
        <v>0</v>
      </c>
      <c r="AQ260" s="1">
        <f>MEDIAN($K260)</f>
        <v>0</v>
      </c>
      <c r="AR260" s="1">
        <f>MEDIAN($M260)</f>
        <v>0</v>
      </c>
      <c r="AS260" s="1">
        <f>MEDIAN($N260)</f>
        <v>0</v>
      </c>
      <c r="AT260" s="1">
        <f>MEDIAN($P260)</f>
        <v>0</v>
      </c>
      <c r="AU260" s="1">
        <f>MEDIAN($Q260)</f>
        <v>0</v>
      </c>
      <c r="AV260" s="1">
        <f>MEDIAN($R260)</f>
        <v>0</v>
      </c>
      <c r="AW260" s="1">
        <f>MAX($B260)</f>
        <v>0</v>
      </c>
      <c r="AX260" s="1">
        <f>MAX($C260)</f>
        <v>0</v>
      </c>
      <c r="AY260" s="1">
        <f>MAX($D260)</f>
        <v>0</v>
      </c>
      <c r="AZ260" s="1">
        <f>MAX($E260)</f>
        <v>0</v>
      </c>
      <c r="BA260" s="1">
        <f>MAX($F260)</f>
        <v>0</v>
      </c>
      <c r="BB260" s="1">
        <f>MAX($G260)</f>
        <v>0</v>
      </c>
      <c r="BC260" s="1">
        <f>MAX($H260)</f>
        <v>0</v>
      </c>
      <c r="BD260" s="1">
        <f>MAX($I260)</f>
        <v>0</v>
      </c>
      <c r="BE260" s="1">
        <f>MAX($J260)</f>
        <v>0</v>
      </c>
      <c r="BF260" s="1">
        <f>MAX($K260)</f>
        <v>0</v>
      </c>
      <c r="BG260" s="1">
        <f>MAX($M260)</f>
        <v>0</v>
      </c>
      <c r="BH260" s="1">
        <f>MAX($N260)</f>
        <v>0</v>
      </c>
      <c r="BI260" s="1">
        <f>MAX($P260)</f>
        <v>0</v>
      </c>
      <c r="BJ260" s="1">
        <f>MAX($Q260)</f>
        <v>0</v>
      </c>
      <c r="BK260" s="1">
        <f>MAX($R260)</f>
        <v>0</v>
      </c>
    </row>
    <row r="261" spans="1:63">
      <c r="A261" s="1" t="s">
        <v>258</v>
      </c>
      <c r="B261" s="1" cm="1">
        <f t="array" ref="B261">_xlfn.SWITCH($A$2,"average", AVERAGE(Instances!B261:Instances!B261),"median", MEDIAN(Instances!B261:Instances!B261),"min", MIN(Instances!B261:Instances!B261),"max", MAX(Instances!B261:Instances!B261),"diff", MAX(Instances!B261:Instances!B261)-MIN(Instances!B261:Instances!B261))</f>
        <v>0</v>
      </c>
      <c r="C261" s="1" cm="1">
        <f t="array" ref="C261">_xlfn.SWITCH($A$2,"average", AVERAGE(Instances!C261:Instances!C261),"median", MEDIAN(Instances!C261:Instances!C261),"min", MIN(Instances!C261:Instances!C261),"max", MAX(Instances!C261:Instances!C261),"diff", MAX(Instances!C261:Instances!C261)-MIN(Instances!C261:Instances!C261))</f>
        <v>0</v>
      </c>
      <c r="D261" s="1" cm="1">
        <f t="array" ref="D261">_xlfn.SWITCH($A$2,"average", AVERAGE(Instances!D261:Instances!D261),"median", MEDIAN(Instances!D261:Instances!D261),"min", MIN(Instances!D261:Instances!D261),"max", MAX(Instances!D261:Instances!D261),"diff", MAX(Instances!D261:Instances!D261)-MIN(Instances!D261:Instances!D261))</f>
        <v>0</v>
      </c>
      <c r="E261" s="1" cm="1">
        <f t="array" ref="E261">_xlfn.SWITCH($A$2,"average", AVERAGE(Instances!E261:Instances!E261),"median", MEDIAN(Instances!E261:Instances!E261),"min", MIN(Instances!E261:Instances!E261),"max", MAX(Instances!E261:Instances!E261),"diff", MAX(Instances!E261:Instances!E261)-MIN(Instances!E261:Instances!E261))</f>
        <v>0</v>
      </c>
      <c r="F261" s="1" cm="1">
        <f t="array" ref="F261">_xlfn.SWITCH($A$2,"average", AVERAGE(Instances!F261:Instances!F261),"median", MEDIAN(Instances!F261:Instances!F261),"min", MIN(Instances!F261:Instances!F261),"max", MAX(Instances!F261:Instances!F261),"diff", MAX(Instances!F261:Instances!F261)-MIN(Instances!F261:Instances!F261))</f>
        <v>0</v>
      </c>
      <c r="G261" s="1" cm="1">
        <f t="array" ref="G261">_xlfn.SWITCH($A$2,"average", AVERAGE(Instances!G261:Instances!G261),"median", MEDIAN(Instances!G261:Instances!G261),"min", MIN(Instances!G261:Instances!G261),"max", MAX(Instances!G261:Instances!G261),"diff", MAX(Instances!G261:Instances!G261)-MIN(Instances!G261:Instances!G261))</f>
        <v>0</v>
      </c>
      <c r="H261" s="1" cm="1">
        <f t="array" ref="H261">_xlfn.SWITCH($A$2,"average", AVERAGE(Instances!H261:Instances!H261),"median", MEDIAN(Instances!H261:Instances!H261),"min", MIN(Instances!H261:Instances!H261),"max", MAX(Instances!H261:Instances!H261),"diff", MAX(Instances!H261:Instances!H261)-MIN(Instances!H261:Instances!H261))</f>
        <v>0</v>
      </c>
      <c r="I261" s="1" cm="1">
        <f t="array" ref="I261">_xlfn.SWITCH($A$2,"average", AVERAGE(Instances!I261:Instances!I261),"median", MEDIAN(Instances!I261:Instances!I261),"min", MIN(Instances!I261:Instances!I261),"max", MAX(Instances!I261:Instances!I261),"diff", MAX(Instances!I261:Instances!I261)-MIN(Instances!I261:Instances!I261))</f>
        <v>0</v>
      </c>
      <c r="J261" s="1" cm="1">
        <f t="array" ref="J261">_xlfn.SWITCH($A$2,"average", AVERAGE(Instances!J261:Instances!J261),"median", MEDIAN(Instances!J261:Instances!J261),"min", MIN(Instances!J261:Instances!J261),"max", MAX(Instances!J261:Instances!J261),"diff", MAX(Instances!J261:Instances!J261)-MIN(Instances!J261:Instances!J261))</f>
        <v>0</v>
      </c>
      <c r="K261" s="1" cm="1">
        <f t="array" ref="K261">_xlfn.SWITCH($A$2,"average", AVERAGE(Instances!K261:Instances!K261),"median", MEDIAN(Instances!K261:Instances!K261),"min", MIN(Instances!K261:Instances!K261),"max", MAX(Instances!K261:Instances!K261),"diff", MAX(Instances!K261:Instances!K261)-MIN(Instances!K261:Instances!K261))</f>
        <v>0</v>
      </c>
      <c r="L261" s="1"/>
      <c r="M261" s="1" cm="1">
        <f t="array" ref="M261">_xlfn.SWITCH($A$2,"average", AVERAGE(Instances!M261:Instances!M261),"median", MEDIAN(Instances!M261:Instances!M261),"min", MIN(Instances!M261:Instances!M261),"max", MAX(Instances!M261:Instances!M261),"diff", MAX(Instances!M261:Instances!M261)-MIN(Instances!M261:Instances!M261))</f>
        <v>0</v>
      </c>
      <c r="N261" s="1" cm="1">
        <f t="array" ref="N261">_xlfn.SWITCH($A$2,"average", AVERAGE(Instances!N261:Instances!N261),"median", MEDIAN(Instances!N261:Instances!N261),"min", MIN(Instances!N261:Instances!N261),"max", MAX(Instances!N261:Instances!N261),"diff", MAX(Instances!N261:Instances!N261)-MIN(Instances!N261:Instances!N261))</f>
        <v>0</v>
      </c>
      <c r="O261" s="1"/>
      <c r="P261" s="1" cm="1">
        <f t="array" ref="P261">_xlfn.SWITCH($A$2,"average", AVERAGE(Instances!P261:Instances!P261),"median", MEDIAN(Instances!P261:Instances!P261),"min", MIN(Instances!P261:Instances!P261),"max", MAX(Instances!P261:Instances!P261),"diff", MAX(Instances!P261:Instances!P261)-MIN(Instances!P261:Instances!P261))</f>
        <v>0</v>
      </c>
      <c r="Q261" s="1" cm="1">
        <f t="array" ref="Q261">_xlfn.SWITCH($A$2,"average", AVERAGE(Instances!Q261:Instances!Q261),"median", MEDIAN(Instances!Q261:Instances!Q261),"min", MIN(Instances!Q261:Instances!Q261),"max", MAX(Instances!Q261:Instances!Q261),"diff", MAX(Instances!Q261:Instances!Q261)-MIN(Instances!Q261:Instances!Q261))</f>
        <v>0</v>
      </c>
      <c r="R261" s="1" cm="1">
        <f t="array" ref="R261">_xlfn.SWITCH($A$2,"average", AVERAGE(Instances!R261:Instances!R261),"median", MEDIAN(Instances!R261:Instances!R261),"min", MIN(Instances!R261:Instances!R261),"max", MAX(Instances!R261:Instances!R261),"diff", MAX(Instances!R261:Instances!R261)-MIN(Instances!R261:Instances!R261))</f>
        <v>0</v>
      </c>
      <c r="S261" s="1">
        <f>MIN($B261)</f>
        <v>0</v>
      </c>
      <c r="T261" s="1">
        <f>MIN($C261)</f>
        <v>0</v>
      </c>
      <c r="U261" s="1">
        <f>MIN($D261)</f>
        <v>0</v>
      </c>
      <c r="V261" s="1">
        <f>MIN($E261)</f>
        <v>0</v>
      </c>
      <c r="W261" s="1">
        <f>MIN($F261)</f>
        <v>0</v>
      </c>
      <c r="X261" s="1">
        <f>MIN($G261)</f>
        <v>0</v>
      </c>
      <c r="Y261" s="1">
        <f>MIN($H261)</f>
        <v>0</v>
      </c>
      <c r="Z261" s="1">
        <f>MIN($I261)</f>
        <v>0</v>
      </c>
      <c r="AA261" s="1">
        <f>MIN($J261)</f>
        <v>0</v>
      </c>
      <c r="AB261" s="1">
        <f>MIN($K261)</f>
        <v>0</v>
      </c>
      <c r="AC261" s="1">
        <f>MIN($M261)</f>
        <v>0</v>
      </c>
      <c r="AD261" s="1">
        <f>MIN($N261)</f>
        <v>0</v>
      </c>
      <c r="AE261" s="1">
        <f>MIN($P261)</f>
        <v>0</v>
      </c>
      <c r="AF261" s="1">
        <f>MIN($Q261)</f>
        <v>0</v>
      </c>
      <c r="AG261" s="1">
        <f>MIN($R261)</f>
        <v>0</v>
      </c>
      <c r="AH261" s="1">
        <f>MEDIAN($B261)</f>
        <v>0</v>
      </c>
      <c r="AI261" s="1">
        <f>MEDIAN($C261)</f>
        <v>0</v>
      </c>
      <c r="AJ261" s="1">
        <f>MEDIAN($D261)</f>
        <v>0</v>
      </c>
      <c r="AK261" s="1">
        <f>MEDIAN($E261)</f>
        <v>0</v>
      </c>
      <c r="AL261" s="1">
        <f>MEDIAN($F261)</f>
        <v>0</v>
      </c>
      <c r="AM261" s="1">
        <f>MEDIAN($G261)</f>
        <v>0</v>
      </c>
      <c r="AN261" s="1">
        <f>MEDIAN($H261)</f>
        <v>0</v>
      </c>
      <c r="AO261" s="1">
        <f>MEDIAN($I261)</f>
        <v>0</v>
      </c>
      <c r="AP261" s="1">
        <f>MEDIAN($J261)</f>
        <v>0</v>
      </c>
      <c r="AQ261" s="1">
        <f>MEDIAN($K261)</f>
        <v>0</v>
      </c>
      <c r="AR261" s="1">
        <f>MEDIAN($M261)</f>
        <v>0</v>
      </c>
      <c r="AS261" s="1">
        <f>MEDIAN($N261)</f>
        <v>0</v>
      </c>
      <c r="AT261" s="1">
        <f>MEDIAN($P261)</f>
        <v>0</v>
      </c>
      <c r="AU261" s="1">
        <f>MEDIAN($Q261)</f>
        <v>0</v>
      </c>
      <c r="AV261" s="1">
        <f>MEDIAN($R261)</f>
        <v>0</v>
      </c>
      <c r="AW261" s="1">
        <f>MAX($B261)</f>
        <v>0</v>
      </c>
      <c r="AX261" s="1">
        <f>MAX($C261)</f>
        <v>0</v>
      </c>
      <c r="AY261" s="1">
        <f>MAX($D261)</f>
        <v>0</v>
      </c>
      <c r="AZ261" s="1">
        <f>MAX($E261)</f>
        <v>0</v>
      </c>
      <c r="BA261" s="1">
        <f>MAX($F261)</f>
        <v>0</v>
      </c>
      <c r="BB261" s="1">
        <f>MAX($G261)</f>
        <v>0</v>
      </c>
      <c r="BC261" s="1">
        <f>MAX($H261)</f>
        <v>0</v>
      </c>
      <c r="BD261" s="1">
        <f>MAX($I261)</f>
        <v>0</v>
      </c>
      <c r="BE261" s="1">
        <f>MAX($J261)</f>
        <v>0</v>
      </c>
      <c r="BF261" s="1">
        <f>MAX($K261)</f>
        <v>0</v>
      </c>
      <c r="BG261" s="1">
        <f>MAX($M261)</f>
        <v>0</v>
      </c>
      <c r="BH261" s="1">
        <f>MAX($N261)</f>
        <v>0</v>
      </c>
      <c r="BI261" s="1">
        <f>MAX($P261)</f>
        <v>0</v>
      </c>
      <c r="BJ261" s="1">
        <f>MAX($Q261)</f>
        <v>0</v>
      </c>
      <c r="BK261" s="1">
        <f>MAX($R261)</f>
        <v>0</v>
      </c>
    </row>
    <row r="262" spans="1:63">
      <c r="A262" s="1" t="s">
        <v>259</v>
      </c>
      <c r="B262" s="1" cm="1">
        <f t="array" ref="B262">_xlfn.SWITCH($A$2,"average", AVERAGE(Instances!B262:Instances!B262),"median", MEDIAN(Instances!B262:Instances!B262),"min", MIN(Instances!B262:Instances!B262),"max", MAX(Instances!B262:Instances!B262),"diff", MAX(Instances!B262:Instances!B262)-MIN(Instances!B262:Instances!B262))</f>
        <v>0</v>
      </c>
      <c r="C262" s="1" cm="1">
        <f t="array" ref="C262">_xlfn.SWITCH($A$2,"average", AVERAGE(Instances!C262:Instances!C262),"median", MEDIAN(Instances!C262:Instances!C262),"min", MIN(Instances!C262:Instances!C262),"max", MAX(Instances!C262:Instances!C262),"diff", MAX(Instances!C262:Instances!C262)-MIN(Instances!C262:Instances!C262))</f>
        <v>0</v>
      </c>
      <c r="D262" s="1" cm="1">
        <f t="array" ref="D262">_xlfn.SWITCH($A$2,"average", AVERAGE(Instances!D262:Instances!D262),"median", MEDIAN(Instances!D262:Instances!D262),"min", MIN(Instances!D262:Instances!D262),"max", MAX(Instances!D262:Instances!D262),"diff", MAX(Instances!D262:Instances!D262)-MIN(Instances!D262:Instances!D262))</f>
        <v>0</v>
      </c>
      <c r="E262" s="1" cm="1">
        <f t="array" ref="E262">_xlfn.SWITCH($A$2,"average", AVERAGE(Instances!E262:Instances!E262),"median", MEDIAN(Instances!E262:Instances!E262),"min", MIN(Instances!E262:Instances!E262),"max", MAX(Instances!E262:Instances!E262),"diff", MAX(Instances!E262:Instances!E262)-MIN(Instances!E262:Instances!E262))</f>
        <v>0</v>
      </c>
      <c r="F262" s="1" cm="1">
        <f t="array" ref="F262">_xlfn.SWITCH($A$2,"average", AVERAGE(Instances!F262:Instances!F262),"median", MEDIAN(Instances!F262:Instances!F262),"min", MIN(Instances!F262:Instances!F262),"max", MAX(Instances!F262:Instances!F262),"diff", MAX(Instances!F262:Instances!F262)-MIN(Instances!F262:Instances!F262))</f>
        <v>0</v>
      </c>
      <c r="G262" s="1" cm="1">
        <f t="array" ref="G262">_xlfn.SWITCH($A$2,"average", AVERAGE(Instances!G262:Instances!G262),"median", MEDIAN(Instances!G262:Instances!G262),"min", MIN(Instances!G262:Instances!G262),"max", MAX(Instances!G262:Instances!G262),"diff", MAX(Instances!G262:Instances!G262)-MIN(Instances!G262:Instances!G262))</f>
        <v>0</v>
      </c>
      <c r="H262" s="1" cm="1">
        <f t="array" ref="H262">_xlfn.SWITCH($A$2,"average", AVERAGE(Instances!H262:Instances!H262),"median", MEDIAN(Instances!H262:Instances!H262),"min", MIN(Instances!H262:Instances!H262),"max", MAX(Instances!H262:Instances!H262),"diff", MAX(Instances!H262:Instances!H262)-MIN(Instances!H262:Instances!H262))</f>
        <v>0</v>
      </c>
      <c r="I262" s="1" cm="1">
        <f t="array" ref="I262">_xlfn.SWITCH($A$2,"average", AVERAGE(Instances!I262:Instances!I262),"median", MEDIAN(Instances!I262:Instances!I262),"min", MIN(Instances!I262:Instances!I262),"max", MAX(Instances!I262:Instances!I262),"diff", MAX(Instances!I262:Instances!I262)-MIN(Instances!I262:Instances!I262))</f>
        <v>0</v>
      </c>
      <c r="J262" s="1" cm="1">
        <f t="array" ref="J262">_xlfn.SWITCH($A$2,"average", AVERAGE(Instances!J262:Instances!J262),"median", MEDIAN(Instances!J262:Instances!J262),"min", MIN(Instances!J262:Instances!J262),"max", MAX(Instances!J262:Instances!J262),"diff", MAX(Instances!J262:Instances!J262)-MIN(Instances!J262:Instances!J262))</f>
        <v>0</v>
      </c>
      <c r="K262" s="1" cm="1">
        <f t="array" ref="K262">_xlfn.SWITCH($A$2,"average", AVERAGE(Instances!K262:Instances!K262),"median", MEDIAN(Instances!K262:Instances!K262),"min", MIN(Instances!K262:Instances!K262),"max", MAX(Instances!K262:Instances!K262),"diff", MAX(Instances!K262:Instances!K262)-MIN(Instances!K262:Instances!K262))</f>
        <v>0</v>
      </c>
      <c r="L262" s="1"/>
      <c r="M262" s="1" cm="1">
        <f t="array" ref="M262">_xlfn.SWITCH($A$2,"average", AVERAGE(Instances!M262:Instances!M262),"median", MEDIAN(Instances!M262:Instances!M262),"min", MIN(Instances!M262:Instances!M262),"max", MAX(Instances!M262:Instances!M262),"diff", MAX(Instances!M262:Instances!M262)-MIN(Instances!M262:Instances!M262))</f>
        <v>0</v>
      </c>
      <c r="N262" s="1" cm="1">
        <f t="array" ref="N262">_xlfn.SWITCH($A$2,"average", AVERAGE(Instances!N262:Instances!N262),"median", MEDIAN(Instances!N262:Instances!N262),"min", MIN(Instances!N262:Instances!N262),"max", MAX(Instances!N262:Instances!N262),"diff", MAX(Instances!N262:Instances!N262)-MIN(Instances!N262:Instances!N262))</f>
        <v>0</v>
      </c>
      <c r="O262" s="1"/>
      <c r="P262" s="1" cm="1">
        <f t="array" ref="P262">_xlfn.SWITCH($A$2,"average", AVERAGE(Instances!P262:Instances!P262),"median", MEDIAN(Instances!P262:Instances!P262),"min", MIN(Instances!P262:Instances!P262),"max", MAX(Instances!P262:Instances!P262),"diff", MAX(Instances!P262:Instances!P262)-MIN(Instances!P262:Instances!P262))</f>
        <v>0</v>
      </c>
      <c r="Q262" s="1" cm="1">
        <f t="array" ref="Q262">_xlfn.SWITCH($A$2,"average", AVERAGE(Instances!Q262:Instances!Q262),"median", MEDIAN(Instances!Q262:Instances!Q262),"min", MIN(Instances!Q262:Instances!Q262),"max", MAX(Instances!Q262:Instances!Q262),"diff", MAX(Instances!Q262:Instances!Q262)-MIN(Instances!Q262:Instances!Q262))</f>
        <v>0</v>
      </c>
      <c r="R262" s="1" cm="1">
        <f t="array" ref="R262">_xlfn.SWITCH($A$2,"average", AVERAGE(Instances!R262:Instances!R262),"median", MEDIAN(Instances!R262:Instances!R262),"min", MIN(Instances!R262:Instances!R262),"max", MAX(Instances!R262:Instances!R262),"diff", MAX(Instances!R262:Instances!R262)-MIN(Instances!R262:Instances!R262))</f>
        <v>0</v>
      </c>
      <c r="S262" s="1">
        <f>MIN($B262)</f>
        <v>0</v>
      </c>
      <c r="T262" s="1">
        <f>MIN($C262)</f>
        <v>0</v>
      </c>
      <c r="U262" s="1">
        <f>MIN($D262)</f>
        <v>0</v>
      </c>
      <c r="V262" s="1">
        <f>MIN($E262)</f>
        <v>0</v>
      </c>
      <c r="W262" s="1">
        <f>MIN($F262)</f>
        <v>0</v>
      </c>
      <c r="X262" s="1">
        <f>MIN($G262)</f>
        <v>0</v>
      </c>
      <c r="Y262" s="1">
        <f>MIN($H262)</f>
        <v>0</v>
      </c>
      <c r="Z262" s="1">
        <f>MIN($I262)</f>
        <v>0</v>
      </c>
      <c r="AA262" s="1">
        <f>MIN($J262)</f>
        <v>0</v>
      </c>
      <c r="AB262" s="1">
        <f>MIN($K262)</f>
        <v>0</v>
      </c>
      <c r="AC262" s="1">
        <f>MIN($M262)</f>
        <v>0</v>
      </c>
      <c r="AD262" s="1">
        <f>MIN($N262)</f>
        <v>0</v>
      </c>
      <c r="AE262" s="1">
        <f>MIN($P262)</f>
        <v>0</v>
      </c>
      <c r="AF262" s="1">
        <f>MIN($Q262)</f>
        <v>0</v>
      </c>
      <c r="AG262" s="1">
        <f>MIN($R262)</f>
        <v>0</v>
      </c>
      <c r="AH262" s="1">
        <f>MEDIAN($B262)</f>
        <v>0</v>
      </c>
      <c r="AI262" s="1">
        <f>MEDIAN($C262)</f>
        <v>0</v>
      </c>
      <c r="AJ262" s="1">
        <f>MEDIAN($D262)</f>
        <v>0</v>
      </c>
      <c r="AK262" s="1">
        <f>MEDIAN($E262)</f>
        <v>0</v>
      </c>
      <c r="AL262" s="1">
        <f>MEDIAN($F262)</f>
        <v>0</v>
      </c>
      <c r="AM262" s="1">
        <f>MEDIAN($G262)</f>
        <v>0</v>
      </c>
      <c r="AN262" s="1">
        <f>MEDIAN($H262)</f>
        <v>0</v>
      </c>
      <c r="AO262" s="1">
        <f>MEDIAN($I262)</f>
        <v>0</v>
      </c>
      <c r="AP262" s="1">
        <f>MEDIAN($J262)</f>
        <v>0</v>
      </c>
      <c r="AQ262" s="1">
        <f>MEDIAN($K262)</f>
        <v>0</v>
      </c>
      <c r="AR262" s="1">
        <f>MEDIAN($M262)</f>
        <v>0</v>
      </c>
      <c r="AS262" s="1">
        <f>MEDIAN($N262)</f>
        <v>0</v>
      </c>
      <c r="AT262" s="1">
        <f>MEDIAN($P262)</f>
        <v>0</v>
      </c>
      <c r="AU262" s="1">
        <f>MEDIAN($Q262)</f>
        <v>0</v>
      </c>
      <c r="AV262" s="1">
        <f>MEDIAN($R262)</f>
        <v>0</v>
      </c>
      <c r="AW262" s="1">
        <f>MAX($B262)</f>
        <v>0</v>
      </c>
      <c r="AX262" s="1">
        <f>MAX($C262)</f>
        <v>0</v>
      </c>
      <c r="AY262" s="1">
        <f>MAX($D262)</f>
        <v>0</v>
      </c>
      <c r="AZ262" s="1">
        <f>MAX($E262)</f>
        <v>0</v>
      </c>
      <c r="BA262" s="1">
        <f>MAX($F262)</f>
        <v>0</v>
      </c>
      <c r="BB262" s="1">
        <f>MAX($G262)</f>
        <v>0</v>
      </c>
      <c r="BC262" s="1">
        <f>MAX($H262)</f>
        <v>0</v>
      </c>
      <c r="BD262" s="1">
        <f>MAX($I262)</f>
        <v>0</v>
      </c>
      <c r="BE262" s="1">
        <f>MAX($J262)</f>
        <v>0</v>
      </c>
      <c r="BF262" s="1">
        <f>MAX($K262)</f>
        <v>0</v>
      </c>
      <c r="BG262" s="1">
        <f>MAX($M262)</f>
        <v>0</v>
      </c>
      <c r="BH262" s="1">
        <f>MAX($N262)</f>
        <v>0</v>
      </c>
      <c r="BI262" s="1">
        <f>MAX($P262)</f>
        <v>0</v>
      </c>
      <c r="BJ262" s="1">
        <f>MAX($Q262)</f>
        <v>0</v>
      </c>
      <c r="BK262" s="1">
        <f>MAX($R262)</f>
        <v>0</v>
      </c>
    </row>
    <row r="263" spans="1:63">
      <c r="A263" s="1" t="s">
        <v>260</v>
      </c>
      <c r="B263" s="1" cm="1">
        <f t="array" ref="B263">_xlfn.SWITCH($A$2,"average", AVERAGE(Instances!B263:Instances!B263),"median", MEDIAN(Instances!B263:Instances!B263),"min", MIN(Instances!B263:Instances!B263),"max", MAX(Instances!B263:Instances!B263),"diff", MAX(Instances!B263:Instances!B263)-MIN(Instances!B263:Instances!B263))</f>
        <v>0</v>
      </c>
      <c r="C263" s="1" cm="1">
        <f t="array" ref="C263">_xlfn.SWITCH($A$2,"average", AVERAGE(Instances!C263:Instances!C263),"median", MEDIAN(Instances!C263:Instances!C263),"min", MIN(Instances!C263:Instances!C263),"max", MAX(Instances!C263:Instances!C263),"diff", MAX(Instances!C263:Instances!C263)-MIN(Instances!C263:Instances!C263))</f>
        <v>0</v>
      </c>
      <c r="D263" s="1" cm="1">
        <f t="array" ref="D263">_xlfn.SWITCH($A$2,"average", AVERAGE(Instances!D263:Instances!D263),"median", MEDIAN(Instances!D263:Instances!D263),"min", MIN(Instances!D263:Instances!D263),"max", MAX(Instances!D263:Instances!D263),"diff", MAX(Instances!D263:Instances!D263)-MIN(Instances!D263:Instances!D263))</f>
        <v>0</v>
      </c>
      <c r="E263" s="1" cm="1">
        <f t="array" ref="E263">_xlfn.SWITCH($A$2,"average", AVERAGE(Instances!E263:Instances!E263),"median", MEDIAN(Instances!E263:Instances!E263),"min", MIN(Instances!E263:Instances!E263),"max", MAX(Instances!E263:Instances!E263),"diff", MAX(Instances!E263:Instances!E263)-MIN(Instances!E263:Instances!E263))</f>
        <v>0</v>
      </c>
      <c r="F263" s="1" cm="1">
        <f t="array" ref="F263">_xlfn.SWITCH($A$2,"average", AVERAGE(Instances!F263:Instances!F263),"median", MEDIAN(Instances!F263:Instances!F263),"min", MIN(Instances!F263:Instances!F263),"max", MAX(Instances!F263:Instances!F263),"diff", MAX(Instances!F263:Instances!F263)-MIN(Instances!F263:Instances!F263))</f>
        <v>0</v>
      </c>
      <c r="G263" s="1" cm="1">
        <f t="array" ref="G263">_xlfn.SWITCH($A$2,"average", AVERAGE(Instances!G263:Instances!G263),"median", MEDIAN(Instances!G263:Instances!G263),"min", MIN(Instances!G263:Instances!G263),"max", MAX(Instances!G263:Instances!G263),"diff", MAX(Instances!G263:Instances!G263)-MIN(Instances!G263:Instances!G263))</f>
        <v>0</v>
      </c>
      <c r="H263" s="1" cm="1">
        <f t="array" ref="H263">_xlfn.SWITCH($A$2,"average", AVERAGE(Instances!H263:Instances!H263),"median", MEDIAN(Instances!H263:Instances!H263),"min", MIN(Instances!H263:Instances!H263),"max", MAX(Instances!H263:Instances!H263),"diff", MAX(Instances!H263:Instances!H263)-MIN(Instances!H263:Instances!H263))</f>
        <v>0</v>
      </c>
      <c r="I263" s="1" cm="1">
        <f t="array" ref="I263">_xlfn.SWITCH($A$2,"average", AVERAGE(Instances!I263:Instances!I263),"median", MEDIAN(Instances!I263:Instances!I263),"min", MIN(Instances!I263:Instances!I263),"max", MAX(Instances!I263:Instances!I263),"diff", MAX(Instances!I263:Instances!I263)-MIN(Instances!I263:Instances!I263))</f>
        <v>0</v>
      </c>
      <c r="J263" s="1" cm="1">
        <f t="array" ref="J263">_xlfn.SWITCH($A$2,"average", AVERAGE(Instances!J263:Instances!J263),"median", MEDIAN(Instances!J263:Instances!J263),"min", MIN(Instances!J263:Instances!J263),"max", MAX(Instances!J263:Instances!J263),"diff", MAX(Instances!J263:Instances!J263)-MIN(Instances!J263:Instances!J263))</f>
        <v>0</v>
      </c>
      <c r="K263" s="1" cm="1">
        <f t="array" ref="K263">_xlfn.SWITCH($A$2,"average", AVERAGE(Instances!K263:Instances!K263),"median", MEDIAN(Instances!K263:Instances!K263),"min", MIN(Instances!K263:Instances!K263),"max", MAX(Instances!K263:Instances!K263),"diff", MAX(Instances!K263:Instances!K263)-MIN(Instances!K263:Instances!K263))</f>
        <v>0</v>
      </c>
      <c r="L263" s="1"/>
      <c r="M263" s="1" cm="1">
        <f t="array" ref="M263">_xlfn.SWITCH($A$2,"average", AVERAGE(Instances!M263:Instances!M263),"median", MEDIAN(Instances!M263:Instances!M263),"min", MIN(Instances!M263:Instances!M263),"max", MAX(Instances!M263:Instances!M263),"diff", MAX(Instances!M263:Instances!M263)-MIN(Instances!M263:Instances!M263))</f>
        <v>0</v>
      </c>
      <c r="N263" s="1" cm="1">
        <f t="array" ref="N263">_xlfn.SWITCH($A$2,"average", AVERAGE(Instances!N263:Instances!N263),"median", MEDIAN(Instances!N263:Instances!N263),"min", MIN(Instances!N263:Instances!N263),"max", MAX(Instances!N263:Instances!N263),"diff", MAX(Instances!N263:Instances!N263)-MIN(Instances!N263:Instances!N263))</f>
        <v>0</v>
      </c>
      <c r="O263" s="1"/>
      <c r="P263" s="1" cm="1">
        <f t="array" ref="P263">_xlfn.SWITCH($A$2,"average", AVERAGE(Instances!P263:Instances!P263),"median", MEDIAN(Instances!P263:Instances!P263),"min", MIN(Instances!P263:Instances!P263),"max", MAX(Instances!P263:Instances!P263),"diff", MAX(Instances!P263:Instances!P263)-MIN(Instances!P263:Instances!P263))</f>
        <v>0</v>
      </c>
      <c r="Q263" s="1" cm="1">
        <f t="array" ref="Q263">_xlfn.SWITCH($A$2,"average", AVERAGE(Instances!Q263:Instances!Q263),"median", MEDIAN(Instances!Q263:Instances!Q263),"min", MIN(Instances!Q263:Instances!Q263),"max", MAX(Instances!Q263:Instances!Q263),"diff", MAX(Instances!Q263:Instances!Q263)-MIN(Instances!Q263:Instances!Q263))</f>
        <v>0</v>
      </c>
      <c r="R263" s="1" cm="1">
        <f t="array" ref="R263">_xlfn.SWITCH($A$2,"average", AVERAGE(Instances!R263:Instances!R263),"median", MEDIAN(Instances!R263:Instances!R263),"min", MIN(Instances!R263:Instances!R263),"max", MAX(Instances!R263:Instances!R263),"diff", MAX(Instances!R263:Instances!R263)-MIN(Instances!R263:Instances!R263))</f>
        <v>0</v>
      </c>
      <c r="S263" s="1">
        <f>MIN($B263)</f>
        <v>0</v>
      </c>
      <c r="T263" s="1">
        <f>MIN($C263)</f>
        <v>0</v>
      </c>
      <c r="U263" s="1">
        <f>MIN($D263)</f>
        <v>0</v>
      </c>
      <c r="V263" s="1">
        <f>MIN($E263)</f>
        <v>0</v>
      </c>
      <c r="W263" s="1">
        <f>MIN($F263)</f>
        <v>0</v>
      </c>
      <c r="X263" s="1">
        <f>MIN($G263)</f>
        <v>0</v>
      </c>
      <c r="Y263" s="1">
        <f>MIN($H263)</f>
        <v>0</v>
      </c>
      <c r="Z263" s="1">
        <f>MIN($I263)</f>
        <v>0</v>
      </c>
      <c r="AA263" s="1">
        <f>MIN($J263)</f>
        <v>0</v>
      </c>
      <c r="AB263" s="1">
        <f>MIN($K263)</f>
        <v>0</v>
      </c>
      <c r="AC263" s="1">
        <f>MIN($M263)</f>
        <v>0</v>
      </c>
      <c r="AD263" s="1">
        <f>MIN($N263)</f>
        <v>0</v>
      </c>
      <c r="AE263" s="1">
        <f>MIN($P263)</f>
        <v>0</v>
      </c>
      <c r="AF263" s="1">
        <f>MIN($Q263)</f>
        <v>0</v>
      </c>
      <c r="AG263" s="1">
        <f>MIN($R263)</f>
        <v>0</v>
      </c>
      <c r="AH263" s="1">
        <f>MEDIAN($B263)</f>
        <v>0</v>
      </c>
      <c r="AI263" s="1">
        <f>MEDIAN($C263)</f>
        <v>0</v>
      </c>
      <c r="AJ263" s="1">
        <f>MEDIAN($D263)</f>
        <v>0</v>
      </c>
      <c r="AK263" s="1">
        <f>MEDIAN($E263)</f>
        <v>0</v>
      </c>
      <c r="AL263" s="1">
        <f>MEDIAN($F263)</f>
        <v>0</v>
      </c>
      <c r="AM263" s="1">
        <f>MEDIAN($G263)</f>
        <v>0</v>
      </c>
      <c r="AN263" s="1">
        <f>MEDIAN($H263)</f>
        <v>0</v>
      </c>
      <c r="AO263" s="1">
        <f>MEDIAN($I263)</f>
        <v>0</v>
      </c>
      <c r="AP263" s="1">
        <f>MEDIAN($J263)</f>
        <v>0</v>
      </c>
      <c r="AQ263" s="1">
        <f>MEDIAN($K263)</f>
        <v>0</v>
      </c>
      <c r="AR263" s="1">
        <f>MEDIAN($M263)</f>
        <v>0</v>
      </c>
      <c r="AS263" s="1">
        <f>MEDIAN($N263)</f>
        <v>0</v>
      </c>
      <c r="AT263" s="1">
        <f>MEDIAN($P263)</f>
        <v>0</v>
      </c>
      <c r="AU263" s="1">
        <f>MEDIAN($Q263)</f>
        <v>0</v>
      </c>
      <c r="AV263" s="1">
        <f>MEDIAN($R263)</f>
        <v>0</v>
      </c>
      <c r="AW263" s="1">
        <f>MAX($B263)</f>
        <v>0</v>
      </c>
      <c r="AX263" s="1">
        <f>MAX($C263)</f>
        <v>0</v>
      </c>
      <c r="AY263" s="1">
        <f>MAX($D263)</f>
        <v>0</v>
      </c>
      <c r="AZ263" s="1">
        <f>MAX($E263)</f>
        <v>0</v>
      </c>
      <c r="BA263" s="1">
        <f>MAX($F263)</f>
        <v>0</v>
      </c>
      <c r="BB263" s="1">
        <f>MAX($G263)</f>
        <v>0</v>
      </c>
      <c r="BC263" s="1">
        <f>MAX($H263)</f>
        <v>0</v>
      </c>
      <c r="BD263" s="1">
        <f>MAX($I263)</f>
        <v>0</v>
      </c>
      <c r="BE263" s="1">
        <f>MAX($J263)</f>
        <v>0</v>
      </c>
      <c r="BF263" s="1">
        <f>MAX($K263)</f>
        <v>0</v>
      </c>
      <c r="BG263" s="1">
        <f>MAX($M263)</f>
        <v>0</v>
      </c>
      <c r="BH263" s="1">
        <f>MAX($N263)</f>
        <v>0</v>
      </c>
      <c r="BI263" s="1">
        <f>MAX($P263)</f>
        <v>0</v>
      </c>
      <c r="BJ263" s="1">
        <f>MAX($Q263)</f>
        <v>0</v>
      </c>
      <c r="BK263" s="1">
        <f>MAX($R263)</f>
        <v>0</v>
      </c>
    </row>
    <row r="264" spans="1:63">
      <c r="A264" s="1" t="s">
        <v>261</v>
      </c>
      <c r="B264" s="1" cm="1">
        <f t="array" ref="B264">_xlfn.SWITCH($A$2,"average", AVERAGE(Instances!B264:Instances!B264),"median", MEDIAN(Instances!B264:Instances!B264),"min", MIN(Instances!B264:Instances!B264),"max", MAX(Instances!B264:Instances!B264),"diff", MAX(Instances!B264:Instances!B264)-MIN(Instances!B264:Instances!B264))</f>
        <v>0</v>
      </c>
      <c r="C264" s="1" cm="1">
        <f t="array" ref="C264">_xlfn.SWITCH($A$2,"average", AVERAGE(Instances!C264:Instances!C264),"median", MEDIAN(Instances!C264:Instances!C264),"min", MIN(Instances!C264:Instances!C264),"max", MAX(Instances!C264:Instances!C264),"diff", MAX(Instances!C264:Instances!C264)-MIN(Instances!C264:Instances!C264))</f>
        <v>0</v>
      </c>
      <c r="D264" s="1" cm="1">
        <f t="array" ref="D264">_xlfn.SWITCH($A$2,"average", AVERAGE(Instances!D264:Instances!D264),"median", MEDIAN(Instances!D264:Instances!D264),"min", MIN(Instances!D264:Instances!D264),"max", MAX(Instances!D264:Instances!D264),"diff", MAX(Instances!D264:Instances!D264)-MIN(Instances!D264:Instances!D264))</f>
        <v>0</v>
      </c>
      <c r="E264" s="1" cm="1">
        <f t="array" ref="E264">_xlfn.SWITCH($A$2,"average", AVERAGE(Instances!E264:Instances!E264),"median", MEDIAN(Instances!E264:Instances!E264),"min", MIN(Instances!E264:Instances!E264),"max", MAX(Instances!E264:Instances!E264),"diff", MAX(Instances!E264:Instances!E264)-MIN(Instances!E264:Instances!E264))</f>
        <v>0</v>
      </c>
      <c r="F264" s="1" cm="1">
        <f t="array" ref="F264">_xlfn.SWITCH($A$2,"average", AVERAGE(Instances!F264:Instances!F264),"median", MEDIAN(Instances!F264:Instances!F264),"min", MIN(Instances!F264:Instances!F264),"max", MAX(Instances!F264:Instances!F264),"diff", MAX(Instances!F264:Instances!F264)-MIN(Instances!F264:Instances!F264))</f>
        <v>0</v>
      </c>
      <c r="G264" s="1" cm="1">
        <f t="array" ref="G264">_xlfn.SWITCH($A$2,"average", AVERAGE(Instances!G264:Instances!G264),"median", MEDIAN(Instances!G264:Instances!G264),"min", MIN(Instances!G264:Instances!G264),"max", MAX(Instances!G264:Instances!G264),"diff", MAX(Instances!G264:Instances!G264)-MIN(Instances!G264:Instances!G264))</f>
        <v>0</v>
      </c>
      <c r="H264" s="1" cm="1">
        <f t="array" ref="H264">_xlfn.SWITCH($A$2,"average", AVERAGE(Instances!H264:Instances!H264),"median", MEDIAN(Instances!H264:Instances!H264),"min", MIN(Instances!H264:Instances!H264),"max", MAX(Instances!H264:Instances!H264),"diff", MAX(Instances!H264:Instances!H264)-MIN(Instances!H264:Instances!H264))</f>
        <v>0</v>
      </c>
      <c r="I264" s="1" cm="1">
        <f t="array" ref="I264">_xlfn.SWITCH($A$2,"average", AVERAGE(Instances!I264:Instances!I264),"median", MEDIAN(Instances!I264:Instances!I264),"min", MIN(Instances!I264:Instances!I264),"max", MAX(Instances!I264:Instances!I264),"diff", MAX(Instances!I264:Instances!I264)-MIN(Instances!I264:Instances!I264))</f>
        <v>0</v>
      </c>
      <c r="J264" s="1" cm="1">
        <f t="array" ref="J264">_xlfn.SWITCH($A$2,"average", AVERAGE(Instances!J264:Instances!J264),"median", MEDIAN(Instances!J264:Instances!J264),"min", MIN(Instances!J264:Instances!J264),"max", MAX(Instances!J264:Instances!J264),"diff", MAX(Instances!J264:Instances!J264)-MIN(Instances!J264:Instances!J264))</f>
        <v>0</v>
      </c>
      <c r="K264" s="1" cm="1">
        <f t="array" ref="K264">_xlfn.SWITCH($A$2,"average", AVERAGE(Instances!K264:Instances!K264),"median", MEDIAN(Instances!K264:Instances!K264),"min", MIN(Instances!K264:Instances!K264),"max", MAX(Instances!K264:Instances!K264),"diff", MAX(Instances!K264:Instances!K264)-MIN(Instances!K264:Instances!K264))</f>
        <v>0</v>
      </c>
      <c r="L264" s="1"/>
      <c r="M264" s="1" cm="1">
        <f t="array" ref="M264">_xlfn.SWITCH($A$2,"average", AVERAGE(Instances!M264:Instances!M264),"median", MEDIAN(Instances!M264:Instances!M264),"min", MIN(Instances!M264:Instances!M264),"max", MAX(Instances!M264:Instances!M264),"diff", MAX(Instances!M264:Instances!M264)-MIN(Instances!M264:Instances!M264))</f>
        <v>0</v>
      </c>
      <c r="N264" s="1" cm="1">
        <f t="array" ref="N264">_xlfn.SWITCH($A$2,"average", AVERAGE(Instances!N264:Instances!N264),"median", MEDIAN(Instances!N264:Instances!N264),"min", MIN(Instances!N264:Instances!N264),"max", MAX(Instances!N264:Instances!N264),"diff", MAX(Instances!N264:Instances!N264)-MIN(Instances!N264:Instances!N264))</f>
        <v>0</v>
      </c>
      <c r="O264" s="1"/>
      <c r="P264" s="1" cm="1">
        <f t="array" ref="P264">_xlfn.SWITCH($A$2,"average", AVERAGE(Instances!P264:Instances!P264),"median", MEDIAN(Instances!P264:Instances!P264),"min", MIN(Instances!P264:Instances!P264),"max", MAX(Instances!P264:Instances!P264),"diff", MAX(Instances!P264:Instances!P264)-MIN(Instances!P264:Instances!P264))</f>
        <v>0</v>
      </c>
      <c r="Q264" s="1" cm="1">
        <f t="array" ref="Q264">_xlfn.SWITCH($A$2,"average", AVERAGE(Instances!Q264:Instances!Q264),"median", MEDIAN(Instances!Q264:Instances!Q264),"min", MIN(Instances!Q264:Instances!Q264),"max", MAX(Instances!Q264:Instances!Q264),"diff", MAX(Instances!Q264:Instances!Q264)-MIN(Instances!Q264:Instances!Q264))</f>
        <v>0</v>
      </c>
      <c r="R264" s="1" cm="1">
        <f t="array" ref="R264">_xlfn.SWITCH($A$2,"average", AVERAGE(Instances!R264:Instances!R264),"median", MEDIAN(Instances!R264:Instances!R264),"min", MIN(Instances!R264:Instances!R264),"max", MAX(Instances!R264:Instances!R264),"diff", MAX(Instances!R264:Instances!R264)-MIN(Instances!R264:Instances!R264))</f>
        <v>0</v>
      </c>
      <c r="S264" s="1">
        <f>MIN($B264)</f>
        <v>0</v>
      </c>
      <c r="T264" s="1">
        <f>MIN($C264)</f>
        <v>0</v>
      </c>
      <c r="U264" s="1">
        <f>MIN($D264)</f>
        <v>0</v>
      </c>
      <c r="V264" s="1">
        <f>MIN($E264)</f>
        <v>0</v>
      </c>
      <c r="W264" s="1">
        <f>MIN($F264)</f>
        <v>0</v>
      </c>
      <c r="X264" s="1">
        <f>MIN($G264)</f>
        <v>0</v>
      </c>
      <c r="Y264" s="1">
        <f>MIN($H264)</f>
        <v>0</v>
      </c>
      <c r="Z264" s="1">
        <f>MIN($I264)</f>
        <v>0</v>
      </c>
      <c r="AA264" s="1">
        <f>MIN($J264)</f>
        <v>0</v>
      </c>
      <c r="AB264" s="1">
        <f>MIN($K264)</f>
        <v>0</v>
      </c>
      <c r="AC264" s="1">
        <f>MIN($M264)</f>
        <v>0</v>
      </c>
      <c r="AD264" s="1">
        <f>MIN($N264)</f>
        <v>0</v>
      </c>
      <c r="AE264" s="1">
        <f>MIN($P264)</f>
        <v>0</v>
      </c>
      <c r="AF264" s="1">
        <f>MIN($Q264)</f>
        <v>0</v>
      </c>
      <c r="AG264" s="1">
        <f>MIN($R264)</f>
        <v>0</v>
      </c>
      <c r="AH264" s="1">
        <f>MEDIAN($B264)</f>
        <v>0</v>
      </c>
      <c r="AI264" s="1">
        <f>MEDIAN($C264)</f>
        <v>0</v>
      </c>
      <c r="AJ264" s="1">
        <f>MEDIAN($D264)</f>
        <v>0</v>
      </c>
      <c r="AK264" s="1">
        <f>MEDIAN($E264)</f>
        <v>0</v>
      </c>
      <c r="AL264" s="1">
        <f>MEDIAN($F264)</f>
        <v>0</v>
      </c>
      <c r="AM264" s="1">
        <f>MEDIAN($G264)</f>
        <v>0</v>
      </c>
      <c r="AN264" s="1">
        <f>MEDIAN($H264)</f>
        <v>0</v>
      </c>
      <c r="AO264" s="1">
        <f>MEDIAN($I264)</f>
        <v>0</v>
      </c>
      <c r="AP264" s="1">
        <f>MEDIAN($J264)</f>
        <v>0</v>
      </c>
      <c r="AQ264" s="1">
        <f>MEDIAN($K264)</f>
        <v>0</v>
      </c>
      <c r="AR264" s="1">
        <f>MEDIAN($M264)</f>
        <v>0</v>
      </c>
      <c r="AS264" s="1">
        <f>MEDIAN($N264)</f>
        <v>0</v>
      </c>
      <c r="AT264" s="1">
        <f>MEDIAN($P264)</f>
        <v>0</v>
      </c>
      <c r="AU264" s="1">
        <f>MEDIAN($Q264)</f>
        <v>0</v>
      </c>
      <c r="AV264" s="1">
        <f>MEDIAN($R264)</f>
        <v>0</v>
      </c>
      <c r="AW264" s="1">
        <f>MAX($B264)</f>
        <v>0</v>
      </c>
      <c r="AX264" s="1">
        <f>MAX($C264)</f>
        <v>0</v>
      </c>
      <c r="AY264" s="1">
        <f>MAX($D264)</f>
        <v>0</v>
      </c>
      <c r="AZ264" s="1">
        <f>MAX($E264)</f>
        <v>0</v>
      </c>
      <c r="BA264" s="1">
        <f>MAX($F264)</f>
        <v>0</v>
      </c>
      <c r="BB264" s="1">
        <f>MAX($G264)</f>
        <v>0</v>
      </c>
      <c r="BC264" s="1">
        <f>MAX($H264)</f>
        <v>0</v>
      </c>
      <c r="BD264" s="1">
        <f>MAX($I264)</f>
        <v>0</v>
      </c>
      <c r="BE264" s="1">
        <f>MAX($J264)</f>
        <v>0</v>
      </c>
      <c r="BF264" s="1">
        <f>MAX($K264)</f>
        <v>0</v>
      </c>
      <c r="BG264" s="1">
        <f>MAX($M264)</f>
        <v>0</v>
      </c>
      <c r="BH264" s="1">
        <f>MAX($N264)</f>
        <v>0</v>
      </c>
      <c r="BI264" s="1">
        <f>MAX($P264)</f>
        <v>0</v>
      </c>
      <c r="BJ264" s="1">
        <f>MAX($Q264)</f>
        <v>0</v>
      </c>
      <c r="BK264" s="1">
        <f>MAX($R264)</f>
        <v>0</v>
      </c>
    </row>
    <row r="265" spans="1:63">
      <c r="A265" s="1" t="s">
        <v>262</v>
      </c>
      <c r="B265" s="1" cm="1">
        <f t="array" ref="B265">_xlfn.SWITCH($A$2,"average", AVERAGE(Instances!B265:Instances!B265),"median", MEDIAN(Instances!B265:Instances!B265),"min", MIN(Instances!B265:Instances!B265),"max", MAX(Instances!B265:Instances!B265),"diff", MAX(Instances!B265:Instances!B265)-MIN(Instances!B265:Instances!B265))</f>
        <v>0</v>
      </c>
      <c r="C265" s="1" cm="1">
        <f t="array" ref="C265">_xlfn.SWITCH($A$2,"average", AVERAGE(Instances!C265:Instances!C265),"median", MEDIAN(Instances!C265:Instances!C265),"min", MIN(Instances!C265:Instances!C265),"max", MAX(Instances!C265:Instances!C265),"diff", MAX(Instances!C265:Instances!C265)-MIN(Instances!C265:Instances!C265))</f>
        <v>0</v>
      </c>
      <c r="D265" s="1" cm="1">
        <f t="array" ref="D265">_xlfn.SWITCH($A$2,"average", AVERAGE(Instances!D265:Instances!D265),"median", MEDIAN(Instances!D265:Instances!D265),"min", MIN(Instances!D265:Instances!D265),"max", MAX(Instances!D265:Instances!D265),"diff", MAX(Instances!D265:Instances!D265)-MIN(Instances!D265:Instances!D265))</f>
        <v>0</v>
      </c>
      <c r="E265" s="1" cm="1">
        <f t="array" ref="E265">_xlfn.SWITCH($A$2,"average", AVERAGE(Instances!E265:Instances!E265),"median", MEDIAN(Instances!E265:Instances!E265),"min", MIN(Instances!E265:Instances!E265),"max", MAX(Instances!E265:Instances!E265),"diff", MAX(Instances!E265:Instances!E265)-MIN(Instances!E265:Instances!E265))</f>
        <v>0</v>
      </c>
      <c r="F265" s="1" cm="1">
        <f t="array" ref="F265">_xlfn.SWITCH($A$2,"average", AVERAGE(Instances!F265:Instances!F265),"median", MEDIAN(Instances!F265:Instances!F265),"min", MIN(Instances!F265:Instances!F265),"max", MAX(Instances!F265:Instances!F265),"diff", MAX(Instances!F265:Instances!F265)-MIN(Instances!F265:Instances!F265))</f>
        <v>0</v>
      </c>
      <c r="G265" s="1" cm="1">
        <f t="array" ref="G265">_xlfn.SWITCH($A$2,"average", AVERAGE(Instances!G265:Instances!G265),"median", MEDIAN(Instances!G265:Instances!G265),"min", MIN(Instances!G265:Instances!G265),"max", MAX(Instances!G265:Instances!G265),"diff", MAX(Instances!G265:Instances!G265)-MIN(Instances!G265:Instances!G265))</f>
        <v>0</v>
      </c>
      <c r="H265" s="1" cm="1">
        <f t="array" ref="H265">_xlfn.SWITCH($A$2,"average", AVERAGE(Instances!H265:Instances!H265),"median", MEDIAN(Instances!H265:Instances!H265),"min", MIN(Instances!H265:Instances!H265),"max", MAX(Instances!H265:Instances!H265),"diff", MAX(Instances!H265:Instances!H265)-MIN(Instances!H265:Instances!H265))</f>
        <v>0</v>
      </c>
      <c r="I265" s="1" cm="1">
        <f t="array" ref="I265">_xlfn.SWITCH($A$2,"average", AVERAGE(Instances!I265:Instances!I265),"median", MEDIAN(Instances!I265:Instances!I265),"min", MIN(Instances!I265:Instances!I265),"max", MAX(Instances!I265:Instances!I265),"diff", MAX(Instances!I265:Instances!I265)-MIN(Instances!I265:Instances!I265))</f>
        <v>0</v>
      </c>
      <c r="J265" s="1" cm="1">
        <f t="array" ref="J265">_xlfn.SWITCH($A$2,"average", AVERAGE(Instances!J265:Instances!J265),"median", MEDIAN(Instances!J265:Instances!J265),"min", MIN(Instances!J265:Instances!J265),"max", MAX(Instances!J265:Instances!J265),"diff", MAX(Instances!J265:Instances!J265)-MIN(Instances!J265:Instances!J265))</f>
        <v>0</v>
      </c>
      <c r="K265" s="1" cm="1">
        <f t="array" ref="K265">_xlfn.SWITCH($A$2,"average", AVERAGE(Instances!K265:Instances!K265),"median", MEDIAN(Instances!K265:Instances!K265),"min", MIN(Instances!K265:Instances!K265),"max", MAX(Instances!K265:Instances!K265),"diff", MAX(Instances!K265:Instances!K265)-MIN(Instances!K265:Instances!K265))</f>
        <v>0</v>
      </c>
      <c r="L265" s="1"/>
      <c r="M265" s="1" cm="1">
        <f t="array" ref="M265">_xlfn.SWITCH($A$2,"average", AVERAGE(Instances!M265:Instances!M265),"median", MEDIAN(Instances!M265:Instances!M265),"min", MIN(Instances!M265:Instances!M265),"max", MAX(Instances!M265:Instances!M265),"diff", MAX(Instances!M265:Instances!M265)-MIN(Instances!M265:Instances!M265))</f>
        <v>0</v>
      </c>
      <c r="N265" s="1" cm="1">
        <f t="array" ref="N265">_xlfn.SWITCH($A$2,"average", AVERAGE(Instances!N265:Instances!N265),"median", MEDIAN(Instances!N265:Instances!N265),"min", MIN(Instances!N265:Instances!N265),"max", MAX(Instances!N265:Instances!N265),"diff", MAX(Instances!N265:Instances!N265)-MIN(Instances!N265:Instances!N265))</f>
        <v>0</v>
      </c>
      <c r="O265" s="1"/>
      <c r="P265" s="1" cm="1">
        <f t="array" ref="P265">_xlfn.SWITCH($A$2,"average", AVERAGE(Instances!P265:Instances!P265),"median", MEDIAN(Instances!P265:Instances!P265),"min", MIN(Instances!P265:Instances!P265),"max", MAX(Instances!P265:Instances!P265),"diff", MAX(Instances!P265:Instances!P265)-MIN(Instances!P265:Instances!P265))</f>
        <v>0</v>
      </c>
      <c r="Q265" s="1" cm="1">
        <f t="array" ref="Q265">_xlfn.SWITCH($A$2,"average", AVERAGE(Instances!Q265:Instances!Q265),"median", MEDIAN(Instances!Q265:Instances!Q265),"min", MIN(Instances!Q265:Instances!Q265),"max", MAX(Instances!Q265:Instances!Q265),"diff", MAX(Instances!Q265:Instances!Q265)-MIN(Instances!Q265:Instances!Q265))</f>
        <v>0</v>
      </c>
      <c r="R265" s="1" cm="1">
        <f t="array" ref="R265">_xlfn.SWITCH($A$2,"average", AVERAGE(Instances!R265:Instances!R265),"median", MEDIAN(Instances!R265:Instances!R265),"min", MIN(Instances!R265:Instances!R265),"max", MAX(Instances!R265:Instances!R265),"diff", MAX(Instances!R265:Instances!R265)-MIN(Instances!R265:Instances!R265))</f>
        <v>0</v>
      </c>
      <c r="S265" s="1">
        <f>MIN($B265)</f>
        <v>0</v>
      </c>
      <c r="T265" s="1">
        <f>MIN($C265)</f>
        <v>0</v>
      </c>
      <c r="U265" s="1">
        <f>MIN($D265)</f>
        <v>0</v>
      </c>
      <c r="V265" s="1">
        <f>MIN($E265)</f>
        <v>0</v>
      </c>
      <c r="W265" s="1">
        <f>MIN($F265)</f>
        <v>0</v>
      </c>
      <c r="X265" s="1">
        <f>MIN($G265)</f>
        <v>0</v>
      </c>
      <c r="Y265" s="1">
        <f>MIN($H265)</f>
        <v>0</v>
      </c>
      <c r="Z265" s="1">
        <f>MIN($I265)</f>
        <v>0</v>
      </c>
      <c r="AA265" s="1">
        <f>MIN($J265)</f>
        <v>0</v>
      </c>
      <c r="AB265" s="1">
        <f>MIN($K265)</f>
        <v>0</v>
      </c>
      <c r="AC265" s="1">
        <f>MIN($M265)</f>
        <v>0</v>
      </c>
      <c r="AD265" s="1">
        <f>MIN($N265)</f>
        <v>0</v>
      </c>
      <c r="AE265" s="1">
        <f>MIN($P265)</f>
        <v>0</v>
      </c>
      <c r="AF265" s="1">
        <f>MIN($Q265)</f>
        <v>0</v>
      </c>
      <c r="AG265" s="1">
        <f>MIN($R265)</f>
        <v>0</v>
      </c>
      <c r="AH265" s="1">
        <f>MEDIAN($B265)</f>
        <v>0</v>
      </c>
      <c r="AI265" s="1">
        <f>MEDIAN($C265)</f>
        <v>0</v>
      </c>
      <c r="AJ265" s="1">
        <f>MEDIAN($D265)</f>
        <v>0</v>
      </c>
      <c r="AK265" s="1">
        <f>MEDIAN($E265)</f>
        <v>0</v>
      </c>
      <c r="AL265" s="1">
        <f>MEDIAN($F265)</f>
        <v>0</v>
      </c>
      <c r="AM265" s="1">
        <f>MEDIAN($G265)</f>
        <v>0</v>
      </c>
      <c r="AN265" s="1">
        <f>MEDIAN($H265)</f>
        <v>0</v>
      </c>
      <c r="AO265" s="1">
        <f>MEDIAN($I265)</f>
        <v>0</v>
      </c>
      <c r="AP265" s="1">
        <f>MEDIAN($J265)</f>
        <v>0</v>
      </c>
      <c r="AQ265" s="1">
        <f>MEDIAN($K265)</f>
        <v>0</v>
      </c>
      <c r="AR265" s="1">
        <f>MEDIAN($M265)</f>
        <v>0</v>
      </c>
      <c r="AS265" s="1">
        <f>MEDIAN($N265)</f>
        <v>0</v>
      </c>
      <c r="AT265" s="1">
        <f>MEDIAN($P265)</f>
        <v>0</v>
      </c>
      <c r="AU265" s="1">
        <f>MEDIAN($Q265)</f>
        <v>0</v>
      </c>
      <c r="AV265" s="1">
        <f>MEDIAN($R265)</f>
        <v>0</v>
      </c>
      <c r="AW265" s="1">
        <f>MAX($B265)</f>
        <v>0</v>
      </c>
      <c r="AX265" s="1">
        <f>MAX($C265)</f>
        <v>0</v>
      </c>
      <c r="AY265" s="1">
        <f>MAX($D265)</f>
        <v>0</v>
      </c>
      <c r="AZ265" s="1">
        <f>MAX($E265)</f>
        <v>0</v>
      </c>
      <c r="BA265" s="1">
        <f>MAX($F265)</f>
        <v>0</v>
      </c>
      <c r="BB265" s="1">
        <f>MAX($G265)</f>
        <v>0</v>
      </c>
      <c r="BC265" s="1">
        <f>MAX($H265)</f>
        <v>0</v>
      </c>
      <c r="BD265" s="1">
        <f>MAX($I265)</f>
        <v>0</v>
      </c>
      <c r="BE265" s="1">
        <f>MAX($J265)</f>
        <v>0</v>
      </c>
      <c r="BF265" s="1">
        <f>MAX($K265)</f>
        <v>0</v>
      </c>
      <c r="BG265" s="1">
        <f>MAX($M265)</f>
        <v>0</v>
      </c>
      <c r="BH265" s="1">
        <f>MAX($N265)</f>
        <v>0</v>
      </c>
      <c r="BI265" s="1">
        <f>MAX($P265)</f>
        <v>0</v>
      </c>
      <c r="BJ265" s="1">
        <f>MAX($Q265)</f>
        <v>0</v>
      </c>
      <c r="BK265" s="1">
        <f>MAX($R265)</f>
        <v>0</v>
      </c>
    </row>
    <row r="266" spans="1:63">
      <c r="A266" s="1" t="s">
        <v>263</v>
      </c>
      <c r="B266" s="1" cm="1">
        <f t="array" ref="B266">_xlfn.SWITCH($A$2,"average", AVERAGE(Instances!B266:Instances!B266),"median", MEDIAN(Instances!B266:Instances!B266),"min", MIN(Instances!B266:Instances!B266),"max", MAX(Instances!B266:Instances!B266),"diff", MAX(Instances!B266:Instances!B266)-MIN(Instances!B266:Instances!B266))</f>
        <v>0</v>
      </c>
      <c r="C266" s="1" cm="1">
        <f t="array" ref="C266">_xlfn.SWITCH($A$2,"average", AVERAGE(Instances!C266:Instances!C266),"median", MEDIAN(Instances!C266:Instances!C266),"min", MIN(Instances!C266:Instances!C266),"max", MAX(Instances!C266:Instances!C266),"diff", MAX(Instances!C266:Instances!C266)-MIN(Instances!C266:Instances!C266))</f>
        <v>0</v>
      </c>
      <c r="D266" s="1" cm="1">
        <f t="array" ref="D266">_xlfn.SWITCH($A$2,"average", AVERAGE(Instances!D266:Instances!D266),"median", MEDIAN(Instances!D266:Instances!D266),"min", MIN(Instances!D266:Instances!D266),"max", MAX(Instances!D266:Instances!D266),"diff", MAX(Instances!D266:Instances!D266)-MIN(Instances!D266:Instances!D266))</f>
        <v>0</v>
      </c>
      <c r="E266" s="1" cm="1">
        <f t="array" ref="E266">_xlfn.SWITCH($A$2,"average", AVERAGE(Instances!E266:Instances!E266),"median", MEDIAN(Instances!E266:Instances!E266),"min", MIN(Instances!E266:Instances!E266),"max", MAX(Instances!E266:Instances!E266),"diff", MAX(Instances!E266:Instances!E266)-MIN(Instances!E266:Instances!E266))</f>
        <v>0</v>
      </c>
      <c r="F266" s="1" cm="1">
        <f t="array" ref="F266">_xlfn.SWITCH($A$2,"average", AVERAGE(Instances!F266:Instances!F266),"median", MEDIAN(Instances!F266:Instances!F266),"min", MIN(Instances!F266:Instances!F266),"max", MAX(Instances!F266:Instances!F266),"diff", MAX(Instances!F266:Instances!F266)-MIN(Instances!F266:Instances!F266))</f>
        <v>0</v>
      </c>
      <c r="G266" s="1" cm="1">
        <f t="array" ref="G266">_xlfn.SWITCH($A$2,"average", AVERAGE(Instances!G266:Instances!G266),"median", MEDIAN(Instances!G266:Instances!G266),"min", MIN(Instances!G266:Instances!G266),"max", MAX(Instances!G266:Instances!G266),"diff", MAX(Instances!G266:Instances!G266)-MIN(Instances!G266:Instances!G266))</f>
        <v>0</v>
      </c>
      <c r="H266" s="1" cm="1">
        <f t="array" ref="H266">_xlfn.SWITCH($A$2,"average", AVERAGE(Instances!H266:Instances!H266),"median", MEDIAN(Instances!H266:Instances!H266),"min", MIN(Instances!H266:Instances!H266),"max", MAX(Instances!H266:Instances!H266),"diff", MAX(Instances!H266:Instances!H266)-MIN(Instances!H266:Instances!H266))</f>
        <v>0</v>
      </c>
      <c r="I266" s="1" cm="1">
        <f t="array" ref="I266">_xlfn.SWITCH($A$2,"average", AVERAGE(Instances!I266:Instances!I266),"median", MEDIAN(Instances!I266:Instances!I266),"min", MIN(Instances!I266:Instances!I266),"max", MAX(Instances!I266:Instances!I266),"diff", MAX(Instances!I266:Instances!I266)-MIN(Instances!I266:Instances!I266))</f>
        <v>0</v>
      </c>
      <c r="J266" s="1" cm="1">
        <f t="array" ref="J266">_xlfn.SWITCH($A$2,"average", AVERAGE(Instances!J266:Instances!J266),"median", MEDIAN(Instances!J266:Instances!J266),"min", MIN(Instances!J266:Instances!J266),"max", MAX(Instances!J266:Instances!J266),"diff", MAX(Instances!J266:Instances!J266)-MIN(Instances!J266:Instances!J266))</f>
        <v>0</v>
      </c>
      <c r="K266" s="1" cm="1">
        <f t="array" ref="K266">_xlfn.SWITCH($A$2,"average", AVERAGE(Instances!K266:Instances!K266),"median", MEDIAN(Instances!K266:Instances!K266),"min", MIN(Instances!K266:Instances!K266),"max", MAX(Instances!K266:Instances!K266),"diff", MAX(Instances!K266:Instances!K266)-MIN(Instances!K266:Instances!K266))</f>
        <v>0</v>
      </c>
      <c r="L266" s="1"/>
      <c r="M266" s="1" cm="1">
        <f t="array" ref="M266">_xlfn.SWITCH($A$2,"average", AVERAGE(Instances!M266:Instances!M266),"median", MEDIAN(Instances!M266:Instances!M266),"min", MIN(Instances!M266:Instances!M266),"max", MAX(Instances!M266:Instances!M266),"diff", MAX(Instances!M266:Instances!M266)-MIN(Instances!M266:Instances!M266))</f>
        <v>0</v>
      </c>
      <c r="N266" s="1" cm="1">
        <f t="array" ref="N266">_xlfn.SWITCH($A$2,"average", AVERAGE(Instances!N266:Instances!N266),"median", MEDIAN(Instances!N266:Instances!N266),"min", MIN(Instances!N266:Instances!N266),"max", MAX(Instances!N266:Instances!N266),"diff", MAX(Instances!N266:Instances!N266)-MIN(Instances!N266:Instances!N266))</f>
        <v>0</v>
      </c>
      <c r="O266" s="1"/>
      <c r="P266" s="1" cm="1">
        <f t="array" ref="P266">_xlfn.SWITCH($A$2,"average", AVERAGE(Instances!P266:Instances!P266),"median", MEDIAN(Instances!P266:Instances!P266),"min", MIN(Instances!P266:Instances!P266),"max", MAX(Instances!P266:Instances!P266),"diff", MAX(Instances!P266:Instances!P266)-MIN(Instances!P266:Instances!P266))</f>
        <v>0</v>
      </c>
      <c r="Q266" s="1" cm="1">
        <f t="array" ref="Q266">_xlfn.SWITCH($A$2,"average", AVERAGE(Instances!Q266:Instances!Q266),"median", MEDIAN(Instances!Q266:Instances!Q266),"min", MIN(Instances!Q266:Instances!Q266),"max", MAX(Instances!Q266:Instances!Q266),"diff", MAX(Instances!Q266:Instances!Q266)-MIN(Instances!Q266:Instances!Q266))</f>
        <v>0</v>
      </c>
      <c r="R266" s="1" cm="1">
        <f t="array" ref="R266">_xlfn.SWITCH($A$2,"average", AVERAGE(Instances!R266:Instances!R266),"median", MEDIAN(Instances!R266:Instances!R266),"min", MIN(Instances!R266:Instances!R266),"max", MAX(Instances!R266:Instances!R266),"diff", MAX(Instances!R266:Instances!R266)-MIN(Instances!R266:Instances!R266))</f>
        <v>0</v>
      </c>
      <c r="S266" s="1">
        <f>MIN($B266)</f>
        <v>0</v>
      </c>
      <c r="T266" s="1">
        <f>MIN($C266)</f>
        <v>0</v>
      </c>
      <c r="U266" s="1">
        <f>MIN($D266)</f>
        <v>0</v>
      </c>
      <c r="V266" s="1">
        <f>MIN($E266)</f>
        <v>0</v>
      </c>
      <c r="W266" s="1">
        <f>MIN($F266)</f>
        <v>0</v>
      </c>
      <c r="X266" s="1">
        <f>MIN($G266)</f>
        <v>0</v>
      </c>
      <c r="Y266" s="1">
        <f>MIN($H266)</f>
        <v>0</v>
      </c>
      <c r="Z266" s="1">
        <f>MIN($I266)</f>
        <v>0</v>
      </c>
      <c r="AA266" s="1">
        <f>MIN($J266)</f>
        <v>0</v>
      </c>
      <c r="AB266" s="1">
        <f>MIN($K266)</f>
        <v>0</v>
      </c>
      <c r="AC266" s="1">
        <f>MIN($M266)</f>
        <v>0</v>
      </c>
      <c r="AD266" s="1">
        <f>MIN($N266)</f>
        <v>0</v>
      </c>
      <c r="AE266" s="1">
        <f>MIN($P266)</f>
        <v>0</v>
      </c>
      <c r="AF266" s="1">
        <f>MIN($Q266)</f>
        <v>0</v>
      </c>
      <c r="AG266" s="1">
        <f>MIN($R266)</f>
        <v>0</v>
      </c>
      <c r="AH266" s="1">
        <f>MEDIAN($B266)</f>
        <v>0</v>
      </c>
      <c r="AI266" s="1">
        <f>MEDIAN($C266)</f>
        <v>0</v>
      </c>
      <c r="AJ266" s="1">
        <f>MEDIAN($D266)</f>
        <v>0</v>
      </c>
      <c r="AK266" s="1">
        <f>MEDIAN($E266)</f>
        <v>0</v>
      </c>
      <c r="AL266" s="1">
        <f>MEDIAN($F266)</f>
        <v>0</v>
      </c>
      <c r="AM266" s="1">
        <f>MEDIAN($G266)</f>
        <v>0</v>
      </c>
      <c r="AN266" s="1">
        <f>MEDIAN($H266)</f>
        <v>0</v>
      </c>
      <c r="AO266" s="1">
        <f>MEDIAN($I266)</f>
        <v>0</v>
      </c>
      <c r="AP266" s="1">
        <f>MEDIAN($J266)</f>
        <v>0</v>
      </c>
      <c r="AQ266" s="1">
        <f>MEDIAN($K266)</f>
        <v>0</v>
      </c>
      <c r="AR266" s="1">
        <f>MEDIAN($M266)</f>
        <v>0</v>
      </c>
      <c r="AS266" s="1">
        <f>MEDIAN($N266)</f>
        <v>0</v>
      </c>
      <c r="AT266" s="1">
        <f>MEDIAN($P266)</f>
        <v>0</v>
      </c>
      <c r="AU266" s="1">
        <f>MEDIAN($Q266)</f>
        <v>0</v>
      </c>
      <c r="AV266" s="1">
        <f>MEDIAN($R266)</f>
        <v>0</v>
      </c>
      <c r="AW266" s="1">
        <f>MAX($B266)</f>
        <v>0</v>
      </c>
      <c r="AX266" s="1">
        <f>MAX($C266)</f>
        <v>0</v>
      </c>
      <c r="AY266" s="1">
        <f>MAX($D266)</f>
        <v>0</v>
      </c>
      <c r="AZ266" s="1">
        <f>MAX($E266)</f>
        <v>0</v>
      </c>
      <c r="BA266" s="1">
        <f>MAX($F266)</f>
        <v>0</v>
      </c>
      <c r="BB266" s="1">
        <f>MAX($G266)</f>
        <v>0</v>
      </c>
      <c r="BC266" s="1">
        <f>MAX($H266)</f>
        <v>0</v>
      </c>
      <c r="BD266" s="1">
        <f>MAX($I266)</f>
        <v>0</v>
      </c>
      <c r="BE266" s="1">
        <f>MAX($J266)</f>
        <v>0</v>
      </c>
      <c r="BF266" s="1">
        <f>MAX($K266)</f>
        <v>0</v>
      </c>
      <c r="BG266" s="1">
        <f>MAX($M266)</f>
        <v>0</v>
      </c>
      <c r="BH266" s="1">
        <f>MAX($N266)</f>
        <v>0</v>
      </c>
      <c r="BI266" s="1">
        <f>MAX($P266)</f>
        <v>0</v>
      </c>
      <c r="BJ266" s="1">
        <f>MAX($Q266)</f>
        <v>0</v>
      </c>
      <c r="BK266" s="1">
        <f>MAX($R266)</f>
        <v>0</v>
      </c>
    </row>
    <row r="267" spans="1:63">
      <c r="A267" s="1" t="s">
        <v>264</v>
      </c>
      <c r="B267" s="1" cm="1">
        <f t="array" ref="B267">_xlfn.SWITCH($A$2,"average", AVERAGE(Instances!B267:Instances!B267),"median", MEDIAN(Instances!B267:Instances!B267),"min", MIN(Instances!B267:Instances!B267),"max", MAX(Instances!B267:Instances!B267),"diff", MAX(Instances!B267:Instances!B267)-MIN(Instances!B267:Instances!B267))</f>
        <v>0</v>
      </c>
      <c r="C267" s="1" cm="1">
        <f t="array" ref="C267">_xlfn.SWITCH($A$2,"average", AVERAGE(Instances!C267:Instances!C267),"median", MEDIAN(Instances!C267:Instances!C267),"min", MIN(Instances!C267:Instances!C267),"max", MAX(Instances!C267:Instances!C267),"diff", MAX(Instances!C267:Instances!C267)-MIN(Instances!C267:Instances!C267))</f>
        <v>0</v>
      </c>
      <c r="D267" s="1" cm="1">
        <f t="array" ref="D267">_xlfn.SWITCH($A$2,"average", AVERAGE(Instances!D267:Instances!D267),"median", MEDIAN(Instances!D267:Instances!D267),"min", MIN(Instances!D267:Instances!D267),"max", MAX(Instances!D267:Instances!D267),"diff", MAX(Instances!D267:Instances!D267)-MIN(Instances!D267:Instances!D267))</f>
        <v>0</v>
      </c>
      <c r="E267" s="1" cm="1">
        <f t="array" ref="E267">_xlfn.SWITCH($A$2,"average", AVERAGE(Instances!E267:Instances!E267),"median", MEDIAN(Instances!E267:Instances!E267),"min", MIN(Instances!E267:Instances!E267),"max", MAX(Instances!E267:Instances!E267),"diff", MAX(Instances!E267:Instances!E267)-MIN(Instances!E267:Instances!E267))</f>
        <v>0</v>
      </c>
      <c r="F267" s="1" cm="1">
        <f t="array" ref="F267">_xlfn.SWITCH($A$2,"average", AVERAGE(Instances!F267:Instances!F267),"median", MEDIAN(Instances!F267:Instances!F267),"min", MIN(Instances!F267:Instances!F267),"max", MAX(Instances!F267:Instances!F267),"diff", MAX(Instances!F267:Instances!F267)-MIN(Instances!F267:Instances!F267))</f>
        <v>0</v>
      </c>
      <c r="G267" s="1" cm="1">
        <f t="array" ref="G267">_xlfn.SWITCH($A$2,"average", AVERAGE(Instances!G267:Instances!G267),"median", MEDIAN(Instances!G267:Instances!G267),"min", MIN(Instances!G267:Instances!G267),"max", MAX(Instances!G267:Instances!G267),"diff", MAX(Instances!G267:Instances!G267)-MIN(Instances!G267:Instances!G267))</f>
        <v>0</v>
      </c>
      <c r="H267" s="1" cm="1">
        <f t="array" ref="H267">_xlfn.SWITCH($A$2,"average", AVERAGE(Instances!H267:Instances!H267),"median", MEDIAN(Instances!H267:Instances!H267),"min", MIN(Instances!H267:Instances!H267),"max", MAX(Instances!H267:Instances!H267),"diff", MAX(Instances!H267:Instances!H267)-MIN(Instances!H267:Instances!H267))</f>
        <v>0</v>
      </c>
      <c r="I267" s="1" cm="1">
        <f t="array" ref="I267">_xlfn.SWITCH($A$2,"average", AVERAGE(Instances!I267:Instances!I267),"median", MEDIAN(Instances!I267:Instances!I267),"min", MIN(Instances!I267:Instances!I267),"max", MAX(Instances!I267:Instances!I267),"diff", MAX(Instances!I267:Instances!I267)-MIN(Instances!I267:Instances!I267))</f>
        <v>0</v>
      </c>
      <c r="J267" s="1" cm="1">
        <f t="array" ref="J267">_xlfn.SWITCH($A$2,"average", AVERAGE(Instances!J267:Instances!J267),"median", MEDIAN(Instances!J267:Instances!J267),"min", MIN(Instances!J267:Instances!J267),"max", MAX(Instances!J267:Instances!J267),"diff", MAX(Instances!J267:Instances!J267)-MIN(Instances!J267:Instances!J267))</f>
        <v>0</v>
      </c>
      <c r="K267" s="1" cm="1">
        <f t="array" ref="K267">_xlfn.SWITCH($A$2,"average", AVERAGE(Instances!K267:Instances!K267),"median", MEDIAN(Instances!K267:Instances!K267),"min", MIN(Instances!K267:Instances!K267),"max", MAX(Instances!K267:Instances!K267),"diff", MAX(Instances!K267:Instances!K267)-MIN(Instances!K267:Instances!K267))</f>
        <v>0</v>
      </c>
      <c r="L267" s="1"/>
      <c r="M267" s="1" cm="1">
        <f t="array" ref="M267">_xlfn.SWITCH($A$2,"average", AVERAGE(Instances!M267:Instances!M267),"median", MEDIAN(Instances!M267:Instances!M267),"min", MIN(Instances!M267:Instances!M267),"max", MAX(Instances!M267:Instances!M267),"diff", MAX(Instances!M267:Instances!M267)-MIN(Instances!M267:Instances!M267))</f>
        <v>0</v>
      </c>
      <c r="N267" s="1" cm="1">
        <f t="array" ref="N267">_xlfn.SWITCH($A$2,"average", AVERAGE(Instances!N267:Instances!N267),"median", MEDIAN(Instances!N267:Instances!N267),"min", MIN(Instances!N267:Instances!N267),"max", MAX(Instances!N267:Instances!N267),"diff", MAX(Instances!N267:Instances!N267)-MIN(Instances!N267:Instances!N267))</f>
        <v>0</v>
      </c>
      <c r="O267" s="1"/>
      <c r="P267" s="1" cm="1">
        <f t="array" ref="P267">_xlfn.SWITCH($A$2,"average", AVERAGE(Instances!P267:Instances!P267),"median", MEDIAN(Instances!P267:Instances!P267),"min", MIN(Instances!P267:Instances!P267),"max", MAX(Instances!P267:Instances!P267),"diff", MAX(Instances!P267:Instances!P267)-MIN(Instances!P267:Instances!P267))</f>
        <v>0</v>
      </c>
      <c r="Q267" s="1" cm="1">
        <f t="array" ref="Q267">_xlfn.SWITCH($A$2,"average", AVERAGE(Instances!Q267:Instances!Q267),"median", MEDIAN(Instances!Q267:Instances!Q267),"min", MIN(Instances!Q267:Instances!Q267),"max", MAX(Instances!Q267:Instances!Q267),"diff", MAX(Instances!Q267:Instances!Q267)-MIN(Instances!Q267:Instances!Q267))</f>
        <v>0</v>
      </c>
      <c r="R267" s="1" cm="1">
        <f t="array" ref="R267">_xlfn.SWITCH($A$2,"average", AVERAGE(Instances!R267:Instances!R267),"median", MEDIAN(Instances!R267:Instances!R267),"min", MIN(Instances!R267:Instances!R267),"max", MAX(Instances!R267:Instances!R267),"diff", MAX(Instances!R267:Instances!R267)-MIN(Instances!R267:Instances!R267))</f>
        <v>0</v>
      </c>
      <c r="S267" s="1">
        <f>MIN($B267)</f>
        <v>0</v>
      </c>
      <c r="T267" s="1">
        <f>MIN($C267)</f>
        <v>0</v>
      </c>
      <c r="U267" s="1">
        <f>MIN($D267)</f>
        <v>0</v>
      </c>
      <c r="V267" s="1">
        <f>MIN($E267)</f>
        <v>0</v>
      </c>
      <c r="W267" s="1">
        <f>MIN($F267)</f>
        <v>0</v>
      </c>
      <c r="X267" s="1">
        <f>MIN($G267)</f>
        <v>0</v>
      </c>
      <c r="Y267" s="1">
        <f>MIN($H267)</f>
        <v>0</v>
      </c>
      <c r="Z267" s="1">
        <f>MIN($I267)</f>
        <v>0</v>
      </c>
      <c r="AA267" s="1">
        <f>MIN($J267)</f>
        <v>0</v>
      </c>
      <c r="AB267" s="1">
        <f>MIN($K267)</f>
        <v>0</v>
      </c>
      <c r="AC267" s="1">
        <f>MIN($M267)</f>
        <v>0</v>
      </c>
      <c r="AD267" s="1">
        <f>MIN($N267)</f>
        <v>0</v>
      </c>
      <c r="AE267" s="1">
        <f>MIN($P267)</f>
        <v>0</v>
      </c>
      <c r="AF267" s="1">
        <f>MIN($Q267)</f>
        <v>0</v>
      </c>
      <c r="AG267" s="1">
        <f>MIN($R267)</f>
        <v>0</v>
      </c>
      <c r="AH267" s="1">
        <f>MEDIAN($B267)</f>
        <v>0</v>
      </c>
      <c r="AI267" s="1">
        <f>MEDIAN($C267)</f>
        <v>0</v>
      </c>
      <c r="AJ267" s="1">
        <f>MEDIAN($D267)</f>
        <v>0</v>
      </c>
      <c r="AK267" s="1">
        <f>MEDIAN($E267)</f>
        <v>0</v>
      </c>
      <c r="AL267" s="1">
        <f>MEDIAN($F267)</f>
        <v>0</v>
      </c>
      <c r="AM267" s="1">
        <f>MEDIAN($G267)</f>
        <v>0</v>
      </c>
      <c r="AN267" s="1">
        <f>MEDIAN($H267)</f>
        <v>0</v>
      </c>
      <c r="AO267" s="1">
        <f>MEDIAN($I267)</f>
        <v>0</v>
      </c>
      <c r="AP267" s="1">
        <f>MEDIAN($J267)</f>
        <v>0</v>
      </c>
      <c r="AQ267" s="1">
        <f>MEDIAN($K267)</f>
        <v>0</v>
      </c>
      <c r="AR267" s="1">
        <f>MEDIAN($M267)</f>
        <v>0</v>
      </c>
      <c r="AS267" s="1">
        <f>MEDIAN($N267)</f>
        <v>0</v>
      </c>
      <c r="AT267" s="1">
        <f>MEDIAN($P267)</f>
        <v>0</v>
      </c>
      <c r="AU267" s="1">
        <f>MEDIAN($Q267)</f>
        <v>0</v>
      </c>
      <c r="AV267" s="1">
        <f>MEDIAN($R267)</f>
        <v>0</v>
      </c>
      <c r="AW267" s="1">
        <f>MAX($B267)</f>
        <v>0</v>
      </c>
      <c r="AX267" s="1">
        <f>MAX($C267)</f>
        <v>0</v>
      </c>
      <c r="AY267" s="1">
        <f>MAX($D267)</f>
        <v>0</v>
      </c>
      <c r="AZ267" s="1">
        <f>MAX($E267)</f>
        <v>0</v>
      </c>
      <c r="BA267" s="1">
        <f>MAX($F267)</f>
        <v>0</v>
      </c>
      <c r="BB267" s="1">
        <f>MAX($G267)</f>
        <v>0</v>
      </c>
      <c r="BC267" s="1">
        <f>MAX($H267)</f>
        <v>0</v>
      </c>
      <c r="BD267" s="1">
        <f>MAX($I267)</f>
        <v>0</v>
      </c>
      <c r="BE267" s="1">
        <f>MAX($J267)</f>
        <v>0</v>
      </c>
      <c r="BF267" s="1">
        <f>MAX($K267)</f>
        <v>0</v>
      </c>
      <c r="BG267" s="1">
        <f>MAX($M267)</f>
        <v>0</v>
      </c>
      <c r="BH267" s="1">
        <f>MAX($N267)</f>
        <v>0</v>
      </c>
      <c r="BI267" s="1">
        <f>MAX($P267)</f>
        <v>0</v>
      </c>
      <c r="BJ267" s="1">
        <f>MAX($Q267)</f>
        <v>0</v>
      </c>
      <c r="BK267" s="1">
        <f>MAX($R267)</f>
        <v>0</v>
      </c>
    </row>
    <row r="268" spans="1:63">
      <c r="A268" s="1" t="s">
        <v>265</v>
      </c>
      <c r="B268" s="1" cm="1">
        <f t="array" ref="B268">_xlfn.SWITCH($A$2,"average", AVERAGE(Instances!B268:Instances!B268),"median", MEDIAN(Instances!B268:Instances!B268),"min", MIN(Instances!B268:Instances!B268),"max", MAX(Instances!B268:Instances!B268),"diff", MAX(Instances!B268:Instances!B268)-MIN(Instances!B268:Instances!B268))</f>
        <v>0</v>
      </c>
      <c r="C268" s="1" cm="1">
        <f t="array" ref="C268">_xlfn.SWITCH($A$2,"average", AVERAGE(Instances!C268:Instances!C268),"median", MEDIAN(Instances!C268:Instances!C268),"min", MIN(Instances!C268:Instances!C268),"max", MAX(Instances!C268:Instances!C268),"diff", MAX(Instances!C268:Instances!C268)-MIN(Instances!C268:Instances!C268))</f>
        <v>0</v>
      </c>
      <c r="D268" s="1" cm="1">
        <f t="array" ref="D268">_xlfn.SWITCH($A$2,"average", AVERAGE(Instances!D268:Instances!D268),"median", MEDIAN(Instances!D268:Instances!D268),"min", MIN(Instances!D268:Instances!D268),"max", MAX(Instances!D268:Instances!D268),"diff", MAX(Instances!D268:Instances!D268)-MIN(Instances!D268:Instances!D268))</f>
        <v>0</v>
      </c>
      <c r="E268" s="1" cm="1">
        <f t="array" ref="E268">_xlfn.SWITCH($A$2,"average", AVERAGE(Instances!E268:Instances!E268),"median", MEDIAN(Instances!E268:Instances!E268),"min", MIN(Instances!E268:Instances!E268),"max", MAX(Instances!E268:Instances!E268),"diff", MAX(Instances!E268:Instances!E268)-MIN(Instances!E268:Instances!E268))</f>
        <v>0</v>
      </c>
      <c r="F268" s="1" cm="1">
        <f t="array" ref="F268">_xlfn.SWITCH($A$2,"average", AVERAGE(Instances!F268:Instances!F268),"median", MEDIAN(Instances!F268:Instances!F268),"min", MIN(Instances!F268:Instances!F268),"max", MAX(Instances!F268:Instances!F268),"diff", MAX(Instances!F268:Instances!F268)-MIN(Instances!F268:Instances!F268))</f>
        <v>0</v>
      </c>
      <c r="G268" s="1" cm="1">
        <f t="array" ref="G268">_xlfn.SWITCH($A$2,"average", AVERAGE(Instances!G268:Instances!G268),"median", MEDIAN(Instances!G268:Instances!G268),"min", MIN(Instances!G268:Instances!G268),"max", MAX(Instances!G268:Instances!G268),"diff", MAX(Instances!G268:Instances!G268)-MIN(Instances!G268:Instances!G268))</f>
        <v>0</v>
      </c>
      <c r="H268" s="1" cm="1">
        <f t="array" ref="H268">_xlfn.SWITCH($A$2,"average", AVERAGE(Instances!H268:Instances!H268),"median", MEDIAN(Instances!H268:Instances!H268),"min", MIN(Instances!H268:Instances!H268),"max", MAX(Instances!H268:Instances!H268),"diff", MAX(Instances!H268:Instances!H268)-MIN(Instances!H268:Instances!H268))</f>
        <v>0</v>
      </c>
      <c r="I268" s="1" cm="1">
        <f t="array" ref="I268">_xlfn.SWITCH($A$2,"average", AVERAGE(Instances!I268:Instances!I268),"median", MEDIAN(Instances!I268:Instances!I268),"min", MIN(Instances!I268:Instances!I268),"max", MAX(Instances!I268:Instances!I268),"diff", MAX(Instances!I268:Instances!I268)-MIN(Instances!I268:Instances!I268))</f>
        <v>0</v>
      </c>
      <c r="J268" s="1" cm="1">
        <f t="array" ref="J268">_xlfn.SWITCH($A$2,"average", AVERAGE(Instances!J268:Instances!J268),"median", MEDIAN(Instances!J268:Instances!J268),"min", MIN(Instances!J268:Instances!J268),"max", MAX(Instances!J268:Instances!J268),"diff", MAX(Instances!J268:Instances!J268)-MIN(Instances!J268:Instances!J268))</f>
        <v>0</v>
      </c>
      <c r="K268" s="1" cm="1">
        <f t="array" ref="K268">_xlfn.SWITCH($A$2,"average", AVERAGE(Instances!K268:Instances!K268),"median", MEDIAN(Instances!K268:Instances!K268),"min", MIN(Instances!K268:Instances!K268),"max", MAX(Instances!K268:Instances!K268),"diff", MAX(Instances!K268:Instances!K268)-MIN(Instances!K268:Instances!K268))</f>
        <v>0</v>
      </c>
      <c r="L268" s="1"/>
      <c r="M268" s="1" cm="1">
        <f t="array" ref="M268">_xlfn.SWITCH($A$2,"average", AVERAGE(Instances!M268:Instances!M268),"median", MEDIAN(Instances!M268:Instances!M268),"min", MIN(Instances!M268:Instances!M268),"max", MAX(Instances!M268:Instances!M268),"diff", MAX(Instances!M268:Instances!M268)-MIN(Instances!M268:Instances!M268))</f>
        <v>0</v>
      </c>
      <c r="N268" s="1" cm="1">
        <f t="array" ref="N268">_xlfn.SWITCH($A$2,"average", AVERAGE(Instances!N268:Instances!N268),"median", MEDIAN(Instances!N268:Instances!N268),"min", MIN(Instances!N268:Instances!N268),"max", MAX(Instances!N268:Instances!N268),"diff", MAX(Instances!N268:Instances!N268)-MIN(Instances!N268:Instances!N268))</f>
        <v>0</v>
      </c>
      <c r="O268" s="1"/>
      <c r="P268" s="1" cm="1">
        <f t="array" ref="P268">_xlfn.SWITCH($A$2,"average", AVERAGE(Instances!P268:Instances!P268),"median", MEDIAN(Instances!P268:Instances!P268),"min", MIN(Instances!P268:Instances!P268),"max", MAX(Instances!P268:Instances!P268),"diff", MAX(Instances!P268:Instances!P268)-MIN(Instances!P268:Instances!P268))</f>
        <v>0</v>
      </c>
      <c r="Q268" s="1" cm="1">
        <f t="array" ref="Q268">_xlfn.SWITCH($A$2,"average", AVERAGE(Instances!Q268:Instances!Q268),"median", MEDIAN(Instances!Q268:Instances!Q268),"min", MIN(Instances!Q268:Instances!Q268),"max", MAX(Instances!Q268:Instances!Q268),"diff", MAX(Instances!Q268:Instances!Q268)-MIN(Instances!Q268:Instances!Q268))</f>
        <v>0</v>
      </c>
      <c r="R268" s="1" cm="1">
        <f t="array" ref="R268">_xlfn.SWITCH($A$2,"average", AVERAGE(Instances!R268:Instances!R268),"median", MEDIAN(Instances!R268:Instances!R268),"min", MIN(Instances!R268:Instances!R268),"max", MAX(Instances!R268:Instances!R268),"diff", MAX(Instances!R268:Instances!R268)-MIN(Instances!R268:Instances!R268))</f>
        <v>0</v>
      </c>
      <c r="S268" s="1">
        <f>MIN($B268)</f>
        <v>0</v>
      </c>
      <c r="T268" s="1">
        <f>MIN($C268)</f>
        <v>0</v>
      </c>
      <c r="U268" s="1">
        <f>MIN($D268)</f>
        <v>0</v>
      </c>
      <c r="V268" s="1">
        <f>MIN($E268)</f>
        <v>0</v>
      </c>
      <c r="W268" s="1">
        <f>MIN($F268)</f>
        <v>0</v>
      </c>
      <c r="X268" s="1">
        <f>MIN($G268)</f>
        <v>0</v>
      </c>
      <c r="Y268" s="1">
        <f>MIN($H268)</f>
        <v>0</v>
      </c>
      <c r="Z268" s="1">
        <f>MIN($I268)</f>
        <v>0</v>
      </c>
      <c r="AA268" s="1">
        <f>MIN($J268)</f>
        <v>0</v>
      </c>
      <c r="AB268" s="1">
        <f>MIN($K268)</f>
        <v>0</v>
      </c>
      <c r="AC268" s="1">
        <f>MIN($M268)</f>
        <v>0</v>
      </c>
      <c r="AD268" s="1">
        <f>MIN($N268)</f>
        <v>0</v>
      </c>
      <c r="AE268" s="1">
        <f>MIN($P268)</f>
        <v>0</v>
      </c>
      <c r="AF268" s="1">
        <f>MIN($Q268)</f>
        <v>0</v>
      </c>
      <c r="AG268" s="1">
        <f>MIN($R268)</f>
        <v>0</v>
      </c>
      <c r="AH268" s="1">
        <f>MEDIAN($B268)</f>
        <v>0</v>
      </c>
      <c r="AI268" s="1">
        <f>MEDIAN($C268)</f>
        <v>0</v>
      </c>
      <c r="AJ268" s="1">
        <f>MEDIAN($D268)</f>
        <v>0</v>
      </c>
      <c r="AK268" s="1">
        <f>MEDIAN($E268)</f>
        <v>0</v>
      </c>
      <c r="AL268" s="1">
        <f>MEDIAN($F268)</f>
        <v>0</v>
      </c>
      <c r="AM268" s="1">
        <f>MEDIAN($G268)</f>
        <v>0</v>
      </c>
      <c r="AN268" s="1">
        <f>MEDIAN($H268)</f>
        <v>0</v>
      </c>
      <c r="AO268" s="1">
        <f>MEDIAN($I268)</f>
        <v>0</v>
      </c>
      <c r="AP268" s="1">
        <f>MEDIAN($J268)</f>
        <v>0</v>
      </c>
      <c r="AQ268" s="1">
        <f>MEDIAN($K268)</f>
        <v>0</v>
      </c>
      <c r="AR268" s="1">
        <f>MEDIAN($M268)</f>
        <v>0</v>
      </c>
      <c r="AS268" s="1">
        <f>MEDIAN($N268)</f>
        <v>0</v>
      </c>
      <c r="AT268" s="1">
        <f>MEDIAN($P268)</f>
        <v>0</v>
      </c>
      <c r="AU268" s="1">
        <f>MEDIAN($Q268)</f>
        <v>0</v>
      </c>
      <c r="AV268" s="1">
        <f>MEDIAN($R268)</f>
        <v>0</v>
      </c>
      <c r="AW268" s="1">
        <f>MAX($B268)</f>
        <v>0</v>
      </c>
      <c r="AX268" s="1">
        <f>MAX($C268)</f>
        <v>0</v>
      </c>
      <c r="AY268" s="1">
        <f>MAX($D268)</f>
        <v>0</v>
      </c>
      <c r="AZ268" s="1">
        <f>MAX($E268)</f>
        <v>0</v>
      </c>
      <c r="BA268" s="1">
        <f>MAX($F268)</f>
        <v>0</v>
      </c>
      <c r="BB268" s="1">
        <f>MAX($G268)</f>
        <v>0</v>
      </c>
      <c r="BC268" s="1">
        <f>MAX($H268)</f>
        <v>0</v>
      </c>
      <c r="BD268" s="1">
        <f>MAX($I268)</f>
        <v>0</v>
      </c>
      <c r="BE268" s="1">
        <f>MAX($J268)</f>
        <v>0</v>
      </c>
      <c r="BF268" s="1">
        <f>MAX($K268)</f>
        <v>0</v>
      </c>
      <c r="BG268" s="1">
        <f>MAX($M268)</f>
        <v>0</v>
      </c>
      <c r="BH268" s="1">
        <f>MAX($N268)</f>
        <v>0</v>
      </c>
      <c r="BI268" s="1">
        <f>MAX($P268)</f>
        <v>0</v>
      </c>
      <c r="BJ268" s="1">
        <f>MAX($Q268)</f>
        <v>0</v>
      </c>
      <c r="BK268" s="1">
        <f>MAX($R268)</f>
        <v>0</v>
      </c>
    </row>
    <row r="269" spans="1:63">
      <c r="A269" s="1" t="s">
        <v>266</v>
      </c>
      <c r="B269" s="1" cm="1">
        <f t="array" ref="B269">_xlfn.SWITCH($A$2,"average", AVERAGE(Instances!B269:Instances!B269),"median", MEDIAN(Instances!B269:Instances!B269),"min", MIN(Instances!B269:Instances!B269),"max", MAX(Instances!B269:Instances!B269),"diff", MAX(Instances!B269:Instances!B269)-MIN(Instances!B269:Instances!B269))</f>
        <v>0</v>
      </c>
      <c r="C269" s="1" cm="1">
        <f t="array" ref="C269">_xlfn.SWITCH($A$2,"average", AVERAGE(Instances!C269:Instances!C269),"median", MEDIAN(Instances!C269:Instances!C269),"min", MIN(Instances!C269:Instances!C269),"max", MAX(Instances!C269:Instances!C269),"diff", MAX(Instances!C269:Instances!C269)-MIN(Instances!C269:Instances!C269))</f>
        <v>0</v>
      </c>
      <c r="D269" s="1" cm="1">
        <f t="array" ref="D269">_xlfn.SWITCH($A$2,"average", AVERAGE(Instances!D269:Instances!D269),"median", MEDIAN(Instances!D269:Instances!D269),"min", MIN(Instances!D269:Instances!D269),"max", MAX(Instances!D269:Instances!D269),"diff", MAX(Instances!D269:Instances!D269)-MIN(Instances!D269:Instances!D269))</f>
        <v>0</v>
      </c>
      <c r="E269" s="1" cm="1">
        <f t="array" ref="E269">_xlfn.SWITCH($A$2,"average", AVERAGE(Instances!E269:Instances!E269),"median", MEDIAN(Instances!E269:Instances!E269),"min", MIN(Instances!E269:Instances!E269),"max", MAX(Instances!E269:Instances!E269),"diff", MAX(Instances!E269:Instances!E269)-MIN(Instances!E269:Instances!E269))</f>
        <v>0</v>
      </c>
      <c r="F269" s="1" cm="1">
        <f t="array" ref="F269">_xlfn.SWITCH($A$2,"average", AVERAGE(Instances!F269:Instances!F269),"median", MEDIAN(Instances!F269:Instances!F269),"min", MIN(Instances!F269:Instances!F269),"max", MAX(Instances!F269:Instances!F269),"diff", MAX(Instances!F269:Instances!F269)-MIN(Instances!F269:Instances!F269))</f>
        <v>0</v>
      </c>
      <c r="G269" s="1" cm="1">
        <f t="array" ref="G269">_xlfn.SWITCH($A$2,"average", AVERAGE(Instances!G269:Instances!G269),"median", MEDIAN(Instances!G269:Instances!G269),"min", MIN(Instances!G269:Instances!G269),"max", MAX(Instances!G269:Instances!G269),"diff", MAX(Instances!G269:Instances!G269)-MIN(Instances!G269:Instances!G269))</f>
        <v>0</v>
      </c>
      <c r="H269" s="1" cm="1">
        <f t="array" ref="H269">_xlfn.SWITCH($A$2,"average", AVERAGE(Instances!H269:Instances!H269),"median", MEDIAN(Instances!H269:Instances!H269),"min", MIN(Instances!H269:Instances!H269),"max", MAX(Instances!H269:Instances!H269),"diff", MAX(Instances!H269:Instances!H269)-MIN(Instances!H269:Instances!H269))</f>
        <v>0</v>
      </c>
      <c r="I269" s="1" cm="1">
        <f t="array" ref="I269">_xlfn.SWITCH($A$2,"average", AVERAGE(Instances!I269:Instances!I269),"median", MEDIAN(Instances!I269:Instances!I269),"min", MIN(Instances!I269:Instances!I269),"max", MAX(Instances!I269:Instances!I269),"diff", MAX(Instances!I269:Instances!I269)-MIN(Instances!I269:Instances!I269))</f>
        <v>0</v>
      </c>
      <c r="J269" s="1" cm="1">
        <f t="array" ref="J269">_xlfn.SWITCH($A$2,"average", AVERAGE(Instances!J269:Instances!J269),"median", MEDIAN(Instances!J269:Instances!J269),"min", MIN(Instances!J269:Instances!J269),"max", MAX(Instances!J269:Instances!J269),"diff", MAX(Instances!J269:Instances!J269)-MIN(Instances!J269:Instances!J269))</f>
        <v>0</v>
      </c>
      <c r="K269" s="1" cm="1">
        <f t="array" ref="K269">_xlfn.SWITCH($A$2,"average", AVERAGE(Instances!K269:Instances!K269),"median", MEDIAN(Instances!K269:Instances!K269),"min", MIN(Instances!K269:Instances!K269),"max", MAX(Instances!K269:Instances!K269),"diff", MAX(Instances!K269:Instances!K269)-MIN(Instances!K269:Instances!K269))</f>
        <v>0</v>
      </c>
      <c r="L269" s="1"/>
      <c r="M269" s="1" cm="1">
        <f t="array" ref="M269">_xlfn.SWITCH($A$2,"average", AVERAGE(Instances!M269:Instances!M269),"median", MEDIAN(Instances!M269:Instances!M269),"min", MIN(Instances!M269:Instances!M269),"max", MAX(Instances!M269:Instances!M269),"diff", MAX(Instances!M269:Instances!M269)-MIN(Instances!M269:Instances!M269))</f>
        <v>0</v>
      </c>
      <c r="N269" s="1" cm="1">
        <f t="array" ref="N269">_xlfn.SWITCH($A$2,"average", AVERAGE(Instances!N269:Instances!N269),"median", MEDIAN(Instances!N269:Instances!N269),"min", MIN(Instances!N269:Instances!N269),"max", MAX(Instances!N269:Instances!N269),"diff", MAX(Instances!N269:Instances!N269)-MIN(Instances!N269:Instances!N269))</f>
        <v>0</v>
      </c>
      <c r="O269" s="1"/>
      <c r="P269" s="1" cm="1">
        <f t="array" ref="P269">_xlfn.SWITCH($A$2,"average", AVERAGE(Instances!P269:Instances!P269),"median", MEDIAN(Instances!P269:Instances!P269),"min", MIN(Instances!P269:Instances!P269),"max", MAX(Instances!P269:Instances!P269),"diff", MAX(Instances!P269:Instances!P269)-MIN(Instances!P269:Instances!P269))</f>
        <v>0</v>
      </c>
      <c r="Q269" s="1" cm="1">
        <f t="array" ref="Q269">_xlfn.SWITCH($A$2,"average", AVERAGE(Instances!Q269:Instances!Q269),"median", MEDIAN(Instances!Q269:Instances!Q269),"min", MIN(Instances!Q269:Instances!Q269),"max", MAX(Instances!Q269:Instances!Q269),"diff", MAX(Instances!Q269:Instances!Q269)-MIN(Instances!Q269:Instances!Q269))</f>
        <v>0</v>
      </c>
      <c r="R269" s="1" cm="1">
        <f t="array" ref="R269">_xlfn.SWITCH($A$2,"average", AVERAGE(Instances!R269:Instances!R269),"median", MEDIAN(Instances!R269:Instances!R269),"min", MIN(Instances!R269:Instances!R269),"max", MAX(Instances!R269:Instances!R269),"diff", MAX(Instances!R269:Instances!R269)-MIN(Instances!R269:Instances!R269))</f>
        <v>0</v>
      </c>
      <c r="S269" s="1">
        <f>MIN($B269)</f>
        <v>0</v>
      </c>
      <c r="T269" s="1">
        <f>MIN($C269)</f>
        <v>0</v>
      </c>
      <c r="U269" s="1">
        <f>MIN($D269)</f>
        <v>0</v>
      </c>
      <c r="V269" s="1">
        <f>MIN($E269)</f>
        <v>0</v>
      </c>
      <c r="W269" s="1">
        <f>MIN($F269)</f>
        <v>0</v>
      </c>
      <c r="X269" s="1">
        <f>MIN($G269)</f>
        <v>0</v>
      </c>
      <c r="Y269" s="1">
        <f>MIN($H269)</f>
        <v>0</v>
      </c>
      <c r="Z269" s="1">
        <f>MIN($I269)</f>
        <v>0</v>
      </c>
      <c r="AA269" s="1">
        <f>MIN($J269)</f>
        <v>0</v>
      </c>
      <c r="AB269" s="1">
        <f>MIN($K269)</f>
        <v>0</v>
      </c>
      <c r="AC269" s="1">
        <f>MIN($M269)</f>
        <v>0</v>
      </c>
      <c r="AD269" s="1">
        <f>MIN($N269)</f>
        <v>0</v>
      </c>
      <c r="AE269" s="1">
        <f>MIN($P269)</f>
        <v>0</v>
      </c>
      <c r="AF269" s="1">
        <f>MIN($Q269)</f>
        <v>0</v>
      </c>
      <c r="AG269" s="1">
        <f>MIN($R269)</f>
        <v>0</v>
      </c>
      <c r="AH269" s="1">
        <f>MEDIAN($B269)</f>
        <v>0</v>
      </c>
      <c r="AI269" s="1">
        <f>MEDIAN($C269)</f>
        <v>0</v>
      </c>
      <c r="AJ269" s="1">
        <f>MEDIAN($D269)</f>
        <v>0</v>
      </c>
      <c r="AK269" s="1">
        <f>MEDIAN($E269)</f>
        <v>0</v>
      </c>
      <c r="AL269" s="1">
        <f>MEDIAN($F269)</f>
        <v>0</v>
      </c>
      <c r="AM269" s="1">
        <f>MEDIAN($G269)</f>
        <v>0</v>
      </c>
      <c r="AN269" s="1">
        <f>MEDIAN($H269)</f>
        <v>0</v>
      </c>
      <c r="AO269" s="1">
        <f>MEDIAN($I269)</f>
        <v>0</v>
      </c>
      <c r="AP269" s="1">
        <f>MEDIAN($J269)</f>
        <v>0</v>
      </c>
      <c r="AQ269" s="1">
        <f>MEDIAN($K269)</f>
        <v>0</v>
      </c>
      <c r="AR269" s="1">
        <f>MEDIAN($M269)</f>
        <v>0</v>
      </c>
      <c r="AS269" s="1">
        <f>MEDIAN($N269)</f>
        <v>0</v>
      </c>
      <c r="AT269" s="1">
        <f>MEDIAN($P269)</f>
        <v>0</v>
      </c>
      <c r="AU269" s="1">
        <f>MEDIAN($Q269)</f>
        <v>0</v>
      </c>
      <c r="AV269" s="1">
        <f>MEDIAN($R269)</f>
        <v>0</v>
      </c>
      <c r="AW269" s="1">
        <f>MAX($B269)</f>
        <v>0</v>
      </c>
      <c r="AX269" s="1">
        <f>MAX($C269)</f>
        <v>0</v>
      </c>
      <c r="AY269" s="1">
        <f>MAX($D269)</f>
        <v>0</v>
      </c>
      <c r="AZ269" s="1">
        <f>MAX($E269)</f>
        <v>0</v>
      </c>
      <c r="BA269" s="1">
        <f>MAX($F269)</f>
        <v>0</v>
      </c>
      <c r="BB269" s="1">
        <f>MAX($G269)</f>
        <v>0</v>
      </c>
      <c r="BC269" s="1">
        <f>MAX($H269)</f>
        <v>0</v>
      </c>
      <c r="BD269" s="1">
        <f>MAX($I269)</f>
        <v>0</v>
      </c>
      <c r="BE269" s="1">
        <f>MAX($J269)</f>
        <v>0</v>
      </c>
      <c r="BF269" s="1">
        <f>MAX($K269)</f>
        <v>0</v>
      </c>
      <c r="BG269" s="1">
        <f>MAX($M269)</f>
        <v>0</v>
      </c>
      <c r="BH269" s="1">
        <f>MAX($N269)</f>
        <v>0</v>
      </c>
      <c r="BI269" s="1">
        <f>MAX($P269)</f>
        <v>0</v>
      </c>
      <c r="BJ269" s="1">
        <f>MAX($Q269)</f>
        <v>0</v>
      </c>
      <c r="BK269" s="1">
        <f>MAX($R269)</f>
        <v>0</v>
      </c>
    </row>
    <row r="270" spans="1:63">
      <c r="A270" s="1" t="s">
        <v>267</v>
      </c>
      <c r="B270" s="1" cm="1">
        <f t="array" ref="B270">_xlfn.SWITCH($A$2,"average", AVERAGE(Instances!B270:Instances!B270),"median", MEDIAN(Instances!B270:Instances!B270),"min", MIN(Instances!B270:Instances!B270),"max", MAX(Instances!B270:Instances!B270),"diff", MAX(Instances!B270:Instances!B270)-MIN(Instances!B270:Instances!B270))</f>
        <v>0</v>
      </c>
      <c r="C270" s="1" cm="1">
        <f t="array" ref="C270">_xlfn.SWITCH($A$2,"average", AVERAGE(Instances!C270:Instances!C270),"median", MEDIAN(Instances!C270:Instances!C270),"min", MIN(Instances!C270:Instances!C270),"max", MAX(Instances!C270:Instances!C270),"diff", MAX(Instances!C270:Instances!C270)-MIN(Instances!C270:Instances!C270))</f>
        <v>0</v>
      </c>
      <c r="D270" s="1" cm="1">
        <f t="array" ref="D270">_xlfn.SWITCH($A$2,"average", AVERAGE(Instances!D270:Instances!D270),"median", MEDIAN(Instances!D270:Instances!D270),"min", MIN(Instances!D270:Instances!D270),"max", MAX(Instances!D270:Instances!D270),"diff", MAX(Instances!D270:Instances!D270)-MIN(Instances!D270:Instances!D270))</f>
        <v>0</v>
      </c>
      <c r="E270" s="1" cm="1">
        <f t="array" ref="E270">_xlfn.SWITCH($A$2,"average", AVERAGE(Instances!E270:Instances!E270),"median", MEDIAN(Instances!E270:Instances!E270),"min", MIN(Instances!E270:Instances!E270),"max", MAX(Instances!E270:Instances!E270),"diff", MAX(Instances!E270:Instances!E270)-MIN(Instances!E270:Instances!E270))</f>
        <v>0</v>
      </c>
      <c r="F270" s="1" cm="1">
        <f t="array" ref="F270">_xlfn.SWITCH($A$2,"average", AVERAGE(Instances!F270:Instances!F270),"median", MEDIAN(Instances!F270:Instances!F270),"min", MIN(Instances!F270:Instances!F270),"max", MAX(Instances!F270:Instances!F270),"diff", MAX(Instances!F270:Instances!F270)-MIN(Instances!F270:Instances!F270))</f>
        <v>0</v>
      </c>
      <c r="G270" s="1" cm="1">
        <f t="array" ref="G270">_xlfn.SWITCH($A$2,"average", AVERAGE(Instances!G270:Instances!G270),"median", MEDIAN(Instances!G270:Instances!G270),"min", MIN(Instances!G270:Instances!G270),"max", MAX(Instances!G270:Instances!G270),"diff", MAX(Instances!G270:Instances!G270)-MIN(Instances!G270:Instances!G270))</f>
        <v>0</v>
      </c>
      <c r="H270" s="1" cm="1">
        <f t="array" ref="H270">_xlfn.SWITCH($A$2,"average", AVERAGE(Instances!H270:Instances!H270),"median", MEDIAN(Instances!H270:Instances!H270),"min", MIN(Instances!H270:Instances!H270),"max", MAX(Instances!H270:Instances!H270),"diff", MAX(Instances!H270:Instances!H270)-MIN(Instances!H270:Instances!H270))</f>
        <v>0</v>
      </c>
      <c r="I270" s="1" cm="1">
        <f t="array" ref="I270">_xlfn.SWITCH($A$2,"average", AVERAGE(Instances!I270:Instances!I270),"median", MEDIAN(Instances!I270:Instances!I270),"min", MIN(Instances!I270:Instances!I270),"max", MAX(Instances!I270:Instances!I270),"diff", MAX(Instances!I270:Instances!I270)-MIN(Instances!I270:Instances!I270))</f>
        <v>0</v>
      </c>
      <c r="J270" s="1" cm="1">
        <f t="array" ref="J270">_xlfn.SWITCH($A$2,"average", AVERAGE(Instances!J270:Instances!J270),"median", MEDIAN(Instances!J270:Instances!J270),"min", MIN(Instances!J270:Instances!J270),"max", MAX(Instances!J270:Instances!J270),"diff", MAX(Instances!J270:Instances!J270)-MIN(Instances!J270:Instances!J270))</f>
        <v>0</v>
      </c>
      <c r="K270" s="1" cm="1">
        <f t="array" ref="K270">_xlfn.SWITCH($A$2,"average", AVERAGE(Instances!K270:Instances!K270),"median", MEDIAN(Instances!K270:Instances!K270),"min", MIN(Instances!K270:Instances!K270),"max", MAX(Instances!K270:Instances!K270),"diff", MAX(Instances!K270:Instances!K270)-MIN(Instances!K270:Instances!K270))</f>
        <v>0</v>
      </c>
      <c r="L270" s="1"/>
      <c r="M270" s="1" cm="1">
        <f t="array" ref="M270">_xlfn.SWITCH($A$2,"average", AVERAGE(Instances!M270:Instances!M270),"median", MEDIAN(Instances!M270:Instances!M270),"min", MIN(Instances!M270:Instances!M270),"max", MAX(Instances!M270:Instances!M270),"diff", MAX(Instances!M270:Instances!M270)-MIN(Instances!M270:Instances!M270))</f>
        <v>0</v>
      </c>
      <c r="N270" s="1" cm="1">
        <f t="array" ref="N270">_xlfn.SWITCH($A$2,"average", AVERAGE(Instances!N270:Instances!N270),"median", MEDIAN(Instances!N270:Instances!N270),"min", MIN(Instances!N270:Instances!N270),"max", MAX(Instances!N270:Instances!N270),"diff", MAX(Instances!N270:Instances!N270)-MIN(Instances!N270:Instances!N270))</f>
        <v>0</v>
      </c>
      <c r="O270" s="1"/>
      <c r="P270" s="1" cm="1">
        <f t="array" ref="P270">_xlfn.SWITCH($A$2,"average", AVERAGE(Instances!P270:Instances!P270),"median", MEDIAN(Instances!P270:Instances!P270),"min", MIN(Instances!P270:Instances!P270),"max", MAX(Instances!P270:Instances!P270),"diff", MAX(Instances!P270:Instances!P270)-MIN(Instances!P270:Instances!P270))</f>
        <v>0</v>
      </c>
      <c r="Q270" s="1" cm="1">
        <f t="array" ref="Q270">_xlfn.SWITCH($A$2,"average", AVERAGE(Instances!Q270:Instances!Q270),"median", MEDIAN(Instances!Q270:Instances!Q270),"min", MIN(Instances!Q270:Instances!Q270),"max", MAX(Instances!Q270:Instances!Q270),"diff", MAX(Instances!Q270:Instances!Q270)-MIN(Instances!Q270:Instances!Q270))</f>
        <v>0</v>
      </c>
      <c r="R270" s="1" cm="1">
        <f t="array" ref="R270">_xlfn.SWITCH($A$2,"average", AVERAGE(Instances!R270:Instances!R270),"median", MEDIAN(Instances!R270:Instances!R270),"min", MIN(Instances!R270:Instances!R270),"max", MAX(Instances!R270:Instances!R270),"diff", MAX(Instances!R270:Instances!R270)-MIN(Instances!R270:Instances!R270))</f>
        <v>0</v>
      </c>
      <c r="S270" s="1">
        <f>MIN($B270)</f>
        <v>0</v>
      </c>
      <c r="T270" s="1">
        <f>MIN($C270)</f>
        <v>0</v>
      </c>
      <c r="U270" s="1">
        <f>MIN($D270)</f>
        <v>0</v>
      </c>
      <c r="V270" s="1">
        <f>MIN($E270)</f>
        <v>0</v>
      </c>
      <c r="W270" s="1">
        <f>MIN($F270)</f>
        <v>0</v>
      </c>
      <c r="X270" s="1">
        <f>MIN($G270)</f>
        <v>0</v>
      </c>
      <c r="Y270" s="1">
        <f>MIN($H270)</f>
        <v>0</v>
      </c>
      <c r="Z270" s="1">
        <f>MIN($I270)</f>
        <v>0</v>
      </c>
      <c r="AA270" s="1">
        <f>MIN($J270)</f>
        <v>0</v>
      </c>
      <c r="AB270" s="1">
        <f>MIN($K270)</f>
        <v>0</v>
      </c>
      <c r="AC270" s="1">
        <f>MIN($M270)</f>
        <v>0</v>
      </c>
      <c r="AD270" s="1">
        <f>MIN($N270)</f>
        <v>0</v>
      </c>
      <c r="AE270" s="1">
        <f>MIN($P270)</f>
        <v>0</v>
      </c>
      <c r="AF270" s="1">
        <f>MIN($Q270)</f>
        <v>0</v>
      </c>
      <c r="AG270" s="1">
        <f>MIN($R270)</f>
        <v>0</v>
      </c>
      <c r="AH270" s="1">
        <f>MEDIAN($B270)</f>
        <v>0</v>
      </c>
      <c r="AI270" s="1">
        <f>MEDIAN($C270)</f>
        <v>0</v>
      </c>
      <c r="AJ270" s="1">
        <f>MEDIAN($D270)</f>
        <v>0</v>
      </c>
      <c r="AK270" s="1">
        <f>MEDIAN($E270)</f>
        <v>0</v>
      </c>
      <c r="AL270" s="1">
        <f>MEDIAN($F270)</f>
        <v>0</v>
      </c>
      <c r="AM270" s="1">
        <f>MEDIAN($G270)</f>
        <v>0</v>
      </c>
      <c r="AN270" s="1">
        <f>MEDIAN($H270)</f>
        <v>0</v>
      </c>
      <c r="AO270" s="1">
        <f>MEDIAN($I270)</f>
        <v>0</v>
      </c>
      <c r="AP270" s="1">
        <f>MEDIAN($J270)</f>
        <v>0</v>
      </c>
      <c r="AQ270" s="1">
        <f>MEDIAN($K270)</f>
        <v>0</v>
      </c>
      <c r="AR270" s="1">
        <f>MEDIAN($M270)</f>
        <v>0</v>
      </c>
      <c r="AS270" s="1">
        <f>MEDIAN($N270)</f>
        <v>0</v>
      </c>
      <c r="AT270" s="1">
        <f>MEDIAN($P270)</f>
        <v>0</v>
      </c>
      <c r="AU270" s="1">
        <f>MEDIAN($Q270)</f>
        <v>0</v>
      </c>
      <c r="AV270" s="1">
        <f>MEDIAN($R270)</f>
        <v>0</v>
      </c>
      <c r="AW270" s="1">
        <f>MAX($B270)</f>
        <v>0</v>
      </c>
      <c r="AX270" s="1">
        <f>MAX($C270)</f>
        <v>0</v>
      </c>
      <c r="AY270" s="1">
        <f>MAX($D270)</f>
        <v>0</v>
      </c>
      <c r="AZ270" s="1">
        <f>MAX($E270)</f>
        <v>0</v>
      </c>
      <c r="BA270" s="1">
        <f>MAX($F270)</f>
        <v>0</v>
      </c>
      <c r="BB270" s="1">
        <f>MAX($G270)</f>
        <v>0</v>
      </c>
      <c r="BC270" s="1">
        <f>MAX($H270)</f>
        <v>0</v>
      </c>
      <c r="BD270" s="1">
        <f>MAX($I270)</f>
        <v>0</v>
      </c>
      <c r="BE270" s="1">
        <f>MAX($J270)</f>
        <v>0</v>
      </c>
      <c r="BF270" s="1">
        <f>MAX($K270)</f>
        <v>0</v>
      </c>
      <c r="BG270" s="1">
        <f>MAX($M270)</f>
        <v>0</v>
      </c>
      <c r="BH270" s="1">
        <f>MAX($N270)</f>
        <v>0</v>
      </c>
      <c r="BI270" s="1">
        <f>MAX($P270)</f>
        <v>0</v>
      </c>
      <c r="BJ270" s="1">
        <f>MAX($Q270)</f>
        <v>0</v>
      </c>
      <c r="BK270" s="1">
        <f>MAX($R270)</f>
        <v>0</v>
      </c>
    </row>
    <row r="271" spans="1:63">
      <c r="A271" s="1" t="s">
        <v>268</v>
      </c>
      <c r="B271" s="1" cm="1">
        <f t="array" ref="B271">_xlfn.SWITCH($A$2,"average", AVERAGE(Instances!B271:Instances!B271),"median", MEDIAN(Instances!B271:Instances!B271),"min", MIN(Instances!B271:Instances!B271),"max", MAX(Instances!B271:Instances!B271),"diff", MAX(Instances!B271:Instances!B271)-MIN(Instances!B271:Instances!B271))</f>
        <v>0</v>
      </c>
      <c r="C271" s="1" cm="1">
        <f t="array" ref="C271">_xlfn.SWITCH($A$2,"average", AVERAGE(Instances!C271:Instances!C271),"median", MEDIAN(Instances!C271:Instances!C271),"min", MIN(Instances!C271:Instances!C271),"max", MAX(Instances!C271:Instances!C271),"diff", MAX(Instances!C271:Instances!C271)-MIN(Instances!C271:Instances!C271))</f>
        <v>0</v>
      </c>
      <c r="D271" s="1" cm="1">
        <f t="array" ref="D271">_xlfn.SWITCH($A$2,"average", AVERAGE(Instances!D271:Instances!D271),"median", MEDIAN(Instances!D271:Instances!D271),"min", MIN(Instances!D271:Instances!D271),"max", MAX(Instances!D271:Instances!D271),"diff", MAX(Instances!D271:Instances!D271)-MIN(Instances!D271:Instances!D271))</f>
        <v>0</v>
      </c>
      <c r="E271" s="1" cm="1">
        <f t="array" ref="E271">_xlfn.SWITCH($A$2,"average", AVERAGE(Instances!E271:Instances!E271),"median", MEDIAN(Instances!E271:Instances!E271),"min", MIN(Instances!E271:Instances!E271),"max", MAX(Instances!E271:Instances!E271),"diff", MAX(Instances!E271:Instances!E271)-MIN(Instances!E271:Instances!E271))</f>
        <v>0</v>
      </c>
      <c r="F271" s="1" cm="1">
        <f t="array" ref="F271">_xlfn.SWITCH($A$2,"average", AVERAGE(Instances!F271:Instances!F271),"median", MEDIAN(Instances!F271:Instances!F271),"min", MIN(Instances!F271:Instances!F271),"max", MAX(Instances!F271:Instances!F271),"diff", MAX(Instances!F271:Instances!F271)-MIN(Instances!F271:Instances!F271))</f>
        <v>0</v>
      </c>
      <c r="G271" s="1" cm="1">
        <f t="array" ref="G271">_xlfn.SWITCH($A$2,"average", AVERAGE(Instances!G271:Instances!G271),"median", MEDIAN(Instances!G271:Instances!G271),"min", MIN(Instances!G271:Instances!G271),"max", MAX(Instances!G271:Instances!G271),"diff", MAX(Instances!G271:Instances!G271)-MIN(Instances!G271:Instances!G271))</f>
        <v>0</v>
      </c>
      <c r="H271" s="1" cm="1">
        <f t="array" ref="H271">_xlfn.SWITCH($A$2,"average", AVERAGE(Instances!H271:Instances!H271),"median", MEDIAN(Instances!H271:Instances!H271),"min", MIN(Instances!H271:Instances!H271),"max", MAX(Instances!H271:Instances!H271),"diff", MAX(Instances!H271:Instances!H271)-MIN(Instances!H271:Instances!H271))</f>
        <v>0</v>
      </c>
      <c r="I271" s="1" cm="1">
        <f t="array" ref="I271">_xlfn.SWITCH($A$2,"average", AVERAGE(Instances!I271:Instances!I271),"median", MEDIAN(Instances!I271:Instances!I271),"min", MIN(Instances!I271:Instances!I271),"max", MAX(Instances!I271:Instances!I271),"diff", MAX(Instances!I271:Instances!I271)-MIN(Instances!I271:Instances!I271))</f>
        <v>0</v>
      </c>
      <c r="J271" s="1" cm="1">
        <f t="array" ref="J271">_xlfn.SWITCH($A$2,"average", AVERAGE(Instances!J271:Instances!J271),"median", MEDIAN(Instances!J271:Instances!J271),"min", MIN(Instances!J271:Instances!J271),"max", MAX(Instances!J271:Instances!J271),"diff", MAX(Instances!J271:Instances!J271)-MIN(Instances!J271:Instances!J271))</f>
        <v>0</v>
      </c>
      <c r="K271" s="1" cm="1">
        <f t="array" ref="K271">_xlfn.SWITCH($A$2,"average", AVERAGE(Instances!K271:Instances!K271),"median", MEDIAN(Instances!K271:Instances!K271),"min", MIN(Instances!K271:Instances!K271),"max", MAX(Instances!K271:Instances!K271),"diff", MAX(Instances!K271:Instances!K271)-MIN(Instances!K271:Instances!K271))</f>
        <v>0</v>
      </c>
      <c r="L271" s="1"/>
      <c r="M271" s="1" cm="1">
        <f t="array" ref="M271">_xlfn.SWITCH($A$2,"average", AVERAGE(Instances!M271:Instances!M271),"median", MEDIAN(Instances!M271:Instances!M271),"min", MIN(Instances!M271:Instances!M271),"max", MAX(Instances!M271:Instances!M271),"diff", MAX(Instances!M271:Instances!M271)-MIN(Instances!M271:Instances!M271))</f>
        <v>0</v>
      </c>
      <c r="N271" s="1" cm="1">
        <f t="array" ref="N271">_xlfn.SWITCH($A$2,"average", AVERAGE(Instances!N271:Instances!N271),"median", MEDIAN(Instances!N271:Instances!N271),"min", MIN(Instances!N271:Instances!N271),"max", MAX(Instances!N271:Instances!N271),"diff", MAX(Instances!N271:Instances!N271)-MIN(Instances!N271:Instances!N271))</f>
        <v>0</v>
      </c>
      <c r="O271" s="1"/>
      <c r="P271" s="1" cm="1">
        <f t="array" ref="P271">_xlfn.SWITCH($A$2,"average", AVERAGE(Instances!P271:Instances!P271),"median", MEDIAN(Instances!P271:Instances!P271),"min", MIN(Instances!P271:Instances!P271),"max", MAX(Instances!P271:Instances!P271),"diff", MAX(Instances!P271:Instances!P271)-MIN(Instances!P271:Instances!P271))</f>
        <v>0</v>
      </c>
      <c r="Q271" s="1" cm="1">
        <f t="array" ref="Q271">_xlfn.SWITCH($A$2,"average", AVERAGE(Instances!Q271:Instances!Q271),"median", MEDIAN(Instances!Q271:Instances!Q271),"min", MIN(Instances!Q271:Instances!Q271),"max", MAX(Instances!Q271:Instances!Q271),"diff", MAX(Instances!Q271:Instances!Q271)-MIN(Instances!Q271:Instances!Q271))</f>
        <v>0</v>
      </c>
      <c r="R271" s="1" cm="1">
        <f t="array" ref="R271">_xlfn.SWITCH($A$2,"average", AVERAGE(Instances!R271:Instances!R271),"median", MEDIAN(Instances!R271:Instances!R271),"min", MIN(Instances!R271:Instances!R271),"max", MAX(Instances!R271:Instances!R271),"diff", MAX(Instances!R271:Instances!R271)-MIN(Instances!R271:Instances!R271))</f>
        <v>0</v>
      </c>
      <c r="S271" s="1">
        <f>MIN($B271)</f>
        <v>0</v>
      </c>
      <c r="T271" s="1">
        <f>MIN($C271)</f>
        <v>0</v>
      </c>
      <c r="U271" s="1">
        <f>MIN($D271)</f>
        <v>0</v>
      </c>
      <c r="V271" s="1">
        <f>MIN($E271)</f>
        <v>0</v>
      </c>
      <c r="W271" s="1">
        <f>MIN($F271)</f>
        <v>0</v>
      </c>
      <c r="X271" s="1">
        <f>MIN($G271)</f>
        <v>0</v>
      </c>
      <c r="Y271" s="1">
        <f>MIN($H271)</f>
        <v>0</v>
      </c>
      <c r="Z271" s="1">
        <f>MIN($I271)</f>
        <v>0</v>
      </c>
      <c r="AA271" s="1">
        <f>MIN($J271)</f>
        <v>0</v>
      </c>
      <c r="AB271" s="1">
        <f>MIN($K271)</f>
        <v>0</v>
      </c>
      <c r="AC271" s="1">
        <f>MIN($M271)</f>
        <v>0</v>
      </c>
      <c r="AD271" s="1">
        <f>MIN($N271)</f>
        <v>0</v>
      </c>
      <c r="AE271" s="1">
        <f>MIN($P271)</f>
        <v>0</v>
      </c>
      <c r="AF271" s="1">
        <f>MIN($Q271)</f>
        <v>0</v>
      </c>
      <c r="AG271" s="1">
        <f>MIN($R271)</f>
        <v>0</v>
      </c>
      <c r="AH271" s="1">
        <f>MEDIAN($B271)</f>
        <v>0</v>
      </c>
      <c r="AI271" s="1">
        <f>MEDIAN($C271)</f>
        <v>0</v>
      </c>
      <c r="AJ271" s="1">
        <f>MEDIAN($D271)</f>
        <v>0</v>
      </c>
      <c r="AK271" s="1">
        <f>MEDIAN($E271)</f>
        <v>0</v>
      </c>
      <c r="AL271" s="1">
        <f>MEDIAN($F271)</f>
        <v>0</v>
      </c>
      <c r="AM271" s="1">
        <f>MEDIAN($G271)</f>
        <v>0</v>
      </c>
      <c r="AN271" s="1">
        <f>MEDIAN($H271)</f>
        <v>0</v>
      </c>
      <c r="AO271" s="1">
        <f>MEDIAN($I271)</f>
        <v>0</v>
      </c>
      <c r="AP271" s="1">
        <f>MEDIAN($J271)</f>
        <v>0</v>
      </c>
      <c r="AQ271" s="1">
        <f>MEDIAN($K271)</f>
        <v>0</v>
      </c>
      <c r="AR271" s="1">
        <f>MEDIAN($M271)</f>
        <v>0</v>
      </c>
      <c r="AS271" s="1">
        <f>MEDIAN($N271)</f>
        <v>0</v>
      </c>
      <c r="AT271" s="1">
        <f>MEDIAN($P271)</f>
        <v>0</v>
      </c>
      <c r="AU271" s="1">
        <f>MEDIAN($Q271)</f>
        <v>0</v>
      </c>
      <c r="AV271" s="1">
        <f>MEDIAN($R271)</f>
        <v>0</v>
      </c>
      <c r="AW271" s="1">
        <f>MAX($B271)</f>
        <v>0</v>
      </c>
      <c r="AX271" s="1">
        <f>MAX($C271)</f>
        <v>0</v>
      </c>
      <c r="AY271" s="1">
        <f>MAX($D271)</f>
        <v>0</v>
      </c>
      <c r="AZ271" s="1">
        <f>MAX($E271)</f>
        <v>0</v>
      </c>
      <c r="BA271" s="1">
        <f>MAX($F271)</f>
        <v>0</v>
      </c>
      <c r="BB271" s="1">
        <f>MAX($G271)</f>
        <v>0</v>
      </c>
      <c r="BC271" s="1">
        <f>MAX($H271)</f>
        <v>0</v>
      </c>
      <c r="BD271" s="1">
        <f>MAX($I271)</f>
        <v>0</v>
      </c>
      <c r="BE271" s="1">
        <f>MAX($J271)</f>
        <v>0</v>
      </c>
      <c r="BF271" s="1">
        <f>MAX($K271)</f>
        <v>0</v>
      </c>
      <c r="BG271" s="1">
        <f>MAX($M271)</f>
        <v>0</v>
      </c>
      <c r="BH271" s="1">
        <f>MAX($N271)</f>
        <v>0</v>
      </c>
      <c r="BI271" s="1">
        <f>MAX($P271)</f>
        <v>0</v>
      </c>
      <c r="BJ271" s="1">
        <f>MAX($Q271)</f>
        <v>0</v>
      </c>
      <c r="BK271" s="1">
        <f>MAX($R271)</f>
        <v>0</v>
      </c>
    </row>
    <row r="272" spans="1:63">
      <c r="A272" s="1" t="s">
        <v>269</v>
      </c>
      <c r="B272" s="1" cm="1">
        <f t="array" ref="B272">_xlfn.SWITCH($A$2,"average", AVERAGE(Instances!B272:Instances!B272),"median", MEDIAN(Instances!B272:Instances!B272),"min", MIN(Instances!B272:Instances!B272),"max", MAX(Instances!B272:Instances!B272),"diff", MAX(Instances!B272:Instances!B272)-MIN(Instances!B272:Instances!B272))</f>
        <v>0</v>
      </c>
      <c r="C272" s="1" cm="1">
        <f t="array" ref="C272">_xlfn.SWITCH($A$2,"average", AVERAGE(Instances!C272:Instances!C272),"median", MEDIAN(Instances!C272:Instances!C272),"min", MIN(Instances!C272:Instances!C272),"max", MAX(Instances!C272:Instances!C272),"diff", MAX(Instances!C272:Instances!C272)-MIN(Instances!C272:Instances!C272))</f>
        <v>0</v>
      </c>
      <c r="D272" s="1" cm="1">
        <f t="array" ref="D272">_xlfn.SWITCH($A$2,"average", AVERAGE(Instances!D272:Instances!D272),"median", MEDIAN(Instances!D272:Instances!D272),"min", MIN(Instances!D272:Instances!D272),"max", MAX(Instances!D272:Instances!D272),"diff", MAX(Instances!D272:Instances!D272)-MIN(Instances!D272:Instances!D272))</f>
        <v>0</v>
      </c>
      <c r="E272" s="1" cm="1">
        <f t="array" ref="E272">_xlfn.SWITCH($A$2,"average", AVERAGE(Instances!E272:Instances!E272),"median", MEDIAN(Instances!E272:Instances!E272),"min", MIN(Instances!E272:Instances!E272),"max", MAX(Instances!E272:Instances!E272),"diff", MAX(Instances!E272:Instances!E272)-MIN(Instances!E272:Instances!E272))</f>
        <v>0</v>
      </c>
      <c r="F272" s="1" cm="1">
        <f t="array" ref="F272">_xlfn.SWITCH($A$2,"average", AVERAGE(Instances!F272:Instances!F272),"median", MEDIAN(Instances!F272:Instances!F272),"min", MIN(Instances!F272:Instances!F272),"max", MAX(Instances!F272:Instances!F272),"diff", MAX(Instances!F272:Instances!F272)-MIN(Instances!F272:Instances!F272))</f>
        <v>0</v>
      </c>
      <c r="G272" s="1" cm="1">
        <f t="array" ref="G272">_xlfn.SWITCH($A$2,"average", AVERAGE(Instances!G272:Instances!G272),"median", MEDIAN(Instances!G272:Instances!G272),"min", MIN(Instances!G272:Instances!G272),"max", MAX(Instances!G272:Instances!G272),"diff", MAX(Instances!G272:Instances!G272)-MIN(Instances!G272:Instances!G272))</f>
        <v>0</v>
      </c>
      <c r="H272" s="1" cm="1">
        <f t="array" ref="H272">_xlfn.SWITCH($A$2,"average", AVERAGE(Instances!H272:Instances!H272),"median", MEDIAN(Instances!H272:Instances!H272),"min", MIN(Instances!H272:Instances!H272),"max", MAX(Instances!H272:Instances!H272),"diff", MAX(Instances!H272:Instances!H272)-MIN(Instances!H272:Instances!H272))</f>
        <v>0</v>
      </c>
      <c r="I272" s="1" cm="1">
        <f t="array" ref="I272">_xlfn.SWITCH($A$2,"average", AVERAGE(Instances!I272:Instances!I272),"median", MEDIAN(Instances!I272:Instances!I272),"min", MIN(Instances!I272:Instances!I272),"max", MAX(Instances!I272:Instances!I272),"diff", MAX(Instances!I272:Instances!I272)-MIN(Instances!I272:Instances!I272))</f>
        <v>0</v>
      </c>
      <c r="J272" s="1" cm="1">
        <f t="array" ref="J272">_xlfn.SWITCH($A$2,"average", AVERAGE(Instances!J272:Instances!J272),"median", MEDIAN(Instances!J272:Instances!J272),"min", MIN(Instances!J272:Instances!J272),"max", MAX(Instances!J272:Instances!J272),"diff", MAX(Instances!J272:Instances!J272)-MIN(Instances!J272:Instances!J272))</f>
        <v>0</v>
      </c>
      <c r="K272" s="1" cm="1">
        <f t="array" ref="K272">_xlfn.SWITCH($A$2,"average", AVERAGE(Instances!K272:Instances!K272),"median", MEDIAN(Instances!K272:Instances!K272),"min", MIN(Instances!K272:Instances!K272),"max", MAX(Instances!K272:Instances!K272),"diff", MAX(Instances!K272:Instances!K272)-MIN(Instances!K272:Instances!K272))</f>
        <v>0</v>
      </c>
      <c r="L272" s="1"/>
      <c r="M272" s="1" cm="1">
        <f t="array" ref="M272">_xlfn.SWITCH($A$2,"average", AVERAGE(Instances!M272:Instances!M272),"median", MEDIAN(Instances!M272:Instances!M272),"min", MIN(Instances!M272:Instances!M272),"max", MAX(Instances!M272:Instances!M272),"diff", MAX(Instances!M272:Instances!M272)-MIN(Instances!M272:Instances!M272))</f>
        <v>0</v>
      </c>
      <c r="N272" s="1" cm="1">
        <f t="array" ref="N272">_xlfn.SWITCH($A$2,"average", AVERAGE(Instances!N272:Instances!N272),"median", MEDIAN(Instances!N272:Instances!N272),"min", MIN(Instances!N272:Instances!N272),"max", MAX(Instances!N272:Instances!N272),"diff", MAX(Instances!N272:Instances!N272)-MIN(Instances!N272:Instances!N272))</f>
        <v>0</v>
      </c>
      <c r="O272" s="1"/>
      <c r="P272" s="1" cm="1">
        <f t="array" ref="P272">_xlfn.SWITCH($A$2,"average", AVERAGE(Instances!P272:Instances!P272),"median", MEDIAN(Instances!P272:Instances!P272),"min", MIN(Instances!P272:Instances!P272),"max", MAX(Instances!P272:Instances!P272),"diff", MAX(Instances!P272:Instances!P272)-MIN(Instances!P272:Instances!P272))</f>
        <v>0</v>
      </c>
      <c r="Q272" s="1" cm="1">
        <f t="array" ref="Q272">_xlfn.SWITCH($A$2,"average", AVERAGE(Instances!Q272:Instances!Q272),"median", MEDIAN(Instances!Q272:Instances!Q272),"min", MIN(Instances!Q272:Instances!Q272),"max", MAX(Instances!Q272:Instances!Q272),"diff", MAX(Instances!Q272:Instances!Q272)-MIN(Instances!Q272:Instances!Q272))</f>
        <v>0</v>
      </c>
      <c r="R272" s="1" cm="1">
        <f t="array" ref="R272">_xlfn.SWITCH($A$2,"average", AVERAGE(Instances!R272:Instances!R272),"median", MEDIAN(Instances!R272:Instances!R272),"min", MIN(Instances!R272:Instances!R272),"max", MAX(Instances!R272:Instances!R272),"diff", MAX(Instances!R272:Instances!R272)-MIN(Instances!R272:Instances!R272))</f>
        <v>0</v>
      </c>
      <c r="S272" s="1">
        <f>MIN($B272)</f>
        <v>0</v>
      </c>
      <c r="T272" s="1">
        <f>MIN($C272)</f>
        <v>0</v>
      </c>
      <c r="U272" s="1">
        <f>MIN($D272)</f>
        <v>0</v>
      </c>
      <c r="V272" s="1">
        <f>MIN($E272)</f>
        <v>0</v>
      </c>
      <c r="W272" s="1">
        <f>MIN($F272)</f>
        <v>0</v>
      </c>
      <c r="X272" s="1">
        <f>MIN($G272)</f>
        <v>0</v>
      </c>
      <c r="Y272" s="1">
        <f>MIN($H272)</f>
        <v>0</v>
      </c>
      <c r="Z272" s="1">
        <f>MIN($I272)</f>
        <v>0</v>
      </c>
      <c r="AA272" s="1">
        <f>MIN($J272)</f>
        <v>0</v>
      </c>
      <c r="AB272" s="1">
        <f>MIN($K272)</f>
        <v>0</v>
      </c>
      <c r="AC272" s="1">
        <f>MIN($M272)</f>
        <v>0</v>
      </c>
      <c r="AD272" s="1">
        <f>MIN($N272)</f>
        <v>0</v>
      </c>
      <c r="AE272" s="1">
        <f>MIN($P272)</f>
        <v>0</v>
      </c>
      <c r="AF272" s="1">
        <f>MIN($Q272)</f>
        <v>0</v>
      </c>
      <c r="AG272" s="1">
        <f>MIN($R272)</f>
        <v>0</v>
      </c>
      <c r="AH272" s="1">
        <f>MEDIAN($B272)</f>
        <v>0</v>
      </c>
      <c r="AI272" s="1">
        <f>MEDIAN($C272)</f>
        <v>0</v>
      </c>
      <c r="AJ272" s="1">
        <f>MEDIAN($D272)</f>
        <v>0</v>
      </c>
      <c r="AK272" s="1">
        <f>MEDIAN($E272)</f>
        <v>0</v>
      </c>
      <c r="AL272" s="1">
        <f>MEDIAN($F272)</f>
        <v>0</v>
      </c>
      <c r="AM272" s="1">
        <f>MEDIAN($G272)</f>
        <v>0</v>
      </c>
      <c r="AN272" s="1">
        <f>MEDIAN($H272)</f>
        <v>0</v>
      </c>
      <c r="AO272" s="1">
        <f>MEDIAN($I272)</f>
        <v>0</v>
      </c>
      <c r="AP272" s="1">
        <f>MEDIAN($J272)</f>
        <v>0</v>
      </c>
      <c r="AQ272" s="1">
        <f>MEDIAN($K272)</f>
        <v>0</v>
      </c>
      <c r="AR272" s="1">
        <f>MEDIAN($M272)</f>
        <v>0</v>
      </c>
      <c r="AS272" s="1">
        <f>MEDIAN($N272)</f>
        <v>0</v>
      </c>
      <c r="AT272" s="1">
        <f>MEDIAN($P272)</f>
        <v>0</v>
      </c>
      <c r="AU272" s="1">
        <f>MEDIAN($Q272)</f>
        <v>0</v>
      </c>
      <c r="AV272" s="1">
        <f>MEDIAN($R272)</f>
        <v>0</v>
      </c>
      <c r="AW272" s="1">
        <f>MAX($B272)</f>
        <v>0</v>
      </c>
      <c r="AX272" s="1">
        <f>MAX($C272)</f>
        <v>0</v>
      </c>
      <c r="AY272" s="1">
        <f>MAX($D272)</f>
        <v>0</v>
      </c>
      <c r="AZ272" s="1">
        <f>MAX($E272)</f>
        <v>0</v>
      </c>
      <c r="BA272" s="1">
        <f>MAX($F272)</f>
        <v>0</v>
      </c>
      <c r="BB272" s="1">
        <f>MAX($G272)</f>
        <v>0</v>
      </c>
      <c r="BC272" s="1">
        <f>MAX($H272)</f>
        <v>0</v>
      </c>
      <c r="BD272" s="1">
        <f>MAX($I272)</f>
        <v>0</v>
      </c>
      <c r="BE272" s="1">
        <f>MAX($J272)</f>
        <v>0</v>
      </c>
      <c r="BF272" s="1">
        <f>MAX($K272)</f>
        <v>0</v>
      </c>
      <c r="BG272" s="1">
        <f>MAX($M272)</f>
        <v>0</v>
      </c>
      <c r="BH272" s="1">
        <f>MAX($N272)</f>
        <v>0</v>
      </c>
      <c r="BI272" s="1">
        <f>MAX($P272)</f>
        <v>0</v>
      </c>
      <c r="BJ272" s="1">
        <f>MAX($Q272)</f>
        <v>0</v>
      </c>
      <c r="BK272" s="1">
        <f>MAX($R272)</f>
        <v>0</v>
      </c>
    </row>
    <row r="273" spans="1:63">
      <c r="A273" s="1" t="s">
        <v>270</v>
      </c>
      <c r="B273" s="1" cm="1">
        <f t="array" ref="B273">_xlfn.SWITCH($A$2,"average", AVERAGE(Instances!B273:Instances!B273),"median", MEDIAN(Instances!B273:Instances!B273),"min", MIN(Instances!B273:Instances!B273),"max", MAX(Instances!B273:Instances!B273),"diff", MAX(Instances!B273:Instances!B273)-MIN(Instances!B273:Instances!B273))</f>
        <v>0</v>
      </c>
      <c r="C273" s="1" cm="1">
        <f t="array" ref="C273">_xlfn.SWITCH($A$2,"average", AVERAGE(Instances!C273:Instances!C273),"median", MEDIAN(Instances!C273:Instances!C273),"min", MIN(Instances!C273:Instances!C273),"max", MAX(Instances!C273:Instances!C273),"diff", MAX(Instances!C273:Instances!C273)-MIN(Instances!C273:Instances!C273))</f>
        <v>0</v>
      </c>
      <c r="D273" s="1" cm="1">
        <f t="array" ref="D273">_xlfn.SWITCH($A$2,"average", AVERAGE(Instances!D273:Instances!D273),"median", MEDIAN(Instances!D273:Instances!D273),"min", MIN(Instances!D273:Instances!D273),"max", MAX(Instances!D273:Instances!D273),"diff", MAX(Instances!D273:Instances!D273)-MIN(Instances!D273:Instances!D273))</f>
        <v>0</v>
      </c>
      <c r="E273" s="1" cm="1">
        <f t="array" ref="E273">_xlfn.SWITCH($A$2,"average", AVERAGE(Instances!E273:Instances!E273),"median", MEDIAN(Instances!E273:Instances!E273),"min", MIN(Instances!E273:Instances!E273),"max", MAX(Instances!E273:Instances!E273),"diff", MAX(Instances!E273:Instances!E273)-MIN(Instances!E273:Instances!E273))</f>
        <v>0</v>
      </c>
      <c r="F273" s="1" cm="1">
        <f t="array" ref="F273">_xlfn.SWITCH($A$2,"average", AVERAGE(Instances!F273:Instances!F273),"median", MEDIAN(Instances!F273:Instances!F273),"min", MIN(Instances!F273:Instances!F273),"max", MAX(Instances!F273:Instances!F273),"diff", MAX(Instances!F273:Instances!F273)-MIN(Instances!F273:Instances!F273))</f>
        <v>0</v>
      </c>
      <c r="G273" s="1" cm="1">
        <f t="array" ref="G273">_xlfn.SWITCH($A$2,"average", AVERAGE(Instances!G273:Instances!G273),"median", MEDIAN(Instances!G273:Instances!G273),"min", MIN(Instances!G273:Instances!G273),"max", MAX(Instances!G273:Instances!G273),"diff", MAX(Instances!G273:Instances!G273)-MIN(Instances!G273:Instances!G273))</f>
        <v>0</v>
      </c>
      <c r="H273" s="1" cm="1">
        <f t="array" ref="H273">_xlfn.SWITCH($A$2,"average", AVERAGE(Instances!H273:Instances!H273),"median", MEDIAN(Instances!H273:Instances!H273),"min", MIN(Instances!H273:Instances!H273),"max", MAX(Instances!H273:Instances!H273),"diff", MAX(Instances!H273:Instances!H273)-MIN(Instances!H273:Instances!H273))</f>
        <v>0</v>
      </c>
      <c r="I273" s="1" cm="1">
        <f t="array" ref="I273">_xlfn.SWITCH($A$2,"average", AVERAGE(Instances!I273:Instances!I273),"median", MEDIAN(Instances!I273:Instances!I273),"min", MIN(Instances!I273:Instances!I273),"max", MAX(Instances!I273:Instances!I273),"diff", MAX(Instances!I273:Instances!I273)-MIN(Instances!I273:Instances!I273))</f>
        <v>0</v>
      </c>
      <c r="J273" s="1" cm="1">
        <f t="array" ref="J273">_xlfn.SWITCH($A$2,"average", AVERAGE(Instances!J273:Instances!J273),"median", MEDIAN(Instances!J273:Instances!J273),"min", MIN(Instances!J273:Instances!J273),"max", MAX(Instances!J273:Instances!J273),"diff", MAX(Instances!J273:Instances!J273)-MIN(Instances!J273:Instances!J273))</f>
        <v>0</v>
      </c>
      <c r="K273" s="1" cm="1">
        <f t="array" ref="K273">_xlfn.SWITCH($A$2,"average", AVERAGE(Instances!K273:Instances!K273),"median", MEDIAN(Instances!K273:Instances!K273),"min", MIN(Instances!K273:Instances!K273),"max", MAX(Instances!K273:Instances!K273),"diff", MAX(Instances!K273:Instances!K273)-MIN(Instances!K273:Instances!K273))</f>
        <v>0</v>
      </c>
      <c r="L273" s="1"/>
      <c r="M273" s="1" cm="1">
        <f t="array" ref="M273">_xlfn.SWITCH($A$2,"average", AVERAGE(Instances!M273:Instances!M273),"median", MEDIAN(Instances!M273:Instances!M273),"min", MIN(Instances!M273:Instances!M273),"max", MAX(Instances!M273:Instances!M273),"diff", MAX(Instances!M273:Instances!M273)-MIN(Instances!M273:Instances!M273))</f>
        <v>0</v>
      </c>
      <c r="N273" s="1" cm="1">
        <f t="array" ref="N273">_xlfn.SWITCH($A$2,"average", AVERAGE(Instances!N273:Instances!N273),"median", MEDIAN(Instances!N273:Instances!N273),"min", MIN(Instances!N273:Instances!N273),"max", MAX(Instances!N273:Instances!N273),"diff", MAX(Instances!N273:Instances!N273)-MIN(Instances!N273:Instances!N273))</f>
        <v>0</v>
      </c>
      <c r="O273" s="1"/>
      <c r="P273" s="1" cm="1">
        <f t="array" ref="P273">_xlfn.SWITCH($A$2,"average", AVERAGE(Instances!P273:Instances!P273),"median", MEDIAN(Instances!P273:Instances!P273),"min", MIN(Instances!P273:Instances!P273),"max", MAX(Instances!P273:Instances!P273),"diff", MAX(Instances!P273:Instances!P273)-MIN(Instances!P273:Instances!P273))</f>
        <v>0</v>
      </c>
      <c r="Q273" s="1" cm="1">
        <f t="array" ref="Q273">_xlfn.SWITCH($A$2,"average", AVERAGE(Instances!Q273:Instances!Q273),"median", MEDIAN(Instances!Q273:Instances!Q273),"min", MIN(Instances!Q273:Instances!Q273),"max", MAX(Instances!Q273:Instances!Q273),"diff", MAX(Instances!Q273:Instances!Q273)-MIN(Instances!Q273:Instances!Q273))</f>
        <v>0</v>
      </c>
      <c r="R273" s="1" cm="1">
        <f t="array" ref="R273">_xlfn.SWITCH($A$2,"average", AVERAGE(Instances!R273:Instances!R273),"median", MEDIAN(Instances!R273:Instances!R273),"min", MIN(Instances!R273:Instances!R273),"max", MAX(Instances!R273:Instances!R273),"diff", MAX(Instances!R273:Instances!R273)-MIN(Instances!R273:Instances!R273))</f>
        <v>0</v>
      </c>
      <c r="S273" s="1">
        <f>MIN($B273)</f>
        <v>0</v>
      </c>
      <c r="T273" s="1">
        <f>MIN($C273)</f>
        <v>0</v>
      </c>
      <c r="U273" s="1">
        <f>MIN($D273)</f>
        <v>0</v>
      </c>
      <c r="V273" s="1">
        <f>MIN($E273)</f>
        <v>0</v>
      </c>
      <c r="W273" s="1">
        <f>MIN($F273)</f>
        <v>0</v>
      </c>
      <c r="X273" s="1">
        <f>MIN($G273)</f>
        <v>0</v>
      </c>
      <c r="Y273" s="1">
        <f>MIN($H273)</f>
        <v>0</v>
      </c>
      <c r="Z273" s="1">
        <f>MIN($I273)</f>
        <v>0</v>
      </c>
      <c r="AA273" s="1">
        <f>MIN($J273)</f>
        <v>0</v>
      </c>
      <c r="AB273" s="1">
        <f>MIN($K273)</f>
        <v>0</v>
      </c>
      <c r="AC273" s="1">
        <f>MIN($M273)</f>
        <v>0</v>
      </c>
      <c r="AD273" s="1">
        <f>MIN($N273)</f>
        <v>0</v>
      </c>
      <c r="AE273" s="1">
        <f>MIN($P273)</f>
        <v>0</v>
      </c>
      <c r="AF273" s="1">
        <f>MIN($Q273)</f>
        <v>0</v>
      </c>
      <c r="AG273" s="1">
        <f>MIN($R273)</f>
        <v>0</v>
      </c>
      <c r="AH273" s="1">
        <f>MEDIAN($B273)</f>
        <v>0</v>
      </c>
      <c r="AI273" s="1">
        <f>MEDIAN($C273)</f>
        <v>0</v>
      </c>
      <c r="AJ273" s="1">
        <f>MEDIAN($D273)</f>
        <v>0</v>
      </c>
      <c r="AK273" s="1">
        <f>MEDIAN($E273)</f>
        <v>0</v>
      </c>
      <c r="AL273" s="1">
        <f>MEDIAN($F273)</f>
        <v>0</v>
      </c>
      <c r="AM273" s="1">
        <f>MEDIAN($G273)</f>
        <v>0</v>
      </c>
      <c r="AN273" s="1">
        <f>MEDIAN($H273)</f>
        <v>0</v>
      </c>
      <c r="AO273" s="1">
        <f>MEDIAN($I273)</f>
        <v>0</v>
      </c>
      <c r="AP273" s="1">
        <f>MEDIAN($J273)</f>
        <v>0</v>
      </c>
      <c r="AQ273" s="1">
        <f>MEDIAN($K273)</f>
        <v>0</v>
      </c>
      <c r="AR273" s="1">
        <f>MEDIAN($M273)</f>
        <v>0</v>
      </c>
      <c r="AS273" s="1">
        <f>MEDIAN($N273)</f>
        <v>0</v>
      </c>
      <c r="AT273" s="1">
        <f>MEDIAN($P273)</f>
        <v>0</v>
      </c>
      <c r="AU273" s="1">
        <f>MEDIAN($Q273)</f>
        <v>0</v>
      </c>
      <c r="AV273" s="1">
        <f>MEDIAN($R273)</f>
        <v>0</v>
      </c>
      <c r="AW273" s="1">
        <f>MAX($B273)</f>
        <v>0</v>
      </c>
      <c r="AX273" s="1">
        <f>MAX($C273)</f>
        <v>0</v>
      </c>
      <c r="AY273" s="1">
        <f>MAX($D273)</f>
        <v>0</v>
      </c>
      <c r="AZ273" s="1">
        <f>MAX($E273)</f>
        <v>0</v>
      </c>
      <c r="BA273" s="1">
        <f>MAX($F273)</f>
        <v>0</v>
      </c>
      <c r="BB273" s="1">
        <f>MAX($G273)</f>
        <v>0</v>
      </c>
      <c r="BC273" s="1">
        <f>MAX($H273)</f>
        <v>0</v>
      </c>
      <c r="BD273" s="1">
        <f>MAX($I273)</f>
        <v>0</v>
      </c>
      <c r="BE273" s="1">
        <f>MAX($J273)</f>
        <v>0</v>
      </c>
      <c r="BF273" s="1">
        <f>MAX($K273)</f>
        <v>0</v>
      </c>
      <c r="BG273" s="1">
        <f>MAX($M273)</f>
        <v>0</v>
      </c>
      <c r="BH273" s="1">
        <f>MAX($N273)</f>
        <v>0</v>
      </c>
      <c r="BI273" s="1">
        <f>MAX($P273)</f>
        <v>0</v>
      </c>
      <c r="BJ273" s="1">
        <f>MAX($Q273)</f>
        <v>0</v>
      </c>
      <c r="BK273" s="1">
        <f>MAX($R273)</f>
        <v>0</v>
      </c>
    </row>
    <row r="274" spans="1:63">
      <c r="A274" s="1" t="s">
        <v>271</v>
      </c>
      <c r="B274" s="1" cm="1">
        <f t="array" ref="B274">_xlfn.SWITCH($A$2,"average", AVERAGE(Instances!B274:Instances!B274),"median", MEDIAN(Instances!B274:Instances!B274),"min", MIN(Instances!B274:Instances!B274),"max", MAX(Instances!B274:Instances!B274),"diff", MAX(Instances!B274:Instances!B274)-MIN(Instances!B274:Instances!B274))</f>
        <v>0</v>
      </c>
      <c r="C274" s="1" cm="1">
        <f t="array" ref="C274">_xlfn.SWITCH($A$2,"average", AVERAGE(Instances!C274:Instances!C274),"median", MEDIAN(Instances!C274:Instances!C274),"min", MIN(Instances!C274:Instances!C274),"max", MAX(Instances!C274:Instances!C274),"diff", MAX(Instances!C274:Instances!C274)-MIN(Instances!C274:Instances!C274))</f>
        <v>0</v>
      </c>
      <c r="D274" s="1" cm="1">
        <f t="array" ref="D274">_xlfn.SWITCH($A$2,"average", AVERAGE(Instances!D274:Instances!D274),"median", MEDIAN(Instances!D274:Instances!D274),"min", MIN(Instances!D274:Instances!D274),"max", MAX(Instances!D274:Instances!D274),"diff", MAX(Instances!D274:Instances!D274)-MIN(Instances!D274:Instances!D274))</f>
        <v>0</v>
      </c>
      <c r="E274" s="1" cm="1">
        <f t="array" ref="E274">_xlfn.SWITCH($A$2,"average", AVERAGE(Instances!E274:Instances!E274),"median", MEDIAN(Instances!E274:Instances!E274),"min", MIN(Instances!E274:Instances!E274),"max", MAX(Instances!E274:Instances!E274),"diff", MAX(Instances!E274:Instances!E274)-MIN(Instances!E274:Instances!E274))</f>
        <v>0</v>
      </c>
      <c r="F274" s="1" cm="1">
        <f t="array" ref="F274">_xlfn.SWITCH($A$2,"average", AVERAGE(Instances!F274:Instances!F274),"median", MEDIAN(Instances!F274:Instances!F274),"min", MIN(Instances!F274:Instances!F274),"max", MAX(Instances!F274:Instances!F274),"diff", MAX(Instances!F274:Instances!F274)-MIN(Instances!F274:Instances!F274))</f>
        <v>0</v>
      </c>
      <c r="G274" s="1" cm="1">
        <f t="array" ref="G274">_xlfn.SWITCH($A$2,"average", AVERAGE(Instances!G274:Instances!G274),"median", MEDIAN(Instances!G274:Instances!G274),"min", MIN(Instances!G274:Instances!G274),"max", MAX(Instances!G274:Instances!G274),"diff", MAX(Instances!G274:Instances!G274)-MIN(Instances!G274:Instances!G274))</f>
        <v>0</v>
      </c>
      <c r="H274" s="1" cm="1">
        <f t="array" ref="H274">_xlfn.SWITCH($A$2,"average", AVERAGE(Instances!H274:Instances!H274),"median", MEDIAN(Instances!H274:Instances!H274),"min", MIN(Instances!H274:Instances!H274),"max", MAX(Instances!H274:Instances!H274),"diff", MAX(Instances!H274:Instances!H274)-MIN(Instances!H274:Instances!H274))</f>
        <v>0</v>
      </c>
      <c r="I274" s="1" cm="1">
        <f t="array" ref="I274">_xlfn.SWITCH($A$2,"average", AVERAGE(Instances!I274:Instances!I274),"median", MEDIAN(Instances!I274:Instances!I274),"min", MIN(Instances!I274:Instances!I274),"max", MAX(Instances!I274:Instances!I274),"diff", MAX(Instances!I274:Instances!I274)-MIN(Instances!I274:Instances!I274))</f>
        <v>0</v>
      </c>
      <c r="J274" s="1" cm="1">
        <f t="array" ref="J274">_xlfn.SWITCH($A$2,"average", AVERAGE(Instances!J274:Instances!J274),"median", MEDIAN(Instances!J274:Instances!J274),"min", MIN(Instances!J274:Instances!J274),"max", MAX(Instances!J274:Instances!J274),"diff", MAX(Instances!J274:Instances!J274)-MIN(Instances!J274:Instances!J274))</f>
        <v>0</v>
      </c>
      <c r="K274" s="1" cm="1">
        <f t="array" ref="K274">_xlfn.SWITCH($A$2,"average", AVERAGE(Instances!K274:Instances!K274),"median", MEDIAN(Instances!K274:Instances!K274),"min", MIN(Instances!K274:Instances!K274),"max", MAX(Instances!K274:Instances!K274),"diff", MAX(Instances!K274:Instances!K274)-MIN(Instances!K274:Instances!K274))</f>
        <v>0</v>
      </c>
      <c r="L274" s="1"/>
      <c r="M274" s="1" cm="1">
        <f t="array" ref="M274">_xlfn.SWITCH($A$2,"average", AVERAGE(Instances!M274:Instances!M274),"median", MEDIAN(Instances!M274:Instances!M274),"min", MIN(Instances!M274:Instances!M274),"max", MAX(Instances!M274:Instances!M274),"diff", MAX(Instances!M274:Instances!M274)-MIN(Instances!M274:Instances!M274))</f>
        <v>0</v>
      </c>
      <c r="N274" s="1" cm="1">
        <f t="array" ref="N274">_xlfn.SWITCH($A$2,"average", AVERAGE(Instances!N274:Instances!N274),"median", MEDIAN(Instances!N274:Instances!N274),"min", MIN(Instances!N274:Instances!N274),"max", MAX(Instances!N274:Instances!N274),"diff", MAX(Instances!N274:Instances!N274)-MIN(Instances!N274:Instances!N274))</f>
        <v>0</v>
      </c>
      <c r="O274" s="1"/>
      <c r="P274" s="1" cm="1">
        <f t="array" ref="P274">_xlfn.SWITCH($A$2,"average", AVERAGE(Instances!P274:Instances!P274),"median", MEDIAN(Instances!P274:Instances!P274),"min", MIN(Instances!P274:Instances!P274),"max", MAX(Instances!P274:Instances!P274),"diff", MAX(Instances!P274:Instances!P274)-MIN(Instances!P274:Instances!P274))</f>
        <v>0</v>
      </c>
      <c r="Q274" s="1" cm="1">
        <f t="array" ref="Q274">_xlfn.SWITCH($A$2,"average", AVERAGE(Instances!Q274:Instances!Q274),"median", MEDIAN(Instances!Q274:Instances!Q274),"min", MIN(Instances!Q274:Instances!Q274),"max", MAX(Instances!Q274:Instances!Q274),"diff", MAX(Instances!Q274:Instances!Q274)-MIN(Instances!Q274:Instances!Q274))</f>
        <v>0</v>
      </c>
      <c r="R274" s="1" cm="1">
        <f t="array" ref="R274">_xlfn.SWITCH($A$2,"average", AVERAGE(Instances!R274:Instances!R274),"median", MEDIAN(Instances!R274:Instances!R274),"min", MIN(Instances!R274:Instances!R274),"max", MAX(Instances!R274:Instances!R274),"diff", MAX(Instances!R274:Instances!R274)-MIN(Instances!R274:Instances!R274))</f>
        <v>0</v>
      </c>
      <c r="S274" s="1">
        <f>MIN($B274)</f>
        <v>0</v>
      </c>
      <c r="T274" s="1">
        <f>MIN($C274)</f>
        <v>0</v>
      </c>
      <c r="U274" s="1">
        <f>MIN($D274)</f>
        <v>0</v>
      </c>
      <c r="V274" s="1">
        <f>MIN($E274)</f>
        <v>0</v>
      </c>
      <c r="W274" s="1">
        <f>MIN($F274)</f>
        <v>0</v>
      </c>
      <c r="X274" s="1">
        <f>MIN($G274)</f>
        <v>0</v>
      </c>
      <c r="Y274" s="1">
        <f>MIN($H274)</f>
        <v>0</v>
      </c>
      <c r="Z274" s="1">
        <f>MIN($I274)</f>
        <v>0</v>
      </c>
      <c r="AA274" s="1">
        <f>MIN($J274)</f>
        <v>0</v>
      </c>
      <c r="AB274" s="1">
        <f>MIN($K274)</f>
        <v>0</v>
      </c>
      <c r="AC274" s="1">
        <f>MIN($M274)</f>
        <v>0</v>
      </c>
      <c r="AD274" s="1">
        <f>MIN($N274)</f>
        <v>0</v>
      </c>
      <c r="AE274" s="1">
        <f>MIN($P274)</f>
        <v>0</v>
      </c>
      <c r="AF274" s="1">
        <f>MIN($Q274)</f>
        <v>0</v>
      </c>
      <c r="AG274" s="1">
        <f>MIN($R274)</f>
        <v>0</v>
      </c>
      <c r="AH274" s="1">
        <f>MEDIAN($B274)</f>
        <v>0</v>
      </c>
      <c r="AI274" s="1">
        <f>MEDIAN($C274)</f>
        <v>0</v>
      </c>
      <c r="AJ274" s="1">
        <f>MEDIAN($D274)</f>
        <v>0</v>
      </c>
      <c r="AK274" s="1">
        <f>MEDIAN($E274)</f>
        <v>0</v>
      </c>
      <c r="AL274" s="1">
        <f>MEDIAN($F274)</f>
        <v>0</v>
      </c>
      <c r="AM274" s="1">
        <f>MEDIAN($G274)</f>
        <v>0</v>
      </c>
      <c r="AN274" s="1">
        <f>MEDIAN($H274)</f>
        <v>0</v>
      </c>
      <c r="AO274" s="1">
        <f>MEDIAN($I274)</f>
        <v>0</v>
      </c>
      <c r="AP274" s="1">
        <f>MEDIAN($J274)</f>
        <v>0</v>
      </c>
      <c r="AQ274" s="1">
        <f>MEDIAN($K274)</f>
        <v>0</v>
      </c>
      <c r="AR274" s="1">
        <f>MEDIAN($M274)</f>
        <v>0</v>
      </c>
      <c r="AS274" s="1">
        <f>MEDIAN($N274)</f>
        <v>0</v>
      </c>
      <c r="AT274" s="1">
        <f>MEDIAN($P274)</f>
        <v>0</v>
      </c>
      <c r="AU274" s="1">
        <f>MEDIAN($Q274)</f>
        <v>0</v>
      </c>
      <c r="AV274" s="1">
        <f>MEDIAN($R274)</f>
        <v>0</v>
      </c>
      <c r="AW274" s="1">
        <f>MAX($B274)</f>
        <v>0</v>
      </c>
      <c r="AX274" s="1">
        <f>MAX($C274)</f>
        <v>0</v>
      </c>
      <c r="AY274" s="1">
        <f>MAX($D274)</f>
        <v>0</v>
      </c>
      <c r="AZ274" s="1">
        <f>MAX($E274)</f>
        <v>0</v>
      </c>
      <c r="BA274" s="1">
        <f>MAX($F274)</f>
        <v>0</v>
      </c>
      <c r="BB274" s="1">
        <f>MAX($G274)</f>
        <v>0</v>
      </c>
      <c r="BC274" s="1">
        <f>MAX($H274)</f>
        <v>0</v>
      </c>
      <c r="BD274" s="1">
        <f>MAX($I274)</f>
        <v>0</v>
      </c>
      <c r="BE274" s="1">
        <f>MAX($J274)</f>
        <v>0</v>
      </c>
      <c r="BF274" s="1">
        <f>MAX($K274)</f>
        <v>0</v>
      </c>
      <c r="BG274" s="1">
        <f>MAX($M274)</f>
        <v>0</v>
      </c>
      <c r="BH274" s="1">
        <f>MAX($N274)</f>
        <v>0</v>
      </c>
      <c r="BI274" s="1">
        <f>MAX($P274)</f>
        <v>0</v>
      </c>
      <c r="BJ274" s="1">
        <f>MAX($Q274)</f>
        <v>0</v>
      </c>
      <c r="BK274" s="1">
        <f>MAX($R274)</f>
        <v>0</v>
      </c>
    </row>
    <row r="275" spans="1:63">
      <c r="A275" s="1" t="s">
        <v>272</v>
      </c>
      <c r="B275" s="1" cm="1">
        <f t="array" ref="B275">_xlfn.SWITCH($A$2,"average", AVERAGE(Instances!B275:Instances!B275),"median", MEDIAN(Instances!B275:Instances!B275),"min", MIN(Instances!B275:Instances!B275),"max", MAX(Instances!B275:Instances!B275),"diff", MAX(Instances!B275:Instances!B275)-MIN(Instances!B275:Instances!B275))</f>
        <v>0</v>
      </c>
      <c r="C275" s="1" cm="1">
        <f t="array" ref="C275">_xlfn.SWITCH($A$2,"average", AVERAGE(Instances!C275:Instances!C275),"median", MEDIAN(Instances!C275:Instances!C275),"min", MIN(Instances!C275:Instances!C275),"max", MAX(Instances!C275:Instances!C275),"diff", MAX(Instances!C275:Instances!C275)-MIN(Instances!C275:Instances!C275))</f>
        <v>0</v>
      </c>
      <c r="D275" s="1" cm="1">
        <f t="array" ref="D275">_xlfn.SWITCH($A$2,"average", AVERAGE(Instances!D275:Instances!D275),"median", MEDIAN(Instances!D275:Instances!D275),"min", MIN(Instances!D275:Instances!D275),"max", MAX(Instances!D275:Instances!D275),"diff", MAX(Instances!D275:Instances!D275)-MIN(Instances!D275:Instances!D275))</f>
        <v>0</v>
      </c>
      <c r="E275" s="1" cm="1">
        <f t="array" ref="E275">_xlfn.SWITCH($A$2,"average", AVERAGE(Instances!E275:Instances!E275),"median", MEDIAN(Instances!E275:Instances!E275),"min", MIN(Instances!E275:Instances!E275),"max", MAX(Instances!E275:Instances!E275),"diff", MAX(Instances!E275:Instances!E275)-MIN(Instances!E275:Instances!E275))</f>
        <v>0</v>
      </c>
      <c r="F275" s="1" cm="1">
        <f t="array" ref="F275">_xlfn.SWITCH($A$2,"average", AVERAGE(Instances!F275:Instances!F275),"median", MEDIAN(Instances!F275:Instances!F275),"min", MIN(Instances!F275:Instances!F275),"max", MAX(Instances!F275:Instances!F275),"diff", MAX(Instances!F275:Instances!F275)-MIN(Instances!F275:Instances!F275))</f>
        <v>0</v>
      </c>
      <c r="G275" s="1" cm="1">
        <f t="array" ref="G275">_xlfn.SWITCH($A$2,"average", AVERAGE(Instances!G275:Instances!G275),"median", MEDIAN(Instances!G275:Instances!G275),"min", MIN(Instances!G275:Instances!G275),"max", MAX(Instances!G275:Instances!G275),"diff", MAX(Instances!G275:Instances!G275)-MIN(Instances!G275:Instances!G275))</f>
        <v>0</v>
      </c>
      <c r="H275" s="1" cm="1">
        <f t="array" ref="H275">_xlfn.SWITCH($A$2,"average", AVERAGE(Instances!H275:Instances!H275),"median", MEDIAN(Instances!H275:Instances!H275),"min", MIN(Instances!H275:Instances!H275),"max", MAX(Instances!H275:Instances!H275),"diff", MAX(Instances!H275:Instances!H275)-MIN(Instances!H275:Instances!H275))</f>
        <v>0</v>
      </c>
      <c r="I275" s="1" cm="1">
        <f t="array" ref="I275">_xlfn.SWITCH($A$2,"average", AVERAGE(Instances!I275:Instances!I275),"median", MEDIAN(Instances!I275:Instances!I275),"min", MIN(Instances!I275:Instances!I275),"max", MAX(Instances!I275:Instances!I275),"diff", MAX(Instances!I275:Instances!I275)-MIN(Instances!I275:Instances!I275))</f>
        <v>0</v>
      </c>
      <c r="J275" s="1" cm="1">
        <f t="array" ref="J275">_xlfn.SWITCH($A$2,"average", AVERAGE(Instances!J275:Instances!J275),"median", MEDIAN(Instances!J275:Instances!J275),"min", MIN(Instances!J275:Instances!J275),"max", MAX(Instances!J275:Instances!J275),"diff", MAX(Instances!J275:Instances!J275)-MIN(Instances!J275:Instances!J275))</f>
        <v>0</v>
      </c>
      <c r="K275" s="1" cm="1">
        <f t="array" ref="K275">_xlfn.SWITCH($A$2,"average", AVERAGE(Instances!K275:Instances!K275),"median", MEDIAN(Instances!K275:Instances!K275),"min", MIN(Instances!K275:Instances!K275),"max", MAX(Instances!K275:Instances!K275),"diff", MAX(Instances!K275:Instances!K275)-MIN(Instances!K275:Instances!K275))</f>
        <v>0</v>
      </c>
      <c r="L275" s="1"/>
      <c r="M275" s="1" cm="1">
        <f t="array" ref="M275">_xlfn.SWITCH($A$2,"average", AVERAGE(Instances!M275:Instances!M275),"median", MEDIAN(Instances!M275:Instances!M275),"min", MIN(Instances!M275:Instances!M275),"max", MAX(Instances!M275:Instances!M275),"diff", MAX(Instances!M275:Instances!M275)-MIN(Instances!M275:Instances!M275))</f>
        <v>0</v>
      </c>
      <c r="N275" s="1" cm="1">
        <f t="array" ref="N275">_xlfn.SWITCH($A$2,"average", AVERAGE(Instances!N275:Instances!N275),"median", MEDIAN(Instances!N275:Instances!N275),"min", MIN(Instances!N275:Instances!N275),"max", MAX(Instances!N275:Instances!N275),"diff", MAX(Instances!N275:Instances!N275)-MIN(Instances!N275:Instances!N275))</f>
        <v>0</v>
      </c>
      <c r="O275" s="1"/>
      <c r="P275" s="1" cm="1">
        <f t="array" ref="P275">_xlfn.SWITCH($A$2,"average", AVERAGE(Instances!P275:Instances!P275),"median", MEDIAN(Instances!P275:Instances!P275),"min", MIN(Instances!P275:Instances!P275),"max", MAX(Instances!P275:Instances!P275),"diff", MAX(Instances!P275:Instances!P275)-MIN(Instances!P275:Instances!P275))</f>
        <v>0</v>
      </c>
      <c r="Q275" s="1" cm="1">
        <f t="array" ref="Q275">_xlfn.SWITCH($A$2,"average", AVERAGE(Instances!Q275:Instances!Q275),"median", MEDIAN(Instances!Q275:Instances!Q275),"min", MIN(Instances!Q275:Instances!Q275),"max", MAX(Instances!Q275:Instances!Q275),"diff", MAX(Instances!Q275:Instances!Q275)-MIN(Instances!Q275:Instances!Q275))</f>
        <v>0</v>
      </c>
      <c r="R275" s="1" cm="1">
        <f t="array" ref="R275">_xlfn.SWITCH($A$2,"average", AVERAGE(Instances!R275:Instances!R275),"median", MEDIAN(Instances!R275:Instances!R275),"min", MIN(Instances!R275:Instances!R275),"max", MAX(Instances!R275:Instances!R275),"diff", MAX(Instances!R275:Instances!R275)-MIN(Instances!R275:Instances!R275))</f>
        <v>0</v>
      </c>
      <c r="S275" s="1">
        <f>MIN($B275)</f>
        <v>0</v>
      </c>
      <c r="T275" s="1">
        <f>MIN($C275)</f>
        <v>0</v>
      </c>
      <c r="U275" s="1">
        <f>MIN($D275)</f>
        <v>0</v>
      </c>
      <c r="V275" s="1">
        <f>MIN($E275)</f>
        <v>0</v>
      </c>
      <c r="W275" s="1">
        <f>MIN($F275)</f>
        <v>0</v>
      </c>
      <c r="X275" s="1">
        <f>MIN($G275)</f>
        <v>0</v>
      </c>
      <c r="Y275" s="1">
        <f>MIN($H275)</f>
        <v>0</v>
      </c>
      <c r="Z275" s="1">
        <f>MIN($I275)</f>
        <v>0</v>
      </c>
      <c r="AA275" s="1">
        <f>MIN($J275)</f>
        <v>0</v>
      </c>
      <c r="AB275" s="1">
        <f>MIN($K275)</f>
        <v>0</v>
      </c>
      <c r="AC275" s="1">
        <f>MIN($M275)</f>
        <v>0</v>
      </c>
      <c r="AD275" s="1">
        <f>MIN($N275)</f>
        <v>0</v>
      </c>
      <c r="AE275" s="1">
        <f>MIN($P275)</f>
        <v>0</v>
      </c>
      <c r="AF275" s="1">
        <f>MIN($Q275)</f>
        <v>0</v>
      </c>
      <c r="AG275" s="1">
        <f>MIN($R275)</f>
        <v>0</v>
      </c>
      <c r="AH275" s="1">
        <f>MEDIAN($B275)</f>
        <v>0</v>
      </c>
      <c r="AI275" s="1">
        <f>MEDIAN($C275)</f>
        <v>0</v>
      </c>
      <c r="AJ275" s="1">
        <f>MEDIAN($D275)</f>
        <v>0</v>
      </c>
      <c r="AK275" s="1">
        <f>MEDIAN($E275)</f>
        <v>0</v>
      </c>
      <c r="AL275" s="1">
        <f>MEDIAN($F275)</f>
        <v>0</v>
      </c>
      <c r="AM275" s="1">
        <f>MEDIAN($G275)</f>
        <v>0</v>
      </c>
      <c r="AN275" s="1">
        <f>MEDIAN($H275)</f>
        <v>0</v>
      </c>
      <c r="AO275" s="1">
        <f>MEDIAN($I275)</f>
        <v>0</v>
      </c>
      <c r="AP275" s="1">
        <f>MEDIAN($J275)</f>
        <v>0</v>
      </c>
      <c r="AQ275" s="1">
        <f>MEDIAN($K275)</f>
        <v>0</v>
      </c>
      <c r="AR275" s="1">
        <f>MEDIAN($M275)</f>
        <v>0</v>
      </c>
      <c r="AS275" s="1">
        <f>MEDIAN($N275)</f>
        <v>0</v>
      </c>
      <c r="AT275" s="1">
        <f>MEDIAN($P275)</f>
        <v>0</v>
      </c>
      <c r="AU275" s="1">
        <f>MEDIAN($Q275)</f>
        <v>0</v>
      </c>
      <c r="AV275" s="1">
        <f>MEDIAN($R275)</f>
        <v>0</v>
      </c>
      <c r="AW275" s="1">
        <f>MAX($B275)</f>
        <v>0</v>
      </c>
      <c r="AX275" s="1">
        <f>MAX($C275)</f>
        <v>0</v>
      </c>
      <c r="AY275" s="1">
        <f>MAX($D275)</f>
        <v>0</v>
      </c>
      <c r="AZ275" s="1">
        <f>MAX($E275)</f>
        <v>0</v>
      </c>
      <c r="BA275" s="1">
        <f>MAX($F275)</f>
        <v>0</v>
      </c>
      <c r="BB275" s="1">
        <f>MAX($G275)</f>
        <v>0</v>
      </c>
      <c r="BC275" s="1">
        <f>MAX($H275)</f>
        <v>0</v>
      </c>
      <c r="BD275" s="1">
        <f>MAX($I275)</f>
        <v>0</v>
      </c>
      <c r="BE275" s="1">
        <f>MAX($J275)</f>
        <v>0</v>
      </c>
      <c r="BF275" s="1">
        <f>MAX($K275)</f>
        <v>0</v>
      </c>
      <c r="BG275" s="1">
        <f>MAX($M275)</f>
        <v>0</v>
      </c>
      <c r="BH275" s="1">
        <f>MAX($N275)</f>
        <v>0</v>
      </c>
      <c r="BI275" s="1">
        <f>MAX($P275)</f>
        <v>0</v>
      </c>
      <c r="BJ275" s="1">
        <f>MAX($Q275)</f>
        <v>0</v>
      </c>
      <c r="BK275" s="1">
        <f>MAX($R275)</f>
        <v>0</v>
      </c>
    </row>
    <row r="276" spans="1:63">
      <c r="A276" s="1" t="s">
        <v>273</v>
      </c>
      <c r="B276" s="1" cm="1">
        <f t="array" ref="B276">_xlfn.SWITCH($A$2,"average", AVERAGE(Instances!B276:Instances!B276),"median", MEDIAN(Instances!B276:Instances!B276),"min", MIN(Instances!B276:Instances!B276),"max", MAX(Instances!B276:Instances!B276),"diff", MAX(Instances!B276:Instances!B276)-MIN(Instances!B276:Instances!B276))</f>
        <v>0</v>
      </c>
      <c r="C276" s="1" cm="1">
        <f t="array" ref="C276">_xlfn.SWITCH($A$2,"average", AVERAGE(Instances!C276:Instances!C276),"median", MEDIAN(Instances!C276:Instances!C276),"min", MIN(Instances!C276:Instances!C276),"max", MAX(Instances!C276:Instances!C276),"diff", MAX(Instances!C276:Instances!C276)-MIN(Instances!C276:Instances!C276))</f>
        <v>0</v>
      </c>
      <c r="D276" s="1" cm="1">
        <f t="array" ref="D276">_xlfn.SWITCH($A$2,"average", AVERAGE(Instances!D276:Instances!D276),"median", MEDIAN(Instances!D276:Instances!D276),"min", MIN(Instances!D276:Instances!D276),"max", MAX(Instances!D276:Instances!D276),"diff", MAX(Instances!D276:Instances!D276)-MIN(Instances!D276:Instances!D276))</f>
        <v>0</v>
      </c>
      <c r="E276" s="1" cm="1">
        <f t="array" ref="E276">_xlfn.SWITCH($A$2,"average", AVERAGE(Instances!E276:Instances!E276),"median", MEDIAN(Instances!E276:Instances!E276),"min", MIN(Instances!E276:Instances!E276),"max", MAX(Instances!E276:Instances!E276),"diff", MAX(Instances!E276:Instances!E276)-MIN(Instances!E276:Instances!E276))</f>
        <v>0</v>
      </c>
      <c r="F276" s="1" cm="1">
        <f t="array" ref="F276">_xlfn.SWITCH($A$2,"average", AVERAGE(Instances!F276:Instances!F276),"median", MEDIAN(Instances!F276:Instances!F276),"min", MIN(Instances!F276:Instances!F276),"max", MAX(Instances!F276:Instances!F276),"diff", MAX(Instances!F276:Instances!F276)-MIN(Instances!F276:Instances!F276))</f>
        <v>0</v>
      </c>
      <c r="G276" s="1" cm="1">
        <f t="array" ref="G276">_xlfn.SWITCH($A$2,"average", AVERAGE(Instances!G276:Instances!G276),"median", MEDIAN(Instances!G276:Instances!G276),"min", MIN(Instances!G276:Instances!G276),"max", MAX(Instances!G276:Instances!G276),"diff", MAX(Instances!G276:Instances!G276)-MIN(Instances!G276:Instances!G276))</f>
        <v>0</v>
      </c>
      <c r="H276" s="1" cm="1">
        <f t="array" ref="H276">_xlfn.SWITCH($A$2,"average", AVERAGE(Instances!H276:Instances!H276),"median", MEDIAN(Instances!H276:Instances!H276),"min", MIN(Instances!H276:Instances!H276),"max", MAX(Instances!H276:Instances!H276),"diff", MAX(Instances!H276:Instances!H276)-MIN(Instances!H276:Instances!H276))</f>
        <v>0</v>
      </c>
      <c r="I276" s="1" cm="1">
        <f t="array" ref="I276">_xlfn.SWITCH($A$2,"average", AVERAGE(Instances!I276:Instances!I276),"median", MEDIAN(Instances!I276:Instances!I276),"min", MIN(Instances!I276:Instances!I276),"max", MAX(Instances!I276:Instances!I276),"diff", MAX(Instances!I276:Instances!I276)-MIN(Instances!I276:Instances!I276))</f>
        <v>0</v>
      </c>
      <c r="J276" s="1" cm="1">
        <f t="array" ref="J276">_xlfn.SWITCH($A$2,"average", AVERAGE(Instances!J276:Instances!J276),"median", MEDIAN(Instances!J276:Instances!J276),"min", MIN(Instances!J276:Instances!J276),"max", MAX(Instances!J276:Instances!J276),"diff", MAX(Instances!J276:Instances!J276)-MIN(Instances!J276:Instances!J276))</f>
        <v>0</v>
      </c>
      <c r="K276" s="1" cm="1">
        <f t="array" ref="K276">_xlfn.SWITCH($A$2,"average", AVERAGE(Instances!K276:Instances!K276),"median", MEDIAN(Instances!K276:Instances!K276),"min", MIN(Instances!K276:Instances!K276),"max", MAX(Instances!K276:Instances!K276),"diff", MAX(Instances!K276:Instances!K276)-MIN(Instances!K276:Instances!K276))</f>
        <v>0</v>
      </c>
      <c r="L276" s="1"/>
      <c r="M276" s="1" cm="1">
        <f t="array" ref="M276">_xlfn.SWITCH($A$2,"average", AVERAGE(Instances!M276:Instances!M276),"median", MEDIAN(Instances!M276:Instances!M276),"min", MIN(Instances!M276:Instances!M276),"max", MAX(Instances!M276:Instances!M276),"diff", MAX(Instances!M276:Instances!M276)-MIN(Instances!M276:Instances!M276))</f>
        <v>0</v>
      </c>
      <c r="N276" s="1" cm="1">
        <f t="array" ref="N276">_xlfn.SWITCH($A$2,"average", AVERAGE(Instances!N276:Instances!N276),"median", MEDIAN(Instances!N276:Instances!N276),"min", MIN(Instances!N276:Instances!N276),"max", MAX(Instances!N276:Instances!N276),"diff", MAX(Instances!N276:Instances!N276)-MIN(Instances!N276:Instances!N276))</f>
        <v>0</v>
      </c>
      <c r="O276" s="1"/>
      <c r="P276" s="1" cm="1">
        <f t="array" ref="P276">_xlfn.SWITCH($A$2,"average", AVERAGE(Instances!P276:Instances!P276),"median", MEDIAN(Instances!P276:Instances!P276),"min", MIN(Instances!P276:Instances!P276),"max", MAX(Instances!P276:Instances!P276),"diff", MAX(Instances!P276:Instances!P276)-MIN(Instances!P276:Instances!P276))</f>
        <v>0</v>
      </c>
      <c r="Q276" s="1" cm="1">
        <f t="array" ref="Q276">_xlfn.SWITCH($A$2,"average", AVERAGE(Instances!Q276:Instances!Q276),"median", MEDIAN(Instances!Q276:Instances!Q276),"min", MIN(Instances!Q276:Instances!Q276),"max", MAX(Instances!Q276:Instances!Q276),"diff", MAX(Instances!Q276:Instances!Q276)-MIN(Instances!Q276:Instances!Q276))</f>
        <v>0</v>
      </c>
      <c r="R276" s="1" cm="1">
        <f t="array" ref="R276">_xlfn.SWITCH($A$2,"average", AVERAGE(Instances!R276:Instances!R276),"median", MEDIAN(Instances!R276:Instances!R276),"min", MIN(Instances!R276:Instances!R276),"max", MAX(Instances!R276:Instances!R276),"diff", MAX(Instances!R276:Instances!R276)-MIN(Instances!R276:Instances!R276))</f>
        <v>0</v>
      </c>
      <c r="S276" s="1">
        <f>MIN($B276)</f>
        <v>0</v>
      </c>
      <c r="T276" s="1">
        <f>MIN($C276)</f>
        <v>0</v>
      </c>
      <c r="U276" s="1">
        <f>MIN($D276)</f>
        <v>0</v>
      </c>
      <c r="V276" s="1">
        <f>MIN($E276)</f>
        <v>0</v>
      </c>
      <c r="W276" s="1">
        <f>MIN($F276)</f>
        <v>0</v>
      </c>
      <c r="X276" s="1">
        <f>MIN($G276)</f>
        <v>0</v>
      </c>
      <c r="Y276" s="1">
        <f>MIN($H276)</f>
        <v>0</v>
      </c>
      <c r="Z276" s="1">
        <f>MIN($I276)</f>
        <v>0</v>
      </c>
      <c r="AA276" s="1">
        <f>MIN($J276)</f>
        <v>0</v>
      </c>
      <c r="AB276" s="1">
        <f>MIN($K276)</f>
        <v>0</v>
      </c>
      <c r="AC276" s="1">
        <f>MIN($M276)</f>
        <v>0</v>
      </c>
      <c r="AD276" s="1">
        <f>MIN($N276)</f>
        <v>0</v>
      </c>
      <c r="AE276" s="1">
        <f>MIN($P276)</f>
        <v>0</v>
      </c>
      <c r="AF276" s="1">
        <f>MIN($Q276)</f>
        <v>0</v>
      </c>
      <c r="AG276" s="1">
        <f>MIN($R276)</f>
        <v>0</v>
      </c>
      <c r="AH276" s="1">
        <f>MEDIAN($B276)</f>
        <v>0</v>
      </c>
      <c r="AI276" s="1">
        <f>MEDIAN($C276)</f>
        <v>0</v>
      </c>
      <c r="AJ276" s="1">
        <f>MEDIAN($D276)</f>
        <v>0</v>
      </c>
      <c r="AK276" s="1">
        <f>MEDIAN($E276)</f>
        <v>0</v>
      </c>
      <c r="AL276" s="1">
        <f>MEDIAN($F276)</f>
        <v>0</v>
      </c>
      <c r="AM276" s="1">
        <f>MEDIAN($G276)</f>
        <v>0</v>
      </c>
      <c r="AN276" s="1">
        <f>MEDIAN($H276)</f>
        <v>0</v>
      </c>
      <c r="AO276" s="1">
        <f>MEDIAN($I276)</f>
        <v>0</v>
      </c>
      <c r="AP276" s="1">
        <f>MEDIAN($J276)</f>
        <v>0</v>
      </c>
      <c r="AQ276" s="1">
        <f>MEDIAN($K276)</f>
        <v>0</v>
      </c>
      <c r="AR276" s="1">
        <f>MEDIAN($M276)</f>
        <v>0</v>
      </c>
      <c r="AS276" s="1">
        <f>MEDIAN($N276)</f>
        <v>0</v>
      </c>
      <c r="AT276" s="1">
        <f>MEDIAN($P276)</f>
        <v>0</v>
      </c>
      <c r="AU276" s="1">
        <f>MEDIAN($Q276)</f>
        <v>0</v>
      </c>
      <c r="AV276" s="1">
        <f>MEDIAN($R276)</f>
        <v>0</v>
      </c>
      <c r="AW276" s="1">
        <f>MAX($B276)</f>
        <v>0</v>
      </c>
      <c r="AX276" s="1">
        <f>MAX($C276)</f>
        <v>0</v>
      </c>
      <c r="AY276" s="1">
        <f>MAX($D276)</f>
        <v>0</v>
      </c>
      <c r="AZ276" s="1">
        <f>MAX($E276)</f>
        <v>0</v>
      </c>
      <c r="BA276" s="1">
        <f>MAX($F276)</f>
        <v>0</v>
      </c>
      <c r="BB276" s="1">
        <f>MAX($G276)</f>
        <v>0</v>
      </c>
      <c r="BC276" s="1">
        <f>MAX($H276)</f>
        <v>0</v>
      </c>
      <c r="BD276" s="1">
        <f>MAX($I276)</f>
        <v>0</v>
      </c>
      <c r="BE276" s="1">
        <f>MAX($J276)</f>
        <v>0</v>
      </c>
      <c r="BF276" s="1">
        <f>MAX($K276)</f>
        <v>0</v>
      </c>
      <c r="BG276" s="1">
        <f>MAX($M276)</f>
        <v>0</v>
      </c>
      <c r="BH276" s="1">
        <f>MAX($N276)</f>
        <v>0</v>
      </c>
      <c r="BI276" s="1">
        <f>MAX($P276)</f>
        <v>0</v>
      </c>
      <c r="BJ276" s="1">
        <f>MAX($Q276)</f>
        <v>0</v>
      </c>
      <c r="BK276" s="1">
        <f>MAX($R276)</f>
        <v>0</v>
      </c>
    </row>
    <row r="277" spans="1:63">
      <c r="A277" s="1" t="s">
        <v>274</v>
      </c>
      <c r="B277" s="1" cm="1">
        <f t="array" ref="B277">_xlfn.SWITCH($A$2,"average", AVERAGE(Instances!B277:Instances!B277),"median", MEDIAN(Instances!B277:Instances!B277),"min", MIN(Instances!B277:Instances!B277),"max", MAX(Instances!B277:Instances!B277),"diff", MAX(Instances!B277:Instances!B277)-MIN(Instances!B277:Instances!B277))</f>
        <v>0</v>
      </c>
      <c r="C277" s="1" cm="1">
        <f t="array" ref="C277">_xlfn.SWITCH($A$2,"average", AVERAGE(Instances!C277:Instances!C277),"median", MEDIAN(Instances!C277:Instances!C277),"min", MIN(Instances!C277:Instances!C277),"max", MAX(Instances!C277:Instances!C277),"diff", MAX(Instances!C277:Instances!C277)-MIN(Instances!C277:Instances!C277))</f>
        <v>0</v>
      </c>
      <c r="D277" s="1" cm="1">
        <f t="array" ref="D277">_xlfn.SWITCH($A$2,"average", AVERAGE(Instances!D277:Instances!D277),"median", MEDIAN(Instances!D277:Instances!D277),"min", MIN(Instances!D277:Instances!D277),"max", MAX(Instances!D277:Instances!D277),"diff", MAX(Instances!D277:Instances!D277)-MIN(Instances!D277:Instances!D277))</f>
        <v>0</v>
      </c>
      <c r="E277" s="1" cm="1">
        <f t="array" ref="E277">_xlfn.SWITCH($A$2,"average", AVERAGE(Instances!E277:Instances!E277),"median", MEDIAN(Instances!E277:Instances!E277),"min", MIN(Instances!E277:Instances!E277),"max", MAX(Instances!E277:Instances!E277),"diff", MAX(Instances!E277:Instances!E277)-MIN(Instances!E277:Instances!E277))</f>
        <v>0</v>
      </c>
      <c r="F277" s="1" cm="1">
        <f t="array" ref="F277">_xlfn.SWITCH($A$2,"average", AVERAGE(Instances!F277:Instances!F277),"median", MEDIAN(Instances!F277:Instances!F277),"min", MIN(Instances!F277:Instances!F277),"max", MAX(Instances!F277:Instances!F277),"diff", MAX(Instances!F277:Instances!F277)-MIN(Instances!F277:Instances!F277))</f>
        <v>0</v>
      </c>
      <c r="G277" s="1" cm="1">
        <f t="array" ref="G277">_xlfn.SWITCH($A$2,"average", AVERAGE(Instances!G277:Instances!G277),"median", MEDIAN(Instances!G277:Instances!G277),"min", MIN(Instances!G277:Instances!G277),"max", MAX(Instances!G277:Instances!G277),"diff", MAX(Instances!G277:Instances!G277)-MIN(Instances!G277:Instances!G277))</f>
        <v>0</v>
      </c>
      <c r="H277" s="1" cm="1">
        <f t="array" ref="H277">_xlfn.SWITCH($A$2,"average", AVERAGE(Instances!H277:Instances!H277),"median", MEDIAN(Instances!H277:Instances!H277),"min", MIN(Instances!H277:Instances!H277),"max", MAX(Instances!H277:Instances!H277),"diff", MAX(Instances!H277:Instances!H277)-MIN(Instances!H277:Instances!H277))</f>
        <v>0</v>
      </c>
      <c r="I277" s="1" cm="1">
        <f t="array" ref="I277">_xlfn.SWITCH($A$2,"average", AVERAGE(Instances!I277:Instances!I277),"median", MEDIAN(Instances!I277:Instances!I277),"min", MIN(Instances!I277:Instances!I277),"max", MAX(Instances!I277:Instances!I277),"diff", MAX(Instances!I277:Instances!I277)-MIN(Instances!I277:Instances!I277))</f>
        <v>0</v>
      </c>
      <c r="J277" s="1" cm="1">
        <f t="array" ref="J277">_xlfn.SWITCH($A$2,"average", AVERAGE(Instances!J277:Instances!J277),"median", MEDIAN(Instances!J277:Instances!J277),"min", MIN(Instances!J277:Instances!J277),"max", MAX(Instances!J277:Instances!J277),"diff", MAX(Instances!J277:Instances!J277)-MIN(Instances!J277:Instances!J277))</f>
        <v>0</v>
      </c>
      <c r="K277" s="1" cm="1">
        <f t="array" ref="K277">_xlfn.SWITCH($A$2,"average", AVERAGE(Instances!K277:Instances!K277),"median", MEDIAN(Instances!K277:Instances!K277),"min", MIN(Instances!K277:Instances!K277),"max", MAX(Instances!K277:Instances!K277),"diff", MAX(Instances!K277:Instances!K277)-MIN(Instances!K277:Instances!K277))</f>
        <v>0</v>
      </c>
      <c r="L277" s="1"/>
      <c r="M277" s="1" cm="1">
        <f t="array" ref="M277">_xlfn.SWITCH($A$2,"average", AVERAGE(Instances!M277:Instances!M277),"median", MEDIAN(Instances!M277:Instances!M277),"min", MIN(Instances!M277:Instances!M277),"max", MAX(Instances!M277:Instances!M277),"diff", MAX(Instances!M277:Instances!M277)-MIN(Instances!M277:Instances!M277))</f>
        <v>0</v>
      </c>
      <c r="N277" s="1" cm="1">
        <f t="array" ref="N277">_xlfn.SWITCH($A$2,"average", AVERAGE(Instances!N277:Instances!N277),"median", MEDIAN(Instances!N277:Instances!N277),"min", MIN(Instances!N277:Instances!N277),"max", MAX(Instances!N277:Instances!N277),"diff", MAX(Instances!N277:Instances!N277)-MIN(Instances!N277:Instances!N277))</f>
        <v>0</v>
      </c>
      <c r="O277" s="1"/>
      <c r="P277" s="1" cm="1">
        <f t="array" ref="P277">_xlfn.SWITCH($A$2,"average", AVERAGE(Instances!P277:Instances!P277),"median", MEDIAN(Instances!P277:Instances!P277),"min", MIN(Instances!P277:Instances!P277),"max", MAX(Instances!P277:Instances!P277),"diff", MAX(Instances!P277:Instances!P277)-MIN(Instances!P277:Instances!P277))</f>
        <v>0</v>
      </c>
      <c r="Q277" s="1" cm="1">
        <f t="array" ref="Q277">_xlfn.SWITCH($A$2,"average", AVERAGE(Instances!Q277:Instances!Q277),"median", MEDIAN(Instances!Q277:Instances!Q277),"min", MIN(Instances!Q277:Instances!Q277),"max", MAX(Instances!Q277:Instances!Q277),"diff", MAX(Instances!Q277:Instances!Q277)-MIN(Instances!Q277:Instances!Q277))</f>
        <v>0</v>
      </c>
      <c r="R277" s="1" cm="1">
        <f t="array" ref="R277">_xlfn.SWITCH($A$2,"average", AVERAGE(Instances!R277:Instances!R277),"median", MEDIAN(Instances!R277:Instances!R277),"min", MIN(Instances!R277:Instances!R277),"max", MAX(Instances!R277:Instances!R277),"diff", MAX(Instances!R277:Instances!R277)-MIN(Instances!R277:Instances!R277))</f>
        <v>0</v>
      </c>
      <c r="S277" s="1">
        <f>MIN($B277)</f>
        <v>0</v>
      </c>
      <c r="T277" s="1">
        <f>MIN($C277)</f>
        <v>0</v>
      </c>
      <c r="U277" s="1">
        <f>MIN($D277)</f>
        <v>0</v>
      </c>
      <c r="V277" s="1">
        <f>MIN($E277)</f>
        <v>0</v>
      </c>
      <c r="W277" s="1">
        <f>MIN($F277)</f>
        <v>0</v>
      </c>
      <c r="X277" s="1">
        <f>MIN($G277)</f>
        <v>0</v>
      </c>
      <c r="Y277" s="1">
        <f>MIN($H277)</f>
        <v>0</v>
      </c>
      <c r="Z277" s="1">
        <f>MIN($I277)</f>
        <v>0</v>
      </c>
      <c r="AA277" s="1">
        <f>MIN($J277)</f>
        <v>0</v>
      </c>
      <c r="AB277" s="1">
        <f>MIN($K277)</f>
        <v>0</v>
      </c>
      <c r="AC277" s="1">
        <f>MIN($M277)</f>
        <v>0</v>
      </c>
      <c r="AD277" s="1">
        <f>MIN($N277)</f>
        <v>0</v>
      </c>
      <c r="AE277" s="1">
        <f>MIN($P277)</f>
        <v>0</v>
      </c>
      <c r="AF277" s="1">
        <f>MIN($Q277)</f>
        <v>0</v>
      </c>
      <c r="AG277" s="1">
        <f>MIN($R277)</f>
        <v>0</v>
      </c>
      <c r="AH277" s="1">
        <f>MEDIAN($B277)</f>
        <v>0</v>
      </c>
      <c r="AI277" s="1">
        <f>MEDIAN($C277)</f>
        <v>0</v>
      </c>
      <c r="AJ277" s="1">
        <f>MEDIAN($D277)</f>
        <v>0</v>
      </c>
      <c r="AK277" s="1">
        <f>MEDIAN($E277)</f>
        <v>0</v>
      </c>
      <c r="AL277" s="1">
        <f>MEDIAN($F277)</f>
        <v>0</v>
      </c>
      <c r="AM277" s="1">
        <f>MEDIAN($G277)</f>
        <v>0</v>
      </c>
      <c r="AN277" s="1">
        <f>MEDIAN($H277)</f>
        <v>0</v>
      </c>
      <c r="AO277" s="1">
        <f>MEDIAN($I277)</f>
        <v>0</v>
      </c>
      <c r="AP277" s="1">
        <f>MEDIAN($J277)</f>
        <v>0</v>
      </c>
      <c r="AQ277" s="1">
        <f>MEDIAN($K277)</f>
        <v>0</v>
      </c>
      <c r="AR277" s="1">
        <f>MEDIAN($M277)</f>
        <v>0</v>
      </c>
      <c r="AS277" s="1">
        <f>MEDIAN($N277)</f>
        <v>0</v>
      </c>
      <c r="AT277" s="1">
        <f>MEDIAN($P277)</f>
        <v>0</v>
      </c>
      <c r="AU277" s="1">
        <f>MEDIAN($Q277)</f>
        <v>0</v>
      </c>
      <c r="AV277" s="1">
        <f>MEDIAN($R277)</f>
        <v>0</v>
      </c>
      <c r="AW277" s="1">
        <f>MAX($B277)</f>
        <v>0</v>
      </c>
      <c r="AX277" s="1">
        <f>MAX($C277)</f>
        <v>0</v>
      </c>
      <c r="AY277" s="1">
        <f>MAX($D277)</f>
        <v>0</v>
      </c>
      <c r="AZ277" s="1">
        <f>MAX($E277)</f>
        <v>0</v>
      </c>
      <c r="BA277" s="1">
        <f>MAX($F277)</f>
        <v>0</v>
      </c>
      <c r="BB277" s="1">
        <f>MAX($G277)</f>
        <v>0</v>
      </c>
      <c r="BC277" s="1">
        <f>MAX($H277)</f>
        <v>0</v>
      </c>
      <c r="BD277" s="1">
        <f>MAX($I277)</f>
        <v>0</v>
      </c>
      <c r="BE277" s="1">
        <f>MAX($J277)</f>
        <v>0</v>
      </c>
      <c r="BF277" s="1">
        <f>MAX($K277)</f>
        <v>0</v>
      </c>
      <c r="BG277" s="1">
        <f>MAX($M277)</f>
        <v>0</v>
      </c>
      <c r="BH277" s="1">
        <f>MAX($N277)</f>
        <v>0</v>
      </c>
      <c r="BI277" s="1">
        <f>MAX($P277)</f>
        <v>0</v>
      </c>
      <c r="BJ277" s="1">
        <f>MAX($Q277)</f>
        <v>0</v>
      </c>
      <c r="BK277" s="1">
        <f>MAX($R277)</f>
        <v>0</v>
      </c>
    </row>
    <row r="278" spans="1:63">
      <c r="A278" s="1" t="s">
        <v>275</v>
      </c>
      <c r="B278" s="1" cm="1">
        <f t="array" ref="B278">_xlfn.SWITCH($A$2,"average", AVERAGE(Instances!B278:Instances!B278),"median", MEDIAN(Instances!B278:Instances!B278),"min", MIN(Instances!B278:Instances!B278),"max", MAX(Instances!B278:Instances!B278),"diff", MAX(Instances!B278:Instances!B278)-MIN(Instances!B278:Instances!B278))</f>
        <v>0</v>
      </c>
      <c r="C278" s="1" cm="1">
        <f t="array" ref="C278">_xlfn.SWITCH($A$2,"average", AVERAGE(Instances!C278:Instances!C278),"median", MEDIAN(Instances!C278:Instances!C278),"min", MIN(Instances!C278:Instances!C278),"max", MAX(Instances!C278:Instances!C278),"diff", MAX(Instances!C278:Instances!C278)-MIN(Instances!C278:Instances!C278))</f>
        <v>0</v>
      </c>
      <c r="D278" s="1" cm="1">
        <f t="array" ref="D278">_xlfn.SWITCH($A$2,"average", AVERAGE(Instances!D278:Instances!D278),"median", MEDIAN(Instances!D278:Instances!D278),"min", MIN(Instances!D278:Instances!D278),"max", MAX(Instances!D278:Instances!D278),"diff", MAX(Instances!D278:Instances!D278)-MIN(Instances!D278:Instances!D278))</f>
        <v>0</v>
      </c>
      <c r="E278" s="1" cm="1">
        <f t="array" ref="E278">_xlfn.SWITCH($A$2,"average", AVERAGE(Instances!E278:Instances!E278),"median", MEDIAN(Instances!E278:Instances!E278),"min", MIN(Instances!E278:Instances!E278),"max", MAX(Instances!E278:Instances!E278),"diff", MAX(Instances!E278:Instances!E278)-MIN(Instances!E278:Instances!E278))</f>
        <v>0</v>
      </c>
      <c r="F278" s="1" cm="1">
        <f t="array" ref="F278">_xlfn.SWITCH($A$2,"average", AVERAGE(Instances!F278:Instances!F278),"median", MEDIAN(Instances!F278:Instances!F278),"min", MIN(Instances!F278:Instances!F278),"max", MAX(Instances!F278:Instances!F278),"diff", MAX(Instances!F278:Instances!F278)-MIN(Instances!F278:Instances!F278))</f>
        <v>0</v>
      </c>
      <c r="G278" s="1" cm="1">
        <f t="array" ref="G278">_xlfn.SWITCH($A$2,"average", AVERAGE(Instances!G278:Instances!G278),"median", MEDIAN(Instances!G278:Instances!G278),"min", MIN(Instances!G278:Instances!G278),"max", MAX(Instances!G278:Instances!G278),"diff", MAX(Instances!G278:Instances!G278)-MIN(Instances!G278:Instances!G278))</f>
        <v>0</v>
      </c>
      <c r="H278" s="1" cm="1">
        <f t="array" ref="H278">_xlfn.SWITCH($A$2,"average", AVERAGE(Instances!H278:Instances!H278),"median", MEDIAN(Instances!H278:Instances!H278),"min", MIN(Instances!H278:Instances!H278),"max", MAX(Instances!H278:Instances!H278),"diff", MAX(Instances!H278:Instances!H278)-MIN(Instances!H278:Instances!H278))</f>
        <v>0</v>
      </c>
      <c r="I278" s="1" cm="1">
        <f t="array" ref="I278">_xlfn.SWITCH($A$2,"average", AVERAGE(Instances!I278:Instances!I278),"median", MEDIAN(Instances!I278:Instances!I278),"min", MIN(Instances!I278:Instances!I278),"max", MAX(Instances!I278:Instances!I278),"diff", MAX(Instances!I278:Instances!I278)-MIN(Instances!I278:Instances!I278))</f>
        <v>0</v>
      </c>
      <c r="J278" s="1" cm="1">
        <f t="array" ref="J278">_xlfn.SWITCH($A$2,"average", AVERAGE(Instances!J278:Instances!J278),"median", MEDIAN(Instances!J278:Instances!J278),"min", MIN(Instances!J278:Instances!J278),"max", MAX(Instances!J278:Instances!J278),"diff", MAX(Instances!J278:Instances!J278)-MIN(Instances!J278:Instances!J278))</f>
        <v>0</v>
      </c>
      <c r="K278" s="1" cm="1">
        <f t="array" ref="K278">_xlfn.SWITCH($A$2,"average", AVERAGE(Instances!K278:Instances!K278),"median", MEDIAN(Instances!K278:Instances!K278),"min", MIN(Instances!K278:Instances!K278),"max", MAX(Instances!K278:Instances!K278),"diff", MAX(Instances!K278:Instances!K278)-MIN(Instances!K278:Instances!K278))</f>
        <v>0</v>
      </c>
      <c r="L278" s="1"/>
      <c r="M278" s="1" cm="1">
        <f t="array" ref="M278">_xlfn.SWITCH($A$2,"average", AVERAGE(Instances!M278:Instances!M278),"median", MEDIAN(Instances!M278:Instances!M278),"min", MIN(Instances!M278:Instances!M278),"max", MAX(Instances!M278:Instances!M278),"diff", MAX(Instances!M278:Instances!M278)-MIN(Instances!M278:Instances!M278))</f>
        <v>0</v>
      </c>
      <c r="N278" s="1" cm="1">
        <f t="array" ref="N278">_xlfn.SWITCH($A$2,"average", AVERAGE(Instances!N278:Instances!N278),"median", MEDIAN(Instances!N278:Instances!N278),"min", MIN(Instances!N278:Instances!N278),"max", MAX(Instances!N278:Instances!N278),"diff", MAX(Instances!N278:Instances!N278)-MIN(Instances!N278:Instances!N278))</f>
        <v>0</v>
      </c>
      <c r="O278" s="1"/>
      <c r="P278" s="1" cm="1">
        <f t="array" ref="P278">_xlfn.SWITCH($A$2,"average", AVERAGE(Instances!P278:Instances!P278),"median", MEDIAN(Instances!P278:Instances!P278),"min", MIN(Instances!P278:Instances!P278),"max", MAX(Instances!P278:Instances!P278),"diff", MAX(Instances!P278:Instances!P278)-MIN(Instances!P278:Instances!P278))</f>
        <v>0</v>
      </c>
      <c r="Q278" s="1" cm="1">
        <f t="array" ref="Q278">_xlfn.SWITCH($A$2,"average", AVERAGE(Instances!Q278:Instances!Q278),"median", MEDIAN(Instances!Q278:Instances!Q278),"min", MIN(Instances!Q278:Instances!Q278),"max", MAX(Instances!Q278:Instances!Q278),"diff", MAX(Instances!Q278:Instances!Q278)-MIN(Instances!Q278:Instances!Q278))</f>
        <v>0</v>
      </c>
      <c r="R278" s="1" cm="1">
        <f t="array" ref="R278">_xlfn.SWITCH($A$2,"average", AVERAGE(Instances!R278:Instances!R278),"median", MEDIAN(Instances!R278:Instances!R278),"min", MIN(Instances!R278:Instances!R278),"max", MAX(Instances!R278:Instances!R278),"diff", MAX(Instances!R278:Instances!R278)-MIN(Instances!R278:Instances!R278))</f>
        <v>0</v>
      </c>
      <c r="S278" s="1">
        <f>MIN($B278)</f>
        <v>0</v>
      </c>
      <c r="T278" s="1">
        <f>MIN($C278)</f>
        <v>0</v>
      </c>
      <c r="U278" s="1">
        <f>MIN($D278)</f>
        <v>0</v>
      </c>
      <c r="V278" s="1">
        <f>MIN($E278)</f>
        <v>0</v>
      </c>
      <c r="W278" s="1">
        <f>MIN($F278)</f>
        <v>0</v>
      </c>
      <c r="X278" s="1">
        <f>MIN($G278)</f>
        <v>0</v>
      </c>
      <c r="Y278" s="1">
        <f>MIN($H278)</f>
        <v>0</v>
      </c>
      <c r="Z278" s="1">
        <f>MIN($I278)</f>
        <v>0</v>
      </c>
      <c r="AA278" s="1">
        <f>MIN($J278)</f>
        <v>0</v>
      </c>
      <c r="AB278" s="1">
        <f>MIN($K278)</f>
        <v>0</v>
      </c>
      <c r="AC278" s="1">
        <f>MIN($M278)</f>
        <v>0</v>
      </c>
      <c r="AD278" s="1">
        <f>MIN($N278)</f>
        <v>0</v>
      </c>
      <c r="AE278" s="1">
        <f>MIN($P278)</f>
        <v>0</v>
      </c>
      <c r="AF278" s="1">
        <f>MIN($Q278)</f>
        <v>0</v>
      </c>
      <c r="AG278" s="1">
        <f>MIN($R278)</f>
        <v>0</v>
      </c>
      <c r="AH278" s="1">
        <f>MEDIAN($B278)</f>
        <v>0</v>
      </c>
      <c r="AI278" s="1">
        <f>MEDIAN($C278)</f>
        <v>0</v>
      </c>
      <c r="AJ278" s="1">
        <f>MEDIAN($D278)</f>
        <v>0</v>
      </c>
      <c r="AK278" s="1">
        <f>MEDIAN($E278)</f>
        <v>0</v>
      </c>
      <c r="AL278" s="1">
        <f>MEDIAN($F278)</f>
        <v>0</v>
      </c>
      <c r="AM278" s="1">
        <f>MEDIAN($G278)</f>
        <v>0</v>
      </c>
      <c r="AN278" s="1">
        <f>MEDIAN($H278)</f>
        <v>0</v>
      </c>
      <c r="AO278" s="1">
        <f>MEDIAN($I278)</f>
        <v>0</v>
      </c>
      <c r="AP278" s="1">
        <f>MEDIAN($J278)</f>
        <v>0</v>
      </c>
      <c r="AQ278" s="1">
        <f>MEDIAN($K278)</f>
        <v>0</v>
      </c>
      <c r="AR278" s="1">
        <f>MEDIAN($M278)</f>
        <v>0</v>
      </c>
      <c r="AS278" s="1">
        <f>MEDIAN($N278)</f>
        <v>0</v>
      </c>
      <c r="AT278" s="1">
        <f>MEDIAN($P278)</f>
        <v>0</v>
      </c>
      <c r="AU278" s="1">
        <f>MEDIAN($Q278)</f>
        <v>0</v>
      </c>
      <c r="AV278" s="1">
        <f>MEDIAN($R278)</f>
        <v>0</v>
      </c>
      <c r="AW278" s="1">
        <f>MAX($B278)</f>
        <v>0</v>
      </c>
      <c r="AX278" s="1">
        <f>MAX($C278)</f>
        <v>0</v>
      </c>
      <c r="AY278" s="1">
        <f>MAX($D278)</f>
        <v>0</v>
      </c>
      <c r="AZ278" s="1">
        <f>MAX($E278)</f>
        <v>0</v>
      </c>
      <c r="BA278" s="1">
        <f>MAX($F278)</f>
        <v>0</v>
      </c>
      <c r="BB278" s="1">
        <f>MAX($G278)</f>
        <v>0</v>
      </c>
      <c r="BC278" s="1">
        <f>MAX($H278)</f>
        <v>0</v>
      </c>
      <c r="BD278" s="1">
        <f>MAX($I278)</f>
        <v>0</v>
      </c>
      <c r="BE278" s="1">
        <f>MAX($J278)</f>
        <v>0</v>
      </c>
      <c r="BF278" s="1">
        <f>MAX($K278)</f>
        <v>0</v>
      </c>
      <c r="BG278" s="1">
        <f>MAX($M278)</f>
        <v>0</v>
      </c>
      <c r="BH278" s="1">
        <f>MAX($N278)</f>
        <v>0</v>
      </c>
      <c r="BI278" s="1">
        <f>MAX($P278)</f>
        <v>0</v>
      </c>
      <c r="BJ278" s="1">
        <f>MAX($Q278)</f>
        <v>0</v>
      </c>
      <c r="BK278" s="1">
        <f>MAX($R278)</f>
        <v>0</v>
      </c>
    </row>
    <row r="279" spans="1:63">
      <c r="A279" s="1" t="s">
        <v>276</v>
      </c>
      <c r="B279" s="1" cm="1">
        <f t="array" ref="B279">_xlfn.SWITCH($A$2,"average", AVERAGE(Instances!B279:Instances!B279),"median", MEDIAN(Instances!B279:Instances!B279),"min", MIN(Instances!B279:Instances!B279),"max", MAX(Instances!B279:Instances!B279),"diff", MAX(Instances!B279:Instances!B279)-MIN(Instances!B279:Instances!B279))</f>
        <v>0</v>
      </c>
      <c r="C279" s="1" cm="1">
        <f t="array" ref="C279">_xlfn.SWITCH($A$2,"average", AVERAGE(Instances!C279:Instances!C279),"median", MEDIAN(Instances!C279:Instances!C279),"min", MIN(Instances!C279:Instances!C279),"max", MAX(Instances!C279:Instances!C279),"diff", MAX(Instances!C279:Instances!C279)-MIN(Instances!C279:Instances!C279))</f>
        <v>0</v>
      </c>
      <c r="D279" s="1" cm="1">
        <f t="array" ref="D279">_xlfn.SWITCH($A$2,"average", AVERAGE(Instances!D279:Instances!D279),"median", MEDIAN(Instances!D279:Instances!D279),"min", MIN(Instances!D279:Instances!D279),"max", MAX(Instances!D279:Instances!D279),"diff", MAX(Instances!D279:Instances!D279)-MIN(Instances!D279:Instances!D279))</f>
        <v>0</v>
      </c>
      <c r="E279" s="1" cm="1">
        <f t="array" ref="E279">_xlfn.SWITCH($A$2,"average", AVERAGE(Instances!E279:Instances!E279),"median", MEDIAN(Instances!E279:Instances!E279),"min", MIN(Instances!E279:Instances!E279),"max", MAX(Instances!E279:Instances!E279),"diff", MAX(Instances!E279:Instances!E279)-MIN(Instances!E279:Instances!E279))</f>
        <v>0</v>
      </c>
      <c r="F279" s="1" cm="1">
        <f t="array" ref="F279">_xlfn.SWITCH($A$2,"average", AVERAGE(Instances!F279:Instances!F279),"median", MEDIAN(Instances!F279:Instances!F279),"min", MIN(Instances!F279:Instances!F279),"max", MAX(Instances!F279:Instances!F279),"diff", MAX(Instances!F279:Instances!F279)-MIN(Instances!F279:Instances!F279))</f>
        <v>0</v>
      </c>
      <c r="G279" s="1" cm="1">
        <f t="array" ref="G279">_xlfn.SWITCH($A$2,"average", AVERAGE(Instances!G279:Instances!G279),"median", MEDIAN(Instances!G279:Instances!G279),"min", MIN(Instances!G279:Instances!G279),"max", MAX(Instances!G279:Instances!G279),"diff", MAX(Instances!G279:Instances!G279)-MIN(Instances!G279:Instances!G279))</f>
        <v>0</v>
      </c>
      <c r="H279" s="1" cm="1">
        <f t="array" ref="H279">_xlfn.SWITCH($A$2,"average", AVERAGE(Instances!H279:Instances!H279),"median", MEDIAN(Instances!H279:Instances!H279),"min", MIN(Instances!H279:Instances!H279),"max", MAX(Instances!H279:Instances!H279),"diff", MAX(Instances!H279:Instances!H279)-MIN(Instances!H279:Instances!H279))</f>
        <v>0</v>
      </c>
      <c r="I279" s="1" cm="1">
        <f t="array" ref="I279">_xlfn.SWITCH($A$2,"average", AVERAGE(Instances!I279:Instances!I279),"median", MEDIAN(Instances!I279:Instances!I279),"min", MIN(Instances!I279:Instances!I279),"max", MAX(Instances!I279:Instances!I279),"diff", MAX(Instances!I279:Instances!I279)-MIN(Instances!I279:Instances!I279))</f>
        <v>0</v>
      </c>
      <c r="J279" s="1" cm="1">
        <f t="array" ref="J279">_xlfn.SWITCH($A$2,"average", AVERAGE(Instances!J279:Instances!J279),"median", MEDIAN(Instances!J279:Instances!J279),"min", MIN(Instances!J279:Instances!J279),"max", MAX(Instances!J279:Instances!J279),"diff", MAX(Instances!J279:Instances!J279)-MIN(Instances!J279:Instances!J279))</f>
        <v>0</v>
      </c>
      <c r="K279" s="1" cm="1">
        <f t="array" ref="K279">_xlfn.SWITCH($A$2,"average", AVERAGE(Instances!K279:Instances!K279),"median", MEDIAN(Instances!K279:Instances!K279),"min", MIN(Instances!K279:Instances!K279),"max", MAX(Instances!K279:Instances!K279),"diff", MAX(Instances!K279:Instances!K279)-MIN(Instances!K279:Instances!K279))</f>
        <v>0</v>
      </c>
      <c r="L279" s="1"/>
      <c r="M279" s="1" cm="1">
        <f t="array" ref="M279">_xlfn.SWITCH($A$2,"average", AVERAGE(Instances!M279:Instances!M279),"median", MEDIAN(Instances!M279:Instances!M279),"min", MIN(Instances!M279:Instances!M279),"max", MAX(Instances!M279:Instances!M279),"diff", MAX(Instances!M279:Instances!M279)-MIN(Instances!M279:Instances!M279))</f>
        <v>0</v>
      </c>
      <c r="N279" s="1" cm="1">
        <f t="array" ref="N279">_xlfn.SWITCH($A$2,"average", AVERAGE(Instances!N279:Instances!N279),"median", MEDIAN(Instances!N279:Instances!N279),"min", MIN(Instances!N279:Instances!N279),"max", MAX(Instances!N279:Instances!N279),"diff", MAX(Instances!N279:Instances!N279)-MIN(Instances!N279:Instances!N279))</f>
        <v>0</v>
      </c>
      <c r="O279" s="1"/>
      <c r="P279" s="1" cm="1">
        <f t="array" ref="P279">_xlfn.SWITCH($A$2,"average", AVERAGE(Instances!P279:Instances!P279),"median", MEDIAN(Instances!P279:Instances!P279),"min", MIN(Instances!P279:Instances!P279),"max", MAX(Instances!P279:Instances!P279),"diff", MAX(Instances!P279:Instances!P279)-MIN(Instances!P279:Instances!P279))</f>
        <v>0</v>
      </c>
      <c r="Q279" s="1" cm="1">
        <f t="array" ref="Q279">_xlfn.SWITCH($A$2,"average", AVERAGE(Instances!Q279:Instances!Q279),"median", MEDIAN(Instances!Q279:Instances!Q279),"min", MIN(Instances!Q279:Instances!Q279),"max", MAX(Instances!Q279:Instances!Q279),"diff", MAX(Instances!Q279:Instances!Q279)-MIN(Instances!Q279:Instances!Q279))</f>
        <v>0</v>
      </c>
      <c r="R279" s="1" cm="1">
        <f t="array" ref="R279">_xlfn.SWITCH($A$2,"average", AVERAGE(Instances!R279:Instances!R279),"median", MEDIAN(Instances!R279:Instances!R279),"min", MIN(Instances!R279:Instances!R279),"max", MAX(Instances!R279:Instances!R279),"diff", MAX(Instances!R279:Instances!R279)-MIN(Instances!R279:Instances!R279))</f>
        <v>0</v>
      </c>
      <c r="S279" s="1">
        <f>MIN($B279)</f>
        <v>0</v>
      </c>
      <c r="T279" s="1">
        <f>MIN($C279)</f>
        <v>0</v>
      </c>
      <c r="U279" s="1">
        <f>MIN($D279)</f>
        <v>0</v>
      </c>
      <c r="V279" s="1">
        <f>MIN($E279)</f>
        <v>0</v>
      </c>
      <c r="W279" s="1">
        <f>MIN($F279)</f>
        <v>0</v>
      </c>
      <c r="X279" s="1">
        <f>MIN($G279)</f>
        <v>0</v>
      </c>
      <c r="Y279" s="1">
        <f>MIN($H279)</f>
        <v>0</v>
      </c>
      <c r="Z279" s="1">
        <f>MIN($I279)</f>
        <v>0</v>
      </c>
      <c r="AA279" s="1">
        <f>MIN($J279)</f>
        <v>0</v>
      </c>
      <c r="AB279" s="1">
        <f>MIN($K279)</f>
        <v>0</v>
      </c>
      <c r="AC279" s="1">
        <f>MIN($M279)</f>
        <v>0</v>
      </c>
      <c r="AD279" s="1">
        <f>MIN($N279)</f>
        <v>0</v>
      </c>
      <c r="AE279" s="1">
        <f>MIN($P279)</f>
        <v>0</v>
      </c>
      <c r="AF279" s="1">
        <f>MIN($Q279)</f>
        <v>0</v>
      </c>
      <c r="AG279" s="1">
        <f>MIN($R279)</f>
        <v>0</v>
      </c>
      <c r="AH279" s="1">
        <f>MEDIAN($B279)</f>
        <v>0</v>
      </c>
      <c r="AI279" s="1">
        <f>MEDIAN($C279)</f>
        <v>0</v>
      </c>
      <c r="AJ279" s="1">
        <f>MEDIAN($D279)</f>
        <v>0</v>
      </c>
      <c r="AK279" s="1">
        <f>MEDIAN($E279)</f>
        <v>0</v>
      </c>
      <c r="AL279" s="1">
        <f>MEDIAN($F279)</f>
        <v>0</v>
      </c>
      <c r="AM279" s="1">
        <f>MEDIAN($G279)</f>
        <v>0</v>
      </c>
      <c r="AN279" s="1">
        <f>MEDIAN($H279)</f>
        <v>0</v>
      </c>
      <c r="AO279" s="1">
        <f>MEDIAN($I279)</f>
        <v>0</v>
      </c>
      <c r="AP279" s="1">
        <f>MEDIAN($J279)</f>
        <v>0</v>
      </c>
      <c r="AQ279" s="1">
        <f>MEDIAN($K279)</f>
        <v>0</v>
      </c>
      <c r="AR279" s="1">
        <f>MEDIAN($M279)</f>
        <v>0</v>
      </c>
      <c r="AS279" s="1">
        <f>MEDIAN($N279)</f>
        <v>0</v>
      </c>
      <c r="AT279" s="1">
        <f>MEDIAN($P279)</f>
        <v>0</v>
      </c>
      <c r="AU279" s="1">
        <f>MEDIAN($Q279)</f>
        <v>0</v>
      </c>
      <c r="AV279" s="1">
        <f>MEDIAN($R279)</f>
        <v>0</v>
      </c>
      <c r="AW279" s="1">
        <f>MAX($B279)</f>
        <v>0</v>
      </c>
      <c r="AX279" s="1">
        <f>MAX($C279)</f>
        <v>0</v>
      </c>
      <c r="AY279" s="1">
        <f>MAX($D279)</f>
        <v>0</v>
      </c>
      <c r="AZ279" s="1">
        <f>MAX($E279)</f>
        <v>0</v>
      </c>
      <c r="BA279" s="1">
        <f>MAX($F279)</f>
        <v>0</v>
      </c>
      <c r="BB279" s="1">
        <f>MAX($G279)</f>
        <v>0</v>
      </c>
      <c r="BC279" s="1">
        <f>MAX($H279)</f>
        <v>0</v>
      </c>
      <c r="BD279" s="1">
        <f>MAX($I279)</f>
        <v>0</v>
      </c>
      <c r="BE279" s="1">
        <f>MAX($J279)</f>
        <v>0</v>
      </c>
      <c r="BF279" s="1">
        <f>MAX($K279)</f>
        <v>0</v>
      </c>
      <c r="BG279" s="1">
        <f>MAX($M279)</f>
        <v>0</v>
      </c>
      <c r="BH279" s="1">
        <f>MAX($N279)</f>
        <v>0</v>
      </c>
      <c r="BI279" s="1">
        <f>MAX($P279)</f>
        <v>0</v>
      </c>
      <c r="BJ279" s="1">
        <f>MAX($Q279)</f>
        <v>0</v>
      </c>
      <c r="BK279" s="1">
        <f>MAX($R279)</f>
        <v>0</v>
      </c>
    </row>
    <row r="280" spans="1:63">
      <c r="A280" s="1" t="s">
        <v>277</v>
      </c>
      <c r="B280" s="1" cm="1">
        <f t="array" ref="B280">_xlfn.SWITCH($A$2,"average", AVERAGE(Instances!B280:Instances!B280),"median", MEDIAN(Instances!B280:Instances!B280),"min", MIN(Instances!B280:Instances!B280),"max", MAX(Instances!B280:Instances!B280),"diff", MAX(Instances!B280:Instances!B280)-MIN(Instances!B280:Instances!B280))</f>
        <v>0</v>
      </c>
      <c r="C280" s="1" cm="1">
        <f t="array" ref="C280">_xlfn.SWITCH($A$2,"average", AVERAGE(Instances!C280:Instances!C280),"median", MEDIAN(Instances!C280:Instances!C280),"min", MIN(Instances!C280:Instances!C280),"max", MAX(Instances!C280:Instances!C280),"diff", MAX(Instances!C280:Instances!C280)-MIN(Instances!C280:Instances!C280))</f>
        <v>0</v>
      </c>
      <c r="D280" s="1" cm="1">
        <f t="array" ref="D280">_xlfn.SWITCH($A$2,"average", AVERAGE(Instances!D280:Instances!D280),"median", MEDIAN(Instances!D280:Instances!D280),"min", MIN(Instances!D280:Instances!D280),"max", MAX(Instances!D280:Instances!D280),"diff", MAX(Instances!D280:Instances!D280)-MIN(Instances!D280:Instances!D280))</f>
        <v>0</v>
      </c>
      <c r="E280" s="1" cm="1">
        <f t="array" ref="E280">_xlfn.SWITCH($A$2,"average", AVERAGE(Instances!E280:Instances!E280),"median", MEDIAN(Instances!E280:Instances!E280),"min", MIN(Instances!E280:Instances!E280),"max", MAX(Instances!E280:Instances!E280),"diff", MAX(Instances!E280:Instances!E280)-MIN(Instances!E280:Instances!E280))</f>
        <v>0</v>
      </c>
      <c r="F280" s="1" cm="1">
        <f t="array" ref="F280">_xlfn.SWITCH($A$2,"average", AVERAGE(Instances!F280:Instances!F280),"median", MEDIAN(Instances!F280:Instances!F280),"min", MIN(Instances!F280:Instances!F280),"max", MAX(Instances!F280:Instances!F280),"diff", MAX(Instances!F280:Instances!F280)-MIN(Instances!F280:Instances!F280))</f>
        <v>0</v>
      </c>
      <c r="G280" s="1" cm="1">
        <f t="array" ref="G280">_xlfn.SWITCH($A$2,"average", AVERAGE(Instances!G280:Instances!G280),"median", MEDIAN(Instances!G280:Instances!G280),"min", MIN(Instances!G280:Instances!G280),"max", MAX(Instances!G280:Instances!G280),"diff", MAX(Instances!G280:Instances!G280)-MIN(Instances!G280:Instances!G280))</f>
        <v>0</v>
      </c>
      <c r="H280" s="1" cm="1">
        <f t="array" ref="H280">_xlfn.SWITCH($A$2,"average", AVERAGE(Instances!H280:Instances!H280),"median", MEDIAN(Instances!H280:Instances!H280),"min", MIN(Instances!H280:Instances!H280),"max", MAX(Instances!H280:Instances!H280),"diff", MAX(Instances!H280:Instances!H280)-MIN(Instances!H280:Instances!H280))</f>
        <v>0</v>
      </c>
      <c r="I280" s="1" cm="1">
        <f t="array" ref="I280">_xlfn.SWITCH($A$2,"average", AVERAGE(Instances!I280:Instances!I280),"median", MEDIAN(Instances!I280:Instances!I280),"min", MIN(Instances!I280:Instances!I280),"max", MAX(Instances!I280:Instances!I280),"diff", MAX(Instances!I280:Instances!I280)-MIN(Instances!I280:Instances!I280))</f>
        <v>0</v>
      </c>
      <c r="J280" s="1" cm="1">
        <f t="array" ref="J280">_xlfn.SWITCH($A$2,"average", AVERAGE(Instances!J280:Instances!J280),"median", MEDIAN(Instances!J280:Instances!J280),"min", MIN(Instances!J280:Instances!J280),"max", MAX(Instances!J280:Instances!J280),"diff", MAX(Instances!J280:Instances!J280)-MIN(Instances!J280:Instances!J280))</f>
        <v>0</v>
      </c>
      <c r="K280" s="1" cm="1">
        <f t="array" ref="K280">_xlfn.SWITCH($A$2,"average", AVERAGE(Instances!K280:Instances!K280),"median", MEDIAN(Instances!K280:Instances!K280),"min", MIN(Instances!K280:Instances!K280),"max", MAX(Instances!K280:Instances!K280),"diff", MAX(Instances!K280:Instances!K280)-MIN(Instances!K280:Instances!K280))</f>
        <v>0</v>
      </c>
      <c r="L280" s="1"/>
      <c r="M280" s="1" cm="1">
        <f t="array" ref="M280">_xlfn.SWITCH($A$2,"average", AVERAGE(Instances!M280:Instances!M280),"median", MEDIAN(Instances!M280:Instances!M280),"min", MIN(Instances!M280:Instances!M280),"max", MAX(Instances!M280:Instances!M280),"diff", MAX(Instances!M280:Instances!M280)-MIN(Instances!M280:Instances!M280))</f>
        <v>0</v>
      </c>
      <c r="N280" s="1" cm="1">
        <f t="array" ref="N280">_xlfn.SWITCH($A$2,"average", AVERAGE(Instances!N280:Instances!N280),"median", MEDIAN(Instances!N280:Instances!N280),"min", MIN(Instances!N280:Instances!N280),"max", MAX(Instances!N280:Instances!N280),"diff", MAX(Instances!N280:Instances!N280)-MIN(Instances!N280:Instances!N280))</f>
        <v>0</v>
      </c>
      <c r="O280" s="1"/>
      <c r="P280" s="1" cm="1">
        <f t="array" ref="P280">_xlfn.SWITCH($A$2,"average", AVERAGE(Instances!P280:Instances!P280),"median", MEDIAN(Instances!P280:Instances!P280),"min", MIN(Instances!P280:Instances!P280),"max", MAX(Instances!P280:Instances!P280),"diff", MAX(Instances!P280:Instances!P280)-MIN(Instances!P280:Instances!P280))</f>
        <v>0</v>
      </c>
      <c r="Q280" s="1" cm="1">
        <f t="array" ref="Q280">_xlfn.SWITCH($A$2,"average", AVERAGE(Instances!Q280:Instances!Q280),"median", MEDIAN(Instances!Q280:Instances!Q280),"min", MIN(Instances!Q280:Instances!Q280),"max", MAX(Instances!Q280:Instances!Q280),"diff", MAX(Instances!Q280:Instances!Q280)-MIN(Instances!Q280:Instances!Q280))</f>
        <v>0</v>
      </c>
      <c r="R280" s="1" cm="1">
        <f t="array" ref="R280">_xlfn.SWITCH($A$2,"average", AVERAGE(Instances!R280:Instances!R280),"median", MEDIAN(Instances!R280:Instances!R280),"min", MIN(Instances!R280:Instances!R280),"max", MAX(Instances!R280:Instances!R280),"diff", MAX(Instances!R280:Instances!R280)-MIN(Instances!R280:Instances!R280))</f>
        <v>0</v>
      </c>
      <c r="S280" s="1">
        <f>MIN($B280)</f>
        <v>0</v>
      </c>
      <c r="T280" s="1">
        <f>MIN($C280)</f>
        <v>0</v>
      </c>
      <c r="U280" s="1">
        <f>MIN($D280)</f>
        <v>0</v>
      </c>
      <c r="V280" s="1">
        <f>MIN($E280)</f>
        <v>0</v>
      </c>
      <c r="W280" s="1">
        <f>MIN($F280)</f>
        <v>0</v>
      </c>
      <c r="X280" s="1">
        <f>MIN($G280)</f>
        <v>0</v>
      </c>
      <c r="Y280" s="1">
        <f>MIN($H280)</f>
        <v>0</v>
      </c>
      <c r="Z280" s="1">
        <f>MIN($I280)</f>
        <v>0</v>
      </c>
      <c r="AA280" s="1">
        <f>MIN($J280)</f>
        <v>0</v>
      </c>
      <c r="AB280" s="1">
        <f>MIN($K280)</f>
        <v>0</v>
      </c>
      <c r="AC280" s="1">
        <f>MIN($M280)</f>
        <v>0</v>
      </c>
      <c r="AD280" s="1">
        <f>MIN($N280)</f>
        <v>0</v>
      </c>
      <c r="AE280" s="1">
        <f>MIN($P280)</f>
        <v>0</v>
      </c>
      <c r="AF280" s="1">
        <f>MIN($Q280)</f>
        <v>0</v>
      </c>
      <c r="AG280" s="1">
        <f>MIN($R280)</f>
        <v>0</v>
      </c>
      <c r="AH280" s="1">
        <f>MEDIAN($B280)</f>
        <v>0</v>
      </c>
      <c r="AI280" s="1">
        <f>MEDIAN($C280)</f>
        <v>0</v>
      </c>
      <c r="AJ280" s="1">
        <f>MEDIAN($D280)</f>
        <v>0</v>
      </c>
      <c r="AK280" s="1">
        <f>MEDIAN($E280)</f>
        <v>0</v>
      </c>
      <c r="AL280" s="1">
        <f>MEDIAN($F280)</f>
        <v>0</v>
      </c>
      <c r="AM280" s="1">
        <f>MEDIAN($G280)</f>
        <v>0</v>
      </c>
      <c r="AN280" s="1">
        <f>MEDIAN($H280)</f>
        <v>0</v>
      </c>
      <c r="AO280" s="1">
        <f>MEDIAN($I280)</f>
        <v>0</v>
      </c>
      <c r="AP280" s="1">
        <f>MEDIAN($J280)</f>
        <v>0</v>
      </c>
      <c r="AQ280" s="1">
        <f>MEDIAN($K280)</f>
        <v>0</v>
      </c>
      <c r="AR280" s="1">
        <f>MEDIAN($M280)</f>
        <v>0</v>
      </c>
      <c r="AS280" s="1">
        <f>MEDIAN($N280)</f>
        <v>0</v>
      </c>
      <c r="AT280" s="1">
        <f>MEDIAN($P280)</f>
        <v>0</v>
      </c>
      <c r="AU280" s="1">
        <f>MEDIAN($Q280)</f>
        <v>0</v>
      </c>
      <c r="AV280" s="1">
        <f>MEDIAN($R280)</f>
        <v>0</v>
      </c>
      <c r="AW280" s="1">
        <f>MAX($B280)</f>
        <v>0</v>
      </c>
      <c r="AX280" s="1">
        <f>MAX($C280)</f>
        <v>0</v>
      </c>
      <c r="AY280" s="1">
        <f>MAX($D280)</f>
        <v>0</v>
      </c>
      <c r="AZ280" s="1">
        <f>MAX($E280)</f>
        <v>0</v>
      </c>
      <c r="BA280" s="1">
        <f>MAX($F280)</f>
        <v>0</v>
      </c>
      <c r="BB280" s="1">
        <f>MAX($G280)</f>
        <v>0</v>
      </c>
      <c r="BC280" s="1">
        <f>MAX($H280)</f>
        <v>0</v>
      </c>
      <c r="BD280" s="1">
        <f>MAX($I280)</f>
        <v>0</v>
      </c>
      <c r="BE280" s="1">
        <f>MAX($J280)</f>
        <v>0</v>
      </c>
      <c r="BF280" s="1">
        <f>MAX($K280)</f>
        <v>0</v>
      </c>
      <c r="BG280" s="1">
        <f>MAX($M280)</f>
        <v>0</v>
      </c>
      <c r="BH280" s="1">
        <f>MAX($N280)</f>
        <v>0</v>
      </c>
      <c r="BI280" s="1">
        <f>MAX($P280)</f>
        <v>0</v>
      </c>
      <c r="BJ280" s="1">
        <f>MAX($Q280)</f>
        <v>0</v>
      </c>
      <c r="BK280" s="1">
        <f>MAX($R280)</f>
        <v>0</v>
      </c>
    </row>
    <row r="281" spans="1:63">
      <c r="A281" s="1" t="s">
        <v>278</v>
      </c>
      <c r="B281" s="1" cm="1">
        <f t="array" ref="B281">_xlfn.SWITCH($A$2,"average", AVERAGE(Instances!B281:Instances!B281),"median", MEDIAN(Instances!B281:Instances!B281),"min", MIN(Instances!B281:Instances!B281),"max", MAX(Instances!B281:Instances!B281),"diff", MAX(Instances!B281:Instances!B281)-MIN(Instances!B281:Instances!B281))</f>
        <v>0</v>
      </c>
      <c r="C281" s="1" cm="1">
        <f t="array" ref="C281">_xlfn.SWITCH($A$2,"average", AVERAGE(Instances!C281:Instances!C281),"median", MEDIAN(Instances!C281:Instances!C281),"min", MIN(Instances!C281:Instances!C281),"max", MAX(Instances!C281:Instances!C281),"diff", MAX(Instances!C281:Instances!C281)-MIN(Instances!C281:Instances!C281))</f>
        <v>0</v>
      </c>
      <c r="D281" s="1" cm="1">
        <f t="array" ref="D281">_xlfn.SWITCH($A$2,"average", AVERAGE(Instances!D281:Instances!D281),"median", MEDIAN(Instances!D281:Instances!D281),"min", MIN(Instances!D281:Instances!D281),"max", MAX(Instances!D281:Instances!D281),"diff", MAX(Instances!D281:Instances!D281)-MIN(Instances!D281:Instances!D281))</f>
        <v>0</v>
      </c>
      <c r="E281" s="1" cm="1">
        <f t="array" ref="E281">_xlfn.SWITCH($A$2,"average", AVERAGE(Instances!E281:Instances!E281),"median", MEDIAN(Instances!E281:Instances!E281),"min", MIN(Instances!E281:Instances!E281),"max", MAX(Instances!E281:Instances!E281),"diff", MAX(Instances!E281:Instances!E281)-MIN(Instances!E281:Instances!E281))</f>
        <v>0</v>
      </c>
      <c r="F281" s="1" cm="1">
        <f t="array" ref="F281">_xlfn.SWITCH($A$2,"average", AVERAGE(Instances!F281:Instances!F281),"median", MEDIAN(Instances!F281:Instances!F281),"min", MIN(Instances!F281:Instances!F281),"max", MAX(Instances!F281:Instances!F281),"diff", MAX(Instances!F281:Instances!F281)-MIN(Instances!F281:Instances!F281))</f>
        <v>0</v>
      </c>
      <c r="G281" s="1" cm="1">
        <f t="array" ref="G281">_xlfn.SWITCH($A$2,"average", AVERAGE(Instances!G281:Instances!G281),"median", MEDIAN(Instances!G281:Instances!G281),"min", MIN(Instances!G281:Instances!G281),"max", MAX(Instances!G281:Instances!G281),"diff", MAX(Instances!G281:Instances!G281)-MIN(Instances!G281:Instances!G281))</f>
        <v>0</v>
      </c>
      <c r="H281" s="1" cm="1">
        <f t="array" ref="H281">_xlfn.SWITCH($A$2,"average", AVERAGE(Instances!H281:Instances!H281),"median", MEDIAN(Instances!H281:Instances!H281),"min", MIN(Instances!H281:Instances!H281),"max", MAX(Instances!H281:Instances!H281),"diff", MAX(Instances!H281:Instances!H281)-MIN(Instances!H281:Instances!H281))</f>
        <v>0</v>
      </c>
      <c r="I281" s="1" cm="1">
        <f t="array" ref="I281">_xlfn.SWITCH($A$2,"average", AVERAGE(Instances!I281:Instances!I281),"median", MEDIAN(Instances!I281:Instances!I281),"min", MIN(Instances!I281:Instances!I281),"max", MAX(Instances!I281:Instances!I281),"diff", MAX(Instances!I281:Instances!I281)-MIN(Instances!I281:Instances!I281))</f>
        <v>0</v>
      </c>
      <c r="J281" s="1" cm="1">
        <f t="array" ref="J281">_xlfn.SWITCH($A$2,"average", AVERAGE(Instances!J281:Instances!J281),"median", MEDIAN(Instances!J281:Instances!J281),"min", MIN(Instances!J281:Instances!J281),"max", MAX(Instances!J281:Instances!J281),"diff", MAX(Instances!J281:Instances!J281)-MIN(Instances!J281:Instances!J281))</f>
        <v>0</v>
      </c>
      <c r="K281" s="1" cm="1">
        <f t="array" ref="K281">_xlfn.SWITCH($A$2,"average", AVERAGE(Instances!K281:Instances!K281),"median", MEDIAN(Instances!K281:Instances!K281),"min", MIN(Instances!K281:Instances!K281),"max", MAX(Instances!K281:Instances!K281),"diff", MAX(Instances!K281:Instances!K281)-MIN(Instances!K281:Instances!K281))</f>
        <v>0</v>
      </c>
      <c r="L281" s="1"/>
      <c r="M281" s="1" cm="1">
        <f t="array" ref="M281">_xlfn.SWITCH($A$2,"average", AVERAGE(Instances!M281:Instances!M281),"median", MEDIAN(Instances!M281:Instances!M281),"min", MIN(Instances!M281:Instances!M281),"max", MAX(Instances!M281:Instances!M281),"diff", MAX(Instances!M281:Instances!M281)-MIN(Instances!M281:Instances!M281))</f>
        <v>0</v>
      </c>
      <c r="N281" s="1" cm="1">
        <f t="array" ref="N281">_xlfn.SWITCH($A$2,"average", AVERAGE(Instances!N281:Instances!N281),"median", MEDIAN(Instances!N281:Instances!N281),"min", MIN(Instances!N281:Instances!N281),"max", MAX(Instances!N281:Instances!N281),"diff", MAX(Instances!N281:Instances!N281)-MIN(Instances!N281:Instances!N281))</f>
        <v>0</v>
      </c>
      <c r="O281" s="1"/>
      <c r="P281" s="1" cm="1">
        <f t="array" ref="P281">_xlfn.SWITCH($A$2,"average", AVERAGE(Instances!P281:Instances!P281),"median", MEDIAN(Instances!P281:Instances!P281),"min", MIN(Instances!P281:Instances!P281),"max", MAX(Instances!P281:Instances!P281),"diff", MAX(Instances!P281:Instances!P281)-MIN(Instances!P281:Instances!P281))</f>
        <v>0</v>
      </c>
      <c r="Q281" s="1" cm="1">
        <f t="array" ref="Q281">_xlfn.SWITCH($A$2,"average", AVERAGE(Instances!Q281:Instances!Q281),"median", MEDIAN(Instances!Q281:Instances!Q281),"min", MIN(Instances!Q281:Instances!Q281),"max", MAX(Instances!Q281:Instances!Q281),"diff", MAX(Instances!Q281:Instances!Q281)-MIN(Instances!Q281:Instances!Q281))</f>
        <v>0</v>
      </c>
      <c r="R281" s="1" cm="1">
        <f t="array" ref="R281">_xlfn.SWITCH($A$2,"average", AVERAGE(Instances!R281:Instances!R281),"median", MEDIAN(Instances!R281:Instances!R281),"min", MIN(Instances!R281:Instances!R281),"max", MAX(Instances!R281:Instances!R281),"diff", MAX(Instances!R281:Instances!R281)-MIN(Instances!R281:Instances!R281))</f>
        <v>0</v>
      </c>
      <c r="S281" s="1">
        <f>MIN($B281)</f>
        <v>0</v>
      </c>
      <c r="T281" s="1">
        <f>MIN($C281)</f>
        <v>0</v>
      </c>
      <c r="U281" s="1">
        <f>MIN($D281)</f>
        <v>0</v>
      </c>
      <c r="V281" s="1">
        <f>MIN($E281)</f>
        <v>0</v>
      </c>
      <c r="W281" s="1">
        <f>MIN($F281)</f>
        <v>0</v>
      </c>
      <c r="X281" s="1">
        <f>MIN($G281)</f>
        <v>0</v>
      </c>
      <c r="Y281" s="1">
        <f>MIN($H281)</f>
        <v>0</v>
      </c>
      <c r="Z281" s="1">
        <f>MIN($I281)</f>
        <v>0</v>
      </c>
      <c r="AA281" s="1">
        <f>MIN($J281)</f>
        <v>0</v>
      </c>
      <c r="AB281" s="1">
        <f>MIN($K281)</f>
        <v>0</v>
      </c>
      <c r="AC281" s="1">
        <f>MIN($M281)</f>
        <v>0</v>
      </c>
      <c r="AD281" s="1">
        <f>MIN($N281)</f>
        <v>0</v>
      </c>
      <c r="AE281" s="1">
        <f>MIN($P281)</f>
        <v>0</v>
      </c>
      <c r="AF281" s="1">
        <f>MIN($Q281)</f>
        <v>0</v>
      </c>
      <c r="AG281" s="1">
        <f>MIN($R281)</f>
        <v>0</v>
      </c>
      <c r="AH281" s="1">
        <f>MEDIAN($B281)</f>
        <v>0</v>
      </c>
      <c r="AI281" s="1">
        <f>MEDIAN($C281)</f>
        <v>0</v>
      </c>
      <c r="AJ281" s="1">
        <f>MEDIAN($D281)</f>
        <v>0</v>
      </c>
      <c r="AK281" s="1">
        <f>MEDIAN($E281)</f>
        <v>0</v>
      </c>
      <c r="AL281" s="1">
        <f>MEDIAN($F281)</f>
        <v>0</v>
      </c>
      <c r="AM281" s="1">
        <f>MEDIAN($G281)</f>
        <v>0</v>
      </c>
      <c r="AN281" s="1">
        <f>MEDIAN($H281)</f>
        <v>0</v>
      </c>
      <c r="AO281" s="1">
        <f>MEDIAN($I281)</f>
        <v>0</v>
      </c>
      <c r="AP281" s="1">
        <f>MEDIAN($J281)</f>
        <v>0</v>
      </c>
      <c r="AQ281" s="1">
        <f>MEDIAN($K281)</f>
        <v>0</v>
      </c>
      <c r="AR281" s="1">
        <f>MEDIAN($M281)</f>
        <v>0</v>
      </c>
      <c r="AS281" s="1">
        <f>MEDIAN($N281)</f>
        <v>0</v>
      </c>
      <c r="AT281" s="1">
        <f>MEDIAN($P281)</f>
        <v>0</v>
      </c>
      <c r="AU281" s="1">
        <f>MEDIAN($Q281)</f>
        <v>0</v>
      </c>
      <c r="AV281" s="1">
        <f>MEDIAN($R281)</f>
        <v>0</v>
      </c>
      <c r="AW281" s="1">
        <f>MAX($B281)</f>
        <v>0</v>
      </c>
      <c r="AX281" s="1">
        <f>MAX($C281)</f>
        <v>0</v>
      </c>
      <c r="AY281" s="1">
        <f>MAX($D281)</f>
        <v>0</v>
      </c>
      <c r="AZ281" s="1">
        <f>MAX($E281)</f>
        <v>0</v>
      </c>
      <c r="BA281" s="1">
        <f>MAX($F281)</f>
        <v>0</v>
      </c>
      <c r="BB281" s="1">
        <f>MAX($G281)</f>
        <v>0</v>
      </c>
      <c r="BC281" s="1">
        <f>MAX($H281)</f>
        <v>0</v>
      </c>
      <c r="BD281" s="1">
        <f>MAX($I281)</f>
        <v>0</v>
      </c>
      <c r="BE281" s="1">
        <f>MAX($J281)</f>
        <v>0</v>
      </c>
      <c r="BF281" s="1">
        <f>MAX($K281)</f>
        <v>0</v>
      </c>
      <c r="BG281" s="1">
        <f>MAX($M281)</f>
        <v>0</v>
      </c>
      <c r="BH281" s="1">
        <f>MAX($N281)</f>
        <v>0</v>
      </c>
      <c r="BI281" s="1">
        <f>MAX($P281)</f>
        <v>0</v>
      </c>
      <c r="BJ281" s="1">
        <f>MAX($Q281)</f>
        <v>0</v>
      </c>
      <c r="BK281" s="1">
        <f>MAX($R281)</f>
        <v>0</v>
      </c>
    </row>
    <row r="282" spans="1:63">
      <c r="A282" s="1" t="s">
        <v>279</v>
      </c>
      <c r="B282" s="1" cm="1">
        <f t="array" ref="B282">_xlfn.SWITCH($A$2,"average", AVERAGE(Instances!B282:Instances!B282),"median", MEDIAN(Instances!B282:Instances!B282),"min", MIN(Instances!B282:Instances!B282),"max", MAX(Instances!B282:Instances!B282),"diff", MAX(Instances!B282:Instances!B282)-MIN(Instances!B282:Instances!B282))</f>
        <v>0</v>
      </c>
      <c r="C282" s="1" cm="1">
        <f t="array" ref="C282">_xlfn.SWITCH($A$2,"average", AVERAGE(Instances!C282:Instances!C282),"median", MEDIAN(Instances!C282:Instances!C282),"min", MIN(Instances!C282:Instances!C282),"max", MAX(Instances!C282:Instances!C282),"diff", MAX(Instances!C282:Instances!C282)-MIN(Instances!C282:Instances!C282))</f>
        <v>0</v>
      </c>
      <c r="D282" s="1" cm="1">
        <f t="array" ref="D282">_xlfn.SWITCH($A$2,"average", AVERAGE(Instances!D282:Instances!D282),"median", MEDIAN(Instances!D282:Instances!D282),"min", MIN(Instances!D282:Instances!D282),"max", MAX(Instances!D282:Instances!D282),"diff", MAX(Instances!D282:Instances!D282)-MIN(Instances!D282:Instances!D282))</f>
        <v>0</v>
      </c>
      <c r="E282" s="1" cm="1">
        <f t="array" ref="E282">_xlfn.SWITCH($A$2,"average", AVERAGE(Instances!E282:Instances!E282),"median", MEDIAN(Instances!E282:Instances!E282),"min", MIN(Instances!E282:Instances!E282),"max", MAX(Instances!E282:Instances!E282),"diff", MAX(Instances!E282:Instances!E282)-MIN(Instances!E282:Instances!E282))</f>
        <v>0</v>
      </c>
      <c r="F282" s="1" cm="1">
        <f t="array" ref="F282">_xlfn.SWITCH($A$2,"average", AVERAGE(Instances!F282:Instances!F282),"median", MEDIAN(Instances!F282:Instances!F282),"min", MIN(Instances!F282:Instances!F282),"max", MAX(Instances!F282:Instances!F282),"diff", MAX(Instances!F282:Instances!F282)-MIN(Instances!F282:Instances!F282))</f>
        <v>0</v>
      </c>
      <c r="G282" s="1" cm="1">
        <f t="array" ref="G282">_xlfn.SWITCH($A$2,"average", AVERAGE(Instances!G282:Instances!G282),"median", MEDIAN(Instances!G282:Instances!G282),"min", MIN(Instances!G282:Instances!G282),"max", MAX(Instances!G282:Instances!G282),"diff", MAX(Instances!G282:Instances!G282)-MIN(Instances!G282:Instances!G282))</f>
        <v>0</v>
      </c>
      <c r="H282" s="1" cm="1">
        <f t="array" ref="H282">_xlfn.SWITCH($A$2,"average", AVERAGE(Instances!H282:Instances!H282),"median", MEDIAN(Instances!H282:Instances!H282),"min", MIN(Instances!H282:Instances!H282),"max", MAX(Instances!H282:Instances!H282),"diff", MAX(Instances!H282:Instances!H282)-MIN(Instances!H282:Instances!H282))</f>
        <v>0</v>
      </c>
      <c r="I282" s="1" cm="1">
        <f t="array" ref="I282">_xlfn.SWITCH($A$2,"average", AVERAGE(Instances!I282:Instances!I282),"median", MEDIAN(Instances!I282:Instances!I282),"min", MIN(Instances!I282:Instances!I282),"max", MAX(Instances!I282:Instances!I282),"diff", MAX(Instances!I282:Instances!I282)-MIN(Instances!I282:Instances!I282))</f>
        <v>0</v>
      </c>
      <c r="J282" s="1" cm="1">
        <f t="array" ref="J282">_xlfn.SWITCH($A$2,"average", AVERAGE(Instances!J282:Instances!J282),"median", MEDIAN(Instances!J282:Instances!J282),"min", MIN(Instances!J282:Instances!J282),"max", MAX(Instances!J282:Instances!J282),"diff", MAX(Instances!J282:Instances!J282)-MIN(Instances!J282:Instances!J282))</f>
        <v>0</v>
      </c>
      <c r="K282" s="1" cm="1">
        <f t="array" ref="K282">_xlfn.SWITCH($A$2,"average", AVERAGE(Instances!K282:Instances!K282),"median", MEDIAN(Instances!K282:Instances!K282),"min", MIN(Instances!K282:Instances!K282),"max", MAX(Instances!K282:Instances!K282),"diff", MAX(Instances!K282:Instances!K282)-MIN(Instances!K282:Instances!K282))</f>
        <v>0</v>
      </c>
      <c r="L282" s="1"/>
      <c r="M282" s="1" cm="1">
        <f t="array" ref="M282">_xlfn.SWITCH($A$2,"average", AVERAGE(Instances!M282:Instances!M282),"median", MEDIAN(Instances!M282:Instances!M282),"min", MIN(Instances!M282:Instances!M282),"max", MAX(Instances!M282:Instances!M282),"diff", MAX(Instances!M282:Instances!M282)-MIN(Instances!M282:Instances!M282))</f>
        <v>0</v>
      </c>
      <c r="N282" s="1" cm="1">
        <f t="array" ref="N282">_xlfn.SWITCH($A$2,"average", AVERAGE(Instances!N282:Instances!N282),"median", MEDIAN(Instances!N282:Instances!N282),"min", MIN(Instances!N282:Instances!N282),"max", MAX(Instances!N282:Instances!N282),"diff", MAX(Instances!N282:Instances!N282)-MIN(Instances!N282:Instances!N282))</f>
        <v>0</v>
      </c>
      <c r="O282" s="1"/>
      <c r="P282" s="1" cm="1">
        <f t="array" ref="P282">_xlfn.SWITCH($A$2,"average", AVERAGE(Instances!P282:Instances!P282),"median", MEDIAN(Instances!P282:Instances!P282),"min", MIN(Instances!P282:Instances!P282),"max", MAX(Instances!P282:Instances!P282),"diff", MAX(Instances!P282:Instances!P282)-MIN(Instances!P282:Instances!P282))</f>
        <v>0</v>
      </c>
      <c r="Q282" s="1" cm="1">
        <f t="array" ref="Q282">_xlfn.SWITCH($A$2,"average", AVERAGE(Instances!Q282:Instances!Q282),"median", MEDIAN(Instances!Q282:Instances!Q282),"min", MIN(Instances!Q282:Instances!Q282),"max", MAX(Instances!Q282:Instances!Q282),"diff", MAX(Instances!Q282:Instances!Q282)-MIN(Instances!Q282:Instances!Q282))</f>
        <v>0</v>
      </c>
      <c r="R282" s="1" cm="1">
        <f t="array" ref="R282">_xlfn.SWITCH($A$2,"average", AVERAGE(Instances!R282:Instances!R282),"median", MEDIAN(Instances!R282:Instances!R282),"min", MIN(Instances!R282:Instances!R282),"max", MAX(Instances!R282:Instances!R282),"diff", MAX(Instances!R282:Instances!R282)-MIN(Instances!R282:Instances!R282))</f>
        <v>0</v>
      </c>
      <c r="S282" s="1">
        <f>MIN($B282)</f>
        <v>0</v>
      </c>
      <c r="T282" s="1">
        <f>MIN($C282)</f>
        <v>0</v>
      </c>
      <c r="U282" s="1">
        <f>MIN($D282)</f>
        <v>0</v>
      </c>
      <c r="V282" s="1">
        <f>MIN($E282)</f>
        <v>0</v>
      </c>
      <c r="W282" s="1">
        <f>MIN($F282)</f>
        <v>0</v>
      </c>
      <c r="X282" s="1">
        <f>MIN($G282)</f>
        <v>0</v>
      </c>
      <c r="Y282" s="1">
        <f>MIN($H282)</f>
        <v>0</v>
      </c>
      <c r="Z282" s="1">
        <f>MIN($I282)</f>
        <v>0</v>
      </c>
      <c r="AA282" s="1">
        <f>MIN($J282)</f>
        <v>0</v>
      </c>
      <c r="AB282" s="1">
        <f>MIN($K282)</f>
        <v>0</v>
      </c>
      <c r="AC282" s="1">
        <f>MIN($M282)</f>
        <v>0</v>
      </c>
      <c r="AD282" s="1">
        <f>MIN($N282)</f>
        <v>0</v>
      </c>
      <c r="AE282" s="1">
        <f>MIN($P282)</f>
        <v>0</v>
      </c>
      <c r="AF282" s="1">
        <f>MIN($Q282)</f>
        <v>0</v>
      </c>
      <c r="AG282" s="1">
        <f>MIN($R282)</f>
        <v>0</v>
      </c>
      <c r="AH282" s="1">
        <f>MEDIAN($B282)</f>
        <v>0</v>
      </c>
      <c r="AI282" s="1">
        <f>MEDIAN($C282)</f>
        <v>0</v>
      </c>
      <c r="AJ282" s="1">
        <f>MEDIAN($D282)</f>
        <v>0</v>
      </c>
      <c r="AK282" s="1">
        <f>MEDIAN($E282)</f>
        <v>0</v>
      </c>
      <c r="AL282" s="1">
        <f>MEDIAN($F282)</f>
        <v>0</v>
      </c>
      <c r="AM282" s="1">
        <f>MEDIAN($G282)</f>
        <v>0</v>
      </c>
      <c r="AN282" s="1">
        <f>MEDIAN($H282)</f>
        <v>0</v>
      </c>
      <c r="AO282" s="1">
        <f>MEDIAN($I282)</f>
        <v>0</v>
      </c>
      <c r="AP282" s="1">
        <f>MEDIAN($J282)</f>
        <v>0</v>
      </c>
      <c r="AQ282" s="1">
        <f>MEDIAN($K282)</f>
        <v>0</v>
      </c>
      <c r="AR282" s="1">
        <f>MEDIAN($M282)</f>
        <v>0</v>
      </c>
      <c r="AS282" s="1">
        <f>MEDIAN($N282)</f>
        <v>0</v>
      </c>
      <c r="AT282" s="1">
        <f>MEDIAN($P282)</f>
        <v>0</v>
      </c>
      <c r="AU282" s="1">
        <f>MEDIAN($Q282)</f>
        <v>0</v>
      </c>
      <c r="AV282" s="1">
        <f>MEDIAN($R282)</f>
        <v>0</v>
      </c>
      <c r="AW282" s="1">
        <f>MAX($B282)</f>
        <v>0</v>
      </c>
      <c r="AX282" s="1">
        <f>MAX($C282)</f>
        <v>0</v>
      </c>
      <c r="AY282" s="1">
        <f>MAX($D282)</f>
        <v>0</v>
      </c>
      <c r="AZ282" s="1">
        <f>MAX($E282)</f>
        <v>0</v>
      </c>
      <c r="BA282" s="1">
        <f>MAX($F282)</f>
        <v>0</v>
      </c>
      <c r="BB282" s="1">
        <f>MAX($G282)</f>
        <v>0</v>
      </c>
      <c r="BC282" s="1">
        <f>MAX($H282)</f>
        <v>0</v>
      </c>
      <c r="BD282" s="1">
        <f>MAX($I282)</f>
        <v>0</v>
      </c>
      <c r="BE282" s="1">
        <f>MAX($J282)</f>
        <v>0</v>
      </c>
      <c r="BF282" s="1">
        <f>MAX($K282)</f>
        <v>0</v>
      </c>
      <c r="BG282" s="1">
        <f>MAX($M282)</f>
        <v>0</v>
      </c>
      <c r="BH282" s="1">
        <f>MAX($N282)</f>
        <v>0</v>
      </c>
      <c r="BI282" s="1">
        <f>MAX($P282)</f>
        <v>0</v>
      </c>
      <c r="BJ282" s="1">
        <f>MAX($Q282)</f>
        <v>0</v>
      </c>
      <c r="BK282" s="1">
        <f>MAX($R282)</f>
        <v>0</v>
      </c>
    </row>
    <row r="283" spans="1:63">
      <c r="A283" s="1" t="s">
        <v>280</v>
      </c>
      <c r="B283" s="1" cm="1">
        <f t="array" ref="B283">_xlfn.SWITCH($A$2,"average", AVERAGE(Instances!B283:Instances!B283),"median", MEDIAN(Instances!B283:Instances!B283),"min", MIN(Instances!B283:Instances!B283),"max", MAX(Instances!B283:Instances!B283),"diff", MAX(Instances!B283:Instances!B283)-MIN(Instances!B283:Instances!B283))</f>
        <v>0</v>
      </c>
      <c r="C283" s="1" cm="1">
        <f t="array" ref="C283">_xlfn.SWITCH($A$2,"average", AVERAGE(Instances!C283:Instances!C283),"median", MEDIAN(Instances!C283:Instances!C283),"min", MIN(Instances!C283:Instances!C283),"max", MAX(Instances!C283:Instances!C283),"diff", MAX(Instances!C283:Instances!C283)-MIN(Instances!C283:Instances!C283))</f>
        <v>0</v>
      </c>
      <c r="D283" s="1" cm="1">
        <f t="array" ref="D283">_xlfn.SWITCH($A$2,"average", AVERAGE(Instances!D283:Instances!D283),"median", MEDIAN(Instances!D283:Instances!D283),"min", MIN(Instances!D283:Instances!D283),"max", MAX(Instances!D283:Instances!D283),"diff", MAX(Instances!D283:Instances!D283)-MIN(Instances!D283:Instances!D283))</f>
        <v>0</v>
      </c>
      <c r="E283" s="1" cm="1">
        <f t="array" ref="E283">_xlfn.SWITCH($A$2,"average", AVERAGE(Instances!E283:Instances!E283),"median", MEDIAN(Instances!E283:Instances!E283),"min", MIN(Instances!E283:Instances!E283),"max", MAX(Instances!E283:Instances!E283),"diff", MAX(Instances!E283:Instances!E283)-MIN(Instances!E283:Instances!E283))</f>
        <v>0</v>
      </c>
      <c r="F283" s="1" cm="1">
        <f t="array" ref="F283">_xlfn.SWITCH($A$2,"average", AVERAGE(Instances!F283:Instances!F283),"median", MEDIAN(Instances!F283:Instances!F283),"min", MIN(Instances!F283:Instances!F283),"max", MAX(Instances!F283:Instances!F283),"diff", MAX(Instances!F283:Instances!F283)-MIN(Instances!F283:Instances!F283))</f>
        <v>0</v>
      </c>
      <c r="G283" s="1" cm="1">
        <f t="array" ref="G283">_xlfn.SWITCH($A$2,"average", AVERAGE(Instances!G283:Instances!G283),"median", MEDIAN(Instances!G283:Instances!G283),"min", MIN(Instances!G283:Instances!G283),"max", MAX(Instances!G283:Instances!G283),"diff", MAX(Instances!G283:Instances!G283)-MIN(Instances!G283:Instances!G283))</f>
        <v>0</v>
      </c>
      <c r="H283" s="1" cm="1">
        <f t="array" ref="H283">_xlfn.SWITCH($A$2,"average", AVERAGE(Instances!H283:Instances!H283),"median", MEDIAN(Instances!H283:Instances!H283),"min", MIN(Instances!H283:Instances!H283),"max", MAX(Instances!H283:Instances!H283),"diff", MAX(Instances!H283:Instances!H283)-MIN(Instances!H283:Instances!H283))</f>
        <v>0</v>
      </c>
      <c r="I283" s="1" cm="1">
        <f t="array" ref="I283">_xlfn.SWITCH($A$2,"average", AVERAGE(Instances!I283:Instances!I283),"median", MEDIAN(Instances!I283:Instances!I283),"min", MIN(Instances!I283:Instances!I283),"max", MAX(Instances!I283:Instances!I283),"diff", MAX(Instances!I283:Instances!I283)-MIN(Instances!I283:Instances!I283))</f>
        <v>0</v>
      </c>
      <c r="J283" s="1" cm="1">
        <f t="array" ref="J283">_xlfn.SWITCH($A$2,"average", AVERAGE(Instances!J283:Instances!J283),"median", MEDIAN(Instances!J283:Instances!J283),"min", MIN(Instances!J283:Instances!J283),"max", MAX(Instances!J283:Instances!J283),"diff", MAX(Instances!J283:Instances!J283)-MIN(Instances!J283:Instances!J283))</f>
        <v>0</v>
      </c>
      <c r="K283" s="1" cm="1">
        <f t="array" ref="K283">_xlfn.SWITCH($A$2,"average", AVERAGE(Instances!K283:Instances!K283),"median", MEDIAN(Instances!K283:Instances!K283),"min", MIN(Instances!K283:Instances!K283),"max", MAX(Instances!K283:Instances!K283),"diff", MAX(Instances!K283:Instances!K283)-MIN(Instances!K283:Instances!K283))</f>
        <v>0</v>
      </c>
      <c r="L283" s="1"/>
      <c r="M283" s="1" cm="1">
        <f t="array" ref="M283">_xlfn.SWITCH($A$2,"average", AVERAGE(Instances!M283:Instances!M283),"median", MEDIAN(Instances!M283:Instances!M283),"min", MIN(Instances!M283:Instances!M283),"max", MAX(Instances!M283:Instances!M283),"diff", MAX(Instances!M283:Instances!M283)-MIN(Instances!M283:Instances!M283))</f>
        <v>0</v>
      </c>
      <c r="N283" s="1" cm="1">
        <f t="array" ref="N283">_xlfn.SWITCH($A$2,"average", AVERAGE(Instances!N283:Instances!N283),"median", MEDIAN(Instances!N283:Instances!N283),"min", MIN(Instances!N283:Instances!N283),"max", MAX(Instances!N283:Instances!N283),"diff", MAX(Instances!N283:Instances!N283)-MIN(Instances!N283:Instances!N283))</f>
        <v>0</v>
      </c>
      <c r="O283" s="1"/>
      <c r="P283" s="1" cm="1">
        <f t="array" ref="P283">_xlfn.SWITCH($A$2,"average", AVERAGE(Instances!P283:Instances!P283),"median", MEDIAN(Instances!P283:Instances!P283),"min", MIN(Instances!P283:Instances!P283),"max", MAX(Instances!P283:Instances!P283),"diff", MAX(Instances!P283:Instances!P283)-MIN(Instances!P283:Instances!P283))</f>
        <v>0</v>
      </c>
      <c r="Q283" s="1" cm="1">
        <f t="array" ref="Q283">_xlfn.SWITCH($A$2,"average", AVERAGE(Instances!Q283:Instances!Q283),"median", MEDIAN(Instances!Q283:Instances!Q283),"min", MIN(Instances!Q283:Instances!Q283),"max", MAX(Instances!Q283:Instances!Q283),"diff", MAX(Instances!Q283:Instances!Q283)-MIN(Instances!Q283:Instances!Q283))</f>
        <v>0</v>
      </c>
      <c r="R283" s="1" cm="1">
        <f t="array" ref="R283">_xlfn.SWITCH($A$2,"average", AVERAGE(Instances!R283:Instances!R283),"median", MEDIAN(Instances!R283:Instances!R283),"min", MIN(Instances!R283:Instances!R283),"max", MAX(Instances!R283:Instances!R283),"diff", MAX(Instances!R283:Instances!R283)-MIN(Instances!R283:Instances!R283))</f>
        <v>0</v>
      </c>
      <c r="S283" s="1">
        <f>MIN($B283)</f>
        <v>0</v>
      </c>
      <c r="T283" s="1">
        <f>MIN($C283)</f>
        <v>0</v>
      </c>
      <c r="U283" s="1">
        <f>MIN($D283)</f>
        <v>0</v>
      </c>
      <c r="V283" s="1">
        <f>MIN($E283)</f>
        <v>0</v>
      </c>
      <c r="W283" s="1">
        <f>MIN($F283)</f>
        <v>0</v>
      </c>
      <c r="X283" s="1">
        <f>MIN($G283)</f>
        <v>0</v>
      </c>
      <c r="Y283" s="1">
        <f>MIN($H283)</f>
        <v>0</v>
      </c>
      <c r="Z283" s="1">
        <f>MIN($I283)</f>
        <v>0</v>
      </c>
      <c r="AA283" s="1">
        <f>MIN($J283)</f>
        <v>0</v>
      </c>
      <c r="AB283" s="1">
        <f>MIN($K283)</f>
        <v>0</v>
      </c>
      <c r="AC283" s="1">
        <f>MIN($M283)</f>
        <v>0</v>
      </c>
      <c r="AD283" s="1">
        <f>MIN($N283)</f>
        <v>0</v>
      </c>
      <c r="AE283" s="1">
        <f>MIN($P283)</f>
        <v>0</v>
      </c>
      <c r="AF283" s="1">
        <f>MIN($Q283)</f>
        <v>0</v>
      </c>
      <c r="AG283" s="1">
        <f>MIN($R283)</f>
        <v>0</v>
      </c>
      <c r="AH283" s="1">
        <f>MEDIAN($B283)</f>
        <v>0</v>
      </c>
      <c r="AI283" s="1">
        <f>MEDIAN($C283)</f>
        <v>0</v>
      </c>
      <c r="AJ283" s="1">
        <f>MEDIAN($D283)</f>
        <v>0</v>
      </c>
      <c r="AK283" s="1">
        <f>MEDIAN($E283)</f>
        <v>0</v>
      </c>
      <c r="AL283" s="1">
        <f>MEDIAN($F283)</f>
        <v>0</v>
      </c>
      <c r="AM283" s="1">
        <f>MEDIAN($G283)</f>
        <v>0</v>
      </c>
      <c r="AN283" s="1">
        <f>MEDIAN($H283)</f>
        <v>0</v>
      </c>
      <c r="AO283" s="1">
        <f>MEDIAN($I283)</f>
        <v>0</v>
      </c>
      <c r="AP283" s="1">
        <f>MEDIAN($J283)</f>
        <v>0</v>
      </c>
      <c r="AQ283" s="1">
        <f>MEDIAN($K283)</f>
        <v>0</v>
      </c>
      <c r="AR283" s="1">
        <f>MEDIAN($M283)</f>
        <v>0</v>
      </c>
      <c r="AS283" s="1">
        <f>MEDIAN($N283)</f>
        <v>0</v>
      </c>
      <c r="AT283" s="1">
        <f>MEDIAN($P283)</f>
        <v>0</v>
      </c>
      <c r="AU283" s="1">
        <f>MEDIAN($Q283)</f>
        <v>0</v>
      </c>
      <c r="AV283" s="1">
        <f>MEDIAN($R283)</f>
        <v>0</v>
      </c>
      <c r="AW283" s="1">
        <f>MAX($B283)</f>
        <v>0</v>
      </c>
      <c r="AX283" s="1">
        <f>MAX($C283)</f>
        <v>0</v>
      </c>
      <c r="AY283" s="1">
        <f>MAX($D283)</f>
        <v>0</v>
      </c>
      <c r="AZ283" s="1">
        <f>MAX($E283)</f>
        <v>0</v>
      </c>
      <c r="BA283" s="1">
        <f>MAX($F283)</f>
        <v>0</v>
      </c>
      <c r="BB283" s="1">
        <f>MAX($G283)</f>
        <v>0</v>
      </c>
      <c r="BC283" s="1">
        <f>MAX($H283)</f>
        <v>0</v>
      </c>
      <c r="BD283" s="1">
        <f>MAX($I283)</f>
        <v>0</v>
      </c>
      <c r="BE283" s="1">
        <f>MAX($J283)</f>
        <v>0</v>
      </c>
      <c r="BF283" s="1">
        <f>MAX($K283)</f>
        <v>0</v>
      </c>
      <c r="BG283" s="1">
        <f>MAX($M283)</f>
        <v>0</v>
      </c>
      <c r="BH283" s="1">
        <f>MAX($N283)</f>
        <v>0</v>
      </c>
      <c r="BI283" s="1">
        <f>MAX($P283)</f>
        <v>0</v>
      </c>
      <c r="BJ283" s="1">
        <f>MAX($Q283)</f>
        <v>0</v>
      </c>
      <c r="BK283" s="1">
        <f>MAX($R283)</f>
        <v>0</v>
      </c>
    </row>
    <row r="284" spans="1:63">
      <c r="A284" s="1" t="s">
        <v>281</v>
      </c>
      <c r="B284" s="1" cm="1">
        <f t="array" ref="B284">_xlfn.SWITCH($A$2,"average", AVERAGE(Instances!B284:Instances!B284),"median", MEDIAN(Instances!B284:Instances!B284),"min", MIN(Instances!B284:Instances!B284),"max", MAX(Instances!B284:Instances!B284),"diff", MAX(Instances!B284:Instances!B284)-MIN(Instances!B284:Instances!B284))</f>
        <v>0</v>
      </c>
      <c r="C284" s="1" cm="1">
        <f t="array" ref="C284">_xlfn.SWITCH($A$2,"average", AVERAGE(Instances!C284:Instances!C284),"median", MEDIAN(Instances!C284:Instances!C284),"min", MIN(Instances!C284:Instances!C284),"max", MAX(Instances!C284:Instances!C284),"diff", MAX(Instances!C284:Instances!C284)-MIN(Instances!C284:Instances!C284))</f>
        <v>0</v>
      </c>
      <c r="D284" s="1" cm="1">
        <f t="array" ref="D284">_xlfn.SWITCH($A$2,"average", AVERAGE(Instances!D284:Instances!D284),"median", MEDIAN(Instances!D284:Instances!D284),"min", MIN(Instances!D284:Instances!D284),"max", MAX(Instances!D284:Instances!D284),"diff", MAX(Instances!D284:Instances!D284)-MIN(Instances!D284:Instances!D284))</f>
        <v>0</v>
      </c>
      <c r="E284" s="1" cm="1">
        <f t="array" ref="E284">_xlfn.SWITCH($A$2,"average", AVERAGE(Instances!E284:Instances!E284),"median", MEDIAN(Instances!E284:Instances!E284),"min", MIN(Instances!E284:Instances!E284),"max", MAX(Instances!E284:Instances!E284),"diff", MAX(Instances!E284:Instances!E284)-MIN(Instances!E284:Instances!E284))</f>
        <v>0</v>
      </c>
      <c r="F284" s="1" cm="1">
        <f t="array" ref="F284">_xlfn.SWITCH($A$2,"average", AVERAGE(Instances!F284:Instances!F284),"median", MEDIAN(Instances!F284:Instances!F284),"min", MIN(Instances!F284:Instances!F284),"max", MAX(Instances!F284:Instances!F284),"diff", MAX(Instances!F284:Instances!F284)-MIN(Instances!F284:Instances!F284))</f>
        <v>0</v>
      </c>
      <c r="G284" s="1" cm="1">
        <f t="array" ref="G284">_xlfn.SWITCH($A$2,"average", AVERAGE(Instances!G284:Instances!G284),"median", MEDIAN(Instances!G284:Instances!G284),"min", MIN(Instances!G284:Instances!G284),"max", MAX(Instances!G284:Instances!G284),"diff", MAX(Instances!G284:Instances!G284)-MIN(Instances!G284:Instances!G284))</f>
        <v>0</v>
      </c>
      <c r="H284" s="1" cm="1">
        <f t="array" ref="H284">_xlfn.SWITCH($A$2,"average", AVERAGE(Instances!H284:Instances!H284),"median", MEDIAN(Instances!H284:Instances!H284),"min", MIN(Instances!H284:Instances!H284),"max", MAX(Instances!H284:Instances!H284),"diff", MAX(Instances!H284:Instances!H284)-MIN(Instances!H284:Instances!H284))</f>
        <v>0</v>
      </c>
      <c r="I284" s="1" cm="1">
        <f t="array" ref="I284">_xlfn.SWITCH($A$2,"average", AVERAGE(Instances!I284:Instances!I284),"median", MEDIAN(Instances!I284:Instances!I284),"min", MIN(Instances!I284:Instances!I284),"max", MAX(Instances!I284:Instances!I284),"diff", MAX(Instances!I284:Instances!I284)-MIN(Instances!I284:Instances!I284))</f>
        <v>0</v>
      </c>
      <c r="J284" s="1" cm="1">
        <f t="array" ref="J284">_xlfn.SWITCH($A$2,"average", AVERAGE(Instances!J284:Instances!J284),"median", MEDIAN(Instances!J284:Instances!J284),"min", MIN(Instances!J284:Instances!J284),"max", MAX(Instances!J284:Instances!J284),"diff", MAX(Instances!J284:Instances!J284)-MIN(Instances!J284:Instances!J284))</f>
        <v>0</v>
      </c>
      <c r="K284" s="1" cm="1">
        <f t="array" ref="K284">_xlfn.SWITCH($A$2,"average", AVERAGE(Instances!K284:Instances!K284),"median", MEDIAN(Instances!K284:Instances!K284),"min", MIN(Instances!K284:Instances!K284),"max", MAX(Instances!K284:Instances!K284),"diff", MAX(Instances!K284:Instances!K284)-MIN(Instances!K284:Instances!K284))</f>
        <v>0</v>
      </c>
      <c r="L284" s="1"/>
      <c r="M284" s="1" cm="1">
        <f t="array" ref="M284">_xlfn.SWITCH($A$2,"average", AVERAGE(Instances!M284:Instances!M284),"median", MEDIAN(Instances!M284:Instances!M284),"min", MIN(Instances!M284:Instances!M284),"max", MAX(Instances!M284:Instances!M284),"diff", MAX(Instances!M284:Instances!M284)-MIN(Instances!M284:Instances!M284))</f>
        <v>0</v>
      </c>
      <c r="N284" s="1" cm="1">
        <f t="array" ref="N284">_xlfn.SWITCH($A$2,"average", AVERAGE(Instances!N284:Instances!N284),"median", MEDIAN(Instances!N284:Instances!N284),"min", MIN(Instances!N284:Instances!N284),"max", MAX(Instances!N284:Instances!N284),"diff", MAX(Instances!N284:Instances!N284)-MIN(Instances!N284:Instances!N284))</f>
        <v>0</v>
      </c>
      <c r="O284" s="1"/>
      <c r="P284" s="1" cm="1">
        <f t="array" ref="P284">_xlfn.SWITCH($A$2,"average", AVERAGE(Instances!P284:Instances!P284),"median", MEDIAN(Instances!P284:Instances!P284),"min", MIN(Instances!P284:Instances!P284),"max", MAX(Instances!P284:Instances!P284),"diff", MAX(Instances!P284:Instances!P284)-MIN(Instances!P284:Instances!P284))</f>
        <v>0</v>
      </c>
      <c r="Q284" s="1" cm="1">
        <f t="array" ref="Q284">_xlfn.SWITCH($A$2,"average", AVERAGE(Instances!Q284:Instances!Q284),"median", MEDIAN(Instances!Q284:Instances!Q284),"min", MIN(Instances!Q284:Instances!Q284),"max", MAX(Instances!Q284:Instances!Q284),"diff", MAX(Instances!Q284:Instances!Q284)-MIN(Instances!Q284:Instances!Q284))</f>
        <v>0</v>
      </c>
      <c r="R284" s="1" cm="1">
        <f t="array" ref="R284">_xlfn.SWITCH($A$2,"average", AVERAGE(Instances!R284:Instances!R284),"median", MEDIAN(Instances!R284:Instances!R284),"min", MIN(Instances!R284:Instances!R284),"max", MAX(Instances!R284:Instances!R284),"diff", MAX(Instances!R284:Instances!R284)-MIN(Instances!R284:Instances!R284))</f>
        <v>0</v>
      </c>
      <c r="S284" s="1">
        <f>MIN($B284)</f>
        <v>0</v>
      </c>
      <c r="T284" s="1">
        <f>MIN($C284)</f>
        <v>0</v>
      </c>
      <c r="U284" s="1">
        <f>MIN($D284)</f>
        <v>0</v>
      </c>
      <c r="V284" s="1">
        <f>MIN($E284)</f>
        <v>0</v>
      </c>
      <c r="W284" s="1">
        <f>MIN($F284)</f>
        <v>0</v>
      </c>
      <c r="X284" s="1">
        <f>MIN($G284)</f>
        <v>0</v>
      </c>
      <c r="Y284" s="1">
        <f>MIN($H284)</f>
        <v>0</v>
      </c>
      <c r="Z284" s="1">
        <f>MIN($I284)</f>
        <v>0</v>
      </c>
      <c r="AA284" s="1">
        <f>MIN($J284)</f>
        <v>0</v>
      </c>
      <c r="AB284" s="1">
        <f>MIN($K284)</f>
        <v>0</v>
      </c>
      <c r="AC284" s="1">
        <f>MIN($M284)</f>
        <v>0</v>
      </c>
      <c r="AD284" s="1">
        <f>MIN($N284)</f>
        <v>0</v>
      </c>
      <c r="AE284" s="1">
        <f>MIN($P284)</f>
        <v>0</v>
      </c>
      <c r="AF284" s="1">
        <f>MIN($Q284)</f>
        <v>0</v>
      </c>
      <c r="AG284" s="1">
        <f>MIN($R284)</f>
        <v>0</v>
      </c>
      <c r="AH284" s="1">
        <f>MEDIAN($B284)</f>
        <v>0</v>
      </c>
      <c r="AI284" s="1">
        <f>MEDIAN($C284)</f>
        <v>0</v>
      </c>
      <c r="AJ284" s="1">
        <f>MEDIAN($D284)</f>
        <v>0</v>
      </c>
      <c r="AK284" s="1">
        <f>MEDIAN($E284)</f>
        <v>0</v>
      </c>
      <c r="AL284" s="1">
        <f>MEDIAN($F284)</f>
        <v>0</v>
      </c>
      <c r="AM284" s="1">
        <f>MEDIAN($G284)</f>
        <v>0</v>
      </c>
      <c r="AN284" s="1">
        <f>MEDIAN($H284)</f>
        <v>0</v>
      </c>
      <c r="AO284" s="1">
        <f>MEDIAN($I284)</f>
        <v>0</v>
      </c>
      <c r="AP284" s="1">
        <f>MEDIAN($J284)</f>
        <v>0</v>
      </c>
      <c r="AQ284" s="1">
        <f>MEDIAN($K284)</f>
        <v>0</v>
      </c>
      <c r="AR284" s="1">
        <f>MEDIAN($M284)</f>
        <v>0</v>
      </c>
      <c r="AS284" s="1">
        <f>MEDIAN($N284)</f>
        <v>0</v>
      </c>
      <c r="AT284" s="1">
        <f>MEDIAN($P284)</f>
        <v>0</v>
      </c>
      <c r="AU284" s="1">
        <f>MEDIAN($Q284)</f>
        <v>0</v>
      </c>
      <c r="AV284" s="1">
        <f>MEDIAN($R284)</f>
        <v>0</v>
      </c>
      <c r="AW284" s="1">
        <f>MAX($B284)</f>
        <v>0</v>
      </c>
      <c r="AX284" s="1">
        <f>MAX($C284)</f>
        <v>0</v>
      </c>
      <c r="AY284" s="1">
        <f>MAX($D284)</f>
        <v>0</v>
      </c>
      <c r="AZ284" s="1">
        <f>MAX($E284)</f>
        <v>0</v>
      </c>
      <c r="BA284" s="1">
        <f>MAX($F284)</f>
        <v>0</v>
      </c>
      <c r="BB284" s="1">
        <f>MAX($G284)</f>
        <v>0</v>
      </c>
      <c r="BC284" s="1">
        <f>MAX($H284)</f>
        <v>0</v>
      </c>
      <c r="BD284" s="1">
        <f>MAX($I284)</f>
        <v>0</v>
      </c>
      <c r="BE284" s="1">
        <f>MAX($J284)</f>
        <v>0</v>
      </c>
      <c r="BF284" s="1">
        <f>MAX($K284)</f>
        <v>0</v>
      </c>
      <c r="BG284" s="1">
        <f>MAX($M284)</f>
        <v>0</v>
      </c>
      <c r="BH284" s="1">
        <f>MAX($N284)</f>
        <v>0</v>
      </c>
      <c r="BI284" s="1">
        <f>MAX($P284)</f>
        <v>0</v>
      </c>
      <c r="BJ284" s="1">
        <f>MAX($Q284)</f>
        <v>0</v>
      </c>
      <c r="BK284" s="1">
        <f>MAX($R284)</f>
        <v>0</v>
      </c>
    </row>
    <row r="285" spans="1:63">
      <c r="A285" s="1" t="s">
        <v>282</v>
      </c>
      <c r="B285" s="1" cm="1">
        <f t="array" ref="B285">_xlfn.SWITCH($A$2,"average", AVERAGE(Instances!B285:Instances!B285),"median", MEDIAN(Instances!B285:Instances!B285),"min", MIN(Instances!B285:Instances!B285),"max", MAX(Instances!B285:Instances!B285),"diff", MAX(Instances!B285:Instances!B285)-MIN(Instances!B285:Instances!B285))</f>
        <v>0</v>
      </c>
      <c r="C285" s="1" cm="1">
        <f t="array" ref="C285">_xlfn.SWITCH($A$2,"average", AVERAGE(Instances!C285:Instances!C285),"median", MEDIAN(Instances!C285:Instances!C285),"min", MIN(Instances!C285:Instances!C285),"max", MAX(Instances!C285:Instances!C285),"diff", MAX(Instances!C285:Instances!C285)-MIN(Instances!C285:Instances!C285))</f>
        <v>0</v>
      </c>
      <c r="D285" s="1" cm="1">
        <f t="array" ref="D285">_xlfn.SWITCH($A$2,"average", AVERAGE(Instances!D285:Instances!D285),"median", MEDIAN(Instances!D285:Instances!D285),"min", MIN(Instances!D285:Instances!D285),"max", MAX(Instances!D285:Instances!D285),"diff", MAX(Instances!D285:Instances!D285)-MIN(Instances!D285:Instances!D285))</f>
        <v>0</v>
      </c>
      <c r="E285" s="1" cm="1">
        <f t="array" ref="E285">_xlfn.SWITCH($A$2,"average", AVERAGE(Instances!E285:Instances!E285),"median", MEDIAN(Instances!E285:Instances!E285),"min", MIN(Instances!E285:Instances!E285),"max", MAX(Instances!E285:Instances!E285),"diff", MAX(Instances!E285:Instances!E285)-MIN(Instances!E285:Instances!E285))</f>
        <v>0</v>
      </c>
      <c r="F285" s="1" cm="1">
        <f t="array" ref="F285">_xlfn.SWITCH($A$2,"average", AVERAGE(Instances!F285:Instances!F285),"median", MEDIAN(Instances!F285:Instances!F285),"min", MIN(Instances!F285:Instances!F285),"max", MAX(Instances!F285:Instances!F285),"diff", MAX(Instances!F285:Instances!F285)-MIN(Instances!F285:Instances!F285))</f>
        <v>0</v>
      </c>
      <c r="G285" s="1" cm="1">
        <f t="array" ref="G285">_xlfn.SWITCH($A$2,"average", AVERAGE(Instances!G285:Instances!G285),"median", MEDIAN(Instances!G285:Instances!G285),"min", MIN(Instances!G285:Instances!G285),"max", MAX(Instances!G285:Instances!G285),"diff", MAX(Instances!G285:Instances!G285)-MIN(Instances!G285:Instances!G285))</f>
        <v>0</v>
      </c>
      <c r="H285" s="1" cm="1">
        <f t="array" ref="H285">_xlfn.SWITCH($A$2,"average", AVERAGE(Instances!H285:Instances!H285),"median", MEDIAN(Instances!H285:Instances!H285),"min", MIN(Instances!H285:Instances!H285),"max", MAX(Instances!H285:Instances!H285),"diff", MAX(Instances!H285:Instances!H285)-MIN(Instances!H285:Instances!H285))</f>
        <v>0</v>
      </c>
      <c r="I285" s="1" cm="1">
        <f t="array" ref="I285">_xlfn.SWITCH($A$2,"average", AVERAGE(Instances!I285:Instances!I285),"median", MEDIAN(Instances!I285:Instances!I285),"min", MIN(Instances!I285:Instances!I285),"max", MAX(Instances!I285:Instances!I285),"diff", MAX(Instances!I285:Instances!I285)-MIN(Instances!I285:Instances!I285))</f>
        <v>0</v>
      </c>
      <c r="J285" s="1" cm="1">
        <f t="array" ref="J285">_xlfn.SWITCH($A$2,"average", AVERAGE(Instances!J285:Instances!J285),"median", MEDIAN(Instances!J285:Instances!J285),"min", MIN(Instances!J285:Instances!J285),"max", MAX(Instances!J285:Instances!J285),"diff", MAX(Instances!J285:Instances!J285)-MIN(Instances!J285:Instances!J285))</f>
        <v>0</v>
      </c>
      <c r="K285" s="1" cm="1">
        <f t="array" ref="K285">_xlfn.SWITCH($A$2,"average", AVERAGE(Instances!K285:Instances!K285),"median", MEDIAN(Instances!K285:Instances!K285),"min", MIN(Instances!K285:Instances!K285),"max", MAX(Instances!K285:Instances!K285),"diff", MAX(Instances!K285:Instances!K285)-MIN(Instances!K285:Instances!K285))</f>
        <v>0</v>
      </c>
      <c r="L285" s="1"/>
      <c r="M285" s="1" cm="1">
        <f t="array" ref="M285">_xlfn.SWITCH($A$2,"average", AVERAGE(Instances!M285:Instances!M285),"median", MEDIAN(Instances!M285:Instances!M285),"min", MIN(Instances!M285:Instances!M285),"max", MAX(Instances!M285:Instances!M285),"diff", MAX(Instances!M285:Instances!M285)-MIN(Instances!M285:Instances!M285))</f>
        <v>0</v>
      </c>
      <c r="N285" s="1" cm="1">
        <f t="array" ref="N285">_xlfn.SWITCH($A$2,"average", AVERAGE(Instances!N285:Instances!N285),"median", MEDIAN(Instances!N285:Instances!N285),"min", MIN(Instances!N285:Instances!N285),"max", MAX(Instances!N285:Instances!N285),"diff", MAX(Instances!N285:Instances!N285)-MIN(Instances!N285:Instances!N285))</f>
        <v>0</v>
      </c>
      <c r="O285" s="1"/>
      <c r="P285" s="1" cm="1">
        <f t="array" ref="P285">_xlfn.SWITCH($A$2,"average", AVERAGE(Instances!P285:Instances!P285),"median", MEDIAN(Instances!P285:Instances!P285),"min", MIN(Instances!P285:Instances!P285),"max", MAX(Instances!P285:Instances!P285),"diff", MAX(Instances!P285:Instances!P285)-MIN(Instances!P285:Instances!P285))</f>
        <v>0</v>
      </c>
      <c r="Q285" s="1" cm="1">
        <f t="array" ref="Q285">_xlfn.SWITCH($A$2,"average", AVERAGE(Instances!Q285:Instances!Q285),"median", MEDIAN(Instances!Q285:Instances!Q285),"min", MIN(Instances!Q285:Instances!Q285),"max", MAX(Instances!Q285:Instances!Q285),"diff", MAX(Instances!Q285:Instances!Q285)-MIN(Instances!Q285:Instances!Q285))</f>
        <v>0</v>
      </c>
      <c r="R285" s="1" cm="1">
        <f t="array" ref="R285">_xlfn.SWITCH($A$2,"average", AVERAGE(Instances!R285:Instances!R285),"median", MEDIAN(Instances!R285:Instances!R285),"min", MIN(Instances!R285:Instances!R285),"max", MAX(Instances!R285:Instances!R285),"diff", MAX(Instances!R285:Instances!R285)-MIN(Instances!R285:Instances!R285))</f>
        <v>0</v>
      </c>
      <c r="S285" s="1">
        <f>MIN($B285)</f>
        <v>0</v>
      </c>
      <c r="T285" s="1">
        <f>MIN($C285)</f>
        <v>0</v>
      </c>
      <c r="U285" s="1">
        <f>MIN($D285)</f>
        <v>0</v>
      </c>
      <c r="V285" s="1">
        <f>MIN($E285)</f>
        <v>0</v>
      </c>
      <c r="W285" s="1">
        <f>MIN($F285)</f>
        <v>0</v>
      </c>
      <c r="X285" s="1">
        <f>MIN($G285)</f>
        <v>0</v>
      </c>
      <c r="Y285" s="1">
        <f>MIN($H285)</f>
        <v>0</v>
      </c>
      <c r="Z285" s="1">
        <f>MIN($I285)</f>
        <v>0</v>
      </c>
      <c r="AA285" s="1">
        <f>MIN($J285)</f>
        <v>0</v>
      </c>
      <c r="AB285" s="1">
        <f>MIN($K285)</f>
        <v>0</v>
      </c>
      <c r="AC285" s="1">
        <f>MIN($M285)</f>
        <v>0</v>
      </c>
      <c r="AD285" s="1">
        <f>MIN($N285)</f>
        <v>0</v>
      </c>
      <c r="AE285" s="1">
        <f>MIN($P285)</f>
        <v>0</v>
      </c>
      <c r="AF285" s="1">
        <f>MIN($Q285)</f>
        <v>0</v>
      </c>
      <c r="AG285" s="1">
        <f>MIN($R285)</f>
        <v>0</v>
      </c>
      <c r="AH285" s="1">
        <f>MEDIAN($B285)</f>
        <v>0</v>
      </c>
      <c r="AI285" s="1">
        <f>MEDIAN($C285)</f>
        <v>0</v>
      </c>
      <c r="AJ285" s="1">
        <f>MEDIAN($D285)</f>
        <v>0</v>
      </c>
      <c r="AK285" s="1">
        <f>MEDIAN($E285)</f>
        <v>0</v>
      </c>
      <c r="AL285" s="1">
        <f>MEDIAN($F285)</f>
        <v>0</v>
      </c>
      <c r="AM285" s="1">
        <f>MEDIAN($G285)</f>
        <v>0</v>
      </c>
      <c r="AN285" s="1">
        <f>MEDIAN($H285)</f>
        <v>0</v>
      </c>
      <c r="AO285" s="1">
        <f>MEDIAN($I285)</f>
        <v>0</v>
      </c>
      <c r="AP285" s="1">
        <f>MEDIAN($J285)</f>
        <v>0</v>
      </c>
      <c r="AQ285" s="1">
        <f>MEDIAN($K285)</f>
        <v>0</v>
      </c>
      <c r="AR285" s="1">
        <f>MEDIAN($M285)</f>
        <v>0</v>
      </c>
      <c r="AS285" s="1">
        <f>MEDIAN($N285)</f>
        <v>0</v>
      </c>
      <c r="AT285" s="1">
        <f>MEDIAN($P285)</f>
        <v>0</v>
      </c>
      <c r="AU285" s="1">
        <f>MEDIAN($Q285)</f>
        <v>0</v>
      </c>
      <c r="AV285" s="1">
        <f>MEDIAN($R285)</f>
        <v>0</v>
      </c>
      <c r="AW285" s="1">
        <f>MAX($B285)</f>
        <v>0</v>
      </c>
      <c r="AX285" s="1">
        <f>MAX($C285)</f>
        <v>0</v>
      </c>
      <c r="AY285" s="1">
        <f>MAX($D285)</f>
        <v>0</v>
      </c>
      <c r="AZ285" s="1">
        <f>MAX($E285)</f>
        <v>0</v>
      </c>
      <c r="BA285" s="1">
        <f>MAX($F285)</f>
        <v>0</v>
      </c>
      <c r="BB285" s="1">
        <f>MAX($G285)</f>
        <v>0</v>
      </c>
      <c r="BC285" s="1">
        <f>MAX($H285)</f>
        <v>0</v>
      </c>
      <c r="BD285" s="1">
        <f>MAX($I285)</f>
        <v>0</v>
      </c>
      <c r="BE285" s="1">
        <f>MAX($J285)</f>
        <v>0</v>
      </c>
      <c r="BF285" s="1">
        <f>MAX($K285)</f>
        <v>0</v>
      </c>
      <c r="BG285" s="1">
        <f>MAX($M285)</f>
        <v>0</v>
      </c>
      <c r="BH285" s="1">
        <f>MAX($N285)</f>
        <v>0</v>
      </c>
      <c r="BI285" s="1">
        <f>MAX($P285)</f>
        <v>0</v>
      </c>
      <c r="BJ285" s="1">
        <f>MAX($Q285)</f>
        <v>0</v>
      </c>
      <c r="BK285" s="1">
        <f>MAX($R285)</f>
        <v>0</v>
      </c>
    </row>
    <row r="286" spans="1:63">
      <c r="A286" s="1" t="s">
        <v>283</v>
      </c>
      <c r="B286" s="1" cm="1">
        <f t="array" ref="B286">_xlfn.SWITCH($A$2,"average", AVERAGE(Instances!B286:Instances!B286),"median", MEDIAN(Instances!B286:Instances!B286),"min", MIN(Instances!B286:Instances!B286),"max", MAX(Instances!B286:Instances!B286),"diff", MAX(Instances!B286:Instances!B286)-MIN(Instances!B286:Instances!B286))</f>
        <v>0</v>
      </c>
      <c r="C286" s="1" cm="1">
        <f t="array" ref="C286">_xlfn.SWITCH($A$2,"average", AVERAGE(Instances!C286:Instances!C286),"median", MEDIAN(Instances!C286:Instances!C286),"min", MIN(Instances!C286:Instances!C286),"max", MAX(Instances!C286:Instances!C286),"diff", MAX(Instances!C286:Instances!C286)-MIN(Instances!C286:Instances!C286))</f>
        <v>0</v>
      </c>
      <c r="D286" s="1" cm="1">
        <f t="array" ref="D286">_xlfn.SWITCH($A$2,"average", AVERAGE(Instances!D286:Instances!D286),"median", MEDIAN(Instances!D286:Instances!D286),"min", MIN(Instances!D286:Instances!D286),"max", MAX(Instances!D286:Instances!D286),"diff", MAX(Instances!D286:Instances!D286)-MIN(Instances!D286:Instances!D286))</f>
        <v>0</v>
      </c>
      <c r="E286" s="1" cm="1">
        <f t="array" ref="E286">_xlfn.SWITCH($A$2,"average", AVERAGE(Instances!E286:Instances!E286),"median", MEDIAN(Instances!E286:Instances!E286),"min", MIN(Instances!E286:Instances!E286),"max", MAX(Instances!E286:Instances!E286),"diff", MAX(Instances!E286:Instances!E286)-MIN(Instances!E286:Instances!E286))</f>
        <v>0</v>
      </c>
      <c r="F286" s="1" cm="1">
        <f t="array" ref="F286">_xlfn.SWITCH($A$2,"average", AVERAGE(Instances!F286:Instances!F286),"median", MEDIAN(Instances!F286:Instances!F286),"min", MIN(Instances!F286:Instances!F286),"max", MAX(Instances!F286:Instances!F286),"diff", MAX(Instances!F286:Instances!F286)-MIN(Instances!F286:Instances!F286))</f>
        <v>0</v>
      </c>
      <c r="G286" s="1" cm="1">
        <f t="array" ref="G286">_xlfn.SWITCH($A$2,"average", AVERAGE(Instances!G286:Instances!G286),"median", MEDIAN(Instances!G286:Instances!G286),"min", MIN(Instances!G286:Instances!G286),"max", MAX(Instances!G286:Instances!G286),"diff", MAX(Instances!G286:Instances!G286)-MIN(Instances!G286:Instances!G286))</f>
        <v>0</v>
      </c>
      <c r="H286" s="1" cm="1">
        <f t="array" ref="H286">_xlfn.SWITCH($A$2,"average", AVERAGE(Instances!H286:Instances!H286),"median", MEDIAN(Instances!H286:Instances!H286),"min", MIN(Instances!H286:Instances!H286),"max", MAX(Instances!H286:Instances!H286),"diff", MAX(Instances!H286:Instances!H286)-MIN(Instances!H286:Instances!H286))</f>
        <v>0</v>
      </c>
      <c r="I286" s="1" cm="1">
        <f t="array" ref="I286">_xlfn.SWITCH($A$2,"average", AVERAGE(Instances!I286:Instances!I286),"median", MEDIAN(Instances!I286:Instances!I286),"min", MIN(Instances!I286:Instances!I286),"max", MAX(Instances!I286:Instances!I286),"diff", MAX(Instances!I286:Instances!I286)-MIN(Instances!I286:Instances!I286))</f>
        <v>0</v>
      </c>
      <c r="J286" s="1" cm="1">
        <f t="array" ref="J286">_xlfn.SWITCH($A$2,"average", AVERAGE(Instances!J286:Instances!J286),"median", MEDIAN(Instances!J286:Instances!J286),"min", MIN(Instances!J286:Instances!J286),"max", MAX(Instances!J286:Instances!J286),"diff", MAX(Instances!J286:Instances!J286)-MIN(Instances!J286:Instances!J286))</f>
        <v>0</v>
      </c>
      <c r="K286" s="1" cm="1">
        <f t="array" ref="K286">_xlfn.SWITCH($A$2,"average", AVERAGE(Instances!K286:Instances!K286),"median", MEDIAN(Instances!K286:Instances!K286),"min", MIN(Instances!K286:Instances!K286),"max", MAX(Instances!K286:Instances!K286),"diff", MAX(Instances!K286:Instances!K286)-MIN(Instances!K286:Instances!K286))</f>
        <v>0</v>
      </c>
      <c r="L286" s="1"/>
      <c r="M286" s="1" cm="1">
        <f t="array" ref="M286">_xlfn.SWITCH($A$2,"average", AVERAGE(Instances!M286:Instances!M286),"median", MEDIAN(Instances!M286:Instances!M286),"min", MIN(Instances!M286:Instances!M286),"max", MAX(Instances!M286:Instances!M286),"diff", MAX(Instances!M286:Instances!M286)-MIN(Instances!M286:Instances!M286))</f>
        <v>0</v>
      </c>
      <c r="N286" s="1" cm="1">
        <f t="array" ref="N286">_xlfn.SWITCH($A$2,"average", AVERAGE(Instances!N286:Instances!N286),"median", MEDIAN(Instances!N286:Instances!N286),"min", MIN(Instances!N286:Instances!N286),"max", MAX(Instances!N286:Instances!N286),"diff", MAX(Instances!N286:Instances!N286)-MIN(Instances!N286:Instances!N286))</f>
        <v>0</v>
      </c>
      <c r="O286" s="1"/>
      <c r="P286" s="1" cm="1">
        <f t="array" ref="P286">_xlfn.SWITCH($A$2,"average", AVERAGE(Instances!P286:Instances!P286),"median", MEDIAN(Instances!P286:Instances!P286),"min", MIN(Instances!P286:Instances!P286),"max", MAX(Instances!P286:Instances!P286),"diff", MAX(Instances!P286:Instances!P286)-MIN(Instances!P286:Instances!P286))</f>
        <v>0</v>
      </c>
      <c r="Q286" s="1" cm="1">
        <f t="array" ref="Q286">_xlfn.SWITCH($A$2,"average", AVERAGE(Instances!Q286:Instances!Q286),"median", MEDIAN(Instances!Q286:Instances!Q286),"min", MIN(Instances!Q286:Instances!Q286),"max", MAX(Instances!Q286:Instances!Q286),"diff", MAX(Instances!Q286:Instances!Q286)-MIN(Instances!Q286:Instances!Q286))</f>
        <v>0</v>
      </c>
      <c r="R286" s="1" cm="1">
        <f t="array" ref="R286">_xlfn.SWITCH($A$2,"average", AVERAGE(Instances!R286:Instances!R286),"median", MEDIAN(Instances!R286:Instances!R286),"min", MIN(Instances!R286:Instances!R286),"max", MAX(Instances!R286:Instances!R286),"diff", MAX(Instances!R286:Instances!R286)-MIN(Instances!R286:Instances!R286))</f>
        <v>0</v>
      </c>
      <c r="S286" s="1">
        <f>MIN($B286)</f>
        <v>0</v>
      </c>
      <c r="T286" s="1">
        <f>MIN($C286)</f>
        <v>0</v>
      </c>
      <c r="U286" s="1">
        <f>MIN($D286)</f>
        <v>0</v>
      </c>
      <c r="V286" s="1">
        <f>MIN($E286)</f>
        <v>0</v>
      </c>
      <c r="W286" s="1">
        <f>MIN($F286)</f>
        <v>0</v>
      </c>
      <c r="X286" s="1">
        <f>MIN($G286)</f>
        <v>0</v>
      </c>
      <c r="Y286" s="1">
        <f>MIN($H286)</f>
        <v>0</v>
      </c>
      <c r="Z286" s="1">
        <f>MIN($I286)</f>
        <v>0</v>
      </c>
      <c r="AA286" s="1">
        <f>MIN($J286)</f>
        <v>0</v>
      </c>
      <c r="AB286" s="1">
        <f>MIN($K286)</f>
        <v>0</v>
      </c>
      <c r="AC286" s="1">
        <f>MIN($M286)</f>
        <v>0</v>
      </c>
      <c r="AD286" s="1">
        <f>MIN($N286)</f>
        <v>0</v>
      </c>
      <c r="AE286" s="1">
        <f>MIN($P286)</f>
        <v>0</v>
      </c>
      <c r="AF286" s="1">
        <f>MIN($Q286)</f>
        <v>0</v>
      </c>
      <c r="AG286" s="1">
        <f>MIN($R286)</f>
        <v>0</v>
      </c>
      <c r="AH286" s="1">
        <f>MEDIAN($B286)</f>
        <v>0</v>
      </c>
      <c r="AI286" s="1">
        <f>MEDIAN($C286)</f>
        <v>0</v>
      </c>
      <c r="AJ286" s="1">
        <f>MEDIAN($D286)</f>
        <v>0</v>
      </c>
      <c r="AK286" s="1">
        <f>MEDIAN($E286)</f>
        <v>0</v>
      </c>
      <c r="AL286" s="1">
        <f>MEDIAN($F286)</f>
        <v>0</v>
      </c>
      <c r="AM286" s="1">
        <f>MEDIAN($G286)</f>
        <v>0</v>
      </c>
      <c r="AN286" s="1">
        <f>MEDIAN($H286)</f>
        <v>0</v>
      </c>
      <c r="AO286" s="1">
        <f>MEDIAN($I286)</f>
        <v>0</v>
      </c>
      <c r="AP286" s="1">
        <f>MEDIAN($J286)</f>
        <v>0</v>
      </c>
      <c r="AQ286" s="1">
        <f>MEDIAN($K286)</f>
        <v>0</v>
      </c>
      <c r="AR286" s="1">
        <f>MEDIAN($M286)</f>
        <v>0</v>
      </c>
      <c r="AS286" s="1">
        <f>MEDIAN($N286)</f>
        <v>0</v>
      </c>
      <c r="AT286" s="1">
        <f>MEDIAN($P286)</f>
        <v>0</v>
      </c>
      <c r="AU286" s="1">
        <f>MEDIAN($Q286)</f>
        <v>0</v>
      </c>
      <c r="AV286" s="1">
        <f>MEDIAN($R286)</f>
        <v>0</v>
      </c>
      <c r="AW286" s="1">
        <f>MAX($B286)</f>
        <v>0</v>
      </c>
      <c r="AX286" s="1">
        <f>MAX($C286)</f>
        <v>0</v>
      </c>
      <c r="AY286" s="1">
        <f>MAX($D286)</f>
        <v>0</v>
      </c>
      <c r="AZ286" s="1">
        <f>MAX($E286)</f>
        <v>0</v>
      </c>
      <c r="BA286" s="1">
        <f>MAX($F286)</f>
        <v>0</v>
      </c>
      <c r="BB286" s="1">
        <f>MAX($G286)</f>
        <v>0</v>
      </c>
      <c r="BC286" s="1">
        <f>MAX($H286)</f>
        <v>0</v>
      </c>
      <c r="BD286" s="1">
        <f>MAX($I286)</f>
        <v>0</v>
      </c>
      <c r="BE286" s="1">
        <f>MAX($J286)</f>
        <v>0</v>
      </c>
      <c r="BF286" s="1">
        <f>MAX($K286)</f>
        <v>0</v>
      </c>
      <c r="BG286" s="1">
        <f>MAX($M286)</f>
        <v>0</v>
      </c>
      <c r="BH286" s="1">
        <f>MAX($N286)</f>
        <v>0</v>
      </c>
      <c r="BI286" s="1">
        <f>MAX($P286)</f>
        <v>0</v>
      </c>
      <c r="BJ286" s="1">
        <f>MAX($Q286)</f>
        <v>0</v>
      </c>
      <c r="BK286" s="1">
        <f>MAX($R286)</f>
        <v>0</v>
      </c>
    </row>
    <row r="287" spans="1:63">
      <c r="A287" s="1" t="s">
        <v>284</v>
      </c>
      <c r="B287" s="1" cm="1">
        <f t="array" ref="B287">_xlfn.SWITCH($A$2,"average", AVERAGE(Instances!B287:Instances!B287),"median", MEDIAN(Instances!B287:Instances!B287),"min", MIN(Instances!B287:Instances!B287),"max", MAX(Instances!B287:Instances!B287),"diff", MAX(Instances!B287:Instances!B287)-MIN(Instances!B287:Instances!B287))</f>
        <v>0</v>
      </c>
      <c r="C287" s="1" cm="1">
        <f t="array" ref="C287">_xlfn.SWITCH($A$2,"average", AVERAGE(Instances!C287:Instances!C287),"median", MEDIAN(Instances!C287:Instances!C287),"min", MIN(Instances!C287:Instances!C287),"max", MAX(Instances!C287:Instances!C287),"diff", MAX(Instances!C287:Instances!C287)-MIN(Instances!C287:Instances!C287))</f>
        <v>0</v>
      </c>
      <c r="D287" s="1" cm="1">
        <f t="array" ref="D287">_xlfn.SWITCH($A$2,"average", AVERAGE(Instances!D287:Instances!D287),"median", MEDIAN(Instances!D287:Instances!D287),"min", MIN(Instances!D287:Instances!D287),"max", MAX(Instances!D287:Instances!D287),"diff", MAX(Instances!D287:Instances!D287)-MIN(Instances!D287:Instances!D287))</f>
        <v>0</v>
      </c>
      <c r="E287" s="1" cm="1">
        <f t="array" ref="E287">_xlfn.SWITCH($A$2,"average", AVERAGE(Instances!E287:Instances!E287),"median", MEDIAN(Instances!E287:Instances!E287),"min", MIN(Instances!E287:Instances!E287),"max", MAX(Instances!E287:Instances!E287),"diff", MAX(Instances!E287:Instances!E287)-MIN(Instances!E287:Instances!E287))</f>
        <v>0</v>
      </c>
      <c r="F287" s="1" cm="1">
        <f t="array" ref="F287">_xlfn.SWITCH($A$2,"average", AVERAGE(Instances!F287:Instances!F287),"median", MEDIAN(Instances!F287:Instances!F287),"min", MIN(Instances!F287:Instances!F287),"max", MAX(Instances!F287:Instances!F287),"diff", MAX(Instances!F287:Instances!F287)-MIN(Instances!F287:Instances!F287))</f>
        <v>0</v>
      </c>
      <c r="G287" s="1" cm="1">
        <f t="array" ref="G287">_xlfn.SWITCH($A$2,"average", AVERAGE(Instances!G287:Instances!G287),"median", MEDIAN(Instances!G287:Instances!G287),"min", MIN(Instances!G287:Instances!G287),"max", MAX(Instances!G287:Instances!G287),"diff", MAX(Instances!G287:Instances!G287)-MIN(Instances!G287:Instances!G287))</f>
        <v>0</v>
      </c>
      <c r="H287" s="1" cm="1">
        <f t="array" ref="H287">_xlfn.SWITCH($A$2,"average", AVERAGE(Instances!H287:Instances!H287),"median", MEDIAN(Instances!H287:Instances!H287),"min", MIN(Instances!H287:Instances!H287),"max", MAX(Instances!H287:Instances!H287),"diff", MAX(Instances!H287:Instances!H287)-MIN(Instances!H287:Instances!H287))</f>
        <v>0</v>
      </c>
      <c r="I287" s="1" cm="1">
        <f t="array" ref="I287">_xlfn.SWITCH($A$2,"average", AVERAGE(Instances!I287:Instances!I287),"median", MEDIAN(Instances!I287:Instances!I287),"min", MIN(Instances!I287:Instances!I287),"max", MAX(Instances!I287:Instances!I287),"diff", MAX(Instances!I287:Instances!I287)-MIN(Instances!I287:Instances!I287))</f>
        <v>0</v>
      </c>
      <c r="J287" s="1" cm="1">
        <f t="array" ref="J287">_xlfn.SWITCH($A$2,"average", AVERAGE(Instances!J287:Instances!J287),"median", MEDIAN(Instances!J287:Instances!J287),"min", MIN(Instances!J287:Instances!J287),"max", MAX(Instances!J287:Instances!J287),"diff", MAX(Instances!J287:Instances!J287)-MIN(Instances!J287:Instances!J287))</f>
        <v>0</v>
      </c>
      <c r="K287" s="1" cm="1">
        <f t="array" ref="K287">_xlfn.SWITCH($A$2,"average", AVERAGE(Instances!K287:Instances!K287),"median", MEDIAN(Instances!K287:Instances!K287),"min", MIN(Instances!K287:Instances!K287),"max", MAX(Instances!K287:Instances!K287),"diff", MAX(Instances!K287:Instances!K287)-MIN(Instances!K287:Instances!K287))</f>
        <v>0</v>
      </c>
      <c r="L287" s="1"/>
      <c r="M287" s="1" cm="1">
        <f t="array" ref="M287">_xlfn.SWITCH($A$2,"average", AVERAGE(Instances!M287:Instances!M287),"median", MEDIAN(Instances!M287:Instances!M287),"min", MIN(Instances!M287:Instances!M287),"max", MAX(Instances!M287:Instances!M287),"diff", MAX(Instances!M287:Instances!M287)-MIN(Instances!M287:Instances!M287))</f>
        <v>0</v>
      </c>
      <c r="N287" s="1" cm="1">
        <f t="array" ref="N287">_xlfn.SWITCH($A$2,"average", AVERAGE(Instances!N287:Instances!N287),"median", MEDIAN(Instances!N287:Instances!N287),"min", MIN(Instances!N287:Instances!N287),"max", MAX(Instances!N287:Instances!N287),"diff", MAX(Instances!N287:Instances!N287)-MIN(Instances!N287:Instances!N287))</f>
        <v>0</v>
      </c>
      <c r="O287" s="1"/>
      <c r="P287" s="1" cm="1">
        <f t="array" ref="P287">_xlfn.SWITCH($A$2,"average", AVERAGE(Instances!P287:Instances!P287),"median", MEDIAN(Instances!P287:Instances!P287),"min", MIN(Instances!P287:Instances!P287),"max", MAX(Instances!P287:Instances!P287),"diff", MAX(Instances!P287:Instances!P287)-MIN(Instances!P287:Instances!P287))</f>
        <v>0</v>
      </c>
      <c r="Q287" s="1" cm="1">
        <f t="array" ref="Q287">_xlfn.SWITCH($A$2,"average", AVERAGE(Instances!Q287:Instances!Q287),"median", MEDIAN(Instances!Q287:Instances!Q287),"min", MIN(Instances!Q287:Instances!Q287),"max", MAX(Instances!Q287:Instances!Q287),"diff", MAX(Instances!Q287:Instances!Q287)-MIN(Instances!Q287:Instances!Q287))</f>
        <v>0</v>
      </c>
      <c r="R287" s="1" cm="1">
        <f t="array" ref="R287">_xlfn.SWITCH($A$2,"average", AVERAGE(Instances!R287:Instances!R287),"median", MEDIAN(Instances!R287:Instances!R287),"min", MIN(Instances!R287:Instances!R287),"max", MAX(Instances!R287:Instances!R287),"diff", MAX(Instances!R287:Instances!R287)-MIN(Instances!R287:Instances!R287))</f>
        <v>0</v>
      </c>
      <c r="S287" s="1">
        <f>MIN($B287)</f>
        <v>0</v>
      </c>
      <c r="T287" s="1">
        <f>MIN($C287)</f>
        <v>0</v>
      </c>
      <c r="U287" s="1">
        <f>MIN($D287)</f>
        <v>0</v>
      </c>
      <c r="V287" s="1">
        <f>MIN($E287)</f>
        <v>0</v>
      </c>
      <c r="W287" s="1">
        <f>MIN($F287)</f>
        <v>0</v>
      </c>
      <c r="X287" s="1">
        <f>MIN($G287)</f>
        <v>0</v>
      </c>
      <c r="Y287" s="1">
        <f>MIN($H287)</f>
        <v>0</v>
      </c>
      <c r="Z287" s="1">
        <f>MIN($I287)</f>
        <v>0</v>
      </c>
      <c r="AA287" s="1">
        <f>MIN($J287)</f>
        <v>0</v>
      </c>
      <c r="AB287" s="1">
        <f>MIN($K287)</f>
        <v>0</v>
      </c>
      <c r="AC287" s="1">
        <f>MIN($M287)</f>
        <v>0</v>
      </c>
      <c r="AD287" s="1">
        <f>MIN($N287)</f>
        <v>0</v>
      </c>
      <c r="AE287" s="1">
        <f>MIN($P287)</f>
        <v>0</v>
      </c>
      <c r="AF287" s="1">
        <f>MIN($Q287)</f>
        <v>0</v>
      </c>
      <c r="AG287" s="1">
        <f>MIN($R287)</f>
        <v>0</v>
      </c>
      <c r="AH287" s="1">
        <f>MEDIAN($B287)</f>
        <v>0</v>
      </c>
      <c r="AI287" s="1">
        <f>MEDIAN($C287)</f>
        <v>0</v>
      </c>
      <c r="AJ287" s="1">
        <f>MEDIAN($D287)</f>
        <v>0</v>
      </c>
      <c r="AK287" s="1">
        <f>MEDIAN($E287)</f>
        <v>0</v>
      </c>
      <c r="AL287" s="1">
        <f>MEDIAN($F287)</f>
        <v>0</v>
      </c>
      <c r="AM287" s="1">
        <f>MEDIAN($G287)</f>
        <v>0</v>
      </c>
      <c r="AN287" s="1">
        <f>MEDIAN($H287)</f>
        <v>0</v>
      </c>
      <c r="AO287" s="1">
        <f>MEDIAN($I287)</f>
        <v>0</v>
      </c>
      <c r="AP287" s="1">
        <f>MEDIAN($J287)</f>
        <v>0</v>
      </c>
      <c r="AQ287" s="1">
        <f>MEDIAN($K287)</f>
        <v>0</v>
      </c>
      <c r="AR287" s="1">
        <f>MEDIAN($M287)</f>
        <v>0</v>
      </c>
      <c r="AS287" s="1">
        <f>MEDIAN($N287)</f>
        <v>0</v>
      </c>
      <c r="AT287" s="1">
        <f>MEDIAN($P287)</f>
        <v>0</v>
      </c>
      <c r="AU287" s="1">
        <f>MEDIAN($Q287)</f>
        <v>0</v>
      </c>
      <c r="AV287" s="1">
        <f>MEDIAN($R287)</f>
        <v>0</v>
      </c>
      <c r="AW287" s="1">
        <f>MAX($B287)</f>
        <v>0</v>
      </c>
      <c r="AX287" s="1">
        <f>MAX($C287)</f>
        <v>0</v>
      </c>
      <c r="AY287" s="1">
        <f>MAX($D287)</f>
        <v>0</v>
      </c>
      <c r="AZ287" s="1">
        <f>MAX($E287)</f>
        <v>0</v>
      </c>
      <c r="BA287" s="1">
        <f>MAX($F287)</f>
        <v>0</v>
      </c>
      <c r="BB287" s="1">
        <f>MAX($G287)</f>
        <v>0</v>
      </c>
      <c r="BC287" s="1">
        <f>MAX($H287)</f>
        <v>0</v>
      </c>
      <c r="BD287" s="1">
        <f>MAX($I287)</f>
        <v>0</v>
      </c>
      <c r="BE287" s="1">
        <f>MAX($J287)</f>
        <v>0</v>
      </c>
      <c r="BF287" s="1">
        <f>MAX($K287)</f>
        <v>0</v>
      </c>
      <c r="BG287" s="1">
        <f>MAX($M287)</f>
        <v>0</v>
      </c>
      <c r="BH287" s="1">
        <f>MAX($N287)</f>
        <v>0</v>
      </c>
      <c r="BI287" s="1">
        <f>MAX($P287)</f>
        <v>0</v>
      </c>
      <c r="BJ287" s="1">
        <f>MAX($Q287)</f>
        <v>0</v>
      </c>
      <c r="BK287" s="1">
        <f>MAX($R287)</f>
        <v>0</v>
      </c>
    </row>
    <row r="288" spans="1:63">
      <c r="A288" s="1" t="s">
        <v>285</v>
      </c>
      <c r="B288" s="1" cm="1">
        <f t="array" ref="B288">_xlfn.SWITCH($A$2,"average", AVERAGE(Instances!B288:Instances!B288),"median", MEDIAN(Instances!B288:Instances!B288),"min", MIN(Instances!B288:Instances!B288),"max", MAX(Instances!B288:Instances!B288),"diff", MAX(Instances!B288:Instances!B288)-MIN(Instances!B288:Instances!B288))</f>
        <v>0</v>
      </c>
      <c r="C288" s="1" cm="1">
        <f t="array" ref="C288">_xlfn.SWITCH($A$2,"average", AVERAGE(Instances!C288:Instances!C288),"median", MEDIAN(Instances!C288:Instances!C288),"min", MIN(Instances!C288:Instances!C288),"max", MAX(Instances!C288:Instances!C288),"diff", MAX(Instances!C288:Instances!C288)-MIN(Instances!C288:Instances!C288))</f>
        <v>0</v>
      </c>
      <c r="D288" s="1" cm="1">
        <f t="array" ref="D288">_xlfn.SWITCH($A$2,"average", AVERAGE(Instances!D288:Instances!D288),"median", MEDIAN(Instances!D288:Instances!D288),"min", MIN(Instances!D288:Instances!D288),"max", MAX(Instances!D288:Instances!D288),"diff", MAX(Instances!D288:Instances!D288)-MIN(Instances!D288:Instances!D288))</f>
        <v>0</v>
      </c>
      <c r="E288" s="1" cm="1">
        <f t="array" ref="E288">_xlfn.SWITCH($A$2,"average", AVERAGE(Instances!E288:Instances!E288),"median", MEDIAN(Instances!E288:Instances!E288),"min", MIN(Instances!E288:Instances!E288),"max", MAX(Instances!E288:Instances!E288),"diff", MAX(Instances!E288:Instances!E288)-MIN(Instances!E288:Instances!E288))</f>
        <v>0</v>
      </c>
      <c r="F288" s="1" cm="1">
        <f t="array" ref="F288">_xlfn.SWITCH($A$2,"average", AVERAGE(Instances!F288:Instances!F288),"median", MEDIAN(Instances!F288:Instances!F288),"min", MIN(Instances!F288:Instances!F288),"max", MAX(Instances!F288:Instances!F288),"diff", MAX(Instances!F288:Instances!F288)-MIN(Instances!F288:Instances!F288))</f>
        <v>0</v>
      </c>
      <c r="G288" s="1" cm="1">
        <f t="array" ref="G288">_xlfn.SWITCH($A$2,"average", AVERAGE(Instances!G288:Instances!G288),"median", MEDIAN(Instances!G288:Instances!G288),"min", MIN(Instances!G288:Instances!G288),"max", MAX(Instances!G288:Instances!G288),"diff", MAX(Instances!G288:Instances!G288)-MIN(Instances!G288:Instances!G288))</f>
        <v>0</v>
      </c>
      <c r="H288" s="1" cm="1">
        <f t="array" ref="H288">_xlfn.SWITCH($A$2,"average", AVERAGE(Instances!H288:Instances!H288),"median", MEDIAN(Instances!H288:Instances!H288),"min", MIN(Instances!H288:Instances!H288),"max", MAX(Instances!H288:Instances!H288),"diff", MAX(Instances!H288:Instances!H288)-MIN(Instances!H288:Instances!H288))</f>
        <v>0</v>
      </c>
      <c r="I288" s="1" cm="1">
        <f t="array" ref="I288">_xlfn.SWITCH($A$2,"average", AVERAGE(Instances!I288:Instances!I288),"median", MEDIAN(Instances!I288:Instances!I288),"min", MIN(Instances!I288:Instances!I288),"max", MAX(Instances!I288:Instances!I288),"diff", MAX(Instances!I288:Instances!I288)-MIN(Instances!I288:Instances!I288))</f>
        <v>0</v>
      </c>
      <c r="J288" s="1" cm="1">
        <f t="array" ref="J288">_xlfn.SWITCH($A$2,"average", AVERAGE(Instances!J288:Instances!J288),"median", MEDIAN(Instances!J288:Instances!J288),"min", MIN(Instances!J288:Instances!J288),"max", MAX(Instances!J288:Instances!J288),"diff", MAX(Instances!J288:Instances!J288)-MIN(Instances!J288:Instances!J288))</f>
        <v>0</v>
      </c>
      <c r="K288" s="1" cm="1">
        <f t="array" ref="K288">_xlfn.SWITCH($A$2,"average", AVERAGE(Instances!K288:Instances!K288),"median", MEDIAN(Instances!K288:Instances!K288),"min", MIN(Instances!K288:Instances!K288),"max", MAX(Instances!K288:Instances!K288),"diff", MAX(Instances!K288:Instances!K288)-MIN(Instances!K288:Instances!K288))</f>
        <v>0</v>
      </c>
      <c r="L288" s="1"/>
      <c r="M288" s="1" cm="1">
        <f t="array" ref="M288">_xlfn.SWITCH($A$2,"average", AVERAGE(Instances!M288:Instances!M288),"median", MEDIAN(Instances!M288:Instances!M288),"min", MIN(Instances!M288:Instances!M288),"max", MAX(Instances!M288:Instances!M288),"diff", MAX(Instances!M288:Instances!M288)-MIN(Instances!M288:Instances!M288))</f>
        <v>0</v>
      </c>
      <c r="N288" s="1" cm="1">
        <f t="array" ref="N288">_xlfn.SWITCH($A$2,"average", AVERAGE(Instances!N288:Instances!N288),"median", MEDIAN(Instances!N288:Instances!N288),"min", MIN(Instances!N288:Instances!N288),"max", MAX(Instances!N288:Instances!N288),"diff", MAX(Instances!N288:Instances!N288)-MIN(Instances!N288:Instances!N288))</f>
        <v>0</v>
      </c>
      <c r="O288" s="1"/>
      <c r="P288" s="1" cm="1">
        <f t="array" ref="P288">_xlfn.SWITCH($A$2,"average", AVERAGE(Instances!P288:Instances!P288),"median", MEDIAN(Instances!P288:Instances!P288),"min", MIN(Instances!P288:Instances!P288),"max", MAX(Instances!P288:Instances!P288),"diff", MAX(Instances!P288:Instances!P288)-MIN(Instances!P288:Instances!P288))</f>
        <v>0</v>
      </c>
      <c r="Q288" s="1" cm="1">
        <f t="array" ref="Q288">_xlfn.SWITCH($A$2,"average", AVERAGE(Instances!Q288:Instances!Q288),"median", MEDIAN(Instances!Q288:Instances!Q288),"min", MIN(Instances!Q288:Instances!Q288),"max", MAX(Instances!Q288:Instances!Q288),"diff", MAX(Instances!Q288:Instances!Q288)-MIN(Instances!Q288:Instances!Q288))</f>
        <v>0</v>
      </c>
      <c r="R288" s="1" cm="1">
        <f t="array" ref="R288">_xlfn.SWITCH($A$2,"average", AVERAGE(Instances!R288:Instances!R288),"median", MEDIAN(Instances!R288:Instances!R288),"min", MIN(Instances!R288:Instances!R288),"max", MAX(Instances!R288:Instances!R288),"diff", MAX(Instances!R288:Instances!R288)-MIN(Instances!R288:Instances!R288))</f>
        <v>0</v>
      </c>
      <c r="S288" s="1">
        <f>MIN($B288)</f>
        <v>0</v>
      </c>
      <c r="T288" s="1">
        <f>MIN($C288)</f>
        <v>0</v>
      </c>
      <c r="U288" s="1">
        <f>MIN($D288)</f>
        <v>0</v>
      </c>
      <c r="V288" s="1">
        <f>MIN($E288)</f>
        <v>0</v>
      </c>
      <c r="W288" s="1">
        <f>MIN($F288)</f>
        <v>0</v>
      </c>
      <c r="X288" s="1">
        <f>MIN($G288)</f>
        <v>0</v>
      </c>
      <c r="Y288" s="1">
        <f>MIN($H288)</f>
        <v>0</v>
      </c>
      <c r="Z288" s="1">
        <f>MIN($I288)</f>
        <v>0</v>
      </c>
      <c r="AA288" s="1">
        <f>MIN($J288)</f>
        <v>0</v>
      </c>
      <c r="AB288" s="1">
        <f>MIN($K288)</f>
        <v>0</v>
      </c>
      <c r="AC288" s="1">
        <f>MIN($M288)</f>
        <v>0</v>
      </c>
      <c r="AD288" s="1">
        <f>MIN($N288)</f>
        <v>0</v>
      </c>
      <c r="AE288" s="1">
        <f>MIN($P288)</f>
        <v>0</v>
      </c>
      <c r="AF288" s="1">
        <f>MIN($Q288)</f>
        <v>0</v>
      </c>
      <c r="AG288" s="1">
        <f>MIN($R288)</f>
        <v>0</v>
      </c>
      <c r="AH288" s="1">
        <f>MEDIAN($B288)</f>
        <v>0</v>
      </c>
      <c r="AI288" s="1">
        <f>MEDIAN($C288)</f>
        <v>0</v>
      </c>
      <c r="AJ288" s="1">
        <f>MEDIAN($D288)</f>
        <v>0</v>
      </c>
      <c r="AK288" s="1">
        <f>MEDIAN($E288)</f>
        <v>0</v>
      </c>
      <c r="AL288" s="1">
        <f>MEDIAN($F288)</f>
        <v>0</v>
      </c>
      <c r="AM288" s="1">
        <f>MEDIAN($G288)</f>
        <v>0</v>
      </c>
      <c r="AN288" s="1">
        <f>MEDIAN($H288)</f>
        <v>0</v>
      </c>
      <c r="AO288" s="1">
        <f>MEDIAN($I288)</f>
        <v>0</v>
      </c>
      <c r="AP288" s="1">
        <f>MEDIAN($J288)</f>
        <v>0</v>
      </c>
      <c r="AQ288" s="1">
        <f>MEDIAN($K288)</f>
        <v>0</v>
      </c>
      <c r="AR288" s="1">
        <f>MEDIAN($M288)</f>
        <v>0</v>
      </c>
      <c r="AS288" s="1">
        <f>MEDIAN($N288)</f>
        <v>0</v>
      </c>
      <c r="AT288" s="1">
        <f>MEDIAN($P288)</f>
        <v>0</v>
      </c>
      <c r="AU288" s="1">
        <f>MEDIAN($Q288)</f>
        <v>0</v>
      </c>
      <c r="AV288" s="1">
        <f>MEDIAN($R288)</f>
        <v>0</v>
      </c>
      <c r="AW288" s="1">
        <f>MAX($B288)</f>
        <v>0</v>
      </c>
      <c r="AX288" s="1">
        <f>MAX($C288)</f>
        <v>0</v>
      </c>
      <c r="AY288" s="1">
        <f>MAX($D288)</f>
        <v>0</v>
      </c>
      <c r="AZ288" s="1">
        <f>MAX($E288)</f>
        <v>0</v>
      </c>
      <c r="BA288" s="1">
        <f>MAX($F288)</f>
        <v>0</v>
      </c>
      <c r="BB288" s="1">
        <f>MAX($G288)</f>
        <v>0</v>
      </c>
      <c r="BC288" s="1">
        <f>MAX($H288)</f>
        <v>0</v>
      </c>
      <c r="BD288" s="1">
        <f>MAX($I288)</f>
        <v>0</v>
      </c>
      <c r="BE288" s="1">
        <f>MAX($J288)</f>
        <v>0</v>
      </c>
      <c r="BF288" s="1">
        <f>MAX($K288)</f>
        <v>0</v>
      </c>
      <c r="BG288" s="1">
        <f>MAX($M288)</f>
        <v>0</v>
      </c>
      <c r="BH288" s="1">
        <f>MAX($N288)</f>
        <v>0</v>
      </c>
      <c r="BI288" s="1">
        <f>MAX($P288)</f>
        <v>0</v>
      </c>
      <c r="BJ288" s="1">
        <f>MAX($Q288)</f>
        <v>0</v>
      </c>
      <c r="BK288" s="1">
        <f>MAX($R288)</f>
        <v>0</v>
      </c>
    </row>
    <row r="289" spans="1:63">
      <c r="A289" s="1" t="s">
        <v>286</v>
      </c>
      <c r="B289" s="1" cm="1">
        <f t="array" ref="B289">_xlfn.SWITCH($A$2,"average", AVERAGE(Instances!B289:Instances!B289),"median", MEDIAN(Instances!B289:Instances!B289),"min", MIN(Instances!B289:Instances!B289),"max", MAX(Instances!B289:Instances!B289),"diff", MAX(Instances!B289:Instances!B289)-MIN(Instances!B289:Instances!B289))</f>
        <v>0</v>
      </c>
      <c r="C289" s="1" cm="1">
        <f t="array" ref="C289">_xlfn.SWITCH($A$2,"average", AVERAGE(Instances!C289:Instances!C289),"median", MEDIAN(Instances!C289:Instances!C289),"min", MIN(Instances!C289:Instances!C289),"max", MAX(Instances!C289:Instances!C289),"diff", MAX(Instances!C289:Instances!C289)-MIN(Instances!C289:Instances!C289))</f>
        <v>0</v>
      </c>
      <c r="D289" s="1" cm="1">
        <f t="array" ref="D289">_xlfn.SWITCH($A$2,"average", AVERAGE(Instances!D289:Instances!D289),"median", MEDIAN(Instances!D289:Instances!D289),"min", MIN(Instances!D289:Instances!D289),"max", MAX(Instances!D289:Instances!D289),"diff", MAX(Instances!D289:Instances!D289)-MIN(Instances!D289:Instances!D289))</f>
        <v>0</v>
      </c>
      <c r="E289" s="1" cm="1">
        <f t="array" ref="E289">_xlfn.SWITCH($A$2,"average", AVERAGE(Instances!E289:Instances!E289),"median", MEDIAN(Instances!E289:Instances!E289),"min", MIN(Instances!E289:Instances!E289),"max", MAX(Instances!E289:Instances!E289),"diff", MAX(Instances!E289:Instances!E289)-MIN(Instances!E289:Instances!E289))</f>
        <v>0</v>
      </c>
      <c r="F289" s="1" cm="1">
        <f t="array" ref="F289">_xlfn.SWITCH($A$2,"average", AVERAGE(Instances!F289:Instances!F289),"median", MEDIAN(Instances!F289:Instances!F289),"min", MIN(Instances!F289:Instances!F289),"max", MAX(Instances!F289:Instances!F289),"diff", MAX(Instances!F289:Instances!F289)-MIN(Instances!F289:Instances!F289))</f>
        <v>0</v>
      </c>
      <c r="G289" s="1" cm="1">
        <f t="array" ref="G289">_xlfn.SWITCH($A$2,"average", AVERAGE(Instances!G289:Instances!G289),"median", MEDIAN(Instances!G289:Instances!G289),"min", MIN(Instances!G289:Instances!G289),"max", MAX(Instances!G289:Instances!G289),"diff", MAX(Instances!G289:Instances!G289)-MIN(Instances!G289:Instances!G289))</f>
        <v>0</v>
      </c>
      <c r="H289" s="1" cm="1">
        <f t="array" ref="H289">_xlfn.SWITCH($A$2,"average", AVERAGE(Instances!H289:Instances!H289),"median", MEDIAN(Instances!H289:Instances!H289),"min", MIN(Instances!H289:Instances!H289),"max", MAX(Instances!H289:Instances!H289),"diff", MAX(Instances!H289:Instances!H289)-MIN(Instances!H289:Instances!H289))</f>
        <v>0</v>
      </c>
      <c r="I289" s="1" cm="1">
        <f t="array" ref="I289">_xlfn.SWITCH($A$2,"average", AVERAGE(Instances!I289:Instances!I289),"median", MEDIAN(Instances!I289:Instances!I289),"min", MIN(Instances!I289:Instances!I289),"max", MAX(Instances!I289:Instances!I289),"diff", MAX(Instances!I289:Instances!I289)-MIN(Instances!I289:Instances!I289))</f>
        <v>0</v>
      </c>
      <c r="J289" s="1" cm="1">
        <f t="array" ref="J289">_xlfn.SWITCH($A$2,"average", AVERAGE(Instances!J289:Instances!J289),"median", MEDIAN(Instances!J289:Instances!J289),"min", MIN(Instances!J289:Instances!J289),"max", MAX(Instances!J289:Instances!J289),"diff", MAX(Instances!J289:Instances!J289)-MIN(Instances!J289:Instances!J289))</f>
        <v>0</v>
      </c>
      <c r="K289" s="1" cm="1">
        <f t="array" ref="K289">_xlfn.SWITCH($A$2,"average", AVERAGE(Instances!K289:Instances!K289),"median", MEDIAN(Instances!K289:Instances!K289),"min", MIN(Instances!K289:Instances!K289),"max", MAX(Instances!K289:Instances!K289),"diff", MAX(Instances!K289:Instances!K289)-MIN(Instances!K289:Instances!K289))</f>
        <v>0</v>
      </c>
      <c r="L289" s="1"/>
      <c r="M289" s="1" cm="1">
        <f t="array" ref="M289">_xlfn.SWITCH($A$2,"average", AVERAGE(Instances!M289:Instances!M289),"median", MEDIAN(Instances!M289:Instances!M289),"min", MIN(Instances!M289:Instances!M289),"max", MAX(Instances!M289:Instances!M289),"diff", MAX(Instances!M289:Instances!M289)-MIN(Instances!M289:Instances!M289))</f>
        <v>0</v>
      </c>
      <c r="N289" s="1" cm="1">
        <f t="array" ref="N289">_xlfn.SWITCH($A$2,"average", AVERAGE(Instances!N289:Instances!N289),"median", MEDIAN(Instances!N289:Instances!N289),"min", MIN(Instances!N289:Instances!N289),"max", MAX(Instances!N289:Instances!N289),"diff", MAX(Instances!N289:Instances!N289)-MIN(Instances!N289:Instances!N289))</f>
        <v>0</v>
      </c>
      <c r="O289" s="1"/>
      <c r="P289" s="1" cm="1">
        <f t="array" ref="P289">_xlfn.SWITCH($A$2,"average", AVERAGE(Instances!P289:Instances!P289),"median", MEDIAN(Instances!P289:Instances!P289),"min", MIN(Instances!P289:Instances!P289),"max", MAX(Instances!P289:Instances!P289),"diff", MAX(Instances!P289:Instances!P289)-MIN(Instances!P289:Instances!P289))</f>
        <v>0</v>
      </c>
      <c r="Q289" s="1" cm="1">
        <f t="array" ref="Q289">_xlfn.SWITCH($A$2,"average", AVERAGE(Instances!Q289:Instances!Q289),"median", MEDIAN(Instances!Q289:Instances!Q289),"min", MIN(Instances!Q289:Instances!Q289),"max", MAX(Instances!Q289:Instances!Q289),"diff", MAX(Instances!Q289:Instances!Q289)-MIN(Instances!Q289:Instances!Q289))</f>
        <v>0</v>
      </c>
      <c r="R289" s="1" cm="1">
        <f t="array" ref="R289">_xlfn.SWITCH($A$2,"average", AVERAGE(Instances!R289:Instances!R289),"median", MEDIAN(Instances!R289:Instances!R289),"min", MIN(Instances!R289:Instances!R289),"max", MAX(Instances!R289:Instances!R289),"diff", MAX(Instances!R289:Instances!R289)-MIN(Instances!R289:Instances!R289))</f>
        <v>0</v>
      </c>
      <c r="S289" s="1">
        <f>MIN($B289)</f>
        <v>0</v>
      </c>
      <c r="T289" s="1">
        <f>MIN($C289)</f>
        <v>0</v>
      </c>
      <c r="U289" s="1">
        <f>MIN($D289)</f>
        <v>0</v>
      </c>
      <c r="V289" s="1">
        <f>MIN($E289)</f>
        <v>0</v>
      </c>
      <c r="W289" s="1">
        <f>MIN($F289)</f>
        <v>0</v>
      </c>
      <c r="X289" s="1">
        <f>MIN($G289)</f>
        <v>0</v>
      </c>
      <c r="Y289" s="1">
        <f>MIN($H289)</f>
        <v>0</v>
      </c>
      <c r="Z289" s="1">
        <f>MIN($I289)</f>
        <v>0</v>
      </c>
      <c r="AA289" s="1">
        <f>MIN($J289)</f>
        <v>0</v>
      </c>
      <c r="AB289" s="1">
        <f>MIN($K289)</f>
        <v>0</v>
      </c>
      <c r="AC289" s="1">
        <f>MIN($M289)</f>
        <v>0</v>
      </c>
      <c r="AD289" s="1">
        <f>MIN($N289)</f>
        <v>0</v>
      </c>
      <c r="AE289" s="1">
        <f>MIN($P289)</f>
        <v>0</v>
      </c>
      <c r="AF289" s="1">
        <f>MIN($Q289)</f>
        <v>0</v>
      </c>
      <c r="AG289" s="1">
        <f>MIN($R289)</f>
        <v>0</v>
      </c>
      <c r="AH289" s="1">
        <f>MEDIAN($B289)</f>
        <v>0</v>
      </c>
      <c r="AI289" s="1">
        <f>MEDIAN($C289)</f>
        <v>0</v>
      </c>
      <c r="AJ289" s="1">
        <f>MEDIAN($D289)</f>
        <v>0</v>
      </c>
      <c r="AK289" s="1">
        <f>MEDIAN($E289)</f>
        <v>0</v>
      </c>
      <c r="AL289" s="1">
        <f>MEDIAN($F289)</f>
        <v>0</v>
      </c>
      <c r="AM289" s="1">
        <f>MEDIAN($G289)</f>
        <v>0</v>
      </c>
      <c r="AN289" s="1">
        <f>MEDIAN($H289)</f>
        <v>0</v>
      </c>
      <c r="AO289" s="1">
        <f>MEDIAN($I289)</f>
        <v>0</v>
      </c>
      <c r="AP289" s="1">
        <f>MEDIAN($J289)</f>
        <v>0</v>
      </c>
      <c r="AQ289" s="1">
        <f>MEDIAN($K289)</f>
        <v>0</v>
      </c>
      <c r="AR289" s="1">
        <f>MEDIAN($M289)</f>
        <v>0</v>
      </c>
      <c r="AS289" s="1">
        <f>MEDIAN($N289)</f>
        <v>0</v>
      </c>
      <c r="AT289" s="1">
        <f>MEDIAN($P289)</f>
        <v>0</v>
      </c>
      <c r="AU289" s="1">
        <f>MEDIAN($Q289)</f>
        <v>0</v>
      </c>
      <c r="AV289" s="1">
        <f>MEDIAN($R289)</f>
        <v>0</v>
      </c>
      <c r="AW289" s="1">
        <f>MAX($B289)</f>
        <v>0</v>
      </c>
      <c r="AX289" s="1">
        <f>MAX($C289)</f>
        <v>0</v>
      </c>
      <c r="AY289" s="1">
        <f>MAX($D289)</f>
        <v>0</v>
      </c>
      <c r="AZ289" s="1">
        <f>MAX($E289)</f>
        <v>0</v>
      </c>
      <c r="BA289" s="1">
        <f>MAX($F289)</f>
        <v>0</v>
      </c>
      <c r="BB289" s="1">
        <f>MAX($G289)</f>
        <v>0</v>
      </c>
      <c r="BC289" s="1">
        <f>MAX($H289)</f>
        <v>0</v>
      </c>
      <c r="BD289" s="1">
        <f>MAX($I289)</f>
        <v>0</v>
      </c>
      <c r="BE289" s="1">
        <f>MAX($J289)</f>
        <v>0</v>
      </c>
      <c r="BF289" s="1">
        <f>MAX($K289)</f>
        <v>0</v>
      </c>
      <c r="BG289" s="1">
        <f>MAX($M289)</f>
        <v>0</v>
      </c>
      <c r="BH289" s="1">
        <f>MAX($N289)</f>
        <v>0</v>
      </c>
      <c r="BI289" s="1">
        <f>MAX($P289)</f>
        <v>0</v>
      </c>
      <c r="BJ289" s="1">
        <f>MAX($Q289)</f>
        <v>0</v>
      </c>
      <c r="BK289" s="1">
        <f>MAX($R289)</f>
        <v>0</v>
      </c>
    </row>
    <row r="290" spans="1:63">
      <c r="A290" s="1" t="s">
        <v>287</v>
      </c>
      <c r="B290" s="1" cm="1">
        <f t="array" ref="B290">_xlfn.SWITCH($A$2,"average", AVERAGE(Instances!B290:Instances!B290),"median", MEDIAN(Instances!B290:Instances!B290),"min", MIN(Instances!B290:Instances!B290),"max", MAX(Instances!B290:Instances!B290),"diff", MAX(Instances!B290:Instances!B290)-MIN(Instances!B290:Instances!B290))</f>
        <v>0</v>
      </c>
      <c r="C290" s="1" cm="1">
        <f t="array" ref="C290">_xlfn.SWITCH($A$2,"average", AVERAGE(Instances!C290:Instances!C290),"median", MEDIAN(Instances!C290:Instances!C290),"min", MIN(Instances!C290:Instances!C290),"max", MAX(Instances!C290:Instances!C290),"diff", MAX(Instances!C290:Instances!C290)-MIN(Instances!C290:Instances!C290))</f>
        <v>0</v>
      </c>
      <c r="D290" s="1" cm="1">
        <f t="array" ref="D290">_xlfn.SWITCH($A$2,"average", AVERAGE(Instances!D290:Instances!D290),"median", MEDIAN(Instances!D290:Instances!D290),"min", MIN(Instances!D290:Instances!D290),"max", MAX(Instances!D290:Instances!D290),"diff", MAX(Instances!D290:Instances!D290)-MIN(Instances!D290:Instances!D290))</f>
        <v>0</v>
      </c>
      <c r="E290" s="1" cm="1">
        <f t="array" ref="E290">_xlfn.SWITCH($A$2,"average", AVERAGE(Instances!E290:Instances!E290),"median", MEDIAN(Instances!E290:Instances!E290),"min", MIN(Instances!E290:Instances!E290),"max", MAX(Instances!E290:Instances!E290),"diff", MAX(Instances!E290:Instances!E290)-MIN(Instances!E290:Instances!E290))</f>
        <v>0</v>
      </c>
      <c r="F290" s="1" cm="1">
        <f t="array" ref="F290">_xlfn.SWITCH($A$2,"average", AVERAGE(Instances!F290:Instances!F290),"median", MEDIAN(Instances!F290:Instances!F290),"min", MIN(Instances!F290:Instances!F290),"max", MAX(Instances!F290:Instances!F290),"diff", MAX(Instances!F290:Instances!F290)-MIN(Instances!F290:Instances!F290))</f>
        <v>0</v>
      </c>
      <c r="G290" s="1" cm="1">
        <f t="array" ref="G290">_xlfn.SWITCH($A$2,"average", AVERAGE(Instances!G290:Instances!G290),"median", MEDIAN(Instances!G290:Instances!G290),"min", MIN(Instances!G290:Instances!G290),"max", MAX(Instances!G290:Instances!G290),"diff", MAX(Instances!G290:Instances!G290)-MIN(Instances!G290:Instances!G290))</f>
        <v>0</v>
      </c>
      <c r="H290" s="1" cm="1">
        <f t="array" ref="H290">_xlfn.SWITCH($A$2,"average", AVERAGE(Instances!H290:Instances!H290),"median", MEDIAN(Instances!H290:Instances!H290),"min", MIN(Instances!H290:Instances!H290),"max", MAX(Instances!H290:Instances!H290),"diff", MAX(Instances!H290:Instances!H290)-MIN(Instances!H290:Instances!H290))</f>
        <v>0</v>
      </c>
      <c r="I290" s="1" cm="1">
        <f t="array" ref="I290">_xlfn.SWITCH($A$2,"average", AVERAGE(Instances!I290:Instances!I290),"median", MEDIAN(Instances!I290:Instances!I290),"min", MIN(Instances!I290:Instances!I290),"max", MAX(Instances!I290:Instances!I290),"diff", MAX(Instances!I290:Instances!I290)-MIN(Instances!I290:Instances!I290))</f>
        <v>0</v>
      </c>
      <c r="J290" s="1" cm="1">
        <f t="array" ref="J290">_xlfn.SWITCH($A$2,"average", AVERAGE(Instances!J290:Instances!J290),"median", MEDIAN(Instances!J290:Instances!J290),"min", MIN(Instances!J290:Instances!J290),"max", MAX(Instances!J290:Instances!J290),"diff", MAX(Instances!J290:Instances!J290)-MIN(Instances!J290:Instances!J290))</f>
        <v>0</v>
      </c>
      <c r="K290" s="1" cm="1">
        <f t="array" ref="K290">_xlfn.SWITCH($A$2,"average", AVERAGE(Instances!K290:Instances!K290),"median", MEDIAN(Instances!K290:Instances!K290),"min", MIN(Instances!K290:Instances!K290),"max", MAX(Instances!K290:Instances!K290),"diff", MAX(Instances!K290:Instances!K290)-MIN(Instances!K290:Instances!K290))</f>
        <v>0</v>
      </c>
      <c r="L290" s="1"/>
      <c r="M290" s="1" cm="1">
        <f t="array" ref="M290">_xlfn.SWITCH($A$2,"average", AVERAGE(Instances!M290:Instances!M290),"median", MEDIAN(Instances!M290:Instances!M290),"min", MIN(Instances!M290:Instances!M290),"max", MAX(Instances!M290:Instances!M290),"diff", MAX(Instances!M290:Instances!M290)-MIN(Instances!M290:Instances!M290))</f>
        <v>0</v>
      </c>
      <c r="N290" s="1" cm="1">
        <f t="array" ref="N290">_xlfn.SWITCH($A$2,"average", AVERAGE(Instances!N290:Instances!N290),"median", MEDIAN(Instances!N290:Instances!N290),"min", MIN(Instances!N290:Instances!N290),"max", MAX(Instances!N290:Instances!N290),"diff", MAX(Instances!N290:Instances!N290)-MIN(Instances!N290:Instances!N290))</f>
        <v>0</v>
      </c>
      <c r="O290" s="1"/>
      <c r="P290" s="1" cm="1">
        <f t="array" ref="P290">_xlfn.SWITCH($A$2,"average", AVERAGE(Instances!P290:Instances!P290),"median", MEDIAN(Instances!P290:Instances!P290),"min", MIN(Instances!P290:Instances!P290),"max", MAX(Instances!P290:Instances!P290),"diff", MAX(Instances!P290:Instances!P290)-MIN(Instances!P290:Instances!P290))</f>
        <v>0</v>
      </c>
      <c r="Q290" s="1" cm="1">
        <f t="array" ref="Q290">_xlfn.SWITCH($A$2,"average", AVERAGE(Instances!Q290:Instances!Q290),"median", MEDIAN(Instances!Q290:Instances!Q290),"min", MIN(Instances!Q290:Instances!Q290),"max", MAX(Instances!Q290:Instances!Q290),"diff", MAX(Instances!Q290:Instances!Q290)-MIN(Instances!Q290:Instances!Q290))</f>
        <v>0</v>
      </c>
      <c r="R290" s="1" cm="1">
        <f t="array" ref="R290">_xlfn.SWITCH($A$2,"average", AVERAGE(Instances!R290:Instances!R290),"median", MEDIAN(Instances!R290:Instances!R290),"min", MIN(Instances!R290:Instances!R290),"max", MAX(Instances!R290:Instances!R290),"diff", MAX(Instances!R290:Instances!R290)-MIN(Instances!R290:Instances!R290))</f>
        <v>0</v>
      </c>
      <c r="S290" s="1">
        <f>MIN($B290)</f>
        <v>0</v>
      </c>
      <c r="T290" s="1">
        <f>MIN($C290)</f>
        <v>0</v>
      </c>
      <c r="U290" s="1">
        <f>MIN($D290)</f>
        <v>0</v>
      </c>
      <c r="V290" s="1">
        <f>MIN($E290)</f>
        <v>0</v>
      </c>
      <c r="W290" s="1">
        <f>MIN($F290)</f>
        <v>0</v>
      </c>
      <c r="X290" s="1">
        <f>MIN($G290)</f>
        <v>0</v>
      </c>
      <c r="Y290" s="1">
        <f>MIN($H290)</f>
        <v>0</v>
      </c>
      <c r="Z290" s="1">
        <f>MIN($I290)</f>
        <v>0</v>
      </c>
      <c r="AA290" s="1">
        <f>MIN($J290)</f>
        <v>0</v>
      </c>
      <c r="AB290" s="1">
        <f>MIN($K290)</f>
        <v>0</v>
      </c>
      <c r="AC290" s="1">
        <f>MIN($M290)</f>
        <v>0</v>
      </c>
      <c r="AD290" s="1">
        <f>MIN($N290)</f>
        <v>0</v>
      </c>
      <c r="AE290" s="1">
        <f>MIN($P290)</f>
        <v>0</v>
      </c>
      <c r="AF290" s="1">
        <f>MIN($Q290)</f>
        <v>0</v>
      </c>
      <c r="AG290" s="1">
        <f>MIN($R290)</f>
        <v>0</v>
      </c>
      <c r="AH290" s="1">
        <f>MEDIAN($B290)</f>
        <v>0</v>
      </c>
      <c r="AI290" s="1">
        <f>MEDIAN($C290)</f>
        <v>0</v>
      </c>
      <c r="AJ290" s="1">
        <f>MEDIAN($D290)</f>
        <v>0</v>
      </c>
      <c r="AK290" s="1">
        <f>MEDIAN($E290)</f>
        <v>0</v>
      </c>
      <c r="AL290" s="1">
        <f>MEDIAN($F290)</f>
        <v>0</v>
      </c>
      <c r="AM290" s="1">
        <f>MEDIAN($G290)</f>
        <v>0</v>
      </c>
      <c r="AN290" s="1">
        <f>MEDIAN($H290)</f>
        <v>0</v>
      </c>
      <c r="AO290" s="1">
        <f>MEDIAN($I290)</f>
        <v>0</v>
      </c>
      <c r="AP290" s="1">
        <f>MEDIAN($J290)</f>
        <v>0</v>
      </c>
      <c r="AQ290" s="1">
        <f>MEDIAN($K290)</f>
        <v>0</v>
      </c>
      <c r="AR290" s="1">
        <f>MEDIAN($M290)</f>
        <v>0</v>
      </c>
      <c r="AS290" s="1">
        <f>MEDIAN($N290)</f>
        <v>0</v>
      </c>
      <c r="AT290" s="1">
        <f>MEDIAN($P290)</f>
        <v>0</v>
      </c>
      <c r="AU290" s="1">
        <f>MEDIAN($Q290)</f>
        <v>0</v>
      </c>
      <c r="AV290" s="1">
        <f>MEDIAN($R290)</f>
        <v>0</v>
      </c>
      <c r="AW290" s="1">
        <f>MAX($B290)</f>
        <v>0</v>
      </c>
      <c r="AX290" s="1">
        <f>MAX($C290)</f>
        <v>0</v>
      </c>
      <c r="AY290" s="1">
        <f>MAX($D290)</f>
        <v>0</v>
      </c>
      <c r="AZ290" s="1">
        <f>MAX($E290)</f>
        <v>0</v>
      </c>
      <c r="BA290" s="1">
        <f>MAX($F290)</f>
        <v>0</v>
      </c>
      <c r="BB290" s="1">
        <f>MAX($G290)</f>
        <v>0</v>
      </c>
      <c r="BC290" s="1">
        <f>MAX($H290)</f>
        <v>0</v>
      </c>
      <c r="BD290" s="1">
        <f>MAX($I290)</f>
        <v>0</v>
      </c>
      <c r="BE290" s="1">
        <f>MAX($J290)</f>
        <v>0</v>
      </c>
      <c r="BF290" s="1">
        <f>MAX($K290)</f>
        <v>0</v>
      </c>
      <c r="BG290" s="1">
        <f>MAX($M290)</f>
        <v>0</v>
      </c>
      <c r="BH290" s="1">
        <f>MAX($N290)</f>
        <v>0</v>
      </c>
      <c r="BI290" s="1">
        <f>MAX($P290)</f>
        <v>0</v>
      </c>
      <c r="BJ290" s="1">
        <f>MAX($Q290)</f>
        <v>0</v>
      </c>
      <c r="BK290" s="1">
        <f>MAX($R290)</f>
        <v>0</v>
      </c>
    </row>
    <row r="291" spans="1:63">
      <c r="A291" s="1" t="s">
        <v>288</v>
      </c>
      <c r="B291" s="1" cm="1">
        <f t="array" ref="B291">_xlfn.SWITCH($A$2,"average", AVERAGE(Instances!B291:Instances!B291),"median", MEDIAN(Instances!B291:Instances!B291),"min", MIN(Instances!B291:Instances!B291),"max", MAX(Instances!B291:Instances!B291),"diff", MAX(Instances!B291:Instances!B291)-MIN(Instances!B291:Instances!B291))</f>
        <v>0</v>
      </c>
      <c r="C291" s="1" cm="1">
        <f t="array" ref="C291">_xlfn.SWITCH($A$2,"average", AVERAGE(Instances!C291:Instances!C291),"median", MEDIAN(Instances!C291:Instances!C291),"min", MIN(Instances!C291:Instances!C291),"max", MAX(Instances!C291:Instances!C291),"diff", MAX(Instances!C291:Instances!C291)-MIN(Instances!C291:Instances!C291))</f>
        <v>0</v>
      </c>
      <c r="D291" s="1" cm="1">
        <f t="array" ref="D291">_xlfn.SWITCH($A$2,"average", AVERAGE(Instances!D291:Instances!D291),"median", MEDIAN(Instances!D291:Instances!D291),"min", MIN(Instances!D291:Instances!D291),"max", MAX(Instances!D291:Instances!D291),"diff", MAX(Instances!D291:Instances!D291)-MIN(Instances!D291:Instances!D291))</f>
        <v>0</v>
      </c>
      <c r="E291" s="1" cm="1">
        <f t="array" ref="E291">_xlfn.SWITCH($A$2,"average", AVERAGE(Instances!E291:Instances!E291),"median", MEDIAN(Instances!E291:Instances!E291),"min", MIN(Instances!E291:Instances!E291),"max", MAX(Instances!E291:Instances!E291),"diff", MAX(Instances!E291:Instances!E291)-MIN(Instances!E291:Instances!E291))</f>
        <v>0</v>
      </c>
      <c r="F291" s="1" cm="1">
        <f t="array" ref="F291">_xlfn.SWITCH($A$2,"average", AVERAGE(Instances!F291:Instances!F291),"median", MEDIAN(Instances!F291:Instances!F291),"min", MIN(Instances!F291:Instances!F291),"max", MAX(Instances!F291:Instances!F291),"diff", MAX(Instances!F291:Instances!F291)-MIN(Instances!F291:Instances!F291))</f>
        <v>0</v>
      </c>
      <c r="G291" s="1" cm="1">
        <f t="array" ref="G291">_xlfn.SWITCH($A$2,"average", AVERAGE(Instances!G291:Instances!G291),"median", MEDIAN(Instances!G291:Instances!G291),"min", MIN(Instances!G291:Instances!G291),"max", MAX(Instances!G291:Instances!G291),"diff", MAX(Instances!G291:Instances!G291)-MIN(Instances!G291:Instances!G291))</f>
        <v>0</v>
      </c>
      <c r="H291" s="1" cm="1">
        <f t="array" ref="H291">_xlfn.SWITCH($A$2,"average", AVERAGE(Instances!H291:Instances!H291),"median", MEDIAN(Instances!H291:Instances!H291),"min", MIN(Instances!H291:Instances!H291),"max", MAX(Instances!H291:Instances!H291),"diff", MAX(Instances!H291:Instances!H291)-MIN(Instances!H291:Instances!H291))</f>
        <v>0</v>
      </c>
      <c r="I291" s="1" cm="1">
        <f t="array" ref="I291">_xlfn.SWITCH($A$2,"average", AVERAGE(Instances!I291:Instances!I291),"median", MEDIAN(Instances!I291:Instances!I291),"min", MIN(Instances!I291:Instances!I291),"max", MAX(Instances!I291:Instances!I291),"diff", MAX(Instances!I291:Instances!I291)-MIN(Instances!I291:Instances!I291))</f>
        <v>0</v>
      </c>
      <c r="J291" s="1" cm="1">
        <f t="array" ref="J291">_xlfn.SWITCH($A$2,"average", AVERAGE(Instances!J291:Instances!J291),"median", MEDIAN(Instances!J291:Instances!J291),"min", MIN(Instances!J291:Instances!J291),"max", MAX(Instances!J291:Instances!J291),"diff", MAX(Instances!J291:Instances!J291)-MIN(Instances!J291:Instances!J291))</f>
        <v>0</v>
      </c>
      <c r="K291" s="1" cm="1">
        <f t="array" ref="K291">_xlfn.SWITCH($A$2,"average", AVERAGE(Instances!K291:Instances!K291),"median", MEDIAN(Instances!K291:Instances!K291),"min", MIN(Instances!K291:Instances!K291),"max", MAX(Instances!K291:Instances!K291),"diff", MAX(Instances!K291:Instances!K291)-MIN(Instances!K291:Instances!K291))</f>
        <v>0</v>
      </c>
      <c r="L291" s="1"/>
      <c r="M291" s="1" cm="1">
        <f t="array" ref="M291">_xlfn.SWITCH($A$2,"average", AVERAGE(Instances!M291:Instances!M291),"median", MEDIAN(Instances!M291:Instances!M291),"min", MIN(Instances!M291:Instances!M291),"max", MAX(Instances!M291:Instances!M291),"diff", MAX(Instances!M291:Instances!M291)-MIN(Instances!M291:Instances!M291))</f>
        <v>0</v>
      </c>
      <c r="N291" s="1" cm="1">
        <f t="array" ref="N291">_xlfn.SWITCH($A$2,"average", AVERAGE(Instances!N291:Instances!N291),"median", MEDIAN(Instances!N291:Instances!N291),"min", MIN(Instances!N291:Instances!N291),"max", MAX(Instances!N291:Instances!N291),"diff", MAX(Instances!N291:Instances!N291)-MIN(Instances!N291:Instances!N291))</f>
        <v>0</v>
      </c>
      <c r="O291" s="1"/>
      <c r="P291" s="1" cm="1">
        <f t="array" ref="P291">_xlfn.SWITCH($A$2,"average", AVERAGE(Instances!P291:Instances!P291),"median", MEDIAN(Instances!P291:Instances!P291),"min", MIN(Instances!P291:Instances!P291),"max", MAX(Instances!P291:Instances!P291),"diff", MAX(Instances!P291:Instances!P291)-MIN(Instances!P291:Instances!P291))</f>
        <v>0</v>
      </c>
      <c r="Q291" s="1" cm="1">
        <f t="array" ref="Q291">_xlfn.SWITCH($A$2,"average", AVERAGE(Instances!Q291:Instances!Q291),"median", MEDIAN(Instances!Q291:Instances!Q291),"min", MIN(Instances!Q291:Instances!Q291),"max", MAX(Instances!Q291:Instances!Q291),"diff", MAX(Instances!Q291:Instances!Q291)-MIN(Instances!Q291:Instances!Q291))</f>
        <v>0</v>
      </c>
      <c r="R291" s="1" cm="1">
        <f t="array" ref="R291">_xlfn.SWITCH($A$2,"average", AVERAGE(Instances!R291:Instances!R291),"median", MEDIAN(Instances!R291:Instances!R291),"min", MIN(Instances!R291:Instances!R291),"max", MAX(Instances!R291:Instances!R291),"diff", MAX(Instances!R291:Instances!R291)-MIN(Instances!R291:Instances!R291))</f>
        <v>0</v>
      </c>
      <c r="S291" s="1">
        <f>MIN($B291)</f>
        <v>0</v>
      </c>
      <c r="T291" s="1">
        <f>MIN($C291)</f>
        <v>0</v>
      </c>
      <c r="U291" s="1">
        <f>MIN($D291)</f>
        <v>0</v>
      </c>
      <c r="V291" s="1">
        <f>MIN($E291)</f>
        <v>0</v>
      </c>
      <c r="W291" s="1">
        <f>MIN($F291)</f>
        <v>0</v>
      </c>
      <c r="X291" s="1">
        <f>MIN($G291)</f>
        <v>0</v>
      </c>
      <c r="Y291" s="1">
        <f>MIN($H291)</f>
        <v>0</v>
      </c>
      <c r="Z291" s="1">
        <f>MIN($I291)</f>
        <v>0</v>
      </c>
      <c r="AA291" s="1">
        <f>MIN($J291)</f>
        <v>0</v>
      </c>
      <c r="AB291" s="1">
        <f>MIN($K291)</f>
        <v>0</v>
      </c>
      <c r="AC291" s="1">
        <f>MIN($M291)</f>
        <v>0</v>
      </c>
      <c r="AD291" s="1">
        <f>MIN($N291)</f>
        <v>0</v>
      </c>
      <c r="AE291" s="1">
        <f>MIN($P291)</f>
        <v>0</v>
      </c>
      <c r="AF291" s="1">
        <f>MIN($Q291)</f>
        <v>0</v>
      </c>
      <c r="AG291" s="1">
        <f>MIN($R291)</f>
        <v>0</v>
      </c>
      <c r="AH291" s="1">
        <f>MEDIAN($B291)</f>
        <v>0</v>
      </c>
      <c r="AI291" s="1">
        <f>MEDIAN($C291)</f>
        <v>0</v>
      </c>
      <c r="AJ291" s="1">
        <f>MEDIAN($D291)</f>
        <v>0</v>
      </c>
      <c r="AK291" s="1">
        <f>MEDIAN($E291)</f>
        <v>0</v>
      </c>
      <c r="AL291" s="1">
        <f>MEDIAN($F291)</f>
        <v>0</v>
      </c>
      <c r="AM291" s="1">
        <f>MEDIAN($G291)</f>
        <v>0</v>
      </c>
      <c r="AN291" s="1">
        <f>MEDIAN($H291)</f>
        <v>0</v>
      </c>
      <c r="AO291" s="1">
        <f>MEDIAN($I291)</f>
        <v>0</v>
      </c>
      <c r="AP291" s="1">
        <f>MEDIAN($J291)</f>
        <v>0</v>
      </c>
      <c r="AQ291" s="1">
        <f>MEDIAN($K291)</f>
        <v>0</v>
      </c>
      <c r="AR291" s="1">
        <f>MEDIAN($M291)</f>
        <v>0</v>
      </c>
      <c r="AS291" s="1">
        <f>MEDIAN($N291)</f>
        <v>0</v>
      </c>
      <c r="AT291" s="1">
        <f>MEDIAN($P291)</f>
        <v>0</v>
      </c>
      <c r="AU291" s="1">
        <f>MEDIAN($Q291)</f>
        <v>0</v>
      </c>
      <c r="AV291" s="1">
        <f>MEDIAN($R291)</f>
        <v>0</v>
      </c>
      <c r="AW291" s="1">
        <f>MAX($B291)</f>
        <v>0</v>
      </c>
      <c r="AX291" s="1">
        <f>MAX($C291)</f>
        <v>0</v>
      </c>
      <c r="AY291" s="1">
        <f>MAX($D291)</f>
        <v>0</v>
      </c>
      <c r="AZ291" s="1">
        <f>MAX($E291)</f>
        <v>0</v>
      </c>
      <c r="BA291" s="1">
        <f>MAX($F291)</f>
        <v>0</v>
      </c>
      <c r="BB291" s="1">
        <f>MAX($G291)</f>
        <v>0</v>
      </c>
      <c r="BC291" s="1">
        <f>MAX($H291)</f>
        <v>0</v>
      </c>
      <c r="BD291" s="1">
        <f>MAX($I291)</f>
        <v>0</v>
      </c>
      <c r="BE291" s="1">
        <f>MAX($J291)</f>
        <v>0</v>
      </c>
      <c r="BF291" s="1">
        <f>MAX($K291)</f>
        <v>0</v>
      </c>
      <c r="BG291" s="1">
        <f>MAX($M291)</f>
        <v>0</v>
      </c>
      <c r="BH291" s="1">
        <f>MAX($N291)</f>
        <v>0</v>
      </c>
      <c r="BI291" s="1">
        <f>MAX($P291)</f>
        <v>0</v>
      </c>
      <c r="BJ291" s="1">
        <f>MAX($Q291)</f>
        <v>0</v>
      </c>
      <c r="BK291" s="1">
        <f>MAX($R291)</f>
        <v>0</v>
      </c>
    </row>
    <row r="292" spans="1:63">
      <c r="A292" s="1" t="s">
        <v>289</v>
      </c>
      <c r="B292" s="1" cm="1">
        <f t="array" ref="B292">_xlfn.SWITCH($A$2,"average", AVERAGE(Instances!B292:Instances!B292),"median", MEDIAN(Instances!B292:Instances!B292),"min", MIN(Instances!B292:Instances!B292),"max", MAX(Instances!B292:Instances!B292),"diff", MAX(Instances!B292:Instances!B292)-MIN(Instances!B292:Instances!B292))</f>
        <v>0</v>
      </c>
      <c r="C292" s="1" cm="1">
        <f t="array" ref="C292">_xlfn.SWITCH($A$2,"average", AVERAGE(Instances!C292:Instances!C292),"median", MEDIAN(Instances!C292:Instances!C292),"min", MIN(Instances!C292:Instances!C292),"max", MAX(Instances!C292:Instances!C292),"diff", MAX(Instances!C292:Instances!C292)-MIN(Instances!C292:Instances!C292))</f>
        <v>0</v>
      </c>
      <c r="D292" s="1" cm="1">
        <f t="array" ref="D292">_xlfn.SWITCH($A$2,"average", AVERAGE(Instances!D292:Instances!D292),"median", MEDIAN(Instances!D292:Instances!D292),"min", MIN(Instances!D292:Instances!D292),"max", MAX(Instances!D292:Instances!D292),"diff", MAX(Instances!D292:Instances!D292)-MIN(Instances!D292:Instances!D292))</f>
        <v>0</v>
      </c>
      <c r="E292" s="1" cm="1">
        <f t="array" ref="E292">_xlfn.SWITCH($A$2,"average", AVERAGE(Instances!E292:Instances!E292),"median", MEDIAN(Instances!E292:Instances!E292),"min", MIN(Instances!E292:Instances!E292),"max", MAX(Instances!E292:Instances!E292),"diff", MAX(Instances!E292:Instances!E292)-MIN(Instances!E292:Instances!E292))</f>
        <v>0</v>
      </c>
      <c r="F292" s="1" cm="1">
        <f t="array" ref="F292">_xlfn.SWITCH($A$2,"average", AVERAGE(Instances!F292:Instances!F292),"median", MEDIAN(Instances!F292:Instances!F292),"min", MIN(Instances!F292:Instances!F292),"max", MAX(Instances!F292:Instances!F292),"diff", MAX(Instances!F292:Instances!F292)-MIN(Instances!F292:Instances!F292))</f>
        <v>0</v>
      </c>
      <c r="G292" s="1" cm="1">
        <f t="array" ref="G292">_xlfn.SWITCH($A$2,"average", AVERAGE(Instances!G292:Instances!G292),"median", MEDIAN(Instances!G292:Instances!G292),"min", MIN(Instances!G292:Instances!G292),"max", MAX(Instances!G292:Instances!G292),"diff", MAX(Instances!G292:Instances!G292)-MIN(Instances!G292:Instances!G292))</f>
        <v>0</v>
      </c>
      <c r="H292" s="1" cm="1">
        <f t="array" ref="H292">_xlfn.SWITCH($A$2,"average", AVERAGE(Instances!H292:Instances!H292),"median", MEDIAN(Instances!H292:Instances!H292),"min", MIN(Instances!H292:Instances!H292),"max", MAX(Instances!H292:Instances!H292),"diff", MAX(Instances!H292:Instances!H292)-MIN(Instances!H292:Instances!H292))</f>
        <v>0</v>
      </c>
      <c r="I292" s="1" cm="1">
        <f t="array" ref="I292">_xlfn.SWITCH($A$2,"average", AVERAGE(Instances!I292:Instances!I292),"median", MEDIAN(Instances!I292:Instances!I292),"min", MIN(Instances!I292:Instances!I292),"max", MAX(Instances!I292:Instances!I292),"diff", MAX(Instances!I292:Instances!I292)-MIN(Instances!I292:Instances!I292))</f>
        <v>0</v>
      </c>
      <c r="J292" s="1" cm="1">
        <f t="array" ref="J292">_xlfn.SWITCH($A$2,"average", AVERAGE(Instances!J292:Instances!J292),"median", MEDIAN(Instances!J292:Instances!J292),"min", MIN(Instances!J292:Instances!J292),"max", MAX(Instances!J292:Instances!J292),"diff", MAX(Instances!J292:Instances!J292)-MIN(Instances!J292:Instances!J292))</f>
        <v>0</v>
      </c>
      <c r="K292" s="1" cm="1">
        <f t="array" ref="K292">_xlfn.SWITCH($A$2,"average", AVERAGE(Instances!K292:Instances!K292),"median", MEDIAN(Instances!K292:Instances!K292),"min", MIN(Instances!K292:Instances!K292),"max", MAX(Instances!K292:Instances!K292),"diff", MAX(Instances!K292:Instances!K292)-MIN(Instances!K292:Instances!K292))</f>
        <v>0</v>
      </c>
      <c r="L292" s="1"/>
      <c r="M292" s="1" cm="1">
        <f t="array" ref="M292">_xlfn.SWITCH($A$2,"average", AVERAGE(Instances!M292:Instances!M292),"median", MEDIAN(Instances!M292:Instances!M292),"min", MIN(Instances!M292:Instances!M292),"max", MAX(Instances!M292:Instances!M292),"diff", MAX(Instances!M292:Instances!M292)-MIN(Instances!M292:Instances!M292))</f>
        <v>0</v>
      </c>
      <c r="N292" s="1" cm="1">
        <f t="array" ref="N292">_xlfn.SWITCH($A$2,"average", AVERAGE(Instances!N292:Instances!N292),"median", MEDIAN(Instances!N292:Instances!N292),"min", MIN(Instances!N292:Instances!N292),"max", MAX(Instances!N292:Instances!N292),"diff", MAX(Instances!N292:Instances!N292)-MIN(Instances!N292:Instances!N292))</f>
        <v>0</v>
      </c>
      <c r="O292" s="1"/>
      <c r="P292" s="1" cm="1">
        <f t="array" ref="P292">_xlfn.SWITCH($A$2,"average", AVERAGE(Instances!P292:Instances!P292),"median", MEDIAN(Instances!P292:Instances!P292),"min", MIN(Instances!P292:Instances!P292),"max", MAX(Instances!P292:Instances!P292),"diff", MAX(Instances!P292:Instances!P292)-MIN(Instances!P292:Instances!P292))</f>
        <v>0</v>
      </c>
      <c r="Q292" s="1" cm="1">
        <f t="array" ref="Q292">_xlfn.SWITCH($A$2,"average", AVERAGE(Instances!Q292:Instances!Q292),"median", MEDIAN(Instances!Q292:Instances!Q292),"min", MIN(Instances!Q292:Instances!Q292),"max", MAX(Instances!Q292:Instances!Q292),"diff", MAX(Instances!Q292:Instances!Q292)-MIN(Instances!Q292:Instances!Q292))</f>
        <v>0</v>
      </c>
      <c r="R292" s="1" cm="1">
        <f t="array" ref="R292">_xlfn.SWITCH($A$2,"average", AVERAGE(Instances!R292:Instances!R292),"median", MEDIAN(Instances!R292:Instances!R292),"min", MIN(Instances!R292:Instances!R292),"max", MAX(Instances!R292:Instances!R292),"diff", MAX(Instances!R292:Instances!R292)-MIN(Instances!R292:Instances!R292))</f>
        <v>0</v>
      </c>
      <c r="S292" s="1">
        <f>MIN($B292)</f>
        <v>0</v>
      </c>
      <c r="T292" s="1">
        <f>MIN($C292)</f>
        <v>0</v>
      </c>
      <c r="U292" s="1">
        <f>MIN($D292)</f>
        <v>0</v>
      </c>
      <c r="V292" s="1">
        <f>MIN($E292)</f>
        <v>0</v>
      </c>
      <c r="W292" s="1">
        <f>MIN($F292)</f>
        <v>0</v>
      </c>
      <c r="X292" s="1">
        <f>MIN($G292)</f>
        <v>0</v>
      </c>
      <c r="Y292" s="1">
        <f>MIN($H292)</f>
        <v>0</v>
      </c>
      <c r="Z292" s="1">
        <f>MIN($I292)</f>
        <v>0</v>
      </c>
      <c r="AA292" s="1">
        <f>MIN($J292)</f>
        <v>0</v>
      </c>
      <c r="AB292" s="1">
        <f>MIN($K292)</f>
        <v>0</v>
      </c>
      <c r="AC292" s="1">
        <f>MIN($M292)</f>
        <v>0</v>
      </c>
      <c r="AD292" s="1">
        <f>MIN($N292)</f>
        <v>0</v>
      </c>
      <c r="AE292" s="1">
        <f>MIN($P292)</f>
        <v>0</v>
      </c>
      <c r="AF292" s="1">
        <f>MIN($Q292)</f>
        <v>0</v>
      </c>
      <c r="AG292" s="1">
        <f>MIN($R292)</f>
        <v>0</v>
      </c>
      <c r="AH292" s="1">
        <f>MEDIAN($B292)</f>
        <v>0</v>
      </c>
      <c r="AI292" s="1">
        <f>MEDIAN($C292)</f>
        <v>0</v>
      </c>
      <c r="AJ292" s="1">
        <f>MEDIAN($D292)</f>
        <v>0</v>
      </c>
      <c r="AK292" s="1">
        <f>MEDIAN($E292)</f>
        <v>0</v>
      </c>
      <c r="AL292" s="1">
        <f>MEDIAN($F292)</f>
        <v>0</v>
      </c>
      <c r="AM292" s="1">
        <f>MEDIAN($G292)</f>
        <v>0</v>
      </c>
      <c r="AN292" s="1">
        <f>MEDIAN($H292)</f>
        <v>0</v>
      </c>
      <c r="AO292" s="1">
        <f>MEDIAN($I292)</f>
        <v>0</v>
      </c>
      <c r="AP292" s="1">
        <f>MEDIAN($J292)</f>
        <v>0</v>
      </c>
      <c r="AQ292" s="1">
        <f>MEDIAN($K292)</f>
        <v>0</v>
      </c>
      <c r="AR292" s="1">
        <f>MEDIAN($M292)</f>
        <v>0</v>
      </c>
      <c r="AS292" s="1">
        <f>MEDIAN($N292)</f>
        <v>0</v>
      </c>
      <c r="AT292" s="1">
        <f>MEDIAN($P292)</f>
        <v>0</v>
      </c>
      <c r="AU292" s="1">
        <f>MEDIAN($Q292)</f>
        <v>0</v>
      </c>
      <c r="AV292" s="1">
        <f>MEDIAN($R292)</f>
        <v>0</v>
      </c>
      <c r="AW292" s="1">
        <f>MAX($B292)</f>
        <v>0</v>
      </c>
      <c r="AX292" s="1">
        <f>MAX($C292)</f>
        <v>0</v>
      </c>
      <c r="AY292" s="1">
        <f>MAX($D292)</f>
        <v>0</v>
      </c>
      <c r="AZ292" s="1">
        <f>MAX($E292)</f>
        <v>0</v>
      </c>
      <c r="BA292" s="1">
        <f>MAX($F292)</f>
        <v>0</v>
      </c>
      <c r="BB292" s="1">
        <f>MAX($G292)</f>
        <v>0</v>
      </c>
      <c r="BC292" s="1">
        <f>MAX($H292)</f>
        <v>0</v>
      </c>
      <c r="BD292" s="1">
        <f>MAX($I292)</f>
        <v>0</v>
      </c>
      <c r="BE292" s="1">
        <f>MAX($J292)</f>
        <v>0</v>
      </c>
      <c r="BF292" s="1">
        <f>MAX($K292)</f>
        <v>0</v>
      </c>
      <c r="BG292" s="1">
        <f>MAX($M292)</f>
        <v>0</v>
      </c>
      <c r="BH292" s="1">
        <f>MAX($N292)</f>
        <v>0</v>
      </c>
      <c r="BI292" s="1">
        <f>MAX($P292)</f>
        <v>0</v>
      </c>
      <c r="BJ292" s="1">
        <f>MAX($Q292)</f>
        <v>0</v>
      </c>
      <c r="BK292" s="1">
        <f>MAX($R292)</f>
        <v>0</v>
      </c>
    </row>
    <row r="293" spans="1:63">
      <c r="A293" s="1" t="s">
        <v>290</v>
      </c>
      <c r="B293" s="1" cm="1">
        <f t="array" ref="B293">_xlfn.SWITCH($A$2,"average", AVERAGE(Instances!B293:Instances!B293),"median", MEDIAN(Instances!B293:Instances!B293),"min", MIN(Instances!B293:Instances!B293),"max", MAX(Instances!B293:Instances!B293),"diff", MAX(Instances!B293:Instances!B293)-MIN(Instances!B293:Instances!B293))</f>
        <v>0</v>
      </c>
      <c r="C293" s="1" cm="1">
        <f t="array" ref="C293">_xlfn.SWITCH($A$2,"average", AVERAGE(Instances!C293:Instances!C293),"median", MEDIAN(Instances!C293:Instances!C293),"min", MIN(Instances!C293:Instances!C293),"max", MAX(Instances!C293:Instances!C293),"diff", MAX(Instances!C293:Instances!C293)-MIN(Instances!C293:Instances!C293))</f>
        <v>0</v>
      </c>
      <c r="D293" s="1" cm="1">
        <f t="array" ref="D293">_xlfn.SWITCH($A$2,"average", AVERAGE(Instances!D293:Instances!D293),"median", MEDIAN(Instances!D293:Instances!D293),"min", MIN(Instances!D293:Instances!D293),"max", MAX(Instances!D293:Instances!D293),"diff", MAX(Instances!D293:Instances!D293)-MIN(Instances!D293:Instances!D293))</f>
        <v>0</v>
      </c>
      <c r="E293" s="1" cm="1">
        <f t="array" ref="E293">_xlfn.SWITCH($A$2,"average", AVERAGE(Instances!E293:Instances!E293),"median", MEDIAN(Instances!E293:Instances!E293),"min", MIN(Instances!E293:Instances!E293),"max", MAX(Instances!E293:Instances!E293),"diff", MAX(Instances!E293:Instances!E293)-MIN(Instances!E293:Instances!E293))</f>
        <v>0</v>
      </c>
      <c r="F293" s="1" cm="1">
        <f t="array" ref="F293">_xlfn.SWITCH($A$2,"average", AVERAGE(Instances!F293:Instances!F293),"median", MEDIAN(Instances!F293:Instances!F293),"min", MIN(Instances!F293:Instances!F293),"max", MAX(Instances!F293:Instances!F293),"diff", MAX(Instances!F293:Instances!F293)-MIN(Instances!F293:Instances!F293))</f>
        <v>0</v>
      </c>
      <c r="G293" s="1" cm="1">
        <f t="array" ref="G293">_xlfn.SWITCH($A$2,"average", AVERAGE(Instances!G293:Instances!G293),"median", MEDIAN(Instances!G293:Instances!G293),"min", MIN(Instances!G293:Instances!G293),"max", MAX(Instances!G293:Instances!G293),"diff", MAX(Instances!G293:Instances!G293)-MIN(Instances!G293:Instances!G293))</f>
        <v>0</v>
      </c>
      <c r="H293" s="1" cm="1">
        <f t="array" ref="H293">_xlfn.SWITCH($A$2,"average", AVERAGE(Instances!H293:Instances!H293),"median", MEDIAN(Instances!H293:Instances!H293),"min", MIN(Instances!H293:Instances!H293),"max", MAX(Instances!H293:Instances!H293),"diff", MAX(Instances!H293:Instances!H293)-MIN(Instances!H293:Instances!H293))</f>
        <v>0</v>
      </c>
      <c r="I293" s="1" cm="1">
        <f t="array" ref="I293">_xlfn.SWITCH($A$2,"average", AVERAGE(Instances!I293:Instances!I293),"median", MEDIAN(Instances!I293:Instances!I293),"min", MIN(Instances!I293:Instances!I293),"max", MAX(Instances!I293:Instances!I293),"diff", MAX(Instances!I293:Instances!I293)-MIN(Instances!I293:Instances!I293))</f>
        <v>0</v>
      </c>
      <c r="J293" s="1" cm="1">
        <f t="array" ref="J293">_xlfn.SWITCH($A$2,"average", AVERAGE(Instances!J293:Instances!J293),"median", MEDIAN(Instances!J293:Instances!J293),"min", MIN(Instances!J293:Instances!J293),"max", MAX(Instances!J293:Instances!J293),"diff", MAX(Instances!J293:Instances!J293)-MIN(Instances!J293:Instances!J293))</f>
        <v>0</v>
      </c>
      <c r="K293" s="1" cm="1">
        <f t="array" ref="K293">_xlfn.SWITCH($A$2,"average", AVERAGE(Instances!K293:Instances!K293),"median", MEDIAN(Instances!K293:Instances!K293),"min", MIN(Instances!K293:Instances!K293),"max", MAX(Instances!K293:Instances!K293),"diff", MAX(Instances!K293:Instances!K293)-MIN(Instances!K293:Instances!K293))</f>
        <v>0</v>
      </c>
      <c r="L293" s="1"/>
      <c r="M293" s="1" cm="1">
        <f t="array" ref="M293">_xlfn.SWITCH($A$2,"average", AVERAGE(Instances!M293:Instances!M293),"median", MEDIAN(Instances!M293:Instances!M293),"min", MIN(Instances!M293:Instances!M293),"max", MAX(Instances!M293:Instances!M293),"diff", MAX(Instances!M293:Instances!M293)-MIN(Instances!M293:Instances!M293))</f>
        <v>0</v>
      </c>
      <c r="N293" s="1" cm="1">
        <f t="array" ref="N293">_xlfn.SWITCH($A$2,"average", AVERAGE(Instances!N293:Instances!N293),"median", MEDIAN(Instances!N293:Instances!N293),"min", MIN(Instances!N293:Instances!N293),"max", MAX(Instances!N293:Instances!N293),"diff", MAX(Instances!N293:Instances!N293)-MIN(Instances!N293:Instances!N293))</f>
        <v>0</v>
      </c>
      <c r="O293" s="1"/>
      <c r="P293" s="1" cm="1">
        <f t="array" ref="P293">_xlfn.SWITCH($A$2,"average", AVERAGE(Instances!P293:Instances!P293),"median", MEDIAN(Instances!P293:Instances!P293),"min", MIN(Instances!P293:Instances!P293),"max", MAX(Instances!P293:Instances!P293),"diff", MAX(Instances!P293:Instances!P293)-MIN(Instances!P293:Instances!P293))</f>
        <v>0</v>
      </c>
      <c r="Q293" s="1" cm="1">
        <f t="array" ref="Q293">_xlfn.SWITCH($A$2,"average", AVERAGE(Instances!Q293:Instances!Q293),"median", MEDIAN(Instances!Q293:Instances!Q293),"min", MIN(Instances!Q293:Instances!Q293),"max", MAX(Instances!Q293:Instances!Q293),"diff", MAX(Instances!Q293:Instances!Q293)-MIN(Instances!Q293:Instances!Q293))</f>
        <v>0</v>
      </c>
      <c r="R293" s="1" cm="1">
        <f t="array" ref="R293">_xlfn.SWITCH($A$2,"average", AVERAGE(Instances!R293:Instances!R293),"median", MEDIAN(Instances!R293:Instances!R293),"min", MIN(Instances!R293:Instances!R293),"max", MAX(Instances!R293:Instances!R293),"diff", MAX(Instances!R293:Instances!R293)-MIN(Instances!R293:Instances!R293))</f>
        <v>0</v>
      </c>
      <c r="S293" s="1">
        <f>MIN($B293)</f>
        <v>0</v>
      </c>
      <c r="T293" s="1">
        <f>MIN($C293)</f>
        <v>0</v>
      </c>
      <c r="U293" s="1">
        <f>MIN($D293)</f>
        <v>0</v>
      </c>
      <c r="V293" s="1">
        <f>MIN($E293)</f>
        <v>0</v>
      </c>
      <c r="W293" s="1">
        <f>MIN($F293)</f>
        <v>0</v>
      </c>
      <c r="X293" s="1">
        <f>MIN($G293)</f>
        <v>0</v>
      </c>
      <c r="Y293" s="1">
        <f>MIN($H293)</f>
        <v>0</v>
      </c>
      <c r="Z293" s="1">
        <f>MIN($I293)</f>
        <v>0</v>
      </c>
      <c r="AA293" s="1">
        <f>MIN($J293)</f>
        <v>0</v>
      </c>
      <c r="AB293" s="1">
        <f>MIN($K293)</f>
        <v>0</v>
      </c>
      <c r="AC293" s="1">
        <f>MIN($M293)</f>
        <v>0</v>
      </c>
      <c r="AD293" s="1">
        <f>MIN($N293)</f>
        <v>0</v>
      </c>
      <c r="AE293" s="1">
        <f>MIN($P293)</f>
        <v>0</v>
      </c>
      <c r="AF293" s="1">
        <f>MIN($Q293)</f>
        <v>0</v>
      </c>
      <c r="AG293" s="1">
        <f>MIN($R293)</f>
        <v>0</v>
      </c>
      <c r="AH293" s="1">
        <f>MEDIAN($B293)</f>
        <v>0</v>
      </c>
      <c r="AI293" s="1">
        <f>MEDIAN($C293)</f>
        <v>0</v>
      </c>
      <c r="AJ293" s="1">
        <f>MEDIAN($D293)</f>
        <v>0</v>
      </c>
      <c r="AK293" s="1">
        <f>MEDIAN($E293)</f>
        <v>0</v>
      </c>
      <c r="AL293" s="1">
        <f>MEDIAN($F293)</f>
        <v>0</v>
      </c>
      <c r="AM293" s="1">
        <f>MEDIAN($G293)</f>
        <v>0</v>
      </c>
      <c r="AN293" s="1">
        <f>MEDIAN($H293)</f>
        <v>0</v>
      </c>
      <c r="AO293" s="1">
        <f>MEDIAN($I293)</f>
        <v>0</v>
      </c>
      <c r="AP293" s="1">
        <f>MEDIAN($J293)</f>
        <v>0</v>
      </c>
      <c r="AQ293" s="1">
        <f>MEDIAN($K293)</f>
        <v>0</v>
      </c>
      <c r="AR293" s="1">
        <f>MEDIAN($M293)</f>
        <v>0</v>
      </c>
      <c r="AS293" s="1">
        <f>MEDIAN($N293)</f>
        <v>0</v>
      </c>
      <c r="AT293" s="1">
        <f>MEDIAN($P293)</f>
        <v>0</v>
      </c>
      <c r="AU293" s="1">
        <f>MEDIAN($Q293)</f>
        <v>0</v>
      </c>
      <c r="AV293" s="1">
        <f>MEDIAN($R293)</f>
        <v>0</v>
      </c>
      <c r="AW293" s="1">
        <f>MAX($B293)</f>
        <v>0</v>
      </c>
      <c r="AX293" s="1">
        <f>MAX($C293)</f>
        <v>0</v>
      </c>
      <c r="AY293" s="1">
        <f>MAX($D293)</f>
        <v>0</v>
      </c>
      <c r="AZ293" s="1">
        <f>MAX($E293)</f>
        <v>0</v>
      </c>
      <c r="BA293" s="1">
        <f>MAX($F293)</f>
        <v>0</v>
      </c>
      <c r="BB293" s="1">
        <f>MAX($G293)</f>
        <v>0</v>
      </c>
      <c r="BC293" s="1">
        <f>MAX($H293)</f>
        <v>0</v>
      </c>
      <c r="BD293" s="1">
        <f>MAX($I293)</f>
        <v>0</v>
      </c>
      <c r="BE293" s="1">
        <f>MAX($J293)</f>
        <v>0</v>
      </c>
      <c r="BF293" s="1">
        <f>MAX($K293)</f>
        <v>0</v>
      </c>
      <c r="BG293" s="1">
        <f>MAX($M293)</f>
        <v>0</v>
      </c>
      <c r="BH293" s="1">
        <f>MAX($N293)</f>
        <v>0</v>
      </c>
      <c r="BI293" s="1">
        <f>MAX($P293)</f>
        <v>0</v>
      </c>
      <c r="BJ293" s="1">
        <f>MAX($Q293)</f>
        <v>0</v>
      </c>
      <c r="BK293" s="1">
        <f>MAX($R293)</f>
        <v>0</v>
      </c>
    </row>
    <row r="294" spans="1:63">
      <c r="A294" s="1" t="s">
        <v>291</v>
      </c>
      <c r="B294" s="1" cm="1">
        <f t="array" ref="B294">_xlfn.SWITCH($A$2,"average", AVERAGE(Instances!B294:Instances!B294),"median", MEDIAN(Instances!B294:Instances!B294),"min", MIN(Instances!B294:Instances!B294),"max", MAX(Instances!B294:Instances!B294),"diff", MAX(Instances!B294:Instances!B294)-MIN(Instances!B294:Instances!B294))</f>
        <v>0</v>
      </c>
      <c r="C294" s="1" cm="1">
        <f t="array" ref="C294">_xlfn.SWITCH($A$2,"average", AVERAGE(Instances!C294:Instances!C294),"median", MEDIAN(Instances!C294:Instances!C294),"min", MIN(Instances!C294:Instances!C294),"max", MAX(Instances!C294:Instances!C294),"diff", MAX(Instances!C294:Instances!C294)-MIN(Instances!C294:Instances!C294))</f>
        <v>0</v>
      </c>
      <c r="D294" s="1" cm="1">
        <f t="array" ref="D294">_xlfn.SWITCH($A$2,"average", AVERAGE(Instances!D294:Instances!D294),"median", MEDIAN(Instances!D294:Instances!D294),"min", MIN(Instances!D294:Instances!D294),"max", MAX(Instances!D294:Instances!D294),"diff", MAX(Instances!D294:Instances!D294)-MIN(Instances!D294:Instances!D294))</f>
        <v>0</v>
      </c>
      <c r="E294" s="1" cm="1">
        <f t="array" ref="E294">_xlfn.SWITCH($A$2,"average", AVERAGE(Instances!E294:Instances!E294),"median", MEDIAN(Instances!E294:Instances!E294),"min", MIN(Instances!E294:Instances!E294),"max", MAX(Instances!E294:Instances!E294),"diff", MAX(Instances!E294:Instances!E294)-MIN(Instances!E294:Instances!E294))</f>
        <v>0</v>
      </c>
      <c r="F294" s="1" cm="1">
        <f t="array" ref="F294">_xlfn.SWITCH($A$2,"average", AVERAGE(Instances!F294:Instances!F294),"median", MEDIAN(Instances!F294:Instances!F294),"min", MIN(Instances!F294:Instances!F294),"max", MAX(Instances!F294:Instances!F294),"diff", MAX(Instances!F294:Instances!F294)-MIN(Instances!F294:Instances!F294))</f>
        <v>0</v>
      </c>
      <c r="G294" s="1" cm="1">
        <f t="array" ref="G294">_xlfn.SWITCH($A$2,"average", AVERAGE(Instances!G294:Instances!G294),"median", MEDIAN(Instances!G294:Instances!G294),"min", MIN(Instances!G294:Instances!G294),"max", MAX(Instances!G294:Instances!G294),"diff", MAX(Instances!G294:Instances!G294)-MIN(Instances!G294:Instances!G294))</f>
        <v>0</v>
      </c>
      <c r="H294" s="1" cm="1">
        <f t="array" ref="H294">_xlfn.SWITCH($A$2,"average", AVERAGE(Instances!H294:Instances!H294),"median", MEDIAN(Instances!H294:Instances!H294),"min", MIN(Instances!H294:Instances!H294),"max", MAX(Instances!H294:Instances!H294),"diff", MAX(Instances!H294:Instances!H294)-MIN(Instances!H294:Instances!H294))</f>
        <v>0</v>
      </c>
      <c r="I294" s="1" cm="1">
        <f t="array" ref="I294">_xlfn.SWITCH($A$2,"average", AVERAGE(Instances!I294:Instances!I294),"median", MEDIAN(Instances!I294:Instances!I294),"min", MIN(Instances!I294:Instances!I294),"max", MAX(Instances!I294:Instances!I294),"diff", MAX(Instances!I294:Instances!I294)-MIN(Instances!I294:Instances!I294))</f>
        <v>0</v>
      </c>
      <c r="J294" s="1" cm="1">
        <f t="array" ref="J294">_xlfn.SWITCH($A$2,"average", AVERAGE(Instances!J294:Instances!J294),"median", MEDIAN(Instances!J294:Instances!J294),"min", MIN(Instances!J294:Instances!J294),"max", MAX(Instances!J294:Instances!J294),"diff", MAX(Instances!J294:Instances!J294)-MIN(Instances!J294:Instances!J294))</f>
        <v>0</v>
      </c>
      <c r="K294" s="1" cm="1">
        <f t="array" ref="K294">_xlfn.SWITCH($A$2,"average", AVERAGE(Instances!K294:Instances!K294),"median", MEDIAN(Instances!K294:Instances!K294),"min", MIN(Instances!K294:Instances!K294),"max", MAX(Instances!K294:Instances!K294),"diff", MAX(Instances!K294:Instances!K294)-MIN(Instances!K294:Instances!K294))</f>
        <v>0</v>
      </c>
      <c r="L294" s="1"/>
      <c r="M294" s="1" cm="1">
        <f t="array" ref="M294">_xlfn.SWITCH($A$2,"average", AVERAGE(Instances!M294:Instances!M294),"median", MEDIAN(Instances!M294:Instances!M294),"min", MIN(Instances!M294:Instances!M294),"max", MAX(Instances!M294:Instances!M294),"diff", MAX(Instances!M294:Instances!M294)-MIN(Instances!M294:Instances!M294))</f>
        <v>0</v>
      </c>
      <c r="N294" s="1" cm="1">
        <f t="array" ref="N294">_xlfn.SWITCH($A$2,"average", AVERAGE(Instances!N294:Instances!N294),"median", MEDIAN(Instances!N294:Instances!N294),"min", MIN(Instances!N294:Instances!N294),"max", MAX(Instances!N294:Instances!N294),"diff", MAX(Instances!N294:Instances!N294)-MIN(Instances!N294:Instances!N294))</f>
        <v>0</v>
      </c>
      <c r="O294" s="1"/>
      <c r="P294" s="1" cm="1">
        <f t="array" ref="P294">_xlfn.SWITCH($A$2,"average", AVERAGE(Instances!P294:Instances!P294),"median", MEDIAN(Instances!P294:Instances!P294),"min", MIN(Instances!P294:Instances!P294),"max", MAX(Instances!P294:Instances!P294),"diff", MAX(Instances!P294:Instances!P294)-MIN(Instances!P294:Instances!P294))</f>
        <v>0</v>
      </c>
      <c r="Q294" s="1" cm="1">
        <f t="array" ref="Q294">_xlfn.SWITCH($A$2,"average", AVERAGE(Instances!Q294:Instances!Q294),"median", MEDIAN(Instances!Q294:Instances!Q294),"min", MIN(Instances!Q294:Instances!Q294),"max", MAX(Instances!Q294:Instances!Q294),"diff", MAX(Instances!Q294:Instances!Q294)-MIN(Instances!Q294:Instances!Q294))</f>
        <v>0</v>
      </c>
      <c r="R294" s="1" cm="1">
        <f t="array" ref="R294">_xlfn.SWITCH($A$2,"average", AVERAGE(Instances!R294:Instances!R294),"median", MEDIAN(Instances!R294:Instances!R294),"min", MIN(Instances!R294:Instances!R294),"max", MAX(Instances!R294:Instances!R294),"diff", MAX(Instances!R294:Instances!R294)-MIN(Instances!R294:Instances!R294))</f>
        <v>0</v>
      </c>
      <c r="S294" s="1">
        <f>MIN($B294)</f>
        <v>0</v>
      </c>
      <c r="T294" s="1">
        <f>MIN($C294)</f>
        <v>0</v>
      </c>
      <c r="U294" s="1">
        <f>MIN($D294)</f>
        <v>0</v>
      </c>
      <c r="V294" s="1">
        <f>MIN($E294)</f>
        <v>0</v>
      </c>
      <c r="W294" s="1">
        <f>MIN($F294)</f>
        <v>0</v>
      </c>
      <c r="X294" s="1">
        <f>MIN($G294)</f>
        <v>0</v>
      </c>
      <c r="Y294" s="1">
        <f>MIN($H294)</f>
        <v>0</v>
      </c>
      <c r="Z294" s="1">
        <f>MIN($I294)</f>
        <v>0</v>
      </c>
      <c r="AA294" s="1">
        <f>MIN($J294)</f>
        <v>0</v>
      </c>
      <c r="AB294" s="1">
        <f>MIN($K294)</f>
        <v>0</v>
      </c>
      <c r="AC294" s="1">
        <f>MIN($M294)</f>
        <v>0</v>
      </c>
      <c r="AD294" s="1">
        <f>MIN($N294)</f>
        <v>0</v>
      </c>
      <c r="AE294" s="1">
        <f>MIN($P294)</f>
        <v>0</v>
      </c>
      <c r="AF294" s="1">
        <f>MIN($Q294)</f>
        <v>0</v>
      </c>
      <c r="AG294" s="1">
        <f>MIN($R294)</f>
        <v>0</v>
      </c>
      <c r="AH294" s="1">
        <f>MEDIAN($B294)</f>
        <v>0</v>
      </c>
      <c r="AI294" s="1">
        <f>MEDIAN($C294)</f>
        <v>0</v>
      </c>
      <c r="AJ294" s="1">
        <f>MEDIAN($D294)</f>
        <v>0</v>
      </c>
      <c r="AK294" s="1">
        <f>MEDIAN($E294)</f>
        <v>0</v>
      </c>
      <c r="AL294" s="1">
        <f>MEDIAN($F294)</f>
        <v>0</v>
      </c>
      <c r="AM294" s="1">
        <f>MEDIAN($G294)</f>
        <v>0</v>
      </c>
      <c r="AN294" s="1">
        <f>MEDIAN($H294)</f>
        <v>0</v>
      </c>
      <c r="AO294" s="1">
        <f>MEDIAN($I294)</f>
        <v>0</v>
      </c>
      <c r="AP294" s="1">
        <f>MEDIAN($J294)</f>
        <v>0</v>
      </c>
      <c r="AQ294" s="1">
        <f>MEDIAN($K294)</f>
        <v>0</v>
      </c>
      <c r="AR294" s="1">
        <f>MEDIAN($M294)</f>
        <v>0</v>
      </c>
      <c r="AS294" s="1">
        <f>MEDIAN($N294)</f>
        <v>0</v>
      </c>
      <c r="AT294" s="1">
        <f>MEDIAN($P294)</f>
        <v>0</v>
      </c>
      <c r="AU294" s="1">
        <f>MEDIAN($Q294)</f>
        <v>0</v>
      </c>
      <c r="AV294" s="1">
        <f>MEDIAN($R294)</f>
        <v>0</v>
      </c>
      <c r="AW294" s="1">
        <f>MAX($B294)</f>
        <v>0</v>
      </c>
      <c r="AX294" s="1">
        <f>MAX($C294)</f>
        <v>0</v>
      </c>
      <c r="AY294" s="1">
        <f>MAX($D294)</f>
        <v>0</v>
      </c>
      <c r="AZ294" s="1">
        <f>MAX($E294)</f>
        <v>0</v>
      </c>
      <c r="BA294" s="1">
        <f>MAX($F294)</f>
        <v>0</v>
      </c>
      <c r="BB294" s="1">
        <f>MAX($G294)</f>
        <v>0</v>
      </c>
      <c r="BC294" s="1">
        <f>MAX($H294)</f>
        <v>0</v>
      </c>
      <c r="BD294" s="1">
        <f>MAX($I294)</f>
        <v>0</v>
      </c>
      <c r="BE294" s="1">
        <f>MAX($J294)</f>
        <v>0</v>
      </c>
      <c r="BF294" s="1">
        <f>MAX($K294)</f>
        <v>0</v>
      </c>
      <c r="BG294" s="1">
        <f>MAX($M294)</f>
        <v>0</v>
      </c>
      <c r="BH294" s="1">
        <f>MAX($N294)</f>
        <v>0</v>
      </c>
      <c r="BI294" s="1">
        <f>MAX($P294)</f>
        <v>0</v>
      </c>
      <c r="BJ294" s="1">
        <f>MAX($Q294)</f>
        <v>0</v>
      </c>
      <c r="BK294" s="1">
        <f>MAX($R294)</f>
        <v>0</v>
      </c>
    </row>
    <row r="295" spans="1:63">
      <c r="A295" s="1" t="s">
        <v>292</v>
      </c>
      <c r="B295" s="1" cm="1">
        <f t="array" ref="B295">_xlfn.SWITCH($A$2,"average", AVERAGE(Instances!B295:Instances!B295),"median", MEDIAN(Instances!B295:Instances!B295),"min", MIN(Instances!B295:Instances!B295),"max", MAX(Instances!B295:Instances!B295),"diff", MAX(Instances!B295:Instances!B295)-MIN(Instances!B295:Instances!B295))</f>
        <v>0</v>
      </c>
      <c r="C295" s="1" cm="1">
        <f t="array" ref="C295">_xlfn.SWITCH($A$2,"average", AVERAGE(Instances!C295:Instances!C295),"median", MEDIAN(Instances!C295:Instances!C295),"min", MIN(Instances!C295:Instances!C295),"max", MAX(Instances!C295:Instances!C295),"diff", MAX(Instances!C295:Instances!C295)-MIN(Instances!C295:Instances!C295))</f>
        <v>0</v>
      </c>
      <c r="D295" s="1" cm="1">
        <f t="array" ref="D295">_xlfn.SWITCH($A$2,"average", AVERAGE(Instances!D295:Instances!D295),"median", MEDIAN(Instances!D295:Instances!D295),"min", MIN(Instances!D295:Instances!D295),"max", MAX(Instances!D295:Instances!D295),"diff", MAX(Instances!D295:Instances!D295)-MIN(Instances!D295:Instances!D295))</f>
        <v>0</v>
      </c>
      <c r="E295" s="1" cm="1">
        <f t="array" ref="E295">_xlfn.SWITCH($A$2,"average", AVERAGE(Instances!E295:Instances!E295),"median", MEDIAN(Instances!E295:Instances!E295),"min", MIN(Instances!E295:Instances!E295),"max", MAX(Instances!E295:Instances!E295),"diff", MAX(Instances!E295:Instances!E295)-MIN(Instances!E295:Instances!E295))</f>
        <v>0</v>
      </c>
      <c r="F295" s="1" cm="1">
        <f t="array" ref="F295">_xlfn.SWITCH($A$2,"average", AVERAGE(Instances!F295:Instances!F295),"median", MEDIAN(Instances!F295:Instances!F295),"min", MIN(Instances!F295:Instances!F295),"max", MAX(Instances!F295:Instances!F295),"diff", MAX(Instances!F295:Instances!F295)-MIN(Instances!F295:Instances!F295))</f>
        <v>0</v>
      </c>
      <c r="G295" s="1" cm="1">
        <f t="array" ref="G295">_xlfn.SWITCH($A$2,"average", AVERAGE(Instances!G295:Instances!G295),"median", MEDIAN(Instances!G295:Instances!G295),"min", MIN(Instances!G295:Instances!G295),"max", MAX(Instances!G295:Instances!G295),"diff", MAX(Instances!G295:Instances!G295)-MIN(Instances!G295:Instances!G295))</f>
        <v>0</v>
      </c>
      <c r="H295" s="1" cm="1">
        <f t="array" ref="H295">_xlfn.SWITCH($A$2,"average", AVERAGE(Instances!H295:Instances!H295),"median", MEDIAN(Instances!H295:Instances!H295),"min", MIN(Instances!H295:Instances!H295),"max", MAX(Instances!H295:Instances!H295),"diff", MAX(Instances!H295:Instances!H295)-MIN(Instances!H295:Instances!H295))</f>
        <v>0</v>
      </c>
      <c r="I295" s="1" cm="1">
        <f t="array" ref="I295">_xlfn.SWITCH($A$2,"average", AVERAGE(Instances!I295:Instances!I295),"median", MEDIAN(Instances!I295:Instances!I295),"min", MIN(Instances!I295:Instances!I295),"max", MAX(Instances!I295:Instances!I295),"diff", MAX(Instances!I295:Instances!I295)-MIN(Instances!I295:Instances!I295))</f>
        <v>0</v>
      </c>
      <c r="J295" s="1" cm="1">
        <f t="array" ref="J295">_xlfn.SWITCH($A$2,"average", AVERAGE(Instances!J295:Instances!J295),"median", MEDIAN(Instances!J295:Instances!J295),"min", MIN(Instances!J295:Instances!J295),"max", MAX(Instances!J295:Instances!J295),"diff", MAX(Instances!J295:Instances!J295)-MIN(Instances!J295:Instances!J295))</f>
        <v>0</v>
      </c>
      <c r="K295" s="1" cm="1">
        <f t="array" ref="K295">_xlfn.SWITCH($A$2,"average", AVERAGE(Instances!K295:Instances!K295),"median", MEDIAN(Instances!K295:Instances!K295),"min", MIN(Instances!K295:Instances!K295),"max", MAX(Instances!K295:Instances!K295),"diff", MAX(Instances!K295:Instances!K295)-MIN(Instances!K295:Instances!K295))</f>
        <v>0</v>
      </c>
      <c r="L295" s="1"/>
      <c r="M295" s="1" cm="1">
        <f t="array" ref="M295">_xlfn.SWITCH($A$2,"average", AVERAGE(Instances!M295:Instances!M295),"median", MEDIAN(Instances!M295:Instances!M295),"min", MIN(Instances!M295:Instances!M295),"max", MAX(Instances!M295:Instances!M295),"diff", MAX(Instances!M295:Instances!M295)-MIN(Instances!M295:Instances!M295))</f>
        <v>0</v>
      </c>
      <c r="N295" s="1" cm="1">
        <f t="array" ref="N295">_xlfn.SWITCH($A$2,"average", AVERAGE(Instances!N295:Instances!N295),"median", MEDIAN(Instances!N295:Instances!N295),"min", MIN(Instances!N295:Instances!N295),"max", MAX(Instances!N295:Instances!N295),"diff", MAX(Instances!N295:Instances!N295)-MIN(Instances!N295:Instances!N295))</f>
        <v>0</v>
      </c>
      <c r="O295" s="1"/>
      <c r="P295" s="1" cm="1">
        <f t="array" ref="P295">_xlfn.SWITCH($A$2,"average", AVERAGE(Instances!P295:Instances!P295),"median", MEDIAN(Instances!P295:Instances!P295),"min", MIN(Instances!P295:Instances!P295),"max", MAX(Instances!P295:Instances!P295),"diff", MAX(Instances!P295:Instances!P295)-MIN(Instances!P295:Instances!P295))</f>
        <v>0</v>
      </c>
      <c r="Q295" s="1" cm="1">
        <f t="array" ref="Q295">_xlfn.SWITCH($A$2,"average", AVERAGE(Instances!Q295:Instances!Q295),"median", MEDIAN(Instances!Q295:Instances!Q295),"min", MIN(Instances!Q295:Instances!Q295),"max", MAX(Instances!Q295:Instances!Q295),"diff", MAX(Instances!Q295:Instances!Q295)-MIN(Instances!Q295:Instances!Q295))</f>
        <v>0</v>
      </c>
      <c r="R295" s="1" cm="1">
        <f t="array" ref="R295">_xlfn.SWITCH($A$2,"average", AVERAGE(Instances!R295:Instances!R295),"median", MEDIAN(Instances!R295:Instances!R295),"min", MIN(Instances!R295:Instances!R295),"max", MAX(Instances!R295:Instances!R295),"diff", MAX(Instances!R295:Instances!R295)-MIN(Instances!R295:Instances!R295))</f>
        <v>0</v>
      </c>
      <c r="S295" s="1">
        <f>MIN($B295)</f>
        <v>0</v>
      </c>
      <c r="T295" s="1">
        <f>MIN($C295)</f>
        <v>0</v>
      </c>
      <c r="U295" s="1">
        <f>MIN($D295)</f>
        <v>0</v>
      </c>
      <c r="V295" s="1">
        <f>MIN($E295)</f>
        <v>0</v>
      </c>
      <c r="W295" s="1">
        <f>MIN($F295)</f>
        <v>0</v>
      </c>
      <c r="X295" s="1">
        <f>MIN($G295)</f>
        <v>0</v>
      </c>
      <c r="Y295" s="1">
        <f>MIN($H295)</f>
        <v>0</v>
      </c>
      <c r="Z295" s="1">
        <f>MIN($I295)</f>
        <v>0</v>
      </c>
      <c r="AA295" s="1">
        <f>MIN($J295)</f>
        <v>0</v>
      </c>
      <c r="AB295" s="1">
        <f>MIN($K295)</f>
        <v>0</v>
      </c>
      <c r="AC295" s="1">
        <f>MIN($M295)</f>
        <v>0</v>
      </c>
      <c r="AD295" s="1">
        <f>MIN($N295)</f>
        <v>0</v>
      </c>
      <c r="AE295" s="1">
        <f>MIN($P295)</f>
        <v>0</v>
      </c>
      <c r="AF295" s="1">
        <f>MIN($Q295)</f>
        <v>0</v>
      </c>
      <c r="AG295" s="1">
        <f>MIN($R295)</f>
        <v>0</v>
      </c>
      <c r="AH295" s="1">
        <f>MEDIAN($B295)</f>
        <v>0</v>
      </c>
      <c r="AI295" s="1">
        <f>MEDIAN($C295)</f>
        <v>0</v>
      </c>
      <c r="AJ295" s="1">
        <f>MEDIAN($D295)</f>
        <v>0</v>
      </c>
      <c r="AK295" s="1">
        <f>MEDIAN($E295)</f>
        <v>0</v>
      </c>
      <c r="AL295" s="1">
        <f>MEDIAN($F295)</f>
        <v>0</v>
      </c>
      <c r="AM295" s="1">
        <f>MEDIAN($G295)</f>
        <v>0</v>
      </c>
      <c r="AN295" s="1">
        <f>MEDIAN($H295)</f>
        <v>0</v>
      </c>
      <c r="AO295" s="1">
        <f>MEDIAN($I295)</f>
        <v>0</v>
      </c>
      <c r="AP295" s="1">
        <f>MEDIAN($J295)</f>
        <v>0</v>
      </c>
      <c r="AQ295" s="1">
        <f>MEDIAN($K295)</f>
        <v>0</v>
      </c>
      <c r="AR295" s="1">
        <f>MEDIAN($M295)</f>
        <v>0</v>
      </c>
      <c r="AS295" s="1">
        <f>MEDIAN($N295)</f>
        <v>0</v>
      </c>
      <c r="AT295" s="1">
        <f>MEDIAN($P295)</f>
        <v>0</v>
      </c>
      <c r="AU295" s="1">
        <f>MEDIAN($Q295)</f>
        <v>0</v>
      </c>
      <c r="AV295" s="1">
        <f>MEDIAN($R295)</f>
        <v>0</v>
      </c>
      <c r="AW295" s="1">
        <f>MAX($B295)</f>
        <v>0</v>
      </c>
      <c r="AX295" s="1">
        <f>MAX($C295)</f>
        <v>0</v>
      </c>
      <c r="AY295" s="1">
        <f>MAX($D295)</f>
        <v>0</v>
      </c>
      <c r="AZ295" s="1">
        <f>MAX($E295)</f>
        <v>0</v>
      </c>
      <c r="BA295" s="1">
        <f>MAX($F295)</f>
        <v>0</v>
      </c>
      <c r="BB295" s="1">
        <f>MAX($G295)</f>
        <v>0</v>
      </c>
      <c r="BC295" s="1">
        <f>MAX($H295)</f>
        <v>0</v>
      </c>
      <c r="BD295" s="1">
        <f>MAX($I295)</f>
        <v>0</v>
      </c>
      <c r="BE295" s="1">
        <f>MAX($J295)</f>
        <v>0</v>
      </c>
      <c r="BF295" s="1">
        <f>MAX($K295)</f>
        <v>0</v>
      </c>
      <c r="BG295" s="1">
        <f>MAX($M295)</f>
        <v>0</v>
      </c>
      <c r="BH295" s="1">
        <f>MAX($N295)</f>
        <v>0</v>
      </c>
      <c r="BI295" s="1">
        <f>MAX($P295)</f>
        <v>0</v>
      </c>
      <c r="BJ295" s="1">
        <f>MAX($Q295)</f>
        <v>0</v>
      </c>
      <c r="BK295" s="1">
        <f>MAX($R295)</f>
        <v>0</v>
      </c>
    </row>
    <row r="296" spans="1:63">
      <c r="A296" s="1" t="s">
        <v>293</v>
      </c>
      <c r="B296" s="1" cm="1">
        <f t="array" ref="B296">_xlfn.SWITCH($A$2,"average", AVERAGE(Instances!B296:Instances!B296),"median", MEDIAN(Instances!B296:Instances!B296),"min", MIN(Instances!B296:Instances!B296),"max", MAX(Instances!B296:Instances!B296),"diff", MAX(Instances!B296:Instances!B296)-MIN(Instances!B296:Instances!B296))</f>
        <v>0</v>
      </c>
      <c r="C296" s="1" cm="1">
        <f t="array" ref="C296">_xlfn.SWITCH($A$2,"average", AVERAGE(Instances!C296:Instances!C296),"median", MEDIAN(Instances!C296:Instances!C296),"min", MIN(Instances!C296:Instances!C296),"max", MAX(Instances!C296:Instances!C296),"diff", MAX(Instances!C296:Instances!C296)-MIN(Instances!C296:Instances!C296))</f>
        <v>0</v>
      </c>
      <c r="D296" s="1" cm="1">
        <f t="array" ref="D296">_xlfn.SWITCH($A$2,"average", AVERAGE(Instances!D296:Instances!D296),"median", MEDIAN(Instances!D296:Instances!D296),"min", MIN(Instances!D296:Instances!D296),"max", MAX(Instances!D296:Instances!D296),"diff", MAX(Instances!D296:Instances!D296)-MIN(Instances!D296:Instances!D296))</f>
        <v>0</v>
      </c>
      <c r="E296" s="1" cm="1">
        <f t="array" ref="E296">_xlfn.SWITCH($A$2,"average", AVERAGE(Instances!E296:Instances!E296),"median", MEDIAN(Instances!E296:Instances!E296),"min", MIN(Instances!E296:Instances!E296),"max", MAX(Instances!E296:Instances!E296),"diff", MAX(Instances!E296:Instances!E296)-MIN(Instances!E296:Instances!E296))</f>
        <v>0</v>
      </c>
      <c r="F296" s="1" cm="1">
        <f t="array" ref="F296">_xlfn.SWITCH($A$2,"average", AVERAGE(Instances!F296:Instances!F296),"median", MEDIAN(Instances!F296:Instances!F296),"min", MIN(Instances!F296:Instances!F296),"max", MAX(Instances!F296:Instances!F296),"diff", MAX(Instances!F296:Instances!F296)-MIN(Instances!F296:Instances!F296))</f>
        <v>0</v>
      </c>
      <c r="G296" s="1" cm="1">
        <f t="array" ref="G296">_xlfn.SWITCH($A$2,"average", AVERAGE(Instances!G296:Instances!G296),"median", MEDIAN(Instances!G296:Instances!G296),"min", MIN(Instances!G296:Instances!G296),"max", MAX(Instances!G296:Instances!G296),"diff", MAX(Instances!G296:Instances!G296)-MIN(Instances!G296:Instances!G296))</f>
        <v>0</v>
      </c>
      <c r="H296" s="1" cm="1">
        <f t="array" ref="H296">_xlfn.SWITCH($A$2,"average", AVERAGE(Instances!H296:Instances!H296),"median", MEDIAN(Instances!H296:Instances!H296),"min", MIN(Instances!H296:Instances!H296),"max", MAX(Instances!H296:Instances!H296),"diff", MAX(Instances!H296:Instances!H296)-MIN(Instances!H296:Instances!H296))</f>
        <v>0</v>
      </c>
      <c r="I296" s="1" cm="1">
        <f t="array" ref="I296">_xlfn.SWITCH($A$2,"average", AVERAGE(Instances!I296:Instances!I296),"median", MEDIAN(Instances!I296:Instances!I296),"min", MIN(Instances!I296:Instances!I296),"max", MAX(Instances!I296:Instances!I296),"diff", MAX(Instances!I296:Instances!I296)-MIN(Instances!I296:Instances!I296))</f>
        <v>0</v>
      </c>
      <c r="J296" s="1" cm="1">
        <f t="array" ref="J296">_xlfn.SWITCH($A$2,"average", AVERAGE(Instances!J296:Instances!J296),"median", MEDIAN(Instances!J296:Instances!J296),"min", MIN(Instances!J296:Instances!J296),"max", MAX(Instances!J296:Instances!J296),"diff", MAX(Instances!J296:Instances!J296)-MIN(Instances!J296:Instances!J296))</f>
        <v>0</v>
      </c>
      <c r="K296" s="1" cm="1">
        <f t="array" ref="K296">_xlfn.SWITCH($A$2,"average", AVERAGE(Instances!K296:Instances!K296),"median", MEDIAN(Instances!K296:Instances!K296),"min", MIN(Instances!K296:Instances!K296),"max", MAX(Instances!K296:Instances!K296),"diff", MAX(Instances!K296:Instances!K296)-MIN(Instances!K296:Instances!K296))</f>
        <v>0</v>
      </c>
      <c r="L296" s="1"/>
      <c r="M296" s="1" cm="1">
        <f t="array" ref="M296">_xlfn.SWITCH($A$2,"average", AVERAGE(Instances!M296:Instances!M296),"median", MEDIAN(Instances!M296:Instances!M296),"min", MIN(Instances!M296:Instances!M296),"max", MAX(Instances!M296:Instances!M296),"diff", MAX(Instances!M296:Instances!M296)-MIN(Instances!M296:Instances!M296))</f>
        <v>0</v>
      </c>
      <c r="N296" s="1" cm="1">
        <f t="array" ref="N296">_xlfn.SWITCH($A$2,"average", AVERAGE(Instances!N296:Instances!N296),"median", MEDIAN(Instances!N296:Instances!N296),"min", MIN(Instances!N296:Instances!N296),"max", MAX(Instances!N296:Instances!N296),"diff", MAX(Instances!N296:Instances!N296)-MIN(Instances!N296:Instances!N296))</f>
        <v>0</v>
      </c>
      <c r="O296" s="1"/>
      <c r="P296" s="1" cm="1">
        <f t="array" ref="P296">_xlfn.SWITCH($A$2,"average", AVERAGE(Instances!P296:Instances!P296),"median", MEDIAN(Instances!P296:Instances!P296),"min", MIN(Instances!P296:Instances!P296),"max", MAX(Instances!P296:Instances!P296),"diff", MAX(Instances!P296:Instances!P296)-MIN(Instances!P296:Instances!P296))</f>
        <v>0</v>
      </c>
      <c r="Q296" s="1" cm="1">
        <f t="array" ref="Q296">_xlfn.SWITCH($A$2,"average", AVERAGE(Instances!Q296:Instances!Q296),"median", MEDIAN(Instances!Q296:Instances!Q296),"min", MIN(Instances!Q296:Instances!Q296),"max", MAX(Instances!Q296:Instances!Q296),"diff", MAX(Instances!Q296:Instances!Q296)-MIN(Instances!Q296:Instances!Q296))</f>
        <v>0</v>
      </c>
      <c r="R296" s="1" cm="1">
        <f t="array" ref="R296">_xlfn.SWITCH($A$2,"average", AVERAGE(Instances!R296:Instances!R296),"median", MEDIAN(Instances!R296:Instances!R296),"min", MIN(Instances!R296:Instances!R296),"max", MAX(Instances!R296:Instances!R296),"diff", MAX(Instances!R296:Instances!R296)-MIN(Instances!R296:Instances!R296))</f>
        <v>0</v>
      </c>
      <c r="S296" s="1">
        <f>MIN($B296)</f>
        <v>0</v>
      </c>
      <c r="T296" s="1">
        <f>MIN($C296)</f>
        <v>0</v>
      </c>
      <c r="U296" s="1">
        <f>MIN($D296)</f>
        <v>0</v>
      </c>
      <c r="V296" s="1">
        <f>MIN($E296)</f>
        <v>0</v>
      </c>
      <c r="W296" s="1">
        <f>MIN($F296)</f>
        <v>0</v>
      </c>
      <c r="X296" s="1">
        <f>MIN($G296)</f>
        <v>0</v>
      </c>
      <c r="Y296" s="1">
        <f>MIN($H296)</f>
        <v>0</v>
      </c>
      <c r="Z296" s="1">
        <f>MIN($I296)</f>
        <v>0</v>
      </c>
      <c r="AA296" s="1">
        <f>MIN($J296)</f>
        <v>0</v>
      </c>
      <c r="AB296" s="1">
        <f>MIN($K296)</f>
        <v>0</v>
      </c>
      <c r="AC296" s="1">
        <f>MIN($M296)</f>
        <v>0</v>
      </c>
      <c r="AD296" s="1">
        <f>MIN($N296)</f>
        <v>0</v>
      </c>
      <c r="AE296" s="1">
        <f>MIN($P296)</f>
        <v>0</v>
      </c>
      <c r="AF296" s="1">
        <f>MIN($Q296)</f>
        <v>0</v>
      </c>
      <c r="AG296" s="1">
        <f>MIN($R296)</f>
        <v>0</v>
      </c>
      <c r="AH296" s="1">
        <f>MEDIAN($B296)</f>
        <v>0</v>
      </c>
      <c r="AI296" s="1">
        <f>MEDIAN($C296)</f>
        <v>0</v>
      </c>
      <c r="AJ296" s="1">
        <f>MEDIAN($D296)</f>
        <v>0</v>
      </c>
      <c r="AK296" s="1">
        <f>MEDIAN($E296)</f>
        <v>0</v>
      </c>
      <c r="AL296" s="1">
        <f>MEDIAN($F296)</f>
        <v>0</v>
      </c>
      <c r="AM296" s="1">
        <f>MEDIAN($G296)</f>
        <v>0</v>
      </c>
      <c r="AN296" s="1">
        <f>MEDIAN($H296)</f>
        <v>0</v>
      </c>
      <c r="AO296" s="1">
        <f>MEDIAN($I296)</f>
        <v>0</v>
      </c>
      <c r="AP296" s="1">
        <f>MEDIAN($J296)</f>
        <v>0</v>
      </c>
      <c r="AQ296" s="1">
        <f>MEDIAN($K296)</f>
        <v>0</v>
      </c>
      <c r="AR296" s="1">
        <f>MEDIAN($M296)</f>
        <v>0</v>
      </c>
      <c r="AS296" s="1">
        <f>MEDIAN($N296)</f>
        <v>0</v>
      </c>
      <c r="AT296" s="1">
        <f>MEDIAN($P296)</f>
        <v>0</v>
      </c>
      <c r="AU296" s="1">
        <f>MEDIAN($Q296)</f>
        <v>0</v>
      </c>
      <c r="AV296" s="1">
        <f>MEDIAN($R296)</f>
        <v>0</v>
      </c>
      <c r="AW296" s="1">
        <f>MAX($B296)</f>
        <v>0</v>
      </c>
      <c r="AX296" s="1">
        <f>MAX($C296)</f>
        <v>0</v>
      </c>
      <c r="AY296" s="1">
        <f>MAX($D296)</f>
        <v>0</v>
      </c>
      <c r="AZ296" s="1">
        <f>MAX($E296)</f>
        <v>0</v>
      </c>
      <c r="BA296" s="1">
        <f>MAX($F296)</f>
        <v>0</v>
      </c>
      <c r="BB296" s="1">
        <f>MAX($G296)</f>
        <v>0</v>
      </c>
      <c r="BC296" s="1">
        <f>MAX($H296)</f>
        <v>0</v>
      </c>
      <c r="BD296" s="1">
        <f>MAX($I296)</f>
        <v>0</v>
      </c>
      <c r="BE296" s="1">
        <f>MAX($J296)</f>
        <v>0</v>
      </c>
      <c r="BF296" s="1">
        <f>MAX($K296)</f>
        <v>0</v>
      </c>
      <c r="BG296" s="1">
        <f>MAX($M296)</f>
        <v>0</v>
      </c>
      <c r="BH296" s="1">
        <f>MAX($N296)</f>
        <v>0</v>
      </c>
      <c r="BI296" s="1">
        <f>MAX($P296)</f>
        <v>0</v>
      </c>
      <c r="BJ296" s="1">
        <f>MAX($Q296)</f>
        <v>0</v>
      </c>
      <c r="BK296" s="1">
        <f>MAX($R296)</f>
        <v>0</v>
      </c>
    </row>
    <row r="297" spans="1:63">
      <c r="A297" s="1" t="s">
        <v>294</v>
      </c>
      <c r="B297" s="1" cm="1">
        <f t="array" ref="B297">_xlfn.SWITCH($A$2,"average", AVERAGE(Instances!B297:Instances!B297),"median", MEDIAN(Instances!B297:Instances!B297),"min", MIN(Instances!B297:Instances!B297),"max", MAX(Instances!B297:Instances!B297),"diff", MAX(Instances!B297:Instances!B297)-MIN(Instances!B297:Instances!B297))</f>
        <v>0</v>
      </c>
      <c r="C297" s="1" cm="1">
        <f t="array" ref="C297">_xlfn.SWITCH($A$2,"average", AVERAGE(Instances!C297:Instances!C297),"median", MEDIAN(Instances!C297:Instances!C297),"min", MIN(Instances!C297:Instances!C297),"max", MAX(Instances!C297:Instances!C297),"diff", MAX(Instances!C297:Instances!C297)-MIN(Instances!C297:Instances!C297))</f>
        <v>0</v>
      </c>
      <c r="D297" s="1" cm="1">
        <f t="array" ref="D297">_xlfn.SWITCH($A$2,"average", AVERAGE(Instances!D297:Instances!D297),"median", MEDIAN(Instances!D297:Instances!D297),"min", MIN(Instances!D297:Instances!D297),"max", MAX(Instances!D297:Instances!D297),"diff", MAX(Instances!D297:Instances!D297)-MIN(Instances!D297:Instances!D297))</f>
        <v>0</v>
      </c>
      <c r="E297" s="1" cm="1">
        <f t="array" ref="E297">_xlfn.SWITCH($A$2,"average", AVERAGE(Instances!E297:Instances!E297),"median", MEDIAN(Instances!E297:Instances!E297),"min", MIN(Instances!E297:Instances!E297),"max", MAX(Instances!E297:Instances!E297),"diff", MAX(Instances!E297:Instances!E297)-MIN(Instances!E297:Instances!E297))</f>
        <v>0</v>
      </c>
      <c r="F297" s="1" cm="1">
        <f t="array" ref="F297">_xlfn.SWITCH($A$2,"average", AVERAGE(Instances!F297:Instances!F297),"median", MEDIAN(Instances!F297:Instances!F297),"min", MIN(Instances!F297:Instances!F297),"max", MAX(Instances!F297:Instances!F297),"diff", MAX(Instances!F297:Instances!F297)-MIN(Instances!F297:Instances!F297))</f>
        <v>0</v>
      </c>
      <c r="G297" s="1" cm="1">
        <f t="array" ref="G297">_xlfn.SWITCH($A$2,"average", AVERAGE(Instances!G297:Instances!G297),"median", MEDIAN(Instances!G297:Instances!G297),"min", MIN(Instances!G297:Instances!G297),"max", MAX(Instances!G297:Instances!G297),"diff", MAX(Instances!G297:Instances!G297)-MIN(Instances!G297:Instances!G297))</f>
        <v>0</v>
      </c>
      <c r="H297" s="1" cm="1">
        <f t="array" ref="H297">_xlfn.SWITCH($A$2,"average", AVERAGE(Instances!H297:Instances!H297),"median", MEDIAN(Instances!H297:Instances!H297),"min", MIN(Instances!H297:Instances!H297),"max", MAX(Instances!H297:Instances!H297),"diff", MAX(Instances!H297:Instances!H297)-MIN(Instances!H297:Instances!H297))</f>
        <v>0</v>
      </c>
      <c r="I297" s="1" cm="1">
        <f t="array" ref="I297">_xlfn.SWITCH($A$2,"average", AVERAGE(Instances!I297:Instances!I297),"median", MEDIAN(Instances!I297:Instances!I297),"min", MIN(Instances!I297:Instances!I297),"max", MAX(Instances!I297:Instances!I297),"diff", MAX(Instances!I297:Instances!I297)-MIN(Instances!I297:Instances!I297))</f>
        <v>0</v>
      </c>
      <c r="J297" s="1" cm="1">
        <f t="array" ref="J297">_xlfn.SWITCH($A$2,"average", AVERAGE(Instances!J297:Instances!J297),"median", MEDIAN(Instances!J297:Instances!J297),"min", MIN(Instances!J297:Instances!J297),"max", MAX(Instances!J297:Instances!J297),"diff", MAX(Instances!J297:Instances!J297)-MIN(Instances!J297:Instances!J297))</f>
        <v>0</v>
      </c>
      <c r="K297" s="1" cm="1">
        <f t="array" ref="K297">_xlfn.SWITCH($A$2,"average", AVERAGE(Instances!K297:Instances!K297),"median", MEDIAN(Instances!K297:Instances!K297),"min", MIN(Instances!K297:Instances!K297),"max", MAX(Instances!K297:Instances!K297),"diff", MAX(Instances!K297:Instances!K297)-MIN(Instances!K297:Instances!K297))</f>
        <v>0</v>
      </c>
      <c r="L297" s="1"/>
      <c r="M297" s="1" cm="1">
        <f t="array" ref="M297">_xlfn.SWITCH($A$2,"average", AVERAGE(Instances!M297:Instances!M297),"median", MEDIAN(Instances!M297:Instances!M297),"min", MIN(Instances!M297:Instances!M297),"max", MAX(Instances!M297:Instances!M297),"diff", MAX(Instances!M297:Instances!M297)-MIN(Instances!M297:Instances!M297))</f>
        <v>0</v>
      </c>
      <c r="N297" s="1" cm="1">
        <f t="array" ref="N297">_xlfn.SWITCH($A$2,"average", AVERAGE(Instances!N297:Instances!N297),"median", MEDIAN(Instances!N297:Instances!N297),"min", MIN(Instances!N297:Instances!N297),"max", MAX(Instances!N297:Instances!N297),"diff", MAX(Instances!N297:Instances!N297)-MIN(Instances!N297:Instances!N297))</f>
        <v>0</v>
      </c>
      <c r="O297" s="1"/>
      <c r="P297" s="1" cm="1">
        <f t="array" ref="P297">_xlfn.SWITCH($A$2,"average", AVERAGE(Instances!P297:Instances!P297),"median", MEDIAN(Instances!P297:Instances!P297),"min", MIN(Instances!P297:Instances!P297),"max", MAX(Instances!P297:Instances!P297),"diff", MAX(Instances!P297:Instances!P297)-MIN(Instances!P297:Instances!P297))</f>
        <v>0</v>
      </c>
      <c r="Q297" s="1" cm="1">
        <f t="array" ref="Q297">_xlfn.SWITCH($A$2,"average", AVERAGE(Instances!Q297:Instances!Q297),"median", MEDIAN(Instances!Q297:Instances!Q297),"min", MIN(Instances!Q297:Instances!Q297),"max", MAX(Instances!Q297:Instances!Q297),"diff", MAX(Instances!Q297:Instances!Q297)-MIN(Instances!Q297:Instances!Q297))</f>
        <v>0</v>
      </c>
      <c r="R297" s="1" cm="1">
        <f t="array" ref="R297">_xlfn.SWITCH($A$2,"average", AVERAGE(Instances!R297:Instances!R297),"median", MEDIAN(Instances!R297:Instances!R297),"min", MIN(Instances!R297:Instances!R297),"max", MAX(Instances!R297:Instances!R297),"diff", MAX(Instances!R297:Instances!R297)-MIN(Instances!R297:Instances!R297))</f>
        <v>0</v>
      </c>
      <c r="S297" s="1">
        <f>MIN($B297)</f>
        <v>0</v>
      </c>
      <c r="T297" s="1">
        <f>MIN($C297)</f>
        <v>0</v>
      </c>
      <c r="U297" s="1">
        <f>MIN($D297)</f>
        <v>0</v>
      </c>
      <c r="V297" s="1">
        <f>MIN($E297)</f>
        <v>0</v>
      </c>
      <c r="W297" s="1">
        <f>MIN($F297)</f>
        <v>0</v>
      </c>
      <c r="X297" s="1">
        <f>MIN($G297)</f>
        <v>0</v>
      </c>
      <c r="Y297" s="1">
        <f>MIN($H297)</f>
        <v>0</v>
      </c>
      <c r="Z297" s="1">
        <f>MIN($I297)</f>
        <v>0</v>
      </c>
      <c r="AA297" s="1">
        <f>MIN($J297)</f>
        <v>0</v>
      </c>
      <c r="AB297" s="1">
        <f>MIN($K297)</f>
        <v>0</v>
      </c>
      <c r="AC297" s="1">
        <f>MIN($M297)</f>
        <v>0</v>
      </c>
      <c r="AD297" s="1">
        <f>MIN($N297)</f>
        <v>0</v>
      </c>
      <c r="AE297" s="1">
        <f>MIN($P297)</f>
        <v>0</v>
      </c>
      <c r="AF297" s="1">
        <f>MIN($Q297)</f>
        <v>0</v>
      </c>
      <c r="AG297" s="1">
        <f>MIN($R297)</f>
        <v>0</v>
      </c>
      <c r="AH297" s="1">
        <f>MEDIAN($B297)</f>
        <v>0</v>
      </c>
      <c r="AI297" s="1">
        <f>MEDIAN($C297)</f>
        <v>0</v>
      </c>
      <c r="AJ297" s="1">
        <f>MEDIAN($D297)</f>
        <v>0</v>
      </c>
      <c r="AK297" s="1">
        <f>MEDIAN($E297)</f>
        <v>0</v>
      </c>
      <c r="AL297" s="1">
        <f>MEDIAN($F297)</f>
        <v>0</v>
      </c>
      <c r="AM297" s="1">
        <f>MEDIAN($G297)</f>
        <v>0</v>
      </c>
      <c r="AN297" s="1">
        <f>MEDIAN($H297)</f>
        <v>0</v>
      </c>
      <c r="AO297" s="1">
        <f>MEDIAN($I297)</f>
        <v>0</v>
      </c>
      <c r="AP297" s="1">
        <f>MEDIAN($J297)</f>
        <v>0</v>
      </c>
      <c r="AQ297" s="1">
        <f>MEDIAN($K297)</f>
        <v>0</v>
      </c>
      <c r="AR297" s="1">
        <f>MEDIAN($M297)</f>
        <v>0</v>
      </c>
      <c r="AS297" s="1">
        <f>MEDIAN($N297)</f>
        <v>0</v>
      </c>
      <c r="AT297" s="1">
        <f>MEDIAN($P297)</f>
        <v>0</v>
      </c>
      <c r="AU297" s="1">
        <f>MEDIAN($Q297)</f>
        <v>0</v>
      </c>
      <c r="AV297" s="1">
        <f>MEDIAN($R297)</f>
        <v>0</v>
      </c>
      <c r="AW297" s="1">
        <f>MAX($B297)</f>
        <v>0</v>
      </c>
      <c r="AX297" s="1">
        <f>MAX($C297)</f>
        <v>0</v>
      </c>
      <c r="AY297" s="1">
        <f>MAX($D297)</f>
        <v>0</v>
      </c>
      <c r="AZ297" s="1">
        <f>MAX($E297)</f>
        <v>0</v>
      </c>
      <c r="BA297" s="1">
        <f>MAX($F297)</f>
        <v>0</v>
      </c>
      <c r="BB297" s="1">
        <f>MAX($G297)</f>
        <v>0</v>
      </c>
      <c r="BC297" s="1">
        <f>MAX($H297)</f>
        <v>0</v>
      </c>
      <c r="BD297" s="1">
        <f>MAX($I297)</f>
        <v>0</v>
      </c>
      <c r="BE297" s="1">
        <f>MAX($J297)</f>
        <v>0</v>
      </c>
      <c r="BF297" s="1">
        <f>MAX($K297)</f>
        <v>0</v>
      </c>
      <c r="BG297" s="1">
        <f>MAX($M297)</f>
        <v>0</v>
      </c>
      <c r="BH297" s="1">
        <f>MAX($N297)</f>
        <v>0</v>
      </c>
      <c r="BI297" s="1">
        <f>MAX($P297)</f>
        <v>0</v>
      </c>
      <c r="BJ297" s="1">
        <f>MAX($Q297)</f>
        <v>0</v>
      </c>
      <c r="BK297" s="1">
        <f>MAX($R297)</f>
        <v>0</v>
      </c>
    </row>
    <row r="298" spans="1:63">
      <c r="A298" s="1" t="s">
        <v>295</v>
      </c>
      <c r="B298" s="1" cm="1">
        <f t="array" ref="B298">_xlfn.SWITCH($A$2,"average", AVERAGE(Instances!B298:Instances!B298),"median", MEDIAN(Instances!B298:Instances!B298),"min", MIN(Instances!B298:Instances!B298),"max", MAX(Instances!B298:Instances!B298),"diff", MAX(Instances!B298:Instances!B298)-MIN(Instances!B298:Instances!B298))</f>
        <v>0</v>
      </c>
      <c r="C298" s="1" cm="1">
        <f t="array" ref="C298">_xlfn.SWITCH($A$2,"average", AVERAGE(Instances!C298:Instances!C298),"median", MEDIAN(Instances!C298:Instances!C298),"min", MIN(Instances!C298:Instances!C298),"max", MAX(Instances!C298:Instances!C298),"diff", MAX(Instances!C298:Instances!C298)-MIN(Instances!C298:Instances!C298))</f>
        <v>0</v>
      </c>
      <c r="D298" s="1" cm="1">
        <f t="array" ref="D298">_xlfn.SWITCH($A$2,"average", AVERAGE(Instances!D298:Instances!D298),"median", MEDIAN(Instances!D298:Instances!D298),"min", MIN(Instances!D298:Instances!D298),"max", MAX(Instances!D298:Instances!D298),"diff", MAX(Instances!D298:Instances!D298)-MIN(Instances!D298:Instances!D298))</f>
        <v>0</v>
      </c>
      <c r="E298" s="1" cm="1">
        <f t="array" ref="E298">_xlfn.SWITCH($A$2,"average", AVERAGE(Instances!E298:Instances!E298),"median", MEDIAN(Instances!E298:Instances!E298),"min", MIN(Instances!E298:Instances!E298),"max", MAX(Instances!E298:Instances!E298),"diff", MAX(Instances!E298:Instances!E298)-MIN(Instances!E298:Instances!E298))</f>
        <v>0</v>
      </c>
      <c r="F298" s="1" cm="1">
        <f t="array" ref="F298">_xlfn.SWITCH($A$2,"average", AVERAGE(Instances!F298:Instances!F298),"median", MEDIAN(Instances!F298:Instances!F298),"min", MIN(Instances!F298:Instances!F298),"max", MAX(Instances!F298:Instances!F298),"diff", MAX(Instances!F298:Instances!F298)-MIN(Instances!F298:Instances!F298))</f>
        <v>0</v>
      </c>
      <c r="G298" s="1" cm="1">
        <f t="array" ref="G298">_xlfn.SWITCH($A$2,"average", AVERAGE(Instances!G298:Instances!G298),"median", MEDIAN(Instances!G298:Instances!G298),"min", MIN(Instances!G298:Instances!G298),"max", MAX(Instances!G298:Instances!G298),"diff", MAX(Instances!G298:Instances!G298)-MIN(Instances!G298:Instances!G298))</f>
        <v>0</v>
      </c>
      <c r="H298" s="1" cm="1">
        <f t="array" ref="H298">_xlfn.SWITCH($A$2,"average", AVERAGE(Instances!H298:Instances!H298),"median", MEDIAN(Instances!H298:Instances!H298),"min", MIN(Instances!H298:Instances!H298),"max", MAX(Instances!H298:Instances!H298),"diff", MAX(Instances!H298:Instances!H298)-MIN(Instances!H298:Instances!H298))</f>
        <v>0</v>
      </c>
      <c r="I298" s="1" cm="1">
        <f t="array" ref="I298">_xlfn.SWITCH($A$2,"average", AVERAGE(Instances!I298:Instances!I298),"median", MEDIAN(Instances!I298:Instances!I298),"min", MIN(Instances!I298:Instances!I298),"max", MAX(Instances!I298:Instances!I298),"diff", MAX(Instances!I298:Instances!I298)-MIN(Instances!I298:Instances!I298))</f>
        <v>0</v>
      </c>
      <c r="J298" s="1" cm="1">
        <f t="array" ref="J298">_xlfn.SWITCH($A$2,"average", AVERAGE(Instances!J298:Instances!J298),"median", MEDIAN(Instances!J298:Instances!J298),"min", MIN(Instances!J298:Instances!J298),"max", MAX(Instances!J298:Instances!J298),"diff", MAX(Instances!J298:Instances!J298)-MIN(Instances!J298:Instances!J298))</f>
        <v>0</v>
      </c>
      <c r="K298" s="1" cm="1">
        <f t="array" ref="K298">_xlfn.SWITCH($A$2,"average", AVERAGE(Instances!K298:Instances!K298),"median", MEDIAN(Instances!K298:Instances!K298),"min", MIN(Instances!K298:Instances!K298),"max", MAX(Instances!K298:Instances!K298),"diff", MAX(Instances!K298:Instances!K298)-MIN(Instances!K298:Instances!K298))</f>
        <v>0</v>
      </c>
      <c r="L298" s="1"/>
      <c r="M298" s="1" cm="1">
        <f t="array" ref="M298">_xlfn.SWITCH($A$2,"average", AVERAGE(Instances!M298:Instances!M298),"median", MEDIAN(Instances!M298:Instances!M298),"min", MIN(Instances!M298:Instances!M298),"max", MAX(Instances!M298:Instances!M298),"diff", MAX(Instances!M298:Instances!M298)-MIN(Instances!M298:Instances!M298))</f>
        <v>0</v>
      </c>
      <c r="N298" s="1" cm="1">
        <f t="array" ref="N298">_xlfn.SWITCH($A$2,"average", AVERAGE(Instances!N298:Instances!N298),"median", MEDIAN(Instances!N298:Instances!N298),"min", MIN(Instances!N298:Instances!N298),"max", MAX(Instances!N298:Instances!N298),"diff", MAX(Instances!N298:Instances!N298)-MIN(Instances!N298:Instances!N298))</f>
        <v>0</v>
      </c>
      <c r="O298" s="1"/>
      <c r="P298" s="1" cm="1">
        <f t="array" ref="P298">_xlfn.SWITCH($A$2,"average", AVERAGE(Instances!P298:Instances!P298),"median", MEDIAN(Instances!P298:Instances!P298),"min", MIN(Instances!P298:Instances!P298),"max", MAX(Instances!P298:Instances!P298),"diff", MAX(Instances!P298:Instances!P298)-MIN(Instances!P298:Instances!P298))</f>
        <v>0</v>
      </c>
      <c r="Q298" s="1" cm="1">
        <f t="array" ref="Q298">_xlfn.SWITCH($A$2,"average", AVERAGE(Instances!Q298:Instances!Q298),"median", MEDIAN(Instances!Q298:Instances!Q298),"min", MIN(Instances!Q298:Instances!Q298),"max", MAX(Instances!Q298:Instances!Q298),"diff", MAX(Instances!Q298:Instances!Q298)-MIN(Instances!Q298:Instances!Q298))</f>
        <v>0</v>
      </c>
      <c r="R298" s="1" cm="1">
        <f t="array" ref="R298">_xlfn.SWITCH($A$2,"average", AVERAGE(Instances!R298:Instances!R298),"median", MEDIAN(Instances!R298:Instances!R298),"min", MIN(Instances!R298:Instances!R298),"max", MAX(Instances!R298:Instances!R298),"diff", MAX(Instances!R298:Instances!R298)-MIN(Instances!R298:Instances!R298))</f>
        <v>0</v>
      </c>
      <c r="S298" s="1">
        <f>MIN($B298)</f>
        <v>0</v>
      </c>
      <c r="T298" s="1">
        <f>MIN($C298)</f>
        <v>0</v>
      </c>
      <c r="U298" s="1">
        <f>MIN($D298)</f>
        <v>0</v>
      </c>
      <c r="V298" s="1">
        <f>MIN($E298)</f>
        <v>0</v>
      </c>
      <c r="W298" s="1">
        <f>MIN($F298)</f>
        <v>0</v>
      </c>
      <c r="X298" s="1">
        <f>MIN($G298)</f>
        <v>0</v>
      </c>
      <c r="Y298" s="1">
        <f>MIN($H298)</f>
        <v>0</v>
      </c>
      <c r="Z298" s="1">
        <f>MIN($I298)</f>
        <v>0</v>
      </c>
      <c r="AA298" s="1">
        <f>MIN($J298)</f>
        <v>0</v>
      </c>
      <c r="AB298" s="1">
        <f>MIN($K298)</f>
        <v>0</v>
      </c>
      <c r="AC298" s="1">
        <f>MIN($M298)</f>
        <v>0</v>
      </c>
      <c r="AD298" s="1">
        <f>MIN($N298)</f>
        <v>0</v>
      </c>
      <c r="AE298" s="1">
        <f>MIN($P298)</f>
        <v>0</v>
      </c>
      <c r="AF298" s="1">
        <f>MIN($Q298)</f>
        <v>0</v>
      </c>
      <c r="AG298" s="1">
        <f>MIN($R298)</f>
        <v>0</v>
      </c>
      <c r="AH298" s="1">
        <f>MEDIAN($B298)</f>
        <v>0</v>
      </c>
      <c r="AI298" s="1">
        <f>MEDIAN($C298)</f>
        <v>0</v>
      </c>
      <c r="AJ298" s="1">
        <f>MEDIAN($D298)</f>
        <v>0</v>
      </c>
      <c r="AK298" s="1">
        <f>MEDIAN($E298)</f>
        <v>0</v>
      </c>
      <c r="AL298" s="1">
        <f>MEDIAN($F298)</f>
        <v>0</v>
      </c>
      <c r="AM298" s="1">
        <f>MEDIAN($G298)</f>
        <v>0</v>
      </c>
      <c r="AN298" s="1">
        <f>MEDIAN($H298)</f>
        <v>0</v>
      </c>
      <c r="AO298" s="1">
        <f>MEDIAN($I298)</f>
        <v>0</v>
      </c>
      <c r="AP298" s="1">
        <f>MEDIAN($J298)</f>
        <v>0</v>
      </c>
      <c r="AQ298" s="1">
        <f>MEDIAN($K298)</f>
        <v>0</v>
      </c>
      <c r="AR298" s="1">
        <f>MEDIAN($M298)</f>
        <v>0</v>
      </c>
      <c r="AS298" s="1">
        <f>MEDIAN($N298)</f>
        <v>0</v>
      </c>
      <c r="AT298" s="1">
        <f>MEDIAN($P298)</f>
        <v>0</v>
      </c>
      <c r="AU298" s="1">
        <f>MEDIAN($Q298)</f>
        <v>0</v>
      </c>
      <c r="AV298" s="1">
        <f>MEDIAN($R298)</f>
        <v>0</v>
      </c>
      <c r="AW298" s="1">
        <f>MAX($B298)</f>
        <v>0</v>
      </c>
      <c r="AX298" s="1">
        <f>MAX($C298)</f>
        <v>0</v>
      </c>
      <c r="AY298" s="1">
        <f>MAX($D298)</f>
        <v>0</v>
      </c>
      <c r="AZ298" s="1">
        <f>MAX($E298)</f>
        <v>0</v>
      </c>
      <c r="BA298" s="1">
        <f>MAX($F298)</f>
        <v>0</v>
      </c>
      <c r="BB298" s="1">
        <f>MAX($G298)</f>
        <v>0</v>
      </c>
      <c r="BC298" s="1">
        <f>MAX($H298)</f>
        <v>0</v>
      </c>
      <c r="BD298" s="1">
        <f>MAX($I298)</f>
        <v>0</v>
      </c>
      <c r="BE298" s="1">
        <f>MAX($J298)</f>
        <v>0</v>
      </c>
      <c r="BF298" s="1">
        <f>MAX($K298)</f>
        <v>0</v>
      </c>
      <c r="BG298" s="1">
        <f>MAX($M298)</f>
        <v>0</v>
      </c>
      <c r="BH298" s="1">
        <f>MAX($N298)</f>
        <v>0</v>
      </c>
      <c r="BI298" s="1">
        <f>MAX($P298)</f>
        <v>0</v>
      </c>
      <c r="BJ298" s="1">
        <f>MAX($Q298)</f>
        <v>0</v>
      </c>
      <c r="BK298" s="1">
        <f>MAX($R298)</f>
        <v>0</v>
      </c>
    </row>
    <row r="299" spans="1:63">
      <c r="A299" s="1" t="s">
        <v>296</v>
      </c>
      <c r="B299" s="1" cm="1">
        <f t="array" ref="B299">_xlfn.SWITCH($A$2,"average", AVERAGE(Instances!B299:Instances!B299),"median", MEDIAN(Instances!B299:Instances!B299),"min", MIN(Instances!B299:Instances!B299),"max", MAX(Instances!B299:Instances!B299),"diff", MAX(Instances!B299:Instances!B299)-MIN(Instances!B299:Instances!B299))</f>
        <v>0</v>
      </c>
      <c r="C299" s="1" cm="1">
        <f t="array" ref="C299">_xlfn.SWITCH($A$2,"average", AVERAGE(Instances!C299:Instances!C299),"median", MEDIAN(Instances!C299:Instances!C299),"min", MIN(Instances!C299:Instances!C299),"max", MAX(Instances!C299:Instances!C299),"diff", MAX(Instances!C299:Instances!C299)-MIN(Instances!C299:Instances!C299))</f>
        <v>0</v>
      </c>
      <c r="D299" s="1" cm="1">
        <f t="array" ref="D299">_xlfn.SWITCH($A$2,"average", AVERAGE(Instances!D299:Instances!D299),"median", MEDIAN(Instances!D299:Instances!D299),"min", MIN(Instances!D299:Instances!D299),"max", MAX(Instances!D299:Instances!D299),"diff", MAX(Instances!D299:Instances!D299)-MIN(Instances!D299:Instances!D299))</f>
        <v>0</v>
      </c>
      <c r="E299" s="1" cm="1">
        <f t="array" ref="E299">_xlfn.SWITCH($A$2,"average", AVERAGE(Instances!E299:Instances!E299),"median", MEDIAN(Instances!E299:Instances!E299),"min", MIN(Instances!E299:Instances!E299),"max", MAX(Instances!E299:Instances!E299),"diff", MAX(Instances!E299:Instances!E299)-MIN(Instances!E299:Instances!E299))</f>
        <v>0</v>
      </c>
      <c r="F299" s="1" cm="1">
        <f t="array" ref="F299">_xlfn.SWITCH($A$2,"average", AVERAGE(Instances!F299:Instances!F299),"median", MEDIAN(Instances!F299:Instances!F299),"min", MIN(Instances!F299:Instances!F299),"max", MAX(Instances!F299:Instances!F299),"diff", MAX(Instances!F299:Instances!F299)-MIN(Instances!F299:Instances!F299))</f>
        <v>0</v>
      </c>
      <c r="G299" s="1" cm="1">
        <f t="array" ref="G299">_xlfn.SWITCH($A$2,"average", AVERAGE(Instances!G299:Instances!G299),"median", MEDIAN(Instances!G299:Instances!G299),"min", MIN(Instances!G299:Instances!G299),"max", MAX(Instances!G299:Instances!G299),"diff", MAX(Instances!G299:Instances!G299)-MIN(Instances!G299:Instances!G299))</f>
        <v>0</v>
      </c>
      <c r="H299" s="1" cm="1">
        <f t="array" ref="H299">_xlfn.SWITCH($A$2,"average", AVERAGE(Instances!H299:Instances!H299),"median", MEDIAN(Instances!H299:Instances!H299),"min", MIN(Instances!H299:Instances!H299),"max", MAX(Instances!H299:Instances!H299),"diff", MAX(Instances!H299:Instances!H299)-MIN(Instances!H299:Instances!H299))</f>
        <v>0</v>
      </c>
      <c r="I299" s="1" cm="1">
        <f t="array" ref="I299">_xlfn.SWITCH($A$2,"average", AVERAGE(Instances!I299:Instances!I299),"median", MEDIAN(Instances!I299:Instances!I299),"min", MIN(Instances!I299:Instances!I299),"max", MAX(Instances!I299:Instances!I299),"diff", MAX(Instances!I299:Instances!I299)-MIN(Instances!I299:Instances!I299))</f>
        <v>0</v>
      </c>
      <c r="J299" s="1" cm="1">
        <f t="array" ref="J299">_xlfn.SWITCH($A$2,"average", AVERAGE(Instances!J299:Instances!J299),"median", MEDIAN(Instances!J299:Instances!J299),"min", MIN(Instances!J299:Instances!J299),"max", MAX(Instances!J299:Instances!J299),"diff", MAX(Instances!J299:Instances!J299)-MIN(Instances!J299:Instances!J299))</f>
        <v>0</v>
      </c>
      <c r="K299" s="1" cm="1">
        <f t="array" ref="K299">_xlfn.SWITCH($A$2,"average", AVERAGE(Instances!K299:Instances!K299),"median", MEDIAN(Instances!K299:Instances!K299),"min", MIN(Instances!K299:Instances!K299),"max", MAX(Instances!K299:Instances!K299),"diff", MAX(Instances!K299:Instances!K299)-MIN(Instances!K299:Instances!K299))</f>
        <v>0</v>
      </c>
      <c r="L299" s="1"/>
      <c r="M299" s="1" cm="1">
        <f t="array" ref="M299">_xlfn.SWITCH($A$2,"average", AVERAGE(Instances!M299:Instances!M299),"median", MEDIAN(Instances!M299:Instances!M299),"min", MIN(Instances!M299:Instances!M299),"max", MAX(Instances!M299:Instances!M299),"diff", MAX(Instances!M299:Instances!M299)-MIN(Instances!M299:Instances!M299))</f>
        <v>0</v>
      </c>
      <c r="N299" s="1" cm="1">
        <f t="array" ref="N299">_xlfn.SWITCH($A$2,"average", AVERAGE(Instances!N299:Instances!N299),"median", MEDIAN(Instances!N299:Instances!N299),"min", MIN(Instances!N299:Instances!N299),"max", MAX(Instances!N299:Instances!N299),"diff", MAX(Instances!N299:Instances!N299)-MIN(Instances!N299:Instances!N299))</f>
        <v>0</v>
      </c>
      <c r="O299" s="1"/>
      <c r="P299" s="1" cm="1">
        <f t="array" ref="P299">_xlfn.SWITCH($A$2,"average", AVERAGE(Instances!P299:Instances!P299),"median", MEDIAN(Instances!P299:Instances!P299),"min", MIN(Instances!P299:Instances!P299),"max", MAX(Instances!P299:Instances!P299),"diff", MAX(Instances!P299:Instances!P299)-MIN(Instances!P299:Instances!P299))</f>
        <v>0</v>
      </c>
      <c r="Q299" s="1" cm="1">
        <f t="array" ref="Q299">_xlfn.SWITCH($A$2,"average", AVERAGE(Instances!Q299:Instances!Q299),"median", MEDIAN(Instances!Q299:Instances!Q299),"min", MIN(Instances!Q299:Instances!Q299),"max", MAX(Instances!Q299:Instances!Q299),"diff", MAX(Instances!Q299:Instances!Q299)-MIN(Instances!Q299:Instances!Q299))</f>
        <v>0</v>
      </c>
      <c r="R299" s="1" cm="1">
        <f t="array" ref="R299">_xlfn.SWITCH($A$2,"average", AVERAGE(Instances!R299:Instances!R299),"median", MEDIAN(Instances!R299:Instances!R299),"min", MIN(Instances!R299:Instances!R299),"max", MAX(Instances!R299:Instances!R299),"diff", MAX(Instances!R299:Instances!R299)-MIN(Instances!R299:Instances!R299))</f>
        <v>0</v>
      </c>
      <c r="S299" s="1">
        <f>MIN($B299)</f>
        <v>0</v>
      </c>
      <c r="T299" s="1">
        <f>MIN($C299)</f>
        <v>0</v>
      </c>
      <c r="U299" s="1">
        <f>MIN($D299)</f>
        <v>0</v>
      </c>
      <c r="V299" s="1">
        <f>MIN($E299)</f>
        <v>0</v>
      </c>
      <c r="W299" s="1">
        <f>MIN($F299)</f>
        <v>0</v>
      </c>
      <c r="X299" s="1">
        <f>MIN($G299)</f>
        <v>0</v>
      </c>
      <c r="Y299" s="1">
        <f>MIN($H299)</f>
        <v>0</v>
      </c>
      <c r="Z299" s="1">
        <f>MIN($I299)</f>
        <v>0</v>
      </c>
      <c r="AA299" s="1">
        <f>MIN($J299)</f>
        <v>0</v>
      </c>
      <c r="AB299" s="1">
        <f>MIN($K299)</f>
        <v>0</v>
      </c>
      <c r="AC299" s="1">
        <f>MIN($M299)</f>
        <v>0</v>
      </c>
      <c r="AD299" s="1">
        <f>MIN($N299)</f>
        <v>0</v>
      </c>
      <c r="AE299" s="1">
        <f>MIN($P299)</f>
        <v>0</v>
      </c>
      <c r="AF299" s="1">
        <f>MIN($Q299)</f>
        <v>0</v>
      </c>
      <c r="AG299" s="1">
        <f>MIN($R299)</f>
        <v>0</v>
      </c>
      <c r="AH299" s="1">
        <f>MEDIAN($B299)</f>
        <v>0</v>
      </c>
      <c r="AI299" s="1">
        <f>MEDIAN($C299)</f>
        <v>0</v>
      </c>
      <c r="AJ299" s="1">
        <f>MEDIAN($D299)</f>
        <v>0</v>
      </c>
      <c r="AK299" s="1">
        <f>MEDIAN($E299)</f>
        <v>0</v>
      </c>
      <c r="AL299" s="1">
        <f>MEDIAN($F299)</f>
        <v>0</v>
      </c>
      <c r="AM299" s="1">
        <f>MEDIAN($G299)</f>
        <v>0</v>
      </c>
      <c r="AN299" s="1">
        <f>MEDIAN($H299)</f>
        <v>0</v>
      </c>
      <c r="AO299" s="1">
        <f>MEDIAN($I299)</f>
        <v>0</v>
      </c>
      <c r="AP299" s="1">
        <f>MEDIAN($J299)</f>
        <v>0</v>
      </c>
      <c r="AQ299" s="1">
        <f>MEDIAN($K299)</f>
        <v>0</v>
      </c>
      <c r="AR299" s="1">
        <f>MEDIAN($M299)</f>
        <v>0</v>
      </c>
      <c r="AS299" s="1">
        <f>MEDIAN($N299)</f>
        <v>0</v>
      </c>
      <c r="AT299" s="1">
        <f>MEDIAN($P299)</f>
        <v>0</v>
      </c>
      <c r="AU299" s="1">
        <f>MEDIAN($Q299)</f>
        <v>0</v>
      </c>
      <c r="AV299" s="1">
        <f>MEDIAN($R299)</f>
        <v>0</v>
      </c>
      <c r="AW299" s="1">
        <f>MAX($B299)</f>
        <v>0</v>
      </c>
      <c r="AX299" s="1">
        <f>MAX($C299)</f>
        <v>0</v>
      </c>
      <c r="AY299" s="1">
        <f>MAX($D299)</f>
        <v>0</v>
      </c>
      <c r="AZ299" s="1">
        <f>MAX($E299)</f>
        <v>0</v>
      </c>
      <c r="BA299" s="1">
        <f>MAX($F299)</f>
        <v>0</v>
      </c>
      <c r="BB299" s="1">
        <f>MAX($G299)</f>
        <v>0</v>
      </c>
      <c r="BC299" s="1">
        <f>MAX($H299)</f>
        <v>0</v>
      </c>
      <c r="BD299" s="1">
        <f>MAX($I299)</f>
        <v>0</v>
      </c>
      <c r="BE299" s="1">
        <f>MAX($J299)</f>
        <v>0</v>
      </c>
      <c r="BF299" s="1">
        <f>MAX($K299)</f>
        <v>0</v>
      </c>
      <c r="BG299" s="1">
        <f>MAX($M299)</f>
        <v>0</v>
      </c>
      <c r="BH299" s="1">
        <f>MAX($N299)</f>
        <v>0</v>
      </c>
      <c r="BI299" s="1">
        <f>MAX($P299)</f>
        <v>0</v>
      </c>
      <c r="BJ299" s="1">
        <f>MAX($Q299)</f>
        <v>0</v>
      </c>
      <c r="BK299" s="1">
        <f>MAX($R299)</f>
        <v>0</v>
      </c>
    </row>
    <row r="300" spans="1:63">
      <c r="A300" s="1" t="s">
        <v>297</v>
      </c>
      <c r="B300" s="1" cm="1">
        <f t="array" ref="B300">_xlfn.SWITCH($A$2,"average", AVERAGE(Instances!B300:Instances!B300),"median", MEDIAN(Instances!B300:Instances!B300),"min", MIN(Instances!B300:Instances!B300),"max", MAX(Instances!B300:Instances!B300),"diff", MAX(Instances!B300:Instances!B300)-MIN(Instances!B300:Instances!B300))</f>
        <v>0</v>
      </c>
      <c r="C300" s="1" cm="1">
        <f t="array" ref="C300">_xlfn.SWITCH($A$2,"average", AVERAGE(Instances!C300:Instances!C300),"median", MEDIAN(Instances!C300:Instances!C300),"min", MIN(Instances!C300:Instances!C300),"max", MAX(Instances!C300:Instances!C300),"diff", MAX(Instances!C300:Instances!C300)-MIN(Instances!C300:Instances!C300))</f>
        <v>0</v>
      </c>
      <c r="D300" s="1" cm="1">
        <f t="array" ref="D300">_xlfn.SWITCH($A$2,"average", AVERAGE(Instances!D300:Instances!D300),"median", MEDIAN(Instances!D300:Instances!D300),"min", MIN(Instances!D300:Instances!D300),"max", MAX(Instances!D300:Instances!D300),"diff", MAX(Instances!D300:Instances!D300)-MIN(Instances!D300:Instances!D300))</f>
        <v>0</v>
      </c>
      <c r="E300" s="1" cm="1">
        <f t="array" ref="E300">_xlfn.SWITCH($A$2,"average", AVERAGE(Instances!E300:Instances!E300),"median", MEDIAN(Instances!E300:Instances!E300),"min", MIN(Instances!E300:Instances!E300),"max", MAX(Instances!E300:Instances!E300),"diff", MAX(Instances!E300:Instances!E300)-MIN(Instances!E300:Instances!E300))</f>
        <v>0</v>
      </c>
      <c r="F300" s="1" cm="1">
        <f t="array" ref="F300">_xlfn.SWITCH($A$2,"average", AVERAGE(Instances!F300:Instances!F300),"median", MEDIAN(Instances!F300:Instances!F300),"min", MIN(Instances!F300:Instances!F300),"max", MAX(Instances!F300:Instances!F300),"diff", MAX(Instances!F300:Instances!F300)-MIN(Instances!F300:Instances!F300))</f>
        <v>0</v>
      </c>
      <c r="G300" s="1" cm="1">
        <f t="array" ref="G300">_xlfn.SWITCH($A$2,"average", AVERAGE(Instances!G300:Instances!G300),"median", MEDIAN(Instances!G300:Instances!G300),"min", MIN(Instances!G300:Instances!G300),"max", MAX(Instances!G300:Instances!G300),"diff", MAX(Instances!G300:Instances!G300)-MIN(Instances!G300:Instances!G300))</f>
        <v>0</v>
      </c>
      <c r="H300" s="1" cm="1">
        <f t="array" ref="H300">_xlfn.SWITCH($A$2,"average", AVERAGE(Instances!H300:Instances!H300),"median", MEDIAN(Instances!H300:Instances!H300),"min", MIN(Instances!H300:Instances!H300),"max", MAX(Instances!H300:Instances!H300),"diff", MAX(Instances!H300:Instances!H300)-MIN(Instances!H300:Instances!H300))</f>
        <v>0</v>
      </c>
      <c r="I300" s="1" cm="1">
        <f t="array" ref="I300">_xlfn.SWITCH($A$2,"average", AVERAGE(Instances!I300:Instances!I300),"median", MEDIAN(Instances!I300:Instances!I300),"min", MIN(Instances!I300:Instances!I300),"max", MAX(Instances!I300:Instances!I300),"diff", MAX(Instances!I300:Instances!I300)-MIN(Instances!I300:Instances!I300))</f>
        <v>0</v>
      </c>
      <c r="J300" s="1" cm="1">
        <f t="array" ref="J300">_xlfn.SWITCH($A$2,"average", AVERAGE(Instances!J300:Instances!J300),"median", MEDIAN(Instances!J300:Instances!J300),"min", MIN(Instances!J300:Instances!J300),"max", MAX(Instances!J300:Instances!J300),"diff", MAX(Instances!J300:Instances!J300)-MIN(Instances!J300:Instances!J300))</f>
        <v>0</v>
      </c>
      <c r="K300" s="1" cm="1">
        <f t="array" ref="K300">_xlfn.SWITCH($A$2,"average", AVERAGE(Instances!K300:Instances!K300),"median", MEDIAN(Instances!K300:Instances!K300),"min", MIN(Instances!K300:Instances!K300),"max", MAX(Instances!K300:Instances!K300),"diff", MAX(Instances!K300:Instances!K300)-MIN(Instances!K300:Instances!K300))</f>
        <v>0</v>
      </c>
      <c r="L300" s="1"/>
      <c r="M300" s="1" cm="1">
        <f t="array" ref="M300">_xlfn.SWITCH($A$2,"average", AVERAGE(Instances!M300:Instances!M300),"median", MEDIAN(Instances!M300:Instances!M300),"min", MIN(Instances!M300:Instances!M300),"max", MAX(Instances!M300:Instances!M300),"diff", MAX(Instances!M300:Instances!M300)-MIN(Instances!M300:Instances!M300))</f>
        <v>0</v>
      </c>
      <c r="N300" s="1" cm="1">
        <f t="array" ref="N300">_xlfn.SWITCH($A$2,"average", AVERAGE(Instances!N300:Instances!N300),"median", MEDIAN(Instances!N300:Instances!N300),"min", MIN(Instances!N300:Instances!N300),"max", MAX(Instances!N300:Instances!N300),"diff", MAX(Instances!N300:Instances!N300)-MIN(Instances!N300:Instances!N300))</f>
        <v>0</v>
      </c>
      <c r="O300" s="1"/>
      <c r="P300" s="1" cm="1">
        <f t="array" ref="P300">_xlfn.SWITCH($A$2,"average", AVERAGE(Instances!P300:Instances!P300),"median", MEDIAN(Instances!P300:Instances!P300),"min", MIN(Instances!P300:Instances!P300),"max", MAX(Instances!P300:Instances!P300),"diff", MAX(Instances!P300:Instances!P300)-MIN(Instances!P300:Instances!P300))</f>
        <v>0</v>
      </c>
      <c r="Q300" s="1" cm="1">
        <f t="array" ref="Q300">_xlfn.SWITCH($A$2,"average", AVERAGE(Instances!Q300:Instances!Q300),"median", MEDIAN(Instances!Q300:Instances!Q300),"min", MIN(Instances!Q300:Instances!Q300),"max", MAX(Instances!Q300:Instances!Q300),"diff", MAX(Instances!Q300:Instances!Q300)-MIN(Instances!Q300:Instances!Q300))</f>
        <v>0</v>
      </c>
      <c r="R300" s="1" cm="1">
        <f t="array" ref="R300">_xlfn.SWITCH($A$2,"average", AVERAGE(Instances!R300:Instances!R300),"median", MEDIAN(Instances!R300:Instances!R300),"min", MIN(Instances!R300:Instances!R300),"max", MAX(Instances!R300:Instances!R300),"diff", MAX(Instances!R300:Instances!R300)-MIN(Instances!R300:Instances!R300))</f>
        <v>0</v>
      </c>
      <c r="S300" s="1">
        <f>MIN($B300)</f>
        <v>0</v>
      </c>
      <c r="T300" s="1">
        <f>MIN($C300)</f>
        <v>0</v>
      </c>
      <c r="U300" s="1">
        <f>MIN($D300)</f>
        <v>0</v>
      </c>
      <c r="V300" s="1">
        <f>MIN($E300)</f>
        <v>0</v>
      </c>
      <c r="W300" s="1">
        <f>MIN($F300)</f>
        <v>0</v>
      </c>
      <c r="X300" s="1">
        <f>MIN($G300)</f>
        <v>0</v>
      </c>
      <c r="Y300" s="1">
        <f>MIN($H300)</f>
        <v>0</v>
      </c>
      <c r="Z300" s="1">
        <f>MIN($I300)</f>
        <v>0</v>
      </c>
      <c r="AA300" s="1">
        <f>MIN($J300)</f>
        <v>0</v>
      </c>
      <c r="AB300" s="1">
        <f>MIN($K300)</f>
        <v>0</v>
      </c>
      <c r="AC300" s="1">
        <f>MIN($M300)</f>
        <v>0</v>
      </c>
      <c r="AD300" s="1">
        <f>MIN($N300)</f>
        <v>0</v>
      </c>
      <c r="AE300" s="1">
        <f>MIN($P300)</f>
        <v>0</v>
      </c>
      <c r="AF300" s="1">
        <f>MIN($Q300)</f>
        <v>0</v>
      </c>
      <c r="AG300" s="1">
        <f>MIN($R300)</f>
        <v>0</v>
      </c>
      <c r="AH300" s="1">
        <f>MEDIAN($B300)</f>
        <v>0</v>
      </c>
      <c r="AI300" s="1">
        <f>MEDIAN($C300)</f>
        <v>0</v>
      </c>
      <c r="AJ300" s="1">
        <f>MEDIAN($D300)</f>
        <v>0</v>
      </c>
      <c r="AK300" s="1">
        <f>MEDIAN($E300)</f>
        <v>0</v>
      </c>
      <c r="AL300" s="1">
        <f>MEDIAN($F300)</f>
        <v>0</v>
      </c>
      <c r="AM300" s="1">
        <f>MEDIAN($G300)</f>
        <v>0</v>
      </c>
      <c r="AN300" s="1">
        <f>MEDIAN($H300)</f>
        <v>0</v>
      </c>
      <c r="AO300" s="1">
        <f>MEDIAN($I300)</f>
        <v>0</v>
      </c>
      <c r="AP300" s="1">
        <f>MEDIAN($J300)</f>
        <v>0</v>
      </c>
      <c r="AQ300" s="1">
        <f>MEDIAN($K300)</f>
        <v>0</v>
      </c>
      <c r="AR300" s="1">
        <f>MEDIAN($M300)</f>
        <v>0</v>
      </c>
      <c r="AS300" s="1">
        <f>MEDIAN($N300)</f>
        <v>0</v>
      </c>
      <c r="AT300" s="1">
        <f>MEDIAN($P300)</f>
        <v>0</v>
      </c>
      <c r="AU300" s="1">
        <f>MEDIAN($Q300)</f>
        <v>0</v>
      </c>
      <c r="AV300" s="1">
        <f>MEDIAN($R300)</f>
        <v>0</v>
      </c>
      <c r="AW300" s="1">
        <f>MAX($B300)</f>
        <v>0</v>
      </c>
      <c r="AX300" s="1">
        <f>MAX($C300)</f>
        <v>0</v>
      </c>
      <c r="AY300" s="1">
        <f>MAX($D300)</f>
        <v>0</v>
      </c>
      <c r="AZ300" s="1">
        <f>MAX($E300)</f>
        <v>0</v>
      </c>
      <c r="BA300" s="1">
        <f>MAX($F300)</f>
        <v>0</v>
      </c>
      <c r="BB300" s="1">
        <f>MAX($G300)</f>
        <v>0</v>
      </c>
      <c r="BC300" s="1">
        <f>MAX($H300)</f>
        <v>0</v>
      </c>
      <c r="BD300" s="1">
        <f>MAX($I300)</f>
        <v>0</v>
      </c>
      <c r="BE300" s="1">
        <f>MAX($J300)</f>
        <v>0</v>
      </c>
      <c r="BF300" s="1">
        <f>MAX($K300)</f>
        <v>0</v>
      </c>
      <c r="BG300" s="1">
        <f>MAX($M300)</f>
        <v>0</v>
      </c>
      <c r="BH300" s="1">
        <f>MAX($N300)</f>
        <v>0</v>
      </c>
      <c r="BI300" s="1">
        <f>MAX($P300)</f>
        <v>0</v>
      </c>
      <c r="BJ300" s="1">
        <f>MAX($Q300)</f>
        <v>0</v>
      </c>
      <c r="BK300" s="1">
        <f>MAX($R300)</f>
        <v>0</v>
      </c>
    </row>
    <row r="301" spans="1:63">
      <c r="A301" s="1" t="s">
        <v>298</v>
      </c>
      <c r="B301" s="1" cm="1">
        <f t="array" ref="B301">_xlfn.SWITCH($A$2,"average", AVERAGE(Instances!B301:Instances!B301),"median", MEDIAN(Instances!B301:Instances!B301),"min", MIN(Instances!B301:Instances!B301),"max", MAX(Instances!B301:Instances!B301),"diff", MAX(Instances!B301:Instances!B301)-MIN(Instances!B301:Instances!B301))</f>
        <v>0</v>
      </c>
      <c r="C301" s="1" cm="1">
        <f t="array" ref="C301">_xlfn.SWITCH($A$2,"average", AVERAGE(Instances!C301:Instances!C301),"median", MEDIAN(Instances!C301:Instances!C301),"min", MIN(Instances!C301:Instances!C301),"max", MAX(Instances!C301:Instances!C301),"diff", MAX(Instances!C301:Instances!C301)-MIN(Instances!C301:Instances!C301))</f>
        <v>0</v>
      </c>
      <c r="D301" s="1" cm="1">
        <f t="array" ref="D301">_xlfn.SWITCH($A$2,"average", AVERAGE(Instances!D301:Instances!D301),"median", MEDIAN(Instances!D301:Instances!D301),"min", MIN(Instances!D301:Instances!D301),"max", MAX(Instances!D301:Instances!D301),"diff", MAX(Instances!D301:Instances!D301)-MIN(Instances!D301:Instances!D301))</f>
        <v>0</v>
      </c>
      <c r="E301" s="1" cm="1">
        <f t="array" ref="E301">_xlfn.SWITCH($A$2,"average", AVERAGE(Instances!E301:Instances!E301),"median", MEDIAN(Instances!E301:Instances!E301),"min", MIN(Instances!E301:Instances!E301),"max", MAX(Instances!E301:Instances!E301),"diff", MAX(Instances!E301:Instances!E301)-MIN(Instances!E301:Instances!E301))</f>
        <v>0</v>
      </c>
      <c r="F301" s="1" cm="1">
        <f t="array" ref="F301">_xlfn.SWITCH($A$2,"average", AVERAGE(Instances!F301:Instances!F301),"median", MEDIAN(Instances!F301:Instances!F301),"min", MIN(Instances!F301:Instances!F301),"max", MAX(Instances!F301:Instances!F301),"diff", MAX(Instances!F301:Instances!F301)-MIN(Instances!F301:Instances!F301))</f>
        <v>0</v>
      </c>
      <c r="G301" s="1" cm="1">
        <f t="array" ref="G301">_xlfn.SWITCH($A$2,"average", AVERAGE(Instances!G301:Instances!G301),"median", MEDIAN(Instances!G301:Instances!G301),"min", MIN(Instances!G301:Instances!G301),"max", MAX(Instances!G301:Instances!G301),"diff", MAX(Instances!G301:Instances!G301)-MIN(Instances!G301:Instances!G301))</f>
        <v>0</v>
      </c>
      <c r="H301" s="1" cm="1">
        <f t="array" ref="H301">_xlfn.SWITCH($A$2,"average", AVERAGE(Instances!H301:Instances!H301),"median", MEDIAN(Instances!H301:Instances!H301),"min", MIN(Instances!H301:Instances!H301),"max", MAX(Instances!H301:Instances!H301),"diff", MAX(Instances!H301:Instances!H301)-MIN(Instances!H301:Instances!H301))</f>
        <v>0</v>
      </c>
      <c r="I301" s="1" cm="1">
        <f t="array" ref="I301">_xlfn.SWITCH($A$2,"average", AVERAGE(Instances!I301:Instances!I301),"median", MEDIAN(Instances!I301:Instances!I301),"min", MIN(Instances!I301:Instances!I301),"max", MAX(Instances!I301:Instances!I301),"diff", MAX(Instances!I301:Instances!I301)-MIN(Instances!I301:Instances!I301))</f>
        <v>0</v>
      </c>
      <c r="J301" s="1" cm="1">
        <f t="array" ref="J301">_xlfn.SWITCH($A$2,"average", AVERAGE(Instances!J301:Instances!J301),"median", MEDIAN(Instances!J301:Instances!J301),"min", MIN(Instances!J301:Instances!J301),"max", MAX(Instances!J301:Instances!J301),"diff", MAX(Instances!J301:Instances!J301)-MIN(Instances!J301:Instances!J301))</f>
        <v>0</v>
      </c>
      <c r="K301" s="1" cm="1">
        <f t="array" ref="K301">_xlfn.SWITCH($A$2,"average", AVERAGE(Instances!K301:Instances!K301),"median", MEDIAN(Instances!K301:Instances!K301),"min", MIN(Instances!K301:Instances!K301),"max", MAX(Instances!K301:Instances!K301),"diff", MAX(Instances!K301:Instances!K301)-MIN(Instances!K301:Instances!K301))</f>
        <v>0</v>
      </c>
      <c r="L301" s="1"/>
      <c r="M301" s="1" cm="1">
        <f t="array" ref="M301">_xlfn.SWITCH($A$2,"average", AVERAGE(Instances!M301:Instances!M301),"median", MEDIAN(Instances!M301:Instances!M301),"min", MIN(Instances!M301:Instances!M301),"max", MAX(Instances!M301:Instances!M301),"diff", MAX(Instances!M301:Instances!M301)-MIN(Instances!M301:Instances!M301))</f>
        <v>0</v>
      </c>
      <c r="N301" s="1" cm="1">
        <f t="array" ref="N301">_xlfn.SWITCH($A$2,"average", AVERAGE(Instances!N301:Instances!N301),"median", MEDIAN(Instances!N301:Instances!N301),"min", MIN(Instances!N301:Instances!N301),"max", MAX(Instances!N301:Instances!N301),"diff", MAX(Instances!N301:Instances!N301)-MIN(Instances!N301:Instances!N301))</f>
        <v>0</v>
      </c>
      <c r="O301" s="1"/>
      <c r="P301" s="1" cm="1">
        <f t="array" ref="P301">_xlfn.SWITCH($A$2,"average", AVERAGE(Instances!P301:Instances!P301),"median", MEDIAN(Instances!P301:Instances!P301),"min", MIN(Instances!P301:Instances!P301),"max", MAX(Instances!P301:Instances!P301),"diff", MAX(Instances!P301:Instances!P301)-MIN(Instances!P301:Instances!P301))</f>
        <v>0</v>
      </c>
      <c r="Q301" s="1" cm="1">
        <f t="array" ref="Q301">_xlfn.SWITCH($A$2,"average", AVERAGE(Instances!Q301:Instances!Q301),"median", MEDIAN(Instances!Q301:Instances!Q301),"min", MIN(Instances!Q301:Instances!Q301),"max", MAX(Instances!Q301:Instances!Q301),"diff", MAX(Instances!Q301:Instances!Q301)-MIN(Instances!Q301:Instances!Q301))</f>
        <v>0</v>
      </c>
      <c r="R301" s="1" cm="1">
        <f t="array" ref="R301">_xlfn.SWITCH($A$2,"average", AVERAGE(Instances!R301:Instances!R301),"median", MEDIAN(Instances!R301:Instances!R301),"min", MIN(Instances!R301:Instances!R301),"max", MAX(Instances!R301:Instances!R301),"diff", MAX(Instances!R301:Instances!R301)-MIN(Instances!R301:Instances!R301))</f>
        <v>0</v>
      </c>
      <c r="S301" s="1">
        <f>MIN($B301)</f>
        <v>0</v>
      </c>
      <c r="T301" s="1">
        <f>MIN($C301)</f>
        <v>0</v>
      </c>
      <c r="U301" s="1">
        <f>MIN($D301)</f>
        <v>0</v>
      </c>
      <c r="V301" s="1">
        <f>MIN($E301)</f>
        <v>0</v>
      </c>
      <c r="W301" s="1">
        <f>MIN($F301)</f>
        <v>0</v>
      </c>
      <c r="X301" s="1">
        <f>MIN($G301)</f>
        <v>0</v>
      </c>
      <c r="Y301" s="1">
        <f>MIN($H301)</f>
        <v>0</v>
      </c>
      <c r="Z301" s="1">
        <f>MIN($I301)</f>
        <v>0</v>
      </c>
      <c r="AA301" s="1">
        <f>MIN($J301)</f>
        <v>0</v>
      </c>
      <c r="AB301" s="1">
        <f>MIN($K301)</f>
        <v>0</v>
      </c>
      <c r="AC301" s="1">
        <f>MIN($M301)</f>
        <v>0</v>
      </c>
      <c r="AD301" s="1">
        <f>MIN($N301)</f>
        <v>0</v>
      </c>
      <c r="AE301" s="1">
        <f>MIN($P301)</f>
        <v>0</v>
      </c>
      <c r="AF301" s="1">
        <f>MIN($Q301)</f>
        <v>0</v>
      </c>
      <c r="AG301" s="1">
        <f>MIN($R301)</f>
        <v>0</v>
      </c>
      <c r="AH301" s="1">
        <f>MEDIAN($B301)</f>
        <v>0</v>
      </c>
      <c r="AI301" s="1">
        <f>MEDIAN($C301)</f>
        <v>0</v>
      </c>
      <c r="AJ301" s="1">
        <f>MEDIAN($D301)</f>
        <v>0</v>
      </c>
      <c r="AK301" s="1">
        <f>MEDIAN($E301)</f>
        <v>0</v>
      </c>
      <c r="AL301" s="1">
        <f>MEDIAN($F301)</f>
        <v>0</v>
      </c>
      <c r="AM301" s="1">
        <f>MEDIAN($G301)</f>
        <v>0</v>
      </c>
      <c r="AN301" s="1">
        <f>MEDIAN($H301)</f>
        <v>0</v>
      </c>
      <c r="AO301" s="1">
        <f>MEDIAN($I301)</f>
        <v>0</v>
      </c>
      <c r="AP301" s="1">
        <f>MEDIAN($J301)</f>
        <v>0</v>
      </c>
      <c r="AQ301" s="1">
        <f>MEDIAN($K301)</f>
        <v>0</v>
      </c>
      <c r="AR301" s="1">
        <f>MEDIAN($M301)</f>
        <v>0</v>
      </c>
      <c r="AS301" s="1">
        <f>MEDIAN($N301)</f>
        <v>0</v>
      </c>
      <c r="AT301" s="1">
        <f>MEDIAN($P301)</f>
        <v>0</v>
      </c>
      <c r="AU301" s="1">
        <f>MEDIAN($Q301)</f>
        <v>0</v>
      </c>
      <c r="AV301" s="1">
        <f>MEDIAN($R301)</f>
        <v>0</v>
      </c>
      <c r="AW301" s="1">
        <f>MAX($B301)</f>
        <v>0</v>
      </c>
      <c r="AX301" s="1">
        <f>MAX($C301)</f>
        <v>0</v>
      </c>
      <c r="AY301" s="1">
        <f>MAX($D301)</f>
        <v>0</v>
      </c>
      <c r="AZ301" s="1">
        <f>MAX($E301)</f>
        <v>0</v>
      </c>
      <c r="BA301" s="1">
        <f>MAX($F301)</f>
        <v>0</v>
      </c>
      <c r="BB301" s="1">
        <f>MAX($G301)</f>
        <v>0</v>
      </c>
      <c r="BC301" s="1">
        <f>MAX($H301)</f>
        <v>0</v>
      </c>
      <c r="BD301" s="1">
        <f>MAX($I301)</f>
        <v>0</v>
      </c>
      <c r="BE301" s="1">
        <f>MAX($J301)</f>
        <v>0</v>
      </c>
      <c r="BF301" s="1">
        <f>MAX($K301)</f>
        <v>0</v>
      </c>
      <c r="BG301" s="1">
        <f>MAX($M301)</f>
        <v>0</v>
      </c>
      <c r="BH301" s="1">
        <f>MAX($N301)</f>
        <v>0</v>
      </c>
      <c r="BI301" s="1">
        <f>MAX($P301)</f>
        <v>0</v>
      </c>
      <c r="BJ301" s="1">
        <f>MAX($Q301)</f>
        <v>0</v>
      </c>
      <c r="BK301" s="1">
        <f>MAX($R301)</f>
        <v>0</v>
      </c>
    </row>
    <row r="302" spans="1:63">
      <c r="A302" s="1" t="s">
        <v>299</v>
      </c>
      <c r="B302" s="1" cm="1">
        <f t="array" ref="B302">_xlfn.SWITCH($A$2,"average", AVERAGE(Instances!B302:Instances!B302),"median", MEDIAN(Instances!B302:Instances!B302),"min", MIN(Instances!B302:Instances!B302),"max", MAX(Instances!B302:Instances!B302),"diff", MAX(Instances!B302:Instances!B302)-MIN(Instances!B302:Instances!B302))</f>
        <v>0</v>
      </c>
      <c r="C302" s="1" cm="1">
        <f t="array" ref="C302">_xlfn.SWITCH($A$2,"average", AVERAGE(Instances!C302:Instances!C302),"median", MEDIAN(Instances!C302:Instances!C302),"min", MIN(Instances!C302:Instances!C302),"max", MAX(Instances!C302:Instances!C302),"diff", MAX(Instances!C302:Instances!C302)-MIN(Instances!C302:Instances!C302))</f>
        <v>0</v>
      </c>
      <c r="D302" s="1" cm="1">
        <f t="array" ref="D302">_xlfn.SWITCH($A$2,"average", AVERAGE(Instances!D302:Instances!D302),"median", MEDIAN(Instances!D302:Instances!D302),"min", MIN(Instances!D302:Instances!D302),"max", MAX(Instances!D302:Instances!D302),"diff", MAX(Instances!D302:Instances!D302)-MIN(Instances!D302:Instances!D302))</f>
        <v>0</v>
      </c>
      <c r="E302" s="1" cm="1">
        <f t="array" ref="E302">_xlfn.SWITCH($A$2,"average", AVERAGE(Instances!E302:Instances!E302),"median", MEDIAN(Instances!E302:Instances!E302),"min", MIN(Instances!E302:Instances!E302),"max", MAX(Instances!E302:Instances!E302),"diff", MAX(Instances!E302:Instances!E302)-MIN(Instances!E302:Instances!E302))</f>
        <v>0</v>
      </c>
      <c r="F302" s="1" cm="1">
        <f t="array" ref="F302">_xlfn.SWITCH($A$2,"average", AVERAGE(Instances!F302:Instances!F302),"median", MEDIAN(Instances!F302:Instances!F302),"min", MIN(Instances!F302:Instances!F302),"max", MAX(Instances!F302:Instances!F302),"diff", MAX(Instances!F302:Instances!F302)-MIN(Instances!F302:Instances!F302))</f>
        <v>0</v>
      </c>
      <c r="G302" s="1" cm="1">
        <f t="array" ref="G302">_xlfn.SWITCH($A$2,"average", AVERAGE(Instances!G302:Instances!G302),"median", MEDIAN(Instances!G302:Instances!G302),"min", MIN(Instances!G302:Instances!G302),"max", MAX(Instances!G302:Instances!G302),"diff", MAX(Instances!G302:Instances!G302)-MIN(Instances!G302:Instances!G302))</f>
        <v>0</v>
      </c>
      <c r="H302" s="1" cm="1">
        <f t="array" ref="H302">_xlfn.SWITCH($A$2,"average", AVERAGE(Instances!H302:Instances!H302),"median", MEDIAN(Instances!H302:Instances!H302),"min", MIN(Instances!H302:Instances!H302),"max", MAX(Instances!H302:Instances!H302),"diff", MAX(Instances!H302:Instances!H302)-MIN(Instances!H302:Instances!H302))</f>
        <v>0</v>
      </c>
      <c r="I302" s="1" cm="1">
        <f t="array" ref="I302">_xlfn.SWITCH($A$2,"average", AVERAGE(Instances!I302:Instances!I302),"median", MEDIAN(Instances!I302:Instances!I302),"min", MIN(Instances!I302:Instances!I302),"max", MAX(Instances!I302:Instances!I302),"diff", MAX(Instances!I302:Instances!I302)-MIN(Instances!I302:Instances!I302))</f>
        <v>0</v>
      </c>
      <c r="J302" s="1" cm="1">
        <f t="array" ref="J302">_xlfn.SWITCH($A$2,"average", AVERAGE(Instances!J302:Instances!J302),"median", MEDIAN(Instances!J302:Instances!J302),"min", MIN(Instances!J302:Instances!J302),"max", MAX(Instances!J302:Instances!J302),"diff", MAX(Instances!J302:Instances!J302)-MIN(Instances!J302:Instances!J302))</f>
        <v>0</v>
      </c>
      <c r="K302" s="1" cm="1">
        <f t="array" ref="K302">_xlfn.SWITCH($A$2,"average", AVERAGE(Instances!K302:Instances!K302),"median", MEDIAN(Instances!K302:Instances!K302),"min", MIN(Instances!K302:Instances!K302),"max", MAX(Instances!K302:Instances!K302),"diff", MAX(Instances!K302:Instances!K302)-MIN(Instances!K302:Instances!K302))</f>
        <v>0</v>
      </c>
      <c r="L302" s="1"/>
      <c r="M302" s="1" cm="1">
        <f t="array" ref="M302">_xlfn.SWITCH($A$2,"average", AVERAGE(Instances!M302:Instances!M302),"median", MEDIAN(Instances!M302:Instances!M302),"min", MIN(Instances!M302:Instances!M302),"max", MAX(Instances!M302:Instances!M302),"diff", MAX(Instances!M302:Instances!M302)-MIN(Instances!M302:Instances!M302))</f>
        <v>0</v>
      </c>
      <c r="N302" s="1" cm="1">
        <f t="array" ref="N302">_xlfn.SWITCH($A$2,"average", AVERAGE(Instances!N302:Instances!N302),"median", MEDIAN(Instances!N302:Instances!N302),"min", MIN(Instances!N302:Instances!N302),"max", MAX(Instances!N302:Instances!N302),"diff", MAX(Instances!N302:Instances!N302)-MIN(Instances!N302:Instances!N302))</f>
        <v>0</v>
      </c>
      <c r="O302" s="1"/>
      <c r="P302" s="1" cm="1">
        <f t="array" ref="P302">_xlfn.SWITCH($A$2,"average", AVERAGE(Instances!P302:Instances!P302),"median", MEDIAN(Instances!P302:Instances!P302),"min", MIN(Instances!P302:Instances!P302),"max", MAX(Instances!P302:Instances!P302),"diff", MAX(Instances!P302:Instances!P302)-MIN(Instances!P302:Instances!P302))</f>
        <v>0</v>
      </c>
      <c r="Q302" s="1" cm="1">
        <f t="array" ref="Q302">_xlfn.SWITCH($A$2,"average", AVERAGE(Instances!Q302:Instances!Q302),"median", MEDIAN(Instances!Q302:Instances!Q302),"min", MIN(Instances!Q302:Instances!Q302),"max", MAX(Instances!Q302:Instances!Q302),"diff", MAX(Instances!Q302:Instances!Q302)-MIN(Instances!Q302:Instances!Q302))</f>
        <v>0</v>
      </c>
      <c r="R302" s="1" cm="1">
        <f t="array" ref="R302">_xlfn.SWITCH($A$2,"average", AVERAGE(Instances!R302:Instances!R302),"median", MEDIAN(Instances!R302:Instances!R302),"min", MIN(Instances!R302:Instances!R302),"max", MAX(Instances!R302:Instances!R302),"diff", MAX(Instances!R302:Instances!R302)-MIN(Instances!R302:Instances!R302))</f>
        <v>0</v>
      </c>
      <c r="S302" s="1">
        <f>MIN($B302)</f>
        <v>0</v>
      </c>
      <c r="T302" s="1">
        <f>MIN($C302)</f>
        <v>0</v>
      </c>
      <c r="U302" s="1">
        <f>MIN($D302)</f>
        <v>0</v>
      </c>
      <c r="V302" s="1">
        <f>MIN($E302)</f>
        <v>0</v>
      </c>
      <c r="W302" s="1">
        <f>MIN($F302)</f>
        <v>0</v>
      </c>
      <c r="X302" s="1">
        <f>MIN($G302)</f>
        <v>0</v>
      </c>
      <c r="Y302" s="1">
        <f>MIN($H302)</f>
        <v>0</v>
      </c>
      <c r="Z302" s="1">
        <f>MIN($I302)</f>
        <v>0</v>
      </c>
      <c r="AA302" s="1">
        <f>MIN($J302)</f>
        <v>0</v>
      </c>
      <c r="AB302" s="1">
        <f>MIN($K302)</f>
        <v>0</v>
      </c>
      <c r="AC302" s="1">
        <f>MIN($M302)</f>
        <v>0</v>
      </c>
      <c r="AD302" s="1">
        <f>MIN($N302)</f>
        <v>0</v>
      </c>
      <c r="AE302" s="1">
        <f>MIN($P302)</f>
        <v>0</v>
      </c>
      <c r="AF302" s="1">
        <f>MIN($Q302)</f>
        <v>0</v>
      </c>
      <c r="AG302" s="1">
        <f>MIN($R302)</f>
        <v>0</v>
      </c>
      <c r="AH302" s="1">
        <f>MEDIAN($B302)</f>
        <v>0</v>
      </c>
      <c r="AI302" s="1">
        <f>MEDIAN($C302)</f>
        <v>0</v>
      </c>
      <c r="AJ302" s="1">
        <f>MEDIAN($D302)</f>
        <v>0</v>
      </c>
      <c r="AK302" s="1">
        <f>MEDIAN($E302)</f>
        <v>0</v>
      </c>
      <c r="AL302" s="1">
        <f>MEDIAN($F302)</f>
        <v>0</v>
      </c>
      <c r="AM302" s="1">
        <f>MEDIAN($G302)</f>
        <v>0</v>
      </c>
      <c r="AN302" s="1">
        <f>MEDIAN($H302)</f>
        <v>0</v>
      </c>
      <c r="AO302" s="1">
        <f>MEDIAN($I302)</f>
        <v>0</v>
      </c>
      <c r="AP302" s="1">
        <f>MEDIAN($J302)</f>
        <v>0</v>
      </c>
      <c r="AQ302" s="1">
        <f>MEDIAN($K302)</f>
        <v>0</v>
      </c>
      <c r="AR302" s="1">
        <f>MEDIAN($M302)</f>
        <v>0</v>
      </c>
      <c r="AS302" s="1">
        <f>MEDIAN($N302)</f>
        <v>0</v>
      </c>
      <c r="AT302" s="1">
        <f>MEDIAN($P302)</f>
        <v>0</v>
      </c>
      <c r="AU302" s="1">
        <f>MEDIAN($Q302)</f>
        <v>0</v>
      </c>
      <c r="AV302" s="1">
        <f>MEDIAN($R302)</f>
        <v>0</v>
      </c>
      <c r="AW302" s="1">
        <f>MAX($B302)</f>
        <v>0</v>
      </c>
      <c r="AX302" s="1">
        <f>MAX($C302)</f>
        <v>0</v>
      </c>
      <c r="AY302" s="1">
        <f>MAX($D302)</f>
        <v>0</v>
      </c>
      <c r="AZ302" s="1">
        <f>MAX($E302)</f>
        <v>0</v>
      </c>
      <c r="BA302" s="1">
        <f>MAX($F302)</f>
        <v>0</v>
      </c>
      <c r="BB302" s="1">
        <f>MAX($G302)</f>
        <v>0</v>
      </c>
      <c r="BC302" s="1">
        <f>MAX($H302)</f>
        <v>0</v>
      </c>
      <c r="BD302" s="1">
        <f>MAX($I302)</f>
        <v>0</v>
      </c>
      <c r="BE302" s="1">
        <f>MAX($J302)</f>
        <v>0</v>
      </c>
      <c r="BF302" s="1">
        <f>MAX($K302)</f>
        <v>0</v>
      </c>
      <c r="BG302" s="1">
        <f>MAX($M302)</f>
        <v>0</v>
      </c>
      <c r="BH302" s="1">
        <f>MAX($N302)</f>
        <v>0</v>
      </c>
      <c r="BI302" s="1">
        <f>MAX($P302)</f>
        <v>0</v>
      </c>
      <c r="BJ302" s="1">
        <f>MAX($Q302)</f>
        <v>0</v>
      </c>
      <c r="BK302" s="1">
        <f>MAX($R302)</f>
        <v>0</v>
      </c>
    </row>
    <row r="303" spans="1:63">
      <c r="A303" s="1" t="s">
        <v>300</v>
      </c>
      <c r="B303" s="1" cm="1">
        <f t="array" ref="B303">_xlfn.SWITCH($A$2,"average", AVERAGE(Instances!B303:Instances!B303),"median", MEDIAN(Instances!B303:Instances!B303),"min", MIN(Instances!B303:Instances!B303),"max", MAX(Instances!B303:Instances!B303),"diff", MAX(Instances!B303:Instances!B303)-MIN(Instances!B303:Instances!B303))</f>
        <v>0</v>
      </c>
      <c r="C303" s="1" cm="1">
        <f t="array" ref="C303">_xlfn.SWITCH($A$2,"average", AVERAGE(Instances!C303:Instances!C303),"median", MEDIAN(Instances!C303:Instances!C303),"min", MIN(Instances!C303:Instances!C303),"max", MAX(Instances!C303:Instances!C303),"diff", MAX(Instances!C303:Instances!C303)-MIN(Instances!C303:Instances!C303))</f>
        <v>0</v>
      </c>
      <c r="D303" s="1" cm="1">
        <f t="array" ref="D303">_xlfn.SWITCH($A$2,"average", AVERAGE(Instances!D303:Instances!D303),"median", MEDIAN(Instances!D303:Instances!D303),"min", MIN(Instances!D303:Instances!D303),"max", MAX(Instances!D303:Instances!D303),"diff", MAX(Instances!D303:Instances!D303)-MIN(Instances!D303:Instances!D303))</f>
        <v>0</v>
      </c>
      <c r="E303" s="1" cm="1">
        <f t="array" ref="E303">_xlfn.SWITCH($A$2,"average", AVERAGE(Instances!E303:Instances!E303),"median", MEDIAN(Instances!E303:Instances!E303),"min", MIN(Instances!E303:Instances!E303),"max", MAX(Instances!E303:Instances!E303),"diff", MAX(Instances!E303:Instances!E303)-MIN(Instances!E303:Instances!E303))</f>
        <v>0</v>
      </c>
      <c r="F303" s="1" cm="1">
        <f t="array" ref="F303">_xlfn.SWITCH($A$2,"average", AVERAGE(Instances!F303:Instances!F303),"median", MEDIAN(Instances!F303:Instances!F303),"min", MIN(Instances!F303:Instances!F303),"max", MAX(Instances!F303:Instances!F303),"diff", MAX(Instances!F303:Instances!F303)-MIN(Instances!F303:Instances!F303))</f>
        <v>0</v>
      </c>
      <c r="G303" s="1" cm="1">
        <f t="array" ref="G303">_xlfn.SWITCH($A$2,"average", AVERAGE(Instances!G303:Instances!G303),"median", MEDIAN(Instances!G303:Instances!G303),"min", MIN(Instances!G303:Instances!G303),"max", MAX(Instances!G303:Instances!G303),"diff", MAX(Instances!G303:Instances!G303)-MIN(Instances!G303:Instances!G303))</f>
        <v>0</v>
      </c>
      <c r="H303" s="1" cm="1">
        <f t="array" ref="H303">_xlfn.SWITCH($A$2,"average", AVERAGE(Instances!H303:Instances!H303),"median", MEDIAN(Instances!H303:Instances!H303),"min", MIN(Instances!H303:Instances!H303),"max", MAX(Instances!H303:Instances!H303),"diff", MAX(Instances!H303:Instances!H303)-MIN(Instances!H303:Instances!H303))</f>
        <v>0</v>
      </c>
      <c r="I303" s="1" cm="1">
        <f t="array" ref="I303">_xlfn.SWITCH($A$2,"average", AVERAGE(Instances!I303:Instances!I303),"median", MEDIAN(Instances!I303:Instances!I303),"min", MIN(Instances!I303:Instances!I303),"max", MAX(Instances!I303:Instances!I303),"diff", MAX(Instances!I303:Instances!I303)-MIN(Instances!I303:Instances!I303))</f>
        <v>0</v>
      </c>
      <c r="J303" s="1" cm="1">
        <f t="array" ref="J303">_xlfn.SWITCH($A$2,"average", AVERAGE(Instances!J303:Instances!J303),"median", MEDIAN(Instances!J303:Instances!J303),"min", MIN(Instances!J303:Instances!J303),"max", MAX(Instances!J303:Instances!J303),"diff", MAX(Instances!J303:Instances!J303)-MIN(Instances!J303:Instances!J303))</f>
        <v>0</v>
      </c>
      <c r="K303" s="1" cm="1">
        <f t="array" ref="K303">_xlfn.SWITCH($A$2,"average", AVERAGE(Instances!K303:Instances!K303),"median", MEDIAN(Instances!K303:Instances!K303),"min", MIN(Instances!K303:Instances!K303),"max", MAX(Instances!K303:Instances!K303),"diff", MAX(Instances!K303:Instances!K303)-MIN(Instances!K303:Instances!K303))</f>
        <v>0</v>
      </c>
      <c r="L303" s="1"/>
      <c r="M303" s="1" cm="1">
        <f t="array" ref="M303">_xlfn.SWITCH($A$2,"average", AVERAGE(Instances!M303:Instances!M303),"median", MEDIAN(Instances!M303:Instances!M303),"min", MIN(Instances!M303:Instances!M303),"max", MAX(Instances!M303:Instances!M303),"diff", MAX(Instances!M303:Instances!M303)-MIN(Instances!M303:Instances!M303))</f>
        <v>0</v>
      </c>
      <c r="N303" s="1" cm="1">
        <f t="array" ref="N303">_xlfn.SWITCH($A$2,"average", AVERAGE(Instances!N303:Instances!N303),"median", MEDIAN(Instances!N303:Instances!N303),"min", MIN(Instances!N303:Instances!N303),"max", MAX(Instances!N303:Instances!N303),"diff", MAX(Instances!N303:Instances!N303)-MIN(Instances!N303:Instances!N303))</f>
        <v>0</v>
      </c>
      <c r="O303" s="1"/>
      <c r="P303" s="1" cm="1">
        <f t="array" ref="P303">_xlfn.SWITCH($A$2,"average", AVERAGE(Instances!P303:Instances!P303),"median", MEDIAN(Instances!P303:Instances!P303),"min", MIN(Instances!P303:Instances!P303),"max", MAX(Instances!P303:Instances!P303),"diff", MAX(Instances!P303:Instances!P303)-MIN(Instances!P303:Instances!P303))</f>
        <v>0</v>
      </c>
      <c r="Q303" s="1" cm="1">
        <f t="array" ref="Q303">_xlfn.SWITCH($A$2,"average", AVERAGE(Instances!Q303:Instances!Q303),"median", MEDIAN(Instances!Q303:Instances!Q303),"min", MIN(Instances!Q303:Instances!Q303),"max", MAX(Instances!Q303:Instances!Q303),"diff", MAX(Instances!Q303:Instances!Q303)-MIN(Instances!Q303:Instances!Q303))</f>
        <v>0</v>
      </c>
      <c r="R303" s="1" cm="1">
        <f t="array" ref="R303">_xlfn.SWITCH($A$2,"average", AVERAGE(Instances!R303:Instances!R303),"median", MEDIAN(Instances!R303:Instances!R303),"min", MIN(Instances!R303:Instances!R303),"max", MAX(Instances!R303:Instances!R303),"diff", MAX(Instances!R303:Instances!R303)-MIN(Instances!R303:Instances!R303))</f>
        <v>0</v>
      </c>
      <c r="S303" s="1">
        <f>MIN($B303)</f>
        <v>0</v>
      </c>
      <c r="T303" s="1">
        <f>MIN($C303)</f>
        <v>0</v>
      </c>
      <c r="U303" s="1">
        <f>MIN($D303)</f>
        <v>0</v>
      </c>
      <c r="V303" s="1">
        <f>MIN($E303)</f>
        <v>0</v>
      </c>
      <c r="W303" s="1">
        <f>MIN($F303)</f>
        <v>0</v>
      </c>
      <c r="X303" s="1">
        <f>MIN($G303)</f>
        <v>0</v>
      </c>
      <c r="Y303" s="1">
        <f>MIN($H303)</f>
        <v>0</v>
      </c>
      <c r="Z303" s="1">
        <f>MIN($I303)</f>
        <v>0</v>
      </c>
      <c r="AA303" s="1">
        <f>MIN($J303)</f>
        <v>0</v>
      </c>
      <c r="AB303" s="1">
        <f>MIN($K303)</f>
        <v>0</v>
      </c>
      <c r="AC303" s="1">
        <f>MIN($M303)</f>
        <v>0</v>
      </c>
      <c r="AD303" s="1">
        <f>MIN($N303)</f>
        <v>0</v>
      </c>
      <c r="AE303" s="1">
        <f>MIN($P303)</f>
        <v>0</v>
      </c>
      <c r="AF303" s="1">
        <f>MIN($Q303)</f>
        <v>0</v>
      </c>
      <c r="AG303" s="1">
        <f>MIN($R303)</f>
        <v>0</v>
      </c>
      <c r="AH303" s="1">
        <f>MEDIAN($B303)</f>
        <v>0</v>
      </c>
      <c r="AI303" s="1">
        <f>MEDIAN($C303)</f>
        <v>0</v>
      </c>
      <c r="AJ303" s="1">
        <f>MEDIAN($D303)</f>
        <v>0</v>
      </c>
      <c r="AK303" s="1">
        <f>MEDIAN($E303)</f>
        <v>0</v>
      </c>
      <c r="AL303" s="1">
        <f>MEDIAN($F303)</f>
        <v>0</v>
      </c>
      <c r="AM303" s="1">
        <f>MEDIAN($G303)</f>
        <v>0</v>
      </c>
      <c r="AN303" s="1">
        <f>MEDIAN($H303)</f>
        <v>0</v>
      </c>
      <c r="AO303" s="1">
        <f>MEDIAN($I303)</f>
        <v>0</v>
      </c>
      <c r="AP303" s="1">
        <f>MEDIAN($J303)</f>
        <v>0</v>
      </c>
      <c r="AQ303" s="1">
        <f>MEDIAN($K303)</f>
        <v>0</v>
      </c>
      <c r="AR303" s="1">
        <f>MEDIAN($M303)</f>
        <v>0</v>
      </c>
      <c r="AS303" s="1">
        <f>MEDIAN($N303)</f>
        <v>0</v>
      </c>
      <c r="AT303" s="1">
        <f>MEDIAN($P303)</f>
        <v>0</v>
      </c>
      <c r="AU303" s="1">
        <f>MEDIAN($Q303)</f>
        <v>0</v>
      </c>
      <c r="AV303" s="1">
        <f>MEDIAN($R303)</f>
        <v>0</v>
      </c>
      <c r="AW303" s="1">
        <f>MAX($B303)</f>
        <v>0</v>
      </c>
      <c r="AX303" s="1">
        <f>MAX($C303)</f>
        <v>0</v>
      </c>
      <c r="AY303" s="1">
        <f>MAX($D303)</f>
        <v>0</v>
      </c>
      <c r="AZ303" s="1">
        <f>MAX($E303)</f>
        <v>0</v>
      </c>
      <c r="BA303" s="1">
        <f>MAX($F303)</f>
        <v>0</v>
      </c>
      <c r="BB303" s="1">
        <f>MAX($G303)</f>
        <v>0</v>
      </c>
      <c r="BC303" s="1">
        <f>MAX($H303)</f>
        <v>0</v>
      </c>
      <c r="BD303" s="1">
        <f>MAX($I303)</f>
        <v>0</v>
      </c>
      <c r="BE303" s="1">
        <f>MAX($J303)</f>
        <v>0</v>
      </c>
      <c r="BF303" s="1">
        <f>MAX($K303)</f>
        <v>0</v>
      </c>
      <c r="BG303" s="1">
        <f>MAX($M303)</f>
        <v>0</v>
      </c>
      <c r="BH303" s="1">
        <f>MAX($N303)</f>
        <v>0</v>
      </c>
      <c r="BI303" s="1">
        <f>MAX($P303)</f>
        <v>0</v>
      </c>
      <c r="BJ303" s="1">
        <f>MAX($Q303)</f>
        <v>0</v>
      </c>
      <c r="BK303" s="1">
        <f>MAX($R303)</f>
        <v>0</v>
      </c>
    </row>
    <row r="304" spans="1:63">
      <c r="A304" s="1" t="s">
        <v>301</v>
      </c>
      <c r="B304" s="1" cm="1">
        <f t="array" ref="B304">_xlfn.SWITCH($A$2,"average", AVERAGE(Instances!B304:Instances!B304),"median", MEDIAN(Instances!B304:Instances!B304),"min", MIN(Instances!B304:Instances!B304),"max", MAX(Instances!B304:Instances!B304),"diff", MAX(Instances!B304:Instances!B304)-MIN(Instances!B304:Instances!B304))</f>
        <v>0</v>
      </c>
      <c r="C304" s="1" cm="1">
        <f t="array" ref="C304">_xlfn.SWITCH($A$2,"average", AVERAGE(Instances!C304:Instances!C304),"median", MEDIAN(Instances!C304:Instances!C304),"min", MIN(Instances!C304:Instances!C304),"max", MAX(Instances!C304:Instances!C304),"diff", MAX(Instances!C304:Instances!C304)-MIN(Instances!C304:Instances!C304))</f>
        <v>0</v>
      </c>
      <c r="D304" s="1" cm="1">
        <f t="array" ref="D304">_xlfn.SWITCH($A$2,"average", AVERAGE(Instances!D304:Instances!D304),"median", MEDIAN(Instances!D304:Instances!D304),"min", MIN(Instances!D304:Instances!D304),"max", MAX(Instances!D304:Instances!D304),"diff", MAX(Instances!D304:Instances!D304)-MIN(Instances!D304:Instances!D304))</f>
        <v>0</v>
      </c>
      <c r="E304" s="1" cm="1">
        <f t="array" ref="E304">_xlfn.SWITCH($A$2,"average", AVERAGE(Instances!E304:Instances!E304),"median", MEDIAN(Instances!E304:Instances!E304),"min", MIN(Instances!E304:Instances!E304),"max", MAX(Instances!E304:Instances!E304),"diff", MAX(Instances!E304:Instances!E304)-MIN(Instances!E304:Instances!E304))</f>
        <v>0</v>
      </c>
      <c r="F304" s="1" cm="1">
        <f t="array" ref="F304">_xlfn.SWITCH($A$2,"average", AVERAGE(Instances!F304:Instances!F304),"median", MEDIAN(Instances!F304:Instances!F304),"min", MIN(Instances!F304:Instances!F304),"max", MAX(Instances!F304:Instances!F304),"diff", MAX(Instances!F304:Instances!F304)-MIN(Instances!F304:Instances!F304))</f>
        <v>0</v>
      </c>
      <c r="G304" s="1" cm="1">
        <f t="array" ref="G304">_xlfn.SWITCH($A$2,"average", AVERAGE(Instances!G304:Instances!G304),"median", MEDIAN(Instances!G304:Instances!G304),"min", MIN(Instances!G304:Instances!G304),"max", MAX(Instances!G304:Instances!G304),"diff", MAX(Instances!G304:Instances!G304)-MIN(Instances!G304:Instances!G304))</f>
        <v>0</v>
      </c>
      <c r="H304" s="1" cm="1">
        <f t="array" ref="H304">_xlfn.SWITCH($A$2,"average", AVERAGE(Instances!H304:Instances!H304),"median", MEDIAN(Instances!H304:Instances!H304),"min", MIN(Instances!H304:Instances!H304),"max", MAX(Instances!H304:Instances!H304),"diff", MAX(Instances!H304:Instances!H304)-MIN(Instances!H304:Instances!H304))</f>
        <v>0</v>
      </c>
      <c r="I304" s="1" cm="1">
        <f t="array" ref="I304">_xlfn.SWITCH($A$2,"average", AVERAGE(Instances!I304:Instances!I304),"median", MEDIAN(Instances!I304:Instances!I304),"min", MIN(Instances!I304:Instances!I304),"max", MAX(Instances!I304:Instances!I304),"diff", MAX(Instances!I304:Instances!I304)-MIN(Instances!I304:Instances!I304))</f>
        <v>0</v>
      </c>
      <c r="J304" s="1" cm="1">
        <f t="array" ref="J304">_xlfn.SWITCH($A$2,"average", AVERAGE(Instances!J304:Instances!J304),"median", MEDIAN(Instances!J304:Instances!J304),"min", MIN(Instances!J304:Instances!J304),"max", MAX(Instances!J304:Instances!J304),"diff", MAX(Instances!J304:Instances!J304)-MIN(Instances!J304:Instances!J304))</f>
        <v>0</v>
      </c>
      <c r="K304" s="1" cm="1">
        <f t="array" ref="K304">_xlfn.SWITCH($A$2,"average", AVERAGE(Instances!K304:Instances!K304),"median", MEDIAN(Instances!K304:Instances!K304),"min", MIN(Instances!K304:Instances!K304),"max", MAX(Instances!K304:Instances!K304),"diff", MAX(Instances!K304:Instances!K304)-MIN(Instances!K304:Instances!K304))</f>
        <v>0</v>
      </c>
      <c r="L304" s="1"/>
      <c r="M304" s="1" cm="1">
        <f t="array" ref="M304">_xlfn.SWITCH($A$2,"average", AVERAGE(Instances!M304:Instances!M304),"median", MEDIAN(Instances!M304:Instances!M304),"min", MIN(Instances!M304:Instances!M304),"max", MAX(Instances!M304:Instances!M304),"diff", MAX(Instances!M304:Instances!M304)-MIN(Instances!M304:Instances!M304))</f>
        <v>0</v>
      </c>
      <c r="N304" s="1" cm="1">
        <f t="array" ref="N304">_xlfn.SWITCH($A$2,"average", AVERAGE(Instances!N304:Instances!N304),"median", MEDIAN(Instances!N304:Instances!N304),"min", MIN(Instances!N304:Instances!N304),"max", MAX(Instances!N304:Instances!N304),"diff", MAX(Instances!N304:Instances!N304)-MIN(Instances!N304:Instances!N304))</f>
        <v>0</v>
      </c>
      <c r="O304" s="1"/>
      <c r="P304" s="1" cm="1">
        <f t="array" ref="P304">_xlfn.SWITCH($A$2,"average", AVERAGE(Instances!P304:Instances!P304),"median", MEDIAN(Instances!P304:Instances!P304),"min", MIN(Instances!P304:Instances!P304),"max", MAX(Instances!P304:Instances!P304),"diff", MAX(Instances!P304:Instances!P304)-MIN(Instances!P304:Instances!P304))</f>
        <v>0</v>
      </c>
      <c r="Q304" s="1" cm="1">
        <f t="array" ref="Q304">_xlfn.SWITCH($A$2,"average", AVERAGE(Instances!Q304:Instances!Q304),"median", MEDIAN(Instances!Q304:Instances!Q304),"min", MIN(Instances!Q304:Instances!Q304),"max", MAX(Instances!Q304:Instances!Q304),"diff", MAX(Instances!Q304:Instances!Q304)-MIN(Instances!Q304:Instances!Q304))</f>
        <v>0</v>
      </c>
      <c r="R304" s="1" cm="1">
        <f t="array" ref="R304">_xlfn.SWITCH($A$2,"average", AVERAGE(Instances!R304:Instances!R304),"median", MEDIAN(Instances!R304:Instances!R304),"min", MIN(Instances!R304:Instances!R304),"max", MAX(Instances!R304:Instances!R304),"diff", MAX(Instances!R304:Instances!R304)-MIN(Instances!R304:Instances!R304))</f>
        <v>0</v>
      </c>
      <c r="S304" s="1">
        <f>MIN($B304)</f>
        <v>0</v>
      </c>
      <c r="T304" s="1">
        <f>MIN($C304)</f>
        <v>0</v>
      </c>
      <c r="U304" s="1">
        <f>MIN($D304)</f>
        <v>0</v>
      </c>
      <c r="V304" s="1">
        <f>MIN($E304)</f>
        <v>0</v>
      </c>
      <c r="W304" s="1">
        <f>MIN($F304)</f>
        <v>0</v>
      </c>
      <c r="X304" s="1">
        <f>MIN($G304)</f>
        <v>0</v>
      </c>
      <c r="Y304" s="1">
        <f>MIN($H304)</f>
        <v>0</v>
      </c>
      <c r="Z304" s="1">
        <f>MIN($I304)</f>
        <v>0</v>
      </c>
      <c r="AA304" s="1">
        <f>MIN($J304)</f>
        <v>0</v>
      </c>
      <c r="AB304" s="1">
        <f>MIN($K304)</f>
        <v>0</v>
      </c>
      <c r="AC304" s="1">
        <f>MIN($M304)</f>
        <v>0</v>
      </c>
      <c r="AD304" s="1">
        <f>MIN($N304)</f>
        <v>0</v>
      </c>
      <c r="AE304" s="1">
        <f>MIN($P304)</f>
        <v>0</v>
      </c>
      <c r="AF304" s="1">
        <f>MIN($Q304)</f>
        <v>0</v>
      </c>
      <c r="AG304" s="1">
        <f>MIN($R304)</f>
        <v>0</v>
      </c>
      <c r="AH304" s="1">
        <f>MEDIAN($B304)</f>
        <v>0</v>
      </c>
      <c r="AI304" s="1">
        <f>MEDIAN($C304)</f>
        <v>0</v>
      </c>
      <c r="AJ304" s="1">
        <f>MEDIAN($D304)</f>
        <v>0</v>
      </c>
      <c r="AK304" s="1">
        <f>MEDIAN($E304)</f>
        <v>0</v>
      </c>
      <c r="AL304" s="1">
        <f>MEDIAN($F304)</f>
        <v>0</v>
      </c>
      <c r="AM304" s="1">
        <f>MEDIAN($G304)</f>
        <v>0</v>
      </c>
      <c r="AN304" s="1">
        <f>MEDIAN($H304)</f>
        <v>0</v>
      </c>
      <c r="AO304" s="1">
        <f>MEDIAN($I304)</f>
        <v>0</v>
      </c>
      <c r="AP304" s="1">
        <f>MEDIAN($J304)</f>
        <v>0</v>
      </c>
      <c r="AQ304" s="1">
        <f>MEDIAN($K304)</f>
        <v>0</v>
      </c>
      <c r="AR304" s="1">
        <f>MEDIAN($M304)</f>
        <v>0</v>
      </c>
      <c r="AS304" s="1">
        <f>MEDIAN($N304)</f>
        <v>0</v>
      </c>
      <c r="AT304" s="1">
        <f>MEDIAN($P304)</f>
        <v>0</v>
      </c>
      <c r="AU304" s="1">
        <f>MEDIAN($Q304)</f>
        <v>0</v>
      </c>
      <c r="AV304" s="1">
        <f>MEDIAN($R304)</f>
        <v>0</v>
      </c>
      <c r="AW304" s="1">
        <f>MAX($B304)</f>
        <v>0</v>
      </c>
      <c r="AX304" s="1">
        <f>MAX($C304)</f>
        <v>0</v>
      </c>
      <c r="AY304" s="1">
        <f>MAX($D304)</f>
        <v>0</v>
      </c>
      <c r="AZ304" s="1">
        <f>MAX($E304)</f>
        <v>0</v>
      </c>
      <c r="BA304" s="1">
        <f>MAX($F304)</f>
        <v>0</v>
      </c>
      <c r="BB304" s="1">
        <f>MAX($G304)</f>
        <v>0</v>
      </c>
      <c r="BC304" s="1">
        <f>MAX($H304)</f>
        <v>0</v>
      </c>
      <c r="BD304" s="1">
        <f>MAX($I304)</f>
        <v>0</v>
      </c>
      <c r="BE304" s="1">
        <f>MAX($J304)</f>
        <v>0</v>
      </c>
      <c r="BF304" s="1">
        <f>MAX($K304)</f>
        <v>0</v>
      </c>
      <c r="BG304" s="1">
        <f>MAX($M304)</f>
        <v>0</v>
      </c>
      <c r="BH304" s="1">
        <f>MAX($N304)</f>
        <v>0</v>
      </c>
      <c r="BI304" s="1">
        <f>MAX($P304)</f>
        <v>0</v>
      </c>
      <c r="BJ304" s="1">
        <f>MAX($Q304)</f>
        <v>0</v>
      </c>
      <c r="BK304" s="1">
        <f>MAX($R304)</f>
        <v>0</v>
      </c>
    </row>
    <row r="305" spans="1:63">
      <c r="A305" s="1" t="s">
        <v>302</v>
      </c>
      <c r="B305" s="1" cm="1">
        <f t="array" ref="B305">_xlfn.SWITCH($A$2,"average", AVERAGE(Instances!B305:Instances!B305),"median", MEDIAN(Instances!B305:Instances!B305),"min", MIN(Instances!B305:Instances!B305),"max", MAX(Instances!B305:Instances!B305),"diff", MAX(Instances!B305:Instances!B305)-MIN(Instances!B305:Instances!B305))</f>
        <v>0</v>
      </c>
      <c r="C305" s="1" cm="1">
        <f t="array" ref="C305">_xlfn.SWITCH($A$2,"average", AVERAGE(Instances!C305:Instances!C305),"median", MEDIAN(Instances!C305:Instances!C305),"min", MIN(Instances!C305:Instances!C305),"max", MAX(Instances!C305:Instances!C305),"diff", MAX(Instances!C305:Instances!C305)-MIN(Instances!C305:Instances!C305))</f>
        <v>0</v>
      </c>
      <c r="D305" s="1" cm="1">
        <f t="array" ref="D305">_xlfn.SWITCH($A$2,"average", AVERAGE(Instances!D305:Instances!D305),"median", MEDIAN(Instances!D305:Instances!D305),"min", MIN(Instances!D305:Instances!D305),"max", MAX(Instances!D305:Instances!D305),"diff", MAX(Instances!D305:Instances!D305)-MIN(Instances!D305:Instances!D305))</f>
        <v>0</v>
      </c>
      <c r="E305" s="1" cm="1">
        <f t="array" ref="E305">_xlfn.SWITCH($A$2,"average", AVERAGE(Instances!E305:Instances!E305),"median", MEDIAN(Instances!E305:Instances!E305),"min", MIN(Instances!E305:Instances!E305),"max", MAX(Instances!E305:Instances!E305),"diff", MAX(Instances!E305:Instances!E305)-MIN(Instances!E305:Instances!E305))</f>
        <v>0</v>
      </c>
      <c r="F305" s="1" cm="1">
        <f t="array" ref="F305">_xlfn.SWITCH($A$2,"average", AVERAGE(Instances!F305:Instances!F305),"median", MEDIAN(Instances!F305:Instances!F305),"min", MIN(Instances!F305:Instances!F305),"max", MAX(Instances!F305:Instances!F305),"diff", MAX(Instances!F305:Instances!F305)-MIN(Instances!F305:Instances!F305))</f>
        <v>0</v>
      </c>
      <c r="G305" s="1" cm="1">
        <f t="array" ref="G305">_xlfn.SWITCH($A$2,"average", AVERAGE(Instances!G305:Instances!G305),"median", MEDIAN(Instances!G305:Instances!G305),"min", MIN(Instances!G305:Instances!G305),"max", MAX(Instances!G305:Instances!G305),"diff", MAX(Instances!G305:Instances!G305)-MIN(Instances!G305:Instances!G305))</f>
        <v>0</v>
      </c>
      <c r="H305" s="1" cm="1">
        <f t="array" ref="H305">_xlfn.SWITCH($A$2,"average", AVERAGE(Instances!H305:Instances!H305),"median", MEDIAN(Instances!H305:Instances!H305),"min", MIN(Instances!H305:Instances!H305),"max", MAX(Instances!H305:Instances!H305),"diff", MAX(Instances!H305:Instances!H305)-MIN(Instances!H305:Instances!H305))</f>
        <v>0</v>
      </c>
      <c r="I305" s="1" cm="1">
        <f t="array" ref="I305">_xlfn.SWITCH($A$2,"average", AVERAGE(Instances!I305:Instances!I305),"median", MEDIAN(Instances!I305:Instances!I305),"min", MIN(Instances!I305:Instances!I305),"max", MAX(Instances!I305:Instances!I305),"diff", MAX(Instances!I305:Instances!I305)-MIN(Instances!I305:Instances!I305))</f>
        <v>0</v>
      </c>
      <c r="J305" s="1" cm="1">
        <f t="array" ref="J305">_xlfn.SWITCH($A$2,"average", AVERAGE(Instances!J305:Instances!J305),"median", MEDIAN(Instances!J305:Instances!J305),"min", MIN(Instances!J305:Instances!J305),"max", MAX(Instances!J305:Instances!J305),"diff", MAX(Instances!J305:Instances!J305)-MIN(Instances!J305:Instances!J305))</f>
        <v>0</v>
      </c>
      <c r="K305" s="1" cm="1">
        <f t="array" ref="K305">_xlfn.SWITCH($A$2,"average", AVERAGE(Instances!K305:Instances!K305),"median", MEDIAN(Instances!K305:Instances!K305),"min", MIN(Instances!K305:Instances!K305),"max", MAX(Instances!K305:Instances!K305),"diff", MAX(Instances!K305:Instances!K305)-MIN(Instances!K305:Instances!K305))</f>
        <v>0</v>
      </c>
      <c r="L305" s="1"/>
      <c r="M305" s="1" cm="1">
        <f t="array" ref="M305">_xlfn.SWITCH($A$2,"average", AVERAGE(Instances!M305:Instances!M305),"median", MEDIAN(Instances!M305:Instances!M305),"min", MIN(Instances!M305:Instances!M305),"max", MAX(Instances!M305:Instances!M305),"diff", MAX(Instances!M305:Instances!M305)-MIN(Instances!M305:Instances!M305))</f>
        <v>0</v>
      </c>
      <c r="N305" s="1" cm="1">
        <f t="array" ref="N305">_xlfn.SWITCH($A$2,"average", AVERAGE(Instances!N305:Instances!N305),"median", MEDIAN(Instances!N305:Instances!N305),"min", MIN(Instances!N305:Instances!N305),"max", MAX(Instances!N305:Instances!N305),"diff", MAX(Instances!N305:Instances!N305)-MIN(Instances!N305:Instances!N305))</f>
        <v>0</v>
      </c>
      <c r="O305" s="1"/>
      <c r="P305" s="1" cm="1">
        <f t="array" ref="P305">_xlfn.SWITCH($A$2,"average", AVERAGE(Instances!P305:Instances!P305),"median", MEDIAN(Instances!P305:Instances!P305),"min", MIN(Instances!P305:Instances!P305),"max", MAX(Instances!P305:Instances!P305),"diff", MAX(Instances!P305:Instances!P305)-MIN(Instances!P305:Instances!P305))</f>
        <v>0</v>
      </c>
      <c r="Q305" s="1" cm="1">
        <f t="array" ref="Q305">_xlfn.SWITCH($A$2,"average", AVERAGE(Instances!Q305:Instances!Q305),"median", MEDIAN(Instances!Q305:Instances!Q305),"min", MIN(Instances!Q305:Instances!Q305),"max", MAX(Instances!Q305:Instances!Q305),"diff", MAX(Instances!Q305:Instances!Q305)-MIN(Instances!Q305:Instances!Q305))</f>
        <v>0</v>
      </c>
      <c r="R305" s="1" cm="1">
        <f t="array" ref="R305">_xlfn.SWITCH($A$2,"average", AVERAGE(Instances!R305:Instances!R305),"median", MEDIAN(Instances!R305:Instances!R305),"min", MIN(Instances!R305:Instances!R305),"max", MAX(Instances!R305:Instances!R305),"diff", MAX(Instances!R305:Instances!R305)-MIN(Instances!R305:Instances!R305))</f>
        <v>0</v>
      </c>
      <c r="S305" s="1">
        <f>MIN($B305)</f>
        <v>0</v>
      </c>
      <c r="T305" s="1">
        <f>MIN($C305)</f>
        <v>0</v>
      </c>
      <c r="U305" s="1">
        <f>MIN($D305)</f>
        <v>0</v>
      </c>
      <c r="V305" s="1">
        <f>MIN($E305)</f>
        <v>0</v>
      </c>
      <c r="W305" s="1">
        <f>MIN($F305)</f>
        <v>0</v>
      </c>
      <c r="X305" s="1">
        <f>MIN($G305)</f>
        <v>0</v>
      </c>
      <c r="Y305" s="1">
        <f>MIN($H305)</f>
        <v>0</v>
      </c>
      <c r="Z305" s="1">
        <f>MIN($I305)</f>
        <v>0</v>
      </c>
      <c r="AA305" s="1">
        <f>MIN($J305)</f>
        <v>0</v>
      </c>
      <c r="AB305" s="1">
        <f>MIN($K305)</f>
        <v>0</v>
      </c>
      <c r="AC305" s="1">
        <f>MIN($M305)</f>
        <v>0</v>
      </c>
      <c r="AD305" s="1">
        <f>MIN($N305)</f>
        <v>0</v>
      </c>
      <c r="AE305" s="1">
        <f>MIN($P305)</f>
        <v>0</v>
      </c>
      <c r="AF305" s="1">
        <f>MIN($Q305)</f>
        <v>0</v>
      </c>
      <c r="AG305" s="1">
        <f>MIN($R305)</f>
        <v>0</v>
      </c>
      <c r="AH305" s="1">
        <f>MEDIAN($B305)</f>
        <v>0</v>
      </c>
      <c r="AI305" s="1">
        <f>MEDIAN($C305)</f>
        <v>0</v>
      </c>
      <c r="AJ305" s="1">
        <f>MEDIAN($D305)</f>
        <v>0</v>
      </c>
      <c r="AK305" s="1">
        <f>MEDIAN($E305)</f>
        <v>0</v>
      </c>
      <c r="AL305" s="1">
        <f>MEDIAN($F305)</f>
        <v>0</v>
      </c>
      <c r="AM305" s="1">
        <f>MEDIAN($G305)</f>
        <v>0</v>
      </c>
      <c r="AN305" s="1">
        <f>MEDIAN($H305)</f>
        <v>0</v>
      </c>
      <c r="AO305" s="1">
        <f>MEDIAN($I305)</f>
        <v>0</v>
      </c>
      <c r="AP305" s="1">
        <f>MEDIAN($J305)</f>
        <v>0</v>
      </c>
      <c r="AQ305" s="1">
        <f>MEDIAN($K305)</f>
        <v>0</v>
      </c>
      <c r="AR305" s="1">
        <f>MEDIAN($M305)</f>
        <v>0</v>
      </c>
      <c r="AS305" s="1">
        <f>MEDIAN($N305)</f>
        <v>0</v>
      </c>
      <c r="AT305" s="1">
        <f>MEDIAN($P305)</f>
        <v>0</v>
      </c>
      <c r="AU305" s="1">
        <f>MEDIAN($Q305)</f>
        <v>0</v>
      </c>
      <c r="AV305" s="1">
        <f>MEDIAN($R305)</f>
        <v>0</v>
      </c>
      <c r="AW305" s="1">
        <f>MAX($B305)</f>
        <v>0</v>
      </c>
      <c r="AX305" s="1">
        <f>MAX($C305)</f>
        <v>0</v>
      </c>
      <c r="AY305" s="1">
        <f>MAX($D305)</f>
        <v>0</v>
      </c>
      <c r="AZ305" s="1">
        <f>MAX($E305)</f>
        <v>0</v>
      </c>
      <c r="BA305" s="1">
        <f>MAX($F305)</f>
        <v>0</v>
      </c>
      <c r="BB305" s="1">
        <f>MAX($G305)</f>
        <v>0</v>
      </c>
      <c r="BC305" s="1">
        <f>MAX($H305)</f>
        <v>0</v>
      </c>
      <c r="BD305" s="1">
        <f>MAX($I305)</f>
        <v>0</v>
      </c>
      <c r="BE305" s="1">
        <f>MAX($J305)</f>
        <v>0</v>
      </c>
      <c r="BF305" s="1">
        <f>MAX($K305)</f>
        <v>0</v>
      </c>
      <c r="BG305" s="1">
        <f>MAX($M305)</f>
        <v>0</v>
      </c>
      <c r="BH305" s="1">
        <f>MAX($N305)</f>
        <v>0</v>
      </c>
      <c r="BI305" s="1">
        <f>MAX($P305)</f>
        <v>0</v>
      </c>
      <c r="BJ305" s="1">
        <f>MAX($Q305)</f>
        <v>0</v>
      </c>
      <c r="BK305" s="1">
        <f>MAX($R305)</f>
        <v>0</v>
      </c>
    </row>
    <row r="306" spans="1:63">
      <c r="A306" s="1" t="s">
        <v>303</v>
      </c>
      <c r="B306" s="1" cm="1">
        <f t="array" ref="B306">_xlfn.SWITCH($A$2,"average", AVERAGE(Instances!B306:Instances!B306),"median", MEDIAN(Instances!B306:Instances!B306),"min", MIN(Instances!B306:Instances!B306),"max", MAX(Instances!B306:Instances!B306),"diff", MAX(Instances!B306:Instances!B306)-MIN(Instances!B306:Instances!B306))</f>
        <v>0</v>
      </c>
      <c r="C306" s="1" cm="1">
        <f t="array" ref="C306">_xlfn.SWITCH($A$2,"average", AVERAGE(Instances!C306:Instances!C306),"median", MEDIAN(Instances!C306:Instances!C306),"min", MIN(Instances!C306:Instances!C306),"max", MAX(Instances!C306:Instances!C306),"diff", MAX(Instances!C306:Instances!C306)-MIN(Instances!C306:Instances!C306))</f>
        <v>0</v>
      </c>
      <c r="D306" s="1" cm="1">
        <f t="array" ref="D306">_xlfn.SWITCH($A$2,"average", AVERAGE(Instances!D306:Instances!D306),"median", MEDIAN(Instances!D306:Instances!D306),"min", MIN(Instances!D306:Instances!D306),"max", MAX(Instances!D306:Instances!D306),"diff", MAX(Instances!D306:Instances!D306)-MIN(Instances!D306:Instances!D306))</f>
        <v>0</v>
      </c>
      <c r="E306" s="1" cm="1">
        <f t="array" ref="E306">_xlfn.SWITCH($A$2,"average", AVERAGE(Instances!E306:Instances!E306),"median", MEDIAN(Instances!E306:Instances!E306),"min", MIN(Instances!E306:Instances!E306),"max", MAX(Instances!E306:Instances!E306),"diff", MAX(Instances!E306:Instances!E306)-MIN(Instances!E306:Instances!E306))</f>
        <v>0</v>
      </c>
      <c r="F306" s="1" cm="1">
        <f t="array" ref="F306">_xlfn.SWITCH($A$2,"average", AVERAGE(Instances!F306:Instances!F306),"median", MEDIAN(Instances!F306:Instances!F306),"min", MIN(Instances!F306:Instances!F306),"max", MAX(Instances!F306:Instances!F306),"diff", MAX(Instances!F306:Instances!F306)-MIN(Instances!F306:Instances!F306))</f>
        <v>0</v>
      </c>
      <c r="G306" s="1" cm="1">
        <f t="array" ref="G306">_xlfn.SWITCH($A$2,"average", AVERAGE(Instances!G306:Instances!G306),"median", MEDIAN(Instances!G306:Instances!G306),"min", MIN(Instances!G306:Instances!G306),"max", MAX(Instances!G306:Instances!G306),"diff", MAX(Instances!G306:Instances!G306)-MIN(Instances!G306:Instances!G306))</f>
        <v>0</v>
      </c>
      <c r="H306" s="1" cm="1">
        <f t="array" ref="H306">_xlfn.SWITCH($A$2,"average", AVERAGE(Instances!H306:Instances!H306),"median", MEDIAN(Instances!H306:Instances!H306),"min", MIN(Instances!H306:Instances!H306),"max", MAX(Instances!H306:Instances!H306),"diff", MAX(Instances!H306:Instances!H306)-MIN(Instances!H306:Instances!H306))</f>
        <v>0</v>
      </c>
      <c r="I306" s="1" cm="1">
        <f t="array" ref="I306">_xlfn.SWITCH($A$2,"average", AVERAGE(Instances!I306:Instances!I306),"median", MEDIAN(Instances!I306:Instances!I306),"min", MIN(Instances!I306:Instances!I306),"max", MAX(Instances!I306:Instances!I306),"diff", MAX(Instances!I306:Instances!I306)-MIN(Instances!I306:Instances!I306))</f>
        <v>0</v>
      </c>
      <c r="J306" s="1" cm="1">
        <f t="array" ref="J306">_xlfn.SWITCH($A$2,"average", AVERAGE(Instances!J306:Instances!J306),"median", MEDIAN(Instances!J306:Instances!J306),"min", MIN(Instances!J306:Instances!J306),"max", MAX(Instances!J306:Instances!J306),"diff", MAX(Instances!J306:Instances!J306)-MIN(Instances!J306:Instances!J306))</f>
        <v>0</v>
      </c>
      <c r="K306" s="1" cm="1">
        <f t="array" ref="K306">_xlfn.SWITCH($A$2,"average", AVERAGE(Instances!K306:Instances!K306),"median", MEDIAN(Instances!K306:Instances!K306),"min", MIN(Instances!K306:Instances!K306),"max", MAX(Instances!K306:Instances!K306),"diff", MAX(Instances!K306:Instances!K306)-MIN(Instances!K306:Instances!K306))</f>
        <v>0</v>
      </c>
      <c r="L306" s="1"/>
      <c r="M306" s="1" cm="1">
        <f t="array" ref="M306">_xlfn.SWITCH($A$2,"average", AVERAGE(Instances!M306:Instances!M306),"median", MEDIAN(Instances!M306:Instances!M306),"min", MIN(Instances!M306:Instances!M306),"max", MAX(Instances!M306:Instances!M306),"diff", MAX(Instances!M306:Instances!M306)-MIN(Instances!M306:Instances!M306))</f>
        <v>0</v>
      </c>
      <c r="N306" s="1" cm="1">
        <f t="array" ref="N306">_xlfn.SWITCH($A$2,"average", AVERAGE(Instances!N306:Instances!N306),"median", MEDIAN(Instances!N306:Instances!N306),"min", MIN(Instances!N306:Instances!N306),"max", MAX(Instances!N306:Instances!N306),"diff", MAX(Instances!N306:Instances!N306)-MIN(Instances!N306:Instances!N306))</f>
        <v>0</v>
      </c>
      <c r="O306" s="1"/>
      <c r="P306" s="1" cm="1">
        <f t="array" ref="P306">_xlfn.SWITCH($A$2,"average", AVERAGE(Instances!P306:Instances!P306),"median", MEDIAN(Instances!P306:Instances!P306),"min", MIN(Instances!P306:Instances!P306),"max", MAX(Instances!P306:Instances!P306),"diff", MAX(Instances!P306:Instances!P306)-MIN(Instances!P306:Instances!P306))</f>
        <v>0</v>
      </c>
      <c r="Q306" s="1" cm="1">
        <f t="array" ref="Q306">_xlfn.SWITCH($A$2,"average", AVERAGE(Instances!Q306:Instances!Q306),"median", MEDIAN(Instances!Q306:Instances!Q306),"min", MIN(Instances!Q306:Instances!Q306),"max", MAX(Instances!Q306:Instances!Q306),"diff", MAX(Instances!Q306:Instances!Q306)-MIN(Instances!Q306:Instances!Q306))</f>
        <v>0</v>
      </c>
      <c r="R306" s="1" cm="1">
        <f t="array" ref="R306">_xlfn.SWITCH($A$2,"average", AVERAGE(Instances!R306:Instances!R306),"median", MEDIAN(Instances!R306:Instances!R306),"min", MIN(Instances!R306:Instances!R306),"max", MAX(Instances!R306:Instances!R306),"diff", MAX(Instances!R306:Instances!R306)-MIN(Instances!R306:Instances!R306))</f>
        <v>0</v>
      </c>
      <c r="S306" s="1">
        <f>MIN($B306)</f>
        <v>0</v>
      </c>
      <c r="T306" s="1">
        <f>MIN($C306)</f>
        <v>0</v>
      </c>
      <c r="U306" s="1">
        <f>MIN($D306)</f>
        <v>0</v>
      </c>
      <c r="V306" s="1">
        <f>MIN($E306)</f>
        <v>0</v>
      </c>
      <c r="W306" s="1">
        <f>MIN($F306)</f>
        <v>0</v>
      </c>
      <c r="X306" s="1">
        <f>MIN($G306)</f>
        <v>0</v>
      </c>
      <c r="Y306" s="1">
        <f>MIN($H306)</f>
        <v>0</v>
      </c>
      <c r="Z306" s="1">
        <f>MIN($I306)</f>
        <v>0</v>
      </c>
      <c r="AA306" s="1">
        <f>MIN($J306)</f>
        <v>0</v>
      </c>
      <c r="AB306" s="1">
        <f>MIN($K306)</f>
        <v>0</v>
      </c>
      <c r="AC306" s="1">
        <f>MIN($M306)</f>
        <v>0</v>
      </c>
      <c r="AD306" s="1">
        <f>MIN($N306)</f>
        <v>0</v>
      </c>
      <c r="AE306" s="1">
        <f>MIN($P306)</f>
        <v>0</v>
      </c>
      <c r="AF306" s="1">
        <f>MIN($Q306)</f>
        <v>0</v>
      </c>
      <c r="AG306" s="1">
        <f>MIN($R306)</f>
        <v>0</v>
      </c>
      <c r="AH306" s="1">
        <f>MEDIAN($B306)</f>
        <v>0</v>
      </c>
      <c r="AI306" s="1">
        <f>MEDIAN($C306)</f>
        <v>0</v>
      </c>
      <c r="AJ306" s="1">
        <f>MEDIAN($D306)</f>
        <v>0</v>
      </c>
      <c r="AK306" s="1">
        <f>MEDIAN($E306)</f>
        <v>0</v>
      </c>
      <c r="AL306" s="1">
        <f>MEDIAN($F306)</f>
        <v>0</v>
      </c>
      <c r="AM306" s="1">
        <f>MEDIAN($G306)</f>
        <v>0</v>
      </c>
      <c r="AN306" s="1">
        <f>MEDIAN($H306)</f>
        <v>0</v>
      </c>
      <c r="AO306" s="1">
        <f>MEDIAN($I306)</f>
        <v>0</v>
      </c>
      <c r="AP306" s="1">
        <f>MEDIAN($J306)</f>
        <v>0</v>
      </c>
      <c r="AQ306" s="1">
        <f>MEDIAN($K306)</f>
        <v>0</v>
      </c>
      <c r="AR306" s="1">
        <f>MEDIAN($M306)</f>
        <v>0</v>
      </c>
      <c r="AS306" s="1">
        <f>MEDIAN($N306)</f>
        <v>0</v>
      </c>
      <c r="AT306" s="1">
        <f>MEDIAN($P306)</f>
        <v>0</v>
      </c>
      <c r="AU306" s="1">
        <f>MEDIAN($Q306)</f>
        <v>0</v>
      </c>
      <c r="AV306" s="1">
        <f>MEDIAN($R306)</f>
        <v>0</v>
      </c>
      <c r="AW306" s="1">
        <f>MAX($B306)</f>
        <v>0</v>
      </c>
      <c r="AX306" s="1">
        <f>MAX($C306)</f>
        <v>0</v>
      </c>
      <c r="AY306" s="1">
        <f>MAX($D306)</f>
        <v>0</v>
      </c>
      <c r="AZ306" s="1">
        <f>MAX($E306)</f>
        <v>0</v>
      </c>
      <c r="BA306" s="1">
        <f>MAX($F306)</f>
        <v>0</v>
      </c>
      <c r="BB306" s="1">
        <f>MAX($G306)</f>
        <v>0</v>
      </c>
      <c r="BC306" s="1">
        <f>MAX($H306)</f>
        <v>0</v>
      </c>
      <c r="BD306" s="1">
        <f>MAX($I306)</f>
        <v>0</v>
      </c>
      <c r="BE306" s="1">
        <f>MAX($J306)</f>
        <v>0</v>
      </c>
      <c r="BF306" s="1">
        <f>MAX($K306)</f>
        <v>0</v>
      </c>
      <c r="BG306" s="1">
        <f>MAX($M306)</f>
        <v>0</v>
      </c>
      <c r="BH306" s="1">
        <f>MAX($N306)</f>
        <v>0</v>
      </c>
      <c r="BI306" s="1">
        <f>MAX($P306)</f>
        <v>0</v>
      </c>
      <c r="BJ306" s="1">
        <f>MAX($Q306)</f>
        <v>0</v>
      </c>
      <c r="BK306" s="1">
        <f>MAX($R306)</f>
        <v>0</v>
      </c>
    </row>
    <row r="307" spans="1:63">
      <c r="A307" s="1" t="s">
        <v>304</v>
      </c>
      <c r="B307" s="1" cm="1">
        <f t="array" ref="B307">_xlfn.SWITCH($A$2,"average", AVERAGE(Instances!B307:Instances!B307),"median", MEDIAN(Instances!B307:Instances!B307),"min", MIN(Instances!B307:Instances!B307),"max", MAX(Instances!B307:Instances!B307),"diff", MAX(Instances!B307:Instances!B307)-MIN(Instances!B307:Instances!B307))</f>
        <v>0</v>
      </c>
      <c r="C307" s="1" cm="1">
        <f t="array" ref="C307">_xlfn.SWITCH($A$2,"average", AVERAGE(Instances!C307:Instances!C307),"median", MEDIAN(Instances!C307:Instances!C307),"min", MIN(Instances!C307:Instances!C307),"max", MAX(Instances!C307:Instances!C307),"diff", MAX(Instances!C307:Instances!C307)-MIN(Instances!C307:Instances!C307))</f>
        <v>0</v>
      </c>
      <c r="D307" s="1" cm="1">
        <f t="array" ref="D307">_xlfn.SWITCH($A$2,"average", AVERAGE(Instances!D307:Instances!D307),"median", MEDIAN(Instances!D307:Instances!D307),"min", MIN(Instances!D307:Instances!D307),"max", MAX(Instances!D307:Instances!D307),"diff", MAX(Instances!D307:Instances!D307)-MIN(Instances!D307:Instances!D307))</f>
        <v>0</v>
      </c>
      <c r="E307" s="1" cm="1">
        <f t="array" ref="E307">_xlfn.SWITCH($A$2,"average", AVERAGE(Instances!E307:Instances!E307),"median", MEDIAN(Instances!E307:Instances!E307),"min", MIN(Instances!E307:Instances!E307),"max", MAX(Instances!E307:Instances!E307),"diff", MAX(Instances!E307:Instances!E307)-MIN(Instances!E307:Instances!E307))</f>
        <v>0</v>
      </c>
      <c r="F307" s="1" cm="1">
        <f t="array" ref="F307">_xlfn.SWITCH($A$2,"average", AVERAGE(Instances!F307:Instances!F307),"median", MEDIAN(Instances!F307:Instances!F307),"min", MIN(Instances!F307:Instances!F307),"max", MAX(Instances!F307:Instances!F307),"diff", MAX(Instances!F307:Instances!F307)-MIN(Instances!F307:Instances!F307))</f>
        <v>0</v>
      </c>
      <c r="G307" s="1" cm="1">
        <f t="array" ref="G307">_xlfn.SWITCH($A$2,"average", AVERAGE(Instances!G307:Instances!G307),"median", MEDIAN(Instances!G307:Instances!G307),"min", MIN(Instances!G307:Instances!G307),"max", MAX(Instances!G307:Instances!G307),"diff", MAX(Instances!G307:Instances!G307)-MIN(Instances!G307:Instances!G307))</f>
        <v>0</v>
      </c>
      <c r="H307" s="1" cm="1">
        <f t="array" ref="H307">_xlfn.SWITCH($A$2,"average", AVERAGE(Instances!H307:Instances!H307),"median", MEDIAN(Instances!H307:Instances!H307),"min", MIN(Instances!H307:Instances!H307),"max", MAX(Instances!H307:Instances!H307),"diff", MAX(Instances!H307:Instances!H307)-MIN(Instances!H307:Instances!H307))</f>
        <v>0</v>
      </c>
      <c r="I307" s="1" cm="1">
        <f t="array" ref="I307">_xlfn.SWITCH($A$2,"average", AVERAGE(Instances!I307:Instances!I307),"median", MEDIAN(Instances!I307:Instances!I307),"min", MIN(Instances!I307:Instances!I307),"max", MAX(Instances!I307:Instances!I307),"diff", MAX(Instances!I307:Instances!I307)-MIN(Instances!I307:Instances!I307))</f>
        <v>0</v>
      </c>
      <c r="J307" s="1" cm="1">
        <f t="array" ref="J307">_xlfn.SWITCH($A$2,"average", AVERAGE(Instances!J307:Instances!J307),"median", MEDIAN(Instances!J307:Instances!J307),"min", MIN(Instances!J307:Instances!J307),"max", MAX(Instances!J307:Instances!J307),"diff", MAX(Instances!J307:Instances!J307)-MIN(Instances!J307:Instances!J307))</f>
        <v>0</v>
      </c>
      <c r="K307" s="1" cm="1">
        <f t="array" ref="K307">_xlfn.SWITCH($A$2,"average", AVERAGE(Instances!K307:Instances!K307),"median", MEDIAN(Instances!K307:Instances!K307),"min", MIN(Instances!K307:Instances!K307),"max", MAX(Instances!K307:Instances!K307),"diff", MAX(Instances!K307:Instances!K307)-MIN(Instances!K307:Instances!K307))</f>
        <v>0</v>
      </c>
      <c r="L307" s="1"/>
      <c r="M307" s="1" cm="1">
        <f t="array" ref="M307">_xlfn.SWITCH($A$2,"average", AVERAGE(Instances!M307:Instances!M307),"median", MEDIAN(Instances!M307:Instances!M307),"min", MIN(Instances!M307:Instances!M307),"max", MAX(Instances!M307:Instances!M307),"diff", MAX(Instances!M307:Instances!M307)-MIN(Instances!M307:Instances!M307))</f>
        <v>0</v>
      </c>
      <c r="N307" s="1" cm="1">
        <f t="array" ref="N307">_xlfn.SWITCH($A$2,"average", AVERAGE(Instances!N307:Instances!N307),"median", MEDIAN(Instances!N307:Instances!N307),"min", MIN(Instances!N307:Instances!N307),"max", MAX(Instances!N307:Instances!N307),"diff", MAX(Instances!N307:Instances!N307)-MIN(Instances!N307:Instances!N307))</f>
        <v>0</v>
      </c>
      <c r="O307" s="1"/>
      <c r="P307" s="1" cm="1">
        <f t="array" ref="P307">_xlfn.SWITCH($A$2,"average", AVERAGE(Instances!P307:Instances!P307),"median", MEDIAN(Instances!P307:Instances!P307),"min", MIN(Instances!P307:Instances!P307),"max", MAX(Instances!P307:Instances!P307),"diff", MAX(Instances!P307:Instances!P307)-MIN(Instances!P307:Instances!P307))</f>
        <v>0</v>
      </c>
      <c r="Q307" s="1" cm="1">
        <f t="array" ref="Q307">_xlfn.SWITCH($A$2,"average", AVERAGE(Instances!Q307:Instances!Q307),"median", MEDIAN(Instances!Q307:Instances!Q307),"min", MIN(Instances!Q307:Instances!Q307),"max", MAX(Instances!Q307:Instances!Q307),"diff", MAX(Instances!Q307:Instances!Q307)-MIN(Instances!Q307:Instances!Q307))</f>
        <v>0</v>
      </c>
      <c r="R307" s="1" cm="1">
        <f t="array" ref="R307">_xlfn.SWITCH($A$2,"average", AVERAGE(Instances!R307:Instances!R307),"median", MEDIAN(Instances!R307:Instances!R307),"min", MIN(Instances!R307:Instances!R307),"max", MAX(Instances!R307:Instances!R307),"diff", MAX(Instances!R307:Instances!R307)-MIN(Instances!R307:Instances!R307))</f>
        <v>0</v>
      </c>
      <c r="S307" s="1">
        <f>MIN($B307)</f>
        <v>0</v>
      </c>
      <c r="T307" s="1">
        <f>MIN($C307)</f>
        <v>0</v>
      </c>
      <c r="U307" s="1">
        <f>MIN($D307)</f>
        <v>0</v>
      </c>
      <c r="V307" s="1">
        <f>MIN($E307)</f>
        <v>0</v>
      </c>
      <c r="W307" s="1">
        <f>MIN($F307)</f>
        <v>0</v>
      </c>
      <c r="X307" s="1">
        <f>MIN($G307)</f>
        <v>0</v>
      </c>
      <c r="Y307" s="1">
        <f>MIN($H307)</f>
        <v>0</v>
      </c>
      <c r="Z307" s="1">
        <f>MIN($I307)</f>
        <v>0</v>
      </c>
      <c r="AA307" s="1">
        <f>MIN($J307)</f>
        <v>0</v>
      </c>
      <c r="AB307" s="1">
        <f>MIN($K307)</f>
        <v>0</v>
      </c>
      <c r="AC307" s="1">
        <f>MIN($M307)</f>
        <v>0</v>
      </c>
      <c r="AD307" s="1">
        <f>MIN($N307)</f>
        <v>0</v>
      </c>
      <c r="AE307" s="1">
        <f>MIN($P307)</f>
        <v>0</v>
      </c>
      <c r="AF307" s="1">
        <f>MIN($Q307)</f>
        <v>0</v>
      </c>
      <c r="AG307" s="1">
        <f>MIN($R307)</f>
        <v>0</v>
      </c>
      <c r="AH307" s="1">
        <f>MEDIAN($B307)</f>
        <v>0</v>
      </c>
      <c r="AI307" s="1">
        <f>MEDIAN($C307)</f>
        <v>0</v>
      </c>
      <c r="AJ307" s="1">
        <f>MEDIAN($D307)</f>
        <v>0</v>
      </c>
      <c r="AK307" s="1">
        <f>MEDIAN($E307)</f>
        <v>0</v>
      </c>
      <c r="AL307" s="1">
        <f>MEDIAN($F307)</f>
        <v>0</v>
      </c>
      <c r="AM307" s="1">
        <f>MEDIAN($G307)</f>
        <v>0</v>
      </c>
      <c r="AN307" s="1">
        <f>MEDIAN($H307)</f>
        <v>0</v>
      </c>
      <c r="AO307" s="1">
        <f>MEDIAN($I307)</f>
        <v>0</v>
      </c>
      <c r="AP307" s="1">
        <f>MEDIAN($J307)</f>
        <v>0</v>
      </c>
      <c r="AQ307" s="1">
        <f>MEDIAN($K307)</f>
        <v>0</v>
      </c>
      <c r="AR307" s="1">
        <f>MEDIAN($M307)</f>
        <v>0</v>
      </c>
      <c r="AS307" s="1">
        <f>MEDIAN($N307)</f>
        <v>0</v>
      </c>
      <c r="AT307" s="1">
        <f>MEDIAN($P307)</f>
        <v>0</v>
      </c>
      <c r="AU307" s="1">
        <f>MEDIAN($Q307)</f>
        <v>0</v>
      </c>
      <c r="AV307" s="1">
        <f>MEDIAN($R307)</f>
        <v>0</v>
      </c>
      <c r="AW307" s="1">
        <f>MAX($B307)</f>
        <v>0</v>
      </c>
      <c r="AX307" s="1">
        <f>MAX($C307)</f>
        <v>0</v>
      </c>
      <c r="AY307" s="1">
        <f>MAX($D307)</f>
        <v>0</v>
      </c>
      <c r="AZ307" s="1">
        <f>MAX($E307)</f>
        <v>0</v>
      </c>
      <c r="BA307" s="1">
        <f>MAX($F307)</f>
        <v>0</v>
      </c>
      <c r="BB307" s="1">
        <f>MAX($G307)</f>
        <v>0</v>
      </c>
      <c r="BC307" s="1">
        <f>MAX($H307)</f>
        <v>0</v>
      </c>
      <c r="BD307" s="1">
        <f>MAX($I307)</f>
        <v>0</v>
      </c>
      <c r="BE307" s="1">
        <f>MAX($J307)</f>
        <v>0</v>
      </c>
      <c r="BF307" s="1">
        <f>MAX($K307)</f>
        <v>0</v>
      </c>
      <c r="BG307" s="1">
        <f>MAX($M307)</f>
        <v>0</v>
      </c>
      <c r="BH307" s="1">
        <f>MAX($N307)</f>
        <v>0</v>
      </c>
      <c r="BI307" s="1">
        <f>MAX($P307)</f>
        <v>0</v>
      </c>
      <c r="BJ307" s="1">
        <f>MAX($Q307)</f>
        <v>0</v>
      </c>
      <c r="BK307" s="1">
        <f>MAX($R307)</f>
        <v>0</v>
      </c>
    </row>
    <row r="308" spans="1:63">
      <c r="A308" s="1" t="s">
        <v>305</v>
      </c>
      <c r="B308" s="1" cm="1">
        <f t="array" ref="B308">_xlfn.SWITCH($A$2,"average", AVERAGE(Instances!B308:Instances!B308),"median", MEDIAN(Instances!B308:Instances!B308),"min", MIN(Instances!B308:Instances!B308),"max", MAX(Instances!B308:Instances!B308),"diff", MAX(Instances!B308:Instances!B308)-MIN(Instances!B308:Instances!B308))</f>
        <v>0</v>
      </c>
      <c r="C308" s="1" cm="1">
        <f t="array" ref="C308">_xlfn.SWITCH($A$2,"average", AVERAGE(Instances!C308:Instances!C308),"median", MEDIAN(Instances!C308:Instances!C308),"min", MIN(Instances!C308:Instances!C308),"max", MAX(Instances!C308:Instances!C308),"diff", MAX(Instances!C308:Instances!C308)-MIN(Instances!C308:Instances!C308))</f>
        <v>0</v>
      </c>
      <c r="D308" s="1" cm="1">
        <f t="array" ref="D308">_xlfn.SWITCH($A$2,"average", AVERAGE(Instances!D308:Instances!D308),"median", MEDIAN(Instances!D308:Instances!D308),"min", MIN(Instances!D308:Instances!D308),"max", MAX(Instances!D308:Instances!D308),"diff", MAX(Instances!D308:Instances!D308)-MIN(Instances!D308:Instances!D308))</f>
        <v>0</v>
      </c>
      <c r="E308" s="1" cm="1">
        <f t="array" ref="E308">_xlfn.SWITCH($A$2,"average", AVERAGE(Instances!E308:Instances!E308),"median", MEDIAN(Instances!E308:Instances!E308),"min", MIN(Instances!E308:Instances!E308),"max", MAX(Instances!E308:Instances!E308),"diff", MAX(Instances!E308:Instances!E308)-MIN(Instances!E308:Instances!E308))</f>
        <v>0</v>
      </c>
      <c r="F308" s="1" cm="1">
        <f t="array" ref="F308">_xlfn.SWITCH($A$2,"average", AVERAGE(Instances!F308:Instances!F308),"median", MEDIAN(Instances!F308:Instances!F308),"min", MIN(Instances!F308:Instances!F308),"max", MAX(Instances!F308:Instances!F308),"diff", MAX(Instances!F308:Instances!F308)-MIN(Instances!F308:Instances!F308))</f>
        <v>0</v>
      </c>
      <c r="G308" s="1" cm="1">
        <f t="array" ref="G308">_xlfn.SWITCH($A$2,"average", AVERAGE(Instances!G308:Instances!G308),"median", MEDIAN(Instances!G308:Instances!G308),"min", MIN(Instances!G308:Instances!G308),"max", MAX(Instances!G308:Instances!G308),"diff", MAX(Instances!G308:Instances!G308)-MIN(Instances!G308:Instances!G308))</f>
        <v>0</v>
      </c>
      <c r="H308" s="1" cm="1">
        <f t="array" ref="H308">_xlfn.SWITCH($A$2,"average", AVERAGE(Instances!H308:Instances!H308),"median", MEDIAN(Instances!H308:Instances!H308),"min", MIN(Instances!H308:Instances!H308),"max", MAX(Instances!H308:Instances!H308),"diff", MAX(Instances!H308:Instances!H308)-MIN(Instances!H308:Instances!H308))</f>
        <v>0</v>
      </c>
      <c r="I308" s="1" cm="1">
        <f t="array" ref="I308">_xlfn.SWITCH($A$2,"average", AVERAGE(Instances!I308:Instances!I308),"median", MEDIAN(Instances!I308:Instances!I308),"min", MIN(Instances!I308:Instances!I308),"max", MAX(Instances!I308:Instances!I308),"diff", MAX(Instances!I308:Instances!I308)-MIN(Instances!I308:Instances!I308))</f>
        <v>0</v>
      </c>
      <c r="J308" s="1" cm="1">
        <f t="array" ref="J308">_xlfn.SWITCH($A$2,"average", AVERAGE(Instances!J308:Instances!J308),"median", MEDIAN(Instances!J308:Instances!J308),"min", MIN(Instances!J308:Instances!J308),"max", MAX(Instances!J308:Instances!J308),"diff", MAX(Instances!J308:Instances!J308)-MIN(Instances!J308:Instances!J308))</f>
        <v>0</v>
      </c>
      <c r="K308" s="1" cm="1">
        <f t="array" ref="K308">_xlfn.SWITCH($A$2,"average", AVERAGE(Instances!K308:Instances!K308),"median", MEDIAN(Instances!K308:Instances!K308),"min", MIN(Instances!K308:Instances!K308),"max", MAX(Instances!K308:Instances!K308),"diff", MAX(Instances!K308:Instances!K308)-MIN(Instances!K308:Instances!K308))</f>
        <v>0</v>
      </c>
      <c r="L308" s="1"/>
      <c r="M308" s="1" cm="1">
        <f t="array" ref="M308">_xlfn.SWITCH($A$2,"average", AVERAGE(Instances!M308:Instances!M308),"median", MEDIAN(Instances!M308:Instances!M308),"min", MIN(Instances!M308:Instances!M308),"max", MAX(Instances!M308:Instances!M308),"diff", MAX(Instances!M308:Instances!M308)-MIN(Instances!M308:Instances!M308))</f>
        <v>0</v>
      </c>
      <c r="N308" s="1" cm="1">
        <f t="array" ref="N308">_xlfn.SWITCH($A$2,"average", AVERAGE(Instances!N308:Instances!N308),"median", MEDIAN(Instances!N308:Instances!N308),"min", MIN(Instances!N308:Instances!N308),"max", MAX(Instances!N308:Instances!N308),"diff", MAX(Instances!N308:Instances!N308)-MIN(Instances!N308:Instances!N308))</f>
        <v>0</v>
      </c>
      <c r="O308" s="1"/>
      <c r="P308" s="1" cm="1">
        <f t="array" ref="P308">_xlfn.SWITCH($A$2,"average", AVERAGE(Instances!P308:Instances!P308),"median", MEDIAN(Instances!P308:Instances!P308),"min", MIN(Instances!P308:Instances!P308),"max", MAX(Instances!P308:Instances!P308),"diff", MAX(Instances!P308:Instances!P308)-MIN(Instances!P308:Instances!P308))</f>
        <v>0</v>
      </c>
      <c r="Q308" s="1" cm="1">
        <f t="array" ref="Q308">_xlfn.SWITCH($A$2,"average", AVERAGE(Instances!Q308:Instances!Q308),"median", MEDIAN(Instances!Q308:Instances!Q308),"min", MIN(Instances!Q308:Instances!Q308),"max", MAX(Instances!Q308:Instances!Q308),"diff", MAX(Instances!Q308:Instances!Q308)-MIN(Instances!Q308:Instances!Q308))</f>
        <v>0</v>
      </c>
      <c r="R308" s="1" cm="1">
        <f t="array" ref="R308">_xlfn.SWITCH($A$2,"average", AVERAGE(Instances!R308:Instances!R308),"median", MEDIAN(Instances!R308:Instances!R308),"min", MIN(Instances!R308:Instances!R308),"max", MAX(Instances!R308:Instances!R308),"diff", MAX(Instances!R308:Instances!R308)-MIN(Instances!R308:Instances!R308))</f>
        <v>0</v>
      </c>
      <c r="S308" s="1">
        <f>MIN($B308)</f>
        <v>0</v>
      </c>
      <c r="T308" s="1">
        <f>MIN($C308)</f>
        <v>0</v>
      </c>
      <c r="U308" s="1">
        <f>MIN($D308)</f>
        <v>0</v>
      </c>
      <c r="V308" s="1">
        <f>MIN($E308)</f>
        <v>0</v>
      </c>
      <c r="W308" s="1">
        <f>MIN($F308)</f>
        <v>0</v>
      </c>
      <c r="X308" s="1">
        <f>MIN($G308)</f>
        <v>0</v>
      </c>
      <c r="Y308" s="1">
        <f>MIN($H308)</f>
        <v>0</v>
      </c>
      <c r="Z308" s="1">
        <f>MIN($I308)</f>
        <v>0</v>
      </c>
      <c r="AA308" s="1">
        <f>MIN($J308)</f>
        <v>0</v>
      </c>
      <c r="AB308" s="1">
        <f>MIN($K308)</f>
        <v>0</v>
      </c>
      <c r="AC308" s="1">
        <f>MIN($M308)</f>
        <v>0</v>
      </c>
      <c r="AD308" s="1">
        <f>MIN($N308)</f>
        <v>0</v>
      </c>
      <c r="AE308" s="1">
        <f>MIN($P308)</f>
        <v>0</v>
      </c>
      <c r="AF308" s="1">
        <f>MIN($Q308)</f>
        <v>0</v>
      </c>
      <c r="AG308" s="1">
        <f>MIN($R308)</f>
        <v>0</v>
      </c>
      <c r="AH308" s="1">
        <f>MEDIAN($B308)</f>
        <v>0</v>
      </c>
      <c r="AI308" s="1">
        <f>MEDIAN($C308)</f>
        <v>0</v>
      </c>
      <c r="AJ308" s="1">
        <f>MEDIAN($D308)</f>
        <v>0</v>
      </c>
      <c r="AK308" s="1">
        <f>MEDIAN($E308)</f>
        <v>0</v>
      </c>
      <c r="AL308" s="1">
        <f>MEDIAN($F308)</f>
        <v>0</v>
      </c>
      <c r="AM308" s="1">
        <f>MEDIAN($G308)</f>
        <v>0</v>
      </c>
      <c r="AN308" s="1">
        <f>MEDIAN($H308)</f>
        <v>0</v>
      </c>
      <c r="AO308" s="1">
        <f>MEDIAN($I308)</f>
        <v>0</v>
      </c>
      <c r="AP308" s="1">
        <f>MEDIAN($J308)</f>
        <v>0</v>
      </c>
      <c r="AQ308" s="1">
        <f>MEDIAN($K308)</f>
        <v>0</v>
      </c>
      <c r="AR308" s="1">
        <f>MEDIAN($M308)</f>
        <v>0</v>
      </c>
      <c r="AS308" s="1">
        <f>MEDIAN($N308)</f>
        <v>0</v>
      </c>
      <c r="AT308" s="1">
        <f>MEDIAN($P308)</f>
        <v>0</v>
      </c>
      <c r="AU308" s="1">
        <f>MEDIAN($Q308)</f>
        <v>0</v>
      </c>
      <c r="AV308" s="1">
        <f>MEDIAN($R308)</f>
        <v>0</v>
      </c>
      <c r="AW308" s="1">
        <f>MAX($B308)</f>
        <v>0</v>
      </c>
      <c r="AX308" s="1">
        <f>MAX($C308)</f>
        <v>0</v>
      </c>
      <c r="AY308" s="1">
        <f>MAX($D308)</f>
        <v>0</v>
      </c>
      <c r="AZ308" s="1">
        <f>MAX($E308)</f>
        <v>0</v>
      </c>
      <c r="BA308" s="1">
        <f>MAX($F308)</f>
        <v>0</v>
      </c>
      <c r="BB308" s="1">
        <f>MAX($G308)</f>
        <v>0</v>
      </c>
      <c r="BC308" s="1">
        <f>MAX($H308)</f>
        <v>0</v>
      </c>
      <c r="BD308" s="1">
        <f>MAX($I308)</f>
        <v>0</v>
      </c>
      <c r="BE308" s="1">
        <f>MAX($J308)</f>
        <v>0</v>
      </c>
      <c r="BF308" s="1">
        <f>MAX($K308)</f>
        <v>0</v>
      </c>
      <c r="BG308" s="1">
        <f>MAX($M308)</f>
        <v>0</v>
      </c>
      <c r="BH308" s="1">
        <f>MAX($N308)</f>
        <v>0</v>
      </c>
      <c r="BI308" s="1">
        <f>MAX($P308)</f>
        <v>0</v>
      </c>
      <c r="BJ308" s="1">
        <f>MAX($Q308)</f>
        <v>0</v>
      </c>
      <c r="BK308" s="1">
        <f>MAX($R308)</f>
        <v>0</v>
      </c>
    </row>
    <row r="309" spans="1:63">
      <c r="A309" s="1" t="s">
        <v>306</v>
      </c>
      <c r="B309" s="1" cm="1">
        <f t="array" ref="B309">_xlfn.SWITCH($A$2,"average", AVERAGE(Instances!B309:Instances!B309),"median", MEDIAN(Instances!B309:Instances!B309),"min", MIN(Instances!B309:Instances!B309),"max", MAX(Instances!B309:Instances!B309),"diff", MAX(Instances!B309:Instances!B309)-MIN(Instances!B309:Instances!B309))</f>
        <v>0</v>
      </c>
      <c r="C309" s="1" cm="1">
        <f t="array" ref="C309">_xlfn.SWITCH($A$2,"average", AVERAGE(Instances!C309:Instances!C309),"median", MEDIAN(Instances!C309:Instances!C309),"min", MIN(Instances!C309:Instances!C309),"max", MAX(Instances!C309:Instances!C309),"diff", MAX(Instances!C309:Instances!C309)-MIN(Instances!C309:Instances!C309))</f>
        <v>0</v>
      </c>
      <c r="D309" s="1" cm="1">
        <f t="array" ref="D309">_xlfn.SWITCH($A$2,"average", AVERAGE(Instances!D309:Instances!D309),"median", MEDIAN(Instances!D309:Instances!D309),"min", MIN(Instances!D309:Instances!D309),"max", MAX(Instances!D309:Instances!D309),"diff", MAX(Instances!D309:Instances!D309)-MIN(Instances!D309:Instances!D309))</f>
        <v>0</v>
      </c>
      <c r="E309" s="1" cm="1">
        <f t="array" ref="E309">_xlfn.SWITCH($A$2,"average", AVERAGE(Instances!E309:Instances!E309),"median", MEDIAN(Instances!E309:Instances!E309),"min", MIN(Instances!E309:Instances!E309),"max", MAX(Instances!E309:Instances!E309),"diff", MAX(Instances!E309:Instances!E309)-MIN(Instances!E309:Instances!E309))</f>
        <v>0</v>
      </c>
      <c r="F309" s="1" cm="1">
        <f t="array" ref="F309">_xlfn.SWITCH($A$2,"average", AVERAGE(Instances!F309:Instances!F309),"median", MEDIAN(Instances!F309:Instances!F309),"min", MIN(Instances!F309:Instances!F309),"max", MAX(Instances!F309:Instances!F309),"diff", MAX(Instances!F309:Instances!F309)-MIN(Instances!F309:Instances!F309))</f>
        <v>0</v>
      </c>
      <c r="G309" s="1" cm="1">
        <f t="array" ref="G309">_xlfn.SWITCH($A$2,"average", AVERAGE(Instances!G309:Instances!G309),"median", MEDIAN(Instances!G309:Instances!G309),"min", MIN(Instances!G309:Instances!G309),"max", MAX(Instances!G309:Instances!G309),"diff", MAX(Instances!G309:Instances!G309)-MIN(Instances!G309:Instances!G309))</f>
        <v>0</v>
      </c>
      <c r="H309" s="1" cm="1">
        <f t="array" ref="H309">_xlfn.SWITCH($A$2,"average", AVERAGE(Instances!H309:Instances!H309),"median", MEDIAN(Instances!H309:Instances!H309),"min", MIN(Instances!H309:Instances!H309),"max", MAX(Instances!H309:Instances!H309),"diff", MAX(Instances!H309:Instances!H309)-MIN(Instances!H309:Instances!H309))</f>
        <v>0</v>
      </c>
      <c r="I309" s="1" cm="1">
        <f t="array" ref="I309">_xlfn.SWITCH($A$2,"average", AVERAGE(Instances!I309:Instances!I309),"median", MEDIAN(Instances!I309:Instances!I309),"min", MIN(Instances!I309:Instances!I309),"max", MAX(Instances!I309:Instances!I309),"diff", MAX(Instances!I309:Instances!I309)-MIN(Instances!I309:Instances!I309))</f>
        <v>0</v>
      </c>
      <c r="J309" s="1" cm="1">
        <f t="array" ref="J309">_xlfn.SWITCH($A$2,"average", AVERAGE(Instances!J309:Instances!J309),"median", MEDIAN(Instances!J309:Instances!J309),"min", MIN(Instances!J309:Instances!J309),"max", MAX(Instances!J309:Instances!J309),"diff", MAX(Instances!J309:Instances!J309)-MIN(Instances!J309:Instances!J309))</f>
        <v>0</v>
      </c>
      <c r="K309" s="1" cm="1">
        <f t="array" ref="K309">_xlfn.SWITCH($A$2,"average", AVERAGE(Instances!K309:Instances!K309),"median", MEDIAN(Instances!K309:Instances!K309),"min", MIN(Instances!K309:Instances!K309),"max", MAX(Instances!K309:Instances!K309),"diff", MAX(Instances!K309:Instances!K309)-MIN(Instances!K309:Instances!K309))</f>
        <v>0</v>
      </c>
      <c r="L309" s="1"/>
      <c r="M309" s="1" cm="1">
        <f t="array" ref="M309">_xlfn.SWITCH($A$2,"average", AVERAGE(Instances!M309:Instances!M309),"median", MEDIAN(Instances!M309:Instances!M309),"min", MIN(Instances!M309:Instances!M309),"max", MAX(Instances!M309:Instances!M309),"diff", MAX(Instances!M309:Instances!M309)-MIN(Instances!M309:Instances!M309))</f>
        <v>0</v>
      </c>
      <c r="N309" s="1" cm="1">
        <f t="array" ref="N309">_xlfn.SWITCH($A$2,"average", AVERAGE(Instances!N309:Instances!N309),"median", MEDIAN(Instances!N309:Instances!N309),"min", MIN(Instances!N309:Instances!N309),"max", MAX(Instances!N309:Instances!N309),"diff", MAX(Instances!N309:Instances!N309)-MIN(Instances!N309:Instances!N309))</f>
        <v>0</v>
      </c>
      <c r="O309" s="1"/>
      <c r="P309" s="1" cm="1">
        <f t="array" ref="P309">_xlfn.SWITCH($A$2,"average", AVERAGE(Instances!P309:Instances!P309),"median", MEDIAN(Instances!P309:Instances!P309),"min", MIN(Instances!P309:Instances!P309),"max", MAX(Instances!P309:Instances!P309),"diff", MAX(Instances!P309:Instances!P309)-MIN(Instances!P309:Instances!P309))</f>
        <v>0</v>
      </c>
      <c r="Q309" s="1" cm="1">
        <f t="array" ref="Q309">_xlfn.SWITCH($A$2,"average", AVERAGE(Instances!Q309:Instances!Q309),"median", MEDIAN(Instances!Q309:Instances!Q309),"min", MIN(Instances!Q309:Instances!Q309),"max", MAX(Instances!Q309:Instances!Q309),"diff", MAX(Instances!Q309:Instances!Q309)-MIN(Instances!Q309:Instances!Q309))</f>
        <v>0</v>
      </c>
      <c r="R309" s="1" cm="1">
        <f t="array" ref="R309">_xlfn.SWITCH($A$2,"average", AVERAGE(Instances!R309:Instances!R309),"median", MEDIAN(Instances!R309:Instances!R309),"min", MIN(Instances!R309:Instances!R309),"max", MAX(Instances!R309:Instances!R309),"diff", MAX(Instances!R309:Instances!R309)-MIN(Instances!R309:Instances!R309))</f>
        <v>0</v>
      </c>
      <c r="S309" s="1">
        <f>MIN($B309)</f>
        <v>0</v>
      </c>
      <c r="T309" s="1">
        <f>MIN($C309)</f>
        <v>0</v>
      </c>
      <c r="U309" s="1">
        <f>MIN($D309)</f>
        <v>0</v>
      </c>
      <c r="V309" s="1">
        <f>MIN($E309)</f>
        <v>0</v>
      </c>
      <c r="W309" s="1">
        <f>MIN($F309)</f>
        <v>0</v>
      </c>
      <c r="X309" s="1">
        <f>MIN($G309)</f>
        <v>0</v>
      </c>
      <c r="Y309" s="1">
        <f>MIN($H309)</f>
        <v>0</v>
      </c>
      <c r="Z309" s="1">
        <f>MIN($I309)</f>
        <v>0</v>
      </c>
      <c r="AA309" s="1">
        <f>MIN($J309)</f>
        <v>0</v>
      </c>
      <c r="AB309" s="1">
        <f>MIN($K309)</f>
        <v>0</v>
      </c>
      <c r="AC309" s="1">
        <f>MIN($M309)</f>
        <v>0</v>
      </c>
      <c r="AD309" s="1">
        <f>MIN($N309)</f>
        <v>0</v>
      </c>
      <c r="AE309" s="1">
        <f>MIN($P309)</f>
        <v>0</v>
      </c>
      <c r="AF309" s="1">
        <f>MIN($Q309)</f>
        <v>0</v>
      </c>
      <c r="AG309" s="1">
        <f>MIN($R309)</f>
        <v>0</v>
      </c>
      <c r="AH309" s="1">
        <f>MEDIAN($B309)</f>
        <v>0</v>
      </c>
      <c r="AI309" s="1">
        <f>MEDIAN($C309)</f>
        <v>0</v>
      </c>
      <c r="AJ309" s="1">
        <f>MEDIAN($D309)</f>
        <v>0</v>
      </c>
      <c r="AK309" s="1">
        <f>MEDIAN($E309)</f>
        <v>0</v>
      </c>
      <c r="AL309" s="1">
        <f>MEDIAN($F309)</f>
        <v>0</v>
      </c>
      <c r="AM309" s="1">
        <f>MEDIAN($G309)</f>
        <v>0</v>
      </c>
      <c r="AN309" s="1">
        <f>MEDIAN($H309)</f>
        <v>0</v>
      </c>
      <c r="AO309" s="1">
        <f>MEDIAN($I309)</f>
        <v>0</v>
      </c>
      <c r="AP309" s="1">
        <f>MEDIAN($J309)</f>
        <v>0</v>
      </c>
      <c r="AQ309" s="1">
        <f>MEDIAN($K309)</f>
        <v>0</v>
      </c>
      <c r="AR309" s="1">
        <f>MEDIAN($M309)</f>
        <v>0</v>
      </c>
      <c r="AS309" s="1">
        <f>MEDIAN($N309)</f>
        <v>0</v>
      </c>
      <c r="AT309" s="1">
        <f>MEDIAN($P309)</f>
        <v>0</v>
      </c>
      <c r="AU309" s="1">
        <f>MEDIAN($Q309)</f>
        <v>0</v>
      </c>
      <c r="AV309" s="1">
        <f>MEDIAN($R309)</f>
        <v>0</v>
      </c>
      <c r="AW309" s="1">
        <f>MAX($B309)</f>
        <v>0</v>
      </c>
      <c r="AX309" s="1">
        <f>MAX($C309)</f>
        <v>0</v>
      </c>
      <c r="AY309" s="1">
        <f>MAX($D309)</f>
        <v>0</v>
      </c>
      <c r="AZ309" s="1">
        <f>MAX($E309)</f>
        <v>0</v>
      </c>
      <c r="BA309" s="1">
        <f>MAX($F309)</f>
        <v>0</v>
      </c>
      <c r="BB309" s="1">
        <f>MAX($G309)</f>
        <v>0</v>
      </c>
      <c r="BC309" s="1">
        <f>MAX($H309)</f>
        <v>0</v>
      </c>
      <c r="BD309" s="1">
        <f>MAX($I309)</f>
        <v>0</v>
      </c>
      <c r="BE309" s="1">
        <f>MAX($J309)</f>
        <v>0</v>
      </c>
      <c r="BF309" s="1">
        <f>MAX($K309)</f>
        <v>0</v>
      </c>
      <c r="BG309" s="1">
        <f>MAX($M309)</f>
        <v>0</v>
      </c>
      <c r="BH309" s="1">
        <f>MAX($N309)</f>
        <v>0</v>
      </c>
      <c r="BI309" s="1">
        <f>MAX($P309)</f>
        <v>0</v>
      </c>
      <c r="BJ309" s="1">
        <f>MAX($Q309)</f>
        <v>0</v>
      </c>
      <c r="BK309" s="1">
        <f>MAX($R309)</f>
        <v>0</v>
      </c>
    </row>
    <row r="310" spans="1:63">
      <c r="A310" s="1" t="s">
        <v>307</v>
      </c>
      <c r="B310" s="1" cm="1">
        <f t="array" ref="B310">_xlfn.SWITCH($A$2,"average", AVERAGE(Instances!B310:Instances!B310),"median", MEDIAN(Instances!B310:Instances!B310),"min", MIN(Instances!B310:Instances!B310),"max", MAX(Instances!B310:Instances!B310),"diff", MAX(Instances!B310:Instances!B310)-MIN(Instances!B310:Instances!B310))</f>
        <v>0</v>
      </c>
      <c r="C310" s="1" cm="1">
        <f t="array" ref="C310">_xlfn.SWITCH($A$2,"average", AVERAGE(Instances!C310:Instances!C310),"median", MEDIAN(Instances!C310:Instances!C310),"min", MIN(Instances!C310:Instances!C310),"max", MAX(Instances!C310:Instances!C310),"diff", MAX(Instances!C310:Instances!C310)-MIN(Instances!C310:Instances!C310))</f>
        <v>0</v>
      </c>
      <c r="D310" s="1" cm="1">
        <f t="array" ref="D310">_xlfn.SWITCH($A$2,"average", AVERAGE(Instances!D310:Instances!D310),"median", MEDIAN(Instances!D310:Instances!D310),"min", MIN(Instances!D310:Instances!D310),"max", MAX(Instances!D310:Instances!D310),"diff", MAX(Instances!D310:Instances!D310)-MIN(Instances!D310:Instances!D310))</f>
        <v>0</v>
      </c>
      <c r="E310" s="1" cm="1">
        <f t="array" ref="E310">_xlfn.SWITCH($A$2,"average", AVERAGE(Instances!E310:Instances!E310),"median", MEDIAN(Instances!E310:Instances!E310),"min", MIN(Instances!E310:Instances!E310),"max", MAX(Instances!E310:Instances!E310),"diff", MAX(Instances!E310:Instances!E310)-MIN(Instances!E310:Instances!E310))</f>
        <v>0</v>
      </c>
      <c r="F310" s="1" cm="1">
        <f t="array" ref="F310">_xlfn.SWITCH($A$2,"average", AVERAGE(Instances!F310:Instances!F310),"median", MEDIAN(Instances!F310:Instances!F310),"min", MIN(Instances!F310:Instances!F310),"max", MAX(Instances!F310:Instances!F310),"diff", MAX(Instances!F310:Instances!F310)-MIN(Instances!F310:Instances!F310))</f>
        <v>0</v>
      </c>
      <c r="G310" s="1" cm="1">
        <f t="array" ref="G310">_xlfn.SWITCH($A$2,"average", AVERAGE(Instances!G310:Instances!G310),"median", MEDIAN(Instances!G310:Instances!G310),"min", MIN(Instances!G310:Instances!G310),"max", MAX(Instances!G310:Instances!G310),"diff", MAX(Instances!G310:Instances!G310)-MIN(Instances!G310:Instances!G310))</f>
        <v>0</v>
      </c>
      <c r="H310" s="1" cm="1">
        <f t="array" ref="H310">_xlfn.SWITCH($A$2,"average", AVERAGE(Instances!H310:Instances!H310),"median", MEDIAN(Instances!H310:Instances!H310),"min", MIN(Instances!H310:Instances!H310),"max", MAX(Instances!H310:Instances!H310),"diff", MAX(Instances!H310:Instances!H310)-MIN(Instances!H310:Instances!H310))</f>
        <v>0</v>
      </c>
      <c r="I310" s="1" cm="1">
        <f t="array" ref="I310">_xlfn.SWITCH($A$2,"average", AVERAGE(Instances!I310:Instances!I310),"median", MEDIAN(Instances!I310:Instances!I310),"min", MIN(Instances!I310:Instances!I310),"max", MAX(Instances!I310:Instances!I310),"diff", MAX(Instances!I310:Instances!I310)-MIN(Instances!I310:Instances!I310))</f>
        <v>0</v>
      </c>
      <c r="J310" s="1" cm="1">
        <f t="array" ref="J310">_xlfn.SWITCH($A$2,"average", AVERAGE(Instances!J310:Instances!J310),"median", MEDIAN(Instances!J310:Instances!J310),"min", MIN(Instances!J310:Instances!J310),"max", MAX(Instances!J310:Instances!J310),"diff", MAX(Instances!J310:Instances!J310)-MIN(Instances!J310:Instances!J310))</f>
        <v>0</v>
      </c>
      <c r="K310" s="1" cm="1">
        <f t="array" ref="K310">_xlfn.SWITCH($A$2,"average", AVERAGE(Instances!K310:Instances!K310),"median", MEDIAN(Instances!K310:Instances!K310),"min", MIN(Instances!K310:Instances!K310),"max", MAX(Instances!K310:Instances!K310),"diff", MAX(Instances!K310:Instances!K310)-MIN(Instances!K310:Instances!K310))</f>
        <v>0</v>
      </c>
      <c r="L310" s="1"/>
      <c r="M310" s="1" cm="1">
        <f t="array" ref="M310">_xlfn.SWITCH($A$2,"average", AVERAGE(Instances!M310:Instances!M310),"median", MEDIAN(Instances!M310:Instances!M310),"min", MIN(Instances!M310:Instances!M310),"max", MAX(Instances!M310:Instances!M310),"diff", MAX(Instances!M310:Instances!M310)-MIN(Instances!M310:Instances!M310))</f>
        <v>0</v>
      </c>
      <c r="N310" s="1" cm="1">
        <f t="array" ref="N310">_xlfn.SWITCH($A$2,"average", AVERAGE(Instances!N310:Instances!N310),"median", MEDIAN(Instances!N310:Instances!N310),"min", MIN(Instances!N310:Instances!N310),"max", MAX(Instances!N310:Instances!N310),"diff", MAX(Instances!N310:Instances!N310)-MIN(Instances!N310:Instances!N310))</f>
        <v>0</v>
      </c>
      <c r="O310" s="1"/>
      <c r="P310" s="1" cm="1">
        <f t="array" ref="P310">_xlfn.SWITCH($A$2,"average", AVERAGE(Instances!P310:Instances!P310),"median", MEDIAN(Instances!P310:Instances!P310),"min", MIN(Instances!P310:Instances!P310),"max", MAX(Instances!P310:Instances!P310),"diff", MAX(Instances!P310:Instances!P310)-MIN(Instances!P310:Instances!P310))</f>
        <v>0</v>
      </c>
      <c r="Q310" s="1" cm="1">
        <f t="array" ref="Q310">_xlfn.SWITCH($A$2,"average", AVERAGE(Instances!Q310:Instances!Q310),"median", MEDIAN(Instances!Q310:Instances!Q310),"min", MIN(Instances!Q310:Instances!Q310),"max", MAX(Instances!Q310:Instances!Q310),"diff", MAX(Instances!Q310:Instances!Q310)-MIN(Instances!Q310:Instances!Q310))</f>
        <v>0</v>
      </c>
      <c r="R310" s="1" cm="1">
        <f t="array" ref="R310">_xlfn.SWITCH($A$2,"average", AVERAGE(Instances!R310:Instances!R310),"median", MEDIAN(Instances!R310:Instances!R310),"min", MIN(Instances!R310:Instances!R310),"max", MAX(Instances!R310:Instances!R310),"diff", MAX(Instances!R310:Instances!R310)-MIN(Instances!R310:Instances!R310))</f>
        <v>0</v>
      </c>
      <c r="S310" s="1">
        <f>MIN($B310)</f>
        <v>0</v>
      </c>
      <c r="T310" s="1">
        <f>MIN($C310)</f>
        <v>0</v>
      </c>
      <c r="U310" s="1">
        <f>MIN($D310)</f>
        <v>0</v>
      </c>
      <c r="V310" s="1">
        <f>MIN($E310)</f>
        <v>0</v>
      </c>
      <c r="W310" s="1">
        <f>MIN($F310)</f>
        <v>0</v>
      </c>
      <c r="X310" s="1">
        <f>MIN($G310)</f>
        <v>0</v>
      </c>
      <c r="Y310" s="1">
        <f>MIN($H310)</f>
        <v>0</v>
      </c>
      <c r="Z310" s="1">
        <f>MIN($I310)</f>
        <v>0</v>
      </c>
      <c r="AA310" s="1">
        <f>MIN($J310)</f>
        <v>0</v>
      </c>
      <c r="AB310" s="1">
        <f>MIN($K310)</f>
        <v>0</v>
      </c>
      <c r="AC310" s="1">
        <f>MIN($M310)</f>
        <v>0</v>
      </c>
      <c r="AD310" s="1">
        <f>MIN($N310)</f>
        <v>0</v>
      </c>
      <c r="AE310" s="1">
        <f>MIN($P310)</f>
        <v>0</v>
      </c>
      <c r="AF310" s="1">
        <f>MIN($Q310)</f>
        <v>0</v>
      </c>
      <c r="AG310" s="1">
        <f>MIN($R310)</f>
        <v>0</v>
      </c>
      <c r="AH310" s="1">
        <f>MEDIAN($B310)</f>
        <v>0</v>
      </c>
      <c r="AI310" s="1">
        <f>MEDIAN($C310)</f>
        <v>0</v>
      </c>
      <c r="AJ310" s="1">
        <f>MEDIAN($D310)</f>
        <v>0</v>
      </c>
      <c r="AK310" s="1">
        <f>MEDIAN($E310)</f>
        <v>0</v>
      </c>
      <c r="AL310" s="1">
        <f>MEDIAN($F310)</f>
        <v>0</v>
      </c>
      <c r="AM310" s="1">
        <f>MEDIAN($G310)</f>
        <v>0</v>
      </c>
      <c r="AN310" s="1">
        <f>MEDIAN($H310)</f>
        <v>0</v>
      </c>
      <c r="AO310" s="1">
        <f>MEDIAN($I310)</f>
        <v>0</v>
      </c>
      <c r="AP310" s="1">
        <f>MEDIAN($J310)</f>
        <v>0</v>
      </c>
      <c r="AQ310" s="1">
        <f>MEDIAN($K310)</f>
        <v>0</v>
      </c>
      <c r="AR310" s="1">
        <f>MEDIAN($M310)</f>
        <v>0</v>
      </c>
      <c r="AS310" s="1">
        <f>MEDIAN($N310)</f>
        <v>0</v>
      </c>
      <c r="AT310" s="1">
        <f>MEDIAN($P310)</f>
        <v>0</v>
      </c>
      <c r="AU310" s="1">
        <f>MEDIAN($Q310)</f>
        <v>0</v>
      </c>
      <c r="AV310" s="1">
        <f>MEDIAN($R310)</f>
        <v>0</v>
      </c>
      <c r="AW310" s="1">
        <f>MAX($B310)</f>
        <v>0</v>
      </c>
      <c r="AX310" s="1">
        <f>MAX($C310)</f>
        <v>0</v>
      </c>
      <c r="AY310" s="1">
        <f>MAX($D310)</f>
        <v>0</v>
      </c>
      <c r="AZ310" s="1">
        <f>MAX($E310)</f>
        <v>0</v>
      </c>
      <c r="BA310" s="1">
        <f>MAX($F310)</f>
        <v>0</v>
      </c>
      <c r="BB310" s="1">
        <f>MAX($G310)</f>
        <v>0</v>
      </c>
      <c r="BC310" s="1">
        <f>MAX($H310)</f>
        <v>0</v>
      </c>
      <c r="BD310" s="1">
        <f>MAX($I310)</f>
        <v>0</v>
      </c>
      <c r="BE310" s="1">
        <f>MAX($J310)</f>
        <v>0</v>
      </c>
      <c r="BF310" s="1">
        <f>MAX($K310)</f>
        <v>0</v>
      </c>
      <c r="BG310" s="1">
        <f>MAX($M310)</f>
        <v>0</v>
      </c>
      <c r="BH310" s="1">
        <f>MAX($N310)</f>
        <v>0</v>
      </c>
      <c r="BI310" s="1">
        <f>MAX($P310)</f>
        <v>0</v>
      </c>
      <c r="BJ310" s="1">
        <f>MAX($Q310)</f>
        <v>0</v>
      </c>
      <c r="BK310" s="1">
        <f>MAX($R310)</f>
        <v>0</v>
      </c>
    </row>
    <row r="311" spans="1:63">
      <c r="A311" s="1" t="s">
        <v>308</v>
      </c>
      <c r="B311" s="1" cm="1">
        <f t="array" ref="B311">_xlfn.SWITCH($A$2,"average", AVERAGE(Instances!B311:Instances!B311),"median", MEDIAN(Instances!B311:Instances!B311),"min", MIN(Instances!B311:Instances!B311),"max", MAX(Instances!B311:Instances!B311),"diff", MAX(Instances!B311:Instances!B311)-MIN(Instances!B311:Instances!B311))</f>
        <v>0</v>
      </c>
      <c r="C311" s="1" cm="1">
        <f t="array" ref="C311">_xlfn.SWITCH($A$2,"average", AVERAGE(Instances!C311:Instances!C311),"median", MEDIAN(Instances!C311:Instances!C311),"min", MIN(Instances!C311:Instances!C311),"max", MAX(Instances!C311:Instances!C311),"diff", MAX(Instances!C311:Instances!C311)-MIN(Instances!C311:Instances!C311))</f>
        <v>0</v>
      </c>
      <c r="D311" s="1" cm="1">
        <f t="array" ref="D311">_xlfn.SWITCH($A$2,"average", AVERAGE(Instances!D311:Instances!D311),"median", MEDIAN(Instances!D311:Instances!D311),"min", MIN(Instances!D311:Instances!D311),"max", MAX(Instances!D311:Instances!D311),"diff", MAX(Instances!D311:Instances!D311)-MIN(Instances!D311:Instances!D311))</f>
        <v>0</v>
      </c>
      <c r="E311" s="1" cm="1">
        <f t="array" ref="E311">_xlfn.SWITCH($A$2,"average", AVERAGE(Instances!E311:Instances!E311),"median", MEDIAN(Instances!E311:Instances!E311),"min", MIN(Instances!E311:Instances!E311),"max", MAX(Instances!E311:Instances!E311),"diff", MAX(Instances!E311:Instances!E311)-MIN(Instances!E311:Instances!E311))</f>
        <v>0</v>
      </c>
      <c r="F311" s="1" cm="1">
        <f t="array" ref="F311">_xlfn.SWITCH($A$2,"average", AVERAGE(Instances!F311:Instances!F311),"median", MEDIAN(Instances!F311:Instances!F311),"min", MIN(Instances!F311:Instances!F311),"max", MAX(Instances!F311:Instances!F311),"diff", MAX(Instances!F311:Instances!F311)-MIN(Instances!F311:Instances!F311))</f>
        <v>0</v>
      </c>
      <c r="G311" s="1" cm="1">
        <f t="array" ref="G311">_xlfn.SWITCH($A$2,"average", AVERAGE(Instances!G311:Instances!G311),"median", MEDIAN(Instances!G311:Instances!G311),"min", MIN(Instances!G311:Instances!G311),"max", MAX(Instances!G311:Instances!G311),"diff", MAX(Instances!G311:Instances!G311)-MIN(Instances!G311:Instances!G311))</f>
        <v>0</v>
      </c>
      <c r="H311" s="1" cm="1">
        <f t="array" ref="H311">_xlfn.SWITCH($A$2,"average", AVERAGE(Instances!H311:Instances!H311),"median", MEDIAN(Instances!H311:Instances!H311),"min", MIN(Instances!H311:Instances!H311),"max", MAX(Instances!H311:Instances!H311),"diff", MAX(Instances!H311:Instances!H311)-MIN(Instances!H311:Instances!H311))</f>
        <v>0</v>
      </c>
      <c r="I311" s="1" cm="1">
        <f t="array" ref="I311">_xlfn.SWITCH($A$2,"average", AVERAGE(Instances!I311:Instances!I311),"median", MEDIAN(Instances!I311:Instances!I311),"min", MIN(Instances!I311:Instances!I311),"max", MAX(Instances!I311:Instances!I311),"diff", MAX(Instances!I311:Instances!I311)-MIN(Instances!I311:Instances!I311))</f>
        <v>0</v>
      </c>
      <c r="J311" s="1" cm="1">
        <f t="array" ref="J311">_xlfn.SWITCH($A$2,"average", AVERAGE(Instances!J311:Instances!J311),"median", MEDIAN(Instances!J311:Instances!J311),"min", MIN(Instances!J311:Instances!J311),"max", MAX(Instances!J311:Instances!J311),"diff", MAX(Instances!J311:Instances!J311)-MIN(Instances!J311:Instances!J311))</f>
        <v>0</v>
      </c>
      <c r="K311" s="1" cm="1">
        <f t="array" ref="K311">_xlfn.SWITCH($A$2,"average", AVERAGE(Instances!K311:Instances!K311),"median", MEDIAN(Instances!K311:Instances!K311),"min", MIN(Instances!K311:Instances!K311),"max", MAX(Instances!K311:Instances!K311),"diff", MAX(Instances!K311:Instances!K311)-MIN(Instances!K311:Instances!K311))</f>
        <v>0</v>
      </c>
      <c r="L311" s="1"/>
      <c r="M311" s="1" cm="1">
        <f t="array" ref="M311">_xlfn.SWITCH($A$2,"average", AVERAGE(Instances!M311:Instances!M311),"median", MEDIAN(Instances!M311:Instances!M311),"min", MIN(Instances!M311:Instances!M311),"max", MAX(Instances!M311:Instances!M311),"diff", MAX(Instances!M311:Instances!M311)-MIN(Instances!M311:Instances!M311))</f>
        <v>0</v>
      </c>
      <c r="N311" s="1" cm="1">
        <f t="array" ref="N311">_xlfn.SWITCH($A$2,"average", AVERAGE(Instances!N311:Instances!N311),"median", MEDIAN(Instances!N311:Instances!N311),"min", MIN(Instances!N311:Instances!N311),"max", MAX(Instances!N311:Instances!N311),"diff", MAX(Instances!N311:Instances!N311)-MIN(Instances!N311:Instances!N311))</f>
        <v>0</v>
      </c>
      <c r="O311" s="1"/>
      <c r="P311" s="1" cm="1">
        <f t="array" ref="P311">_xlfn.SWITCH($A$2,"average", AVERAGE(Instances!P311:Instances!P311),"median", MEDIAN(Instances!P311:Instances!P311),"min", MIN(Instances!P311:Instances!P311),"max", MAX(Instances!P311:Instances!P311),"diff", MAX(Instances!P311:Instances!P311)-MIN(Instances!P311:Instances!P311))</f>
        <v>0</v>
      </c>
      <c r="Q311" s="1" cm="1">
        <f t="array" ref="Q311">_xlfn.SWITCH($A$2,"average", AVERAGE(Instances!Q311:Instances!Q311),"median", MEDIAN(Instances!Q311:Instances!Q311),"min", MIN(Instances!Q311:Instances!Q311),"max", MAX(Instances!Q311:Instances!Q311),"diff", MAX(Instances!Q311:Instances!Q311)-MIN(Instances!Q311:Instances!Q311))</f>
        <v>0</v>
      </c>
      <c r="R311" s="1" cm="1">
        <f t="array" ref="R311">_xlfn.SWITCH($A$2,"average", AVERAGE(Instances!R311:Instances!R311),"median", MEDIAN(Instances!R311:Instances!R311),"min", MIN(Instances!R311:Instances!R311),"max", MAX(Instances!R311:Instances!R311),"diff", MAX(Instances!R311:Instances!R311)-MIN(Instances!R311:Instances!R311))</f>
        <v>0</v>
      </c>
      <c r="S311" s="1">
        <f>MIN($B311)</f>
        <v>0</v>
      </c>
      <c r="T311" s="1">
        <f>MIN($C311)</f>
        <v>0</v>
      </c>
      <c r="U311" s="1">
        <f>MIN($D311)</f>
        <v>0</v>
      </c>
      <c r="V311" s="1">
        <f>MIN($E311)</f>
        <v>0</v>
      </c>
      <c r="W311" s="1">
        <f>MIN($F311)</f>
        <v>0</v>
      </c>
      <c r="X311" s="1">
        <f>MIN($G311)</f>
        <v>0</v>
      </c>
      <c r="Y311" s="1">
        <f>MIN($H311)</f>
        <v>0</v>
      </c>
      <c r="Z311" s="1">
        <f>MIN($I311)</f>
        <v>0</v>
      </c>
      <c r="AA311" s="1">
        <f>MIN($J311)</f>
        <v>0</v>
      </c>
      <c r="AB311" s="1">
        <f>MIN($K311)</f>
        <v>0</v>
      </c>
      <c r="AC311" s="1">
        <f>MIN($M311)</f>
        <v>0</v>
      </c>
      <c r="AD311" s="1">
        <f>MIN($N311)</f>
        <v>0</v>
      </c>
      <c r="AE311" s="1">
        <f>MIN($P311)</f>
        <v>0</v>
      </c>
      <c r="AF311" s="1">
        <f>MIN($Q311)</f>
        <v>0</v>
      </c>
      <c r="AG311" s="1">
        <f>MIN($R311)</f>
        <v>0</v>
      </c>
      <c r="AH311" s="1">
        <f>MEDIAN($B311)</f>
        <v>0</v>
      </c>
      <c r="AI311" s="1">
        <f>MEDIAN($C311)</f>
        <v>0</v>
      </c>
      <c r="AJ311" s="1">
        <f>MEDIAN($D311)</f>
        <v>0</v>
      </c>
      <c r="AK311" s="1">
        <f>MEDIAN($E311)</f>
        <v>0</v>
      </c>
      <c r="AL311" s="1">
        <f>MEDIAN($F311)</f>
        <v>0</v>
      </c>
      <c r="AM311" s="1">
        <f>MEDIAN($G311)</f>
        <v>0</v>
      </c>
      <c r="AN311" s="1">
        <f>MEDIAN($H311)</f>
        <v>0</v>
      </c>
      <c r="AO311" s="1">
        <f>MEDIAN($I311)</f>
        <v>0</v>
      </c>
      <c r="AP311" s="1">
        <f>MEDIAN($J311)</f>
        <v>0</v>
      </c>
      <c r="AQ311" s="1">
        <f>MEDIAN($K311)</f>
        <v>0</v>
      </c>
      <c r="AR311" s="1">
        <f>MEDIAN($M311)</f>
        <v>0</v>
      </c>
      <c r="AS311" s="1">
        <f>MEDIAN($N311)</f>
        <v>0</v>
      </c>
      <c r="AT311" s="1">
        <f>MEDIAN($P311)</f>
        <v>0</v>
      </c>
      <c r="AU311" s="1">
        <f>MEDIAN($Q311)</f>
        <v>0</v>
      </c>
      <c r="AV311" s="1">
        <f>MEDIAN($R311)</f>
        <v>0</v>
      </c>
      <c r="AW311" s="1">
        <f>MAX($B311)</f>
        <v>0</v>
      </c>
      <c r="AX311" s="1">
        <f>MAX($C311)</f>
        <v>0</v>
      </c>
      <c r="AY311" s="1">
        <f>MAX($D311)</f>
        <v>0</v>
      </c>
      <c r="AZ311" s="1">
        <f>MAX($E311)</f>
        <v>0</v>
      </c>
      <c r="BA311" s="1">
        <f>MAX($F311)</f>
        <v>0</v>
      </c>
      <c r="BB311" s="1">
        <f>MAX($G311)</f>
        <v>0</v>
      </c>
      <c r="BC311" s="1">
        <f>MAX($H311)</f>
        <v>0</v>
      </c>
      <c r="BD311" s="1">
        <f>MAX($I311)</f>
        <v>0</v>
      </c>
      <c r="BE311" s="1">
        <f>MAX($J311)</f>
        <v>0</v>
      </c>
      <c r="BF311" s="1">
        <f>MAX($K311)</f>
        <v>0</v>
      </c>
      <c r="BG311" s="1">
        <f>MAX($M311)</f>
        <v>0</v>
      </c>
      <c r="BH311" s="1">
        <f>MAX($N311)</f>
        <v>0</v>
      </c>
      <c r="BI311" s="1">
        <f>MAX($P311)</f>
        <v>0</v>
      </c>
      <c r="BJ311" s="1">
        <f>MAX($Q311)</f>
        <v>0</v>
      </c>
      <c r="BK311" s="1">
        <f>MAX($R311)</f>
        <v>0</v>
      </c>
    </row>
    <row r="312" spans="1:63">
      <c r="A312" s="1" t="s">
        <v>309</v>
      </c>
      <c r="B312" s="1" cm="1">
        <f t="array" ref="B312">_xlfn.SWITCH($A$2,"average", AVERAGE(Instances!B312:Instances!B312),"median", MEDIAN(Instances!B312:Instances!B312),"min", MIN(Instances!B312:Instances!B312),"max", MAX(Instances!B312:Instances!B312),"diff", MAX(Instances!B312:Instances!B312)-MIN(Instances!B312:Instances!B312))</f>
        <v>0</v>
      </c>
      <c r="C312" s="1" cm="1">
        <f t="array" ref="C312">_xlfn.SWITCH($A$2,"average", AVERAGE(Instances!C312:Instances!C312),"median", MEDIAN(Instances!C312:Instances!C312),"min", MIN(Instances!C312:Instances!C312),"max", MAX(Instances!C312:Instances!C312),"diff", MAX(Instances!C312:Instances!C312)-MIN(Instances!C312:Instances!C312))</f>
        <v>0</v>
      </c>
      <c r="D312" s="1" cm="1">
        <f t="array" ref="D312">_xlfn.SWITCH($A$2,"average", AVERAGE(Instances!D312:Instances!D312),"median", MEDIAN(Instances!D312:Instances!D312),"min", MIN(Instances!D312:Instances!D312),"max", MAX(Instances!D312:Instances!D312),"diff", MAX(Instances!D312:Instances!D312)-MIN(Instances!D312:Instances!D312))</f>
        <v>0</v>
      </c>
      <c r="E312" s="1" cm="1">
        <f t="array" ref="E312">_xlfn.SWITCH($A$2,"average", AVERAGE(Instances!E312:Instances!E312),"median", MEDIAN(Instances!E312:Instances!E312),"min", MIN(Instances!E312:Instances!E312),"max", MAX(Instances!E312:Instances!E312),"diff", MAX(Instances!E312:Instances!E312)-MIN(Instances!E312:Instances!E312))</f>
        <v>0</v>
      </c>
      <c r="F312" s="1" cm="1">
        <f t="array" ref="F312">_xlfn.SWITCH($A$2,"average", AVERAGE(Instances!F312:Instances!F312),"median", MEDIAN(Instances!F312:Instances!F312),"min", MIN(Instances!F312:Instances!F312),"max", MAX(Instances!F312:Instances!F312),"diff", MAX(Instances!F312:Instances!F312)-MIN(Instances!F312:Instances!F312))</f>
        <v>0</v>
      </c>
      <c r="G312" s="1" cm="1">
        <f t="array" ref="G312">_xlfn.SWITCH($A$2,"average", AVERAGE(Instances!G312:Instances!G312),"median", MEDIAN(Instances!G312:Instances!G312),"min", MIN(Instances!G312:Instances!G312),"max", MAX(Instances!G312:Instances!G312),"diff", MAX(Instances!G312:Instances!G312)-MIN(Instances!G312:Instances!G312))</f>
        <v>0</v>
      </c>
      <c r="H312" s="1" cm="1">
        <f t="array" ref="H312">_xlfn.SWITCH($A$2,"average", AVERAGE(Instances!H312:Instances!H312),"median", MEDIAN(Instances!H312:Instances!H312),"min", MIN(Instances!H312:Instances!H312),"max", MAX(Instances!H312:Instances!H312),"diff", MAX(Instances!H312:Instances!H312)-MIN(Instances!H312:Instances!H312))</f>
        <v>0</v>
      </c>
      <c r="I312" s="1" cm="1">
        <f t="array" ref="I312">_xlfn.SWITCH($A$2,"average", AVERAGE(Instances!I312:Instances!I312),"median", MEDIAN(Instances!I312:Instances!I312),"min", MIN(Instances!I312:Instances!I312),"max", MAX(Instances!I312:Instances!I312),"diff", MAX(Instances!I312:Instances!I312)-MIN(Instances!I312:Instances!I312))</f>
        <v>0</v>
      </c>
      <c r="J312" s="1" cm="1">
        <f t="array" ref="J312">_xlfn.SWITCH($A$2,"average", AVERAGE(Instances!J312:Instances!J312),"median", MEDIAN(Instances!J312:Instances!J312),"min", MIN(Instances!J312:Instances!J312),"max", MAX(Instances!J312:Instances!J312),"diff", MAX(Instances!J312:Instances!J312)-MIN(Instances!J312:Instances!J312))</f>
        <v>0</v>
      </c>
      <c r="K312" s="1" cm="1">
        <f t="array" ref="K312">_xlfn.SWITCH($A$2,"average", AVERAGE(Instances!K312:Instances!K312),"median", MEDIAN(Instances!K312:Instances!K312),"min", MIN(Instances!K312:Instances!K312),"max", MAX(Instances!K312:Instances!K312),"diff", MAX(Instances!K312:Instances!K312)-MIN(Instances!K312:Instances!K312))</f>
        <v>0</v>
      </c>
      <c r="L312" s="1"/>
      <c r="M312" s="1" cm="1">
        <f t="array" ref="M312">_xlfn.SWITCH($A$2,"average", AVERAGE(Instances!M312:Instances!M312),"median", MEDIAN(Instances!M312:Instances!M312),"min", MIN(Instances!M312:Instances!M312),"max", MAX(Instances!M312:Instances!M312),"diff", MAX(Instances!M312:Instances!M312)-MIN(Instances!M312:Instances!M312))</f>
        <v>0</v>
      </c>
      <c r="N312" s="1" cm="1">
        <f t="array" ref="N312">_xlfn.SWITCH($A$2,"average", AVERAGE(Instances!N312:Instances!N312),"median", MEDIAN(Instances!N312:Instances!N312),"min", MIN(Instances!N312:Instances!N312),"max", MAX(Instances!N312:Instances!N312),"diff", MAX(Instances!N312:Instances!N312)-MIN(Instances!N312:Instances!N312))</f>
        <v>0</v>
      </c>
      <c r="O312" s="1"/>
      <c r="P312" s="1" cm="1">
        <f t="array" ref="P312">_xlfn.SWITCH($A$2,"average", AVERAGE(Instances!P312:Instances!P312),"median", MEDIAN(Instances!P312:Instances!P312),"min", MIN(Instances!P312:Instances!P312),"max", MAX(Instances!P312:Instances!P312),"diff", MAX(Instances!P312:Instances!P312)-MIN(Instances!P312:Instances!P312))</f>
        <v>0</v>
      </c>
      <c r="Q312" s="1" cm="1">
        <f t="array" ref="Q312">_xlfn.SWITCH($A$2,"average", AVERAGE(Instances!Q312:Instances!Q312),"median", MEDIAN(Instances!Q312:Instances!Q312),"min", MIN(Instances!Q312:Instances!Q312),"max", MAX(Instances!Q312:Instances!Q312),"diff", MAX(Instances!Q312:Instances!Q312)-MIN(Instances!Q312:Instances!Q312))</f>
        <v>0</v>
      </c>
      <c r="R312" s="1" cm="1">
        <f t="array" ref="R312">_xlfn.SWITCH($A$2,"average", AVERAGE(Instances!R312:Instances!R312),"median", MEDIAN(Instances!R312:Instances!R312),"min", MIN(Instances!R312:Instances!R312),"max", MAX(Instances!R312:Instances!R312),"diff", MAX(Instances!R312:Instances!R312)-MIN(Instances!R312:Instances!R312))</f>
        <v>0</v>
      </c>
      <c r="S312" s="1">
        <f>MIN($B312)</f>
        <v>0</v>
      </c>
      <c r="T312" s="1">
        <f>MIN($C312)</f>
        <v>0</v>
      </c>
      <c r="U312" s="1">
        <f>MIN($D312)</f>
        <v>0</v>
      </c>
      <c r="V312" s="1">
        <f>MIN($E312)</f>
        <v>0</v>
      </c>
      <c r="W312" s="1">
        <f>MIN($F312)</f>
        <v>0</v>
      </c>
      <c r="X312" s="1">
        <f>MIN($G312)</f>
        <v>0</v>
      </c>
      <c r="Y312" s="1">
        <f>MIN($H312)</f>
        <v>0</v>
      </c>
      <c r="Z312" s="1">
        <f>MIN($I312)</f>
        <v>0</v>
      </c>
      <c r="AA312" s="1">
        <f>MIN($J312)</f>
        <v>0</v>
      </c>
      <c r="AB312" s="1">
        <f>MIN($K312)</f>
        <v>0</v>
      </c>
      <c r="AC312" s="1">
        <f>MIN($M312)</f>
        <v>0</v>
      </c>
      <c r="AD312" s="1">
        <f>MIN($N312)</f>
        <v>0</v>
      </c>
      <c r="AE312" s="1">
        <f>MIN($P312)</f>
        <v>0</v>
      </c>
      <c r="AF312" s="1">
        <f>MIN($Q312)</f>
        <v>0</v>
      </c>
      <c r="AG312" s="1">
        <f>MIN($R312)</f>
        <v>0</v>
      </c>
      <c r="AH312" s="1">
        <f>MEDIAN($B312)</f>
        <v>0</v>
      </c>
      <c r="AI312" s="1">
        <f>MEDIAN($C312)</f>
        <v>0</v>
      </c>
      <c r="AJ312" s="1">
        <f>MEDIAN($D312)</f>
        <v>0</v>
      </c>
      <c r="AK312" s="1">
        <f>MEDIAN($E312)</f>
        <v>0</v>
      </c>
      <c r="AL312" s="1">
        <f>MEDIAN($F312)</f>
        <v>0</v>
      </c>
      <c r="AM312" s="1">
        <f>MEDIAN($G312)</f>
        <v>0</v>
      </c>
      <c r="AN312" s="1">
        <f>MEDIAN($H312)</f>
        <v>0</v>
      </c>
      <c r="AO312" s="1">
        <f>MEDIAN($I312)</f>
        <v>0</v>
      </c>
      <c r="AP312" s="1">
        <f>MEDIAN($J312)</f>
        <v>0</v>
      </c>
      <c r="AQ312" s="1">
        <f>MEDIAN($K312)</f>
        <v>0</v>
      </c>
      <c r="AR312" s="1">
        <f>MEDIAN($M312)</f>
        <v>0</v>
      </c>
      <c r="AS312" s="1">
        <f>MEDIAN($N312)</f>
        <v>0</v>
      </c>
      <c r="AT312" s="1">
        <f>MEDIAN($P312)</f>
        <v>0</v>
      </c>
      <c r="AU312" s="1">
        <f>MEDIAN($Q312)</f>
        <v>0</v>
      </c>
      <c r="AV312" s="1">
        <f>MEDIAN($R312)</f>
        <v>0</v>
      </c>
      <c r="AW312" s="1">
        <f>MAX($B312)</f>
        <v>0</v>
      </c>
      <c r="AX312" s="1">
        <f>MAX($C312)</f>
        <v>0</v>
      </c>
      <c r="AY312" s="1">
        <f>MAX($D312)</f>
        <v>0</v>
      </c>
      <c r="AZ312" s="1">
        <f>MAX($E312)</f>
        <v>0</v>
      </c>
      <c r="BA312" s="1">
        <f>MAX($F312)</f>
        <v>0</v>
      </c>
      <c r="BB312" s="1">
        <f>MAX($G312)</f>
        <v>0</v>
      </c>
      <c r="BC312" s="1">
        <f>MAX($H312)</f>
        <v>0</v>
      </c>
      <c r="BD312" s="1">
        <f>MAX($I312)</f>
        <v>0</v>
      </c>
      <c r="BE312" s="1">
        <f>MAX($J312)</f>
        <v>0</v>
      </c>
      <c r="BF312" s="1">
        <f>MAX($K312)</f>
        <v>0</v>
      </c>
      <c r="BG312" s="1">
        <f>MAX($M312)</f>
        <v>0</v>
      </c>
      <c r="BH312" s="1">
        <f>MAX($N312)</f>
        <v>0</v>
      </c>
      <c r="BI312" s="1">
        <f>MAX($P312)</f>
        <v>0</v>
      </c>
      <c r="BJ312" s="1">
        <f>MAX($Q312)</f>
        <v>0</v>
      </c>
      <c r="BK312" s="1">
        <f>MAX($R312)</f>
        <v>0</v>
      </c>
    </row>
    <row r="313" spans="1:63">
      <c r="A313" s="1" t="s">
        <v>310</v>
      </c>
      <c r="B313" s="1" cm="1">
        <f t="array" ref="B313">_xlfn.SWITCH($A$2,"average", AVERAGE(Instances!B313:Instances!B313),"median", MEDIAN(Instances!B313:Instances!B313),"min", MIN(Instances!B313:Instances!B313),"max", MAX(Instances!B313:Instances!B313),"diff", MAX(Instances!B313:Instances!B313)-MIN(Instances!B313:Instances!B313))</f>
        <v>0</v>
      </c>
      <c r="C313" s="1" cm="1">
        <f t="array" ref="C313">_xlfn.SWITCH($A$2,"average", AVERAGE(Instances!C313:Instances!C313),"median", MEDIAN(Instances!C313:Instances!C313),"min", MIN(Instances!C313:Instances!C313),"max", MAX(Instances!C313:Instances!C313),"diff", MAX(Instances!C313:Instances!C313)-MIN(Instances!C313:Instances!C313))</f>
        <v>0</v>
      </c>
      <c r="D313" s="1" cm="1">
        <f t="array" ref="D313">_xlfn.SWITCH($A$2,"average", AVERAGE(Instances!D313:Instances!D313),"median", MEDIAN(Instances!D313:Instances!D313),"min", MIN(Instances!D313:Instances!D313),"max", MAX(Instances!D313:Instances!D313),"diff", MAX(Instances!D313:Instances!D313)-MIN(Instances!D313:Instances!D313))</f>
        <v>0</v>
      </c>
      <c r="E313" s="1" cm="1">
        <f t="array" ref="E313">_xlfn.SWITCH($A$2,"average", AVERAGE(Instances!E313:Instances!E313),"median", MEDIAN(Instances!E313:Instances!E313),"min", MIN(Instances!E313:Instances!E313),"max", MAX(Instances!E313:Instances!E313),"diff", MAX(Instances!E313:Instances!E313)-MIN(Instances!E313:Instances!E313))</f>
        <v>0</v>
      </c>
      <c r="F313" s="1" cm="1">
        <f t="array" ref="F313">_xlfn.SWITCH($A$2,"average", AVERAGE(Instances!F313:Instances!F313),"median", MEDIAN(Instances!F313:Instances!F313),"min", MIN(Instances!F313:Instances!F313),"max", MAX(Instances!F313:Instances!F313),"diff", MAX(Instances!F313:Instances!F313)-MIN(Instances!F313:Instances!F313))</f>
        <v>0</v>
      </c>
      <c r="G313" s="1" cm="1">
        <f t="array" ref="G313">_xlfn.SWITCH($A$2,"average", AVERAGE(Instances!G313:Instances!G313),"median", MEDIAN(Instances!G313:Instances!G313),"min", MIN(Instances!G313:Instances!G313),"max", MAX(Instances!G313:Instances!G313),"diff", MAX(Instances!G313:Instances!G313)-MIN(Instances!G313:Instances!G313))</f>
        <v>0</v>
      </c>
      <c r="H313" s="1" cm="1">
        <f t="array" ref="H313">_xlfn.SWITCH($A$2,"average", AVERAGE(Instances!H313:Instances!H313),"median", MEDIAN(Instances!H313:Instances!H313),"min", MIN(Instances!H313:Instances!H313),"max", MAX(Instances!H313:Instances!H313),"diff", MAX(Instances!H313:Instances!H313)-MIN(Instances!H313:Instances!H313))</f>
        <v>0</v>
      </c>
      <c r="I313" s="1" cm="1">
        <f t="array" ref="I313">_xlfn.SWITCH($A$2,"average", AVERAGE(Instances!I313:Instances!I313),"median", MEDIAN(Instances!I313:Instances!I313),"min", MIN(Instances!I313:Instances!I313),"max", MAX(Instances!I313:Instances!I313),"diff", MAX(Instances!I313:Instances!I313)-MIN(Instances!I313:Instances!I313))</f>
        <v>0</v>
      </c>
      <c r="J313" s="1" cm="1">
        <f t="array" ref="J313">_xlfn.SWITCH($A$2,"average", AVERAGE(Instances!J313:Instances!J313),"median", MEDIAN(Instances!J313:Instances!J313),"min", MIN(Instances!J313:Instances!J313),"max", MAX(Instances!J313:Instances!J313),"diff", MAX(Instances!J313:Instances!J313)-MIN(Instances!J313:Instances!J313))</f>
        <v>0</v>
      </c>
      <c r="K313" s="1" cm="1">
        <f t="array" ref="K313">_xlfn.SWITCH($A$2,"average", AVERAGE(Instances!K313:Instances!K313),"median", MEDIAN(Instances!K313:Instances!K313),"min", MIN(Instances!K313:Instances!K313),"max", MAX(Instances!K313:Instances!K313),"diff", MAX(Instances!K313:Instances!K313)-MIN(Instances!K313:Instances!K313))</f>
        <v>0</v>
      </c>
      <c r="L313" s="1"/>
      <c r="M313" s="1" cm="1">
        <f t="array" ref="M313">_xlfn.SWITCH($A$2,"average", AVERAGE(Instances!M313:Instances!M313),"median", MEDIAN(Instances!M313:Instances!M313),"min", MIN(Instances!M313:Instances!M313),"max", MAX(Instances!M313:Instances!M313),"diff", MAX(Instances!M313:Instances!M313)-MIN(Instances!M313:Instances!M313))</f>
        <v>0</v>
      </c>
      <c r="N313" s="1" cm="1">
        <f t="array" ref="N313">_xlfn.SWITCH($A$2,"average", AVERAGE(Instances!N313:Instances!N313),"median", MEDIAN(Instances!N313:Instances!N313),"min", MIN(Instances!N313:Instances!N313),"max", MAX(Instances!N313:Instances!N313),"diff", MAX(Instances!N313:Instances!N313)-MIN(Instances!N313:Instances!N313))</f>
        <v>0</v>
      </c>
      <c r="O313" s="1"/>
      <c r="P313" s="1" cm="1">
        <f t="array" ref="P313">_xlfn.SWITCH($A$2,"average", AVERAGE(Instances!P313:Instances!P313),"median", MEDIAN(Instances!P313:Instances!P313),"min", MIN(Instances!P313:Instances!P313),"max", MAX(Instances!P313:Instances!P313),"diff", MAX(Instances!P313:Instances!P313)-MIN(Instances!P313:Instances!P313))</f>
        <v>0</v>
      </c>
      <c r="Q313" s="1" cm="1">
        <f t="array" ref="Q313">_xlfn.SWITCH($A$2,"average", AVERAGE(Instances!Q313:Instances!Q313),"median", MEDIAN(Instances!Q313:Instances!Q313),"min", MIN(Instances!Q313:Instances!Q313),"max", MAX(Instances!Q313:Instances!Q313),"diff", MAX(Instances!Q313:Instances!Q313)-MIN(Instances!Q313:Instances!Q313))</f>
        <v>0</v>
      </c>
      <c r="R313" s="1" cm="1">
        <f t="array" ref="R313">_xlfn.SWITCH($A$2,"average", AVERAGE(Instances!R313:Instances!R313),"median", MEDIAN(Instances!R313:Instances!R313),"min", MIN(Instances!R313:Instances!R313),"max", MAX(Instances!R313:Instances!R313),"diff", MAX(Instances!R313:Instances!R313)-MIN(Instances!R313:Instances!R313))</f>
        <v>0</v>
      </c>
      <c r="S313" s="1">
        <f>MIN($B313)</f>
        <v>0</v>
      </c>
      <c r="T313" s="1">
        <f>MIN($C313)</f>
        <v>0</v>
      </c>
      <c r="U313" s="1">
        <f>MIN($D313)</f>
        <v>0</v>
      </c>
      <c r="V313" s="1">
        <f>MIN($E313)</f>
        <v>0</v>
      </c>
      <c r="W313" s="1">
        <f>MIN($F313)</f>
        <v>0</v>
      </c>
      <c r="X313" s="1">
        <f>MIN($G313)</f>
        <v>0</v>
      </c>
      <c r="Y313" s="1">
        <f>MIN($H313)</f>
        <v>0</v>
      </c>
      <c r="Z313" s="1">
        <f>MIN($I313)</f>
        <v>0</v>
      </c>
      <c r="AA313" s="1">
        <f>MIN($J313)</f>
        <v>0</v>
      </c>
      <c r="AB313" s="1">
        <f>MIN($K313)</f>
        <v>0</v>
      </c>
      <c r="AC313" s="1">
        <f>MIN($M313)</f>
        <v>0</v>
      </c>
      <c r="AD313" s="1">
        <f>MIN($N313)</f>
        <v>0</v>
      </c>
      <c r="AE313" s="1">
        <f>MIN($P313)</f>
        <v>0</v>
      </c>
      <c r="AF313" s="1">
        <f>MIN($Q313)</f>
        <v>0</v>
      </c>
      <c r="AG313" s="1">
        <f>MIN($R313)</f>
        <v>0</v>
      </c>
      <c r="AH313" s="1">
        <f>MEDIAN($B313)</f>
        <v>0</v>
      </c>
      <c r="AI313" s="1">
        <f>MEDIAN($C313)</f>
        <v>0</v>
      </c>
      <c r="AJ313" s="1">
        <f>MEDIAN($D313)</f>
        <v>0</v>
      </c>
      <c r="AK313" s="1">
        <f>MEDIAN($E313)</f>
        <v>0</v>
      </c>
      <c r="AL313" s="1">
        <f>MEDIAN($F313)</f>
        <v>0</v>
      </c>
      <c r="AM313" s="1">
        <f>MEDIAN($G313)</f>
        <v>0</v>
      </c>
      <c r="AN313" s="1">
        <f>MEDIAN($H313)</f>
        <v>0</v>
      </c>
      <c r="AO313" s="1">
        <f>MEDIAN($I313)</f>
        <v>0</v>
      </c>
      <c r="AP313" s="1">
        <f>MEDIAN($J313)</f>
        <v>0</v>
      </c>
      <c r="AQ313" s="1">
        <f>MEDIAN($K313)</f>
        <v>0</v>
      </c>
      <c r="AR313" s="1">
        <f>MEDIAN($M313)</f>
        <v>0</v>
      </c>
      <c r="AS313" s="1">
        <f>MEDIAN($N313)</f>
        <v>0</v>
      </c>
      <c r="AT313" s="1">
        <f>MEDIAN($P313)</f>
        <v>0</v>
      </c>
      <c r="AU313" s="1">
        <f>MEDIAN($Q313)</f>
        <v>0</v>
      </c>
      <c r="AV313" s="1">
        <f>MEDIAN($R313)</f>
        <v>0</v>
      </c>
      <c r="AW313" s="1">
        <f>MAX($B313)</f>
        <v>0</v>
      </c>
      <c r="AX313" s="1">
        <f>MAX($C313)</f>
        <v>0</v>
      </c>
      <c r="AY313" s="1">
        <f>MAX($D313)</f>
        <v>0</v>
      </c>
      <c r="AZ313" s="1">
        <f>MAX($E313)</f>
        <v>0</v>
      </c>
      <c r="BA313" s="1">
        <f>MAX($F313)</f>
        <v>0</v>
      </c>
      <c r="BB313" s="1">
        <f>MAX($G313)</f>
        <v>0</v>
      </c>
      <c r="BC313" s="1">
        <f>MAX($H313)</f>
        <v>0</v>
      </c>
      <c r="BD313" s="1">
        <f>MAX($I313)</f>
        <v>0</v>
      </c>
      <c r="BE313" s="1">
        <f>MAX($J313)</f>
        <v>0</v>
      </c>
      <c r="BF313" s="1">
        <f>MAX($K313)</f>
        <v>0</v>
      </c>
      <c r="BG313" s="1">
        <f>MAX($M313)</f>
        <v>0</v>
      </c>
      <c r="BH313" s="1">
        <f>MAX($N313)</f>
        <v>0</v>
      </c>
      <c r="BI313" s="1">
        <f>MAX($P313)</f>
        <v>0</v>
      </c>
      <c r="BJ313" s="1">
        <f>MAX($Q313)</f>
        <v>0</v>
      </c>
      <c r="BK313" s="1">
        <f>MAX($R313)</f>
        <v>0</v>
      </c>
    </row>
    <row r="314" spans="1:63">
      <c r="A314" s="1" t="s">
        <v>311</v>
      </c>
      <c r="B314" s="1" cm="1">
        <f t="array" ref="B314">_xlfn.SWITCH($A$2,"average", AVERAGE(Instances!B314:Instances!B314),"median", MEDIAN(Instances!B314:Instances!B314),"min", MIN(Instances!B314:Instances!B314),"max", MAX(Instances!B314:Instances!B314),"diff", MAX(Instances!B314:Instances!B314)-MIN(Instances!B314:Instances!B314))</f>
        <v>0</v>
      </c>
      <c r="C314" s="1" cm="1">
        <f t="array" ref="C314">_xlfn.SWITCH($A$2,"average", AVERAGE(Instances!C314:Instances!C314),"median", MEDIAN(Instances!C314:Instances!C314),"min", MIN(Instances!C314:Instances!C314),"max", MAX(Instances!C314:Instances!C314),"diff", MAX(Instances!C314:Instances!C314)-MIN(Instances!C314:Instances!C314))</f>
        <v>0</v>
      </c>
      <c r="D314" s="1" cm="1">
        <f t="array" ref="D314">_xlfn.SWITCH($A$2,"average", AVERAGE(Instances!D314:Instances!D314),"median", MEDIAN(Instances!D314:Instances!D314),"min", MIN(Instances!D314:Instances!D314),"max", MAX(Instances!D314:Instances!D314),"diff", MAX(Instances!D314:Instances!D314)-MIN(Instances!D314:Instances!D314))</f>
        <v>0</v>
      </c>
      <c r="E314" s="1" cm="1">
        <f t="array" ref="E314">_xlfn.SWITCH($A$2,"average", AVERAGE(Instances!E314:Instances!E314),"median", MEDIAN(Instances!E314:Instances!E314),"min", MIN(Instances!E314:Instances!E314),"max", MAX(Instances!E314:Instances!E314),"diff", MAX(Instances!E314:Instances!E314)-MIN(Instances!E314:Instances!E314))</f>
        <v>0</v>
      </c>
      <c r="F314" s="1" cm="1">
        <f t="array" ref="F314">_xlfn.SWITCH($A$2,"average", AVERAGE(Instances!F314:Instances!F314),"median", MEDIAN(Instances!F314:Instances!F314),"min", MIN(Instances!F314:Instances!F314),"max", MAX(Instances!F314:Instances!F314),"diff", MAX(Instances!F314:Instances!F314)-MIN(Instances!F314:Instances!F314))</f>
        <v>0</v>
      </c>
      <c r="G314" s="1" cm="1">
        <f t="array" ref="G314">_xlfn.SWITCH($A$2,"average", AVERAGE(Instances!G314:Instances!G314),"median", MEDIAN(Instances!G314:Instances!G314),"min", MIN(Instances!G314:Instances!G314),"max", MAX(Instances!G314:Instances!G314),"diff", MAX(Instances!G314:Instances!G314)-MIN(Instances!G314:Instances!G314))</f>
        <v>0</v>
      </c>
      <c r="H314" s="1" cm="1">
        <f t="array" ref="H314">_xlfn.SWITCH($A$2,"average", AVERAGE(Instances!H314:Instances!H314),"median", MEDIAN(Instances!H314:Instances!H314),"min", MIN(Instances!H314:Instances!H314),"max", MAX(Instances!H314:Instances!H314),"diff", MAX(Instances!H314:Instances!H314)-MIN(Instances!H314:Instances!H314))</f>
        <v>0</v>
      </c>
      <c r="I314" s="1" cm="1">
        <f t="array" ref="I314">_xlfn.SWITCH($A$2,"average", AVERAGE(Instances!I314:Instances!I314),"median", MEDIAN(Instances!I314:Instances!I314),"min", MIN(Instances!I314:Instances!I314),"max", MAX(Instances!I314:Instances!I314),"diff", MAX(Instances!I314:Instances!I314)-MIN(Instances!I314:Instances!I314))</f>
        <v>0</v>
      </c>
      <c r="J314" s="1" cm="1">
        <f t="array" ref="J314">_xlfn.SWITCH($A$2,"average", AVERAGE(Instances!J314:Instances!J314),"median", MEDIAN(Instances!J314:Instances!J314),"min", MIN(Instances!J314:Instances!J314),"max", MAX(Instances!J314:Instances!J314),"diff", MAX(Instances!J314:Instances!J314)-MIN(Instances!J314:Instances!J314))</f>
        <v>0</v>
      </c>
      <c r="K314" s="1" cm="1">
        <f t="array" ref="K314">_xlfn.SWITCH($A$2,"average", AVERAGE(Instances!K314:Instances!K314),"median", MEDIAN(Instances!K314:Instances!K314),"min", MIN(Instances!K314:Instances!K314),"max", MAX(Instances!K314:Instances!K314),"diff", MAX(Instances!K314:Instances!K314)-MIN(Instances!K314:Instances!K314))</f>
        <v>0</v>
      </c>
      <c r="L314" s="1"/>
      <c r="M314" s="1" cm="1">
        <f t="array" ref="M314">_xlfn.SWITCH($A$2,"average", AVERAGE(Instances!M314:Instances!M314),"median", MEDIAN(Instances!M314:Instances!M314),"min", MIN(Instances!M314:Instances!M314),"max", MAX(Instances!M314:Instances!M314),"diff", MAX(Instances!M314:Instances!M314)-MIN(Instances!M314:Instances!M314))</f>
        <v>0</v>
      </c>
      <c r="N314" s="1" cm="1">
        <f t="array" ref="N314">_xlfn.SWITCH($A$2,"average", AVERAGE(Instances!N314:Instances!N314),"median", MEDIAN(Instances!N314:Instances!N314),"min", MIN(Instances!N314:Instances!N314),"max", MAX(Instances!N314:Instances!N314),"diff", MAX(Instances!N314:Instances!N314)-MIN(Instances!N314:Instances!N314))</f>
        <v>0</v>
      </c>
      <c r="O314" s="1"/>
      <c r="P314" s="1" cm="1">
        <f t="array" ref="P314">_xlfn.SWITCH($A$2,"average", AVERAGE(Instances!P314:Instances!P314),"median", MEDIAN(Instances!P314:Instances!P314),"min", MIN(Instances!P314:Instances!P314),"max", MAX(Instances!P314:Instances!P314),"diff", MAX(Instances!P314:Instances!P314)-MIN(Instances!P314:Instances!P314))</f>
        <v>0</v>
      </c>
      <c r="Q314" s="1" cm="1">
        <f t="array" ref="Q314">_xlfn.SWITCH($A$2,"average", AVERAGE(Instances!Q314:Instances!Q314),"median", MEDIAN(Instances!Q314:Instances!Q314),"min", MIN(Instances!Q314:Instances!Q314),"max", MAX(Instances!Q314:Instances!Q314),"diff", MAX(Instances!Q314:Instances!Q314)-MIN(Instances!Q314:Instances!Q314))</f>
        <v>0</v>
      </c>
      <c r="R314" s="1" cm="1">
        <f t="array" ref="R314">_xlfn.SWITCH($A$2,"average", AVERAGE(Instances!R314:Instances!R314),"median", MEDIAN(Instances!R314:Instances!R314),"min", MIN(Instances!R314:Instances!R314),"max", MAX(Instances!R314:Instances!R314),"diff", MAX(Instances!R314:Instances!R314)-MIN(Instances!R314:Instances!R314))</f>
        <v>0</v>
      </c>
      <c r="S314" s="1">
        <f>MIN($B314)</f>
        <v>0</v>
      </c>
      <c r="T314" s="1">
        <f>MIN($C314)</f>
        <v>0</v>
      </c>
      <c r="U314" s="1">
        <f>MIN($D314)</f>
        <v>0</v>
      </c>
      <c r="V314" s="1">
        <f>MIN($E314)</f>
        <v>0</v>
      </c>
      <c r="W314" s="1">
        <f>MIN($F314)</f>
        <v>0</v>
      </c>
      <c r="X314" s="1">
        <f>MIN($G314)</f>
        <v>0</v>
      </c>
      <c r="Y314" s="1">
        <f>MIN($H314)</f>
        <v>0</v>
      </c>
      <c r="Z314" s="1">
        <f>MIN($I314)</f>
        <v>0</v>
      </c>
      <c r="AA314" s="1">
        <f>MIN($J314)</f>
        <v>0</v>
      </c>
      <c r="AB314" s="1">
        <f>MIN($K314)</f>
        <v>0</v>
      </c>
      <c r="AC314" s="1">
        <f>MIN($M314)</f>
        <v>0</v>
      </c>
      <c r="AD314" s="1">
        <f>MIN($N314)</f>
        <v>0</v>
      </c>
      <c r="AE314" s="1">
        <f>MIN($P314)</f>
        <v>0</v>
      </c>
      <c r="AF314" s="1">
        <f>MIN($Q314)</f>
        <v>0</v>
      </c>
      <c r="AG314" s="1">
        <f>MIN($R314)</f>
        <v>0</v>
      </c>
      <c r="AH314" s="1">
        <f>MEDIAN($B314)</f>
        <v>0</v>
      </c>
      <c r="AI314" s="1">
        <f>MEDIAN($C314)</f>
        <v>0</v>
      </c>
      <c r="AJ314" s="1">
        <f>MEDIAN($D314)</f>
        <v>0</v>
      </c>
      <c r="AK314" s="1">
        <f>MEDIAN($E314)</f>
        <v>0</v>
      </c>
      <c r="AL314" s="1">
        <f>MEDIAN($F314)</f>
        <v>0</v>
      </c>
      <c r="AM314" s="1">
        <f>MEDIAN($G314)</f>
        <v>0</v>
      </c>
      <c r="AN314" s="1">
        <f>MEDIAN($H314)</f>
        <v>0</v>
      </c>
      <c r="AO314" s="1">
        <f>MEDIAN($I314)</f>
        <v>0</v>
      </c>
      <c r="AP314" s="1">
        <f>MEDIAN($J314)</f>
        <v>0</v>
      </c>
      <c r="AQ314" s="1">
        <f>MEDIAN($K314)</f>
        <v>0</v>
      </c>
      <c r="AR314" s="1">
        <f>MEDIAN($M314)</f>
        <v>0</v>
      </c>
      <c r="AS314" s="1">
        <f>MEDIAN($N314)</f>
        <v>0</v>
      </c>
      <c r="AT314" s="1">
        <f>MEDIAN($P314)</f>
        <v>0</v>
      </c>
      <c r="AU314" s="1">
        <f>MEDIAN($Q314)</f>
        <v>0</v>
      </c>
      <c r="AV314" s="1">
        <f>MEDIAN($R314)</f>
        <v>0</v>
      </c>
      <c r="AW314" s="1">
        <f>MAX($B314)</f>
        <v>0</v>
      </c>
      <c r="AX314" s="1">
        <f>MAX($C314)</f>
        <v>0</v>
      </c>
      <c r="AY314" s="1">
        <f>MAX($D314)</f>
        <v>0</v>
      </c>
      <c r="AZ314" s="1">
        <f>MAX($E314)</f>
        <v>0</v>
      </c>
      <c r="BA314" s="1">
        <f>MAX($F314)</f>
        <v>0</v>
      </c>
      <c r="BB314" s="1">
        <f>MAX($G314)</f>
        <v>0</v>
      </c>
      <c r="BC314" s="1">
        <f>MAX($H314)</f>
        <v>0</v>
      </c>
      <c r="BD314" s="1">
        <f>MAX($I314)</f>
        <v>0</v>
      </c>
      <c r="BE314" s="1">
        <f>MAX($J314)</f>
        <v>0</v>
      </c>
      <c r="BF314" s="1">
        <f>MAX($K314)</f>
        <v>0</v>
      </c>
      <c r="BG314" s="1">
        <f>MAX($M314)</f>
        <v>0</v>
      </c>
      <c r="BH314" s="1">
        <f>MAX($N314)</f>
        <v>0</v>
      </c>
      <c r="BI314" s="1">
        <f>MAX($P314)</f>
        <v>0</v>
      </c>
      <c r="BJ314" s="1">
        <f>MAX($Q314)</f>
        <v>0</v>
      </c>
      <c r="BK314" s="1">
        <f>MAX($R314)</f>
        <v>0</v>
      </c>
    </row>
    <row r="315" spans="1:63">
      <c r="A315" s="1" t="s">
        <v>312</v>
      </c>
      <c r="B315" s="1" cm="1">
        <f t="array" ref="B315">_xlfn.SWITCH($A$2,"average", AVERAGE(Instances!B315:Instances!B315),"median", MEDIAN(Instances!B315:Instances!B315),"min", MIN(Instances!B315:Instances!B315),"max", MAX(Instances!B315:Instances!B315),"diff", MAX(Instances!B315:Instances!B315)-MIN(Instances!B315:Instances!B315))</f>
        <v>0</v>
      </c>
      <c r="C315" s="1" cm="1">
        <f t="array" ref="C315">_xlfn.SWITCH($A$2,"average", AVERAGE(Instances!C315:Instances!C315),"median", MEDIAN(Instances!C315:Instances!C315),"min", MIN(Instances!C315:Instances!C315),"max", MAX(Instances!C315:Instances!C315),"diff", MAX(Instances!C315:Instances!C315)-MIN(Instances!C315:Instances!C315))</f>
        <v>0</v>
      </c>
      <c r="D315" s="1" cm="1">
        <f t="array" ref="D315">_xlfn.SWITCH($A$2,"average", AVERAGE(Instances!D315:Instances!D315),"median", MEDIAN(Instances!D315:Instances!D315),"min", MIN(Instances!D315:Instances!D315),"max", MAX(Instances!D315:Instances!D315),"diff", MAX(Instances!D315:Instances!D315)-MIN(Instances!D315:Instances!D315))</f>
        <v>0</v>
      </c>
      <c r="E315" s="1" cm="1">
        <f t="array" ref="E315">_xlfn.SWITCH($A$2,"average", AVERAGE(Instances!E315:Instances!E315),"median", MEDIAN(Instances!E315:Instances!E315),"min", MIN(Instances!E315:Instances!E315),"max", MAX(Instances!E315:Instances!E315),"diff", MAX(Instances!E315:Instances!E315)-MIN(Instances!E315:Instances!E315))</f>
        <v>0</v>
      </c>
      <c r="F315" s="1" cm="1">
        <f t="array" ref="F315">_xlfn.SWITCH($A$2,"average", AVERAGE(Instances!F315:Instances!F315),"median", MEDIAN(Instances!F315:Instances!F315),"min", MIN(Instances!F315:Instances!F315),"max", MAX(Instances!F315:Instances!F315),"diff", MAX(Instances!F315:Instances!F315)-MIN(Instances!F315:Instances!F315))</f>
        <v>0</v>
      </c>
      <c r="G315" s="1" cm="1">
        <f t="array" ref="G315">_xlfn.SWITCH($A$2,"average", AVERAGE(Instances!G315:Instances!G315),"median", MEDIAN(Instances!G315:Instances!G315),"min", MIN(Instances!G315:Instances!G315),"max", MAX(Instances!G315:Instances!G315),"diff", MAX(Instances!G315:Instances!G315)-MIN(Instances!G315:Instances!G315))</f>
        <v>0</v>
      </c>
      <c r="H315" s="1" cm="1">
        <f t="array" ref="H315">_xlfn.SWITCH($A$2,"average", AVERAGE(Instances!H315:Instances!H315),"median", MEDIAN(Instances!H315:Instances!H315),"min", MIN(Instances!H315:Instances!H315),"max", MAX(Instances!H315:Instances!H315),"diff", MAX(Instances!H315:Instances!H315)-MIN(Instances!H315:Instances!H315))</f>
        <v>0</v>
      </c>
      <c r="I315" s="1" cm="1">
        <f t="array" ref="I315">_xlfn.SWITCH($A$2,"average", AVERAGE(Instances!I315:Instances!I315),"median", MEDIAN(Instances!I315:Instances!I315),"min", MIN(Instances!I315:Instances!I315),"max", MAX(Instances!I315:Instances!I315),"diff", MAX(Instances!I315:Instances!I315)-MIN(Instances!I315:Instances!I315))</f>
        <v>0</v>
      </c>
      <c r="J315" s="1" cm="1">
        <f t="array" ref="J315">_xlfn.SWITCH($A$2,"average", AVERAGE(Instances!J315:Instances!J315),"median", MEDIAN(Instances!J315:Instances!J315),"min", MIN(Instances!J315:Instances!J315),"max", MAX(Instances!J315:Instances!J315),"diff", MAX(Instances!J315:Instances!J315)-MIN(Instances!J315:Instances!J315))</f>
        <v>0</v>
      </c>
      <c r="K315" s="1" cm="1">
        <f t="array" ref="K315">_xlfn.SWITCH($A$2,"average", AVERAGE(Instances!K315:Instances!K315),"median", MEDIAN(Instances!K315:Instances!K315),"min", MIN(Instances!K315:Instances!K315),"max", MAX(Instances!K315:Instances!K315),"diff", MAX(Instances!K315:Instances!K315)-MIN(Instances!K315:Instances!K315))</f>
        <v>0</v>
      </c>
      <c r="L315" s="1"/>
      <c r="M315" s="1" cm="1">
        <f t="array" ref="M315">_xlfn.SWITCH($A$2,"average", AVERAGE(Instances!M315:Instances!M315),"median", MEDIAN(Instances!M315:Instances!M315),"min", MIN(Instances!M315:Instances!M315),"max", MAX(Instances!M315:Instances!M315),"diff", MAX(Instances!M315:Instances!M315)-MIN(Instances!M315:Instances!M315))</f>
        <v>0</v>
      </c>
      <c r="N315" s="1" cm="1">
        <f t="array" ref="N315">_xlfn.SWITCH($A$2,"average", AVERAGE(Instances!N315:Instances!N315),"median", MEDIAN(Instances!N315:Instances!N315),"min", MIN(Instances!N315:Instances!N315),"max", MAX(Instances!N315:Instances!N315),"diff", MAX(Instances!N315:Instances!N315)-MIN(Instances!N315:Instances!N315))</f>
        <v>0</v>
      </c>
      <c r="O315" s="1"/>
      <c r="P315" s="1" cm="1">
        <f t="array" ref="P315">_xlfn.SWITCH($A$2,"average", AVERAGE(Instances!P315:Instances!P315),"median", MEDIAN(Instances!P315:Instances!P315),"min", MIN(Instances!P315:Instances!P315),"max", MAX(Instances!P315:Instances!P315),"diff", MAX(Instances!P315:Instances!P315)-MIN(Instances!P315:Instances!P315))</f>
        <v>0</v>
      </c>
      <c r="Q315" s="1" cm="1">
        <f t="array" ref="Q315">_xlfn.SWITCH($A$2,"average", AVERAGE(Instances!Q315:Instances!Q315),"median", MEDIAN(Instances!Q315:Instances!Q315),"min", MIN(Instances!Q315:Instances!Q315),"max", MAX(Instances!Q315:Instances!Q315),"diff", MAX(Instances!Q315:Instances!Q315)-MIN(Instances!Q315:Instances!Q315))</f>
        <v>0</v>
      </c>
      <c r="R315" s="1" cm="1">
        <f t="array" ref="R315">_xlfn.SWITCH($A$2,"average", AVERAGE(Instances!R315:Instances!R315),"median", MEDIAN(Instances!R315:Instances!R315),"min", MIN(Instances!R315:Instances!R315),"max", MAX(Instances!R315:Instances!R315),"diff", MAX(Instances!R315:Instances!R315)-MIN(Instances!R315:Instances!R315))</f>
        <v>0</v>
      </c>
      <c r="S315" s="1">
        <f>MIN($B315)</f>
        <v>0</v>
      </c>
      <c r="T315" s="1">
        <f>MIN($C315)</f>
        <v>0</v>
      </c>
      <c r="U315" s="1">
        <f>MIN($D315)</f>
        <v>0</v>
      </c>
      <c r="V315" s="1">
        <f>MIN($E315)</f>
        <v>0</v>
      </c>
      <c r="W315" s="1">
        <f>MIN($F315)</f>
        <v>0</v>
      </c>
      <c r="X315" s="1">
        <f>MIN($G315)</f>
        <v>0</v>
      </c>
      <c r="Y315" s="1">
        <f>MIN($H315)</f>
        <v>0</v>
      </c>
      <c r="Z315" s="1">
        <f>MIN($I315)</f>
        <v>0</v>
      </c>
      <c r="AA315" s="1">
        <f>MIN($J315)</f>
        <v>0</v>
      </c>
      <c r="AB315" s="1">
        <f>MIN($K315)</f>
        <v>0</v>
      </c>
      <c r="AC315" s="1">
        <f>MIN($M315)</f>
        <v>0</v>
      </c>
      <c r="AD315" s="1">
        <f>MIN($N315)</f>
        <v>0</v>
      </c>
      <c r="AE315" s="1">
        <f>MIN($P315)</f>
        <v>0</v>
      </c>
      <c r="AF315" s="1">
        <f>MIN($Q315)</f>
        <v>0</v>
      </c>
      <c r="AG315" s="1">
        <f>MIN($R315)</f>
        <v>0</v>
      </c>
      <c r="AH315" s="1">
        <f>MEDIAN($B315)</f>
        <v>0</v>
      </c>
      <c r="AI315" s="1">
        <f>MEDIAN($C315)</f>
        <v>0</v>
      </c>
      <c r="AJ315" s="1">
        <f>MEDIAN($D315)</f>
        <v>0</v>
      </c>
      <c r="AK315" s="1">
        <f>MEDIAN($E315)</f>
        <v>0</v>
      </c>
      <c r="AL315" s="1">
        <f>MEDIAN($F315)</f>
        <v>0</v>
      </c>
      <c r="AM315" s="1">
        <f>MEDIAN($G315)</f>
        <v>0</v>
      </c>
      <c r="AN315" s="1">
        <f>MEDIAN($H315)</f>
        <v>0</v>
      </c>
      <c r="AO315" s="1">
        <f>MEDIAN($I315)</f>
        <v>0</v>
      </c>
      <c r="AP315" s="1">
        <f>MEDIAN($J315)</f>
        <v>0</v>
      </c>
      <c r="AQ315" s="1">
        <f>MEDIAN($K315)</f>
        <v>0</v>
      </c>
      <c r="AR315" s="1">
        <f>MEDIAN($M315)</f>
        <v>0</v>
      </c>
      <c r="AS315" s="1">
        <f>MEDIAN($N315)</f>
        <v>0</v>
      </c>
      <c r="AT315" s="1">
        <f>MEDIAN($P315)</f>
        <v>0</v>
      </c>
      <c r="AU315" s="1">
        <f>MEDIAN($Q315)</f>
        <v>0</v>
      </c>
      <c r="AV315" s="1">
        <f>MEDIAN($R315)</f>
        <v>0</v>
      </c>
      <c r="AW315" s="1">
        <f>MAX($B315)</f>
        <v>0</v>
      </c>
      <c r="AX315" s="1">
        <f>MAX($C315)</f>
        <v>0</v>
      </c>
      <c r="AY315" s="1">
        <f>MAX($D315)</f>
        <v>0</v>
      </c>
      <c r="AZ315" s="1">
        <f>MAX($E315)</f>
        <v>0</v>
      </c>
      <c r="BA315" s="1">
        <f>MAX($F315)</f>
        <v>0</v>
      </c>
      <c r="BB315" s="1">
        <f>MAX($G315)</f>
        <v>0</v>
      </c>
      <c r="BC315" s="1">
        <f>MAX($H315)</f>
        <v>0</v>
      </c>
      <c r="BD315" s="1">
        <f>MAX($I315)</f>
        <v>0</v>
      </c>
      <c r="BE315" s="1">
        <f>MAX($J315)</f>
        <v>0</v>
      </c>
      <c r="BF315" s="1">
        <f>MAX($K315)</f>
        <v>0</v>
      </c>
      <c r="BG315" s="1">
        <f>MAX($M315)</f>
        <v>0</v>
      </c>
      <c r="BH315" s="1">
        <f>MAX($N315)</f>
        <v>0</v>
      </c>
      <c r="BI315" s="1">
        <f>MAX($P315)</f>
        <v>0</v>
      </c>
      <c r="BJ315" s="1">
        <f>MAX($Q315)</f>
        <v>0</v>
      </c>
      <c r="BK315" s="1">
        <f>MAX($R315)</f>
        <v>0</v>
      </c>
    </row>
    <row r="316" spans="1:63">
      <c r="A316" s="1" t="s">
        <v>313</v>
      </c>
      <c r="B316" s="1" cm="1">
        <f t="array" ref="B316">_xlfn.SWITCH($A$2,"average", AVERAGE(Instances!B316:Instances!B316),"median", MEDIAN(Instances!B316:Instances!B316),"min", MIN(Instances!B316:Instances!B316),"max", MAX(Instances!B316:Instances!B316),"diff", MAX(Instances!B316:Instances!B316)-MIN(Instances!B316:Instances!B316))</f>
        <v>0</v>
      </c>
      <c r="C316" s="1" cm="1">
        <f t="array" ref="C316">_xlfn.SWITCH($A$2,"average", AVERAGE(Instances!C316:Instances!C316),"median", MEDIAN(Instances!C316:Instances!C316),"min", MIN(Instances!C316:Instances!C316),"max", MAX(Instances!C316:Instances!C316),"diff", MAX(Instances!C316:Instances!C316)-MIN(Instances!C316:Instances!C316))</f>
        <v>0</v>
      </c>
      <c r="D316" s="1" cm="1">
        <f t="array" ref="D316">_xlfn.SWITCH($A$2,"average", AVERAGE(Instances!D316:Instances!D316),"median", MEDIAN(Instances!D316:Instances!D316),"min", MIN(Instances!D316:Instances!D316),"max", MAX(Instances!D316:Instances!D316),"diff", MAX(Instances!D316:Instances!D316)-MIN(Instances!D316:Instances!D316))</f>
        <v>0</v>
      </c>
      <c r="E316" s="1" cm="1">
        <f t="array" ref="E316">_xlfn.SWITCH($A$2,"average", AVERAGE(Instances!E316:Instances!E316),"median", MEDIAN(Instances!E316:Instances!E316),"min", MIN(Instances!E316:Instances!E316),"max", MAX(Instances!E316:Instances!E316),"diff", MAX(Instances!E316:Instances!E316)-MIN(Instances!E316:Instances!E316))</f>
        <v>0</v>
      </c>
      <c r="F316" s="1" cm="1">
        <f t="array" ref="F316">_xlfn.SWITCH($A$2,"average", AVERAGE(Instances!F316:Instances!F316),"median", MEDIAN(Instances!F316:Instances!F316),"min", MIN(Instances!F316:Instances!F316),"max", MAX(Instances!F316:Instances!F316),"diff", MAX(Instances!F316:Instances!F316)-MIN(Instances!F316:Instances!F316))</f>
        <v>0</v>
      </c>
      <c r="G316" s="1" cm="1">
        <f t="array" ref="G316">_xlfn.SWITCH($A$2,"average", AVERAGE(Instances!G316:Instances!G316),"median", MEDIAN(Instances!G316:Instances!G316),"min", MIN(Instances!G316:Instances!G316),"max", MAX(Instances!G316:Instances!G316),"diff", MAX(Instances!G316:Instances!G316)-MIN(Instances!G316:Instances!G316))</f>
        <v>0</v>
      </c>
      <c r="H316" s="1" cm="1">
        <f t="array" ref="H316">_xlfn.SWITCH($A$2,"average", AVERAGE(Instances!H316:Instances!H316),"median", MEDIAN(Instances!H316:Instances!H316),"min", MIN(Instances!H316:Instances!H316),"max", MAX(Instances!H316:Instances!H316),"diff", MAX(Instances!H316:Instances!H316)-MIN(Instances!H316:Instances!H316))</f>
        <v>0</v>
      </c>
      <c r="I316" s="1" cm="1">
        <f t="array" ref="I316">_xlfn.SWITCH($A$2,"average", AVERAGE(Instances!I316:Instances!I316),"median", MEDIAN(Instances!I316:Instances!I316),"min", MIN(Instances!I316:Instances!I316),"max", MAX(Instances!I316:Instances!I316),"diff", MAX(Instances!I316:Instances!I316)-MIN(Instances!I316:Instances!I316))</f>
        <v>0</v>
      </c>
      <c r="J316" s="1" cm="1">
        <f t="array" ref="J316">_xlfn.SWITCH($A$2,"average", AVERAGE(Instances!J316:Instances!J316),"median", MEDIAN(Instances!J316:Instances!J316),"min", MIN(Instances!J316:Instances!J316),"max", MAX(Instances!J316:Instances!J316),"diff", MAX(Instances!J316:Instances!J316)-MIN(Instances!J316:Instances!J316))</f>
        <v>0</v>
      </c>
      <c r="K316" s="1" cm="1">
        <f t="array" ref="K316">_xlfn.SWITCH($A$2,"average", AVERAGE(Instances!K316:Instances!K316),"median", MEDIAN(Instances!K316:Instances!K316),"min", MIN(Instances!K316:Instances!K316),"max", MAX(Instances!K316:Instances!K316),"diff", MAX(Instances!K316:Instances!K316)-MIN(Instances!K316:Instances!K316))</f>
        <v>0</v>
      </c>
      <c r="L316" s="1"/>
      <c r="M316" s="1" cm="1">
        <f t="array" ref="M316">_xlfn.SWITCH($A$2,"average", AVERAGE(Instances!M316:Instances!M316),"median", MEDIAN(Instances!M316:Instances!M316),"min", MIN(Instances!M316:Instances!M316),"max", MAX(Instances!M316:Instances!M316),"diff", MAX(Instances!M316:Instances!M316)-MIN(Instances!M316:Instances!M316))</f>
        <v>0</v>
      </c>
      <c r="N316" s="1" cm="1">
        <f t="array" ref="N316">_xlfn.SWITCH($A$2,"average", AVERAGE(Instances!N316:Instances!N316),"median", MEDIAN(Instances!N316:Instances!N316),"min", MIN(Instances!N316:Instances!N316),"max", MAX(Instances!N316:Instances!N316),"diff", MAX(Instances!N316:Instances!N316)-MIN(Instances!N316:Instances!N316))</f>
        <v>0</v>
      </c>
      <c r="O316" s="1"/>
      <c r="P316" s="1" cm="1">
        <f t="array" ref="P316">_xlfn.SWITCH($A$2,"average", AVERAGE(Instances!P316:Instances!P316),"median", MEDIAN(Instances!P316:Instances!P316),"min", MIN(Instances!P316:Instances!P316),"max", MAX(Instances!P316:Instances!P316),"diff", MAX(Instances!P316:Instances!P316)-MIN(Instances!P316:Instances!P316))</f>
        <v>0</v>
      </c>
      <c r="Q316" s="1" cm="1">
        <f t="array" ref="Q316">_xlfn.SWITCH($A$2,"average", AVERAGE(Instances!Q316:Instances!Q316),"median", MEDIAN(Instances!Q316:Instances!Q316),"min", MIN(Instances!Q316:Instances!Q316),"max", MAX(Instances!Q316:Instances!Q316),"diff", MAX(Instances!Q316:Instances!Q316)-MIN(Instances!Q316:Instances!Q316))</f>
        <v>0</v>
      </c>
      <c r="R316" s="1" cm="1">
        <f t="array" ref="R316">_xlfn.SWITCH($A$2,"average", AVERAGE(Instances!R316:Instances!R316),"median", MEDIAN(Instances!R316:Instances!R316),"min", MIN(Instances!R316:Instances!R316),"max", MAX(Instances!R316:Instances!R316),"diff", MAX(Instances!R316:Instances!R316)-MIN(Instances!R316:Instances!R316))</f>
        <v>0</v>
      </c>
      <c r="S316" s="1">
        <f>MIN($B316)</f>
        <v>0</v>
      </c>
      <c r="T316" s="1">
        <f>MIN($C316)</f>
        <v>0</v>
      </c>
      <c r="U316" s="1">
        <f>MIN($D316)</f>
        <v>0</v>
      </c>
      <c r="V316" s="1">
        <f>MIN($E316)</f>
        <v>0</v>
      </c>
      <c r="W316" s="1">
        <f>MIN($F316)</f>
        <v>0</v>
      </c>
      <c r="X316" s="1">
        <f>MIN($G316)</f>
        <v>0</v>
      </c>
      <c r="Y316" s="1">
        <f>MIN($H316)</f>
        <v>0</v>
      </c>
      <c r="Z316" s="1">
        <f>MIN($I316)</f>
        <v>0</v>
      </c>
      <c r="AA316" s="1">
        <f>MIN($J316)</f>
        <v>0</v>
      </c>
      <c r="AB316" s="1">
        <f>MIN($K316)</f>
        <v>0</v>
      </c>
      <c r="AC316" s="1">
        <f>MIN($M316)</f>
        <v>0</v>
      </c>
      <c r="AD316" s="1">
        <f>MIN($N316)</f>
        <v>0</v>
      </c>
      <c r="AE316" s="1">
        <f>MIN($P316)</f>
        <v>0</v>
      </c>
      <c r="AF316" s="1">
        <f>MIN($Q316)</f>
        <v>0</v>
      </c>
      <c r="AG316" s="1">
        <f>MIN($R316)</f>
        <v>0</v>
      </c>
      <c r="AH316" s="1">
        <f>MEDIAN($B316)</f>
        <v>0</v>
      </c>
      <c r="AI316" s="1">
        <f>MEDIAN($C316)</f>
        <v>0</v>
      </c>
      <c r="AJ316" s="1">
        <f>MEDIAN($D316)</f>
        <v>0</v>
      </c>
      <c r="AK316" s="1">
        <f>MEDIAN($E316)</f>
        <v>0</v>
      </c>
      <c r="AL316" s="1">
        <f>MEDIAN($F316)</f>
        <v>0</v>
      </c>
      <c r="AM316" s="1">
        <f>MEDIAN($G316)</f>
        <v>0</v>
      </c>
      <c r="AN316" s="1">
        <f>MEDIAN($H316)</f>
        <v>0</v>
      </c>
      <c r="AO316" s="1">
        <f>MEDIAN($I316)</f>
        <v>0</v>
      </c>
      <c r="AP316" s="1">
        <f>MEDIAN($J316)</f>
        <v>0</v>
      </c>
      <c r="AQ316" s="1">
        <f>MEDIAN($K316)</f>
        <v>0</v>
      </c>
      <c r="AR316" s="1">
        <f>MEDIAN($M316)</f>
        <v>0</v>
      </c>
      <c r="AS316" s="1">
        <f>MEDIAN($N316)</f>
        <v>0</v>
      </c>
      <c r="AT316" s="1">
        <f>MEDIAN($P316)</f>
        <v>0</v>
      </c>
      <c r="AU316" s="1">
        <f>MEDIAN($Q316)</f>
        <v>0</v>
      </c>
      <c r="AV316" s="1">
        <f>MEDIAN($R316)</f>
        <v>0</v>
      </c>
      <c r="AW316" s="1">
        <f>MAX($B316)</f>
        <v>0</v>
      </c>
      <c r="AX316" s="1">
        <f>MAX($C316)</f>
        <v>0</v>
      </c>
      <c r="AY316" s="1">
        <f>MAX($D316)</f>
        <v>0</v>
      </c>
      <c r="AZ316" s="1">
        <f>MAX($E316)</f>
        <v>0</v>
      </c>
      <c r="BA316" s="1">
        <f>MAX($F316)</f>
        <v>0</v>
      </c>
      <c r="BB316" s="1">
        <f>MAX($G316)</f>
        <v>0</v>
      </c>
      <c r="BC316" s="1">
        <f>MAX($H316)</f>
        <v>0</v>
      </c>
      <c r="BD316" s="1">
        <f>MAX($I316)</f>
        <v>0</v>
      </c>
      <c r="BE316" s="1">
        <f>MAX($J316)</f>
        <v>0</v>
      </c>
      <c r="BF316" s="1">
        <f>MAX($K316)</f>
        <v>0</v>
      </c>
      <c r="BG316" s="1">
        <f>MAX($M316)</f>
        <v>0</v>
      </c>
      <c r="BH316" s="1">
        <f>MAX($N316)</f>
        <v>0</v>
      </c>
      <c r="BI316" s="1">
        <f>MAX($P316)</f>
        <v>0</v>
      </c>
      <c r="BJ316" s="1">
        <f>MAX($Q316)</f>
        <v>0</v>
      </c>
      <c r="BK316" s="1">
        <f>MAX($R316)</f>
        <v>0</v>
      </c>
    </row>
    <row r="317" spans="1:63">
      <c r="A317" s="1" t="s">
        <v>314</v>
      </c>
      <c r="B317" s="1" cm="1">
        <f t="array" ref="B317">_xlfn.SWITCH($A$2,"average", AVERAGE(Instances!B317:Instances!B317),"median", MEDIAN(Instances!B317:Instances!B317),"min", MIN(Instances!B317:Instances!B317),"max", MAX(Instances!B317:Instances!B317),"diff", MAX(Instances!B317:Instances!B317)-MIN(Instances!B317:Instances!B317))</f>
        <v>0</v>
      </c>
      <c r="C317" s="1" cm="1">
        <f t="array" ref="C317">_xlfn.SWITCH($A$2,"average", AVERAGE(Instances!C317:Instances!C317),"median", MEDIAN(Instances!C317:Instances!C317),"min", MIN(Instances!C317:Instances!C317),"max", MAX(Instances!C317:Instances!C317),"diff", MAX(Instances!C317:Instances!C317)-MIN(Instances!C317:Instances!C317))</f>
        <v>0</v>
      </c>
      <c r="D317" s="1" cm="1">
        <f t="array" ref="D317">_xlfn.SWITCH($A$2,"average", AVERAGE(Instances!D317:Instances!D317),"median", MEDIAN(Instances!D317:Instances!D317),"min", MIN(Instances!D317:Instances!D317),"max", MAX(Instances!D317:Instances!D317),"diff", MAX(Instances!D317:Instances!D317)-MIN(Instances!D317:Instances!D317))</f>
        <v>0</v>
      </c>
      <c r="E317" s="1" cm="1">
        <f t="array" ref="E317">_xlfn.SWITCH($A$2,"average", AVERAGE(Instances!E317:Instances!E317),"median", MEDIAN(Instances!E317:Instances!E317),"min", MIN(Instances!E317:Instances!E317),"max", MAX(Instances!E317:Instances!E317),"diff", MAX(Instances!E317:Instances!E317)-MIN(Instances!E317:Instances!E317))</f>
        <v>0</v>
      </c>
      <c r="F317" s="1" cm="1">
        <f t="array" ref="F317">_xlfn.SWITCH($A$2,"average", AVERAGE(Instances!F317:Instances!F317),"median", MEDIAN(Instances!F317:Instances!F317),"min", MIN(Instances!F317:Instances!F317),"max", MAX(Instances!F317:Instances!F317),"diff", MAX(Instances!F317:Instances!F317)-MIN(Instances!F317:Instances!F317))</f>
        <v>0</v>
      </c>
      <c r="G317" s="1" cm="1">
        <f t="array" ref="G317">_xlfn.SWITCH($A$2,"average", AVERAGE(Instances!G317:Instances!G317),"median", MEDIAN(Instances!G317:Instances!G317),"min", MIN(Instances!G317:Instances!G317),"max", MAX(Instances!G317:Instances!G317),"diff", MAX(Instances!G317:Instances!G317)-MIN(Instances!G317:Instances!G317))</f>
        <v>0</v>
      </c>
      <c r="H317" s="1" cm="1">
        <f t="array" ref="H317">_xlfn.SWITCH($A$2,"average", AVERAGE(Instances!H317:Instances!H317),"median", MEDIAN(Instances!H317:Instances!H317),"min", MIN(Instances!H317:Instances!H317),"max", MAX(Instances!H317:Instances!H317),"diff", MAX(Instances!H317:Instances!H317)-MIN(Instances!H317:Instances!H317))</f>
        <v>0</v>
      </c>
      <c r="I317" s="1" cm="1">
        <f t="array" ref="I317">_xlfn.SWITCH($A$2,"average", AVERAGE(Instances!I317:Instances!I317),"median", MEDIAN(Instances!I317:Instances!I317),"min", MIN(Instances!I317:Instances!I317),"max", MAX(Instances!I317:Instances!I317),"diff", MAX(Instances!I317:Instances!I317)-MIN(Instances!I317:Instances!I317))</f>
        <v>0</v>
      </c>
      <c r="J317" s="1" cm="1">
        <f t="array" ref="J317">_xlfn.SWITCH($A$2,"average", AVERAGE(Instances!J317:Instances!J317),"median", MEDIAN(Instances!J317:Instances!J317),"min", MIN(Instances!J317:Instances!J317),"max", MAX(Instances!J317:Instances!J317),"diff", MAX(Instances!J317:Instances!J317)-MIN(Instances!J317:Instances!J317))</f>
        <v>0</v>
      </c>
      <c r="K317" s="1" cm="1">
        <f t="array" ref="K317">_xlfn.SWITCH($A$2,"average", AVERAGE(Instances!K317:Instances!K317),"median", MEDIAN(Instances!K317:Instances!K317),"min", MIN(Instances!K317:Instances!K317),"max", MAX(Instances!K317:Instances!K317),"diff", MAX(Instances!K317:Instances!K317)-MIN(Instances!K317:Instances!K317))</f>
        <v>0</v>
      </c>
      <c r="L317" s="1"/>
      <c r="M317" s="1" cm="1">
        <f t="array" ref="M317">_xlfn.SWITCH($A$2,"average", AVERAGE(Instances!M317:Instances!M317),"median", MEDIAN(Instances!M317:Instances!M317),"min", MIN(Instances!M317:Instances!M317),"max", MAX(Instances!M317:Instances!M317),"diff", MAX(Instances!M317:Instances!M317)-MIN(Instances!M317:Instances!M317))</f>
        <v>0</v>
      </c>
      <c r="N317" s="1" cm="1">
        <f t="array" ref="N317">_xlfn.SWITCH($A$2,"average", AVERAGE(Instances!N317:Instances!N317),"median", MEDIAN(Instances!N317:Instances!N317),"min", MIN(Instances!N317:Instances!N317),"max", MAX(Instances!N317:Instances!N317),"diff", MAX(Instances!N317:Instances!N317)-MIN(Instances!N317:Instances!N317))</f>
        <v>0</v>
      </c>
      <c r="O317" s="1"/>
      <c r="P317" s="1" cm="1">
        <f t="array" ref="P317">_xlfn.SWITCH($A$2,"average", AVERAGE(Instances!P317:Instances!P317),"median", MEDIAN(Instances!P317:Instances!P317),"min", MIN(Instances!P317:Instances!P317),"max", MAX(Instances!P317:Instances!P317),"diff", MAX(Instances!P317:Instances!P317)-MIN(Instances!P317:Instances!P317))</f>
        <v>0</v>
      </c>
      <c r="Q317" s="1" cm="1">
        <f t="array" ref="Q317">_xlfn.SWITCH($A$2,"average", AVERAGE(Instances!Q317:Instances!Q317),"median", MEDIAN(Instances!Q317:Instances!Q317),"min", MIN(Instances!Q317:Instances!Q317),"max", MAX(Instances!Q317:Instances!Q317),"diff", MAX(Instances!Q317:Instances!Q317)-MIN(Instances!Q317:Instances!Q317))</f>
        <v>0</v>
      </c>
      <c r="R317" s="1" cm="1">
        <f t="array" ref="R317">_xlfn.SWITCH($A$2,"average", AVERAGE(Instances!R317:Instances!R317),"median", MEDIAN(Instances!R317:Instances!R317),"min", MIN(Instances!R317:Instances!R317),"max", MAX(Instances!R317:Instances!R317),"diff", MAX(Instances!R317:Instances!R317)-MIN(Instances!R317:Instances!R317))</f>
        <v>0</v>
      </c>
      <c r="S317" s="1">
        <f>MIN($B317)</f>
        <v>0</v>
      </c>
      <c r="T317" s="1">
        <f>MIN($C317)</f>
        <v>0</v>
      </c>
      <c r="U317" s="1">
        <f>MIN($D317)</f>
        <v>0</v>
      </c>
      <c r="V317" s="1">
        <f>MIN($E317)</f>
        <v>0</v>
      </c>
      <c r="W317" s="1">
        <f>MIN($F317)</f>
        <v>0</v>
      </c>
      <c r="X317" s="1">
        <f>MIN($G317)</f>
        <v>0</v>
      </c>
      <c r="Y317" s="1">
        <f>MIN($H317)</f>
        <v>0</v>
      </c>
      <c r="Z317" s="1">
        <f>MIN($I317)</f>
        <v>0</v>
      </c>
      <c r="AA317" s="1">
        <f>MIN($J317)</f>
        <v>0</v>
      </c>
      <c r="AB317" s="1">
        <f>MIN($K317)</f>
        <v>0</v>
      </c>
      <c r="AC317" s="1">
        <f>MIN($M317)</f>
        <v>0</v>
      </c>
      <c r="AD317" s="1">
        <f>MIN($N317)</f>
        <v>0</v>
      </c>
      <c r="AE317" s="1">
        <f>MIN($P317)</f>
        <v>0</v>
      </c>
      <c r="AF317" s="1">
        <f>MIN($Q317)</f>
        <v>0</v>
      </c>
      <c r="AG317" s="1">
        <f>MIN($R317)</f>
        <v>0</v>
      </c>
      <c r="AH317" s="1">
        <f>MEDIAN($B317)</f>
        <v>0</v>
      </c>
      <c r="AI317" s="1">
        <f>MEDIAN($C317)</f>
        <v>0</v>
      </c>
      <c r="AJ317" s="1">
        <f>MEDIAN($D317)</f>
        <v>0</v>
      </c>
      <c r="AK317" s="1">
        <f>MEDIAN($E317)</f>
        <v>0</v>
      </c>
      <c r="AL317" s="1">
        <f>MEDIAN($F317)</f>
        <v>0</v>
      </c>
      <c r="AM317" s="1">
        <f>MEDIAN($G317)</f>
        <v>0</v>
      </c>
      <c r="AN317" s="1">
        <f>MEDIAN($H317)</f>
        <v>0</v>
      </c>
      <c r="AO317" s="1">
        <f>MEDIAN($I317)</f>
        <v>0</v>
      </c>
      <c r="AP317" s="1">
        <f>MEDIAN($J317)</f>
        <v>0</v>
      </c>
      <c r="AQ317" s="1">
        <f>MEDIAN($K317)</f>
        <v>0</v>
      </c>
      <c r="AR317" s="1">
        <f>MEDIAN($M317)</f>
        <v>0</v>
      </c>
      <c r="AS317" s="1">
        <f>MEDIAN($N317)</f>
        <v>0</v>
      </c>
      <c r="AT317" s="1">
        <f>MEDIAN($P317)</f>
        <v>0</v>
      </c>
      <c r="AU317" s="1">
        <f>MEDIAN($Q317)</f>
        <v>0</v>
      </c>
      <c r="AV317" s="1">
        <f>MEDIAN($R317)</f>
        <v>0</v>
      </c>
      <c r="AW317" s="1">
        <f>MAX($B317)</f>
        <v>0</v>
      </c>
      <c r="AX317" s="1">
        <f>MAX($C317)</f>
        <v>0</v>
      </c>
      <c r="AY317" s="1">
        <f>MAX($D317)</f>
        <v>0</v>
      </c>
      <c r="AZ317" s="1">
        <f>MAX($E317)</f>
        <v>0</v>
      </c>
      <c r="BA317" s="1">
        <f>MAX($F317)</f>
        <v>0</v>
      </c>
      <c r="BB317" s="1">
        <f>MAX($G317)</f>
        <v>0</v>
      </c>
      <c r="BC317" s="1">
        <f>MAX($H317)</f>
        <v>0</v>
      </c>
      <c r="BD317" s="1">
        <f>MAX($I317)</f>
        <v>0</v>
      </c>
      <c r="BE317" s="1">
        <f>MAX($J317)</f>
        <v>0</v>
      </c>
      <c r="BF317" s="1">
        <f>MAX($K317)</f>
        <v>0</v>
      </c>
      <c r="BG317" s="1">
        <f>MAX($M317)</f>
        <v>0</v>
      </c>
      <c r="BH317" s="1">
        <f>MAX($N317)</f>
        <v>0</v>
      </c>
      <c r="BI317" s="1">
        <f>MAX($P317)</f>
        <v>0</v>
      </c>
      <c r="BJ317" s="1">
        <f>MAX($Q317)</f>
        <v>0</v>
      </c>
      <c r="BK317" s="1">
        <f>MAX($R317)</f>
        <v>0</v>
      </c>
    </row>
    <row r="318" spans="1:63">
      <c r="A318" s="1" t="s">
        <v>315</v>
      </c>
      <c r="B318" s="1" cm="1">
        <f t="array" ref="B318">_xlfn.SWITCH($A$2,"average", AVERAGE(Instances!B318:Instances!B318),"median", MEDIAN(Instances!B318:Instances!B318),"min", MIN(Instances!B318:Instances!B318),"max", MAX(Instances!B318:Instances!B318),"diff", MAX(Instances!B318:Instances!B318)-MIN(Instances!B318:Instances!B318))</f>
        <v>0</v>
      </c>
      <c r="C318" s="1" cm="1">
        <f t="array" ref="C318">_xlfn.SWITCH($A$2,"average", AVERAGE(Instances!C318:Instances!C318),"median", MEDIAN(Instances!C318:Instances!C318),"min", MIN(Instances!C318:Instances!C318),"max", MAX(Instances!C318:Instances!C318),"diff", MAX(Instances!C318:Instances!C318)-MIN(Instances!C318:Instances!C318))</f>
        <v>0</v>
      </c>
      <c r="D318" s="1" cm="1">
        <f t="array" ref="D318">_xlfn.SWITCH($A$2,"average", AVERAGE(Instances!D318:Instances!D318),"median", MEDIAN(Instances!D318:Instances!D318),"min", MIN(Instances!D318:Instances!D318),"max", MAX(Instances!D318:Instances!D318),"diff", MAX(Instances!D318:Instances!D318)-MIN(Instances!D318:Instances!D318))</f>
        <v>0</v>
      </c>
      <c r="E318" s="1" cm="1">
        <f t="array" ref="E318">_xlfn.SWITCH($A$2,"average", AVERAGE(Instances!E318:Instances!E318),"median", MEDIAN(Instances!E318:Instances!E318),"min", MIN(Instances!E318:Instances!E318),"max", MAX(Instances!E318:Instances!E318),"diff", MAX(Instances!E318:Instances!E318)-MIN(Instances!E318:Instances!E318))</f>
        <v>0</v>
      </c>
      <c r="F318" s="1" cm="1">
        <f t="array" ref="F318">_xlfn.SWITCH($A$2,"average", AVERAGE(Instances!F318:Instances!F318),"median", MEDIAN(Instances!F318:Instances!F318),"min", MIN(Instances!F318:Instances!F318),"max", MAX(Instances!F318:Instances!F318),"diff", MAX(Instances!F318:Instances!F318)-MIN(Instances!F318:Instances!F318))</f>
        <v>0</v>
      </c>
      <c r="G318" s="1" cm="1">
        <f t="array" ref="G318">_xlfn.SWITCH($A$2,"average", AVERAGE(Instances!G318:Instances!G318),"median", MEDIAN(Instances!G318:Instances!G318),"min", MIN(Instances!G318:Instances!G318),"max", MAX(Instances!G318:Instances!G318),"diff", MAX(Instances!G318:Instances!G318)-MIN(Instances!G318:Instances!G318))</f>
        <v>0</v>
      </c>
      <c r="H318" s="1" cm="1">
        <f t="array" ref="H318">_xlfn.SWITCH($A$2,"average", AVERAGE(Instances!H318:Instances!H318),"median", MEDIAN(Instances!H318:Instances!H318),"min", MIN(Instances!H318:Instances!H318),"max", MAX(Instances!H318:Instances!H318),"diff", MAX(Instances!H318:Instances!H318)-MIN(Instances!H318:Instances!H318))</f>
        <v>0</v>
      </c>
      <c r="I318" s="1" cm="1">
        <f t="array" ref="I318">_xlfn.SWITCH($A$2,"average", AVERAGE(Instances!I318:Instances!I318),"median", MEDIAN(Instances!I318:Instances!I318),"min", MIN(Instances!I318:Instances!I318),"max", MAX(Instances!I318:Instances!I318),"diff", MAX(Instances!I318:Instances!I318)-MIN(Instances!I318:Instances!I318))</f>
        <v>0</v>
      </c>
      <c r="J318" s="1" cm="1">
        <f t="array" ref="J318">_xlfn.SWITCH($A$2,"average", AVERAGE(Instances!J318:Instances!J318),"median", MEDIAN(Instances!J318:Instances!J318),"min", MIN(Instances!J318:Instances!J318),"max", MAX(Instances!J318:Instances!J318),"diff", MAX(Instances!J318:Instances!J318)-MIN(Instances!J318:Instances!J318))</f>
        <v>0</v>
      </c>
      <c r="K318" s="1" cm="1">
        <f t="array" ref="K318">_xlfn.SWITCH($A$2,"average", AVERAGE(Instances!K318:Instances!K318),"median", MEDIAN(Instances!K318:Instances!K318),"min", MIN(Instances!K318:Instances!K318),"max", MAX(Instances!K318:Instances!K318),"diff", MAX(Instances!K318:Instances!K318)-MIN(Instances!K318:Instances!K318))</f>
        <v>0</v>
      </c>
      <c r="L318" s="1"/>
      <c r="M318" s="1" cm="1">
        <f t="array" ref="M318">_xlfn.SWITCH($A$2,"average", AVERAGE(Instances!M318:Instances!M318),"median", MEDIAN(Instances!M318:Instances!M318),"min", MIN(Instances!M318:Instances!M318),"max", MAX(Instances!M318:Instances!M318),"diff", MAX(Instances!M318:Instances!M318)-MIN(Instances!M318:Instances!M318))</f>
        <v>0</v>
      </c>
      <c r="N318" s="1" cm="1">
        <f t="array" ref="N318">_xlfn.SWITCH($A$2,"average", AVERAGE(Instances!N318:Instances!N318),"median", MEDIAN(Instances!N318:Instances!N318),"min", MIN(Instances!N318:Instances!N318),"max", MAX(Instances!N318:Instances!N318),"diff", MAX(Instances!N318:Instances!N318)-MIN(Instances!N318:Instances!N318))</f>
        <v>0</v>
      </c>
      <c r="O318" s="1"/>
      <c r="P318" s="1" cm="1">
        <f t="array" ref="P318">_xlfn.SWITCH($A$2,"average", AVERAGE(Instances!P318:Instances!P318),"median", MEDIAN(Instances!P318:Instances!P318),"min", MIN(Instances!P318:Instances!P318),"max", MAX(Instances!P318:Instances!P318),"diff", MAX(Instances!P318:Instances!P318)-MIN(Instances!P318:Instances!P318))</f>
        <v>0</v>
      </c>
      <c r="Q318" s="1" cm="1">
        <f t="array" ref="Q318">_xlfn.SWITCH($A$2,"average", AVERAGE(Instances!Q318:Instances!Q318),"median", MEDIAN(Instances!Q318:Instances!Q318),"min", MIN(Instances!Q318:Instances!Q318),"max", MAX(Instances!Q318:Instances!Q318),"diff", MAX(Instances!Q318:Instances!Q318)-MIN(Instances!Q318:Instances!Q318))</f>
        <v>0</v>
      </c>
      <c r="R318" s="1" cm="1">
        <f t="array" ref="R318">_xlfn.SWITCH($A$2,"average", AVERAGE(Instances!R318:Instances!R318),"median", MEDIAN(Instances!R318:Instances!R318),"min", MIN(Instances!R318:Instances!R318),"max", MAX(Instances!R318:Instances!R318),"diff", MAX(Instances!R318:Instances!R318)-MIN(Instances!R318:Instances!R318))</f>
        <v>0</v>
      </c>
      <c r="S318" s="1">
        <f>MIN($B318)</f>
        <v>0</v>
      </c>
      <c r="T318" s="1">
        <f>MIN($C318)</f>
        <v>0</v>
      </c>
      <c r="U318" s="1">
        <f>MIN($D318)</f>
        <v>0</v>
      </c>
      <c r="V318" s="1">
        <f>MIN($E318)</f>
        <v>0</v>
      </c>
      <c r="W318" s="1">
        <f>MIN($F318)</f>
        <v>0</v>
      </c>
      <c r="X318" s="1">
        <f>MIN($G318)</f>
        <v>0</v>
      </c>
      <c r="Y318" s="1">
        <f>MIN($H318)</f>
        <v>0</v>
      </c>
      <c r="Z318" s="1">
        <f>MIN($I318)</f>
        <v>0</v>
      </c>
      <c r="AA318" s="1">
        <f>MIN($J318)</f>
        <v>0</v>
      </c>
      <c r="AB318" s="1">
        <f>MIN($K318)</f>
        <v>0</v>
      </c>
      <c r="AC318" s="1">
        <f>MIN($M318)</f>
        <v>0</v>
      </c>
      <c r="AD318" s="1">
        <f>MIN($N318)</f>
        <v>0</v>
      </c>
      <c r="AE318" s="1">
        <f>MIN($P318)</f>
        <v>0</v>
      </c>
      <c r="AF318" s="1">
        <f>MIN($Q318)</f>
        <v>0</v>
      </c>
      <c r="AG318" s="1">
        <f>MIN($R318)</f>
        <v>0</v>
      </c>
      <c r="AH318" s="1">
        <f>MEDIAN($B318)</f>
        <v>0</v>
      </c>
      <c r="AI318" s="1">
        <f>MEDIAN($C318)</f>
        <v>0</v>
      </c>
      <c r="AJ318" s="1">
        <f>MEDIAN($D318)</f>
        <v>0</v>
      </c>
      <c r="AK318" s="1">
        <f>MEDIAN($E318)</f>
        <v>0</v>
      </c>
      <c r="AL318" s="1">
        <f>MEDIAN($F318)</f>
        <v>0</v>
      </c>
      <c r="AM318" s="1">
        <f>MEDIAN($G318)</f>
        <v>0</v>
      </c>
      <c r="AN318" s="1">
        <f>MEDIAN($H318)</f>
        <v>0</v>
      </c>
      <c r="AO318" s="1">
        <f>MEDIAN($I318)</f>
        <v>0</v>
      </c>
      <c r="AP318" s="1">
        <f>MEDIAN($J318)</f>
        <v>0</v>
      </c>
      <c r="AQ318" s="1">
        <f>MEDIAN($K318)</f>
        <v>0</v>
      </c>
      <c r="AR318" s="1">
        <f>MEDIAN($M318)</f>
        <v>0</v>
      </c>
      <c r="AS318" s="1">
        <f>MEDIAN($N318)</f>
        <v>0</v>
      </c>
      <c r="AT318" s="1">
        <f>MEDIAN($P318)</f>
        <v>0</v>
      </c>
      <c r="AU318" s="1">
        <f>MEDIAN($Q318)</f>
        <v>0</v>
      </c>
      <c r="AV318" s="1">
        <f>MEDIAN($R318)</f>
        <v>0</v>
      </c>
      <c r="AW318" s="1">
        <f>MAX($B318)</f>
        <v>0</v>
      </c>
      <c r="AX318" s="1">
        <f>MAX($C318)</f>
        <v>0</v>
      </c>
      <c r="AY318" s="1">
        <f>MAX($D318)</f>
        <v>0</v>
      </c>
      <c r="AZ318" s="1">
        <f>MAX($E318)</f>
        <v>0</v>
      </c>
      <c r="BA318" s="1">
        <f>MAX($F318)</f>
        <v>0</v>
      </c>
      <c r="BB318" s="1">
        <f>MAX($G318)</f>
        <v>0</v>
      </c>
      <c r="BC318" s="1">
        <f>MAX($H318)</f>
        <v>0</v>
      </c>
      <c r="BD318" s="1">
        <f>MAX($I318)</f>
        <v>0</v>
      </c>
      <c r="BE318" s="1">
        <f>MAX($J318)</f>
        <v>0</v>
      </c>
      <c r="BF318" s="1">
        <f>MAX($K318)</f>
        <v>0</v>
      </c>
      <c r="BG318" s="1">
        <f>MAX($M318)</f>
        <v>0</v>
      </c>
      <c r="BH318" s="1">
        <f>MAX($N318)</f>
        <v>0</v>
      </c>
      <c r="BI318" s="1">
        <f>MAX($P318)</f>
        <v>0</v>
      </c>
      <c r="BJ318" s="1">
        <f>MAX($Q318)</f>
        <v>0</v>
      </c>
      <c r="BK318" s="1">
        <f>MAX($R318)</f>
        <v>0</v>
      </c>
    </row>
    <row r="319" spans="1:63">
      <c r="A319" s="1" t="s">
        <v>316</v>
      </c>
      <c r="B319" s="1" cm="1">
        <f t="array" ref="B319">_xlfn.SWITCH($A$2,"average", AVERAGE(Instances!B319:Instances!B319),"median", MEDIAN(Instances!B319:Instances!B319),"min", MIN(Instances!B319:Instances!B319),"max", MAX(Instances!B319:Instances!B319),"diff", MAX(Instances!B319:Instances!B319)-MIN(Instances!B319:Instances!B319))</f>
        <v>0</v>
      </c>
      <c r="C319" s="1" cm="1">
        <f t="array" ref="C319">_xlfn.SWITCH($A$2,"average", AVERAGE(Instances!C319:Instances!C319),"median", MEDIAN(Instances!C319:Instances!C319),"min", MIN(Instances!C319:Instances!C319),"max", MAX(Instances!C319:Instances!C319),"diff", MAX(Instances!C319:Instances!C319)-MIN(Instances!C319:Instances!C319))</f>
        <v>0</v>
      </c>
      <c r="D319" s="1" cm="1">
        <f t="array" ref="D319">_xlfn.SWITCH($A$2,"average", AVERAGE(Instances!D319:Instances!D319),"median", MEDIAN(Instances!D319:Instances!D319),"min", MIN(Instances!D319:Instances!D319),"max", MAX(Instances!D319:Instances!D319),"diff", MAX(Instances!D319:Instances!D319)-MIN(Instances!D319:Instances!D319))</f>
        <v>0</v>
      </c>
      <c r="E319" s="1" cm="1">
        <f t="array" ref="E319">_xlfn.SWITCH($A$2,"average", AVERAGE(Instances!E319:Instances!E319),"median", MEDIAN(Instances!E319:Instances!E319),"min", MIN(Instances!E319:Instances!E319),"max", MAX(Instances!E319:Instances!E319),"diff", MAX(Instances!E319:Instances!E319)-MIN(Instances!E319:Instances!E319))</f>
        <v>0</v>
      </c>
      <c r="F319" s="1" cm="1">
        <f t="array" ref="F319">_xlfn.SWITCH($A$2,"average", AVERAGE(Instances!F319:Instances!F319),"median", MEDIAN(Instances!F319:Instances!F319),"min", MIN(Instances!F319:Instances!F319),"max", MAX(Instances!F319:Instances!F319),"diff", MAX(Instances!F319:Instances!F319)-MIN(Instances!F319:Instances!F319))</f>
        <v>0</v>
      </c>
      <c r="G319" s="1" cm="1">
        <f t="array" ref="G319">_xlfn.SWITCH($A$2,"average", AVERAGE(Instances!G319:Instances!G319),"median", MEDIAN(Instances!G319:Instances!G319),"min", MIN(Instances!G319:Instances!G319),"max", MAX(Instances!G319:Instances!G319),"diff", MAX(Instances!G319:Instances!G319)-MIN(Instances!G319:Instances!G319))</f>
        <v>0</v>
      </c>
      <c r="H319" s="1" cm="1">
        <f t="array" ref="H319">_xlfn.SWITCH($A$2,"average", AVERAGE(Instances!H319:Instances!H319),"median", MEDIAN(Instances!H319:Instances!H319),"min", MIN(Instances!H319:Instances!H319),"max", MAX(Instances!H319:Instances!H319),"diff", MAX(Instances!H319:Instances!H319)-MIN(Instances!H319:Instances!H319))</f>
        <v>0</v>
      </c>
      <c r="I319" s="1" cm="1">
        <f t="array" ref="I319">_xlfn.SWITCH($A$2,"average", AVERAGE(Instances!I319:Instances!I319),"median", MEDIAN(Instances!I319:Instances!I319),"min", MIN(Instances!I319:Instances!I319),"max", MAX(Instances!I319:Instances!I319),"diff", MAX(Instances!I319:Instances!I319)-MIN(Instances!I319:Instances!I319))</f>
        <v>0</v>
      </c>
      <c r="J319" s="1" cm="1">
        <f t="array" ref="J319">_xlfn.SWITCH($A$2,"average", AVERAGE(Instances!J319:Instances!J319),"median", MEDIAN(Instances!J319:Instances!J319),"min", MIN(Instances!J319:Instances!J319),"max", MAX(Instances!J319:Instances!J319),"diff", MAX(Instances!J319:Instances!J319)-MIN(Instances!J319:Instances!J319))</f>
        <v>0</v>
      </c>
      <c r="K319" s="1" cm="1">
        <f t="array" ref="K319">_xlfn.SWITCH($A$2,"average", AVERAGE(Instances!K319:Instances!K319),"median", MEDIAN(Instances!K319:Instances!K319),"min", MIN(Instances!K319:Instances!K319),"max", MAX(Instances!K319:Instances!K319),"diff", MAX(Instances!K319:Instances!K319)-MIN(Instances!K319:Instances!K319))</f>
        <v>0</v>
      </c>
      <c r="L319" s="1"/>
      <c r="M319" s="1" cm="1">
        <f t="array" ref="M319">_xlfn.SWITCH($A$2,"average", AVERAGE(Instances!M319:Instances!M319),"median", MEDIAN(Instances!M319:Instances!M319),"min", MIN(Instances!M319:Instances!M319),"max", MAX(Instances!M319:Instances!M319),"diff", MAX(Instances!M319:Instances!M319)-MIN(Instances!M319:Instances!M319))</f>
        <v>0</v>
      </c>
      <c r="N319" s="1" cm="1">
        <f t="array" ref="N319">_xlfn.SWITCH($A$2,"average", AVERAGE(Instances!N319:Instances!N319),"median", MEDIAN(Instances!N319:Instances!N319),"min", MIN(Instances!N319:Instances!N319),"max", MAX(Instances!N319:Instances!N319),"diff", MAX(Instances!N319:Instances!N319)-MIN(Instances!N319:Instances!N319))</f>
        <v>0</v>
      </c>
      <c r="O319" s="1"/>
      <c r="P319" s="1" cm="1">
        <f t="array" ref="P319">_xlfn.SWITCH($A$2,"average", AVERAGE(Instances!P319:Instances!P319),"median", MEDIAN(Instances!P319:Instances!P319),"min", MIN(Instances!P319:Instances!P319),"max", MAX(Instances!P319:Instances!P319),"diff", MAX(Instances!P319:Instances!P319)-MIN(Instances!P319:Instances!P319))</f>
        <v>0</v>
      </c>
      <c r="Q319" s="1" cm="1">
        <f t="array" ref="Q319">_xlfn.SWITCH($A$2,"average", AVERAGE(Instances!Q319:Instances!Q319),"median", MEDIAN(Instances!Q319:Instances!Q319),"min", MIN(Instances!Q319:Instances!Q319),"max", MAX(Instances!Q319:Instances!Q319),"diff", MAX(Instances!Q319:Instances!Q319)-MIN(Instances!Q319:Instances!Q319))</f>
        <v>0</v>
      </c>
      <c r="R319" s="1" cm="1">
        <f t="array" ref="R319">_xlfn.SWITCH($A$2,"average", AVERAGE(Instances!R319:Instances!R319),"median", MEDIAN(Instances!R319:Instances!R319),"min", MIN(Instances!R319:Instances!R319),"max", MAX(Instances!R319:Instances!R319),"diff", MAX(Instances!R319:Instances!R319)-MIN(Instances!R319:Instances!R319))</f>
        <v>0</v>
      </c>
      <c r="S319" s="1">
        <f>MIN($B319)</f>
        <v>0</v>
      </c>
      <c r="T319" s="1">
        <f>MIN($C319)</f>
        <v>0</v>
      </c>
      <c r="U319" s="1">
        <f>MIN($D319)</f>
        <v>0</v>
      </c>
      <c r="V319" s="1">
        <f>MIN($E319)</f>
        <v>0</v>
      </c>
      <c r="W319" s="1">
        <f>MIN($F319)</f>
        <v>0</v>
      </c>
      <c r="X319" s="1">
        <f>MIN($G319)</f>
        <v>0</v>
      </c>
      <c r="Y319" s="1">
        <f>MIN($H319)</f>
        <v>0</v>
      </c>
      <c r="Z319" s="1">
        <f>MIN($I319)</f>
        <v>0</v>
      </c>
      <c r="AA319" s="1">
        <f>MIN($J319)</f>
        <v>0</v>
      </c>
      <c r="AB319" s="1">
        <f>MIN($K319)</f>
        <v>0</v>
      </c>
      <c r="AC319" s="1">
        <f>MIN($M319)</f>
        <v>0</v>
      </c>
      <c r="AD319" s="1">
        <f>MIN($N319)</f>
        <v>0</v>
      </c>
      <c r="AE319" s="1">
        <f>MIN($P319)</f>
        <v>0</v>
      </c>
      <c r="AF319" s="1">
        <f>MIN($Q319)</f>
        <v>0</v>
      </c>
      <c r="AG319" s="1">
        <f>MIN($R319)</f>
        <v>0</v>
      </c>
      <c r="AH319" s="1">
        <f>MEDIAN($B319)</f>
        <v>0</v>
      </c>
      <c r="AI319" s="1">
        <f>MEDIAN($C319)</f>
        <v>0</v>
      </c>
      <c r="AJ319" s="1">
        <f>MEDIAN($D319)</f>
        <v>0</v>
      </c>
      <c r="AK319" s="1">
        <f>MEDIAN($E319)</f>
        <v>0</v>
      </c>
      <c r="AL319" s="1">
        <f>MEDIAN($F319)</f>
        <v>0</v>
      </c>
      <c r="AM319" s="1">
        <f>MEDIAN($G319)</f>
        <v>0</v>
      </c>
      <c r="AN319" s="1">
        <f>MEDIAN($H319)</f>
        <v>0</v>
      </c>
      <c r="AO319" s="1">
        <f>MEDIAN($I319)</f>
        <v>0</v>
      </c>
      <c r="AP319" s="1">
        <f>MEDIAN($J319)</f>
        <v>0</v>
      </c>
      <c r="AQ319" s="1">
        <f>MEDIAN($K319)</f>
        <v>0</v>
      </c>
      <c r="AR319" s="1">
        <f>MEDIAN($M319)</f>
        <v>0</v>
      </c>
      <c r="AS319" s="1">
        <f>MEDIAN($N319)</f>
        <v>0</v>
      </c>
      <c r="AT319" s="1">
        <f>MEDIAN($P319)</f>
        <v>0</v>
      </c>
      <c r="AU319" s="1">
        <f>MEDIAN($Q319)</f>
        <v>0</v>
      </c>
      <c r="AV319" s="1">
        <f>MEDIAN($R319)</f>
        <v>0</v>
      </c>
      <c r="AW319" s="1">
        <f>MAX($B319)</f>
        <v>0</v>
      </c>
      <c r="AX319" s="1">
        <f>MAX($C319)</f>
        <v>0</v>
      </c>
      <c r="AY319" s="1">
        <f>MAX($D319)</f>
        <v>0</v>
      </c>
      <c r="AZ319" s="1">
        <f>MAX($E319)</f>
        <v>0</v>
      </c>
      <c r="BA319" s="1">
        <f>MAX($F319)</f>
        <v>0</v>
      </c>
      <c r="BB319" s="1">
        <f>MAX($G319)</f>
        <v>0</v>
      </c>
      <c r="BC319" s="1">
        <f>MAX($H319)</f>
        <v>0</v>
      </c>
      <c r="BD319" s="1">
        <f>MAX($I319)</f>
        <v>0</v>
      </c>
      <c r="BE319" s="1">
        <f>MAX($J319)</f>
        <v>0</v>
      </c>
      <c r="BF319" s="1">
        <f>MAX($K319)</f>
        <v>0</v>
      </c>
      <c r="BG319" s="1">
        <f>MAX($M319)</f>
        <v>0</v>
      </c>
      <c r="BH319" s="1">
        <f>MAX($N319)</f>
        <v>0</v>
      </c>
      <c r="BI319" s="1">
        <f>MAX($P319)</f>
        <v>0</v>
      </c>
      <c r="BJ319" s="1">
        <f>MAX($Q319)</f>
        <v>0</v>
      </c>
      <c r="BK319" s="1">
        <f>MAX($R319)</f>
        <v>0</v>
      </c>
    </row>
    <row r="320" spans="1:63">
      <c r="A320" s="1" t="s">
        <v>317</v>
      </c>
      <c r="B320" s="1" cm="1">
        <f t="array" ref="B320">_xlfn.SWITCH($A$2,"average", AVERAGE(Instances!B320:Instances!B320),"median", MEDIAN(Instances!B320:Instances!B320),"min", MIN(Instances!B320:Instances!B320),"max", MAX(Instances!B320:Instances!B320),"diff", MAX(Instances!B320:Instances!B320)-MIN(Instances!B320:Instances!B320))</f>
        <v>0</v>
      </c>
      <c r="C320" s="1" cm="1">
        <f t="array" ref="C320">_xlfn.SWITCH($A$2,"average", AVERAGE(Instances!C320:Instances!C320),"median", MEDIAN(Instances!C320:Instances!C320),"min", MIN(Instances!C320:Instances!C320),"max", MAX(Instances!C320:Instances!C320),"diff", MAX(Instances!C320:Instances!C320)-MIN(Instances!C320:Instances!C320))</f>
        <v>0</v>
      </c>
      <c r="D320" s="1" cm="1">
        <f t="array" ref="D320">_xlfn.SWITCH($A$2,"average", AVERAGE(Instances!D320:Instances!D320),"median", MEDIAN(Instances!D320:Instances!D320),"min", MIN(Instances!D320:Instances!D320),"max", MAX(Instances!D320:Instances!D320),"diff", MAX(Instances!D320:Instances!D320)-MIN(Instances!D320:Instances!D320))</f>
        <v>0</v>
      </c>
      <c r="E320" s="1" cm="1">
        <f t="array" ref="E320">_xlfn.SWITCH($A$2,"average", AVERAGE(Instances!E320:Instances!E320),"median", MEDIAN(Instances!E320:Instances!E320),"min", MIN(Instances!E320:Instances!E320),"max", MAX(Instances!E320:Instances!E320),"diff", MAX(Instances!E320:Instances!E320)-MIN(Instances!E320:Instances!E320))</f>
        <v>0</v>
      </c>
      <c r="F320" s="1" cm="1">
        <f t="array" ref="F320">_xlfn.SWITCH($A$2,"average", AVERAGE(Instances!F320:Instances!F320),"median", MEDIAN(Instances!F320:Instances!F320),"min", MIN(Instances!F320:Instances!F320),"max", MAX(Instances!F320:Instances!F320),"diff", MAX(Instances!F320:Instances!F320)-MIN(Instances!F320:Instances!F320))</f>
        <v>0</v>
      </c>
      <c r="G320" s="1" cm="1">
        <f t="array" ref="G320">_xlfn.SWITCH($A$2,"average", AVERAGE(Instances!G320:Instances!G320),"median", MEDIAN(Instances!G320:Instances!G320),"min", MIN(Instances!G320:Instances!G320),"max", MAX(Instances!G320:Instances!G320),"diff", MAX(Instances!G320:Instances!G320)-MIN(Instances!G320:Instances!G320))</f>
        <v>0</v>
      </c>
      <c r="H320" s="1" cm="1">
        <f t="array" ref="H320">_xlfn.SWITCH($A$2,"average", AVERAGE(Instances!H320:Instances!H320),"median", MEDIAN(Instances!H320:Instances!H320),"min", MIN(Instances!H320:Instances!H320),"max", MAX(Instances!H320:Instances!H320),"diff", MAX(Instances!H320:Instances!H320)-MIN(Instances!H320:Instances!H320))</f>
        <v>0</v>
      </c>
      <c r="I320" s="1" cm="1">
        <f t="array" ref="I320">_xlfn.SWITCH($A$2,"average", AVERAGE(Instances!I320:Instances!I320),"median", MEDIAN(Instances!I320:Instances!I320),"min", MIN(Instances!I320:Instances!I320),"max", MAX(Instances!I320:Instances!I320),"diff", MAX(Instances!I320:Instances!I320)-MIN(Instances!I320:Instances!I320))</f>
        <v>0</v>
      </c>
      <c r="J320" s="1" cm="1">
        <f t="array" ref="J320">_xlfn.SWITCH($A$2,"average", AVERAGE(Instances!J320:Instances!J320),"median", MEDIAN(Instances!J320:Instances!J320),"min", MIN(Instances!J320:Instances!J320),"max", MAX(Instances!J320:Instances!J320),"diff", MAX(Instances!J320:Instances!J320)-MIN(Instances!J320:Instances!J320))</f>
        <v>0</v>
      </c>
      <c r="K320" s="1" cm="1">
        <f t="array" ref="K320">_xlfn.SWITCH($A$2,"average", AVERAGE(Instances!K320:Instances!K320),"median", MEDIAN(Instances!K320:Instances!K320),"min", MIN(Instances!K320:Instances!K320),"max", MAX(Instances!K320:Instances!K320),"diff", MAX(Instances!K320:Instances!K320)-MIN(Instances!K320:Instances!K320))</f>
        <v>0</v>
      </c>
      <c r="L320" s="1"/>
      <c r="M320" s="1" cm="1">
        <f t="array" ref="M320">_xlfn.SWITCH($A$2,"average", AVERAGE(Instances!M320:Instances!M320),"median", MEDIAN(Instances!M320:Instances!M320),"min", MIN(Instances!M320:Instances!M320),"max", MAX(Instances!M320:Instances!M320),"diff", MAX(Instances!M320:Instances!M320)-MIN(Instances!M320:Instances!M320))</f>
        <v>0</v>
      </c>
      <c r="N320" s="1" cm="1">
        <f t="array" ref="N320">_xlfn.SWITCH($A$2,"average", AVERAGE(Instances!N320:Instances!N320),"median", MEDIAN(Instances!N320:Instances!N320),"min", MIN(Instances!N320:Instances!N320),"max", MAX(Instances!N320:Instances!N320),"diff", MAX(Instances!N320:Instances!N320)-MIN(Instances!N320:Instances!N320))</f>
        <v>0</v>
      </c>
      <c r="O320" s="1"/>
      <c r="P320" s="1" cm="1">
        <f t="array" ref="P320">_xlfn.SWITCH($A$2,"average", AVERAGE(Instances!P320:Instances!P320),"median", MEDIAN(Instances!P320:Instances!P320),"min", MIN(Instances!P320:Instances!P320),"max", MAX(Instances!P320:Instances!P320),"diff", MAX(Instances!P320:Instances!P320)-MIN(Instances!P320:Instances!P320))</f>
        <v>0</v>
      </c>
      <c r="Q320" s="1" cm="1">
        <f t="array" ref="Q320">_xlfn.SWITCH($A$2,"average", AVERAGE(Instances!Q320:Instances!Q320),"median", MEDIAN(Instances!Q320:Instances!Q320),"min", MIN(Instances!Q320:Instances!Q320),"max", MAX(Instances!Q320:Instances!Q320),"diff", MAX(Instances!Q320:Instances!Q320)-MIN(Instances!Q320:Instances!Q320))</f>
        <v>0</v>
      </c>
      <c r="R320" s="1" cm="1">
        <f t="array" ref="R320">_xlfn.SWITCH($A$2,"average", AVERAGE(Instances!R320:Instances!R320),"median", MEDIAN(Instances!R320:Instances!R320),"min", MIN(Instances!R320:Instances!R320),"max", MAX(Instances!R320:Instances!R320),"diff", MAX(Instances!R320:Instances!R320)-MIN(Instances!R320:Instances!R320))</f>
        <v>0</v>
      </c>
      <c r="S320" s="1">
        <f>MIN($B320)</f>
        <v>0</v>
      </c>
      <c r="T320" s="1">
        <f>MIN($C320)</f>
        <v>0</v>
      </c>
      <c r="U320" s="1">
        <f>MIN($D320)</f>
        <v>0</v>
      </c>
      <c r="V320" s="1">
        <f>MIN($E320)</f>
        <v>0</v>
      </c>
      <c r="W320" s="1">
        <f>MIN($F320)</f>
        <v>0</v>
      </c>
      <c r="X320" s="1">
        <f>MIN($G320)</f>
        <v>0</v>
      </c>
      <c r="Y320" s="1">
        <f>MIN($H320)</f>
        <v>0</v>
      </c>
      <c r="Z320" s="1">
        <f>MIN($I320)</f>
        <v>0</v>
      </c>
      <c r="AA320" s="1">
        <f>MIN($J320)</f>
        <v>0</v>
      </c>
      <c r="AB320" s="1">
        <f>MIN($K320)</f>
        <v>0</v>
      </c>
      <c r="AC320" s="1">
        <f>MIN($M320)</f>
        <v>0</v>
      </c>
      <c r="AD320" s="1">
        <f>MIN($N320)</f>
        <v>0</v>
      </c>
      <c r="AE320" s="1">
        <f>MIN($P320)</f>
        <v>0</v>
      </c>
      <c r="AF320" s="1">
        <f>MIN($Q320)</f>
        <v>0</v>
      </c>
      <c r="AG320" s="1">
        <f>MIN($R320)</f>
        <v>0</v>
      </c>
      <c r="AH320" s="1">
        <f>MEDIAN($B320)</f>
        <v>0</v>
      </c>
      <c r="AI320" s="1">
        <f>MEDIAN($C320)</f>
        <v>0</v>
      </c>
      <c r="AJ320" s="1">
        <f>MEDIAN($D320)</f>
        <v>0</v>
      </c>
      <c r="AK320" s="1">
        <f>MEDIAN($E320)</f>
        <v>0</v>
      </c>
      <c r="AL320" s="1">
        <f>MEDIAN($F320)</f>
        <v>0</v>
      </c>
      <c r="AM320" s="1">
        <f>MEDIAN($G320)</f>
        <v>0</v>
      </c>
      <c r="AN320" s="1">
        <f>MEDIAN($H320)</f>
        <v>0</v>
      </c>
      <c r="AO320" s="1">
        <f>MEDIAN($I320)</f>
        <v>0</v>
      </c>
      <c r="AP320" s="1">
        <f>MEDIAN($J320)</f>
        <v>0</v>
      </c>
      <c r="AQ320" s="1">
        <f>MEDIAN($K320)</f>
        <v>0</v>
      </c>
      <c r="AR320" s="1">
        <f>MEDIAN($M320)</f>
        <v>0</v>
      </c>
      <c r="AS320" s="1">
        <f>MEDIAN($N320)</f>
        <v>0</v>
      </c>
      <c r="AT320" s="1">
        <f>MEDIAN($P320)</f>
        <v>0</v>
      </c>
      <c r="AU320" s="1">
        <f>MEDIAN($Q320)</f>
        <v>0</v>
      </c>
      <c r="AV320" s="1">
        <f>MEDIAN($R320)</f>
        <v>0</v>
      </c>
      <c r="AW320" s="1">
        <f>MAX($B320)</f>
        <v>0</v>
      </c>
      <c r="AX320" s="1">
        <f>MAX($C320)</f>
        <v>0</v>
      </c>
      <c r="AY320" s="1">
        <f>MAX($D320)</f>
        <v>0</v>
      </c>
      <c r="AZ320" s="1">
        <f>MAX($E320)</f>
        <v>0</v>
      </c>
      <c r="BA320" s="1">
        <f>MAX($F320)</f>
        <v>0</v>
      </c>
      <c r="BB320" s="1">
        <f>MAX($G320)</f>
        <v>0</v>
      </c>
      <c r="BC320" s="1">
        <f>MAX($H320)</f>
        <v>0</v>
      </c>
      <c r="BD320" s="1">
        <f>MAX($I320)</f>
        <v>0</v>
      </c>
      <c r="BE320" s="1">
        <f>MAX($J320)</f>
        <v>0</v>
      </c>
      <c r="BF320" s="1">
        <f>MAX($K320)</f>
        <v>0</v>
      </c>
      <c r="BG320" s="1">
        <f>MAX($M320)</f>
        <v>0</v>
      </c>
      <c r="BH320" s="1">
        <f>MAX($N320)</f>
        <v>0</v>
      </c>
      <c r="BI320" s="1">
        <f>MAX($P320)</f>
        <v>0</v>
      </c>
      <c r="BJ320" s="1">
        <f>MAX($Q320)</f>
        <v>0</v>
      </c>
      <c r="BK320" s="1">
        <f>MAX($R320)</f>
        <v>0</v>
      </c>
    </row>
    <row r="321" spans="1:63">
      <c r="A321" s="1" t="s">
        <v>318</v>
      </c>
      <c r="B321" s="1" cm="1">
        <f t="array" ref="B321">_xlfn.SWITCH($A$2,"average", AVERAGE(Instances!B321:Instances!B321),"median", MEDIAN(Instances!B321:Instances!B321),"min", MIN(Instances!B321:Instances!B321),"max", MAX(Instances!B321:Instances!B321),"diff", MAX(Instances!B321:Instances!B321)-MIN(Instances!B321:Instances!B321))</f>
        <v>0</v>
      </c>
      <c r="C321" s="1" cm="1">
        <f t="array" ref="C321">_xlfn.SWITCH($A$2,"average", AVERAGE(Instances!C321:Instances!C321),"median", MEDIAN(Instances!C321:Instances!C321),"min", MIN(Instances!C321:Instances!C321),"max", MAX(Instances!C321:Instances!C321),"diff", MAX(Instances!C321:Instances!C321)-MIN(Instances!C321:Instances!C321))</f>
        <v>0</v>
      </c>
      <c r="D321" s="1" cm="1">
        <f t="array" ref="D321">_xlfn.SWITCH($A$2,"average", AVERAGE(Instances!D321:Instances!D321),"median", MEDIAN(Instances!D321:Instances!D321),"min", MIN(Instances!D321:Instances!D321),"max", MAX(Instances!D321:Instances!D321),"diff", MAX(Instances!D321:Instances!D321)-MIN(Instances!D321:Instances!D321))</f>
        <v>0</v>
      </c>
      <c r="E321" s="1" cm="1">
        <f t="array" ref="E321">_xlfn.SWITCH($A$2,"average", AVERAGE(Instances!E321:Instances!E321),"median", MEDIAN(Instances!E321:Instances!E321),"min", MIN(Instances!E321:Instances!E321),"max", MAX(Instances!E321:Instances!E321),"diff", MAX(Instances!E321:Instances!E321)-MIN(Instances!E321:Instances!E321))</f>
        <v>0</v>
      </c>
      <c r="F321" s="1" cm="1">
        <f t="array" ref="F321">_xlfn.SWITCH($A$2,"average", AVERAGE(Instances!F321:Instances!F321),"median", MEDIAN(Instances!F321:Instances!F321),"min", MIN(Instances!F321:Instances!F321),"max", MAX(Instances!F321:Instances!F321),"diff", MAX(Instances!F321:Instances!F321)-MIN(Instances!F321:Instances!F321))</f>
        <v>0</v>
      </c>
      <c r="G321" s="1" cm="1">
        <f t="array" ref="G321">_xlfn.SWITCH($A$2,"average", AVERAGE(Instances!G321:Instances!G321),"median", MEDIAN(Instances!G321:Instances!G321),"min", MIN(Instances!G321:Instances!G321),"max", MAX(Instances!G321:Instances!G321),"diff", MAX(Instances!G321:Instances!G321)-MIN(Instances!G321:Instances!G321))</f>
        <v>0</v>
      </c>
      <c r="H321" s="1" cm="1">
        <f t="array" ref="H321">_xlfn.SWITCH($A$2,"average", AVERAGE(Instances!H321:Instances!H321),"median", MEDIAN(Instances!H321:Instances!H321),"min", MIN(Instances!H321:Instances!H321),"max", MAX(Instances!H321:Instances!H321),"diff", MAX(Instances!H321:Instances!H321)-MIN(Instances!H321:Instances!H321))</f>
        <v>0</v>
      </c>
      <c r="I321" s="1" cm="1">
        <f t="array" ref="I321">_xlfn.SWITCH($A$2,"average", AVERAGE(Instances!I321:Instances!I321),"median", MEDIAN(Instances!I321:Instances!I321),"min", MIN(Instances!I321:Instances!I321),"max", MAX(Instances!I321:Instances!I321),"diff", MAX(Instances!I321:Instances!I321)-MIN(Instances!I321:Instances!I321))</f>
        <v>0</v>
      </c>
      <c r="J321" s="1" cm="1">
        <f t="array" ref="J321">_xlfn.SWITCH($A$2,"average", AVERAGE(Instances!J321:Instances!J321),"median", MEDIAN(Instances!J321:Instances!J321),"min", MIN(Instances!J321:Instances!J321),"max", MAX(Instances!J321:Instances!J321),"diff", MAX(Instances!J321:Instances!J321)-MIN(Instances!J321:Instances!J321))</f>
        <v>0</v>
      </c>
      <c r="K321" s="1" cm="1">
        <f t="array" ref="K321">_xlfn.SWITCH($A$2,"average", AVERAGE(Instances!K321:Instances!K321),"median", MEDIAN(Instances!K321:Instances!K321),"min", MIN(Instances!K321:Instances!K321),"max", MAX(Instances!K321:Instances!K321),"diff", MAX(Instances!K321:Instances!K321)-MIN(Instances!K321:Instances!K321))</f>
        <v>0</v>
      </c>
      <c r="L321" s="1"/>
      <c r="M321" s="1" cm="1">
        <f t="array" ref="M321">_xlfn.SWITCH($A$2,"average", AVERAGE(Instances!M321:Instances!M321),"median", MEDIAN(Instances!M321:Instances!M321),"min", MIN(Instances!M321:Instances!M321),"max", MAX(Instances!M321:Instances!M321),"diff", MAX(Instances!M321:Instances!M321)-MIN(Instances!M321:Instances!M321))</f>
        <v>0</v>
      </c>
      <c r="N321" s="1" cm="1">
        <f t="array" ref="N321">_xlfn.SWITCH($A$2,"average", AVERAGE(Instances!N321:Instances!N321),"median", MEDIAN(Instances!N321:Instances!N321),"min", MIN(Instances!N321:Instances!N321),"max", MAX(Instances!N321:Instances!N321),"diff", MAX(Instances!N321:Instances!N321)-MIN(Instances!N321:Instances!N321))</f>
        <v>0</v>
      </c>
      <c r="O321" s="1"/>
      <c r="P321" s="1" cm="1">
        <f t="array" ref="P321">_xlfn.SWITCH($A$2,"average", AVERAGE(Instances!P321:Instances!P321),"median", MEDIAN(Instances!P321:Instances!P321),"min", MIN(Instances!P321:Instances!P321),"max", MAX(Instances!P321:Instances!P321),"diff", MAX(Instances!P321:Instances!P321)-MIN(Instances!P321:Instances!P321))</f>
        <v>0</v>
      </c>
      <c r="Q321" s="1" cm="1">
        <f t="array" ref="Q321">_xlfn.SWITCH($A$2,"average", AVERAGE(Instances!Q321:Instances!Q321),"median", MEDIAN(Instances!Q321:Instances!Q321),"min", MIN(Instances!Q321:Instances!Q321),"max", MAX(Instances!Q321:Instances!Q321),"diff", MAX(Instances!Q321:Instances!Q321)-MIN(Instances!Q321:Instances!Q321))</f>
        <v>0</v>
      </c>
      <c r="R321" s="1" cm="1">
        <f t="array" ref="R321">_xlfn.SWITCH($A$2,"average", AVERAGE(Instances!R321:Instances!R321),"median", MEDIAN(Instances!R321:Instances!R321),"min", MIN(Instances!R321:Instances!R321),"max", MAX(Instances!R321:Instances!R321),"diff", MAX(Instances!R321:Instances!R321)-MIN(Instances!R321:Instances!R321))</f>
        <v>0</v>
      </c>
      <c r="S321" s="1">
        <f>MIN($B321)</f>
        <v>0</v>
      </c>
      <c r="T321" s="1">
        <f>MIN($C321)</f>
        <v>0</v>
      </c>
      <c r="U321" s="1">
        <f>MIN($D321)</f>
        <v>0</v>
      </c>
      <c r="V321" s="1">
        <f>MIN($E321)</f>
        <v>0</v>
      </c>
      <c r="W321" s="1">
        <f>MIN($F321)</f>
        <v>0</v>
      </c>
      <c r="X321" s="1">
        <f>MIN($G321)</f>
        <v>0</v>
      </c>
      <c r="Y321" s="1">
        <f>MIN($H321)</f>
        <v>0</v>
      </c>
      <c r="Z321" s="1">
        <f>MIN($I321)</f>
        <v>0</v>
      </c>
      <c r="AA321" s="1">
        <f>MIN($J321)</f>
        <v>0</v>
      </c>
      <c r="AB321" s="1">
        <f>MIN($K321)</f>
        <v>0</v>
      </c>
      <c r="AC321" s="1">
        <f>MIN($M321)</f>
        <v>0</v>
      </c>
      <c r="AD321" s="1">
        <f>MIN($N321)</f>
        <v>0</v>
      </c>
      <c r="AE321" s="1">
        <f>MIN($P321)</f>
        <v>0</v>
      </c>
      <c r="AF321" s="1">
        <f>MIN($Q321)</f>
        <v>0</v>
      </c>
      <c r="AG321" s="1">
        <f>MIN($R321)</f>
        <v>0</v>
      </c>
      <c r="AH321" s="1">
        <f>MEDIAN($B321)</f>
        <v>0</v>
      </c>
      <c r="AI321" s="1">
        <f>MEDIAN($C321)</f>
        <v>0</v>
      </c>
      <c r="AJ321" s="1">
        <f>MEDIAN($D321)</f>
        <v>0</v>
      </c>
      <c r="AK321" s="1">
        <f>MEDIAN($E321)</f>
        <v>0</v>
      </c>
      <c r="AL321" s="1">
        <f>MEDIAN($F321)</f>
        <v>0</v>
      </c>
      <c r="AM321" s="1">
        <f>MEDIAN($G321)</f>
        <v>0</v>
      </c>
      <c r="AN321" s="1">
        <f>MEDIAN($H321)</f>
        <v>0</v>
      </c>
      <c r="AO321" s="1">
        <f>MEDIAN($I321)</f>
        <v>0</v>
      </c>
      <c r="AP321" s="1">
        <f>MEDIAN($J321)</f>
        <v>0</v>
      </c>
      <c r="AQ321" s="1">
        <f>MEDIAN($K321)</f>
        <v>0</v>
      </c>
      <c r="AR321" s="1">
        <f>MEDIAN($M321)</f>
        <v>0</v>
      </c>
      <c r="AS321" s="1">
        <f>MEDIAN($N321)</f>
        <v>0</v>
      </c>
      <c r="AT321" s="1">
        <f>MEDIAN($P321)</f>
        <v>0</v>
      </c>
      <c r="AU321" s="1">
        <f>MEDIAN($Q321)</f>
        <v>0</v>
      </c>
      <c r="AV321" s="1">
        <f>MEDIAN($R321)</f>
        <v>0</v>
      </c>
      <c r="AW321" s="1">
        <f>MAX($B321)</f>
        <v>0</v>
      </c>
      <c r="AX321" s="1">
        <f>MAX($C321)</f>
        <v>0</v>
      </c>
      <c r="AY321" s="1">
        <f>MAX($D321)</f>
        <v>0</v>
      </c>
      <c r="AZ321" s="1">
        <f>MAX($E321)</f>
        <v>0</v>
      </c>
      <c r="BA321" s="1">
        <f>MAX($F321)</f>
        <v>0</v>
      </c>
      <c r="BB321" s="1">
        <f>MAX($G321)</f>
        <v>0</v>
      </c>
      <c r="BC321" s="1">
        <f>MAX($H321)</f>
        <v>0</v>
      </c>
      <c r="BD321" s="1">
        <f>MAX($I321)</f>
        <v>0</v>
      </c>
      <c r="BE321" s="1">
        <f>MAX($J321)</f>
        <v>0</v>
      </c>
      <c r="BF321" s="1">
        <f>MAX($K321)</f>
        <v>0</v>
      </c>
      <c r="BG321" s="1">
        <f>MAX($M321)</f>
        <v>0</v>
      </c>
      <c r="BH321" s="1">
        <f>MAX($N321)</f>
        <v>0</v>
      </c>
      <c r="BI321" s="1">
        <f>MAX($P321)</f>
        <v>0</v>
      </c>
      <c r="BJ321" s="1">
        <f>MAX($Q321)</f>
        <v>0</v>
      </c>
      <c r="BK321" s="1">
        <f>MAX($R321)</f>
        <v>0</v>
      </c>
    </row>
    <row r="322" spans="1:63">
      <c r="A322" s="1" t="s">
        <v>319</v>
      </c>
      <c r="B322" s="1" cm="1">
        <f t="array" ref="B322">_xlfn.SWITCH($A$2,"average", AVERAGE(Instances!B322:Instances!B322),"median", MEDIAN(Instances!B322:Instances!B322),"min", MIN(Instances!B322:Instances!B322),"max", MAX(Instances!B322:Instances!B322),"diff", MAX(Instances!B322:Instances!B322)-MIN(Instances!B322:Instances!B322))</f>
        <v>0</v>
      </c>
      <c r="C322" s="1" cm="1">
        <f t="array" ref="C322">_xlfn.SWITCH($A$2,"average", AVERAGE(Instances!C322:Instances!C322),"median", MEDIAN(Instances!C322:Instances!C322),"min", MIN(Instances!C322:Instances!C322),"max", MAX(Instances!C322:Instances!C322),"diff", MAX(Instances!C322:Instances!C322)-MIN(Instances!C322:Instances!C322))</f>
        <v>0</v>
      </c>
      <c r="D322" s="1" cm="1">
        <f t="array" ref="D322">_xlfn.SWITCH($A$2,"average", AVERAGE(Instances!D322:Instances!D322),"median", MEDIAN(Instances!D322:Instances!D322),"min", MIN(Instances!D322:Instances!D322),"max", MAX(Instances!D322:Instances!D322),"diff", MAX(Instances!D322:Instances!D322)-MIN(Instances!D322:Instances!D322))</f>
        <v>0</v>
      </c>
      <c r="E322" s="1" cm="1">
        <f t="array" ref="E322">_xlfn.SWITCH($A$2,"average", AVERAGE(Instances!E322:Instances!E322),"median", MEDIAN(Instances!E322:Instances!E322),"min", MIN(Instances!E322:Instances!E322),"max", MAX(Instances!E322:Instances!E322),"diff", MAX(Instances!E322:Instances!E322)-MIN(Instances!E322:Instances!E322))</f>
        <v>0</v>
      </c>
      <c r="F322" s="1" cm="1">
        <f t="array" ref="F322">_xlfn.SWITCH($A$2,"average", AVERAGE(Instances!F322:Instances!F322),"median", MEDIAN(Instances!F322:Instances!F322),"min", MIN(Instances!F322:Instances!F322),"max", MAX(Instances!F322:Instances!F322),"diff", MAX(Instances!F322:Instances!F322)-MIN(Instances!F322:Instances!F322))</f>
        <v>0</v>
      </c>
      <c r="G322" s="1" cm="1">
        <f t="array" ref="G322">_xlfn.SWITCH($A$2,"average", AVERAGE(Instances!G322:Instances!G322),"median", MEDIAN(Instances!G322:Instances!G322),"min", MIN(Instances!G322:Instances!G322),"max", MAX(Instances!G322:Instances!G322),"diff", MAX(Instances!G322:Instances!G322)-MIN(Instances!G322:Instances!G322))</f>
        <v>0</v>
      </c>
      <c r="H322" s="1" cm="1">
        <f t="array" ref="H322">_xlfn.SWITCH($A$2,"average", AVERAGE(Instances!H322:Instances!H322),"median", MEDIAN(Instances!H322:Instances!H322),"min", MIN(Instances!H322:Instances!H322),"max", MAX(Instances!H322:Instances!H322),"diff", MAX(Instances!H322:Instances!H322)-MIN(Instances!H322:Instances!H322))</f>
        <v>0</v>
      </c>
      <c r="I322" s="1" cm="1">
        <f t="array" ref="I322">_xlfn.SWITCH($A$2,"average", AVERAGE(Instances!I322:Instances!I322),"median", MEDIAN(Instances!I322:Instances!I322),"min", MIN(Instances!I322:Instances!I322),"max", MAX(Instances!I322:Instances!I322),"diff", MAX(Instances!I322:Instances!I322)-MIN(Instances!I322:Instances!I322))</f>
        <v>0</v>
      </c>
      <c r="J322" s="1" cm="1">
        <f t="array" ref="J322">_xlfn.SWITCH($A$2,"average", AVERAGE(Instances!J322:Instances!J322),"median", MEDIAN(Instances!J322:Instances!J322),"min", MIN(Instances!J322:Instances!J322),"max", MAX(Instances!J322:Instances!J322),"diff", MAX(Instances!J322:Instances!J322)-MIN(Instances!J322:Instances!J322))</f>
        <v>0</v>
      </c>
      <c r="K322" s="1" cm="1">
        <f t="array" ref="K322">_xlfn.SWITCH($A$2,"average", AVERAGE(Instances!K322:Instances!K322),"median", MEDIAN(Instances!K322:Instances!K322),"min", MIN(Instances!K322:Instances!K322),"max", MAX(Instances!K322:Instances!K322),"diff", MAX(Instances!K322:Instances!K322)-MIN(Instances!K322:Instances!K322))</f>
        <v>0</v>
      </c>
      <c r="L322" s="1"/>
      <c r="M322" s="1" cm="1">
        <f t="array" ref="M322">_xlfn.SWITCH($A$2,"average", AVERAGE(Instances!M322:Instances!M322),"median", MEDIAN(Instances!M322:Instances!M322),"min", MIN(Instances!M322:Instances!M322),"max", MAX(Instances!M322:Instances!M322),"diff", MAX(Instances!M322:Instances!M322)-MIN(Instances!M322:Instances!M322))</f>
        <v>0</v>
      </c>
      <c r="N322" s="1" cm="1">
        <f t="array" ref="N322">_xlfn.SWITCH($A$2,"average", AVERAGE(Instances!N322:Instances!N322),"median", MEDIAN(Instances!N322:Instances!N322),"min", MIN(Instances!N322:Instances!N322),"max", MAX(Instances!N322:Instances!N322),"diff", MAX(Instances!N322:Instances!N322)-MIN(Instances!N322:Instances!N322))</f>
        <v>0</v>
      </c>
      <c r="O322" s="1"/>
      <c r="P322" s="1" cm="1">
        <f t="array" ref="P322">_xlfn.SWITCH($A$2,"average", AVERAGE(Instances!P322:Instances!P322),"median", MEDIAN(Instances!P322:Instances!P322),"min", MIN(Instances!P322:Instances!P322),"max", MAX(Instances!P322:Instances!P322),"diff", MAX(Instances!P322:Instances!P322)-MIN(Instances!P322:Instances!P322))</f>
        <v>0</v>
      </c>
      <c r="Q322" s="1" cm="1">
        <f t="array" ref="Q322">_xlfn.SWITCH($A$2,"average", AVERAGE(Instances!Q322:Instances!Q322),"median", MEDIAN(Instances!Q322:Instances!Q322),"min", MIN(Instances!Q322:Instances!Q322),"max", MAX(Instances!Q322:Instances!Q322),"diff", MAX(Instances!Q322:Instances!Q322)-MIN(Instances!Q322:Instances!Q322))</f>
        <v>0</v>
      </c>
      <c r="R322" s="1" cm="1">
        <f t="array" ref="R322">_xlfn.SWITCH($A$2,"average", AVERAGE(Instances!R322:Instances!R322),"median", MEDIAN(Instances!R322:Instances!R322),"min", MIN(Instances!R322:Instances!R322),"max", MAX(Instances!R322:Instances!R322),"diff", MAX(Instances!R322:Instances!R322)-MIN(Instances!R322:Instances!R322))</f>
        <v>0</v>
      </c>
      <c r="S322" s="1">
        <f>MIN($B322)</f>
        <v>0</v>
      </c>
      <c r="T322" s="1">
        <f>MIN($C322)</f>
        <v>0</v>
      </c>
      <c r="U322" s="1">
        <f>MIN($D322)</f>
        <v>0</v>
      </c>
      <c r="V322" s="1">
        <f>MIN($E322)</f>
        <v>0</v>
      </c>
      <c r="W322" s="1">
        <f>MIN($F322)</f>
        <v>0</v>
      </c>
      <c r="X322" s="1">
        <f>MIN($G322)</f>
        <v>0</v>
      </c>
      <c r="Y322" s="1">
        <f>MIN($H322)</f>
        <v>0</v>
      </c>
      <c r="Z322" s="1">
        <f>MIN($I322)</f>
        <v>0</v>
      </c>
      <c r="AA322" s="1">
        <f>MIN($J322)</f>
        <v>0</v>
      </c>
      <c r="AB322" s="1">
        <f>MIN($K322)</f>
        <v>0</v>
      </c>
      <c r="AC322" s="1">
        <f>MIN($M322)</f>
        <v>0</v>
      </c>
      <c r="AD322" s="1">
        <f>MIN($N322)</f>
        <v>0</v>
      </c>
      <c r="AE322" s="1">
        <f>MIN($P322)</f>
        <v>0</v>
      </c>
      <c r="AF322" s="1">
        <f>MIN($Q322)</f>
        <v>0</v>
      </c>
      <c r="AG322" s="1">
        <f>MIN($R322)</f>
        <v>0</v>
      </c>
      <c r="AH322" s="1">
        <f>MEDIAN($B322)</f>
        <v>0</v>
      </c>
      <c r="AI322" s="1">
        <f>MEDIAN($C322)</f>
        <v>0</v>
      </c>
      <c r="AJ322" s="1">
        <f>MEDIAN($D322)</f>
        <v>0</v>
      </c>
      <c r="AK322" s="1">
        <f>MEDIAN($E322)</f>
        <v>0</v>
      </c>
      <c r="AL322" s="1">
        <f>MEDIAN($F322)</f>
        <v>0</v>
      </c>
      <c r="AM322" s="1">
        <f>MEDIAN($G322)</f>
        <v>0</v>
      </c>
      <c r="AN322" s="1">
        <f>MEDIAN($H322)</f>
        <v>0</v>
      </c>
      <c r="AO322" s="1">
        <f>MEDIAN($I322)</f>
        <v>0</v>
      </c>
      <c r="AP322" s="1">
        <f>MEDIAN($J322)</f>
        <v>0</v>
      </c>
      <c r="AQ322" s="1">
        <f>MEDIAN($K322)</f>
        <v>0</v>
      </c>
      <c r="AR322" s="1">
        <f>MEDIAN($M322)</f>
        <v>0</v>
      </c>
      <c r="AS322" s="1">
        <f>MEDIAN($N322)</f>
        <v>0</v>
      </c>
      <c r="AT322" s="1">
        <f>MEDIAN($P322)</f>
        <v>0</v>
      </c>
      <c r="AU322" s="1">
        <f>MEDIAN($Q322)</f>
        <v>0</v>
      </c>
      <c r="AV322" s="1">
        <f>MEDIAN($R322)</f>
        <v>0</v>
      </c>
      <c r="AW322" s="1">
        <f>MAX($B322)</f>
        <v>0</v>
      </c>
      <c r="AX322" s="1">
        <f>MAX($C322)</f>
        <v>0</v>
      </c>
      <c r="AY322" s="1">
        <f>MAX($D322)</f>
        <v>0</v>
      </c>
      <c r="AZ322" s="1">
        <f>MAX($E322)</f>
        <v>0</v>
      </c>
      <c r="BA322" s="1">
        <f>MAX($F322)</f>
        <v>0</v>
      </c>
      <c r="BB322" s="1">
        <f>MAX($G322)</f>
        <v>0</v>
      </c>
      <c r="BC322" s="1">
        <f>MAX($H322)</f>
        <v>0</v>
      </c>
      <c r="BD322" s="1">
        <f>MAX($I322)</f>
        <v>0</v>
      </c>
      <c r="BE322" s="1">
        <f>MAX($J322)</f>
        <v>0</v>
      </c>
      <c r="BF322" s="1">
        <f>MAX($K322)</f>
        <v>0</v>
      </c>
      <c r="BG322" s="1">
        <f>MAX($M322)</f>
        <v>0</v>
      </c>
      <c r="BH322" s="1">
        <f>MAX($N322)</f>
        <v>0</v>
      </c>
      <c r="BI322" s="1">
        <f>MAX($P322)</f>
        <v>0</v>
      </c>
      <c r="BJ322" s="1">
        <f>MAX($Q322)</f>
        <v>0</v>
      </c>
      <c r="BK322" s="1">
        <f>MAX($R322)</f>
        <v>0</v>
      </c>
    </row>
    <row r="323" spans="1:63">
      <c r="A323" s="1" t="s">
        <v>320</v>
      </c>
      <c r="B323" s="1" cm="1">
        <f t="array" ref="B323">_xlfn.SWITCH($A$2,"average", AVERAGE(Instances!B323:Instances!B323),"median", MEDIAN(Instances!B323:Instances!B323),"min", MIN(Instances!B323:Instances!B323),"max", MAX(Instances!B323:Instances!B323),"diff", MAX(Instances!B323:Instances!B323)-MIN(Instances!B323:Instances!B323))</f>
        <v>0</v>
      </c>
      <c r="C323" s="1" cm="1">
        <f t="array" ref="C323">_xlfn.SWITCH($A$2,"average", AVERAGE(Instances!C323:Instances!C323),"median", MEDIAN(Instances!C323:Instances!C323),"min", MIN(Instances!C323:Instances!C323),"max", MAX(Instances!C323:Instances!C323),"diff", MAX(Instances!C323:Instances!C323)-MIN(Instances!C323:Instances!C323))</f>
        <v>0</v>
      </c>
      <c r="D323" s="1" cm="1">
        <f t="array" ref="D323">_xlfn.SWITCH($A$2,"average", AVERAGE(Instances!D323:Instances!D323),"median", MEDIAN(Instances!D323:Instances!D323),"min", MIN(Instances!D323:Instances!D323),"max", MAX(Instances!D323:Instances!D323),"diff", MAX(Instances!D323:Instances!D323)-MIN(Instances!D323:Instances!D323))</f>
        <v>0</v>
      </c>
      <c r="E323" s="1" cm="1">
        <f t="array" ref="E323">_xlfn.SWITCH($A$2,"average", AVERAGE(Instances!E323:Instances!E323),"median", MEDIAN(Instances!E323:Instances!E323),"min", MIN(Instances!E323:Instances!E323),"max", MAX(Instances!E323:Instances!E323),"diff", MAX(Instances!E323:Instances!E323)-MIN(Instances!E323:Instances!E323))</f>
        <v>0</v>
      </c>
      <c r="F323" s="1" cm="1">
        <f t="array" ref="F323">_xlfn.SWITCH($A$2,"average", AVERAGE(Instances!F323:Instances!F323),"median", MEDIAN(Instances!F323:Instances!F323),"min", MIN(Instances!F323:Instances!F323),"max", MAX(Instances!F323:Instances!F323),"diff", MAX(Instances!F323:Instances!F323)-MIN(Instances!F323:Instances!F323))</f>
        <v>0</v>
      </c>
      <c r="G323" s="1" cm="1">
        <f t="array" ref="G323">_xlfn.SWITCH($A$2,"average", AVERAGE(Instances!G323:Instances!G323),"median", MEDIAN(Instances!G323:Instances!G323),"min", MIN(Instances!G323:Instances!G323),"max", MAX(Instances!G323:Instances!G323),"diff", MAX(Instances!G323:Instances!G323)-MIN(Instances!G323:Instances!G323))</f>
        <v>0</v>
      </c>
      <c r="H323" s="1" cm="1">
        <f t="array" ref="H323">_xlfn.SWITCH($A$2,"average", AVERAGE(Instances!H323:Instances!H323),"median", MEDIAN(Instances!H323:Instances!H323),"min", MIN(Instances!H323:Instances!H323),"max", MAX(Instances!H323:Instances!H323),"diff", MAX(Instances!H323:Instances!H323)-MIN(Instances!H323:Instances!H323))</f>
        <v>0</v>
      </c>
      <c r="I323" s="1" cm="1">
        <f t="array" ref="I323">_xlfn.SWITCH($A$2,"average", AVERAGE(Instances!I323:Instances!I323),"median", MEDIAN(Instances!I323:Instances!I323),"min", MIN(Instances!I323:Instances!I323),"max", MAX(Instances!I323:Instances!I323),"diff", MAX(Instances!I323:Instances!I323)-MIN(Instances!I323:Instances!I323))</f>
        <v>0</v>
      </c>
      <c r="J323" s="1" cm="1">
        <f t="array" ref="J323">_xlfn.SWITCH($A$2,"average", AVERAGE(Instances!J323:Instances!J323),"median", MEDIAN(Instances!J323:Instances!J323),"min", MIN(Instances!J323:Instances!J323),"max", MAX(Instances!J323:Instances!J323),"diff", MAX(Instances!J323:Instances!J323)-MIN(Instances!J323:Instances!J323))</f>
        <v>0</v>
      </c>
      <c r="K323" s="1" cm="1">
        <f t="array" ref="K323">_xlfn.SWITCH($A$2,"average", AVERAGE(Instances!K323:Instances!K323),"median", MEDIAN(Instances!K323:Instances!K323),"min", MIN(Instances!K323:Instances!K323),"max", MAX(Instances!K323:Instances!K323),"diff", MAX(Instances!K323:Instances!K323)-MIN(Instances!K323:Instances!K323))</f>
        <v>0</v>
      </c>
      <c r="L323" s="1"/>
      <c r="M323" s="1" cm="1">
        <f t="array" ref="M323">_xlfn.SWITCH($A$2,"average", AVERAGE(Instances!M323:Instances!M323),"median", MEDIAN(Instances!M323:Instances!M323),"min", MIN(Instances!M323:Instances!M323),"max", MAX(Instances!M323:Instances!M323),"diff", MAX(Instances!M323:Instances!M323)-MIN(Instances!M323:Instances!M323))</f>
        <v>0</v>
      </c>
      <c r="N323" s="1" cm="1">
        <f t="array" ref="N323">_xlfn.SWITCH($A$2,"average", AVERAGE(Instances!N323:Instances!N323),"median", MEDIAN(Instances!N323:Instances!N323),"min", MIN(Instances!N323:Instances!N323),"max", MAX(Instances!N323:Instances!N323),"diff", MAX(Instances!N323:Instances!N323)-MIN(Instances!N323:Instances!N323))</f>
        <v>0</v>
      </c>
      <c r="O323" s="1"/>
      <c r="P323" s="1" cm="1">
        <f t="array" ref="P323">_xlfn.SWITCH($A$2,"average", AVERAGE(Instances!P323:Instances!P323),"median", MEDIAN(Instances!P323:Instances!P323),"min", MIN(Instances!P323:Instances!P323),"max", MAX(Instances!P323:Instances!P323),"diff", MAX(Instances!P323:Instances!P323)-MIN(Instances!P323:Instances!P323))</f>
        <v>0</v>
      </c>
      <c r="Q323" s="1" cm="1">
        <f t="array" ref="Q323">_xlfn.SWITCH($A$2,"average", AVERAGE(Instances!Q323:Instances!Q323),"median", MEDIAN(Instances!Q323:Instances!Q323),"min", MIN(Instances!Q323:Instances!Q323),"max", MAX(Instances!Q323:Instances!Q323),"diff", MAX(Instances!Q323:Instances!Q323)-MIN(Instances!Q323:Instances!Q323))</f>
        <v>0</v>
      </c>
      <c r="R323" s="1" cm="1">
        <f t="array" ref="R323">_xlfn.SWITCH($A$2,"average", AVERAGE(Instances!R323:Instances!R323),"median", MEDIAN(Instances!R323:Instances!R323),"min", MIN(Instances!R323:Instances!R323),"max", MAX(Instances!R323:Instances!R323),"diff", MAX(Instances!R323:Instances!R323)-MIN(Instances!R323:Instances!R323))</f>
        <v>0</v>
      </c>
      <c r="S323" s="1">
        <f>MIN($B323)</f>
        <v>0</v>
      </c>
      <c r="T323" s="1">
        <f>MIN($C323)</f>
        <v>0</v>
      </c>
      <c r="U323" s="1">
        <f>MIN($D323)</f>
        <v>0</v>
      </c>
      <c r="V323" s="1">
        <f>MIN($E323)</f>
        <v>0</v>
      </c>
      <c r="W323" s="1">
        <f>MIN($F323)</f>
        <v>0</v>
      </c>
      <c r="X323" s="1">
        <f>MIN($G323)</f>
        <v>0</v>
      </c>
      <c r="Y323" s="1">
        <f>MIN($H323)</f>
        <v>0</v>
      </c>
      <c r="Z323" s="1">
        <f>MIN($I323)</f>
        <v>0</v>
      </c>
      <c r="AA323" s="1">
        <f>MIN($J323)</f>
        <v>0</v>
      </c>
      <c r="AB323" s="1">
        <f>MIN($K323)</f>
        <v>0</v>
      </c>
      <c r="AC323" s="1">
        <f>MIN($M323)</f>
        <v>0</v>
      </c>
      <c r="AD323" s="1">
        <f>MIN($N323)</f>
        <v>0</v>
      </c>
      <c r="AE323" s="1">
        <f>MIN($P323)</f>
        <v>0</v>
      </c>
      <c r="AF323" s="1">
        <f>MIN($Q323)</f>
        <v>0</v>
      </c>
      <c r="AG323" s="1">
        <f>MIN($R323)</f>
        <v>0</v>
      </c>
      <c r="AH323" s="1">
        <f>MEDIAN($B323)</f>
        <v>0</v>
      </c>
      <c r="AI323" s="1">
        <f>MEDIAN($C323)</f>
        <v>0</v>
      </c>
      <c r="AJ323" s="1">
        <f>MEDIAN($D323)</f>
        <v>0</v>
      </c>
      <c r="AK323" s="1">
        <f>MEDIAN($E323)</f>
        <v>0</v>
      </c>
      <c r="AL323" s="1">
        <f>MEDIAN($F323)</f>
        <v>0</v>
      </c>
      <c r="AM323" s="1">
        <f>MEDIAN($G323)</f>
        <v>0</v>
      </c>
      <c r="AN323" s="1">
        <f>MEDIAN($H323)</f>
        <v>0</v>
      </c>
      <c r="AO323" s="1">
        <f>MEDIAN($I323)</f>
        <v>0</v>
      </c>
      <c r="AP323" s="1">
        <f>MEDIAN($J323)</f>
        <v>0</v>
      </c>
      <c r="AQ323" s="1">
        <f>MEDIAN($K323)</f>
        <v>0</v>
      </c>
      <c r="AR323" s="1">
        <f>MEDIAN($M323)</f>
        <v>0</v>
      </c>
      <c r="AS323" s="1">
        <f>MEDIAN($N323)</f>
        <v>0</v>
      </c>
      <c r="AT323" s="1">
        <f>MEDIAN($P323)</f>
        <v>0</v>
      </c>
      <c r="AU323" s="1">
        <f>MEDIAN($Q323)</f>
        <v>0</v>
      </c>
      <c r="AV323" s="1">
        <f>MEDIAN($R323)</f>
        <v>0</v>
      </c>
      <c r="AW323" s="1">
        <f>MAX($B323)</f>
        <v>0</v>
      </c>
      <c r="AX323" s="1">
        <f>MAX($C323)</f>
        <v>0</v>
      </c>
      <c r="AY323" s="1">
        <f>MAX($D323)</f>
        <v>0</v>
      </c>
      <c r="AZ323" s="1">
        <f>MAX($E323)</f>
        <v>0</v>
      </c>
      <c r="BA323" s="1">
        <f>MAX($F323)</f>
        <v>0</v>
      </c>
      <c r="BB323" s="1">
        <f>MAX($G323)</f>
        <v>0</v>
      </c>
      <c r="BC323" s="1">
        <f>MAX($H323)</f>
        <v>0</v>
      </c>
      <c r="BD323" s="1">
        <f>MAX($I323)</f>
        <v>0</v>
      </c>
      <c r="BE323" s="1">
        <f>MAX($J323)</f>
        <v>0</v>
      </c>
      <c r="BF323" s="1">
        <f>MAX($K323)</f>
        <v>0</v>
      </c>
      <c r="BG323" s="1">
        <f>MAX($M323)</f>
        <v>0</v>
      </c>
      <c r="BH323" s="1">
        <f>MAX($N323)</f>
        <v>0</v>
      </c>
      <c r="BI323" s="1">
        <f>MAX($P323)</f>
        <v>0</v>
      </c>
      <c r="BJ323" s="1">
        <f>MAX($Q323)</f>
        <v>0</v>
      </c>
      <c r="BK323" s="1">
        <f>MAX($R323)</f>
        <v>0</v>
      </c>
    </row>
    <row r="324" spans="1:63">
      <c r="A324" s="1" t="s">
        <v>321</v>
      </c>
      <c r="B324" s="1" cm="1">
        <f t="array" ref="B324">_xlfn.SWITCH($A$2,"average", AVERAGE(Instances!B324:Instances!B324),"median", MEDIAN(Instances!B324:Instances!B324),"min", MIN(Instances!B324:Instances!B324),"max", MAX(Instances!B324:Instances!B324),"diff", MAX(Instances!B324:Instances!B324)-MIN(Instances!B324:Instances!B324))</f>
        <v>0</v>
      </c>
      <c r="C324" s="1" cm="1">
        <f t="array" ref="C324">_xlfn.SWITCH($A$2,"average", AVERAGE(Instances!C324:Instances!C324),"median", MEDIAN(Instances!C324:Instances!C324),"min", MIN(Instances!C324:Instances!C324),"max", MAX(Instances!C324:Instances!C324),"diff", MAX(Instances!C324:Instances!C324)-MIN(Instances!C324:Instances!C324))</f>
        <v>0</v>
      </c>
      <c r="D324" s="1" cm="1">
        <f t="array" ref="D324">_xlfn.SWITCH($A$2,"average", AVERAGE(Instances!D324:Instances!D324),"median", MEDIAN(Instances!D324:Instances!D324),"min", MIN(Instances!D324:Instances!D324),"max", MAX(Instances!D324:Instances!D324),"diff", MAX(Instances!D324:Instances!D324)-MIN(Instances!D324:Instances!D324))</f>
        <v>0</v>
      </c>
      <c r="E324" s="1" cm="1">
        <f t="array" ref="E324">_xlfn.SWITCH($A$2,"average", AVERAGE(Instances!E324:Instances!E324),"median", MEDIAN(Instances!E324:Instances!E324),"min", MIN(Instances!E324:Instances!E324),"max", MAX(Instances!E324:Instances!E324),"diff", MAX(Instances!E324:Instances!E324)-MIN(Instances!E324:Instances!E324))</f>
        <v>0</v>
      </c>
      <c r="F324" s="1" cm="1">
        <f t="array" ref="F324">_xlfn.SWITCH($A$2,"average", AVERAGE(Instances!F324:Instances!F324),"median", MEDIAN(Instances!F324:Instances!F324),"min", MIN(Instances!F324:Instances!F324),"max", MAX(Instances!F324:Instances!F324),"diff", MAX(Instances!F324:Instances!F324)-MIN(Instances!F324:Instances!F324))</f>
        <v>0</v>
      </c>
      <c r="G324" s="1" cm="1">
        <f t="array" ref="G324">_xlfn.SWITCH($A$2,"average", AVERAGE(Instances!G324:Instances!G324),"median", MEDIAN(Instances!G324:Instances!G324),"min", MIN(Instances!G324:Instances!G324),"max", MAX(Instances!G324:Instances!G324),"diff", MAX(Instances!G324:Instances!G324)-MIN(Instances!G324:Instances!G324))</f>
        <v>0</v>
      </c>
      <c r="H324" s="1" cm="1">
        <f t="array" ref="H324">_xlfn.SWITCH($A$2,"average", AVERAGE(Instances!H324:Instances!H324),"median", MEDIAN(Instances!H324:Instances!H324),"min", MIN(Instances!H324:Instances!H324),"max", MAX(Instances!H324:Instances!H324),"diff", MAX(Instances!H324:Instances!H324)-MIN(Instances!H324:Instances!H324))</f>
        <v>0</v>
      </c>
      <c r="I324" s="1" cm="1">
        <f t="array" ref="I324">_xlfn.SWITCH($A$2,"average", AVERAGE(Instances!I324:Instances!I324),"median", MEDIAN(Instances!I324:Instances!I324),"min", MIN(Instances!I324:Instances!I324),"max", MAX(Instances!I324:Instances!I324),"diff", MAX(Instances!I324:Instances!I324)-MIN(Instances!I324:Instances!I324))</f>
        <v>0</v>
      </c>
      <c r="J324" s="1" cm="1">
        <f t="array" ref="J324">_xlfn.SWITCH($A$2,"average", AVERAGE(Instances!J324:Instances!J324),"median", MEDIAN(Instances!J324:Instances!J324),"min", MIN(Instances!J324:Instances!J324),"max", MAX(Instances!J324:Instances!J324),"diff", MAX(Instances!J324:Instances!J324)-MIN(Instances!J324:Instances!J324))</f>
        <v>0</v>
      </c>
      <c r="K324" s="1" cm="1">
        <f t="array" ref="K324">_xlfn.SWITCH($A$2,"average", AVERAGE(Instances!K324:Instances!K324),"median", MEDIAN(Instances!K324:Instances!K324),"min", MIN(Instances!K324:Instances!K324),"max", MAX(Instances!K324:Instances!K324),"diff", MAX(Instances!K324:Instances!K324)-MIN(Instances!K324:Instances!K324))</f>
        <v>0</v>
      </c>
      <c r="L324" s="1"/>
      <c r="M324" s="1" cm="1">
        <f t="array" ref="M324">_xlfn.SWITCH($A$2,"average", AVERAGE(Instances!M324:Instances!M324),"median", MEDIAN(Instances!M324:Instances!M324),"min", MIN(Instances!M324:Instances!M324),"max", MAX(Instances!M324:Instances!M324),"diff", MAX(Instances!M324:Instances!M324)-MIN(Instances!M324:Instances!M324))</f>
        <v>0</v>
      </c>
      <c r="N324" s="1" cm="1">
        <f t="array" ref="N324">_xlfn.SWITCH($A$2,"average", AVERAGE(Instances!N324:Instances!N324),"median", MEDIAN(Instances!N324:Instances!N324),"min", MIN(Instances!N324:Instances!N324),"max", MAX(Instances!N324:Instances!N324),"diff", MAX(Instances!N324:Instances!N324)-MIN(Instances!N324:Instances!N324))</f>
        <v>0</v>
      </c>
      <c r="O324" s="1"/>
      <c r="P324" s="1" cm="1">
        <f t="array" ref="P324">_xlfn.SWITCH($A$2,"average", AVERAGE(Instances!P324:Instances!P324),"median", MEDIAN(Instances!P324:Instances!P324),"min", MIN(Instances!P324:Instances!P324),"max", MAX(Instances!P324:Instances!P324),"diff", MAX(Instances!P324:Instances!P324)-MIN(Instances!P324:Instances!P324))</f>
        <v>0</v>
      </c>
      <c r="Q324" s="1" cm="1">
        <f t="array" ref="Q324">_xlfn.SWITCH($A$2,"average", AVERAGE(Instances!Q324:Instances!Q324),"median", MEDIAN(Instances!Q324:Instances!Q324),"min", MIN(Instances!Q324:Instances!Q324),"max", MAX(Instances!Q324:Instances!Q324),"diff", MAX(Instances!Q324:Instances!Q324)-MIN(Instances!Q324:Instances!Q324))</f>
        <v>0</v>
      </c>
      <c r="R324" s="1" cm="1">
        <f t="array" ref="R324">_xlfn.SWITCH($A$2,"average", AVERAGE(Instances!R324:Instances!R324),"median", MEDIAN(Instances!R324:Instances!R324),"min", MIN(Instances!R324:Instances!R324),"max", MAX(Instances!R324:Instances!R324),"diff", MAX(Instances!R324:Instances!R324)-MIN(Instances!R324:Instances!R324))</f>
        <v>0</v>
      </c>
      <c r="S324" s="1">
        <f>MIN($B324)</f>
        <v>0</v>
      </c>
      <c r="T324" s="1">
        <f>MIN($C324)</f>
        <v>0</v>
      </c>
      <c r="U324" s="1">
        <f>MIN($D324)</f>
        <v>0</v>
      </c>
      <c r="V324" s="1">
        <f>MIN($E324)</f>
        <v>0</v>
      </c>
      <c r="W324" s="1">
        <f>MIN($F324)</f>
        <v>0</v>
      </c>
      <c r="X324" s="1">
        <f>MIN($G324)</f>
        <v>0</v>
      </c>
      <c r="Y324" s="1">
        <f>MIN($H324)</f>
        <v>0</v>
      </c>
      <c r="Z324" s="1">
        <f>MIN($I324)</f>
        <v>0</v>
      </c>
      <c r="AA324" s="1">
        <f>MIN($J324)</f>
        <v>0</v>
      </c>
      <c r="AB324" s="1">
        <f>MIN($K324)</f>
        <v>0</v>
      </c>
      <c r="AC324" s="1">
        <f>MIN($M324)</f>
        <v>0</v>
      </c>
      <c r="AD324" s="1">
        <f>MIN($N324)</f>
        <v>0</v>
      </c>
      <c r="AE324" s="1">
        <f>MIN($P324)</f>
        <v>0</v>
      </c>
      <c r="AF324" s="1">
        <f>MIN($Q324)</f>
        <v>0</v>
      </c>
      <c r="AG324" s="1">
        <f>MIN($R324)</f>
        <v>0</v>
      </c>
      <c r="AH324" s="1">
        <f>MEDIAN($B324)</f>
        <v>0</v>
      </c>
      <c r="AI324" s="1">
        <f>MEDIAN($C324)</f>
        <v>0</v>
      </c>
      <c r="AJ324" s="1">
        <f>MEDIAN($D324)</f>
        <v>0</v>
      </c>
      <c r="AK324" s="1">
        <f>MEDIAN($E324)</f>
        <v>0</v>
      </c>
      <c r="AL324" s="1">
        <f>MEDIAN($F324)</f>
        <v>0</v>
      </c>
      <c r="AM324" s="1">
        <f>MEDIAN($G324)</f>
        <v>0</v>
      </c>
      <c r="AN324" s="1">
        <f>MEDIAN($H324)</f>
        <v>0</v>
      </c>
      <c r="AO324" s="1">
        <f>MEDIAN($I324)</f>
        <v>0</v>
      </c>
      <c r="AP324" s="1">
        <f>MEDIAN($J324)</f>
        <v>0</v>
      </c>
      <c r="AQ324" s="1">
        <f>MEDIAN($K324)</f>
        <v>0</v>
      </c>
      <c r="AR324" s="1">
        <f>MEDIAN($M324)</f>
        <v>0</v>
      </c>
      <c r="AS324" s="1">
        <f>MEDIAN($N324)</f>
        <v>0</v>
      </c>
      <c r="AT324" s="1">
        <f>MEDIAN($P324)</f>
        <v>0</v>
      </c>
      <c r="AU324" s="1">
        <f>MEDIAN($Q324)</f>
        <v>0</v>
      </c>
      <c r="AV324" s="1">
        <f>MEDIAN($R324)</f>
        <v>0</v>
      </c>
      <c r="AW324" s="1">
        <f>MAX($B324)</f>
        <v>0</v>
      </c>
      <c r="AX324" s="1">
        <f>MAX($C324)</f>
        <v>0</v>
      </c>
      <c r="AY324" s="1">
        <f>MAX($D324)</f>
        <v>0</v>
      </c>
      <c r="AZ324" s="1">
        <f>MAX($E324)</f>
        <v>0</v>
      </c>
      <c r="BA324" s="1">
        <f>MAX($F324)</f>
        <v>0</v>
      </c>
      <c r="BB324" s="1">
        <f>MAX($G324)</f>
        <v>0</v>
      </c>
      <c r="BC324" s="1">
        <f>MAX($H324)</f>
        <v>0</v>
      </c>
      <c r="BD324" s="1">
        <f>MAX($I324)</f>
        <v>0</v>
      </c>
      <c r="BE324" s="1">
        <f>MAX($J324)</f>
        <v>0</v>
      </c>
      <c r="BF324" s="1">
        <f>MAX($K324)</f>
        <v>0</v>
      </c>
      <c r="BG324" s="1">
        <f>MAX($M324)</f>
        <v>0</v>
      </c>
      <c r="BH324" s="1">
        <f>MAX($N324)</f>
        <v>0</v>
      </c>
      <c r="BI324" s="1">
        <f>MAX($P324)</f>
        <v>0</v>
      </c>
      <c r="BJ324" s="1">
        <f>MAX($Q324)</f>
        <v>0</v>
      </c>
      <c r="BK324" s="1">
        <f>MAX($R324)</f>
        <v>0</v>
      </c>
    </row>
    <row r="325" spans="1:63">
      <c r="A325" s="1" t="s">
        <v>322</v>
      </c>
      <c r="B325" s="1" cm="1">
        <f t="array" ref="B325">_xlfn.SWITCH($A$2,"average", AVERAGE(Instances!B325:Instances!B325),"median", MEDIAN(Instances!B325:Instances!B325),"min", MIN(Instances!B325:Instances!B325),"max", MAX(Instances!B325:Instances!B325),"diff", MAX(Instances!B325:Instances!B325)-MIN(Instances!B325:Instances!B325))</f>
        <v>0</v>
      </c>
      <c r="C325" s="1" cm="1">
        <f t="array" ref="C325">_xlfn.SWITCH($A$2,"average", AVERAGE(Instances!C325:Instances!C325),"median", MEDIAN(Instances!C325:Instances!C325),"min", MIN(Instances!C325:Instances!C325),"max", MAX(Instances!C325:Instances!C325),"diff", MAX(Instances!C325:Instances!C325)-MIN(Instances!C325:Instances!C325))</f>
        <v>0</v>
      </c>
      <c r="D325" s="1" cm="1">
        <f t="array" ref="D325">_xlfn.SWITCH($A$2,"average", AVERAGE(Instances!D325:Instances!D325),"median", MEDIAN(Instances!D325:Instances!D325),"min", MIN(Instances!D325:Instances!D325),"max", MAX(Instances!D325:Instances!D325),"diff", MAX(Instances!D325:Instances!D325)-MIN(Instances!D325:Instances!D325))</f>
        <v>0</v>
      </c>
      <c r="E325" s="1" cm="1">
        <f t="array" ref="E325">_xlfn.SWITCH($A$2,"average", AVERAGE(Instances!E325:Instances!E325),"median", MEDIAN(Instances!E325:Instances!E325),"min", MIN(Instances!E325:Instances!E325),"max", MAX(Instances!E325:Instances!E325),"diff", MAX(Instances!E325:Instances!E325)-MIN(Instances!E325:Instances!E325))</f>
        <v>0</v>
      </c>
      <c r="F325" s="1" cm="1">
        <f t="array" ref="F325">_xlfn.SWITCH($A$2,"average", AVERAGE(Instances!F325:Instances!F325),"median", MEDIAN(Instances!F325:Instances!F325),"min", MIN(Instances!F325:Instances!F325),"max", MAX(Instances!F325:Instances!F325),"diff", MAX(Instances!F325:Instances!F325)-MIN(Instances!F325:Instances!F325))</f>
        <v>0</v>
      </c>
      <c r="G325" s="1" cm="1">
        <f t="array" ref="G325">_xlfn.SWITCH($A$2,"average", AVERAGE(Instances!G325:Instances!G325),"median", MEDIAN(Instances!G325:Instances!G325),"min", MIN(Instances!G325:Instances!G325),"max", MAX(Instances!G325:Instances!G325),"diff", MAX(Instances!G325:Instances!G325)-MIN(Instances!G325:Instances!G325))</f>
        <v>0</v>
      </c>
      <c r="H325" s="1" cm="1">
        <f t="array" ref="H325">_xlfn.SWITCH($A$2,"average", AVERAGE(Instances!H325:Instances!H325),"median", MEDIAN(Instances!H325:Instances!H325),"min", MIN(Instances!H325:Instances!H325),"max", MAX(Instances!H325:Instances!H325),"diff", MAX(Instances!H325:Instances!H325)-MIN(Instances!H325:Instances!H325))</f>
        <v>0</v>
      </c>
      <c r="I325" s="1" cm="1">
        <f t="array" ref="I325">_xlfn.SWITCH($A$2,"average", AVERAGE(Instances!I325:Instances!I325),"median", MEDIAN(Instances!I325:Instances!I325),"min", MIN(Instances!I325:Instances!I325),"max", MAX(Instances!I325:Instances!I325),"diff", MAX(Instances!I325:Instances!I325)-MIN(Instances!I325:Instances!I325))</f>
        <v>0</v>
      </c>
      <c r="J325" s="1" cm="1">
        <f t="array" ref="J325">_xlfn.SWITCH($A$2,"average", AVERAGE(Instances!J325:Instances!J325),"median", MEDIAN(Instances!J325:Instances!J325),"min", MIN(Instances!J325:Instances!J325),"max", MAX(Instances!J325:Instances!J325),"diff", MAX(Instances!J325:Instances!J325)-MIN(Instances!J325:Instances!J325))</f>
        <v>0</v>
      </c>
      <c r="K325" s="1" cm="1">
        <f t="array" ref="K325">_xlfn.SWITCH($A$2,"average", AVERAGE(Instances!K325:Instances!K325),"median", MEDIAN(Instances!K325:Instances!K325),"min", MIN(Instances!K325:Instances!K325),"max", MAX(Instances!K325:Instances!K325),"diff", MAX(Instances!K325:Instances!K325)-MIN(Instances!K325:Instances!K325))</f>
        <v>0</v>
      </c>
      <c r="L325" s="1"/>
      <c r="M325" s="1" cm="1">
        <f t="array" ref="M325">_xlfn.SWITCH($A$2,"average", AVERAGE(Instances!M325:Instances!M325),"median", MEDIAN(Instances!M325:Instances!M325),"min", MIN(Instances!M325:Instances!M325),"max", MAX(Instances!M325:Instances!M325),"diff", MAX(Instances!M325:Instances!M325)-MIN(Instances!M325:Instances!M325))</f>
        <v>0</v>
      </c>
      <c r="N325" s="1" cm="1">
        <f t="array" ref="N325">_xlfn.SWITCH($A$2,"average", AVERAGE(Instances!N325:Instances!N325),"median", MEDIAN(Instances!N325:Instances!N325),"min", MIN(Instances!N325:Instances!N325),"max", MAX(Instances!N325:Instances!N325),"diff", MAX(Instances!N325:Instances!N325)-MIN(Instances!N325:Instances!N325))</f>
        <v>0</v>
      </c>
      <c r="O325" s="1"/>
      <c r="P325" s="1" cm="1">
        <f t="array" ref="P325">_xlfn.SWITCH($A$2,"average", AVERAGE(Instances!P325:Instances!P325),"median", MEDIAN(Instances!P325:Instances!P325),"min", MIN(Instances!P325:Instances!P325),"max", MAX(Instances!P325:Instances!P325),"diff", MAX(Instances!P325:Instances!P325)-MIN(Instances!P325:Instances!P325))</f>
        <v>0</v>
      </c>
      <c r="Q325" s="1" cm="1">
        <f t="array" ref="Q325">_xlfn.SWITCH($A$2,"average", AVERAGE(Instances!Q325:Instances!Q325),"median", MEDIAN(Instances!Q325:Instances!Q325),"min", MIN(Instances!Q325:Instances!Q325),"max", MAX(Instances!Q325:Instances!Q325),"diff", MAX(Instances!Q325:Instances!Q325)-MIN(Instances!Q325:Instances!Q325))</f>
        <v>0</v>
      </c>
      <c r="R325" s="1" cm="1">
        <f t="array" ref="R325">_xlfn.SWITCH($A$2,"average", AVERAGE(Instances!R325:Instances!R325),"median", MEDIAN(Instances!R325:Instances!R325),"min", MIN(Instances!R325:Instances!R325),"max", MAX(Instances!R325:Instances!R325),"diff", MAX(Instances!R325:Instances!R325)-MIN(Instances!R325:Instances!R325))</f>
        <v>0</v>
      </c>
      <c r="S325" s="1">
        <f>MIN($B325)</f>
        <v>0</v>
      </c>
      <c r="T325" s="1">
        <f>MIN($C325)</f>
        <v>0</v>
      </c>
      <c r="U325" s="1">
        <f>MIN($D325)</f>
        <v>0</v>
      </c>
      <c r="V325" s="1">
        <f>MIN($E325)</f>
        <v>0</v>
      </c>
      <c r="W325" s="1">
        <f>MIN($F325)</f>
        <v>0</v>
      </c>
      <c r="X325" s="1">
        <f>MIN($G325)</f>
        <v>0</v>
      </c>
      <c r="Y325" s="1">
        <f>MIN($H325)</f>
        <v>0</v>
      </c>
      <c r="Z325" s="1">
        <f>MIN($I325)</f>
        <v>0</v>
      </c>
      <c r="AA325" s="1">
        <f>MIN($J325)</f>
        <v>0</v>
      </c>
      <c r="AB325" s="1">
        <f>MIN($K325)</f>
        <v>0</v>
      </c>
      <c r="AC325" s="1">
        <f>MIN($M325)</f>
        <v>0</v>
      </c>
      <c r="AD325" s="1">
        <f>MIN($N325)</f>
        <v>0</v>
      </c>
      <c r="AE325" s="1">
        <f>MIN($P325)</f>
        <v>0</v>
      </c>
      <c r="AF325" s="1">
        <f>MIN($Q325)</f>
        <v>0</v>
      </c>
      <c r="AG325" s="1">
        <f>MIN($R325)</f>
        <v>0</v>
      </c>
      <c r="AH325" s="1">
        <f>MEDIAN($B325)</f>
        <v>0</v>
      </c>
      <c r="AI325" s="1">
        <f>MEDIAN($C325)</f>
        <v>0</v>
      </c>
      <c r="AJ325" s="1">
        <f>MEDIAN($D325)</f>
        <v>0</v>
      </c>
      <c r="AK325" s="1">
        <f>MEDIAN($E325)</f>
        <v>0</v>
      </c>
      <c r="AL325" s="1">
        <f>MEDIAN($F325)</f>
        <v>0</v>
      </c>
      <c r="AM325" s="1">
        <f>MEDIAN($G325)</f>
        <v>0</v>
      </c>
      <c r="AN325" s="1">
        <f>MEDIAN($H325)</f>
        <v>0</v>
      </c>
      <c r="AO325" s="1">
        <f>MEDIAN($I325)</f>
        <v>0</v>
      </c>
      <c r="AP325" s="1">
        <f>MEDIAN($J325)</f>
        <v>0</v>
      </c>
      <c r="AQ325" s="1">
        <f>MEDIAN($K325)</f>
        <v>0</v>
      </c>
      <c r="AR325" s="1">
        <f>MEDIAN($M325)</f>
        <v>0</v>
      </c>
      <c r="AS325" s="1">
        <f>MEDIAN($N325)</f>
        <v>0</v>
      </c>
      <c r="AT325" s="1">
        <f>MEDIAN($P325)</f>
        <v>0</v>
      </c>
      <c r="AU325" s="1">
        <f>MEDIAN($Q325)</f>
        <v>0</v>
      </c>
      <c r="AV325" s="1">
        <f>MEDIAN($R325)</f>
        <v>0</v>
      </c>
      <c r="AW325" s="1">
        <f>MAX($B325)</f>
        <v>0</v>
      </c>
      <c r="AX325" s="1">
        <f>MAX($C325)</f>
        <v>0</v>
      </c>
      <c r="AY325" s="1">
        <f>MAX($D325)</f>
        <v>0</v>
      </c>
      <c r="AZ325" s="1">
        <f>MAX($E325)</f>
        <v>0</v>
      </c>
      <c r="BA325" s="1">
        <f>MAX($F325)</f>
        <v>0</v>
      </c>
      <c r="BB325" s="1">
        <f>MAX($G325)</f>
        <v>0</v>
      </c>
      <c r="BC325" s="1">
        <f>MAX($H325)</f>
        <v>0</v>
      </c>
      <c r="BD325" s="1">
        <f>MAX($I325)</f>
        <v>0</v>
      </c>
      <c r="BE325" s="1">
        <f>MAX($J325)</f>
        <v>0</v>
      </c>
      <c r="BF325" s="1">
        <f>MAX($K325)</f>
        <v>0</v>
      </c>
      <c r="BG325" s="1">
        <f>MAX($M325)</f>
        <v>0</v>
      </c>
      <c r="BH325" s="1">
        <f>MAX($N325)</f>
        <v>0</v>
      </c>
      <c r="BI325" s="1">
        <f>MAX($P325)</f>
        <v>0</v>
      </c>
      <c r="BJ325" s="1">
        <f>MAX($Q325)</f>
        <v>0</v>
      </c>
      <c r="BK325" s="1">
        <f>MAX($R325)</f>
        <v>0</v>
      </c>
    </row>
    <row r="326" spans="1:63">
      <c r="A326" s="1" t="s">
        <v>323</v>
      </c>
      <c r="B326" s="1" cm="1">
        <f t="array" ref="B326">_xlfn.SWITCH($A$2,"average", AVERAGE(Instances!B326:Instances!B326),"median", MEDIAN(Instances!B326:Instances!B326),"min", MIN(Instances!B326:Instances!B326),"max", MAX(Instances!B326:Instances!B326),"diff", MAX(Instances!B326:Instances!B326)-MIN(Instances!B326:Instances!B326))</f>
        <v>0</v>
      </c>
      <c r="C326" s="1" cm="1">
        <f t="array" ref="C326">_xlfn.SWITCH($A$2,"average", AVERAGE(Instances!C326:Instances!C326),"median", MEDIAN(Instances!C326:Instances!C326),"min", MIN(Instances!C326:Instances!C326),"max", MAX(Instances!C326:Instances!C326),"diff", MAX(Instances!C326:Instances!C326)-MIN(Instances!C326:Instances!C326))</f>
        <v>0</v>
      </c>
      <c r="D326" s="1" cm="1">
        <f t="array" ref="D326">_xlfn.SWITCH($A$2,"average", AVERAGE(Instances!D326:Instances!D326),"median", MEDIAN(Instances!D326:Instances!D326),"min", MIN(Instances!D326:Instances!D326),"max", MAX(Instances!D326:Instances!D326),"diff", MAX(Instances!D326:Instances!D326)-MIN(Instances!D326:Instances!D326))</f>
        <v>0</v>
      </c>
      <c r="E326" s="1" cm="1">
        <f t="array" ref="E326">_xlfn.SWITCH($A$2,"average", AVERAGE(Instances!E326:Instances!E326),"median", MEDIAN(Instances!E326:Instances!E326),"min", MIN(Instances!E326:Instances!E326),"max", MAX(Instances!E326:Instances!E326),"diff", MAX(Instances!E326:Instances!E326)-MIN(Instances!E326:Instances!E326))</f>
        <v>0</v>
      </c>
      <c r="F326" s="1" cm="1">
        <f t="array" ref="F326">_xlfn.SWITCH($A$2,"average", AVERAGE(Instances!F326:Instances!F326),"median", MEDIAN(Instances!F326:Instances!F326),"min", MIN(Instances!F326:Instances!F326),"max", MAX(Instances!F326:Instances!F326),"diff", MAX(Instances!F326:Instances!F326)-MIN(Instances!F326:Instances!F326))</f>
        <v>0</v>
      </c>
      <c r="G326" s="1" cm="1">
        <f t="array" ref="G326">_xlfn.SWITCH($A$2,"average", AVERAGE(Instances!G326:Instances!G326),"median", MEDIAN(Instances!G326:Instances!G326),"min", MIN(Instances!G326:Instances!G326),"max", MAX(Instances!G326:Instances!G326),"diff", MAX(Instances!G326:Instances!G326)-MIN(Instances!G326:Instances!G326))</f>
        <v>0</v>
      </c>
      <c r="H326" s="1" cm="1">
        <f t="array" ref="H326">_xlfn.SWITCH($A$2,"average", AVERAGE(Instances!H326:Instances!H326),"median", MEDIAN(Instances!H326:Instances!H326),"min", MIN(Instances!H326:Instances!H326),"max", MAX(Instances!H326:Instances!H326),"diff", MAX(Instances!H326:Instances!H326)-MIN(Instances!H326:Instances!H326))</f>
        <v>0</v>
      </c>
      <c r="I326" s="1" cm="1">
        <f t="array" ref="I326">_xlfn.SWITCH($A$2,"average", AVERAGE(Instances!I326:Instances!I326),"median", MEDIAN(Instances!I326:Instances!I326),"min", MIN(Instances!I326:Instances!I326),"max", MAX(Instances!I326:Instances!I326),"diff", MAX(Instances!I326:Instances!I326)-MIN(Instances!I326:Instances!I326))</f>
        <v>0</v>
      </c>
      <c r="J326" s="1" cm="1">
        <f t="array" ref="J326">_xlfn.SWITCH($A$2,"average", AVERAGE(Instances!J326:Instances!J326),"median", MEDIAN(Instances!J326:Instances!J326),"min", MIN(Instances!J326:Instances!J326),"max", MAX(Instances!J326:Instances!J326),"diff", MAX(Instances!J326:Instances!J326)-MIN(Instances!J326:Instances!J326))</f>
        <v>0</v>
      </c>
      <c r="K326" s="1" cm="1">
        <f t="array" ref="K326">_xlfn.SWITCH($A$2,"average", AVERAGE(Instances!K326:Instances!K326),"median", MEDIAN(Instances!K326:Instances!K326),"min", MIN(Instances!K326:Instances!K326),"max", MAX(Instances!K326:Instances!K326),"diff", MAX(Instances!K326:Instances!K326)-MIN(Instances!K326:Instances!K326))</f>
        <v>0</v>
      </c>
      <c r="L326" s="1"/>
      <c r="M326" s="1" cm="1">
        <f t="array" ref="M326">_xlfn.SWITCH($A$2,"average", AVERAGE(Instances!M326:Instances!M326),"median", MEDIAN(Instances!M326:Instances!M326),"min", MIN(Instances!M326:Instances!M326),"max", MAX(Instances!M326:Instances!M326),"diff", MAX(Instances!M326:Instances!M326)-MIN(Instances!M326:Instances!M326))</f>
        <v>0</v>
      </c>
      <c r="N326" s="1" cm="1">
        <f t="array" ref="N326">_xlfn.SWITCH($A$2,"average", AVERAGE(Instances!N326:Instances!N326),"median", MEDIAN(Instances!N326:Instances!N326),"min", MIN(Instances!N326:Instances!N326),"max", MAX(Instances!N326:Instances!N326),"diff", MAX(Instances!N326:Instances!N326)-MIN(Instances!N326:Instances!N326))</f>
        <v>0</v>
      </c>
      <c r="O326" s="1"/>
      <c r="P326" s="1" cm="1">
        <f t="array" ref="P326">_xlfn.SWITCH($A$2,"average", AVERAGE(Instances!P326:Instances!P326),"median", MEDIAN(Instances!P326:Instances!P326),"min", MIN(Instances!P326:Instances!P326),"max", MAX(Instances!P326:Instances!P326),"diff", MAX(Instances!P326:Instances!P326)-MIN(Instances!P326:Instances!P326))</f>
        <v>0</v>
      </c>
      <c r="Q326" s="1" cm="1">
        <f t="array" ref="Q326">_xlfn.SWITCH($A$2,"average", AVERAGE(Instances!Q326:Instances!Q326),"median", MEDIAN(Instances!Q326:Instances!Q326),"min", MIN(Instances!Q326:Instances!Q326),"max", MAX(Instances!Q326:Instances!Q326),"diff", MAX(Instances!Q326:Instances!Q326)-MIN(Instances!Q326:Instances!Q326))</f>
        <v>0</v>
      </c>
      <c r="R326" s="1" cm="1">
        <f t="array" ref="R326">_xlfn.SWITCH($A$2,"average", AVERAGE(Instances!R326:Instances!R326),"median", MEDIAN(Instances!R326:Instances!R326),"min", MIN(Instances!R326:Instances!R326),"max", MAX(Instances!R326:Instances!R326),"diff", MAX(Instances!R326:Instances!R326)-MIN(Instances!R326:Instances!R326))</f>
        <v>0</v>
      </c>
      <c r="S326" s="1">
        <f>MIN($B326)</f>
        <v>0</v>
      </c>
      <c r="T326" s="1">
        <f>MIN($C326)</f>
        <v>0</v>
      </c>
      <c r="U326" s="1">
        <f>MIN($D326)</f>
        <v>0</v>
      </c>
      <c r="V326" s="1">
        <f>MIN($E326)</f>
        <v>0</v>
      </c>
      <c r="W326" s="1">
        <f>MIN($F326)</f>
        <v>0</v>
      </c>
      <c r="X326" s="1">
        <f>MIN($G326)</f>
        <v>0</v>
      </c>
      <c r="Y326" s="1">
        <f>MIN($H326)</f>
        <v>0</v>
      </c>
      <c r="Z326" s="1">
        <f>MIN($I326)</f>
        <v>0</v>
      </c>
      <c r="AA326" s="1">
        <f>MIN($J326)</f>
        <v>0</v>
      </c>
      <c r="AB326" s="1">
        <f>MIN($K326)</f>
        <v>0</v>
      </c>
      <c r="AC326" s="1">
        <f>MIN($M326)</f>
        <v>0</v>
      </c>
      <c r="AD326" s="1">
        <f>MIN($N326)</f>
        <v>0</v>
      </c>
      <c r="AE326" s="1">
        <f>MIN($P326)</f>
        <v>0</v>
      </c>
      <c r="AF326" s="1">
        <f>MIN($Q326)</f>
        <v>0</v>
      </c>
      <c r="AG326" s="1">
        <f>MIN($R326)</f>
        <v>0</v>
      </c>
      <c r="AH326" s="1">
        <f>MEDIAN($B326)</f>
        <v>0</v>
      </c>
      <c r="AI326" s="1">
        <f>MEDIAN($C326)</f>
        <v>0</v>
      </c>
      <c r="AJ326" s="1">
        <f>MEDIAN($D326)</f>
        <v>0</v>
      </c>
      <c r="AK326" s="1">
        <f>MEDIAN($E326)</f>
        <v>0</v>
      </c>
      <c r="AL326" s="1">
        <f>MEDIAN($F326)</f>
        <v>0</v>
      </c>
      <c r="AM326" s="1">
        <f>MEDIAN($G326)</f>
        <v>0</v>
      </c>
      <c r="AN326" s="1">
        <f>MEDIAN($H326)</f>
        <v>0</v>
      </c>
      <c r="AO326" s="1">
        <f>MEDIAN($I326)</f>
        <v>0</v>
      </c>
      <c r="AP326" s="1">
        <f>MEDIAN($J326)</f>
        <v>0</v>
      </c>
      <c r="AQ326" s="1">
        <f>MEDIAN($K326)</f>
        <v>0</v>
      </c>
      <c r="AR326" s="1">
        <f>MEDIAN($M326)</f>
        <v>0</v>
      </c>
      <c r="AS326" s="1">
        <f>MEDIAN($N326)</f>
        <v>0</v>
      </c>
      <c r="AT326" s="1">
        <f>MEDIAN($P326)</f>
        <v>0</v>
      </c>
      <c r="AU326" s="1">
        <f>MEDIAN($Q326)</f>
        <v>0</v>
      </c>
      <c r="AV326" s="1">
        <f>MEDIAN($R326)</f>
        <v>0</v>
      </c>
      <c r="AW326" s="1">
        <f>MAX($B326)</f>
        <v>0</v>
      </c>
      <c r="AX326" s="1">
        <f>MAX($C326)</f>
        <v>0</v>
      </c>
      <c r="AY326" s="1">
        <f>MAX($D326)</f>
        <v>0</v>
      </c>
      <c r="AZ326" s="1">
        <f>MAX($E326)</f>
        <v>0</v>
      </c>
      <c r="BA326" s="1">
        <f>MAX($F326)</f>
        <v>0</v>
      </c>
      <c r="BB326" s="1">
        <f>MAX($G326)</f>
        <v>0</v>
      </c>
      <c r="BC326" s="1">
        <f>MAX($H326)</f>
        <v>0</v>
      </c>
      <c r="BD326" s="1">
        <f>MAX($I326)</f>
        <v>0</v>
      </c>
      <c r="BE326" s="1">
        <f>MAX($J326)</f>
        <v>0</v>
      </c>
      <c r="BF326" s="1">
        <f>MAX($K326)</f>
        <v>0</v>
      </c>
      <c r="BG326" s="1">
        <f>MAX($M326)</f>
        <v>0</v>
      </c>
      <c r="BH326" s="1">
        <f>MAX($N326)</f>
        <v>0</v>
      </c>
      <c r="BI326" s="1">
        <f>MAX($P326)</f>
        <v>0</v>
      </c>
      <c r="BJ326" s="1">
        <f>MAX($Q326)</f>
        <v>0</v>
      </c>
      <c r="BK326" s="1">
        <f>MAX($R326)</f>
        <v>0</v>
      </c>
    </row>
    <row r="327" spans="1:63">
      <c r="A327" s="1" t="s">
        <v>324</v>
      </c>
      <c r="B327" s="1" cm="1">
        <f t="array" ref="B327">_xlfn.SWITCH($A$2,"average", AVERAGE(Instances!B327:Instances!B327),"median", MEDIAN(Instances!B327:Instances!B327),"min", MIN(Instances!B327:Instances!B327),"max", MAX(Instances!B327:Instances!B327),"diff", MAX(Instances!B327:Instances!B327)-MIN(Instances!B327:Instances!B327))</f>
        <v>0</v>
      </c>
      <c r="C327" s="1" cm="1">
        <f t="array" ref="C327">_xlfn.SWITCH($A$2,"average", AVERAGE(Instances!C327:Instances!C327),"median", MEDIAN(Instances!C327:Instances!C327),"min", MIN(Instances!C327:Instances!C327),"max", MAX(Instances!C327:Instances!C327),"diff", MAX(Instances!C327:Instances!C327)-MIN(Instances!C327:Instances!C327))</f>
        <v>0</v>
      </c>
      <c r="D327" s="1" cm="1">
        <f t="array" ref="D327">_xlfn.SWITCH($A$2,"average", AVERAGE(Instances!D327:Instances!D327),"median", MEDIAN(Instances!D327:Instances!D327),"min", MIN(Instances!D327:Instances!D327),"max", MAX(Instances!D327:Instances!D327),"diff", MAX(Instances!D327:Instances!D327)-MIN(Instances!D327:Instances!D327))</f>
        <v>0</v>
      </c>
      <c r="E327" s="1" cm="1">
        <f t="array" ref="E327">_xlfn.SWITCH($A$2,"average", AVERAGE(Instances!E327:Instances!E327),"median", MEDIAN(Instances!E327:Instances!E327),"min", MIN(Instances!E327:Instances!E327),"max", MAX(Instances!E327:Instances!E327),"diff", MAX(Instances!E327:Instances!E327)-MIN(Instances!E327:Instances!E327))</f>
        <v>0</v>
      </c>
      <c r="F327" s="1" cm="1">
        <f t="array" ref="F327">_xlfn.SWITCH($A$2,"average", AVERAGE(Instances!F327:Instances!F327),"median", MEDIAN(Instances!F327:Instances!F327),"min", MIN(Instances!F327:Instances!F327),"max", MAX(Instances!F327:Instances!F327),"diff", MAX(Instances!F327:Instances!F327)-MIN(Instances!F327:Instances!F327))</f>
        <v>0</v>
      </c>
      <c r="G327" s="1" cm="1">
        <f t="array" ref="G327">_xlfn.SWITCH($A$2,"average", AVERAGE(Instances!G327:Instances!G327),"median", MEDIAN(Instances!G327:Instances!G327),"min", MIN(Instances!G327:Instances!G327),"max", MAX(Instances!G327:Instances!G327),"diff", MAX(Instances!G327:Instances!G327)-MIN(Instances!G327:Instances!G327))</f>
        <v>0</v>
      </c>
      <c r="H327" s="1" cm="1">
        <f t="array" ref="H327">_xlfn.SWITCH($A$2,"average", AVERAGE(Instances!H327:Instances!H327),"median", MEDIAN(Instances!H327:Instances!H327),"min", MIN(Instances!H327:Instances!H327),"max", MAX(Instances!H327:Instances!H327),"diff", MAX(Instances!H327:Instances!H327)-MIN(Instances!H327:Instances!H327))</f>
        <v>0</v>
      </c>
      <c r="I327" s="1" cm="1">
        <f t="array" ref="I327">_xlfn.SWITCH($A$2,"average", AVERAGE(Instances!I327:Instances!I327),"median", MEDIAN(Instances!I327:Instances!I327),"min", MIN(Instances!I327:Instances!I327),"max", MAX(Instances!I327:Instances!I327),"diff", MAX(Instances!I327:Instances!I327)-MIN(Instances!I327:Instances!I327))</f>
        <v>0</v>
      </c>
      <c r="J327" s="1" cm="1">
        <f t="array" ref="J327">_xlfn.SWITCH($A$2,"average", AVERAGE(Instances!J327:Instances!J327),"median", MEDIAN(Instances!J327:Instances!J327),"min", MIN(Instances!J327:Instances!J327),"max", MAX(Instances!J327:Instances!J327),"diff", MAX(Instances!J327:Instances!J327)-MIN(Instances!J327:Instances!J327))</f>
        <v>0</v>
      </c>
      <c r="K327" s="1" cm="1">
        <f t="array" ref="K327">_xlfn.SWITCH($A$2,"average", AVERAGE(Instances!K327:Instances!K327),"median", MEDIAN(Instances!K327:Instances!K327),"min", MIN(Instances!K327:Instances!K327),"max", MAX(Instances!K327:Instances!K327),"diff", MAX(Instances!K327:Instances!K327)-MIN(Instances!K327:Instances!K327))</f>
        <v>0</v>
      </c>
      <c r="L327" s="1"/>
      <c r="M327" s="1" cm="1">
        <f t="array" ref="M327">_xlfn.SWITCH($A$2,"average", AVERAGE(Instances!M327:Instances!M327),"median", MEDIAN(Instances!M327:Instances!M327),"min", MIN(Instances!M327:Instances!M327),"max", MAX(Instances!M327:Instances!M327),"diff", MAX(Instances!M327:Instances!M327)-MIN(Instances!M327:Instances!M327))</f>
        <v>0</v>
      </c>
      <c r="N327" s="1" cm="1">
        <f t="array" ref="N327">_xlfn.SWITCH($A$2,"average", AVERAGE(Instances!N327:Instances!N327),"median", MEDIAN(Instances!N327:Instances!N327),"min", MIN(Instances!N327:Instances!N327),"max", MAX(Instances!N327:Instances!N327),"diff", MAX(Instances!N327:Instances!N327)-MIN(Instances!N327:Instances!N327))</f>
        <v>0</v>
      </c>
      <c r="O327" s="1"/>
      <c r="P327" s="1" cm="1">
        <f t="array" ref="P327">_xlfn.SWITCH($A$2,"average", AVERAGE(Instances!P327:Instances!P327),"median", MEDIAN(Instances!P327:Instances!P327),"min", MIN(Instances!P327:Instances!P327),"max", MAX(Instances!P327:Instances!P327),"diff", MAX(Instances!P327:Instances!P327)-MIN(Instances!P327:Instances!P327))</f>
        <v>0</v>
      </c>
      <c r="Q327" s="1" cm="1">
        <f t="array" ref="Q327">_xlfn.SWITCH($A$2,"average", AVERAGE(Instances!Q327:Instances!Q327),"median", MEDIAN(Instances!Q327:Instances!Q327),"min", MIN(Instances!Q327:Instances!Q327),"max", MAX(Instances!Q327:Instances!Q327),"diff", MAX(Instances!Q327:Instances!Q327)-MIN(Instances!Q327:Instances!Q327))</f>
        <v>0</v>
      </c>
      <c r="R327" s="1" cm="1">
        <f t="array" ref="R327">_xlfn.SWITCH($A$2,"average", AVERAGE(Instances!R327:Instances!R327),"median", MEDIAN(Instances!R327:Instances!R327),"min", MIN(Instances!R327:Instances!R327),"max", MAX(Instances!R327:Instances!R327),"diff", MAX(Instances!R327:Instances!R327)-MIN(Instances!R327:Instances!R327))</f>
        <v>0</v>
      </c>
      <c r="S327" s="1">
        <f>MIN($B327)</f>
        <v>0</v>
      </c>
      <c r="T327" s="1">
        <f>MIN($C327)</f>
        <v>0</v>
      </c>
      <c r="U327" s="1">
        <f>MIN($D327)</f>
        <v>0</v>
      </c>
      <c r="V327" s="1">
        <f>MIN($E327)</f>
        <v>0</v>
      </c>
      <c r="W327" s="1">
        <f>MIN($F327)</f>
        <v>0</v>
      </c>
      <c r="X327" s="1">
        <f>MIN($G327)</f>
        <v>0</v>
      </c>
      <c r="Y327" s="1">
        <f>MIN($H327)</f>
        <v>0</v>
      </c>
      <c r="Z327" s="1">
        <f>MIN($I327)</f>
        <v>0</v>
      </c>
      <c r="AA327" s="1">
        <f>MIN($J327)</f>
        <v>0</v>
      </c>
      <c r="AB327" s="1">
        <f>MIN($K327)</f>
        <v>0</v>
      </c>
      <c r="AC327" s="1">
        <f>MIN($M327)</f>
        <v>0</v>
      </c>
      <c r="AD327" s="1">
        <f>MIN($N327)</f>
        <v>0</v>
      </c>
      <c r="AE327" s="1">
        <f>MIN($P327)</f>
        <v>0</v>
      </c>
      <c r="AF327" s="1">
        <f>MIN($Q327)</f>
        <v>0</v>
      </c>
      <c r="AG327" s="1">
        <f>MIN($R327)</f>
        <v>0</v>
      </c>
      <c r="AH327" s="1">
        <f>MEDIAN($B327)</f>
        <v>0</v>
      </c>
      <c r="AI327" s="1">
        <f>MEDIAN($C327)</f>
        <v>0</v>
      </c>
      <c r="AJ327" s="1">
        <f>MEDIAN($D327)</f>
        <v>0</v>
      </c>
      <c r="AK327" s="1">
        <f>MEDIAN($E327)</f>
        <v>0</v>
      </c>
      <c r="AL327" s="1">
        <f>MEDIAN($F327)</f>
        <v>0</v>
      </c>
      <c r="AM327" s="1">
        <f>MEDIAN($G327)</f>
        <v>0</v>
      </c>
      <c r="AN327" s="1">
        <f>MEDIAN($H327)</f>
        <v>0</v>
      </c>
      <c r="AO327" s="1">
        <f>MEDIAN($I327)</f>
        <v>0</v>
      </c>
      <c r="AP327" s="1">
        <f>MEDIAN($J327)</f>
        <v>0</v>
      </c>
      <c r="AQ327" s="1">
        <f>MEDIAN($K327)</f>
        <v>0</v>
      </c>
      <c r="AR327" s="1">
        <f>MEDIAN($M327)</f>
        <v>0</v>
      </c>
      <c r="AS327" s="1">
        <f>MEDIAN($N327)</f>
        <v>0</v>
      </c>
      <c r="AT327" s="1">
        <f>MEDIAN($P327)</f>
        <v>0</v>
      </c>
      <c r="AU327" s="1">
        <f>MEDIAN($Q327)</f>
        <v>0</v>
      </c>
      <c r="AV327" s="1">
        <f>MEDIAN($R327)</f>
        <v>0</v>
      </c>
      <c r="AW327" s="1">
        <f>MAX($B327)</f>
        <v>0</v>
      </c>
      <c r="AX327" s="1">
        <f>MAX($C327)</f>
        <v>0</v>
      </c>
      <c r="AY327" s="1">
        <f>MAX($D327)</f>
        <v>0</v>
      </c>
      <c r="AZ327" s="1">
        <f>MAX($E327)</f>
        <v>0</v>
      </c>
      <c r="BA327" s="1">
        <f>MAX($F327)</f>
        <v>0</v>
      </c>
      <c r="BB327" s="1">
        <f>MAX($G327)</f>
        <v>0</v>
      </c>
      <c r="BC327" s="1">
        <f>MAX($H327)</f>
        <v>0</v>
      </c>
      <c r="BD327" s="1">
        <f>MAX($I327)</f>
        <v>0</v>
      </c>
      <c r="BE327" s="1">
        <f>MAX($J327)</f>
        <v>0</v>
      </c>
      <c r="BF327" s="1">
        <f>MAX($K327)</f>
        <v>0</v>
      </c>
      <c r="BG327" s="1">
        <f>MAX($M327)</f>
        <v>0</v>
      </c>
      <c r="BH327" s="1">
        <f>MAX($N327)</f>
        <v>0</v>
      </c>
      <c r="BI327" s="1">
        <f>MAX($P327)</f>
        <v>0</v>
      </c>
      <c r="BJ327" s="1">
        <f>MAX($Q327)</f>
        <v>0</v>
      </c>
      <c r="BK327" s="1">
        <f>MAX($R327)</f>
        <v>0</v>
      </c>
    </row>
    <row r="328" spans="1:63">
      <c r="A328" s="1" t="s">
        <v>325</v>
      </c>
      <c r="B328" s="1" cm="1">
        <f t="array" ref="B328">_xlfn.SWITCH($A$2,"average", AVERAGE(Instances!B328:Instances!B328),"median", MEDIAN(Instances!B328:Instances!B328),"min", MIN(Instances!B328:Instances!B328),"max", MAX(Instances!B328:Instances!B328),"diff", MAX(Instances!B328:Instances!B328)-MIN(Instances!B328:Instances!B328))</f>
        <v>0</v>
      </c>
      <c r="C328" s="1" cm="1">
        <f t="array" ref="C328">_xlfn.SWITCH($A$2,"average", AVERAGE(Instances!C328:Instances!C328),"median", MEDIAN(Instances!C328:Instances!C328),"min", MIN(Instances!C328:Instances!C328),"max", MAX(Instances!C328:Instances!C328),"diff", MAX(Instances!C328:Instances!C328)-MIN(Instances!C328:Instances!C328))</f>
        <v>0</v>
      </c>
      <c r="D328" s="1" cm="1">
        <f t="array" ref="D328">_xlfn.SWITCH($A$2,"average", AVERAGE(Instances!D328:Instances!D328),"median", MEDIAN(Instances!D328:Instances!D328),"min", MIN(Instances!D328:Instances!D328),"max", MAX(Instances!D328:Instances!D328),"diff", MAX(Instances!D328:Instances!D328)-MIN(Instances!D328:Instances!D328))</f>
        <v>0</v>
      </c>
      <c r="E328" s="1" cm="1">
        <f t="array" ref="E328">_xlfn.SWITCH($A$2,"average", AVERAGE(Instances!E328:Instances!E328),"median", MEDIAN(Instances!E328:Instances!E328),"min", MIN(Instances!E328:Instances!E328),"max", MAX(Instances!E328:Instances!E328),"diff", MAX(Instances!E328:Instances!E328)-MIN(Instances!E328:Instances!E328))</f>
        <v>0</v>
      </c>
      <c r="F328" s="1" cm="1">
        <f t="array" ref="F328">_xlfn.SWITCH($A$2,"average", AVERAGE(Instances!F328:Instances!F328),"median", MEDIAN(Instances!F328:Instances!F328),"min", MIN(Instances!F328:Instances!F328),"max", MAX(Instances!F328:Instances!F328),"diff", MAX(Instances!F328:Instances!F328)-MIN(Instances!F328:Instances!F328))</f>
        <v>0</v>
      </c>
      <c r="G328" s="1" cm="1">
        <f t="array" ref="G328">_xlfn.SWITCH($A$2,"average", AVERAGE(Instances!G328:Instances!G328),"median", MEDIAN(Instances!G328:Instances!G328),"min", MIN(Instances!G328:Instances!G328),"max", MAX(Instances!G328:Instances!G328),"diff", MAX(Instances!G328:Instances!G328)-MIN(Instances!G328:Instances!G328))</f>
        <v>0</v>
      </c>
      <c r="H328" s="1" cm="1">
        <f t="array" ref="H328">_xlfn.SWITCH($A$2,"average", AVERAGE(Instances!H328:Instances!H328),"median", MEDIAN(Instances!H328:Instances!H328),"min", MIN(Instances!H328:Instances!H328),"max", MAX(Instances!H328:Instances!H328),"diff", MAX(Instances!H328:Instances!H328)-MIN(Instances!H328:Instances!H328))</f>
        <v>0</v>
      </c>
      <c r="I328" s="1" cm="1">
        <f t="array" ref="I328">_xlfn.SWITCH($A$2,"average", AVERAGE(Instances!I328:Instances!I328),"median", MEDIAN(Instances!I328:Instances!I328),"min", MIN(Instances!I328:Instances!I328),"max", MAX(Instances!I328:Instances!I328),"diff", MAX(Instances!I328:Instances!I328)-MIN(Instances!I328:Instances!I328))</f>
        <v>0</v>
      </c>
      <c r="J328" s="1" cm="1">
        <f t="array" ref="J328">_xlfn.SWITCH($A$2,"average", AVERAGE(Instances!J328:Instances!J328),"median", MEDIAN(Instances!J328:Instances!J328),"min", MIN(Instances!J328:Instances!J328),"max", MAX(Instances!J328:Instances!J328),"diff", MAX(Instances!J328:Instances!J328)-MIN(Instances!J328:Instances!J328))</f>
        <v>0</v>
      </c>
      <c r="K328" s="1" cm="1">
        <f t="array" ref="K328">_xlfn.SWITCH($A$2,"average", AVERAGE(Instances!K328:Instances!K328),"median", MEDIAN(Instances!K328:Instances!K328),"min", MIN(Instances!K328:Instances!K328),"max", MAX(Instances!K328:Instances!K328),"diff", MAX(Instances!K328:Instances!K328)-MIN(Instances!K328:Instances!K328))</f>
        <v>0</v>
      </c>
      <c r="L328" s="1"/>
      <c r="M328" s="1" cm="1">
        <f t="array" ref="M328">_xlfn.SWITCH($A$2,"average", AVERAGE(Instances!M328:Instances!M328),"median", MEDIAN(Instances!M328:Instances!M328),"min", MIN(Instances!M328:Instances!M328),"max", MAX(Instances!M328:Instances!M328),"diff", MAX(Instances!M328:Instances!M328)-MIN(Instances!M328:Instances!M328))</f>
        <v>0</v>
      </c>
      <c r="N328" s="1" cm="1">
        <f t="array" ref="N328">_xlfn.SWITCH($A$2,"average", AVERAGE(Instances!N328:Instances!N328),"median", MEDIAN(Instances!N328:Instances!N328),"min", MIN(Instances!N328:Instances!N328),"max", MAX(Instances!N328:Instances!N328),"diff", MAX(Instances!N328:Instances!N328)-MIN(Instances!N328:Instances!N328))</f>
        <v>0</v>
      </c>
      <c r="O328" s="1"/>
      <c r="P328" s="1" cm="1">
        <f t="array" ref="P328">_xlfn.SWITCH($A$2,"average", AVERAGE(Instances!P328:Instances!P328),"median", MEDIAN(Instances!P328:Instances!P328),"min", MIN(Instances!P328:Instances!P328),"max", MAX(Instances!P328:Instances!P328),"diff", MAX(Instances!P328:Instances!P328)-MIN(Instances!P328:Instances!P328))</f>
        <v>0</v>
      </c>
      <c r="Q328" s="1" cm="1">
        <f t="array" ref="Q328">_xlfn.SWITCH($A$2,"average", AVERAGE(Instances!Q328:Instances!Q328),"median", MEDIAN(Instances!Q328:Instances!Q328),"min", MIN(Instances!Q328:Instances!Q328),"max", MAX(Instances!Q328:Instances!Q328),"diff", MAX(Instances!Q328:Instances!Q328)-MIN(Instances!Q328:Instances!Q328))</f>
        <v>0</v>
      </c>
      <c r="R328" s="1" cm="1">
        <f t="array" ref="R328">_xlfn.SWITCH($A$2,"average", AVERAGE(Instances!R328:Instances!R328),"median", MEDIAN(Instances!R328:Instances!R328),"min", MIN(Instances!R328:Instances!R328),"max", MAX(Instances!R328:Instances!R328),"diff", MAX(Instances!R328:Instances!R328)-MIN(Instances!R328:Instances!R328))</f>
        <v>0</v>
      </c>
      <c r="S328" s="1">
        <f>MIN($B328)</f>
        <v>0</v>
      </c>
      <c r="T328" s="1">
        <f>MIN($C328)</f>
        <v>0</v>
      </c>
      <c r="U328" s="1">
        <f>MIN($D328)</f>
        <v>0</v>
      </c>
      <c r="V328" s="1">
        <f>MIN($E328)</f>
        <v>0</v>
      </c>
      <c r="W328" s="1">
        <f>MIN($F328)</f>
        <v>0</v>
      </c>
      <c r="X328" s="1">
        <f>MIN($G328)</f>
        <v>0</v>
      </c>
      <c r="Y328" s="1">
        <f>MIN($H328)</f>
        <v>0</v>
      </c>
      <c r="Z328" s="1">
        <f>MIN($I328)</f>
        <v>0</v>
      </c>
      <c r="AA328" s="1">
        <f>MIN($J328)</f>
        <v>0</v>
      </c>
      <c r="AB328" s="1">
        <f>MIN($K328)</f>
        <v>0</v>
      </c>
      <c r="AC328" s="1">
        <f>MIN($M328)</f>
        <v>0</v>
      </c>
      <c r="AD328" s="1">
        <f>MIN($N328)</f>
        <v>0</v>
      </c>
      <c r="AE328" s="1">
        <f>MIN($P328)</f>
        <v>0</v>
      </c>
      <c r="AF328" s="1">
        <f>MIN($Q328)</f>
        <v>0</v>
      </c>
      <c r="AG328" s="1">
        <f>MIN($R328)</f>
        <v>0</v>
      </c>
      <c r="AH328" s="1">
        <f>MEDIAN($B328)</f>
        <v>0</v>
      </c>
      <c r="AI328" s="1">
        <f>MEDIAN($C328)</f>
        <v>0</v>
      </c>
      <c r="AJ328" s="1">
        <f>MEDIAN($D328)</f>
        <v>0</v>
      </c>
      <c r="AK328" s="1">
        <f>MEDIAN($E328)</f>
        <v>0</v>
      </c>
      <c r="AL328" s="1">
        <f>MEDIAN($F328)</f>
        <v>0</v>
      </c>
      <c r="AM328" s="1">
        <f>MEDIAN($G328)</f>
        <v>0</v>
      </c>
      <c r="AN328" s="1">
        <f>MEDIAN($H328)</f>
        <v>0</v>
      </c>
      <c r="AO328" s="1">
        <f>MEDIAN($I328)</f>
        <v>0</v>
      </c>
      <c r="AP328" s="1">
        <f>MEDIAN($J328)</f>
        <v>0</v>
      </c>
      <c r="AQ328" s="1">
        <f>MEDIAN($K328)</f>
        <v>0</v>
      </c>
      <c r="AR328" s="1">
        <f>MEDIAN($M328)</f>
        <v>0</v>
      </c>
      <c r="AS328" s="1">
        <f>MEDIAN($N328)</f>
        <v>0</v>
      </c>
      <c r="AT328" s="1">
        <f>MEDIAN($P328)</f>
        <v>0</v>
      </c>
      <c r="AU328" s="1">
        <f>MEDIAN($Q328)</f>
        <v>0</v>
      </c>
      <c r="AV328" s="1">
        <f>MEDIAN($R328)</f>
        <v>0</v>
      </c>
      <c r="AW328" s="1">
        <f>MAX($B328)</f>
        <v>0</v>
      </c>
      <c r="AX328" s="1">
        <f>MAX($C328)</f>
        <v>0</v>
      </c>
      <c r="AY328" s="1">
        <f>MAX($D328)</f>
        <v>0</v>
      </c>
      <c r="AZ328" s="1">
        <f>MAX($E328)</f>
        <v>0</v>
      </c>
      <c r="BA328" s="1">
        <f>MAX($F328)</f>
        <v>0</v>
      </c>
      <c r="BB328" s="1">
        <f>MAX($G328)</f>
        <v>0</v>
      </c>
      <c r="BC328" s="1">
        <f>MAX($H328)</f>
        <v>0</v>
      </c>
      <c r="BD328" s="1">
        <f>MAX($I328)</f>
        <v>0</v>
      </c>
      <c r="BE328" s="1">
        <f>MAX($J328)</f>
        <v>0</v>
      </c>
      <c r="BF328" s="1">
        <f>MAX($K328)</f>
        <v>0</v>
      </c>
      <c r="BG328" s="1">
        <f>MAX($M328)</f>
        <v>0</v>
      </c>
      <c r="BH328" s="1">
        <f>MAX($N328)</f>
        <v>0</v>
      </c>
      <c r="BI328" s="1">
        <f>MAX($P328)</f>
        <v>0</v>
      </c>
      <c r="BJ328" s="1">
        <f>MAX($Q328)</f>
        <v>0</v>
      </c>
      <c r="BK328" s="1">
        <f>MAX($R328)</f>
        <v>0</v>
      </c>
    </row>
    <row r="329" spans="1:63">
      <c r="A329" s="1" t="s">
        <v>326</v>
      </c>
      <c r="B329" s="1" cm="1">
        <f t="array" ref="B329">_xlfn.SWITCH($A$2,"average", AVERAGE(Instances!B329:Instances!B329),"median", MEDIAN(Instances!B329:Instances!B329),"min", MIN(Instances!B329:Instances!B329),"max", MAX(Instances!B329:Instances!B329),"diff", MAX(Instances!B329:Instances!B329)-MIN(Instances!B329:Instances!B329))</f>
        <v>0</v>
      </c>
      <c r="C329" s="1" cm="1">
        <f t="array" ref="C329">_xlfn.SWITCH($A$2,"average", AVERAGE(Instances!C329:Instances!C329),"median", MEDIAN(Instances!C329:Instances!C329),"min", MIN(Instances!C329:Instances!C329),"max", MAX(Instances!C329:Instances!C329),"diff", MAX(Instances!C329:Instances!C329)-MIN(Instances!C329:Instances!C329))</f>
        <v>0</v>
      </c>
      <c r="D329" s="1" cm="1">
        <f t="array" ref="D329">_xlfn.SWITCH($A$2,"average", AVERAGE(Instances!D329:Instances!D329),"median", MEDIAN(Instances!D329:Instances!D329),"min", MIN(Instances!D329:Instances!D329),"max", MAX(Instances!D329:Instances!D329),"diff", MAX(Instances!D329:Instances!D329)-MIN(Instances!D329:Instances!D329))</f>
        <v>0</v>
      </c>
      <c r="E329" s="1" cm="1">
        <f t="array" ref="E329">_xlfn.SWITCH($A$2,"average", AVERAGE(Instances!E329:Instances!E329),"median", MEDIAN(Instances!E329:Instances!E329),"min", MIN(Instances!E329:Instances!E329),"max", MAX(Instances!E329:Instances!E329),"diff", MAX(Instances!E329:Instances!E329)-MIN(Instances!E329:Instances!E329))</f>
        <v>0</v>
      </c>
      <c r="F329" s="1" cm="1">
        <f t="array" ref="F329">_xlfn.SWITCH($A$2,"average", AVERAGE(Instances!F329:Instances!F329),"median", MEDIAN(Instances!F329:Instances!F329),"min", MIN(Instances!F329:Instances!F329),"max", MAX(Instances!F329:Instances!F329),"diff", MAX(Instances!F329:Instances!F329)-MIN(Instances!F329:Instances!F329))</f>
        <v>0</v>
      </c>
      <c r="G329" s="1" cm="1">
        <f t="array" ref="G329">_xlfn.SWITCH($A$2,"average", AVERAGE(Instances!G329:Instances!G329),"median", MEDIAN(Instances!G329:Instances!G329),"min", MIN(Instances!G329:Instances!G329),"max", MAX(Instances!G329:Instances!G329),"diff", MAX(Instances!G329:Instances!G329)-MIN(Instances!G329:Instances!G329))</f>
        <v>0</v>
      </c>
      <c r="H329" s="1" cm="1">
        <f t="array" ref="H329">_xlfn.SWITCH($A$2,"average", AVERAGE(Instances!H329:Instances!H329),"median", MEDIAN(Instances!H329:Instances!H329),"min", MIN(Instances!H329:Instances!H329),"max", MAX(Instances!H329:Instances!H329),"diff", MAX(Instances!H329:Instances!H329)-MIN(Instances!H329:Instances!H329))</f>
        <v>0</v>
      </c>
      <c r="I329" s="1" cm="1">
        <f t="array" ref="I329">_xlfn.SWITCH($A$2,"average", AVERAGE(Instances!I329:Instances!I329),"median", MEDIAN(Instances!I329:Instances!I329),"min", MIN(Instances!I329:Instances!I329),"max", MAX(Instances!I329:Instances!I329),"diff", MAX(Instances!I329:Instances!I329)-MIN(Instances!I329:Instances!I329))</f>
        <v>0</v>
      </c>
      <c r="J329" s="1" cm="1">
        <f t="array" ref="J329">_xlfn.SWITCH($A$2,"average", AVERAGE(Instances!J329:Instances!J329),"median", MEDIAN(Instances!J329:Instances!J329),"min", MIN(Instances!J329:Instances!J329),"max", MAX(Instances!J329:Instances!J329),"diff", MAX(Instances!J329:Instances!J329)-MIN(Instances!J329:Instances!J329))</f>
        <v>0</v>
      </c>
      <c r="K329" s="1" cm="1">
        <f t="array" ref="K329">_xlfn.SWITCH($A$2,"average", AVERAGE(Instances!K329:Instances!K329),"median", MEDIAN(Instances!K329:Instances!K329),"min", MIN(Instances!K329:Instances!K329),"max", MAX(Instances!K329:Instances!K329),"diff", MAX(Instances!K329:Instances!K329)-MIN(Instances!K329:Instances!K329))</f>
        <v>0</v>
      </c>
      <c r="L329" s="1"/>
      <c r="M329" s="1" cm="1">
        <f t="array" ref="M329">_xlfn.SWITCH($A$2,"average", AVERAGE(Instances!M329:Instances!M329),"median", MEDIAN(Instances!M329:Instances!M329),"min", MIN(Instances!M329:Instances!M329),"max", MAX(Instances!M329:Instances!M329),"diff", MAX(Instances!M329:Instances!M329)-MIN(Instances!M329:Instances!M329))</f>
        <v>0</v>
      </c>
      <c r="N329" s="1" cm="1">
        <f t="array" ref="N329">_xlfn.SWITCH($A$2,"average", AVERAGE(Instances!N329:Instances!N329),"median", MEDIAN(Instances!N329:Instances!N329),"min", MIN(Instances!N329:Instances!N329),"max", MAX(Instances!N329:Instances!N329),"diff", MAX(Instances!N329:Instances!N329)-MIN(Instances!N329:Instances!N329))</f>
        <v>0</v>
      </c>
      <c r="O329" s="1"/>
      <c r="P329" s="1" cm="1">
        <f t="array" ref="P329">_xlfn.SWITCH($A$2,"average", AVERAGE(Instances!P329:Instances!P329),"median", MEDIAN(Instances!P329:Instances!P329),"min", MIN(Instances!P329:Instances!P329),"max", MAX(Instances!P329:Instances!P329),"diff", MAX(Instances!P329:Instances!P329)-MIN(Instances!P329:Instances!P329))</f>
        <v>0</v>
      </c>
      <c r="Q329" s="1" cm="1">
        <f t="array" ref="Q329">_xlfn.SWITCH($A$2,"average", AVERAGE(Instances!Q329:Instances!Q329),"median", MEDIAN(Instances!Q329:Instances!Q329),"min", MIN(Instances!Q329:Instances!Q329),"max", MAX(Instances!Q329:Instances!Q329),"diff", MAX(Instances!Q329:Instances!Q329)-MIN(Instances!Q329:Instances!Q329))</f>
        <v>0</v>
      </c>
      <c r="R329" s="1" cm="1">
        <f t="array" ref="R329">_xlfn.SWITCH($A$2,"average", AVERAGE(Instances!R329:Instances!R329),"median", MEDIAN(Instances!R329:Instances!R329),"min", MIN(Instances!R329:Instances!R329),"max", MAX(Instances!R329:Instances!R329),"diff", MAX(Instances!R329:Instances!R329)-MIN(Instances!R329:Instances!R329))</f>
        <v>0</v>
      </c>
      <c r="S329" s="1">
        <f>MIN($B329)</f>
        <v>0</v>
      </c>
      <c r="T329" s="1">
        <f>MIN($C329)</f>
        <v>0</v>
      </c>
      <c r="U329" s="1">
        <f>MIN($D329)</f>
        <v>0</v>
      </c>
      <c r="V329" s="1">
        <f>MIN($E329)</f>
        <v>0</v>
      </c>
      <c r="W329" s="1">
        <f>MIN($F329)</f>
        <v>0</v>
      </c>
      <c r="X329" s="1">
        <f>MIN($G329)</f>
        <v>0</v>
      </c>
      <c r="Y329" s="1">
        <f>MIN($H329)</f>
        <v>0</v>
      </c>
      <c r="Z329" s="1">
        <f>MIN($I329)</f>
        <v>0</v>
      </c>
      <c r="AA329" s="1">
        <f>MIN($J329)</f>
        <v>0</v>
      </c>
      <c r="AB329" s="1">
        <f>MIN($K329)</f>
        <v>0</v>
      </c>
      <c r="AC329" s="1">
        <f>MIN($M329)</f>
        <v>0</v>
      </c>
      <c r="AD329" s="1">
        <f>MIN($N329)</f>
        <v>0</v>
      </c>
      <c r="AE329" s="1">
        <f>MIN($P329)</f>
        <v>0</v>
      </c>
      <c r="AF329" s="1">
        <f>MIN($Q329)</f>
        <v>0</v>
      </c>
      <c r="AG329" s="1">
        <f>MIN($R329)</f>
        <v>0</v>
      </c>
      <c r="AH329" s="1">
        <f>MEDIAN($B329)</f>
        <v>0</v>
      </c>
      <c r="AI329" s="1">
        <f>MEDIAN($C329)</f>
        <v>0</v>
      </c>
      <c r="AJ329" s="1">
        <f>MEDIAN($D329)</f>
        <v>0</v>
      </c>
      <c r="AK329" s="1">
        <f>MEDIAN($E329)</f>
        <v>0</v>
      </c>
      <c r="AL329" s="1">
        <f>MEDIAN($F329)</f>
        <v>0</v>
      </c>
      <c r="AM329" s="1">
        <f>MEDIAN($G329)</f>
        <v>0</v>
      </c>
      <c r="AN329" s="1">
        <f>MEDIAN($H329)</f>
        <v>0</v>
      </c>
      <c r="AO329" s="1">
        <f>MEDIAN($I329)</f>
        <v>0</v>
      </c>
      <c r="AP329" s="1">
        <f>MEDIAN($J329)</f>
        <v>0</v>
      </c>
      <c r="AQ329" s="1">
        <f>MEDIAN($K329)</f>
        <v>0</v>
      </c>
      <c r="AR329" s="1">
        <f>MEDIAN($M329)</f>
        <v>0</v>
      </c>
      <c r="AS329" s="1">
        <f>MEDIAN($N329)</f>
        <v>0</v>
      </c>
      <c r="AT329" s="1">
        <f>MEDIAN($P329)</f>
        <v>0</v>
      </c>
      <c r="AU329" s="1">
        <f>MEDIAN($Q329)</f>
        <v>0</v>
      </c>
      <c r="AV329" s="1">
        <f>MEDIAN($R329)</f>
        <v>0</v>
      </c>
      <c r="AW329" s="1">
        <f>MAX($B329)</f>
        <v>0</v>
      </c>
      <c r="AX329" s="1">
        <f>MAX($C329)</f>
        <v>0</v>
      </c>
      <c r="AY329" s="1">
        <f>MAX($D329)</f>
        <v>0</v>
      </c>
      <c r="AZ329" s="1">
        <f>MAX($E329)</f>
        <v>0</v>
      </c>
      <c r="BA329" s="1">
        <f>MAX($F329)</f>
        <v>0</v>
      </c>
      <c r="BB329" s="1">
        <f>MAX($G329)</f>
        <v>0</v>
      </c>
      <c r="BC329" s="1">
        <f>MAX($H329)</f>
        <v>0</v>
      </c>
      <c r="BD329" s="1">
        <f>MAX($I329)</f>
        <v>0</v>
      </c>
      <c r="BE329" s="1">
        <f>MAX($J329)</f>
        <v>0</v>
      </c>
      <c r="BF329" s="1">
        <f>MAX($K329)</f>
        <v>0</v>
      </c>
      <c r="BG329" s="1">
        <f>MAX($M329)</f>
        <v>0</v>
      </c>
      <c r="BH329" s="1">
        <f>MAX($N329)</f>
        <v>0</v>
      </c>
      <c r="BI329" s="1">
        <f>MAX($P329)</f>
        <v>0</v>
      </c>
      <c r="BJ329" s="1">
        <f>MAX($Q329)</f>
        <v>0</v>
      </c>
      <c r="BK329" s="1">
        <f>MAX($R329)</f>
        <v>0</v>
      </c>
    </row>
    <row r="330" spans="1:63">
      <c r="A330" s="1" t="s">
        <v>327</v>
      </c>
      <c r="B330" s="1" cm="1">
        <f t="array" ref="B330">_xlfn.SWITCH($A$2,"average", AVERAGE(Instances!B330:Instances!B330),"median", MEDIAN(Instances!B330:Instances!B330),"min", MIN(Instances!B330:Instances!B330),"max", MAX(Instances!B330:Instances!B330),"diff", MAX(Instances!B330:Instances!B330)-MIN(Instances!B330:Instances!B330))</f>
        <v>0</v>
      </c>
      <c r="C330" s="1" cm="1">
        <f t="array" ref="C330">_xlfn.SWITCH($A$2,"average", AVERAGE(Instances!C330:Instances!C330),"median", MEDIAN(Instances!C330:Instances!C330),"min", MIN(Instances!C330:Instances!C330),"max", MAX(Instances!C330:Instances!C330),"diff", MAX(Instances!C330:Instances!C330)-MIN(Instances!C330:Instances!C330))</f>
        <v>0</v>
      </c>
      <c r="D330" s="1" cm="1">
        <f t="array" ref="D330">_xlfn.SWITCH($A$2,"average", AVERAGE(Instances!D330:Instances!D330),"median", MEDIAN(Instances!D330:Instances!D330),"min", MIN(Instances!D330:Instances!D330),"max", MAX(Instances!D330:Instances!D330),"diff", MAX(Instances!D330:Instances!D330)-MIN(Instances!D330:Instances!D330))</f>
        <v>0</v>
      </c>
      <c r="E330" s="1" cm="1">
        <f t="array" ref="E330">_xlfn.SWITCH($A$2,"average", AVERAGE(Instances!E330:Instances!E330),"median", MEDIAN(Instances!E330:Instances!E330),"min", MIN(Instances!E330:Instances!E330),"max", MAX(Instances!E330:Instances!E330),"diff", MAX(Instances!E330:Instances!E330)-MIN(Instances!E330:Instances!E330))</f>
        <v>0</v>
      </c>
      <c r="F330" s="1" cm="1">
        <f t="array" ref="F330">_xlfn.SWITCH($A$2,"average", AVERAGE(Instances!F330:Instances!F330),"median", MEDIAN(Instances!F330:Instances!F330),"min", MIN(Instances!F330:Instances!F330),"max", MAX(Instances!F330:Instances!F330),"diff", MAX(Instances!F330:Instances!F330)-MIN(Instances!F330:Instances!F330))</f>
        <v>0</v>
      </c>
      <c r="G330" s="1" cm="1">
        <f t="array" ref="G330">_xlfn.SWITCH($A$2,"average", AVERAGE(Instances!G330:Instances!G330),"median", MEDIAN(Instances!G330:Instances!G330),"min", MIN(Instances!G330:Instances!G330),"max", MAX(Instances!G330:Instances!G330),"diff", MAX(Instances!G330:Instances!G330)-MIN(Instances!G330:Instances!G330))</f>
        <v>0</v>
      </c>
      <c r="H330" s="1" cm="1">
        <f t="array" ref="H330">_xlfn.SWITCH($A$2,"average", AVERAGE(Instances!H330:Instances!H330),"median", MEDIAN(Instances!H330:Instances!H330),"min", MIN(Instances!H330:Instances!H330),"max", MAX(Instances!H330:Instances!H330),"diff", MAX(Instances!H330:Instances!H330)-MIN(Instances!H330:Instances!H330))</f>
        <v>0</v>
      </c>
      <c r="I330" s="1" cm="1">
        <f t="array" ref="I330">_xlfn.SWITCH($A$2,"average", AVERAGE(Instances!I330:Instances!I330),"median", MEDIAN(Instances!I330:Instances!I330),"min", MIN(Instances!I330:Instances!I330),"max", MAX(Instances!I330:Instances!I330),"diff", MAX(Instances!I330:Instances!I330)-MIN(Instances!I330:Instances!I330))</f>
        <v>0</v>
      </c>
      <c r="J330" s="1" cm="1">
        <f t="array" ref="J330">_xlfn.SWITCH($A$2,"average", AVERAGE(Instances!J330:Instances!J330),"median", MEDIAN(Instances!J330:Instances!J330),"min", MIN(Instances!J330:Instances!J330),"max", MAX(Instances!J330:Instances!J330),"diff", MAX(Instances!J330:Instances!J330)-MIN(Instances!J330:Instances!J330))</f>
        <v>0</v>
      </c>
      <c r="K330" s="1" cm="1">
        <f t="array" ref="K330">_xlfn.SWITCH($A$2,"average", AVERAGE(Instances!K330:Instances!K330),"median", MEDIAN(Instances!K330:Instances!K330),"min", MIN(Instances!K330:Instances!K330),"max", MAX(Instances!K330:Instances!K330),"diff", MAX(Instances!K330:Instances!K330)-MIN(Instances!K330:Instances!K330))</f>
        <v>0</v>
      </c>
      <c r="L330" s="1"/>
      <c r="M330" s="1" cm="1">
        <f t="array" ref="M330">_xlfn.SWITCH($A$2,"average", AVERAGE(Instances!M330:Instances!M330),"median", MEDIAN(Instances!M330:Instances!M330),"min", MIN(Instances!M330:Instances!M330),"max", MAX(Instances!M330:Instances!M330),"diff", MAX(Instances!M330:Instances!M330)-MIN(Instances!M330:Instances!M330))</f>
        <v>0</v>
      </c>
      <c r="N330" s="1" cm="1">
        <f t="array" ref="N330">_xlfn.SWITCH($A$2,"average", AVERAGE(Instances!N330:Instances!N330),"median", MEDIAN(Instances!N330:Instances!N330),"min", MIN(Instances!N330:Instances!N330),"max", MAX(Instances!N330:Instances!N330),"diff", MAX(Instances!N330:Instances!N330)-MIN(Instances!N330:Instances!N330))</f>
        <v>0</v>
      </c>
      <c r="O330" s="1"/>
      <c r="P330" s="1" cm="1">
        <f t="array" ref="P330">_xlfn.SWITCH($A$2,"average", AVERAGE(Instances!P330:Instances!P330),"median", MEDIAN(Instances!P330:Instances!P330),"min", MIN(Instances!P330:Instances!P330),"max", MAX(Instances!P330:Instances!P330),"diff", MAX(Instances!P330:Instances!P330)-MIN(Instances!P330:Instances!P330))</f>
        <v>0</v>
      </c>
      <c r="Q330" s="1" cm="1">
        <f t="array" ref="Q330">_xlfn.SWITCH($A$2,"average", AVERAGE(Instances!Q330:Instances!Q330),"median", MEDIAN(Instances!Q330:Instances!Q330),"min", MIN(Instances!Q330:Instances!Q330),"max", MAX(Instances!Q330:Instances!Q330),"diff", MAX(Instances!Q330:Instances!Q330)-MIN(Instances!Q330:Instances!Q330))</f>
        <v>0</v>
      </c>
      <c r="R330" s="1" cm="1">
        <f t="array" ref="R330">_xlfn.SWITCH($A$2,"average", AVERAGE(Instances!R330:Instances!R330),"median", MEDIAN(Instances!R330:Instances!R330),"min", MIN(Instances!R330:Instances!R330),"max", MAX(Instances!R330:Instances!R330),"diff", MAX(Instances!R330:Instances!R330)-MIN(Instances!R330:Instances!R330))</f>
        <v>0</v>
      </c>
      <c r="S330" s="1">
        <f>MIN($B330)</f>
        <v>0</v>
      </c>
      <c r="T330" s="1">
        <f>MIN($C330)</f>
        <v>0</v>
      </c>
      <c r="U330" s="1">
        <f>MIN($D330)</f>
        <v>0</v>
      </c>
      <c r="V330" s="1">
        <f>MIN($E330)</f>
        <v>0</v>
      </c>
      <c r="W330" s="1">
        <f>MIN($F330)</f>
        <v>0</v>
      </c>
      <c r="X330" s="1">
        <f>MIN($G330)</f>
        <v>0</v>
      </c>
      <c r="Y330" s="1">
        <f>MIN($H330)</f>
        <v>0</v>
      </c>
      <c r="Z330" s="1">
        <f>MIN($I330)</f>
        <v>0</v>
      </c>
      <c r="AA330" s="1">
        <f>MIN($J330)</f>
        <v>0</v>
      </c>
      <c r="AB330" s="1">
        <f>MIN($K330)</f>
        <v>0</v>
      </c>
      <c r="AC330" s="1">
        <f>MIN($M330)</f>
        <v>0</v>
      </c>
      <c r="AD330" s="1">
        <f>MIN($N330)</f>
        <v>0</v>
      </c>
      <c r="AE330" s="1">
        <f>MIN($P330)</f>
        <v>0</v>
      </c>
      <c r="AF330" s="1">
        <f>MIN($Q330)</f>
        <v>0</v>
      </c>
      <c r="AG330" s="1">
        <f>MIN($R330)</f>
        <v>0</v>
      </c>
      <c r="AH330" s="1">
        <f>MEDIAN($B330)</f>
        <v>0</v>
      </c>
      <c r="AI330" s="1">
        <f>MEDIAN($C330)</f>
        <v>0</v>
      </c>
      <c r="AJ330" s="1">
        <f>MEDIAN($D330)</f>
        <v>0</v>
      </c>
      <c r="AK330" s="1">
        <f>MEDIAN($E330)</f>
        <v>0</v>
      </c>
      <c r="AL330" s="1">
        <f>MEDIAN($F330)</f>
        <v>0</v>
      </c>
      <c r="AM330" s="1">
        <f>MEDIAN($G330)</f>
        <v>0</v>
      </c>
      <c r="AN330" s="1">
        <f>MEDIAN($H330)</f>
        <v>0</v>
      </c>
      <c r="AO330" s="1">
        <f>MEDIAN($I330)</f>
        <v>0</v>
      </c>
      <c r="AP330" s="1">
        <f>MEDIAN($J330)</f>
        <v>0</v>
      </c>
      <c r="AQ330" s="1">
        <f>MEDIAN($K330)</f>
        <v>0</v>
      </c>
      <c r="AR330" s="1">
        <f>MEDIAN($M330)</f>
        <v>0</v>
      </c>
      <c r="AS330" s="1">
        <f>MEDIAN($N330)</f>
        <v>0</v>
      </c>
      <c r="AT330" s="1">
        <f>MEDIAN($P330)</f>
        <v>0</v>
      </c>
      <c r="AU330" s="1">
        <f>MEDIAN($Q330)</f>
        <v>0</v>
      </c>
      <c r="AV330" s="1">
        <f>MEDIAN($R330)</f>
        <v>0</v>
      </c>
      <c r="AW330" s="1">
        <f>MAX($B330)</f>
        <v>0</v>
      </c>
      <c r="AX330" s="1">
        <f>MAX($C330)</f>
        <v>0</v>
      </c>
      <c r="AY330" s="1">
        <f>MAX($D330)</f>
        <v>0</v>
      </c>
      <c r="AZ330" s="1">
        <f>MAX($E330)</f>
        <v>0</v>
      </c>
      <c r="BA330" s="1">
        <f>MAX($F330)</f>
        <v>0</v>
      </c>
      <c r="BB330" s="1">
        <f>MAX($G330)</f>
        <v>0</v>
      </c>
      <c r="BC330" s="1">
        <f>MAX($H330)</f>
        <v>0</v>
      </c>
      <c r="BD330" s="1">
        <f>MAX($I330)</f>
        <v>0</v>
      </c>
      <c r="BE330" s="1">
        <f>MAX($J330)</f>
        <v>0</v>
      </c>
      <c r="BF330" s="1">
        <f>MAX($K330)</f>
        <v>0</v>
      </c>
      <c r="BG330" s="1">
        <f>MAX($M330)</f>
        <v>0</v>
      </c>
      <c r="BH330" s="1">
        <f>MAX($N330)</f>
        <v>0</v>
      </c>
      <c r="BI330" s="1">
        <f>MAX($P330)</f>
        <v>0</v>
      </c>
      <c r="BJ330" s="1">
        <f>MAX($Q330)</f>
        <v>0</v>
      </c>
      <c r="BK330" s="1">
        <f>MAX($R330)</f>
        <v>0</v>
      </c>
    </row>
    <row r="331" spans="1:63">
      <c r="A331" s="1" t="s">
        <v>328</v>
      </c>
      <c r="B331" s="1" cm="1">
        <f t="array" ref="B331">_xlfn.SWITCH($A$2,"average", AVERAGE(Instances!B331:Instances!B331),"median", MEDIAN(Instances!B331:Instances!B331),"min", MIN(Instances!B331:Instances!B331),"max", MAX(Instances!B331:Instances!B331),"diff", MAX(Instances!B331:Instances!B331)-MIN(Instances!B331:Instances!B331))</f>
        <v>0</v>
      </c>
      <c r="C331" s="1" cm="1">
        <f t="array" ref="C331">_xlfn.SWITCH($A$2,"average", AVERAGE(Instances!C331:Instances!C331),"median", MEDIAN(Instances!C331:Instances!C331),"min", MIN(Instances!C331:Instances!C331),"max", MAX(Instances!C331:Instances!C331),"diff", MAX(Instances!C331:Instances!C331)-MIN(Instances!C331:Instances!C331))</f>
        <v>0</v>
      </c>
      <c r="D331" s="1" cm="1">
        <f t="array" ref="D331">_xlfn.SWITCH($A$2,"average", AVERAGE(Instances!D331:Instances!D331),"median", MEDIAN(Instances!D331:Instances!D331),"min", MIN(Instances!D331:Instances!D331),"max", MAX(Instances!D331:Instances!D331),"diff", MAX(Instances!D331:Instances!D331)-MIN(Instances!D331:Instances!D331))</f>
        <v>0</v>
      </c>
      <c r="E331" s="1" cm="1">
        <f t="array" ref="E331">_xlfn.SWITCH($A$2,"average", AVERAGE(Instances!E331:Instances!E331),"median", MEDIAN(Instances!E331:Instances!E331),"min", MIN(Instances!E331:Instances!E331),"max", MAX(Instances!E331:Instances!E331),"diff", MAX(Instances!E331:Instances!E331)-MIN(Instances!E331:Instances!E331))</f>
        <v>0</v>
      </c>
      <c r="F331" s="1" cm="1">
        <f t="array" ref="F331">_xlfn.SWITCH($A$2,"average", AVERAGE(Instances!F331:Instances!F331),"median", MEDIAN(Instances!F331:Instances!F331),"min", MIN(Instances!F331:Instances!F331),"max", MAX(Instances!F331:Instances!F331),"diff", MAX(Instances!F331:Instances!F331)-MIN(Instances!F331:Instances!F331))</f>
        <v>0</v>
      </c>
      <c r="G331" s="1" cm="1">
        <f t="array" ref="G331">_xlfn.SWITCH($A$2,"average", AVERAGE(Instances!G331:Instances!G331),"median", MEDIAN(Instances!G331:Instances!G331),"min", MIN(Instances!G331:Instances!G331),"max", MAX(Instances!G331:Instances!G331),"diff", MAX(Instances!G331:Instances!G331)-MIN(Instances!G331:Instances!G331))</f>
        <v>0</v>
      </c>
      <c r="H331" s="1" cm="1">
        <f t="array" ref="H331">_xlfn.SWITCH($A$2,"average", AVERAGE(Instances!H331:Instances!H331),"median", MEDIAN(Instances!H331:Instances!H331),"min", MIN(Instances!H331:Instances!H331),"max", MAX(Instances!H331:Instances!H331),"diff", MAX(Instances!H331:Instances!H331)-MIN(Instances!H331:Instances!H331))</f>
        <v>0</v>
      </c>
      <c r="I331" s="1" cm="1">
        <f t="array" ref="I331">_xlfn.SWITCH($A$2,"average", AVERAGE(Instances!I331:Instances!I331),"median", MEDIAN(Instances!I331:Instances!I331),"min", MIN(Instances!I331:Instances!I331),"max", MAX(Instances!I331:Instances!I331),"diff", MAX(Instances!I331:Instances!I331)-MIN(Instances!I331:Instances!I331))</f>
        <v>0</v>
      </c>
      <c r="J331" s="1" cm="1">
        <f t="array" ref="J331">_xlfn.SWITCH($A$2,"average", AVERAGE(Instances!J331:Instances!J331),"median", MEDIAN(Instances!J331:Instances!J331),"min", MIN(Instances!J331:Instances!J331),"max", MAX(Instances!J331:Instances!J331),"diff", MAX(Instances!J331:Instances!J331)-MIN(Instances!J331:Instances!J331))</f>
        <v>0</v>
      </c>
      <c r="K331" s="1" cm="1">
        <f t="array" ref="K331">_xlfn.SWITCH($A$2,"average", AVERAGE(Instances!K331:Instances!K331),"median", MEDIAN(Instances!K331:Instances!K331),"min", MIN(Instances!K331:Instances!K331),"max", MAX(Instances!K331:Instances!K331),"diff", MAX(Instances!K331:Instances!K331)-MIN(Instances!K331:Instances!K331))</f>
        <v>0</v>
      </c>
      <c r="L331" s="1"/>
      <c r="M331" s="1" cm="1">
        <f t="array" ref="M331">_xlfn.SWITCH($A$2,"average", AVERAGE(Instances!M331:Instances!M331),"median", MEDIAN(Instances!M331:Instances!M331),"min", MIN(Instances!M331:Instances!M331),"max", MAX(Instances!M331:Instances!M331),"diff", MAX(Instances!M331:Instances!M331)-MIN(Instances!M331:Instances!M331))</f>
        <v>0</v>
      </c>
      <c r="N331" s="1" cm="1">
        <f t="array" ref="N331">_xlfn.SWITCH($A$2,"average", AVERAGE(Instances!N331:Instances!N331),"median", MEDIAN(Instances!N331:Instances!N331),"min", MIN(Instances!N331:Instances!N331),"max", MAX(Instances!N331:Instances!N331),"diff", MAX(Instances!N331:Instances!N331)-MIN(Instances!N331:Instances!N331))</f>
        <v>0</v>
      </c>
      <c r="O331" s="1"/>
      <c r="P331" s="1" cm="1">
        <f t="array" ref="P331">_xlfn.SWITCH($A$2,"average", AVERAGE(Instances!P331:Instances!P331),"median", MEDIAN(Instances!P331:Instances!P331),"min", MIN(Instances!P331:Instances!P331),"max", MAX(Instances!P331:Instances!P331),"diff", MAX(Instances!P331:Instances!P331)-MIN(Instances!P331:Instances!P331))</f>
        <v>0</v>
      </c>
      <c r="Q331" s="1" cm="1">
        <f t="array" ref="Q331">_xlfn.SWITCH($A$2,"average", AVERAGE(Instances!Q331:Instances!Q331),"median", MEDIAN(Instances!Q331:Instances!Q331),"min", MIN(Instances!Q331:Instances!Q331),"max", MAX(Instances!Q331:Instances!Q331),"diff", MAX(Instances!Q331:Instances!Q331)-MIN(Instances!Q331:Instances!Q331))</f>
        <v>0</v>
      </c>
      <c r="R331" s="1" cm="1">
        <f t="array" ref="R331">_xlfn.SWITCH($A$2,"average", AVERAGE(Instances!R331:Instances!R331),"median", MEDIAN(Instances!R331:Instances!R331),"min", MIN(Instances!R331:Instances!R331),"max", MAX(Instances!R331:Instances!R331),"diff", MAX(Instances!R331:Instances!R331)-MIN(Instances!R331:Instances!R331))</f>
        <v>0</v>
      </c>
      <c r="S331" s="1">
        <f>MIN($B331)</f>
        <v>0</v>
      </c>
      <c r="T331" s="1">
        <f>MIN($C331)</f>
        <v>0</v>
      </c>
      <c r="U331" s="1">
        <f>MIN($D331)</f>
        <v>0</v>
      </c>
      <c r="V331" s="1">
        <f>MIN($E331)</f>
        <v>0</v>
      </c>
      <c r="W331" s="1">
        <f>MIN($F331)</f>
        <v>0</v>
      </c>
      <c r="X331" s="1">
        <f>MIN($G331)</f>
        <v>0</v>
      </c>
      <c r="Y331" s="1">
        <f>MIN($H331)</f>
        <v>0</v>
      </c>
      <c r="Z331" s="1">
        <f>MIN($I331)</f>
        <v>0</v>
      </c>
      <c r="AA331" s="1">
        <f>MIN($J331)</f>
        <v>0</v>
      </c>
      <c r="AB331" s="1">
        <f>MIN($K331)</f>
        <v>0</v>
      </c>
      <c r="AC331" s="1">
        <f>MIN($M331)</f>
        <v>0</v>
      </c>
      <c r="AD331" s="1">
        <f>MIN($N331)</f>
        <v>0</v>
      </c>
      <c r="AE331" s="1">
        <f>MIN($P331)</f>
        <v>0</v>
      </c>
      <c r="AF331" s="1">
        <f>MIN($Q331)</f>
        <v>0</v>
      </c>
      <c r="AG331" s="1">
        <f>MIN($R331)</f>
        <v>0</v>
      </c>
      <c r="AH331" s="1">
        <f>MEDIAN($B331)</f>
        <v>0</v>
      </c>
      <c r="AI331" s="1">
        <f>MEDIAN($C331)</f>
        <v>0</v>
      </c>
      <c r="AJ331" s="1">
        <f>MEDIAN($D331)</f>
        <v>0</v>
      </c>
      <c r="AK331" s="1">
        <f>MEDIAN($E331)</f>
        <v>0</v>
      </c>
      <c r="AL331" s="1">
        <f>MEDIAN($F331)</f>
        <v>0</v>
      </c>
      <c r="AM331" s="1">
        <f>MEDIAN($G331)</f>
        <v>0</v>
      </c>
      <c r="AN331" s="1">
        <f>MEDIAN($H331)</f>
        <v>0</v>
      </c>
      <c r="AO331" s="1">
        <f>MEDIAN($I331)</f>
        <v>0</v>
      </c>
      <c r="AP331" s="1">
        <f>MEDIAN($J331)</f>
        <v>0</v>
      </c>
      <c r="AQ331" s="1">
        <f>MEDIAN($K331)</f>
        <v>0</v>
      </c>
      <c r="AR331" s="1">
        <f>MEDIAN($M331)</f>
        <v>0</v>
      </c>
      <c r="AS331" s="1">
        <f>MEDIAN($N331)</f>
        <v>0</v>
      </c>
      <c r="AT331" s="1">
        <f>MEDIAN($P331)</f>
        <v>0</v>
      </c>
      <c r="AU331" s="1">
        <f>MEDIAN($Q331)</f>
        <v>0</v>
      </c>
      <c r="AV331" s="1">
        <f>MEDIAN($R331)</f>
        <v>0</v>
      </c>
      <c r="AW331" s="1">
        <f>MAX($B331)</f>
        <v>0</v>
      </c>
      <c r="AX331" s="1">
        <f>MAX($C331)</f>
        <v>0</v>
      </c>
      <c r="AY331" s="1">
        <f>MAX($D331)</f>
        <v>0</v>
      </c>
      <c r="AZ331" s="1">
        <f>MAX($E331)</f>
        <v>0</v>
      </c>
      <c r="BA331" s="1">
        <f>MAX($F331)</f>
        <v>0</v>
      </c>
      <c r="BB331" s="1">
        <f>MAX($G331)</f>
        <v>0</v>
      </c>
      <c r="BC331" s="1">
        <f>MAX($H331)</f>
        <v>0</v>
      </c>
      <c r="BD331" s="1">
        <f>MAX($I331)</f>
        <v>0</v>
      </c>
      <c r="BE331" s="1">
        <f>MAX($J331)</f>
        <v>0</v>
      </c>
      <c r="BF331" s="1">
        <f>MAX($K331)</f>
        <v>0</v>
      </c>
      <c r="BG331" s="1">
        <f>MAX($M331)</f>
        <v>0</v>
      </c>
      <c r="BH331" s="1">
        <f>MAX($N331)</f>
        <v>0</v>
      </c>
      <c r="BI331" s="1">
        <f>MAX($P331)</f>
        <v>0</v>
      </c>
      <c r="BJ331" s="1">
        <f>MAX($Q331)</f>
        <v>0</v>
      </c>
      <c r="BK331" s="1">
        <f>MAX($R331)</f>
        <v>0</v>
      </c>
    </row>
    <row r="332" spans="1:63">
      <c r="A332" s="1" t="s">
        <v>329</v>
      </c>
      <c r="B332" s="1" cm="1">
        <f t="array" ref="B332">_xlfn.SWITCH($A$2,"average", AVERAGE(Instances!B332:Instances!B332),"median", MEDIAN(Instances!B332:Instances!B332),"min", MIN(Instances!B332:Instances!B332),"max", MAX(Instances!B332:Instances!B332),"diff", MAX(Instances!B332:Instances!B332)-MIN(Instances!B332:Instances!B332))</f>
        <v>0</v>
      </c>
      <c r="C332" s="1" cm="1">
        <f t="array" ref="C332">_xlfn.SWITCH($A$2,"average", AVERAGE(Instances!C332:Instances!C332),"median", MEDIAN(Instances!C332:Instances!C332),"min", MIN(Instances!C332:Instances!C332),"max", MAX(Instances!C332:Instances!C332),"diff", MAX(Instances!C332:Instances!C332)-MIN(Instances!C332:Instances!C332))</f>
        <v>0</v>
      </c>
      <c r="D332" s="1" cm="1">
        <f t="array" ref="D332">_xlfn.SWITCH($A$2,"average", AVERAGE(Instances!D332:Instances!D332),"median", MEDIAN(Instances!D332:Instances!D332),"min", MIN(Instances!D332:Instances!D332),"max", MAX(Instances!D332:Instances!D332),"diff", MAX(Instances!D332:Instances!D332)-MIN(Instances!D332:Instances!D332))</f>
        <v>0</v>
      </c>
      <c r="E332" s="1" cm="1">
        <f t="array" ref="E332">_xlfn.SWITCH($A$2,"average", AVERAGE(Instances!E332:Instances!E332),"median", MEDIAN(Instances!E332:Instances!E332),"min", MIN(Instances!E332:Instances!E332),"max", MAX(Instances!E332:Instances!E332),"diff", MAX(Instances!E332:Instances!E332)-MIN(Instances!E332:Instances!E332))</f>
        <v>0</v>
      </c>
      <c r="F332" s="1" cm="1">
        <f t="array" ref="F332">_xlfn.SWITCH($A$2,"average", AVERAGE(Instances!F332:Instances!F332),"median", MEDIAN(Instances!F332:Instances!F332),"min", MIN(Instances!F332:Instances!F332),"max", MAX(Instances!F332:Instances!F332),"diff", MAX(Instances!F332:Instances!F332)-MIN(Instances!F332:Instances!F332))</f>
        <v>0</v>
      </c>
      <c r="G332" s="1" cm="1">
        <f t="array" ref="G332">_xlfn.SWITCH($A$2,"average", AVERAGE(Instances!G332:Instances!G332),"median", MEDIAN(Instances!G332:Instances!G332),"min", MIN(Instances!G332:Instances!G332),"max", MAX(Instances!G332:Instances!G332),"diff", MAX(Instances!G332:Instances!G332)-MIN(Instances!G332:Instances!G332))</f>
        <v>0</v>
      </c>
      <c r="H332" s="1" cm="1">
        <f t="array" ref="H332">_xlfn.SWITCH($A$2,"average", AVERAGE(Instances!H332:Instances!H332),"median", MEDIAN(Instances!H332:Instances!H332),"min", MIN(Instances!H332:Instances!H332),"max", MAX(Instances!H332:Instances!H332),"diff", MAX(Instances!H332:Instances!H332)-MIN(Instances!H332:Instances!H332))</f>
        <v>0</v>
      </c>
      <c r="I332" s="1" cm="1">
        <f t="array" ref="I332">_xlfn.SWITCH($A$2,"average", AVERAGE(Instances!I332:Instances!I332),"median", MEDIAN(Instances!I332:Instances!I332),"min", MIN(Instances!I332:Instances!I332),"max", MAX(Instances!I332:Instances!I332),"diff", MAX(Instances!I332:Instances!I332)-MIN(Instances!I332:Instances!I332))</f>
        <v>0</v>
      </c>
      <c r="J332" s="1" cm="1">
        <f t="array" ref="J332">_xlfn.SWITCH($A$2,"average", AVERAGE(Instances!J332:Instances!J332),"median", MEDIAN(Instances!J332:Instances!J332),"min", MIN(Instances!J332:Instances!J332),"max", MAX(Instances!J332:Instances!J332),"diff", MAX(Instances!J332:Instances!J332)-MIN(Instances!J332:Instances!J332))</f>
        <v>0</v>
      </c>
      <c r="K332" s="1" cm="1">
        <f t="array" ref="K332">_xlfn.SWITCH($A$2,"average", AVERAGE(Instances!K332:Instances!K332),"median", MEDIAN(Instances!K332:Instances!K332),"min", MIN(Instances!K332:Instances!K332),"max", MAX(Instances!K332:Instances!K332),"diff", MAX(Instances!K332:Instances!K332)-MIN(Instances!K332:Instances!K332))</f>
        <v>0</v>
      </c>
      <c r="L332" s="1"/>
      <c r="M332" s="1" cm="1">
        <f t="array" ref="M332">_xlfn.SWITCH($A$2,"average", AVERAGE(Instances!M332:Instances!M332),"median", MEDIAN(Instances!M332:Instances!M332),"min", MIN(Instances!M332:Instances!M332),"max", MAX(Instances!M332:Instances!M332),"diff", MAX(Instances!M332:Instances!M332)-MIN(Instances!M332:Instances!M332))</f>
        <v>0</v>
      </c>
      <c r="N332" s="1" cm="1">
        <f t="array" ref="N332">_xlfn.SWITCH($A$2,"average", AVERAGE(Instances!N332:Instances!N332),"median", MEDIAN(Instances!N332:Instances!N332),"min", MIN(Instances!N332:Instances!N332),"max", MAX(Instances!N332:Instances!N332),"diff", MAX(Instances!N332:Instances!N332)-MIN(Instances!N332:Instances!N332))</f>
        <v>0</v>
      </c>
      <c r="O332" s="1"/>
      <c r="P332" s="1" cm="1">
        <f t="array" ref="P332">_xlfn.SWITCH($A$2,"average", AVERAGE(Instances!P332:Instances!P332),"median", MEDIAN(Instances!P332:Instances!P332),"min", MIN(Instances!P332:Instances!P332),"max", MAX(Instances!P332:Instances!P332),"diff", MAX(Instances!P332:Instances!P332)-MIN(Instances!P332:Instances!P332))</f>
        <v>0</v>
      </c>
      <c r="Q332" s="1" cm="1">
        <f t="array" ref="Q332">_xlfn.SWITCH($A$2,"average", AVERAGE(Instances!Q332:Instances!Q332),"median", MEDIAN(Instances!Q332:Instances!Q332),"min", MIN(Instances!Q332:Instances!Q332),"max", MAX(Instances!Q332:Instances!Q332),"diff", MAX(Instances!Q332:Instances!Q332)-MIN(Instances!Q332:Instances!Q332))</f>
        <v>0</v>
      </c>
      <c r="R332" s="1" cm="1">
        <f t="array" ref="R332">_xlfn.SWITCH($A$2,"average", AVERAGE(Instances!R332:Instances!R332),"median", MEDIAN(Instances!R332:Instances!R332),"min", MIN(Instances!R332:Instances!R332),"max", MAX(Instances!R332:Instances!R332),"diff", MAX(Instances!R332:Instances!R332)-MIN(Instances!R332:Instances!R332))</f>
        <v>0</v>
      </c>
      <c r="S332" s="1">
        <f>MIN($B332)</f>
        <v>0</v>
      </c>
      <c r="T332" s="1">
        <f>MIN($C332)</f>
        <v>0</v>
      </c>
      <c r="U332" s="1">
        <f>MIN($D332)</f>
        <v>0</v>
      </c>
      <c r="V332" s="1">
        <f>MIN($E332)</f>
        <v>0</v>
      </c>
      <c r="W332" s="1">
        <f>MIN($F332)</f>
        <v>0</v>
      </c>
      <c r="X332" s="1">
        <f>MIN($G332)</f>
        <v>0</v>
      </c>
      <c r="Y332" s="1">
        <f>MIN($H332)</f>
        <v>0</v>
      </c>
      <c r="Z332" s="1">
        <f>MIN($I332)</f>
        <v>0</v>
      </c>
      <c r="AA332" s="1">
        <f>MIN($J332)</f>
        <v>0</v>
      </c>
      <c r="AB332" s="1">
        <f>MIN($K332)</f>
        <v>0</v>
      </c>
      <c r="AC332" s="1">
        <f>MIN($M332)</f>
        <v>0</v>
      </c>
      <c r="AD332" s="1">
        <f>MIN($N332)</f>
        <v>0</v>
      </c>
      <c r="AE332" s="1">
        <f>MIN($P332)</f>
        <v>0</v>
      </c>
      <c r="AF332" s="1">
        <f>MIN($Q332)</f>
        <v>0</v>
      </c>
      <c r="AG332" s="1">
        <f>MIN($R332)</f>
        <v>0</v>
      </c>
      <c r="AH332" s="1">
        <f>MEDIAN($B332)</f>
        <v>0</v>
      </c>
      <c r="AI332" s="1">
        <f>MEDIAN($C332)</f>
        <v>0</v>
      </c>
      <c r="AJ332" s="1">
        <f>MEDIAN($D332)</f>
        <v>0</v>
      </c>
      <c r="AK332" s="1">
        <f>MEDIAN($E332)</f>
        <v>0</v>
      </c>
      <c r="AL332" s="1">
        <f>MEDIAN($F332)</f>
        <v>0</v>
      </c>
      <c r="AM332" s="1">
        <f>MEDIAN($G332)</f>
        <v>0</v>
      </c>
      <c r="AN332" s="1">
        <f>MEDIAN($H332)</f>
        <v>0</v>
      </c>
      <c r="AO332" s="1">
        <f>MEDIAN($I332)</f>
        <v>0</v>
      </c>
      <c r="AP332" s="1">
        <f>MEDIAN($J332)</f>
        <v>0</v>
      </c>
      <c r="AQ332" s="1">
        <f>MEDIAN($K332)</f>
        <v>0</v>
      </c>
      <c r="AR332" s="1">
        <f>MEDIAN($M332)</f>
        <v>0</v>
      </c>
      <c r="AS332" s="1">
        <f>MEDIAN($N332)</f>
        <v>0</v>
      </c>
      <c r="AT332" s="1">
        <f>MEDIAN($P332)</f>
        <v>0</v>
      </c>
      <c r="AU332" s="1">
        <f>MEDIAN($Q332)</f>
        <v>0</v>
      </c>
      <c r="AV332" s="1">
        <f>MEDIAN($R332)</f>
        <v>0</v>
      </c>
      <c r="AW332" s="1">
        <f>MAX($B332)</f>
        <v>0</v>
      </c>
      <c r="AX332" s="1">
        <f>MAX($C332)</f>
        <v>0</v>
      </c>
      <c r="AY332" s="1">
        <f>MAX($D332)</f>
        <v>0</v>
      </c>
      <c r="AZ332" s="1">
        <f>MAX($E332)</f>
        <v>0</v>
      </c>
      <c r="BA332" s="1">
        <f>MAX($F332)</f>
        <v>0</v>
      </c>
      <c r="BB332" s="1">
        <f>MAX($G332)</f>
        <v>0</v>
      </c>
      <c r="BC332" s="1">
        <f>MAX($H332)</f>
        <v>0</v>
      </c>
      <c r="BD332" s="1">
        <f>MAX($I332)</f>
        <v>0</v>
      </c>
      <c r="BE332" s="1">
        <f>MAX($J332)</f>
        <v>0</v>
      </c>
      <c r="BF332" s="1">
        <f>MAX($K332)</f>
        <v>0</v>
      </c>
      <c r="BG332" s="1">
        <f>MAX($M332)</f>
        <v>0</v>
      </c>
      <c r="BH332" s="1">
        <f>MAX($N332)</f>
        <v>0</v>
      </c>
      <c r="BI332" s="1">
        <f>MAX($P332)</f>
        <v>0</v>
      </c>
      <c r="BJ332" s="1">
        <f>MAX($Q332)</f>
        <v>0</v>
      </c>
      <c r="BK332" s="1">
        <f>MAX($R332)</f>
        <v>0</v>
      </c>
    </row>
    <row r="333" spans="1:63">
      <c r="A333" s="1" t="s">
        <v>330</v>
      </c>
      <c r="B333" s="1" cm="1">
        <f t="array" ref="B333">_xlfn.SWITCH($A$2,"average", AVERAGE(Instances!B333:Instances!B333),"median", MEDIAN(Instances!B333:Instances!B333),"min", MIN(Instances!B333:Instances!B333),"max", MAX(Instances!B333:Instances!B333),"diff", MAX(Instances!B333:Instances!B333)-MIN(Instances!B333:Instances!B333))</f>
        <v>0</v>
      </c>
      <c r="C333" s="1" cm="1">
        <f t="array" ref="C333">_xlfn.SWITCH($A$2,"average", AVERAGE(Instances!C333:Instances!C333),"median", MEDIAN(Instances!C333:Instances!C333),"min", MIN(Instances!C333:Instances!C333),"max", MAX(Instances!C333:Instances!C333),"diff", MAX(Instances!C333:Instances!C333)-MIN(Instances!C333:Instances!C333))</f>
        <v>0</v>
      </c>
      <c r="D333" s="1" cm="1">
        <f t="array" ref="D333">_xlfn.SWITCH($A$2,"average", AVERAGE(Instances!D333:Instances!D333),"median", MEDIAN(Instances!D333:Instances!D333),"min", MIN(Instances!D333:Instances!D333),"max", MAX(Instances!D333:Instances!D333),"diff", MAX(Instances!D333:Instances!D333)-MIN(Instances!D333:Instances!D333))</f>
        <v>0</v>
      </c>
      <c r="E333" s="1" cm="1">
        <f t="array" ref="E333">_xlfn.SWITCH($A$2,"average", AVERAGE(Instances!E333:Instances!E333),"median", MEDIAN(Instances!E333:Instances!E333),"min", MIN(Instances!E333:Instances!E333),"max", MAX(Instances!E333:Instances!E333),"diff", MAX(Instances!E333:Instances!E333)-MIN(Instances!E333:Instances!E333))</f>
        <v>0</v>
      </c>
      <c r="F333" s="1" cm="1">
        <f t="array" ref="F333">_xlfn.SWITCH($A$2,"average", AVERAGE(Instances!F333:Instances!F333),"median", MEDIAN(Instances!F333:Instances!F333),"min", MIN(Instances!F333:Instances!F333),"max", MAX(Instances!F333:Instances!F333),"diff", MAX(Instances!F333:Instances!F333)-MIN(Instances!F333:Instances!F333))</f>
        <v>0</v>
      </c>
      <c r="G333" s="1" cm="1">
        <f t="array" ref="G333">_xlfn.SWITCH($A$2,"average", AVERAGE(Instances!G333:Instances!G333),"median", MEDIAN(Instances!G333:Instances!G333),"min", MIN(Instances!G333:Instances!G333),"max", MAX(Instances!G333:Instances!G333),"diff", MAX(Instances!G333:Instances!G333)-MIN(Instances!G333:Instances!G333))</f>
        <v>0</v>
      </c>
      <c r="H333" s="1" cm="1">
        <f t="array" ref="H333">_xlfn.SWITCH($A$2,"average", AVERAGE(Instances!H333:Instances!H333),"median", MEDIAN(Instances!H333:Instances!H333),"min", MIN(Instances!H333:Instances!H333),"max", MAX(Instances!H333:Instances!H333),"diff", MAX(Instances!H333:Instances!H333)-MIN(Instances!H333:Instances!H333))</f>
        <v>0</v>
      </c>
      <c r="I333" s="1" cm="1">
        <f t="array" ref="I333">_xlfn.SWITCH($A$2,"average", AVERAGE(Instances!I333:Instances!I333),"median", MEDIAN(Instances!I333:Instances!I333),"min", MIN(Instances!I333:Instances!I333),"max", MAX(Instances!I333:Instances!I333),"diff", MAX(Instances!I333:Instances!I333)-MIN(Instances!I333:Instances!I333))</f>
        <v>0</v>
      </c>
      <c r="J333" s="1" cm="1">
        <f t="array" ref="J333">_xlfn.SWITCH($A$2,"average", AVERAGE(Instances!J333:Instances!J333),"median", MEDIAN(Instances!J333:Instances!J333),"min", MIN(Instances!J333:Instances!J333),"max", MAX(Instances!J333:Instances!J333),"diff", MAX(Instances!J333:Instances!J333)-MIN(Instances!J333:Instances!J333))</f>
        <v>0</v>
      </c>
      <c r="K333" s="1" cm="1">
        <f t="array" ref="K333">_xlfn.SWITCH($A$2,"average", AVERAGE(Instances!K333:Instances!K333),"median", MEDIAN(Instances!K333:Instances!K333),"min", MIN(Instances!K333:Instances!K333),"max", MAX(Instances!K333:Instances!K333),"diff", MAX(Instances!K333:Instances!K333)-MIN(Instances!K333:Instances!K333))</f>
        <v>0</v>
      </c>
      <c r="L333" s="1"/>
      <c r="M333" s="1" cm="1">
        <f t="array" ref="M333">_xlfn.SWITCH($A$2,"average", AVERAGE(Instances!M333:Instances!M333),"median", MEDIAN(Instances!M333:Instances!M333),"min", MIN(Instances!M333:Instances!M333),"max", MAX(Instances!M333:Instances!M333),"diff", MAX(Instances!M333:Instances!M333)-MIN(Instances!M333:Instances!M333))</f>
        <v>0</v>
      </c>
      <c r="N333" s="1" cm="1">
        <f t="array" ref="N333">_xlfn.SWITCH($A$2,"average", AVERAGE(Instances!N333:Instances!N333),"median", MEDIAN(Instances!N333:Instances!N333),"min", MIN(Instances!N333:Instances!N333),"max", MAX(Instances!N333:Instances!N333),"diff", MAX(Instances!N333:Instances!N333)-MIN(Instances!N333:Instances!N333))</f>
        <v>0</v>
      </c>
      <c r="O333" s="1"/>
      <c r="P333" s="1" cm="1">
        <f t="array" ref="P333">_xlfn.SWITCH($A$2,"average", AVERAGE(Instances!P333:Instances!P333),"median", MEDIAN(Instances!P333:Instances!P333),"min", MIN(Instances!P333:Instances!P333),"max", MAX(Instances!P333:Instances!P333),"diff", MAX(Instances!P333:Instances!P333)-MIN(Instances!P333:Instances!P333))</f>
        <v>0</v>
      </c>
      <c r="Q333" s="1" cm="1">
        <f t="array" ref="Q333">_xlfn.SWITCH($A$2,"average", AVERAGE(Instances!Q333:Instances!Q333),"median", MEDIAN(Instances!Q333:Instances!Q333),"min", MIN(Instances!Q333:Instances!Q333),"max", MAX(Instances!Q333:Instances!Q333),"diff", MAX(Instances!Q333:Instances!Q333)-MIN(Instances!Q333:Instances!Q333))</f>
        <v>0</v>
      </c>
      <c r="R333" s="1" cm="1">
        <f t="array" ref="R333">_xlfn.SWITCH($A$2,"average", AVERAGE(Instances!R333:Instances!R333),"median", MEDIAN(Instances!R333:Instances!R333),"min", MIN(Instances!R333:Instances!R333),"max", MAX(Instances!R333:Instances!R333),"diff", MAX(Instances!R333:Instances!R333)-MIN(Instances!R333:Instances!R333))</f>
        <v>0</v>
      </c>
      <c r="S333" s="1">
        <f>MIN($B333)</f>
        <v>0</v>
      </c>
      <c r="T333" s="1">
        <f>MIN($C333)</f>
        <v>0</v>
      </c>
      <c r="U333" s="1">
        <f>MIN($D333)</f>
        <v>0</v>
      </c>
      <c r="V333" s="1">
        <f>MIN($E333)</f>
        <v>0</v>
      </c>
      <c r="W333" s="1">
        <f>MIN($F333)</f>
        <v>0</v>
      </c>
      <c r="X333" s="1">
        <f>MIN($G333)</f>
        <v>0</v>
      </c>
      <c r="Y333" s="1">
        <f>MIN($H333)</f>
        <v>0</v>
      </c>
      <c r="Z333" s="1">
        <f>MIN($I333)</f>
        <v>0</v>
      </c>
      <c r="AA333" s="1">
        <f>MIN($J333)</f>
        <v>0</v>
      </c>
      <c r="AB333" s="1">
        <f>MIN($K333)</f>
        <v>0</v>
      </c>
      <c r="AC333" s="1">
        <f>MIN($M333)</f>
        <v>0</v>
      </c>
      <c r="AD333" s="1">
        <f>MIN($N333)</f>
        <v>0</v>
      </c>
      <c r="AE333" s="1">
        <f>MIN($P333)</f>
        <v>0</v>
      </c>
      <c r="AF333" s="1">
        <f>MIN($Q333)</f>
        <v>0</v>
      </c>
      <c r="AG333" s="1">
        <f>MIN($R333)</f>
        <v>0</v>
      </c>
      <c r="AH333" s="1">
        <f>MEDIAN($B333)</f>
        <v>0</v>
      </c>
      <c r="AI333" s="1">
        <f>MEDIAN($C333)</f>
        <v>0</v>
      </c>
      <c r="AJ333" s="1">
        <f>MEDIAN($D333)</f>
        <v>0</v>
      </c>
      <c r="AK333" s="1">
        <f>MEDIAN($E333)</f>
        <v>0</v>
      </c>
      <c r="AL333" s="1">
        <f>MEDIAN($F333)</f>
        <v>0</v>
      </c>
      <c r="AM333" s="1">
        <f>MEDIAN($G333)</f>
        <v>0</v>
      </c>
      <c r="AN333" s="1">
        <f>MEDIAN($H333)</f>
        <v>0</v>
      </c>
      <c r="AO333" s="1">
        <f>MEDIAN($I333)</f>
        <v>0</v>
      </c>
      <c r="AP333" s="1">
        <f>MEDIAN($J333)</f>
        <v>0</v>
      </c>
      <c r="AQ333" s="1">
        <f>MEDIAN($K333)</f>
        <v>0</v>
      </c>
      <c r="AR333" s="1">
        <f>MEDIAN($M333)</f>
        <v>0</v>
      </c>
      <c r="AS333" s="1">
        <f>MEDIAN($N333)</f>
        <v>0</v>
      </c>
      <c r="AT333" s="1">
        <f>MEDIAN($P333)</f>
        <v>0</v>
      </c>
      <c r="AU333" s="1">
        <f>MEDIAN($Q333)</f>
        <v>0</v>
      </c>
      <c r="AV333" s="1">
        <f>MEDIAN($R333)</f>
        <v>0</v>
      </c>
      <c r="AW333" s="1">
        <f>MAX($B333)</f>
        <v>0</v>
      </c>
      <c r="AX333" s="1">
        <f>MAX($C333)</f>
        <v>0</v>
      </c>
      <c r="AY333" s="1">
        <f>MAX($D333)</f>
        <v>0</v>
      </c>
      <c r="AZ333" s="1">
        <f>MAX($E333)</f>
        <v>0</v>
      </c>
      <c r="BA333" s="1">
        <f>MAX($F333)</f>
        <v>0</v>
      </c>
      <c r="BB333" s="1">
        <f>MAX($G333)</f>
        <v>0</v>
      </c>
      <c r="BC333" s="1">
        <f>MAX($H333)</f>
        <v>0</v>
      </c>
      <c r="BD333" s="1">
        <f>MAX($I333)</f>
        <v>0</v>
      </c>
      <c r="BE333" s="1">
        <f>MAX($J333)</f>
        <v>0</v>
      </c>
      <c r="BF333" s="1">
        <f>MAX($K333)</f>
        <v>0</v>
      </c>
      <c r="BG333" s="1">
        <f>MAX($M333)</f>
        <v>0</v>
      </c>
      <c r="BH333" s="1">
        <f>MAX($N333)</f>
        <v>0</v>
      </c>
      <c r="BI333" s="1">
        <f>MAX($P333)</f>
        <v>0</v>
      </c>
      <c r="BJ333" s="1">
        <f>MAX($Q333)</f>
        <v>0</v>
      </c>
      <c r="BK333" s="1">
        <f>MAX($R333)</f>
        <v>0</v>
      </c>
    </row>
    <row r="334" spans="1:63">
      <c r="A334" s="1" t="s">
        <v>331</v>
      </c>
      <c r="B334" s="1" cm="1">
        <f t="array" ref="B334">_xlfn.SWITCH($A$2,"average", AVERAGE(Instances!B334:Instances!B334),"median", MEDIAN(Instances!B334:Instances!B334),"min", MIN(Instances!B334:Instances!B334),"max", MAX(Instances!B334:Instances!B334),"diff", MAX(Instances!B334:Instances!B334)-MIN(Instances!B334:Instances!B334))</f>
        <v>0</v>
      </c>
      <c r="C334" s="1" cm="1">
        <f t="array" ref="C334">_xlfn.SWITCH($A$2,"average", AVERAGE(Instances!C334:Instances!C334),"median", MEDIAN(Instances!C334:Instances!C334),"min", MIN(Instances!C334:Instances!C334),"max", MAX(Instances!C334:Instances!C334),"diff", MAX(Instances!C334:Instances!C334)-MIN(Instances!C334:Instances!C334))</f>
        <v>0</v>
      </c>
      <c r="D334" s="1" cm="1">
        <f t="array" ref="D334">_xlfn.SWITCH($A$2,"average", AVERAGE(Instances!D334:Instances!D334),"median", MEDIAN(Instances!D334:Instances!D334),"min", MIN(Instances!D334:Instances!D334),"max", MAX(Instances!D334:Instances!D334),"diff", MAX(Instances!D334:Instances!D334)-MIN(Instances!D334:Instances!D334))</f>
        <v>0</v>
      </c>
      <c r="E334" s="1" cm="1">
        <f t="array" ref="E334">_xlfn.SWITCH($A$2,"average", AVERAGE(Instances!E334:Instances!E334),"median", MEDIAN(Instances!E334:Instances!E334),"min", MIN(Instances!E334:Instances!E334),"max", MAX(Instances!E334:Instances!E334),"diff", MAX(Instances!E334:Instances!E334)-MIN(Instances!E334:Instances!E334))</f>
        <v>0</v>
      </c>
      <c r="F334" s="1" cm="1">
        <f t="array" ref="F334">_xlfn.SWITCH($A$2,"average", AVERAGE(Instances!F334:Instances!F334),"median", MEDIAN(Instances!F334:Instances!F334),"min", MIN(Instances!F334:Instances!F334),"max", MAX(Instances!F334:Instances!F334),"diff", MAX(Instances!F334:Instances!F334)-MIN(Instances!F334:Instances!F334))</f>
        <v>0</v>
      </c>
      <c r="G334" s="1" cm="1">
        <f t="array" ref="G334">_xlfn.SWITCH($A$2,"average", AVERAGE(Instances!G334:Instances!G334),"median", MEDIAN(Instances!G334:Instances!G334),"min", MIN(Instances!G334:Instances!G334),"max", MAX(Instances!G334:Instances!G334),"diff", MAX(Instances!G334:Instances!G334)-MIN(Instances!G334:Instances!G334))</f>
        <v>0</v>
      </c>
      <c r="H334" s="1" cm="1">
        <f t="array" ref="H334">_xlfn.SWITCH($A$2,"average", AVERAGE(Instances!H334:Instances!H334),"median", MEDIAN(Instances!H334:Instances!H334),"min", MIN(Instances!H334:Instances!H334),"max", MAX(Instances!H334:Instances!H334),"diff", MAX(Instances!H334:Instances!H334)-MIN(Instances!H334:Instances!H334))</f>
        <v>0</v>
      </c>
      <c r="I334" s="1" cm="1">
        <f t="array" ref="I334">_xlfn.SWITCH($A$2,"average", AVERAGE(Instances!I334:Instances!I334),"median", MEDIAN(Instances!I334:Instances!I334),"min", MIN(Instances!I334:Instances!I334),"max", MAX(Instances!I334:Instances!I334),"diff", MAX(Instances!I334:Instances!I334)-MIN(Instances!I334:Instances!I334))</f>
        <v>0</v>
      </c>
      <c r="J334" s="1" cm="1">
        <f t="array" ref="J334">_xlfn.SWITCH($A$2,"average", AVERAGE(Instances!J334:Instances!J334),"median", MEDIAN(Instances!J334:Instances!J334),"min", MIN(Instances!J334:Instances!J334),"max", MAX(Instances!J334:Instances!J334),"diff", MAX(Instances!J334:Instances!J334)-MIN(Instances!J334:Instances!J334))</f>
        <v>0</v>
      </c>
      <c r="K334" s="1" cm="1">
        <f t="array" ref="K334">_xlfn.SWITCH($A$2,"average", AVERAGE(Instances!K334:Instances!K334),"median", MEDIAN(Instances!K334:Instances!K334),"min", MIN(Instances!K334:Instances!K334),"max", MAX(Instances!K334:Instances!K334),"diff", MAX(Instances!K334:Instances!K334)-MIN(Instances!K334:Instances!K334))</f>
        <v>0</v>
      </c>
      <c r="L334" s="1"/>
      <c r="M334" s="1" cm="1">
        <f t="array" ref="M334">_xlfn.SWITCH($A$2,"average", AVERAGE(Instances!M334:Instances!M334),"median", MEDIAN(Instances!M334:Instances!M334),"min", MIN(Instances!M334:Instances!M334),"max", MAX(Instances!M334:Instances!M334),"diff", MAX(Instances!M334:Instances!M334)-MIN(Instances!M334:Instances!M334))</f>
        <v>0</v>
      </c>
      <c r="N334" s="1" cm="1">
        <f t="array" ref="N334">_xlfn.SWITCH($A$2,"average", AVERAGE(Instances!N334:Instances!N334),"median", MEDIAN(Instances!N334:Instances!N334),"min", MIN(Instances!N334:Instances!N334),"max", MAX(Instances!N334:Instances!N334),"diff", MAX(Instances!N334:Instances!N334)-MIN(Instances!N334:Instances!N334))</f>
        <v>0</v>
      </c>
      <c r="O334" s="1"/>
      <c r="P334" s="1" cm="1">
        <f t="array" ref="P334">_xlfn.SWITCH($A$2,"average", AVERAGE(Instances!P334:Instances!P334),"median", MEDIAN(Instances!P334:Instances!P334),"min", MIN(Instances!P334:Instances!P334),"max", MAX(Instances!P334:Instances!P334),"diff", MAX(Instances!P334:Instances!P334)-MIN(Instances!P334:Instances!P334))</f>
        <v>0</v>
      </c>
      <c r="Q334" s="1" cm="1">
        <f t="array" ref="Q334">_xlfn.SWITCH($A$2,"average", AVERAGE(Instances!Q334:Instances!Q334),"median", MEDIAN(Instances!Q334:Instances!Q334),"min", MIN(Instances!Q334:Instances!Q334),"max", MAX(Instances!Q334:Instances!Q334),"diff", MAX(Instances!Q334:Instances!Q334)-MIN(Instances!Q334:Instances!Q334))</f>
        <v>0</v>
      </c>
      <c r="R334" s="1" cm="1">
        <f t="array" ref="R334">_xlfn.SWITCH($A$2,"average", AVERAGE(Instances!R334:Instances!R334),"median", MEDIAN(Instances!R334:Instances!R334),"min", MIN(Instances!R334:Instances!R334),"max", MAX(Instances!R334:Instances!R334),"diff", MAX(Instances!R334:Instances!R334)-MIN(Instances!R334:Instances!R334))</f>
        <v>0</v>
      </c>
      <c r="S334" s="1">
        <f>MIN($B334)</f>
        <v>0</v>
      </c>
      <c r="T334" s="1">
        <f>MIN($C334)</f>
        <v>0</v>
      </c>
      <c r="U334" s="1">
        <f>MIN($D334)</f>
        <v>0</v>
      </c>
      <c r="V334" s="1">
        <f>MIN($E334)</f>
        <v>0</v>
      </c>
      <c r="W334" s="1">
        <f>MIN($F334)</f>
        <v>0</v>
      </c>
      <c r="X334" s="1">
        <f>MIN($G334)</f>
        <v>0</v>
      </c>
      <c r="Y334" s="1">
        <f>MIN($H334)</f>
        <v>0</v>
      </c>
      <c r="Z334" s="1">
        <f>MIN($I334)</f>
        <v>0</v>
      </c>
      <c r="AA334" s="1">
        <f>MIN($J334)</f>
        <v>0</v>
      </c>
      <c r="AB334" s="1">
        <f>MIN($K334)</f>
        <v>0</v>
      </c>
      <c r="AC334" s="1">
        <f>MIN($M334)</f>
        <v>0</v>
      </c>
      <c r="AD334" s="1">
        <f>MIN($N334)</f>
        <v>0</v>
      </c>
      <c r="AE334" s="1">
        <f>MIN($P334)</f>
        <v>0</v>
      </c>
      <c r="AF334" s="1">
        <f>MIN($Q334)</f>
        <v>0</v>
      </c>
      <c r="AG334" s="1">
        <f>MIN($R334)</f>
        <v>0</v>
      </c>
      <c r="AH334" s="1">
        <f>MEDIAN($B334)</f>
        <v>0</v>
      </c>
      <c r="AI334" s="1">
        <f>MEDIAN($C334)</f>
        <v>0</v>
      </c>
      <c r="AJ334" s="1">
        <f>MEDIAN($D334)</f>
        <v>0</v>
      </c>
      <c r="AK334" s="1">
        <f>MEDIAN($E334)</f>
        <v>0</v>
      </c>
      <c r="AL334" s="1">
        <f>MEDIAN($F334)</f>
        <v>0</v>
      </c>
      <c r="AM334" s="1">
        <f>MEDIAN($G334)</f>
        <v>0</v>
      </c>
      <c r="AN334" s="1">
        <f>MEDIAN($H334)</f>
        <v>0</v>
      </c>
      <c r="AO334" s="1">
        <f>MEDIAN($I334)</f>
        <v>0</v>
      </c>
      <c r="AP334" s="1">
        <f>MEDIAN($J334)</f>
        <v>0</v>
      </c>
      <c r="AQ334" s="1">
        <f>MEDIAN($K334)</f>
        <v>0</v>
      </c>
      <c r="AR334" s="1">
        <f>MEDIAN($M334)</f>
        <v>0</v>
      </c>
      <c r="AS334" s="1">
        <f>MEDIAN($N334)</f>
        <v>0</v>
      </c>
      <c r="AT334" s="1">
        <f>MEDIAN($P334)</f>
        <v>0</v>
      </c>
      <c r="AU334" s="1">
        <f>MEDIAN($Q334)</f>
        <v>0</v>
      </c>
      <c r="AV334" s="1">
        <f>MEDIAN($R334)</f>
        <v>0</v>
      </c>
      <c r="AW334" s="1">
        <f>MAX($B334)</f>
        <v>0</v>
      </c>
      <c r="AX334" s="1">
        <f>MAX($C334)</f>
        <v>0</v>
      </c>
      <c r="AY334" s="1">
        <f>MAX($D334)</f>
        <v>0</v>
      </c>
      <c r="AZ334" s="1">
        <f>MAX($E334)</f>
        <v>0</v>
      </c>
      <c r="BA334" s="1">
        <f>MAX($F334)</f>
        <v>0</v>
      </c>
      <c r="BB334" s="1">
        <f>MAX($G334)</f>
        <v>0</v>
      </c>
      <c r="BC334" s="1">
        <f>MAX($H334)</f>
        <v>0</v>
      </c>
      <c r="BD334" s="1">
        <f>MAX($I334)</f>
        <v>0</v>
      </c>
      <c r="BE334" s="1">
        <f>MAX($J334)</f>
        <v>0</v>
      </c>
      <c r="BF334" s="1">
        <f>MAX($K334)</f>
        <v>0</v>
      </c>
      <c r="BG334" s="1">
        <f>MAX($M334)</f>
        <v>0</v>
      </c>
      <c r="BH334" s="1">
        <f>MAX($N334)</f>
        <v>0</v>
      </c>
      <c r="BI334" s="1">
        <f>MAX($P334)</f>
        <v>0</v>
      </c>
      <c r="BJ334" s="1">
        <f>MAX($Q334)</f>
        <v>0</v>
      </c>
      <c r="BK334" s="1">
        <f>MAX($R334)</f>
        <v>0</v>
      </c>
    </row>
    <row r="335" spans="1:63">
      <c r="A335" s="1" t="s">
        <v>332</v>
      </c>
      <c r="B335" s="1" cm="1">
        <f t="array" ref="B335">_xlfn.SWITCH($A$2,"average", AVERAGE(Instances!B335:Instances!B335),"median", MEDIAN(Instances!B335:Instances!B335),"min", MIN(Instances!B335:Instances!B335),"max", MAX(Instances!B335:Instances!B335),"diff", MAX(Instances!B335:Instances!B335)-MIN(Instances!B335:Instances!B335))</f>
        <v>0</v>
      </c>
      <c r="C335" s="1" cm="1">
        <f t="array" ref="C335">_xlfn.SWITCH($A$2,"average", AVERAGE(Instances!C335:Instances!C335),"median", MEDIAN(Instances!C335:Instances!C335),"min", MIN(Instances!C335:Instances!C335),"max", MAX(Instances!C335:Instances!C335),"diff", MAX(Instances!C335:Instances!C335)-MIN(Instances!C335:Instances!C335))</f>
        <v>0</v>
      </c>
      <c r="D335" s="1" cm="1">
        <f t="array" ref="D335">_xlfn.SWITCH($A$2,"average", AVERAGE(Instances!D335:Instances!D335),"median", MEDIAN(Instances!D335:Instances!D335),"min", MIN(Instances!D335:Instances!D335),"max", MAX(Instances!D335:Instances!D335),"diff", MAX(Instances!D335:Instances!D335)-MIN(Instances!D335:Instances!D335))</f>
        <v>0</v>
      </c>
      <c r="E335" s="1" cm="1">
        <f t="array" ref="E335">_xlfn.SWITCH($A$2,"average", AVERAGE(Instances!E335:Instances!E335),"median", MEDIAN(Instances!E335:Instances!E335),"min", MIN(Instances!E335:Instances!E335),"max", MAX(Instances!E335:Instances!E335),"diff", MAX(Instances!E335:Instances!E335)-MIN(Instances!E335:Instances!E335))</f>
        <v>0</v>
      </c>
      <c r="F335" s="1" cm="1">
        <f t="array" ref="F335">_xlfn.SWITCH($A$2,"average", AVERAGE(Instances!F335:Instances!F335),"median", MEDIAN(Instances!F335:Instances!F335),"min", MIN(Instances!F335:Instances!F335),"max", MAX(Instances!F335:Instances!F335),"diff", MAX(Instances!F335:Instances!F335)-MIN(Instances!F335:Instances!F335))</f>
        <v>0</v>
      </c>
      <c r="G335" s="1" cm="1">
        <f t="array" ref="G335">_xlfn.SWITCH($A$2,"average", AVERAGE(Instances!G335:Instances!G335),"median", MEDIAN(Instances!G335:Instances!G335),"min", MIN(Instances!G335:Instances!G335),"max", MAX(Instances!G335:Instances!G335),"diff", MAX(Instances!G335:Instances!G335)-MIN(Instances!G335:Instances!G335))</f>
        <v>0</v>
      </c>
      <c r="H335" s="1" cm="1">
        <f t="array" ref="H335">_xlfn.SWITCH($A$2,"average", AVERAGE(Instances!H335:Instances!H335),"median", MEDIAN(Instances!H335:Instances!H335),"min", MIN(Instances!H335:Instances!H335),"max", MAX(Instances!H335:Instances!H335),"diff", MAX(Instances!H335:Instances!H335)-MIN(Instances!H335:Instances!H335))</f>
        <v>0</v>
      </c>
      <c r="I335" s="1" cm="1">
        <f t="array" ref="I335">_xlfn.SWITCH($A$2,"average", AVERAGE(Instances!I335:Instances!I335),"median", MEDIAN(Instances!I335:Instances!I335),"min", MIN(Instances!I335:Instances!I335),"max", MAX(Instances!I335:Instances!I335),"diff", MAX(Instances!I335:Instances!I335)-MIN(Instances!I335:Instances!I335))</f>
        <v>0</v>
      </c>
      <c r="J335" s="1" cm="1">
        <f t="array" ref="J335">_xlfn.SWITCH($A$2,"average", AVERAGE(Instances!J335:Instances!J335),"median", MEDIAN(Instances!J335:Instances!J335),"min", MIN(Instances!J335:Instances!J335),"max", MAX(Instances!J335:Instances!J335),"diff", MAX(Instances!J335:Instances!J335)-MIN(Instances!J335:Instances!J335))</f>
        <v>0</v>
      </c>
      <c r="K335" s="1" cm="1">
        <f t="array" ref="K335">_xlfn.SWITCH($A$2,"average", AVERAGE(Instances!K335:Instances!K335),"median", MEDIAN(Instances!K335:Instances!K335),"min", MIN(Instances!K335:Instances!K335),"max", MAX(Instances!K335:Instances!K335),"diff", MAX(Instances!K335:Instances!K335)-MIN(Instances!K335:Instances!K335))</f>
        <v>0</v>
      </c>
      <c r="L335" s="1"/>
      <c r="M335" s="1" cm="1">
        <f t="array" ref="M335">_xlfn.SWITCH($A$2,"average", AVERAGE(Instances!M335:Instances!M335),"median", MEDIAN(Instances!M335:Instances!M335),"min", MIN(Instances!M335:Instances!M335),"max", MAX(Instances!M335:Instances!M335),"diff", MAX(Instances!M335:Instances!M335)-MIN(Instances!M335:Instances!M335))</f>
        <v>0</v>
      </c>
      <c r="N335" s="1" cm="1">
        <f t="array" ref="N335">_xlfn.SWITCH($A$2,"average", AVERAGE(Instances!N335:Instances!N335),"median", MEDIAN(Instances!N335:Instances!N335),"min", MIN(Instances!N335:Instances!N335),"max", MAX(Instances!N335:Instances!N335),"diff", MAX(Instances!N335:Instances!N335)-MIN(Instances!N335:Instances!N335))</f>
        <v>0</v>
      </c>
      <c r="O335" s="1"/>
      <c r="P335" s="1" cm="1">
        <f t="array" ref="P335">_xlfn.SWITCH($A$2,"average", AVERAGE(Instances!P335:Instances!P335),"median", MEDIAN(Instances!P335:Instances!P335),"min", MIN(Instances!P335:Instances!P335),"max", MAX(Instances!P335:Instances!P335),"diff", MAX(Instances!P335:Instances!P335)-MIN(Instances!P335:Instances!P335))</f>
        <v>0</v>
      </c>
      <c r="Q335" s="1" cm="1">
        <f t="array" ref="Q335">_xlfn.SWITCH($A$2,"average", AVERAGE(Instances!Q335:Instances!Q335),"median", MEDIAN(Instances!Q335:Instances!Q335),"min", MIN(Instances!Q335:Instances!Q335),"max", MAX(Instances!Q335:Instances!Q335),"diff", MAX(Instances!Q335:Instances!Q335)-MIN(Instances!Q335:Instances!Q335))</f>
        <v>0</v>
      </c>
      <c r="R335" s="1" cm="1">
        <f t="array" ref="R335">_xlfn.SWITCH($A$2,"average", AVERAGE(Instances!R335:Instances!R335),"median", MEDIAN(Instances!R335:Instances!R335),"min", MIN(Instances!R335:Instances!R335),"max", MAX(Instances!R335:Instances!R335),"diff", MAX(Instances!R335:Instances!R335)-MIN(Instances!R335:Instances!R335))</f>
        <v>0</v>
      </c>
      <c r="S335" s="1">
        <f>MIN($B335)</f>
        <v>0</v>
      </c>
      <c r="T335" s="1">
        <f>MIN($C335)</f>
        <v>0</v>
      </c>
      <c r="U335" s="1">
        <f>MIN($D335)</f>
        <v>0</v>
      </c>
      <c r="V335" s="1">
        <f>MIN($E335)</f>
        <v>0</v>
      </c>
      <c r="W335" s="1">
        <f>MIN($F335)</f>
        <v>0</v>
      </c>
      <c r="X335" s="1">
        <f>MIN($G335)</f>
        <v>0</v>
      </c>
      <c r="Y335" s="1">
        <f>MIN($H335)</f>
        <v>0</v>
      </c>
      <c r="Z335" s="1">
        <f>MIN($I335)</f>
        <v>0</v>
      </c>
      <c r="AA335" s="1">
        <f>MIN($J335)</f>
        <v>0</v>
      </c>
      <c r="AB335" s="1">
        <f>MIN($K335)</f>
        <v>0</v>
      </c>
      <c r="AC335" s="1">
        <f>MIN($M335)</f>
        <v>0</v>
      </c>
      <c r="AD335" s="1">
        <f>MIN($N335)</f>
        <v>0</v>
      </c>
      <c r="AE335" s="1">
        <f>MIN($P335)</f>
        <v>0</v>
      </c>
      <c r="AF335" s="1">
        <f>MIN($Q335)</f>
        <v>0</v>
      </c>
      <c r="AG335" s="1">
        <f>MIN($R335)</f>
        <v>0</v>
      </c>
      <c r="AH335" s="1">
        <f>MEDIAN($B335)</f>
        <v>0</v>
      </c>
      <c r="AI335" s="1">
        <f>MEDIAN($C335)</f>
        <v>0</v>
      </c>
      <c r="AJ335" s="1">
        <f>MEDIAN($D335)</f>
        <v>0</v>
      </c>
      <c r="AK335" s="1">
        <f>MEDIAN($E335)</f>
        <v>0</v>
      </c>
      <c r="AL335" s="1">
        <f>MEDIAN($F335)</f>
        <v>0</v>
      </c>
      <c r="AM335" s="1">
        <f>MEDIAN($G335)</f>
        <v>0</v>
      </c>
      <c r="AN335" s="1">
        <f>MEDIAN($H335)</f>
        <v>0</v>
      </c>
      <c r="AO335" s="1">
        <f>MEDIAN($I335)</f>
        <v>0</v>
      </c>
      <c r="AP335" s="1">
        <f>MEDIAN($J335)</f>
        <v>0</v>
      </c>
      <c r="AQ335" s="1">
        <f>MEDIAN($K335)</f>
        <v>0</v>
      </c>
      <c r="AR335" s="1">
        <f>MEDIAN($M335)</f>
        <v>0</v>
      </c>
      <c r="AS335" s="1">
        <f>MEDIAN($N335)</f>
        <v>0</v>
      </c>
      <c r="AT335" s="1">
        <f>MEDIAN($P335)</f>
        <v>0</v>
      </c>
      <c r="AU335" s="1">
        <f>MEDIAN($Q335)</f>
        <v>0</v>
      </c>
      <c r="AV335" s="1">
        <f>MEDIAN($R335)</f>
        <v>0</v>
      </c>
      <c r="AW335" s="1">
        <f>MAX($B335)</f>
        <v>0</v>
      </c>
      <c r="AX335" s="1">
        <f>MAX($C335)</f>
        <v>0</v>
      </c>
      <c r="AY335" s="1">
        <f>MAX($D335)</f>
        <v>0</v>
      </c>
      <c r="AZ335" s="1">
        <f>MAX($E335)</f>
        <v>0</v>
      </c>
      <c r="BA335" s="1">
        <f>MAX($F335)</f>
        <v>0</v>
      </c>
      <c r="BB335" s="1">
        <f>MAX($G335)</f>
        <v>0</v>
      </c>
      <c r="BC335" s="1">
        <f>MAX($H335)</f>
        <v>0</v>
      </c>
      <c r="BD335" s="1">
        <f>MAX($I335)</f>
        <v>0</v>
      </c>
      <c r="BE335" s="1">
        <f>MAX($J335)</f>
        <v>0</v>
      </c>
      <c r="BF335" s="1">
        <f>MAX($K335)</f>
        <v>0</v>
      </c>
      <c r="BG335" s="1">
        <f>MAX($M335)</f>
        <v>0</v>
      </c>
      <c r="BH335" s="1">
        <f>MAX($N335)</f>
        <v>0</v>
      </c>
      <c r="BI335" s="1">
        <f>MAX($P335)</f>
        <v>0</v>
      </c>
      <c r="BJ335" s="1">
        <f>MAX($Q335)</f>
        <v>0</v>
      </c>
      <c r="BK335" s="1">
        <f>MAX($R335)</f>
        <v>0</v>
      </c>
    </row>
    <row r="336" spans="1:63">
      <c r="A336" s="1" t="s">
        <v>333</v>
      </c>
      <c r="B336" s="1" cm="1">
        <f t="array" ref="B336">_xlfn.SWITCH($A$2,"average", AVERAGE(Instances!B336:Instances!B336),"median", MEDIAN(Instances!B336:Instances!B336),"min", MIN(Instances!B336:Instances!B336),"max", MAX(Instances!B336:Instances!B336),"diff", MAX(Instances!B336:Instances!B336)-MIN(Instances!B336:Instances!B336))</f>
        <v>0</v>
      </c>
      <c r="C336" s="1" cm="1">
        <f t="array" ref="C336">_xlfn.SWITCH($A$2,"average", AVERAGE(Instances!C336:Instances!C336),"median", MEDIAN(Instances!C336:Instances!C336),"min", MIN(Instances!C336:Instances!C336),"max", MAX(Instances!C336:Instances!C336),"diff", MAX(Instances!C336:Instances!C336)-MIN(Instances!C336:Instances!C336))</f>
        <v>0</v>
      </c>
      <c r="D336" s="1" cm="1">
        <f t="array" ref="D336">_xlfn.SWITCH($A$2,"average", AVERAGE(Instances!D336:Instances!D336),"median", MEDIAN(Instances!D336:Instances!D336),"min", MIN(Instances!D336:Instances!D336),"max", MAX(Instances!D336:Instances!D336),"diff", MAX(Instances!D336:Instances!D336)-MIN(Instances!D336:Instances!D336))</f>
        <v>0</v>
      </c>
      <c r="E336" s="1" cm="1">
        <f t="array" ref="E336">_xlfn.SWITCH($A$2,"average", AVERAGE(Instances!E336:Instances!E336),"median", MEDIAN(Instances!E336:Instances!E336),"min", MIN(Instances!E336:Instances!E336),"max", MAX(Instances!E336:Instances!E336),"diff", MAX(Instances!E336:Instances!E336)-MIN(Instances!E336:Instances!E336))</f>
        <v>0</v>
      </c>
      <c r="F336" s="1" cm="1">
        <f t="array" ref="F336">_xlfn.SWITCH($A$2,"average", AVERAGE(Instances!F336:Instances!F336),"median", MEDIAN(Instances!F336:Instances!F336),"min", MIN(Instances!F336:Instances!F336),"max", MAX(Instances!F336:Instances!F336),"diff", MAX(Instances!F336:Instances!F336)-MIN(Instances!F336:Instances!F336))</f>
        <v>0</v>
      </c>
      <c r="G336" s="1" cm="1">
        <f t="array" ref="G336">_xlfn.SWITCH($A$2,"average", AVERAGE(Instances!G336:Instances!G336),"median", MEDIAN(Instances!G336:Instances!G336),"min", MIN(Instances!G336:Instances!G336),"max", MAX(Instances!G336:Instances!G336),"diff", MAX(Instances!G336:Instances!G336)-MIN(Instances!G336:Instances!G336))</f>
        <v>0</v>
      </c>
      <c r="H336" s="1" cm="1">
        <f t="array" ref="H336">_xlfn.SWITCH($A$2,"average", AVERAGE(Instances!H336:Instances!H336),"median", MEDIAN(Instances!H336:Instances!H336),"min", MIN(Instances!H336:Instances!H336),"max", MAX(Instances!H336:Instances!H336),"diff", MAX(Instances!H336:Instances!H336)-MIN(Instances!H336:Instances!H336))</f>
        <v>0</v>
      </c>
      <c r="I336" s="1" cm="1">
        <f t="array" ref="I336">_xlfn.SWITCH($A$2,"average", AVERAGE(Instances!I336:Instances!I336),"median", MEDIAN(Instances!I336:Instances!I336),"min", MIN(Instances!I336:Instances!I336),"max", MAX(Instances!I336:Instances!I336),"diff", MAX(Instances!I336:Instances!I336)-MIN(Instances!I336:Instances!I336))</f>
        <v>0</v>
      </c>
      <c r="J336" s="1" cm="1">
        <f t="array" ref="J336">_xlfn.SWITCH($A$2,"average", AVERAGE(Instances!J336:Instances!J336),"median", MEDIAN(Instances!J336:Instances!J336),"min", MIN(Instances!J336:Instances!J336),"max", MAX(Instances!J336:Instances!J336),"diff", MAX(Instances!J336:Instances!J336)-MIN(Instances!J336:Instances!J336))</f>
        <v>0</v>
      </c>
      <c r="K336" s="1" cm="1">
        <f t="array" ref="K336">_xlfn.SWITCH($A$2,"average", AVERAGE(Instances!K336:Instances!K336),"median", MEDIAN(Instances!K336:Instances!K336),"min", MIN(Instances!K336:Instances!K336),"max", MAX(Instances!K336:Instances!K336),"diff", MAX(Instances!K336:Instances!K336)-MIN(Instances!K336:Instances!K336))</f>
        <v>0</v>
      </c>
      <c r="L336" s="1"/>
      <c r="M336" s="1" cm="1">
        <f t="array" ref="M336">_xlfn.SWITCH($A$2,"average", AVERAGE(Instances!M336:Instances!M336),"median", MEDIAN(Instances!M336:Instances!M336),"min", MIN(Instances!M336:Instances!M336),"max", MAX(Instances!M336:Instances!M336),"diff", MAX(Instances!M336:Instances!M336)-MIN(Instances!M336:Instances!M336))</f>
        <v>0</v>
      </c>
      <c r="N336" s="1" cm="1">
        <f t="array" ref="N336">_xlfn.SWITCH($A$2,"average", AVERAGE(Instances!N336:Instances!N336),"median", MEDIAN(Instances!N336:Instances!N336),"min", MIN(Instances!N336:Instances!N336),"max", MAX(Instances!N336:Instances!N336),"diff", MAX(Instances!N336:Instances!N336)-MIN(Instances!N336:Instances!N336))</f>
        <v>0</v>
      </c>
      <c r="O336" s="1"/>
      <c r="P336" s="1" cm="1">
        <f t="array" ref="P336">_xlfn.SWITCH($A$2,"average", AVERAGE(Instances!P336:Instances!P336),"median", MEDIAN(Instances!P336:Instances!P336),"min", MIN(Instances!P336:Instances!P336),"max", MAX(Instances!P336:Instances!P336),"diff", MAX(Instances!P336:Instances!P336)-MIN(Instances!P336:Instances!P336))</f>
        <v>0</v>
      </c>
      <c r="Q336" s="1" cm="1">
        <f t="array" ref="Q336">_xlfn.SWITCH($A$2,"average", AVERAGE(Instances!Q336:Instances!Q336),"median", MEDIAN(Instances!Q336:Instances!Q336),"min", MIN(Instances!Q336:Instances!Q336),"max", MAX(Instances!Q336:Instances!Q336),"diff", MAX(Instances!Q336:Instances!Q336)-MIN(Instances!Q336:Instances!Q336))</f>
        <v>0</v>
      </c>
      <c r="R336" s="1" cm="1">
        <f t="array" ref="R336">_xlfn.SWITCH($A$2,"average", AVERAGE(Instances!R336:Instances!R336),"median", MEDIAN(Instances!R336:Instances!R336),"min", MIN(Instances!R336:Instances!R336),"max", MAX(Instances!R336:Instances!R336),"diff", MAX(Instances!R336:Instances!R336)-MIN(Instances!R336:Instances!R336))</f>
        <v>0</v>
      </c>
      <c r="S336" s="1">
        <f>MIN($B336)</f>
        <v>0</v>
      </c>
      <c r="T336" s="1">
        <f>MIN($C336)</f>
        <v>0</v>
      </c>
      <c r="U336" s="1">
        <f>MIN($D336)</f>
        <v>0</v>
      </c>
      <c r="V336" s="1">
        <f>MIN($E336)</f>
        <v>0</v>
      </c>
      <c r="W336" s="1">
        <f>MIN($F336)</f>
        <v>0</v>
      </c>
      <c r="X336" s="1">
        <f>MIN($G336)</f>
        <v>0</v>
      </c>
      <c r="Y336" s="1">
        <f>MIN($H336)</f>
        <v>0</v>
      </c>
      <c r="Z336" s="1">
        <f>MIN($I336)</f>
        <v>0</v>
      </c>
      <c r="AA336" s="1">
        <f>MIN($J336)</f>
        <v>0</v>
      </c>
      <c r="AB336" s="1">
        <f>MIN($K336)</f>
        <v>0</v>
      </c>
      <c r="AC336" s="1">
        <f>MIN($M336)</f>
        <v>0</v>
      </c>
      <c r="AD336" s="1">
        <f>MIN($N336)</f>
        <v>0</v>
      </c>
      <c r="AE336" s="1">
        <f>MIN($P336)</f>
        <v>0</v>
      </c>
      <c r="AF336" s="1">
        <f>MIN($Q336)</f>
        <v>0</v>
      </c>
      <c r="AG336" s="1">
        <f>MIN($R336)</f>
        <v>0</v>
      </c>
      <c r="AH336" s="1">
        <f>MEDIAN($B336)</f>
        <v>0</v>
      </c>
      <c r="AI336" s="1">
        <f>MEDIAN($C336)</f>
        <v>0</v>
      </c>
      <c r="AJ336" s="1">
        <f>MEDIAN($D336)</f>
        <v>0</v>
      </c>
      <c r="AK336" s="1">
        <f>MEDIAN($E336)</f>
        <v>0</v>
      </c>
      <c r="AL336" s="1">
        <f>MEDIAN($F336)</f>
        <v>0</v>
      </c>
      <c r="AM336" s="1">
        <f>MEDIAN($G336)</f>
        <v>0</v>
      </c>
      <c r="AN336" s="1">
        <f>MEDIAN($H336)</f>
        <v>0</v>
      </c>
      <c r="AO336" s="1">
        <f>MEDIAN($I336)</f>
        <v>0</v>
      </c>
      <c r="AP336" s="1">
        <f>MEDIAN($J336)</f>
        <v>0</v>
      </c>
      <c r="AQ336" s="1">
        <f>MEDIAN($K336)</f>
        <v>0</v>
      </c>
      <c r="AR336" s="1">
        <f>MEDIAN($M336)</f>
        <v>0</v>
      </c>
      <c r="AS336" s="1">
        <f>MEDIAN($N336)</f>
        <v>0</v>
      </c>
      <c r="AT336" s="1">
        <f>MEDIAN($P336)</f>
        <v>0</v>
      </c>
      <c r="AU336" s="1">
        <f>MEDIAN($Q336)</f>
        <v>0</v>
      </c>
      <c r="AV336" s="1">
        <f>MEDIAN($R336)</f>
        <v>0</v>
      </c>
      <c r="AW336" s="1">
        <f>MAX($B336)</f>
        <v>0</v>
      </c>
      <c r="AX336" s="1">
        <f>MAX($C336)</f>
        <v>0</v>
      </c>
      <c r="AY336" s="1">
        <f>MAX($D336)</f>
        <v>0</v>
      </c>
      <c r="AZ336" s="1">
        <f>MAX($E336)</f>
        <v>0</v>
      </c>
      <c r="BA336" s="1">
        <f>MAX($F336)</f>
        <v>0</v>
      </c>
      <c r="BB336" s="1">
        <f>MAX($G336)</f>
        <v>0</v>
      </c>
      <c r="BC336" s="1">
        <f>MAX($H336)</f>
        <v>0</v>
      </c>
      <c r="BD336" s="1">
        <f>MAX($I336)</f>
        <v>0</v>
      </c>
      <c r="BE336" s="1">
        <f>MAX($J336)</f>
        <v>0</v>
      </c>
      <c r="BF336" s="1">
        <f>MAX($K336)</f>
        <v>0</v>
      </c>
      <c r="BG336" s="1">
        <f>MAX($M336)</f>
        <v>0</v>
      </c>
      <c r="BH336" s="1">
        <f>MAX($N336)</f>
        <v>0</v>
      </c>
      <c r="BI336" s="1">
        <f>MAX($P336)</f>
        <v>0</v>
      </c>
      <c r="BJ336" s="1">
        <f>MAX($Q336)</f>
        <v>0</v>
      </c>
      <c r="BK336" s="1">
        <f>MAX($R336)</f>
        <v>0</v>
      </c>
    </row>
    <row r="337" spans="1:63">
      <c r="A337" s="1" t="s">
        <v>334</v>
      </c>
      <c r="B337" s="1" cm="1">
        <f t="array" ref="B337">_xlfn.SWITCH($A$2,"average", AVERAGE(Instances!B337:Instances!B337),"median", MEDIAN(Instances!B337:Instances!B337),"min", MIN(Instances!B337:Instances!B337),"max", MAX(Instances!B337:Instances!B337),"diff", MAX(Instances!B337:Instances!B337)-MIN(Instances!B337:Instances!B337))</f>
        <v>0</v>
      </c>
      <c r="C337" s="1" cm="1">
        <f t="array" ref="C337">_xlfn.SWITCH($A$2,"average", AVERAGE(Instances!C337:Instances!C337),"median", MEDIAN(Instances!C337:Instances!C337),"min", MIN(Instances!C337:Instances!C337),"max", MAX(Instances!C337:Instances!C337),"diff", MAX(Instances!C337:Instances!C337)-MIN(Instances!C337:Instances!C337))</f>
        <v>0</v>
      </c>
      <c r="D337" s="1" cm="1">
        <f t="array" ref="D337">_xlfn.SWITCH($A$2,"average", AVERAGE(Instances!D337:Instances!D337),"median", MEDIAN(Instances!D337:Instances!D337),"min", MIN(Instances!D337:Instances!D337),"max", MAX(Instances!D337:Instances!D337),"diff", MAX(Instances!D337:Instances!D337)-MIN(Instances!D337:Instances!D337))</f>
        <v>0</v>
      </c>
      <c r="E337" s="1" cm="1">
        <f t="array" ref="E337">_xlfn.SWITCH($A$2,"average", AVERAGE(Instances!E337:Instances!E337),"median", MEDIAN(Instances!E337:Instances!E337),"min", MIN(Instances!E337:Instances!E337),"max", MAX(Instances!E337:Instances!E337),"diff", MAX(Instances!E337:Instances!E337)-MIN(Instances!E337:Instances!E337))</f>
        <v>0</v>
      </c>
      <c r="F337" s="1" cm="1">
        <f t="array" ref="F337">_xlfn.SWITCH($A$2,"average", AVERAGE(Instances!F337:Instances!F337),"median", MEDIAN(Instances!F337:Instances!F337),"min", MIN(Instances!F337:Instances!F337),"max", MAX(Instances!F337:Instances!F337),"diff", MAX(Instances!F337:Instances!F337)-MIN(Instances!F337:Instances!F337))</f>
        <v>0</v>
      </c>
      <c r="G337" s="1" cm="1">
        <f t="array" ref="G337">_xlfn.SWITCH($A$2,"average", AVERAGE(Instances!G337:Instances!G337),"median", MEDIAN(Instances!G337:Instances!G337),"min", MIN(Instances!G337:Instances!G337),"max", MAX(Instances!G337:Instances!G337),"diff", MAX(Instances!G337:Instances!G337)-MIN(Instances!G337:Instances!G337))</f>
        <v>0</v>
      </c>
      <c r="H337" s="1" cm="1">
        <f t="array" ref="H337">_xlfn.SWITCH($A$2,"average", AVERAGE(Instances!H337:Instances!H337),"median", MEDIAN(Instances!H337:Instances!H337),"min", MIN(Instances!H337:Instances!H337),"max", MAX(Instances!H337:Instances!H337),"diff", MAX(Instances!H337:Instances!H337)-MIN(Instances!H337:Instances!H337))</f>
        <v>0</v>
      </c>
      <c r="I337" s="1" cm="1">
        <f t="array" ref="I337">_xlfn.SWITCH($A$2,"average", AVERAGE(Instances!I337:Instances!I337),"median", MEDIAN(Instances!I337:Instances!I337),"min", MIN(Instances!I337:Instances!I337),"max", MAX(Instances!I337:Instances!I337),"diff", MAX(Instances!I337:Instances!I337)-MIN(Instances!I337:Instances!I337))</f>
        <v>0</v>
      </c>
      <c r="J337" s="1" cm="1">
        <f t="array" ref="J337">_xlfn.SWITCH($A$2,"average", AVERAGE(Instances!J337:Instances!J337),"median", MEDIAN(Instances!J337:Instances!J337),"min", MIN(Instances!J337:Instances!J337),"max", MAX(Instances!J337:Instances!J337),"diff", MAX(Instances!J337:Instances!J337)-MIN(Instances!J337:Instances!J337))</f>
        <v>0</v>
      </c>
      <c r="K337" s="1" cm="1">
        <f t="array" ref="K337">_xlfn.SWITCH($A$2,"average", AVERAGE(Instances!K337:Instances!K337),"median", MEDIAN(Instances!K337:Instances!K337),"min", MIN(Instances!K337:Instances!K337),"max", MAX(Instances!K337:Instances!K337),"diff", MAX(Instances!K337:Instances!K337)-MIN(Instances!K337:Instances!K337))</f>
        <v>0</v>
      </c>
      <c r="L337" s="1"/>
      <c r="M337" s="1" cm="1">
        <f t="array" ref="M337">_xlfn.SWITCH($A$2,"average", AVERAGE(Instances!M337:Instances!M337),"median", MEDIAN(Instances!M337:Instances!M337),"min", MIN(Instances!M337:Instances!M337),"max", MAX(Instances!M337:Instances!M337),"diff", MAX(Instances!M337:Instances!M337)-MIN(Instances!M337:Instances!M337))</f>
        <v>0</v>
      </c>
      <c r="N337" s="1" cm="1">
        <f t="array" ref="N337">_xlfn.SWITCH($A$2,"average", AVERAGE(Instances!N337:Instances!N337),"median", MEDIAN(Instances!N337:Instances!N337),"min", MIN(Instances!N337:Instances!N337),"max", MAX(Instances!N337:Instances!N337),"diff", MAX(Instances!N337:Instances!N337)-MIN(Instances!N337:Instances!N337))</f>
        <v>0</v>
      </c>
      <c r="O337" s="1"/>
      <c r="P337" s="1" cm="1">
        <f t="array" ref="P337">_xlfn.SWITCH($A$2,"average", AVERAGE(Instances!P337:Instances!P337),"median", MEDIAN(Instances!P337:Instances!P337),"min", MIN(Instances!P337:Instances!P337),"max", MAX(Instances!P337:Instances!P337),"diff", MAX(Instances!P337:Instances!P337)-MIN(Instances!P337:Instances!P337))</f>
        <v>0</v>
      </c>
      <c r="Q337" s="1" cm="1">
        <f t="array" ref="Q337">_xlfn.SWITCH($A$2,"average", AVERAGE(Instances!Q337:Instances!Q337),"median", MEDIAN(Instances!Q337:Instances!Q337),"min", MIN(Instances!Q337:Instances!Q337),"max", MAX(Instances!Q337:Instances!Q337),"diff", MAX(Instances!Q337:Instances!Q337)-MIN(Instances!Q337:Instances!Q337))</f>
        <v>0</v>
      </c>
      <c r="R337" s="1" cm="1">
        <f t="array" ref="R337">_xlfn.SWITCH($A$2,"average", AVERAGE(Instances!R337:Instances!R337),"median", MEDIAN(Instances!R337:Instances!R337),"min", MIN(Instances!R337:Instances!R337),"max", MAX(Instances!R337:Instances!R337),"diff", MAX(Instances!R337:Instances!R337)-MIN(Instances!R337:Instances!R337))</f>
        <v>0</v>
      </c>
      <c r="S337" s="1">
        <f>MIN($B337)</f>
        <v>0</v>
      </c>
      <c r="T337" s="1">
        <f>MIN($C337)</f>
        <v>0</v>
      </c>
      <c r="U337" s="1">
        <f>MIN($D337)</f>
        <v>0</v>
      </c>
      <c r="V337" s="1">
        <f>MIN($E337)</f>
        <v>0</v>
      </c>
      <c r="W337" s="1">
        <f>MIN($F337)</f>
        <v>0</v>
      </c>
      <c r="X337" s="1">
        <f>MIN($G337)</f>
        <v>0</v>
      </c>
      <c r="Y337" s="1">
        <f>MIN($H337)</f>
        <v>0</v>
      </c>
      <c r="Z337" s="1">
        <f>MIN($I337)</f>
        <v>0</v>
      </c>
      <c r="AA337" s="1">
        <f>MIN($J337)</f>
        <v>0</v>
      </c>
      <c r="AB337" s="1">
        <f>MIN($K337)</f>
        <v>0</v>
      </c>
      <c r="AC337" s="1">
        <f>MIN($M337)</f>
        <v>0</v>
      </c>
      <c r="AD337" s="1">
        <f>MIN($N337)</f>
        <v>0</v>
      </c>
      <c r="AE337" s="1">
        <f>MIN($P337)</f>
        <v>0</v>
      </c>
      <c r="AF337" s="1">
        <f>MIN($Q337)</f>
        <v>0</v>
      </c>
      <c r="AG337" s="1">
        <f>MIN($R337)</f>
        <v>0</v>
      </c>
      <c r="AH337" s="1">
        <f>MEDIAN($B337)</f>
        <v>0</v>
      </c>
      <c r="AI337" s="1">
        <f>MEDIAN($C337)</f>
        <v>0</v>
      </c>
      <c r="AJ337" s="1">
        <f>MEDIAN($D337)</f>
        <v>0</v>
      </c>
      <c r="AK337" s="1">
        <f>MEDIAN($E337)</f>
        <v>0</v>
      </c>
      <c r="AL337" s="1">
        <f>MEDIAN($F337)</f>
        <v>0</v>
      </c>
      <c r="AM337" s="1">
        <f>MEDIAN($G337)</f>
        <v>0</v>
      </c>
      <c r="AN337" s="1">
        <f>MEDIAN($H337)</f>
        <v>0</v>
      </c>
      <c r="AO337" s="1">
        <f>MEDIAN($I337)</f>
        <v>0</v>
      </c>
      <c r="AP337" s="1">
        <f>MEDIAN($J337)</f>
        <v>0</v>
      </c>
      <c r="AQ337" s="1">
        <f>MEDIAN($K337)</f>
        <v>0</v>
      </c>
      <c r="AR337" s="1">
        <f>MEDIAN($M337)</f>
        <v>0</v>
      </c>
      <c r="AS337" s="1">
        <f>MEDIAN($N337)</f>
        <v>0</v>
      </c>
      <c r="AT337" s="1">
        <f>MEDIAN($P337)</f>
        <v>0</v>
      </c>
      <c r="AU337" s="1">
        <f>MEDIAN($Q337)</f>
        <v>0</v>
      </c>
      <c r="AV337" s="1">
        <f>MEDIAN($R337)</f>
        <v>0</v>
      </c>
      <c r="AW337" s="1">
        <f>MAX($B337)</f>
        <v>0</v>
      </c>
      <c r="AX337" s="1">
        <f>MAX($C337)</f>
        <v>0</v>
      </c>
      <c r="AY337" s="1">
        <f>MAX($D337)</f>
        <v>0</v>
      </c>
      <c r="AZ337" s="1">
        <f>MAX($E337)</f>
        <v>0</v>
      </c>
      <c r="BA337" s="1">
        <f>MAX($F337)</f>
        <v>0</v>
      </c>
      <c r="BB337" s="1">
        <f>MAX($G337)</f>
        <v>0</v>
      </c>
      <c r="BC337" s="1">
        <f>MAX($H337)</f>
        <v>0</v>
      </c>
      <c r="BD337" s="1">
        <f>MAX($I337)</f>
        <v>0</v>
      </c>
      <c r="BE337" s="1">
        <f>MAX($J337)</f>
        <v>0</v>
      </c>
      <c r="BF337" s="1">
        <f>MAX($K337)</f>
        <v>0</v>
      </c>
      <c r="BG337" s="1">
        <f>MAX($M337)</f>
        <v>0</v>
      </c>
      <c r="BH337" s="1">
        <f>MAX($N337)</f>
        <v>0</v>
      </c>
      <c r="BI337" s="1">
        <f>MAX($P337)</f>
        <v>0</v>
      </c>
      <c r="BJ337" s="1">
        <f>MAX($Q337)</f>
        <v>0</v>
      </c>
      <c r="BK337" s="1">
        <f>MAX($R337)</f>
        <v>0</v>
      </c>
    </row>
    <row r="338" spans="1:63">
      <c r="A338" s="1" t="s">
        <v>335</v>
      </c>
      <c r="B338" s="1" cm="1">
        <f t="array" ref="B338">_xlfn.SWITCH($A$2,"average", AVERAGE(Instances!B338:Instances!B338),"median", MEDIAN(Instances!B338:Instances!B338),"min", MIN(Instances!B338:Instances!B338),"max", MAX(Instances!B338:Instances!B338),"diff", MAX(Instances!B338:Instances!B338)-MIN(Instances!B338:Instances!B338))</f>
        <v>0</v>
      </c>
      <c r="C338" s="1" cm="1">
        <f t="array" ref="C338">_xlfn.SWITCH($A$2,"average", AVERAGE(Instances!C338:Instances!C338),"median", MEDIAN(Instances!C338:Instances!C338),"min", MIN(Instances!C338:Instances!C338),"max", MAX(Instances!C338:Instances!C338),"diff", MAX(Instances!C338:Instances!C338)-MIN(Instances!C338:Instances!C338))</f>
        <v>0</v>
      </c>
      <c r="D338" s="1" cm="1">
        <f t="array" ref="D338">_xlfn.SWITCH($A$2,"average", AVERAGE(Instances!D338:Instances!D338),"median", MEDIAN(Instances!D338:Instances!D338),"min", MIN(Instances!D338:Instances!D338),"max", MAX(Instances!D338:Instances!D338),"diff", MAX(Instances!D338:Instances!D338)-MIN(Instances!D338:Instances!D338))</f>
        <v>0</v>
      </c>
      <c r="E338" s="1" cm="1">
        <f t="array" ref="E338">_xlfn.SWITCH($A$2,"average", AVERAGE(Instances!E338:Instances!E338),"median", MEDIAN(Instances!E338:Instances!E338),"min", MIN(Instances!E338:Instances!E338),"max", MAX(Instances!E338:Instances!E338),"diff", MAX(Instances!E338:Instances!E338)-MIN(Instances!E338:Instances!E338))</f>
        <v>0</v>
      </c>
      <c r="F338" s="1" cm="1">
        <f t="array" ref="F338">_xlfn.SWITCH($A$2,"average", AVERAGE(Instances!F338:Instances!F338),"median", MEDIAN(Instances!F338:Instances!F338),"min", MIN(Instances!F338:Instances!F338),"max", MAX(Instances!F338:Instances!F338),"diff", MAX(Instances!F338:Instances!F338)-MIN(Instances!F338:Instances!F338))</f>
        <v>0</v>
      </c>
      <c r="G338" s="1" cm="1">
        <f t="array" ref="G338">_xlfn.SWITCH($A$2,"average", AVERAGE(Instances!G338:Instances!G338),"median", MEDIAN(Instances!G338:Instances!G338),"min", MIN(Instances!G338:Instances!G338),"max", MAX(Instances!G338:Instances!G338),"diff", MAX(Instances!G338:Instances!G338)-MIN(Instances!G338:Instances!G338))</f>
        <v>0</v>
      </c>
      <c r="H338" s="1" cm="1">
        <f t="array" ref="H338">_xlfn.SWITCH($A$2,"average", AVERAGE(Instances!H338:Instances!H338),"median", MEDIAN(Instances!H338:Instances!H338),"min", MIN(Instances!H338:Instances!H338),"max", MAX(Instances!H338:Instances!H338),"diff", MAX(Instances!H338:Instances!H338)-MIN(Instances!H338:Instances!H338))</f>
        <v>0</v>
      </c>
      <c r="I338" s="1" cm="1">
        <f t="array" ref="I338">_xlfn.SWITCH($A$2,"average", AVERAGE(Instances!I338:Instances!I338),"median", MEDIAN(Instances!I338:Instances!I338),"min", MIN(Instances!I338:Instances!I338),"max", MAX(Instances!I338:Instances!I338),"diff", MAX(Instances!I338:Instances!I338)-MIN(Instances!I338:Instances!I338))</f>
        <v>0</v>
      </c>
      <c r="J338" s="1" cm="1">
        <f t="array" ref="J338">_xlfn.SWITCH($A$2,"average", AVERAGE(Instances!J338:Instances!J338),"median", MEDIAN(Instances!J338:Instances!J338),"min", MIN(Instances!J338:Instances!J338),"max", MAX(Instances!J338:Instances!J338),"diff", MAX(Instances!J338:Instances!J338)-MIN(Instances!J338:Instances!J338))</f>
        <v>0</v>
      </c>
      <c r="K338" s="1" cm="1">
        <f t="array" ref="K338">_xlfn.SWITCH($A$2,"average", AVERAGE(Instances!K338:Instances!K338),"median", MEDIAN(Instances!K338:Instances!K338),"min", MIN(Instances!K338:Instances!K338),"max", MAX(Instances!K338:Instances!K338),"diff", MAX(Instances!K338:Instances!K338)-MIN(Instances!K338:Instances!K338))</f>
        <v>0</v>
      </c>
      <c r="L338" s="1"/>
      <c r="M338" s="1" cm="1">
        <f t="array" ref="M338">_xlfn.SWITCH($A$2,"average", AVERAGE(Instances!M338:Instances!M338),"median", MEDIAN(Instances!M338:Instances!M338),"min", MIN(Instances!M338:Instances!M338),"max", MAX(Instances!M338:Instances!M338),"diff", MAX(Instances!M338:Instances!M338)-MIN(Instances!M338:Instances!M338))</f>
        <v>0</v>
      </c>
      <c r="N338" s="1" cm="1">
        <f t="array" ref="N338">_xlfn.SWITCH($A$2,"average", AVERAGE(Instances!N338:Instances!N338),"median", MEDIAN(Instances!N338:Instances!N338),"min", MIN(Instances!N338:Instances!N338),"max", MAX(Instances!N338:Instances!N338),"diff", MAX(Instances!N338:Instances!N338)-MIN(Instances!N338:Instances!N338))</f>
        <v>0</v>
      </c>
      <c r="O338" s="1"/>
      <c r="P338" s="1" cm="1">
        <f t="array" ref="P338">_xlfn.SWITCH($A$2,"average", AVERAGE(Instances!P338:Instances!P338),"median", MEDIAN(Instances!P338:Instances!P338),"min", MIN(Instances!P338:Instances!P338),"max", MAX(Instances!P338:Instances!P338),"diff", MAX(Instances!P338:Instances!P338)-MIN(Instances!P338:Instances!P338))</f>
        <v>0</v>
      </c>
      <c r="Q338" s="1" cm="1">
        <f t="array" ref="Q338">_xlfn.SWITCH($A$2,"average", AVERAGE(Instances!Q338:Instances!Q338),"median", MEDIAN(Instances!Q338:Instances!Q338),"min", MIN(Instances!Q338:Instances!Q338),"max", MAX(Instances!Q338:Instances!Q338),"diff", MAX(Instances!Q338:Instances!Q338)-MIN(Instances!Q338:Instances!Q338))</f>
        <v>0</v>
      </c>
      <c r="R338" s="1" cm="1">
        <f t="array" ref="R338">_xlfn.SWITCH($A$2,"average", AVERAGE(Instances!R338:Instances!R338),"median", MEDIAN(Instances!R338:Instances!R338),"min", MIN(Instances!R338:Instances!R338),"max", MAX(Instances!R338:Instances!R338),"diff", MAX(Instances!R338:Instances!R338)-MIN(Instances!R338:Instances!R338))</f>
        <v>0</v>
      </c>
      <c r="S338" s="1">
        <f>MIN($B338)</f>
        <v>0</v>
      </c>
      <c r="T338" s="1">
        <f>MIN($C338)</f>
        <v>0</v>
      </c>
      <c r="U338" s="1">
        <f>MIN($D338)</f>
        <v>0</v>
      </c>
      <c r="V338" s="1">
        <f>MIN($E338)</f>
        <v>0</v>
      </c>
      <c r="W338" s="1">
        <f>MIN($F338)</f>
        <v>0</v>
      </c>
      <c r="X338" s="1">
        <f>MIN($G338)</f>
        <v>0</v>
      </c>
      <c r="Y338" s="1">
        <f>MIN($H338)</f>
        <v>0</v>
      </c>
      <c r="Z338" s="1">
        <f>MIN($I338)</f>
        <v>0</v>
      </c>
      <c r="AA338" s="1">
        <f>MIN($J338)</f>
        <v>0</v>
      </c>
      <c r="AB338" s="1">
        <f>MIN($K338)</f>
        <v>0</v>
      </c>
      <c r="AC338" s="1">
        <f>MIN($M338)</f>
        <v>0</v>
      </c>
      <c r="AD338" s="1">
        <f>MIN($N338)</f>
        <v>0</v>
      </c>
      <c r="AE338" s="1">
        <f>MIN($P338)</f>
        <v>0</v>
      </c>
      <c r="AF338" s="1">
        <f>MIN($Q338)</f>
        <v>0</v>
      </c>
      <c r="AG338" s="1">
        <f>MIN($R338)</f>
        <v>0</v>
      </c>
      <c r="AH338" s="1">
        <f>MEDIAN($B338)</f>
        <v>0</v>
      </c>
      <c r="AI338" s="1">
        <f>MEDIAN($C338)</f>
        <v>0</v>
      </c>
      <c r="AJ338" s="1">
        <f>MEDIAN($D338)</f>
        <v>0</v>
      </c>
      <c r="AK338" s="1">
        <f>MEDIAN($E338)</f>
        <v>0</v>
      </c>
      <c r="AL338" s="1">
        <f>MEDIAN($F338)</f>
        <v>0</v>
      </c>
      <c r="AM338" s="1">
        <f>MEDIAN($G338)</f>
        <v>0</v>
      </c>
      <c r="AN338" s="1">
        <f>MEDIAN($H338)</f>
        <v>0</v>
      </c>
      <c r="AO338" s="1">
        <f>MEDIAN($I338)</f>
        <v>0</v>
      </c>
      <c r="AP338" s="1">
        <f>MEDIAN($J338)</f>
        <v>0</v>
      </c>
      <c r="AQ338" s="1">
        <f>MEDIAN($K338)</f>
        <v>0</v>
      </c>
      <c r="AR338" s="1">
        <f>MEDIAN($M338)</f>
        <v>0</v>
      </c>
      <c r="AS338" s="1">
        <f>MEDIAN($N338)</f>
        <v>0</v>
      </c>
      <c r="AT338" s="1">
        <f>MEDIAN($P338)</f>
        <v>0</v>
      </c>
      <c r="AU338" s="1">
        <f>MEDIAN($Q338)</f>
        <v>0</v>
      </c>
      <c r="AV338" s="1">
        <f>MEDIAN($R338)</f>
        <v>0</v>
      </c>
      <c r="AW338" s="1">
        <f>MAX($B338)</f>
        <v>0</v>
      </c>
      <c r="AX338" s="1">
        <f>MAX($C338)</f>
        <v>0</v>
      </c>
      <c r="AY338" s="1">
        <f>MAX($D338)</f>
        <v>0</v>
      </c>
      <c r="AZ338" s="1">
        <f>MAX($E338)</f>
        <v>0</v>
      </c>
      <c r="BA338" s="1">
        <f>MAX($F338)</f>
        <v>0</v>
      </c>
      <c r="BB338" s="1">
        <f>MAX($G338)</f>
        <v>0</v>
      </c>
      <c r="BC338" s="1">
        <f>MAX($H338)</f>
        <v>0</v>
      </c>
      <c r="BD338" s="1">
        <f>MAX($I338)</f>
        <v>0</v>
      </c>
      <c r="BE338" s="1">
        <f>MAX($J338)</f>
        <v>0</v>
      </c>
      <c r="BF338" s="1">
        <f>MAX($K338)</f>
        <v>0</v>
      </c>
      <c r="BG338" s="1">
        <f>MAX($M338)</f>
        <v>0</v>
      </c>
      <c r="BH338" s="1">
        <f>MAX($N338)</f>
        <v>0</v>
      </c>
      <c r="BI338" s="1">
        <f>MAX($P338)</f>
        <v>0</v>
      </c>
      <c r="BJ338" s="1">
        <f>MAX($Q338)</f>
        <v>0</v>
      </c>
      <c r="BK338" s="1">
        <f>MAX($R338)</f>
        <v>0</v>
      </c>
    </row>
    <row r="339" spans="1:63">
      <c r="A339" s="1" t="s">
        <v>336</v>
      </c>
      <c r="B339" s="1" cm="1">
        <f t="array" ref="B339">_xlfn.SWITCH($A$2,"average", AVERAGE(Instances!B339:Instances!B339),"median", MEDIAN(Instances!B339:Instances!B339),"min", MIN(Instances!B339:Instances!B339),"max", MAX(Instances!B339:Instances!B339),"diff", MAX(Instances!B339:Instances!B339)-MIN(Instances!B339:Instances!B339))</f>
        <v>0</v>
      </c>
      <c r="C339" s="1" cm="1">
        <f t="array" ref="C339">_xlfn.SWITCH($A$2,"average", AVERAGE(Instances!C339:Instances!C339),"median", MEDIAN(Instances!C339:Instances!C339),"min", MIN(Instances!C339:Instances!C339),"max", MAX(Instances!C339:Instances!C339),"diff", MAX(Instances!C339:Instances!C339)-MIN(Instances!C339:Instances!C339))</f>
        <v>0</v>
      </c>
      <c r="D339" s="1" cm="1">
        <f t="array" ref="D339">_xlfn.SWITCH($A$2,"average", AVERAGE(Instances!D339:Instances!D339),"median", MEDIAN(Instances!D339:Instances!D339),"min", MIN(Instances!D339:Instances!D339),"max", MAX(Instances!D339:Instances!D339),"diff", MAX(Instances!D339:Instances!D339)-MIN(Instances!D339:Instances!D339))</f>
        <v>0</v>
      </c>
      <c r="E339" s="1" cm="1">
        <f t="array" ref="E339">_xlfn.SWITCH($A$2,"average", AVERAGE(Instances!E339:Instances!E339),"median", MEDIAN(Instances!E339:Instances!E339),"min", MIN(Instances!E339:Instances!E339),"max", MAX(Instances!E339:Instances!E339),"diff", MAX(Instances!E339:Instances!E339)-MIN(Instances!E339:Instances!E339))</f>
        <v>0</v>
      </c>
      <c r="F339" s="1" cm="1">
        <f t="array" ref="F339">_xlfn.SWITCH($A$2,"average", AVERAGE(Instances!F339:Instances!F339),"median", MEDIAN(Instances!F339:Instances!F339),"min", MIN(Instances!F339:Instances!F339),"max", MAX(Instances!F339:Instances!F339),"diff", MAX(Instances!F339:Instances!F339)-MIN(Instances!F339:Instances!F339))</f>
        <v>0</v>
      </c>
      <c r="G339" s="1" cm="1">
        <f t="array" ref="G339">_xlfn.SWITCH($A$2,"average", AVERAGE(Instances!G339:Instances!G339),"median", MEDIAN(Instances!G339:Instances!G339),"min", MIN(Instances!G339:Instances!G339),"max", MAX(Instances!G339:Instances!G339),"diff", MAX(Instances!G339:Instances!G339)-MIN(Instances!G339:Instances!G339))</f>
        <v>0</v>
      </c>
      <c r="H339" s="1" cm="1">
        <f t="array" ref="H339">_xlfn.SWITCH($A$2,"average", AVERAGE(Instances!H339:Instances!H339),"median", MEDIAN(Instances!H339:Instances!H339),"min", MIN(Instances!H339:Instances!H339),"max", MAX(Instances!H339:Instances!H339),"diff", MAX(Instances!H339:Instances!H339)-MIN(Instances!H339:Instances!H339))</f>
        <v>0</v>
      </c>
      <c r="I339" s="1" cm="1">
        <f t="array" ref="I339">_xlfn.SWITCH($A$2,"average", AVERAGE(Instances!I339:Instances!I339),"median", MEDIAN(Instances!I339:Instances!I339),"min", MIN(Instances!I339:Instances!I339),"max", MAX(Instances!I339:Instances!I339),"diff", MAX(Instances!I339:Instances!I339)-MIN(Instances!I339:Instances!I339))</f>
        <v>0</v>
      </c>
      <c r="J339" s="1" cm="1">
        <f t="array" ref="J339">_xlfn.SWITCH($A$2,"average", AVERAGE(Instances!J339:Instances!J339),"median", MEDIAN(Instances!J339:Instances!J339),"min", MIN(Instances!J339:Instances!J339),"max", MAX(Instances!J339:Instances!J339),"diff", MAX(Instances!J339:Instances!J339)-MIN(Instances!J339:Instances!J339))</f>
        <v>0</v>
      </c>
      <c r="K339" s="1" cm="1">
        <f t="array" ref="K339">_xlfn.SWITCH($A$2,"average", AVERAGE(Instances!K339:Instances!K339),"median", MEDIAN(Instances!K339:Instances!K339),"min", MIN(Instances!K339:Instances!K339),"max", MAX(Instances!K339:Instances!K339),"diff", MAX(Instances!K339:Instances!K339)-MIN(Instances!K339:Instances!K339))</f>
        <v>0</v>
      </c>
      <c r="L339" s="1"/>
      <c r="M339" s="1" cm="1">
        <f t="array" ref="M339">_xlfn.SWITCH($A$2,"average", AVERAGE(Instances!M339:Instances!M339),"median", MEDIAN(Instances!M339:Instances!M339),"min", MIN(Instances!M339:Instances!M339),"max", MAX(Instances!M339:Instances!M339),"diff", MAX(Instances!M339:Instances!M339)-MIN(Instances!M339:Instances!M339))</f>
        <v>0</v>
      </c>
      <c r="N339" s="1" cm="1">
        <f t="array" ref="N339">_xlfn.SWITCH($A$2,"average", AVERAGE(Instances!N339:Instances!N339),"median", MEDIAN(Instances!N339:Instances!N339),"min", MIN(Instances!N339:Instances!N339),"max", MAX(Instances!N339:Instances!N339),"diff", MAX(Instances!N339:Instances!N339)-MIN(Instances!N339:Instances!N339))</f>
        <v>0</v>
      </c>
      <c r="O339" s="1"/>
      <c r="P339" s="1" cm="1">
        <f t="array" ref="P339">_xlfn.SWITCH($A$2,"average", AVERAGE(Instances!P339:Instances!P339),"median", MEDIAN(Instances!P339:Instances!P339),"min", MIN(Instances!P339:Instances!P339),"max", MAX(Instances!P339:Instances!P339),"diff", MAX(Instances!P339:Instances!P339)-MIN(Instances!P339:Instances!P339))</f>
        <v>0</v>
      </c>
      <c r="Q339" s="1" cm="1">
        <f t="array" ref="Q339">_xlfn.SWITCH($A$2,"average", AVERAGE(Instances!Q339:Instances!Q339),"median", MEDIAN(Instances!Q339:Instances!Q339),"min", MIN(Instances!Q339:Instances!Q339),"max", MAX(Instances!Q339:Instances!Q339),"diff", MAX(Instances!Q339:Instances!Q339)-MIN(Instances!Q339:Instances!Q339))</f>
        <v>0</v>
      </c>
      <c r="R339" s="1" cm="1">
        <f t="array" ref="R339">_xlfn.SWITCH($A$2,"average", AVERAGE(Instances!R339:Instances!R339),"median", MEDIAN(Instances!R339:Instances!R339),"min", MIN(Instances!R339:Instances!R339),"max", MAX(Instances!R339:Instances!R339),"diff", MAX(Instances!R339:Instances!R339)-MIN(Instances!R339:Instances!R339))</f>
        <v>0</v>
      </c>
      <c r="S339" s="1">
        <f>MIN($B339)</f>
        <v>0</v>
      </c>
      <c r="T339" s="1">
        <f>MIN($C339)</f>
        <v>0</v>
      </c>
      <c r="U339" s="1">
        <f>MIN($D339)</f>
        <v>0</v>
      </c>
      <c r="V339" s="1">
        <f>MIN($E339)</f>
        <v>0</v>
      </c>
      <c r="W339" s="1">
        <f>MIN($F339)</f>
        <v>0</v>
      </c>
      <c r="X339" s="1">
        <f>MIN($G339)</f>
        <v>0</v>
      </c>
      <c r="Y339" s="1">
        <f>MIN($H339)</f>
        <v>0</v>
      </c>
      <c r="Z339" s="1">
        <f>MIN($I339)</f>
        <v>0</v>
      </c>
      <c r="AA339" s="1">
        <f>MIN($J339)</f>
        <v>0</v>
      </c>
      <c r="AB339" s="1">
        <f>MIN($K339)</f>
        <v>0</v>
      </c>
      <c r="AC339" s="1">
        <f>MIN($M339)</f>
        <v>0</v>
      </c>
      <c r="AD339" s="1">
        <f>MIN($N339)</f>
        <v>0</v>
      </c>
      <c r="AE339" s="1">
        <f>MIN($P339)</f>
        <v>0</v>
      </c>
      <c r="AF339" s="1">
        <f>MIN($Q339)</f>
        <v>0</v>
      </c>
      <c r="AG339" s="1">
        <f>MIN($R339)</f>
        <v>0</v>
      </c>
      <c r="AH339" s="1">
        <f>MEDIAN($B339)</f>
        <v>0</v>
      </c>
      <c r="AI339" s="1">
        <f>MEDIAN($C339)</f>
        <v>0</v>
      </c>
      <c r="AJ339" s="1">
        <f>MEDIAN($D339)</f>
        <v>0</v>
      </c>
      <c r="AK339" s="1">
        <f>MEDIAN($E339)</f>
        <v>0</v>
      </c>
      <c r="AL339" s="1">
        <f>MEDIAN($F339)</f>
        <v>0</v>
      </c>
      <c r="AM339" s="1">
        <f>MEDIAN($G339)</f>
        <v>0</v>
      </c>
      <c r="AN339" s="1">
        <f>MEDIAN($H339)</f>
        <v>0</v>
      </c>
      <c r="AO339" s="1">
        <f>MEDIAN($I339)</f>
        <v>0</v>
      </c>
      <c r="AP339" s="1">
        <f>MEDIAN($J339)</f>
        <v>0</v>
      </c>
      <c r="AQ339" s="1">
        <f>MEDIAN($K339)</f>
        <v>0</v>
      </c>
      <c r="AR339" s="1">
        <f>MEDIAN($M339)</f>
        <v>0</v>
      </c>
      <c r="AS339" s="1">
        <f>MEDIAN($N339)</f>
        <v>0</v>
      </c>
      <c r="AT339" s="1">
        <f>MEDIAN($P339)</f>
        <v>0</v>
      </c>
      <c r="AU339" s="1">
        <f>MEDIAN($Q339)</f>
        <v>0</v>
      </c>
      <c r="AV339" s="1">
        <f>MEDIAN($R339)</f>
        <v>0</v>
      </c>
      <c r="AW339" s="1">
        <f>MAX($B339)</f>
        <v>0</v>
      </c>
      <c r="AX339" s="1">
        <f>MAX($C339)</f>
        <v>0</v>
      </c>
      <c r="AY339" s="1">
        <f>MAX($D339)</f>
        <v>0</v>
      </c>
      <c r="AZ339" s="1">
        <f>MAX($E339)</f>
        <v>0</v>
      </c>
      <c r="BA339" s="1">
        <f>MAX($F339)</f>
        <v>0</v>
      </c>
      <c r="BB339" s="1">
        <f>MAX($G339)</f>
        <v>0</v>
      </c>
      <c r="BC339" s="1">
        <f>MAX($H339)</f>
        <v>0</v>
      </c>
      <c r="BD339" s="1">
        <f>MAX($I339)</f>
        <v>0</v>
      </c>
      <c r="BE339" s="1">
        <f>MAX($J339)</f>
        <v>0</v>
      </c>
      <c r="BF339" s="1">
        <f>MAX($K339)</f>
        <v>0</v>
      </c>
      <c r="BG339" s="1">
        <f>MAX($M339)</f>
        <v>0</v>
      </c>
      <c r="BH339" s="1">
        <f>MAX($N339)</f>
        <v>0</v>
      </c>
      <c r="BI339" s="1">
        <f>MAX($P339)</f>
        <v>0</v>
      </c>
      <c r="BJ339" s="1">
        <f>MAX($Q339)</f>
        <v>0</v>
      </c>
      <c r="BK339" s="1">
        <f>MAX($R339)</f>
        <v>0</v>
      </c>
    </row>
    <row r="340" spans="1:63">
      <c r="A340" s="1" t="s">
        <v>337</v>
      </c>
      <c r="B340" s="1" cm="1">
        <f t="array" ref="B340">_xlfn.SWITCH($A$2,"average", AVERAGE(Instances!B340:Instances!B340),"median", MEDIAN(Instances!B340:Instances!B340),"min", MIN(Instances!B340:Instances!B340),"max", MAX(Instances!B340:Instances!B340),"diff", MAX(Instances!B340:Instances!B340)-MIN(Instances!B340:Instances!B340))</f>
        <v>0</v>
      </c>
      <c r="C340" s="1" cm="1">
        <f t="array" ref="C340">_xlfn.SWITCH($A$2,"average", AVERAGE(Instances!C340:Instances!C340),"median", MEDIAN(Instances!C340:Instances!C340),"min", MIN(Instances!C340:Instances!C340),"max", MAX(Instances!C340:Instances!C340),"diff", MAX(Instances!C340:Instances!C340)-MIN(Instances!C340:Instances!C340))</f>
        <v>0</v>
      </c>
      <c r="D340" s="1" cm="1">
        <f t="array" ref="D340">_xlfn.SWITCH($A$2,"average", AVERAGE(Instances!D340:Instances!D340),"median", MEDIAN(Instances!D340:Instances!D340),"min", MIN(Instances!D340:Instances!D340),"max", MAX(Instances!D340:Instances!D340),"diff", MAX(Instances!D340:Instances!D340)-MIN(Instances!D340:Instances!D340))</f>
        <v>0</v>
      </c>
      <c r="E340" s="1" cm="1">
        <f t="array" ref="E340">_xlfn.SWITCH($A$2,"average", AVERAGE(Instances!E340:Instances!E340),"median", MEDIAN(Instances!E340:Instances!E340),"min", MIN(Instances!E340:Instances!E340),"max", MAX(Instances!E340:Instances!E340),"diff", MAX(Instances!E340:Instances!E340)-MIN(Instances!E340:Instances!E340))</f>
        <v>0</v>
      </c>
      <c r="F340" s="1" cm="1">
        <f t="array" ref="F340">_xlfn.SWITCH($A$2,"average", AVERAGE(Instances!F340:Instances!F340),"median", MEDIAN(Instances!F340:Instances!F340),"min", MIN(Instances!F340:Instances!F340),"max", MAX(Instances!F340:Instances!F340),"diff", MAX(Instances!F340:Instances!F340)-MIN(Instances!F340:Instances!F340))</f>
        <v>0</v>
      </c>
      <c r="G340" s="1" cm="1">
        <f t="array" ref="G340">_xlfn.SWITCH($A$2,"average", AVERAGE(Instances!G340:Instances!G340),"median", MEDIAN(Instances!G340:Instances!G340),"min", MIN(Instances!G340:Instances!G340),"max", MAX(Instances!G340:Instances!G340),"diff", MAX(Instances!G340:Instances!G340)-MIN(Instances!G340:Instances!G340))</f>
        <v>0</v>
      </c>
      <c r="H340" s="1" cm="1">
        <f t="array" ref="H340">_xlfn.SWITCH($A$2,"average", AVERAGE(Instances!H340:Instances!H340),"median", MEDIAN(Instances!H340:Instances!H340),"min", MIN(Instances!H340:Instances!H340),"max", MAX(Instances!H340:Instances!H340),"diff", MAX(Instances!H340:Instances!H340)-MIN(Instances!H340:Instances!H340))</f>
        <v>0</v>
      </c>
      <c r="I340" s="1" cm="1">
        <f t="array" ref="I340">_xlfn.SWITCH($A$2,"average", AVERAGE(Instances!I340:Instances!I340),"median", MEDIAN(Instances!I340:Instances!I340),"min", MIN(Instances!I340:Instances!I340),"max", MAX(Instances!I340:Instances!I340),"diff", MAX(Instances!I340:Instances!I340)-MIN(Instances!I340:Instances!I340))</f>
        <v>0</v>
      </c>
      <c r="J340" s="1" cm="1">
        <f t="array" ref="J340">_xlfn.SWITCH($A$2,"average", AVERAGE(Instances!J340:Instances!J340),"median", MEDIAN(Instances!J340:Instances!J340),"min", MIN(Instances!J340:Instances!J340),"max", MAX(Instances!J340:Instances!J340),"diff", MAX(Instances!J340:Instances!J340)-MIN(Instances!J340:Instances!J340))</f>
        <v>0</v>
      </c>
      <c r="K340" s="1" cm="1">
        <f t="array" ref="K340">_xlfn.SWITCH($A$2,"average", AVERAGE(Instances!K340:Instances!K340),"median", MEDIAN(Instances!K340:Instances!K340),"min", MIN(Instances!K340:Instances!K340),"max", MAX(Instances!K340:Instances!K340),"diff", MAX(Instances!K340:Instances!K340)-MIN(Instances!K340:Instances!K340))</f>
        <v>0</v>
      </c>
      <c r="L340" s="1"/>
      <c r="M340" s="1" cm="1">
        <f t="array" ref="M340">_xlfn.SWITCH($A$2,"average", AVERAGE(Instances!M340:Instances!M340),"median", MEDIAN(Instances!M340:Instances!M340),"min", MIN(Instances!M340:Instances!M340),"max", MAX(Instances!M340:Instances!M340),"diff", MAX(Instances!M340:Instances!M340)-MIN(Instances!M340:Instances!M340))</f>
        <v>0</v>
      </c>
      <c r="N340" s="1" cm="1">
        <f t="array" ref="N340">_xlfn.SWITCH($A$2,"average", AVERAGE(Instances!N340:Instances!N340),"median", MEDIAN(Instances!N340:Instances!N340),"min", MIN(Instances!N340:Instances!N340),"max", MAX(Instances!N340:Instances!N340),"diff", MAX(Instances!N340:Instances!N340)-MIN(Instances!N340:Instances!N340))</f>
        <v>0</v>
      </c>
      <c r="O340" s="1"/>
      <c r="P340" s="1" cm="1">
        <f t="array" ref="P340">_xlfn.SWITCH($A$2,"average", AVERAGE(Instances!P340:Instances!P340),"median", MEDIAN(Instances!P340:Instances!P340),"min", MIN(Instances!P340:Instances!P340),"max", MAX(Instances!P340:Instances!P340),"diff", MAX(Instances!P340:Instances!P340)-MIN(Instances!P340:Instances!P340))</f>
        <v>0</v>
      </c>
      <c r="Q340" s="1" cm="1">
        <f t="array" ref="Q340">_xlfn.SWITCH($A$2,"average", AVERAGE(Instances!Q340:Instances!Q340),"median", MEDIAN(Instances!Q340:Instances!Q340),"min", MIN(Instances!Q340:Instances!Q340),"max", MAX(Instances!Q340:Instances!Q340),"diff", MAX(Instances!Q340:Instances!Q340)-MIN(Instances!Q340:Instances!Q340))</f>
        <v>0</v>
      </c>
      <c r="R340" s="1" cm="1">
        <f t="array" ref="R340">_xlfn.SWITCH($A$2,"average", AVERAGE(Instances!R340:Instances!R340),"median", MEDIAN(Instances!R340:Instances!R340),"min", MIN(Instances!R340:Instances!R340),"max", MAX(Instances!R340:Instances!R340),"diff", MAX(Instances!R340:Instances!R340)-MIN(Instances!R340:Instances!R340))</f>
        <v>0</v>
      </c>
      <c r="S340" s="1">
        <f>MIN($B340)</f>
        <v>0</v>
      </c>
      <c r="T340" s="1">
        <f>MIN($C340)</f>
        <v>0</v>
      </c>
      <c r="U340" s="1">
        <f>MIN($D340)</f>
        <v>0</v>
      </c>
      <c r="V340" s="1">
        <f>MIN($E340)</f>
        <v>0</v>
      </c>
      <c r="W340" s="1">
        <f>MIN($F340)</f>
        <v>0</v>
      </c>
      <c r="X340" s="1">
        <f>MIN($G340)</f>
        <v>0</v>
      </c>
      <c r="Y340" s="1">
        <f>MIN($H340)</f>
        <v>0</v>
      </c>
      <c r="Z340" s="1">
        <f>MIN($I340)</f>
        <v>0</v>
      </c>
      <c r="AA340" s="1">
        <f>MIN($J340)</f>
        <v>0</v>
      </c>
      <c r="AB340" s="1">
        <f>MIN($K340)</f>
        <v>0</v>
      </c>
      <c r="AC340" s="1">
        <f>MIN($M340)</f>
        <v>0</v>
      </c>
      <c r="AD340" s="1">
        <f>MIN($N340)</f>
        <v>0</v>
      </c>
      <c r="AE340" s="1">
        <f>MIN($P340)</f>
        <v>0</v>
      </c>
      <c r="AF340" s="1">
        <f>MIN($Q340)</f>
        <v>0</v>
      </c>
      <c r="AG340" s="1">
        <f>MIN($R340)</f>
        <v>0</v>
      </c>
      <c r="AH340" s="1">
        <f>MEDIAN($B340)</f>
        <v>0</v>
      </c>
      <c r="AI340" s="1">
        <f>MEDIAN($C340)</f>
        <v>0</v>
      </c>
      <c r="AJ340" s="1">
        <f>MEDIAN($D340)</f>
        <v>0</v>
      </c>
      <c r="AK340" s="1">
        <f>MEDIAN($E340)</f>
        <v>0</v>
      </c>
      <c r="AL340" s="1">
        <f>MEDIAN($F340)</f>
        <v>0</v>
      </c>
      <c r="AM340" s="1">
        <f>MEDIAN($G340)</f>
        <v>0</v>
      </c>
      <c r="AN340" s="1">
        <f>MEDIAN($H340)</f>
        <v>0</v>
      </c>
      <c r="AO340" s="1">
        <f>MEDIAN($I340)</f>
        <v>0</v>
      </c>
      <c r="AP340" s="1">
        <f>MEDIAN($J340)</f>
        <v>0</v>
      </c>
      <c r="AQ340" s="1">
        <f>MEDIAN($K340)</f>
        <v>0</v>
      </c>
      <c r="AR340" s="1">
        <f>MEDIAN($M340)</f>
        <v>0</v>
      </c>
      <c r="AS340" s="1">
        <f>MEDIAN($N340)</f>
        <v>0</v>
      </c>
      <c r="AT340" s="1">
        <f>MEDIAN($P340)</f>
        <v>0</v>
      </c>
      <c r="AU340" s="1">
        <f>MEDIAN($Q340)</f>
        <v>0</v>
      </c>
      <c r="AV340" s="1">
        <f>MEDIAN($R340)</f>
        <v>0</v>
      </c>
      <c r="AW340" s="1">
        <f>MAX($B340)</f>
        <v>0</v>
      </c>
      <c r="AX340" s="1">
        <f>MAX($C340)</f>
        <v>0</v>
      </c>
      <c r="AY340" s="1">
        <f>MAX($D340)</f>
        <v>0</v>
      </c>
      <c r="AZ340" s="1">
        <f>MAX($E340)</f>
        <v>0</v>
      </c>
      <c r="BA340" s="1">
        <f>MAX($F340)</f>
        <v>0</v>
      </c>
      <c r="BB340" s="1">
        <f>MAX($G340)</f>
        <v>0</v>
      </c>
      <c r="BC340" s="1">
        <f>MAX($H340)</f>
        <v>0</v>
      </c>
      <c r="BD340" s="1">
        <f>MAX($I340)</f>
        <v>0</v>
      </c>
      <c r="BE340" s="1">
        <f>MAX($J340)</f>
        <v>0</v>
      </c>
      <c r="BF340" s="1">
        <f>MAX($K340)</f>
        <v>0</v>
      </c>
      <c r="BG340" s="1">
        <f>MAX($M340)</f>
        <v>0</v>
      </c>
      <c r="BH340" s="1">
        <f>MAX($N340)</f>
        <v>0</v>
      </c>
      <c r="BI340" s="1">
        <f>MAX($P340)</f>
        <v>0</v>
      </c>
      <c r="BJ340" s="1">
        <f>MAX($Q340)</f>
        <v>0</v>
      </c>
      <c r="BK340" s="1">
        <f>MAX($R340)</f>
        <v>0</v>
      </c>
    </row>
    <row r="341" spans="1:63">
      <c r="A341" s="1" t="s">
        <v>338</v>
      </c>
      <c r="B341" s="1" cm="1">
        <f t="array" ref="B341">_xlfn.SWITCH($A$2,"average", AVERAGE(Instances!B341:Instances!B341),"median", MEDIAN(Instances!B341:Instances!B341),"min", MIN(Instances!B341:Instances!B341),"max", MAX(Instances!B341:Instances!B341),"diff", MAX(Instances!B341:Instances!B341)-MIN(Instances!B341:Instances!B341))</f>
        <v>0</v>
      </c>
      <c r="C341" s="1" cm="1">
        <f t="array" ref="C341">_xlfn.SWITCH($A$2,"average", AVERAGE(Instances!C341:Instances!C341),"median", MEDIAN(Instances!C341:Instances!C341),"min", MIN(Instances!C341:Instances!C341),"max", MAX(Instances!C341:Instances!C341),"diff", MAX(Instances!C341:Instances!C341)-MIN(Instances!C341:Instances!C341))</f>
        <v>0</v>
      </c>
      <c r="D341" s="1" cm="1">
        <f t="array" ref="D341">_xlfn.SWITCH($A$2,"average", AVERAGE(Instances!D341:Instances!D341),"median", MEDIAN(Instances!D341:Instances!D341),"min", MIN(Instances!D341:Instances!D341),"max", MAX(Instances!D341:Instances!D341),"diff", MAX(Instances!D341:Instances!D341)-MIN(Instances!D341:Instances!D341))</f>
        <v>0</v>
      </c>
      <c r="E341" s="1" cm="1">
        <f t="array" ref="E341">_xlfn.SWITCH($A$2,"average", AVERAGE(Instances!E341:Instances!E341),"median", MEDIAN(Instances!E341:Instances!E341),"min", MIN(Instances!E341:Instances!E341),"max", MAX(Instances!E341:Instances!E341),"diff", MAX(Instances!E341:Instances!E341)-MIN(Instances!E341:Instances!E341))</f>
        <v>0</v>
      </c>
      <c r="F341" s="1" cm="1">
        <f t="array" ref="F341">_xlfn.SWITCH($A$2,"average", AVERAGE(Instances!F341:Instances!F341),"median", MEDIAN(Instances!F341:Instances!F341),"min", MIN(Instances!F341:Instances!F341),"max", MAX(Instances!F341:Instances!F341),"diff", MAX(Instances!F341:Instances!F341)-MIN(Instances!F341:Instances!F341))</f>
        <v>0</v>
      </c>
      <c r="G341" s="1" cm="1">
        <f t="array" ref="G341">_xlfn.SWITCH($A$2,"average", AVERAGE(Instances!G341:Instances!G341),"median", MEDIAN(Instances!G341:Instances!G341),"min", MIN(Instances!G341:Instances!G341),"max", MAX(Instances!G341:Instances!G341),"diff", MAX(Instances!G341:Instances!G341)-MIN(Instances!G341:Instances!G341))</f>
        <v>0</v>
      </c>
      <c r="H341" s="1" cm="1">
        <f t="array" ref="H341">_xlfn.SWITCH($A$2,"average", AVERAGE(Instances!H341:Instances!H341),"median", MEDIAN(Instances!H341:Instances!H341),"min", MIN(Instances!H341:Instances!H341),"max", MAX(Instances!H341:Instances!H341),"diff", MAX(Instances!H341:Instances!H341)-MIN(Instances!H341:Instances!H341))</f>
        <v>0</v>
      </c>
      <c r="I341" s="1" cm="1">
        <f t="array" ref="I341">_xlfn.SWITCH($A$2,"average", AVERAGE(Instances!I341:Instances!I341),"median", MEDIAN(Instances!I341:Instances!I341),"min", MIN(Instances!I341:Instances!I341),"max", MAX(Instances!I341:Instances!I341),"diff", MAX(Instances!I341:Instances!I341)-MIN(Instances!I341:Instances!I341))</f>
        <v>0</v>
      </c>
      <c r="J341" s="1" cm="1">
        <f t="array" ref="J341">_xlfn.SWITCH($A$2,"average", AVERAGE(Instances!J341:Instances!J341),"median", MEDIAN(Instances!J341:Instances!J341),"min", MIN(Instances!J341:Instances!J341),"max", MAX(Instances!J341:Instances!J341),"diff", MAX(Instances!J341:Instances!J341)-MIN(Instances!J341:Instances!J341))</f>
        <v>0</v>
      </c>
      <c r="K341" s="1" cm="1">
        <f t="array" ref="K341">_xlfn.SWITCH($A$2,"average", AVERAGE(Instances!K341:Instances!K341),"median", MEDIAN(Instances!K341:Instances!K341),"min", MIN(Instances!K341:Instances!K341),"max", MAX(Instances!K341:Instances!K341),"diff", MAX(Instances!K341:Instances!K341)-MIN(Instances!K341:Instances!K341))</f>
        <v>0</v>
      </c>
      <c r="L341" s="1"/>
      <c r="M341" s="1" cm="1">
        <f t="array" ref="M341">_xlfn.SWITCH($A$2,"average", AVERAGE(Instances!M341:Instances!M341),"median", MEDIAN(Instances!M341:Instances!M341),"min", MIN(Instances!M341:Instances!M341),"max", MAX(Instances!M341:Instances!M341),"diff", MAX(Instances!M341:Instances!M341)-MIN(Instances!M341:Instances!M341))</f>
        <v>0</v>
      </c>
      <c r="N341" s="1" cm="1">
        <f t="array" ref="N341">_xlfn.SWITCH($A$2,"average", AVERAGE(Instances!N341:Instances!N341),"median", MEDIAN(Instances!N341:Instances!N341),"min", MIN(Instances!N341:Instances!N341),"max", MAX(Instances!N341:Instances!N341),"diff", MAX(Instances!N341:Instances!N341)-MIN(Instances!N341:Instances!N341))</f>
        <v>0</v>
      </c>
      <c r="O341" s="1"/>
      <c r="P341" s="1" cm="1">
        <f t="array" ref="P341">_xlfn.SWITCH($A$2,"average", AVERAGE(Instances!P341:Instances!P341),"median", MEDIAN(Instances!P341:Instances!P341),"min", MIN(Instances!P341:Instances!P341),"max", MAX(Instances!P341:Instances!P341),"diff", MAX(Instances!P341:Instances!P341)-MIN(Instances!P341:Instances!P341))</f>
        <v>0</v>
      </c>
      <c r="Q341" s="1" cm="1">
        <f t="array" ref="Q341">_xlfn.SWITCH($A$2,"average", AVERAGE(Instances!Q341:Instances!Q341),"median", MEDIAN(Instances!Q341:Instances!Q341),"min", MIN(Instances!Q341:Instances!Q341),"max", MAX(Instances!Q341:Instances!Q341),"diff", MAX(Instances!Q341:Instances!Q341)-MIN(Instances!Q341:Instances!Q341))</f>
        <v>0</v>
      </c>
      <c r="R341" s="1" cm="1">
        <f t="array" ref="R341">_xlfn.SWITCH($A$2,"average", AVERAGE(Instances!R341:Instances!R341),"median", MEDIAN(Instances!R341:Instances!R341),"min", MIN(Instances!R341:Instances!R341),"max", MAX(Instances!R341:Instances!R341),"diff", MAX(Instances!R341:Instances!R341)-MIN(Instances!R341:Instances!R341))</f>
        <v>0</v>
      </c>
      <c r="S341" s="1">
        <f>MIN($B341)</f>
        <v>0</v>
      </c>
      <c r="T341" s="1">
        <f>MIN($C341)</f>
        <v>0</v>
      </c>
      <c r="U341" s="1">
        <f>MIN($D341)</f>
        <v>0</v>
      </c>
      <c r="V341" s="1">
        <f>MIN($E341)</f>
        <v>0</v>
      </c>
      <c r="W341" s="1">
        <f>MIN($F341)</f>
        <v>0</v>
      </c>
      <c r="X341" s="1">
        <f>MIN($G341)</f>
        <v>0</v>
      </c>
      <c r="Y341" s="1">
        <f>MIN($H341)</f>
        <v>0</v>
      </c>
      <c r="Z341" s="1">
        <f>MIN($I341)</f>
        <v>0</v>
      </c>
      <c r="AA341" s="1">
        <f>MIN($J341)</f>
        <v>0</v>
      </c>
      <c r="AB341" s="1">
        <f>MIN($K341)</f>
        <v>0</v>
      </c>
      <c r="AC341" s="1">
        <f>MIN($M341)</f>
        <v>0</v>
      </c>
      <c r="AD341" s="1">
        <f>MIN($N341)</f>
        <v>0</v>
      </c>
      <c r="AE341" s="1">
        <f>MIN($P341)</f>
        <v>0</v>
      </c>
      <c r="AF341" s="1">
        <f>MIN($Q341)</f>
        <v>0</v>
      </c>
      <c r="AG341" s="1">
        <f>MIN($R341)</f>
        <v>0</v>
      </c>
      <c r="AH341" s="1">
        <f>MEDIAN($B341)</f>
        <v>0</v>
      </c>
      <c r="AI341" s="1">
        <f>MEDIAN($C341)</f>
        <v>0</v>
      </c>
      <c r="AJ341" s="1">
        <f>MEDIAN($D341)</f>
        <v>0</v>
      </c>
      <c r="AK341" s="1">
        <f>MEDIAN($E341)</f>
        <v>0</v>
      </c>
      <c r="AL341" s="1">
        <f>MEDIAN($F341)</f>
        <v>0</v>
      </c>
      <c r="AM341" s="1">
        <f>MEDIAN($G341)</f>
        <v>0</v>
      </c>
      <c r="AN341" s="1">
        <f>MEDIAN($H341)</f>
        <v>0</v>
      </c>
      <c r="AO341" s="1">
        <f>MEDIAN($I341)</f>
        <v>0</v>
      </c>
      <c r="AP341" s="1">
        <f>MEDIAN($J341)</f>
        <v>0</v>
      </c>
      <c r="AQ341" s="1">
        <f>MEDIAN($K341)</f>
        <v>0</v>
      </c>
      <c r="AR341" s="1">
        <f>MEDIAN($M341)</f>
        <v>0</v>
      </c>
      <c r="AS341" s="1">
        <f>MEDIAN($N341)</f>
        <v>0</v>
      </c>
      <c r="AT341" s="1">
        <f>MEDIAN($P341)</f>
        <v>0</v>
      </c>
      <c r="AU341" s="1">
        <f>MEDIAN($Q341)</f>
        <v>0</v>
      </c>
      <c r="AV341" s="1">
        <f>MEDIAN($R341)</f>
        <v>0</v>
      </c>
      <c r="AW341" s="1">
        <f>MAX($B341)</f>
        <v>0</v>
      </c>
      <c r="AX341" s="1">
        <f>MAX($C341)</f>
        <v>0</v>
      </c>
      <c r="AY341" s="1">
        <f>MAX($D341)</f>
        <v>0</v>
      </c>
      <c r="AZ341" s="1">
        <f>MAX($E341)</f>
        <v>0</v>
      </c>
      <c r="BA341" s="1">
        <f>MAX($F341)</f>
        <v>0</v>
      </c>
      <c r="BB341" s="1">
        <f>MAX($G341)</f>
        <v>0</v>
      </c>
      <c r="BC341" s="1">
        <f>MAX($H341)</f>
        <v>0</v>
      </c>
      <c r="BD341" s="1">
        <f>MAX($I341)</f>
        <v>0</v>
      </c>
      <c r="BE341" s="1">
        <f>MAX($J341)</f>
        <v>0</v>
      </c>
      <c r="BF341" s="1">
        <f>MAX($K341)</f>
        <v>0</v>
      </c>
      <c r="BG341" s="1">
        <f>MAX($M341)</f>
        <v>0</v>
      </c>
      <c r="BH341" s="1">
        <f>MAX($N341)</f>
        <v>0</v>
      </c>
      <c r="BI341" s="1">
        <f>MAX($P341)</f>
        <v>0</v>
      </c>
      <c r="BJ341" s="1">
        <f>MAX($Q341)</f>
        <v>0</v>
      </c>
      <c r="BK341" s="1">
        <f>MAX($R341)</f>
        <v>0</v>
      </c>
    </row>
    <row r="342" spans="1:63">
      <c r="A342" s="1" t="s">
        <v>339</v>
      </c>
      <c r="B342" s="1" cm="1">
        <f t="array" ref="B342">_xlfn.SWITCH($A$2,"average", AVERAGE(Instances!B342:Instances!B342),"median", MEDIAN(Instances!B342:Instances!B342),"min", MIN(Instances!B342:Instances!B342),"max", MAX(Instances!B342:Instances!B342),"diff", MAX(Instances!B342:Instances!B342)-MIN(Instances!B342:Instances!B342))</f>
        <v>0</v>
      </c>
      <c r="C342" s="1" cm="1">
        <f t="array" ref="C342">_xlfn.SWITCH($A$2,"average", AVERAGE(Instances!C342:Instances!C342),"median", MEDIAN(Instances!C342:Instances!C342),"min", MIN(Instances!C342:Instances!C342),"max", MAX(Instances!C342:Instances!C342),"diff", MAX(Instances!C342:Instances!C342)-MIN(Instances!C342:Instances!C342))</f>
        <v>0</v>
      </c>
      <c r="D342" s="1" cm="1">
        <f t="array" ref="D342">_xlfn.SWITCH($A$2,"average", AVERAGE(Instances!D342:Instances!D342),"median", MEDIAN(Instances!D342:Instances!D342),"min", MIN(Instances!D342:Instances!D342),"max", MAX(Instances!D342:Instances!D342),"diff", MAX(Instances!D342:Instances!D342)-MIN(Instances!D342:Instances!D342))</f>
        <v>0</v>
      </c>
      <c r="E342" s="1" cm="1">
        <f t="array" ref="E342">_xlfn.SWITCH($A$2,"average", AVERAGE(Instances!E342:Instances!E342),"median", MEDIAN(Instances!E342:Instances!E342),"min", MIN(Instances!E342:Instances!E342),"max", MAX(Instances!E342:Instances!E342),"diff", MAX(Instances!E342:Instances!E342)-MIN(Instances!E342:Instances!E342))</f>
        <v>0</v>
      </c>
      <c r="F342" s="1" cm="1">
        <f t="array" ref="F342">_xlfn.SWITCH($A$2,"average", AVERAGE(Instances!F342:Instances!F342),"median", MEDIAN(Instances!F342:Instances!F342),"min", MIN(Instances!F342:Instances!F342),"max", MAX(Instances!F342:Instances!F342),"diff", MAX(Instances!F342:Instances!F342)-MIN(Instances!F342:Instances!F342))</f>
        <v>0</v>
      </c>
      <c r="G342" s="1" cm="1">
        <f t="array" ref="G342">_xlfn.SWITCH($A$2,"average", AVERAGE(Instances!G342:Instances!G342),"median", MEDIAN(Instances!G342:Instances!G342),"min", MIN(Instances!G342:Instances!G342),"max", MAX(Instances!G342:Instances!G342),"diff", MAX(Instances!G342:Instances!G342)-MIN(Instances!G342:Instances!G342))</f>
        <v>0</v>
      </c>
      <c r="H342" s="1" cm="1">
        <f t="array" ref="H342">_xlfn.SWITCH($A$2,"average", AVERAGE(Instances!H342:Instances!H342),"median", MEDIAN(Instances!H342:Instances!H342),"min", MIN(Instances!H342:Instances!H342),"max", MAX(Instances!H342:Instances!H342),"diff", MAX(Instances!H342:Instances!H342)-MIN(Instances!H342:Instances!H342))</f>
        <v>0</v>
      </c>
      <c r="I342" s="1" cm="1">
        <f t="array" ref="I342">_xlfn.SWITCH($A$2,"average", AVERAGE(Instances!I342:Instances!I342),"median", MEDIAN(Instances!I342:Instances!I342),"min", MIN(Instances!I342:Instances!I342),"max", MAX(Instances!I342:Instances!I342),"diff", MAX(Instances!I342:Instances!I342)-MIN(Instances!I342:Instances!I342))</f>
        <v>0</v>
      </c>
      <c r="J342" s="1" cm="1">
        <f t="array" ref="J342">_xlfn.SWITCH($A$2,"average", AVERAGE(Instances!J342:Instances!J342),"median", MEDIAN(Instances!J342:Instances!J342),"min", MIN(Instances!J342:Instances!J342),"max", MAX(Instances!J342:Instances!J342),"diff", MAX(Instances!J342:Instances!J342)-MIN(Instances!J342:Instances!J342))</f>
        <v>0</v>
      </c>
      <c r="K342" s="1" cm="1">
        <f t="array" ref="K342">_xlfn.SWITCH($A$2,"average", AVERAGE(Instances!K342:Instances!K342),"median", MEDIAN(Instances!K342:Instances!K342),"min", MIN(Instances!K342:Instances!K342),"max", MAX(Instances!K342:Instances!K342),"diff", MAX(Instances!K342:Instances!K342)-MIN(Instances!K342:Instances!K342))</f>
        <v>0</v>
      </c>
      <c r="L342" s="1"/>
      <c r="M342" s="1" cm="1">
        <f t="array" ref="M342">_xlfn.SWITCH($A$2,"average", AVERAGE(Instances!M342:Instances!M342),"median", MEDIAN(Instances!M342:Instances!M342),"min", MIN(Instances!M342:Instances!M342),"max", MAX(Instances!M342:Instances!M342),"diff", MAX(Instances!M342:Instances!M342)-MIN(Instances!M342:Instances!M342))</f>
        <v>0</v>
      </c>
      <c r="N342" s="1" cm="1">
        <f t="array" ref="N342">_xlfn.SWITCH($A$2,"average", AVERAGE(Instances!N342:Instances!N342),"median", MEDIAN(Instances!N342:Instances!N342),"min", MIN(Instances!N342:Instances!N342),"max", MAX(Instances!N342:Instances!N342),"diff", MAX(Instances!N342:Instances!N342)-MIN(Instances!N342:Instances!N342))</f>
        <v>0</v>
      </c>
      <c r="O342" s="1"/>
      <c r="P342" s="1" cm="1">
        <f t="array" ref="P342">_xlfn.SWITCH($A$2,"average", AVERAGE(Instances!P342:Instances!P342),"median", MEDIAN(Instances!P342:Instances!P342),"min", MIN(Instances!P342:Instances!P342),"max", MAX(Instances!P342:Instances!P342),"diff", MAX(Instances!P342:Instances!P342)-MIN(Instances!P342:Instances!P342))</f>
        <v>0</v>
      </c>
      <c r="Q342" s="1" cm="1">
        <f t="array" ref="Q342">_xlfn.SWITCH($A$2,"average", AVERAGE(Instances!Q342:Instances!Q342),"median", MEDIAN(Instances!Q342:Instances!Q342),"min", MIN(Instances!Q342:Instances!Q342),"max", MAX(Instances!Q342:Instances!Q342),"diff", MAX(Instances!Q342:Instances!Q342)-MIN(Instances!Q342:Instances!Q342))</f>
        <v>0</v>
      </c>
      <c r="R342" s="1" cm="1">
        <f t="array" ref="R342">_xlfn.SWITCH($A$2,"average", AVERAGE(Instances!R342:Instances!R342),"median", MEDIAN(Instances!R342:Instances!R342),"min", MIN(Instances!R342:Instances!R342),"max", MAX(Instances!R342:Instances!R342),"diff", MAX(Instances!R342:Instances!R342)-MIN(Instances!R342:Instances!R342))</f>
        <v>0</v>
      </c>
      <c r="S342" s="1">
        <f>MIN($B342)</f>
        <v>0</v>
      </c>
      <c r="T342" s="1">
        <f>MIN($C342)</f>
        <v>0</v>
      </c>
      <c r="U342" s="1">
        <f>MIN($D342)</f>
        <v>0</v>
      </c>
      <c r="V342" s="1">
        <f>MIN($E342)</f>
        <v>0</v>
      </c>
      <c r="W342" s="1">
        <f>MIN($F342)</f>
        <v>0</v>
      </c>
      <c r="X342" s="1">
        <f>MIN($G342)</f>
        <v>0</v>
      </c>
      <c r="Y342" s="1">
        <f>MIN($H342)</f>
        <v>0</v>
      </c>
      <c r="Z342" s="1">
        <f>MIN($I342)</f>
        <v>0</v>
      </c>
      <c r="AA342" s="1">
        <f>MIN($J342)</f>
        <v>0</v>
      </c>
      <c r="AB342" s="1">
        <f>MIN($K342)</f>
        <v>0</v>
      </c>
      <c r="AC342" s="1">
        <f>MIN($M342)</f>
        <v>0</v>
      </c>
      <c r="AD342" s="1">
        <f>MIN($N342)</f>
        <v>0</v>
      </c>
      <c r="AE342" s="1">
        <f>MIN($P342)</f>
        <v>0</v>
      </c>
      <c r="AF342" s="1">
        <f>MIN($Q342)</f>
        <v>0</v>
      </c>
      <c r="AG342" s="1">
        <f>MIN($R342)</f>
        <v>0</v>
      </c>
      <c r="AH342" s="1">
        <f>MEDIAN($B342)</f>
        <v>0</v>
      </c>
      <c r="AI342" s="1">
        <f>MEDIAN($C342)</f>
        <v>0</v>
      </c>
      <c r="AJ342" s="1">
        <f>MEDIAN($D342)</f>
        <v>0</v>
      </c>
      <c r="AK342" s="1">
        <f>MEDIAN($E342)</f>
        <v>0</v>
      </c>
      <c r="AL342" s="1">
        <f>MEDIAN($F342)</f>
        <v>0</v>
      </c>
      <c r="AM342" s="1">
        <f>MEDIAN($G342)</f>
        <v>0</v>
      </c>
      <c r="AN342" s="1">
        <f>MEDIAN($H342)</f>
        <v>0</v>
      </c>
      <c r="AO342" s="1">
        <f>MEDIAN($I342)</f>
        <v>0</v>
      </c>
      <c r="AP342" s="1">
        <f>MEDIAN($J342)</f>
        <v>0</v>
      </c>
      <c r="AQ342" s="1">
        <f>MEDIAN($K342)</f>
        <v>0</v>
      </c>
      <c r="AR342" s="1">
        <f>MEDIAN($M342)</f>
        <v>0</v>
      </c>
      <c r="AS342" s="1">
        <f>MEDIAN($N342)</f>
        <v>0</v>
      </c>
      <c r="AT342" s="1">
        <f>MEDIAN($P342)</f>
        <v>0</v>
      </c>
      <c r="AU342" s="1">
        <f>MEDIAN($Q342)</f>
        <v>0</v>
      </c>
      <c r="AV342" s="1">
        <f>MEDIAN($R342)</f>
        <v>0</v>
      </c>
      <c r="AW342" s="1">
        <f>MAX($B342)</f>
        <v>0</v>
      </c>
      <c r="AX342" s="1">
        <f>MAX($C342)</f>
        <v>0</v>
      </c>
      <c r="AY342" s="1">
        <f>MAX($D342)</f>
        <v>0</v>
      </c>
      <c r="AZ342" s="1">
        <f>MAX($E342)</f>
        <v>0</v>
      </c>
      <c r="BA342" s="1">
        <f>MAX($F342)</f>
        <v>0</v>
      </c>
      <c r="BB342" s="1">
        <f>MAX($G342)</f>
        <v>0</v>
      </c>
      <c r="BC342" s="1">
        <f>MAX($H342)</f>
        <v>0</v>
      </c>
      <c r="BD342" s="1">
        <f>MAX($I342)</f>
        <v>0</v>
      </c>
      <c r="BE342" s="1">
        <f>MAX($J342)</f>
        <v>0</v>
      </c>
      <c r="BF342" s="1">
        <f>MAX($K342)</f>
        <v>0</v>
      </c>
      <c r="BG342" s="1">
        <f>MAX($M342)</f>
        <v>0</v>
      </c>
      <c r="BH342" s="1">
        <f>MAX($N342)</f>
        <v>0</v>
      </c>
      <c r="BI342" s="1">
        <f>MAX($P342)</f>
        <v>0</v>
      </c>
      <c r="BJ342" s="1">
        <f>MAX($Q342)</f>
        <v>0</v>
      </c>
      <c r="BK342" s="1">
        <f>MAX($R342)</f>
        <v>0</v>
      </c>
    </row>
    <row r="343" spans="1:63">
      <c r="A343" s="1" t="s">
        <v>340</v>
      </c>
      <c r="B343" s="1" cm="1">
        <f t="array" ref="B343">_xlfn.SWITCH($A$2,"average", AVERAGE(Instances!B343:Instances!B343),"median", MEDIAN(Instances!B343:Instances!B343),"min", MIN(Instances!B343:Instances!B343),"max", MAX(Instances!B343:Instances!B343),"diff", MAX(Instances!B343:Instances!B343)-MIN(Instances!B343:Instances!B343))</f>
        <v>0</v>
      </c>
      <c r="C343" s="1" cm="1">
        <f t="array" ref="C343">_xlfn.SWITCH($A$2,"average", AVERAGE(Instances!C343:Instances!C343),"median", MEDIAN(Instances!C343:Instances!C343),"min", MIN(Instances!C343:Instances!C343),"max", MAX(Instances!C343:Instances!C343),"diff", MAX(Instances!C343:Instances!C343)-MIN(Instances!C343:Instances!C343))</f>
        <v>0</v>
      </c>
      <c r="D343" s="1" cm="1">
        <f t="array" ref="D343">_xlfn.SWITCH($A$2,"average", AVERAGE(Instances!D343:Instances!D343),"median", MEDIAN(Instances!D343:Instances!D343),"min", MIN(Instances!D343:Instances!D343),"max", MAX(Instances!D343:Instances!D343),"diff", MAX(Instances!D343:Instances!D343)-MIN(Instances!D343:Instances!D343))</f>
        <v>0</v>
      </c>
      <c r="E343" s="1" cm="1">
        <f t="array" ref="E343">_xlfn.SWITCH($A$2,"average", AVERAGE(Instances!E343:Instances!E343),"median", MEDIAN(Instances!E343:Instances!E343),"min", MIN(Instances!E343:Instances!E343),"max", MAX(Instances!E343:Instances!E343),"diff", MAX(Instances!E343:Instances!E343)-MIN(Instances!E343:Instances!E343))</f>
        <v>0</v>
      </c>
      <c r="F343" s="1" cm="1">
        <f t="array" ref="F343">_xlfn.SWITCH($A$2,"average", AVERAGE(Instances!F343:Instances!F343),"median", MEDIAN(Instances!F343:Instances!F343),"min", MIN(Instances!F343:Instances!F343),"max", MAX(Instances!F343:Instances!F343),"diff", MAX(Instances!F343:Instances!F343)-MIN(Instances!F343:Instances!F343))</f>
        <v>0</v>
      </c>
      <c r="G343" s="1" cm="1">
        <f t="array" ref="G343">_xlfn.SWITCH($A$2,"average", AVERAGE(Instances!G343:Instances!G343),"median", MEDIAN(Instances!G343:Instances!G343),"min", MIN(Instances!G343:Instances!G343),"max", MAX(Instances!G343:Instances!G343),"diff", MAX(Instances!G343:Instances!G343)-MIN(Instances!G343:Instances!G343))</f>
        <v>0</v>
      </c>
      <c r="H343" s="1" cm="1">
        <f t="array" ref="H343">_xlfn.SWITCH($A$2,"average", AVERAGE(Instances!H343:Instances!H343),"median", MEDIAN(Instances!H343:Instances!H343),"min", MIN(Instances!H343:Instances!H343),"max", MAX(Instances!H343:Instances!H343),"diff", MAX(Instances!H343:Instances!H343)-MIN(Instances!H343:Instances!H343))</f>
        <v>0</v>
      </c>
      <c r="I343" s="1" cm="1">
        <f t="array" ref="I343">_xlfn.SWITCH($A$2,"average", AVERAGE(Instances!I343:Instances!I343),"median", MEDIAN(Instances!I343:Instances!I343),"min", MIN(Instances!I343:Instances!I343),"max", MAX(Instances!I343:Instances!I343),"diff", MAX(Instances!I343:Instances!I343)-MIN(Instances!I343:Instances!I343))</f>
        <v>0</v>
      </c>
      <c r="J343" s="1" cm="1">
        <f t="array" ref="J343">_xlfn.SWITCH($A$2,"average", AVERAGE(Instances!J343:Instances!J343),"median", MEDIAN(Instances!J343:Instances!J343),"min", MIN(Instances!J343:Instances!J343),"max", MAX(Instances!J343:Instances!J343),"diff", MAX(Instances!J343:Instances!J343)-MIN(Instances!J343:Instances!J343))</f>
        <v>0</v>
      </c>
      <c r="K343" s="1" cm="1">
        <f t="array" ref="K343">_xlfn.SWITCH($A$2,"average", AVERAGE(Instances!K343:Instances!K343),"median", MEDIAN(Instances!K343:Instances!K343),"min", MIN(Instances!K343:Instances!K343),"max", MAX(Instances!K343:Instances!K343),"diff", MAX(Instances!K343:Instances!K343)-MIN(Instances!K343:Instances!K343))</f>
        <v>0</v>
      </c>
      <c r="L343" s="1"/>
      <c r="M343" s="1" cm="1">
        <f t="array" ref="M343">_xlfn.SWITCH($A$2,"average", AVERAGE(Instances!M343:Instances!M343),"median", MEDIAN(Instances!M343:Instances!M343),"min", MIN(Instances!M343:Instances!M343),"max", MAX(Instances!M343:Instances!M343),"diff", MAX(Instances!M343:Instances!M343)-MIN(Instances!M343:Instances!M343))</f>
        <v>0</v>
      </c>
      <c r="N343" s="1" cm="1">
        <f t="array" ref="N343">_xlfn.SWITCH($A$2,"average", AVERAGE(Instances!N343:Instances!N343),"median", MEDIAN(Instances!N343:Instances!N343),"min", MIN(Instances!N343:Instances!N343),"max", MAX(Instances!N343:Instances!N343),"diff", MAX(Instances!N343:Instances!N343)-MIN(Instances!N343:Instances!N343))</f>
        <v>0</v>
      </c>
      <c r="O343" s="1"/>
      <c r="P343" s="1" cm="1">
        <f t="array" ref="P343">_xlfn.SWITCH($A$2,"average", AVERAGE(Instances!P343:Instances!P343),"median", MEDIAN(Instances!P343:Instances!P343),"min", MIN(Instances!P343:Instances!P343),"max", MAX(Instances!P343:Instances!P343),"diff", MAX(Instances!P343:Instances!P343)-MIN(Instances!P343:Instances!P343))</f>
        <v>0</v>
      </c>
      <c r="Q343" s="1" cm="1">
        <f t="array" ref="Q343">_xlfn.SWITCH($A$2,"average", AVERAGE(Instances!Q343:Instances!Q343),"median", MEDIAN(Instances!Q343:Instances!Q343),"min", MIN(Instances!Q343:Instances!Q343),"max", MAX(Instances!Q343:Instances!Q343),"diff", MAX(Instances!Q343:Instances!Q343)-MIN(Instances!Q343:Instances!Q343))</f>
        <v>0</v>
      </c>
      <c r="R343" s="1" cm="1">
        <f t="array" ref="R343">_xlfn.SWITCH($A$2,"average", AVERAGE(Instances!R343:Instances!R343),"median", MEDIAN(Instances!R343:Instances!R343),"min", MIN(Instances!R343:Instances!R343),"max", MAX(Instances!R343:Instances!R343),"diff", MAX(Instances!R343:Instances!R343)-MIN(Instances!R343:Instances!R343))</f>
        <v>0</v>
      </c>
      <c r="S343" s="1">
        <f>MIN($B343)</f>
        <v>0</v>
      </c>
      <c r="T343" s="1">
        <f>MIN($C343)</f>
        <v>0</v>
      </c>
      <c r="U343" s="1">
        <f>MIN($D343)</f>
        <v>0</v>
      </c>
      <c r="V343" s="1">
        <f>MIN($E343)</f>
        <v>0</v>
      </c>
      <c r="W343" s="1">
        <f>MIN($F343)</f>
        <v>0</v>
      </c>
      <c r="X343" s="1">
        <f>MIN($G343)</f>
        <v>0</v>
      </c>
      <c r="Y343" s="1">
        <f>MIN($H343)</f>
        <v>0</v>
      </c>
      <c r="Z343" s="1">
        <f>MIN($I343)</f>
        <v>0</v>
      </c>
      <c r="AA343" s="1">
        <f>MIN($J343)</f>
        <v>0</v>
      </c>
      <c r="AB343" s="1">
        <f>MIN($K343)</f>
        <v>0</v>
      </c>
      <c r="AC343" s="1">
        <f>MIN($M343)</f>
        <v>0</v>
      </c>
      <c r="AD343" s="1">
        <f>MIN($N343)</f>
        <v>0</v>
      </c>
      <c r="AE343" s="1">
        <f>MIN($P343)</f>
        <v>0</v>
      </c>
      <c r="AF343" s="1">
        <f>MIN($Q343)</f>
        <v>0</v>
      </c>
      <c r="AG343" s="1">
        <f>MIN($R343)</f>
        <v>0</v>
      </c>
      <c r="AH343" s="1">
        <f>MEDIAN($B343)</f>
        <v>0</v>
      </c>
      <c r="AI343" s="1">
        <f>MEDIAN($C343)</f>
        <v>0</v>
      </c>
      <c r="AJ343" s="1">
        <f>MEDIAN($D343)</f>
        <v>0</v>
      </c>
      <c r="AK343" s="1">
        <f>MEDIAN($E343)</f>
        <v>0</v>
      </c>
      <c r="AL343" s="1">
        <f>MEDIAN($F343)</f>
        <v>0</v>
      </c>
      <c r="AM343" s="1">
        <f>MEDIAN($G343)</f>
        <v>0</v>
      </c>
      <c r="AN343" s="1">
        <f>MEDIAN($H343)</f>
        <v>0</v>
      </c>
      <c r="AO343" s="1">
        <f>MEDIAN($I343)</f>
        <v>0</v>
      </c>
      <c r="AP343" s="1">
        <f>MEDIAN($J343)</f>
        <v>0</v>
      </c>
      <c r="AQ343" s="1">
        <f>MEDIAN($K343)</f>
        <v>0</v>
      </c>
      <c r="AR343" s="1">
        <f>MEDIAN($M343)</f>
        <v>0</v>
      </c>
      <c r="AS343" s="1">
        <f>MEDIAN($N343)</f>
        <v>0</v>
      </c>
      <c r="AT343" s="1">
        <f>MEDIAN($P343)</f>
        <v>0</v>
      </c>
      <c r="AU343" s="1">
        <f>MEDIAN($Q343)</f>
        <v>0</v>
      </c>
      <c r="AV343" s="1">
        <f>MEDIAN($R343)</f>
        <v>0</v>
      </c>
      <c r="AW343" s="1">
        <f>MAX($B343)</f>
        <v>0</v>
      </c>
      <c r="AX343" s="1">
        <f>MAX($C343)</f>
        <v>0</v>
      </c>
      <c r="AY343" s="1">
        <f>MAX($D343)</f>
        <v>0</v>
      </c>
      <c r="AZ343" s="1">
        <f>MAX($E343)</f>
        <v>0</v>
      </c>
      <c r="BA343" s="1">
        <f>MAX($F343)</f>
        <v>0</v>
      </c>
      <c r="BB343" s="1">
        <f>MAX($G343)</f>
        <v>0</v>
      </c>
      <c r="BC343" s="1">
        <f>MAX($H343)</f>
        <v>0</v>
      </c>
      <c r="BD343" s="1">
        <f>MAX($I343)</f>
        <v>0</v>
      </c>
      <c r="BE343" s="1">
        <f>MAX($J343)</f>
        <v>0</v>
      </c>
      <c r="BF343" s="1">
        <f>MAX($K343)</f>
        <v>0</v>
      </c>
      <c r="BG343" s="1">
        <f>MAX($M343)</f>
        <v>0</v>
      </c>
      <c r="BH343" s="1">
        <f>MAX($N343)</f>
        <v>0</v>
      </c>
      <c r="BI343" s="1">
        <f>MAX($P343)</f>
        <v>0</v>
      </c>
      <c r="BJ343" s="1">
        <f>MAX($Q343)</f>
        <v>0</v>
      </c>
      <c r="BK343" s="1">
        <f>MAX($R343)</f>
        <v>0</v>
      </c>
    </row>
    <row r="344" spans="1:63">
      <c r="A344" s="1" t="s">
        <v>341</v>
      </c>
      <c r="B344" s="1" cm="1">
        <f t="array" ref="B344">_xlfn.SWITCH($A$2,"average", AVERAGE(Instances!B344:Instances!B344),"median", MEDIAN(Instances!B344:Instances!B344),"min", MIN(Instances!B344:Instances!B344),"max", MAX(Instances!B344:Instances!B344),"diff", MAX(Instances!B344:Instances!B344)-MIN(Instances!B344:Instances!B344))</f>
        <v>0</v>
      </c>
      <c r="C344" s="1" cm="1">
        <f t="array" ref="C344">_xlfn.SWITCH($A$2,"average", AVERAGE(Instances!C344:Instances!C344),"median", MEDIAN(Instances!C344:Instances!C344),"min", MIN(Instances!C344:Instances!C344),"max", MAX(Instances!C344:Instances!C344),"diff", MAX(Instances!C344:Instances!C344)-MIN(Instances!C344:Instances!C344))</f>
        <v>0</v>
      </c>
      <c r="D344" s="1" cm="1">
        <f t="array" ref="D344">_xlfn.SWITCH($A$2,"average", AVERAGE(Instances!D344:Instances!D344),"median", MEDIAN(Instances!D344:Instances!D344),"min", MIN(Instances!D344:Instances!D344),"max", MAX(Instances!D344:Instances!D344),"diff", MAX(Instances!D344:Instances!D344)-MIN(Instances!D344:Instances!D344))</f>
        <v>0</v>
      </c>
      <c r="E344" s="1" cm="1">
        <f t="array" ref="E344">_xlfn.SWITCH($A$2,"average", AVERAGE(Instances!E344:Instances!E344),"median", MEDIAN(Instances!E344:Instances!E344),"min", MIN(Instances!E344:Instances!E344),"max", MAX(Instances!E344:Instances!E344),"diff", MAX(Instances!E344:Instances!E344)-MIN(Instances!E344:Instances!E344))</f>
        <v>0</v>
      </c>
      <c r="F344" s="1" cm="1">
        <f t="array" ref="F344">_xlfn.SWITCH($A$2,"average", AVERAGE(Instances!F344:Instances!F344),"median", MEDIAN(Instances!F344:Instances!F344),"min", MIN(Instances!F344:Instances!F344),"max", MAX(Instances!F344:Instances!F344),"diff", MAX(Instances!F344:Instances!F344)-MIN(Instances!F344:Instances!F344))</f>
        <v>0</v>
      </c>
      <c r="G344" s="1" cm="1">
        <f t="array" ref="G344">_xlfn.SWITCH($A$2,"average", AVERAGE(Instances!G344:Instances!G344),"median", MEDIAN(Instances!G344:Instances!G344),"min", MIN(Instances!G344:Instances!G344),"max", MAX(Instances!G344:Instances!G344),"diff", MAX(Instances!G344:Instances!G344)-MIN(Instances!G344:Instances!G344))</f>
        <v>0</v>
      </c>
      <c r="H344" s="1" cm="1">
        <f t="array" ref="H344">_xlfn.SWITCH($A$2,"average", AVERAGE(Instances!H344:Instances!H344),"median", MEDIAN(Instances!H344:Instances!H344),"min", MIN(Instances!H344:Instances!H344),"max", MAX(Instances!H344:Instances!H344),"diff", MAX(Instances!H344:Instances!H344)-MIN(Instances!H344:Instances!H344))</f>
        <v>0</v>
      </c>
      <c r="I344" s="1" cm="1">
        <f t="array" ref="I344">_xlfn.SWITCH($A$2,"average", AVERAGE(Instances!I344:Instances!I344),"median", MEDIAN(Instances!I344:Instances!I344),"min", MIN(Instances!I344:Instances!I344),"max", MAX(Instances!I344:Instances!I344),"diff", MAX(Instances!I344:Instances!I344)-MIN(Instances!I344:Instances!I344))</f>
        <v>0</v>
      </c>
      <c r="J344" s="1" cm="1">
        <f t="array" ref="J344">_xlfn.SWITCH($A$2,"average", AVERAGE(Instances!J344:Instances!J344),"median", MEDIAN(Instances!J344:Instances!J344),"min", MIN(Instances!J344:Instances!J344),"max", MAX(Instances!J344:Instances!J344),"diff", MAX(Instances!J344:Instances!J344)-MIN(Instances!J344:Instances!J344))</f>
        <v>0</v>
      </c>
      <c r="K344" s="1" cm="1">
        <f t="array" ref="K344">_xlfn.SWITCH($A$2,"average", AVERAGE(Instances!K344:Instances!K344),"median", MEDIAN(Instances!K344:Instances!K344),"min", MIN(Instances!K344:Instances!K344),"max", MAX(Instances!K344:Instances!K344),"diff", MAX(Instances!K344:Instances!K344)-MIN(Instances!K344:Instances!K344))</f>
        <v>0</v>
      </c>
      <c r="L344" s="1"/>
      <c r="M344" s="1" cm="1">
        <f t="array" ref="M344">_xlfn.SWITCH($A$2,"average", AVERAGE(Instances!M344:Instances!M344),"median", MEDIAN(Instances!M344:Instances!M344),"min", MIN(Instances!M344:Instances!M344),"max", MAX(Instances!M344:Instances!M344),"diff", MAX(Instances!M344:Instances!M344)-MIN(Instances!M344:Instances!M344))</f>
        <v>0</v>
      </c>
      <c r="N344" s="1" cm="1">
        <f t="array" ref="N344">_xlfn.SWITCH($A$2,"average", AVERAGE(Instances!N344:Instances!N344),"median", MEDIAN(Instances!N344:Instances!N344),"min", MIN(Instances!N344:Instances!N344),"max", MAX(Instances!N344:Instances!N344),"diff", MAX(Instances!N344:Instances!N344)-MIN(Instances!N344:Instances!N344))</f>
        <v>0</v>
      </c>
      <c r="O344" s="1"/>
      <c r="P344" s="1" cm="1">
        <f t="array" ref="P344">_xlfn.SWITCH($A$2,"average", AVERAGE(Instances!P344:Instances!P344),"median", MEDIAN(Instances!P344:Instances!P344),"min", MIN(Instances!P344:Instances!P344),"max", MAX(Instances!P344:Instances!P344),"diff", MAX(Instances!P344:Instances!P344)-MIN(Instances!P344:Instances!P344))</f>
        <v>0</v>
      </c>
      <c r="Q344" s="1" cm="1">
        <f t="array" ref="Q344">_xlfn.SWITCH($A$2,"average", AVERAGE(Instances!Q344:Instances!Q344),"median", MEDIAN(Instances!Q344:Instances!Q344),"min", MIN(Instances!Q344:Instances!Q344),"max", MAX(Instances!Q344:Instances!Q344),"diff", MAX(Instances!Q344:Instances!Q344)-MIN(Instances!Q344:Instances!Q344))</f>
        <v>0</v>
      </c>
      <c r="R344" s="1" cm="1">
        <f t="array" ref="R344">_xlfn.SWITCH($A$2,"average", AVERAGE(Instances!R344:Instances!R344),"median", MEDIAN(Instances!R344:Instances!R344),"min", MIN(Instances!R344:Instances!R344),"max", MAX(Instances!R344:Instances!R344),"diff", MAX(Instances!R344:Instances!R344)-MIN(Instances!R344:Instances!R344))</f>
        <v>0</v>
      </c>
      <c r="S344" s="1">
        <f>MIN($B344)</f>
        <v>0</v>
      </c>
      <c r="T344" s="1">
        <f>MIN($C344)</f>
        <v>0</v>
      </c>
      <c r="U344" s="1">
        <f>MIN($D344)</f>
        <v>0</v>
      </c>
      <c r="V344" s="1">
        <f>MIN($E344)</f>
        <v>0</v>
      </c>
      <c r="W344" s="1">
        <f>MIN($F344)</f>
        <v>0</v>
      </c>
      <c r="X344" s="1">
        <f>MIN($G344)</f>
        <v>0</v>
      </c>
      <c r="Y344" s="1">
        <f>MIN($H344)</f>
        <v>0</v>
      </c>
      <c r="Z344" s="1">
        <f>MIN($I344)</f>
        <v>0</v>
      </c>
      <c r="AA344" s="1">
        <f>MIN($J344)</f>
        <v>0</v>
      </c>
      <c r="AB344" s="1">
        <f>MIN($K344)</f>
        <v>0</v>
      </c>
      <c r="AC344" s="1">
        <f>MIN($M344)</f>
        <v>0</v>
      </c>
      <c r="AD344" s="1">
        <f>MIN($N344)</f>
        <v>0</v>
      </c>
      <c r="AE344" s="1">
        <f>MIN($P344)</f>
        <v>0</v>
      </c>
      <c r="AF344" s="1">
        <f>MIN($Q344)</f>
        <v>0</v>
      </c>
      <c r="AG344" s="1">
        <f>MIN($R344)</f>
        <v>0</v>
      </c>
      <c r="AH344" s="1">
        <f>MEDIAN($B344)</f>
        <v>0</v>
      </c>
      <c r="AI344" s="1">
        <f>MEDIAN($C344)</f>
        <v>0</v>
      </c>
      <c r="AJ344" s="1">
        <f>MEDIAN($D344)</f>
        <v>0</v>
      </c>
      <c r="AK344" s="1">
        <f>MEDIAN($E344)</f>
        <v>0</v>
      </c>
      <c r="AL344" s="1">
        <f>MEDIAN($F344)</f>
        <v>0</v>
      </c>
      <c r="AM344" s="1">
        <f>MEDIAN($G344)</f>
        <v>0</v>
      </c>
      <c r="AN344" s="1">
        <f>MEDIAN($H344)</f>
        <v>0</v>
      </c>
      <c r="AO344" s="1">
        <f>MEDIAN($I344)</f>
        <v>0</v>
      </c>
      <c r="AP344" s="1">
        <f>MEDIAN($J344)</f>
        <v>0</v>
      </c>
      <c r="AQ344" s="1">
        <f>MEDIAN($K344)</f>
        <v>0</v>
      </c>
      <c r="AR344" s="1">
        <f>MEDIAN($M344)</f>
        <v>0</v>
      </c>
      <c r="AS344" s="1">
        <f>MEDIAN($N344)</f>
        <v>0</v>
      </c>
      <c r="AT344" s="1">
        <f>MEDIAN($P344)</f>
        <v>0</v>
      </c>
      <c r="AU344" s="1">
        <f>MEDIAN($Q344)</f>
        <v>0</v>
      </c>
      <c r="AV344" s="1">
        <f>MEDIAN($R344)</f>
        <v>0</v>
      </c>
      <c r="AW344" s="1">
        <f>MAX($B344)</f>
        <v>0</v>
      </c>
      <c r="AX344" s="1">
        <f>MAX($C344)</f>
        <v>0</v>
      </c>
      <c r="AY344" s="1">
        <f>MAX($D344)</f>
        <v>0</v>
      </c>
      <c r="AZ344" s="1">
        <f>MAX($E344)</f>
        <v>0</v>
      </c>
      <c r="BA344" s="1">
        <f>MAX($F344)</f>
        <v>0</v>
      </c>
      <c r="BB344" s="1">
        <f>MAX($G344)</f>
        <v>0</v>
      </c>
      <c r="BC344" s="1">
        <f>MAX($H344)</f>
        <v>0</v>
      </c>
      <c r="BD344" s="1">
        <f>MAX($I344)</f>
        <v>0</v>
      </c>
      <c r="BE344" s="1">
        <f>MAX($J344)</f>
        <v>0</v>
      </c>
      <c r="BF344" s="1">
        <f>MAX($K344)</f>
        <v>0</v>
      </c>
      <c r="BG344" s="1">
        <f>MAX($M344)</f>
        <v>0</v>
      </c>
      <c r="BH344" s="1">
        <f>MAX($N344)</f>
        <v>0</v>
      </c>
      <c r="BI344" s="1">
        <f>MAX($P344)</f>
        <v>0</v>
      </c>
      <c r="BJ344" s="1">
        <f>MAX($Q344)</f>
        <v>0</v>
      </c>
      <c r="BK344" s="1">
        <f>MAX($R344)</f>
        <v>0</v>
      </c>
    </row>
    <row r="345" spans="1:63">
      <c r="A345" s="1" t="s">
        <v>342</v>
      </c>
      <c r="B345" s="1" cm="1">
        <f t="array" ref="B345">_xlfn.SWITCH($A$2,"average", AVERAGE(Instances!B345:Instances!B345),"median", MEDIAN(Instances!B345:Instances!B345),"min", MIN(Instances!B345:Instances!B345),"max", MAX(Instances!B345:Instances!B345),"diff", MAX(Instances!B345:Instances!B345)-MIN(Instances!B345:Instances!B345))</f>
        <v>0</v>
      </c>
      <c r="C345" s="1" cm="1">
        <f t="array" ref="C345">_xlfn.SWITCH($A$2,"average", AVERAGE(Instances!C345:Instances!C345),"median", MEDIAN(Instances!C345:Instances!C345),"min", MIN(Instances!C345:Instances!C345),"max", MAX(Instances!C345:Instances!C345),"diff", MAX(Instances!C345:Instances!C345)-MIN(Instances!C345:Instances!C345))</f>
        <v>0</v>
      </c>
      <c r="D345" s="1" cm="1">
        <f t="array" ref="D345">_xlfn.SWITCH($A$2,"average", AVERAGE(Instances!D345:Instances!D345),"median", MEDIAN(Instances!D345:Instances!D345),"min", MIN(Instances!D345:Instances!D345),"max", MAX(Instances!D345:Instances!D345),"diff", MAX(Instances!D345:Instances!D345)-MIN(Instances!D345:Instances!D345))</f>
        <v>0</v>
      </c>
      <c r="E345" s="1" cm="1">
        <f t="array" ref="E345">_xlfn.SWITCH($A$2,"average", AVERAGE(Instances!E345:Instances!E345),"median", MEDIAN(Instances!E345:Instances!E345),"min", MIN(Instances!E345:Instances!E345),"max", MAX(Instances!E345:Instances!E345),"diff", MAX(Instances!E345:Instances!E345)-MIN(Instances!E345:Instances!E345))</f>
        <v>0</v>
      </c>
      <c r="F345" s="1" cm="1">
        <f t="array" ref="F345">_xlfn.SWITCH($A$2,"average", AVERAGE(Instances!F345:Instances!F345),"median", MEDIAN(Instances!F345:Instances!F345),"min", MIN(Instances!F345:Instances!F345),"max", MAX(Instances!F345:Instances!F345),"diff", MAX(Instances!F345:Instances!F345)-MIN(Instances!F345:Instances!F345))</f>
        <v>0</v>
      </c>
      <c r="G345" s="1" cm="1">
        <f t="array" ref="G345">_xlfn.SWITCH($A$2,"average", AVERAGE(Instances!G345:Instances!G345),"median", MEDIAN(Instances!G345:Instances!G345),"min", MIN(Instances!G345:Instances!G345),"max", MAX(Instances!G345:Instances!G345),"diff", MAX(Instances!G345:Instances!G345)-MIN(Instances!G345:Instances!G345))</f>
        <v>0</v>
      </c>
      <c r="H345" s="1" cm="1">
        <f t="array" ref="H345">_xlfn.SWITCH($A$2,"average", AVERAGE(Instances!H345:Instances!H345),"median", MEDIAN(Instances!H345:Instances!H345),"min", MIN(Instances!H345:Instances!H345),"max", MAX(Instances!H345:Instances!H345),"diff", MAX(Instances!H345:Instances!H345)-MIN(Instances!H345:Instances!H345))</f>
        <v>0</v>
      </c>
      <c r="I345" s="1" cm="1">
        <f t="array" ref="I345">_xlfn.SWITCH($A$2,"average", AVERAGE(Instances!I345:Instances!I345),"median", MEDIAN(Instances!I345:Instances!I345),"min", MIN(Instances!I345:Instances!I345),"max", MAX(Instances!I345:Instances!I345),"diff", MAX(Instances!I345:Instances!I345)-MIN(Instances!I345:Instances!I345))</f>
        <v>0</v>
      </c>
      <c r="J345" s="1" cm="1">
        <f t="array" ref="J345">_xlfn.SWITCH($A$2,"average", AVERAGE(Instances!J345:Instances!J345),"median", MEDIAN(Instances!J345:Instances!J345),"min", MIN(Instances!J345:Instances!J345),"max", MAX(Instances!J345:Instances!J345),"diff", MAX(Instances!J345:Instances!J345)-MIN(Instances!J345:Instances!J345))</f>
        <v>0</v>
      </c>
      <c r="K345" s="1" cm="1">
        <f t="array" ref="K345">_xlfn.SWITCH($A$2,"average", AVERAGE(Instances!K345:Instances!K345),"median", MEDIAN(Instances!K345:Instances!K345),"min", MIN(Instances!K345:Instances!K345),"max", MAX(Instances!K345:Instances!K345),"diff", MAX(Instances!K345:Instances!K345)-MIN(Instances!K345:Instances!K345))</f>
        <v>0</v>
      </c>
      <c r="L345" s="1"/>
      <c r="M345" s="1" cm="1">
        <f t="array" ref="M345">_xlfn.SWITCH($A$2,"average", AVERAGE(Instances!M345:Instances!M345),"median", MEDIAN(Instances!M345:Instances!M345),"min", MIN(Instances!M345:Instances!M345),"max", MAX(Instances!M345:Instances!M345),"diff", MAX(Instances!M345:Instances!M345)-MIN(Instances!M345:Instances!M345))</f>
        <v>0</v>
      </c>
      <c r="N345" s="1" cm="1">
        <f t="array" ref="N345">_xlfn.SWITCH($A$2,"average", AVERAGE(Instances!N345:Instances!N345),"median", MEDIAN(Instances!N345:Instances!N345),"min", MIN(Instances!N345:Instances!N345),"max", MAX(Instances!N345:Instances!N345),"diff", MAX(Instances!N345:Instances!N345)-MIN(Instances!N345:Instances!N345))</f>
        <v>0</v>
      </c>
      <c r="O345" s="1"/>
      <c r="P345" s="1" cm="1">
        <f t="array" ref="P345">_xlfn.SWITCH($A$2,"average", AVERAGE(Instances!P345:Instances!P345),"median", MEDIAN(Instances!P345:Instances!P345),"min", MIN(Instances!P345:Instances!P345),"max", MAX(Instances!P345:Instances!P345),"diff", MAX(Instances!P345:Instances!P345)-MIN(Instances!P345:Instances!P345))</f>
        <v>0</v>
      </c>
      <c r="Q345" s="1" cm="1">
        <f t="array" ref="Q345">_xlfn.SWITCH($A$2,"average", AVERAGE(Instances!Q345:Instances!Q345),"median", MEDIAN(Instances!Q345:Instances!Q345),"min", MIN(Instances!Q345:Instances!Q345),"max", MAX(Instances!Q345:Instances!Q345),"diff", MAX(Instances!Q345:Instances!Q345)-MIN(Instances!Q345:Instances!Q345))</f>
        <v>0</v>
      </c>
      <c r="R345" s="1" cm="1">
        <f t="array" ref="R345">_xlfn.SWITCH($A$2,"average", AVERAGE(Instances!R345:Instances!R345),"median", MEDIAN(Instances!R345:Instances!R345),"min", MIN(Instances!R345:Instances!R345),"max", MAX(Instances!R345:Instances!R345),"diff", MAX(Instances!R345:Instances!R345)-MIN(Instances!R345:Instances!R345))</f>
        <v>0</v>
      </c>
      <c r="S345" s="1">
        <f>MIN($B345)</f>
        <v>0</v>
      </c>
      <c r="T345" s="1">
        <f>MIN($C345)</f>
        <v>0</v>
      </c>
      <c r="U345" s="1">
        <f>MIN($D345)</f>
        <v>0</v>
      </c>
      <c r="V345" s="1">
        <f>MIN($E345)</f>
        <v>0</v>
      </c>
      <c r="W345" s="1">
        <f>MIN($F345)</f>
        <v>0</v>
      </c>
      <c r="X345" s="1">
        <f>MIN($G345)</f>
        <v>0</v>
      </c>
      <c r="Y345" s="1">
        <f>MIN($H345)</f>
        <v>0</v>
      </c>
      <c r="Z345" s="1">
        <f>MIN($I345)</f>
        <v>0</v>
      </c>
      <c r="AA345" s="1">
        <f>MIN($J345)</f>
        <v>0</v>
      </c>
      <c r="AB345" s="1">
        <f>MIN($K345)</f>
        <v>0</v>
      </c>
      <c r="AC345" s="1">
        <f>MIN($M345)</f>
        <v>0</v>
      </c>
      <c r="AD345" s="1">
        <f>MIN($N345)</f>
        <v>0</v>
      </c>
      <c r="AE345" s="1">
        <f>MIN($P345)</f>
        <v>0</v>
      </c>
      <c r="AF345" s="1">
        <f>MIN($Q345)</f>
        <v>0</v>
      </c>
      <c r="AG345" s="1">
        <f>MIN($R345)</f>
        <v>0</v>
      </c>
      <c r="AH345" s="1">
        <f>MEDIAN($B345)</f>
        <v>0</v>
      </c>
      <c r="AI345" s="1">
        <f>MEDIAN($C345)</f>
        <v>0</v>
      </c>
      <c r="AJ345" s="1">
        <f>MEDIAN($D345)</f>
        <v>0</v>
      </c>
      <c r="AK345" s="1">
        <f>MEDIAN($E345)</f>
        <v>0</v>
      </c>
      <c r="AL345" s="1">
        <f>MEDIAN($F345)</f>
        <v>0</v>
      </c>
      <c r="AM345" s="1">
        <f>MEDIAN($G345)</f>
        <v>0</v>
      </c>
      <c r="AN345" s="1">
        <f>MEDIAN($H345)</f>
        <v>0</v>
      </c>
      <c r="AO345" s="1">
        <f>MEDIAN($I345)</f>
        <v>0</v>
      </c>
      <c r="AP345" s="1">
        <f>MEDIAN($J345)</f>
        <v>0</v>
      </c>
      <c r="AQ345" s="1">
        <f>MEDIAN($K345)</f>
        <v>0</v>
      </c>
      <c r="AR345" s="1">
        <f>MEDIAN($M345)</f>
        <v>0</v>
      </c>
      <c r="AS345" s="1">
        <f>MEDIAN($N345)</f>
        <v>0</v>
      </c>
      <c r="AT345" s="1">
        <f>MEDIAN($P345)</f>
        <v>0</v>
      </c>
      <c r="AU345" s="1">
        <f>MEDIAN($Q345)</f>
        <v>0</v>
      </c>
      <c r="AV345" s="1">
        <f>MEDIAN($R345)</f>
        <v>0</v>
      </c>
      <c r="AW345" s="1">
        <f>MAX($B345)</f>
        <v>0</v>
      </c>
      <c r="AX345" s="1">
        <f>MAX($C345)</f>
        <v>0</v>
      </c>
      <c r="AY345" s="1">
        <f>MAX($D345)</f>
        <v>0</v>
      </c>
      <c r="AZ345" s="1">
        <f>MAX($E345)</f>
        <v>0</v>
      </c>
      <c r="BA345" s="1">
        <f>MAX($F345)</f>
        <v>0</v>
      </c>
      <c r="BB345" s="1">
        <f>MAX($G345)</f>
        <v>0</v>
      </c>
      <c r="BC345" s="1">
        <f>MAX($H345)</f>
        <v>0</v>
      </c>
      <c r="BD345" s="1">
        <f>MAX($I345)</f>
        <v>0</v>
      </c>
      <c r="BE345" s="1">
        <f>MAX($J345)</f>
        <v>0</v>
      </c>
      <c r="BF345" s="1">
        <f>MAX($K345)</f>
        <v>0</v>
      </c>
      <c r="BG345" s="1">
        <f>MAX($M345)</f>
        <v>0</v>
      </c>
      <c r="BH345" s="1">
        <f>MAX($N345)</f>
        <v>0</v>
      </c>
      <c r="BI345" s="1">
        <f>MAX($P345)</f>
        <v>0</v>
      </c>
      <c r="BJ345" s="1">
        <f>MAX($Q345)</f>
        <v>0</v>
      </c>
      <c r="BK345" s="1">
        <f>MAX($R345)</f>
        <v>0</v>
      </c>
    </row>
    <row r="346" spans="1:63">
      <c r="A346" s="1" t="s">
        <v>343</v>
      </c>
      <c r="B346" s="1" cm="1">
        <f t="array" ref="B346">_xlfn.SWITCH($A$2,"average", AVERAGE(Instances!B346:Instances!B346),"median", MEDIAN(Instances!B346:Instances!B346),"min", MIN(Instances!B346:Instances!B346),"max", MAX(Instances!B346:Instances!B346),"diff", MAX(Instances!B346:Instances!B346)-MIN(Instances!B346:Instances!B346))</f>
        <v>0</v>
      </c>
      <c r="C346" s="1" cm="1">
        <f t="array" ref="C346">_xlfn.SWITCH($A$2,"average", AVERAGE(Instances!C346:Instances!C346),"median", MEDIAN(Instances!C346:Instances!C346),"min", MIN(Instances!C346:Instances!C346),"max", MAX(Instances!C346:Instances!C346),"diff", MAX(Instances!C346:Instances!C346)-MIN(Instances!C346:Instances!C346))</f>
        <v>0</v>
      </c>
      <c r="D346" s="1" cm="1">
        <f t="array" ref="D346">_xlfn.SWITCH($A$2,"average", AVERAGE(Instances!D346:Instances!D346),"median", MEDIAN(Instances!D346:Instances!D346),"min", MIN(Instances!D346:Instances!D346),"max", MAX(Instances!D346:Instances!D346),"diff", MAX(Instances!D346:Instances!D346)-MIN(Instances!D346:Instances!D346))</f>
        <v>0</v>
      </c>
      <c r="E346" s="1" cm="1">
        <f t="array" ref="E346">_xlfn.SWITCH($A$2,"average", AVERAGE(Instances!E346:Instances!E346),"median", MEDIAN(Instances!E346:Instances!E346),"min", MIN(Instances!E346:Instances!E346),"max", MAX(Instances!E346:Instances!E346),"diff", MAX(Instances!E346:Instances!E346)-MIN(Instances!E346:Instances!E346))</f>
        <v>0</v>
      </c>
      <c r="F346" s="1" cm="1">
        <f t="array" ref="F346">_xlfn.SWITCH($A$2,"average", AVERAGE(Instances!F346:Instances!F346),"median", MEDIAN(Instances!F346:Instances!F346),"min", MIN(Instances!F346:Instances!F346),"max", MAX(Instances!F346:Instances!F346),"diff", MAX(Instances!F346:Instances!F346)-MIN(Instances!F346:Instances!F346))</f>
        <v>0</v>
      </c>
      <c r="G346" s="1" cm="1">
        <f t="array" ref="G346">_xlfn.SWITCH($A$2,"average", AVERAGE(Instances!G346:Instances!G346),"median", MEDIAN(Instances!G346:Instances!G346),"min", MIN(Instances!G346:Instances!G346),"max", MAX(Instances!G346:Instances!G346),"diff", MAX(Instances!G346:Instances!G346)-MIN(Instances!G346:Instances!G346))</f>
        <v>0</v>
      </c>
      <c r="H346" s="1" cm="1">
        <f t="array" ref="H346">_xlfn.SWITCH($A$2,"average", AVERAGE(Instances!H346:Instances!H346),"median", MEDIAN(Instances!H346:Instances!H346),"min", MIN(Instances!H346:Instances!H346),"max", MAX(Instances!H346:Instances!H346),"diff", MAX(Instances!H346:Instances!H346)-MIN(Instances!H346:Instances!H346))</f>
        <v>0</v>
      </c>
      <c r="I346" s="1" cm="1">
        <f t="array" ref="I346">_xlfn.SWITCH($A$2,"average", AVERAGE(Instances!I346:Instances!I346),"median", MEDIAN(Instances!I346:Instances!I346),"min", MIN(Instances!I346:Instances!I346),"max", MAX(Instances!I346:Instances!I346),"diff", MAX(Instances!I346:Instances!I346)-MIN(Instances!I346:Instances!I346))</f>
        <v>0</v>
      </c>
      <c r="J346" s="1" cm="1">
        <f t="array" ref="J346">_xlfn.SWITCH($A$2,"average", AVERAGE(Instances!J346:Instances!J346),"median", MEDIAN(Instances!J346:Instances!J346),"min", MIN(Instances!J346:Instances!J346),"max", MAX(Instances!J346:Instances!J346),"diff", MAX(Instances!J346:Instances!J346)-MIN(Instances!J346:Instances!J346))</f>
        <v>0</v>
      </c>
      <c r="K346" s="1" cm="1">
        <f t="array" ref="K346">_xlfn.SWITCH($A$2,"average", AVERAGE(Instances!K346:Instances!K346),"median", MEDIAN(Instances!K346:Instances!K346),"min", MIN(Instances!K346:Instances!K346),"max", MAX(Instances!K346:Instances!K346),"diff", MAX(Instances!K346:Instances!K346)-MIN(Instances!K346:Instances!K346))</f>
        <v>0</v>
      </c>
      <c r="L346" s="1"/>
      <c r="M346" s="1" cm="1">
        <f t="array" ref="M346">_xlfn.SWITCH($A$2,"average", AVERAGE(Instances!M346:Instances!M346),"median", MEDIAN(Instances!M346:Instances!M346),"min", MIN(Instances!M346:Instances!M346),"max", MAX(Instances!M346:Instances!M346),"diff", MAX(Instances!M346:Instances!M346)-MIN(Instances!M346:Instances!M346))</f>
        <v>0</v>
      </c>
      <c r="N346" s="1" cm="1">
        <f t="array" ref="N346">_xlfn.SWITCH($A$2,"average", AVERAGE(Instances!N346:Instances!N346),"median", MEDIAN(Instances!N346:Instances!N346),"min", MIN(Instances!N346:Instances!N346),"max", MAX(Instances!N346:Instances!N346),"diff", MAX(Instances!N346:Instances!N346)-MIN(Instances!N346:Instances!N346))</f>
        <v>0</v>
      </c>
      <c r="O346" s="1"/>
      <c r="P346" s="1" cm="1">
        <f t="array" ref="P346">_xlfn.SWITCH($A$2,"average", AVERAGE(Instances!P346:Instances!P346),"median", MEDIAN(Instances!P346:Instances!P346),"min", MIN(Instances!P346:Instances!P346),"max", MAX(Instances!P346:Instances!P346),"diff", MAX(Instances!P346:Instances!P346)-MIN(Instances!P346:Instances!P346))</f>
        <v>0</v>
      </c>
      <c r="Q346" s="1" cm="1">
        <f t="array" ref="Q346">_xlfn.SWITCH($A$2,"average", AVERAGE(Instances!Q346:Instances!Q346),"median", MEDIAN(Instances!Q346:Instances!Q346),"min", MIN(Instances!Q346:Instances!Q346),"max", MAX(Instances!Q346:Instances!Q346),"diff", MAX(Instances!Q346:Instances!Q346)-MIN(Instances!Q346:Instances!Q346))</f>
        <v>0</v>
      </c>
      <c r="R346" s="1" cm="1">
        <f t="array" ref="R346">_xlfn.SWITCH($A$2,"average", AVERAGE(Instances!R346:Instances!R346),"median", MEDIAN(Instances!R346:Instances!R346),"min", MIN(Instances!R346:Instances!R346),"max", MAX(Instances!R346:Instances!R346),"diff", MAX(Instances!R346:Instances!R346)-MIN(Instances!R346:Instances!R346))</f>
        <v>0</v>
      </c>
      <c r="S346" s="1">
        <f>MIN($B346)</f>
        <v>0</v>
      </c>
      <c r="T346" s="1">
        <f>MIN($C346)</f>
        <v>0</v>
      </c>
      <c r="U346" s="1">
        <f>MIN($D346)</f>
        <v>0</v>
      </c>
      <c r="V346" s="1">
        <f>MIN($E346)</f>
        <v>0</v>
      </c>
      <c r="W346" s="1">
        <f>MIN($F346)</f>
        <v>0</v>
      </c>
      <c r="X346" s="1">
        <f>MIN($G346)</f>
        <v>0</v>
      </c>
      <c r="Y346" s="1">
        <f>MIN($H346)</f>
        <v>0</v>
      </c>
      <c r="Z346" s="1">
        <f>MIN($I346)</f>
        <v>0</v>
      </c>
      <c r="AA346" s="1">
        <f>MIN($J346)</f>
        <v>0</v>
      </c>
      <c r="AB346" s="1">
        <f>MIN($K346)</f>
        <v>0</v>
      </c>
      <c r="AC346" s="1">
        <f>MIN($M346)</f>
        <v>0</v>
      </c>
      <c r="AD346" s="1">
        <f>MIN($N346)</f>
        <v>0</v>
      </c>
      <c r="AE346" s="1">
        <f>MIN($P346)</f>
        <v>0</v>
      </c>
      <c r="AF346" s="1">
        <f>MIN($Q346)</f>
        <v>0</v>
      </c>
      <c r="AG346" s="1">
        <f>MIN($R346)</f>
        <v>0</v>
      </c>
      <c r="AH346" s="1">
        <f>MEDIAN($B346)</f>
        <v>0</v>
      </c>
      <c r="AI346" s="1">
        <f>MEDIAN($C346)</f>
        <v>0</v>
      </c>
      <c r="AJ346" s="1">
        <f>MEDIAN($D346)</f>
        <v>0</v>
      </c>
      <c r="AK346" s="1">
        <f>MEDIAN($E346)</f>
        <v>0</v>
      </c>
      <c r="AL346" s="1">
        <f>MEDIAN($F346)</f>
        <v>0</v>
      </c>
      <c r="AM346" s="1">
        <f>MEDIAN($G346)</f>
        <v>0</v>
      </c>
      <c r="AN346" s="1">
        <f>MEDIAN($H346)</f>
        <v>0</v>
      </c>
      <c r="AO346" s="1">
        <f>MEDIAN($I346)</f>
        <v>0</v>
      </c>
      <c r="AP346" s="1">
        <f>MEDIAN($J346)</f>
        <v>0</v>
      </c>
      <c r="AQ346" s="1">
        <f>MEDIAN($K346)</f>
        <v>0</v>
      </c>
      <c r="AR346" s="1">
        <f>MEDIAN($M346)</f>
        <v>0</v>
      </c>
      <c r="AS346" s="1">
        <f>MEDIAN($N346)</f>
        <v>0</v>
      </c>
      <c r="AT346" s="1">
        <f>MEDIAN($P346)</f>
        <v>0</v>
      </c>
      <c r="AU346" s="1">
        <f>MEDIAN($Q346)</f>
        <v>0</v>
      </c>
      <c r="AV346" s="1">
        <f>MEDIAN($R346)</f>
        <v>0</v>
      </c>
      <c r="AW346" s="1">
        <f>MAX($B346)</f>
        <v>0</v>
      </c>
      <c r="AX346" s="1">
        <f>MAX($C346)</f>
        <v>0</v>
      </c>
      <c r="AY346" s="1">
        <f>MAX($D346)</f>
        <v>0</v>
      </c>
      <c r="AZ346" s="1">
        <f>MAX($E346)</f>
        <v>0</v>
      </c>
      <c r="BA346" s="1">
        <f>MAX($F346)</f>
        <v>0</v>
      </c>
      <c r="BB346" s="1">
        <f>MAX($G346)</f>
        <v>0</v>
      </c>
      <c r="BC346" s="1">
        <f>MAX($H346)</f>
        <v>0</v>
      </c>
      <c r="BD346" s="1">
        <f>MAX($I346)</f>
        <v>0</v>
      </c>
      <c r="BE346" s="1">
        <f>MAX($J346)</f>
        <v>0</v>
      </c>
      <c r="BF346" s="1">
        <f>MAX($K346)</f>
        <v>0</v>
      </c>
      <c r="BG346" s="1">
        <f>MAX($M346)</f>
        <v>0</v>
      </c>
      <c r="BH346" s="1">
        <f>MAX($N346)</f>
        <v>0</v>
      </c>
      <c r="BI346" s="1">
        <f>MAX($P346)</f>
        <v>0</v>
      </c>
      <c r="BJ346" s="1">
        <f>MAX($Q346)</f>
        <v>0</v>
      </c>
      <c r="BK346" s="1">
        <f>MAX($R346)</f>
        <v>0</v>
      </c>
    </row>
    <row r="347" spans="1:63">
      <c r="A347" s="1" t="s">
        <v>344</v>
      </c>
      <c r="B347" s="1" cm="1">
        <f t="array" ref="B347">_xlfn.SWITCH($A$2,"average", AVERAGE(Instances!B347:Instances!B347),"median", MEDIAN(Instances!B347:Instances!B347),"min", MIN(Instances!B347:Instances!B347),"max", MAX(Instances!B347:Instances!B347),"diff", MAX(Instances!B347:Instances!B347)-MIN(Instances!B347:Instances!B347))</f>
        <v>0</v>
      </c>
      <c r="C347" s="1" cm="1">
        <f t="array" ref="C347">_xlfn.SWITCH($A$2,"average", AVERAGE(Instances!C347:Instances!C347),"median", MEDIAN(Instances!C347:Instances!C347),"min", MIN(Instances!C347:Instances!C347),"max", MAX(Instances!C347:Instances!C347),"diff", MAX(Instances!C347:Instances!C347)-MIN(Instances!C347:Instances!C347))</f>
        <v>0</v>
      </c>
      <c r="D347" s="1" cm="1">
        <f t="array" ref="D347">_xlfn.SWITCH($A$2,"average", AVERAGE(Instances!D347:Instances!D347),"median", MEDIAN(Instances!D347:Instances!D347),"min", MIN(Instances!D347:Instances!D347),"max", MAX(Instances!D347:Instances!D347),"diff", MAX(Instances!D347:Instances!D347)-MIN(Instances!D347:Instances!D347))</f>
        <v>0</v>
      </c>
      <c r="E347" s="1" cm="1">
        <f t="array" ref="E347">_xlfn.SWITCH($A$2,"average", AVERAGE(Instances!E347:Instances!E347),"median", MEDIAN(Instances!E347:Instances!E347),"min", MIN(Instances!E347:Instances!E347),"max", MAX(Instances!E347:Instances!E347),"diff", MAX(Instances!E347:Instances!E347)-MIN(Instances!E347:Instances!E347))</f>
        <v>0</v>
      </c>
      <c r="F347" s="1" cm="1">
        <f t="array" ref="F347">_xlfn.SWITCH($A$2,"average", AVERAGE(Instances!F347:Instances!F347),"median", MEDIAN(Instances!F347:Instances!F347),"min", MIN(Instances!F347:Instances!F347),"max", MAX(Instances!F347:Instances!F347),"diff", MAX(Instances!F347:Instances!F347)-MIN(Instances!F347:Instances!F347))</f>
        <v>0</v>
      </c>
      <c r="G347" s="1" cm="1">
        <f t="array" ref="G347">_xlfn.SWITCH($A$2,"average", AVERAGE(Instances!G347:Instances!G347),"median", MEDIAN(Instances!G347:Instances!G347),"min", MIN(Instances!G347:Instances!G347),"max", MAX(Instances!G347:Instances!G347),"diff", MAX(Instances!G347:Instances!G347)-MIN(Instances!G347:Instances!G347))</f>
        <v>0</v>
      </c>
      <c r="H347" s="1" cm="1">
        <f t="array" ref="H347">_xlfn.SWITCH($A$2,"average", AVERAGE(Instances!H347:Instances!H347),"median", MEDIAN(Instances!H347:Instances!H347),"min", MIN(Instances!H347:Instances!H347),"max", MAX(Instances!H347:Instances!H347),"diff", MAX(Instances!H347:Instances!H347)-MIN(Instances!H347:Instances!H347))</f>
        <v>0</v>
      </c>
      <c r="I347" s="1" cm="1">
        <f t="array" ref="I347">_xlfn.SWITCH($A$2,"average", AVERAGE(Instances!I347:Instances!I347),"median", MEDIAN(Instances!I347:Instances!I347),"min", MIN(Instances!I347:Instances!I347),"max", MAX(Instances!I347:Instances!I347),"diff", MAX(Instances!I347:Instances!I347)-MIN(Instances!I347:Instances!I347))</f>
        <v>0</v>
      </c>
      <c r="J347" s="1" cm="1">
        <f t="array" ref="J347">_xlfn.SWITCH($A$2,"average", AVERAGE(Instances!J347:Instances!J347),"median", MEDIAN(Instances!J347:Instances!J347),"min", MIN(Instances!J347:Instances!J347),"max", MAX(Instances!J347:Instances!J347),"diff", MAX(Instances!J347:Instances!J347)-MIN(Instances!J347:Instances!J347))</f>
        <v>0</v>
      </c>
      <c r="K347" s="1" cm="1">
        <f t="array" ref="K347">_xlfn.SWITCH($A$2,"average", AVERAGE(Instances!K347:Instances!K347),"median", MEDIAN(Instances!K347:Instances!K347),"min", MIN(Instances!K347:Instances!K347),"max", MAX(Instances!K347:Instances!K347),"diff", MAX(Instances!K347:Instances!K347)-MIN(Instances!K347:Instances!K347))</f>
        <v>0</v>
      </c>
      <c r="L347" s="1"/>
      <c r="M347" s="1" cm="1">
        <f t="array" ref="M347">_xlfn.SWITCH($A$2,"average", AVERAGE(Instances!M347:Instances!M347),"median", MEDIAN(Instances!M347:Instances!M347),"min", MIN(Instances!M347:Instances!M347),"max", MAX(Instances!M347:Instances!M347),"diff", MAX(Instances!M347:Instances!M347)-MIN(Instances!M347:Instances!M347))</f>
        <v>0</v>
      </c>
      <c r="N347" s="1" cm="1">
        <f t="array" ref="N347">_xlfn.SWITCH($A$2,"average", AVERAGE(Instances!N347:Instances!N347),"median", MEDIAN(Instances!N347:Instances!N347),"min", MIN(Instances!N347:Instances!N347),"max", MAX(Instances!N347:Instances!N347),"diff", MAX(Instances!N347:Instances!N347)-MIN(Instances!N347:Instances!N347))</f>
        <v>0</v>
      </c>
      <c r="O347" s="1"/>
      <c r="P347" s="1" cm="1">
        <f t="array" ref="P347">_xlfn.SWITCH($A$2,"average", AVERAGE(Instances!P347:Instances!P347),"median", MEDIAN(Instances!P347:Instances!P347),"min", MIN(Instances!P347:Instances!P347),"max", MAX(Instances!P347:Instances!P347),"diff", MAX(Instances!P347:Instances!P347)-MIN(Instances!P347:Instances!P347))</f>
        <v>0</v>
      </c>
      <c r="Q347" s="1" cm="1">
        <f t="array" ref="Q347">_xlfn.SWITCH($A$2,"average", AVERAGE(Instances!Q347:Instances!Q347),"median", MEDIAN(Instances!Q347:Instances!Q347),"min", MIN(Instances!Q347:Instances!Q347),"max", MAX(Instances!Q347:Instances!Q347),"diff", MAX(Instances!Q347:Instances!Q347)-MIN(Instances!Q347:Instances!Q347))</f>
        <v>0</v>
      </c>
      <c r="R347" s="1" cm="1">
        <f t="array" ref="R347">_xlfn.SWITCH($A$2,"average", AVERAGE(Instances!R347:Instances!R347),"median", MEDIAN(Instances!R347:Instances!R347),"min", MIN(Instances!R347:Instances!R347),"max", MAX(Instances!R347:Instances!R347),"diff", MAX(Instances!R347:Instances!R347)-MIN(Instances!R347:Instances!R347))</f>
        <v>0</v>
      </c>
      <c r="S347" s="1">
        <f>MIN($B347)</f>
        <v>0</v>
      </c>
      <c r="T347" s="1">
        <f>MIN($C347)</f>
        <v>0</v>
      </c>
      <c r="U347" s="1">
        <f>MIN($D347)</f>
        <v>0</v>
      </c>
      <c r="V347" s="1">
        <f>MIN($E347)</f>
        <v>0</v>
      </c>
      <c r="W347" s="1">
        <f>MIN($F347)</f>
        <v>0</v>
      </c>
      <c r="X347" s="1">
        <f>MIN($G347)</f>
        <v>0</v>
      </c>
      <c r="Y347" s="1">
        <f>MIN($H347)</f>
        <v>0</v>
      </c>
      <c r="Z347" s="1">
        <f>MIN($I347)</f>
        <v>0</v>
      </c>
      <c r="AA347" s="1">
        <f>MIN($J347)</f>
        <v>0</v>
      </c>
      <c r="AB347" s="1">
        <f>MIN($K347)</f>
        <v>0</v>
      </c>
      <c r="AC347" s="1">
        <f>MIN($M347)</f>
        <v>0</v>
      </c>
      <c r="AD347" s="1">
        <f>MIN($N347)</f>
        <v>0</v>
      </c>
      <c r="AE347" s="1">
        <f>MIN($P347)</f>
        <v>0</v>
      </c>
      <c r="AF347" s="1">
        <f>MIN($Q347)</f>
        <v>0</v>
      </c>
      <c r="AG347" s="1">
        <f>MIN($R347)</f>
        <v>0</v>
      </c>
      <c r="AH347" s="1">
        <f>MEDIAN($B347)</f>
        <v>0</v>
      </c>
      <c r="AI347" s="1">
        <f>MEDIAN($C347)</f>
        <v>0</v>
      </c>
      <c r="AJ347" s="1">
        <f>MEDIAN($D347)</f>
        <v>0</v>
      </c>
      <c r="AK347" s="1">
        <f>MEDIAN($E347)</f>
        <v>0</v>
      </c>
      <c r="AL347" s="1">
        <f>MEDIAN($F347)</f>
        <v>0</v>
      </c>
      <c r="AM347" s="1">
        <f>MEDIAN($G347)</f>
        <v>0</v>
      </c>
      <c r="AN347" s="1">
        <f>MEDIAN($H347)</f>
        <v>0</v>
      </c>
      <c r="AO347" s="1">
        <f>MEDIAN($I347)</f>
        <v>0</v>
      </c>
      <c r="AP347" s="1">
        <f>MEDIAN($J347)</f>
        <v>0</v>
      </c>
      <c r="AQ347" s="1">
        <f>MEDIAN($K347)</f>
        <v>0</v>
      </c>
      <c r="AR347" s="1">
        <f>MEDIAN($M347)</f>
        <v>0</v>
      </c>
      <c r="AS347" s="1">
        <f>MEDIAN($N347)</f>
        <v>0</v>
      </c>
      <c r="AT347" s="1">
        <f>MEDIAN($P347)</f>
        <v>0</v>
      </c>
      <c r="AU347" s="1">
        <f>MEDIAN($Q347)</f>
        <v>0</v>
      </c>
      <c r="AV347" s="1">
        <f>MEDIAN($R347)</f>
        <v>0</v>
      </c>
      <c r="AW347" s="1">
        <f>MAX($B347)</f>
        <v>0</v>
      </c>
      <c r="AX347" s="1">
        <f>MAX($C347)</f>
        <v>0</v>
      </c>
      <c r="AY347" s="1">
        <f>MAX($D347)</f>
        <v>0</v>
      </c>
      <c r="AZ347" s="1">
        <f>MAX($E347)</f>
        <v>0</v>
      </c>
      <c r="BA347" s="1">
        <f>MAX($F347)</f>
        <v>0</v>
      </c>
      <c r="BB347" s="1">
        <f>MAX($G347)</f>
        <v>0</v>
      </c>
      <c r="BC347" s="1">
        <f>MAX($H347)</f>
        <v>0</v>
      </c>
      <c r="BD347" s="1">
        <f>MAX($I347)</f>
        <v>0</v>
      </c>
      <c r="BE347" s="1">
        <f>MAX($J347)</f>
        <v>0</v>
      </c>
      <c r="BF347" s="1">
        <f>MAX($K347)</f>
        <v>0</v>
      </c>
      <c r="BG347" s="1">
        <f>MAX($M347)</f>
        <v>0</v>
      </c>
      <c r="BH347" s="1">
        <f>MAX($N347)</f>
        <v>0</v>
      </c>
      <c r="BI347" s="1">
        <f>MAX($P347)</f>
        <v>0</v>
      </c>
      <c r="BJ347" s="1">
        <f>MAX($Q347)</f>
        <v>0</v>
      </c>
      <c r="BK347" s="1">
        <f>MAX($R347)</f>
        <v>0</v>
      </c>
    </row>
    <row r="348" spans="1:63">
      <c r="A348" s="1" t="s">
        <v>345</v>
      </c>
      <c r="B348" s="1" cm="1">
        <f t="array" ref="B348">_xlfn.SWITCH($A$2,"average", AVERAGE(Instances!B348:Instances!B348),"median", MEDIAN(Instances!B348:Instances!B348),"min", MIN(Instances!B348:Instances!B348),"max", MAX(Instances!B348:Instances!B348),"diff", MAX(Instances!B348:Instances!B348)-MIN(Instances!B348:Instances!B348))</f>
        <v>0</v>
      </c>
      <c r="C348" s="1" cm="1">
        <f t="array" ref="C348">_xlfn.SWITCH($A$2,"average", AVERAGE(Instances!C348:Instances!C348),"median", MEDIAN(Instances!C348:Instances!C348),"min", MIN(Instances!C348:Instances!C348),"max", MAX(Instances!C348:Instances!C348),"diff", MAX(Instances!C348:Instances!C348)-MIN(Instances!C348:Instances!C348))</f>
        <v>0</v>
      </c>
      <c r="D348" s="1" cm="1">
        <f t="array" ref="D348">_xlfn.SWITCH($A$2,"average", AVERAGE(Instances!D348:Instances!D348),"median", MEDIAN(Instances!D348:Instances!D348),"min", MIN(Instances!D348:Instances!D348),"max", MAX(Instances!D348:Instances!D348),"diff", MAX(Instances!D348:Instances!D348)-MIN(Instances!D348:Instances!D348))</f>
        <v>0</v>
      </c>
      <c r="E348" s="1" cm="1">
        <f t="array" ref="E348">_xlfn.SWITCH($A$2,"average", AVERAGE(Instances!E348:Instances!E348),"median", MEDIAN(Instances!E348:Instances!E348),"min", MIN(Instances!E348:Instances!E348),"max", MAX(Instances!E348:Instances!E348),"diff", MAX(Instances!E348:Instances!E348)-MIN(Instances!E348:Instances!E348))</f>
        <v>0</v>
      </c>
      <c r="F348" s="1" cm="1">
        <f t="array" ref="F348">_xlfn.SWITCH($A$2,"average", AVERAGE(Instances!F348:Instances!F348),"median", MEDIAN(Instances!F348:Instances!F348),"min", MIN(Instances!F348:Instances!F348),"max", MAX(Instances!F348:Instances!F348),"diff", MAX(Instances!F348:Instances!F348)-MIN(Instances!F348:Instances!F348))</f>
        <v>0</v>
      </c>
      <c r="G348" s="1" cm="1">
        <f t="array" ref="G348">_xlfn.SWITCH($A$2,"average", AVERAGE(Instances!G348:Instances!G348),"median", MEDIAN(Instances!G348:Instances!G348),"min", MIN(Instances!G348:Instances!G348),"max", MAX(Instances!G348:Instances!G348),"diff", MAX(Instances!G348:Instances!G348)-MIN(Instances!G348:Instances!G348))</f>
        <v>0</v>
      </c>
      <c r="H348" s="1" cm="1">
        <f t="array" ref="H348">_xlfn.SWITCH($A$2,"average", AVERAGE(Instances!H348:Instances!H348),"median", MEDIAN(Instances!H348:Instances!H348),"min", MIN(Instances!H348:Instances!H348),"max", MAX(Instances!H348:Instances!H348),"diff", MAX(Instances!H348:Instances!H348)-MIN(Instances!H348:Instances!H348))</f>
        <v>0</v>
      </c>
      <c r="I348" s="1" cm="1">
        <f t="array" ref="I348">_xlfn.SWITCH($A$2,"average", AVERAGE(Instances!I348:Instances!I348),"median", MEDIAN(Instances!I348:Instances!I348),"min", MIN(Instances!I348:Instances!I348),"max", MAX(Instances!I348:Instances!I348),"diff", MAX(Instances!I348:Instances!I348)-MIN(Instances!I348:Instances!I348))</f>
        <v>0</v>
      </c>
      <c r="J348" s="1" cm="1">
        <f t="array" ref="J348">_xlfn.SWITCH($A$2,"average", AVERAGE(Instances!J348:Instances!J348),"median", MEDIAN(Instances!J348:Instances!J348),"min", MIN(Instances!J348:Instances!J348),"max", MAX(Instances!J348:Instances!J348),"diff", MAX(Instances!J348:Instances!J348)-MIN(Instances!J348:Instances!J348))</f>
        <v>0</v>
      </c>
      <c r="K348" s="1" cm="1">
        <f t="array" ref="K348">_xlfn.SWITCH($A$2,"average", AVERAGE(Instances!K348:Instances!K348),"median", MEDIAN(Instances!K348:Instances!K348),"min", MIN(Instances!K348:Instances!K348),"max", MAX(Instances!K348:Instances!K348),"diff", MAX(Instances!K348:Instances!K348)-MIN(Instances!K348:Instances!K348))</f>
        <v>0</v>
      </c>
      <c r="L348" s="1"/>
      <c r="M348" s="1" cm="1">
        <f t="array" ref="M348">_xlfn.SWITCH($A$2,"average", AVERAGE(Instances!M348:Instances!M348),"median", MEDIAN(Instances!M348:Instances!M348),"min", MIN(Instances!M348:Instances!M348),"max", MAX(Instances!M348:Instances!M348),"diff", MAX(Instances!M348:Instances!M348)-MIN(Instances!M348:Instances!M348))</f>
        <v>0</v>
      </c>
      <c r="N348" s="1" cm="1">
        <f t="array" ref="N348">_xlfn.SWITCH($A$2,"average", AVERAGE(Instances!N348:Instances!N348),"median", MEDIAN(Instances!N348:Instances!N348),"min", MIN(Instances!N348:Instances!N348),"max", MAX(Instances!N348:Instances!N348),"diff", MAX(Instances!N348:Instances!N348)-MIN(Instances!N348:Instances!N348))</f>
        <v>0</v>
      </c>
      <c r="O348" s="1"/>
      <c r="P348" s="1" cm="1">
        <f t="array" ref="P348">_xlfn.SWITCH($A$2,"average", AVERAGE(Instances!P348:Instances!P348),"median", MEDIAN(Instances!P348:Instances!P348),"min", MIN(Instances!P348:Instances!P348),"max", MAX(Instances!P348:Instances!P348),"diff", MAX(Instances!P348:Instances!P348)-MIN(Instances!P348:Instances!P348))</f>
        <v>0</v>
      </c>
      <c r="Q348" s="1" cm="1">
        <f t="array" ref="Q348">_xlfn.SWITCH($A$2,"average", AVERAGE(Instances!Q348:Instances!Q348),"median", MEDIAN(Instances!Q348:Instances!Q348),"min", MIN(Instances!Q348:Instances!Q348),"max", MAX(Instances!Q348:Instances!Q348),"diff", MAX(Instances!Q348:Instances!Q348)-MIN(Instances!Q348:Instances!Q348))</f>
        <v>0</v>
      </c>
      <c r="R348" s="1" cm="1">
        <f t="array" ref="R348">_xlfn.SWITCH($A$2,"average", AVERAGE(Instances!R348:Instances!R348),"median", MEDIAN(Instances!R348:Instances!R348),"min", MIN(Instances!R348:Instances!R348),"max", MAX(Instances!R348:Instances!R348),"diff", MAX(Instances!R348:Instances!R348)-MIN(Instances!R348:Instances!R348))</f>
        <v>0</v>
      </c>
      <c r="S348" s="1">
        <f>MIN($B348)</f>
        <v>0</v>
      </c>
      <c r="T348" s="1">
        <f>MIN($C348)</f>
        <v>0</v>
      </c>
      <c r="U348" s="1">
        <f>MIN($D348)</f>
        <v>0</v>
      </c>
      <c r="V348" s="1">
        <f>MIN($E348)</f>
        <v>0</v>
      </c>
      <c r="W348" s="1">
        <f>MIN($F348)</f>
        <v>0</v>
      </c>
      <c r="X348" s="1">
        <f>MIN($G348)</f>
        <v>0</v>
      </c>
      <c r="Y348" s="1">
        <f>MIN($H348)</f>
        <v>0</v>
      </c>
      <c r="Z348" s="1">
        <f>MIN($I348)</f>
        <v>0</v>
      </c>
      <c r="AA348" s="1">
        <f>MIN($J348)</f>
        <v>0</v>
      </c>
      <c r="AB348" s="1">
        <f>MIN($K348)</f>
        <v>0</v>
      </c>
      <c r="AC348" s="1">
        <f>MIN($M348)</f>
        <v>0</v>
      </c>
      <c r="AD348" s="1">
        <f>MIN($N348)</f>
        <v>0</v>
      </c>
      <c r="AE348" s="1">
        <f>MIN($P348)</f>
        <v>0</v>
      </c>
      <c r="AF348" s="1">
        <f>MIN($Q348)</f>
        <v>0</v>
      </c>
      <c r="AG348" s="1">
        <f>MIN($R348)</f>
        <v>0</v>
      </c>
      <c r="AH348" s="1">
        <f>MEDIAN($B348)</f>
        <v>0</v>
      </c>
      <c r="AI348" s="1">
        <f>MEDIAN($C348)</f>
        <v>0</v>
      </c>
      <c r="AJ348" s="1">
        <f>MEDIAN($D348)</f>
        <v>0</v>
      </c>
      <c r="AK348" s="1">
        <f>MEDIAN($E348)</f>
        <v>0</v>
      </c>
      <c r="AL348" s="1">
        <f>MEDIAN($F348)</f>
        <v>0</v>
      </c>
      <c r="AM348" s="1">
        <f>MEDIAN($G348)</f>
        <v>0</v>
      </c>
      <c r="AN348" s="1">
        <f>MEDIAN($H348)</f>
        <v>0</v>
      </c>
      <c r="AO348" s="1">
        <f>MEDIAN($I348)</f>
        <v>0</v>
      </c>
      <c r="AP348" s="1">
        <f>MEDIAN($J348)</f>
        <v>0</v>
      </c>
      <c r="AQ348" s="1">
        <f>MEDIAN($K348)</f>
        <v>0</v>
      </c>
      <c r="AR348" s="1">
        <f>MEDIAN($M348)</f>
        <v>0</v>
      </c>
      <c r="AS348" s="1">
        <f>MEDIAN($N348)</f>
        <v>0</v>
      </c>
      <c r="AT348" s="1">
        <f>MEDIAN($P348)</f>
        <v>0</v>
      </c>
      <c r="AU348" s="1">
        <f>MEDIAN($Q348)</f>
        <v>0</v>
      </c>
      <c r="AV348" s="1">
        <f>MEDIAN($R348)</f>
        <v>0</v>
      </c>
      <c r="AW348" s="1">
        <f>MAX($B348)</f>
        <v>0</v>
      </c>
      <c r="AX348" s="1">
        <f>MAX($C348)</f>
        <v>0</v>
      </c>
      <c r="AY348" s="1">
        <f>MAX($D348)</f>
        <v>0</v>
      </c>
      <c r="AZ348" s="1">
        <f>MAX($E348)</f>
        <v>0</v>
      </c>
      <c r="BA348" s="1">
        <f>MAX($F348)</f>
        <v>0</v>
      </c>
      <c r="BB348" s="1">
        <f>MAX($G348)</f>
        <v>0</v>
      </c>
      <c r="BC348" s="1">
        <f>MAX($H348)</f>
        <v>0</v>
      </c>
      <c r="BD348" s="1">
        <f>MAX($I348)</f>
        <v>0</v>
      </c>
      <c r="BE348" s="1">
        <f>MAX($J348)</f>
        <v>0</v>
      </c>
      <c r="BF348" s="1">
        <f>MAX($K348)</f>
        <v>0</v>
      </c>
      <c r="BG348" s="1">
        <f>MAX($M348)</f>
        <v>0</v>
      </c>
      <c r="BH348" s="1">
        <f>MAX($N348)</f>
        <v>0</v>
      </c>
      <c r="BI348" s="1">
        <f>MAX($P348)</f>
        <v>0</v>
      </c>
      <c r="BJ348" s="1">
        <f>MAX($Q348)</f>
        <v>0</v>
      </c>
      <c r="BK348" s="1">
        <f>MAX($R348)</f>
        <v>0</v>
      </c>
    </row>
    <row r="349" spans="1:63">
      <c r="A349" s="1" t="s">
        <v>346</v>
      </c>
      <c r="B349" s="1" cm="1">
        <f t="array" ref="B349">_xlfn.SWITCH($A$2,"average", AVERAGE(Instances!B349:Instances!B349),"median", MEDIAN(Instances!B349:Instances!B349),"min", MIN(Instances!B349:Instances!B349),"max", MAX(Instances!B349:Instances!B349),"diff", MAX(Instances!B349:Instances!B349)-MIN(Instances!B349:Instances!B349))</f>
        <v>0</v>
      </c>
      <c r="C349" s="1" cm="1">
        <f t="array" ref="C349">_xlfn.SWITCH($A$2,"average", AVERAGE(Instances!C349:Instances!C349),"median", MEDIAN(Instances!C349:Instances!C349),"min", MIN(Instances!C349:Instances!C349),"max", MAX(Instances!C349:Instances!C349),"diff", MAX(Instances!C349:Instances!C349)-MIN(Instances!C349:Instances!C349))</f>
        <v>0</v>
      </c>
      <c r="D349" s="1" cm="1">
        <f t="array" ref="D349">_xlfn.SWITCH($A$2,"average", AVERAGE(Instances!D349:Instances!D349),"median", MEDIAN(Instances!D349:Instances!D349),"min", MIN(Instances!D349:Instances!D349),"max", MAX(Instances!D349:Instances!D349),"diff", MAX(Instances!D349:Instances!D349)-MIN(Instances!D349:Instances!D349))</f>
        <v>0</v>
      </c>
      <c r="E349" s="1" cm="1">
        <f t="array" ref="E349">_xlfn.SWITCH($A$2,"average", AVERAGE(Instances!E349:Instances!E349),"median", MEDIAN(Instances!E349:Instances!E349),"min", MIN(Instances!E349:Instances!E349),"max", MAX(Instances!E349:Instances!E349),"diff", MAX(Instances!E349:Instances!E349)-MIN(Instances!E349:Instances!E349))</f>
        <v>0</v>
      </c>
      <c r="F349" s="1" cm="1">
        <f t="array" ref="F349">_xlfn.SWITCH($A$2,"average", AVERAGE(Instances!F349:Instances!F349),"median", MEDIAN(Instances!F349:Instances!F349),"min", MIN(Instances!F349:Instances!F349),"max", MAX(Instances!F349:Instances!F349),"diff", MAX(Instances!F349:Instances!F349)-MIN(Instances!F349:Instances!F349))</f>
        <v>0</v>
      </c>
      <c r="G349" s="1" cm="1">
        <f t="array" ref="G349">_xlfn.SWITCH($A$2,"average", AVERAGE(Instances!G349:Instances!G349),"median", MEDIAN(Instances!G349:Instances!G349),"min", MIN(Instances!G349:Instances!G349),"max", MAX(Instances!G349:Instances!G349),"diff", MAX(Instances!G349:Instances!G349)-MIN(Instances!G349:Instances!G349))</f>
        <v>0</v>
      </c>
      <c r="H349" s="1" cm="1">
        <f t="array" ref="H349">_xlfn.SWITCH($A$2,"average", AVERAGE(Instances!H349:Instances!H349),"median", MEDIAN(Instances!H349:Instances!H349),"min", MIN(Instances!H349:Instances!H349),"max", MAX(Instances!H349:Instances!H349),"diff", MAX(Instances!H349:Instances!H349)-MIN(Instances!H349:Instances!H349))</f>
        <v>0</v>
      </c>
      <c r="I349" s="1" cm="1">
        <f t="array" ref="I349">_xlfn.SWITCH($A$2,"average", AVERAGE(Instances!I349:Instances!I349),"median", MEDIAN(Instances!I349:Instances!I349),"min", MIN(Instances!I349:Instances!I349),"max", MAX(Instances!I349:Instances!I349),"diff", MAX(Instances!I349:Instances!I349)-MIN(Instances!I349:Instances!I349))</f>
        <v>0</v>
      </c>
      <c r="J349" s="1" cm="1">
        <f t="array" ref="J349">_xlfn.SWITCH($A$2,"average", AVERAGE(Instances!J349:Instances!J349),"median", MEDIAN(Instances!J349:Instances!J349),"min", MIN(Instances!J349:Instances!J349),"max", MAX(Instances!J349:Instances!J349),"diff", MAX(Instances!J349:Instances!J349)-MIN(Instances!J349:Instances!J349))</f>
        <v>0</v>
      </c>
      <c r="K349" s="1" cm="1">
        <f t="array" ref="K349">_xlfn.SWITCH($A$2,"average", AVERAGE(Instances!K349:Instances!K349),"median", MEDIAN(Instances!K349:Instances!K349),"min", MIN(Instances!K349:Instances!K349),"max", MAX(Instances!K349:Instances!K349),"diff", MAX(Instances!K349:Instances!K349)-MIN(Instances!K349:Instances!K349))</f>
        <v>0</v>
      </c>
      <c r="L349" s="1"/>
      <c r="M349" s="1" cm="1">
        <f t="array" ref="M349">_xlfn.SWITCH($A$2,"average", AVERAGE(Instances!M349:Instances!M349),"median", MEDIAN(Instances!M349:Instances!M349),"min", MIN(Instances!M349:Instances!M349),"max", MAX(Instances!M349:Instances!M349),"diff", MAX(Instances!M349:Instances!M349)-MIN(Instances!M349:Instances!M349))</f>
        <v>0</v>
      </c>
      <c r="N349" s="1" cm="1">
        <f t="array" ref="N349">_xlfn.SWITCH($A$2,"average", AVERAGE(Instances!N349:Instances!N349),"median", MEDIAN(Instances!N349:Instances!N349),"min", MIN(Instances!N349:Instances!N349),"max", MAX(Instances!N349:Instances!N349),"diff", MAX(Instances!N349:Instances!N349)-MIN(Instances!N349:Instances!N349))</f>
        <v>0</v>
      </c>
      <c r="O349" s="1"/>
      <c r="P349" s="1" cm="1">
        <f t="array" ref="P349">_xlfn.SWITCH($A$2,"average", AVERAGE(Instances!P349:Instances!P349),"median", MEDIAN(Instances!P349:Instances!P349),"min", MIN(Instances!P349:Instances!P349),"max", MAX(Instances!P349:Instances!P349),"diff", MAX(Instances!P349:Instances!P349)-MIN(Instances!P349:Instances!P349))</f>
        <v>0</v>
      </c>
      <c r="Q349" s="1" cm="1">
        <f t="array" ref="Q349">_xlfn.SWITCH($A$2,"average", AVERAGE(Instances!Q349:Instances!Q349),"median", MEDIAN(Instances!Q349:Instances!Q349),"min", MIN(Instances!Q349:Instances!Q349),"max", MAX(Instances!Q349:Instances!Q349),"diff", MAX(Instances!Q349:Instances!Q349)-MIN(Instances!Q349:Instances!Q349))</f>
        <v>0</v>
      </c>
      <c r="R349" s="1" cm="1">
        <f t="array" ref="R349">_xlfn.SWITCH($A$2,"average", AVERAGE(Instances!R349:Instances!R349),"median", MEDIAN(Instances!R349:Instances!R349),"min", MIN(Instances!R349:Instances!R349),"max", MAX(Instances!R349:Instances!R349),"diff", MAX(Instances!R349:Instances!R349)-MIN(Instances!R349:Instances!R349))</f>
        <v>0</v>
      </c>
      <c r="S349" s="1">
        <f>MIN($B349)</f>
        <v>0</v>
      </c>
      <c r="T349" s="1">
        <f>MIN($C349)</f>
        <v>0</v>
      </c>
      <c r="U349" s="1">
        <f>MIN($D349)</f>
        <v>0</v>
      </c>
      <c r="V349" s="1">
        <f>MIN($E349)</f>
        <v>0</v>
      </c>
      <c r="W349" s="1">
        <f>MIN($F349)</f>
        <v>0</v>
      </c>
      <c r="X349" s="1">
        <f>MIN($G349)</f>
        <v>0</v>
      </c>
      <c r="Y349" s="1">
        <f>MIN($H349)</f>
        <v>0</v>
      </c>
      <c r="Z349" s="1">
        <f>MIN($I349)</f>
        <v>0</v>
      </c>
      <c r="AA349" s="1">
        <f>MIN($J349)</f>
        <v>0</v>
      </c>
      <c r="AB349" s="1">
        <f>MIN($K349)</f>
        <v>0</v>
      </c>
      <c r="AC349" s="1">
        <f>MIN($M349)</f>
        <v>0</v>
      </c>
      <c r="AD349" s="1">
        <f>MIN($N349)</f>
        <v>0</v>
      </c>
      <c r="AE349" s="1">
        <f>MIN($P349)</f>
        <v>0</v>
      </c>
      <c r="AF349" s="1">
        <f>MIN($Q349)</f>
        <v>0</v>
      </c>
      <c r="AG349" s="1">
        <f>MIN($R349)</f>
        <v>0</v>
      </c>
      <c r="AH349" s="1">
        <f>MEDIAN($B349)</f>
        <v>0</v>
      </c>
      <c r="AI349" s="1">
        <f>MEDIAN($C349)</f>
        <v>0</v>
      </c>
      <c r="AJ349" s="1">
        <f>MEDIAN($D349)</f>
        <v>0</v>
      </c>
      <c r="AK349" s="1">
        <f>MEDIAN($E349)</f>
        <v>0</v>
      </c>
      <c r="AL349" s="1">
        <f>MEDIAN($F349)</f>
        <v>0</v>
      </c>
      <c r="AM349" s="1">
        <f>MEDIAN($G349)</f>
        <v>0</v>
      </c>
      <c r="AN349" s="1">
        <f>MEDIAN($H349)</f>
        <v>0</v>
      </c>
      <c r="AO349" s="1">
        <f>MEDIAN($I349)</f>
        <v>0</v>
      </c>
      <c r="AP349" s="1">
        <f>MEDIAN($J349)</f>
        <v>0</v>
      </c>
      <c r="AQ349" s="1">
        <f>MEDIAN($K349)</f>
        <v>0</v>
      </c>
      <c r="AR349" s="1">
        <f>MEDIAN($M349)</f>
        <v>0</v>
      </c>
      <c r="AS349" s="1">
        <f>MEDIAN($N349)</f>
        <v>0</v>
      </c>
      <c r="AT349" s="1">
        <f>MEDIAN($P349)</f>
        <v>0</v>
      </c>
      <c r="AU349" s="1">
        <f>MEDIAN($Q349)</f>
        <v>0</v>
      </c>
      <c r="AV349" s="1">
        <f>MEDIAN($R349)</f>
        <v>0</v>
      </c>
      <c r="AW349" s="1">
        <f>MAX($B349)</f>
        <v>0</v>
      </c>
      <c r="AX349" s="1">
        <f>MAX($C349)</f>
        <v>0</v>
      </c>
      <c r="AY349" s="1">
        <f>MAX($D349)</f>
        <v>0</v>
      </c>
      <c r="AZ349" s="1">
        <f>MAX($E349)</f>
        <v>0</v>
      </c>
      <c r="BA349" s="1">
        <f>MAX($F349)</f>
        <v>0</v>
      </c>
      <c r="BB349" s="1">
        <f>MAX($G349)</f>
        <v>0</v>
      </c>
      <c r="BC349" s="1">
        <f>MAX($H349)</f>
        <v>0</v>
      </c>
      <c r="BD349" s="1">
        <f>MAX($I349)</f>
        <v>0</v>
      </c>
      <c r="BE349" s="1">
        <f>MAX($J349)</f>
        <v>0</v>
      </c>
      <c r="BF349" s="1">
        <f>MAX($K349)</f>
        <v>0</v>
      </c>
      <c r="BG349" s="1">
        <f>MAX($M349)</f>
        <v>0</v>
      </c>
      <c r="BH349" s="1">
        <f>MAX($N349)</f>
        <v>0</v>
      </c>
      <c r="BI349" s="1">
        <f>MAX($P349)</f>
        <v>0</v>
      </c>
      <c r="BJ349" s="1">
        <f>MAX($Q349)</f>
        <v>0</v>
      </c>
      <c r="BK349" s="1">
        <f>MAX($R349)</f>
        <v>0</v>
      </c>
    </row>
    <row r="350" spans="1:63">
      <c r="A350" s="1" t="s">
        <v>347</v>
      </c>
      <c r="B350" s="1" cm="1">
        <f t="array" ref="B350">_xlfn.SWITCH($A$2,"average", AVERAGE(Instances!B350:Instances!B350),"median", MEDIAN(Instances!B350:Instances!B350),"min", MIN(Instances!B350:Instances!B350),"max", MAX(Instances!B350:Instances!B350),"diff", MAX(Instances!B350:Instances!B350)-MIN(Instances!B350:Instances!B350))</f>
        <v>0</v>
      </c>
      <c r="C350" s="1" cm="1">
        <f t="array" ref="C350">_xlfn.SWITCH($A$2,"average", AVERAGE(Instances!C350:Instances!C350),"median", MEDIAN(Instances!C350:Instances!C350),"min", MIN(Instances!C350:Instances!C350),"max", MAX(Instances!C350:Instances!C350),"diff", MAX(Instances!C350:Instances!C350)-MIN(Instances!C350:Instances!C350))</f>
        <v>0</v>
      </c>
      <c r="D350" s="1" cm="1">
        <f t="array" ref="D350">_xlfn.SWITCH($A$2,"average", AVERAGE(Instances!D350:Instances!D350),"median", MEDIAN(Instances!D350:Instances!D350),"min", MIN(Instances!D350:Instances!D350),"max", MAX(Instances!D350:Instances!D350),"diff", MAX(Instances!D350:Instances!D350)-MIN(Instances!D350:Instances!D350))</f>
        <v>0</v>
      </c>
      <c r="E350" s="1" cm="1">
        <f t="array" ref="E350">_xlfn.SWITCH($A$2,"average", AVERAGE(Instances!E350:Instances!E350),"median", MEDIAN(Instances!E350:Instances!E350),"min", MIN(Instances!E350:Instances!E350),"max", MAX(Instances!E350:Instances!E350),"diff", MAX(Instances!E350:Instances!E350)-MIN(Instances!E350:Instances!E350))</f>
        <v>0</v>
      </c>
      <c r="F350" s="1" cm="1">
        <f t="array" ref="F350">_xlfn.SWITCH($A$2,"average", AVERAGE(Instances!F350:Instances!F350),"median", MEDIAN(Instances!F350:Instances!F350),"min", MIN(Instances!F350:Instances!F350),"max", MAX(Instances!F350:Instances!F350),"diff", MAX(Instances!F350:Instances!F350)-MIN(Instances!F350:Instances!F350))</f>
        <v>0</v>
      </c>
      <c r="G350" s="1" cm="1">
        <f t="array" ref="G350">_xlfn.SWITCH($A$2,"average", AVERAGE(Instances!G350:Instances!G350),"median", MEDIAN(Instances!G350:Instances!G350),"min", MIN(Instances!G350:Instances!G350),"max", MAX(Instances!G350:Instances!G350),"diff", MAX(Instances!G350:Instances!G350)-MIN(Instances!G350:Instances!G350))</f>
        <v>0</v>
      </c>
      <c r="H350" s="1" cm="1">
        <f t="array" ref="H350">_xlfn.SWITCH($A$2,"average", AVERAGE(Instances!H350:Instances!H350),"median", MEDIAN(Instances!H350:Instances!H350),"min", MIN(Instances!H350:Instances!H350),"max", MAX(Instances!H350:Instances!H350),"diff", MAX(Instances!H350:Instances!H350)-MIN(Instances!H350:Instances!H350))</f>
        <v>0</v>
      </c>
      <c r="I350" s="1" cm="1">
        <f t="array" ref="I350">_xlfn.SWITCH($A$2,"average", AVERAGE(Instances!I350:Instances!I350),"median", MEDIAN(Instances!I350:Instances!I350),"min", MIN(Instances!I350:Instances!I350),"max", MAX(Instances!I350:Instances!I350),"diff", MAX(Instances!I350:Instances!I350)-MIN(Instances!I350:Instances!I350))</f>
        <v>0</v>
      </c>
      <c r="J350" s="1" cm="1">
        <f t="array" ref="J350">_xlfn.SWITCH($A$2,"average", AVERAGE(Instances!J350:Instances!J350),"median", MEDIAN(Instances!J350:Instances!J350),"min", MIN(Instances!J350:Instances!J350),"max", MAX(Instances!J350:Instances!J350),"diff", MAX(Instances!J350:Instances!J350)-MIN(Instances!J350:Instances!J350))</f>
        <v>0</v>
      </c>
      <c r="K350" s="1" cm="1">
        <f t="array" ref="K350">_xlfn.SWITCH($A$2,"average", AVERAGE(Instances!K350:Instances!K350),"median", MEDIAN(Instances!K350:Instances!K350),"min", MIN(Instances!K350:Instances!K350),"max", MAX(Instances!K350:Instances!K350),"diff", MAX(Instances!K350:Instances!K350)-MIN(Instances!K350:Instances!K350))</f>
        <v>0</v>
      </c>
      <c r="L350" s="1"/>
      <c r="M350" s="1" cm="1">
        <f t="array" ref="M350">_xlfn.SWITCH($A$2,"average", AVERAGE(Instances!M350:Instances!M350),"median", MEDIAN(Instances!M350:Instances!M350),"min", MIN(Instances!M350:Instances!M350),"max", MAX(Instances!M350:Instances!M350),"diff", MAX(Instances!M350:Instances!M350)-MIN(Instances!M350:Instances!M350))</f>
        <v>0</v>
      </c>
      <c r="N350" s="1" cm="1">
        <f t="array" ref="N350">_xlfn.SWITCH($A$2,"average", AVERAGE(Instances!N350:Instances!N350),"median", MEDIAN(Instances!N350:Instances!N350),"min", MIN(Instances!N350:Instances!N350),"max", MAX(Instances!N350:Instances!N350),"diff", MAX(Instances!N350:Instances!N350)-MIN(Instances!N350:Instances!N350))</f>
        <v>0</v>
      </c>
      <c r="O350" s="1"/>
      <c r="P350" s="1" cm="1">
        <f t="array" ref="P350">_xlfn.SWITCH($A$2,"average", AVERAGE(Instances!P350:Instances!P350),"median", MEDIAN(Instances!P350:Instances!P350),"min", MIN(Instances!P350:Instances!P350),"max", MAX(Instances!P350:Instances!P350),"diff", MAX(Instances!P350:Instances!P350)-MIN(Instances!P350:Instances!P350))</f>
        <v>0</v>
      </c>
      <c r="Q350" s="1" cm="1">
        <f t="array" ref="Q350">_xlfn.SWITCH($A$2,"average", AVERAGE(Instances!Q350:Instances!Q350),"median", MEDIAN(Instances!Q350:Instances!Q350),"min", MIN(Instances!Q350:Instances!Q350),"max", MAX(Instances!Q350:Instances!Q350),"diff", MAX(Instances!Q350:Instances!Q350)-MIN(Instances!Q350:Instances!Q350))</f>
        <v>0</v>
      </c>
      <c r="R350" s="1" cm="1">
        <f t="array" ref="R350">_xlfn.SWITCH($A$2,"average", AVERAGE(Instances!R350:Instances!R350),"median", MEDIAN(Instances!R350:Instances!R350),"min", MIN(Instances!R350:Instances!R350),"max", MAX(Instances!R350:Instances!R350),"diff", MAX(Instances!R350:Instances!R350)-MIN(Instances!R350:Instances!R350))</f>
        <v>0</v>
      </c>
      <c r="S350" s="1">
        <f>MIN($B350)</f>
        <v>0</v>
      </c>
      <c r="T350" s="1">
        <f>MIN($C350)</f>
        <v>0</v>
      </c>
      <c r="U350" s="1">
        <f>MIN($D350)</f>
        <v>0</v>
      </c>
      <c r="V350" s="1">
        <f>MIN($E350)</f>
        <v>0</v>
      </c>
      <c r="W350" s="1">
        <f>MIN($F350)</f>
        <v>0</v>
      </c>
      <c r="X350" s="1">
        <f>MIN($G350)</f>
        <v>0</v>
      </c>
      <c r="Y350" s="1">
        <f>MIN($H350)</f>
        <v>0</v>
      </c>
      <c r="Z350" s="1">
        <f>MIN($I350)</f>
        <v>0</v>
      </c>
      <c r="AA350" s="1">
        <f>MIN($J350)</f>
        <v>0</v>
      </c>
      <c r="AB350" s="1">
        <f>MIN($K350)</f>
        <v>0</v>
      </c>
      <c r="AC350" s="1">
        <f>MIN($M350)</f>
        <v>0</v>
      </c>
      <c r="AD350" s="1">
        <f>MIN($N350)</f>
        <v>0</v>
      </c>
      <c r="AE350" s="1">
        <f>MIN($P350)</f>
        <v>0</v>
      </c>
      <c r="AF350" s="1">
        <f>MIN($Q350)</f>
        <v>0</v>
      </c>
      <c r="AG350" s="1">
        <f>MIN($R350)</f>
        <v>0</v>
      </c>
      <c r="AH350" s="1">
        <f>MEDIAN($B350)</f>
        <v>0</v>
      </c>
      <c r="AI350" s="1">
        <f>MEDIAN($C350)</f>
        <v>0</v>
      </c>
      <c r="AJ350" s="1">
        <f>MEDIAN($D350)</f>
        <v>0</v>
      </c>
      <c r="AK350" s="1">
        <f>MEDIAN($E350)</f>
        <v>0</v>
      </c>
      <c r="AL350" s="1">
        <f>MEDIAN($F350)</f>
        <v>0</v>
      </c>
      <c r="AM350" s="1">
        <f>MEDIAN($G350)</f>
        <v>0</v>
      </c>
      <c r="AN350" s="1">
        <f>MEDIAN($H350)</f>
        <v>0</v>
      </c>
      <c r="AO350" s="1">
        <f>MEDIAN($I350)</f>
        <v>0</v>
      </c>
      <c r="AP350" s="1">
        <f>MEDIAN($J350)</f>
        <v>0</v>
      </c>
      <c r="AQ350" s="1">
        <f>MEDIAN($K350)</f>
        <v>0</v>
      </c>
      <c r="AR350" s="1">
        <f>MEDIAN($M350)</f>
        <v>0</v>
      </c>
      <c r="AS350" s="1">
        <f>MEDIAN($N350)</f>
        <v>0</v>
      </c>
      <c r="AT350" s="1">
        <f>MEDIAN($P350)</f>
        <v>0</v>
      </c>
      <c r="AU350" s="1">
        <f>MEDIAN($Q350)</f>
        <v>0</v>
      </c>
      <c r="AV350" s="1">
        <f>MEDIAN($R350)</f>
        <v>0</v>
      </c>
      <c r="AW350" s="1">
        <f>MAX($B350)</f>
        <v>0</v>
      </c>
      <c r="AX350" s="1">
        <f>MAX($C350)</f>
        <v>0</v>
      </c>
      <c r="AY350" s="1">
        <f>MAX($D350)</f>
        <v>0</v>
      </c>
      <c r="AZ350" s="1">
        <f>MAX($E350)</f>
        <v>0</v>
      </c>
      <c r="BA350" s="1">
        <f>MAX($F350)</f>
        <v>0</v>
      </c>
      <c r="BB350" s="1">
        <f>MAX($G350)</f>
        <v>0</v>
      </c>
      <c r="BC350" s="1">
        <f>MAX($H350)</f>
        <v>0</v>
      </c>
      <c r="BD350" s="1">
        <f>MAX($I350)</f>
        <v>0</v>
      </c>
      <c r="BE350" s="1">
        <f>MAX($J350)</f>
        <v>0</v>
      </c>
      <c r="BF350" s="1">
        <f>MAX($K350)</f>
        <v>0</v>
      </c>
      <c r="BG350" s="1">
        <f>MAX($M350)</f>
        <v>0</v>
      </c>
      <c r="BH350" s="1">
        <f>MAX($N350)</f>
        <v>0</v>
      </c>
      <c r="BI350" s="1">
        <f>MAX($P350)</f>
        <v>0</v>
      </c>
      <c r="BJ350" s="1">
        <f>MAX($Q350)</f>
        <v>0</v>
      </c>
      <c r="BK350" s="1">
        <f>MAX($R350)</f>
        <v>0</v>
      </c>
    </row>
    <row r="351" spans="1:63">
      <c r="A351" s="1" t="s">
        <v>348</v>
      </c>
      <c r="B351" s="1" cm="1">
        <f t="array" ref="B351">_xlfn.SWITCH($A$2,"average", AVERAGE(Instances!B351:Instances!B351),"median", MEDIAN(Instances!B351:Instances!B351),"min", MIN(Instances!B351:Instances!B351),"max", MAX(Instances!B351:Instances!B351),"diff", MAX(Instances!B351:Instances!B351)-MIN(Instances!B351:Instances!B351))</f>
        <v>0</v>
      </c>
      <c r="C351" s="1" cm="1">
        <f t="array" ref="C351">_xlfn.SWITCH($A$2,"average", AVERAGE(Instances!C351:Instances!C351),"median", MEDIAN(Instances!C351:Instances!C351),"min", MIN(Instances!C351:Instances!C351),"max", MAX(Instances!C351:Instances!C351),"diff", MAX(Instances!C351:Instances!C351)-MIN(Instances!C351:Instances!C351))</f>
        <v>0</v>
      </c>
      <c r="D351" s="1" cm="1">
        <f t="array" ref="D351">_xlfn.SWITCH($A$2,"average", AVERAGE(Instances!D351:Instances!D351),"median", MEDIAN(Instances!D351:Instances!D351),"min", MIN(Instances!D351:Instances!D351),"max", MAX(Instances!D351:Instances!D351),"diff", MAX(Instances!D351:Instances!D351)-MIN(Instances!D351:Instances!D351))</f>
        <v>0</v>
      </c>
      <c r="E351" s="1" cm="1">
        <f t="array" ref="E351">_xlfn.SWITCH($A$2,"average", AVERAGE(Instances!E351:Instances!E351),"median", MEDIAN(Instances!E351:Instances!E351),"min", MIN(Instances!E351:Instances!E351),"max", MAX(Instances!E351:Instances!E351),"diff", MAX(Instances!E351:Instances!E351)-MIN(Instances!E351:Instances!E351))</f>
        <v>0</v>
      </c>
      <c r="F351" s="1" cm="1">
        <f t="array" ref="F351">_xlfn.SWITCH($A$2,"average", AVERAGE(Instances!F351:Instances!F351),"median", MEDIAN(Instances!F351:Instances!F351),"min", MIN(Instances!F351:Instances!F351),"max", MAX(Instances!F351:Instances!F351),"diff", MAX(Instances!F351:Instances!F351)-MIN(Instances!F351:Instances!F351))</f>
        <v>0</v>
      </c>
      <c r="G351" s="1" cm="1">
        <f t="array" ref="G351">_xlfn.SWITCH($A$2,"average", AVERAGE(Instances!G351:Instances!G351),"median", MEDIAN(Instances!G351:Instances!G351),"min", MIN(Instances!G351:Instances!G351),"max", MAX(Instances!G351:Instances!G351),"diff", MAX(Instances!G351:Instances!G351)-MIN(Instances!G351:Instances!G351))</f>
        <v>0</v>
      </c>
      <c r="H351" s="1" cm="1">
        <f t="array" ref="H351">_xlfn.SWITCH($A$2,"average", AVERAGE(Instances!H351:Instances!H351),"median", MEDIAN(Instances!H351:Instances!H351),"min", MIN(Instances!H351:Instances!H351),"max", MAX(Instances!H351:Instances!H351),"diff", MAX(Instances!H351:Instances!H351)-MIN(Instances!H351:Instances!H351))</f>
        <v>0</v>
      </c>
      <c r="I351" s="1" cm="1">
        <f t="array" ref="I351">_xlfn.SWITCH($A$2,"average", AVERAGE(Instances!I351:Instances!I351),"median", MEDIAN(Instances!I351:Instances!I351),"min", MIN(Instances!I351:Instances!I351),"max", MAX(Instances!I351:Instances!I351),"diff", MAX(Instances!I351:Instances!I351)-MIN(Instances!I351:Instances!I351))</f>
        <v>0</v>
      </c>
      <c r="J351" s="1" cm="1">
        <f t="array" ref="J351">_xlfn.SWITCH($A$2,"average", AVERAGE(Instances!J351:Instances!J351),"median", MEDIAN(Instances!J351:Instances!J351),"min", MIN(Instances!J351:Instances!J351),"max", MAX(Instances!J351:Instances!J351),"diff", MAX(Instances!J351:Instances!J351)-MIN(Instances!J351:Instances!J351))</f>
        <v>0</v>
      </c>
      <c r="K351" s="1" cm="1">
        <f t="array" ref="K351">_xlfn.SWITCH($A$2,"average", AVERAGE(Instances!K351:Instances!K351),"median", MEDIAN(Instances!K351:Instances!K351),"min", MIN(Instances!K351:Instances!K351),"max", MAX(Instances!K351:Instances!K351),"diff", MAX(Instances!K351:Instances!K351)-MIN(Instances!K351:Instances!K351))</f>
        <v>0</v>
      </c>
      <c r="L351" s="1"/>
      <c r="M351" s="1" cm="1">
        <f t="array" ref="M351">_xlfn.SWITCH($A$2,"average", AVERAGE(Instances!M351:Instances!M351),"median", MEDIAN(Instances!M351:Instances!M351),"min", MIN(Instances!M351:Instances!M351),"max", MAX(Instances!M351:Instances!M351),"diff", MAX(Instances!M351:Instances!M351)-MIN(Instances!M351:Instances!M351))</f>
        <v>0</v>
      </c>
      <c r="N351" s="1" cm="1">
        <f t="array" ref="N351">_xlfn.SWITCH($A$2,"average", AVERAGE(Instances!N351:Instances!N351),"median", MEDIAN(Instances!N351:Instances!N351),"min", MIN(Instances!N351:Instances!N351),"max", MAX(Instances!N351:Instances!N351),"diff", MAX(Instances!N351:Instances!N351)-MIN(Instances!N351:Instances!N351))</f>
        <v>0</v>
      </c>
      <c r="O351" s="1"/>
      <c r="P351" s="1" cm="1">
        <f t="array" ref="P351">_xlfn.SWITCH($A$2,"average", AVERAGE(Instances!P351:Instances!P351),"median", MEDIAN(Instances!P351:Instances!P351),"min", MIN(Instances!P351:Instances!P351),"max", MAX(Instances!P351:Instances!P351),"diff", MAX(Instances!P351:Instances!P351)-MIN(Instances!P351:Instances!P351))</f>
        <v>0</v>
      </c>
      <c r="Q351" s="1" cm="1">
        <f t="array" ref="Q351">_xlfn.SWITCH($A$2,"average", AVERAGE(Instances!Q351:Instances!Q351),"median", MEDIAN(Instances!Q351:Instances!Q351),"min", MIN(Instances!Q351:Instances!Q351),"max", MAX(Instances!Q351:Instances!Q351),"diff", MAX(Instances!Q351:Instances!Q351)-MIN(Instances!Q351:Instances!Q351))</f>
        <v>0</v>
      </c>
      <c r="R351" s="1" cm="1">
        <f t="array" ref="R351">_xlfn.SWITCH($A$2,"average", AVERAGE(Instances!R351:Instances!R351),"median", MEDIAN(Instances!R351:Instances!R351),"min", MIN(Instances!R351:Instances!R351),"max", MAX(Instances!R351:Instances!R351),"diff", MAX(Instances!R351:Instances!R351)-MIN(Instances!R351:Instances!R351))</f>
        <v>0</v>
      </c>
      <c r="S351" s="1">
        <f>MIN($B351)</f>
        <v>0</v>
      </c>
      <c r="T351" s="1">
        <f>MIN($C351)</f>
        <v>0</v>
      </c>
      <c r="U351" s="1">
        <f>MIN($D351)</f>
        <v>0</v>
      </c>
      <c r="V351" s="1">
        <f>MIN($E351)</f>
        <v>0</v>
      </c>
      <c r="W351" s="1">
        <f>MIN($F351)</f>
        <v>0</v>
      </c>
      <c r="X351" s="1">
        <f>MIN($G351)</f>
        <v>0</v>
      </c>
      <c r="Y351" s="1">
        <f>MIN($H351)</f>
        <v>0</v>
      </c>
      <c r="Z351" s="1">
        <f>MIN($I351)</f>
        <v>0</v>
      </c>
      <c r="AA351" s="1">
        <f>MIN($J351)</f>
        <v>0</v>
      </c>
      <c r="AB351" s="1">
        <f>MIN($K351)</f>
        <v>0</v>
      </c>
      <c r="AC351" s="1">
        <f>MIN($M351)</f>
        <v>0</v>
      </c>
      <c r="AD351" s="1">
        <f>MIN($N351)</f>
        <v>0</v>
      </c>
      <c r="AE351" s="1">
        <f>MIN($P351)</f>
        <v>0</v>
      </c>
      <c r="AF351" s="1">
        <f>MIN($Q351)</f>
        <v>0</v>
      </c>
      <c r="AG351" s="1">
        <f>MIN($R351)</f>
        <v>0</v>
      </c>
      <c r="AH351" s="1">
        <f>MEDIAN($B351)</f>
        <v>0</v>
      </c>
      <c r="AI351" s="1">
        <f>MEDIAN($C351)</f>
        <v>0</v>
      </c>
      <c r="AJ351" s="1">
        <f>MEDIAN($D351)</f>
        <v>0</v>
      </c>
      <c r="AK351" s="1">
        <f>MEDIAN($E351)</f>
        <v>0</v>
      </c>
      <c r="AL351" s="1">
        <f>MEDIAN($F351)</f>
        <v>0</v>
      </c>
      <c r="AM351" s="1">
        <f>MEDIAN($G351)</f>
        <v>0</v>
      </c>
      <c r="AN351" s="1">
        <f>MEDIAN($H351)</f>
        <v>0</v>
      </c>
      <c r="AO351" s="1">
        <f>MEDIAN($I351)</f>
        <v>0</v>
      </c>
      <c r="AP351" s="1">
        <f>MEDIAN($J351)</f>
        <v>0</v>
      </c>
      <c r="AQ351" s="1">
        <f>MEDIAN($K351)</f>
        <v>0</v>
      </c>
      <c r="AR351" s="1">
        <f>MEDIAN($M351)</f>
        <v>0</v>
      </c>
      <c r="AS351" s="1">
        <f>MEDIAN($N351)</f>
        <v>0</v>
      </c>
      <c r="AT351" s="1">
        <f>MEDIAN($P351)</f>
        <v>0</v>
      </c>
      <c r="AU351" s="1">
        <f>MEDIAN($Q351)</f>
        <v>0</v>
      </c>
      <c r="AV351" s="1">
        <f>MEDIAN($R351)</f>
        <v>0</v>
      </c>
      <c r="AW351" s="1">
        <f>MAX($B351)</f>
        <v>0</v>
      </c>
      <c r="AX351" s="1">
        <f>MAX($C351)</f>
        <v>0</v>
      </c>
      <c r="AY351" s="1">
        <f>MAX($D351)</f>
        <v>0</v>
      </c>
      <c r="AZ351" s="1">
        <f>MAX($E351)</f>
        <v>0</v>
      </c>
      <c r="BA351" s="1">
        <f>MAX($F351)</f>
        <v>0</v>
      </c>
      <c r="BB351" s="1">
        <f>MAX($G351)</f>
        <v>0</v>
      </c>
      <c r="BC351" s="1">
        <f>MAX($H351)</f>
        <v>0</v>
      </c>
      <c r="BD351" s="1">
        <f>MAX($I351)</f>
        <v>0</v>
      </c>
      <c r="BE351" s="1">
        <f>MAX($J351)</f>
        <v>0</v>
      </c>
      <c r="BF351" s="1">
        <f>MAX($K351)</f>
        <v>0</v>
      </c>
      <c r="BG351" s="1">
        <f>MAX($M351)</f>
        <v>0</v>
      </c>
      <c r="BH351" s="1">
        <f>MAX($N351)</f>
        <v>0</v>
      </c>
      <c r="BI351" s="1">
        <f>MAX($P351)</f>
        <v>0</v>
      </c>
      <c r="BJ351" s="1">
        <f>MAX($Q351)</f>
        <v>0</v>
      </c>
      <c r="BK351" s="1">
        <f>MAX($R351)</f>
        <v>0</v>
      </c>
    </row>
    <row r="352" spans="1:63">
      <c r="A352" s="1" t="s">
        <v>349</v>
      </c>
      <c r="B352" s="1" cm="1">
        <f t="array" ref="B352">_xlfn.SWITCH($A$2,"average", AVERAGE(Instances!B352:Instances!B352),"median", MEDIAN(Instances!B352:Instances!B352),"min", MIN(Instances!B352:Instances!B352),"max", MAX(Instances!B352:Instances!B352),"diff", MAX(Instances!B352:Instances!B352)-MIN(Instances!B352:Instances!B352))</f>
        <v>0</v>
      </c>
      <c r="C352" s="1" cm="1">
        <f t="array" ref="C352">_xlfn.SWITCH($A$2,"average", AVERAGE(Instances!C352:Instances!C352),"median", MEDIAN(Instances!C352:Instances!C352),"min", MIN(Instances!C352:Instances!C352),"max", MAX(Instances!C352:Instances!C352),"diff", MAX(Instances!C352:Instances!C352)-MIN(Instances!C352:Instances!C352))</f>
        <v>0</v>
      </c>
      <c r="D352" s="1" cm="1">
        <f t="array" ref="D352">_xlfn.SWITCH($A$2,"average", AVERAGE(Instances!D352:Instances!D352),"median", MEDIAN(Instances!D352:Instances!D352),"min", MIN(Instances!D352:Instances!D352),"max", MAX(Instances!D352:Instances!D352),"diff", MAX(Instances!D352:Instances!D352)-MIN(Instances!D352:Instances!D352))</f>
        <v>0</v>
      </c>
      <c r="E352" s="1" cm="1">
        <f t="array" ref="E352">_xlfn.SWITCH($A$2,"average", AVERAGE(Instances!E352:Instances!E352),"median", MEDIAN(Instances!E352:Instances!E352),"min", MIN(Instances!E352:Instances!E352),"max", MAX(Instances!E352:Instances!E352),"diff", MAX(Instances!E352:Instances!E352)-MIN(Instances!E352:Instances!E352))</f>
        <v>0</v>
      </c>
      <c r="F352" s="1" cm="1">
        <f t="array" ref="F352">_xlfn.SWITCH($A$2,"average", AVERAGE(Instances!F352:Instances!F352),"median", MEDIAN(Instances!F352:Instances!F352),"min", MIN(Instances!F352:Instances!F352),"max", MAX(Instances!F352:Instances!F352),"diff", MAX(Instances!F352:Instances!F352)-MIN(Instances!F352:Instances!F352))</f>
        <v>0</v>
      </c>
      <c r="G352" s="1" cm="1">
        <f t="array" ref="G352">_xlfn.SWITCH($A$2,"average", AVERAGE(Instances!G352:Instances!G352),"median", MEDIAN(Instances!G352:Instances!G352),"min", MIN(Instances!G352:Instances!G352),"max", MAX(Instances!G352:Instances!G352),"diff", MAX(Instances!G352:Instances!G352)-MIN(Instances!G352:Instances!G352))</f>
        <v>0</v>
      </c>
      <c r="H352" s="1" cm="1">
        <f t="array" ref="H352">_xlfn.SWITCH($A$2,"average", AVERAGE(Instances!H352:Instances!H352),"median", MEDIAN(Instances!H352:Instances!H352),"min", MIN(Instances!H352:Instances!H352),"max", MAX(Instances!H352:Instances!H352),"diff", MAX(Instances!H352:Instances!H352)-MIN(Instances!H352:Instances!H352))</f>
        <v>0</v>
      </c>
      <c r="I352" s="1" cm="1">
        <f t="array" ref="I352">_xlfn.SWITCH($A$2,"average", AVERAGE(Instances!I352:Instances!I352),"median", MEDIAN(Instances!I352:Instances!I352),"min", MIN(Instances!I352:Instances!I352),"max", MAX(Instances!I352:Instances!I352),"diff", MAX(Instances!I352:Instances!I352)-MIN(Instances!I352:Instances!I352))</f>
        <v>0</v>
      </c>
      <c r="J352" s="1" cm="1">
        <f t="array" ref="J352">_xlfn.SWITCH($A$2,"average", AVERAGE(Instances!J352:Instances!J352),"median", MEDIAN(Instances!J352:Instances!J352),"min", MIN(Instances!J352:Instances!J352),"max", MAX(Instances!J352:Instances!J352),"diff", MAX(Instances!J352:Instances!J352)-MIN(Instances!J352:Instances!J352))</f>
        <v>0</v>
      </c>
      <c r="K352" s="1" cm="1">
        <f t="array" ref="K352">_xlfn.SWITCH($A$2,"average", AVERAGE(Instances!K352:Instances!K352),"median", MEDIAN(Instances!K352:Instances!K352),"min", MIN(Instances!K352:Instances!K352),"max", MAX(Instances!K352:Instances!K352),"diff", MAX(Instances!K352:Instances!K352)-MIN(Instances!K352:Instances!K352))</f>
        <v>0</v>
      </c>
      <c r="L352" s="1"/>
      <c r="M352" s="1" cm="1">
        <f t="array" ref="M352">_xlfn.SWITCH($A$2,"average", AVERAGE(Instances!M352:Instances!M352),"median", MEDIAN(Instances!M352:Instances!M352),"min", MIN(Instances!M352:Instances!M352),"max", MAX(Instances!M352:Instances!M352),"diff", MAX(Instances!M352:Instances!M352)-MIN(Instances!M352:Instances!M352))</f>
        <v>0</v>
      </c>
      <c r="N352" s="1" cm="1">
        <f t="array" ref="N352">_xlfn.SWITCH($A$2,"average", AVERAGE(Instances!N352:Instances!N352),"median", MEDIAN(Instances!N352:Instances!N352),"min", MIN(Instances!N352:Instances!N352),"max", MAX(Instances!N352:Instances!N352),"diff", MAX(Instances!N352:Instances!N352)-MIN(Instances!N352:Instances!N352))</f>
        <v>0</v>
      </c>
      <c r="O352" s="1"/>
      <c r="P352" s="1" cm="1">
        <f t="array" ref="P352">_xlfn.SWITCH($A$2,"average", AVERAGE(Instances!P352:Instances!P352),"median", MEDIAN(Instances!P352:Instances!P352),"min", MIN(Instances!P352:Instances!P352),"max", MAX(Instances!P352:Instances!P352),"diff", MAX(Instances!P352:Instances!P352)-MIN(Instances!P352:Instances!P352))</f>
        <v>0</v>
      </c>
      <c r="Q352" s="1" cm="1">
        <f t="array" ref="Q352">_xlfn.SWITCH($A$2,"average", AVERAGE(Instances!Q352:Instances!Q352),"median", MEDIAN(Instances!Q352:Instances!Q352),"min", MIN(Instances!Q352:Instances!Q352),"max", MAX(Instances!Q352:Instances!Q352),"diff", MAX(Instances!Q352:Instances!Q352)-MIN(Instances!Q352:Instances!Q352))</f>
        <v>0</v>
      </c>
      <c r="R352" s="1" cm="1">
        <f t="array" ref="R352">_xlfn.SWITCH($A$2,"average", AVERAGE(Instances!R352:Instances!R352),"median", MEDIAN(Instances!R352:Instances!R352),"min", MIN(Instances!R352:Instances!R352),"max", MAX(Instances!R352:Instances!R352),"diff", MAX(Instances!R352:Instances!R352)-MIN(Instances!R352:Instances!R352))</f>
        <v>0</v>
      </c>
      <c r="S352" s="1">
        <f>MIN($B352)</f>
        <v>0</v>
      </c>
      <c r="T352" s="1">
        <f>MIN($C352)</f>
        <v>0</v>
      </c>
      <c r="U352" s="1">
        <f>MIN($D352)</f>
        <v>0</v>
      </c>
      <c r="V352" s="1">
        <f>MIN($E352)</f>
        <v>0</v>
      </c>
      <c r="W352" s="1">
        <f>MIN($F352)</f>
        <v>0</v>
      </c>
      <c r="X352" s="1">
        <f>MIN($G352)</f>
        <v>0</v>
      </c>
      <c r="Y352" s="1">
        <f>MIN($H352)</f>
        <v>0</v>
      </c>
      <c r="Z352" s="1">
        <f>MIN($I352)</f>
        <v>0</v>
      </c>
      <c r="AA352" s="1">
        <f>MIN($J352)</f>
        <v>0</v>
      </c>
      <c r="AB352" s="1">
        <f>MIN($K352)</f>
        <v>0</v>
      </c>
      <c r="AC352" s="1">
        <f>MIN($M352)</f>
        <v>0</v>
      </c>
      <c r="AD352" s="1">
        <f>MIN($N352)</f>
        <v>0</v>
      </c>
      <c r="AE352" s="1">
        <f>MIN($P352)</f>
        <v>0</v>
      </c>
      <c r="AF352" s="1">
        <f>MIN($Q352)</f>
        <v>0</v>
      </c>
      <c r="AG352" s="1">
        <f>MIN($R352)</f>
        <v>0</v>
      </c>
      <c r="AH352" s="1">
        <f>MEDIAN($B352)</f>
        <v>0</v>
      </c>
      <c r="AI352" s="1">
        <f>MEDIAN($C352)</f>
        <v>0</v>
      </c>
      <c r="AJ352" s="1">
        <f>MEDIAN($D352)</f>
        <v>0</v>
      </c>
      <c r="AK352" s="1">
        <f>MEDIAN($E352)</f>
        <v>0</v>
      </c>
      <c r="AL352" s="1">
        <f>MEDIAN($F352)</f>
        <v>0</v>
      </c>
      <c r="AM352" s="1">
        <f>MEDIAN($G352)</f>
        <v>0</v>
      </c>
      <c r="AN352" s="1">
        <f>MEDIAN($H352)</f>
        <v>0</v>
      </c>
      <c r="AO352" s="1">
        <f>MEDIAN($I352)</f>
        <v>0</v>
      </c>
      <c r="AP352" s="1">
        <f>MEDIAN($J352)</f>
        <v>0</v>
      </c>
      <c r="AQ352" s="1">
        <f>MEDIAN($K352)</f>
        <v>0</v>
      </c>
      <c r="AR352" s="1">
        <f>MEDIAN($M352)</f>
        <v>0</v>
      </c>
      <c r="AS352" s="1">
        <f>MEDIAN($N352)</f>
        <v>0</v>
      </c>
      <c r="AT352" s="1">
        <f>MEDIAN($P352)</f>
        <v>0</v>
      </c>
      <c r="AU352" s="1">
        <f>MEDIAN($Q352)</f>
        <v>0</v>
      </c>
      <c r="AV352" s="1">
        <f>MEDIAN($R352)</f>
        <v>0</v>
      </c>
      <c r="AW352" s="1">
        <f>MAX($B352)</f>
        <v>0</v>
      </c>
      <c r="AX352" s="1">
        <f>MAX($C352)</f>
        <v>0</v>
      </c>
      <c r="AY352" s="1">
        <f>MAX($D352)</f>
        <v>0</v>
      </c>
      <c r="AZ352" s="1">
        <f>MAX($E352)</f>
        <v>0</v>
      </c>
      <c r="BA352" s="1">
        <f>MAX($F352)</f>
        <v>0</v>
      </c>
      <c r="BB352" s="1">
        <f>MAX($G352)</f>
        <v>0</v>
      </c>
      <c r="BC352" s="1">
        <f>MAX($H352)</f>
        <v>0</v>
      </c>
      <c r="BD352" s="1">
        <f>MAX($I352)</f>
        <v>0</v>
      </c>
      <c r="BE352" s="1">
        <f>MAX($J352)</f>
        <v>0</v>
      </c>
      <c r="BF352" s="1">
        <f>MAX($K352)</f>
        <v>0</v>
      </c>
      <c r="BG352" s="1">
        <f>MAX($M352)</f>
        <v>0</v>
      </c>
      <c r="BH352" s="1">
        <f>MAX($N352)</f>
        <v>0</v>
      </c>
      <c r="BI352" s="1">
        <f>MAX($P352)</f>
        <v>0</v>
      </c>
      <c r="BJ352" s="1">
        <f>MAX($Q352)</f>
        <v>0</v>
      </c>
      <c r="BK352" s="1">
        <f>MAX($R352)</f>
        <v>0</v>
      </c>
    </row>
    <row r="353" spans="1:63">
      <c r="A353" s="1" t="s">
        <v>350</v>
      </c>
      <c r="B353" s="1" cm="1">
        <f t="array" ref="B353">_xlfn.SWITCH($A$2,"average", AVERAGE(Instances!B353:Instances!B353),"median", MEDIAN(Instances!B353:Instances!B353),"min", MIN(Instances!B353:Instances!B353),"max", MAX(Instances!B353:Instances!B353),"diff", MAX(Instances!B353:Instances!B353)-MIN(Instances!B353:Instances!B353))</f>
        <v>0</v>
      </c>
      <c r="C353" s="1" cm="1">
        <f t="array" ref="C353">_xlfn.SWITCH($A$2,"average", AVERAGE(Instances!C353:Instances!C353),"median", MEDIAN(Instances!C353:Instances!C353),"min", MIN(Instances!C353:Instances!C353),"max", MAX(Instances!C353:Instances!C353),"diff", MAX(Instances!C353:Instances!C353)-MIN(Instances!C353:Instances!C353))</f>
        <v>0</v>
      </c>
      <c r="D353" s="1" cm="1">
        <f t="array" ref="D353">_xlfn.SWITCH($A$2,"average", AVERAGE(Instances!D353:Instances!D353),"median", MEDIAN(Instances!D353:Instances!D353),"min", MIN(Instances!D353:Instances!D353),"max", MAX(Instances!D353:Instances!D353),"diff", MAX(Instances!D353:Instances!D353)-MIN(Instances!D353:Instances!D353))</f>
        <v>0</v>
      </c>
      <c r="E353" s="1" cm="1">
        <f t="array" ref="E353">_xlfn.SWITCH($A$2,"average", AVERAGE(Instances!E353:Instances!E353),"median", MEDIAN(Instances!E353:Instances!E353),"min", MIN(Instances!E353:Instances!E353),"max", MAX(Instances!E353:Instances!E353),"diff", MAX(Instances!E353:Instances!E353)-MIN(Instances!E353:Instances!E353))</f>
        <v>0</v>
      </c>
      <c r="F353" s="1" cm="1">
        <f t="array" ref="F353">_xlfn.SWITCH($A$2,"average", AVERAGE(Instances!F353:Instances!F353),"median", MEDIAN(Instances!F353:Instances!F353),"min", MIN(Instances!F353:Instances!F353),"max", MAX(Instances!F353:Instances!F353),"diff", MAX(Instances!F353:Instances!F353)-MIN(Instances!F353:Instances!F353))</f>
        <v>0</v>
      </c>
      <c r="G353" s="1" cm="1">
        <f t="array" ref="G353">_xlfn.SWITCH($A$2,"average", AVERAGE(Instances!G353:Instances!G353),"median", MEDIAN(Instances!G353:Instances!G353),"min", MIN(Instances!G353:Instances!G353),"max", MAX(Instances!G353:Instances!G353),"diff", MAX(Instances!G353:Instances!G353)-MIN(Instances!G353:Instances!G353))</f>
        <v>0</v>
      </c>
      <c r="H353" s="1" cm="1">
        <f t="array" ref="H353">_xlfn.SWITCH($A$2,"average", AVERAGE(Instances!H353:Instances!H353),"median", MEDIAN(Instances!H353:Instances!H353),"min", MIN(Instances!H353:Instances!H353),"max", MAX(Instances!H353:Instances!H353),"diff", MAX(Instances!H353:Instances!H353)-MIN(Instances!H353:Instances!H353))</f>
        <v>0</v>
      </c>
      <c r="I353" s="1" cm="1">
        <f t="array" ref="I353">_xlfn.SWITCH($A$2,"average", AVERAGE(Instances!I353:Instances!I353),"median", MEDIAN(Instances!I353:Instances!I353),"min", MIN(Instances!I353:Instances!I353),"max", MAX(Instances!I353:Instances!I353),"diff", MAX(Instances!I353:Instances!I353)-MIN(Instances!I353:Instances!I353))</f>
        <v>0</v>
      </c>
      <c r="J353" s="1" cm="1">
        <f t="array" ref="J353">_xlfn.SWITCH($A$2,"average", AVERAGE(Instances!J353:Instances!J353),"median", MEDIAN(Instances!J353:Instances!J353),"min", MIN(Instances!J353:Instances!J353),"max", MAX(Instances!J353:Instances!J353),"diff", MAX(Instances!J353:Instances!J353)-MIN(Instances!J353:Instances!J353))</f>
        <v>0</v>
      </c>
      <c r="K353" s="1" cm="1">
        <f t="array" ref="K353">_xlfn.SWITCH($A$2,"average", AVERAGE(Instances!K353:Instances!K353),"median", MEDIAN(Instances!K353:Instances!K353),"min", MIN(Instances!K353:Instances!K353),"max", MAX(Instances!K353:Instances!K353),"diff", MAX(Instances!K353:Instances!K353)-MIN(Instances!K353:Instances!K353))</f>
        <v>0</v>
      </c>
      <c r="L353" s="1"/>
      <c r="M353" s="1" cm="1">
        <f t="array" ref="M353">_xlfn.SWITCH($A$2,"average", AVERAGE(Instances!M353:Instances!M353),"median", MEDIAN(Instances!M353:Instances!M353),"min", MIN(Instances!M353:Instances!M353),"max", MAX(Instances!M353:Instances!M353),"diff", MAX(Instances!M353:Instances!M353)-MIN(Instances!M353:Instances!M353))</f>
        <v>0</v>
      </c>
      <c r="N353" s="1" cm="1">
        <f t="array" ref="N353">_xlfn.SWITCH($A$2,"average", AVERAGE(Instances!N353:Instances!N353),"median", MEDIAN(Instances!N353:Instances!N353),"min", MIN(Instances!N353:Instances!N353),"max", MAX(Instances!N353:Instances!N353),"diff", MAX(Instances!N353:Instances!N353)-MIN(Instances!N353:Instances!N353))</f>
        <v>0</v>
      </c>
      <c r="O353" s="1"/>
      <c r="P353" s="1" cm="1">
        <f t="array" ref="P353">_xlfn.SWITCH($A$2,"average", AVERAGE(Instances!P353:Instances!P353),"median", MEDIAN(Instances!P353:Instances!P353),"min", MIN(Instances!P353:Instances!P353),"max", MAX(Instances!P353:Instances!P353),"diff", MAX(Instances!P353:Instances!P353)-MIN(Instances!P353:Instances!P353))</f>
        <v>0</v>
      </c>
      <c r="Q353" s="1" cm="1">
        <f t="array" ref="Q353">_xlfn.SWITCH($A$2,"average", AVERAGE(Instances!Q353:Instances!Q353),"median", MEDIAN(Instances!Q353:Instances!Q353),"min", MIN(Instances!Q353:Instances!Q353),"max", MAX(Instances!Q353:Instances!Q353),"diff", MAX(Instances!Q353:Instances!Q353)-MIN(Instances!Q353:Instances!Q353))</f>
        <v>0</v>
      </c>
      <c r="R353" s="1" cm="1">
        <f t="array" ref="R353">_xlfn.SWITCH($A$2,"average", AVERAGE(Instances!R353:Instances!R353),"median", MEDIAN(Instances!R353:Instances!R353),"min", MIN(Instances!R353:Instances!R353),"max", MAX(Instances!R353:Instances!R353),"diff", MAX(Instances!R353:Instances!R353)-MIN(Instances!R353:Instances!R353))</f>
        <v>0</v>
      </c>
      <c r="S353" s="1">
        <f>MIN($B353)</f>
        <v>0</v>
      </c>
      <c r="T353" s="1">
        <f>MIN($C353)</f>
        <v>0</v>
      </c>
      <c r="U353" s="1">
        <f>MIN($D353)</f>
        <v>0</v>
      </c>
      <c r="V353" s="1">
        <f>MIN($E353)</f>
        <v>0</v>
      </c>
      <c r="W353" s="1">
        <f>MIN($F353)</f>
        <v>0</v>
      </c>
      <c r="X353" s="1">
        <f>MIN($G353)</f>
        <v>0</v>
      </c>
      <c r="Y353" s="1">
        <f>MIN($H353)</f>
        <v>0</v>
      </c>
      <c r="Z353" s="1">
        <f>MIN($I353)</f>
        <v>0</v>
      </c>
      <c r="AA353" s="1">
        <f>MIN($J353)</f>
        <v>0</v>
      </c>
      <c r="AB353" s="1">
        <f>MIN($K353)</f>
        <v>0</v>
      </c>
      <c r="AC353" s="1">
        <f>MIN($M353)</f>
        <v>0</v>
      </c>
      <c r="AD353" s="1">
        <f>MIN($N353)</f>
        <v>0</v>
      </c>
      <c r="AE353" s="1">
        <f>MIN($P353)</f>
        <v>0</v>
      </c>
      <c r="AF353" s="1">
        <f>MIN($Q353)</f>
        <v>0</v>
      </c>
      <c r="AG353" s="1">
        <f>MIN($R353)</f>
        <v>0</v>
      </c>
      <c r="AH353" s="1">
        <f>MEDIAN($B353)</f>
        <v>0</v>
      </c>
      <c r="AI353" s="1">
        <f>MEDIAN($C353)</f>
        <v>0</v>
      </c>
      <c r="AJ353" s="1">
        <f>MEDIAN($D353)</f>
        <v>0</v>
      </c>
      <c r="AK353" s="1">
        <f>MEDIAN($E353)</f>
        <v>0</v>
      </c>
      <c r="AL353" s="1">
        <f>MEDIAN($F353)</f>
        <v>0</v>
      </c>
      <c r="AM353" s="1">
        <f>MEDIAN($G353)</f>
        <v>0</v>
      </c>
      <c r="AN353" s="1">
        <f>MEDIAN($H353)</f>
        <v>0</v>
      </c>
      <c r="AO353" s="1">
        <f>MEDIAN($I353)</f>
        <v>0</v>
      </c>
      <c r="AP353" s="1">
        <f>MEDIAN($J353)</f>
        <v>0</v>
      </c>
      <c r="AQ353" s="1">
        <f>MEDIAN($K353)</f>
        <v>0</v>
      </c>
      <c r="AR353" s="1">
        <f>MEDIAN($M353)</f>
        <v>0</v>
      </c>
      <c r="AS353" s="1">
        <f>MEDIAN($N353)</f>
        <v>0</v>
      </c>
      <c r="AT353" s="1">
        <f>MEDIAN($P353)</f>
        <v>0</v>
      </c>
      <c r="AU353" s="1">
        <f>MEDIAN($Q353)</f>
        <v>0</v>
      </c>
      <c r="AV353" s="1">
        <f>MEDIAN($R353)</f>
        <v>0</v>
      </c>
      <c r="AW353" s="1">
        <f>MAX($B353)</f>
        <v>0</v>
      </c>
      <c r="AX353" s="1">
        <f>MAX($C353)</f>
        <v>0</v>
      </c>
      <c r="AY353" s="1">
        <f>MAX($D353)</f>
        <v>0</v>
      </c>
      <c r="AZ353" s="1">
        <f>MAX($E353)</f>
        <v>0</v>
      </c>
      <c r="BA353" s="1">
        <f>MAX($F353)</f>
        <v>0</v>
      </c>
      <c r="BB353" s="1">
        <f>MAX($G353)</f>
        <v>0</v>
      </c>
      <c r="BC353" s="1">
        <f>MAX($H353)</f>
        <v>0</v>
      </c>
      <c r="BD353" s="1">
        <f>MAX($I353)</f>
        <v>0</v>
      </c>
      <c r="BE353" s="1">
        <f>MAX($J353)</f>
        <v>0</v>
      </c>
      <c r="BF353" s="1">
        <f>MAX($K353)</f>
        <v>0</v>
      </c>
      <c r="BG353" s="1">
        <f>MAX($M353)</f>
        <v>0</v>
      </c>
      <c r="BH353" s="1">
        <f>MAX($N353)</f>
        <v>0</v>
      </c>
      <c r="BI353" s="1">
        <f>MAX($P353)</f>
        <v>0</v>
      </c>
      <c r="BJ353" s="1">
        <f>MAX($Q353)</f>
        <v>0</v>
      </c>
      <c r="BK353" s="1">
        <f>MAX($R353)</f>
        <v>0</v>
      </c>
    </row>
    <row r="354" spans="1:63">
      <c r="A354" s="1" t="s">
        <v>351</v>
      </c>
      <c r="B354" s="1" cm="1">
        <f t="array" ref="B354">_xlfn.SWITCH($A$2,"average", AVERAGE(Instances!B354:Instances!B354),"median", MEDIAN(Instances!B354:Instances!B354),"min", MIN(Instances!B354:Instances!B354),"max", MAX(Instances!B354:Instances!B354),"diff", MAX(Instances!B354:Instances!B354)-MIN(Instances!B354:Instances!B354))</f>
        <v>0</v>
      </c>
      <c r="C354" s="1" cm="1">
        <f t="array" ref="C354">_xlfn.SWITCH($A$2,"average", AVERAGE(Instances!C354:Instances!C354),"median", MEDIAN(Instances!C354:Instances!C354),"min", MIN(Instances!C354:Instances!C354),"max", MAX(Instances!C354:Instances!C354),"diff", MAX(Instances!C354:Instances!C354)-MIN(Instances!C354:Instances!C354))</f>
        <v>0</v>
      </c>
      <c r="D354" s="1" cm="1">
        <f t="array" ref="D354">_xlfn.SWITCH($A$2,"average", AVERAGE(Instances!D354:Instances!D354),"median", MEDIAN(Instances!D354:Instances!D354),"min", MIN(Instances!D354:Instances!D354),"max", MAX(Instances!D354:Instances!D354),"diff", MAX(Instances!D354:Instances!D354)-MIN(Instances!D354:Instances!D354))</f>
        <v>0</v>
      </c>
      <c r="E354" s="1" cm="1">
        <f t="array" ref="E354">_xlfn.SWITCH($A$2,"average", AVERAGE(Instances!E354:Instances!E354),"median", MEDIAN(Instances!E354:Instances!E354),"min", MIN(Instances!E354:Instances!E354),"max", MAX(Instances!E354:Instances!E354),"diff", MAX(Instances!E354:Instances!E354)-MIN(Instances!E354:Instances!E354))</f>
        <v>0</v>
      </c>
      <c r="F354" s="1" cm="1">
        <f t="array" ref="F354">_xlfn.SWITCH($A$2,"average", AVERAGE(Instances!F354:Instances!F354),"median", MEDIAN(Instances!F354:Instances!F354),"min", MIN(Instances!F354:Instances!F354),"max", MAX(Instances!F354:Instances!F354),"diff", MAX(Instances!F354:Instances!F354)-MIN(Instances!F354:Instances!F354))</f>
        <v>0</v>
      </c>
      <c r="G354" s="1" cm="1">
        <f t="array" ref="G354">_xlfn.SWITCH($A$2,"average", AVERAGE(Instances!G354:Instances!G354),"median", MEDIAN(Instances!G354:Instances!G354),"min", MIN(Instances!G354:Instances!G354),"max", MAX(Instances!G354:Instances!G354),"diff", MAX(Instances!G354:Instances!G354)-MIN(Instances!G354:Instances!G354))</f>
        <v>0</v>
      </c>
      <c r="H354" s="1" cm="1">
        <f t="array" ref="H354">_xlfn.SWITCH($A$2,"average", AVERAGE(Instances!H354:Instances!H354),"median", MEDIAN(Instances!H354:Instances!H354),"min", MIN(Instances!H354:Instances!H354),"max", MAX(Instances!H354:Instances!H354),"diff", MAX(Instances!H354:Instances!H354)-MIN(Instances!H354:Instances!H354))</f>
        <v>0</v>
      </c>
      <c r="I354" s="1" cm="1">
        <f t="array" ref="I354">_xlfn.SWITCH($A$2,"average", AVERAGE(Instances!I354:Instances!I354),"median", MEDIAN(Instances!I354:Instances!I354),"min", MIN(Instances!I354:Instances!I354),"max", MAX(Instances!I354:Instances!I354),"diff", MAX(Instances!I354:Instances!I354)-MIN(Instances!I354:Instances!I354))</f>
        <v>0</v>
      </c>
      <c r="J354" s="1" cm="1">
        <f t="array" ref="J354">_xlfn.SWITCH($A$2,"average", AVERAGE(Instances!J354:Instances!J354),"median", MEDIAN(Instances!J354:Instances!J354),"min", MIN(Instances!J354:Instances!J354),"max", MAX(Instances!J354:Instances!J354),"diff", MAX(Instances!J354:Instances!J354)-MIN(Instances!J354:Instances!J354))</f>
        <v>0</v>
      </c>
      <c r="K354" s="1" cm="1">
        <f t="array" ref="K354">_xlfn.SWITCH($A$2,"average", AVERAGE(Instances!K354:Instances!K354),"median", MEDIAN(Instances!K354:Instances!K354),"min", MIN(Instances!K354:Instances!K354),"max", MAX(Instances!K354:Instances!K354),"diff", MAX(Instances!K354:Instances!K354)-MIN(Instances!K354:Instances!K354))</f>
        <v>0</v>
      </c>
      <c r="L354" s="1"/>
      <c r="M354" s="1" cm="1">
        <f t="array" ref="M354">_xlfn.SWITCH($A$2,"average", AVERAGE(Instances!M354:Instances!M354),"median", MEDIAN(Instances!M354:Instances!M354),"min", MIN(Instances!M354:Instances!M354),"max", MAX(Instances!M354:Instances!M354),"diff", MAX(Instances!M354:Instances!M354)-MIN(Instances!M354:Instances!M354))</f>
        <v>0</v>
      </c>
      <c r="N354" s="1" cm="1">
        <f t="array" ref="N354">_xlfn.SWITCH($A$2,"average", AVERAGE(Instances!N354:Instances!N354),"median", MEDIAN(Instances!N354:Instances!N354),"min", MIN(Instances!N354:Instances!N354),"max", MAX(Instances!N354:Instances!N354),"diff", MAX(Instances!N354:Instances!N354)-MIN(Instances!N354:Instances!N354))</f>
        <v>0</v>
      </c>
      <c r="O354" s="1"/>
      <c r="P354" s="1" cm="1">
        <f t="array" ref="P354">_xlfn.SWITCH($A$2,"average", AVERAGE(Instances!P354:Instances!P354),"median", MEDIAN(Instances!P354:Instances!P354),"min", MIN(Instances!P354:Instances!P354),"max", MAX(Instances!P354:Instances!P354),"diff", MAX(Instances!P354:Instances!P354)-MIN(Instances!P354:Instances!P354))</f>
        <v>0</v>
      </c>
      <c r="Q354" s="1" cm="1">
        <f t="array" ref="Q354">_xlfn.SWITCH($A$2,"average", AVERAGE(Instances!Q354:Instances!Q354),"median", MEDIAN(Instances!Q354:Instances!Q354),"min", MIN(Instances!Q354:Instances!Q354),"max", MAX(Instances!Q354:Instances!Q354),"diff", MAX(Instances!Q354:Instances!Q354)-MIN(Instances!Q354:Instances!Q354))</f>
        <v>0</v>
      </c>
      <c r="R354" s="1" cm="1">
        <f t="array" ref="R354">_xlfn.SWITCH($A$2,"average", AVERAGE(Instances!R354:Instances!R354),"median", MEDIAN(Instances!R354:Instances!R354),"min", MIN(Instances!R354:Instances!R354),"max", MAX(Instances!R354:Instances!R354),"diff", MAX(Instances!R354:Instances!R354)-MIN(Instances!R354:Instances!R354))</f>
        <v>0</v>
      </c>
      <c r="S354" s="1">
        <f>MIN($B354)</f>
        <v>0</v>
      </c>
      <c r="T354" s="1">
        <f>MIN($C354)</f>
        <v>0</v>
      </c>
      <c r="U354" s="1">
        <f>MIN($D354)</f>
        <v>0</v>
      </c>
      <c r="V354" s="1">
        <f>MIN($E354)</f>
        <v>0</v>
      </c>
      <c r="W354" s="1">
        <f>MIN($F354)</f>
        <v>0</v>
      </c>
      <c r="X354" s="1">
        <f>MIN($G354)</f>
        <v>0</v>
      </c>
      <c r="Y354" s="1">
        <f>MIN($H354)</f>
        <v>0</v>
      </c>
      <c r="Z354" s="1">
        <f>MIN($I354)</f>
        <v>0</v>
      </c>
      <c r="AA354" s="1">
        <f>MIN($J354)</f>
        <v>0</v>
      </c>
      <c r="AB354" s="1">
        <f>MIN($K354)</f>
        <v>0</v>
      </c>
      <c r="AC354" s="1">
        <f>MIN($M354)</f>
        <v>0</v>
      </c>
      <c r="AD354" s="1">
        <f>MIN($N354)</f>
        <v>0</v>
      </c>
      <c r="AE354" s="1">
        <f>MIN($P354)</f>
        <v>0</v>
      </c>
      <c r="AF354" s="1">
        <f>MIN($Q354)</f>
        <v>0</v>
      </c>
      <c r="AG354" s="1">
        <f>MIN($R354)</f>
        <v>0</v>
      </c>
      <c r="AH354" s="1">
        <f>MEDIAN($B354)</f>
        <v>0</v>
      </c>
      <c r="AI354" s="1">
        <f>MEDIAN($C354)</f>
        <v>0</v>
      </c>
      <c r="AJ354" s="1">
        <f>MEDIAN($D354)</f>
        <v>0</v>
      </c>
      <c r="AK354" s="1">
        <f>MEDIAN($E354)</f>
        <v>0</v>
      </c>
      <c r="AL354" s="1">
        <f>MEDIAN($F354)</f>
        <v>0</v>
      </c>
      <c r="AM354" s="1">
        <f>MEDIAN($G354)</f>
        <v>0</v>
      </c>
      <c r="AN354" s="1">
        <f>MEDIAN($H354)</f>
        <v>0</v>
      </c>
      <c r="AO354" s="1">
        <f>MEDIAN($I354)</f>
        <v>0</v>
      </c>
      <c r="AP354" s="1">
        <f>MEDIAN($J354)</f>
        <v>0</v>
      </c>
      <c r="AQ354" s="1">
        <f>MEDIAN($K354)</f>
        <v>0</v>
      </c>
      <c r="AR354" s="1">
        <f>MEDIAN($M354)</f>
        <v>0</v>
      </c>
      <c r="AS354" s="1">
        <f>MEDIAN($N354)</f>
        <v>0</v>
      </c>
      <c r="AT354" s="1">
        <f>MEDIAN($P354)</f>
        <v>0</v>
      </c>
      <c r="AU354" s="1">
        <f>MEDIAN($Q354)</f>
        <v>0</v>
      </c>
      <c r="AV354" s="1">
        <f>MEDIAN($R354)</f>
        <v>0</v>
      </c>
      <c r="AW354" s="1">
        <f>MAX($B354)</f>
        <v>0</v>
      </c>
      <c r="AX354" s="1">
        <f>MAX($C354)</f>
        <v>0</v>
      </c>
      <c r="AY354" s="1">
        <f>MAX($D354)</f>
        <v>0</v>
      </c>
      <c r="AZ354" s="1">
        <f>MAX($E354)</f>
        <v>0</v>
      </c>
      <c r="BA354" s="1">
        <f>MAX($F354)</f>
        <v>0</v>
      </c>
      <c r="BB354" s="1">
        <f>MAX($G354)</f>
        <v>0</v>
      </c>
      <c r="BC354" s="1">
        <f>MAX($H354)</f>
        <v>0</v>
      </c>
      <c r="BD354" s="1">
        <f>MAX($I354)</f>
        <v>0</v>
      </c>
      <c r="BE354" s="1">
        <f>MAX($J354)</f>
        <v>0</v>
      </c>
      <c r="BF354" s="1">
        <f>MAX($K354)</f>
        <v>0</v>
      </c>
      <c r="BG354" s="1">
        <f>MAX($M354)</f>
        <v>0</v>
      </c>
      <c r="BH354" s="1">
        <f>MAX($N354)</f>
        <v>0</v>
      </c>
      <c r="BI354" s="1">
        <f>MAX($P354)</f>
        <v>0</v>
      </c>
      <c r="BJ354" s="1">
        <f>MAX($Q354)</f>
        <v>0</v>
      </c>
      <c r="BK354" s="1">
        <f>MAX($R354)</f>
        <v>0</v>
      </c>
    </row>
    <row r="355" spans="1:63">
      <c r="A355" s="1" t="s">
        <v>352</v>
      </c>
      <c r="B355" s="1" cm="1">
        <f t="array" ref="B355">_xlfn.SWITCH($A$2,"average", AVERAGE(Instances!B355:Instances!B355),"median", MEDIAN(Instances!B355:Instances!B355),"min", MIN(Instances!B355:Instances!B355),"max", MAX(Instances!B355:Instances!B355),"diff", MAX(Instances!B355:Instances!B355)-MIN(Instances!B355:Instances!B355))</f>
        <v>0</v>
      </c>
      <c r="C355" s="1" cm="1">
        <f t="array" ref="C355">_xlfn.SWITCH($A$2,"average", AVERAGE(Instances!C355:Instances!C355),"median", MEDIAN(Instances!C355:Instances!C355),"min", MIN(Instances!C355:Instances!C355),"max", MAX(Instances!C355:Instances!C355),"diff", MAX(Instances!C355:Instances!C355)-MIN(Instances!C355:Instances!C355))</f>
        <v>0</v>
      </c>
      <c r="D355" s="1" cm="1">
        <f t="array" ref="D355">_xlfn.SWITCH($A$2,"average", AVERAGE(Instances!D355:Instances!D355),"median", MEDIAN(Instances!D355:Instances!D355),"min", MIN(Instances!D355:Instances!D355),"max", MAX(Instances!D355:Instances!D355),"diff", MAX(Instances!D355:Instances!D355)-MIN(Instances!D355:Instances!D355))</f>
        <v>0</v>
      </c>
      <c r="E355" s="1" cm="1">
        <f t="array" ref="E355">_xlfn.SWITCH($A$2,"average", AVERAGE(Instances!E355:Instances!E355),"median", MEDIAN(Instances!E355:Instances!E355),"min", MIN(Instances!E355:Instances!E355),"max", MAX(Instances!E355:Instances!E355),"diff", MAX(Instances!E355:Instances!E355)-MIN(Instances!E355:Instances!E355))</f>
        <v>0</v>
      </c>
      <c r="F355" s="1" cm="1">
        <f t="array" ref="F355">_xlfn.SWITCH($A$2,"average", AVERAGE(Instances!F355:Instances!F355),"median", MEDIAN(Instances!F355:Instances!F355),"min", MIN(Instances!F355:Instances!F355),"max", MAX(Instances!F355:Instances!F355),"diff", MAX(Instances!F355:Instances!F355)-MIN(Instances!F355:Instances!F355))</f>
        <v>0</v>
      </c>
      <c r="G355" s="1" cm="1">
        <f t="array" ref="G355">_xlfn.SWITCH($A$2,"average", AVERAGE(Instances!G355:Instances!G355),"median", MEDIAN(Instances!G355:Instances!G355),"min", MIN(Instances!G355:Instances!G355),"max", MAX(Instances!G355:Instances!G355),"diff", MAX(Instances!G355:Instances!G355)-MIN(Instances!G355:Instances!G355))</f>
        <v>0</v>
      </c>
      <c r="H355" s="1" cm="1">
        <f t="array" ref="H355">_xlfn.SWITCH($A$2,"average", AVERAGE(Instances!H355:Instances!H355),"median", MEDIAN(Instances!H355:Instances!H355),"min", MIN(Instances!H355:Instances!H355),"max", MAX(Instances!H355:Instances!H355),"diff", MAX(Instances!H355:Instances!H355)-MIN(Instances!H355:Instances!H355))</f>
        <v>0</v>
      </c>
      <c r="I355" s="1" cm="1">
        <f t="array" ref="I355">_xlfn.SWITCH($A$2,"average", AVERAGE(Instances!I355:Instances!I355),"median", MEDIAN(Instances!I355:Instances!I355),"min", MIN(Instances!I355:Instances!I355),"max", MAX(Instances!I355:Instances!I355),"diff", MAX(Instances!I355:Instances!I355)-MIN(Instances!I355:Instances!I355))</f>
        <v>0</v>
      </c>
      <c r="J355" s="1" cm="1">
        <f t="array" ref="J355">_xlfn.SWITCH($A$2,"average", AVERAGE(Instances!J355:Instances!J355),"median", MEDIAN(Instances!J355:Instances!J355),"min", MIN(Instances!J355:Instances!J355),"max", MAX(Instances!J355:Instances!J355),"diff", MAX(Instances!J355:Instances!J355)-MIN(Instances!J355:Instances!J355))</f>
        <v>0</v>
      </c>
      <c r="K355" s="1" cm="1">
        <f t="array" ref="K355">_xlfn.SWITCH($A$2,"average", AVERAGE(Instances!K355:Instances!K355),"median", MEDIAN(Instances!K355:Instances!K355),"min", MIN(Instances!K355:Instances!K355),"max", MAX(Instances!K355:Instances!K355),"diff", MAX(Instances!K355:Instances!K355)-MIN(Instances!K355:Instances!K355))</f>
        <v>0</v>
      </c>
      <c r="L355" s="1"/>
      <c r="M355" s="1" cm="1">
        <f t="array" ref="M355">_xlfn.SWITCH($A$2,"average", AVERAGE(Instances!M355:Instances!M355),"median", MEDIAN(Instances!M355:Instances!M355),"min", MIN(Instances!M355:Instances!M355),"max", MAX(Instances!M355:Instances!M355),"diff", MAX(Instances!M355:Instances!M355)-MIN(Instances!M355:Instances!M355))</f>
        <v>0</v>
      </c>
      <c r="N355" s="1" cm="1">
        <f t="array" ref="N355">_xlfn.SWITCH($A$2,"average", AVERAGE(Instances!N355:Instances!N355),"median", MEDIAN(Instances!N355:Instances!N355),"min", MIN(Instances!N355:Instances!N355),"max", MAX(Instances!N355:Instances!N355),"diff", MAX(Instances!N355:Instances!N355)-MIN(Instances!N355:Instances!N355))</f>
        <v>0</v>
      </c>
      <c r="O355" s="1"/>
      <c r="P355" s="1" cm="1">
        <f t="array" ref="P355">_xlfn.SWITCH($A$2,"average", AVERAGE(Instances!P355:Instances!P355),"median", MEDIAN(Instances!P355:Instances!P355),"min", MIN(Instances!P355:Instances!P355),"max", MAX(Instances!P355:Instances!P355),"diff", MAX(Instances!P355:Instances!P355)-MIN(Instances!P355:Instances!P355))</f>
        <v>0</v>
      </c>
      <c r="Q355" s="1" cm="1">
        <f t="array" ref="Q355">_xlfn.SWITCH($A$2,"average", AVERAGE(Instances!Q355:Instances!Q355),"median", MEDIAN(Instances!Q355:Instances!Q355),"min", MIN(Instances!Q355:Instances!Q355),"max", MAX(Instances!Q355:Instances!Q355),"diff", MAX(Instances!Q355:Instances!Q355)-MIN(Instances!Q355:Instances!Q355))</f>
        <v>0</v>
      </c>
      <c r="R355" s="1" cm="1">
        <f t="array" ref="R355">_xlfn.SWITCH($A$2,"average", AVERAGE(Instances!R355:Instances!R355),"median", MEDIAN(Instances!R355:Instances!R355),"min", MIN(Instances!R355:Instances!R355),"max", MAX(Instances!R355:Instances!R355),"diff", MAX(Instances!R355:Instances!R355)-MIN(Instances!R355:Instances!R355))</f>
        <v>0</v>
      </c>
      <c r="S355" s="1">
        <f>MIN($B355)</f>
        <v>0</v>
      </c>
      <c r="T355" s="1">
        <f>MIN($C355)</f>
        <v>0</v>
      </c>
      <c r="U355" s="1">
        <f>MIN($D355)</f>
        <v>0</v>
      </c>
      <c r="V355" s="1">
        <f>MIN($E355)</f>
        <v>0</v>
      </c>
      <c r="W355" s="1">
        <f>MIN($F355)</f>
        <v>0</v>
      </c>
      <c r="X355" s="1">
        <f>MIN($G355)</f>
        <v>0</v>
      </c>
      <c r="Y355" s="1">
        <f>MIN($H355)</f>
        <v>0</v>
      </c>
      <c r="Z355" s="1">
        <f>MIN($I355)</f>
        <v>0</v>
      </c>
      <c r="AA355" s="1">
        <f>MIN($J355)</f>
        <v>0</v>
      </c>
      <c r="AB355" s="1">
        <f>MIN($K355)</f>
        <v>0</v>
      </c>
      <c r="AC355" s="1">
        <f>MIN($M355)</f>
        <v>0</v>
      </c>
      <c r="AD355" s="1">
        <f>MIN($N355)</f>
        <v>0</v>
      </c>
      <c r="AE355" s="1">
        <f>MIN($P355)</f>
        <v>0</v>
      </c>
      <c r="AF355" s="1">
        <f>MIN($Q355)</f>
        <v>0</v>
      </c>
      <c r="AG355" s="1">
        <f>MIN($R355)</f>
        <v>0</v>
      </c>
      <c r="AH355" s="1">
        <f>MEDIAN($B355)</f>
        <v>0</v>
      </c>
      <c r="AI355" s="1">
        <f>MEDIAN($C355)</f>
        <v>0</v>
      </c>
      <c r="AJ355" s="1">
        <f>MEDIAN($D355)</f>
        <v>0</v>
      </c>
      <c r="AK355" s="1">
        <f>MEDIAN($E355)</f>
        <v>0</v>
      </c>
      <c r="AL355" s="1">
        <f>MEDIAN($F355)</f>
        <v>0</v>
      </c>
      <c r="AM355" s="1">
        <f>MEDIAN($G355)</f>
        <v>0</v>
      </c>
      <c r="AN355" s="1">
        <f>MEDIAN($H355)</f>
        <v>0</v>
      </c>
      <c r="AO355" s="1">
        <f>MEDIAN($I355)</f>
        <v>0</v>
      </c>
      <c r="AP355" s="1">
        <f>MEDIAN($J355)</f>
        <v>0</v>
      </c>
      <c r="AQ355" s="1">
        <f>MEDIAN($K355)</f>
        <v>0</v>
      </c>
      <c r="AR355" s="1">
        <f>MEDIAN($M355)</f>
        <v>0</v>
      </c>
      <c r="AS355" s="1">
        <f>MEDIAN($N355)</f>
        <v>0</v>
      </c>
      <c r="AT355" s="1">
        <f>MEDIAN($P355)</f>
        <v>0</v>
      </c>
      <c r="AU355" s="1">
        <f>MEDIAN($Q355)</f>
        <v>0</v>
      </c>
      <c r="AV355" s="1">
        <f>MEDIAN($R355)</f>
        <v>0</v>
      </c>
      <c r="AW355" s="1">
        <f>MAX($B355)</f>
        <v>0</v>
      </c>
      <c r="AX355" s="1">
        <f>MAX($C355)</f>
        <v>0</v>
      </c>
      <c r="AY355" s="1">
        <f>MAX($D355)</f>
        <v>0</v>
      </c>
      <c r="AZ355" s="1">
        <f>MAX($E355)</f>
        <v>0</v>
      </c>
      <c r="BA355" s="1">
        <f>MAX($F355)</f>
        <v>0</v>
      </c>
      <c r="BB355" s="1">
        <f>MAX($G355)</f>
        <v>0</v>
      </c>
      <c r="BC355" s="1">
        <f>MAX($H355)</f>
        <v>0</v>
      </c>
      <c r="BD355" s="1">
        <f>MAX($I355)</f>
        <v>0</v>
      </c>
      <c r="BE355" s="1">
        <f>MAX($J355)</f>
        <v>0</v>
      </c>
      <c r="BF355" s="1">
        <f>MAX($K355)</f>
        <v>0</v>
      </c>
      <c r="BG355" s="1">
        <f>MAX($M355)</f>
        <v>0</v>
      </c>
      <c r="BH355" s="1">
        <f>MAX($N355)</f>
        <v>0</v>
      </c>
      <c r="BI355" s="1">
        <f>MAX($P355)</f>
        <v>0</v>
      </c>
      <c r="BJ355" s="1">
        <f>MAX($Q355)</f>
        <v>0</v>
      </c>
      <c r="BK355" s="1">
        <f>MAX($R355)</f>
        <v>0</v>
      </c>
    </row>
    <row r="356" spans="1:63">
      <c r="A356" s="1" t="s">
        <v>353</v>
      </c>
      <c r="B356" s="1" cm="1">
        <f t="array" ref="B356">_xlfn.SWITCH($A$2,"average", AVERAGE(Instances!B356:Instances!B356),"median", MEDIAN(Instances!B356:Instances!B356),"min", MIN(Instances!B356:Instances!B356),"max", MAX(Instances!B356:Instances!B356),"diff", MAX(Instances!B356:Instances!B356)-MIN(Instances!B356:Instances!B356))</f>
        <v>0</v>
      </c>
      <c r="C356" s="1" cm="1">
        <f t="array" ref="C356">_xlfn.SWITCH($A$2,"average", AVERAGE(Instances!C356:Instances!C356),"median", MEDIAN(Instances!C356:Instances!C356),"min", MIN(Instances!C356:Instances!C356),"max", MAX(Instances!C356:Instances!C356),"diff", MAX(Instances!C356:Instances!C356)-MIN(Instances!C356:Instances!C356))</f>
        <v>0</v>
      </c>
      <c r="D356" s="1" cm="1">
        <f t="array" ref="D356">_xlfn.SWITCH($A$2,"average", AVERAGE(Instances!D356:Instances!D356),"median", MEDIAN(Instances!D356:Instances!D356),"min", MIN(Instances!D356:Instances!D356),"max", MAX(Instances!D356:Instances!D356),"diff", MAX(Instances!D356:Instances!D356)-MIN(Instances!D356:Instances!D356))</f>
        <v>0</v>
      </c>
      <c r="E356" s="1" cm="1">
        <f t="array" ref="E356">_xlfn.SWITCH($A$2,"average", AVERAGE(Instances!E356:Instances!E356),"median", MEDIAN(Instances!E356:Instances!E356),"min", MIN(Instances!E356:Instances!E356),"max", MAX(Instances!E356:Instances!E356),"diff", MAX(Instances!E356:Instances!E356)-MIN(Instances!E356:Instances!E356))</f>
        <v>0</v>
      </c>
      <c r="F356" s="1" cm="1">
        <f t="array" ref="F356">_xlfn.SWITCH($A$2,"average", AVERAGE(Instances!F356:Instances!F356),"median", MEDIAN(Instances!F356:Instances!F356),"min", MIN(Instances!F356:Instances!F356),"max", MAX(Instances!F356:Instances!F356),"diff", MAX(Instances!F356:Instances!F356)-MIN(Instances!F356:Instances!F356))</f>
        <v>0</v>
      </c>
      <c r="G356" s="1" cm="1">
        <f t="array" ref="G356">_xlfn.SWITCH($A$2,"average", AVERAGE(Instances!G356:Instances!G356),"median", MEDIAN(Instances!G356:Instances!G356),"min", MIN(Instances!G356:Instances!G356),"max", MAX(Instances!G356:Instances!G356),"diff", MAX(Instances!G356:Instances!G356)-MIN(Instances!G356:Instances!G356))</f>
        <v>0</v>
      </c>
      <c r="H356" s="1" cm="1">
        <f t="array" ref="H356">_xlfn.SWITCH($A$2,"average", AVERAGE(Instances!H356:Instances!H356),"median", MEDIAN(Instances!H356:Instances!H356),"min", MIN(Instances!H356:Instances!H356),"max", MAX(Instances!H356:Instances!H356),"diff", MAX(Instances!H356:Instances!H356)-MIN(Instances!H356:Instances!H356))</f>
        <v>0</v>
      </c>
      <c r="I356" s="1" cm="1">
        <f t="array" ref="I356">_xlfn.SWITCH($A$2,"average", AVERAGE(Instances!I356:Instances!I356),"median", MEDIAN(Instances!I356:Instances!I356),"min", MIN(Instances!I356:Instances!I356),"max", MAX(Instances!I356:Instances!I356),"diff", MAX(Instances!I356:Instances!I356)-MIN(Instances!I356:Instances!I356))</f>
        <v>0</v>
      </c>
      <c r="J356" s="1" cm="1">
        <f t="array" ref="J356">_xlfn.SWITCH($A$2,"average", AVERAGE(Instances!J356:Instances!J356),"median", MEDIAN(Instances!J356:Instances!J356),"min", MIN(Instances!J356:Instances!J356),"max", MAX(Instances!J356:Instances!J356),"diff", MAX(Instances!J356:Instances!J356)-MIN(Instances!J356:Instances!J356))</f>
        <v>0</v>
      </c>
      <c r="K356" s="1" cm="1">
        <f t="array" ref="K356">_xlfn.SWITCH($A$2,"average", AVERAGE(Instances!K356:Instances!K356),"median", MEDIAN(Instances!K356:Instances!K356),"min", MIN(Instances!K356:Instances!K356),"max", MAX(Instances!K356:Instances!K356),"diff", MAX(Instances!K356:Instances!K356)-MIN(Instances!K356:Instances!K356))</f>
        <v>0</v>
      </c>
      <c r="L356" s="1"/>
      <c r="M356" s="1" cm="1">
        <f t="array" ref="M356">_xlfn.SWITCH($A$2,"average", AVERAGE(Instances!M356:Instances!M356),"median", MEDIAN(Instances!M356:Instances!M356),"min", MIN(Instances!M356:Instances!M356),"max", MAX(Instances!M356:Instances!M356),"diff", MAX(Instances!M356:Instances!M356)-MIN(Instances!M356:Instances!M356))</f>
        <v>0</v>
      </c>
      <c r="N356" s="1" cm="1">
        <f t="array" ref="N356">_xlfn.SWITCH($A$2,"average", AVERAGE(Instances!N356:Instances!N356),"median", MEDIAN(Instances!N356:Instances!N356),"min", MIN(Instances!N356:Instances!N356),"max", MAX(Instances!N356:Instances!N356),"diff", MAX(Instances!N356:Instances!N356)-MIN(Instances!N356:Instances!N356))</f>
        <v>0</v>
      </c>
      <c r="O356" s="1"/>
      <c r="P356" s="1" cm="1">
        <f t="array" ref="P356">_xlfn.SWITCH($A$2,"average", AVERAGE(Instances!P356:Instances!P356),"median", MEDIAN(Instances!P356:Instances!P356),"min", MIN(Instances!P356:Instances!P356),"max", MAX(Instances!P356:Instances!P356),"diff", MAX(Instances!P356:Instances!P356)-MIN(Instances!P356:Instances!P356))</f>
        <v>0</v>
      </c>
      <c r="Q356" s="1" cm="1">
        <f t="array" ref="Q356">_xlfn.SWITCH($A$2,"average", AVERAGE(Instances!Q356:Instances!Q356),"median", MEDIAN(Instances!Q356:Instances!Q356),"min", MIN(Instances!Q356:Instances!Q356),"max", MAX(Instances!Q356:Instances!Q356),"diff", MAX(Instances!Q356:Instances!Q356)-MIN(Instances!Q356:Instances!Q356))</f>
        <v>0</v>
      </c>
      <c r="R356" s="1" cm="1">
        <f t="array" ref="R356">_xlfn.SWITCH($A$2,"average", AVERAGE(Instances!R356:Instances!R356),"median", MEDIAN(Instances!R356:Instances!R356),"min", MIN(Instances!R356:Instances!R356),"max", MAX(Instances!R356:Instances!R356),"diff", MAX(Instances!R356:Instances!R356)-MIN(Instances!R356:Instances!R356))</f>
        <v>0</v>
      </c>
      <c r="S356" s="1">
        <f>MIN($B356)</f>
        <v>0</v>
      </c>
      <c r="T356" s="1">
        <f>MIN($C356)</f>
        <v>0</v>
      </c>
      <c r="U356" s="1">
        <f>MIN($D356)</f>
        <v>0</v>
      </c>
      <c r="V356" s="1">
        <f>MIN($E356)</f>
        <v>0</v>
      </c>
      <c r="W356" s="1">
        <f>MIN($F356)</f>
        <v>0</v>
      </c>
      <c r="X356" s="1">
        <f>MIN($G356)</f>
        <v>0</v>
      </c>
      <c r="Y356" s="1">
        <f>MIN($H356)</f>
        <v>0</v>
      </c>
      <c r="Z356" s="1">
        <f>MIN($I356)</f>
        <v>0</v>
      </c>
      <c r="AA356" s="1">
        <f>MIN($J356)</f>
        <v>0</v>
      </c>
      <c r="AB356" s="1">
        <f>MIN($K356)</f>
        <v>0</v>
      </c>
      <c r="AC356" s="1">
        <f>MIN($M356)</f>
        <v>0</v>
      </c>
      <c r="AD356" s="1">
        <f>MIN($N356)</f>
        <v>0</v>
      </c>
      <c r="AE356" s="1">
        <f>MIN($P356)</f>
        <v>0</v>
      </c>
      <c r="AF356" s="1">
        <f>MIN($Q356)</f>
        <v>0</v>
      </c>
      <c r="AG356" s="1">
        <f>MIN($R356)</f>
        <v>0</v>
      </c>
      <c r="AH356" s="1">
        <f>MEDIAN($B356)</f>
        <v>0</v>
      </c>
      <c r="AI356" s="1">
        <f>MEDIAN($C356)</f>
        <v>0</v>
      </c>
      <c r="AJ356" s="1">
        <f>MEDIAN($D356)</f>
        <v>0</v>
      </c>
      <c r="AK356" s="1">
        <f>MEDIAN($E356)</f>
        <v>0</v>
      </c>
      <c r="AL356" s="1">
        <f>MEDIAN($F356)</f>
        <v>0</v>
      </c>
      <c r="AM356" s="1">
        <f>MEDIAN($G356)</f>
        <v>0</v>
      </c>
      <c r="AN356" s="1">
        <f>MEDIAN($H356)</f>
        <v>0</v>
      </c>
      <c r="AO356" s="1">
        <f>MEDIAN($I356)</f>
        <v>0</v>
      </c>
      <c r="AP356" s="1">
        <f>MEDIAN($J356)</f>
        <v>0</v>
      </c>
      <c r="AQ356" s="1">
        <f>MEDIAN($K356)</f>
        <v>0</v>
      </c>
      <c r="AR356" s="1">
        <f>MEDIAN($M356)</f>
        <v>0</v>
      </c>
      <c r="AS356" s="1">
        <f>MEDIAN($N356)</f>
        <v>0</v>
      </c>
      <c r="AT356" s="1">
        <f>MEDIAN($P356)</f>
        <v>0</v>
      </c>
      <c r="AU356" s="1">
        <f>MEDIAN($Q356)</f>
        <v>0</v>
      </c>
      <c r="AV356" s="1">
        <f>MEDIAN($R356)</f>
        <v>0</v>
      </c>
      <c r="AW356" s="1">
        <f>MAX($B356)</f>
        <v>0</v>
      </c>
      <c r="AX356" s="1">
        <f>MAX($C356)</f>
        <v>0</v>
      </c>
      <c r="AY356" s="1">
        <f>MAX($D356)</f>
        <v>0</v>
      </c>
      <c r="AZ356" s="1">
        <f>MAX($E356)</f>
        <v>0</v>
      </c>
      <c r="BA356" s="1">
        <f>MAX($F356)</f>
        <v>0</v>
      </c>
      <c r="BB356" s="1">
        <f>MAX($G356)</f>
        <v>0</v>
      </c>
      <c r="BC356" s="1">
        <f>MAX($H356)</f>
        <v>0</v>
      </c>
      <c r="BD356" s="1">
        <f>MAX($I356)</f>
        <v>0</v>
      </c>
      <c r="BE356" s="1">
        <f>MAX($J356)</f>
        <v>0</v>
      </c>
      <c r="BF356" s="1">
        <f>MAX($K356)</f>
        <v>0</v>
      </c>
      <c r="BG356" s="1">
        <f>MAX($M356)</f>
        <v>0</v>
      </c>
      <c r="BH356" s="1">
        <f>MAX($N356)</f>
        <v>0</v>
      </c>
      <c r="BI356" s="1">
        <f>MAX($P356)</f>
        <v>0</v>
      </c>
      <c r="BJ356" s="1">
        <f>MAX($Q356)</f>
        <v>0</v>
      </c>
      <c r="BK356" s="1">
        <f>MAX($R356)</f>
        <v>0</v>
      </c>
    </row>
    <row r="357" spans="1:63">
      <c r="A357" s="1" t="s">
        <v>354</v>
      </c>
      <c r="B357" s="1" cm="1">
        <f t="array" ref="B357">_xlfn.SWITCH($A$2,"average", AVERAGE(Instances!B357:Instances!B357),"median", MEDIAN(Instances!B357:Instances!B357),"min", MIN(Instances!B357:Instances!B357),"max", MAX(Instances!B357:Instances!B357),"diff", MAX(Instances!B357:Instances!B357)-MIN(Instances!B357:Instances!B357))</f>
        <v>0</v>
      </c>
      <c r="C357" s="1" cm="1">
        <f t="array" ref="C357">_xlfn.SWITCH($A$2,"average", AVERAGE(Instances!C357:Instances!C357),"median", MEDIAN(Instances!C357:Instances!C357),"min", MIN(Instances!C357:Instances!C357),"max", MAX(Instances!C357:Instances!C357),"diff", MAX(Instances!C357:Instances!C357)-MIN(Instances!C357:Instances!C357))</f>
        <v>0</v>
      </c>
      <c r="D357" s="1" cm="1">
        <f t="array" ref="D357">_xlfn.SWITCH($A$2,"average", AVERAGE(Instances!D357:Instances!D357),"median", MEDIAN(Instances!D357:Instances!D357),"min", MIN(Instances!D357:Instances!D357),"max", MAX(Instances!D357:Instances!D357),"diff", MAX(Instances!D357:Instances!D357)-MIN(Instances!D357:Instances!D357))</f>
        <v>0</v>
      </c>
      <c r="E357" s="1" cm="1">
        <f t="array" ref="E357">_xlfn.SWITCH($A$2,"average", AVERAGE(Instances!E357:Instances!E357),"median", MEDIAN(Instances!E357:Instances!E357),"min", MIN(Instances!E357:Instances!E357),"max", MAX(Instances!E357:Instances!E357),"diff", MAX(Instances!E357:Instances!E357)-MIN(Instances!E357:Instances!E357))</f>
        <v>0</v>
      </c>
      <c r="F357" s="1" cm="1">
        <f t="array" ref="F357">_xlfn.SWITCH($A$2,"average", AVERAGE(Instances!F357:Instances!F357),"median", MEDIAN(Instances!F357:Instances!F357),"min", MIN(Instances!F357:Instances!F357),"max", MAX(Instances!F357:Instances!F357),"diff", MAX(Instances!F357:Instances!F357)-MIN(Instances!F357:Instances!F357))</f>
        <v>0</v>
      </c>
      <c r="G357" s="1" cm="1">
        <f t="array" ref="G357">_xlfn.SWITCH($A$2,"average", AVERAGE(Instances!G357:Instances!G357),"median", MEDIAN(Instances!G357:Instances!G357),"min", MIN(Instances!G357:Instances!G357),"max", MAX(Instances!G357:Instances!G357),"diff", MAX(Instances!G357:Instances!G357)-MIN(Instances!G357:Instances!G357))</f>
        <v>0</v>
      </c>
      <c r="H357" s="1" cm="1">
        <f t="array" ref="H357">_xlfn.SWITCH($A$2,"average", AVERAGE(Instances!H357:Instances!H357),"median", MEDIAN(Instances!H357:Instances!H357),"min", MIN(Instances!H357:Instances!H357),"max", MAX(Instances!H357:Instances!H357),"diff", MAX(Instances!H357:Instances!H357)-MIN(Instances!H357:Instances!H357))</f>
        <v>0</v>
      </c>
      <c r="I357" s="1" cm="1">
        <f t="array" ref="I357">_xlfn.SWITCH($A$2,"average", AVERAGE(Instances!I357:Instances!I357),"median", MEDIAN(Instances!I357:Instances!I357),"min", MIN(Instances!I357:Instances!I357),"max", MAX(Instances!I357:Instances!I357),"diff", MAX(Instances!I357:Instances!I357)-MIN(Instances!I357:Instances!I357))</f>
        <v>0</v>
      </c>
      <c r="J357" s="1" cm="1">
        <f t="array" ref="J357">_xlfn.SWITCH($A$2,"average", AVERAGE(Instances!J357:Instances!J357),"median", MEDIAN(Instances!J357:Instances!J357),"min", MIN(Instances!J357:Instances!J357),"max", MAX(Instances!J357:Instances!J357),"diff", MAX(Instances!J357:Instances!J357)-MIN(Instances!J357:Instances!J357))</f>
        <v>0</v>
      </c>
      <c r="K357" s="1" cm="1">
        <f t="array" ref="K357">_xlfn.SWITCH($A$2,"average", AVERAGE(Instances!K357:Instances!K357),"median", MEDIAN(Instances!K357:Instances!K357),"min", MIN(Instances!K357:Instances!K357),"max", MAX(Instances!K357:Instances!K357),"diff", MAX(Instances!K357:Instances!K357)-MIN(Instances!K357:Instances!K357))</f>
        <v>0</v>
      </c>
      <c r="L357" s="1"/>
      <c r="M357" s="1" cm="1">
        <f t="array" ref="M357">_xlfn.SWITCH($A$2,"average", AVERAGE(Instances!M357:Instances!M357),"median", MEDIAN(Instances!M357:Instances!M357),"min", MIN(Instances!M357:Instances!M357),"max", MAX(Instances!M357:Instances!M357),"diff", MAX(Instances!M357:Instances!M357)-MIN(Instances!M357:Instances!M357))</f>
        <v>0</v>
      </c>
      <c r="N357" s="1" cm="1">
        <f t="array" ref="N357">_xlfn.SWITCH($A$2,"average", AVERAGE(Instances!N357:Instances!N357),"median", MEDIAN(Instances!N357:Instances!N357),"min", MIN(Instances!N357:Instances!N357),"max", MAX(Instances!N357:Instances!N357),"diff", MAX(Instances!N357:Instances!N357)-MIN(Instances!N357:Instances!N357))</f>
        <v>0</v>
      </c>
      <c r="O357" s="1"/>
      <c r="P357" s="1" cm="1">
        <f t="array" ref="P357">_xlfn.SWITCH($A$2,"average", AVERAGE(Instances!P357:Instances!P357),"median", MEDIAN(Instances!P357:Instances!P357),"min", MIN(Instances!P357:Instances!P357),"max", MAX(Instances!P357:Instances!P357),"diff", MAX(Instances!P357:Instances!P357)-MIN(Instances!P357:Instances!P357))</f>
        <v>0</v>
      </c>
      <c r="Q357" s="1" cm="1">
        <f t="array" ref="Q357">_xlfn.SWITCH($A$2,"average", AVERAGE(Instances!Q357:Instances!Q357),"median", MEDIAN(Instances!Q357:Instances!Q357),"min", MIN(Instances!Q357:Instances!Q357),"max", MAX(Instances!Q357:Instances!Q357),"diff", MAX(Instances!Q357:Instances!Q357)-MIN(Instances!Q357:Instances!Q357))</f>
        <v>0</v>
      </c>
      <c r="R357" s="1" cm="1">
        <f t="array" ref="R357">_xlfn.SWITCH($A$2,"average", AVERAGE(Instances!R357:Instances!R357),"median", MEDIAN(Instances!R357:Instances!R357),"min", MIN(Instances!R357:Instances!R357),"max", MAX(Instances!R357:Instances!R357),"diff", MAX(Instances!R357:Instances!R357)-MIN(Instances!R357:Instances!R357))</f>
        <v>0</v>
      </c>
      <c r="S357" s="1">
        <f>MIN($B357)</f>
        <v>0</v>
      </c>
      <c r="T357" s="1">
        <f>MIN($C357)</f>
        <v>0</v>
      </c>
      <c r="U357" s="1">
        <f>MIN($D357)</f>
        <v>0</v>
      </c>
      <c r="V357" s="1">
        <f>MIN($E357)</f>
        <v>0</v>
      </c>
      <c r="W357" s="1">
        <f>MIN($F357)</f>
        <v>0</v>
      </c>
      <c r="X357" s="1">
        <f>MIN($G357)</f>
        <v>0</v>
      </c>
      <c r="Y357" s="1">
        <f>MIN($H357)</f>
        <v>0</v>
      </c>
      <c r="Z357" s="1">
        <f>MIN($I357)</f>
        <v>0</v>
      </c>
      <c r="AA357" s="1">
        <f>MIN($J357)</f>
        <v>0</v>
      </c>
      <c r="AB357" s="1">
        <f>MIN($K357)</f>
        <v>0</v>
      </c>
      <c r="AC357" s="1">
        <f>MIN($M357)</f>
        <v>0</v>
      </c>
      <c r="AD357" s="1">
        <f>MIN($N357)</f>
        <v>0</v>
      </c>
      <c r="AE357" s="1">
        <f>MIN($P357)</f>
        <v>0</v>
      </c>
      <c r="AF357" s="1">
        <f>MIN($Q357)</f>
        <v>0</v>
      </c>
      <c r="AG357" s="1">
        <f>MIN($R357)</f>
        <v>0</v>
      </c>
      <c r="AH357" s="1">
        <f>MEDIAN($B357)</f>
        <v>0</v>
      </c>
      <c r="AI357" s="1">
        <f>MEDIAN($C357)</f>
        <v>0</v>
      </c>
      <c r="AJ357" s="1">
        <f>MEDIAN($D357)</f>
        <v>0</v>
      </c>
      <c r="AK357" s="1">
        <f>MEDIAN($E357)</f>
        <v>0</v>
      </c>
      <c r="AL357" s="1">
        <f>MEDIAN($F357)</f>
        <v>0</v>
      </c>
      <c r="AM357" s="1">
        <f>MEDIAN($G357)</f>
        <v>0</v>
      </c>
      <c r="AN357" s="1">
        <f>MEDIAN($H357)</f>
        <v>0</v>
      </c>
      <c r="AO357" s="1">
        <f>MEDIAN($I357)</f>
        <v>0</v>
      </c>
      <c r="AP357" s="1">
        <f>MEDIAN($J357)</f>
        <v>0</v>
      </c>
      <c r="AQ357" s="1">
        <f>MEDIAN($K357)</f>
        <v>0</v>
      </c>
      <c r="AR357" s="1">
        <f>MEDIAN($M357)</f>
        <v>0</v>
      </c>
      <c r="AS357" s="1">
        <f>MEDIAN($N357)</f>
        <v>0</v>
      </c>
      <c r="AT357" s="1">
        <f>MEDIAN($P357)</f>
        <v>0</v>
      </c>
      <c r="AU357" s="1">
        <f>MEDIAN($Q357)</f>
        <v>0</v>
      </c>
      <c r="AV357" s="1">
        <f>MEDIAN($R357)</f>
        <v>0</v>
      </c>
      <c r="AW357" s="1">
        <f>MAX($B357)</f>
        <v>0</v>
      </c>
      <c r="AX357" s="1">
        <f>MAX($C357)</f>
        <v>0</v>
      </c>
      <c r="AY357" s="1">
        <f>MAX($D357)</f>
        <v>0</v>
      </c>
      <c r="AZ357" s="1">
        <f>MAX($E357)</f>
        <v>0</v>
      </c>
      <c r="BA357" s="1">
        <f>MAX($F357)</f>
        <v>0</v>
      </c>
      <c r="BB357" s="1">
        <f>MAX($G357)</f>
        <v>0</v>
      </c>
      <c r="BC357" s="1">
        <f>MAX($H357)</f>
        <v>0</v>
      </c>
      <c r="BD357" s="1">
        <f>MAX($I357)</f>
        <v>0</v>
      </c>
      <c r="BE357" s="1">
        <f>MAX($J357)</f>
        <v>0</v>
      </c>
      <c r="BF357" s="1">
        <f>MAX($K357)</f>
        <v>0</v>
      </c>
      <c r="BG357" s="1">
        <f>MAX($M357)</f>
        <v>0</v>
      </c>
      <c r="BH357" s="1">
        <f>MAX($N357)</f>
        <v>0</v>
      </c>
      <c r="BI357" s="1">
        <f>MAX($P357)</f>
        <v>0</v>
      </c>
      <c r="BJ357" s="1">
        <f>MAX($Q357)</f>
        <v>0</v>
      </c>
      <c r="BK357" s="1">
        <f>MAX($R357)</f>
        <v>0</v>
      </c>
    </row>
    <row r="358" spans="1:63">
      <c r="A358" s="1" t="s">
        <v>355</v>
      </c>
      <c r="B358" s="1" cm="1">
        <f t="array" ref="B358">_xlfn.SWITCH($A$2,"average", AVERAGE(Instances!B358:Instances!B358),"median", MEDIAN(Instances!B358:Instances!B358),"min", MIN(Instances!B358:Instances!B358),"max", MAX(Instances!B358:Instances!B358),"diff", MAX(Instances!B358:Instances!B358)-MIN(Instances!B358:Instances!B358))</f>
        <v>0</v>
      </c>
      <c r="C358" s="1" cm="1">
        <f t="array" ref="C358">_xlfn.SWITCH($A$2,"average", AVERAGE(Instances!C358:Instances!C358),"median", MEDIAN(Instances!C358:Instances!C358),"min", MIN(Instances!C358:Instances!C358),"max", MAX(Instances!C358:Instances!C358),"diff", MAX(Instances!C358:Instances!C358)-MIN(Instances!C358:Instances!C358))</f>
        <v>0</v>
      </c>
      <c r="D358" s="1" cm="1">
        <f t="array" ref="D358">_xlfn.SWITCH($A$2,"average", AVERAGE(Instances!D358:Instances!D358),"median", MEDIAN(Instances!D358:Instances!D358),"min", MIN(Instances!D358:Instances!D358),"max", MAX(Instances!D358:Instances!D358),"diff", MAX(Instances!D358:Instances!D358)-MIN(Instances!D358:Instances!D358))</f>
        <v>0</v>
      </c>
      <c r="E358" s="1" cm="1">
        <f t="array" ref="E358">_xlfn.SWITCH($A$2,"average", AVERAGE(Instances!E358:Instances!E358),"median", MEDIAN(Instances!E358:Instances!E358),"min", MIN(Instances!E358:Instances!E358),"max", MAX(Instances!E358:Instances!E358),"diff", MAX(Instances!E358:Instances!E358)-MIN(Instances!E358:Instances!E358))</f>
        <v>0</v>
      </c>
      <c r="F358" s="1" cm="1">
        <f t="array" ref="F358">_xlfn.SWITCH($A$2,"average", AVERAGE(Instances!F358:Instances!F358),"median", MEDIAN(Instances!F358:Instances!F358),"min", MIN(Instances!F358:Instances!F358),"max", MAX(Instances!F358:Instances!F358),"diff", MAX(Instances!F358:Instances!F358)-MIN(Instances!F358:Instances!F358))</f>
        <v>0</v>
      </c>
      <c r="G358" s="1" cm="1">
        <f t="array" ref="G358">_xlfn.SWITCH($A$2,"average", AVERAGE(Instances!G358:Instances!G358),"median", MEDIAN(Instances!G358:Instances!G358),"min", MIN(Instances!G358:Instances!G358),"max", MAX(Instances!G358:Instances!G358),"diff", MAX(Instances!G358:Instances!G358)-MIN(Instances!G358:Instances!G358))</f>
        <v>0</v>
      </c>
      <c r="H358" s="1" cm="1">
        <f t="array" ref="H358">_xlfn.SWITCH($A$2,"average", AVERAGE(Instances!H358:Instances!H358),"median", MEDIAN(Instances!H358:Instances!H358),"min", MIN(Instances!H358:Instances!H358),"max", MAX(Instances!H358:Instances!H358),"diff", MAX(Instances!H358:Instances!H358)-MIN(Instances!H358:Instances!H358))</f>
        <v>0</v>
      </c>
      <c r="I358" s="1" cm="1">
        <f t="array" ref="I358">_xlfn.SWITCH($A$2,"average", AVERAGE(Instances!I358:Instances!I358),"median", MEDIAN(Instances!I358:Instances!I358),"min", MIN(Instances!I358:Instances!I358),"max", MAX(Instances!I358:Instances!I358),"diff", MAX(Instances!I358:Instances!I358)-MIN(Instances!I358:Instances!I358))</f>
        <v>0</v>
      </c>
      <c r="J358" s="1" cm="1">
        <f t="array" ref="J358">_xlfn.SWITCH($A$2,"average", AVERAGE(Instances!J358:Instances!J358),"median", MEDIAN(Instances!J358:Instances!J358),"min", MIN(Instances!J358:Instances!J358),"max", MAX(Instances!J358:Instances!J358),"diff", MAX(Instances!J358:Instances!J358)-MIN(Instances!J358:Instances!J358))</f>
        <v>0</v>
      </c>
      <c r="K358" s="1" cm="1">
        <f t="array" ref="K358">_xlfn.SWITCH($A$2,"average", AVERAGE(Instances!K358:Instances!K358),"median", MEDIAN(Instances!K358:Instances!K358),"min", MIN(Instances!K358:Instances!K358),"max", MAX(Instances!K358:Instances!K358),"diff", MAX(Instances!K358:Instances!K358)-MIN(Instances!K358:Instances!K358))</f>
        <v>0</v>
      </c>
      <c r="L358" s="1"/>
      <c r="M358" s="1" cm="1">
        <f t="array" ref="M358">_xlfn.SWITCH($A$2,"average", AVERAGE(Instances!M358:Instances!M358),"median", MEDIAN(Instances!M358:Instances!M358),"min", MIN(Instances!M358:Instances!M358),"max", MAX(Instances!M358:Instances!M358),"diff", MAX(Instances!M358:Instances!M358)-MIN(Instances!M358:Instances!M358))</f>
        <v>0</v>
      </c>
      <c r="N358" s="1" cm="1">
        <f t="array" ref="N358">_xlfn.SWITCH($A$2,"average", AVERAGE(Instances!N358:Instances!N358),"median", MEDIAN(Instances!N358:Instances!N358),"min", MIN(Instances!N358:Instances!N358),"max", MAX(Instances!N358:Instances!N358),"diff", MAX(Instances!N358:Instances!N358)-MIN(Instances!N358:Instances!N358))</f>
        <v>0</v>
      </c>
      <c r="O358" s="1"/>
      <c r="P358" s="1" cm="1">
        <f t="array" ref="P358">_xlfn.SWITCH($A$2,"average", AVERAGE(Instances!P358:Instances!P358),"median", MEDIAN(Instances!P358:Instances!P358),"min", MIN(Instances!P358:Instances!P358),"max", MAX(Instances!P358:Instances!P358),"diff", MAX(Instances!P358:Instances!P358)-MIN(Instances!P358:Instances!P358))</f>
        <v>0</v>
      </c>
      <c r="Q358" s="1" cm="1">
        <f t="array" ref="Q358">_xlfn.SWITCH($A$2,"average", AVERAGE(Instances!Q358:Instances!Q358),"median", MEDIAN(Instances!Q358:Instances!Q358),"min", MIN(Instances!Q358:Instances!Q358),"max", MAX(Instances!Q358:Instances!Q358),"diff", MAX(Instances!Q358:Instances!Q358)-MIN(Instances!Q358:Instances!Q358))</f>
        <v>0</v>
      </c>
      <c r="R358" s="1" cm="1">
        <f t="array" ref="R358">_xlfn.SWITCH($A$2,"average", AVERAGE(Instances!R358:Instances!R358),"median", MEDIAN(Instances!R358:Instances!R358),"min", MIN(Instances!R358:Instances!R358),"max", MAX(Instances!R358:Instances!R358),"diff", MAX(Instances!R358:Instances!R358)-MIN(Instances!R358:Instances!R358))</f>
        <v>0</v>
      </c>
      <c r="S358" s="1">
        <f>MIN($B358)</f>
        <v>0</v>
      </c>
      <c r="T358" s="1">
        <f>MIN($C358)</f>
        <v>0</v>
      </c>
      <c r="U358" s="1">
        <f>MIN($D358)</f>
        <v>0</v>
      </c>
      <c r="V358" s="1">
        <f>MIN($E358)</f>
        <v>0</v>
      </c>
      <c r="W358" s="1">
        <f>MIN($F358)</f>
        <v>0</v>
      </c>
      <c r="X358" s="1">
        <f>MIN($G358)</f>
        <v>0</v>
      </c>
      <c r="Y358" s="1">
        <f>MIN($H358)</f>
        <v>0</v>
      </c>
      <c r="Z358" s="1">
        <f>MIN($I358)</f>
        <v>0</v>
      </c>
      <c r="AA358" s="1">
        <f>MIN($J358)</f>
        <v>0</v>
      </c>
      <c r="AB358" s="1">
        <f>MIN($K358)</f>
        <v>0</v>
      </c>
      <c r="AC358" s="1">
        <f>MIN($M358)</f>
        <v>0</v>
      </c>
      <c r="AD358" s="1">
        <f>MIN($N358)</f>
        <v>0</v>
      </c>
      <c r="AE358" s="1">
        <f>MIN($P358)</f>
        <v>0</v>
      </c>
      <c r="AF358" s="1">
        <f>MIN($Q358)</f>
        <v>0</v>
      </c>
      <c r="AG358" s="1">
        <f>MIN($R358)</f>
        <v>0</v>
      </c>
      <c r="AH358" s="1">
        <f>MEDIAN($B358)</f>
        <v>0</v>
      </c>
      <c r="AI358" s="1">
        <f>MEDIAN($C358)</f>
        <v>0</v>
      </c>
      <c r="AJ358" s="1">
        <f>MEDIAN($D358)</f>
        <v>0</v>
      </c>
      <c r="AK358" s="1">
        <f>MEDIAN($E358)</f>
        <v>0</v>
      </c>
      <c r="AL358" s="1">
        <f>MEDIAN($F358)</f>
        <v>0</v>
      </c>
      <c r="AM358" s="1">
        <f>MEDIAN($G358)</f>
        <v>0</v>
      </c>
      <c r="AN358" s="1">
        <f>MEDIAN($H358)</f>
        <v>0</v>
      </c>
      <c r="AO358" s="1">
        <f>MEDIAN($I358)</f>
        <v>0</v>
      </c>
      <c r="AP358" s="1">
        <f>MEDIAN($J358)</f>
        <v>0</v>
      </c>
      <c r="AQ358" s="1">
        <f>MEDIAN($K358)</f>
        <v>0</v>
      </c>
      <c r="AR358" s="1">
        <f>MEDIAN($M358)</f>
        <v>0</v>
      </c>
      <c r="AS358" s="1">
        <f>MEDIAN($N358)</f>
        <v>0</v>
      </c>
      <c r="AT358" s="1">
        <f>MEDIAN($P358)</f>
        <v>0</v>
      </c>
      <c r="AU358" s="1">
        <f>MEDIAN($Q358)</f>
        <v>0</v>
      </c>
      <c r="AV358" s="1">
        <f>MEDIAN($R358)</f>
        <v>0</v>
      </c>
      <c r="AW358" s="1">
        <f>MAX($B358)</f>
        <v>0</v>
      </c>
      <c r="AX358" s="1">
        <f>MAX($C358)</f>
        <v>0</v>
      </c>
      <c r="AY358" s="1">
        <f>MAX($D358)</f>
        <v>0</v>
      </c>
      <c r="AZ358" s="1">
        <f>MAX($E358)</f>
        <v>0</v>
      </c>
      <c r="BA358" s="1">
        <f>MAX($F358)</f>
        <v>0</v>
      </c>
      <c r="BB358" s="1">
        <f>MAX($G358)</f>
        <v>0</v>
      </c>
      <c r="BC358" s="1">
        <f>MAX($H358)</f>
        <v>0</v>
      </c>
      <c r="BD358" s="1">
        <f>MAX($I358)</f>
        <v>0</v>
      </c>
      <c r="BE358" s="1">
        <f>MAX($J358)</f>
        <v>0</v>
      </c>
      <c r="BF358" s="1">
        <f>MAX($K358)</f>
        <v>0</v>
      </c>
      <c r="BG358" s="1">
        <f>MAX($M358)</f>
        <v>0</v>
      </c>
      <c r="BH358" s="1">
        <f>MAX($N358)</f>
        <v>0</v>
      </c>
      <c r="BI358" s="1">
        <f>MAX($P358)</f>
        <v>0</v>
      </c>
      <c r="BJ358" s="1">
        <f>MAX($Q358)</f>
        <v>0</v>
      </c>
      <c r="BK358" s="1">
        <f>MAX($R358)</f>
        <v>0</v>
      </c>
    </row>
    <row r="359" spans="1:63">
      <c r="A359" s="1" t="s">
        <v>356</v>
      </c>
      <c r="B359" s="1" cm="1">
        <f t="array" ref="B359">_xlfn.SWITCH($A$2,"average", AVERAGE(Instances!B359:Instances!B359),"median", MEDIAN(Instances!B359:Instances!B359),"min", MIN(Instances!B359:Instances!B359),"max", MAX(Instances!B359:Instances!B359),"diff", MAX(Instances!B359:Instances!B359)-MIN(Instances!B359:Instances!B359))</f>
        <v>0</v>
      </c>
      <c r="C359" s="1" cm="1">
        <f t="array" ref="C359">_xlfn.SWITCH($A$2,"average", AVERAGE(Instances!C359:Instances!C359),"median", MEDIAN(Instances!C359:Instances!C359),"min", MIN(Instances!C359:Instances!C359),"max", MAX(Instances!C359:Instances!C359),"diff", MAX(Instances!C359:Instances!C359)-MIN(Instances!C359:Instances!C359))</f>
        <v>0</v>
      </c>
      <c r="D359" s="1" cm="1">
        <f t="array" ref="D359">_xlfn.SWITCH($A$2,"average", AVERAGE(Instances!D359:Instances!D359),"median", MEDIAN(Instances!D359:Instances!D359),"min", MIN(Instances!D359:Instances!D359),"max", MAX(Instances!D359:Instances!D359),"diff", MAX(Instances!D359:Instances!D359)-MIN(Instances!D359:Instances!D359))</f>
        <v>0</v>
      </c>
      <c r="E359" s="1" cm="1">
        <f t="array" ref="E359">_xlfn.SWITCH($A$2,"average", AVERAGE(Instances!E359:Instances!E359),"median", MEDIAN(Instances!E359:Instances!E359),"min", MIN(Instances!E359:Instances!E359),"max", MAX(Instances!E359:Instances!E359),"diff", MAX(Instances!E359:Instances!E359)-MIN(Instances!E359:Instances!E359))</f>
        <v>0</v>
      </c>
      <c r="F359" s="1" cm="1">
        <f t="array" ref="F359">_xlfn.SWITCH($A$2,"average", AVERAGE(Instances!F359:Instances!F359),"median", MEDIAN(Instances!F359:Instances!F359),"min", MIN(Instances!F359:Instances!F359),"max", MAX(Instances!F359:Instances!F359),"diff", MAX(Instances!F359:Instances!F359)-MIN(Instances!F359:Instances!F359))</f>
        <v>0</v>
      </c>
      <c r="G359" s="1" cm="1">
        <f t="array" ref="G359">_xlfn.SWITCH($A$2,"average", AVERAGE(Instances!G359:Instances!G359),"median", MEDIAN(Instances!G359:Instances!G359),"min", MIN(Instances!G359:Instances!G359),"max", MAX(Instances!G359:Instances!G359),"diff", MAX(Instances!G359:Instances!G359)-MIN(Instances!G359:Instances!G359))</f>
        <v>0</v>
      </c>
      <c r="H359" s="1" cm="1">
        <f t="array" ref="H359">_xlfn.SWITCH($A$2,"average", AVERAGE(Instances!H359:Instances!H359),"median", MEDIAN(Instances!H359:Instances!H359),"min", MIN(Instances!H359:Instances!H359),"max", MAX(Instances!H359:Instances!H359),"diff", MAX(Instances!H359:Instances!H359)-MIN(Instances!H359:Instances!H359))</f>
        <v>0</v>
      </c>
      <c r="I359" s="1" cm="1">
        <f t="array" ref="I359">_xlfn.SWITCH($A$2,"average", AVERAGE(Instances!I359:Instances!I359),"median", MEDIAN(Instances!I359:Instances!I359),"min", MIN(Instances!I359:Instances!I359),"max", MAX(Instances!I359:Instances!I359),"diff", MAX(Instances!I359:Instances!I359)-MIN(Instances!I359:Instances!I359))</f>
        <v>0</v>
      </c>
      <c r="J359" s="1" cm="1">
        <f t="array" ref="J359">_xlfn.SWITCH($A$2,"average", AVERAGE(Instances!J359:Instances!J359),"median", MEDIAN(Instances!J359:Instances!J359),"min", MIN(Instances!J359:Instances!J359),"max", MAX(Instances!J359:Instances!J359),"diff", MAX(Instances!J359:Instances!J359)-MIN(Instances!J359:Instances!J359))</f>
        <v>0</v>
      </c>
      <c r="K359" s="1" cm="1">
        <f t="array" ref="K359">_xlfn.SWITCH($A$2,"average", AVERAGE(Instances!K359:Instances!K359),"median", MEDIAN(Instances!K359:Instances!K359),"min", MIN(Instances!K359:Instances!K359),"max", MAX(Instances!K359:Instances!K359),"diff", MAX(Instances!K359:Instances!K359)-MIN(Instances!K359:Instances!K359))</f>
        <v>0</v>
      </c>
      <c r="L359" s="1"/>
      <c r="M359" s="1" cm="1">
        <f t="array" ref="M359">_xlfn.SWITCH($A$2,"average", AVERAGE(Instances!M359:Instances!M359),"median", MEDIAN(Instances!M359:Instances!M359),"min", MIN(Instances!M359:Instances!M359),"max", MAX(Instances!M359:Instances!M359),"diff", MAX(Instances!M359:Instances!M359)-MIN(Instances!M359:Instances!M359))</f>
        <v>0</v>
      </c>
      <c r="N359" s="1" cm="1">
        <f t="array" ref="N359">_xlfn.SWITCH($A$2,"average", AVERAGE(Instances!N359:Instances!N359),"median", MEDIAN(Instances!N359:Instances!N359),"min", MIN(Instances!N359:Instances!N359),"max", MAX(Instances!N359:Instances!N359),"diff", MAX(Instances!N359:Instances!N359)-MIN(Instances!N359:Instances!N359))</f>
        <v>0</v>
      </c>
      <c r="O359" s="1"/>
      <c r="P359" s="1" cm="1">
        <f t="array" ref="P359">_xlfn.SWITCH($A$2,"average", AVERAGE(Instances!P359:Instances!P359),"median", MEDIAN(Instances!P359:Instances!P359),"min", MIN(Instances!P359:Instances!P359),"max", MAX(Instances!P359:Instances!P359),"diff", MAX(Instances!P359:Instances!P359)-MIN(Instances!P359:Instances!P359))</f>
        <v>0</v>
      </c>
      <c r="Q359" s="1" cm="1">
        <f t="array" ref="Q359">_xlfn.SWITCH($A$2,"average", AVERAGE(Instances!Q359:Instances!Q359),"median", MEDIAN(Instances!Q359:Instances!Q359),"min", MIN(Instances!Q359:Instances!Q359),"max", MAX(Instances!Q359:Instances!Q359),"diff", MAX(Instances!Q359:Instances!Q359)-MIN(Instances!Q359:Instances!Q359))</f>
        <v>0</v>
      </c>
      <c r="R359" s="1" cm="1">
        <f t="array" ref="R359">_xlfn.SWITCH($A$2,"average", AVERAGE(Instances!R359:Instances!R359),"median", MEDIAN(Instances!R359:Instances!R359),"min", MIN(Instances!R359:Instances!R359),"max", MAX(Instances!R359:Instances!R359),"diff", MAX(Instances!R359:Instances!R359)-MIN(Instances!R359:Instances!R359))</f>
        <v>0</v>
      </c>
      <c r="S359" s="1">
        <f>MIN($B359)</f>
        <v>0</v>
      </c>
      <c r="T359" s="1">
        <f>MIN($C359)</f>
        <v>0</v>
      </c>
      <c r="U359" s="1">
        <f>MIN($D359)</f>
        <v>0</v>
      </c>
      <c r="V359" s="1">
        <f>MIN($E359)</f>
        <v>0</v>
      </c>
      <c r="W359" s="1">
        <f>MIN($F359)</f>
        <v>0</v>
      </c>
      <c r="X359" s="1">
        <f>MIN($G359)</f>
        <v>0</v>
      </c>
      <c r="Y359" s="1">
        <f>MIN($H359)</f>
        <v>0</v>
      </c>
      <c r="Z359" s="1">
        <f>MIN($I359)</f>
        <v>0</v>
      </c>
      <c r="AA359" s="1">
        <f>MIN($J359)</f>
        <v>0</v>
      </c>
      <c r="AB359" s="1">
        <f>MIN($K359)</f>
        <v>0</v>
      </c>
      <c r="AC359" s="1">
        <f>MIN($M359)</f>
        <v>0</v>
      </c>
      <c r="AD359" s="1">
        <f>MIN($N359)</f>
        <v>0</v>
      </c>
      <c r="AE359" s="1">
        <f>MIN($P359)</f>
        <v>0</v>
      </c>
      <c r="AF359" s="1">
        <f>MIN($Q359)</f>
        <v>0</v>
      </c>
      <c r="AG359" s="1">
        <f>MIN($R359)</f>
        <v>0</v>
      </c>
      <c r="AH359" s="1">
        <f>MEDIAN($B359)</f>
        <v>0</v>
      </c>
      <c r="AI359" s="1">
        <f>MEDIAN($C359)</f>
        <v>0</v>
      </c>
      <c r="AJ359" s="1">
        <f>MEDIAN($D359)</f>
        <v>0</v>
      </c>
      <c r="AK359" s="1">
        <f>MEDIAN($E359)</f>
        <v>0</v>
      </c>
      <c r="AL359" s="1">
        <f>MEDIAN($F359)</f>
        <v>0</v>
      </c>
      <c r="AM359" s="1">
        <f>MEDIAN($G359)</f>
        <v>0</v>
      </c>
      <c r="AN359" s="1">
        <f>MEDIAN($H359)</f>
        <v>0</v>
      </c>
      <c r="AO359" s="1">
        <f>MEDIAN($I359)</f>
        <v>0</v>
      </c>
      <c r="AP359" s="1">
        <f>MEDIAN($J359)</f>
        <v>0</v>
      </c>
      <c r="AQ359" s="1">
        <f>MEDIAN($K359)</f>
        <v>0</v>
      </c>
      <c r="AR359" s="1">
        <f>MEDIAN($M359)</f>
        <v>0</v>
      </c>
      <c r="AS359" s="1">
        <f>MEDIAN($N359)</f>
        <v>0</v>
      </c>
      <c r="AT359" s="1">
        <f>MEDIAN($P359)</f>
        <v>0</v>
      </c>
      <c r="AU359" s="1">
        <f>MEDIAN($Q359)</f>
        <v>0</v>
      </c>
      <c r="AV359" s="1">
        <f>MEDIAN($R359)</f>
        <v>0</v>
      </c>
      <c r="AW359" s="1">
        <f>MAX($B359)</f>
        <v>0</v>
      </c>
      <c r="AX359" s="1">
        <f>MAX($C359)</f>
        <v>0</v>
      </c>
      <c r="AY359" s="1">
        <f>MAX($D359)</f>
        <v>0</v>
      </c>
      <c r="AZ359" s="1">
        <f>MAX($E359)</f>
        <v>0</v>
      </c>
      <c r="BA359" s="1">
        <f>MAX($F359)</f>
        <v>0</v>
      </c>
      <c r="BB359" s="1">
        <f>MAX($G359)</f>
        <v>0</v>
      </c>
      <c r="BC359" s="1">
        <f>MAX($H359)</f>
        <v>0</v>
      </c>
      <c r="BD359" s="1">
        <f>MAX($I359)</f>
        <v>0</v>
      </c>
      <c r="BE359" s="1">
        <f>MAX($J359)</f>
        <v>0</v>
      </c>
      <c r="BF359" s="1">
        <f>MAX($K359)</f>
        <v>0</v>
      </c>
      <c r="BG359" s="1">
        <f>MAX($M359)</f>
        <v>0</v>
      </c>
      <c r="BH359" s="1">
        <f>MAX($N359)</f>
        <v>0</v>
      </c>
      <c r="BI359" s="1">
        <f>MAX($P359)</f>
        <v>0</v>
      </c>
      <c r="BJ359" s="1">
        <f>MAX($Q359)</f>
        <v>0</v>
      </c>
      <c r="BK359" s="1">
        <f>MAX($R359)</f>
        <v>0</v>
      </c>
    </row>
    <row r="360" spans="1:63">
      <c r="A360" s="1" t="s">
        <v>357</v>
      </c>
      <c r="B360" s="1" cm="1">
        <f t="array" ref="B360">_xlfn.SWITCH($A$2,"average", AVERAGE(Instances!B360:Instances!B360),"median", MEDIAN(Instances!B360:Instances!B360),"min", MIN(Instances!B360:Instances!B360),"max", MAX(Instances!B360:Instances!B360),"diff", MAX(Instances!B360:Instances!B360)-MIN(Instances!B360:Instances!B360))</f>
        <v>0</v>
      </c>
      <c r="C360" s="1" cm="1">
        <f t="array" ref="C360">_xlfn.SWITCH($A$2,"average", AVERAGE(Instances!C360:Instances!C360),"median", MEDIAN(Instances!C360:Instances!C360),"min", MIN(Instances!C360:Instances!C360),"max", MAX(Instances!C360:Instances!C360),"diff", MAX(Instances!C360:Instances!C360)-MIN(Instances!C360:Instances!C360))</f>
        <v>0</v>
      </c>
      <c r="D360" s="1" cm="1">
        <f t="array" ref="D360">_xlfn.SWITCH($A$2,"average", AVERAGE(Instances!D360:Instances!D360),"median", MEDIAN(Instances!D360:Instances!D360),"min", MIN(Instances!D360:Instances!D360),"max", MAX(Instances!D360:Instances!D360),"diff", MAX(Instances!D360:Instances!D360)-MIN(Instances!D360:Instances!D360))</f>
        <v>0</v>
      </c>
      <c r="E360" s="1" cm="1">
        <f t="array" ref="E360">_xlfn.SWITCH($A$2,"average", AVERAGE(Instances!E360:Instances!E360),"median", MEDIAN(Instances!E360:Instances!E360),"min", MIN(Instances!E360:Instances!E360),"max", MAX(Instances!E360:Instances!E360),"diff", MAX(Instances!E360:Instances!E360)-MIN(Instances!E360:Instances!E360))</f>
        <v>0</v>
      </c>
      <c r="F360" s="1" cm="1">
        <f t="array" ref="F360">_xlfn.SWITCH($A$2,"average", AVERAGE(Instances!F360:Instances!F360),"median", MEDIAN(Instances!F360:Instances!F360),"min", MIN(Instances!F360:Instances!F360),"max", MAX(Instances!F360:Instances!F360),"diff", MAX(Instances!F360:Instances!F360)-MIN(Instances!F360:Instances!F360))</f>
        <v>0</v>
      </c>
      <c r="G360" s="1" cm="1">
        <f t="array" ref="G360">_xlfn.SWITCH($A$2,"average", AVERAGE(Instances!G360:Instances!G360),"median", MEDIAN(Instances!G360:Instances!G360),"min", MIN(Instances!G360:Instances!G360),"max", MAX(Instances!G360:Instances!G360),"diff", MAX(Instances!G360:Instances!G360)-MIN(Instances!G360:Instances!G360))</f>
        <v>0</v>
      </c>
      <c r="H360" s="1" cm="1">
        <f t="array" ref="H360">_xlfn.SWITCH($A$2,"average", AVERAGE(Instances!H360:Instances!H360),"median", MEDIAN(Instances!H360:Instances!H360),"min", MIN(Instances!H360:Instances!H360),"max", MAX(Instances!H360:Instances!H360),"diff", MAX(Instances!H360:Instances!H360)-MIN(Instances!H360:Instances!H360))</f>
        <v>0</v>
      </c>
      <c r="I360" s="1" cm="1">
        <f t="array" ref="I360">_xlfn.SWITCH($A$2,"average", AVERAGE(Instances!I360:Instances!I360),"median", MEDIAN(Instances!I360:Instances!I360),"min", MIN(Instances!I360:Instances!I360),"max", MAX(Instances!I360:Instances!I360),"diff", MAX(Instances!I360:Instances!I360)-MIN(Instances!I360:Instances!I360))</f>
        <v>0</v>
      </c>
      <c r="J360" s="1" cm="1">
        <f t="array" ref="J360">_xlfn.SWITCH($A$2,"average", AVERAGE(Instances!J360:Instances!J360),"median", MEDIAN(Instances!J360:Instances!J360),"min", MIN(Instances!J360:Instances!J360),"max", MAX(Instances!J360:Instances!J360),"diff", MAX(Instances!J360:Instances!J360)-MIN(Instances!J360:Instances!J360))</f>
        <v>0</v>
      </c>
      <c r="K360" s="1" cm="1">
        <f t="array" ref="K360">_xlfn.SWITCH($A$2,"average", AVERAGE(Instances!K360:Instances!K360),"median", MEDIAN(Instances!K360:Instances!K360),"min", MIN(Instances!K360:Instances!K360),"max", MAX(Instances!K360:Instances!K360),"diff", MAX(Instances!K360:Instances!K360)-MIN(Instances!K360:Instances!K360))</f>
        <v>0</v>
      </c>
      <c r="L360" s="1"/>
      <c r="M360" s="1" cm="1">
        <f t="array" ref="M360">_xlfn.SWITCH($A$2,"average", AVERAGE(Instances!M360:Instances!M360),"median", MEDIAN(Instances!M360:Instances!M360),"min", MIN(Instances!M360:Instances!M360),"max", MAX(Instances!M360:Instances!M360),"diff", MAX(Instances!M360:Instances!M360)-MIN(Instances!M360:Instances!M360))</f>
        <v>0</v>
      </c>
      <c r="N360" s="1" cm="1">
        <f t="array" ref="N360">_xlfn.SWITCH($A$2,"average", AVERAGE(Instances!N360:Instances!N360),"median", MEDIAN(Instances!N360:Instances!N360),"min", MIN(Instances!N360:Instances!N360),"max", MAX(Instances!N360:Instances!N360),"diff", MAX(Instances!N360:Instances!N360)-MIN(Instances!N360:Instances!N360))</f>
        <v>0</v>
      </c>
      <c r="O360" s="1"/>
      <c r="P360" s="1" cm="1">
        <f t="array" ref="P360">_xlfn.SWITCH($A$2,"average", AVERAGE(Instances!P360:Instances!P360),"median", MEDIAN(Instances!P360:Instances!P360),"min", MIN(Instances!P360:Instances!P360),"max", MAX(Instances!P360:Instances!P360),"diff", MAX(Instances!P360:Instances!P360)-MIN(Instances!P360:Instances!P360))</f>
        <v>0</v>
      </c>
      <c r="Q360" s="1" cm="1">
        <f t="array" ref="Q360">_xlfn.SWITCH($A$2,"average", AVERAGE(Instances!Q360:Instances!Q360),"median", MEDIAN(Instances!Q360:Instances!Q360),"min", MIN(Instances!Q360:Instances!Q360),"max", MAX(Instances!Q360:Instances!Q360),"diff", MAX(Instances!Q360:Instances!Q360)-MIN(Instances!Q360:Instances!Q360))</f>
        <v>0</v>
      </c>
      <c r="R360" s="1" cm="1">
        <f t="array" ref="R360">_xlfn.SWITCH($A$2,"average", AVERAGE(Instances!R360:Instances!R360),"median", MEDIAN(Instances!R360:Instances!R360),"min", MIN(Instances!R360:Instances!R360),"max", MAX(Instances!R360:Instances!R360),"diff", MAX(Instances!R360:Instances!R360)-MIN(Instances!R360:Instances!R360))</f>
        <v>0</v>
      </c>
      <c r="S360" s="1">
        <f>MIN($B360)</f>
        <v>0</v>
      </c>
      <c r="T360" s="1">
        <f>MIN($C360)</f>
        <v>0</v>
      </c>
      <c r="U360" s="1">
        <f>MIN($D360)</f>
        <v>0</v>
      </c>
      <c r="V360" s="1">
        <f>MIN($E360)</f>
        <v>0</v>
      </c>
      <c r="W360" s="1">
        <f>MIN($F360)</f>
        <v>0</v>
      </c>
      <c r="X360" s="1">
        <f>MIN($G360)</f>
        <v>0</v>
      </c>
      <c r="Y360" s="1">
        <f>MIN($H360)</f>
        <v>0</v>
      </c>
      <c r="Z360" s="1">
        <f>MIN($I360)</f>
        <v>0</v>
      </c>
      <c r="AA360" s="1">
        <f>MIN($J360)</f>
        <v>0</v>
      </c>
      <c r="AB360" s="1">
        <f>MIN($K360)</f>
        <v>0</v>
      </c>
      <c r="AC360" s="1">
        <f>MIN($M360)</f>
        <v>0</v>
      </c>
      <c r="AD360" s="1">
        <f>MIN($N360)</f>
        <v>0</v>
      </c>
      <c r="AE360" s="1">
        <f>MIN($P360)</f>
        <v>0</v>
      </c>
      <c r="AF360" s="1">
        <f>MIN($Q360)</f>
        <v>0</v>
      </c>
      <c r="AG360" s="1">
        <f>MIN($R360)</f>
        <v>0</v>
      </c>
      <c r="AH360" s="1">
        <f>MEDIAN($B360)</f>
        <v>0</v>
      </c>
      <c r="AI360" s="1">
        <f>MEDIAN($C360)</f>
        <v>0</v>
      </c>
      <c r="AJ360" s="1">
        <f>MEDIAN($D360)</f>
        <v>0</v>
      </c>
      <c r="AK360" s="1">
        <f>MEDIAN($E360)</f>
        <v>0</v>
      </c>
      <c r="AL360" s="1">
        <f>MEDIAN($F360)</f>
        <v>0</v>
      </c>
      <c r="AM360" s="1">
        <f>MEDIAN($G360)</f>
        <v>0</v>
      </c>
      <c r="AN360" s="1">
        <f>MEDIAN($H360)</f>
        <v>0</v>
      </c>
      <c r="AO360" s="1">
        <f>MEDIAN($I360)</f>
        <v>0</v>
      </c>
      <c r="AP360" s="1">
        <f>MEDIAN($J360)</f>
        <v>0</v>
      </c>
      <c r="AQ360" s="1">
        <f>MEDIAN($K360)</f>
        <v>0</v>
      </c>
      <c r="AR360" s="1">
        <f>MEDIAN($M360)</f>
        <v>0</v>
      </c>
      <c r="AS360" s="1">
        <f>MEDIAN($N360)</f>
        <v>0</v>
      </c>
      <c r="AT360" s="1">
        <f>MEDIAN($P360)</f>
        <v>0</v>
      </c>
      <c r="AU360" s="1">
        <f>MEDIAN($Q360)</f>
        <v>0</v>
      </c>
      <c r="AV360" s="1">
        <f>MEDIAN($R360)</f>
        <v>0</v>
      </c>
      <c r="AW360" s="1">
        <f>MAX($B360)</f>
        <v>0</v>
      </c>
      <c r="AX360" s="1">
        <f>MAX($C360)</f>
        <v>0</v>
      </c>
      <c r="AY360" s="1">
        <f>MAX($D360)</f>
        <v>0</v>
      </c>
      <c r="AZ360" s="1">
        <f>MAX($E360)</f>
        <v>0</v>
      </c>
      <c r="BA360" s="1">
        <f>MAX($F360)</f>
        <v>0</v>
      </c>
      <c r="BB360" s="1">
        <f>MAX($G360)</f>
        <v>0</v>
      </c>
      <c r="BC360" s="1">
        <f>MAX($H360)</f>
        <v>0</v>
      </c>
      <c r="BD360" s="1">
        <f>MAX($I360)</f>
        <v>0</v>
      </c>
      <c r="BE360" s="1">
        <f>MAX($J360)</f>
        <v>0</v>
      </c>
      <c r="BF360" s="1">
        <f>MAX($K360)</f>
        <v>0</v>
      </c>
      <c r="BG360" s="1">
        <f>MAX($M360)</f>
        <v>0</v>
      </c>
      <c r="BH360" s="1">
        <f>MAX($N360)</f>
        <v>0</v>
      </c>
      <c r="BI360" s="1">
        <f>MAX($P360)</f>
        <v>0</v>
      </c>
      <c r="BJ360" s="1">
        <f>MAX($Q360)</f>
        <v>0</v>
      </c>
      <c r="BK360" s="1">
        <f>MAX($R360)</f>
        <v>0</v>
      </c>
    </row>
    <row r="361" spans="1:63">
      <c r="A361" s="1" t="s">
        <v>358</v>
      </c>
      <c r="B361" s="1" cm="1">
        <f t="array" ref="B361">_xlfn.SWITCH($A$2,"average", AVERAGE(Instances!B361:Instances!B361),"median", MEDIAN(Instances!B361:Instances!B361),"min", MIN(Instances!B361:Instances!B361),"max", MAX(Instances!B361:Instances!B361),"diff", MAX(Instances!B361:Instances!B361)-MIN(Instances!B361:Instances!B361))</f>
        <v>0</v>
      </c>
      <c r="C361" s="1" cm="1">
        <f t="array" ref="C361">_xlfn.SWITCH($A$2,"average", AVERAGE(Instances!C361:Instances!C361),"median", MEDIAN(Instances!C361:Instances!C361),"min", MIN(Instances!C361:Instances!C361),"max", MAX(Instances!C361:Instances!C361),"diff", MAX(Instances!C361:Instances!C361)-MIN(Instances!C361:Instances!C361))</f>
        <v>0</v>
      </c>
      <c r="D361" s="1" cm="1">
        <f t="array" ref="D361">_xlfn.SWITCH($A$2,"average", AVERAGE(Instances!D361:Instances!D361),"median", MEDIAN(Instances!D361:Instances!D361),"min", MIN(Instances!D361:Instances!D361),"max", MAX(Instances!D361:Instances!D361),"diff", MAX(Instances!D361:Instances!D361)-MIN(Instances!D361:Instances!D361))</f>
        <v>0</v>
      </c>
      <c r="E361" s="1" cm="1">
        <f t="array" ref="E361">_xlfn.SWITCH($A$2,"average", AVERAGE(Instances!E361:Instances!E361),"median", MEDIAN(Instances!E361:Instances!E361),"min", MIN(Instances!E361:Instances!E361),"max", MAX(Instances!E361:Instances!E361),"diff", MAX(Instances!E361:Instances!E361)-MIN(Instances!E361:Instances!E361))</f>
        <v>0</v>
      </c>
      <c r="F361" s="1" cm="1">
        <f t="array" ref="F361">_xlfn.SWITCH($A$2,"average", AVERAGE(Instances!F361:Instances!F361),"median", MEDIAN(Instances!F361:Instances!F361),"min", MIN(Instances!F361:Instances!F361),"max", MAX(Instances!F361:Instances!F361),"diff", MAX(Instances!F361:Instances!F361)-MIN(Instances!F361:Instances!F361))</f>
        <v>0</v>
      </c>
      <c r="G361" s="1" cm="1">
        <f t="array" ref="G361">_xlfn.SWITCH($A$2,"average", AVERAGE(Instances!G361:Instances!G361),"median", MEDIAN(Instances!G361:Instances!G361),"min", MIN(Instances!G361:Instances!G361),"max", MAX(Instances!G361:Instances!G361),"diff", MAX(Instances!G361:Instances!G361)-MIN(Instances!G361:Instances!G361))</f>
        <v>0</v>
      </c>
      <c r="H361" s="1" cm="1">
        <f t="array" ref="H361">_xlfn.SWITCH($A$2,"average", AVERAGE(Instances!H361:Instances!H361),"median", MEDIAN(Instances!H361:Instances!H361),"min", MIN(Instances!H361:Instances!H361),"max", MAX(Instances!H361:Instances!H361),"diff", MAX(Instances!H361:Instances!H361)-MIN(Instances!H361:Instances!H361))</f>
        <v>0</v>
      </c>
      <c r="I361" s="1" cm="1">
        <f t="array" ref="I361">_xlfn.SWITCH($A$2,"average", AVERAGE(Instances!I361:Instances!I361),"median", MEDIAN(Instances!I361:Instances!I361),"min", MIN(Instances!I361:Instances!I361),"max", MAX(Instances!I361:Instances!I361),"diff", MAX(Instances!I361:Instances!I361)-MIN(Instances!I361:Instances!I361))</f>
        <v>0</v>
      </c>
      <c r="J361" s="1" cm="1">
        <f t="array" ref="J361">_xlfn.SWITCH($A$2,"average", AVERAGE(Instances!J361:Instances!J361),"median", MEDIAN(Instances!J361:Instances!J361),"min", MIN(Instances!J361:Instances!J361),"max", MAX(Instances!J361:Instances!J361),"diff", MAX(Instances!J361:Instances!J361)-MIN(Instances!J361:Instances!J361))</f>
        <v>0</v>
      </c>
      <c r="K361" s="1" cm="1">
        <f t="array" ref="K361">_xlfn.SWITCH($A$2,"average", AVERAGE(Instances!K361:Instances!K361),"median", MEDIAN(Instances!K361:Instances!K361),"min", MIN(Instances!K361:Instances!K361),"max", MAX(Instances!K361:Instances!K361),"diff", MAX(Instances!K361:Instances!K361)-MIN(Instances!K361:Instances!K361))</f>
        <v>0</v>
      </c>
      <c r="L361" s="1"/>
      <c r="M361" s="1" cm="1">
        <f t="array" ref="M361">_xlfn.SWITCH($A$2,"average", AVERAGE(Instances!M361:Instances!M361),"median", MEDIAN(Instances!M361:Instances!M361),"min", MIN(Instances!M361:Instances!M361),"max", MAX(Instances!M361:Instances!M361),"diff", MAX(Instances!M361:Instances!M361)-MIN(Instances!M361:Instances!M361))</f>
        <v>0</v>
      </c>
      <c r="N361" s="1" cm="1">
        <f t="array" ref="N361">_xlfn.SWITCH($A$2,"average", AVERAGE(Instances!N361:Instances!N361),"median", MEDIAN(Instances!N361:Instances!N361),"min", MIN(Instances!N361:Instances!N361),"max", MAX(Instances!N361:Instances!N361),"diff", MAX(Instances!N361:Instances!N361)-MIN(Instances!N361:Instances!N361))</f>
        <v>0</v>
      </c>
      <c r="O361" s="1"/>
      <c r="P361" s="1" cm="1">
        <f t="array" ref="P361">_xlfn.SWITCH($A$2,"average", AVERAGE(Instances!P361:Instances!P361),"median", MEDIAN(Instances!P361:Instances!P361),"min", MIN(Instances!P361:Instances!P361),"max", MAX(Instances!P361:Instances!P361),"diff", MAX(Instances!P361:Instances!P361)-MIN(Instances!P361:Instances!P361))</f>
        <v>0</v>
      </c>
      <c r="Q361" s="1" cm="1">
        <f t="array" ref="Q361">_xlfn.SWITCH($A$2,"average", AVERAGE(Instances!Q361:Instances!Q361),"median", MEDIAN(Instances!Q361:Instances!Q361),"min", MIN(Instances!Q361:Instances!Q361),"max", MAX(Instances!Q361:Instances!Q361),"diff", MAX(Instances!Q361:Instances!Q361)-MIN(Instances!Q361:Instances!Q361))</f>
        <v>0</v>
      </c>
      <c r="R361" s="1" cm="1">
        <f t="array" ref="R361">_xlfn.SWITCH($A$2,"average", AVERAGE(Instances!R361:Instances!R361),"median", MEDIAN(Instances!R361:Instances!R361),"min", MIN(Instances!R361:Instances!R361),"max", MAX(Instances!R361:Instances!R361),"diff", MAX(Instances!R361:Instances!R361)-MIN(Instances!R361:Instances!R361))</f>
        <v>0</v>
      </c>
      <c r="S361" s="1">
        <f>MIN($B361)</f>
        <v>0</v>
      </c>
      <c r="T361" s="1">
        <f>MIN($C361)</f>
        <v>0</v>
      </c>
      <c r="U361" s="1">
        <f>MIN($D361)</f>
        <v>0</v>
      </c>
      <c r="V361" s="1">
        <f>MIN($E361)</f>
        <v>0</v>
      </c>
      <c r="W361" s="1">
        <f>MIN($F361)</f>
        <v>0</v>
      </c>
      <c r="X361" s="1">
        <f>MIN($G361)</f>
        <v>0</v>
      </c>
      <c r="Y361" s="1">
        <f>MIN($H361)</f>
        <v>0</v>
      </c>
      <c r="Z361" s="1">
        <f>MIN($I361)</f>
        <v>0</v>
      </c>
      <c r="AA361" s="1">
        <f>MIN($J361)</f>
        <v>0</v>
      </c>
      <c r="AB361" s="1">
        <f>MIN($K361)</f>
        <v>0</v>
      </c>
      <c r="AC361" s="1">
        <f>MIN($M361)</f>
        <v>0</v>
      </c>
      <c r="AD361" s="1">
        <f>MIN($N361)</f>
        <v>0</v>
      </c>
      <c r="AE361" s="1">
        <f>MIN($P361)</f>
        <v>0</v>
      </c>
      <c r="AF361" s="1">
        <f>MIN($Q361)</f>
        <v>0</v>
      </c>
      <c r="AG361" s="1">
        <f>MIN($R361)</f>
        <v>0</v>
      </c>
      <c r="AH361" s="1">
        <f>MEDIAN($B361)</f>
        <v>0</v>
      </c>
      <c r="AI361" s="1">
        <f>MEDIAN($C361)</f>
        <v>0</v>
      </c>
      <c r="AJ361" s="1">
        <f>MEDIAN($D361)</f>
        <v>0</v>
      </c>
      <c r="AK361" s="1">
        <f>MEDIAN($E361)</f>
        <v>0</v>
      </c>
      <c r="AL361" s="1">
        <f>MEDIAN($F361)</f>
        <v>0</v>
      </c>
      <c r="AM361" s="1">
        <f>MEDIAN($G361)</f>
        <v>0</v>
      </c>
      <c r="AN361" s="1">
        <f>MEDIAN($H361)</f>
        <v>0</v>
      </c>
      <c r="AO361" s="1">
        <f>MEDIAN($I361)</f>
        <v>0</v>
      </c>
      <c r="AP361" s="1">
        <f>MEDIAN($J361)</f>
        <v>0</v>
      </c>
      <c r="AQ361" s="1">
        <f>MEDIAN($K361)</f>
        <v>0</v>
      </c>
      <c r="AR361" s="1">
        <f>MEDIAN($M361)</f>
        <v>0</v>
      </c>
      <c r="AS361" s="1">
        <f>MEDIAN($N361)</f>
        <v>0</v>
      </c>
      <c r="AT361" s="1">
        <f>MEDIAN($P361)</f>
        <v>0</v>
      </c>
      <c r="AU361" s="1">
        <f>MEDIAN($Q361)</f>
        <v>0</v>
      </c>
      <c r="AV361" s="1">
        <f>MEDIAN($R361)</f>
        <v>0</v>
      </c>
      <c r="AW361" s="1">
        <f>MAX($B361)</f>
        <v>0</v>
      </c>
      <c r="AX361" s="1">
        <f>MAX($C361)</f>
        <v>0</v>
      </c>
      <c r="AY361" s="1">
        <f>MAX($D361)</f>
        <v>0</v>
      </c>
      <c r="AZ361" s="1">
        <f>MAX($E361)</f>
        <v>0</v>
      </c>
      <c r="BA361" s="1">
        <f>MAX($F361)</f>
        <v>0</v>
      </c>
      <c r="BB361" s="1">
        <f>MAX($G361)</f>
        <v>0</v>
      </c>
      <c r="BC361" s="1">
        <f>MAX($H361)</f>
        <v>0</v>
      </c>
      <c r="BD361" s="1">
        <f>MAX($I361)</f>
        <v>0</v>
      </c>
      <c r="BE361" s="1">
        <f>MAX($J361)</f>
        <v>0</v>
      </c>
      <c r="BF361" s="1">
        <f>MAX($K361)</f>
        <v>0</v>
      </c>
      <c r="BG361" s="1">
        <f>MAX($M361)</f>
        <v>0</v>
      </c>
      <c r="BH361" s="1">
        <f>MAX($N361)</f>
        <v>0</v>
      </c>
      <c r="BI361" s="1">
        <f>MAX($P361)</f>
        <v>0</v>
      </c>
      <c r="BJ361" s="1">
        <f>MAX($Q361)</f>
        <v>0</v>
      </c>
      <c r="BK361" s="1">
        <f>MAX($R361)</f>
        <v>0</v>
      </c>
    </row>
    <row r="362" spans="1:63">
      <c r="A362" s="1" t="s">
        <v>359</v>
      </c>
      <c r="B362" s="1" cm="1">
        <f t="array" ref="B362">_xlfn.SWITCH($A$2,"average", AVERAGE(Instances!B362:Instances!B362),"median", MEDIAN(Instances!B362:Instances!B362),"min", MIN(Instances!B362:Instances!B362),"max", MAX(Instances!B362:Instances!B362),"diff", MAX(Instances!B362:Instances!B362)-MIN(Instances!B362:Instances!B362))</f>
        <v>0</v>
      </c>
      <c r="C362" s="1" cm="1">
        <f t="array" ref="C362">_xlfn.SWITCH($A$2,"average", AVERAGE(Instances!C362:Instances!C362),"median", MEDIAN(Instances!C362:Instances!C362),"min", MIN(Instances!C362:Instances!C362),"max", MAX(Instances!C362:Instances!C362),"diff", MAX(Instances!C362:Instances!C362)-MIN(Instances!C362:Instances!C362))</f>
        <v>0</v>
      </c>
      <c r="D362" s="1" cm="1">
        <f t="array" ref="D362">_xlfn.SWITCH($A$2,"average", AVERAGE(Instances!D362:Instances!D362),"median", MEDIAN(Instances!D362:Instances!D362),"min", MIN(Instances!D362:Instances!D362),"max", MAX(Instances!D362:Instances!D362),"diff", MAX(Instances!D362:Instances!D362)-MIN(Instances!D362:Instances!D362))</f>
        <v>0</v>
      </c>
      <c r="E362" s="1" cm="1">
        <f t="array" ref="E362">_xlfn.SWITCH($A$2,"average", AVERAGE(Instances!E362:Instances!E362),"median", MEDIAN(Instances!E362:Instances!E362),"min", MIN(Instances!E362:Instances!E362),"max", MAX(Instances!E362:Instances!E362),"diff", MAX(Instances!E362:Instances!E362)-MIN(Instances!E362:Instances!E362))</f>
        <v>0</v>
      </c>
      <c r="F362" s="1" cm="1">
        <f t="array" ref="F362">_xlfn.SWITCH($A$2,"average", AVERAGE(Instances!F362:Instances!F362),"median", MEDIAN(Instances!F362:Instances!F362),"min", MIN(Instances!F362:Instances!F362),"max", MAX(Instances!F362:Instances!F362),"diff", MAX(Instances!F362:Instances!F362)-MIN(Instances!F362:Instances!F362))</f>
        <v>0</v>
      </c>
      <c r="G362" s="1" cm="1">
        <f t="array" ref="G362">_xlfn.SWITCH($A$2,"average", AVERAGE(Instances!G362:Instances!G362),"median", MEDIAN(Instances!G362:Instances!G362),"min", MIN(Instances!G362:Instances!G362),"max", MAX(Instances!G362:Instances!G362),"diff", MAX(Instances!G362:Instances!G362)-MIN(Instances!G362:Instances!G362))</f>
        <v>0</v>
      </c>
      <c r="H362" s="1" cm="1">
        <f t="array" ref="H362">_xlfn.SWITCH($A$2,"average", AVERAGE(Instances!H362:Instances!H362),"median", MEDIAN(Instances!H362:Instances!H362),"min", MIN(Instances!H362:Instances!H362),"max", MAX(Instances!H362:Instances!H362),"diff", MAX(Instances!H362:Instances!H362)-MIN(Instances!H362:Instances!H362))</f>
        <v>0</v>
      </c>
      <c r="I362" s="1" cm="1">
        <f t="array" ref="I362">_xlfn.SWITCH($A$2,"average", AVERAGE(Instances!I362:Instances!I362),"median", MEDIAN(Instances!I362:Instances!I362),"min", MIN(Instances!I362:Instances!I362),"max", MAX(Instances!I362:Instances!I362),"diff", MAX(Instances!I362:Instances!I362)-MIN(Instances!I362:Instances!I362))</f>
        <v>0</v>
      </c>
      <c r="J362" s="1" cm="1">
        <f t="array" ref="J362">_xlfn.SWITCH($A$2,"average", AVERAGE(Instances!J362:Instances!J362),"median", MEDIAN(Instances!J362:Instances!J362),"min", MIN(Instances!J362:Instances!J362),"max", MAX(Instances!J362:Instances!J362),"diff", MAX(Instances!J362:Instances!J362)-MIN(Instances!J362:Instances!J362))</f>
        <v>0</v>
      </c>
      <c r="K362" s="1" cm="1">
        <f t="array" ref="K362">_xlfn.SWITCH($A$2,"average", AVERAGE(Instances!K362:Instances!K362),"median", MEDIAN(Instances!K362:Instances!K362),"min", MIN(Instances!K362:Instances!K362),"max", MAX(Instances!K362:Instances!K362),"diff", MAX(Instances!K362:Instances!K362)-MIN(Instances!K362:Instances!K362))</f>
        <v>0</v>
      </c>
      <c r="L362" s="1"/>
      <c r="M362" s="1" cm="1">
        <f t="array" ref="M362">_xlfn.SWITCH($A$2,"average", AVERAGE(Instances!M362:Instances!M362),"median", MEDIAN(Instances!M362:Instances!M362),"min", MIN(Instances!M362:Instances!M362),"max", MAX(Instances!M362:Instances!M362),"diff", MAX(Instances!M362:Instances!M362)-MIN(Instances!M362:Instances!M362))</f>
        <v>0</v>
      </c>
      <c r="N362" s="1" cm="1">
        <f t="array" ref="N362">_xlfn.SWITCH($A$2,"average", AVERAGE(Instances!N362:Instances!N362),"median", MEDIAN(Instances!N362:Instances!N362),"min", MIN(Instances!N362:Instances!N362),"max", MAX(Instances!N362:Instances!N362),"diff", MAX(Instances!N362:Instances!N362)-MIN(Instances!N362:Instances!N362))</f>
        <v>0</v>
      </c>
      <c r="O362" s="1"/>
      <c r="P362" s="1" cm="1">
        <f t="array" ref="P362">_xlfn.SWITCH($A$2,"average", AVERAGE(Instances!P362:Instances!P362),"median", MEDIAN(Instances!P362:Instances!P362),"min", MIN(Instances!P362:Instances!P362),"max", MAX(Instances!P362:Instances!P362),"diff", MAX(Instances!P362:Instances!P362)-MIN(Instances!P362:Instances!P362))</f>
        <v>0</v>
      </c>
      <c r="Q362" s="1" cm="1">
        <f t="array" ref="Q362">_xlfn.SWITCH($A$2,"average", AVERAGE(Instances!Q362:Instances!Q362),"median", MEDIAN(Instances!Q362:Instances!Q362),"min", MIN(Instances!Q362:Instances!Q362),"max", MAX(Instances!Q362:Instances!Q362),"diff", MAX(Instances!Q362:Instances!Q362)-MIN(Instances!Q362:Instances!Q362))</f>
        <v>0</v>
      </c>
      <c r="R362" s="1" cm="1">
        <f t="array" ref="R362">_xlfn.SWITCH($A$2,"average", AVERAGE(Instances!R362:Instances!R362),"median", MEDIAN(Instances!R362:Instances!R362),"min", MIN(Instances!R362:Instances!R362),"max", MAX(Instances!R362:Instances!R362),"diff", MAX(Instances!R362:Instances!R362)-MIN(Instances!R362:Instances!R362))</f>
        <v>0</v>
      </c>
      <c r="S362" s="1">
        <f>MIN($B362)</f>
        <v>0</v>
      </c>
      <c r="T362" s="1">
        <f>MIN($C362)</f>
        <v>0</v>
      </c>
      <c r="U362" s="1">
        <f>MIN($D362)</f>
        <v>0</v>
      </c>
      <c r="V362" s="1">
        <f>MIN($E362)</f>
        <v>0</v>
      </c>
      <c r="W362" s="1">
        <f>MIN($F362)</f>
        <v>0</v>
      </c>
      <c r="X362" s="1">
        <f>MIN($G362)</f>
        <v>0</v>
      </c>
      <c r="Y362" s="1">
        <f>MIN($H362)</f>
        <v>0</v>
      </c>
      <c r="Z362" s="1">
        <f>MIN($I362)</f>
        <v>0</v>
      </c>
      <c r="AA362" s="1">
        <f>MIN($J362)</f>
        <v>0</v>
      </c>
      <c r="AB362" s="1">
        <f>MIN($K362)</f>
        <v>0</v>
      </c>
      <c r="AC362" s="1">
        <f>MIN($M362)</f>
        <v>0</v>
      </c>
      <c r="AD362" s="1">
        <f>MIN($N362)</f>
        <v>0</v>
      </c>
      <c r="AE362" s="1">
        <f>MIN($P362)</f>
        <v>0</v>
      </c>
      <c r="AF362" s="1">
        <f>MIN($Q362)</f>
        <v>0</v>
      </c>
      <c r="AG362" s="1">
        <f>MIN($R362)</f>
        <v>0</v>
      </c>
      <c r="AH362" s="1">
        <f>MEDIAN($B362)</f>
        <v>0</v>
      </c>
      <c r="AI362" s="1">
        <f>MEDIAN($C362)</f>
        <v>0</v>
      </c>
      <c r="AJ362" s="1">
        <f>MEDIAN($D362)</f>
        <v>0</v>
      </c>
      <c r="AK362" s="1">
        <f>MEDIAN($E362)</f>
        <v>0</v>
      </c>
      <c r="AL362" s="1">
        <f>MEDIAN($F362)</f>
        <v>0</v>
      </c>
      <c r="AM362" s="1">
        <f>MEDIAN($G362)</f>
        <v>0</v>
      </c>
      <c r="AN362" s="1">
        <f>MEDIAN($H362)</f>
        <v>0</v>
      </c>
      <c r="AO362" s="1">
        <f>MEDIAN($I362)</f>
        <v>0</v>
      </c>
      <c r="AP362" s="1">
        <f>MEDIAN($J362)</f>
        <v>0</v>
      </c>
      <c r="AQ362" s="1">
        <f>MEDIAN($K362)</f>
        <v>0</v>
      </c>
      <c r="AR362" s="1">
        <f>MEDIAN($M362)</f>
        <v>0</v>
      </c>
      <c r="AS362" s="1">
        <f>MEDIAN($N362)</f>
        <v>0</v>
      </c>
      <c r="AT362" s="1">
        <f>MEDIAN($P362)</f>
        <v>0</v>
      </c>
      <c r="AU362" s="1">
        <f>MEDIAN($Q362)</f>
        <v>0</v>
      </c>
      <c r="AV362" s="1">
        <f>MEDIAN($R362)</f>
        <v>0</v>
      </c>
      <c r="AW362" s="1">
        <f>MAX($B362)</f>
        <v>0</v>
      </c>
      <c r="AX362" s="1">
        <f>MAX($C362)</f>
        <v>0</v>
      </c>
      <c r="AY362" s="1">
        <f>MAX($D362)</f>
        <v>0</v>
      </c>
      <c r="AZ362" s="1">
        <f>MAX($E362)</f>
        <v>0</v>
      </c>
      <c r="BA362" s="1">
        <f>MAX($F362)</f>
        <v>0</v>
      </c>
      <c r="BB362" s="1">
        <f>MAX($G362)</f>
        <v>0</v>
      </c>
      <c r="BC362" s="1">
        <f>MAX($H362)</f>
        <v>0</v>
      </c>
      <c r="BD362" s="1">
        <f>MAX($I362)</f>
        <v>0</v>
      </c>
      <c r="BE362" s="1">
        <f>MAX($J362)</f>
        <v>0</v>
      </c>
      <c r="BF362" s="1">
        <f>MAX($K362)</f>
        <v>0</v>
      </c>
      <c r="BG362" s="1">
        <f>MAX($M362)</f>
        <v>0</v>
      </c>
      <c r="BH362" s="1">
        <f>MAX($N362)</f>
        <v>0</v>
      </c>
      <c r="BI362" s="1">
        <f>MAX($P362)</f>
        <v>0</v>
      </c>
      <c r="BJ362" s="1">
        <f>MAX($Q362)</f>
        <v>0</v>
      </c>
      <c r="BK362" s="1">
        <f>MAX($R362)</f>
        <v>0</v>
      </c>
    </row>
    <row r="363" spans="1:63">
      <c r="A363" s="1" t="s">
        <v>360</v>
      </c>
      <c r="B363" s="1" cm="1">
        <f t="array" ref="B363">_xlfn.SWITCH($A$2,"average", AVERAGE(Instances!B363:Instances!B363),"median", MEDIAN(Instances!B363:Instances!B363),"min", MIN(Instances!B363:Instances!B363),"max", MAX(Instances!B363:Instances!B363),"diff", MAX(Instances!B363:Instances!B363)-MIN(Instances!B363:Instances!B363))</f>
        <v>0</v>
      </c>
      <c r="C363" s="1" cm="1">
        <f t="array" ref="C363">_xlfn.SWITCH($A$2,"average", AVERAGE(Instances!C363:Instances!C363),"median", MEDIAN(Instances!C363:Instances!C363),"min", MIN(Instances!C363:Instances!C363),"max", MAX(Instances!C363:Instances!C363),"diff", MAX(Instances!C363:Instances!C363)-MIN(Instances!C363:Instances!C363))</f>
        <v>0</v>
      </c>
      <c r="D363" s="1" cm="1">
        <f t="array" ref="D363">_xlfn.SWITCH($A$2,"average", AVERAGE(Instances!D363:Instances!D363),"median", MEDIAN(Instances!D363:Instances!D363),"min", MIN(Instances!D363:Instances!D363),"max", MAX(Instances!D363:Instances!D363),"diff", MAX(Instances!D363:Instances!D363)-MIN(Instances!D363:Instances!D363))</f>
        <v>0</v>
      </c>
      <c r="E363" s="1" cm="1">
        <f t="array" ref="E363">_xlfn.SWITCH($A$2,"average", AVERAGE(Instances!E363:Instances!E363),"median", MEDIAN(Instances!E363:Instances!E363),"min", MIN(Instances!E363:Instances!E363),"max", MAX(Instances!E363:Instances!E363),"diff", MAX(Instances!E363:Instances!E363)-MIN(Instances!E363:Instances!E363))</f>
        <v>0</v>
      </c>
      <c r="F363" s="1" cm="1">
        <f t="array" ref="F363">_xlfn.SWITCH($A$2,"average", AVERAGE(Instances!F363:Instances!F363),"median", MEDIAN(Instances!F363:Instances!F363),"min", MIN(Instances!F363:Instances!F363),"max", MAX(Instances!F363:Instances!F363),"diff", MAX(Instances!F363:Instances!F363)-MIN(Instances!F363:Instances!F363))</f>
        <v>0</v>
      </c>
      <c r="G363" s="1" cm="1">
        <f t="array" ref="G363">_xlfn.SWITCH($A$2,"average", AVERAGE(Instances!G363:Instances!G363),"median", MEDIAN(Instances!G363:Instances!G363),"min", MIN(Instances!G363:Instances!G363),"max", MAX(Instances!G363:Instances!G363),"diff", MAX(Instances!G363:Instances!G363)-MIN(Instances!G363:Instances!G363))</f>
        <v>0</v>
      </c>
      <c r="H363" s="1" cm="1">
        <f t="array" ref="H363">_xlfn.SWITCH($A$2,"average", AVERAGE(Instances!H363:Instances!H363),"median", MEDIAN(Instances!H363:Instances!H363),"min", MIN(Instances!H363:Instances!H363),"max", MAX(Instances!H363:Instances!H363),"diff", MAX(Instances!H363:Instances!H363)-MIN(Instances!H363:Instances!H363))</f>
        <v>0</v>
      </c>
      <c r="I363" s="1" cm="1">
        <f t="array" ref="I363">_xlfn.SWITCH($A$2,"average", AVERAGE(Instances!I363:Instances!I363),"median", MEDIAN(Instances!I363:Instances!I363),"min", MIN(Instances!I363:Instances!I363),"max", MAX(Instances!I363:Instances!I363),"diff", MAX(Instances!I363:Instances!I363)-MIN(Instances!I363:Instances!I363))</f>
        <v>0</v>
      </c>
      <c r="J363" s="1" cm="1">
        <f t="array" ref="J363">_xlfn.SWITCH($A$2,"average", AVERAGE(Instances!J363:Instances!J363),"median", MEDIAN(Instances!J363:Instances!J363),"min", MIN(Instances!J363:Instances!J363),"max", MAX(Instances!J363:Instances!J363),"diff", MAX(Instances!J363:Instances!J363)-MIN(Instances!J363:Instances!J363))</f>
        <v>0</v>
      </c>
      <c r="K363" s="1" cm="1">
        <f t="array" ref="K363">_xlfn.SWITCH($A$2,"average", AVERAGE(Instances!K363:Instances!K363),"median", MEDIAN(Instances!K363:Instances!K363),"min", MIN(Instances!K363:Instances!K363),"max", MAX(Instances!K363:Instances!K363),"diff", MAX(Instances!K363:Instances!K363)-MIN(Instances!K363:Instances!K363))</f>
        <v>0</v>
      </c>
      <c r="L363" s="1"/>
      <c r="M363" s="1" cm="1">
        <f t="array" ref="M363">_xlfn.SWITCH($A$2,"average", AVERAGE(Instances!M363:Instances!M363),"median", MEDIAN(Instances!M363:Instances!M363),"min", MIN(Instances!M363:Instances!M363),"max", MAX(Instances!M363:Instances!M363),"diff", MAX(Instances!M363:Instances!M363)-MIN(Instances!M363:Instances!M363))</f>
        <v>0</v>
      </c>
      <c r="N363" s="1" cm="1">
        <f t="array" ref="N363">_xlfn.SWITCH($A$2,"average", AVERAGE(Instances!N363:Instances!N363),"median", MEDIAN(Instances!N363:Instances!N363),"min", MIN(Instances!N363:Instances!N363),"max", MAX(Instances!N363:Instances!N363),"diff", MAX(Instances!N363:Instances!N363)-MIN(Instances!N363:Instances!N363))</f>
        <v>0</v>
      </c>
      <c r="O363" s="1"/>
      <c r="P363" s="1" cm="1">
        <f t="array" ref="P363">_xlfn.SWITCH($A$2,"average", AVERAGE(Instances!P363:Instances!P363),"median", MEDIAN(Instances!P363:Instances!P363),"min", MIN(Instances!P363:Instances!P363),"max", MAX(Instances!P363:Instances!P363),"diff", MAX(Instances!P363:Instances!P363)-MIN(Instances!P363:Instances!P363))</f>
        <v>0</v>
      </c>
      <c r="Q363" s="1" cm="1">
        <f t="array" ref="Q363">_xlfn.SWITCH($A$2,"average", AVERAGE(Instances!Q363:Instances!Q363),"median", MEDIAN(Instances!Q363:Instances!Q363),"min", MIN(Instances!Q363:Instances!Q363),"max", MAX(Instances!Q363:Instances!Q363),"diff", MAX(Instances!Q363:Instances!Q363)-MIN(Instances!Q363:Instances!Q363))</f>
        <v>0</v>
      </c>
      <c r="R363" s="1" cm="1">
        <f t="array" ref="R363">_xlfn.SWITCH($A$2,"average", AVERAGE(Instances!R363:Instances!R363),"median", MEDIAN(Instances!R363:Instances!R363),"min", MIN(Instances!R363:Instances!R363),"max", MAX(Instances!R363:Instances!R363),"diff", MAX(Instances!R363:Instances!R363)-MIN(Instances!R363:Instances!R363))</f>
        <v>0</v>
      </c>
      <c r="S363" s="1">
        <f>MIN($B363)</f>
        <v>0</v>
      </c>
      <c r="T363" s="1">
        <f>MIN($C363)</f>
        <v>0</v>
      </c>
      <c r="U363" s="1">
        <f>MIN($D363)</f>
        <v>0</v>
      </c>
      <c r="V363" s="1">
        <f>MIN($E363)</f>
        <v>0</v>
      </c>
      <c r="W363" s="1">
        <f>MIN($F363)</f>
        <v>0</v>
      </c>
      <c r="X363" s="1">
        <f>MIN($G363)</f>
        <v>0</v>
      </c>
      <c r="Y363" s="1">
        <f>MIN($H363)</f>
        <v>0</v>
      </c>
      <c r="Z363" s="1">
        <f>MIN($I363)</f>
        <v>0</v>
      </c>
      <c r="AA363" s="1">
        <f>MIN($J363)</f>
        <v>0</v>
      </c>
      <c r="AB363" s="1">
        <f>MIN($K363)</f>
        <v>0</v>
      </c>
      <c r="AC363" s="1">
        <f>MIN($M363)</f>
        <v>0</v>
      </c>
      <c r="AD363" s="1">
        <f>MIN($N363)</f>
        <v>0</v>
      </c>
      <c r="AE363" s="1">
        <f>MIN($P363)</f>
        <v>0</v>
      </c>
      <c r="AF363" s="1">
        <f>MIN($Q363)</f>
        <v>0</v>
      </c>
      <c r="AG363" s="1">
        <f>MIN($R363)</f>
        <v>0</v>
      </c>
      <c r="AH363" s="1">
        <f>MEDIAN($B363)</f>
        <v>0</v>
      </c>
      <c r="AI363" s="1">
        <f>MEDIAN($C363)</f>
        <v>0</v>
      </c>
      <c r="AJ363" s="1">
        <f>MEDIAN($D363)</f>
        <v>0</v>
      </c>
      <c r="AK363" s="1">
        <f>MEDIAN($E363)</f>
        <v>0</v>
      </c>
      <c r="AL363" s="1">
        <f>MEDIAN($F363)</f>
        <v>0</v>
      </c>
      <c r="AM363" s="1">
        <f>MEDIAN($G363)</f>
        <v>0</v>
      </c>
      <c r="AN363" s="1">
        <f>MEDIAN($H363)</f>
        <v>0</v>
      </c>
      <c r="AO363" s="1">
        <f>MEDIAN($I363)</f>
        <v>0</v>
      </c>
      <c r="AP363" s="1">
        <f>MEDIAN($J363)</f>
        <v>0</v>
      </c>
      <c r="AQ363" s="1">
        <f>MEDIAN($K363)</f>
        <v>0</v>
      </c>
      <c r="AR363" s="1">
        <f>MEDIAN($M363)</f>
        <v>0</v>
      </c>
      <c r="AS363" s="1">
        <f>MEDIAN($N363)</f>
        <v>0</v>
      </c>
      <c r="AT363" s="1">
        <f>MEDIAN($P363)</f>
        <v>0</v>
      </c>
      <c r="AU363" s="1">
        <f>MEDIAN($Q363)</f>
        <v>0</v>
      </c>
      <c r="AV363" s="1">
        <f>MEDIAN($R363)</f>
        <v>0</v>
      </c>
      <c r="AW363" s="1">
        <f>MAX($B363)</f>
        <v>0</v>
      </c>
      <c r="AX363" s="1">
        <f>MAX($C363)</f>
        <v>0</v>
      </c>
      <c r="AY363" s="1">
        <f>MAX($D363)</f>
        <v>0</v>
      </c>
      <c r="AZ363" s="1">
        <f>MAX($E363)</f>
        <v>0</v>
      </c>
      <c r="BA363" s="1">
        <f>MAX($F363)</f>
        <v>0</v>
      </c>
      <c r="BB363" s="1">
        <f>MAX($G363)</f>
        <v>0</v>
      </c>
      <c r="BC363" s="1">
        <f>MAX($H363)</f>
        <v>0</v>
      </c>
      <c r="BD363" s="1">
        <f>MAX($I363)</f>
        <v>0</v>
      </c>
      <c r="BE363" s="1">
        <f>MAX($J363)</f>
        <v>0</v>
      </c>
      <c r="BF363" s="1">
        <f>MAX($K363)</f>
        <v>0</v>
      </c>
      <c r="BG363" s="1">
        <f>MAX($M363)</f>
        <v>0</v>
      </c>
      <c r="BH363" s="1">
        <f>MAX($N363)</f>
        <v>0</v>
      </c>
      <c r="BI363" s="1">
        <f>MAX($P363)</f>
        <v>0</v>
      </c>
      <c r="BJ363" s="1">
        <f>MAX($Q363)</f>
        <v>0</v>
      </c>
      <c r="BK363" s="1">
        <f>MAX($R363)</f>
        <v>0</v>
      </c>
    </row>
    <row r="364" spans="1:63">
      <c r="A364" s="1" t="s">
        <v>361</v>
      </c>
      <c r="B364" s="1" cm="1">
        <f t="array" ref="B364">_xlfn.SWITCH($A$2,"average", AVERAGE(Instances!B364:Instances!B364),"median", MEDIAN(Instances!B364:Instances!B364),"min", MIN(Instances!B364:Instances!B364),"max", MAX(Instances!B364:Instances!B364),"diff", MAX(Instances!B364:Instances!B364)-MIN(Instances!B364:Instances!B364))</f>
        <v>0</v>
      </c>
      <c r="C364" s="1" cm="1">
        <f t="array" ref="C364">_xlfn.SWITCH($A$2,"average", AVERAGE(Instances!C364:Instances!C364),"median", MEDIAN(Instances!C364:Instances!C364),"min", MIN(Instances!C364:Instances!C364),"max", MAX(Instances!C364:Instances!C364),"diff", MAX(Instances!C364:Instances!C364)-MIN(Instances!C364:Instances!C364))</f>
        <v>0</v>
      </c>
      <c r="D364" s="1" cm="1">
        <f t="array" ref="D364">_xlfn.SWITCH($A$2,"average", AVERAGE(Instances!D364:Instances!D364),"median", MEDIAN(Instances!D364:Instances!D364),"min", MIN(Instances!D364:Instances!D364),"max", MAX(Instances!D364:Instances!D364),"diff", MAX(Instances!D364:Instances!D364)-MIN(Instances!D364:Instances!D364))</f>
        <v>0</v>
      </c>
      <c r="E364" s="1" cm="1">
        <f t="array" ref="E364">_xlfn.SWITCH($A$2,"average", AVERAGE(Instances!E364:Instances!E364),"median", MEDIAN(Instances!E364:Instances!E364),"min", MIN(Instances!E364:Instances!E364),"max", MAX(Instances!E364:Instances!E364),"diff", MAX(Instances!E364:Instances!E364)-MIN(Instances!E364:Instances!E364))</f>
        <v>0</v>
      </c>
      <c r="F364" s="1" cm="1">
        <f t="array" ref="F364">_xlfn.SWITCH($A$2,"average", AVERAGE(Instances!F364:Instances!F364),"median", MEDIAN(Instances!F364:Instances!F364),"min", MIN(Instances!F364:Instances!F364),"max", MAX(Instances!F364:Instances!F364),"diff", MAX(Instances!F364:Instances!F364)-MIN(Instances!F364:Instances!F364))</f>
        <v>0</v>
      </c>
      <c r="G364" s="1" cm="1">
        <f t="array" ref="G364">_xlfn.SWITCH($A$2,"average", AVERAGE(Instances!G364:Instances!G364),"median", MEDIAN(Instances!G364:Instances!G364),"min", MIN(Instances!G364:Instances!G364),"max", MAX(Instances!G364:Instances!G364),"diff", MAX(Instances!G364:Instances!G364)-MIN(Instances!G364:Instances!G364))</f>
        <v>0</v>
      </c>
      <c r="H364" s="1" cm="1">
        <f t="array" ref="H364">_xlfn.SWITCH($A$2,"average", AVERAGE(Instances!H364:Instances!H364),"median", MEDIAN(Instances!H364:Instances!H364),"min", MIN(Instances!H364:Instances!H364),"max", MAX(Instances!H364:Instances!H364),"diff", MAX(Instances!H364:Instances!H364)-MIN(Instances!H364:Instances!H364))</f>
        <v>0</v>
      </c>
      <c r="I364" s="1" cm="1">
        <f t="array" ref="I364">_xlfn.SWITCH($A$2,"average", AVERAGE(Instances!I364:Instances!I364),"median", MEDIAN(Instances!I364:Instances!I364),"min", MIN(Instances!I364:Instances!I364),"max", MAX(Instances!I364:Instances!I364),"diff", MAX(Instances!I364:Instances!I364)-MIN(Instances!I364:Instances!I364))</f>
        <v>0</v>
      </c>
      <c r="J364" s="1" cm="1">
        <f t="array" ref="J364">_xlfn.SWITCH($A$2,"average", AVERAGE(Instances!J364:Instances!J364),"median", MEDIAN(Instances!J364:Instances!J364),"min", MIN(Instances!J364:Instances!J364),"max", MAX(Instances!J364:Instances!J364),"diff", MAX(Instances!J364:Instances!J364)-MIN(Instances!J364:Instances!J364))</f>
        <v>0</v>
      </c>
      <c r="K364" s="1" cm="1">
        <f t="array" ref="K364">_xlfn.SWITCH($A$2,"average", AVERAGE(Instances!K364:Instances!K364),"median", MEDIAN(Instances!K364:Instances!K364),"min", MIN(Instances!K364:Instances!K364),"max", MAX(Instances!K364:Instances!K364),"diff", MAX(Instances!K364:Instances!K364)-MIN(Instances!K364:Instances!K364))</f>
        <v>0</v>
      </c>
      <c r="L364" s="1"/>
      <c r="M364" s="1" cm="1">
        <f t="array" ref="M364">_xlfn.SWITCH($A$2,"average", AVERAGE(Instances!M364:Instances!M364),"median", MEDIAN(Instances!M364:Instances!M364),"min", MIN(Instances!M364:Instances!M364),"max", MAX(Instances!M364:Instances!M364),"diff", MAX(Instances!M364:Instances!M364)-MIN(Instances!M364:Instances!M364))</f>
        <v>0</v>
      </c>
      <c r="N364" s="1" cm="1">
        <f t="array" ref="N364">_xlfn.SWITCH($A$2,"average", AVERAGE(Instances!N364:Instances!N364),"median", MEDIAN(Instances!N364:Instances!N364),"min", MIN(Instances!N364:Instances!N364),"max", MAX(Instances!N364:Instances!N364),"diff", MAX(Instances!N364:Instances!N364)-MIN(Instances!N364:Instances!N364))</f>
        <v>0</v>
      </c>
      <c r="O364" s="1"/>
      <c r="P364" s="1" cm="1">
        <f t="array" ref="P364">_xlfn.SWITCH($A$2,"average", AVERAGE(Instances!P364:Instances!P364),"median", MEDIAN(Instances!P364:Instances!P364),"min", MIN(Instances!P364:Instances!P364),"max", MAX(Instances!P364:Instances!P364),"diff", MAX(Instances!P364:Instances!P364)-MIN(Instances!P364:Instances!P364))</f>
        <v>0</v>
      </c>
      <c r="Q364" s="1" cm="1">
        <f t="array" ref="Q364">_xlfn.SWITCH($A$2,"average", AVERAGE(Instances!Q364:Instances!Q364),"median", MEDIAN(Instances!Q364:Instances!Q364),"min", MIN(Instances!Q364:Instances!Q364),"max", MAX(Instances!Q364:Instances!Q364),"diff", MAX(Instances!Q364:Instances!Q364)-MIN(Instances!Q364:Instances!Q364))</f>
        <v>0</v>
      </c>
      <c r="R364" s="1" cm="1">
        <f t="array" ref="R364">_xlfn.SWITCH($A$2,"average", AVERAGE(Instances!R364:Instances!R364),"median", MEDIAN(Instances!R364:Instances!R364),"min", MIN(Instances!R364:Instances!R364),"max", MAX(Instances!R364:Instances!R364),"diff", MAX(Instances!R364:Instances!R364)-MIN(Instances!R364:Instances!R364))</f>
        <v>0</v>
      </c>
      <c r="S364" s="1">
        <f>MIN($B364)</f>
        <v>0</v>
      </c>
      <c r="T364" s="1">
        <f>MIN($C364)</f>
        <v>0</v>
      </c>
      <c r="U364" s="1">
        <f>MIN($D364)</f>
        <v>0</v>
      </c>
      <c r="V364" s="1">
        <f>MIN($E364)</f>
        <v>0</v>
      </c>
      <c r="W364" s="1">
        <f>MIN($F364)</f>
        <v>0</v>
      </c>
      <c r="X364" s="1">
        <f>MIN($G364)</f>
        <v>0</v>
      </c>
      <c r="Y364" s="1">
        <f>MIN($H364)</f>
        <v>0</v>
      </c>
      <c r="Z364" s="1">
        <f>MIN($I364)</f>
        <v>0</v>
      </c>
      <c r="AA364" s="1">
        <f>MIN($J364)</f>
        <v>0</v>
      </c>
      <c r="AB364" s="1">
        <f>MIN($K364)</f>
        <v>0</v>
      </c>
      <c r="AC364" s="1">
        <f>MIN($M364)</f>
        <v>0</v>
      </c>
      <c r="AD364" s="1">
        <f>MIN($N364)</f>
        <v>0</v>
      </c>
      <c r="AE364" s="1">
        <f>MIN($P364)</f>
        <v>0</v>
      </c>
      <c r="AF364" s="1">
        <f>MIN($Q364)</f>
        <v>0</v>
      </c>
      <c r="AG364" s="1">
        <f>MIN($R364)</f>
        <v>0</v>
      </c>
      <c r="AH364" s="1">
        <f>MEDIAN($B364)</f>
        <v>0</v>
      </c>
      <c r="AI364" s="1">
        <f>MEDIAN($C364)</f>
        <v>0</v>
      </c>
      <c r="AJ364" s="1">
        <f>MEDIAN($D364)</f>
        <v>0</v>
      </c>
      <c r="AK364" s="1">
        <f>MEDIAN($E364)</f>
        <v>0</v>
      </c>
      <c r="AL364" s="1">
        <f>MEDIAN($F364)</f>
        <v>0</v>
      </c>
      <c r="AM364" s="1">
        <f>MEDIAN($G364)</f>
        <v>0</v>
      </c>
      <c r="AN364" s="1">
        <f>MEDIAN($H364)</f>
        <v>0</v>
      </c>
      <c r="AO364" s="1">
        <f>MEDIAN($I364)</f>
        <v>0</v>
      </c>
      <c r="AP364" s="1">
        <f>MEDIAN($J364)</f>
        <v>0</v>
      </c>
      <c r="AQ364" s="1">
        <f>MEDIAN($K364)</f>
        <v>0</v>
      </c>
      <c r="AR364" s="1">
        <f>MEDIAN($M364)</f>
        <v>0</v>
      </c>
      <c r="AS364" s="1">
        <f>MEDIAN($N364)</f>
        <v>0</v>
      </c>
      <c r="AT364" s="1">
        <f>MEDIAN($P364)</f>
        <v>0</v>
      </c>
      <c r="AU364" s="1">
        <f>MEDIAN($Q364)</f>
        <v>0</v>
      </c>
      <c r="AV364" s="1">
        <f>MEDIAN($R364)</f>
        <v>0</v>
      </c>
      <c r="AW364" s="1">
        <f>MAX($B364)</f>
        <v>0</v>
      </c>
      <c r="AX364" s="1">
        <f>MAX($C364)</f>
        <v>0</v>
      </c>
      <c r="AY364" s="1">
        <f>MAX($D364)</f>
        <v>0</v>
      </c>
      <c r="AZ364" s="1">
        <f>MAX($E364)</f>
        <v>0</v>
      </c>
      <c r="BA364" s="1">
        <f>MAX($F364)</f>
        <v>0</v>
      </c>
      <c r="BB364" s="1">
        <f>MAX($G364)</f>
        <v>0</v>
      </c>
      <c r="BC364" s="1">
        <f>MAX($H364)</f>
        <v>0</v>
      </c>
      <c r="BD364" s="1">
        <f>MAX($I364)</f>
        <v>0</v>
      </c>
      <c r="BE364" s="1">
        <f>MAX($J364)</f>
        <v>0</v>
      </c>
      <c r="BF364" s="1">
        <f>MAX($K364)</f>
        <v>0</v>
      </c>
      <c r="BG364" s="1">
        <f>MAX($M364)</f>
        <v>0</v>
      </c>
      <c r="BH364" s="1">
        <f>MAX($N364)</f>
        <v>0</v>
      </c>
      <c r="BI364" s="1">
        <f>MAX($P364)</f>
        <v>0</v>
      </c>
      <c r="BJ364" s="1">
        <f>MAX($Q364)</f>
        <v>0</v>
      </c>
      <c r="BK364" s="1">
        <f>MAX($R364)</f>
        <v>0</v>
      </c>
    </row>
    <row r="365" spans="1:63">
      <c r="A365" s="1" t="s">
        <v>362</v>
      </c>
      <c r="B365" s="1" cm="1">
        <f t="array" ref="B365">_xlfn.SWITCH($A$2,"average", AVERAGE(Instances!B365:Instances!B365),"median", MEDIAN(Instances!B365:Instances!B365),"min", MIN(Instances!B365:Instances!B365),"max", MAX(Instances!B365:Instances!B365),"diff", MAX(Instances!B365:Instances!B365)-MIN(Instances!B365:Instances!B365))</f>
        <v>0</v>
      </c>
      <c r="C365" s="1" cm="1">
        <f t="array" ref="C365">_xlfn.SWITCH($A$2,"average", AVERAGE(Instances!C365:Instances!C365),"median", MEDIAN(Instances!C365:Instances!C365),"min", MIN(Instances!C365:Instances!C365),"max", MAX(Instances!C365:Instances!C365),"diff", MAX(Instances!C365:Instances!C365)-MIN(Instances!C365:Instances!C365))</f>
        <v>0</v>
      </c>
      <c r="D365" s="1" cm="1">
        <f t="array" ref="D365">_xlfn.SWITCH($A$2,"average", AVERAGE(Instances!D365:Instances!D365),"median", MEDIAN(Instances!D365:Instances!D365),"min", MIN(Instances!D365:Instances!D365),"max", MAX(Instances!D365:Instances!D365),"diff", MAX(Instances!D365:Instances!D365)-MIN(Instances!D365:Instances!D365))</f>
        <v>0</v>
      </c>
      <c r="E365" s="1" cm="1">
        <f t="array" ref="E365">_xlfn.SWITCH($A$2,"average", AVERAGE(Instances!E365:Instances!E365),"median", MEDIAN(Instances!E365:Instances!E365),"min", MIN(Instances!E365:Instances!E365),"max", MAX(Instances!E365:Instances!E365),"diff", MAX(Instances!E365:Instances!E365)-MIN(Instances!E365:Instances!E365))</f>
        <v>0</v>
      </c>
      <c r="F365" s="1" cm="1">
        <f t="array" ref="F365">_xlfn.SWITCH($A$2,"average", AVERAGE(Instances!F365:Instances!F365),"median", MEDIAN(Instances!F365:Instances!F365),"min", MIN(Instances!F365:Instances!F365),"max", MAX(Instances!F365:Instances!F365),"diff", MAX(Instances!F365:Instances!F365)-MIN(Instances!F365:Instances!F365))</f>
        <v>0</v>
      </c>
      <c r="G365" s="1" cm="1">
        <f t="array" ref="G365">_xlfn.SWITCH($A$2,"average", AVERAGE(Instances!G365:Instances!G365),"median", MEDIAN(Instances!G365:Instances!G365),"min", MIN(Instances!G365:Instances!G365),"max", MAX(Instances!G365:Instances!G365),"diff", MAX(Instances!G365:Instances!G365)-MIN(Instances!G365:Instances!G365))</f>
        <v>0</v>
      </c>
      <c r="H365" s="1" cm="1">
        <f t="array" ref="H365">_xlfn.SWITCH($A$2,"average", AVERAGE(Instances!H365:Instances!H365),"median", MEDIAN(Instances!H365:Instances!H365),"min", MIN(Instances!H365:Instances!H365),"max", MAX(Instances!H365:Instances!H365),"diff", MAX(Instances!H365:Instances!H365)-MIN(Instances!H365:Instances!H365))</f>
        <v>0</v>
      </c>
      <c r="I365" s="1" cm="1">
        <f t="array" ref="I365">_xlfn.SWITCH($A$2,"average", AVERAGE(Instances!I365:Instances!I365),"median", MEDIAN(Instances!I365:Instances!I365),"min", MIN(Instances!I365:Instances!I365),"max", MAX(Instances!I365:Instances!I365),"diff", MAX(Instances!I365:Instances!I365)-MIN(Instances!I365:Instances!I365))</f>
        <v>0</v>
      </c>
      <c r="J365" s="1" cm="1">
        <f t="array" ref="J365">_xlfn.SWITCH($A$2,"average", AVERAGE(Instances!J365:Instances!J365),"median", MEDIAN(Instances!J365:Instances!J365),"min", MIN(Instances!J365:Instances!J365),"max", MAX(Instances!J365:Instances!J365),"diff", MAX(Instances!J365:Instances!J365)-MIN(Instances!J365:Instances!J365))</f>
        <v>0</v>
      </c>
      <c r="K365" s="1" cm="1">
        <f t="array" ref="K365">_xlfn.SWITCH($A$2,"average", AVERAGE(Instances!K365:Instances!K365),"median", MEDIAN(Instances!K365:Instances!K365),"min", MIN(Instances!K365:Instances!K365),"max", MAX(Instances!K365:Instances!K365),"diff", MAX(Instances!K365:Instances!K365)-MIN(Instances!K365:Instances!K365))</f>
        <v>0</v>
      </c>
      <c r="L365" s="1"/>
      <c r="M365" s="1" cm="1">
        <f t="array" ref="M365">_xlfn.SWITCH($A$2,"average", AVERAGE(Instances!M365:Instances!M365),"median", MEDIAN(Instances!M365:Instances!M365),"min", MIN(Instances!M365:Instances!M365),"max", MAX(Instances!M365:Instances!M365),"diff", MAX(Instances!M365:Instances!M365)-MIN(Instances!M365:Instances!M365))</f>
        <v>0</v>
      </c>
      <c r="N365" s="1" cm="1">
        <f t="array" ref="N365">_xlfn.SWITCH($A$2,"average", AVERAGE(Instances!N365:Instances!N365),"median", MEDIAN(Instances!N365:Instances!N365),"min", MIN(Instances!N365:Instances!N365),"max", MAX(Instances!N365:Instances!N365),"diff", MAX(Instances!N365:Instances!N365)-MIN(Instances!N365:Instances!N365))</f>
        <v>0</v>
      </c>
      <c r="O365" s="1"/>
      <c r="P365" s="1" cm="1">
        <f t="array" ref="P365">_xlfn.SWITCH($A$2,"average", AVERAGE(Instances!P365:Instances!P365),"median", MEDIAN(Instances!P365:Instances!P365),"min", MIN(Instances!P365:Instances!P365),"max", MAX(Instances!P365:Instances!P365),"diff", MAX(Instances!P365:Instances!P365)-MIN(Instances!P365:Instances!P365))</f>
        <v>0</v>
      </c>
      <c r="Q365" s="1" cm="1">
        <f t="array" ref="Q365">_xlfn.SWITCH($A$2,"average", AVERAGE(Instances!Q365:Instances!Q365),"median", MEDIAN(Instances!Q365:Instances!Q365),"min", MIN(Instances!Q365:Instances!Q365),"max", MAX(Instances!Q365:Instances!Q365),"diff", MAX(Instances!Q365:Instances!Q365)-MIN(Instances!Q365:Instances!Q365))</f>
        <v>0</v>
      </c>
      <c r="R365" s="1" cm="1">
        <f t="array" ref="R365">_xlfn.SWITCH($A$2,"average", AVERAGE(Instances!R365:Instances!R365),"median", MEDIAN(Instances!R365:Instances!R365),"min", MIN(Instances!R365:Instances!R365),"max", MAX(Instances!R365:Instances!R365),"diff", MAX(Instances!R365:Instances!R365)-MIN(Instances!R365:Instances!R365))</f>
        <v>0</v>
      </c>
      <c r="S365" s="1">
        <f>MIN($B365)</f>
        <v>0</v>
      </c>
      <c r="T365" s="1">
        <f>MIN($C365)</f>
        <v>0</v>
      </c>
      <c r="U365" s="1">
        <f>MIN($D365)</f>
        <v>0</v>
      </c>
      <c r="V365" s="1">
        <f>MIN($E365)</f>
        <v>0</v>
      </c>
      <c r="W365" s="1">
        <f>MIN($F365)</f>
        <v>0</v>
      </c>
      <c r="X365" s="1">
        <f>MIN($G365)</f>
        <v>0</v>
      </c>
      <c r="Y365" s="1">
        <f>MIN($H365)</f>
        <v>0</v>
      </c>
      <c r="Z365" s="1">
        <f>MIN($I365)</f>
        <v>0</v>
      </c>
      <c r="AA365" s="1">
        <f>MIN($J365)</f>
        <v>0</v>
      </c>
      <c r="AB365" s="1">
        <f>MIN($K365)</f>
        <v>0</v>
      </c>
      <c r="AC365" s="1">
        <f>MIN($M365)</f>
        <v>0</v>
      </c>
      <c r="AD365" s="1">
        <f>MIN($N365)</f>
        <v>0</v>
      </c>
      <c r="AE365" s="1">
        <f>MIN($P365)</f>
        <v>0</v>
      </c>
      <c r="AF365" s="1">
        <f>MIN($Q365)</f>
        <v>0</v>
      </c>
      <c r="AG365" s="1">
        <f>MIN($R365)</f>
        <v>0</v>
      </c>
      <c r="AH365" s="1">
        <f>MEDIAN($B365)</f>
        <v>0</v>
      </c>
      <c r="AI365" s="1">
        <f>MEDIAN($C365)</f>
        <v>0</v>
      </c>
      <c r="AJ365" s="1">
        <f>MEDIAN($D365)</f>
        <v>0</v>
      </c>
      <c r="AK365" s="1">
        <f>MEDIAN($E365)</f>
        <v>0</v>
      </c>
      <c r="AL365" s="1">
        <f>MEDIAN($F365)</f>
        <v>0</v>
      </c>
      <c r="AM365" s="1">
        <f>MEDIAN($G365)</f>
        <v>0</v>
      </c>
      <c r="AN365" s="1">
        <f>MEDIAN($H365)</f>
        <v>0</v>
      </c>
      <c r="AO365" s="1">
        <f>MEDIAN($I365)</f>
        <v>0</v>
      </c>
      <c r="AP365" s="1">
        <f>MEDIAN($J365)</f>
        <v>0</v>
      </c>
      <c r="AQ365" s="1">
        <f>MEDIAN($K365)</f>
        <v>0</v>
      </c>
      <c r="AR365" s="1">
        <f>MEDIAN($M365)</f>
        <v>0</v>
      </c>
      <c r="AS365" s="1">
        <f>MEDIAN($N365)</f>
        <v>0</v>
      </c>
      <c r="AT365" s="1">
        <f>MEDIAN($P365)</f>
        <v>0</v>
      </c>
      <c r="AU365" s="1">
        <f>MEDIAN($Q365)</f>
        <v>0</v>
      </c>
      <c r="AV365" s="1">
        <f>MEDIAN($R365)</f>
        <v>0</v>
      </c>
      <c r="AW365" s="1">
        <f>MAX($B365)</f>
        <v>0</v>
      </c>
      <c r="AX365" s="1">
        <f>MAX($C365)</f>
        <v>0</v>
      </c>
      <c r="AY365" s="1">
        <f>MAX($D365)</f>
        <v>0</v>
      </c>
      <c r="AZ365" s="1">
        <f>MAX($E365)</f>
        <v>0</v>
      </c>
      <c r="BA365" s="1">
        <f>MAX($F365)</f>
        <v>0</v>
      </c>
      <c r="BB365" s="1">
        <f>MAX($G365)</f>
        <v>0</v>
      </c>
      <c r="BC365" s="1">
        <f>MAX($H365)</f>
        <v>0</v>
      </c>
      <c r="BD365" s="1">
        <f>MAX($I365)</f>
        <v>0</v>
      </c>
      <c r="BE365" s="1">
        <f>MAX($J365)</f>
        <v>0</v>
      </c>
      <c r="BF365" s="1">
        <f>MAX($K365)</f>
        <v>0</v>
      </c>
      <c r="BG365" s="1">
        <f>MAX($M365)</f>
        <v>0</v>
      </c>
      <c r="BH365" s="1">
        <f>MAX($N365)</f>
        <v>0</v>
      </c>
      <c r="BI365" s="1">
        <f>MAX($P365)</f>
        <v>0</v>
      </c>
      <c r="BJ365" s="1">
        <f>MAX($Q365)</f>
        <v>0</v>
      </c>
      <c r="BK365" s="1">
        <f>MAX($R365)</f>
        <v>0</v>
      </c>
    </row>
    <row r="366" spans="1:63">
      <c r="A366" s="1" t="s">
        <v>363</v>
      </c>
      <c r="B366" s="1" cm="1">
        <f t="array" ref="B366">_xlfn.SWITCH($A$2,"average", AVERAGE(Instances!B366:Instances!B366),"median", MEDIAN(Instances!B366:Instances!B366),"min", MIN(Instances!B366:Instances!B366),"max", MAX(Instances!B366:Instances!B366),"diff", MAX(Instances!B366:Instances!B366)-MIN(Instances!B366:Instances!B366))</f>
        <v>0</v>
      </c>
      <c r="C366" s="1" cm="1">
        <f t="array" ref="C366">_xlfn.SWITCH($A$2,"average", AVERAGE(Instances!C366:Instances!C366),"median", MEDIAN(Instances!C366:Instances!C366),"min", MIN(Instances!C366:Instances!C366),"max", MAX(Instances!C366:Instances!C366),"diff", MAX(Instances!C366:Instances!C366)-MIN(Instances!C366:Instances!C366))</f>
        <v>0</v>
      </c>
      <c r="D366" s="1" cm="1">
        <f t="array" ref="D366">_xlfn.SWITCH($A$2,"average", AVERAGE(Instances!D366:Instances!D366),"median", MEDIAN(Instances!D366:Instances!D366),"min", MIN(Instances!D366:Instances!D366),"max", MAX(Instances!D366:Instances!D366),"diff", MAX(Instances!D366:Instances!D366)-MIN(Instances!D366:Instances!D366))</f>
        <v>0</v>
      </c>
      <c r="E366" s="1" cm="1">
        <f t="array" ref="E366">_xlfn.SWITCH($A$2,"average", AVERAGE(Instances!E366:Instances!E366),"median", MEDIAN(Instances!E366:Instances!E366),"min", MIN(Instances!E366:Instances!E366),"max", MAX(Instances!E366:Instances!E366),"diff", MAX(Instances!E366:Instances!E366)-MIN(Instances!E366:Instances!E366))</f>
        <v>0</v>
      </c>
      <c r="F366" s="1" cm="1">
        <f t="array" ref="F366">_xlfn.SWITCH($A$2,"average", AVERAGE(Instances!F366:Instances!F366),"median", MEDIAN(Instances!F366:Instances!F366),"min", MIN(Instances!F366:Instances!F366),"max", MAX(Instances!F366:Instances!F366),"diff", MAX(Instances!F366:Instances!F366)-MIN(Instances!F366:Instances!F366))</f>
        <v>0</v>
      </c>
      <c r="G366" s="1" cm="1">
        <f t="array" ref="G366">_xlfn.SWITCH($A$2,"average", AVERAGE(Instances!G366:Instances!G366),"median", MEDIAN(Instances!G366:Instances!G366),"min", MIN(Instances!G366:Instances!G366),"max", MAX(Instances!G366:Instances!G366),"diff", MAX(Instances!G366:Instances!G366)-MIN(Instances!G366:Instances!G366))</f>
        <v>0</v>
      </c>
      <c r="H366" s="1" cm="1">
        <f t="array" ref="H366">_xlfn.SWITCH($A$2,"average", AVERAGE(Instances!H366:Instances!H366),"median", MEDIAN(Instances!H366:Instances!H366),"min", MIN(Instances!H366:Instances!H366),"max", MAX(Instances!H366:Instances!H366),"diff", MAX(Instances!H366:Instances!H366)-MIN(Instances!H366:Instances!H366))</f>
        <v>0</v>
      </c>
      <c r="I366" s="1" cm="1">
        <f t="array" ref="I366">_xlfn.SWITCH($A$2,"average", AVERAGE(Instances!I366:Instances!I366),"median", MEDIAN(Instances!I366:Instances!I366),"min", MIN(Instances!I366:Instances!I366),"max", MAX(Instances!I366:Instances!I366),"diff", MAX(Instances!I366:Instances!I366)-MIN(Instances!I366:Instances!I366))</f>
        <v>0</v>
      </c>
      <c r="J366" s="1" cm="1">
        <f t="array" ref="J366">_xlfn.SWITCH($A$2,"average", AVERAGE(Instances!J366:Instances!J366),"median", MEDIAN(Instances!J366:Instances!J366),"min", MIN(Instances!J366:Instances!J366),"max", MAX(Instances!J366:Instances!J366),"diff", MAX(Instances!J366:Instances!J366)-MIN(Instances!J366:Instances!J366))</f>
        <v>0</v>
      </c>
      <c r="K366" s="1" cm="1">
        <f t="array" ref="K366">_xlfn.SWITCH($A$2,"average", AVERAGE(Instances!K366:Instances!K366),"median", MEDIAN(Instances!K366:Instances!K366),"min", MIN(Instances!K366:Instances!K366),"max", MAX(Instances!K366:Instances!K366),"diff", MAX(Instances!K366:Instances!K366)-MIN(Instances!K366:Instances!K366))</f>
        <v>0</v>
      </c>
      <c r="L366" s="1"/>
      <c r="M366" s="1" cm="1">
        <f t="array" ref="M366">_xlfn.SWITCH($A$2,"average", AVERAGE(Instances!M366:Instances!M366),"median", MEDIAN(Instances!M366:Instances!M366),"min", MIN(Instances!M366:Instances!M366),"max", MAX(Instances!M366:Instances!M366),"diff", MAX(Instances!M366:Instances!M366)-MIN(Instances!M366:Instances!M366))</f>
        <v>0</v>
      </c>
      <c r="N366" s="1" cm="1">
        <f t="array" ref="N366">_xlfn.SWITCH($A$2,"average", AVERAGE(Instances!N366:Instances!N366),"median", MEDIAN(Instances!N366:Instances!N366),"min", MIN(Instances!N366:Instances!N366),"max", MAX(Instances!N366:Instances!N366),"diff", MAX(Instances!N366:Instances!N366)-MIN(Instances!N366:Instances!N366))</f>
        <v>0</v>
      </c>
      <c r="O366" s="1"/>
      <c r="P366" s="1" cm="1">
        <f t="array" ref="P366">_xlfn.SWITCH($A$2,"average", AVERAGE(Instances!P366:Instances!P366),"median", MEDIAN(Instances!P366:Instances!P366),"min", MIN(Instances!P366:Instances!P366),"max", MAX(Instances!P366:Instances!P366),"diff", MAX(Instances!P366:Instances!P366)-MIN(Instances!P366:Instances!P366))</f>
        <v>0</v>
      </c>
      <c r="Q366" s="1" cm="1">
        <f t="array" ref="Q366">_xlfn.SWITCH($A$2,"average", AVERAGE(Instances!Q366:Instances!Q366),"median", MEDIAN(Instances!Q366:Instances!Q366),"min", MIN(Instances!Q366:Instances!Q366),"max", MAX(Instances!Q366:Instances!Q366),"diff", MAX(Instances!Q366:Instances!Q366)-MIN(Instances!Q366:Instances!Q366))</f>
        <v>0</v>
      </c>
      <c r="R366" s="1" cm="1">
        <f t="array" ref="R366">_xlfn.SWITCH($A$2,"average", AVERAGE(Instances!R366:Instances!R366),"median", MEDIAN(Instances!R366:Instances!R366),"min", MIN(Instances!R366:Instances!R366),"max", MAX(Instances!R366:Instances!R366),"diff", MAX(Instances!R366:Instances!R366)-MIN(Instances!R366:Instances!R366))</f>
        <v>0</v>
      </c>
      <c r="S366" s="1">
        <f>MIN($B366)</f>
        <v>0</v>
      </c>
      <c r="T366" s="1">
        <f>MIN($C366)</f>
        <v>0</v>
      </c>
      <c r="U366" s="1">
        <f>MIN($D366)</f>
        <v>0</v>
      </c>
      <c r="V366" s="1">
        <f>MIN($E366)</f>
        <v>0</v>
      </c>
      <c r="W366" s="1">
        <f>MIN($F366)</f>
        <v>0</v>
      </c>
      <c r="X366" s="1">
        <f>MIN($G366)</f>
        <v>0</v>
      </c>
      <c r="Y366" s="1">
        <f>MIN($H366)</f>
        <v>0</v>
      </c>
      <c r="Z366" s="1">
        <f>MIN($I366)</f>
        <v>0</v>
      </c>
      <c r="AA366" s="1">
        <f>MIN($J366)</f>
        <v>0</v>
      </c>
      <c r="AB366" s="1">
        <f>MIN($K366)</f>
        <v>0</v>
      </c>
      <c r="AC366" s="1">
        <f>MIN($M366)</f>
        <v>0</v>
      </c>
      <c r="AD366" s="1">
        <f>MIN($N366)</f>
        <v>0</v>
      </c>
      <c r="AE366" s="1">
        <f>MIN($P366)</f>
        <v>0</v>
      </c>
      <c r="AF366" s="1">
        <f>MIN($Q366)</f>
        <v>0</v>
      </c>
      <c r="AG366" s="1">
        <f>MIN($R366)</f>
        <v>0</v>
      </c>
      <c r="AH366" s="1">
        <f>MEDIAN($B366)</f>
        <v>0</v>
      </c>
      <c r="AI366" s="1">
        <f>MEDIAN($C366)</f>
        <v>0</v>
      </c>
      <c r="AJ366" s="1">
        <f>MEDIAN($D366)</f>
        <v>0</v>
      </c>
      <c r="AK366" s="1">
        <f>MEDIAN($E366)</f>
        <v>0</v>
      </c>
      <c r="AL366" s="1">
        <f>MEDIAN($F366)</f>
        <v>0</v>
      </c>
      <c r="AM366" s="1">
        <f>MEDIAN($G366)</f>
        <v>0</v>
      </c>
      <c r="AN366" s="1">
        <f>MEDIAN($H366)</f>
        <v>0</v>
      </c>
      <c r="AO366" s="1">
        <f>MEDIAN($I366)</f>
        <v>0</v>
      </c>
      <c r="AP366" s="1">
        <f>MEDIAN($J366)</f>
        <v>0</v>
      </c>
      <c r="AQ366" s="1">
        <f>MEDIAN($K366)</f>
        <v>0</v>
      </c>
      <c r="AR366" s="1">
        <f>MEDIAN($M366)</f>
        <v>0</v>
      </c>
      <c r="AS366" s="1">
        <f>MEDIAN($N366)</f>
        <v>0</v>
      </c>
      <c r="AT366" s="1">
        <f>MEDIAN($P366)</f>
        <v>0</v>
      </c>
      <c r="AU366" s="1">
        <f>MEDIAN($Q366)</f>
        <v>0</v>
      </c>
      <c r="AV366" s="1">
        <f>MEDIAN($R366)</f>
        <v>0</v>
      </c>
      <c r="AW366" s="1">
        <f>MAX($B366)</f>
        <v>0</v>
      </c>
      <c r="AX366" s="1">
        <f>MAX($C366)</f>
        <v>0</v>
      </c>
      <c r="AY366" s="1">
        <f>MAX($D366)</f>
        <v>0</v>
      </c>
      <c r="AZ366" s="1">
        <f>MAX($E366)</f>
        <v>0</v>
      </c>
      <c r="BA366" s="1">
        <f>MAX($F366)</f>
        <v>0</v>
      </c>
      <c r="BB366" s="1">
        <f>MAX($G366)</f>
        <v>0</v>
      </c>
      <c r="BC366" s="1">
        <f>MAX($H366)</f>
        <v>0</v>
      </c>
      <c r="BD366" s="1">
        <f>MAX($I366)</f>
        <v>0</v>
      </c>
      <c r="BE366" s="1">
        <f>MAX($J366)</f>
        <v>0</v>
      </c>
      <c r="BF366" s="1">
        <f>MAX($K366)</f>
        <v>0</v>
      </c>
      <c r="BG366" s="1">
        <f>MAX($M366)</f>
        <v>0</v>
      </c>
      <c r="BH366" s="1">
        <f>MAX($N366)</f>
        <v>0</v>
      </c>
      <c r="BI366" s="1">
        <f>MAX($P366)</f>
        <v>0</v>
      </c>
      <c r="BJ366" s="1">
        <f>MAX($Q366)</f>
        <v>0</v>
      </c>
      <c r="BK366" s="1">
        <f>MAX($R366)</f>
        <v>0</v>
      </c>
    </row>
    <row r="367" spans="1:63">
      <c r="A367" s="1" t="s">
        <v>364</v>
      </c>
      <c r="B367" s="1" cm="1">
        <f t="array" ref="B367">_xlfn.SWITCH($A$2,"average", AVERAGE(Instances!B367:Instances!B367),"median", MEDIAN(Instances!B367:Instances!B367),"min", MIN(Instances!B367:Instances!B367),"max", MAX(Instances!B367:Instances!B367),"diff", MAX(Instances!B367:Instances!B367)-MIN(Instances!B367:Instances!B367))</f>
        <v>0</v>
      </c>
      <c r="C367" s="1" cm="1">
        <f t="array" ref="C367">_xlfn.SWITCH($A$2,"average", AVERAGE(Instances!C367:Instances!C367),"median", MEDIAN(Instances!C367:Instances!C367),"min", MIN(Instances!C367:Instances!C367),"max", MAX(Instances!C367:Instances!C367),"diff", MAX(Instances!C367:Instances!C367)-MIN(Instances!C367:Instances!C367))</f>
        <v>0</v>
      </c>
      <c r="D367" s="1" cm="1">
        <f t="array" ref="D367">_xlfn.SWITCH($A$2,"average", AVERAGE(Instances!D367:Instances!D367),"median", MEDIAN(Instances!D367:Instances!D367),"min", MIN(Instances!D367:Instances!D367),"max", MAX(Instances!D367:Instances!D367),"diff", MAX(Instances!D367:Instances!D367)-MIN(Instances!D367:Instances!D367))</f>
        <v>0</v>
      </c>
      <c r="E367" s="1" cm="1">
        <f t="array" ref="E367">_xlfn.SWITCH($A$2,"average", AVERAGE(Instances!E367:Instances!E367),"median", MEDIAN(Instances!E367:Instances!E367),"min", MIN(Instances!E367:Instances!E367),"max", MAX(Instances!E367:Instances!E367),"diff", MAX(Instances!E367:Instances!E367)-MIN(Instances!E367:Instances!E367))</f>
        <v>0</v>
      </c>
      <c r="F367" s="1" cm="1">
        <f t="array" ref="F367">_xlfn.SWITCH($A$2,"average", AVERAGE(Instances!F367:Instances!F367),"median", MEDIAN(Instances!F367:Instances!F367),"min", MIN(Instances!F367:Instances!F367),"max", MAX(Instances!F367:Instances!F367),"diff", MAX(Instances!F367:Instances!F367)-MIN(Instances!F367:Instances!F367))</f>
        <v>0</v>
      </c>
      <c r="G367" s="1" cm="1">
        <f t="array" ref="G367">_xlfn.SWITCH($A$2,"average", AVERAGE(Instances!G367:Instances!G367),"median", MEDIAN(Instances!G367:Instances!G367),"min", MIN(Instances!G367:Instances!G367),"max", MAX(Instances!G367:Instances!G367),"diff", MAX(Instances!G367:Instances!G367)-MIN(Instances!G367:Instances!G367))</f>
        <v>0</v>
      </c>
      <c r="H367" s="1" cm="1">
        <f t="array" ref="H367">_xlfn.SWITCH($A$2,"average", AVERAGE(Instances!H367:Instances!H367),"median", MEDIAN(Instances!H367:Instances!H367),"min", MIN(Instances!H367:Instances!H367),"max", MAX(Instances!H367:Instances!H367),"diff", MAX(Instances!H367:Instances!H367)-MIN(Instances!H367:Instances!H367))</f>
        <v>0</v>
      </c>
      <c r="I367" s="1" cm="1">
        <f t="array" ref="I367">_xlfn.SWITCH($A$2,"average", AVERAGE(Instances!I367:Instances!I367),"median", MEDIAN(Instances!I367:Instances!I367),"min", MIN(Instances!I367:Instances!I367),"max", MAX(Instances!I367:Instances!I367),"diff", MAX(Instances!I367:Instances!I367)-MIN(Instances!I367:Instances!I367))</f>
        <v>0</v>
      </c>
      <c r="J367" s="1" cm="1">
        <f t="array" ref="J367">_xlfn.SWITCH($A$2,"average", AVERAGE(Instances!J367:Instances!J367),"median", MEDIAN(Instances!J367:Instances!J367),"min", MIN(Instances!J367:Instances!J367),"max", MAX(Instances!J367:Instances!J367),"diff", MAX(Instances!J367:Instances!J367)-MIN(Instances!J367:Instances!J367))</f>
        <v>0</v>
      </c>
      <c r="K367" s="1" cm="1">
        <f t="array" ref="K367">_xlfn.SWITCH($A$2,"average", AVERAGE(Instances!K367:Instances!K367),"median", MEDIAN(Instances!K367:Instances!K367),"min", MIN(Instances!K367:Instances!K367),"max", MAX(Instances!K367:Instances!K367),"diff", MAX(Instances!K367:Instances!K367)-MIN(Instances!K367:Instances!K367))</f>
        <v>0</v>
      </c>
      <c r="L367" s="1"/>
      <c r="M367" s="1" cm="1">
        <f t="array" ref="M367">_xlfn.SWITCH($A$2,"average", AVERAGE(Instances!M367:Instances!M367),"median", MEDIAN(Instances!M367:Instances!M367),"min", MIN(Instances!M367:Instances!M367),"max", MAX(Instances!M367:Instances!M367),"diff", MAX(Instances!M367:Instances!M367)-MIN(Instances!M367:Instances!M367))</f>
        <v>0</v>
      </c>
      <c r="N367" s="1" cm="1">
        <f t="array" ref="N367">_xlfn.SWITCH($A$2,"average", AVERAGE(Instances!N367:Instances!N367),"median", MEDIAN(Instances!N367:Instances!N367),"min", MIN(Instances!N367:Instances!N367),"max", MAX(Instances!N367:Instances!N367),"diff", MAX(Instances!N367:Instances!N367)-MIN(Instances!N367:Instances!N367))</f>
        <v>0</v>
      </c>
      <c r="O367" s="1"/>
      <c r="P367" s="1" cm="1">
        <f t="array" ref="P367">_xlfn.SWITCH($A$2,"average", AVERAGE(Instances!P367:Instances!P367),"median", MEDIAN(Instances!P367:Instances!P367),"min", MIN(Instances!P367:Instances!P367),"max", MAX(Instances!P367:Instances!P367),"diff", MAX(Instances!P367:Instances!P367)-MIN(Instances!P367:Instances!P367))</f>
        <v>0</v>
      </c>
      <c r="Q367" s="1" cm="1">
        <f t="array" ref="Q367">_xlfn.SWITCH($A$2,"average", AVERAGE(Instances!Q367:Instances!Q367),"median", MEDIAN(Instances!Q367:Instances!Q367),"min", MIN(Instances!Q367:Instances!Q367),"max", MAX(Instances!Q367:Instances!Q367),"diff", MAX(Instances!Q367:Instances!Q367)-MIN(Instances!Q367:Instances!Q367))</f>
        <v>0</v>
      </c>
      <c r="R367" s="1" cm="1">
        <f t="array" ref="R367">_xlfn.SWITCH($A$2,"average", AVERAGE(Instances!R367:Instances!R367),"median", MEDIAN(Instances!R367:Instances!R367),"min", MIN(Instances!R367:Instances!R367),"max", MAX(Instances!R367:Instances!R367),"diff", MAX(Instances!R367:Instances!R367)-MIN(Instances!R367:Instances!R367))</f>
        <v>0</v>
      </c>
      <c r="S367" s="1">
        <f>MIN($B367)</f>
        <v>0</v>
      </c>
      <c r="T367" s="1">
        <f>MIN($C367)</f>
        <v>0</v>
      </c>
      <c r="U367" s="1">
        <f>MIN($D367)</f>
        <v>0</v>
      </c>
      <c r="V367" s="1">
        <f>MIN($E367)</f>
        <v>0</v>
      </c>
      <c r="W367" s="1">
        <f>MIN($F367)</f>
        <v>0</v>
      </c>
      <c r="X367" s="1">
        <f>MIN($G367)</f>
        <v>0</v>
      </c>
      <c r="Y367" s="1">
        <f>MIN($H367)</f>
        <v>0</v>
      </c>
      <c r="Z367" s="1">
        <f>MIN($I367)</f>
        <v>0</v>
      </c>
      <c r="AA367" s="1">
        <f>MIN($J367)</f>
        <v>0</v>
      </c>
      <c r="AB367" s="1">
        <f>MIN($K367)</f>
        <v>0</v>
      </c>
      <c r="AC367" s="1">
        <f>MIN($M367)</f>
        <v>0</v>
      </c>
      <c r="AD367" s="1">
        <f>MIN($N367)</f>
        <v>0</v>
      </c>
      <c r="AE367" s="1">
        <f>MIN($P367)</f>
        <v>0</v>
      </c>
      <c r="AF367" s="1">
        <f>MIN($Q367)</f>
        <v>0</v>
      </c>
      <c r="AG367" s="1">
        <f>MIN($R367)</f>
        <v>0</v>
      </c>
      <c r="AH367" s="1">
        <f>MEDIAN($B367)</f>
        <v>0</v>
      </c>
      <c r="AI367" s="1">
        <f>MEDIAN($C367)</f>
        <v>0</v>
      </c>
      <c r="AJ367" s="1">
        <f>MEDIAN($D367)</f>
        <v>0</v>
      </c>
      <c r="AK367" s="1">
        <f>MEDIAN($E367)</f>
        <v>0</v>
      </c>
      <c r="AL367" s="1">
        <f>MEDIAN($F367)</f>
        <v>0</v>
      </c>
      <c r="AM367" s="1">
        <f>MEDIAN($G367)</f>
        <v>0</v>
      </c>
      <c r="AN367" s="1">
        <f>MEDIAN($H367)</f>
        <v>0</v>
      </c>
      <c r="AO367" s="1">
        <f>MEDIAN($I367)</f>
        <v>0</v>
      </c>
      <c r="AP367" s="1">
        <f>MEDIAN($J367)</f>
        <v>0</v>
      </c>
      <c r="AQ367" s="1">
        <f>MEDIAN($K367)</f>
        <v>0</v>
      </c>
      <c r="AR367" s="1">
        <f>MEDIAN($M367)</f>
        <v>0</v>
      </c>
      <c r="AS367" s="1">
        <f>MEDIAN($N367)</f>
        <v>0</v>
      </c>
      <c r="AT367" s="1">
        <f>MEDIAN($P367)</f>
        <v>0</v>
      </c>
      <c r="AU367" s="1">
        <f>MEDIAN($Q367)</f>
        <v>0</v>
      </c>
      <c r="AV367" s="1">
        <f>MEDIAN($R367)</f>
        <v>0</v>
      </c>
      <c r="AW367" s="1">
        <f>MAX($B367)</f>
        <v>0</v>
      </c>
      <c r="AX367" s="1">
        <f>MAX($C367)</f>
        <v>0</v>
      </c>
      <c r="AY367" s="1">
        <f>MAX($D367)</f>
        <v>0</v>
      </c>
      <c r="AZ367" s="1">
        <f>MAX($E367)</f>
        <v>0</v>
      </c>
      <c r="BA367" s="1">
        <f>MAX($F367)</f>
        <v>0</v>
      </c>
      <c r="BB367" s="1">
        <f>MAX($G367)</f>
        <v>0</v>
      </c>
      <c r="BC367" s="1">
        <f>MAX($H367)</f>
        <v>0</v>
      </c>
      <c r="BD367" s="1">
        <f>MAX($I367)</f>
        <v>0</v>
      </c>
      <c r="BE367" s="1">
        <f>MAX($J367)</f>
        <v>0</v>
      </c>
      <c r="BF367" s="1">
        <f>MAX($K367)</f>
        <v>0</v>
      </c>
      <c r="BG367" s="1">
        <f>MAX($M367)</f>
        <v>0</v>
      </c>
      <c r="BH367" s="1">
        <f>MAX($N367)</f>
        <v>0</v>
      </c>
      <c r="BI367" s="1">
        <f>MAX($P367)</f>
        <v>0</v>
      </c>
      <c r="BJ367" s="1">
        <f>MAX($Q367)</f>
        <v>0</v>
      </c>
      <c r="BK367" s="1">
        <f>MAX($R367)</f>
        <v>0</v>
      </c>
    </row>
    <row r="368" spans="1:63">
      <c r="A368" s="1" t="s">
        <v>365</v>
      </c>
      <c r="B368" s="1" cm="1">
        <f t="array" ref="B368">_xlfn.SWITCH($A$2,"average", AVERAGE(Instances!B368:Instances!B368),"median", MEDIAN(Instances!B368:Instances!B368),"min", MIN(Instances!B368:Instances!B368),"max", MAX(Instances!B368:Instances!B368),"diff", MAX(Instances!B368:Instances!B368)-MIN(Instances!B368:Instances!B368))</f>
        <v>0</v>
      </c>
      <c r="C368" s="1" cm="1">
        <f t="array" ref="C368">_xlfn.SWITCH($A$2,"average", AVERAGE(Instances!C368:Instances!C368),"median", MEDIAN(Instances!C368:Instances!C368),"min", MIN(Instances!C368:Instances!C368),"max", MAX(Instances!C368:Instances!C368),"diff", MAX(Instances!C368:Instances!C368)-MIN(Instances!C368:Instances!C368))</f>
        <v>0</v>
      </c>
      <c r="D368" s="1" cm="1">
        <f t="array" ref="D368">_xlfn.SWITCH($A$2,"average", AVERAGE(Instances!D368:Instances!D368),"median", MEDIAN(Instances!D368:Instances!D368),"min", MIN(Instances!D368:Instances!D368),"max", MAX(Instances!D368:Instances!D368),"diff", MAX(Instances!D368:Instances!D368)-MIN(Instances!D368:Instances!D368))</f>
        <v>0</v>
      </c>
      <c r="E368" s="1" cm="1">
        <f t="array" ref="E368">_xlfn.SWITCH($A$2,"average", AVERAGE(Instances!E368:Instances!E368),"median", MEDIAN(Instances!E368:Instances!E368),"min", MIN(Instances!E368:Instances!E368),"max", MAX(Instances!E368:Instances!E368),"diff", MAX(Instances!E368:Instances!E368)-MIN(Instances!E368:Instances!E368))</f>
        <v>0</v>
      </c>
      <c r="F368" s="1" cm="1">
        <f t="array" ref="F368">_xlfn.SWITCH($A$2,"average", AVERAGE(Instances!F368:Instances!F368),"median", MEDIAN(Instances!F368:Instances!F368),"min", MIN(Instances!F368:Instances!F368),"max", MAX(Instances!F368:Instances!F368),"diff", MAX(Instances!F368:Instances!F368)-MIN(Instances!F368:Instances!F368))</f>
        <v>0</v>
      </c>
      <c r="G368" s="1" cm="1">
        <f t="array" ref="G368">_xlfn.SWITCH($A$2,"average", AVERAGE(Instances!G368:Instances!G368),"median", MEDIAN(Instances!G368:Instances!G368),"min", MIN(Instances!G368:Instances!G368),"max", MAX(Instances!G368:Instances!G368),"diff", MAX(Instances!G368:Instances!G368)-MIN(Instances!G368:Instances!G368))</f>
        <v>0</v>
      </c>
      <c r="H368" s="1" cm="1">
        <f t="array" ref="H368">_xlfn.SWITCH($A$2,"average", AVERAGE(Instances!H368:Instances!H368),"median", MEDIAN(Instances!H368:Instances!H368),"min", MIN(Instances!H368:Instances!H368),"max", MAX(Instances!H368:Instances!H368),"diff", MAX(Instances!H368:Instances!H368)-MIN(Instances!H368:Instances!H368))</f>
        <v>0</v>
      </c>
      <c r="I368" s="1" cm="1">
        <f t="array" ref="I368">_xlfn.SWITCH($A$2,"average", AVERAGE(Instances!I368:Instances!I368),"median", MEDIAN(Instances!I368:Instances!I368),"min", MIN(Instances!I368:Instances!I368),"max", MAX(Instances!I368:Instances!I368),"diff", MAX(Instances!I368:Instances!I368)-MIN(Instances!I368:Instances!I368))</f>
        <v>0</v>
      </c>
      <c r="J368" s="1" cm="1">
        <f t="array" ref="J368">_xlfn.SWITCH($A$2,"average", AVERAGE(Instances!J368:Instances!J368),"median", MEDIAN(Instances!J368:Instances!J368),"min", MIN(Instances!J368:Instances!J368),"max", MAX(Instances!J368:Instances!J368),"diff", MAX(Instances!J368:Instances!J368)-MIN(Instances!J368:Instances!J368))</f>
        <v>0</v>
      </c>
      <c r="K368" s="1" cm="1">
        <f t="array" ref="K368">_xlfn.SWITCH($A$2,"average", AVERAGE(Instances!K368:Instances!K368),"median", MEDIAN(Instances!K368:Instances!K368),"min", MIN(Instances!K368:Instances!K368),"max", MAX(Instances!K368:Instances!K368),"diff", MAX(Instances!K368:Instances!K368)-MIN(Instances!K368:Instances!K368))</f>
        <v>0</v>
      </c>
      <c r="L368" s="1"/>
      <c r="M368" s="1" cm="1">
        <f t="array" ref="M368">_xlfn.SWITCH($A$2,"average", AVERAGE(Instances!M368:Instances!M368),"median", MEDIAN(Instances!M368:Instances!M368),"min", MIN(Instances!M368:Instances!M368),"max", MAX(Instances!M368:Instances!M368),"diff", MAX(Instances!M368:Instances!M368)-MIN(Instances!M368:Instances!M368))</f>
        <v>0</v>
      </c>
      <c r="N368" s="1" cm="1">
        <f t="array" ref="N368">_xlfn.SWITCH($A$2,"average", AVERAGE(Instances!N368:Instances!N368),"median", MEDIAN(Instances!N368:Instances!N368),"min", MIN(Instances!N368:Instances!N368),"max", MAX(Instances!N368:Instances!N368),"diff", MAX(Instances!N368:Instances!N368)-MIN(Instances!N368:Instances!N368))</f>
        <v>0</v>
      </c>
      <c r="O368" s="1"/>
      <c r="P368" s="1" cm="1">
        <f t="array" ref="P368">_xlfn.SWITCH($A$2,"average", AVERAGE(Instances!P368:Instances!P368),"median", MEDIAN(Instances!P368:Instances!P368),"min", MIN(Instances!P368:Instances!P368),"max", MAX(Instances!P368:Instances!P368),"diff", MAX(Instances!P368:Instances!P368)-MIN(Instances!P368:Instances!P368))</f>
        <v>0</v>
      </c>
      <c r="Q368" s="1" cm="1">
        <f t="array" ref="Q368">_xlfn.SWITCH($A$2,"average", AVERAGE(Instances!Q368:Instances!Q368),"median", MEDIAN(Instances!Q368:Instances!Q368),"min", MIN(Instances!Q368:Instances!Q368),"max", MAX(Instances!Q368:Instances!Q368),"diff", MAX(Instances!Q368:Instances!Q368)-MIN(Instances!Q368:Instances!Q368))</f>
        <v>0</v>
      </c>
      <c r="R368" s="1" cm="1">
        <f t="array" ref="R368">_xlfn.SWITCH($A$2,"average", AVERAGE(Instances!R368:Instances!R368),"median", MEDIAN(Instances!R368:Instances!R368),"min", MIN(Instances!R368:Instances!R368),"max", MAX(Instances!R368:Instances!R368),"diff", MAX(Instances!R368:Instances!R368)-MIN(Instances!R368:Instances!R368))</f>
        <v>0</v>
      </c>
      <c r="S368" s="1">
        <f>MIN($B368)</f>
        <v>0</v>
      </c>
      <c r="T368" s="1">
        <f>MIN($C368)</f>
        <v>0</v>
      </c>
      <c r="U368" s="1">
        <f>MIN($D368)</f>
        <v>0</v>
      </c>
      <c r="V368" s="1">
        <f>MIN($E368)</f>
        <v>0</v>
      </c>
      <c r="W368" s="1">
        <f>MIN($F368)</f>
        <v>0</v>
      </c>
      <c r="X368" s="1">
        <f>MIN($G368)</f>
        <v>0</v>
      </c>
      <c r="Y368" s="1">
        <f>MIN($H368)</f>
        <v>0</v>
      </c>
      <c r="Z368" s="1">
        <f>MIN($I368)</f>
        <v>0</v>
      </c>
      <c r="AA368" s="1">
        <f>MIN($J368)</f>
        <v>0</v>
      </c>
      <c r="AB368" s="1">
        <f>MIN($K368)</f>
        <v>0</v>
      </c>
      <c r="AC368" s="1">
        <f>MIN($M368)</f>
        <v>0</v>
      </c>
      <c r="AD368" s="1">
        <f>MIN($N368)</f>
        <v>0</v>
      </c>
      <c r="AE368" s="1">
        <f>MIN($P368)</f>
        <v>0</v>
      </c>
      <c r="AF368" s="1">
        <f>MIN($Q368)</f>
        <v>0</v>
      </c>
      <c r="AG368" s="1">
        <f>MIN($R368)</f>
        <v>0</v>
      </c>
      <c r="AH368" s="1">
        <f>MEDIAN($B368)</f>
        <v>0</v>
      </c>
      <c r="AI368" s="1">
        <f>MEDIAN($C368)</f>
        <v>0</v>
      </c>
      <c r="AJ368" s="1">
        <f>MEDIAN($D368)</f>
        <v>0</v>
      </c>
      <c r="AK368" s="1">
        <f>MEDIAN($E368)</f>
        <v>0</v>
      </c>
      <c r="AL368" s="1">
        <f>MEDIAN($F368)</f>
        <v>0</v>
      </c>
      <c r="AM368" s="1">
        <f>MEDIAN($G368)</f>
        <v>0</v>
      </c>
      <c r="AN368" s="1">
        <f>MEDIAN($H368)</f>
        <v>0</v>
      </c>
      <c r="AO368" s="1">
        <f>MEDIAN($I368)</f>
        <v>0</v>
      </c>
      <c r="AP368" s="1">
        <f>MEDIAN($J368)</f>
        <v>0</v>
      </c>
      <c r="AQ368" s="1">
        <f>MEDIAN($K368)</f>
        <v>0</v>
      </c>
      <c r="AR368" s="1">
        <f>MEDIAN($M368)</f>
        <v>0</v>
      </c>
      <c r="AS368" s="1">
        <f>MEDIAN($N368)</f>
        <v>0</v>
      </c>
      <c r="AT368" s="1">
        <f>MEDIAN($P368)</f>
        <v>0</v>
      </c>
      <c r="AU368" s="1">
        <f>MEDIAN($Q368)</f>
        <v>0</v>
      </c>
      <c r="AV368" s="1">
        <f>MEDIAN($R368)</f>
        <v>0</v>
      </c>
      <c r="AW368" s="1">
        <f>MAX($B368)</f>
        <v>0</v>
      </c>
      <c r="AX368" s="1">
        <f>MAX($C368)</f>
        <v>0</v>
      </c>
      <c r="AY368" s="1">
        <f>MAX($D368)</f>
        <v>0</v>
      </c>
      <c r="AZ368" s="1">
        <f>MAX($E368)</f>
        <v>0</v>
      </c>
      <c r="BA368" s="1">
        <f>MAX($F368)</f>
        <v>0</v>
      </c>
      <c r="BB368" s="1">
        <f>MAX($G368)</f>
        <v>0</v>
      </c>
      <c r="BC368" s="1">
        <f>MAX($H368)</f>
        <v>0</v>
      </c>
      <c r="BD368" s="1">
        <f>MAX($I368)</f>
        <v>0</v>
      </c>
      <c r="BE368" s="1">
        <f>MAX($J368)</f>
        <v>0</v>
      </c>
      <c r="BF368" s="1">
        <f>MAX($K368)</f>
        <v>0</v>
      </c>
      <c r="BG368" s="1">
        <f>MAX($M368)</f>
        <v>0</v>
      </c>
      <c r="BH368" s="1">
        <f>MAX($N368)</f>
        <v>0</v>
      </c>
      <c r="BI368" s="1">
        <f>MAX($P368)</f>
        <v>0</v>
      </c>
      <c r="BJ368" s="1">
        <f>MAX($Q368)</f>
        <v>0</v>
      </c>
      <c r="BK368" s="1">
        <f>MAX($R368)</f>
        <v>0</v>
      </c>
    </row>
    <row r="369" spans="1:63">
      <c r="A369" s="1" t="s">
        <v>366</v>
      </c>
      <c r="B369" s="1" cm="1">
        <f t="array" ref="B369">_xlfn.SWITCH($A$2,"average", AVERAGE(Instances!B369:Instances!B369),"median", MEDIAN(Instances!B369:Instances!B369),"min", MIN(Instances!B369:Instances!B369),"max", MAX(Instances!B369:Instances!B369),"diff", MAX(Instances!B369:Instances!B369)-MIN(Instances!B369:Instances!B369))</f>
        <v>0</v>
      </c>
      <c r="C369" s="1" cm="1">
        <f t="array" ref="C369">_xlfn.SWITCH($A$2,"average", AVERAGE(Instances!C369:Instances!C369),"median", MEDIAN(Instances!C369:Instances!C369),"min", MIN(Instances!C369:Instances!C369),"max", MAX(Instances!C369:Instances!C369),"diff", MAX(Instances!C369:Instances!C369)-MIN(Instances!C369:Instances!C369))</f>
        <v>0</v>
      </c>
      <c r="D369" s="1" cm="1">
        <f t="array" ref="D369">_xlfn.SWITCH($A$2,"average", AVERAGE(Instances!D369:Instances!D369),"median", MEDIAN(Instances!D369:Instances!D369),"min", MIN(Instances!D369:Instances!D369),"max", MAX(Instances!D369:Instances!D369),"diff", MAX(Instances!D369:Instances!D369)-MIN(Instances!D369:Instances!D369))</f>
        <v>0</v>
      </c>
      <c r="E369" s="1" cm="1">
        <f t="array" ref="E369">_xlfn.SWITCH($A$2,"average", AVERAGE(Instances!E369:Instances!E369),"median", MEDIAN(Instances!E369:Instances!E369),"min", MIN(Instances!E369:Instances!E369),"max", MAX(Instances!E369:Instances!E369),"diff", MAX(Instances!E369:Instances!E369)-MIN(Instances!E369:Instances!E369))</f>
        <v>0</v>
      </c>
      <c r="F369" s="1" cm="1">
        <f t="array" ref="F369">_xlfn.SWITCH($A$2,"average", AVERAGE(Instances!F369:Instances!F369),"median", MEDIAN(Instances!F369:Instances!F369),"min", MIN(Instances!F369:Instances!F369),"max", MAX(Instances!F369:Instances!F369),"diff", MAX(Instances!F369:Instances!F369)-MIN(Instances!F369:Instances!F369))</f>
        <v>0</v>
      </c>
      <c r="G369" s="1" cm="1">
        <f t="array" ref="G369">_xlfn.SWITCH($A$2,"average", AVERAGE(Instances!G369:Instances!G369),"median", MEDIAN(Instances!G369:Instances!G369),"min", MIN(Instances!G369:Instances!G369),"max", MAX(Instances!G369:Instances!G369),"diff", MAX(Instances!G369:Instances!G369)-MIN(Instances!G369:Instances!G369))</f>
        <v>0</v>
      </c>
      <c r="H369" s="1" cm="1">
        <f t="array" ref="H369">_xlfn.SWITCH($A$2,"average", AVERAGE(Instances!H369:Instances!H369),"median", MEDIAN(Instances!H369:Instances!H369),"min", MIN(Instances!H369:Instances!H369),"max", MAX(Instances!H369:Instances!H369),"diff", MAX(Instances!H369:Instances!H369)-MIN(Instances!H369:Instances!H369))</f>
        <v>0</v>
      </c>
      <c r="I369" s="1" cm="1">
        <f t="array" ref="I369">_xlfn.SWITCH($A$2,"average", AVERAGE(Instances!I369:Instances!I369),"median", MEDIAN(Instances!I369:Instances!I369),"min", MIN(Instances!I369:Instances!I369),"max", MAX(Instances!I369:Instances!I369),"diff", MAX(Instances!I369:Instances!I369)-MIN(Instances!I369:Instances!I369))</f>
        <v>0</v>
      </c>
      <c r="J369" s="1" cm="1">
        <f t="array" ref="J369">_xlfn.SWITCH($A$2,"average", AVERAGE(Instances!J369:Instances!J369),"median", MEDIAN(Instances!J369:Instances!J369),"min", MIN(Instances!J369:Instances!J369),"max", MAX(Instances!J369:Instances!J369),"diff", MAX(Instances!J369:Instances!J369)-MIN(Instances!J369:Instances!J369))</f>
        <v>0</v>
      </c>
      <c r="K369" s="1" cm="1">
        <f t="array" ref="K369">_xlfn.SWITCH($A$2,"average", AVERAGE(Instances!K369:Instances!K369),"median", MEDIAN(Instances!K369:Instances!K369),"min", MIN(Instances!K369:Instances!K369),"max", MAX(Instances!K369:Instances!K369),"diff", MAX(Instances!K369:Instances!K369)-MIN(Instances!K369:Instances!K369))</f>
        <v>0</v>
      </c>
      <c r="L369" s="1"/>
      <c r="M369" s="1" cm="1">
        <f t="array" ref="M369">_xlfn.SWITCH($A$2,"average", AVERAGE(Instances!M369:Instances!M369),"median", MEDIAN(Instances!M369:Instances!M369),"min", MIN(Instances!M369:Instances!M369),"max", MAX(Instances!M369:Instances!M369),"diff", MAX(Instances!M369:Instances!M369)-MIN(Instances!M369:Instances!M369))</f>
        <v>0</v>
      </c>
      <c r="N369" s="1" cm="1">
        <f t="array" ref="N369">_xlfn.SWITCH($A$2,"average", AVERAGE(Instances!N369:Instances!N369),"median", MEDIAN(Instances!N369:Instances!N369),"min", MIN(Instances!N369:Instances!N369),"max", MAX(Instances!N369:Instances!N369),"diff", MAX(Instances!N369:Instances!N369)-MIN(Instances!N369:Instances!N369))</f>
        <v>0</v>
      </c>
      <c r="O369" s="1"/>
      <c r="P369" s="1" cm="1">
        <f t="array" ref="P369">_xlfn.SWITCH($A$2,"average", AVERAGE(Instances!P369:Instances!P369),"median", MEDIAN(Instances!P369:Instances!P369),"min", MIN(Instances!P369:Instances!P369),"max", MAX(Instances!P369:Instances!P369),"diff", MAX(Instances!P369:Instances!P369)-MIN(Instances!P369:Instances!P369))</f>
        <v>0</v>
      </c>
      <c r="Q369" s="1" cm="1">
        <f t="array" ref="Q369">_xlfn.SWITCH($A$2,"average", AVERAGE(Instances!Q369:Instances!Q369),"median", MEDIAN(Instances!Q369:Instances!Q369),"min", MIN(Instances!Q369:Instances!Q369),"max", MAX(Instances!Q369:Instances!Q369),"diff", MAX(Instances!Q369:Instances!Q369)-MIN(Instances!Q369:Instances!Q369))</f>
        <v>0</v>
      </c>
      <c r="R369" s="1" cm="1">
        <f t="array" ref="R369">_xlfn.SWITCH($A$2,"average", AVERAGE(Instances!R369:Instances!R369),"median", MEDIAN(Instances!R369:Instances!R369),"min", MIN(Instances!R369:Instances!R369),"max", MAX(Instances!R369:Instances!R369),"diff", MAX(Instances!R369:Instances!R369)-MIN(Instances!R369:Instances!R369))</f>
        <v>0</v>
      </c>
      <c r="S369" s="1">
        <f>MIN($B369)</f>
        <v>0</v>
      </c>
      <c r="T369" s="1">
        <f>MIN($C369)</f>
        <v>0</v>
      </c>
      <c r="U369" s="1">
        <f>MIN($D369)</f>
        <v>0</v>
      </c>
      <c r="V369" s="1">
        <f>MIN($E369)</f>
        <v>0</v>
      </c>
      <c r="W369" s="1">
        <f>MIN($F369)</f>
        <v>0</v>
      </c>
      <c r="X369" s="1">
        <f>MIN($G369)</f>
        <v>0</v>
      </c>
      <c r="Y369" s="1">
        <f>MIN($H369)</f>
        <v>0</v>
      </c>
      <c r="Z369" s="1">
        <f>MIN($I369)</f>
        <v>0</v>
      </c>
      <c r="AA369" s="1">
        <f>MIN($J369)</f>
        <v>0</v>
      </c>
      <c r="AB369" s="1">
        <f>MIN($K369)</f>
        <v>0</v>
      </c>
      <c r="AC369" s="1">
        <f>MIN($M369)</f>
        <v>0</v>
      </c>
      <c r="AD369" s="1">
        <f>MIN($N369)</f>
        <v>0</v>
      </c>
      <c r="AE369" s="1">
        <f>MIN($P369)</f>
        <v>0</v>
      </c>
      <c r="AF369" s="1">
        <f>MIN($Q369)</f>
        <v>0</v>
      </c>
      <c r="AG369" s="1">
        <f>MIN($R369)</f>
        <v>0</v>
      </c>
      <c r="AH369" s="1">
        <f>MEDIAN($B369)</f>
        <v>0</v>
      </c>
      <c r="AI369" s="1">
        <f>MEDIAN($C369)</f>
        <v>0</v>
      </c>
      <c r="AJ369" s="1">
        <f>MEDIAN($D369)</f>
        <v>0</v>
      </c>
      <c r="AK369" s="1">
        <f>MEDIAN($E369)</f>
        <v>0</v>
      </c>
      <c r="AL369" s="1">
        <f>MEDIAN($F369)</f>
        <v>0</v>
      </c>
      <c r="AM369" s="1">
        <f>MEDIAN($G369)</f>
        <v>0</v>
      </c>
      <c r="AN369" s="1">
        <f>MEDIAN($H369)</f>
        <v>0</v>
      </c>
      <c r="AO369" s="1">
        <f>MEDIAN($I369)</f>
        <v>0</v>
      </c>
      <c r="AP369" s="1">
        <f>MEDIAN($J369)</f>
        <v>0</v>
      </c>
      <c r="AQ369" s="1">
        <f>MEDIAN($K369)</f>
        <v>0</v>
      </c>
      <c r="AR369" s="1">
        <f>MEDIAN($M369)</f>
        <v>0</v>
      </c>
      <c r="AS369" s="1">
        <f>MEDIAN($N369)</f>
        <v>0</v>
      </c>
      <c r="AT369" s="1">
        <f>MEDIAN($P369)</f>
        <v>0</v>
      </c>
      <c r="AU369" s="1">
        <f>MEDIAN($Q369)</f>
        <v>0</v>
      </c>
      <c r="AV369" s="1">
        <f>MEDIAN($R369)</f>
        <v>0</v>
      </c>
      <c r="AW369" s="1">
        <f>MAX($B369)</f>
        <v>0</v>
      </c>
      <c r="AX369" s="1">
        <f>MAX($C369)</f>
        <v>0</v>
      </c>
      <c r="AY369" s="1">
        <f>MAX($D369)</f>
        <v>0</v>
      </c>
      <c r="AZ369" s="1">
        <f>MAX($E369)</f>
        <v>0</v>
      </c>
      <c r="BA369" s="1">
        <f>MAX($F369)</f>
        <v>0</v>
      </c>
      <c r="BB369" s="1">
        <f>MAX($G369)</f>
        <v>0</v>
      </c>
      <c r="BC369" s="1">
        <f>MAX($H369)</f>
        <v>0</v>
      </c>
      <c r="BD369" s="1">
        <f>MAX($I369)</f>
        <v>0</v>
      </c>
      <c r="BE369" s="1">
        <f>MAX($J369)</f>
        <v>0</v>
      </c>
      <c r="BF369" s="1">
        <f>MAX($K369)</f>
        <v>0</v>
      </c>
      <c r="BG369" s="1">
        <f>MAX($M369)</f>
        <v>0</v>
      </c>
      <c r="BH369" s="1">
        <f>MAX($N369)</f>
        <v>0</v>
      </c>
      <c r="BI369" s="1">
        <f>MAX($P369)</f>
        <v>0</v>
      </c>
      <c r="BJ369" s="1">
        <f>MAX($Q369)</f>
        <v>0</v>
      </c>
      <c r="BK369" s="1">
        <f>MAX($R369)</f>
        <v>0</v>
      </c>
    </row>
    <row r="370" spans="1:63">
      <c r="A370" s="1" t="s">
        <v>367</v>
      </c>
      <c r="B370" s="1" cm="1">
        <f t="array" ref="B370">_xlfn.SWITCH($A$2,"average", AVERAGE(Instances!B370:Instances!B370),"median", MEDIAN(Instances!B370:Instances!B370),"min", MIN(Instances!B370:Instances!B370),"max", MAX(Instances!B370:Instances!B370),"diff", MAX(Instances!B370:Instances!B370)-MIN(Instances!B370:Instances!B370))</f>
        <v>0</v>
      </c>
      <c r="C370" s="1" cm="1">
        <f t="array" ref="C370">_xlfn.SWITCH($A$2,"average", AVERAGE(Instances!C370:Instances!C370),"median", MEDIAN(Instances!C370:Instances!C370),"min", MIN(Instances!C370:Instances!C370),"max", MAX(Instances!C370:Instances!C370),"diff", MAX(Instances!C370:Instances!C370)-MIN(Instances!C370:Instances!C370))</f>
        <v>0</v>
      </c>
      <c r="D370" s="1" cm="1">
        <f t="array" ref="D370">_xlfn.SWITCH($A$2,"average", AVERAGE(Instances!D370:Instances!D370),"median", MEDIAN(Instances!D370:Instances!D370),"min", MIN(Instances!D370:Instances!D370),"max", MAX(Instances!D370:Instances!D370),"diff", MAX(Instances!D370:Instances!D370)-MIN(Instances!D370:Instances!D370))</f>
        <v>0</v>
      </c>
      <c r="E370" s="1" cm="1">
        <f t="array" ref="E370">_xlfn.SWITCH($A$2,"average", AVERAGE(Instances!E370:Instances!E370),"median", MEDIAN(Instances!E370:Instances!E370),"min", MIN(Instances!E370:Instances!E370),"max", MAX(Instances!E370:Instances!E370),"diff", MAX(Instances!E370:Instances!E370)-MIN(Instances!E370:Instances!E370))</f>
        <v>0</v>
      </c>
      <c r="F370" s="1" cm="1">
        <f t="array" ref="F370">_xlfn.SWITCH($A$2,"average", AVERAGE(Instances!F370:Instances!F370),"median", MEDIAN(Instances!F370:Instances!F370),"min", MIN(Instances!F370:Instances!F370),"max", MAX(Instances!F370:Instances!F370),"diff", MAX(Instances!F370:Instances!F370)-MIN(Instances!F370:Instances!F370))</f>
        <v>0</v>
      </c>
      <c r="G370" s="1" cm="1">
        <f t="array" ref="G370">_xlfn.SWITCH($A$2,"average", AVERAGE(Instances!G370:Instances!G370),"median", MEDIAN(Instances!G370:Instances!G370),"min", MIN(Instances!G370:Instances!G370),"max", MAX(Instances!G370:Instances!G370),"diff", MAX(Instances!G370:Instances!G370)-MIN(Instances!G370:Instances!G370))</f>
        <v>0</v>
      </c>
      <c r="H370" s="1" cm="1">
        <f t="array" ref="H370">_xlfn.SWITCH($A$2,"average", AVERAGE(Instances!H370:Instances!H370),"median", MEDIAN(Instances!H370:Instances!H370),"min", MIN(Instances!H370:Instances!H370),"max", MAX(Instances!H370:Instances!H370),"diff", MAX(Instances!H370:Instances!H370)-MIN(Instances!H370:Instances!H370))</f>
        <v>0</v>
      </c>
      <c r="I370" s="1" cm="1">
        <f t="array" ref="I370">_xlfn.SWITCH($A$2,"average", AVERAGE(Instances!I370:Instances!I370),"median", MEDIAN(Instances!I370:Instances!I370),"min", MIN(Instances!I370:Instances!I370),"max", MAX(Instances!I370:Instances!I370),"diff", MAX(Instances!I370:Instances!I370)-MIN(Instances!I370:Instances!I370))</f>
        <v>0</v>
      </c>
      <c r="J370" s="1" cm="1">
        <f t="array" ref="J370">_xlfn.SWITCH($A$2,"average", AVERAGE(Instances!J370:Instances!J370),"median", MEDIAN(Instances!J370:Instances!J370),"min", MIN(Instances!J370:Instances!J370),"max", MAX(Instances!J370:Instances!J370),"diff", MAX(Instances!J370:Instances!J370)-MIN(Instances!J370:Instances!J370))</f>
        <v>0</v>
      </c>
      <c r="K370" s="1" cm="1">
        <f t="array" ref="K370">_xlfn.SWITCH($A$2,"average", AVERAGE(Instances!K370:Instances!K370),"median", MEDIAN(Instances!K370:Instances!K370),"min", MIN(Instances!K370:Instances!K370),"max", MAX(Instances!K370:Instances!K370),"diff", MAX(Instances!K370:Instances!K370)-MIN(Instances!K370:Instances!K370))</f>
        <v>0</v>
      </c>
      <c r="L370" s="1"/>
      <c r="M370" s="1" cm="1">
        <f t="array" ref="M370">_xlfn.SWITCH($A$2,"average", AVERAGE(Instances!M370:Instances!M370),"median", MEDIAN(Instances!M370:Instances!M370),"min", MIN(Instances!M370:Instances!M370),"max", MAX(Instances!M370:Instances!M370),"diff", MAX(Instances!M370:Instances!M370)-MIN(Instances!M370:Instances!M370))</f>
        <v>0</v>
      </c>
      <c r="N370" s="1" cm="1">
        <f t="array" ref="N370">_xlfn.SWITCH($A$2,"average", AVERAGE(Instances!N370:Instances!N370),"median", MEDIAN(Instances!N370:Instances!N370),"min", MIN(Instances!N370:Instances!N370),"max", MAX(Instances!N370:Instances!N370),"diff", MAX(Instances!N370:Instances!N370)-MIN(Instances!N370:Instances!N370))</f>
        <v>0</v>
      </c>
      <c r="O370" s="1"/>
      <c r="P370" s="1" cm="1">
        <f t="array" ref="P370">_xlfn.SWITCH($A$2,"average", AVERAGE(Instances!P370:Instances!P370),"median", MEDIAN(Instances!P370:Instances!P370),"min", MIN(Instances!P370:Instances!P370),"max", MAX(Instances!P370:Instances!P370),"diff", MAX(Instances!P370:Instances!P370)-MIN(Instances!P370:Instances!P370))</f>
        <v>0</v>
      </c>
      <c r="Q370" s="1" cm="1">
        <f t="array" ref="Q370">_xlfn.SWITCH($A$2,"average", AVERAGE(Instances!Q370:Instances!Q370),"median", MEDIAN(Instances!Q370:Instances!Q370),"min", MIN(Instances!Q370:Instances!Q370),"max", MAX(Instances!Q370:Instances!Q370),"diff", MAX(Instances!Q370:Instances!Q370)-MIN(Instances!Q370:Instances!Q370))</f>
        <v>0</v>
      </c>
      <c r="R370" s="1" cm="1">
        <f t="array" ref="R370">_xlfn.SWITCH($A$2,"average", AVERAGE(Instances!R370:Instances!R370),"median", MEDIAN(Instances!R370:Instances!R370),"min", MIN(Instances!R370:Instances!R370),"max", MAX(Instances!R370:Instances!R370),"diff", MAX(Instances!R370:Instances!R370)-MIN(Instances!R370:Instances!R370))</f>
        <v>0</v>
      </c>
      <c r="S370" s="1">
        <f>MIN($B370)</f>
        <v>0</v>
      </c>
      <c r="T370" s="1">
        <f>MIN($C370)</f>
        <v>0</v>
      </c>
      <c r="U370" s="1">
        <f>MIN($D370)</f>
        <v>0</v>
      </c>
      <c r="V370" s="1">
        <f>MIN($E370)</f>
        <v>0</v>
      </c>
      <c r="W370" s="1">
        <f>MIN($F370)</f>
        <v>0</v>
      </c>
      <c r="X370" s="1">
        <f>MIN($G370)</f>
        <v>0</v>
      </c>
      <c r="Y370" s="1">
        <f>MIN($H370)</f>
        <v>0</v>
      </c>
      <c r="Z370" s="1">
        <f>MIN($I370)</f>
        <v>0</v>
      </c>
      <c r="AA370" s="1">
        <f>MIN($J370)</f>
        <v>0</v>
      </c>
      <c r="AB370" s="1">
        <f>MIN($K370)</f>
        <v>0</v>
      </c>
      <c r="AC370" s="1">
        <f>MIN($M370)</f>
        <v>0</v>
      </c>
      <c r="AD370" s="1">
        <f>MIN($N370)</f>
        <v>0</v>
      </c>
      <c r="AE370" s="1">
        <f>MIN($P370)</f>
        <v>0</v>
      </c>
      <c r="AF370" s="1">
        <f>MIN($Q370)</f>
        <v>0</v>
      </c>
      <c r="AG370" s="1">
        <f>MIN($R370)</f>
        <v>0</v>
      </c>
      <c r="AH370" s="1">
        <f>MEDIAN($B370)</f>
        <v>0</v>
      </c>
      <c r="AI370" s="1">
        <f>MEDIAN($C370)</f>
        <v>0</v>
      </c>
      <c r="AJ370" s="1">
        <f>MEDIAN($D370)</f>
        <v>0</v>
      </c>
      <c r="AK370" s="1">
        <f>MEDIAN($E370)</f>
        <v>0</v>
      </c>
      <c r="AL370" s="1">
        <f>MEDIAN($F370)</f>
        <v>0</v>
      </c>
      <c r="AM370" s="1">
        <f>MEDIAN($G370)</f>
        <v>0</v>
      </c>
      <c r="AN370" s="1">
        <f>MEDIAN($H370)</f>
        <v>0</v>
      </c>
      <c r="AO370" s="1">
        <f>MEDIAN($I370)</f>
        <v>0</v>
      </c>
      <c r="AP370" s="1">
        <f>MEDIAN($J370)</f>
        <v>0</v>
      </c>
      <c r="AQ370" s="1">
        <f>MEDIAN($K370)</f>
        <v>0</v>
      </c>
      <c r="AR370" s="1">
        <f>MEDIAN($M370)</f>
        <v>0</v>
      </c>
      <c r="AS370" s="1">
        <f>MEDIAN($N370)</f>
        <v>0</v>
      </c>
      <c r="AT370" s="1">
        <f>MEDIAN($P370)</f>
        <v>0</v>
      </c>
      <c r="AU370" s="1">
        <f>MEDIAN($Q370)</f>
        <v>0</v>
      </c>
      <c r="AV370" s="1">
        <f>MEDIAN($R370)</f>
        <v>0</v>
      </c>
      <c r="AW370" s="1">
        <f>MAX($B370)</f>
        <v>0</v>
      </c>
      <c r="AX370" s="1">
        <f>MAX($C370)</f>
        <v>0</v>
      </c>
      <c r="AY370" s="1">
        <f>MAX($D370)</f>
        <v>0</v>
      </c>
      <c r="AZ370" s="1">
        <f>MAX($E370)</f>
        <v>0</v>
      </c>
      <c r="BA370" s="1">
        <f>MAX($F370)</f>
        <v>0</v>
      </c>
      <c r="BB370" s="1">
        <f>MAX($G370)</f>
        <v>0</v>
      </c>
      <c r="BC370" s="1">
        <f>MAX($H370)</f>
        <v>0</v>
      </c>
      <c r="BD370" s="1">
        <f>MAX($I370)</f>
        <v>0</v>
      </c>
      <c r="BE370" s="1">
        <f>MAX($J370)</f>
        <v>0</v>
      </c>
      <c r="BF370" s="1">
        <f>MAX($K370)</f>
        <v>0</v>
      </c>
      <c r="BG370" s="1">
        <f>MAX($M370)</f>
        <v>0</v>
      </c>
      <c r="BH370" s="1">
        <f>MAX($N370)</f>
        <v>0</v>
      </c>
      <c r="BI370" s="1">
        <f>MAX($P370)</f>
        <v>0</v>
      </c>
      <c r="BJ370" s="1">
        <f>MAX($Q370)</f>
        <v>0</v>
      </c>
      <c r="BK370" s="1">
        <f>MAX($R370)</f>
        <v>0</v>
      </c>
    </row>
    <row r="371" spans="1:63">
      <c r="A371" s="1" t="s">
        <v>368</v>
      </c>
      <c r="B371" s="1" cm="1">
        <f t="array" ref="B371">_xlfn.SWITCH($A$2,"average", AVERAGE(Instances!B371:Instances!B371),"median", MEDIAN(Instances!B371:Instances!B371),"min", MIN(Instances!B371:Instances!B371),"max", MAX(Instances!B371:Instances!B371),"diff", MAX(Instances!B371:Instances!B371)-MIN(Instances!B371:Instances!B371))</f>
        <v>0</v>
      </c>
      <c r="C371" s="1" cm="1">
        <f t="array" ref="C371">_xlfn.SWITCH($A$2,"average", AVERAGE(Instances!C371:Instances!C371),"median", MEDIAN(Instances!C371:Instances!C371),"min", MIN(Instances!C371:Instances!C371),"max", MAX(Instances!C371:Instances!C371),"diff", MAX(Instances!C371:Instances!C371)-MIN(Instances!C371:Instances!C371))</f>
        <v>0</v>
      </c>
      <c r="D371" s="1" cm="1">
        <f t="array" ref="D371">_xlfn.SWITCH($A$2,"average", AVERAGE(Instances!D371:Instances!D371),"median", MEDIAN(Instances!D371:Instances!D371),"min", MIN(Instances!D371:Instances!D371),"max", MAX(Instances!D371:Instances!D371),"diff", MAX(Instances!D371:Instances!D371)-MIN(Instances!D371:Instances!D371))</f>
        <v>0</v>
      </c>
      <c r="E371" s="1" cm="1">
        <f t="array" ref="E371">_xlfn.SWITCH($A$2,"average", AVERAGE(Instances!E371:Instances!E371),"median", MEDIAN(Instances!E371:Instances!E371),"min", MIN(Instances!E371:Instances!E371),"max", MAX(Instances!E371:Instances!E371),"diff", MAX(Instances!E371:Instances!E371)-MIN(Instances!E371:Instances!E371))</f>
        <v>0</v>
      </c>
      <c r="F371" s="1" cm="1">
        <f t="array" ref="F371">_xlfn.SWITCH($A$2,"average", AVERAGE(Instances!F371:Instances!F371),"median", MEDIAN(Instances!F371:Instances!F371),"min", MIN(Instances!F371:Instances!F371),"max", MAX(Instances!F371:Instances!F371),"diff", MAX(Instances!F371:Instances!F371)-MIN(Instances!F371:Instances!F371))</f>
        <v>0</v>
      </c>
      <c r="G371" s="1" cm="1">
        <f t="array" ref="G371">_xlfn.SWITCH($A$2,"average", AVERAGE(Instances!G371:Instances!G371),"median", MEDIAN(Instances!G371:Instances!G371),"min", MIN(Instances!G371:Instances!G371),"max", MAX(Instances!G371:Instances!G371),"diff", MAX(Instances!G371:Instances!G371)-MIN(Instances!G371:Instances!G371))</f>
        <v>0</v>
      </c>
      <c r="H371" s="1" cm="1">
        <f t="array" ref="H371">_xlfn.SWITCH($A$2,"average", AVERAGE(Instances!H371:Instances!H371),"median", MEDIAN(Instances!H371:Instances!H371),"min", MIN(Instances!H371:Instances!H371),"max", MAX(Instances!H371:Instances!H371),"diff", MAX(Instances!H371:Instances!H371)-MIN(Instances!H371:Instances!H371))</f>
        <v>0</v>
      </c>
      <c r="I371" s="1" cm="1">
        <f t="array" ref="I371">_xlfn.SWITCH($A$2,"average", AVERAGE(Instances!I371:Instances!I371),"median", MEDIAN(Instances!I371:Instances!I371),"min", MIN(Instances!I371:Instances!I371),"max", MAX(Instances!I371:Instances!I371),"diff", MAX(Instances!I371:Instances!I371)-MIN(Instances!I371:Instances!I371))</f>
        <v>0</v>
      </c>
      <c r="J371" s="1" cm="1">
        <f t="array" ref="J371">_xlfn.SWITCH($A$2,"average", AVERAGE(Instances!J371:Instances!J371),"median", MEDIAN(Instances!J371:Instances!J371),"min", MIN(Instances!J371:Instances!J371),"max", MAX(Instances!J371:Instances!J371),"diff", MAX(Instances!J371:Instances!J371)-MIN(Instances!J371:Instances!J371))</f>
        <v>0</v>
      </c>
      <c r="K371" s="1" cm="1">
        <f t="array" ref="K371">_xlfn.SWITCH($A$2,"average", AVERAGE(Instances!K371:Instances!K371),"median", MEDIAN(Instances!K371:Instances!K371),"min", MIN(Instances!K371:Instances!K371),"max", MAX(Instances!K371:Instances!K371),"diff", MAX(Instances!K371:Instances!K371)-MIN(Instances!K371:Instances!K371))</f>
        <v>0</v>
      </c>
      <c r="L371" s="1"/>
      <c r="M371" s="1" cm="1">
        <f t="array" ref="M371">_xlfn.SWITCH($A$2,"average", AVERAGE(Instances!M371:Instances!M371),"median", MEDIAN(Instances!M371:Instances!M371),"min", MIN(Instances!M371:Instances!M371),"max", MAX(Instances!M371:Instances!M371),"diff", MAX(Instances!M371:Instances!M371)-MIN(Instances!M371:Instances!M371))</f>
        <v>0</v>
      </c>
      <c r="N371" s="1" cm="1">
        <f t="array" ref="N371">_xlfn.SWITCH($A$2,"average", AVERAGE(Instances!N371:Instances!N371),"median", MEDIAN(Instances!N371:Instances!N371),"min", MIN(Instances!N371:Instances!N371),"max", MAX(Instances!N371:Instances!N371),"diff", MAX(Instances!N371:Instances!N371)-MIN(Instances!N371:Instances!N371))</f>
        <v>0</v>
      </c>
      <c r="O371" s="1"/>
      <c r="P371" s="1" cm="1">
        <f t="array" ref="P371">_xlfn.SWITCH($A$2,"average", AVERAGE(Instances!P371:Instances!P371),"median", MEDIAN(Instances!P371:Instances!P371),"min", MIN(Instances!P371:Instances!P371),"max", MAX(Instances!P371:Instances!P371),"diff", MAX(Instances!P371:Instances!P371)-MIN(Instances!P371:Instances!P371))</f>
        <v>0</v>
      </c>
      <c r="Q371" s="1" cm="1">
        <f t="array" ref="Q371">_xlfn.SWITCH($A$2,"average", AVERAGE(Instances!Q371:Instances!Q371),"median", MEDIAN(Instances!Q371:Instances!Q371),"min", MIN(Instances!Q371:Instances!Q371),"max", MAX(Instances!Q371:Instances!Q371),"diff", MAX(Instances!Q371:Instances!Q371)-MIN(Instances!Q371:Instances!Q371))</f>
        <v>0</v>
      </c>
      <c r="R371" s="1" cm="1">
        <f t="array" ref="R371">_xlfn.SWITCH($A$2,"average", AVERAGE(Instances!R371:Instances!R371),"median", MEDIAN(Instances!R371:Instances!R371),"min", MIN(Instances!R371:Instances!R371),"max", MAX(Instances!R371:Instances!R371),"diff", MAX(Instances!R371:Instances!R371)-MIN(Instances!R371:Instances!R371))</f>
        <v>0</v>
      </c>
      <c r="S371" s="1">
        <f>MIN($B371)</f>
        <v>0</v>
      </c>
      <c r="T371" s="1">
        <f>MIN($C371)</f>
        <v>0</v>
      </c>
      <c r="U371" s="1">
        <f>MIN($D371)</f>
        <v>0</v>
      </c>
      <c r="V371" s="1">
        <f>MIN($E371)</f>
        <v>0</v>
      </c>
      <c r="W371" s="1">
        <f>MIN($F371)</f>
        <v>0</v>
      </c>
      <c r="X371" s="1">
        <f>MIN($G371)</f>
        <v>0</v>
      </c>
      <c r="Y371" s="1">
        <f>MIN($H371)</f>
        <v>0</v>
      </c>
      <c r="Z371" s="1">
        <f>MIN($I371)</f>
        <v>0</v>
      </c>
      <c r="AA371" s="1">
        <f>MIN($J371)</f>
        <v>0</v>
      </c>
      <c r="AB371" s="1">
        <f>MIN($K371)</f>
        <v>0</v>
      </c>
      <c r="AC371" s="1">
        <f>MIN($M371)</f>
        <v>0</v>
      </c>
      <c r="AD371" s="1">
        <f>MIN($N371)</f>
        <v>0</v>
      </c>
      <c r="AE371" s="1">
        <f>MIN($P371)</f>
        <v>0</v>
      </c>
      <c r="AF371" s="1">
        <f>MIN($Q371)</f>
        <v>0</v>
      </c>
      <c r="AG371" s="1">
        <f>MIN($R371)</f>
        <v>0</v>
      </c>
      <c r="AH371" s="1">
        <f>MEDIAN($B371)</f>
        <v>0</v>
      </c>
      <c r="AI371" s="1">
        <f>MEDIAN($C371)</f>
        <v>0</v>
      </c>
      <c r="AJ371" s="1">
        <f>MEDIAN($D371)</f>
        <v>0</v>
      </c>
      <c r="AK371" s="1">
        <f>MEDIAN($E371)</f>
        <v>0</v>
      </c>
      <c r="AL371" s="1">
        <f>MEDIAN($F371)</f>
        <v>0</v>
      </c>
      <c r="AM371" s="1">
        <f>MEDIAN($G371)</f>
        <v>0</v>
      </c>
      <c r="AN371" s="1">
        <f>MEDIAN($H371)</f>
        <v>0</v>
      </c>
      <c r="AO371" s="1">
        <f>MEDIAN($I371)</f>
        <v>0</v>
      </c>
      <c r="AP371" s="1">
        <f>MEDIAN($J371)</f>
        <v>0</v>
      </c>
      <c r="AQ371" s="1">
        <f>MEDIAN($K371)</f>
        <v>0</v>
      </c>
      <c r="AR371" s="1">
        <f>MEDIAN($M371)</f>
        <v>0</v>
      </c>
      <c r="AS371" s="1">
        <f>MEDIAN($N371)</f>
        <v>0</v>
      </c>
      <c r="AT371" s="1">
        <f>MEDIAN($P371)</f>
        <v>0</v>
      </c>
      <c r="AU371" s="1">
        <f>MEDIAN($Q371)</f>
        <v>0</v>
      </c>
      <c r="AV371" s="1">
        <f>MEDIAN($R371)</f>
        <v>0</v>
      </c>
      <c r="AW371" s="1">
        <f>MAX($B371)</f>
        <v>0</v>
      </c>
      <c r="AX371" s="1">
        <f>MAX($C371)</f>
        <v>0</v>
      </c>
      <c r="AY371" s="1">
        <f>MAX($D371)</f>
        <v>0</v>
      </c>
      <c r="AZ371" s="1">
        <f>MAX($E371)</f>
        <v>0</v>
      </c>
      <c r="BA371" s="1">
        <f>MAX($F371)</f>
        <v>0</v>
      </c>
      <c r="BB371" s="1">
        <f>MAX($G371)</f>
        <v>0</v>
      </c>
      <c r="BC371" s="1">
        <f>MAX($H371)</f>
        <v>0</v>
      </c>
      <c r="BD371" s="1">
        <f>MAX($I371)</f>
        <v>0</v>
      </c>
      <c r="BE371" s="1">
        <f>MAX($J371)</f>
        <v>0</v>
      </c>
      <c r="BF371" s="1">
        <f>MAX($K371)</f>
        <v>0</v>
      </c>
      <c r="BG371" s="1">
        <f>MAX($M371)</f>
        <v>0</v>
      </c>
      <c r="BH371" s="1">
        <f>MAX($N371)</f>
        <v>0</v>
      </c>
      <c r="BI371" s="1">
        <f>MAX($P371)</f>
        <v>0</v>
      </c>
      <c r="BJ371" s="1">
        <f>MAX($Q371)</f>
        <v>0</v>
      </c>
      <c r="BK371" s="1">
        <f>MAX($R371)</f>
        <v>0</v>
      </c>
    </row>
    <row r="372" spans="1:63">
      <c r="A372" s="1" t="s">
        <v>369</v>
      </c>
      <c r="B372" s="1" cm="1">
        <f t="array" ref="B372">_xlfn.SWITCH($A$2,"average", AVERAGE(Instances!B372:Instances!B372),"median", MEDIAN(Instances!B372:Instances!B372),"min", MIN(Instances!B372:Instances!B372),"max", MAX(Instances!B372:Instances!B372),"diff", MAX(Instances!B372:Instances!B372)-MIN(Instances!B372:Instances!B372))</f>
        <v>0</v>
      </c>
      <c r="C372" s="1" cm="1">
        <f t="array" ref="C372">_xlfn.SWITCH($A$2,"average", AVERAGE(Instances!C372:Instances!C372),"median", MEDIAN(Instances!C372:Instances!C372),"min", MIN(Instances!C372:Instances!C372),"max", MAX(Instances!C372:Instances!C372),"diff", MAX(Instances!C372:Instances!C372)-MIN(Instances!C372:Instances!C372))</f>
        <v>0</v>
      </c>
      <c r="D372" s="1" cm="1">
        <f t="array" ref="D372">_xlfn.SWITCH($A$2,"average", AVERAGE(Instances!D372:Instances!D372),"median", MEDIAN(Instances!D372:Instances!D372),"min", MIN(Instances!D372:Instances!D372),"max", MAX(Instances!D372:Instances!D372),"diff", MAX(Instances!D372:Instances!D372)-MIN(Instances!D372:Instances!D372))</f>
        <v>0</v>
      </c>
      <c r="E372" s="1" cm="1">
        <f t="array" ref="E372">_xlfn.SWITCH($A$2,"average", AVERAGE(Instances!E372:Instances!E372),"median", MEDIAN(Instances!E372:Instances!E372),"min", MIN(Instances!E372:Instances!E372),"max", MAX(Instances!E372:Instances!E372),"diff", MAX(Instances!E372:Instances!E372)-MIN(Instances!E372:Instances!E372))</f>
        <v>0</v>
      </c>
      <c r="F372" s="1" cm="1">
        <f t="array" ref="F372">_xlfn.SWITCH($A$2,"average", AVERAGE(Instances!F372:Instances!F372),"median", MEDIAN(Instances!F372:Instances!F372),"min", MIN(Instances!F372:Instances!F372),"max", MAX(Instances!F372:Instances!F372),"diff", MAX(Instances!F372:Instances!F372)-MIN(Instances!F372:Instances!F372))</f>
        <v>0</v>
      </c>
      <c r="G372" s="1" cm="1">
        <f t="array" ref="G372">_xlfn.SWITCH($A$2,"average", AVERAGE(Instances!G372:Instances!G372),"median", MEDIAN(Instances!G372:Instances!G372),"min", MIN(Instances!G372:Instances!G372),"max", MAX(Instances!G372:Instances!G372),"diff", MAX(Instances!G372:Instances!G372)-MIN(Instances!G372:Instances!G372))</f>
        <v>0</v>
      </c>
      <c r="H372" s="1" cm="1">
        <f t="array" ref="H372">_xlfn.SWITCH($A$2,"average", AVERAGE(Instances!H372:Instances!H372),"median", MEDIAN(Instances!H372:Instances!H372),"min", MIN(Instances!H372:Instances!H372),"max", MAX(Instances!H372:Instances!H372),"diff", MAX(Instances!H372:Instances!H372)-MIN(Instances!H372:Instances!H372))</f>
        <v>0</v>
      </c>
      <c r="I372" s="1" cm="1">
        <f t="array" ref="I372">_xlfn.SWITCH($A$2,"average", AVERAGE(Instances!I372:Instances!I372),"median", MEDIAN(Instances!I372:Instances!I372),"min", MIN(Instances!I372:Instances!I372),"max", MAX(Instances!I372:Instances!I372),"diff", MAX(Instances!I372:Instances!I372)-MIN(Instances!I372:Instances!I372))</f>
        <v>0</v>
      </c>
      <c r="J372" s="1" cm="1">
        <f t="array" ref="J372">_xlfn.SWITCH($A$2,"average", AVERAGE(Instances!J372:Instances!J372),"median", MEDIAN(Instances!J372:Instances!J372),"min", MIN(Instances!J372:Instances!J372),"max", MAX(Instances!J372:Instances!J372),"diff", MAX(Instances!J372:Instances!J372)-MIN(Instances!J372:Instances!J372))</f>
        <v>0</v>
      </c>
      <c r="K372" s="1" cm="1">
        <f t="array" ref="K372">_xlfn.SWITCH($A$2,"average", AVERAGE(Instances!K372:Instances!K372),"median", MEDIAN(Instances!K372:Instances!K372),"min", MIN(Instances!K372:Instances!K372),"max", MAX(Instances!K372:Instances!K372),"diff", MAX(Instances!K372:Instances!K372)-MIN(Instances!K372:Instances!K372))</f>
        <v>0</v>
      </c>
      <c r="L372" s="1"/>
      <c r="M372" s="1" cm="1">
        <f t="array" ref="M372">_xlfn.SWITCH($A$2,"average", AVERAGE(Instances!M372:Instances!M372),"median", MEDIAN(Instances!M372:Instances!M372),"min", MIN(Instances!M372:Instances!M372),"max", MAX(Instances!M372:Instances!M372),"diff", MAX(Instances!M372:Instances!M372)-MIN(Instances!M372:Instances!M372))</f>
        <v>0</v>
      </c>
      <c r="N372" s="1" cm="1">
        <f t="array" ref="N372">_xlfn.SWITCH($A$2,"average", AVERAGE(Instances!N372:Instances!N372),"median", MEDIAN(Instances!N372:Instances!N372),"min", MIN(Instances!N372:Instances!N372),"max", MAX(Instances!N372:Instances!N372),"diff", MAX(Instances!N372:Instances!N372)-MIN(Instances!N372:Instances!N372))</f>
        <v>0</v>
      </c>
      <c r="O372" s="1"/>
      <c r="P372" s="1" cm="1">
        <f t="array" ref="P372">_xlfn.SWITCH($A$2,"average", AVERAGE(Instances!P372:Instances!P372),"median", MEDIAN(Instances!P372:Instances!P372),"min", MIN(Instances!P372:Instances!P372),"max", MAX(Instances!P372:Instances!P372),"diff", MAX(Instances!P372:Instances!P372)-MIN(Instances!P372:Instances!P372))</f>
        <v>0</v>
      </c>
      <c r="Q372" s="1" cm="1">
        <f t="array" ref="Q372">_xlfn.SWITCH($A$2,"average", AVERAGE(Instances!Q372:Instances!Q372),"median", MEDIAN(Instances!Q372:Instances!Q372),"min", MIN(Instances!Q372:Instances!Q372),"max", MAX(Instances!Q372:Instances!Q372),"diff", MAX(Instances!Q372:Instances!Q372)-MIN(Instances!Q372:Instances!Q372))</f>
        <v>0</v>
      </c>
      <c r="R372" s="1" cm="1">
        <f t="array" ref="R372">_xlfn.SWITCH($A$2,"average", AVERAGE(Instances!R372:Instances!R372),"median", MEDIAN(Instances!R372:Instances!R372),"min", MIN(Instances!R372:Instances!R372),"max", MAX(Instances!R372:Instances!R372),"diff", MAX(Instances!R372:Instances!R372)-MIN(Instances!R372:Instances!R372))</f>
        <v>0</v>
      </c>
      <c r="S372" s="1">
        <f>MIN($B372)</f>
        <v>0</v>
      </c>
      <c r="T372" s="1">
        <f>MIN($C372)</f>
        <v>0</v>
      </c>
      <c r="U372" s="1">
        <f>MIN($D372)</f>
        <v>0</v>
      </c>
      <c r="V372" s="1">
        <f>MIN($E372)</f>
        <v>0</v>
      </c>
      <c r="W372" s="1">
        <f>MIN($F372)</f>
        <v>0</v>
      </c>
      <c r="X372" s="1">
        <f>MIN($G372)</f>
        <v>0</v>
      </c>
      <c r="Y372" s="1">
        <f>MIN($H372)</f>
        <v>0</v>
      </c>
      <c r="Z372" s="1">
        <f>MIN($I372)</f>
        <v>0</v>
      </c>
      <c r="AA372" s="1">
        <f>MIN($J372)</f>
        <v>0</v>
      </c>
      <c r="AB372" s="1">
        <f>MIN($K372)</f>
        <v>0</v>
      </c>
      <c r="AC372" s="1">
        <f>MIN($M372)</f>
        <v>0</v>
      </c>
      <c r="AD372" s="1">
        <f>MIN($N372)</f>
        <v>0</v>
      </c>
      <c r="AE372" s="1">
        <f>MIN($P372)</f>
        <v>0</v>
      </c>
      <c r="AF372" s="1">
        <f>MIN($Q372)</f>
        <v>0</v>
      </c>
      <c r="AG372" s="1">
        <f>MIN($R372)</f>
        <v>0</v>
      </c>
      <c r="AH372" s="1">
        <f>MEDIAN($B372)</f>
        <v>0</v>
      </c>
      <c r="AI372" s="1">
        <f>MEDIAN($C372)</f>
        <v>0</v>
      </c>
      <c r="AJ372" s="1">
        <f>MEDIAN($D372)</f>
        <v>0</v>
      </c>
      <c r="AK372" s="1">
        <f>MEDIAN($E372)</f>
        <v>0</v>
      </c>
      <c r="AL372" s="1">
        <f>MEDIAN($F372)</f>
        <v>0</v>
      </c>
      <c r="AM372" s="1">
        <f>MEDIAN($G372)</f>
        <v>0</v>
      </c>
      <c r="AN372" s="1">
        <f>MEDIAN($H372)</f>
        <v>0</v>
      </c>
      <c r="AO372" s="1">
        <f>MEDIAN($I372)</f>
        <v>0</v>
      </c>
      <c r="AP372" s="1">
        <f>MEDIAN($J372)</f>
        <v>0</v>
      </c>
      <c r="AQ372" s="1">
        <f>MEDIAN($K372)</f>
        <v>0</v>
      </c>
      <c r="AR372" s="1">
        <f>MEDIAN($M372)</f>
        <v>0</v>
      </c>
      <c r="AS372" s="1">
        <f>MEDIAN($N372)</f>
        <v>0</v>
      </c>
      <c r="AT372" s="1">
        <f>MEDIAN($P372)</f>
        <v>0</v>
      </c>
      <c r="AU372" s="1">
        <f>MEDIAN($Q372)</f>
        <v>0</v>
      </c>
      <c r="AV372" s="1">
        <f>MEDIAN($R372)</f>
        <v>0</v>
      </c>
      <c r="AW372" s="1">
        <f>MAX($B372)</f>
        <v>0</v>
      </c>
      <c r="AX372" s="1">
        <f>MAX($C372)</f>
        <v>0</v>
      </c>
      <c r="AY372" s="1">
        <f>MAX($D372)</f>
        <v>0</v>
      </c>
      <c r="AZ372" s="1">
        <f>MAX($E372)</f>
        <v>0</v>
      </c>
      <c r="BA372" s="1">
        <f>MAX($F372)</f>
        <v>0</v>
      </c>
      <c r="BB372" s="1">
        <f>MAX($G372)</f>
        <v>0</v>
      </c>
      <c r="BC372" s="1">
        <f>MAX($H372)</f>
        <v>0</v>
      </c>
      <c r="BD372" s="1">
        <f>MAX($I372)</f>
        <v>0</v>
      </c>
      <c r="BE372" s="1">
        <f>MAX($J372)</f>
        <v>0</v>
      </c>
      <c r="BF372" s="1">
        <f>MAX($K372)</f>
        <v>0</v>
      </c>
      <c r="BG372" s="1">
        <f>MAX($M372)</f>
        <v>0</v>
      </c>
      <c r="BH372" s="1">
        <f>MAX($N372)</f>
        <v>0</v>
      </c>
      <c r="BI372" s="1">
        <f>MAX($P372)</f>
        <v>0</v>
      </c>
      <c r="BJ372" s="1">
        <f>MAX($Q372)</f>
        <v>0</v>
      </c>
      <c r="BK372" s="1">
        <f>MAX($R372)</f>
        <v>0</v>
      </c>
    </row>
    <row r="373" spans="1:63">
      <c r="A373" s="1" t="s">
        <v>370</v>
      </c>
      <c r="B373" s="1" cm="1">
        <f t="array" ref="B373">_xlfn.SWITCH($A$2,"average", AVERAGE(Instances!B373:Instances!B373),"median", MEDIAN(Instances!B373:Instances!B373),"min", MIN(Instances!B373:Instances!B373),"max", MAX(Instances!B373:Instances!B373),"diff", MAX(Instances!B373:Instances!B373)-MIN(Instances!B373:Instances!B373))</f>
        <v>0</v>
      </c>
      <c r="C373" s="1" cm="1">
        <f t="array" ref="C373">_xlfn.SWITCH($A$2,"average", AVERAGE(Instances!C373:Instances!C373),"median", MEDIAN(Instances!C373:Instances!C373),"min", MIN(Instances!C373:Instances!C373),"max", MAX(Instances!C373:Instances!C373),"diff", MAX(Instances!C373:Instances!C373)-MIN(Instances!C373:Instances!C373))</f>
        <v>0</v>
      </c>
      <c r="D373" s="1" cm="1">
        <f t="array" ref="D373">_xlfn.SWITCH($A$2,"average", AVERAGE(Instances!D373:Instances!D373),"median", MEDIAN(Instances!D373:Instances!D373),"min", MIN(Instances!D373:Instances!D373),"max", MAX(Instances!D373:Instances!D373),"diff", MAX(Instances!D373:Instances!D373)-MIN(Instances!D373:Instances!D373))</f>
        <v>0</v>
      </c>
      <c r="E373" s="1" cm="1">
        <f t="array" ref="E373">_xlfn.SWITCH($A$2,"average", AVERAGE(Instances!E373:Instances!E373),"median", MEDIAN(Instances!E373:Instances!E373),"min", MIN(Instances!E373:Instances!E373),"max", MAX(Instances!E373:Instances!E373),"diff", MAX(Instances!E373:Instances!E373)-MIN(Instances!E373:Instances!E373))</f>
        <v>0</v>
      </c>
      <c r="F373" s="1" cm="1">
        <f t="array" ref="F373">_xlfn.SWITCH($A$2,"average", AVERAGE(Instances!F373:Instances!F373),"median", MEDIAN(Instances!F373:Instances!F373),"min", MIN(Instances!F373:Instances!F373),"max", MAX(Instances!F373:Instances!F373),"diff", MAX(Instances!F373:Instances!F373)-MIN(Instances!F373:Instances!F373))</f>
        <v>0</v>
      </c>
      <c r="G373" s="1" cm="1">
        <f t="array" ref="G373">_xlfn.SWITCH($A$2,"average", AVERAGE(Instances!G373:Instances!G373),"median", MEDIAN(Instances!G373:Instances!G373),"min", MIN(Instances!G373:Instances!G373),"max", MAX(Instances!G373:Instances!G373),"diff", MAX(Instances!G373:Instances!G373)-MIN(Instances!G373:Instances!G373))</f>
        <v>0</v>
      </c>
      <c r="H373" s="1" cm="1">
        <f t="array" ref="H373">_xlfn.SWITCH($A$2,"average", AVERAGE(Instances!H373:Instances!H373),"median", MEDIAN(Instances!H373:Instances!H373),"min", MIN(Instances!H373:Instances!H373),"max", MAX(Instances!H373:Instances!H373),"diff", MAX(Instances!H373:Instances!H373)-MIN(Instances!H373:Instances!H373))</f>
        <v>0</v>
      </c>
      <c r="I373" s="1" cm="1">
        <f t="array" ref="I373">_xlfn.SWITCH($A$2,"average", AVERAGE(Instances!I373:Instances!I373),"median", MEDIAN(Instances!I373:Instances!I373),"min", MIN(Instances!I373:Instances!I373),"max", MAX(Instances!I373:Instances!I373),"diff", MAX(Instances!I373:Instances!I373)-MIN(Instances!I373:Instances!I373))</f>
        <v>0</v>
      </c>
      <c r="J373" s="1" cm="1">
        <f t="array" ref="J373">_xlfn.SWITCH($A$2,"average", AVERAGE(Instances!J373:Instances!J373),"median", MEDIAN(Instances!J373:Instances!J373),"min", MIN(Instances!J373:Instances!J373),"max", MAX(Instances!J373:Instances!J373),"diff", MAX(Instances!J373:Instances!J373)-MIN(Instances!J373:Instances!J373))</f>
        <v>0</v>
      </c>
      <c r="K373" s="1" cm="1">
        <f t="array" ref="K373">_xlfn.SWITCH($A$2,"average", AVERAGE(Instances!K373:Instances!K373),"median", MEDIAN(Instances!K373:Instances!K373),"min", MIN(Instances!K373:Instances!K373),"max", MAX(Instances!K373:Instances!K373),"diff", MAX(Instances!K373:Instances!K373)-MIN(Instances!K373:Instances!K373))</f>
        <v>0</v>
      </c>
      <c r="L373" s="1"/>
      <c r="M373" s="1" cm="1">
        <f t="array" ref="M373">_xlfn.SWITCH($A$2,"average", AVERAGE(Instances!M373:Instances!M373),"median", MEDIAN(Instances!M373:Instances!M373),"min", MIN(Instances!M373:Instances!M373),"max", MAX(Instances!M373:Instances!M373),"diff", MAX(Instances!M373:Instances!M373)-MIN(Instances!M373:Instances!M373))</f>
        <v>0</v>
      </c>
      <c r="N373" s="1" cm="1">
        <f t="array" ref="N373">_xlfn.SWITCH($A$2,"average", AVERAGE(Instances!N373:Instances!N373),"median", MEDIAN(Instances!N373:Instances!N373),"min", MIN(Instances!N373:Instances!N373),"max", MAX(Instances!N373:Instances!N373),"diff", MAX(Instances!N373:Instances!N373)-MIN(Instances!N373:Instances!N373))</f>
        <v>0</v>
      </c>
      <c r="O373" s="1"/>
      <c r="P373" s="1" cm="1">
        <f t="array" ref="P373">_xlfn.SWITCH($A$2,"average", AVERAGE(Instances!P373:Instances!P373),"median", MEDIAN(Instances!P373:Instances!P373),"min", MIN(Instances!P373:Instances!P373),"max", MAX(Instances!P373:Instances!P373),"diff", MAX(Instances!P373:Instances!P373)-MIN(Instances!P373:Instances!P373))</f>
        <v>0</v>
      </c>
      <c r="Q373" s="1" cm="1">
        <f t="array" ref="Q373">_xlfn.SWITCH($A$2,"average", AVERAGE(Instances!Q373:Instances!Q373),"median", MEDIAN(Instances!Q373:Instances!Q373),"min", MIN(Instances!Q373:Instances!Q373),"max", MAX(Instances!Q373:Instances!Q373),"diff", MAX(Instances!Q373:Instances!Q373)-MIN(Instances!Q373:Instances!Q373))</f>
        <v>0</v>
      </c>
      <c r="R373" s="1" cm="1">
        <f t="array" ref="R373">_xlfn.SWITCH($A$2,"average", AVERAGE(Instances!R373:Instances!R373),"median", MEDIAN(Instances!R373:Instances!R373),"min", MIN(Instances!R373:Instances!R373),"max", MAX(Instances!R373:Instances!R373),"diff", MAX(Instances!R373:Instances!R373)-MIN(Instances!R373:Instances!R373))</f>
        <v>0</v>
      </c>
      <c r="S373" s="1">
        <f>MIN($B373)</f>
        <v>0</v>
      </c>
      <c r="T373" s="1">
        <f>MIN($C373)</f>
        <v>0</v>
      </c>
      <c r="U373" s="1">
        <f>MIN($D373)</f>
        <v>0</v>
      </c>
      <c r="V373" s="1">
        <f>MIN($E373)</f>
        <v>0</v>
      </c>
      <c r="W373" s="1">
        <f>MIN($F373)</f>
        <v>0</v>
      </c>
      <c r="X373" s="1">
        <f>MIN($G373)</f>
        <v>0</v>
      </c>
      <c r="Y373" s="1">
        <f>MIN($H373)</f>
        <v>0</v>
      </c>
      <c r="Z373" s="1">
        <f>MIN($I373)</f>
        <v>0</v>
      </c>
      <c r="AA373" s="1">
        <f>MIN($J373)</f>
        <v>0</v>
      </c>
      <c r="AB373" s="1">
        <f>MIN($K373)</f>
        <v>0</v>
      </c>
      <c r="AC373" s="1">
        <f>MIN($M373)</f>
        <v>0</v>
      </c>
      <c r="AD373" s="1">
        <f>MIN($N373)</f>
        <v>0</v>
      </c>
      <c r="AE373" s="1">
        <f>MIN($P373)</f>
        <v>0</v>
      </c>
      <c r="AF373" s="1">
        <f>MIN($Q373)</f>
        <v>0</v>
      </c>
      <c r="AG373" s="1">
        <f>MIN($R373)</f>
        <v>0</v>
      </c>
      <c r="AH373" s="1">
        <f>MEDIAN($B373)</f>
        <v>0</v>
      </c>
      <c r="AI373" s="1">
        <f>MEDIAN($C373)</f>
        <v>0</v>
      </c>
      <c r="AJ373" s="1">
        <f>MEDIAN($D373)</f>
        <v>0</v>
      </c>
      <c r="AK373" s="1">
        <f>MEDIAN($E373)</f>
        <v>0</v>
      </c>
      <c r="AL373" s="1">
        <f>MEDIAN($F373)</f>
        <v>0</v>
      </c>
      <c r="AM373" s="1">
        <f>MEDIAN($G373)</f>
        <v>0</v>
      </c>
      <c r="AN373" s="1">
        <f>MEDIAN($H373)</f>
        <v>0</v>
      </c>
      <c r="AO373" s="1">
        <f>MEDIAN($I373)</f>
        <v>0</v>
      </c>
      <c r="AP373" s="1">
        <f>MEDIAN($J373)</f>
        <v>0</v>
      </c>
      <c r="AQ373" s="1">
        <f>MEDIAN($K373)</f>
        <v>0</v>
      </c>
      <c r="AR373" s="1">
        <f>MEDIAN($M373)</f>
        <v>0</v>
      </c>
      <c r="AS373" s="1">
        <f>MEDIAN($N373)</f>
        <v>0</v>
      </c>
      <c r="AT373" s="1">
        <f>MEDIAN($P373)</f>
        <v>0</v>
      </c>
      <c r="AU373" s="1">
        <f>MEDIAN($Q373)</f>
        <v>0</v>
      </c>
      <c r="AV373" s="1">
        <f>MEDIAN($R373)</f>
        <v>0</v>
      </c>
      <c r="AW373" s="1">
        <f>MAX($B373)</f>
        <v>0</v>
      </c>
      <c r="AX373" s="1">
        <f>MAX($C373)</f>
        <v>0</v>
      </c>
      <c r="AY373" s="1">
        <f>MAX($D373)</f>
        <v>0</v>
      </c>
      <c r="AZ373" s="1">
        <f>MAX($E373)</f>
        <v>0</v>
      </c>
      <c r="BA373" s="1">
        <f>MAX($F373)</f>
        <v>0</v>
      </c>
      <c r="BB373" s="1">
        <f>MAX($G373)</f>
        <v>0</v>
      </c>
      <c r="BC373" s="1">
        <f>MAX($H373)</f>
        <v>0</v>
      </c>
      <c r="BD373" s="1">
        <f>MAX($I373)</f>
        <v>0</v>
      </c>
      <c r="BE373" s="1">
        <f>MAX($J373)</f>
        <v>0</v>
      </c>
      <c r="BF373" s="1">
        <f>MAX($K373)</f>
        <v>0</v>
      </c>
      <c r="BG373" s="1">
        <f>MAX($M373)</f>
        <v>0</v>
      </c>
      <c r="BH373" s="1">
        <f>MAX($N373)</f>
        <v>0</v>
      </c>
      <c r="BI373" s="1">
        <f>MAX($P373)</f>
        <v>0</v>
      </c>
      <c r="BJ373" s="1">
        <f>MAX($Q373)</f>
        <v>0</v>
      </c>
      <c r="BK373" s="1">
        <f>MAX($R373)</f>
        <v>0</v>
      </c>
    </row>
    <row r="374" spans="1:63">
      <c r="A374" s="1" t="s">
        <v>371</v>
      </c>
      <c r="B374" s="1" cm="1">
        <f t="array" ref="B374">_xlfn.SWITCH($A$2,"average", AVERAGE(Instances!B374:Instances!B374),"median", MEDIAN(Instances!B374:Instances!B374),"min", MIN(Instances!B374:Instances!B374),"max", MAX(Instances!B374:Instances!B374),"diff", MAX(Instances!B374:Instances!B374)-MIN(Instances!B374:Instances!B374))</f>
        <v>0</v>
      </c>
      <c r="C374" s="1" cm="1">
        <f t="array" ref="C374">_xlfn.SWITCH($A$2,"average", AVERAGE(Instances!C374:Instances!C374),"median", MEDIAN(Instances!C374:Instances!C374),"min", MIN(Instances!C374:Instances!C374),"max", MAX(Instances!C374:Instances!C374),"diff", MAX(Instances!C374:Instances!C374)-MIN(Instances!C374:Instances!C374))</f>
        <v>0</v>
      </c>
      <c r="D374" s="1" cm="1">
        <f t="array" ref="D374">_xlfn.SWITCH($A$2,"average", AVERAGE(Instances!D374:Instances!D374),"median", MEDIAN(Instances!D374:Instances!D374),"min", MIN(Instances!D374:Instances!D374),"max", MAX(Instances!D374:Instances!D374),"diff", MAX(Instances!D374:Instances!D374)-MIN(Instances!D374:Instances!D374))</f>
        <v>0</v>
      </c>
      <c r="E374" s="1" cm="1">
        <f t="array" ref="E374">_xlfn.SWITCH($A$2,"average", AVERAGE(Instances!E374:Instances!E374),"median", MEDIAN(Instances!E374:Instances!E374),"min", MIN(Instances!E374:Instances!E374),"max", MAX(Instances!E374:Instances!E374),"diff", MAX(Instances!E374:Instances!E374)-MIN(Instances!E374:Instances!E374))</f>
        <v>0</v>
      </c>
      <c r="F374" s="1" cm="1">
        <f t="array" ref="F374">_xlfn.SWITCH($A$2,"average", AVERAGE(Instances!F374:Instances!F374),"median", MEDIAN(Instances!F374:Instances!F374),"min", MIN(Instances!F374:Instances!F374),"max", MAX(Instances!F374:Instances!F374),"diff", MAX(Instances!F374:Instances!F374)-MIN(Instances!F374:Instances!F374))</f>
        <v>0</v>
      </c>
      <c r="G374" s="1" cm="1">
        <f t="array" ref="G374">_xlfn.SWITCH($A$2,"average", AVERAGE(Instances!G374:Instances!G374),"median", MEDIAN(Instances!G374:Instances!G374),"min", MIN(Instances!G374:Instances!G374),"max", MAX(Instances!G374:Instances!G374),"diff", MAX(Instances!G374:Instances!G374)-MIN(Instances!G374:Instances!G374))</f>
        <v>0</v>
      </c>
      <c r="H374" s="1" cm="1">
        <f t="array" ref="H374">_xlfn.SWITCH($A$2,"average", AVERAGE(Instances!H374:Instances!H374),"median", MEDIAN(Instances!H374:Instances!H374),"min", MIN(Instances!H374:Instances!H374),"max", MAX(Instances!H374:Instances!H374),"diff", MAX(Instances!H374:Instances!H374)-MIN(Instances!H374:Instances!H374))</f>
        <v>0</v>
      </c>
      <c r="I374" s="1" cm="1">
        <f t="array" ref="I374">_xlfn.SWITCH($A$2,"average", AVERAGE(Instances!I374:Instances!I374),"median", MEDIAN(Instances!I374:Instances!I374),"min", MIN(Instances!I374:Instances!I374),"max", MAX(Instances!I374:Instances!I374),"diff", MAX(Instances!I374:Instances!I374)-MIN(Instances!I374:Instances!I374))</f>
        <v>0</v>
      </c>
      <c r="J374" s="1" cm="1">
        <f t="array" ref="J374">_xlfn.SWITCH($A$2,"average", AVERAGE(Instances!J374:Instances!J374),"median", MEDIAN(Instances!J374:Instances!J374),"min", MIN(Instances!J374:Instances!J374),"max", MAX(Instances!J374:Instances!J374),"diff", MAX(Instances!J374:Instances!J374)-MIN(Instances!J374:Instances!J374))</f>
        <v>0</v>
      </c>
      <c r="K374" s="1" cm="1">
        <f t="array" ref="K374">_xlfn.SWITCH($A$2,"average", AVERAGE(Instances!K374:Instances!K374),"median", MEDIAN(Instances!K374:Instances!K374),"min", MIN(Instances!K374:Instances!K374),"max", MAX(Instances!K374:Instances!K374),"diff", MAX(Instances!K374:Instances!K374)-MIN(Instances!K374:Instances!K374))</f>
        <v>0</v>
      </c>
      <c r="L374" s="1"/>
      <c r="M374" s="1" cm="1">
        <f t="array" ref="M374">_xlfn.SWITCH($A$2,"average", AVERAGE(Instances!M374:Instances!M374),"median", MEDIAN(Instances!M374:Instances!M374),"min", MIN(Instances!M374:Instances!M374),"max", MAX(Instances!M374:Instances!M374),"diff", MAX(Instances!M374:Instances!M374)-MIN(Instances!M374:Instances!M374))</f>
        <v>0</v>
      </c>
      <c r="N374" s="1" cm="1">
        <f t="array" ref="N374">_xlfn.SWITCH($A$2,"average", AVERAGE(Instances!N374:Instances!N374),"median", MEDIAN(Instances!N374:Instances!N374),"min", MIN(Instances!N374:Instances!N374),"max", MAX(Instances!N374:Instances!N374),"diff", MAX(Instances!N374:Instances!N374)-MIN(Instances!N374:Instances!N374))</f>
        <v>0</v>
      </c>
      <c r="O374" s="1"/>
      <c r="P374" s="1" cm="1">
        <f t="array" ref="P374">_xlfn.SWITCH($A$2,"average", AVERAGE(Instances!P374:Instances!P374),"median", MEDIAN(Instances!P374:Instances!P374),"min", MIN(Instances!P374:Instances!P374),"max", MAX(Instances!P374:Instances!P374),"diff", MAX(Instances!P374:Instances!P374)-MIN(Instances!P374:Instances!P374))</f>
        <v>0</v>
      </c>
      <c r="Q374" s="1" cm="1">
        <f t="array" ref="Q374">_xlfn.SWITCH($A$2,"average", AVERAGE(Instances!Q374:Instances!Q374),"median", MEDIAN(Instances!Q374:Instances!Q374),"min", MIN(Instances!Q374:Instances!Q374),"max", MAX(Instances!Q374:Instances!Q374),"diff", MAX(Instances!Q374:Instances!Q374)-MIN(Instances!Q374:Instances!Q374))</f>
        <v>0</v>
      </c>
      <c r="R374" s="1" cm="1">
        <f t="array" ref="R374">_xlfn.SWITCH($A$2,"average", AVERAGE(Instances!R374:Instances!R374),"median", MEDIAN(Instances!R374:Instances!R374),"min", MIN(Instances!R374:Instances!R374),"max", MAX(Instances!R374:Instances!R374),"diff", MAX(Instances!R374:Instances!R374)-MIN(Instances!R374:Instances!R374))</f>
        <v>0</v>
      </c>
      <c r="S374" s="1">
        <f>MIN($B374)</f>
        <v>0</v>
      </c>
      <c r="T374" s="1">
        <f>MIN($C374)</f>
        <v>0</v>
      </c>
      <c r="U374" s="1">
        <f>MIN($D374)</f>
        <v>0</v>
      </c>
      <c r="V374" s="1">
        <f>MIN($E374)</f>
        <v>0</v>
      </c>
      <c r="W374" s="1">
        <f>MIN($F374)</f>
        <v>0</v>
      </c>
      <c r="X374" s="1">
        <f>MIN($G374)</f>
        <v>0</v>
      </c>
      <c r="Y374" s="1">
        <f>MIN($H374)</f>
        <v>0</v>
      </c>
      <c r="Z374" s="1">
        <f>MIN($I374)</f>
        <v>0</v>
      </c>
      <c r="AA374" s="1">
        <f>MIN($J374)</f>
        <v>0</v>
      </c>
      <c r="AB374" s="1">
        <f>MIN($K374)</f>
        <v>0</v>
      </c>
      <c r="AC374" s="1">
        <f>MIN($M374)</f>
        <v>0</v>
      </c>
      <c r="AD374" s="1">
        <f>MIN($N374)</f>
        <v>0</v>
      </c>
      <c r="AE374" s="1">
        <f>MIN($P374)</f>
        <v>0</v>
      </c>
      <c r="AF374" s="1">
        <f>MIN($Q374)</f>
        <v>0</v>
      </c>
      <c r="AG374" s="1">
        <f>MIN($R374)</f>
        <v>0</v>
      </c>
      <c r="AH374" s="1">
        <f>MEDIAN($B374)</f>
        <v>0</v>
      </c>
      <c r="AI374" s="1">
        <f>MEDIAN($C374)</f>
        <v>0</v>
      </c>
      <c r="AJ374" s="1">
        <f>MEDIAN($D374)</f>
        <v>0</v>
      </c>
      <c r="AK374" s="1">
        <f>MEDIAN($E374)</f>
        <v>0</v>
      </c>
      <c r="AL374" s="1">
        <f>MEDIAN($F374)</f>
        <v>0</v>
      </c>
      <c r="AM374" s="1">
        <f>MEDIAN($G374)</f>
        <v>0</v>
      </c>
      <c r="AN374" s="1">
        <f>MEDIAN($H374)</f>
        <v>0</v>
      </c>
      <c r="AO374" s="1">
        <f>MEDIAN($I374)</f>
        <v>0</v>
      </c>
      <c r="AP374" s="1">
        <f>MEDIAN($J374)</f>
        <v>0</v>
      </c>
      <c r="AQ374" s="1">
        <f>MEDIAN($K374)</f>
        <v>0</v>
      </c>
      <c r="AR374" s="1">
        <f>MEDIAN($M374)</f>
        <v>0</v>
      </c>
      <c r="AS374" s="1">
        <f>MEDIAN($N374)</f>
        <v>0</v>
      </c>
      <c r="AT374" s="1">
        <f>MEDIAN($P374)</f>
        <v>0</v>
      </c>
      <c r="AU374" s="1">
        <f>MEDIAN($Q374)</f>
        <v>0</v>
      </c>
      <c r="AV374" s="1">
        <f>MEDIAN($R374)</f>
        <v>0</v>
      </c>
      <c r="AW374" s="1">
        <f>MAX($B374)</f>
        <v>0</v>
      </c>
      <c r="AX374" s="1">
        <f>MAX($C374)</f>
        <v>0</v>
      </c>
      <c r="AY374" s="1">
        <f>MAX($D374)</f>
        <v>0</v>
      </c>
      <c r="AZ374" s="1">
        <f>MAX($E374)</f>
        <v>0</v>
      </c>
      <c r="BA374" s="1">
        <f>MAX($F374)</f>
        <v>0</v>
      </c>
      <c r="BB374" s="1">
        <f>MAX($G374)</f>
        <v>0</v>
      </c>
      <c r="BC374" s="1">
        <f>MAX($H374)</f>
        <v>0</v>
      </c>
      <c r="BD374" s="1">
        <f>MAX($I374)</f>
        <v>0</v>
      </c>
      <c r="BE374" s="1">
        <f>MAX($J374)</f>
        <v>0</v>
      </c>
      <c r="BF374" s="1">
        <f>MAX($K374)</f>
        <v>0</v>
      </c>
      <c r="BG374" s="1">
        <f>MAX($M374)</f>
        <v>0</v>
      </c>
      <c r="BH374" s="1">
        <f>MAX($N374)</f>
        <v>0</v>
      </c>
      <c r="BI374" s="1">
        <f>MAX($P374)</f>
        <v>0</v>
      </c>
      <c r="BJ374" s="1">
        <f>MAX($Q374)</f>
        <v>0</v>
      </c>
      <c r="BK374" s="1">
        <f>MAX($R374)</f>
        <v>0</v>
      </c>
    </row>
    <row r="375" spans="1:63">
      <c r="A375" s="1" t="s">
        <v>372</v>
      </c>
      <c r="B375" s="1" cm="1">
        <f t="array" ref="B375">_xlfn.SWITCH($A$2,"average", AVERAGE(Instances!B375:Instances!B375),"median", MEDIAN(Instances!B375:Instances!B375),"min", MIN(Instances!B375:Instances!B375),"max", MAX(Instances!B375:Instances!B375),"diff", MAX(Instances!B375:Instances!B375)-MIN(Instances!B375:Instances!B375))</f>
        <v>0</v>
      </c>
      <c r="C375" s="1" cm="1">
        <f t="array" ref="C375">_xlfn.SWITCH($A$2,"average", AVERAGE(Instances!C375:Instances!C375),"median", MEDIAN(Instances!C375:Instances!C375),"min", MIN(Instances!C375:Instances!C375),"max", MAX(Instances!C375:Instances!C375),"diff", MAX(Instances!C375:Instances!C375)-MIN(Instances!C375:Instances!C375))</f>
        <v>0</v>
      </c>
      <c r="D375" s="1" cm="1">
        <f t="array" ref="D375">_xlfn.SWITCH($A$2,"average", AVERAGE(Instances!D375:Instances!D375),"median", MEDIAN(Instances!D375:Instances!D375),"min", MIN(Instances!D375:Instances!D375),"max", MAX(Instances!D375:Instances!D375),"diff", MAX(Instances!D375:Instances!D375)-MIN(Instances!D375:Instances!D375))</f>
        <v>0</v>
      </c>
      <c r="E375" s="1" cm="1">
        <f t="array" ref="E375">_xlfn.SWITCH($A$2,"average", AVERAGE(Instances!E375:Instances!E375),"median", MEDIAN(Instances!E375:Instances!E375),"min", MIN(Instances!E375:Instances!E375),"max", MAX(Instances!E375:Instances!E375),"diff", MAX(Instances!E375:Instances!E375)-MIN(Instances!E375:Instances!E375))</f>
        <v>0</v>
      </c>
      <c r="F375" s="1" cm="1">
        <f t="array" ref="F375">_xlfn.SWITCH($A$2,"average", AVERAGE(Instances!F375:Instances!F375),"median", MEDIAN(Instances!F375:Instances!F375),"min", MIN(Instances!F375:Instances!F375),"max", MAX(Instances!F375:Instances!F375),"diff", MAX(Instances!F375:Instances!F375)-MIN(Instances!F375:Instances!F375))</f>
        <v>0</v>
      </c>
      <c r="G375" s="1" cm="1">
        <f t="array" ref="G375">_xlfn.SWITCH($A$2,"average", AVERAGE(Instances!G375:Instances!G375),"median", MEDIAN(Instances!G375:Instances!G375),"min", MIN(Instances!G375:Instances!G375),"max", MAX(Instances!G375:Instances!G375),"diff", MAX(Instances!G375:Instances!G375)-MIN(Instances!G375:Instances!G375))</f>
        <v>0</v>
      </c>
      <c r="H375" s="1" cm="1">
        <f t="array" ref="H375">_xlfn.SWITCH($A$2,"average", AVERAGE(Instances!H375:Instances!H375),"median", MEDIAN(Instances!H375:Instances!H375),"min", MIN(Instances!H375:Instances!H375),"max", MAX(Instances!H375:Instances!H375),"diff", MAX(Instances!H375:Instances!H375)-MIN(Instances!H375:Instances!H375))</f>
        <v>0</v>
      </c>
      <c r="I375" s="1" cm="1">
        <f t="array" ref="I375">_xlfn.SWITCH($A$2,"average", AVERAGE(Instances!I375:Instances!I375),"median", MEDIAN(Instances!I375:Instances!I375),"min", MIN(Instances!I375:Instances!I375),"max", MAX(Instances!I375:Instances!I375),"diff", MAX(Instances!I375:Instances!I375)-MIN(Instances!I375:Instances!I375))</f>
        <v>0</v>
      </c>
      <c r="J375" s="1" cm="1">
        <f t="array" ref="J375">_xlfn.SWITCH($A$2,"average", AVERAGE(Instances!J375:Instances!J375),"median", MEDIAN(Instances!J375:Instances!J375),"min", MIN(Instances!J375:Instances!J375),"max", MAX(Instances!J375:Instances!J375),"diff", MAX(Instances!J375:Instances!J375)-MIN(Instances!J375:Instances!J375))</f>
        <v>0</v>
      </c>
      <c r="K375" s="1" cm="1">
        <f t="array" ref="K375">_xlfn.SWITCH($A$2,"average", AVERAGE(Instances!K375:Instances!K375),"median", MEDIAN(Instances!K375:Instances!K375),"min", MIN(Instances!K375:Instances!K375),"max", MAX(Instances!K375:Instances!K375),"diff", MAX(Instances!K375:Instances!K375)-MIN(Instances!K375:Instances!K375))</f>
        <v>0</v>
      </c>
      <c r="L375" s="1"/>
      <c r="M375" s="1" cm="1">
        <f t="array" ref="M375">_xlfn.SWITCH($A$2,"average", AVERAGE(Instances!M375:Instances!M375),"median", MEDIAN(Instances!M375:Instances!M375),"min", MIN(Instances!M375:Instances!M375),"max", MAX(Instances!M375:Instances!M375),"diff", MAX(Instances!M375:Instances!M375)-MIN(Instances!M375:Instances!M375))</f>
        <v>0</v>
      </c>
      <c r="N375" s="1" cm="1">
        <f t="array" ref="N375">_xlfn.SWITCH($A$2,"average", AVERAGE(Instances!N375:Instances!N375),"median", MEDIAN(Instances!N375:Instances!N375),"min", MIN(Instances!N375:Instances!N375),"max", MAX(Instances!N375:Instances!N375),"diff", MAX(Instances!N375:Instances!N375)-MIN(Instances!N375:Instances!N375))</f>
        <v>0</v>
      </c>
      <c r="O375" s="1"/>
      <c r="P375" s="1" cm="1">
        <f t="array" ref="P375">_xlfn.SWITCH($A$2,"average", AVERAGE(Instances!P375:Instances!P375),"median", MEDIAN(Instances!P375:Instances!P375),"min", MIN(Instances!P375:Instances!P375),"max", MAX(Instances!P375:Instances!P375),"diff", MAX(Instances!P375:Instances!P375)-MIN(Instances!P375:Instances!P375))</f>
        <v>0</v>
      </c>
      <c r="Q375" s="1" cm="1">
        <f t="array" ref="Q375">_xlfn.SWITCH($A$2,"average", AVERAGE(Instances!Q375:Instances!Q375),"median", MEDIAN(Instances!Q375:Instances!Q375),"min", MIN(Instances!Q375:Instances!Q375),"max", MAX(Instances!Q375:Instances!Q375),"diff", MAX(Instances!Q375:Instances!Q375)-MIN(Instances!Q375:Instances!Q375))</f>
        <v>0</v>
      </c>
      <c r="R375" s="1" cm="1">
        <f t="array" ref="R375">_xlfn.SWITCH($A$2,"average", AVERAGE(Instances!R375:Instances!R375),"median", MEDIAN(Instances!R375:Instances!R375),"min", MIN(Instances!R375:Instances!R375),"max", MAX(Instances!R375:Instances!R375),"diff", MAX(Instances!R375:Instances!R375)-MIN(Instances!R375:Instances!R375))</f>
        <v>0</v>
      </c>
      <c r="S375" s="1">
        <f>MIN($B375)</f>
        <v>0</v>
      </c>
      <c r="T375" s="1">
        <f>MIN($C375)</f>
        <v>0</v>
      </c>
      <c r="U375" s="1">
        <f>MIN($D375)</f>
        <v>0</v>
      </c>
      <c r="V375" s="1">
        <f>MIN($E375)</f>
        <v>0</v>
      </c>
      <c r="W375" s="1">
        <f>MIN($F375)</f>
        <v>0</v>
      </c>
      <c r="X375" s="1">
        <f>MIN($G375)</f>
        <v>0</v>
      </c>
      <c r="Y375" s="1">
        <f>MIN($H375)</f>
        <v>0</v>
      </c>
      <c r="Z375" s="1">
        <f>MIN($I375)</f>
        <v>0</v>
      </c>
      <c r="AA375" s="1">
        <f>MIN($J375)</f>
        <v>0</v>
      </c>
      <c r="AB375" s="1">
        <f>MIN($K375)</f>
        <v>0</v>
      </c>
      <c r="AC375" s="1">
        <f>MIN($M375)</f>
        <v>0</v>
      </c>
      <c r="AD375" s="1">
        <f>MIN($N375)</f>
        <v>0</v>
      </c>
      <c r="AE375" s="1">
        <f>MIN($P375)</f>
        <v>0</v>
      </c>
      <c r="AF375" s="1">
        <f>MIN($Q375)</f>
        <v>0</v>
      </c>
      <c r="AG375" s="1">
        <f>MIN($R375)</f>
        <v>0</v>
      </c>
      <c r="AH375" s="1">
        <f>MEDIAN($B375)</f>
        <v>0</v>
      </c>
      <c r="AI375" s="1">
        <f>MEDIAN($C375)</f>
        <v>0</v>
      </c>
      <c r="AJ375" s="1">
        <f>MEDIAN($D375)</f>
        <v>0</v>
      </c>
      <c r="AK375" s="1">
        <f>MEDIAN($E375)</f>
        <v>0</v>
      </c>
      <c r="AL375" s="1">
        <f>MEDIAN($F375)</f>
        <v>0</v>
      </c>
      <c r="AM375" s="1">
        <f>MEDIAN($G375)</f>
        <v>0</v>
      </c>
      <c r="AN375" s="1">
        <f>MEDIAN($H375)</f>
        <v>0</v>
      </c>
      <c r="AO375" s="1">
        <f>MEDIAN($I375)</f>
        <v>0</v>
      </c>
      <c r="AP375" s="1">
        <f>MEDIAN($J375)</f>
        <v>0</v>
      </c>
      <c r="AQ375" s="1">
        <f>MEDIAN($K375)</f>
        <v>0</v>
      </c>
      <c r="AR375" s="1">
        <f>MEDIAN($M375)</f>
        <v>0</v>
      </c>
      <c r="AS375" s="1">
        <f>MEDIAN($N375)</f>
        <v>0</v>
      </c>
      <c r="AT375" s="1">
        <f>MEDIAN($P375)</f>
        <v>0</v>
      </c>
      <c r="AU375" s="1">
        <f>MEDIAN($Q375)</f>
        <v>0</v>
      </c>
      <c r="AV375" s="1">
        <f>MEDIAN($R375)</f>
        <v>0</v>
      </c>
      <c r="AW375" s="1">
        <f>MAX($B375)</f>
        <v>0</v>
      </c>
      <c r="AX375" s="1">
        <f>MAX($C375)</f>
        <v>0</v>
      </c>
      <c r="AY375" s="1">
        <f>MAX($D375)</f>
        <v>0</v>
      </c>
      <c r="AZ375" s="1">
        <f>MAX($E375)</f>
        <v>0</v>
      </c>
      <c r="BA375" s="1">
        <f>MAX($F375)</f>
        <v>0</v>
      </c>
      <c r="BB375" s="1">
        <f>MAX($G375)</f>
        <v>0</v>
      </c>
      <c r="BC375" s="1">
        <f>MAX($H375)</f>
        <v>0</v>
      </c>
      <c r="BD375" s="1">
        <f>MAX($I375)</f>
        <v>0</v>
      </c>
      <c r="BE375" s="1">
        <f>MAX($J375)</f>
        <v>0</v>
      </c>
      <c r="BF375" s="1">
        <f>MAX($K375)</f>
        <v>0</v>
      </c>
      <c r="BG375" s="1">
        <f>MAX($M375)</f>
        <v>0</v>
      </c>
      <c r="BH375" s="1">
        <f>MAX($N375)</f>
        <v>0</v>
      </c>
      <c r="BI375" s="1">
        <f>MAX($P375)</f>
        <v>0</v>
      </c>
      <c r="BJ375" s="1">
        <f>MAX($Q375)</f>
        <v>0</v>
      </c>
      <c r="BK375" s="1">
        <f>MAX($R375)</f>
        <v>0</v>
      </c>
    </row>
    <row r="376" spans="1:63">
      <c r="A376" s="1" t="s">
        <v>373</v>
      </c>
      <c r="B376" s="1" cm="1">
        <f t="array" ref="B376">_xlfn.SWITCH($A$2,"average", AVERAGE(Instances!B376:Instances!B376),"median", MEDIAN(Instances!B376:Instances!B376),"min", MIN(Instances!B376:Instances!B376),"max", MAX(Instances!B376:Instances!B376),"diff", MAX(Instances!B376:Instances!B376)-MIN(Instances!B376:Instances!B376))</f>
        <v>0</v>
      </c>
      <c r="C376" s="1" cm="1">
        <f t="array" ref="C376">_xlfn.SWITCH($A$2,"average", AVERAGE(Instances!C376:Instances!C376),"median", MEDIAN(Instances!C376:Instances!C376),"min", MIN(Instances!C376:Instances!C376),"max", MAX(Instances!C376:Instances!C376),"diff", MAX(Instances!C376:Instances!C376)-MIN(Instances!C376:Instances!C376))</f>
        <v>0</v>
      </c>
      <c r="D376" s="1" cm="1">
        <f t="array" ref="D376">_xlfn.SWITCH($A$2,"average", AVERAGE(Instances!D376:Instances!D376),"median", MEDIAN(Instances!D376:Instances!D376),"min", MIN(Instances!D376:Instances!D376),"max", MAX(Instances!D376:Instances!D376),"diff", MAX(Instances!D376:Instances!D376)-MIN(Instances!D376:Instances!D376))</f>
        <v>0</v>
      </c>
      <c r="E376" s="1" cm="1">
        <f t="array" ref="E376">_xlfn.SWITCH($A$2,"average", AVERAGE(Instances!E376:Instances!E376),"median", MEDIAN(Instances!E376:Instances!E376),"min", MIN(Instances!E376:Instances!E376),"max", MAX(Instances!E376:Instances!E376),"diff", MAX(Instances!E376:Instances!E376)-MIN(Instances!E376:Instances!E376))</f>
        <v>0</v>
      </c>
      <c r="F376" s="1" cm="1">
        <f t="array" ref="F376">_xlfn.SWITCH($A$2,"average", AVERAGE(Instances!F376:Instances!F376),"median", MEDIAN(Instances!F376:Instances!F376),"min", MIN(Instances!F376:Instances!F376),"max", MAX(Instances!F376:Instances!F376),"diff", MAX(Instances!F376:Instances!F376)-MIN(Instances!F376:Instances!F376))</f>
        <v>0</v>
      </c>
      <c r="G376" s="1" cm="1">
        <f t="array" ref="G376">_xlfn.SWITCH($A$2,"average", AVERAGE(Instances!G376:Instances!G376),"median", MEDIAN(Instances!G376:Instances!G376),"min", MIN(Instances!G376:Instances!G376),"max", MAX(Instances!G376:Instances!G376),"diff", MAX(Instances!G376:Instances!G376)-MIN(Instances!G376:Instances!G376))</f>
        <v>0</v>
      </c>
      <c r="H376" s="1" cm="1">
        <f t="array" ref="H376">_xlfn.SWITCH($A$2,"average", AVERAGE(Instances!H376:Instances!H376),"median", MEDIAN(Instances!H376:Instances!H376),"min", MIN(Instances!H376:Instances!H376),"max", MAX(Instances!H376:Instances!H376),"diff", MAX(Instances!H376:Instances!H376)-MIN(Instances!H376:Instances!H376))</f>
        <v>0</v>
      </c>
      <c r="I376" s="1" cm="1">
        <f t="array" ref="I376">_xlfn.SWITCH($A$2,"average", AVERAGE(Instances!I376:Instances!I376),"median", MEDIAN(Instances!I376:Instances!I376),"min", MIN(Instances!I376:Instances!I376),"max", MAX(Instances!I376:Instances!I376),"diff", MAX(Instances!I376:Instances!I376)-MIN(Instances!I376:Instances!I376))</f>
        <v>0</v>
      </c>
      <c r="J376" s="1" cm="1">
        <f t="array" ref="J376">_xlfn.SWITCH($A$2,"average", AVERAGE(Instances!J376:Instances!J376),"median", MEDIAN(Instances!J376:Instances!J376),"min", MIN(Instances!J376:Instances!J376),"max", MAX(Instances!J376:Instances!J376),"diff", MAX(Instances!J376:Instances!J376)-MIN(Instances!J376:Instances!J376))</f>
        <v>0</v>
      </c>
      <c r="K376" s="1" cm="1">
        <f t="array" ref="K376">_xlfn.SWITCH($A$2,"average", AVERAGE(Instances!K376:Instances!K376),"median", MEDIAN(Instances!K376:Instances!K376),"min", MIN(Instances!K376:Instances!K376),"max", MAX(Instances!K376:Instances!K376),"diff", MAX(Instances!K376:Instances!K376)-MIN(Instances!K376:Instances!K376))</f>
        <v>0</v>
      </c>
      <c r="L376" s="1"/>
      <c r="M376" s="1" cm="1">
        <f t="array" ref="M376">_xlfn.SWITCH($A$2,"average", AVERAGE(Instances!M376:Instances!M376),"median", MEDIAN(Instances!M376:Instances!M376),"min", MIN(Instances!M376:Instances!M376),"max", MAX(Instances!M376:Instances!M376),"diff", MAX(Instances!M376:Instances!M376)-MIN(Instances!M376:Instances!M376))</f>
        <v>0</v>
      </c>
      <c r="N376" s="1" cm="1">
        <f t="array" ref="N376">_xlfn.SWITCH($A$2,"average", AVERAGE(Instances!N376:Instances!N376),"median", MEDIAN(Instances!N376:Instances!N376),"min", MIN(Instances!N376:Instances!N376),"max", MAX(Instances!N376:Instances!N376),"diff", MAX(Instances!N376:Instances!N376)-MIN(Instances!N376:Instances!N376))</f>
        <v>0</v>
      </c>
      <c r="O376" s="1"/>
      <c r="P376" s="1" cm="1">
        <f t="array" ref="P376">_xlfn.SWITCH($A$2,"average", AVERAGE(Instances!P376:Instances!P376),"median", MEDIAN(Instances!P376:Instances!P376),"min", MIN(Instances!P376:Instances!P376),"max", MAX(Instances!P376:Instances!P376),"diff", MAX(Instances!P376:Instances!P376)-MIN(Instances!P376:Instances!P376))</f>
        <v>0</v>
      </c>
      <c r="Q376" s="1" cm="1">
        <f t="array" ref="Q376">_xlfn.SWITCH($A$2,"average", AVERAGE(Instances!Q376:Instances!Q376),"median", MEDIAN(Instances!Q376:Instances!Q376),"min", MIN(Instances!Q376:Instances!Q376),"max", MAX(Instances!Q376:Instances!Q376),"diff", MAX(Instances!Q376:Instances!Q376)-MIN(Instances!Q376:Instances!Q376))</f>
        <v>0</v>
      </c>
      <c r="R376" s="1" cm="1">
        <f t="array" ref="R376">_xlfn.SWITCH($A$2,"average", AVERAGE(Instances!R376:Instances!R376),"median", MEDIAN(Instances!R376:Instances!R376),"min", MIN(Instances!R376:Instances!R376),"max", MAX(Instances!R376:Instances!R376),"diff", MAX(Instances!R376:Instances!R376)-MIN(Instances!R376:Instances!R376))</f>
        <v>0</v>
      </c>
      <c r="S376" s="1">
        <f>MIN($B376)</f>
        <v>0</v>
      </c>
      <c r="T376" s="1">
        <f>MIN($C376)</f>
        <v>0</v>
      </c>
      <c r="U376" s="1">
        <f>MIN($D376)</f>
        <v>0</v>
      </c>
      <c r="V376" s="1">
        <f>MIN($E376)</f>
        <v>0</v>
      </c>
      <c r="W376" s="1">
        <f>MIN($F376)</f>
        <v>0</v>
      </c>
      <c r="X376" s="1">
        <f>MIN($G376)</f>
        <v>0</v>
      </c>
      <c r="Y376" s="1">
        <f>MIN($H376)</f>
        <v>0</v>
      </c>
      <c r="Z376" s="1">
        <f>MIN($I376)</f>
        <v>0</v>
      </c>
      <c r="AA376" s="1">
        <f>MIN($J376)</f>
        <v>0</v>
      </c>
      <c r="AB376" s="1">
        <f>MIN($K376)</f>
        <v>0</v>
      </c>
      <c r="AC376" s="1">
        <f>MIN($M376)</f>
        <v>0</v>
      </c>
      <c r="AD376" s="1">
        <f>MIN($N376)</f>
        <v>0</v>
      </c>
      <c r="AE376" s="1">
        <f>MIN($P376)</f>
        <v>0</v>
      </c>
      <c r="AF376" s="1">
        <f>MIN($Q376)</f>
        <v>0</v>
      </c>
      <c r="AG376" s="1">
        <f>MIN($R376)</f>
        <v>0</v>
      </c>
      <c r="AH376" s="1">
        <f>MEDIAN($B376)</f>
        <v>0</v>
      </c>
      <c r="AI376" s="1">
        <f>MEDIAN($C376)</f>
        <v>0</v>
      </c>
      <c r="AJ376" s="1">
        <f>MEDIAN($D376)</f>
        <v>0</v>
      </c>
      <c r="AK376" s="1">
        <f>MEDIAN($E376)</f>
        <v>0</v>
      </c>
      <c r="AL376" s="1">
        <f>MEDIAN($F376)</f>
        <v>0</v>
      </c>
      <c r="AM376" s="1">
        <f>MEDIAN($G376)</f>
        <v>0</v>
      </c>
      <c r="AN376" s="1">
        <f>MEDIAN($H376)</f>
        <v>0</v>
      </c>
      <c r="AO376" s="1">
        <f>MEDIAN($I376)</f>
        <v>0</v>
      </c>
      <c r="AP376" s="1">
        <f>MEDIAN($J376)</f>
        <v>0</v>
      </c>
      <c r="AQ376" s="1">
        <f>MEDIAN($K376)</f>
        <v>0</v>
      </c>
      <c r="AR376" s="1">
        <f>MEDIAN($M376)</f>
        <v>0</v>
      </c>
      <c r="AS376" s="1">
        <f>MEDIAN($N376)</f>
        <v>0</v>
      </c>
      <c r="AT376" s="1">
        <f>MEDIAN($P376)</f>
        <v>0</v>
      </c>
      <c r="AU376" s="1">
        <f>MEDIAN($Q376)</f>
        <v>0</v>
      </c>
      <c r="AV376" s="1">
        <f>MEDIAN($R376)</f>
        <v>0</v>
      </c>
      <c r="AW376" s="1">
        <f>MAX($B376)</f>
        <v>0</v>
      </c>
      <c r="AX376" s="1">
        <f>MAX($C376)</f>
        <v>0</v>
      </c>
      <c r="AY376" s="1">
        <f>MAX($D376)</f>
        <v>0</v>
      </c>
      <c r="AZ376" s="1">
        <f>MAX($E376)</f>
        <v>0</v>
      </c>
      <c r="BA376" s="1">
        <f>MAX($F376)</f>
        <v>0</v>
      </c>
      <c r="BB376" s="1">
        <f>MAX($G376)</f>
        <v>0</v>
      </c>
      <c r="BC376" s="1">
        <f>MAX($H376)</f>
        <v>0</v>
      </c>
      <c r="BD376" s="1">
        <f>MAX($I376)</f>
        <v>0</v>
      </c>
      <c r="BE376" s="1">
        <f>MAX($J376)</f>
        <v>0</v>
      </c>
      <c r="BF376" s="1">
        <f>MAX($K376)</f>
        <v>0</v>
      </c>
      <c r="BG376" s="1">
        <f>MAX($M376)</f>
        <v>0</v>
      </c>
      <c r="BH376" s="1">
        <f>MAX($N376)</f>
        <v>0</v>
      </c>
      <c r="BI376" s="1">
        <f>MAX($P376)</f>
        <v>0</v>
      </c>
      <c r="BJ376" s="1">
        <f>MAX($Q376)</f>
        <v>0</v>
      </c>
      <c r="BK376" s="1">
        <f>MAX($R376)</f>
        <v>0</v>
      </c>
    </row>
    <row r="377" spans="1:63">
      <c r="A377" s="1" t="s">
        <v>374</v>
      </c>
      <c r="B377" s="1" cm="1">
        <f t="array" ref="B377">_xlfn.SWITCH($A$2,"average", AVERAGE(Instances!B377:Instances!B377),"median", MEDIAN(Instances!B377:Instances!B377),"min", MIN(Instances!B377:Instances!B377),"max", MAX(Instances!B377:Instances!B377),"diff", MAX(Instances!B377:Instances!B377)-MIN(Instances!B377:Instances!B377))</f>
        <v>0</v>
      </c>
      <c r="C377" s="1" cm="1">
        <f t="array" ref="C377">_xlfn.SWITCH($A$2,"average", AVERAGE(Instances!C377:Instances!C377),"median", MEDIAN(Instances!C377:Instances!C377),"min", MIN(Instances!C377:Instances!C377),"max", MAX(Instances!C377:Instances!C377),"diff", MAX(Instances!C377:Instances!C377)-MIN(Instances!C377:Instances!C377))</f>
        <v>0</v>
      </c>
      <c r="D377" s="1" cm="1">
        <f t="array" ref="D377">_xlfn.SWITCH($A$2,"average", AVERAGE(Instances!D377:Instances!D377),"median", MEDIAN(Instances!D377:Instances!D377),"min", MIN(Instances!D377:Instances!D377),"max", MAX(Instances!D377:Instances!D377),"diff", MAX(Instances!D377:Instances!D377)-MIN(Instances!D377:Instances!D377))</f>
        <v>0</v>
      </c>
      <c r="E377" s="1" cm="1">
        <f t="array" ref="E377">_xlfn.SWITCH($A$2,"average", AVERAGE(Instances!E377:Instances!E377),"median", MEDIAN(Instances!E377:Instances!E377),"min", MIN(Instances!E377:Instances!E377),"max", MAX(Instances!E377:Instances!E377),"diff", MAX(Instances!E377:Instances!E377)-MIN(Instances!E377:Instances!E377))</f>
        <v>0</v>
      </c>
      <c r="F377" s="1" cm="1">
        <f t="array" ref="F377">_xlfn.SWITCH($A$2,"average", AVERAGE(Instances!F377:Instances!F377),"median", MEDIAN(Instances!F377:Instances!F377),"min", MIN(Instances!F377:Instances!F377),"max", MAX(Instances!F377:Instances!F377),"diff", MAX(Instances!F377:Instances!F377)-MIN(Instances!F377:Instances!F377))</f>
        <v>0</v>
      </c>
      <c r="G377" s="1" cm="1">
        <f t="array" ref="G377">_xlfn.SWITCH($A$2,"average", AVERAGE(Instances!G377:Instances!G377),"median", MEDIAN(Instances!G377:Instances!G377),"min", MIN(Instances!G377:Instances!G377),"max", MAX(Instances!G377:Instances!G377),"diff", MAX(Instances!G377:Instances!G377)-MIN(Instances!G377:Instances!G377))</f>
        <v>0</v>
      </c>
      <c r="H377" s="1" cm="1">
        <f t="array" ref="H377">_xlfn.SWITCH($A$2,"average", AVERAGE(Instances!H377:Instances!H377),"median", MEDIAN(Instances!H377:Instances!H377),"min", MIN(Instances!H377:Instances!H377),"max", MAX(Instances!H377:Instances!H377),"diff", MAX(Instances!H377:Instances!H377)-MIN(Instances!H377:Instances!H377))</f>
        <v>0</v>
      </c>
      <c r="I377" s="1" cm="1">
        <f t="array" ref="I377">_xlfn.SWITCH($A$2,"average", AVERAGE(Instances!I377:Instances!I377),"median", MEDIAN(Instances!I377:Instances!I377),"min", MIN(Instances!I377:Instances!I377),"max", MAX(Instances!I377:Instances!I377),"diff", MAX(Instances!I377:Instances!I377)-MIN(Instances!I377:Instances!I377))</f>
        <v>0</v>
      </c>
      <c r="J377" s="1" cm="1">
        <f t="array" ref="J377">_xlfn.SWITCH($A$2,"average", AVERAGE(Instances!J377:Instances!J377),"median", MEDIAN(Instances!J377:Instances!J377),"min", MIN(Instances!J377:Instances!J377),"max", MAX(Instances!J377:Instances!J377),"diff", MAX(Instances!J377:Instances!J377)-MIN(Instances!J377:Instances!J377))</f>
        <v>0</v>
      </c>
      <c r="K377" s="1" cm="1">
        <f t="array" ref="K377">_xlfn.SWITCH($A$2,"average", AVERAGE(Instances!K377:Instances!K377),"median", MEDIAN(Instances!K377:Instances!K377),"min", MIN(Instances!K377:Instances!K377),"max", MAX(Instances!K377:Instances!K377),"diff", MAX(Instances!K377:Instances!K377)-MIN(Instances!K377:Instances!K377))</f>
        <v>0</v>
      </c>
      <c r="L377" s="1"/>
      <c r="M377" s="1" cm="1">
        <f t="array" ref="M377">_xlfn.SWITCH($A$2,"average", AVERAGE(Instances!M377:Instances!M377),"median", MEDIAN(Instances!M377:Instances!M377),"min", MIN(Instances!M377:Instances!M377),"max", MAX(Instances!M377:Instances!M377),"diff", MAX(Instances!M377:Instances!M377)-MIN(Instances!M377:Instances!M377))</f>
        <v>0</v>
      </c>
      <c r="N377" s="1" cm="1">
        <f t="array" ref="N377">_xlfn.SWITCH($A$2,"average", AVERAGE(Instances!N377:Instances!N377),"median", MEDIAN(Instances!N377:Instances!N377),"min", MIN(Instances!N377:Instances!N377),"max", MAX(Instances!N377:Instances!N377),"diff", MAX(Instances!N377:Instances!N377)-MIN(Instances!N377:Instances!N377))</f>
        <v>0</v>
      </c>
      <c r="O377" s="1"/>
      <c r="P377" s="1" cm="1">
        <f t="array" ref="P377">_xlfn.SWITCH($A$2,"average", AVERAGE(Instances!P377:Instances!P377),"median", MEDIAN(Instances!P377:Instances!P377),"min", MIN(Instances!P377:Instances!P377),"max", MAX(Instances!P377:Instances!P377),"diff", MAX(Instances!P377:Instances!P377)-MIN(Instances!P377:Instances!P377))</f>
        <v>0</v>
      </c>
      <c r="Q377" s="1" cm="1">
        <f t="array" ref="Q377">_xlfn.SWITCH($A$2,"average", AVERAGE(Instances!Q377:Instances!Q377),"median", MEDIAN(Instances!Q377:Instances!Q377),"min", MIN(Instances!Q377:Instances!Q377),"max", MAX(Instances!Q377:Instances!Q377),"diff", MAX(Instances!Q377:Instances!Q377)-MIN(Instances!Q377:Instances!Q377))</f>
        <v>0</v>
      </c>
      <c r="R377" s="1" cm="1">
        <f t="array" ref="R377">_xlfn.SWITCH($A$2,"average", AVERAGE(Instances!R377:Instances!R377),"median", MEDIAN(Instances!R377:Instances!R377),"min", MIN(Instances!R377:Instances!R377),"max", MAX(Instances!R377:Instances!R377),"diff", MAX(Instances!R377:Instances!R377)-MIN(Instances!R377:Instances!R377))</f>
        <v>0</v>
      </c>
      <c r="S377" s="1">
        <f>MIN($B377)</f>
        <v>0</v>
      </c>
      <c r="T377" s="1">
        <f>MIN($C377)</f>
        <v>0</v>
      </c>
      <c r="U377" s="1">
        <f>MIN($D377)</f>
        <v>0</v>
      </c>
      <c r="V377" s="1">
        <f>MIN($E377)</f>
        <v>0</v>
      </c>
      <c r="W377" s="1">
        <f>MIN($F377)</f>
        <v>0</v>
      </c>
      <c r="X377" s="1">
        <f>MIN($G377)</f>
        <v>0</v>
      </c>
      <c r="Y377" s="1">
        <f>MIN($H377)</f>
        <v>0</v>
      </c>
      <c r="Z377" s="1">
        <f>MIN($I377)</f>
        <v>0</v>
      </c>
      <c r="AA377" s="1">
        <f>MIN($J377)</f>
        <v>0</v>
      </c>
      <c r="AB377" s="1">
        <f>MIN($K377)</f>
        <v>0</v>
      </c>
      <c r="AC377" s="1">
        <f>MIN($M377)</f>
        <v>0</v>
      </c>
      <c r="AD377" s="1">
        <f>MIN($N377)</f>
        <v>0</v>
      </c>
      <c r="AE377" s="1">
        <f>MIN($P377)</f>
        <v>0</v>
      </c>
      <c r="AF377" s="1">
        <f>MIN($Q377)</f>
        <v>0</v>
      </c>
      <c r="AG377" s="1">
        <f>MIN($R377)</f>
        <v>0</v>
      </c>
      <c r="AH377" s="1">
        <f>MEDIAN($B377)</f>
        <v>0</v>
      </c>
      <c r="AI377" s="1">
        <f>MEDIAN($C377)</f>
        <v>0</v>
      </c>
      <c r="AJ377" s="1">
        <f>MEDIAN($D377)</f>
        <v>0</v>
      </c>
      <c r="AK377" s="1">
        <f>MEDIAN($E377)</f>
        <v>0</v>
      </c>
      <c r="AL377" s="1">
        <f>MEDIAN($F377)</f>
        <v>0</v>
      </c>
      <c r="AM377" s="1">
        <f>MEDIAN($G377)</f>
        <v>0</v>
      </c>
      <c r="AN377" s="1">
        <f>MEDIAN($H377)</f>
        <v>0</v>
      </c>
      <c r="AO377" s="1">
        <f>MEDIAN($I377)</f>
        <v>0</v>
      </c>
      <c r="AP377" s="1">
        <f>MEDIAN($J377)</f>
        <v>0</v>
      </c>
      <c r="AQ377" s="1">
        <f>MEDIAN($K377)</f>
        <v>0</v>
      </c>
      <c r="AR377" s="1">
        <f>MEDIAN($M377)</f>
        <v>0</v>
      </c>
      <c r="AS377" s="1">
        <f>MEDIAN($N377)</f>
        <v>0</v>
      </c>
      <c r="AT377" s="1">
        <f>MEDIAN($P377)</f>
        <v>0</v>
      </c>
      <c r="AU377" s="1">
        <f>MEDIAN($Q377)</f>
        <v>0</v>
      </c>
      <c r="AV377" s="1">
        <f>MEDIAN($R377)</f>
        <v>0</v>
      </c>
      <c r="AW377" s="1">
        <f>MAX($B377)</f>
        <v>0</v>
      </c>
      <c r="AX377" s="1">
        <f>MAX($C377)</f>
        <v>0</v>
      </c>
      <c r="AY377" s="1">
        <f>MAX($D377)</f>
        <v>0</v>
      </c>
      <c r="AZ377" s="1">
        <f>MAX($E377)</f>
        <v>0</v>
      </c>
      <c r="BA377" s="1">
        <f>MAX($F377)</f>
        <v>0</v>
      </c>
      <c r="BB377" s="1">
        <f>MAX($G377)</f>
        <v>0</v>
      </c>
      <c r="BC377" s="1">
        <f>MAX($H377)</f>
        <v>0</v>
      </c>
      <c r="BD377" s="1">
        <f>MAX($I377)</f>
        <v>0</v>
      </c>
      <c r="BE377" s="1">
        <f>MAX($J377)</f>
        <v>0</v>
      </c>
      <c r="BF377" s="1">
        <f>MAX($K377)</f>
        <v>0</v>
      </c>
      <c r="BG377" s="1">
        <f>MAX($M377)</f>
        <v>0</v>
      </c>
      <c r="BH377" s="1">
        <f>MAX($N377)</f>
        <v>0</v>
      </c>
      <c r="BI377" s="1">
        <f>MAX($P377)</f>
        <v>0</v>
      </c>
      <c r="BJ377" s="1">
        <f>MAX($Q377)</f>
        <v>0</v>
      </c>
      <c r="BK377" s="1">
        <f>MAX($R377)</f>
        <v>0</v>
      </c>
    </row>
    <row r="378" spans="1:63">
      <c r="A378" s="1" t="s">
        <v>375</v>
      </c>
      <c r="B378" s="1" cm="1">
        <f t="array" ref="B378">_xlfn.SWITCH($A$2,"average", AVERAGE(Instances!B378:Instances!B378),"median", MEDIAN(Instances!B378:Instances!B378),"min", MIN(Instances!B378:Instances!B378),"max", MAX(Instances!B378:Instances!B378),"diff", MAX(Instances!B378:Instances!B378)-MIN(Instances!B378:Instances!B378))</f>
        <v>0</v>
      </c>
      <c r="C378" s="1" cm="1">
        <f t="array" ref="C378">_xlfn.SWITCH($A$2,"average", AVERAGE(Instances!C378:Instances!C378),"median", MEDIAN(Instances!C378:Instances!C378),"min", MIN(Instances!C378:Instances!C378),"max", MAX(Instances!C378:Instances!C378),"diff", MAX(Instances!C378:Instances!C378)-MIN(Instances!C378:Instances!C378))</f>
        <v>0</v>
      </c>
      <c r="D378" s="1" cm="1">
        <f t="array" ref="D378">_xlfn.SWITCH($A$2,"average", AVERAGE(Instances!D378:Instances!D378),"median", MEDIAN(Instances!D378:Instances!D378),"min", MIN(Instances!D378:Instances!D378),"max", MAX(Instances!D378:Instances!D378),"diff", MAX(Instances!D378:Instances!D378)-MIN(Instances!D378:Instances!D378))</f>
        <v>0</v>
      </c>
      <c r="E378" s="1" cm="1">
        <f t="array" ref="E378">_xlfn.SWITCH($A$2,"average", AVERAGE(Instances!E378:Instances!E378),"median", MEDIAN(Instances!E378:Instances!E378),"min", MIN(Instances!E378:Instances!E378),"max", MAX(Instances!E378:Instances!E378),"diff", MAX(Instances!E378:Instances!E378)-MIN(Instances!E378:Instances!E378))</f>
        <v>0</v>
      </c>
      <c r="F378" s="1" cm="1">
        <f t="array" ref="F378">_xlfn.SWITCH($A$2,"average", AVERAGE(Instances!F378:Instances!F378),"median", MEDIAN(Instances!F378:Instances!F378),"min", MIN(Instances!F378:Instances!F378),"max", MAX(Instances!F378:Instances!F378),"diff", MAX(Instances!F378:Instances!F378)-MIN(Instances!F378:Instances!F378))</f>
        <v>0</v>
      </c>
      <c r="G378" s="1" cm="1">
        <f t="array" ref="G378">_xlfn.SWITCH($A$2,"average", AVERAGE(Instances!G378:Instances!G378),"median", MEDIAN(Instances!G378:Instances!G378),"min", MIN(Instances!G378:Instances!G378),"max", MAX(Instances!G378:Instances!G378),"diff", MAX(Instances!G378:Instances!G378)-MIN(Instances!G378:Instances!G378))</f>
        <v>0</v>
      </c>
      <c r="H378" s="1" cm="1">
        <f t="array" ref="H378">_xlfn.SWITCH($A$2,"average", AVERAGE(Instances!H378:Instances!H378),"median", MEDIAN(Instances!H378:Instances!H378),"min", MIN(Instances!H378:Instances!H378),"max", MAX(Instances!H378:Instances!H378),"diff", MAX(Instances!H378:Instances!H378)-MIN(Instances!H378:Instances!H378))</f>
        <v>0</v>
      </c>
      <c r="I378" s="1" cm="1">
        <f t="array" ref="I378">_xlfn.SWITCH($A$2,"average", AVERAGE(Instances!I378:Instances!I378),"median", MEDIAN(Instances!I378:Instances!I378),"min", MIN(Instances!I378:Instances!I378),"max", MAX(Instances!I378:Instances!I378),"diff", MAX(Instances!I378:Instances!I378)-MIN(Instances!I378:Instances!I378))</f>
        <v>0</v>
      </c>
      <c r="J378" s="1" cm="1">
        <f t="array" ref="J378">_xlfn.SWITCH($A$2,"average", AVERAGE(Instances!J378:Instances!J378),"median", MEDIAN(Instances!J378:Instances!J378),"min", MIN(Instances!J378:Instances!J378),"max", MAX(Instances!J378:Instances!J378),"diff", MAX(Instances!J378:Instances!J378)-MIN(Instances!J378:Instances!J378))</f>
        <v>0</v>
      </c>
      <c r="K378" s="1" cm="1">
        <f t="array" ref="K378">_xlfn.SWITCH($A$2,"average", AVERAGE(Instances!K378:Instances!K378),"median", MEDIAN(Instances!K378:Instances!K378),"min", MIN(Instances!K378:Instances!K378),"max", MAX(Instances!K378:Instances!K378),"diff", MAX(Instances!K378:Instances!K378)-MIN(Instances!K378:Instances!K378))</f>
        <v>0</v>
      </c>
      <c r="L378" s="1"/>
      <c r="M378" s="1" cm="1">
        <f t="array" ref="M378">_xlfn.SWITCH($A$2,"average", AVERAGE(Instances!M378:Instances!M378),"median", MEDIAN(Instances!M378:Instances!M378),"min", MIN(Instances!M378:Instances!M378),"max", MAX(Instances!M378:Instances!M378),"diff", MAX(Instances!M378:Instances!M378)-MIN(Instances!M378:Instances!M378))</f>
        <v>0</v>
      </c>
      <c r="N378" s="1" cm="1">
        <f t="array" ref="N378">_xlfn.SWITCH($A$2,"average", AVERAGE(Instances!N378:Instances!N378),"median", MEDIAN(Instances!N378:Instances!N378),"min", MIN(Instances!N378:Instances!N378),"max", MAX(Instances!N378:Instances!N378),"diff", MAX(Instances!N378:Instances!N378)-MIN(Instances!N378:Instances!N378))</f>
        <v>0</v>
      </c>
      <c r="O378" s="1"/>
      <c r="P378" s="1" cm="1">
        <f t="array" ref="P378">_xlfn.SWITCH($A$2,"average", AVERAGE(Instances!P378:Instances!P378),"median", MEDIAN(Instances!P378:Instances!P378),"min", MIN(Instances!P378:Instances!P378),"max", MAX(Instances!P378:Instances!P378),"diff", MAX(Instances!P378:Instances!P378)-MIN(Instances!P378:Instances!P378))</f>
        <v>0</v>
      </c>
      <c r="Q378" s="1" cm="1">
        <f t="array" ref="Q378">_xlfn.SWITCH($A$2,"average", AVERAGE(Instances!Q378:Instances!Q378),"median", MEDIAN(Instances!Q378:Instances!Q378),"min", MIN(Instances!Q378:Instances!Q378),"max", MAX(Instances!Q378:Instances!Q378),"diff", MAX(Instances!Q378:Instances!Q378)-MIN(Instances!Q378:Instances!Q378))</f>
        <v>0</v>
      </c>
      <c r="R378" s="1" cm="1">
        <f t="array" ref="R378">_xlfn.SWITCH($A$2,"average", AVERAGE(Instances!R378:Instances!R378),"median", MEDIAN(Instances!R378:Instances!R378),"min", MIN(Instances!R378:Instances!R378),"max", MAX(Instances!R378:Instances!R378),"diff", MAX(Instances!R378:Instances!R378)-MIN(Instances!R378:Instances!R378))</f>
        <v>0</v>
      </c>
      <c r="S378" s="1">
        <f>MIN($B378)</f>
        <v>0</v>
      </c>
      <c r="T378" s="1">
        <f>MIN($C378)</f>
        <v>0</v>
      </c>
      <c r="U378" s="1">
        <f>MIN($D378)</f>
        <v>0</v>
      </c>
      <c r="V378" s="1">
        <f>MIN($E378)</f>
        <v>0</v>
      </c>
      <c r="W378" s="1">
        <f>MIN($F378)</f>
        <v>0</v>
      </c>
      <c r="X378" s="1">
        <f>MIN($G378)</f>
        <v>0</v>
      </c>
      <c r="Y378" s="1">
        <f>MIN($H378)</f>
        <v>0</v>
      </c>
      <c r="Z378" s="1">
        <f>MIN($I378)</f>
        <v>0</v>
      </c>
      <c r="AA378" s="1">
        <f>MIN($J378)</f>
        <v>0</v>
      </c>
      <c r="AB378" s="1">
        <f>MIN($K378)</f>
        <v>0</v>
      </c>
      <c r="AC378" s="1">
        <f>MIN($M378)</f>
        <v>0</v>
      </c>
      <c r="AD378" s="1">
        <f>MIN($N378)</f>
        <v>0</v>
      </c>
      <c r="AE378" s="1">
        <f>MIN($P378)</f>
        <v>0</v>
      </c>
      <c r="AF378" s="1">
        <f>MIN($Q378)</f>
        <v>0</v>
      </c>
      <c r="AG378" s="1">
        <f>MIN($R378)</f>
        <v>0</v>
      </c>
      <c r="AH378" s="1">
        <f>MEDIAN($B378)</f>
        <v>0</v>
      </c>
      <c r="AI378" s="1">
        <f>MEDIAN($C378)</f>
        <v>0</v>
      </c>
      <c r="AJ378" s="1">
        <f>MEDIAN($D378)</f>
        <v>0</v>
      </c>
      <c r="AK378" s="1">
        <f>MEDIAN($E378)</f>
        <v>0</v>
      </c>
      <c r="AL378" s="1">
        <f>MEDIAN($F378)</f>
        <v>0</v>
      </c>
      <c r="AM378" s="1">
        <f>MEDIAN($G378)</f>
        <v>0</v>
      </c>
      <c r="AN378" s="1">
        <f>MEDIAN($H378)</f>
        <v>0</v>
      </c>
      <c r="AO378" s="1">
        <f>MEDIAN($I378)</f>
        <v>0</v>
      </c>
      <c r="AP378" s="1">
        <f>MEDIAN($J378)</f>
        <v>0</v>
      </c>
      <c r="AQ378" s="1">
        <f>MEDIAN($K378)</f>
        <v>0</v>
      </c>
      <c r="AR378" s="1">
        <f>MEDIAN($M378)</f>
        <v>0</v>
      </c>
      <c r="AS378" s="1">
        <f>MEDIAN($N378)</f>
        <v>0</v>
      </c>
      <c r="AT378" s="1">
        <f>MEDIAN($P378)</f>
        <v>0</v>
      </c>
      <c r="AU378" s="1">
        <f>MEDIAN($Q378)</f>
        <v>0</v>
      </c>
      <c r="AV378" s="1">
        <f>MEDIAN($R378)</f>
        <v>0</v>
      </c>
      <c r="AW378" s="1">
        <f>MAX($B378)</f>
        <v>0</v>
      </c>
      <c r="AX378" s="1">
        <f>MAX($C378)</f>
        <v>0</v>
      </c>
      <c r="AY378" s="1">
        <f>MAX($D378)</f>
        <v>0</v>
      </c>
      <c r="AZ378" s="1">
        <f>MAX($E378)</f>
        <v>0</v>
      </c>
      <c r="BA378" s="1">
        <f>MAX($F378)</f>
        <v>0</v>
      </c>
      <c r="BB378" s="1">
        <f>MAX($G378)</f>
        <v>0</v>
      </c>
      <c r="BC378" s="1">
        <f>MAX($H378)</f>
        <v>0</v>
      </c>
      <c r="BD378" s="1">
        <f>MAX($I378)</f>
        <v>0</v>
      </c>
      <c r="BE378" s="1">
        <f>MAX($J378)</f>
        <v>0</v>
      </c>
      <c r="BF378" s="1">
        <f>MAX($K378)</f>
        <v>0</v>
      </c>
      <c r="BG378" s="1">
        <f>MAX($M378)</f>
        <v>0</v>
      </c>
      <c r="BH378" s="1">
        <f>MAX($N378)</f>
        <v>0</v>
      </c>
      <c r="BI378" s="1">
        <f>MAX($P378)</f>
        <v>0</v>
      </c>
      <c r="BJ378" s="1">
        <f>MAX($Q378)</f>
        <v>0</v>
      </c>
      <c r="BK378" s="1">
        <f>MAX($R378)</f>
        <v>0</v>
      </c>
    </row>
    <row r="379" spans="1:63">
      <c r="A379" s="1" t="s">
        <v>376</v>
      </c>
      <c r="B379" s="1" cm="1">
        <f t="array" ref="B379">_xlfn.SWITCH($A$2,"average", AVERAGE(Instances!B379:Instances!B379),"median", MEDIAN(Instances!B379:Instances!B379),"min", MIN(Instances!B379:Instances!B379),"max", MAX(Instances!B379:Instances!B379),"diff", MAX(Instances!B379:Instances!B379)-MIN(Instances!B379:Instances!B379))</f>
        <v>0</v>
      </c>
      <c r="C379" s="1" cm="1">
        <f t="array" ref="C379">_xlfn.SWITCH($A$2,"average", AVERAGE(Instances!C379:Instances!C379),"median", MEDIAN(Instances!C379:Instances!C379),"min", MIN(Instances!C379:Instances!C379),"max", MAX(Instances!C379:Instances!C379),"diff", MAX(Instances!C379:Instances!C379)-MIN(Instances!C379:Instances!C379))</f>
        <v>0</v>
      </c>
      <c r="D379" s="1" cm="1">
        <f t="array" ref="D379">_xlfn.SWITCH($A$2,"average", AVERAGE(Instances!D379:Instances!D379),"median", MEDIAN(Instances!D379:Instances!D379),"min", MIN(Instances!D379:Instances!D379),"max", MAX(Instances!D379:Instances!D379),"diff", MAX(Instances!D379:Instances!D379)-MIN(Instances!D379:Instances!D379))</f>
        <v>0</v>
      </c>
      <c r="E379" s="1" cm="1">
        <f t="array" ref="E379">_xlfn.SWITCH($A$2,"average", AVERAGE(Instances!E379:Instances!E379),"median", MEDIAN(Instances!E379:Instances!E379),"min", MIN(Instances!E379:Instances!E379),"max", MAX(Instances!E379:Instances!E379),"diff", MAX(Instances!E379:Instances!E379)-MIN(Instances!E379:Instances!E379))</f>
        <v>0</v>
      </c>
      <c r="F379" s="1" cm="1">
        <f t="array" ref="F379">_xlfn.SWITCH($A$2,"average", AVERAGE(Instances!F379:Instances!F379),"median", MEDIAN(Instances!F379:Instances!F379),"min", MIN(Instances!F379:Instances!F379),"max", MAX(Instances!F379:Instances!F379),"diff", MAX(Instances!F379:Instances!F379)-MIN(Instances!F379:Instances!F379))</f>
        <v>0</v>
      </c>
      <c r="G379" s="1" cm="1">
        <f t="array" ref="G379">_xlfn.SWITCH($A$2,"average", AVERAGE(Instances!G379:Instances!G379),"median", MEDIAN(Instances!G379:Instances!G379),"min", MIN(Instances!G379:Instances!G379),"max", MAX(Instances!G379:Instances!G379),"diff", MAX(Instances!G379:Instances!G379)-MIN(Instances!G379:Instances!G379))</f>
        <v>0</v>
      </c>
      <c r="H379" s="1" cm="1">
        <f t="array" ref="H379">_xlfn.SWITCH($A$2,"average", AVERAGE(Instances!H379:Instances!H379),"median", MEDIAN(Instances!H379:Instances!H379),"min", MIN(Instances!H379:Instances!H379),"max", MAX(Instances!H379:Instances!H379),"diff", MAX(Instances!H379:Instances!H379)-MIN(Instances!H379:Instances!H379))</f>
        <v>0</v>
      </c>
      <c r="I379" s="1" cm="1">
        <f t="array" ref="I379">_xlfn.SWITCH($A$2,"average", AVERAGE(Instances!I379:Instances!I379),"median", MEDIAN(Instances!I379:Instances!I379),"min", MIN(Instances!I379:Instances!I379),"max", MAX(Instances!I379:Instances!I379),"diff", MAX(Instances!I379:Instances!I379)-MIN(Instances!I379:Instances!I379))</f>
        <v>0</v>
      </c>
      <c r="J379" s="1" cm="1">
        <f t="array" ref="J379">_xlfn.SWITCH($A$2,"average", AVERAGE(Instances!J379:Instances!J379),"median", MEDIAN(Instances!J379:Instances!J379),"min", MIN(Instances!J379:Instances!J379),"max", MAX(Instances!J379:Instances!J379),"diff", MAX(Instances!J379:Instances!J379)-MIN(Instances!J379:Instances!J379))</f>
        <v>0</v>
      </c>
      <c r="K379" s="1" cm="1">
        <f t="array" ref="K379">_xlfn.SWITCH($A$2,"average", AVERAGE(Instances!K379:Instances!K379),"median", MEDIAN(Instances!K379:Instances!K379),"min", MIN(Instances!K379:Instances!K379),"max", MAX(Instances!K379:Instances!K379),"diff", MAX(Instances!K379:Instances!K379)-MIN(Instances!K379:Instances!K379))</f>
        <v>0</v>
      </c>
      <c r="L379" s="1"/>
      <c r="M379" s="1" cm="1">
        <f t="array" ref="M379">_xlfn.SWITCH($A$2,"average", AVERAGE(Instances!M379:Instances!M379),"median", MEDIAN(Instances!M379:Instances!M379),"min", MIN(Instances!M379:Instances!M379),"max", MAX(Instances!M379:Instances!M379),"diff", MAX(Instances!M379:Instances!M379)-MIN(Instances!M379:Instances!M379))</f>
        <v>0</v>
      </c>
      <c r="N379" s="1" cm="1">
        <f t="array" ref="N379">_xlfn.SWITCH($A$2,"average", AVERAGE(Instances!N379:Instances!N379),"median", MEDIAN(Instances!N379:Instances!N379),"min", MIN(Instances!N379:Instances!N379),"max", MAX(Instances!N379:Instances!N379),"diff", MAX(Instances!N379:Instances!N379)-MIN(Instances!N379:Instances!N379))</f>
        <v>0</v>
      </c>
      <c r="O379" s="1"/>
      <c r="P379" s="1" cm="1">
        <f t="array" ref="P379">_xlfn.SWITCH($A$2,"average", AVERAGE(Instances!P379:Instances!P379),"median", MEDIAN(Instances!P379:Instances!P379),"min", MIN(Instances!P379:Instances!P379),"max", MAX(Instances!P379:Instances!P379),"diff", MAX(Instances!P379:Instances!P379)-MIN(Instances!P379:Instances!P379))</f>
        <v>0</v>
      </c>
      <c r="Q379" s="1" cm="1">
        <f t="array" ref="Q379">_xlfn.SWITCH($A$2,"average", AVERAGE(Instances!Q379:Instances!Q379),"median", MEDIAN(Instances!Q379:Instances!Q379),"min", MIN(Instances!Q379:Instances!Q379),"max", MAX(Instances!Q379:Instances!Q379),"diff", MAX(Instances!Q379:Instances!Q379)-MIN(Instances!Q379:Instances!Q379))</f>
        <v>0</v>
      </c>
      <c r="R379" s="1" cm="1">
        <f t="array" ref="R379">_xlfn.SWITCH($A$2,"average", AVERAGE(Instances!R379:Instances!R379),"median", MEDIAN(Instances!R379:Instances!R379),"min", MIN(Instances!R379:Instances!R379),"max", MAX(Instances!R379:Instances!R379),"diff", MAX(Instances!R379:Instances!R379)-MIN(Instances!R379:Instances!R379))</f>
        <v>0</v>
      </c>
      <c r="S379" s="1">
        <f>MIN($B379)</f>
        <v>0</v>
      </c>
      <c r="T379" s="1">
        <f>MIN($C379)</f>
        <v>0</v>
      </c>
      <c r="U379" s="1">
        <f>MIN($D379)</f>
        <v>0</v>
      </c>
      <c r="V379" s="1">
        <f>MIN($E379)</f>
        <v>0</v>
      </c>
      <c r="W379" s="1">
        <f>MIN($F379)</f>
        <v>0</v>
      </c>
      <c r="X379" s="1">
        <f>MIN($G379)</f>
        <v>0</v>
      </c>
      <c r="Y379" s="1">
        <f>MIN($H379)</f>
        <v>0</v>
      </c>
      <c r="Z379" s="1">
        <f>MIN($I379)</f>
        <v>0</v>
      </c>
      <c r="AA379" s="1">
        <f>MIN($J379)</f>
        <v>0</v>
      </c>
      <c r="AB379" s="1">
        <f>MIN($K379)</f>
        <v>0</v>
      </c>
      <c r="AC379" s="1">
        <f>MIN($M379)</f>
        <v>0</v>
      </c>
      <c r="AD379" s="1">
        <f>MIN($N379)</f>
        <v>0</v>
      </c>
      <c r="AE379" s="1">
        <f>MIN($P379)</f>
        <v>0</v>
      </c>
      <c r="AF379" s="1">
        <f>MIN($Q379)</f>
        <v>0</v>
      </c>
      <c r="AG379" s="1">
        <f>MIN($R379)</f>
        <v>0</v>
      </c>
      <c r="AH379" s="1">
        <f>MEDIAN($B379)</f>
        <v>0</v>
      </c>
      <c r="AI379" s="1">
        <f>MEDIAN($C379)</f>
        <v>0</v>
      </c>
      <c r="AJ379" s="1">
        <f>MEDIAN($D379)</f>
        <v>0</v>
      </c>
      <c r="AK379" s="1">
        <f>MEDIAN($E379)</f>
        <v>0</v>
      </c>
      <c r="AL379" s="1">
        <f>MEDIAN($F379)</f>
        <v>0</v>
      </c>
      <c r="AM379" s="1">
        <f>MEDIAN($G379)</f>
        <v>0</v>
      </c>
      <c r="AN379" s="1">
        <f>MEDIAN($H379)</f>
        <v>0</v>
      </c>
      <c r="AO379" s="1">
        <f>MEDIAN($I379)</f>
        <v>0</v>
      </c>
      <c r="AP379" s="1">
        <f>MEDIAN($J379)</f>
        <v>0</v>
      </c>
      <c r="AQ379" s="1">
        <f>MEDIAN($K379)</f>
        <v>0</v>
      </c>
      <c r="AR379" s="1">
        <f>MEDIAN($M379)</f>
        <v>0</v>
      </c>
      <c r="AS379" s="1">
        <f>MEDIAN($N379)</f>
        <v>0</v>
      </c>
      <c r="AT379" s="1">
        <f>MEDIAN($P379)</f>
        <v>0</v>
      </c>
      <c r="AU379" s="1">
        <f>MEDIAN($Q379)</f>
        <v>0</v>
      </c>
      <c r="AV379" s="1">
        <f>MEDIAN($R379)</f>
        <v>0</v>
      </c>
      <c r="AW379" s="1">
        <f>MAX($B379)</f>
        <v>0</v>
      </c>
      <c r="AX379" s="1">
        <f>MAX($C379)</f>
        <v>0</v>
      </c>
      <c r="AY379" s="1">
        <f>MAX($D379)</f>
        <v>0</v>
      </c>
      <c r="AZ379" s="1">
        <f>MAX($E379)</f>
        <v>0</v>
      </c>
      <c r="BA379" s="1">
        <f>MAX($F379)</f>
        <v>0</v>
      </c>
      <c r="BB379" s="1">
        <f>MAX($G379)</f>
        <v>0</v>
      </c>
      <c r="BC379" s="1">
        <f>MAX($H379)</f>
        <v>0</v>
      </c>
      <c r="BD379" s="1">
        <f>MAX($I379)</f>
        <v>0</v>
      </c>
      <c r="BE379" s="1">
        <f>MAX($J379)</f>
        <v>0</v>
      </c>
      <c r="BF379" s="1">
        <f>MAX($K379)</f>
        <v>0</v>
      </c>
      <c r="BG379" s="1">
        <f>MAX($M379)</f>
        <v>0</v>
      </c>
      <c r="BH379" s="1">
        <f>MAX($N379)</f>
        <v>0</v>
      </c>
      <c r="BI379" s="1">
        <f>MAX($P379)</f>
        <v>0</v>
      </c>
      <c r="BJ379" s="1">
        <f>MAX($Q379)</f>
        <v>0</v>
      </c>
      <c r="BK379" s="1">
        <f>MAX($R379)</f>
        <v>0</v>
      </c>
    </row>
    <row r="380" spans="1:63">
      <c r="A380" s="1" t="s">
        <v>377</v>
      </c>
      <c r="B380" s="1" cm="1">
        <f t="array" ref="B380">_xlfn.SWITCH($A$2,"average", AVERAGE(Instances!B380:Instances!B380),"median", MEDIAN(Instances!B380:Instances!B380),"min", MIN(Instances!B380:Instances!B380),"max", MAX(Instances!B380:Instances!B380),"diff", MAX(Instances!B380:Instances!B380)-MIN(Instances!B380:Instances!B380))</f>
        <v>0</v>
      </c>
      <c r="C380" s="1" cm="1">
        <f t="array" ref="C380">_xlfn.SWITCH($A$2,"average", AVERAGE(Instances!C380:Instances!C380),"median", MEDIAN(Instances!C380:Instances!C380),"min", MIN(Instances!C380:Instances!C380),"max", MAX(Instances!C380:Instances!C380),"diff", MAX(Instances!C380:Instances!C380)-MIN(Instances!C380:Instances!C380))</f>
        <v>0</v>
      </c>
      <c r="D380" s="1" cm="1">
        <f t="array" ref="D380">_xlfn.SWITCH($A$2,"average", AVERAGE(Instances!D380:Instances!D380),"median", MEDIAN(Instances!D380:Instances!D380),"min", MIN(Instances!D380:Instances!D380),"max", MAX(Instances!D380:Instances!D380),"diff", MAX(Instances!D380:Instances!D380)-MIN(Instances!D380:Instances!D380))</f>
        <v>0</v>
      </c>
      <c r="E380" s="1" cm="1">
        <f t="array" ref="E380">_xlfn.SWITCH($A$2,"average", AVERAGE(Instances!E380:Instances!E380),"median", MEDIAN(Instances!E380:Instances!E380),"min", MIN(Instances!E380:Instances!E380),"max", MAX(Instances!E380:Instances!E380),"diff", MAX(Instances!E380:Instances!E380)-MIN(Instances!E380:Instances!E380))</f>
        <v>0</v>
      </c>
      <c r="F380" s="1" cm="1">
        <f t="array" ref="F380">_xlfn.SWITCH($A$2,"average", AVERAGE(Instances!F380:Instances!F380),"median", MEDIAN(Instances!F380:Instances!F380),"min", MIN(Instances!F380:Instances!F380),"max", MAX(Instances!F380:Instances!F380),"diff", MAX(Instances!F380:Instances!F380)-MIN(Instances!F380:Instances!F380))</f>
        <v>0</v>
      </c>
      <c r="G380" s="1" cm="1">
        <f t="array" ref="G380">_xlfn.SWITCH($A$2,"average", AVERAGE(Instances!G380:Instances!G380),"median", MEDIAN(Instances!G380:Instances!G380),"min", MIN(Instances!G380:Instances!G380),"max", MAX(Instances!G380:Instances!G380),"diff", MAX(Instances!G380:Instances!G380)-MIN(Instances!G380:Instances!G380))</f>
        <v>0</v>
      </c>
      <c r="H380" s="1" cm="1">
        <f t="array" ref="H380">_xlfn.SWITCH($A$2,"average", AVERAGE(Instances!H380:Instances!H380),"median", MEDIAN(Instances!H380:Instances!H380),"min", MIN(Instances!H380:Instances!H380),"max", MAX(Instances!H380:Instances!H380),"diff", MAX(Instances!H380:Instances!H380)-MIN(Instances!H380:Instances!H380))</f>
        <v>0</v>
      </c>
      <c r="I380" s="1" cm="1">
        <f t="array" ref="I380">_xlfn.SWITCH($A$2,"average", AVERAGE(Instances!I380:Instances!I380),"median", MEDIAN(Instances!I380:Instances!I380),"min", MIN(Instances!I380:Instances!I380),"max", MAX(Instances!I380:Instances!I380),"diff", MAX(Instances!I380:Instances!I380)-MIN(Instances!I380:Instances!I380))</f>
        <v>0</v>
      </c>
      <c r="J380" s="1" cm="1">
        <f t="array" ref="J380">_xlfn.SWITCH($A$2,"average", AVERAGE(Instances!J380:Instances!J380),"median", MEDIAN(Instances!J380:Instances!J380),"min", MIN(Instances!J380:Instances!J380),"max", MAX(Instances!J380:Instances!J380),"diff", MAX(Instances!J380:Instances!J380)-MIN(Instances!J380:Instances!J380))</f>
        <v>0</v>
      </c>
      <c r="K380" s="1" cm="1">
        <f t="array" ref="K380">_xlfn.SWITCH($A$2,"average", AVERAGE(Instances!K380:Instances!K380),"median", MEDIAN(Instances!K380:Instances!K380),"min", MIN(Instances!K380:Instances!K380),"max", MAX(Instances!K380:Instances!K380),"diff", MAX(Instances!K380:Instances!K380)-MIN(Instances!K380:Instances!K380))</f>
        <v>0</v>
      </c>
      <c r="L380" s="1"/>
      <c r="M380" s="1" cm="1">
        <f t="array" ref="M380">_xlfn.SWITCH($A$2,"average", AVERAGE(Instances!M380:Instances!M380),"median", MEDIAN(Instances!M380:Instances!M380),"min", MIN(Instances!M380:Instances!M380),"max", MAX(Instances!M380:Instances!M380),"diff", MAX(Instances!M380:Instances!M380)-MIN(Instances!M380:Instances!M380))</f>
        <v>0</v>
      </c>
      <c r="N380" s="1" cm="1">
        <f t="array" ref="N380">_xlfn.SWITCH($A$2,"average", AVERAGE(Instances!N380:Instances!N380),"median", MEDIAN(Instances!N380:Instances!N380),"min", MIN(Instances!N380:Instances!N380),"max", MAX(Instances!N380:Instances!N380),"diff", MAX(Instances!N380:Instances!N380)-MIN(Instances!N380:Instances!N380))</f>
        <v>0</v>
      </c>
      <c r="O380" s="1"/>
      <c r="P380" s="1" cm="1">
        <f t="array" ref="P380">_xlfn.SWITCH($A$2,"average", AVERAGE(Instances!P380:Instances!P380),"median", MEDIAN(Instances!P380:Instances!P380),"min", MIN(Instances!P380:Instances!P380),"max", MAX(Instances!P380:Instances!P380),"diff", MAX(Instances!P380:Instances!P380)-MIN(Instances!P380:Instances!P380))</f>
        <v>0</v>
      </c>
      <c r="Q380" s="1" cm="1">
        <f t="array" ref="Q380">_xlfn.SWITCH($A$2,"average", AVERAGE(Instances!Q380:Instances!Q380),"median", MEDIAN(Instances!Q380:Instances!Q380),"min", MIN(Instances!Q380:Instances!Q380),"max", MAX(Instances!Q380:Instances!Q380),"diff", MAX(Instances!Q380:Instances!Q380)-MIN(Instances!Q380:Instances!Q380))</f>
        <v>0</v>
      </c>
      <c r="R380" s="1" cm="1">
        <f t="array" ref="R380">_xlfn.SWITCH($A$2,"average", AVERAGE(Instances!R380:Instances!R380),"median", MEDIAN(Instances!R380:Instances!R380),"min", MIN(Instances!R380:Instances!R380),"max", MAX(Instances!R380:Instances!R380),"diff", MAX(Instances!R380:Instances!R380)-MIN(Instances!R380:Instances!R380))</f>
        <v>0</v>
      </c>
      <c r="S380" s="1">
        <f>MIN($B380)</f>
        <v>0</v>
      </c>
      <c r="T380" s="1">
        <f>MIN($C380)</f>
        <v>0</v>
      </c>
      <c r="U380" s="1">
        <f>MIN($D380)</f>
        <v>0</v>
      </c>
      <c r="V380" s="1">
        <f>MIN($E380)</f>
        <v>0</v>
      </c>
      <c r="W380" s="1">
        <f>MIN($F380)</f>
        <v>0</v>
      </c>
      <c r="X380" s="1">
        <f>MIN($G380)</f>
        <v>0</v>
      </c>
      <c r="Y380" s="1">
        <f>MIN($H380)</f>
        <v>0</v>
      </c>
      <c r="Z380" s="1">
        <f>MIN($I380)</f>
        <v>0</v>
      </c>
      <c r="AA380" s="1">
        <f>MIN($J380)</f>
        <v>0</v>
      </c>
      <c r="AB380" s="1">
        <f>MIN($K380)</f>
        <v>0</v>
      </c>
      <c r="AC380" s="1">
        <f>MIN($M380)</f>
        <v>0</v>
      </c>
      <c r="AD380" s="1">
        <f>MIN($N380)</f>
        <v>0</v>
      </c>
      <c r="AE380" s="1">
        <f>MIN($P380)</f>
        <v>0</v>
      </c>
      <c r="AF380" s="1">
        <f>MIN($Q380)</f>
        <v>0</v>
      </c>
      <c r="AG380" s="1">
        <f>MIN($R380)</f>
        <v>0</v>
      </c>
      <c r="AH380" s="1">
        <f>MEDIAN($B380)</f>
        <v>0</v>
      </c>
      <c r="AI380" s="1">
        <f>MEDIAN($C380)</f>
        <v>0</v>
      </c>
      <c r="AJ380" s="1">
        <f>MEDIAN($D380)</f>
        <v>0</v>
      </c>
      <c r="AK380" s="1">
        <f>MEDIAN($E380)</f>
        <v>0</v>
      </c>
      <c r="AL380" s="1">
        <f>MEDIAN($F380)</f>
        <v>0</v>
      </c>
      <c r="AM380" s="1">
        <f>MEDIAN($G380)</f>
        <v>0</v>
      </c>
      <c r="AN380" s="1">
        <f>MEDIAN($H380)</f>
        <v>0</v>
      </c>
      <c r="AO380" s="1">
        <f>MEDIAN($I380)</f>
        <v>0</v>
      </c>
      <c r="AP380" s="1">
        <f>MEDIAN($J380)</f>
        <v>0</v>
      </c>
      <c r="AQ380" s="1">
        <f>MEDIAN($K380)</f>
        <v>0</v>
      </c>
      <c r="AR380" s="1">
        <f>MEDIAN($M380)</f>
        <v>0</v>
      </c>
      <c r="AS380" s="1">
        <f>MEDIAN($N380)</f>
        <v>0</v>
      </c>
      <c r="AT380" s="1">
        <f>MEDIAN($P380)</f>
        <v>0</v>
      </c>
      <c r="AU380" s="1">
        <f>MEDIAN($Q380)</f>
        <v>0</v>
      </c>
      <c r="AV380" s="1">
        <f>MEDIAN($R380)</f>
        <v>0</v>
      </c>
      <c r="AW380" s="1">
        <f>MAX($B380)</f>
        <v>0</v>
      </c>
      <c r="AX380" s="1">
        <f>MAX($C380)</f>
        <v>0</v>
      </c>
      <c r="AY380" s="1">
        <f>MAX($D380)</f>
        <v>0</v>
      </c>
      <c r="AZ380" s="1">
        <f>MAX($E380)</f>
        <v>0</v>
      </c>
      <c r="BA380" s="1">
        <f>MAX($F380)</f>
        <v>0</v>
      </c>
      <c r="BB380" s="1">
        <f>MAX($G380)</f>
        <v>0</v>
      </c>
      <c r="BC380" s="1">
        <f>MAX($H380)</f>
        <v>0</v>
      </c>
      <c r="BD380" s="1">
        <f>MAX($I380)</f>
        <v>0</v>
      </c>
      <c r="BE380" s="1">
        <f>MAX($J380)</f>
        <v>0</v>
      </c>
      <c r="BF380" s="1">
        <f>MAX($K380)</f>
        <v>0</v>
      </c>
      <c r="BG380" s="1">
        <f>MAX($M380)</f>
        <v>0</v>
      </c>
      <c r="BH380" s="1">
        <f>MAX($N380)</f>
        <v>0</v>
      </c>
      <c r="BI380" s="1">
        <f>MAX($P380)</f>
        <v>0</v>
      </c>
      <c r="BJ380" s="1">
        <f>MAX($Q380)</f>
        <v>0</v>
      </c>
      <c r="BK380" s="1">
        <f>MAX($R380)</f>
        <v>0</v>
      </c>
    </row>
    <row r="381" spans="1:63">
      <c r="A381" s="1" t="s">
        <v>378</v>
      </c>
      <c r="B381" s="1" cm="1">
        <f t="array" ref="B381">_xlfn.SWITCH($A$2,"average", AVERAGE(Instances!B381:Instances!B381),"median", MEDIAN(Instances!B381:Instances!B381),"min", MIN(Instances!B381:Instances!B381),"max", MAX(Instances!B381:Instances!B381),"diff", MAX(Instances!B381:Instances!B381)-MIN(Instances!B381:Instances!B381))</f>
        <v>0</v>
      </c>
      <c r="C381" s="1" cm="1">
        <f t="array" ref="C381">_xlfn.SWITCH($A$2,"average", AVERAGE(Instances!C381:Instances!C381),"median", MEDIAN(Instances!C381:Instances!C381),"min", MIN(Instances!C381:Instances!C381),"max", MAX(Instances!C381:Instances!C381),"diff", MAX(Instances!C381:Instances!C381)-MIN(Instances!C381:Instances!C381))</f>
        <v>0</v>
      </c>
      <c r="D381" s="1" cm="1">
        <f t="array" ref="D381">_xlfn.SWITCH($A$2,"average", AVERAGE(Instances!D381:Instances!D381),"median", MEDIAN(Instances!D381:Instances!D381),"min", MIN(Instances!D381:Instances!D381),"max", MAX(Instances!D381:Instances!D381),"diff", MAX(Instances!D381:Instances!D381)-MIN(Instances!D381:Instances!D381))</f>
        <v>0</v>
      </c>
      <c r="E381" s="1" cm="1">
        <f t="array" ref="E381">_xlfn.SWITCH($A$2,"average", AVERAGE(Instances!E381:Instances!E381),"median", MEDIAN(Instances!E381:Instances!E381),"min", MIN(Instances!E381:Instances!E381),"max", MAX(Instances!E381:Instances!E381),"diff", MAX(Instances!E381:Instances!E381)-MIN(Instances!E381:Instances!E381))</f>
        <v>0</v>
      </c>
      <c r="F381" s="1" cm="1">
        <f t="array" ref="F381">_xlfn.SWITCH($A$2,"average", AVERAGE(Instances!F381:Instances!F381),"median", MEDIAN(Instances!F381:Instances!F381),"min", MIN(Instances!F381:Instances!F381),"max", MAX(Instances!F381:Instances!F381),"diff", MAX(Instances!F381:Instances!F381)-MIN(Instances!F381:Instances!F381))</f>
        <v>0</v>
      </c>
      <c r="G381" s="1" cm="1">
        <f t="array" ref="G381">_xlfn.SWITCH($A$2,"average", AVERAGE(Instances!G381:Instances!G381),"median", MEDIAN(Instances!G381:Instances!G381),"min", MIN(Instances!G381:Instances!G381),"max", MAX(Instances!G381:Instances!G381),"diff", MAX(Instances!G381:Instances!G381)-MIN(Instances!G381:Instances!G381))</f>
        <v>0</v>
      </c>
      <c r="H381" s="1" cm="1">
        <f t="array" ref="H381">_xlfn.SWITCH($A$2,"average", AVERAGE(Instances!H381:Instances!H381),"median", MEDIAN(Instances!H381:Instances!H381),"min", MIN(Instances!H381:Instances!H381),"max", MAX(Instances!H381:Instances!H381),"diff", MAX(Instances!H381:Instances!H381)-MIN(Instances!H381:Instances!H381))</f>
        <v>0</v>
      </c>
      <c r="I381" s="1" cm="1">
        <f t="array" ref="I381">_xlfn.SWITCH($A$2,"average", AVERAGE(Instances!I381:Instances!I381),"median", MEDIAN(Instances!I381:Instances!I381),"min", MIN(Instances!I381:Instances!I381),"max", MAX(Instances!I381:Instances!I381),"diff", MAX(Instances!I381:Instances!I381)-MIN(Instances!I381:Instances!I381))</f>
        <v>0</v>
      </c>
      <c r="J381" s="1" cm="1">
        <f t="array" ref="J381">_xlfn.SWITCH($A$2,"average", AVERAGE(Instances!J381:Instances!J381),"median", MEDIAN(Instances!J381:Instances!J381),"min", MIN(Instances!J381:Instances!J381),"max", MAX(Instances!J381:Instances!J381),"diff", MAX(Instances!J381:Instances!J381)-MIN(Instances!J381:Instances!J381))</f>
        <v>0</v>
      </c>
      <c r="K381" s="1" cm="1">
        <f t="array" ref="K381">_xlfn.SWITCH($A$2,"average", AVERAGE(Instances!K381:Instances!K381),"median", MEDIAN(Instances!K381:Instances!K381),"min", MIN(Instances!K381:Instances!K381),"max", MAX(Instances!K381:Instances!K381),"diff", MAX(Instances!K381:Instances!K381)-MIN(Instances!K381:Instances!K381))</f>
        <v>0</v>
      </c>
      <c r="L381" s="1"/>
      <c r="M381" s="1" cm="1">
        <f t="array" ref="M381">_xlfn.SWITCH($A$2,"average", AVERAGE(Instances!M381:Instances!M381),"median", MEDIAN(Instances!M381:Instances!M381),"min", MIN(Instances!M381:Instances!M381),"max", MAX(Instances!M381:Instances!M381),"diff", MAX(Instances!M381:Instances!M381)-MIN(Instances!M381:Instances!M381))</f>
        <v>0</v>
      </c>
      <c r="N381" s="1" cm="1">
        <f t="array" ref="N381">_xlfn.SWITCH($A$2,"average", AVERAGE(Instances!N381:Instances!N381),"median", MEDIAN(Instances!N381:Instances!N381),"min", MIN(Instances!N381:Instances!N381),"max", MAX(Instances!N381:Instances!N381),"diff", MAX(Instances!N381:Instances!N381)-MIN(Instances!N381:Instances!N381))</f>
        <v>0</v>
      </c>
      <c r="O381" s="1"/>
      <c r="P381" s="1" cm="1">
        <f t="array" ref="P381">_xlfn.SWITCH($A$2,"average", AVERAGE(Instances!P381:Instances!P381),"median", MEDIAN(Instances!P381:Instances!P381),"min", MIN(Instances!P381:Instances!P381),"max", MAX(Instances!P381:Instances!P381),"diff", MAX(Instances!P381:Instances!P381)-MIN(Instances!P381:Instances!P381))</f>
        <v>0</v>
      </c>
      <c r="Q381" s="1" cm="1">
        <f t="array" ref="Q381">_xlfn.SWITCH($A$2,"average", AVERAGE(Instances!Q381:Instances!Q381),"median", MEDIAN(Instances!Q381:Instances!Q381),"min", MIN(Instances!Q381:Instances!Q381),"max", MAX(Instances!Q381:Instances!Q381),"diff", MAX(Instances!Q381:Instances!Q381)-MIN(Instances!Q381:Instances!Q381))</f>
        <v>0</v>
      </c>
      <c r="R381" s="1" cm="1">
        <f t="array" ref="R381">_xlfn.SWITCH($A$2,"average", AVERAGE(Instances!R381:Instances!R381),"median", MEDIAN(Instances!R381:Instances!R381),"min", MIN(Instances!R381:Instances!R381),"max", MAX(Instances!R381:Instances!R381),"diff", MAX(Instances!R381:Instances!R381)-MIN(Instances!R381:Instances!R381))</f>
        <v>0</v>
      </c>
      <c r="S381" s="1">
        <f>MIN($B381)</f>
        <v>0</v>
      </c>
      <c r="T381" s="1">
        <f>MIN($C381)</f>
        <v>0</v>
      </c>
      <c r="U381" s="1">
        <f>MIN($D381)</f>
        <v>0</v>
      </c>
      <c r="V381" s="1">
        <f>MIN($E381)</f>
        <v>0</v>
      </c>
      <c r="W381" s="1">
        <f>MIN($F381)</f>
        <v>0</v>
      </c>
      <c r="X381" s="1">
        <f>MIN($G381)</f>
        <v>0</v>
      </c>
      <c r="Y381" s="1">
        <f>MIN($H381)</f>
        <v>0</v>
      </c>
      <c r="Z381" s="1">
        <f>MIN($I381)</f>
        <v>0</v>
      </c>
      <c r="AA381" s="1">
        <f>MIN($J381)</f>
        <v>0</v>
      </c>
      <c r="AB381" s="1">
        <f>MIN($K381)</f>
        <v>0</v>
      </c>
      <c r="AC381" s="1">
        <f>MIN($M381)</f>
        <v>0</v>
      </c>
      <c r="AD381" s="1">
        <f>MIN($N381)</f>
        <v>0</v>
      </c>
      <c r="AE381" s="1">
        <f>MIN($P381)</f>
        <v>0</v>
      </c>
      <c r="AF381" s="1">
        <f>MIN($Q381)</f>
        <v>0</v>
      </c>
      <c r="AG381" s="1">
        <f>MIN($R381)</f>
        <v>0</v>
      </c>
      <c r="AH381" s="1">
        <f>MEDIAN($B381)</f>
        <v>0</v>
      </c>
      <c r="AI381" s="1">
        <f>MEDIAN($C381)</f>
        <v>0</v>
      </c>
      <c r="AJ381" s="1">
        <f>MEDIAN($D381)</f>
        <v>0</v>
      </c>
      <c r="AK381" s="1">
        <f>MEDIAN($E381)</f>
        <v>0</v>
      </c>
      <c r="AL381" s="1">
        <f>MEDIAN($F381)</f>
        <v>0</v>
      </c>
      <c r="AM381" s="1">
        <f>MEDIAN($G381)</f>
        <v>0</v>
      </c>
      <c r="AN381" s="1">
        <f>MEDIAN($H381)</f>
        <v>0</v>
      </c>
      <c r="AO381" s="1">
        <f>MEDIAN($I381)</f>
        <v>0</v>
      </c>
      <c r="AP381" s="1">
        <f>MEDIAN($J381)</f>
        <v>0</v>
      </c>
      <c r="AQ381" s="1">
        <f>MEDIAN($K381)</f>
        <v>0</v>
      </c>
      <c r="AR381" s="1">
        <f>MEDIAN($M381)</f>
        <v>0</v>
      </c>
      <c r="AS381" s="1">
        <f>MEDIAN($N381)</f>
        <v>0</v>
      </c>
      <c r="AT381" s="1">
        <f>MEDIAN($P381)</f>
        <v>0</v>
      </c>
      <c r="AU381" s="1">
        <f>MEDIAN($Q381)</f>
        <v>0</v>
      </c>
      <c r="AV381" s="1">
        <f>MEDIAN($R381)</f>
        <v>0</v>
      </c>
      <c r="AW381" s="1">
        <f>MAX($B381)</f>
        <v>0</v>
      </c>
      <c r="AX381" s="1">
        <f>MAX($C381)</f>
        <v>0</v>
      </c>
      <c r="AY381" s="1">
        <f>MAX($D381)</f>
        <v>0</v>
      </c>
      <c r="AZ381" s="1">
        <f>MAX($E381)</f>
        <v>0</v>
      </c>
      <c r="BA381" s="1">
        <f>MAX($F381)</f>
        <v>0</v>
      </c>
      <c r="BB381" s="1">
        <f>MAX($G381)</f>
        <v>0</v>
      </c>
      <c r="BC381" s="1">
        <f>MAX($H381)</f>
        <v>0</v>
      </c>
      <c r="BD381" s="1">
        <f>MAX($I381)</f>
        <v>0</v>
      </c>
      <c r="BE381" s="1">
        <f>MAX($J381)</f>
        <v>0</v>
      </c>
      <c r="BF381" s="1">
        <f>MAX($K381)</f>
        <v>0</v>
      </c>
      <c r="BG381" s="1">
        <f>MAX($M381)</f>
        <v>0</v>
      </c>
      <c r="BH381" s="1">
        <f>MAX($N381)</f>
        <v>0</v>
      </c>
      <c r="BI381" s="1">
        <f>MAX($P381)</f>
        <v>0</v>
      </c>
      <c r="BJ381" s="1">
        <f>MAX($Q381)</f>
        <v>0</v>
      </c>
      <c r="BK381" s="1">
        <f>MAX($R381)</f>
        <v>0</v>
      </c>
    </row>
    <row r="382" spans="1:63">
      <c r="A382" s="1" t="s">
        <v>379</v>
      </c>
      <c r="B382" s="1" cm="1">
        <f t="array" ref="B382">_xlfn.SWITCH($A$2,"average", AVERAGE(Instances!B382:Instances!B382),"median", MEDIAN(Instances!B382:Instances!B382),"min", MIN(Instances!B382:Instances!B382),"max", MAX(Instances!B382:Instances!B382),"diff", MAX(Instances!B382:Instances!B382)-MIN(Instances!B382:Instances!B382))</f>
        <v>0</v>
      </c>
      <c r="C382" s="1" cm="1">
        <f t="array" ref="C382">_xlfn.SWITCH($A$2,"average", AVERAGE(Instances!C382:Instances!C382),"median", MEDIAN(Instances!C382:Instances!C382),"min", MIN(Instances!C382:Instances!C382),"max", MAX(Instances!C382:Instances!C382),"diff", MAX(Instances!C382:Instances!C382)-MIN(Instances!C382:Instances!C382))</f>
        <v>0</v>
      </c>
      <c r="D382" s="1" cm="1">
        <f t="array" ref="D382">_xlfn.SWITCH($A$2,"average", AVERAGE(Instances!D382:Instances!D382),"median", MEDIAN(Instances!D382:Instances!D382),"min", MIN(Instances!D382:Instances!D382),"max", MAX(Instances!D382:Instances!D382),"diff", MAX(Instances!D382:Instances!D382)-MIN(Instances!D382:Instances!D382))</f>
        <v>0</v>
      </c>
      <c r="E382" s="1" cm="1">
        <f t="array" ref="E382">_xlfn.SWITCH($A$2,"average", AVERAGE(Instances!E382:Instances!E382),"median", MEDIAN(Instances!E382:Instances!E382),"min", MIN(Instances!E382:Instances!E382),"max", MAX(Instances!E382:Instances!E382),"diff", MAX(Instances!E382:Instances!E382)-MIN(Instances!E382:Instances!E382))</f>
        <v>0</v>
      </c>
      <c r="F382" s="1" cm="1">
        <f t="array" ref="F382">_xlfn.SWITCH($A$2,"average", AVERAGE(Instances!F382:Instances!F382),"median", MEDIAN(Instances!F382:Instances!F382),"min", MIN(Instances!F382:Instances!F382),"max", MAX(Instances!F382:Instances!F382),"diff", MAX(Instances!F382:Instances!F382)-MIN(Instances!F382:Instances!F382))</f>
        <v>0</v>
      </c>
      <c r="G382" s="1" cm="1">
        <f t="array" ref="G382">_xlfn.SWITCH($A$2,"average", AVERAGE(Instances!G382:Instances!G382),"median", MEDIAN(Instances!G382:Instances!G382),"min", MIN(Instances!G382:Instances!G382),"max", MAX(Instances!G382:Instances!G382),"diff", MAX(Instances!G382:Instances!G382)-MIN(Instances!G382:Instances!G382))</f>
        <v>0</v>
      </c>
      <c r="H382" s="1" cm="1">
        <f t="array" ref="H382">_xlfn.SWITCH($A$2,"average", AVERAGE(Instances!H382:Instances!H382),"median", MEDIAN(Instances!H382:Instances!H382),"min", MIN(Instances!H382:Instances!H382),"max", MAX(Instances!H382:Instances!H382),"diff", MAX(Instances!H382:Instances!H382)-MIN(Instances!H382:Instances!H382))</f>
        <v>0</v>
      </c>
      <c r="I382" s="1" cm="1">
        <f t="array" ref="I382">_xlfn.SWITCH($A$2,"average", AVERAGE(Instances!I382:Instances!I382),"median", MEDIAN(Instances!I382:Instances!I382),"min", MIN(Instances!I382:Instances!I382),"max", MAX(Instances!I382:Instances!I382),"diff", MAX(Instances!I382:Instances!I382)-MIN(Instances!I382:Instances!I382))</f>
        <v>0</v>
      </c>
      <c r="J382" s="1" cm="1">
        <f t="array" ref="J382">_xlfn.SWITCH($A$2,"average", AVERAGE(Instances!J382:Instances!J382),"median", MEDIAN(Instances!J382:Instances!J382),"min", MIN(Instances!J382:Instances!J382),"max", MAX(Instances!J382:Instances!J382),"diff", MAX(Instances!J382:Instances!J382)-MIN(Instances!J382:Instances!J382))</f>
        <v>0</v>
      </c>
      <c r="K382" s="1" cm="1">
        <f t="array" ref="K382">_xlfn.SWITCH($A$2,"average", AVERAGE(Instances!K382:Instances!K382),"median", MEDIAN(Instances!K382:Instances!K382),"min", MIN(Instances!K382:Instances!K382),"max", MAX(Instances!K382:Instances!K382),"diff", MAX(Instances!K382:Instances!K382)-MIN(Instances!K382:Instances!K382))</f>
        <v>0</v>
      </c>
      <c r="L382" s="1"/>
      <c r="M382" s="1" cm="1">
        <f t="array" ref="M382">_xlfn.SWITCH($A$2,"average", AVERAGE(Instances!M382:Instances!M382),"median", MEDIAN(Instances!M382:Instances!M382),"min", MIN(Instances!M382:Instances!M382),"max", MAX(Instances!M382:Instances!M382),"diff", MAX(Instances!M382:Instances!M382)-MIN(Instances!M382:Instances!M382))</f>
        <v>0</v>
      </c>
      <c r="N382" s="1" cm="1">
        <f t="array" ref="N382">_xlfn.SWITCH($A$2,"average", AVERAGE(Instances!N382:Instances!N382),"median", MEDIAN(Instances!N382:Instances!N382),"min", MIN(Instances!N382:Instances!N382),"max", MAX(Instances!N382:Instances!N382),"diff", MAX(Instances!N382:Instances!N382)-MIN(Instances!N382:Instances!N382))</f>
        <v>0</v>
      </c>
      <c r="O382" s="1"/>
      <c r="P382" s="1" cm="1">
        <f t="array" ref="P382">_xlfn.SWITCH($A$2,"average", AVERAGE(Instances!P382:Instances!P382),"median", MEDIAN(Instances!P382:Instances!P382),"min", MIN(Instances!P382:Instances!P382),"max", MAX(Instances!P382:Instances!P382),"diff", MAX(Instances!P382:Instances!P382)-MIN(Instances!P382:Instances!P382))</f>
        <v>0</v>
      </c>
      <c r="Q382" s="1" cm="1">
        <f t="array" ref="Q382">_xlfn.SWITCH($A$2,"average", AVERAGE(Instances!Q382:Instances!Q382),"median", MEDIAN(Instances!Q382:Instances!Q382),"min", MIN(Instances!Q382:Instances!Q382),"max", MAX(Instances!Q382:Instances!Q382),"diff", MAX(Instances!Q382:Instances!Q382)-MIN(Instances!Q382:Instances!Q382))</f>
        <v>0</v>
      </c>
      <c r="R382" s="1" cm="1">
        <f t="array" ref="R382">_xlfn.SWITCH($A$2,"average", AVERAGE(Instances!R382:Instances!R382),"median", MEDIAN(Instances!R382:Instances!R382),"min", MIN(Instances!R382:Instances!R382),"max", MAX(Instances!R382:Instances!R382),"diff", MAX(Instances!R382:Instances!R382)-MIN(Instances!R382:Instances!R382))</f>
        <v>0</v>
      </c>
      <c r="S382" s="1">
        <f>MIN($B382)</f>
        <v>0</v>
      </c>
      <c r="T382" s="1">
        <f>MIN($C382)</f>
        <v>0</v>
      </c>
      <c r="U382" s="1">
        <f>MIN($D382)</f>
        <v>0</v>
      </c>
      <c r="V382" s="1">
        <f>MIN($E382)</f>
        <v>0</v>
      </c>
      <c r="W382" s="1">
        <f>MIN($F382)</f>
        <v>0</v>
      </c>
      <c r="X382" s="1">
        <f>MIN($G382)</f>
        <v>0</v>
      </c>
      <c r="Y382" s="1">
        <f>MIN($H382)</f>
        <v>0</v>
      </c>
      <c r="Z382" s="1">
        <f>MIN($I382)</f>
        <v>0</v>
      </c>
      <c r="AA382" s="1">
        <f>MIN($J382)</f>
        <v>0</v>
      </c>
      <c r="AB382" s="1">
        <f>MIN($K382)</f>
        <v>0</v>
      </c>
      <c r="AC382" s="1">
        <f>MIN($M382)</f>
        <v>0</v>
      </c>
      <c r="AD382" s="1">
        <f>MIN($N382)</f>
        <v>0</v>
      </c>
      <c r="AE382" s="1">
        <f>MIN($P382)</f>
        <v>0</v>
      </c>
      <c r="AF382" s="1">
        <f>MIN($Q382)</f>
        <v>0</v>
      </c>
      <c r="AG382" s="1">
        <f>MIN($R382)</f>
        <v>0</v>
      </c>
      <c r="AH382" s="1">
        <f>MEDIAN($B382)</f>
        <v>0</v>
      </c>
      <c r="AI382" s="1">
        <f>MEDIAN($C382)</f>
        <v>0</v>
      </c>
      <c r="AJ382" s="1">
        <f>MEDIAN($D382)</f>
        <v>0</v>
      </c>
      <c r="AK382" s="1">
        <f>MEDIAN($E382)</f>
        <v>0</v>
      </c>
      <c r="AL382" s="1">
        <f>MEDIAN($F382)</f>
        <v>0</v>
      </c>
      <c r="AM382" s="1">
        <f>MEDIAN($G382)</f>
        <v>0</v>
      </c>
      <c r="AN382" s="1">
        <f>MEDIAN($H382)</f>
        <v>0</v>
      </c>
      <c r="AO382" s="1">
        <f>MEDIAN($I382)</f>
        <v>0</v>
      </c>
      <c r="AP382" s="1">
        <f>MEDIAN($J382)</f>
        <v>0</v>
      </c>
      <c r="AQ382" s="1">
        <f>MEDIAN($K382)</f>
        <v>0</v>
      </c>
      <c r="AR382" s="1">
        <f>MEDIAN($M382)</f>
        <v>0</v>
      </c>
      <c r="AS382" s="1">
        <f>MEDIAN($N382)</f>
        <v>0</v>
      </c>
      <c r="AT382" s="1">
        <f>MEDIAN($P382)</f>
        <v>0</v>
      </c>
      <c r="AU382" s="1">
        <f>MEDIAN($Q382)</f>
        <v>0</v>
      </c>
      <c r="AV382" s="1">
        <f>MEDIAN($R382)</f>
        <v>0</v>
      </c>
      <c r="AW382" s="1">
        <f>MAX($B382)</f>
        <v>0</v>
      </c>
      <c r="AX382" s="1">
        <f>MAX($C382)</f>
        <v>0</v>
      </c>
      <c r="AY382" s="1">
        <f>MAX($D382)</f>
        <v>0</v>
      </c>
      <c r="AZ382" s="1">
        <f>MAX($E382)</f>
        <v>0</v>
      </c>
      <c r="BA382" s="1">
        <f>MAX($F382)</f>
        <v>0</v>
      </c>
      <c r="BB382" s="1">
        <f>MAX($G382)</f>
        <v>0</v>
      </c>
      <c r="BC382" s="1">
        <f>MAX($H382)</f>
        <v>0</v>
      </c>
      <c r="BD382" s="1">
        <f>MAX($I382)</f>
        <v>0</v>
      </c>
      <c r="BE382" s="1">
        <f>MAX($J382)</f>
        <v>0</v>
      </c>
      <c r="BF382" s="1">
        <f>MAX($K382)</f>
        <v>0</v>
      </c>
      <c r="BG382" s="1">
        <f>MAX($M382)</f>
        <v>0</v>
      </c>
      <c r="BH382" s="1">
        <f>MAX($N382)</f>
        <v>0</v>
      </c>
      <c r="BI382" s="1">
        <f>MAX($P382)</f>
        <v>0</v>
      </c>
      <c r="BJ382" s="1">
        <f>MAX($Q382)</f>
        <v>0</v>
      </c>
      <c r="BK382" s="1">
        <f>MAX($R382)</f>
        <v>0</v>
      </c>
    </row>
    <row r="383" spans="1:63">
      <c r="A383" s="1" t="s">
        <v>380</v>
      </c>
      <c r="B383" s="1" cm="1">
        <f t="array" ref="B383">_xlfn.SWITCH($A$2,"average", AVERAGE(Instances!B383:Instances!B383),"median", MEDIAN(Instances!B383:Instances!B383),"min", MIN(Instances!B383:Instances!B383),"max", MAX(Instances!B383:Instances!B383),"diff", MAX(Instances!B383:Instances!B383)-MIN(Instances!B383:Instances!B383))</f>
        <v>0</v>
      </c>
      <c r="C383" s="1" cm="1">
        <f t="array" ref="C383">_xlfn.SWITCH($A$2,"average", AVERAGE(Instances!C383:Instances!C383),"median", MEDIAN(Instances!C383:Instances!C383),"min", MIN(Instances!C383:Instances!C383),"max", MAX(Instances!C383:Instances!C383),"diff", MAX(Instances!C383:Instances!C383)-MIN(Instances!C383:Instances!C383))</f>
        <v>0</v>
      </c>
      <c r="D383" s="1" cm="1">
        <f t="array" ref="D383">_xlfn.SWITCH($A$2,"average", AVERAGE(Instances!D383:Instances!D383),"median", MEDIAN(Instances!D383:Instances!D383),"min", MIN(Instances!D383:Instances!D383),"max", MAX(Instances!D383:Instances!D383),"diff", MAX(Instances!D383:Instances!D383)-MIN(Instances!D383:Instances!D383))</f>
        <v>0</v>
      </c>
      <c r="E383" s="1" cm="1">
        <f t="array" ref="E383">_xlfn.SWITCH($A$2,"average", AVERAGE(Instances!E383:Instances!E383),"median", MEDIAN(Instances!E383:Instances!E383),"min", MIN(Instances!E383:Instances!E383),"max", MAX(Instances!E383:Instances!E383),"diff", MAX(Instances!E383:Instances!E383)-MIN(Instances!E383:Instances!E383))</f>
        <v>0</v>
      </c>
      <c r="F383" s="1" cm="1">
        <f t="array" ref="F383">_xlfn.SWITCH($A$2,"average", AVERAGE(Instances!F383:Instances!F383),"median", MEDIAN(Instances!F383:Instances!F383),"min", MIN(Instances!F383:Instances!F383),"max", MAX(Instances!F383:Instances!F383),"diff", MAX(Instances!F383:Instances!F383)-MIN(Instances!F383:Instances!F383))</f>
        <v>0</v>
      </c>
      <c r="G383" s="1" cm="1">
        <f t="array" ref="G383">_xlfn.SWITCH($A$2,"average", AVERAGE(Instances!G383:Instances!G383),"median", MEDIAN(Instances!G383:Instances!G383),"min", MIN(Instances!G383:Instances!G383),"max", MAX(Instances!G383:Instances!G383),"diff", MAX(Instances!G383:Instances!G383)-MIN(Instances!G383:Instances!G383))</f>
        <v>0</v>
      </c>
      <c r="H383" s="1" cm="1">
        <f t="array" ref="H383">_xlfn.SWITCH($A$2,"average", AVERAGE(Instances!H383:Instances!H383),"median", MEDIAN(Instances!H383:Instances!H383),"min", MIN(Instances!H383:Instances!H383),"max", MAX(Instances!H383:Instances!H383),"diff", MAX(Instances!H383:Instances!H383)-MIN(Instances!H383:Instances!H383))</f>
        <v>0</v>
      </c>
      <c r="I383" s="1" cm="1">
        <f t="array" ref="I383">_xlfn.SWITCH($A$2,"average", AVERAGE(Instances!I383:Instances!I383),"median", MEDIAN(Instances!I383:Instances!I383),"min", MIN(Instances!I383:Instances!I383),"max", MAX(Instances!I383:Instances!I383),"diff", MAX(Instances!I383:Instances!I383)-MIN(Instances!I383:Instances!I383))</f>
        <v>0</v>
      </c>
      <c r="J383" s="1" cm="1">
        <f t="array" ref="J383">_xlfn.SWITCH($A$2,"average", AVERAGE(Instances!J383:Instances!J383),"median", MEDIAN(Instances!J383:Instances!J383),"min", MIN(Instances!J383:Instances!J383),"max", MAX(Instances!J383:Instances!J383),"diff", MAX(Instances!J383:Instances!J383)-MIN(Instances!J383:Instances!J383))</f>
        <v>0</v>
      </c>
      <c r="K383" s="1" cm="1">
        <f t="array" ref="K383">_xlfn.SWITCH($A$2,"average", AVERAGE(Instances!K383:Instances!K383),"median", MEDIAN(Instances!K383:Instances!K383),"min", MIN(Instances!K383:Instances!K383),"max", MAX(Instances!K383:Instances!K383),"diff", MAX(Instances!K383:Instances!K383)-MIN(Instances!K383:Instances!K383))</f>
        <v>0</v>
      </c>
      <c r="L383" s="1"/>
      <c r="M383" s="1" cm="1">
        <f t="array" ref="M383">_xlfn.SWITCH($A$2,"average", AVERAGE(Instances!M383:Instances!M383),"median", MEDIAN(Instances!M383:Instances!M383),"min", MIN(Instances!M383:Instances!M383),"max", MAX(Instances!M383:Instances!M383),"diff", MAX(Instances!M383:Instances!M383)-MIN(Instances!M383:Instances!M383))</f>
        <v>0</v>
      </c>
      <c r="N383" s="1" cm="1">
        <f t="array" ref="N383">_xlfn.SWITCH($A$2,"average", AVERAGE(Instances!N383:Instances!N383),"median", MEDIAN(Instances!N383:Instances!N383),"min", MIN(Instances!N383:Instances!N383),"max", MAX(Instances!N383:Instances!N383),"diff", MAX(Instances!N383:Instances!N383)-MIN(Instances!N383:Instances!N383))</f>
        <v>0</v>
      </c>
      <c r="O383" s="1"/>
      <c r="P383" s="1" cm="1">
        <f t="array" ref="P383">_xlfn.SWITCH($A$2,"average", AVERAGE(Instances!P383:Instances!P383),"median", MEDIAN(Instances!P383:Instances!P383),"min", MIN(Instances!P383:Instances!P383),"max", MAX(Instances!P383:Instances!P383),"diff", MAX(Instances!P383:Instances!P383)-MIN(Instances!P383:Instances!P383))</f>
        <v>0</v>
      </c>
      <c r="Q383" s="1" cm="1">
        <f t="array" ref="Q383">_xlfn.SWITCH($A$2,"average", AVERAGE(Instances!Q383:Instances!Q383),"median", MEDIAN(Instances!Q383:Instances!Q383),"min", MIN(Instances!Q383:Instances!Q383),"max", MAX(Instances!Q383:Instances!Q383),"diff", MAX(Instances!Q383:Instances!Q383)-MIN(Instances!Q383:Instances!Q383))</f>
        <v>0</v>
      </c>
      <c r="R383" s="1" cm="1">
        <f t="array" ref="R383">_xlfn.SWITCH($A$2,"average", AVERAGE(Instances!R383:Instances!R383),"median", MEDIAN(Instances!R383:Instances!R383),"min", MIN(Instances!R383:Instances!R383),"max", MAX(Instances!R383:Instances!R383),"diff", MAX(Instances!R383:Instances!R383)-MIN(Instances!R383:Instances!R383))</f>
        <v>0</v>
      </c>
      <c r="S383" s="1">
        <f>MIN($B383)</f>
        <v>0</v>
      </c>
      <c r="T383" s="1">
        <f>MIN($C383)</f>
        <v>0</v>
      </c>
      <c r="U383" s="1">
        <f>MIN($D383)</f>
        <v>0</v>
      </c>
      <c r="V383" s="1">
        <f>MIN($E383)</f>
        <v>0</v>
      </c>
      <c r="W383" s="1">
        <f>MIN($F383)</f>
        <v>0</v>
      </c>
      <c r="X383" s="1">
        <f>MIN($G383)</f>
        <v>0</v>
      </c>
      <c r="Y383" s="1">
        <f>MIN($H383)</f>
        <v>0</v>
      </c>
      <c r="Z383" s="1">
        <f>MIN($I383)</f>
        <v>0</v>
      </c>
      <c r="AA383" s="1">
        <f>MIN($J383)</f>
        <v>0</v>
      </c>
      <c r="AB383" s="1">
        <f>MIN($K383)</f>
        <v>0</v>
      </c>
      <c r="AC383" s="1">
        <f>MIN($M383)</f>
        <v>0</v>
      </c>
      <c r="AD383" s="1">
        <f>MIN($N383)</f>
        <v>0</v>
      </c>
      <c r="AE383" s="1">
        <f>MIN($P383)</f>
        <v>0</v>
      </c>
      <c r="AF383" s="1">
        <f>MIN($Q383)</f>
        <v>0</v>
      </c>
      <c r="AG383" s="1">
        <f>MIN($R383)</f>
        <v>0</v>
      </c>
      <c r="AH383" s="1">
        <f>MEDIAN($B383)</f>
        <v>0</v>
      </c>
      <c r="AI383" s="1">
        <f>MEDIAN($C383)</f>
        <v>0</v>
      </c>
      <c r="AJ383" s="1">
        <f>MEDIAN($D383)</f>
        <v>0</v>
      </c>
      <c r="AK383" s="1">
        <f>MEDIAN($E383)</f>
        <v>0</v>
      </c>
      <c r="AL383" s="1">
        <f>MEDIAN($F383)</f>
        <v>0</v>
      </c>
      <c r="AM383" s="1">
        <f>MEDIAN($G383)</f>
        <v>0</v>
      </c>
      <c r="AN383" s="1">
        <f>MEDIAN($H383)</f>
        <v>0</v>
      </c>
      <c r="AO383" s="1">
        <f>MEDIAN($I383)</f>
        <v>0</v>
      </c>
      <c r="AP383" s="1">
        <f>MEDIAN($J383)</f>
        <v>0</v>
      </c>
      <c r="AQ383" s="1">
        <f>MEDIAN($K383)</f>
        <v>0</v>
      </c>
      <c r="AR383" s="1">
        <f>MEDIAN($M383)</f>
        <v>0</v>
      </c>
      <c r="AS383" s="1">
        <f>MEDIAN($N383)</f>
        <v>0</v>
      </c>
      <c r="AT383" s="1">
        <f>MEDIAN($P383)</f>
        <v>0</v>
      </c>
      <c r="AU383" s="1">
        <f>MEDIAN($Q383)</f>
        <v>0</v>
      </c>
      <c r="AV383" s="1">
        <f>MEDIAN($R383)</f>
        <v>0</v>
      </c>
      <c r="AW383" s="1">
        <f>MAX($B383)</f>
        <v>0</v>
      </c>
      <c r="AX383" s="1">
        <f>MAX($C383)</f>
        <v>0</v>
      </c>
      <c r="AY383" s="1">
        <f>MAX($D383)</f>
        <v>0</v>
      </c>
      <c r="AZ383" s="1">
        <f>MAX($E383)</f>
        <v>0</v>
      </c>
      <c r="BA383" s="1">
        <f>MAX($F383)</f>
        <v>0</v>
      </c>
      <c r="BB383" s="1">
        <f>MAX($G383)</f>
        <v>0</v>
      </c>
      <c r="BC383" s="1">
        <f>MAX($H383)</f>
        <v>0</v>
      </c>
      <c r="BD383" s="1">
        <f>MAX($I383)</f>
        <v>0</v>
      </c>
      <c r="BE383" s="1">
        <f>MAX($J383)</f>
        <v>0</v>
      </c>
      <c r="BF383" s="1">
        <f>MAX($K383)</f>
        <v>0</v>
      </c>
      <c r="BG383" s="1">
        <f>MAX($M383)</f>
        <v>0</v>
      </c>
      <c r="BH383" s="1">
        <f>MAX($N383)</f>
        <v>0</v>
      </c>
      <c r="BI383" s="1">
        <f>MAX($P383)</f>
        <v>0</v>
      </c>
      <c r="BJ383" s="1">
        <f>MAX($Q383)</f>
        <v>0</v>
      </c>
      <c r="BK383" s="1">
        <f>MAX($R383)</f>
        <v>0</v>
      </c>
    </row>
    <row r="384" spans="1:63">
      <c r="A384" s="1" t="s">
        <v>381</v>
      </c>
      <c r="B384" s="1" cm="1">
        <f t="array" ref="B384">_xlfn.SWITCH($A$2,"average", AVERAGE(Instances!B384:Instances!B384),"median", MEDIAN(Instances!B384:Instances!B384),"min", MIN(Instances!B384:Instances!B384),"max", MAX(Instances!B384:Instances!B384),"diff", MAX(Instances!B384:Instances!B384)-MIN(Instances!B384:Instances!B384))</f>
        <v>0</v>
      </c>
      <c r="C384" s="1" cm="1">
        <f t="array" ref="C384">_xlfn.SWITCH($A$2,"average", AVERAGE(Instances!C384:Instances!C384),"median", MEDIAN(Instances!C384:Instances!C384),"min", MIN(Instances!C384:Instances!C384),"max", MAX(Instances!C384:Instances!C384),"diff", MAX(Instances!C384:Instances!C384)-MIN(Instances!C384:Instances!C384))</f>
        <v>0</v>
      </c>
      <c r="D384" s="1" cm="1">
        <f t="array" ref="D384">_xlfn.SWITCH($A$2,"average", AVERAGE(Instances!D384:Instances!D384),"median", MEDIAN(Instances!D384:Instances!D384),"min", MIN(Instances!D384:Instances!D384),"max", MAX(Instances!D384:Instances!D384),"diff", MAX(Instances!D384:Instances!D384)-MIN(Instances!D384:Instances!D384))</f>
        <v>0</v>
      </c>
      <c r="E384" s="1" cm="1">
        <f t="array" ref="E384">_xlfn.SWITCH($A$2,"average", AVERAGE(Instances!E384:Instances!E384),"median", MEDIAN(Instances!E384:Instances!E384),"min", MIN(Instances!E384:Instances!E384),"max", MAX(Instances!E384:Instances!E384),"diff", MAX(Instances!E384:Instances!E384)-MIN(Instances!E384:Instances!E384))</f>
        <v>0</v>
      </c>
      <c r="F384" s="1" cm="1">
        <f t="array" ref="F384">_xlfn.SWITCH($A$2,"average", AVERAGE(Instances!F384:Instances!F384),"median", MEDIAN(Instances!F384:Instances!F384),"min", MIN(Instances!F384:Instances!F384),"max", MAX(Instances!F384:Instances!F384),"diff", MAX(Instances!F384:Instances!F384)-MIN(Instances!F384:Instances!F384))</f>
        <v>0</v>
      </c>
      <c r="G384" s="1" cm="1">
        <f t="array" ref="G384">_xlfn.SWITCH($A$2,"average", AVERAGE(Instances!G384:Instances!G384),"median", MEDIAN(Instances!G384:Instances!G384),"min", MIN(Instances!G384:Instances!G384),"max", MAX(Instances!G384:Instances!G384),"diff", MAX(Instances!G384:Instances!G384)-MIN(Instances!G384:Instances!G384))</f>
        <v>0</v>
      </c>
      <c r="H384" s="1" cm="1">
        <f t="array" ref="H384">_xlfn.SWITCH($A$2,"average", AVERAGE(Instances!H384:Instances!H384),"median", MEDIAN(Instances!H384:Instances!H384),"min", MIN(Instances!H384:Instances!H384),"max", MAX(Instances!H384:Instances!H384),"diff", MAX(Instances!H384:Instances!H384)-MIN(Instances!H384:Instances!H384))</f>
        <v>0</v>
      </c>
      <c r="I384" s="1" cm="1">
        <f t="array" ref="I384">_xlfn.SWITCH($A$2,"average", AVERAGE(Instances!I384:Instances!I384),"median", MEDIAN(Instances!I384:Instances!I384),"min", MIN(Instances!I384:Instances!I384),"max", MAX(Instances!I384:Instances!I384),"diff", MAX(Instances!I384:Instances!I384)-MIN(Instances!I384:Instances!I384))</f>
        <v>0</v>
      </c>
      <c r="J384" s="1" cm="1">
        <f t="array" ref="J384">_xlfn.SWITCH($A$2,"average", AVERAGE(Instances!J384:Instances!J384),"median", MEDIAN(Instances!J384:Instances!J384),"min", MIN(Instances!J384:Instances!J384),"max", MAX(Instances!J384:Instances!J384),"diff", MAX(Instances!J384:Instances!J384)-MIN(Instances!J384:Instances!J384))</f>
        <v>0</v>
      </c>
      <c r="K384" s="1" cm="1">
        <f t="array" ref="K384">_xlfn.SWITCH($A$2,"average", AVERAGE(Instances!K384:Instances!K384),"median", MEDIAN(Instances!K384:Instances!K384),"min", MIN(Instances!K384:Instances!K384),"max", MAX(Instances!K384:Instances!K384),"diff", MAX(Instances!K384:Instances!K384)-MIN(Instances!K384:Instances!K384))</f>
        <v>0</v>
      </c>
      <c r="L384" s="1"/>
      <c r="M384" s="1" cm="1">
        <f t="array" ref="M384">_xlfn.SWITCH($A$2,"average", AVERAGE(Instances!M384:Instances!M384),"median", MEDIAN(Instances!M384:Instances!M384),"min", MIN(Instances!M384:Instances!M384),"max", MAX(Instances!M384:Instances!M384),"diff", MAX(Instances!M384:Instances!M384)-MIN(Instances!M384:Instances!M384))</f>
        <v>0</v>
      </c>
      <c r="N384" s="1" cm="1">
        <f t="array" ref="N384">_xlfn.SWITCH($A$2,"average", AVERAGE(Instances!N384:Instances!N384),"median", MEDIAN(Instances!N384:Instances!N384),"min", MIN(Instances!N384:Instances!N384),"max", MAX(Instances!N384:Instances!N384),"diff", MAX(Instances!N384:Instances!N384)-MIN(Instances!N384:Instances!N384))</f>
        <v>0</v>
      </c>
      <c r="O384" s="1"/>
      <c r="P384" s="1" cm="1">
        <f t="array" ref="P384">_xlfn.SWITCH($A$2,"average", AVERAGE(Instances!P384:Instances!P384),"median", MEDIAN(Instances!P384:Instances!P384),"min", MIN(Instances!P384:Instances!P384),"max", MAX(Instances!P384:Instances!P384),"diff", MAX(Instances!P384:Instances!P384)-MIN(Instances!P384:Instances!P384))</f>
        <v>0</v>
      </c>
      <c r="Q384" s="1" cm="1">
        <f t="array" ref="Q384">_xlfn.SWITCH($A$2,"average", AVERAGE(Instances!Q384:Instances!Q384),"median", MEDIAN(Instances!Q384:Instances!Q384),"min", MIN(Instances!Q384:Instances!Q384),"max", MAX(Instances!Q384:Instances!Q384),"diff", MAX(Instances!Q384:Instances!Q384)-MIN(Instances!Q384:Instances!Q384))</f>
        <v>0</v>
      </c>
      <c r="R384" s="1" cm="1">
        <f t="array" ref="R384">_xlfn.SWITCH($A$2,"average", AVERAGE(Instances!R384:Instances!R384),"median", MEDIAN(Instances!R384:Instances!R384),"min", MIN(Instances!R384:Instances!R384),"max", MAX(Instances!R384:Instances!R384),"diff", MAX(Instances!R384:Instances!R384)-MIN(Instances!R384:Instances!R384))</f>
        <v>0</v>
      </c>
      <c r="S384" s="1">
        <f>MIN($B384)</f>
        <v>0</v>
      </c>
      <c r="T384" s="1">
        <f>MIN($C384)</f>
        <v>0</v>
      </c>
      <c r="U384" s="1">
        <f>MIN($D384)</f>
        <v>0</v>
      </c>
      <c r="V384" s="1">
        <f>MIN($E384)</f>
        <v>0</v>
      </c>
      <c r="W384" s="1">
        <f>MIN($F384)</f>
        <v>0</v>
      </c>
      <c r="X384" s="1">
        <f>MIN($G384)</f>
        <v>0</v>
      </c>
      <c r="Y384" s="1">
        <f>MIN($H384)</f>
        <v>0</v>
      </c>
      <c r="Z384" s="1">
        <f>MIN($I384)</f>
        <v>0</v>
      </c>
      <c r="AA384" s="1">
        <f>MIN($J384)</f>
        <v>0</v>
      </c>
      <c r="AB384" s="1">
        <f>MIN($K384)</f>
        <v>0</v>
      </c>
      <c r="AC384" s="1">
        <f>MIN($M384)</f>
        <v>0</v>
      </c>
      <c r="AD384" s="1">
        <f>MIN($N384)</f>
        <v>0</v>
      </c>
      <c r="AE384" s="1">
        <f>MIN($P384)</f>
        <v>0</v>
      </c>
      <c r="AF384" s="1">
        <f>MIN($Q384)</f>
        <v>0</v>
      </c>
      <c r="AG384" s="1">
        <f>MIN($R384)</f>
        <v>0</v>
      </c>
      <c r="AH384" s="1">
        <f>MEDIAN($B384)</f>
        <v>0</v>
      </c>
      <c r="AI384" s="1">
        <f>MEDIAN($C384)</f>
        <v>0</v>
      </c>
      <c r="AJ384" s="1">
        <f>MEDIAN($D384)</f>
        <v>0</v>
      </c>
      <c r="AK384" s="1">
        <f>MEDIAN($E384)</f>
        <v>0</v>
      </c>
      <c r="AL384" s="1">
        <f>MEDIAN($F384)</f>
        <v>0</v>
      </c>
      <c r="AM384" s="1">
        <f>MEDIAN($G384)</f>
        <v>0</v>
      </c>
      <c r="AN384" s="1">
        <f>MEDIAN($H384)</f>
        <v>0</v>
      </c>
      <c r="AO384" s="1">
        <f>MEDIAN($I384)</f>
        <v>0</v>
      </c>
      <c r="AP384" s="1">
        <f>MEDIAN($J384)</f>
        <v>0</v>
      </c>
      <c r="AQ384" s="1">
        <f>MEDIAN($K384)</f>
        <v>0</v>
      </c>
      <c r="AR384" s="1">
        <f>MEDIAN($M384)</f>
        <v>0</v>
      </c>
      <c r="AS384" s="1">
        <f>MEDIAN($N384)</f>
        <v>0</v>
      </c>
      <c r="AT384" s="1">
        <f>MEDIAN($P384)</f>
        <v>0</v>
      </c>
      <c r="AU384" s="1">
        <f>MEDIAN($Q384)</f>
        <v>0</v>
      </c>
      <c r="AV384" s="1">
        <f>MEDIAN($R384)</f>
        <v>0</v>
      </c>
      <c r="AW384" s="1">
        <f>MAX($B384)</f>
        <v>0</v>
      </c>
      <c r="AX384" s="1">
        <f>MAX($C384)</f>
        <v>0</v>
      </c>
      <c r="AY384" s="1">
        <f>MAX($D384)</f>
        <v>0</v>
      </c>
      <c r="AZ384" s="1">
        <f>MAX($E384)</f>
        <v>0</v>
      </c>
      <c r="BA384" s="1">
        <f>MAX($F384)</f>
        <v>0</v>
      </c>
      <c r="BB384" s="1">
        <f>MAX($G384)</f>
        <v>0</v>
      </c>
      <c r="BC384" s="1">
        <f>MAX($H384)</f>
        <v>0</v>
      </c>
      <c r="BD384" s="1">
        <f>MAX($I384)</f>
        <v>0</v>
      </c>
      <c r="BE384" s="1">
        <f>MAX($J384)</f>
        <v>0</v>
      </c>
      <c r="BF384" s="1">
        <f>MAX($K384)</f>
        <v>0</v>
      </c>
      <c r="BG384" s="1">
        <f>MAX($M384)</f>
        <v>0</v>
      </c>
      <c r="BH384" s="1">
        <f>MAX($N384)</f>
        <v>0</v>
      </c>
      <c r="BI384" s="1">
        <f>MAX($P384)</f>
        <v>0</v>
      </c>
      <c r="BJ384" s="1">
        <f>MAX($Q384)</f>
        <v>0</v>
      </c>
      <c r="BK384" s="1">
        <f>MAX($R384)</f>
        <v>0</v>
      </c>
    </row>
    <row r="385" spans="1:63">
      <c r="A385" s="1" t="s">
        <v>382</v>
      </c>
      <c r="B385" s="1" cm="1">
        <f t="array" ref="B385">_xlfn.SWITCH($A$2,"average", AVERAGE(Instances!B385:Instances!B385),"median", MEDIAN(Instances!B385:Instances!B385),"min", MIN(Instances!B385:Instances!B385),"max", MAX(Instances!B385:Instances!B385),"diff", MAX(Instances!B385:Instances!B385)-MIN(Instances!B385:Instances!B385))</f>
        <v>0</v>
      </c>
      <c r="C385" s="1" cm="1">
        <f t="array" ref="C385">_xlfn.SWITCH($A$2,"average", AVERAGE(Instances!C385:Instances!C385),"median", MEDIAN(Instances!C385:Instances!C385),"min", MIN(Instances!C385:Instances!C385),"max", MAX(Instances!C385:Instances!C385),"diff", MAX(Instances!C385:Instances!C385)-MIN(Instances!C385:Instances!C385))</f>
        <v>0</v>
      </c>
      <c r="D385" s="1" cm="1">
        <f t="array" ref="D385">_xlfn.SWITCH($A$2,"average", AVERAGE(Instances!D385:Instances!D385),"median", MEDIAN(Instances!D385:Instances!D385),"min", MIN(Instances!D385:Instances!D385),"max", MAX(Instances!D385:Instances!D385),"diff", MAX(Instances!D385:Instances!D385)-MIN(Instances!D385:Instances!D385))</f>
        <v>0</v>
      </c>
      <c r="E385" s="1" cm="1">
        <f t="array" ref="E385">_xlfn.SWITCH($A$2,"average", AVERAGE(Instances!E385:Instances!E385),"median", MEDIAN(Instances!E385:Instances!E385),"min", MIN(Instances!E385:Instances!E385),"max", MAX(Instances!E385:Instances!E385),"diff", MAX(Instances!E385:Instances!E385)-MIN(Instances!E385:Instances!E385))</f>
        <v>0</v>
      </c>
      <c r="F385" s="1" cm="1">
        <f t="array" ref="F385">_xlfn.SWITCH($A$2,"average", AVERAGE(Instances!F385:Instances!F385),"median", MEDIAN(Instances!F385:Instances!F385),"min", MIN(Instances!F385:Instances!F385),"max", MAX(Instances!F385:Instances!F385),"diff", MAX(Instances!F385:Instances!F385)-MIN(Instances!F385:Instances!F385))</f>
        <v>0</v>
      </c>
      <c r="G385" s="1" cm="1">
        <f t="array" ref="G385">_xlfn.SWITCH($A$2,"average", AVERAGE(Instances!G385:Instances!G385),"median", MEDIAN(Instances!G385:Instances!G385),"min", MIN(Instances!G385:Instances!G385),"max", MAX(Instances!G385:Instances!G385),"diff", MAX(Instances!G385:Instances!G385)-MIN(Instances!G385:Instances!G385))</f>
        <v>0</v>
      </c>
      <c r="H385" s="1" cm="1">
        <f t="array" ref="H385">_xlfn.SWITCH($A$2,"average", AVERAGE(Instances!H385:Instances!H385),"median", MEDIAN(Instances!H385:Instances!H385),"min", MIN(Instances!H385:Instances!H385),"max", MAX(Instances!H385:Instances!H385),"diff", MAX(Instances!H385:Instances!H385)-MIN(Instances!H385:Instances!H385))</f>
        <v>0</v>
      </c>
      <c r="I385" s="1" cm="1">
        <f t="array" ref="I385">_xlfn.SWITCH($A$2,"average", AVERAGE(Instances!I385:Instances!I385),"median", MEDIAN(Instances!I385:Instances!I385),"min", MIN(Instances!I385:Instances!I385),"max", MAX(Instances!I385:Instances!I385),"diff", MAX(Instances!I385:Instances!I385)-MIN(Instances!I385:Instances!I385))</f>
        <v>0</v>
      </c>
      <c r="J385" s="1" cm="1">
        <f t="array" ref="J385">_xlfn.SWITCH($A$2,"average", AVERAGE(Instances!J385:Instances!J385),"median", MEDIAN(Instances!J385:Instances!J385),"min", MIN(Instances!J385:Instances!J385),"max", MAX(Instances!J385:Instances!J385),"diff", MAX(Instances!J385:Instances!J385)-MIN(Instances!J385:Instances!J385))</f>
        <v>0</v>
      </c>
      <c r="K385" s="1" cm="1">
        <f t="array" ref="K385">_xlfn.SWITCH($A$2,"average", AVERAGE(Instances!K385:Instances!K385),"median", MEDIAN(Instances!K385:Instances!K385),"min", MIN(Instances!K385:Instances!K385),"max", MAX(Instances!K385:Instances!K385),"diff", MAX(Instances!K385:Instances!K385)-MIN(Instances!K385:Instances!K385))</f>
        <v>0</v>
      </c>
      <c r="L385" s="1"/>
      <c r="M385" s="1" cm="1">
        <f t="array" ref="M385">_xlfn.SWITCH($A$2,"average", AVERAGE(Instances!M385:Instances!M385),"median", MEDIAN(Instances!M385:Instances!M385),"min", MIN(Instances!M385:Instances!M385),"max", MAX(Instances!M385:Instances!M385),"diff", MAX(Instances!M385:Instances!M385)-MIN(Instances!M385:Instances!M385))</f>
        <v>0</v>
      </c>
      <c r="N385" s="1" cm="1">
        <f t="array" ref="N385">_xlfn.SWITCH($A$2,"average", AVERAGE(Instances!N385:Instances!N385),"median", MEDIAN(Instances!N385:Instances!N385),"min", MIN(Instances!N385:Instances!N385),"max", MAX(Instances!N385:Instances!N385),"diff", MAX(Instances!N385:Instances!N385)-MIN(Instances!N385:Instances!N385))</f>
        <v>0</v>
      </c>
      <c r="O385" s="1"/>
      <c r="P385" s="1" cm="1">
        <f t="array" ref="P385">_xlfn.SWITCH($A$2,"average", AVERAGE(Instances!P385:Instances!P385),"median", MEDIAN(Instances!P385:Instances!P385),"min", MIN(Instances!P385:Instances!P385),"max", MAX(Instances!P385:Instances!P385),"diff", MAX(Instances!P385:Instances!P385)-MIN(Instances!P385:Instances!P385))</f>
        <v>0</v>
      </c>
      <c r="Q385" s="1" cm="1">
        <f t="array" ref="Q385">_xlfn.SWITCH($A$2,"average", AVERAGE(Instances!Q385:Instances!Q385),"median", MEDIAN(Instances!Q385:Instances!Q385),"min", MIN(Instances!Q385:Instances!Q385),"max", MAX(Instances!Q385:Instances!Q385),"diff", MAX(Instances!Q385:Instances!Q385)-MIN(Instances!Q385:Instances!Q385))</f>
        <v>0</v>
      </c>
      <c r="R385" s="1" cm="1">
        <f t="array" ref="R385">_xlfn.SWITCH($A$2,"average", AVERAGE(Instances!R385:Instances!R385),"median", MEDIAN(Instances!R385:Instances!R385),"min", MIN(Instances!R385:Instances!R385),"max", MAX(Instances!R385:Instances!R385),"diff", MAX(Instances!R385:Instances!R385)-MIN(Instances!R385:Instances!R385))</f>
        <v>0</v>
      </c>
      <c r="S385" s="1">
        <f>MIN($B385)</f>
        <v>0</v>
      </c>
      <c r="T385" s="1">
        <f>MIN($C385)</f>
        <v>0</v>
      </c>
      <c r="U385" s="1">
        <f>MIN($D385)</f>
        <v>0</v>
      </c>
      <c r="V385" s="1">
        <f>MIN($E385)</f>
        <v>0</v>
      </c>
      <c r="W385" s="1">
        <f>MIN($F385)</f>
        <v>0</v>
      </c>
      <c r="X385" s="1">
        <f>MIN($G385)</f>
        <v>0</v>
      </c>
      <c r="Y385" s="1">
        <f>MIN($H385)</f>
        <v>0</v>
      </c>
      <c r="Z385" s="1">
        <f>MIN($I385)</f>
        <v>0</v>
      </c>
      <c r="AA385" s="1">
        <f>MIN($J385)</f>
        <v>0</v>
      </c>
      <c r="AB385" s="1">
        <f>MIN($K385)</f>
        <v>0</v>
      </c>
      <c r="AC385" s="1">
        <f>MIN($M385)</f>
        <v>0</v>
      </c>
      <c r="AD385" s="1">
        <f>MIN($N385)</f>
        <v>0</v>
      </c>
      <c r="AE385" s="1">
        <f>MIN($P385)</f>
        <v>0</v>
      </c>
      <c r="AF385" s="1">
        <f>MIN($Q385)</f>
        <v>0</v>
      </c>
      <c r="AG385" s="1">
        <f>MIN($R385)</f>
        <v>0</v>
      </c>
      <c r="AH385" s="1">
        <f>MEDIAN($B385)</f>
        <v>0</v>
      </c>
      <c r="AI385" s="1">
        <f>MEDIAN($C385)</f>
        <v>0</v>
      </c>
      <c r="AJ385" s="1">
        <f>MEDIAN($D385)</f>
        <v>0</v>
      </c>
      <c r="AK385" s="1">
        <f>MEDIAN($E385)</f>
        <v>0</v>
      </c>
      <c r="AL385" s="1">
        <f>MEDIAN($F385)</f>
        <v>0</v>
      </c>
      <c r="AM385" s="1">
        <f>MEDIAN($G385)</f>
        <v>0</v>
      </c>
      <c r="AN385" s="1">
        <f>MEDIAN($H385)</f>
        <v>0</v>
      </c>
      <c r="AO385" s="1">
        <f>MEDIAN($I385)</f>
        <v>0</v>
      </c>
      <c r="AP385" s="1">
        <f>MEDIAN($J385)</f>
        <v>0</v>
      </c>
      <c r="AQ385" s="1">
        <f>MEDIAN($K385)</f>
        <v>0</v>
      </c>
      <c r="AR385" s="1">
        <f>MEDIAN($M385)</f>
        <v>0</v>
      </c>
      <c r="AS385" s="1">
        <f>MEDIAN($N385)</f>
        <v>0</v>
      </c>
      <c r="AT385" s="1">
        <f>MEDIAN($P385)</f>
        <v>0</v>
      </c>
      <c r="AU385" s="1">
        <f>MEDIAN($Q385)</f>
        <v>0</v>
      </c>
      <c r="AV385" s="1">
        <f>MEDIAN($R385)</f>
        <v>0</v>
      </c>
      <c r="AW385" s="1">
        <f>MAX($B385)</f>
        <v>0</v>
      </c>
      <c r="AX385" s="1">
        <f>MAX($C385)</f>
        <v>0</v>
      </c>
      <c r="AY385" s="1">
        <f>MAX($D385)</f>
        <v>0</v>
      </c>
      <c r="AZ385" s="1">
        <f>MAX($E385)</f>
        <v>0</v>
      </c>
      <c r="BA385" s="1">
        <f>MAX($F385)</f>
        <v>0</v>
      </c>
      <c r="BB385" s="1">
        <f>MAX($G385)</f>
        <v>0</v>
      </c>
      <c r="BC385" s="1">
        <f>MAX($H385)</f>
        <v>0</v>
      </c>
      <c r="BD385" s="1">
        <f>MAX($I385)</f>
        <v>0</v>
      </c>
      <c r="BE385" s="1">
        <f>MAX($J385)</f>
        <v>0</v>
      </c>
      <c r="BF385" s="1">
        <f>MAX($K385)</f>
        <v>0</v>
      </c>
      <c r="BG385" s="1">
        <f>MAX($M385)</f>
        <v>0</v>
      </c>
      <c r="BH385" s="1">
        <f>MAX($N385)</f>
        <v>0</v>
      </c>
      <c r="BI385" s="1">
        <f>MAX($P385)</f>
        <v>0</v>
      </c>
      <c r="BJ385" s="1">
        <f>MAX($Q385)</f>
        <v>0</v>
      </c>
      <c r="BK385" s="1">
        <f>MAX($R385)</f>
        <v>0</v>
      </c>
    </row>
    <row r="386" spans="1:63">
      <c r="A386" s="1" t="s">
        <v>383</v>
      </c>
      <c r="B386" s="1" cm="1">
        <f t="array" ref="B386">_xlfn.SWITCH($A$2,"average", AVERAGE(Instances!B386:Instances!B386),"median", MEDIAN(Instances!B386:Instances!B386),"min", MIN(Instances!B386:Instances!B386),"max", MAX(Instances!B386:Instances!B386),"diff", MAX(Instances!B386:Instances!B386)-MIN(Instances!B386:Instances!B386))</f>
        <v>0</v>
      </c>
      <c r="C386" s="1" cm="1">
        <f t="array" ref="C386">_xlfn.SWITCH($A$2,"average", AVERAGE(Instances!C386:Instances!C386),"median", MEDIAN(Instances!C386:Instances!C386),"min", MIN(Instances!C386:Instances!C386),"max", MAX(Instances!C386:Instances!C386),"diff", MAX(Instances!C386:Instances!C386)-MIN(Instances!C386:Instances!C386))</f>
        <v>0</v>
      </c>
      <c r="D386" s="1" cm="1">
        <f t="array" ref="D386">_xlfn.SWITCH($A$2,"average", AVERAGE(Instances!D386:Instances!D386),"median", MEDIAN(Instances!D386:Instances!D386),"min", MIN(Instances!D386:Instances!D386),"max", MAX(Instances!D386:Instances!D386),"diff", MAX(Instances!D386:Instances!D386)-MIN(Instances!D386:Instances!D386))</f>
        <v>0</v>
      </c>
      <c r="E386" s="1" cm="1">
        <f t="array" ref="E386">_xlfn.SWITCH($A$2,"average", AVERAGE(Instances!E386:Instances!E386),"median", MEDIAN(Instances!E386:Instances!E386),"min", MIN(Instances!E386:Instances!E386),"max", MAX(Instances!E386:Instances!E386),"diff", MAX(Instances!E386:Instances!E386)-MIN(Instances!E386:Instances!E386))</f>
        <v>0</v>
      </c>
      <c r="F386" s="1" cm="1">
        <f t="array" ref="F386">_xlfn.SWITCH($A$2,"average", AVERAGE(Instances!F386:Instances!F386),"median", MEDIAN(Instances!F386:Instances!F386),"min", MIN(Instances!F386:Instances!F386),"max", MAX(Instances!F386:Instances!F386),"diff", MAX(Instances!F386:Instances!F386)-MIN(Instances!F386:Instances!F386))</f>
        <v>0</v>
      </c>
      <c r="G386" s="1" cm="1">
        <f t="array" ref="G386">_xlfn.SWITCH($A$2,"average", AVERAGE(Instances!G386:Instances!G386),"median", MEDIAN(Instances!G386:Instances!G386),"min", MIN(Instances!G386:Instances!G386),"max", MAX(Instances!G386:Instances!G386),"diff", MAX(Instances!G386:Instances!G386)-MIN(Instances!G386:Instances!G386))</f>
        <v>0</v>
      </c>
      <c r="H386" s="1" cm="1">
        <f t="array" ref="H386">_xlfn.SWITCH($A$2,"average", AVERAGE(Instances!H386:Instances!H386),"median", MEDIAN(Instances!H386:Instances!H386),"min", MIN(Instances!H386:Instances!H386),"max", MAX(Instances!H386:Instances!H386),"diff", MAX(Instances!H386:Instances!H386)-MIN(Instances!H386:Instances!H386))</f>
        <v>0</v>
      </c>
      <c r="I386" s="1" cm="1">
        <f t="array" ref="I386">_xlfn.SWITCH($A$2,"average", AVERAGE(Instances!I386:Instances!I386),"median", MEDIAN(Instances!I386:Instances!I386),"min", MIN(Instances!I386:Instances!I386),"max", MAX(Instances!I386:Instances!I386),"diff", MAX(Instances!I386:Instances!I386)-MIN(Instances!I386:Instances!I386))</f>
        <v>0</v>
      </c>
      <c r="J386" s="1" cm="1">
        <f t="array" ref="J386">_xlfn.SWITCH($A$2,"average", AVERAGE(Instances!J386:Instances!J386),"median", MEDIAN(Instances!J386:Instances!J386),"min", MIN(Instances!J386:Instances!J386),"max", MAX(Instances!J386:Instances!J386),"diff", MAX(Instances!J386:Instances!J386)-MIN(Instances!J386:Instances!J386))</f>
        <v>0</v>
      </c>
      <c r="K386" s="1" cm="1">
        <f t="array" ref="K386">_xlfn.SWITCH($A$2,"average", AVERAGE(Instances!K386:Instances!K386),"median", MEDIAN(Instances!K386:Instances!K386),"min", MIN(Instances!K386:Instances!K386),"max", MAX(Instances!K386:Instances!K386),"diff", MAX(Instances!K386:Instances!K386)-MIN(Instances!K386:Instances!K386))</f>
        <v>0</v>
      </c>
      <c r="L386" s="1"/>
      <c r="M386" s="1" cm="1">
        <f t="array" ref="M386">_xlfn.SWITCH($A$2,"average", AVERAGE(Instances!M386:Instances!M386),"median", MEDIAN(Instances!M386:Instances!M386),"min", MIN(Instances!M386:Instances!M386),"max", MAX(Instances!M386:Instances!M386),"diff", MAX(Instances!M386:Instances!M386)-MIN(Instances!M386:Instances!M386))</f>
        <v>0</v>
      </c>
      <c r="N386" s="1" cm="1">
        <f t="array" ref="N386">_xlfn.SWITCH($A$2,"average", AVERAGE(Instances!N386:Instances!N386),"median", MEDIAN(Instances!N386:Instances!N386),"min", MIN(Instances!N386:Instances!N386),"max", MAX(Instances!N386:Instances!N386),"diff", MAX(Instances!N386:Instances!N386)-MIN(Instances!N386:Instances!N386))</f>
        <v>0</v>
      </c>
      <c r="O386" s="1"/>
      <c r="P386" s="1" cm="1">
        <f t="array" ref="P386">_xlfn.SWITCH($A$2,"average", AVERAGE(Instances!P386:Instances!P386),"median", MEDIAN(Instances!P386:Instances!P386),"min", MIN(Instances!P386:Instances!P386),"max", MAX(Instances!P386:Instances!P386),"diff", MAX(Instances!P386:Instances!P386)-MIN(Instances!P386:Instances!P386))</f>
        <v>0</v>
      </c>
      <c r="Q386" s="1" cm="1">
        <f t="array" ref="Q386">_xlfn.SWITCH($A$2,"average", AVERAGE(Instances!Q386:Instances!Q386),"median", MEDIAN(Instances!Q386:Instances!Q386),"min", MIN(Instances!Q386:Instances!Q386),"max", MAX(Instances!Q386:Instances!Q386),"diff", MAX(Instances!Q386:Instances!Q386)-MIN(Instances!Q386:Instances!Q386))</f>
        <v>0</v>
      </c>
      <c r="R386" s="1" cm="1">
        <f t="array" ref="R386">_xlfn.SWITCH($A$2,"average", AVERAGE(Instances!R386:Instances!R386),"median", MEDIAN(Instances!R386:Instances!R386),"min", MIN(Instances!R386:Instances!R386),"max", MAX(Instances!R386:Instances!R386),"diff", MAX(Instances!R386:Instances!R386)-MIN(Instances!R386:Instances!R386))</f>
        <v>0</v>
      </c>
      <c r="S386" s="1">
        <f>MIN($B386)</f>
        <v>0</v>
      </c>
      <c r="T386" s="1">
        <f>MIN($C386)</f>
        <v>0</v>
      </c>
      <c r="U386" s="1">
        <f>MIN($D386)</f>
        <v>0</v>
      </c>
      <c r="V386" s="1">
        <f>MIN($E386)</f>
        <v>0</v>
      </c>
      <c r="W386" s="1">
        <f>MIN($F386)</f>
        <v>0</v>
      </c>
      <c r="X386" s="1">
        <f>MIN($G386)</f>
        <v>0</v>
      </c>
      <c r="Y386" s="1">
        <f>MIN($H386)</f>
        <v>0</v>
      </c>
      <c r="Z386" s="1">
        <f>MIN($I386)</f>
        <v>0</v>
      </c>
      <c r="AA386" s="1">
        <f>MIN($J386)</f>
        <v>0</v>
      </c>
      <c r="AB386" s="1">
        <f>MIN($K386)</f>
        <v>0</v>
      </c>
      <c r="AC386" s="1">
        <f>MIN($M386)</f>
        <v>0</v>
      </c>
      <c r="AD386" s="1">
        <f>MIN($N386)</f>
        <v>0</v>
      </c>
      <c r="AE386" s="1">
        <f>MIN($P386)</f>
        <v>0</v>
      </c>
      <c r="AF386" s="1">
        <f>MIN($Q386)</f>
        <v>0</v>
      </c>
      <c r="AG386" s="1">
        <f>MIN($R386)</f>
        <v>0</v>
      </c>
      <c r="AH386" s="1">
        <f>MEDIAN($B386)</f>
        <v>0</v>
      </c>
      <c r="AI386" s="1">
        <f>MEDIAN($C386)</f>
        <v>0</v>
      </c>
      <c r="AJ386" s="1">
        <f>MEDIAN($D386)</f>
        <v>0</v>
      </c>
      <c r="AK386" s="1">
        <f>MEDIAN($E386)</f>
        <v>0</v>
      </c>
      <c r="AL386" s="1">
        <f>MEDIAN($F386)</f>
        <v>0</v>
      </c>
      <c r="AM386" s="1">
        <f>MEDIAN($G386)</f>
        <v>0</v>
      </c>
      <c r="AN386" s="1">
        <f>MEDIAN($H386)</f>
        <v>0</v>
      </c>
      <c r="AO386" s="1">
        <f>MEDIAN($I386)</f>
        <v>0</v>
      </c>
      <c r="AP386" s="1">
        <f>MEDIAN($J386)</f>
        <v>0</v>
      </c>
      <c r="AQ386" s="1">
        <f>MEDIAN($K386)</f>
        <v>0</v>
      </c>
      <c r="AR386" s="1">
        <f>MEDIAN($M386)</f>
        <v>0</v>
      </c>
      <c r="AS386" s="1">
        <f>MEDIAN($N386)</f>
        <v>0</v>
      </c>
      <c r="AT386" s="1">
        <f>MEDIAN($P386)</f>
        <v>0</v>
      </c>
      <c r="AU386" s="1">
        <f>MEDIAN($Q386)</f>
        <v>0</v>
      </c>
      <c r="AV386" s="1">
        <f>MEDIAN($R386)</f>
        <v>0</v>
      </c>
      <c r="AW386" s="1">
        <f>MAX($B386)</f>
        <v>0</v>
      </c>
      <c r="AX386" s="1">
        <f>MAX($C386)</f>
        <v>0</v>
      </c>
      <c r="AY386" s="1">
        <f>MAX($D386)</f>
        <v>0</v>
      </c>
      <c r="AZ386" s="1">
        <f>MAX($E386)</f>
        <v>0</v>
      </c>
      <c r="BA386" s="1">
        <f>MAX($F386)</f>
        <v>0</v>
      </c>
      <c r="BB386" s="1">
        <f>MAX($G386)</f>
        <v>0</v>
      </c>
      <c r="BC386" s="1">
        <f>MAX($H386)</f>
        <v>0</v>
      </c>
      <c r="BD386" s="1">
        <f>MAX($I386)</f>
        <v>0</v>
      </c>
      <c r="BE386" s="1">
        <f>MAX($J386)</f>
        <v>0</v>
      </c>
      <c r="BF386" s="1">
        <f>MAX($K386)</f>
        <v>0</v>
      </c>
      <c r="BG386" s="1">
        <f>MAX($M386)</f>
        <v>0</v>
      </c>
      <c r="BH386" s="1">
        <f>MAX($N386)</f>
        <v>0</v>
      </c>
      <c r="BI386" s="1">
        <f>MAX($P386)</f>
        <v>0</v>
      </c>
      <c r="BJ386" s="1">
        <f>MAX($Q386)</f>
        <v>0</v>
      </c>
      <c r="BK386" s="1">
        <f>MAX($R386)</f>
        <v>0</v>
      </c>
    </row>
    <row r="387" spans="1:63">
      <c r="A387" s="1" t="s">
        <v>384</v>
      </c>
      <c r="B387" s="1" cm="1">
        <f t="array" ref="B387">_xlfn.SWITCH($A$2,"average", AVERAGE(Instances!B387:Instances!B387),"median", MEDIAN(Instances!B387:Instances!B387),"min", MIN(Instances!B387:Instances!B387),"max", MAX(Instances!B387:Instances!B387),"diff", MAX(Instances!B387:Instances!B387)-MIN(Instances!B387:Instances!B387))</f>
        <v>0</v>
      </c>
      <c r="C387" s="1" cm="1">
        <f t="array" ref="C387">_xlfn.SWITCH($A$2,"average", AVERAGE(Instances!C387:Instances!C387),"median", MEDIAN(Instances!C387:Instances!C387),"min", MIN(Instances!C387:Instances!C387),"max", MAX(Instances!C387:Instances!C387),"diff", MAX(Instances!C387:Instances!C387)-MIN(Instances!C387:Instances!C387))</f>
        <v>0</v>
      </c>
      <c r="D387" s="1" cm="1">
        <f t="array" ref="D387">_xlfn.SWITCH($A$2,"average", AVERAGE(Instances!D387:Instances!D387),"median", MEDIAN(Instances!D387:Instances!D387),"min", MIN(Instances!D387:Instances!D387),"max", MAX(Instances!D387:Instances!D387),"diff", MAX(Instances!D387:Instances!D387)-MIN(Instances!D387:Instances!D387))</f>
        <v>0</v>
      </c>
      <c r="E387" s="1" cm="1">
        <f t="array" ref="E387">_xlfn.SWITCH($A$2,"average", AVERAGE(Instances!E387:Instances!E387),"median", MEDIAN(Instances!E387:Instances!E387),"min", MIN(Instances!E387:Instances!E387),"max", MAX(Instances!E387:Instances!E387),"diff", MAX(Instances!E387:Instances!E387)-MIN(Instances!E387:Instances!E387))</f>
        <v>0</v>
      </c>
      <c r="F387" s="1" cm="1">
        <f t="array" ref="F387">_xlfn.SWITCH($A$2,"average", AVERAGE(Instances!F387:Instances!F387),"median", MEDIAN(Instances!F387:Instances!F387),"min", MIN(Instances!F387:Instances!F387),"max", MAX(Instances!F387:Instances!F387),"diff", MAX(Instances!F387:Instances!F387)-MIN(Instances!F387:Instances!F387))</f>
        <v>0</v>
      </c>
      <c r="G387" s="1" cm="1">
        <f t="array" ref="G387">_xlfn.SWITCH($A$2,"average", AVERAGE(Instances!G387:Instances!G387),"median", MEDIAN(Instances!G387:Instances!G387),"min", MIN(Instances!G387:Instances!G387),"max", MAX(Instances!G387:Instances!G387),"diff", MAX(Instances!G387:Instances!G387)-MIN(Instances!G387:Instances!G387))</f>
        <v>0</v>
      </c>
      <c r="H387" s="1" cm="1">
        <f t="array" ref="H387">_xlfn.SWITCH($A$2,"average", AVERAGE(Instances!H387:Instances!H387),"median", MEDIAN(Instances!H387:Instances!H387),"min", MIN(Instances!H387:Instances!H387),"max", MAX(Instances!H387:Instances!H387),"diff", MAX(Instances!H387:Instances!H387)-MIN(Instances!H387:Instances!H387))</f>
        <v>0</v>
      </c>
      <c r="I387" s="1" cm="1">
        <f t="array" ref="I387">_xlfn.SWITCH($A$2,"average", AVERAGE(Instances!I387:Instances!I387),"median", MEDIAN(Instances!I387:Instances!I387),"min", MIN(Instances!I387:Instances!I387),"max", MAX(Instances!I387:Instances!I387),"diff", MAX(Instances!I387:Instances!I387)-MIN(Instances!I387:Instances!I387))</f>
        <v>0</v>
      </c>
      <c r="J387" s="1" cm="1">
        <f t="array" ref="J387">_xlfn.SWITCH($A$2,"average", AVERAGE(Instances!J387:Instances!J387),"median", MEDIAN(Instances!J387:Instances!J387),"min", MIN(Instances!J387:Instances!J387),"max", MAX(Instances!J387:Instances!J387),"diff", MAX(Instances!J387:Instances!J387)-MIN(Instances!J387:Instances!J387))</f>
        <v>0</v>
      </c>
      <c r="K387" s="1" cm="1">
        <f t="array" ref="K387">_xlfn.SWITCH($A$2,"average", AVERAGE(Instances!K387:Instances!K387),"median", MEDIAN(Instances!K387:Instances!K387),"min", MIN(Instances!K387:Instances!K387),"max", MAX(Instances!K387:Instances!K387),"diff", MAX(Instances!K387:Instances!K387)-MIN(Instances!K387:Instances!K387))</f>
        <v>0</v>
      </c>
      <c r="L387" s="1"/>
      <c r="M387" s="1" cm="1">
        <f t="array" ref="M387">_xlfn.SWITCH($A$2,"average", AVERAGE(Instances!M387:Instances!M387),"median", MEDIAN(Instances!M387:Instances!M387),"min", MIN(Instances!M387:Instances!M387),"max", MAX(Instances!M387:Instances!M387),"diff", MAX(Instances!M387:Instances!M387)-MIN(Instances!M387:Instances!M387))</f>
        <v>0</v>
      </c>
      <c r="N387" s="1" cm="1">
        <f t="array" ref="N387">_xlfn.SWITCH($A$2,"average", AVERAGE(Instances!N387:Instances!N387),"median", MEDIAN(Instances!N387:Instances!N387),"min", MIN(Instances!N387:Instances!N387),"max", MAX(Instances!N387:Instances!N387),"diff", MAX(Instances!N387:Instances!N387)-MIN(Instances!N387:Instances!N387))</f>
        <v>0</v>
      </c>
      <c r="O387" s="1"/>
      <c r="P387" s="1" cm="1">
        <f t="array" ref="P387">_xlfn.SWITCH($A$2,"average", AVERAGE(Instances!P387:Instances!P387),"median", MEDIAN(Instances!P387:Instances!P387),"min", MIN(Instances!P387:Instances!P387),"max", MAX(Instances!P387:Instances!P387),"diff", MAX(Instances!P387:Instances!P387)-MIN(Instances!P387:Instances!P387))</f>
        <v>0</v>
      </c>
      <c r="Q387" s="1" cm="1">
        <f t="array" ref="Q387">_xlfn.SWITCH($A$2,"average", AVERAGE(Instances!Q387:Instances!Q387),"median", MEDIAN(Instances!Q387:Instances!Q387),"min", MIN(Instances!Q387:Instances!Q387),"max", MAX(Instances!Q387:Instances!Q387),"diff", MAX(Instances!Q387:Instances!Q387)-MIN(Instances!Q387:Instances!Q387))</f>
        <v>0</v>
      </c>
      <c r="R387" s="1" cm="1">
        <f t="array" ref="R387">_xlfn.SWITCH($A$2,"average", AVERAGE(Instances!R387:Instances!R387),"median", MEDIAN(Instances!R387:Instances!R387),"min", MIN(Instances!R387:Instances!R387),"max", MAX(Instances!R387:Instances!R387),"diff", MAX(Instances!R387:Instances!R387)-MIN(Instances!R387:Instances!R387))</f>
        <v>0</v>
      </c>
      <c r="S387" s="1">
        <f>MIN($B387)</f>
        <v>0</v>
      </c>
      <c r="T387" s="1">
        <f>MIN($C387)</f>
        <v>0</v>
      </c>
      <c r="U387" s="1">
        <f>MIN($D387)</f>
        <v>0</v>
      </c>
      <c r="V387" s="1">
        <f>MIN($E387)</f>
        <v>0</v>
      </c>
      <c r="W387" s="1">
        <f>MIN($F387)</f>
        <v>0</v>
      </c>
      <c r="X387" s="1">
        <f>MIN($G387)</f>
        <v>0</v>
      </c>
      <c r="Y387" s="1">
        <f>MIN($H387)</f>
        <v>0</v>
      </c>
      <c r="Z387" s="1">
        <f>MIN($I387)</f>
        <v>0</v>
      </c>
      <c r="AA387" s="1">
        <f>MIN($J387)</f>
        <v>0</v>
      </c>
      <c r="AB387" s="1">
        <f>MIN($K387)</f>
        <v>0</v>
      </c>
      <c r="AC387" s="1">
        <f>MIN($M387)</f>
        <v>0</v>
      </c>
      <c r="AD387" s="1">
        <f>MIN($N387)</f>
        <v>0</v>
      </c>
      <c r="AE387" s="1">
        <f>MIN($P387)</f>
        <v>0</v>
      </c>
      <c r="AF387" s="1">
        <f>MIN($Q387)</f>
        <v>0</v>
      </c>
      <c r="AG387" s="1">
        <f>MIN($R387)</f>
        <v>0</v>
      </c>
      <c r="AH387" s="1">
        <f>MEDIAN($B387)</f>
        <v>0</v>
      </c>
      <c r="AI387" s="1">
        <f>MEDIAN($C387)</f>
        <v>0</v>
      </c>
      <c r="AJ387" s="1">
        <f>MEDIAN($D387)</f>
        <v>0</v>
      </c>
      <c r="AK387" s="1">
        <f>MEDIAN($E387)</f>
        <v>0</v>
      </c>
      <c r="AL387" s="1">
        <f>MEDIAN($F387)</f>
        <v>0</v>
      </c>
      <c r="AM387" s="1">
        <f>MEDIAN($G387)</f>
        <v>0</v>
      </c>
      <c r="AN387" s="1">
        <f>MEDIAN($H387)</f>
        <v>0</v>
      </c>
      <c r="AO387" s="1">
        <f>MEDIAN($I387)</f>
        <v>0</v>
      </c>
      <c r="AP387" s="1">
        <f>MEDIAN($J387)</f>
        <v>0</v>
      </c>
      <c r="AQ387" s="1">
        <f>MEDIAN($K387)</f>
        <v>0</v>
      </c>
      <c r="AR387" s="1">
        <f>MEDIAN($M387)</f>
        <v>0</v>
      </c>
      <c r="AS387" s="1">
        <f>MEDIAN($N387)</f>
        <v>0</v>
      </c>
      <c r="AT387" s="1">
        <f>MEDIAN($P387)</f>
        <v>0</v>
      </c>
      <c r="AU387" s="1">
        <f>MEDIAN($Q387)</f>
        <v>0</v>
      </c>
      <c r="AV387" s="1">
        <f>MEDIAN($R387)</f>
        <v>0</v>
      </c>
      <c r="AW387" s="1">
        <f>MAX($B387)</f>
        <v>0</v>
      </c>
      <c r="AX387" s="1">
        <f>MAX($C387)</f>
        <v>0</v>
      </c>
      <c r="AY387" s="1">
        <f>MAX($D387)</f>
        <v>0</v>
      </c>
      <c r="AZ387" s="1">
        <f>MAX($E387)</f>
        <v>0</v>
      </c>
      <c r="BA387" s="1">
        <f>MAX($F387)</f>
        <v>0</v>
      </c>
      <c r="BB387" s="1">
        <f>MAX($G387)</f>
        <v>0</v>
      </c>
      <c r="BC387" s="1">
        <f>MAX($H387)</f>
        <v>0</v>
      </c>
      <c r="BD387" s="1">
        <f>MAX($I387)</f>
        <v>0</v>
      </c>
      <c r="BE387" s="1">
        <f>MAX($J387)</f>
        <v>0</v>
      </c>
      <c r="BF387" s="1">
        <f>MAX($K387)</f>
        <v>0</v>
      </c>
      <c r="BG387" s="1">
        <f>MAX($M387)</f>
        <v>0</v>
      </c>
      <c r="BH387" s="1">
        <f>MAX($N387)</f>
        <v>0</v>
      </c>
      <c r="BI387" s="1">
        <f>MAX($P387)</f>
        <v>0</v>
      </c>
      <c r="BJ387" s="1">
        <f>MAX($Q387)</f>
        <v>0</v>
      </c>
      <c r="BK387" s="1">
        <f>MAX($R387)</f>
        <v>0</v>
      </c>
    </row>
    <row r="388" spans="1:63">
      <c r="A388" s="1" t="s">
        <v>385</v>
      </c>
      <c r="B388" s="1" cm="1">
        <f t="array" ref="B388">_xlfn.SWITCH($A$2,"average", AVERAGE(Instances!B388:Instances!B388),"median", MEDIAN(Instances!B388:Instances!B388),"min", MIN(Instances!B388:Instances!B388),"max", MAX(Instances!B388:Instances!B388),"diff", MAX(Instances!B388:Instances!B388)-MIN(Instances!B388:Instances!B388))</f>
        <v>0</v>
      </c>
      <c r="C388" s="1" cm="1">
        <f t="array" ref="C388">_xlfn.SWITCH($A$2,"average", AVERAGE(Instances!C388:Instances!C388),"median", MEDIAN(Instances!C388:Instances!C388),"min", MIN(Instances!C388:Instances!C388),"max", MAX(Instances!C388:Instances!C388),"diff", MAX(Instances!C388:Instances!C388)-MIN(Instances!C388:Instances!C388))</f>
        <v>0</v>
      </c>
      <c r="D388" s="1" cm="1">
        <f t="array" ref="D388">_xlfn.SWITCH($A$2,"average", AVERAGE(Instances!D388:Instances!D388),"median", MEDIAN(Instances!D388:Instances!D388),"min", MIN(Instances!D388:Instances!D388),"max", MAX(Instances!D388:Instances!D388),"diff", MAX(Instances!D388:Instances!D388)-MIN(Instances!D388:Instances!D388))</f>
        <v>0</v>
      </c>
      <c r="E388" s="1" cm="1">
        <f t="array" ref="E388">_xlfn.SWITCH($A$2,"average", AVERAGE(Instances!E388:Instances!E388),"median", MEDIAN(Instances!E388:Instances!E388),"min", MIN(Instances!E388:Instances!E388),"max", MAX(Instances!E388:Instances!E388),"diff", MAX(Instances!E388:Instances!E388)-MIN(Instances!E388:Instances!E388))</f>
        <v>0</v>
      </c>
      <c r="F388" s="1" cm="1">
        <f t="array" ref="F388">_xlfn.SWITCH($A$2,"average", AVERAGE(Instances!F388:Instances!F388),"median", MEDIAN(Instances!F388:Instances!F388),"min", MIN(Instances!F388:Instances!F388),"max", MAX(Instances!F388:Instances!F388),"diff", MAX(Instances!F388:Instances!F388)-MIN(Instances!F388:Instances!F388))</f>
        <v>0</v>
      </c>
      <c r="G388" s="1" cm="1">
        <f t="array" ref="G388">_xlfn.SWITCH($A$2,"average", AVERAGE(Instances!G388:Instances!G388),"median", MEDIAN(Instances!G388:Instances!G388),"min", MIN(Instances!G388:Instances!G388),"max", MAX(Instances!G388:Instances!G388),"diff", MAX(Instances!G388:Instances!G388)-MIN(Instances!G388:Instances!G388))</f>
        <v>0</v>
      </c>
      <c r="H388" s="1" cm="1">
        <f t="array" ref="H388">_xlfn.SWITCH($A$2,"average", AVERAGE(Instances!H388:Instances!H388),"median", MEDIAN(Instances!H388:Instances!H388),"min", MIN(Instances!H388:Instances!H388),"max", MAX(Instances!H388:Instances!H388),"diff", MAX(Instances!H388:Instances!H388)-MIN(Instances!H388:Instances!H388))</f>
        <v>0</v>
      </c>
      <c r="I388" s="1" cm="1">
        <f t="array" ref="I388">_xlfn.SWITCH($A$2,"average", AVERAGE(Instances!I388:Instances!I388),"median", MEDIAN(Instances!I388:Instances!I388),"min", MIN(Instances!I388:Instances!I388),"max", MAX(Instances!I388:Instances!I388),"diff", MAX(Instances!I388:Instances!I388)-MIN(Instances!I388:Instances!I388))</f>
        <v>0</v>
      </c>
      <c r="J388" s="1" cm="1">
        <f t="array" ref="J388">_xlfn.SWITCH($A$2,"average", AVERAGE(Instances!J388:Instances!J388),"median", MEDIAN(Instances!J388:Instances!J388),"min", MIN(Instances!J388:Instances!J388),"max", MAX(Instances!J388:Instances!J388),"diff", MAX(Instances!J388:Instances!J388)-MIN(Instances!J388:Instances!J388))</f>
        <v>0</v>
      </c>
      <c r="K388" s="1" cm="1">
        <f t="array" ref="K388">_xlfn.SWITCH($A$2,"average", AVERAGE(Instances!K388:Instances!K388),"median", MEDIAN(Instances!K388:Instances!K388),"min", MIN(Instances!K388:Instances!K388),"max", MAX(Instances!K388:Instances!K388),"diff", MAX(Instances!K388:Instances!K388)-MIN(Instances!K388:Instances!K388))</f>
        <v>0</v>
      </c>
      <c r="L388" s="1"/>
      <c r="M388" s="1" cm="1">
        <f t="array" ref="M388">_xlfn.SWITCH($A$2,"average", AVERAGE(Instances!M388:Instances!M388),"median", MEDIAN(Instances!M388:Instances!M388),"min", MIN(Instances!M388:Instances!M388),"max", MAX(Instances!M388:Instances!M388),"diff", MAX(Instances!M388:Instances!M388)-MIN(Instances!M388:Instances!M388))</f>
        <v>0</v>
      </c>
      <c r="N388" s="1" cm="1">
        <f t="array" ref="N388">_xlfn.SWITCH($A$2,"average", AVERAGE(Instances!N388:Instances!N388),"median", MEDIAN(Instances!N388:Instances!N388),"min", MIN(Instances!N388:Instances!N388),"max", MAX(Instances!N388:Instances!N388),"diff", MAX(Instances!N388:Instances!N388)-MIN(Instances!N388:Instances!N388))</f>
        <v>0</v>
      </c>
      <c r="O388" s="1"/>
      <c r="P388" s="1" cm="1">
        <f t="array" ref="P388">_xlfn.SWITCH($A$2,"average", AVERAGE(Instances!P388:Instances!P388),"median", MEDIAN(Instances!P388:Instances!P388),"min", MIN(Instances!P388:Instances!P388),"max", MAX(Instances!P388:Instances!P388),"diff", MAX(Instances!P388:Instances!P388)-MIN(Instances!P388:Instances!P388))</f>
        <v>0</v>
      </c>
      <c r="Q388" s="1" cm="1">
        <f t="array" ref="Q388">_xlfn.SWITCH($A$2,"average", AVERAGE(Instances!Q388:Instances!Q388),"median", MEDIAN(Instances!Q388:Instances!Q388),"min", MIN(Instances!Q388:Instances!Q388),"max", MAX(Instances!Q388:Instances!Q388),"diff", MAX(Instances!Q388:Instances!Q388)-MIN(Instances!Q388:Instances!Q388))</f>
        <v>0</v>
      </c>
      <c r="R388" s="1" cm="1">
        <f t="array" ref="R388">_xlfn.SWITCH($A$2,"average", AVERAGE(Instances!R388:Instances!R388),"median", MEDIAN(Instances!R388:Instances!R388),"min", MIN(Instances!R388:Instances!R388),"max", MAX(Instances!R388:Instances!R388),"diff", MAX(Instances!R388:Instances!R388)-MIN(Instances!R388:Instances!R388))</f>
        <v>0</v>
      </c>
      <c r="S388" s="1">
        <f>MIN($B388)</f>
        <v>0</v>
      </c>
      <c r="T388" s="1">
        <f>MIN($C388)</f>
        <v>0</v>
      </c>
      <c r="U388" s="1">
        <f>MIN($D388)</f>
        <v>0</v>
      </c>
      <c r="V388" s="1">
        <f>MIN($E388)</f>
        <v>0</v>
      </c>
      <c r="W388" s="1">
        <f>MIN($F388)</f>
        <v>0</v>
      </c>
      <c r="X388" s="1">
        <f>MIN($G388)</f>
        <v>0</v>
      </c>
      <c r="Y388" s="1">
        <f>MIN($H388)</f>
        <v>0</v>
      </c>
      <c r="Z388" s="1">
        <f>MIN($I388)</f>
        <v>0</v>
      </c>
      <c r="AA388" s="1">
        <f>MIN($J388)</f>
        <v>0</v>
      </c>
      <c r="AB388" s="1">
        <f>MIN($K388)</f>
        <v>0</v>
      </c>
      <c r="AC388" s="1">
        <f>MIN($M388)</f>
        <v>0</v>
      </c>
      <c r="AD388" s="1">
        <f>MIN($N388)</f>
        <v>0</v>
      </c>
      <c r="AE388" s="1">
        <f>MIN($P388)</f>
        <v>0</v>
      </c>
      <c r="AF388" s="1">
        <f>MIN($Q388)</f>
        <v>0</v>
      </c>
      <c r="AG388" s="1">
        <f>MIN($R388)</f>
        <v>0</v>
      </c>
      <c r="AH388" s="1">
        <f>MEDIAN($B388)</f>
        <v>0</v>
      </c>
      <c r="AI388" s="1">
        <f>MEDIAN($C388)</f>
        <v>0</v>
      </c>
      <c r="AJ388" s="1">
        <f>MEDIAN($D388)</f>
        <v>0</v>
      </c>
      <c r="AK388" s="1">
        <f>MEDIAN($E388)</f>
        <v>0</v>
      </c>
      <c r="AL388" s="1">
        <f>MEDIAN($F388)</f>
        <v>0</v>
      </c>
      <c r="AM388" s="1">
        <f>MEDIAN($G388)</f>
        <v>0</v>
      </c>
      <c r="AN388" s="1">
        <f>MEDIAN($H388)</f>
        <v>0</v>
      </c>
      <c r="AO388" s="1">
        <f>MEDIAN($I388)</f>
        <v>0</v>
      </c>
      <c r="AP388" s="1">
        <f>MEDIAN($J388)</f>
        <v>0</v>
      </c>
      <c r="AQ388" s="1">
        <f>MEDIAN($K388)</f>
        <v>0</v>
      </c>
      <c r="AR388" s="1">
        <f>MEDIAN($M388)</f>
        <v>0</v>
      </c>
      <c r="AS388" s="1">
        <f>MEDIAN($N388)</f>
        <v>0</v>
      </c>
      <c r="AT388" s="1">
        <f>MEDIAN($P388)</f>
        <v>0</v>
      </c>
      <c r="AU388" s="1">
        <f>MEDIAN($Q388)</f>
        <v>0</v>
      </c>
      <c r="AV388" s="1">
        <f>MEDIAN($R388)</f>
        <v>0</v>
      </c>
      <c r="AW388" s="1">
        <f>MAX($B388)</f>
        <v>0</v>
      </c>
      <c r="AX388" s="1">
        <f>MAX($C388)</f>
        <v>0</v>
      </c>
      <c r="AY388" s="1">
        <f>MAX($D388)</f>
        <v>0</v>
      </c>
      <c r="AZ388" s="1">
        <f>MAX($E388)</f>
        <v>0</v>
      </c>
      <c r="BA388" s="1">
        <f>MAX($F388)</f>
        <v>0</v>
      </c>
      <c r="BB388" s="1">
        <f>MAX($G388)</f>
        <v>0</v>
      </c>
      <c r="BC388" s="1">
        <f>MAX($H388)</f>
        <v>0</v>
      </c>
      <c r="BD388" s="1">
        <f>MAX($I388)</f>
        <v>0</v>
      </c>
      <c r="BE388" s="1">
        <f>MAX($J388)</f>
        <v>0</v>
      </c>
      <c r="BF388" s="1">
        <f>MAX($K388)</f>
        <v>0</v>
      </c>
      <c r="BG388" s="1">
        <f>MAX($M388)</f>
        <v>0</v>
      </c>
      <c r="BH388" s="1">
        <f>MAX($N388)</f>
        <v>0</v>
      </c>
      <c r="BI388" s="1">
        <f>MAX($P388)</f>
        <v>0</v>
      </c>
      <c r="BJ388" s="1">
        <f>MAX($Q388)</f>
        <v>0</v>
      </c>
      <c r="BK388" s="1">
        <f>MAX($R388)</f>
        <v>0</v>
      </c>
    </row>
    <row r="389" spans="1:63">
      <c r="A389" s="1" t="s">
        <v>386</v>
      </c>
      <c r="B389" s="1" cm="1">
        <f t="array" ref="B389">_xlfn.SWITCH($A$2,"average", AVERAGE(Instances!B389:Instances!B389),"median", MEDIAN(Instances!B389:Instances!B389),"min", MIN(Instances!B389:Instances!B389),"max", MAX(Instances!B389:Instances!B389),"diff", MAX(Instances!B389:Instances!B389)-MIN(Instances!B389:Instances!B389))</f>
        <v>0</v>
      </c>
      <c r="C389" s="1" cm="1">
        <f t="array" ref="C389">_xlfn.SWITCH($A$2,"average", AVERAGE(Instances!C389:Instances!C389),"median", MEDIAN(Instances!C389:Instances!C389),"min", MIN(Instances!C389:Instances!C389),"max", MAX(Instances!C389:Instances!C389),"diff", MAX(Instances!C389:Instances!C389)-MIN(Instances!C389:Instances!C389))</f>
        <v>0</v>
      </c>
      <c r="D389" s="1" cm="1">
        <f t="array" ref="D389">_xlfn.SWITCH($A$2,"average", AVERAGE(Instances!D389:Instances!D389),"median", MEDIAN(Instances!D389:Instances!D389),"min", MIN(Instances!D389:Instances!D389),"max", MAX(Instances!D389:Instances!D389),"diff", MAX(Instances!D389:Instances!D389)-MIN(Instances!D389:Instances!D389))</f>
        <v>0</v>
      </c>
      <c r="E389" s="1" cm="1">
        <f t="array" ref="E389">_xlfn.SWITCH($A$2,"average", AVERAGE(Instances!E389:Instances!E389),"median", MEDIAN(Instances!E389:Instances!E389),"min", MIN(Instances!E389:Instances!E389),"max", MAX(Instances!E389:Instances!E389),"diff", MAX(Instances!E389:Instances!E389)-MIN(Instances!E389:Instances!E389))</f>
        <v>0</v>
      </c>
      <c r="F389" s="1" cm="1">
        <f t="array" ref="F389">_xlfn.SWITCH($A$2,"average", AVERAGE(Instances!F389:Instances!F389),"median", MEDIAN(Instances!F389:Instances!F389),"min", MIN(Instances!F389:Instances!F389),"max", MAX(Instances!F389:Instances!F389),"diff", MAX(Instances!F389:Instances!F389)-MIN(Instances!F389:Instances!F389))</f>
        <v>0</v>
      </c>
      <c r="G389" s="1" cm="1">
        <f t="array" ref="G389">_xlfn.SWITCH($A$2,"average", AVERAGE(Instances!G389:Instances!G389),"median", MEDIAN(Instances!G389:Instances!G389),"min", MIN(Instances!G389:Instances!G389),"max", MAX(Instances!G389:Instances!G389),"diff", MAX(Instances!G389:Instances!G389)-MIN(Instances!G389:Instances!G389))</f>
        <v>0</v>
      </c>
      <c r="H389" s="1" cm="1">
        <f t="array" ref="H389">_xlfn.SWITCH($A$2,"average", AVERAGE(Instances!H389:Instances!H389),"median", MEDIAN(Instances!H389:Instances!H389),"min", MIN(Instances!H389:Instances!H389),"max", MAX(Instances!H389:Instances!H389),"diff", MAX(Instances!H389:Instances!H389)-MIN(Instances!H389:Instances!H389))</f>
        <v>0</v>
      </c>
      <c r="I389" s="1" cm="1">
        <f t="array" ref="I389">_xlfn.SWITCH($A$2,"average", AVERAGE(Instances!I389:Instances!I389),"median", MEDIAN(Instances!I389:Instances!I389),"min", MIN(Instances!I389:Instances!I389),"max", MAX(Instances!I389:Instances!I389),"diff", MAX(Instances!I389:Instances!I389)-MIN(Instances!I389:Instances!I389))</f>
        <v>0</v>
      </c>
      <c r="J389" s="1" cm="1">
        <f t="array" ref="J389">_xlfn.SWITCH($A$2,"average", AVERAGE(Instances!J389:Instances!J389),"median", MEDIAN(Instances!J389:Instances!J389),"min", MIN(Instances!J389:Instances!J389),"max", MAX(Instances!J389:Instances!J389),"diff", MAX(Instances!J389:Instances!J389)-MIN(Instances!J389:Instances!J389))</f>
        <v>0</v>
      </c>
      <c r="K389" s="1" cm="1">
        <f t="array" ref="K389">_xlfn.SWITCH($A$2,"average", AVERAGE(Instances!K389:Instances!K389),"median", MEDIAN(Instances!K389:Instances!K389),"min", MIN(Instances!K389:Instances!K389),"max", MAX(Instances!K389:Instances!K389),"diff", MAX(Instances!K389:Instances!K389)-MIN(Instances!K389:Instances!K389))</f>
        <v>0</v>
      </c>
      <c r="L389" s="1"/>
      <c r="M389" s="1" cm="1">
        <f t="array" ref="M389">_xlfn.SWITCH($A$2,"average", AVERAGE(Instances!M389:Instances!M389),"median", MEDIAN(Instances!M389:Instances!M389),"min", MIN(Instances!M389:Instances!M389),"max", MAX(Instances!M389:Instances!M389),"diff", MAX(Instances!M389:Instances!M389)-MIN(Instances!M389:Instances!M389))</f>
        <v>0</v>
      </c>
      <c r="N389" s="1" cm="1">
        <f t="array" ref="N389">_xlfn.SWITCH($A$2,"average", AVERAGE(Instances!N389:Instances!N389),"median", MEDIAN(Instances!N389:Instances!N389),"min", MIN(Instances!N389:Instances!N389),"max", MAX(Instances!N389:Instances!N389),"diff", MAX(Instances!N389:Instances!N389)-MIN(Instances!N389:Instances!N389))</f>
        <v>0</v>
      </c>
      <c r="O389" s="1"/>
      <c r="P389" s="1" cm="1">
        <f t="array" ref="P389">_xlfn.SWITCH($A$2,"average", AVERAGE(Instances!P389:Instances!P389),"median", MEDIAN(Instances!P389:Instances!P389),"min", MIN(Instances!P389:Instances!P389),"max", MAX(Instances!P389:Instances!P389),"diff", MAX(Instances!P389:Instances!P389)-MIN(Instances!P389:Instances!P389))</f>
        <v>0</v>
      </c>
      <c r="Q389" s="1" cm="1">
        <f t="array" ref="Q389">_xlfn.SWITCH($A$2,"average", AVERAGE(Instances!Q389:Instances!Q389),"median", MEDIAN(Instances!Q389:Instances!Q389),"min", MIN(Instances!Q389:Instances!Q389),"max", MAX(Instances!Q389:Instances!Q389),"diff", MAX(Instances!Q389:Instances!Q389)-MIN(Instances!Q389:Instances!Q389))</f>
        <v>0</v>
      </c>
      <c r="R389" s="1" cm="1">
        <f t="array" ref="R389">_xlfn.SWITCH($A$2,"average", AVERAGE(Instances!R389:Instances!R389),"median", MEDIAN(Instances!R389:Instances!R389),"min", MIN(Instances!R389:Instances!R389),"max", MAX(Instances!R389:Instances!R389),"diff", MAX(Instances!R389:Instances!R389)-MIN(Instances!R389:Instances!R389))</f>
        <v>0</v>
      </c>
      <c r="S389" s="1">
        <f>MIN($B389)</f>
        <v>0</v>
      </c>
      <c r="T389" s="1">
        <f>MIN($C389)</f>
        <v>0</v>
      </c>
      <c r="U389" s="1">
        <f>MIN($D389)</f>
        <v>0</v>
      </c>
      <c r="V389" s="1">
        <f>MIN($E389)</f>
        <v>0</v>
      </c>
      <c r="W389" s="1">
        <f>MIN($F389)</f>
        <v>0</v>
      </c>
      <c r="X389" s="1">
        <f>MIN($G389)</f>
        <v>0</v>
      </c>
      <c r="Y389" s="1">
        <f>MIN($H389)</f>
        <v>0</v>
      </c>
      <c r="Z389" s="1">
        <f>MIN($I389)</f>
        <v>0</v>
      </c>
      <c r="AA389" s="1">
        <f>MIN($J389)</f>
        <v>0</v>
      </c>
      <c r="AB389" s="1">
        <f>MIN($K389)</f>
        <v>0</v>
      </c>
      <c r="AC389" s="1">
        <f>MIN($M389)</f>
        <v>0</v>
      </c>
      <c r="AD389" s="1">
        <f>MIN($N389)</f>
        <v>0</v>
      </c>
      <c r="AE389" s="1">
        <f>MIN($P389)</f>
        <v>0</v>
      </c>
      <c r="AF389" s="1">
        <f>MIN($Q389)</f>
        <v>0</v>
      </c>
      <c r="AG389" s="1">
        <f>MIN($R389)</f>
        <v>0</v>
      </c>
      <c r="AH389" s="1">
        <f>MEDIAN($B389)</f>
        <v>0</v>
      </c>
      <c r="AI389" s="1">
        <f>MEDIAN($C389)</f>
        <v>0</v>
      </c>
      <c r="AJ389" s="1">
        <f>MEDIAN($D389)</f>
        <v>0</v>
      </c>
      <c r="AK389" s="1">
        <f>MEDIAN($E389)</f>
        <v>0</v>
      </c>
      <c r="AL389" s="1">
        <f>MEDIAN($F389)</f>
        <v>0</v>
      </c>
      <c r="AM389" s="1">
        <f>MEDIAN($G389)</f>
        <v>0</v>
      </c>
      <c r="AN389" s="1">
        <f>MEDIAN($H389)</f>
        <v>0</v>
      </c>
      <c r="AO389" s="1">
        <f>MEDIAN($I389)</f>
        <v>0</v>
      </c>
      <c r="AP389" s="1">
        <f>MEDIAN($J389)</f>
        <v>0</v>
      </c>
      <c r="AQ389" s="1">
        <f>MEDIAN($K389)</f>
        <v>0</v>
      </c>
      <c r="AR389" s="1">
        <f>MEDIAN($M389)</f>
        <v>0</v>
      </c>
      <c r="AS389" s="1">
        <f>MEDIAN($N389)</f>
        <v>0</v>
      </c>
      <c r="AT389" s="1">
        <f>MEDIAN($P389)</f>
        <v>0</v>
      </c>
      <c r="AU389" s="1">
        <f>MEDIAN($Q389)</f>
        <v>0</v>
      </c>
      <c r="AV389" s="1">
        <f>MEDIAN($R389)</f>
        <v>0</v>
      </c>
      <c r="AW389" s="1">
        <f>MAX($B389)</f>
        <v>0</v>
      </c>
      <c r="AX389" s="1">
        <f>MAX($C389)</f>
        <v>0</v>
      </c>
      <c r="AY389" s="1">
        <f>MAX($D389)</f>
        <v>0</v>
      </c>
      <c r="AZ389" s="1">
        <f>MAX($E389)</f>
        <v>0</v>
      </c>
      <c r="BA389" s="1">
        <f>MAX($F389)</f>
        <v>0</v>
      </c>
      <c r="BB389" s="1">
        <f>MAX($G389)</f>
        <v>0</v>
      </c>
      <c r="BC389" s="1">
        <f>MAX($H389)</f>
        <v>0</v>
      </c>
      <c r="BD389" s="1">
        <f>MAX($I389)</f>
        <v>0</v>
      </c>
      <c r="BE389" s="1">
        <f>MAX($J389)</f>
        <v>0</v>
      </c>
      <c r="BF389" s="1">
        <f>MAX($K389)</f>
        <v>0</v>
      </c>
      <c r="BG389" s="1">
        <f>MAX($M389)</f>
        <v>0</v>
      </c>
      <c r="BH389" s="1">
        <f>MAX($N389)</f>
        <v>0</v>
      </c>
      <c r="BI389" s="1">
        <f>MAX($P389)</f>
        <v>0</v>
      </c>
      <c r="BJ389" s="1">
        <f>MAX($Q389)</f>
        <v>0</v>
      </c>
      <c r="BK389" s="1">
        <f>MAX($R389)</f>
        <v>0</v>
      </c>
    </row>
    <row r="390" spans="1:63">
      <c r="A390" s="1" t="s">
        <v>387</v>
      </c>
      <c r="B390" s="1" cm="1">
        <f t="array" ref="B390">_xlfn.SWITCH($A$2,"average", AVERAGE(Instances!B390:Instances!B390),"median", MEDIAN(Instances!B390:Instances!B390),"min", MIN(Instances!B390:Instances!B390),"max", MAX(Instances!B390:Instances!B390),"diff", MAX(Instances!B390:Instances!B390)-MIN(Instances!B390:Instances!B390))</f>
        <v>0</v>
      </c>
      <c r="C390" s="1" cm="1">
        <f t="array" ref="C390">_xlfn.SWITCH($A$2,"average", AVERAGE(Instances!C390:Instances!C390),"median", MEDIAN(Instances!C390:Instances!C390),"min", MIN(Instances!C390:Instances!C390),"max", MAX(Instances!C390:Instances!C390),"diff", MAX(Instances!C390:Instances!C390)-MIN(Instances!C390:Instances!C390))</f>
        <v>0</v>
      </c>
      <c r="D390" s="1" cm="1">
        <f t="array" ref="D390">_xlfn.SWITCH($A$2,"average", AVERAGE(Instances!D390:Instances!D390),"median", MEDIAN(Instances!D390:Instances!D390),"min", MIN(Instances!D390:Instances!D390),"max", MAX(Instances!D390:Instances!D390),"diff", MAX(Instances!D390:Instances!D390)-MIN(Instances!D390:Instances!D390))</f>
        <v>0</v>
      </c>
      <c r="E390" s="1" cm="1">
        <f t="array" ref="E390">_xlfn.SWITCH($A$2,"average", AVERAGE(Instances!E390:Instances!E390),"median", MEDIAN(Instances!E390:Instances!E390),"min", MIN(Instances!E390:Instances!E390),"max", MAX(Instances!E390:Instances!E390),"diff", MAX(Instances!E390:Instances!E390)-MIN(Instances!E390:Instances!E390))</f>
        <v>0</v>
      </c>
      <c r="F390" s="1" cm="1">
        <f t="array" ref="F390">_xlfn.SWITCH($A$2,"average", AVERAGE(Instances!F390:Instances!F390),"median", MEDIAN(Instances!F390:Instances!F390),"min", MIN(Instances!F390:Instances!F390),"max", MAX(Instances!F390:Instances!F390),"diff", MAX(Instances!F390:Instances!F390)-MIN(Instances!F390:Instances!F390))</f>
        <v>0</v>
      </c>
      <c r="G390" s="1" cm="1">
        <f t="array" ref="G390">_xlfn.SWITCH($A$2,"average", AVERAGE(Instances!G390:Instances!G390),"median", MEDIAN(Instances!G390:Instances!G390),"min", MIN(Instances!G390:Instances!G390),"max", MAX(Instances!G390:Instances!G390),"diff", MAX(Instances!G390:Instances!G390)-MIN(Instances!G390:Instances!G390))</f>
        <v>0</v>
      </c>
      <c r="H390" s="1" cm="1">
        <f t="array" ref="H390">_xlfn.SWITCH($A$2,"average", AVERAGE(Instances!H390:Instances!H390),"median", MEDIAN(Instances!H390:Instances!H390),"min", MIN(Instances!H390:Instances!H390),"max", MAX(Instances!H390:Instances!H390),"diff", MAX(Instances!H390:Instances!H390)-MIN(Instances!H390:Instances!H390))</f>
        <v>0</v>
      </c>
      <c r="I390" s="1" cm="1">
        <f t="array" ref="I390">_xlfn.SWITCH($A$2,"average", AVERAGE(Instances!I390:Instances!I390),"median", MEDIAN(Instances!I390:Instances!I390),"min", MIN(Instances!I390:Instances!I390),"max", MAX(Instances!I390:Instances!I390),"diff", MAX(Instances!I390:Instances!I390)-MIN(Instances!I390:Instances!I390))</f>
        <v>0</v>
      </c>
      <c r="J390" s="1" cm="1">
        <f t="array" ref="J390">_xlfn.SWITCH($A$2,"average", AVERAGE(Instances!J390:Instances!J390),"median", MEDIAN(Instances!J390:Instances!J390),"min", MIN(Instances!J390:Instances!J390),"max", MAX(Instances!J390:Instances!J390),"diff", MAX(Instances!J390:Instances!J390)-MIN(Instances!J390:Instances!J390))</f>
        <v>0</v>
      </c>
      <c r="K390" s="1" cm="1">
        <f t="array" ref="K390">_xlfn.SWITCH($A$2,"average", AVERAGE(Instances!K390:Instances!K390),"median", MEDIAN(Instances!K390:Instances!K390),"min", MIN(Instances!K390:Instances!K390),"max", MAX(Instances!K390:Instances!K390),"diff", MAX(Instances!K390:Instances!K390)-MIN(Instances!K390:Instances!K390))</f>
        <v>0</v>
      </c>
      <c r="L390" s="1"/>
      <c r="M390" s="1" cm="1">
        <f t="array" ref="M390">_xlfn.SWITCH($A$2,"average", AVERAGE(Instances!M390:Instances!M390),"median", MEDIAN(Instances!M390:Instances!M390),"min", MIN(Instances!M390:Instances!M390),"max", MAX(Instances!M390:Instances!M390),"diff", MAX(Instances!M390:Instances!M390)-MIN(Instances!M390:Instances!M390))</f>
        <v>0</v>
      </c>
      <c r="N390" s="1" cm="1">
        <f t="array" ref="N390">_xlfn.SWITCH($A$2,"average", AVERAGE(Instances!N390:Instances!N390),"median", MEDIAN(Instances!N390:Instances!N390),"min", MIN(Instances!N390:Instances!N390),"max", MAX(Instances!N390:Instances!N390),"diff", MAX(Instances!N390:Instances!N390)-MIN(Instances!N390:Instances!N390))</f>
        <v>0</v>
      </c>
      <c r="O390" s="1"/>
      <c r="P390" s="1" cm="1">
        <f t="array" ref="P390">_xlfn.SWITCH($A$2,"average", AVERAGE(Instances!P390:Instances!P390),"median", MEDIAN(Instances!P390:Instances!P390),"min", MIN(Instances!P390:Instances!P390),"max", MAX(Instances!P390:Instances!P390),"diff", MAX(Instances!P390:Instances!P390)-MIN(Instances!P390:Instances!P390))</f>
        <v>0</v>
      </c>
      <c r="Q390" s="1" cm="1">
        <f t="array" ref="Q390">_xlfn.SWITCH($A$2,"average", AVERAGE(Instances!Q390:Instances!Q390),"median", MEDIAN(Instances!Q390:Instances!Q390),"min", MIN(Instances!Q390:Instances!Q390),"max", MAX(Instances!Q390:Instances!Q390),"diff", MAX(Instances!Q390:Instances!Q390)-MIN(Instances!Q390:Instances!Q390))</f>
        <v>0</v>
      </c>
      <c r="R390" s="1" cm="1">
        <f t="array" ref="R390">_xlfn.SWITCH($A$2,"average", AVERAGE(Instances!R390:Instances!R390),"median", MEDIAN(Instances!R390:Instances!R390),"min", MIN(Instances!R390:Instances!R390),"max", MAX(Instances!R390:Instances!R390),"diff", MAX(Instances!R390:Instances!R390)-MIN(Instances!R390:Instances!R390))</f>
        <v>0</v>
      </c>
      <c r="S390" s="1">
        <f>MIN($B390)</f>
        <v>0</v>
      </c>
      <c r="T390" s="1">
        <f>MIN($C390)</f>
        <v>0</v>
      </c>
      <c r="U390" s="1">
        <f>MIN($D390)</f>
        <v>0</v>
      </c>
      <c r="V390" s="1">
        <f>MIN($E390)</f>
        <v>0</v>
      </c>
      <c r="W390" s="1">
        <f>MIN($F390)</f>
        <v>0</v>
      </c>
      <c r="X390" s="1">
        <f>MIN($G390)</f>
        <v>0</v>
      </c>
      <c r="Y390" s="1">
        <f>MIN($H390)</f>
        <v>0</v>
      </c>
      <c r="Z390" s="1">
        <f>MIN($I390)</f>
        <v>0</v>
      </c>
      <c r="AA390" s="1">
        <f>MIN($J390)</f>
        <v>0</v>
      </c>
      <c r="AB390" s="1">
        <f>MIN($K390)</f>
        <v>0</v>
      </c>
      <c r="AC390" s="1">
        <f>MIN($M390)</f>
        <v>0</v>
      </c>
      <c r="AD390" s="1">
        <f>MIN($N390)</f>
        <v>0</v>
      </c>
      <c r="AE390" s="1">
        <f>MIN($P390)</f>
        <v>0</v>
      </c>
      <c r="AF390" s="1">
        <f>MIN($Q390)</f>
        <v>0</v>
      </c>
      <c r="AG390" s="1">
        <f>MIN($R390)</f>
        <v>0</v>
      </c>
      <c r="AH390" s="1">
        <f>MEDIAN($B390)</f>
        <v>0</v>
      </c>
      <c r="AI390" s="1">
        <f>MEDIAN($C390)</f>
        <v>0</v>
      </c>
      <c r="AJ390" s="1">
        <f>MEDIAN($D390)</f>
        <v>0</v>
      </c>
      <c r="AK390" s="1">
        <f>MEDIAN($E390)</f>
        <v>0</v>
      </c>
      <c r="AL390" s="1">
        <f>MEDIAN($F390)</f>
        <v>0</v>
      </c>
      <c r="AM390" s="1">
        <f>MEDIAN($G390)</f>
        <v>0</v>
      </c>
      <c r="AN390" s="1">
        <f>MEDIAN($H390)</f>
        <v>0</v>
      </c>
      <c r="AO390" s="1">
        <f>MEDIAN($I390)</f>
        <v>0</v>
      </c>
      <c r="AP390" s="1">
        <f>MEDIAN($J390)</f>
        <v>0</v>
      </c>
      <c r="AQ390" s="1">
        <f>MEDIAN($K390)</f>
        <v>0</v>
      </c>
      <c r="AR390" s="1">
        <f>MEDIAN($M390)</f>
        <v>0</v>
      </c>
      <c r="AS390" s="1">
        <f>MEDIAN($N390)</f>
        <v>0</v>
      </c>
      <c r="AT390" s="1">
        <f>MEDIAN($P390)</f>
        <v>0</v>
      </c>
      <c r="AU390" s="1">
        <f>MEDIAN($Q390)</f>
        <v>0</v>
      </c>
      <c r="AV390" s="1">
        <f>MEDIAN($R390)</f>
        <v>0</v>
      </c>
      <c r="AW390" s="1">
        <f>MAX($B390)</f>
        <v>0</v>
      </c>
      <c r="AX390" s="1">
        <f>MAX($C390)</f>
        <v>0</v>
      </c>
      <c r="AY390" s="1">
        <f>MAX($D390)</f>
        <v>0</v>
      </c>
      <c r="AZ390" s="1">
        <f>MAX($E390)</f>
        <v>0</v>
      </c>
      <c r="BA390" s="1">
        <f>MAX($F390)</f>
        <v>0</v>
      </c>
      <c r="BB390" s="1">
        <f>MAX($G390)</f>
        <v>0</v>
      </c>
      <c r="BC390" s="1">
        <f>MAX($H390)</f>
        <v>0</v>
      </c>
      <c r="BD390" s="1">
        <f>MAX($I390)</f>
        <v>0</v>
      </c>
      <c r="BE390" s="1">
        <f>MAX($J390)</f>
        <v>0</v>
      </c>
      <c r="BF390" s="1">
        <f>MAX($K390)</f>
        <v>0</v>
      </c>
      <c r="BG390" s="1">
        <f>MAX($M390)</f>
        <v>0</v>
      </c>
      <c r="BH390" s="1">
        <f>MAX($N390)</f>
        <v>0</v>
      </c>
      <c r="BI390" s="1">
        <f>MAX($P390)</f>
        <v>0</v>
      </c>
      <c r="BJ390" s="1">
        <f>MAX($Q390)</f>
        <v>0</v>
      </c>
      <c r="BK390" s="1">
        <f>MAX($R390)</f>
        <v>0</v>
      </c>
    </row>
    <row r="391" spans="1:63">
      <c r="A391" s="1" t="s">
        <v>388</v>
      </c>
      <c r="B391" s="1" cm="1">
        <f t="array" ref="B391">_xlfn.SWITCH($A$2,"average", AVERAGE(Instances!B391:Instances!B391),"median", MEDIAN(Instances!B391:Instances!B391),"min", MIN(Instances!B391:Instances!B391),"max", MAX(Instances!B391:Instances!B391),"diff", MAX(Instances!B391:Instances!B391)-MIN(Instances!B391:Instances!B391))</f>
        <v>0</v>
      </c>
      <c r="C391" s="1" cm="1">
        <f t="array" ref="C391">_xlfn.SWITCH($A$2,"average", AVERAGE(Instances!C391:Instances!C391),"median", MEDIAN(Instances!C391:Instances!C391),"min", MIN(Instances!C391:Instances!C391),"max", MAX(Instances!C391:Instances!C391),"diff", MAX(Instances!C391:Instances!C391)-MIN(Instances!C391:Instances!C391))</f>
        <v>0</v>
      </c>
      <c r="D391" s="1" cm="1">
        <f t="array" ref="D391">_xlfn.SWITCH($A$2,"average", AVERAGE(Instances!D391:Instances!D391),"median", MEDIAN(Instances!D391:Instances!D391),"min", MIN(Instances!D391:Instances!D391),"max", MAX(Instances!D391:Instances!D391),"diff", MAX(Instances!D391:Instances!D391)-MIN(Instances!D391:Instances!D391))</f>
        <v>0</v>
      </c>
      <c r="E391" s="1" cm="1">
        <f t="array" ref="E391">_xlfn.SWITCH($A$2,"average", AVERAGE(Instances!E391:Instances!E391),"median", MEDIAN(Instances!E391:Instances!E391),"min", MIN(Instances!E391:Instances!E391),"max", MAX(Instances!E391:Instances!E391),"diff", MAX(Instances!E391:Instances!E391)-MIN(Instances!E391:Instances!E391))</f>
        <v>0</v>
      </c>
      <c r="F391" s="1" cm="1">
        <f t="array" ref="F391">_xlfn.SWITCH($A$2,"average", AVERAGE(Instances!F391:Instances!F391),"median", MEDIAN(Instances!F391:Instances!F391),"min", MIN(Instances!F391:Instances!F391),"max", MAX(Instances!F391:Instances!F391),"diff", MAX(Instances!F391:Instances!F391)-MIN(Instances!F391:Instances!F391))</f>
        <v>0</v>
      </c>
      <c r="G391" s="1" cm="1">
        <f t="array" ref="G391">_xlfn.SWITCH($A$2,"average", AVERAGE(Instances!G391:Instances!G391),"median", MEDIAN(Instances!G391:Instances!G391),"min", MIN(Instances!G391:Instances!G391),"max", MAX(Instances!G391:Instances!G391),"diff", MAX(Instances!G391:Instances!G391)-MIN(Instances!G391:Instances!G391))</f>
        <v>0</v>
      </c>
      <c r="H391" s="1" cm="1">
        <f t="array" ref="H391">_xlfn.SWITCH($A$2,"average", AVERAGE(Instances!H391:Instances!H391),"median", MEDIAN(Instances!H391:Instances!H391),"min", MIN(Instances!H391:Instances!H391),"max", MAX(Instances!H391:Instances!H391),"diff", MAX(Instances!H391:Instances!H391)-MIN(Instances!H391:Instances!H391))</f>
        <v>0</v>
      </c>
      <c r="I391" s="1" cm="1">
        <f t="array" ref="I391">_xlfn.SWITCH($A$2,"average", AVERAGE(Instances!I391:Instances!I391),"median", MEDIAN(Instances!I391:Instances!I391),"min", MIN(Instances!I391:Instances!I391),"max", MAX(Instances!I391:Instances!I391),"diff", MAX(Instances!I391:Instances!I391)-MIN(Instances!I391:Instances!I391))</f>
        <v>0</v>
      </c>
      <c r="J391" s="1" cm="1">
        <f t="array" ref="J391">_xlfn.SWITCH($A$2,"average", AVERAGE(Instances!J391:Instances!J391),"median", MEDIAN(Instances!J391:Instances!J391),"min", MIN(Instances!J391:Instances!J391),"max", MAX(Instances!J391:Instances!J391),"diff", MAX(Instances!J391:Instances!J391)-MIN(Instances!J391:Instances!J391))</f>
        <v>0</v>
      </c>
      <c r="K391" s="1" cm="1">
        <f t="array" ref="K391">_xlfn.SWITCH($A$2,"average", AVERAGE(Instances!K391:Instances!K391),"median", MEDIAN(Instances!K391:Instances!K391),"min", MIN(Instances!K391:Instances!K391),"max", MAX(Instances!K391:Instances!K391),"diff", MAX(Instances!K391:Instances!K391)-MIN(Instances!K391:Instances!K391))</f>
        <v>0</v>
      </c>
      <c r="L391" s="1"/>
      <c r="M391" s="1" cm="1">
        <f t="array" ref="M391">_xlfn.SWITCH($A$2,"average", AVERAGE(Instances!M391:Instances!M391),"median", MEDIAN(Instances!M391:Instances!M391),"min", MIN(Instances!M391:Instances!M391),"max", MAX(Instances!M391:Instances!M391),"diff", MAX(Instances!M391:Instances!M391)-MIN(Instances!M391:Instances!M391))</f>
        <v>0</v>
      </c>
      <c r="N391" s="1" cm="1">
        <f t="array" ref="N391">_xlfn.SWITCH($A$2,"average", AVERAGE(Instances!N391:Instances!N391),"median", MEDIAN(Instances!N391:Instances!N391),"min", MIN(Instances!N391:Instances!N391),"max", MAX(Instances!N391:Instances!N391),"diff", MAX(Instances!N391:Instances!N391)-MIN(Instances!N391:Instances!N391))</f>
        <v>0</v>
      </c>
      <c r="O391" s="1"/>
      <c r="P391" s="1" cm="1">
        <f t="array" ref="P391">_xlfn.SWITCH($A$2,"average", AVERAGE(Instances!P391:Instances!P391),"median", MEDIAN(Instances!P391:Instances!P391),"min", MIN(Instances!P391:Instances!P391),"max", MAX(Instances!P391:Instances!P391),"diff", MAX(Instances!P391:Instances!P391)-MIN(Instances!P391:Instances!P391))</f>
        <v>0</v>
      </c>
      <c r="Q391" s="1" cm="1">
        <f t="array" ref="Q391">_xlfn.SWITCH($A$2,"average", AVERAGE(Instances!Q391:Instances!Q391),"median", MEDIAN(Instances!Q391:Instances!Q391),"min", MIN(Instances!Q391:Instances!Q391),"max", MAX(Instances!Q391:Instances!Q391),"diff", MAX(Instances!Q391:Instances!Q391)-MIN(Instances!Q391:Instances!Q391))</f>
        <v>0</v>
      </c>
      <c r="R391" s="1" cm="1">
        <f t="array" ref="R391">_xlfn.SWITCH($A$2,"average", AVERAGE(Instances!R391:Instances!R391),"median", MEDIAN(Instances!R391:Instances!R391),"min", MIN(Instances!R391:Instances!R391),"max", MAX(Instances!R391:Instances!R391),"diff", MAX(Instances!R391:Instances!R391)-MIN(Instances!R391:Instances!R391))</f>
        <v>0</v>
      </c>
      <c r="S391" s="1">
        <f>MIN($B391)</f>
        <v>0</v>
      </c>
      <c r="T391" s="1">
        <f>MIN($C391)</f>
        <v>0</v>
      </c>
      <c r="U391" s="1">
        <f>MIN($D391)</f>
        <v>0</v>
      </c>
      <c r="V391" s="1">
        <f>MIN($E391)</f>
        <v>0</v>
      </c>
      <c r="W391" s="1">
        <f>MIN($F391)</f>
        <v>0</v>
      </c>
      <c r="X391" s="1">
        <f>MIN($G391)</f>
        <v>0</v>
      </c>
      <c r="Y391" s="1">
        <f>MIN($H391)</f>
        <v>0</v>
      </c>
      <c r="Z391" s="1">
        <f>MIN($I391)</f>
        <v>0</v>
      </c>
      <c r="AA391" s="1">
        <f>MIN($J391)</f>
        <v>0</v>
      </c>
      <c r="AB391" s="1">
        <f>MIN($K391)</f>
        <v>0</v>
      </c>
      <c r="AC391" s="1">
        <f>MIN($M391)</f>
        <v>0</v>
      </c>
      <c r="AD391" s="1">
        <f>MIN($N391)</f>
        <v>0</v>
      </c>
      <c r="AE391" s="1">
        <f>MIN($P391)</f>
        <v>0</v>
      </c>
      <c r="AF391" s="1">
        <f>MIN($Q391)</f>
        <v>0</v>
      </c>
      <c r="AG391" s="1">
        <f>MIN($R391)</f>
        <v>0</v>
      </c>
      <c r="AH391" s="1">
        <f>MEDIAN($B391)</f>
        <v>0</v>
      </c>
      <c r="AI391" s="1">
        <f>MEDIAN($C391)</f>
        <v>0</v>
      </c>
      <c r="AJ391" s="1">
        <f>MEDIAN($D391)</f>
        <v>0</v>
      </c>
      <c r="AK391" s="1">
        <f>MEDIAN($E391)</f>
        <v>0</v>
      </c>
      <c r="AL391" s="1">
        <f>MEDIAN($F391)</f>
        <v>0</v>
      </c>
      <c r="AM391" s="1">
        <f>MEDIAN($G391)</f>
        <v>0</v>
      </c>
      <c r="AN391" s="1">
        <f>MEDIAN($H391)</f>
        <v>0</v>
      </c>
      <c r="AO391" s="1">
        <f>MEDIAN($I391)</f>
        <v>0</v>
      </c>
      <c r="AP391" s="1">
        <f>MEDIAN($J391)</f>
        <v>0</v>
      </c>
      <c r="AQ391" s="1">
        <f>MEDIAN($K391)</f>
        <v>0</v>
      </c>
      <c r="AR391" s="1">
        <f>MEDIAN($M391)</f>
        <v>0</v>
      </c>
      <c r="AS391" s="1">
        <f>MEDIAN($N391)</f>
        <v>0</v>
      </c>
      <c r="AT391" s="1">
        <f>MEDIAN($P391)</f>
        <v>0</v>
      </c>
      <c r="AU391" s="1">
        <f>MEDIAN($Q391)</f>
        <v>0</v>
      </c>
      <c r="AV391" s="1">
        <f>MEDIAN($R391)</f>
        <v>0</v>
      </c>
      <c r="AW391" s="1">
        <f>MAX($B391)</f>
        <v>0</v>
      </c>
      <c r="AX391" s="1">
        <f>MAX($C391)</f>
        <v>0</v>
      </c>
      <c r="AY391" s="1">
        <f>MAX($D391)</f>
        <v>0</v>
      </c>
      <c r="AZ391" s="1">
        <f>MAX($E391)</f>
        <v>0</v>
      </c>
      <c r="BA391" s="1">
        <f>MAX($F391)</f>
        <v>0</v>
      </c>
      <c r="BB391" s="1">
        <f>MAX($G391)</f>
        <v>0</v>
      </c>
      <c r="BC391" s="1">
        <f>MAX($H391)</f>
        <v>0</v>
      </c>
      <c r="BD391" s="1">
        <f>MAX($I391)</f>
        <v>0</v>
      </c>
      <c r="BE391" s="1">
        <f>MAX($J391)</f>
        <v>0</v>
      </c>
      <c r="BF391" s="1">
        <f>MAX($K391)</f>
        <v>0</v>
      </c>
      <c r="BG391" s="1">
        <f>MAX($M391)</f>
        <v>0</v>
      </c>
      <c r="BH391" s="1">
        <f>MAX($N391)</f>
        <v>0</v>
      </c>
      <c r="BI391" s="1">
        <f>MAX($P391)</f>
        <v>0</v>
      </c>
      <c r="BJ391" s="1">
        <f>MAX($Q391)</f>
        <v>0</v>
      </c>
      <c r="BK391" s="1">
        <f>MAX($R391)</f>
        <v>0</v>
      </c>
    </row>
    <row r="392" spans="1:63">
      <c r="A392" s="1" t="s">
        <v>389</v>
      </c>
      <c r="B392" s="1" cm="1">
        <f t="array" ref="B392">_xlfn.SWITCH($A$2,"average", AVERAGE(Instances!B392:Instances!B392),"median", MEDIAN(Instances!B392:Instances!B392),"min", MIN(Instances!B392:Instances!B392),"max", MAX(Instances!B392:Instances!B392),"diff", MAX(Instances!B392:Instances!B392)-MIN(Instances!B392:Instances!B392))</f>
        <v>0</v>
      </c>
      <c r="C392" s="1" cm="1">
        <f t="array" ref="C392">_xlfn.SWITCH($A$2,"average", AVERAGE(Instances!C392:Instances!C392),"median", MEDIAN(Instances!C392:Instances!C392),"min", MIN(Instances!C392:Instances!C392),"max", MAX(Instances!C392:Instances!C392),"diff", MAX(Instances!C392:Instances!C392)-MIN(Instances!C392:Instances!C392))</f>
        <v>0</v>
      </c>
      <c r="D392" s="1" cm="1">
        <f t="array" ref="D392">_xlfn.SWITCH($A$2,"average", AVERAGE(Instances!D392:Instances!D392),"median", MEDIAN(Instances!D392:Instances!D392),"min", MIN(Instances!D392:Instances!D392),"max", MAX(Instances!D392:Instances!D392),"diff", MAX(Instances!D392:Instances!D392)-MIN(Instances!D392:Instances!D392))</f>
        <v>0</v>
      </c>
      <c r="E392" s="1" cm="1">
        <f t="array" ref="E392">_xlfn.SWITCH($A$2,"average", AVERAGE(Instances!E392:Instances!E392),"median", MEDIAN(Instances!E392:Instances!E392),"min", MIN(Instances!E392:Instances!E392),"max", MAX(Instances!E392:Instances!E392),"diff", MAX(Instances!E392:Instances!E392)-MIN(Instances!E392:Instances!E392))</f>
        <v>0</v>
      </c>
      <c r="F392" s="1" cm="1">
        <f t="array" ref="F392">_xlfn.SWITCH($A$2,"average", AVERAGE(Instances!F392:Instances!F392),"median", MEDIAN(Instances!F392:Instances!F392),"min", MIN(Instances!F392:Instances!F392),"max", MAX(Instances!F392:Instances!F392),"diff", MAX(Instances!F392:Instances!F392)-MIN(Instances!F392:Instances!F392))</f>
        <v>0</v>
      </c>
      <c r="G392" s="1" cm="1">
        <f t="array" ref="G392">_xlfn.SWITCH($A$2,"average", AVERAGE(Instances!G392:Instances!G392),"median", MEDIAN(Instances!G392:Instances!G392),"min", MIN(Instances!G392:Instances!G392),"max", MAX(Instances!G392:Instances!G392),"diff", MAX(Instances!G392:Instances!G392)-MIN(Instances!G392:Instances!G392))</f>
        <v>0</v>
      </c>
      <c r="H392" s="1" cm="1">
        <f t="array" ref="H392">_xlfn.SWITCH($A$2,"average", AVERAGE(Instances!H392:Instances!H392),"median", MEDIAN(Instances!H392:Instances!H392),"min", MIN(Instances!H392:Instances!H392),"max", MAX(Instances!H392:Instances!H392),"diff", MAX(Instances!H392:Instances!H392)-MIN(Instances!H392:Instances!H392))</f>
        <v>0</v>
      </c>
      <c r="I392" s="1" cm="1">
        <f t="array" ref="I392">_xlfn.SWITCH($A$2,"average", AVERAGE(Instances!I392:Instances!I392),"median", MEDIAN(Instances!I392:Instances!I392),"min", MIN(Instances!I392:Instances!I392),"max", MAX(Instances!I392:Instances!I392),"diff", MAX(Instances!I392:Instances!I392)-MIN(Instances!I392:Instances!I392))</f>
        <v>0</v>
      </c>
      <c r="J392" s="1" cm="1">
        <f t="array" ref="J392">_xlfn.SWITCH($A$2,"average", AVERAGE(Instances!J392:Instances!J392),"median", MEDIAN(Instances!J392:Instances!J392),"min", MIN(Instances!J392:Instances!J392),"max", MAX(Instances!J392:Instances!J392),"diff", MAX(Instances!J392:Instances!J392)-MIN(Instances!J392:Instances!J392))</f>
        <v>0</v>
      </c>
      <c r="K392" s="1" cm="1">
        <f t="array" ref="K392">_xlfn.SWITCH($A$2,"average", AVERAGE(Instances!K392:Instances!K392),"median", MEDIAN(Instances!K392:Instances!K392),"min", MIN(Instances!K392:Instances!K392),"max", MAX(Instances!K392:Instances!K392),"diff", MAX(Instances!K392:Instances!K392)-MIN(Instances!K392:Instances!K392))</f>
        <v>0</v>
      </c>
      <c r="L392" s="1"/>
      <c r="M392" s="1" cm="1">
        <f t="array" ref="M392">_xlfn.SWITCH($A$2,"average", AVERAGE(Instances!M392:Instances!M392),"median", MEDIAN(Instances!M392:Instances!M392),"min", MIN(Instances!M392:Instances!M392),"max", MAX(Instances!M392:Instances!M392),"diff", MAX(Instances!M392:Instances!M392)-MIN(Instances!M392:Instances!M392))</f>
        <v>0</v>
      </c>
      <c r="N392" s="1" cm="1">
        <f t="array" ref="N392">_xlfn.SWITCH($A$2,"average", AVERAGE(Instances!N392:Instances!N392),"median", MEDIAN(Instances!N392:Instances!N392),"min", MIN(Instances!N392:Instances!N392),"max", MAX(Instances!N392:Instances!N392),"diff", MAX(Instances!N392:Instances!N392)-MIN(Instances!N392:Instances!N392))</f>
        <v>0</v>
      </c>
      <c r="O392" s="1"/>
      <c r="P392" s="1" cm="1">
        <f t="array" ref="P392">_xlfn.SWITCH($A$2,"average", AVERAGE(Instances!P392:Instances!P392),"median", MEDIAN(Instances!P392:Instances!P392),"min", MIN(Instances!P392:Instances!P392),"max", MAX(Instances!P392:Instances!P392),"diff", MAX(Instances!P392:Instances!P392)-MIN(Instances!P392:Instances!P392))</f>
        <v>0</v>
      </c>
      <c r="Q392" s="1" cm="1">
        <f t="array" ref="Q392">_xlfn.SWITCH($A$2,"average", AVERAGE(Instances!Q392:Instances!Q392),"median", MEDIAN(Instances!Q392:Instances!Q392),"min", MIN(Instances!Q392:Instances!Q392),"max", MAX(Instances!Q392:Instances!Q392),"diff", MAX(Instances!Q392:Instances!Q392)-MIN(Instances!Q392:Instances!Q392))</f>
        <v>0</v>
      </c>
      <c r="R392" s="1" cm="1">
        <f t="array" ref="R392">_xlfn.SWITCH($A$2,"average", AVERAGE(Instances!R392:Instances!R392),"median", MEDIAN(Instances!R392:Instances!R392),"min", MIN(Instances!R392:Instances!R392),"max", MAX(Instances!R392:Instances!R392),"diff", MAX(Instances!R392:Instances!R392)-MIN(Instances!R392:Instances!R392))</f>
        <v>0</v>
      </c>
      <c r="S392" s="1">
        <f>MIN($B392)</f>
        <v>0</v>
      </c>
      <c r="T392" s="1">
        <f>MIN($C392)</f>
        <v>0</v>
      </c>
      <c r="U392" s="1">
        <f>MIN($D392)</f>
        <v>0</v>
      </c>
      <c r="V392" s="1">
        <f>MIN($E392)</f>
        <v>0</v>
      </c>
      <c r="W392" s="1">
        <f>MIN($F392)</f>
        <v>0</v>
      </c>
      <c r="X392" s="1">
        <f>MIN($G392)</f>
        <v>0</v>
      </c>
      <c r="Y392" s="1">
        <f>MIN($H392)</f>
        <v>0</v>
      </c>
      <c r="Z392" s="1">
        <f>MIN($I392)</f>
        <v>0</v>
      </c>
      <c r="AA392" s="1">
        <f>MIN($J392)</f>
        <v>0</v>
      </c>
      <c r="AB392" s="1">
        <f>MIN($K392)</f>
        <v>0</v>
      </c>
      <c r="AC392" s="1">
        <f>MIN($M392)</f>
        <v>0</v>
      </c>
      <c r="AD392" s="1">
        <f>MIN($N392)</f>
        <v>0</v>
      </c>
      <c r="AE392" s="1">
        <f>MIN($P392)</f>
        <v>0</v>
      </c>
      <c r="AF392" s="1">
        <f>MIN($Q392)</f>
        <v>0</v>
      </c>
      <c r="AG392" s="1">
        <f>MIN($R392)</f>
        <v>0</v>
      </c>
      <c r="AH392" s="1">
        <f>MEDIAN($B392)</f>
        <v>0</v>
      </c>
      <c r="AI392" s="1">
        <f>MEDIAN($C392)</f>
        <v>0</v>
      </c>
      <c r="AJ392" s="1">
        <f>MEDIAN($D392)</f>
        <v>0</v>
      </c>
      <c r="AK392" s="1">
        <f>MEDIAN($E392)</f>
        <v>0</v>
      </c>
      <c r="AL392" s="1">
        <f>MEDIAN($F392)</f>
        <v>0</v>
      </c>
      <c r="AM392" s="1">
        <f>MEDIAN($G392)</f>
        <v>0</v>
      </c>
      <c r="AN392" s="1">
        <f>MEDIAN($H392)</f>
        <v>0</v>
      </c>
      <c r="AO392" s="1">
        <f>MEDIAN($I392)</f>
        <v>0</v>
      </c>
      <c r="AP392" s="1">
        <f>MEDIAN($J392)</f>
        <v>0</v>
      </c>
      <c r="AQ392" s="1">
        <f>MEDIAN($K392)</f>
        <v>0</v>
      </c>
      <c r="AR392" s="1">
        <f>MEDIAN($M392)</f>
        <v>0</v>
      </c>
      <c r="AS392" s="1">
        <f>MEDIAN($N392)</f>
        <v>0</v>
      </c>
      <c r="AT392" s="1">
        <f>MEDIAN($P392)</f>
        <v>0</v>
      </c>
      <c r="AU392" s="1">
        <f>MEDIAN($Q392)</f>
        <v>0</v>
      </c>
      <c r="AV392" s="1">
        <f>MEDIAN($R392)</f>
        <v>0</v>
      </c>
      <c r="AW392" s="1">
        <f>MAX($B392)</f>
        <v>0</v>
      </c>
      <c r="AX392" s="1">
        <f>MAX($C392)</f>
        <v>0</v>
      </c>
      <c r="AY392" s="1">
        <f>MAX($D392)</f>
        <v>0</v>
      </c>
      <c r="AZ392" s="1">
        <f>MAX($E392)</f>
        <v>0</v>
      </c>
      <c r="BA392" s="1">
        <f>MAX($F392)</f>
        <v>0</v>
      </c>
      <c r="BB392" s="1">
        <f>MAX($G392)</f>
        <v>0</v>
      </c>
      <c r="BC392" s="1">
        <f>MAX($H392)</f>
        <v>0</v>
      </c>
      <c r="BD392" s="1">
        <f>MAX($I392)</f>
        <v>0</v>
      </c>
      <c r="BE392" s="1">
        <f>MAX($J392)</f>
        <v>0</v>
      </c>
      <c r="BF392" s="1">
        <f>MAX($K392)</f>
        <v>0</v>
      </c>
      <c r="BG392" s="1">
        <f>MAX($M392)</f>
        <v>0</v>
      </c>
      <c r="BH392" s="1">
        <f>MAX($N392)</f>
        <v>0</v>
      </c>
      <c r="BI392" s="1">
        <f>MAX($P392)</f>
        <v>0</v>
      </c>
      <c r="BJ392" s="1">
        <f>MAX($Q392)</f>
        <v>0</v>
      </c>
      <c r="BK392" s="1">
        <f>MAX($R392)</f>
        <v>0</v>
      </c>
    </row>
    <row r="393" spans="1:63">
      <c r="A393" s="1" t="s">
        <v>390</v>
      </c>
      <c r="B393" s="1" cm="1">
        <f t="array" ref="B393">_xlfn.SWITCH($A$2,"average", AVERAGE(Instances!B393:Instances!B393),"median", MEDIAN(Instances!B393:Instances!B393),"min", MIN(Instances!B393:Instances!B393),"max", MAX(Instances!B393:Instances!B393),"diff", MAX(Instances!B393:Instances!B393)-MIN(Instances!B393:Instances!B393))</f>
        <v>0</v>
      </c>
      <c r="C393" s="1" cm="1">
        <f t="array" ref="C393">_xlfn.SWITCH($A$2,"average", AVERAGE(Instances!C393:Instances!C393),"median", MEDIAN(Instances!C393:Instances!C393),"min", MIN(Instances!C393:Instances!C393),"max", MAX(Instances!C393:Instances!C393),"diff", MAX(Instances!C393:Instances!C393)-MIN(Instances!C393:Instances!C393))</f>
        <v>0</v>
      </c>
      <c r="D393" s="1" cm="1">
        <f t="array" ref="D393">_xlfn.SWITCH($A$2,"average", AVERAGE(Instances!D393:Instances!D393),"median", MEDIAN(Instances!D393:Instances!D393),"min", MIN(Instances!D393:Instances!D393),"max", MAX(Instances!D393:Instances!D393),"diff", MAX(Instances!D393:Instances!D393)-MIN(Instances!D393:Instances!D393))</f>
        <v>0</v>
      </c>
      <c r="E393" s="1" cm="1">
        <f t="array" ref="E393">_xlfn.SWITCH($A$2,"average", AVERAGE(Instances!E393:Instances!E393),"median", MEDIAN(Instances!E393:Instances!E393),"min", MIN(Instances!E393:Instances!E393),"max", MAX(Instances!E393:Instances!E393),"diff", MAX(Instances!E393:Instances!E393)-MIN(Instances!E393:Instances!E393))</f>
        <v>0</v>
      </c>
      <c r="F393" s="1" cm="1">
        <f t="array" ref="F393">_xlfn.SWITCH($A$2,"average", AVERAGE(Instances!F393:Instances!F393),"median", MEDIAN(Instances!F393:Instances!F393),"min", MIN(Instances!F393:Instances!F393),"max", MAX(Instances!F393:Instances!F393),"diff", MAX(Instances!F393:Instances!F393)-MIN(Instances!F393:Instances!F393))</f>
        <v>0</v>
      </c>
      <c r="G393" s="1" cm="1">
        <f t="array" ref="G393">_xlfn.SWITCH($A$2,"average", AVERAGE(Instances!G393:Instances!G393),"median", MEDIAN(Instances!G393:Instances!G393),"min", MIN(Instances!G393:Instances!G393),"max", MAX(Instances!G393:Instances!G393),"diff", MAX(Instances!G393:Instances!G393)-MIN(Instances!G393:Instances!G393))</f>
        <v>0</v>
      </c>
      <c r="H393" s="1" cm="1">
        <f t="array" ref="H393">_xlfn.SWITCH($A$2,"average", AVERAGE(Instances!H393:Instances!H393),"median", MEDIAN(Instances!H393:Instances!H393),"min", MIN(Instances!H393:Instances!H393),"max", MAX(Instances!H393:Instances!H393),"diff", MAX(Instances!H393:Instances!H393)-MIN(Instances!H393:Instances!H393))</f>
        <v>0</v>
      </c>
      <c r="I393" s="1" cm="1">
        <f t="array" ref="I393">_xlfn.SWITCH($A$2,"average", AVERAGE(Instances!I393:Instances!I393),"median", MEDIAN(Instances!I393:Instances!I393),"min", MIN(Instances!I393:Instances!I393),"max", MAX(Instances!I393:Instances!I393),"diff", MAX(Instances!I393:Instances!I393)-MIN(Instances!I393:Instances!I393))</f>
        <v>0</v>
      </c>
      <c r="J393" s="1" cm="1">
        <f t="array" ref="J393">_xlfn.SWITCH($A$2,"average", AVERAGE(Instances!J393:Instances!J393),"median", MEDIAN(Instances!J393:Instances!J393),"min", MIN(Instances!J393:Instances!J393),"max", MAX(Instances!J393:Instances!J393),"diff", MAX(Instances!J393:Instances!J393)-MIN(Instances!J393:Instances!J393))</f>
        <v>0</v>
      </c>
      <c r="K393" s="1" cm="1">
        <f t="array" ref="K393">_xlfn.SWITCH($A$2,"average", AVERAGE(Instances!K393:Instances!K393),"median", MEDIAN(Instances!K393:Instances!K393),"min", MIN(Instances!K393:Instances!K393),"max", MAX(Instances!K393:Instances!K393),"diff", MAX(Instances!K393:Instances!K393)-MIN(Instances!K393:Instances!K393))</f>
        <v>0</v>
      </c>
      <c r="L393" s="1"/>
      <c r="M393" s="1" cm="1">
        <f t="array" ref="M393">_xlfn.SWITCH($A$2,"average", AVERAGE(Instances!M393:Instances!M393),"median", MEDIAN(Instances!M393:Instances!M393),"min", MIN(Instances!M393:Instances!M393),"max", MAX(Instances!M393:Instances!M393),"diff", MAX(Instances!M393:Instances!M393)-MIN(Instances!M393:Instances!M393))</f>
        <v>0</v>
      </c>
      <c r="N393" s="1" cm="1">
        <f t="array" ref="N393">_xlfn.SWITCH($A$2,"average", AVERAGE(Instances!N393:Instances!N393),"median", MEDIAN(Instances!N393:Instances!N393),"min", MIN(Instances!N393:Instances!N393),"max", MAX(Instances!N393:Instances!N393),"diff", MAX(Instances!N393:Instances!N393)-MIN(Instances!N393:Instances!N393))</f>
        <v>0</v>
      </c>
      <c r="O393" s="1"/>
      <c r="P393" s="1" cm="1">
        <f t="array" ref="P393">_xlfn.SWITCH($A$2,"average", AVERAGE(Instances!P393:Instances!P393),"median", MEDIAN(Instances!P393:Instances!P393),"min", MIN(Instances!P393:Instances!P393),"max", MAX(Instances!P393:Instances!P393),"diff", MAX(Instances!P393:Instances!P393)-MIN(Instances!P393:Instances!P393))</f>
        <v>0</v>
      </c>
      <c r="Q393" s="1" cm="1">
        <f t="array" ref="Q393">_xlfn.SWITCH($A$2,"average", AVERAGE(Instances!Q393:Instances!Q393),"median", MEDIAN(Instances!Q393:Instances!Q393),"min", MIN(Instances!Q393:Instances!Q393),"max", MAX(Instances!Q393:Instances!Q393),"diff", MAX(Instances!Q393:Instances!Q393)-MIN(Instances!Q393:Instances!Q393))</f>
        <v>0</v>
      </c>
      <c r="R393" s="1" cm="1">
        <f t="array" ref="R393">_xlfn.SWITCH($A$2,"average", AVERAGE(Instances!R393:Instances!R393),"median", MEDIAN(Instances!R393:Instances!R393),"min", MIN(Instances!R393:Instances!R393),"max", MAX(Instances!R393:Instances!R393),"diff", MAX(Instances!R393:Instances!R393)-MIN(Instances!R393:Instances!R393))</f>
        <v>0</v>
      </c>
      <c r="S393" s="1">
        <f>MIN($B393)</f>
        <v>0</v>
      </c>
      <c r="T393" s="1">
        <f>MIN($C393)</f>
        <v>0</v>
      </c>
      <c r="U393" s="1">
        <f>MIN($D393)</f>
        <v>0</v>
      </c>
      <c r="V393" s="1">
        <f>MIN($E393)</f>
        <v>0</v>
      </c>
      <c r="W393" s="1">
        <f>MIN($F393)</f>
        <v>0</v>
      </c>
      <c r="X393" s="1">
        <f>MIN($G393)</f>
        <v>0</v>
      </c>
      <c r="Y393" s="1">
        <f>MIN($H393)</f>
        <v>0</v>
      </c>
      <c r="Z393" s="1">
        <f>MIN($I393)</f>
        <v>0</v>
      </c>
      <c r="AA393" s="1">
        <f>MIN($J393)</f>
        <v>0</v>
      </c>
      <c r="AB393" s="1">
        <f>MIN($K393)</f>
        <v>0</v>
      </c>
      <c r="AC393" s="1">
        <f>MIN($M393)</f>
        <v>0</v>
      </c>
      <c r="AD393" s="1">
        <f>MIN($N393)</f>
        <v>0</v>
      </c>
      <c r="AE393" s="1">
        <f>MIN($P393)</f>
        <v>0</v>
      </c>
      <c r="AF393" s="1">
        <f>MIN($Q393)</f>
        <v>0</v>
      </c>
      <c r="AG393" s="1">
        <f>MIN($R393)</f>
        <v>0</v>
      </c>
      <c r="AH393" s="1">
        <f>MEDIAN($B393)</f>
        <v>0</v>
      </c>
      <c r="AI393" s="1">
        <f>MEDIAN($C393)</f>
        <v>0</v>
      </c>
      <c r="AJ393" s="1">
        <f>MEDIAN($D393)</f>
        <v>0</v>
      </c>
      <c r="AK393" s="1">
        <f>MEDIAN($E393)</f>
        <v>0</v>
      </c>
      <c r="AL393" s="1">
        <f>MEDIAN($F393)</f>
        <v>0</v>
      </c>
      <c r="AM393" s="1">
        <f>MEDIAN($G393)</f>
        <v>0</v>
      </c>
      <c r="AN393" s="1">
        <f>MEDIAN($H393)</f>
        <v>0</v>
      </c>
      <c r="AO393" s="1">
        <f>MEDIAN($I393)</f>
        <v>0</v>
      </c>
      <c r="AP393" s="1">
        <f>MEDIAN($J393)</f>
        <v>0</v>
      </c>
      <c r="AQ393" s="1">
        <f>MEDIAN($K393)</f>
        <v>0</v>
      </c>
      <c r="AR393" s="1">
        <f>MEDIAN($M393)</f>
        <v>0</v>
      </c>
      <c r="AS393" s="1">
        <f>MEDIAN($N393)</f>
        <v>0</v>
      </c>
      <c r="AT393" s="1">
        <f>MEDIAN($P393)</f>
        <v>0</v>
      </c>
      <c r="AU393" s="1">
        <f>MEDIAN($Q393)</f>
        <v>0</v>
      </c>
      <c r="AV393" s="1">
        <f>MEDIAN($R393)</f>
        <v>0</v>
      </c>
      <c r="AW393" s="1">
        <f>MAX($B393)</f>
        <v>0</v>
      </c>
      <c r="AX393" s="1">
        <f>MAX($C393)</f>
        <v>0</v>
      </c>
      <c r="AY393" s="1">
        <f>MAX($D393)</f>
        <v>0</v>
      </c>
      <c r="AZ393" s="1">
        <f>MAX($E393)</f>
        <v>0</v>
      </c>
      <c r="BA393" s="1">
        <f>MAX($F393)</f>
        <v>0</v>
      </c>
      <c r="BB393" s="1">
        <f>MAX($G393)</f>
        <v>0</v>
      </c>
      <c r="BC393" s="1">
        <f>MAX($H393)</f>
        <v>0</v>
      </c>
      <c r="BD393" s="1">
        <f>MAX($I393)</f>
        <v>0</v>
      </c>
      <c r="BE393" s="1">
        <f>MAX($J393)</f>
        <v>0</v>
      </c>
      <c r="BF393" s="1">
        <f>MAX($K393)</f>
        <v>0</v>
      </c>
      <c r="BG393" s="1">
        <f>MAX($M393)</f>
        <v>0</v>
      </c>
      <c r="BH393" s="1">
        <f>MAX($N393)</f>
        <v>0</v>
      </c>
      <c r="BI393" s="1">
        <f>MAX($P393)</f>
        <v>0</v>
      </c>
      <c r="BJ393" s="1">
        <f>MAX($Q393)</f>
        <v>0</v>
      </c>
      <c r="BK393" s="1">
        <f>MAX($R393)</f>
        <v>0</v>
      </c>
    </row>
    <row r="394" spans="1:63">
      <c r="A394" s="1" t="s">
        <v>391</v>
      </c>
      <c r="B394" s="1" cm="1">
        <f t="array" ref="B394">_xlfn.SWITCH($A$2,"average", AVERAGE(Instances!B394:Instances!B394),"median", MEDIAN(Instances!B394:Instances!B394),"min", MIN(Instances!B394:Instances!B394),"max", MAX(Instances!B394:Instances!B394),"diff", MAX(Instances!B394:Instances!B394)-MIN(Instances!B394:Instances!B394))</f>
        <v>0</v>
      </c>
      <c r="C394" s="1" cm="1">
        <f t="array" ref="C394">_xlfn.SWITCH($A$2,"average", AVERAGE(Instances!C394:Instances!C394),"median", MEDIAN(Instances!C394:Instances!C394),"min", MIN(Instances!C394:Instances!C394),"max", MAX(Instances!C394:Instances!C394),"diff", MAX(Instances!C394:Instances!C394)-MIN(Instances!C394:Instances!C394))</f>
        <v>0</v>
      </c>
      <c r="D394" s="1" cm="1">
        <f t="array" ref="D394">_xlfn.SWITCH($A$2,"average", AVERAGE(Instances!D394:Instances!D394),"median", MEDIAN(Instances!D394:Instances!D394),"min", MIN(Instances!D394:Instances!D394),"max", MAX(Instances!D394:Instances!D394),"diff", MAX(Instances!D394:Instances!D394)-MIN(Instances!D394:Instances!D394))</f>
        <v>0</v>
      </c>
      <c r="E394" s="1" cm="1">
        <f t="array" ref="E394">_xlfn.SWITCH($A$2,"average", AVERAGE(Instances!E394:Instances!E394),"median", MEDIAN(Instances!E394:Instances!E394),"min", MIN(Instances!E394:Instances!E394),"max", MAX(Instances!E394:Instances!E394),"diff", MAX(Instances!E394:Instances!E394)-MIN(Instances!E394:Instances!E394))</f>
        <v>0</v>
      </c>
      <c r="F394" s="1" cm="1">
        <f t="array" ref="F394">_xlfn.SWITCH($A$2,"average", AVERAGE(Instances!F394:Instances!F394),"median", MEDIAN(Instances!F394:Instances!F394),"min", MIN(Instances!F394:Instances!F394),"max", MAX(Instances!F394:Instances!F394),"diff", MAX(Instances!F394:Instances!F394)-MIN(Instances!F394:Instances!F394))</f>
        <v>0</v>
      </c>
      <c r="G394" s="1" cm="1">
        <f t="array" ref="G394">_xlfn.SWITCH($A$2,"average", AVERAGE(Instances!G394:Instances!G394),"median", MEDIAN(Instances!G394:Instances!G394),"min", MIN(Instances!G394:Instances!G394),"max", MAX(Instances!G394:Instances!G394),"diff", MAX(Instances!G394:Instances!G394)-MIN(Instances!G394:Instances!G394))</f>
        <v>0</v>
      </c>
      <c r="H394" s="1" cm="1">
        <f t="array" ref="H394">_xlfn.SWITCH($A$2,"average", AVERAGE(Instances!H394:Instances!H394),"median", MEDIAN(Instances!H394:Instances!H394),"min", MIN(Instances!H394:Instances!H394),"max", MAX(Instances!H394:Instances!H394),"diff", MAX(Instances!H394:Instances!H394)-MIN(Instances!H394:Instances!H394))</f>
        <v>0</v>
      </c>
      <c r="I394" s="1" cm="1">
        <f t="array" ref="I394">_xlfn.SWITCH($A$2,"average", AVERAGE(Instances!I394:Instances!I394),"median", MEDIAN(Instances!I394:Instances!I394),"min", MIN(Instances!I394:Instances!I394),"max", MAX(Instances!I394:Instances!I394),"diff", MAX(Instances!I394:Instances!I394)-MIN(Instances!I394:Instances!I394))</f>
        <v>0</v>
      </c>
      <c r="J394" s="1" cm="1">
        <f t="array" ref="J394">_xlfn.SWITCH($A$2,"average", AVERAGE(Instances!J394:Instances!J394),"median", MEDIAN(Instances!J394:Instances!J394),"min", MIN(Instances!J394:Instances!J394),"max", MAX(Instances!J394:Instances!J394),"diff", MAX(Instances!J394:Instances!J394)-MIN(Instances!J394:Instances!J394))</f>
        <v>0</v>
      </c>
      <c r="K394" s="1" cm="1">
        <f t="array" ref="K394">_xlfn.SWITCH($A$2,"average", AVERAGE(Instances!K394:Instances!K394),"median", MEDIAN(Instances!K394:Instances!K394),"min", MIN(Instances!K394:Instances!K394),"max", MAX(Instances!K394:Instances!K394),"diff", MAX(Instances!K394:Instances!K394)-MIN(Instances!K394:Instances!K394))</f>
        <v>0</v>
      </c>
      <c r="L394" s="1"/>
      <c r="M394" s="1" cm="1">
        <f t="array" ref="M394">_xlfn.SWITCH($A$2,"average", AVERAGE(Instances!M394:Instances!M394),"median", MEDIAN(Instances!M394:Instances!M394),"min", MIN(Instances!M394:Instances!M394),"max", MAX(Instances!M394:Instances!M394),"diff", MAX(Instances!M394:Instances!M394)-MIN(Instances!M394:Instances!M394))</f>
        <v>0</v>
      </c>
      <c r="N394" s="1" cm="1">
        <f t="array" ref="N394">_xlfn.SWITCH($A$2,"average", AVERAGE(Instances!N394:Instances!N394),"median", MEDIAN(Instances!N394:Instances!N394),"min", MIN(Instances!N394:Instances!N394),"max", MAX(Instances!N394:Instances!N394),"diff", MAX(Instances!N394:Instances!N394)-MIN(Instances!N394:Instances!N394))</f>
        <v>0</v>
      </c>
      <c r="O394" s="1"/>
      <c r="P394" s="1" cm="1">
        <f t="array" ref="P394">_xlfn.SWITCH($A$2,"average", AVERAGE(Instances!P394:Instances!P394),"median", MEDIAN(Instances!P394:Instances!P394),"min", MIN(Instances!P394:Instances!P394),"max", MAX(Instances!P394:Instances!P394),"diff", MAX(Instances!P394:Instances!P394)-MIN(Instances!P394:Instances!P394))</f>
        <v>0</v>
      </c>
      <c r="Q394" s="1" cm="1">
        <f t="array" ref="Q394">_xlfn.SWITCH($A$2,"average", AVERAGE(Instances!Q394:Instances!Q394),"median", MEDIAN(Instances!Q394:Instances!Q394),"min", MIN(Instances!Q394:Instances!Q394),"max", MAX(Instances!Q394:Instances!Q394),"diff", MAX(Instances!Q394:Instances!Q394)-MIN(Instances!Q394:Instances!Q394))</f>
        <v>0</v>
      </c>
      <c r="R394" s="1" cm="1">
        <f t="array" ref="R394">_xlfn.SWITCH($A$2,"average", AVERAGE(Instances!R394:Instances!R394),"median", MEDIAN(Instances!R394:Instances!R394),"min", MIN(Instances!R394:Instances!R394),"max", MAX(Instances!R394:Instances!R394),"diff", MAX(Instances!R394:Instances!R394)-MIN(Instances!R394:Instances!R394))</f>
        <v>0</v>
      </c>
      <c r="S394" s="1">
        <f>MIN($B394)</f>
        <v>0</v>
      </c>
      <c r="T394" s="1">
        <f>MIN($C394)</f>
        <v>0</v>
      </c>
      <c r="U394" s="1">
        <f>MIN($D394)</f>
        <v>0</v>
      </c>
      <c r="V394" s="1">
        <f>MIN($E394)</f>
        <v>0</v>
      </c>
      <c r="W394" s="1">
        <f>MIN($F394)</f>
        <v>0</v>
      </c>
      <c r="X394" s="1">
        <f>MIN($G394)</f>
        <v>0</v>
      </c>
      <c r="Y394" s="1">
        <f>MIN($H394)</f>
        <v>0</v>
      </c>
      <c r="Z394" s="1">
        <f>MIN($I394)</f>
        <v>0</v>
      </c>
      <c r="AA394" s="1">
        <f>MIN($J394)</f>
        <v>0</v>
      </c>
      <c r="AB394" s="1">
        <f>MIN($K394)</f>
        <v>0</v>
      </c>
      <c r="AC394" s="1">
        <f>MIN($M394)</f>
        <v>0</v>
      </c>
      <c r="AD394" s="1">
        <f>MIN($N394)</f>
        <v>0</v>
      </c>
      <c r="AE394" s="1">
        <f>MIN($P394)</f>
        <v>0</v>
      </c>
      <c r="AF394" s="1">
        <f>MIN($Q394)</f>
        <v>0</v>
      </c>
      <c r="AG394" s="1">
        <f>MIN($R394)</f>
        <v>0</v>
      </c>
      <c r="AH394" s="1">
        <f>MEDIAN($B394)</f>
        <v>0</v>
      </c>
      <c r="AI394" s="1">
        <f>MEDIAN($C394)</f>
        <v>0</v>
      </c>
      <c r="AJ394" s="1">
        <f>MEDIAN($D394)</f>
        <v>0</v>
      </c>
      <c r="AK394" s="1">
        <f>MEDIAN($E394)</f>
        <v>0</v>
      </c>
      <c r="AL394" s="1">
        <f>MEDIAN($F394)</f>
        <v>0</v>
      </c>
      <c r="AM394" s="1">
        <f>MEDIAN($G394)</f>
        <v>0</v>
      </c>
      <c r="AN394" s="1">
        <f>MEDIAN($H394)</f>
        <v>0</v>
      </c>
      <c r="AO394" s="1">
        <f>MEDIAN($I394)</f>
        <v>0</v>
      </c>
      <c r="AP394" s="1">
        <f>MEDIAN($J394)</f>
        <v>0</v>
      </c>
      <c r="AQ394" s="1">
        <f>MEDIAN($K394)</f>
        <v>0</v>
      </c>
      <c r="AR394" s="1">
        <f>MEDIAN($M394)</f>
        <v>0</v>
      </c>
      <c r="AS394" s="1">
        <f>MEDIAN($N394)</f>
        <v>0</v>
      </c>
      <c r="AT394" s="1">
        <f>MEDIAN($P394)</f>
        <v>0</v>
      </c>
      <c r="AU394" s="1">
        <f>MEDIAN($Q394)</f>
        <v>0</v>
      </c>
      <c r="AV394" s="1">
        <f>MEDIAN($R394)</f>
        <v>0</v>
      </c>
      <c r="AW394" s="1">
        <f>MAX($B394)</f>
        <v>0</v>
      </c>
      <c r="AX394" s="1">
        <f>MAX($C394)</f>
        <v>0</v>
      </c>
      <c r="AY394" s="1">
        <f>MAX($D394)</f>
        <v>0</v>
      </c>
      <c r="AZ394" s="1">
        <f>MAX($E394)</f>
        <v>0</v>
      </c>
      <c r="BA394" s="1">
        <f>MAX($F394)</f>
        <v>0</v>
      </c>
      <c r="BB394" s="1">
        <f>MAX($G394)</f>
        <v>0</v>
      </c>
      <c r="BC394" s="1">
        <f>MAX($H394)</f>
        <v>0</v>
      </c>
      <c r="BD394" s="1">
        <f>MAX($I394)</f>
        <v>0</v>
      </c>
      <c r="BE394" s="1">
        <f>MAX($J394)</f>
        <v>0</v>
      </c>
      <c r="BF394" s="1">
        <f>MAX($K394)</f>
        <v>0</v>
      </c>
      <c r="BG394" s="1">
        <f>MAX($M394)</f>
        <v>0</v>
      </c>
      <c r="BH394" s="1">
        <f>MAX($N394)</f>
        <v>0</v>
      </c>
      <c r="BI394" s="1">
        <f>MAX($P394)</f>
        <v>0</v>
      </c>
      <c r="BJ394" s="1">
        <f>MAX($Q394)</f>
        <v>0</v>
      </c>
      <c r="BK394" s="1">
        <f>MAX($R394)</f>
        <v>0</v>
      </c>
    </row>
    <row r="395" spans="1:63">
      <c r="A395" s="1" t="s">
        <v>392</v>
      </c>
      <c r="B395" s="1" cm="1">
        <f t="array" ref="B395">_xlfn.SWITCH($A$2,"average", AVERAGE(Instances!B395:Instances!B395),"median", MEDIAN(Instances!B395:Instances!B395),"min", MIN(Instances!B395:Instances!B395),"max", MAX(Instances!B395:Instances!B395),"diff", MAX(Instances!B395:Instances!B395)-MIN(Instances!B395:Instances!B395))</f>
        <v>0</v>
      </c>
      <c r="C395" s="1" cm="1">
        <f t="array" ref="C395">_xlfn.SWITCH($A$2,"average", AVERAGE(Instances!C395:Instances!C395),"median", MEDIAN(Instances!C395:Instances!C395),"min", MIN(Instances!C395:Instances!C395),"max", MAX(Instances!C395:Instances!C395),"diff", MAX(Instances!C395:Instances!C395)-MIN(Instances!C395:Instances!C395))</f>
        <v>0</v>
      </c>
      <c r="D395" s="1" cm="1">
        <f t="array" ref="D395">_xlfn.SWITCH($A$2,"average", AVERAGE(Instances!D395:Instances!D395),"median", MEDIAN(Instances!D395:Instances!D395),"min", MIN(Instances!D395:Instances!D395),"max", MAX(Instances!D395:Instances!D395),"diff", MAX(Instances!D395:Instances!D395)-MIN(Instances!D395:Instances!D395))</f>
        <v>0</v>
      </c>
      <c r="E395" s="1" cm="1">
        <f t="array" ref="E395">_xlfn.SWITCH($A$2,"average", AVERAGE(Instances!E395:Instances!E395),"median", MEDIAN(Instances!E395:Instances!E395),"min", MIN(Instances!E395:Instances!E395),"max", MAX(Instances!E395:Instances!E395),"diff", MAX(Instances!E395:Instances!E395)-MIN(Instances!E395:Instances!E395))</f>
        <v>0</v>
      </c>
      <c r="F395" s="1" cm="1">
        <f t="array" ref="F395">_xlfn.SWITCH($A$2,"average", AVERAGE(Instances!F395:Instances!F395),"median", MEDIAN(Instances!F395:Instances!F395),"min", MIN(Instances!F395:Instances!F395),"max", MAX(Instances!F395:Instances!F395),"diff", MAX(Instances!F395:Instances!F395)-MIN(Instances!F395:Instances!F395))</f>
        <v>0</v>
      </c>
      <c r="G395" s="1" cm="1">
        <f t="array" ref="G395">_xlfn.SWITCH($A$2,"average", AVERAGE(Instances!G395:Instances!G395),"median", MEDIAN(Instances!G395:Instances!G395),"min", MIN(Instances!G395:Instances!G395),"max", MAX(Instances!G395:Instances!G395),"diff", MAX(Instances!G395:Instances!G395)-MIN(Instances!G395:Instances!G395))</f>
        <v>0</v>
      </c>
      <c r="H395" s="1" cm="1">
        <f t="array" ref="H395">_xlfn.SWITCH($A$2,"average", AVERAGE(Instances!H395:Instances!H395),"median", MEDIAN(Instances!H395:Instances!H395),"min", MIN(Instances!H395:Instances!H395),"max", MAX(Instances!H395:Instances!H395),"diff", MAX(Instances!H395:Instances!H395)-MIN(Instances!H395:Instances!H395))</f>
        <v>0</v>
      </c>
      <c r="I395" s="1" cm="1">
        <f t="array" ref="I395">_xlfn.SWITCH($A$2,"average", AVERAGE(Instances!I395:Instances!I395),"median", MEDIAN(Instances!I395:Instances!I395),"min", MIN(Instances!I395:Instances!I395),"max", MAX(Instances!I395:Instances!I395),"diff", MAX(Instances!I395:Instances!I395)-MIN(Instances!I395:Instances!I395))</f>
        <v>0</v>
      </c>
      <c r="J395" s="1" cm="1">
        <f t="array" ref="J395">_xlfn.SWITCH($A$2,"average", AVERAGE(Instances!J395:Instances!J395),"median", MEDIAN(Instances!J395:Instances!J395),"min", MIN(Instances!J395:Instances!J395),"max", MAX(Instances!J395:Instances!J395),"diff", MAX(Instances!J395:Instances!J395)-MIN(Instances!J395:Instances!J395))</f>
        <v>0</v>
      </c>
      <c r="K395" s="1" cm="1">
        <f t="array" ref="K395">_xlfn.SWITCH($A$2,"average", AVERAGE(Instances!K395:Instances!K395),"median", MEDIAN(Instances!K395:Instances!K395),"min", MIN(Instances!K395:Instances!K395),"max", MAX(Instances!K395:Instances!K395),"diff", MAX(Instances!K395:Instances!K395)-MIN(Instances!K395:Instances!K395))</f>
        <v>0</v>
      </c>
      <c r="L395" s="1"/>
      <c r="M395" s="1" cm="1">
        <f t="array" ref="M395">_xlfn.SWITCH($A$2,"average", AVERAGE(Instances!M395:Instances!M395),"median", MEDIAN(Instances!M395:Instances!M395),"min", MIN(Instances!M395:Instances!M395),"max", MAX(Instances!M395:Instances!M395),"diff", MAX(Instances!M395:Instances!M395)-MIN(Instances!M395:Instances!M395))</f>
        <v>0</v>
      </c>
      <c r="N395" s="1" cm="1">
        <f t="array" ref="N395">_xlfn.SWITCH($A$2,"average", AVERAGE(Instances!N395:Instances!N395),"median", MEDIAN(Instances!N395:Instances!N395),"min", MIN(Instances!N395:Instances!N395),"max", MAX(Instances!N395:Instances!N395),"diff", MAX(Instances!N395:Instances!N395)-MIN(Instances!N395:Instances!N395))</f>
        <v>0</v>
      </c>
      <c r="O395" s="1"/>
      <c r="P395" s="1" cm="1">
        <f t="array" ref="P395">_xlfn.SWITCH($A$2,"average", AVERAGE(Instances!P395:Instances!P395),"median", MEDIAN(Instances!P395:Instances!P395),"min", MIN(Instances!P395:Instances!P395),"max", MAX(Instances!P395:Instances!P395),"diff", MAX(Instances!P395:Instances!P395)-MIN(Instances!P395:Instances!P395))</f>
        <v>0</v>
      </c>
      <c r="Q395" s="1" cm="1">
        <f t="array" ref="Q395">_xlfn.SWITCH($A$2,"average", AVERAGE(Instances!Q395:Instances!Q395),"median", MEDIAN(Instances!Q395:Instances!Q395),"min", MIN(Instances!Q395:Instances!Q395),"max", MAX(Instances!Q395:Instances!Q395),"diff", MAX(Instances!Q395:Instances!Q395)-MIN(Instances!Q395:Instances!Q395))</f>
        <v>0</v>
      </c>
      <c r="R395" s="1" cm="1">
        <f t="array" ref="R395">_xlfn.SWITCH($A$2,"average", AVERAGE(Instances!R395:Instances!R395),"median", MEDIAN(Instances!R395:Instances!R395),"min", MIN(Instances!R395:Instances!R395),"max", MAX(Instances!R395:Instances!R395),"diff", MAX(Instances!R395:Instances!R395)-MIN(Instances!R395:Instances!R395))</f>
        <v>0</v>
      </c>
      <c r="S395" s="1">
        <f>MIN($B395)</f>
        <v>0</v>
      </c>
      <c r="T395" s="1">
        <f>MIN($C395)</f>
        <v>0</v>
      </c>
      <c r="U395" s="1">
        <f>MIN($D395)</f>
        <v>0</v>
      </c>
      <c r="V395" s="1">
        <f>MIN($E395)</f>
        <v>0</v>
      </c>
      <c r="W395" s="1">
        <f>MIN($F395)</f>
        <v>0</v>
      </c>
      <c r="X395" s="1">
        <f>MIN($G395)</f>
        <v>0</v>
      </c>
      <c r="Y395" s="1">
        <f>MIN($H395)</f>
        <v>0</v>
      </c>
      <c r="Z395" s="1">
        <f>MIN($I395)</f>
        <v>0</v>
      </c>
      <c r="AA395" s="1">
        <f>MIN($J395)</f>
        <v>0</v>
      </c>
      <c r="AB395" s="1">
        <f>MIN($K395)</f>
        <v>0</v>
      </c>
      <c r="AC395" s="1">
        <f>MIN($M395)</f>
        <v>0</v>
      </c>
      <c r="AD395" s="1">
        <f>MIN($N395)</f>
        <v>0</v>
      </c>
      <c r="AE395" s="1">
        <f>MIN($P395)</f>
        <v>0</v>
      </c>
      <c r="AF395" s="1">
        <f>MIN($Q395)</f>
        <v>0</v>
      </c>
      <c r="AG395" s="1">
        <f>MIN($R395)</f>
        <v>0</v>
      </c>
      <c r="AH395" s="1">
        <f>MEDIAN($B395)</f>
        <v>0</v>
      </c>
      <c r="AI395" s="1">
        <f>MEDIAN($C395)</f>
        <v>0</v>
      </c>
      <c r="AJ395" s="1">
        <f>MEDIAN($D395)</f>
        <v>0</v>
      </c>
      <c r="AK395" s="1">
        <f>MEDIAN($E395)</f>
        <v>0</v>
      </c>
      <c r="AL395" s="1">
        <f>MEDIAN($F395)</f>
        <v>0</v>
      </c>
      <c r="AM395" s="1">
        <f>MEDIAN($G395)</f>
        <v>0</v>
      </c>
      <c r="AN395" s="1">
        <f>MEDIAN($H395)</f>
        <v>0</v>
      </c>
      <c r="AO395" s="1">
        <f>MEDIAN($I395)</f>
        <v>0</v>
      </c>
      <c r="AP395" s="1">
        <f>MEDIAN($J395)</f>
        <v>0</v>
      </c>
      <c r="AQ395" s="1">
        <f>MEDIAN($K395)</f>
        <v>0</v>
      </c>
      <c r="AR395" s="1">
        <f>MEDIAN($M395)</f>
        <v>0</v>
      </c>
      <c r="AS395" s="1">
        <f>MEDIAN($N395)</f>
        <v>0</v>
      </c>
      <c r="AT395" s="1">
        <f>MEDIAN($P395)</f>
        <v>0</v>
      </c>
      <c r="AU395" s="1">
        <f>MEDIAN($Q395)</f>
        <v>0</v>
      </c>
      <c r="AV395" s="1">
        <f>MEDIAN($R395)</f>
        <v>0</v>
      </c>
      <c r="AW395" s="1">
        <f>MAX($B395)</f>
        <v>0</v>
      </c>
      <c r="AX395" s="1">
        <f>MAX($C395)</f>
        <v>0</v>
      </c>
      <c r="AY395" s="1">
        <f>MAX($D395)</f>
        <v>0</v>
      </c>
      <c r="AZ395" s="1">
        <f>MAX($E395)</f>
        <v>0</v>
      </c>
      <c r="BA395" s="1">
        <f>MAX($F395)</f>
        <v>0</v>
      </c>
      <c r="BB395" s="1">
        <f>MAX($G395)</f>
        <v>0</v>
      </c>
      <c r="BC395" s="1">
        <f>MAX($H395)</f>
        <v>0</v>
      </c>
      <c r="BD395" s="1">
        <f>MAX($I395)</f>
        <v>0</v>
      </c>
      <c r="BE395" s="1">
        <f>MAX($J395)</f>
        <v>0</v>
      </c>
      <c r="BF395" s="1">
        <f>MAX($K395)</f>
        <v>0</v>
      </c>
      <c r="BG395" s="1">
        <f>MAX($M395)</f>
        <v>0</v>
      </c>
      <c r="BH395" s="1">
        <f>MAX($N395)</f>
        <v>0</v>
      </c>
      <c r="BI395" s="1">
        <f>MAX($P395)</f>
        <v>0</v>
      </c>
      <c r="BJ395" s="1">
        <f>MAX($Q395)</f>
        <v>0</v>
      </c>
      <c r="BK395" s="1">
        <f>MAX($R395)</f>
        <v>0</v>
      </c>
    </row>
    <row r="396" spans="1:63">
      <c r="A396" s="1" t="s">
        <v>393</v>
      </c>
      <c r="B396" s="1" cm="1">
        <f t="array" ref="B396">_xlfn.SWITCH($A$2,"average", AVERAGE(Instances!B396:Instances!B396),"median", MEDIAN(Instances!B396:Instances!B396),"min", MIN(Instances!B396:Instances!B396),"max", MAX(Instances!B396:Instances!B396),"diff", MAX(Instances!B396:Instances!B396)-MIN(Instances!B396:Instances!B396))</f>
        <v>0</v>
      </c>
      <c r="C396" s="1" cm="1">
        <f t="array" ref="C396">_xlfn.SWITCH($A$2,"average", AVERAGE(Instances!C396:Instances!C396),"median", MEDIAN(Instances!C396:Instances!C396),"min", MIN(Instances!C396:Instances!C396),"max", MAX(Instances!C396:Instances!C396),"diff", MAX(Instances!C396:Instances!C396)-MIN(Instances!C396:Instances!C396))</f>
        <v>0</v>
      </c>
      <c r="D396" s="1" cm="1">
        <f t="array" ref="D396">_xlfn.SWITCH($A$2,"average", AVERAGE(Instances!D396:Instances!D396),"median", MEDIAN(Instances!D396:Instances!D396),"min", MIN(Instances!D396:Instances!D396),"max", MAX(Instances!D396:Instances!D396),"diff", MAX(Instances!D396:Instances!D396)-MIN(Instances!D396:Instances!D396))</f>
        <v>0</v>
      </c>
      <c r="E396" s="1" cm="1">
        <f t="array" ref="E396">_xlfn.SWITCH($A$2,"average", AVERAGE(Instances!E396:Instances!E396),"median", MEDIAN(Instances!E396:Instances!E396),"min", MIN(Instances!E396:Instances!E396),"max", MAX(Instances!E396:Instances!E396),"diff", MAX(Instances!E396:Instances!E396)-MIN(Instances!E396:Instances!E396))</f>
        <v>0</v>
      </c>
      <c r="F396" s="1" cm="1">
        <f t="array" ref="F396">_xlfn.SWITCH($A$2,"average", AVERAGE(Instances!F396:Instances!F396),"median", MEDIAN(Instances!F396:Instances!F396),"min", MIN(Instances!F396:Instances!F396),"max", MAX(Instances!F396:Instances!F396),"diff", MAX(Instances!F396:Instances!F396)-MIN(Instances!F396:Instances!F396))</f>
        <v>0</v>
      </c>
      <c r="G396" s="1" cm="1">
        <f t="array" ref="G396">_xlfn.SWITCH($A$2,"average", AVERAGE(Instances!G396:Instances!G396),"median", MEDIAN(Instances!G396:Instances!G396),"min", MIN(Instances!G396:Instances!G396),"max", MAX(Instances!G396:Instances!G396),"diff", MAX(Instances!G396:Instances!G396)-MIN(Instances!G396:Instances!G396))</f>
        <v>0</v>
      </c>
      <c r="H396" s="1" cm="1">
        <f t="array" ref="H396">_xlfn.SWITCH($A$2,"average", AVERAGE(Instances!H396:Instances!H396),"median", MEDIAN(Instances!H396:Instances!H396),"min", MIN(Instances!H396:Instances!H396),"max", MAX(Instances!H396:Instances!H396),"diff", MAX(Instances!H396:Instances!H396)-MIN(Instances!H396:Instances!H396))</f>
        <v>0</v>
      </c>
      <c r="I396" s="1" cm="1">
        <f t="array" ref="I396">_xlfn.SWITCH($A$2,"average", AVERAGE(Instances!I396:Instances!I396),"median", MEDIAN(Instances!I396:Instances!I396),"min", MIN(Instances!I396:Instances!I396),"max", MAX(Instances!I396:Instances!I396),"diff", MAX(Instances!I396:Instances!I396)-MIN(Instances!I396:Instances!I396))</f>
        <v>0</v>
      </c>
      <c r="J396" s="1" cm="1">
        <f t="array" ref="J396">_xlfn.SWITCH($A$2,"average", AVERAGE(Instances!J396:Instances!J396),"median", MEDIAN(Instances!J396:Instances!J396),"min", MIN(Instances!J396:Instances!J396),"max", MAX(Instances!J396:Instances!J396),"diff", MAX(Instances!J396:Instances!J396)-MIN(Instances!J396:Instances!J396))</f>
        <v>0</v>
      </c>
      <c r="K396" s="1" cm="1">
        <f t="array" ref="K396">_xlfn.SWITCH($A$2,"average", AVERAGE(Instances!K396:Instances!K396),"median", MEDIAN(Instances!K396:Instances!K396),"min", MIN(Instances!K396:Instances!K396),"max", MAX(Instances!K396:Instances!K396),"diff", MAX(Instances!K396:Instances!K396)-MIN(Instances!K396:Instances!K396))</f>
        <v>0</v>
      </c>
      <c r="L396" s="1"/>
      <c r="M396" s="1" cm="1">
        <f t="array" ref="M396">_xlfn.SWITCH($A$2,"average", AVERAGE(Instances!M396:Instances!M396),"median", MEDIAN(Instances!M396:Instances!M396),"min", MIN(Instances!M396:Instances!M396),"max", MAX(Instances!M396:Instances!M396),"diff", MAX(Instances!M396:Instances!M396)-MIN(Instances!M396:Instances!M396))</f>
        <v>0</v>
      </c>
      <c r="N396" s="1" cm="1">
        <f t="array" ref="N396">_xlfn.SWITCH($A$2,"average", AVERAGE(Instances!N396:Instances!N396),"median", MEDIAN(Instances!N396:Instances!N396),"min", MIN(Instances!N396:Instances!N396),"max", MAX(Instances!N396:Instances!N396),"diff", MAX(Instances!N396:Instances!N396)-MIN(Instances!N396:Instances!N396))</f>
        <v>0</v>
      </c>
      <c r="O396" s="1"/>
      <c r="P396" s="1" cm="1">
        <f t="array" ref="P396">_xlfn.SWITCH($A$2,"average", AVERAGE(Instances!P396:Instances!P396),"median", MEDIAN(Instances!P396:Instances!P396),"min", MIN(Instances!P396:Instances!P396),"max", MAX(Instances!P396:Instances!P396),"diff", MAX(Instances!P396:Instances!P396)-MIN(Instances!P396:Instances!P396))</f>
        <v>0</v>
      </c>
      <c r="Q396" s="1" cm="1">
        <f t="array" ref="Q396">_xlfn.SWITCH($A$2,"average", AVERAGE(Instances!Q396:Instances!Q396),"median", MEDIAN(Instances!Q396:Instances!Q396),"min", MIN(Instances!Q396:Instances!Q396),"max", MAX(Instances!Q396:Instances!Q396),"diff", MAX(Instances!Q396:Instances!Q396)-MIN(Instances!Q396:Instances!Q396))</f>
        <v>0</v>
      </c>
      <c r="R396" s="1" cm="1">
        <f t="array" ref="R396">_xlfn.SWITCH($A$2,"average", AVERAGE(Instances!R396:Instances!R396),"median", MEDIAN(Instances!R396:Instances!R396),"min", MIN(Instances!R396:Instances!R396),"max", MAX(Instances!R396:Instances!R396),"diff", MAX(Instances!R396:Instances!R396)-MIN(Instances!R396:Instances!R396))</f>
        <v>0</v>
      </c>
      <c r="S396" s="1">
        <f>MIN($B396)</f>
        <v>0</v>
      </c>
      <c r="T396" s="1">
        <f>MIN($C396)</f>
        <v>0</v>
      </c>
      <c r="U396" s="1">
        <f>MIN($D396)</f>
        <v>0</v>
      </c>
      <c r="V396" s="1">
        <f>MIN($E396)</f>
        <v>0</v>
      </c>
      <c r="W396" s="1">
        <f>MIN($F396)</f>
        <v>0</v>
      </c>
      <c r="X396" s="1">
        <f>MIN($G396)</f>
        <v>0</v>
      </c>
      <c r="Y396" s="1">
        <f>MIN($H396)</f>
        <v>0</v>
      </c>
      <c r="Z396" s="1">
        <f>MIN($I396)</f>
        <v>0</v>
      </c>
      <c r="AA396" s="1">
        <f>MIN($J396)</f>
        <v>0</v>
      </c>
      <c r="AB396" s="1">
        <f>MIN($K396)</f>
        <v>0</v>
      </c>
      <c r="AC396" s="1">
        <f>MIN($M396)</f>
        <v>0</v>
      </c>
      <c r="AD396" s="1">
        <f>MIN($N396)</f>
        <v>0</v>
      </c>
      <c r="AE396" s="1">
        <f>MIN($P396)</f>
        <v>0</v>
      </c>
      <c r="AF396" s="1">
        <f>MIN($Q396)</f>
        <v>0</v>
      </c>
      <c r="AG396" s="1">
        <f>MIN($R396)</f>
        <v>0</v>
      </c>
      <c r="AH396" s="1">
        <f>MEDIAN($B396)</f>
        <v>0</v>
      </c>
      <c r="AI396" s="1">
        <f>MEDIAN($C396)</f>
        <v>0</v>
      </c>
      <c r="AJ396" s="1">
        <f>MEDIAN($D396)</f>
        <v>0</v>
      </c>
      <c r="AK396" s="1">
        <f>MEDIAN($E396)</f>
        <v>0</v>
      </c>
      <c r="AL396" s="1">
        <f>MEDIAN($F396)</f>
        <v>0</v>
      </c>
      <c r="AM396" s="1">
        <f>MEDIAN($G396)</f>
        <v>0</v>
      </c>
      <c r="AN396" s="1">
        <f>MEDIAN($H396)</f>
        <v>0</v>
      </c>
      <c r="AO396" s="1">
        <f>MEDIAN($I396)</f>
        <v>0</v>
      </c>
      <c r="AP396" s="1">
        <f>MEDIAN($J396)</f>
        <v>0</v>
      </c>
      <c r="AQ396" s="1">
        <f>MEDIAN($K396)</f>
        <v>0</v>
      </c>
      <c r="AR396" s="1">
        <f>MEDIAN($M396)</f>
        <v>0</v>
      </c>
      <c r="AS396" s="1">
        <f>MEDIAN($N396)</f>
        <v>0</v>
      </c>
      <c r="AT396" s="1">
        <f>MEDIAN($P396)</f>
        <v>0</v>
      </c>
      <c r="AU396" s="1">
        <f>MEDIAN($Q396)</f>
        <v>0</v>
      </c>
      <c r="AV396" s="1">
        <f>MEDIAN($R396)</f>
        <v>0</v>
      </c>
      <c r="AW396" s="1">
        <f>MAX($B396)</f>
        <v>0</v>
      </c>
      <c r="AX396" s="1">
        <f>MAX($C396)</f>
        <v>0</v>
      </c>
      <c r="AY396" s="1">
        <f>MAX($D396)</f>
        <v>0</v>
      </c>
      <c r="AZ396" s="1">
        <f>MAX($E396)</f>
        <v>0</v>
      </c>
      <c r="BA396" s="1">
        <f>MAX($F396)</f>
        <v>0</v>
      </c>
      <c r="BB396" s="1">
        <f>MAX($G396)</f>
        <v>0</v>
      </c>
      <c r="BC396" s="1">
        <f>MAX($H396)</f>
        <v>0</v>
      </c>
      <c r="BD396" s="1">
        <f>MAX($I396)</f>
        <v>0</v>
      </c>
      <c r="BE396" s="1">
        <f>MAX($J396)</f>
        <v>0</v>
      </c>
      <c r="BF396" s="1">
        <f>MAX($K396)</f>
        <v>0</v>
      </c>
      <c r="BG396" s="1">
        <f>MAX($M396)</f>
        <v>0</v>
      </c>
      <c r="BH396" s="1">
        <f>MAX($N396)</f>
        <v>0</v>
      </c>
      <c r="BI396" s="1">
        <f>MAX($P396)</f>
        <v>0</v>
      </c>
      <c r="BJ396" s="1">
        <f>MAX($Q396)</f>
        <v>0</v>
      </c>
      <c r="BK396" s="1">
        <f>MAX($R396)</f>
        <v>0</v>
      </c>
    </row>
    <row r="397" spans="1:63">
      <c r="A397" s="1" t="s">
        <v>394</v>
      </c>
      <c r="B397" s="1" cm="1">
        <f t="array" ref="B397">_xlfn.SWITCH($A$2,"average", AVERAGE(Instances!B397:Instances!B397),"median", MEDIAN(Instances!B397:Instances!B397),"min", MIN(Instances!B397:Instances!B397),"max", MAX(Instances!B397:Instances!B397),"diff", MAX(Instances!B397:Instances!B397)-MIN(Instances!B397:Instances!B397))</f>
        <v>0</v>
      </c>
      <c r="C397" s="1" cm="1">
        <f t="array" ref="C397">_xlfn.SWITCH($A$2,"average", AVERAGE(Instances!C397:Instances!C397),"median", MEDIAN(Instances!C397:Instances!C397),"min", MIN(Instances!C397:Instances!C397),"max", MAX(Instances!C397:Instances!C397),"diff", MAX(Instances!C397:Instances!C397)-MIN(Instances!C397:Instances!C397))</f>
        <v>0</v>
      </c>
      <c r="D397" s="1" cm="1">
        <f t="array" ref="D397">_xlfn.SWITCH($A$2,"average", AVERAGE(Instances!D397:Instances!D397),"median", MEDIAN(Instances!D397:Instances!D397),"min", MIN(Instances!D397:Instances!D397),"max", MAX(Instances!D397:Instances!D397),"diff", MAX(Instances!D397:Instances!D397)-MIN(Instances!D397:Instances!D397))</f>
        <v>0</v>
      </c>
      <c r="E397" s="1" cm="1">
        <f t="array" ref="E397">_xlfn.SWITCH($A$2,"average", AVERAGE(Instances!E397:Instances!E397),"median", MEDIAN(Instances!E397:Instances!E397),"min", MIN(Instances!E397:Instances!E397),"max", MAX(Instances!E397:Instances!E397),"diff", MAX(Instances!E397:Instances!E397)-MIN(Instances!E397:Instances!E397))</f>
        <v>0</v>
      </c>
      <c r="F397" s="1" cm="1">
        <f t="array" ref="F397">_xlfn.SWITCH($A$2,"average", AVERAGE(Instances!F397:Instances!F397),"median", MEDIAN(Instances!F397:Instances!F397),"min", MIN(Instances!F397:Instances!F397),"max", MAX(Instances!F397:Instances!F397),"diff", MAX(Instances!F397:Instances!F397)-MIN(Instances!F397:Instances!F397))</f>
        <v>0</v>
      </c>
      <c r="G397" s="1" cm="1">
        <f t="array" ref="G397">_xlfn.SWITCH($A$2,"average", AVERAGE(Instances!G397:Instances!G397),"median", MEDIAN(Instances!G397:Instances!G397),"min", MIN(Instances!G397:Instances!G397),"max", MAX(Instances!G397:Instances!G397),"diff", MAX(Instances!G397:Instances!G397)-MIN(Instances!G397:Instances!G397))</f>
        <v>0</v>
      </c>
      <c r="H397" s="1" cm="1">
        <f t="array" ref="H397">_xlfn.SWITCH($A$2,"average", AVERAGE(Instances!H397:Instances!H397),"median", MEDIAN(Instances!H397:Instances!H397),"min", MIN(Instances!H397:Instances!H397),"max", MAX(Instances!H397:Instances!H397),"diff", MAX(Instances!H397:Instances!H397)-MIN(Instances!H397:Instances!H397))</f>
        <v>0</v>
      </c>
      <c r="I397" s="1" cm="1">
        <f t="array" ref="I397">_xlfn.SWITCH($A$2,"average", AVERAGE(Instances!I397:Instances!I397),"median", MEDIAN(Instances!I397:Instances!I397),"min", MIN(Instances!I397:Instances!I397),"max", MAX(Instances!I397:Instances!I397),"diff", MAX(Instances!I397:Instances!I397)-MIN(Instances!I397:Instances!I397))</f>
        <v>0</v>
      </c>
      <c r="J397" s="1" cm="1">
        <f t="array" ref="J397">_xlfn.SWITCH($A$2,"average", AVERAGE(Instances!J397:Instances!J397),"median", MEDIAN(Instances!J397:Instances!J397),"min", MIN(Instances!J397:Instances!J397),"max", MAX(Instances!J397:Instances!J397),"diff", MAX(Instances!J397:Instances!J397)-MIN(Instances!J397:Instances!J397))</f>
        <v>0</v>
      </c>
      <c r="K397" s="1" cm="1">
        <f t="array" ref="K397">_xlfn.SWITCH($A$2,"average", AVERAGE(Instances!K397:Instances!K397),"median", MEDIAN(Instances!K397:Instances!K397),"min", MIN(Instances!K397:Instances!K397),"max", MAX(Instances!K397:Instances!K397),"diff", MAX(Instances!K397:Instances!K397)-MIN(Instances!K397:Instances!K397))</f>
        <v>0</v>
      </c>
      <c r="L397" s="1"/>
      <c r="M397" s="1" cm="1">
        <f t="array" ref="M397">_xlfn.SWITCH($A$2,"average", AVERAGE(Instances!M397:Instances!M397),"median", MEDIAN(Instances!M397:Instances!M397),"min", MIN(Instances!M397:Instances!M397),"max", MAX(Instances!M397:Instances!M397),"diff", MAX(Instances!M397:Instances!M397)-MIN(Instances!M397:Instances!M397))</f>
        <v>0</v>
      </c>
      <c r="N397" s="1" cm="1">
        <f t="array" ref="N397">_xlfn.SWITCH($A$2,"average", AVERAGE(Instances!N397:Instances!N397),"median", MEDIAN(Instances!N397:Instances!N397),"min", MIN(Instances!N397:Instances!N397),"max", MAX(Instances!N397:Instances!N397),"diff", MAX(Instances!N397:Instances!N397)-MIN(Instances!N397:Instances!N397))</f>
        <v>0</v>
      </c>
      <c r="O397" s="1"/>
      <c r="P397" s="1" cm="1">
        <f t="array" ref="P397">_xlfn.SWITCH($A$2,"average", AVERAGE(Instances!P397:Instances!P397),"median", MEDIAN(Instances!P397:Instances!P397),"min", MIN(Instances!P397:Instances!P397),"max", MAX(Instances!P397:Instances!P397),"diff", MAX(Instances!P397:Instances!P397)-MIN(Instances!P397:Instances!P397))</f>
        <v>0</v>
      </c>
      <c r="Q397" s="1" cm="1">
        <f t="array" ref="Q397">_xlfn.SWITCH($A$2,"average", AVERAGE(Instances!Q397:Instances!Q397),"median", MEDIAN(Instances!Q397:Instances!Q397),"min", MIN(Instances!Q397:Instances!Q397),"max", MAX(Instances!Q397:Instances!Q397),"diff", MAX(Instances!Q397:Instances!Q397)-MIN(Instances!Q397:Instances!Q397))</f>
        <v>0</v>
      </c>
      <c r="R397" s="1" cm="1">
        <f t="array" ref="R397">_xlfn.SWITCH($A$2,"average", AVERAGE(Instances!R397:Instances!R397),"median", MEDIAN(Instances!R397:Instances!R397),"min", MIN(Instances!R397:Instances!R397),"max", MAX(Instances!R397:Instances!R397),"diff", MAX(Instances!R397:Instances!R397)-MIN(Instances!R397:Instances!R397))</f>
        <v>0</v>
      </c>
      <c r="S397" s="1">
        <f>MIN($B397)</f>
        <v>0</v>
      </c>
      <c r="T397" s="1">
        <f>MIN($C397)</f>
        <v>0</v>
      </c>
      <c r="U397" s="1">
        <f>MIN($D397)</f>
        <v>0</v>
      </c>
      <c r="V397" s="1">
        <f>MIN($E397)</f>
        <v>0</v>
      </c>
      <c r="W397" s="1">
        <f>MIN($F397)</f>
        <v>0</v>
      </c>
      <c r="X397" s="1">
        <f>MIN($G397)</f>
        <v>0</v>
      </c>
      <c r="Y397" s="1">
        <f>MIN($H397)</f>
        <v>0</v>
      </c>
      <c r="Z397" s="1">
        <f>MIN($I397)</f>
        <v>0</v>
      </c>
      <c r="AA397" s="1">
        <f>MIN($J397)</f>
        <v>0</v>
      </c>
      <c r="AB397" s="1">
        <f>MIN($K397)</f>
        <v>0</v>
      </c>
      <c r="AC397" s="1">
        <f>MIN($M397)</f>
        <v>0</v>
      </c>
      <c r="AD397" s="1">
        <f>MIN($N397)</f>
        <v>0</v>
      </c>
      <c r="AE397" s="1">
        <f>MIN($P397)</f>
        <v>0</v>
      </c>
      <c r="AF397" s="1">
        <f>MIN($Q397)</f>
        <v>0</v>
      </c>
      <c r="AG397" s="1">
        <f>MIN($R397)</f>
        <v>0</v>
      </c>
      <c r="AH397" s="1">
        <f>MEDIAN($B397)</f>
        <v>0</v>
      </c>
      <c r="AI397" s="1">
        <f>MEDIAN($C397)</f>
        <v>0</v>
      </c>
      <c r="AJ397" s="1">
        <f>MEDIAN($D397)</f>
        <v>0</v>
      </c>
      <c r="AK397" s="1">
        <f>MEDIAN($E397)</f>
        <v>0</v>
      </c>
      <c r="AL397" s="1">
        <f>MEDIAN($F397)</f>
        <v>0</v>
      </c>
      <c r="AM397" s="1">
        <f>MEDIAN($G397)</f>
        <v>0</v>
      </c>
      <c r="AN397" s="1">
        <f>MEDIAN($H397)</f>
        <v>0</v>
      </c>
      <c r="AO397" s="1">
        <f>MEDIAN($I397)</f>
        <v>0</v>
      </c>
      <c r="AP397" s="1">
        <f>MEDIAN($J397)</f>
        <v>0</v>
      </c>
      <c r="AQ397" s="1">
        <f>MEDIAN($K397)</f>
        <v>0</v>
      </c>
      <c r="AR397" s="1">
        <f>MEDIAN($M397)</f>
        <v>0</v>
      </c>
      <c r="AS397" s="1">
        <f>MEDIAN($N397)</f>
        <v>0</v>
      </c>
      <c r="AT397" s="1">
        <f>MEDIAN($P397)</f>
        <v>0</v>
      </c>
      <c r="AU397" s="1">
        <f>MEDIAN($Q397)</f>
        <v>0</v>
      </c>
      <c r="AV397" s="1">
        <f>MEDIAN($R397)</f>
        <v>0</v>
      </c>
      <c r="AW397" s="1">
        <f>MAX($B397)</f>
        <v>0</v>
      </c>
      <c r="AX397" s="1">
        <f>MAX($C397)</f>
        <v>0</v>
      </c>
      <c r="AY397" s="1">
        <f>MAX($D397)</f>
        <v>0</v>
      </c>
      <c r="AZ397" s="1">
        <f>MAX($E397)</f>
        <v>0</v>
      </c>
      <c r="BA397" s="1">
        <f>MAX($F397)</f>
        <v>0</v>
      </c>
      <c r="BB397" s="1">
        <f>MAX($G397)</f>
        <v>0</v>
      </c>
      <c r="BC397" s="1">
        <f>MAX($H397)</f>
        <v>0</v>
      </c>
      <c r="BD397" s="1">
        <f>MAX($I397)</f>
        <v>0</v>
      </c>
      <c r="BE397" s="1">
        <f>MAX($J397)</f>
        <v>0</v>
      </c>
      <c r="BF397" s="1">
        <f>MAX($K397)</f>
        <v>0</v>
      </c>
      <c r="BG397" s="1">
        <f>MAX($M397)</f>
        <v>0</v>
      </c>
      <c r="BH397" s="1">
        <f>MAX($N397)</f>
        <v>0</v>
      </c>
      <c r="BI397" s="1">
        <f>MAX($P397)</f>
        <v>0</v>
      </c>
      <c r="BJ397" s="1">
        <f>MAX($Q397)</f>
        <v>0</v>
      </c>
      <c r="BK397" s="1">
        <f>MAX($R397)</f>
        <v>0</v>
      </c>
    </row>
    <row r="398" spans="1:63">
      <c r="A398" s="1" t="s">
        <v>395</v>
      </c>
      <c r="B398" s="1" cm="1">
        <f t="array" ref="B398">_xlfn.SWITCH($A$2,"average", AVERAGE(Instances!B398:Instances!B398),"median", MEDIAN(Instances!B398:Instances!B398),"min", MIN(Instances!B398:Instances!B398),"max", MAX(Instances!B398:Instances!B398),"diff", MAX(Instances!B398:Instances!B398)-MIN(Instances!B398:Instances!B398))</f>
        <v>0</v>
      </c>
      <c r="C398" s="1" cm="1">
        <f t="array" ref="C398">_xlfn.SWITCH($A$2,"average", AVERAGE(Instances!C398:Instances!C398),"median", MEDIAN(Instances!C398:Instances!C398),"min", MIN(Instances!C398:Instances!C398),"max", MAX(Instances!C398:Instances!C398),"diff", MAX(Instances!C398:Instances!C398)-MIN(Instances!C398:Instances!C398))</f>
        <v>0</v>
      </c>
      <c r="D398" s="1" cm="1">
        <f t="array" ref="D398">_xlfn.SWITCH($A$2,"average", AVERAGE(Instances!D398:Instances!D398),"median", MEDIAN(Instances!D398:Instances!D398),"min", MIN(Instances!D398:Instances!D398),"max", MAX(Instances!D398:Instances!D398),"diff", MAX(Instances!D398:Instances!D398)-MIN(Instances!D398:Instances!D398))</f>
        <v>0</v>
      </c>
      <c r="E398" s="1" cm="1">
        <f t="array" ref="E398">_xlfn.SWITCH($A$2,"average", AVERAGE(Instances!E398:Instances!E398),"median", MEDIAN(Instances!E398:Instances!E398),"min", MIN(Instances!E398:Instances!E398),"max", MAX(Instances!E398:Instances!E398),"diff", MAX(Instances!E398:Instances!E398)-MIN(Instances!E398:Instances!E398))</f>
        <v>0</v>
      </c>
      <c r="F398" s="1" cm="1">
        <f t="array" ref="F398">_xlfn.SWITCH($A$2,"average", AVERAGE(Instances!F398:Instances!F398),"median", MEDIAN(Instances!F398:Instances!F398),"min", MIN(Instances!F398:Instances!F398),"max", MAX(Instances!F398:Instances!F398),"diff", MAX(Instances!F398:Instances!F398)-MIN(Instances!F398:Instances!F398))</f>
        <v>0</v>
      </c>
      <c r="G398" s="1" cm="1">
        <f t="array" ref="G398">_xlfn.SWITCH($A$2,"average", AVERAGE(Instances!G398:Instances!G398),"median", MEDIAN(Instances!G398:Instances!G398),"min", MIN(Instances!G398:Instances!G398),"max", MAX(Instances!G398:Instances!G398),"diff", MAX(Instances!G398:Instances!G398)-MIN(Instances!G398:Instances!G398))</f>
        <v>0</v>
      </c>
      <c r="H398" s="1" cm="1">
        <f t="array" ref="H398">_xlfn.SWITCH($A$2,"average", AVERAGE(Instances!H398:Instances!H398),"median", MEDIAN(Instances!H398:Instances!H398),"min", MIN(Instances!H398:Instances!H398),"max", MAX(Instances!H398:Instances!H398),"diff", MAX(Instances!H398:Instances!H398)-MIN(Instances!H398:Instances!H398))</f>
        <v>0</v>
      </c>
      <c r="I398" s="1" cm="1">
        <f t="array" ref="I398">_xlfn.SWITCH($A$2,"average", AVERAGE(Instances!I398:Instances!I398),"median", MEDIAN(Instances!I398:Instances!I398),"min", MIN(Instances!I398:Instances!I398),"max", MAX(Instances!I398:Instances!I398),"diff", MAX(Instances!I398:Instances!I398)-MIN(Instances!I398:Instances!I398))</f>
        <v>0</v>
      </c>
      <c r="J398" s="1" cm="1">
        <f t="array" ref="J398">_xlfn.SWITCH($A$2,"average", AVERAGE(Instances!J398:Instances!J398),"median", MEDIAN(Instances!J398:Instances!J398),"min", MIN(Instances!J398:Instances!J398),"max", MAX(Instances!J398:Instances!J398),"diff", MAX(Instances!J398:Instances!J398)-MIN(Instances!J398:Instances!J398))</f>
        <v>0</v>
      </c>
      <c r="K398" s="1" cm="1">
        <f t="array" ref="K398">_xlfn.SWITCH($A$2,"average", AVERAGE(Instances!K398:Instances!K398),"median", MEDIAN(Instances!K398:Instances!K398),"min", MIN(Instances!K398:Instances!K398),"max", MAX(Instances!K398:Instances!K398),"diff", MAX(Instances!K398:Instances!K398)-MIN(Instances!K398:Instances!K398))</f>
        <v>0</v>
      </c>
      <c r="L398" s="1"/>
      <c r="M398" s="1" cm="1">
        <f t="array" ref="M398">_xlfn.SWITCH($A$2,"average", AVERAGE(Instances!M398:Instances!M398),"median", MEDIAN(Instances!M398:Instances!M398),"min", MIN(Instances!M398:Instances!M398),"max", MAX(Instances!M398:Instances!M398),"diff", MAX(Instances!M398:Instances!M398)-MIN(Instances!M398:Instances!M398))</f>
        <v>0</v>
      </c>
      <c r="N398" s="1" cm="1">
        <f t="array" ref="N398">_xlfn.SWITCH($A$2,"average", AVERAGE(Instances!N398:Instances!N398),"median", MEDIAN(Instances!N398:Instances!N398),"min", MIN(Instances!N398:Instances!N398),"max", MAX(Instances!N398:Instances!N398),"diff", MAX(Instances!N398:Instances!N398)-MIN(Instances!N398:Instances!N398))</f>
        <v>0</v>
      </c>
      <c r="O398" s="1"/>
      <c r="P398" s="1" cm="1">
        <f t="array" ref="P398">_xlfn.SWITCH($A$2,"average", AVERAGE(Instances!P398:Instances!P398),"median", MEDIAN(Instances!P398:Instances!P398),"min", MIN(Instances!P398:Instances!P398),"max", MAX(Instances!P398:Instances!P398),"diff", MAX(Instances!P398:Instances!P398)-MIN(Instances!P398:Instances!P398))</f>
        <v>0</v>
      </c>
      <c r="Q398" s="1" cm="1">
        <f t="array" ref="Q398">_xlfn.SWITCH($A$2,"average", AVERAGE(Instances!Q398:Instances!Q398),"median", MEDIAN(Instances!Q398:Instances!Q398),"min", MIN(Instances!Q398:Instances!Q398),"max", MAX(Instances!Q398:Instances!Q398),"diff", MAX(Instances!Q398:Instances!Q398)-MIN(Instances!Q398:Instances!Q398))</f>
        <v>0</v>
      </c>
      <c r="R398" s="1" cm="1">
        <f t="array" ref="R398">_xlfn.SWITCH($A$2,"average", AVERAGE(Instances!R398:Instances!R398),"median", MEDIAN(Instances!R398:Instances!R398),"min", MIN(Instances!R398:Instances!R398),"max", MAX(Instances!R398:Instances!R398),"diff", MAX(Instances!R398:Instances!R398)-MIN(Instances!R398:Instances!R398))</f>
        <v>0</v>
      </c>
      <c r="S398" s="1">
        <f>MIN($B398)</f>
        <v>0</v>
      </c>
      <c r="T398" s="1">
        <f>MIN($C398)</f>
        <v>0</v>
      </c>
      <c r="U398" s="1">
        <f>MIN($D398)</f>
        <v>0</v>
      </c>
      <c r="V398" s="1">
        <f>MIN($E398)</f>
        <v>0</v>
      </c>
      <c r="W398" s="1">
        <f>MIN($F398)</f>
        <v>0</v>
      </c>
      <c r="X398" s="1">
        <f>MIN($G398)</f>
        <v>0</v>
      </c>
      <c r="Y398" s="1">
        <f>MIN($H398)</f>
        <v>0</v>
      </c>
      <c r="Z398" s="1">
        <f>MIN($I398)</f>
        <v>0</v>
      </c>
      <c r="AA398" s="1">
        <f>MIN($J398)</f>
        <v>0</v>
      </c>
      <c r="AB398" s="1">
        <f>MIN($K398)</f>
        <v>0</v>
      </c>
      <c r="AC398" s="1">
        <f>MIN($M398)</f>
        <v>0</v>
      </c>
      <c r="AD398" s="1">
        <f>MIN($N398)</f>
        <v>0</v>
      </c>
      <c r="AE398" s="1">
        <f>MIN($P398)</f>
        <v>0</v>
      </c>
      <c r="AF398" s="1">
        <f>MIN($Q398)</f>
        <v>0</v>
      </c>
      <c r="AG398" s="1">
        <f>MIN($R398)</f>
        <v>0</v>
      </c>
      <c r="AH398" s="1">
        <f>MEDIAN($B398)</f>
        <v>0</v>
      </c>
      <c r="AI398" s="1">
        <f>MEDIAN($C398)</f>
        <v>0</v>
      </c>
      <c r="AJ398" s="1">
        <f>MEDIAN($D398)</f>
        <v>0</v>
      </c>
      <c r="AK398" s="1">
        <f>MEDIAN($E398)</f>
        <v>0</v>
      </c>
      <c r="AL398" s="1">
        <f>MEDIAN($F398)</f>
        <v>0</v>
      </c>
      <c r="AM398" s="1">
        <f>MEDIAN($G398)</f>
        <v>0</v>
      </c>
      <c r="AN398" s="1">
        <f>MEDIAN($H398)</f>
        <v>0</v>
      </c>
      <c r="AO398" s="1">
        <f>MEDIAN($I398)</f>
        <v>0</v>
      </c>
      <c r="AP398" s="1">
        <f>MEDIAN($J398)</f>
        <v>0</v>
      </c>
      <c r="AQ398" s="1">
        <f>MEDIAN($K398)</f>
        <v>0</v>
      </c>
      <c r="AR398" s="1">
        <f>MEDIAN($M398)</f>
        <v>0</v>
      </c>
      <c r="AS398" s="1">
        <f>MEDIAN($N398)</f>
        <v>0</v>
      </c>
      <c r="AT398" s="1">
        <f>MEDIAN($P398)</f>
        <v>0</v>
      </c>
      <c r="AU398" s="1">
        <f>MEDIAN($Q398)</f>
        <v>0</v>
      </c>
      <c r="AV398" s="1">
        <f>MEDIAN($R398)</f>
        <v>0</v>
      </c>
      <c r="AW398" s="1">
        <f>MAX($B398)</f>
        <v>0</v>
      </c>
      <c r="AX398" s="1">
        <f>MAX($C398)</f>
        <v>0</v>
      </c>
      <c r="AY398" s="1">
        <f>MAX($D398)</f>
        <v>0</v>
      </c>
      <c r="AZ398" s="1">
        <f>MAX($E398)</f>
        <v>0</v>
      </c>
      <c r="BA398" s="1">
        <f>MAX($F398)</f>
        <v>0</v>
      </c>
      <c r="BB398" s="1">
        <f>MAX($G398)</f>
        <v>0</v>
      </c>
      <c r="BC398" s="1">
        <f>MAX($H398)</f>
        <v>0</v>
      </c>
      <c r="BD398" s="1">
        <f>MAX($I398)</f>
        <v>0</v>
      </c>
      <c r="BE398" s="1">
        <f>MAX($J398)</f>
        <v>0</v>
      </c>
      <c r="BF398" s="1">
        <f>MAX($K398)</f>
        <v>0</v>
      </c>
      <c r="BG398" s="1">
        <f>MAX($M398)</f>
        <v>0</v>
      </c>
      <c r="BH398" s="1">
        <f>MAX($N398)</f>
        <v>0</v>
      </c>
      <c r="BI398" s="1">
        <f>MAX($P398)</f>
        <v>0</v>
      </c>
      <c r="BJ398" s="1">
        <f>MAX($Q398)</f>
        <v>0</v>
      </c>
      <c r="BK398" s="1">
        <f>MAX($R398)</f>
        <v>0</v>
      </c>
    </row>
    <row r="399" spans="1:63">
      <c r="A399" s="1" t="s">
        <v>396</v>
      </c>
      <c r="B399" s="1" cm="1">
        <f t="array" ref="B399">_xlfn.SWITCH($A$2,"average", AVERAGE(Instances!B399:Instances!B399),"median", MEDIAN(Instances!B399:Instances!B399),"min", MIN(Instances!B399:Instances!B399),"max", MAX(Instances!B399:Instances!B399),"diff", MAX(Instances!B399:Instances!B399)-MIN(Instances!B399:Instances!B399))</f>
        <v>0</v>
      </c>
      <c r="C399" s="1" cm="1">
        <f t="array" ref="C399">_xlfn.SWITCH($A$2,"average", AVERAGE(Instances!C399:Instances!C399),"median", MEDIAN(Instances!C399:Instances!C399),"min", MIN(Instances!C399:Instances!C399),"max", MAX(Instances!C399:Instances!C399),"diff", MAX(Instances!C399:Instances!C399)-MIN(Instances!C399:Instances!C399))</f>
        <v>0</v>
      </c>
      <c r="D399" s="1" cm="1">
        <f t="array" ref="D399">_xlfn.SWITCH($A$2,"average", AVERAGE(Instances!D399:Instances!D399),"median", MEDIAN(Instances!D399:Instances!D399),"min", MIN(Instances!D399:Instances!D399),"max", MAX(Instances!D399:Instances!D399),"diff", MAX(Instances!D399:Instances!D399)-MIN(Instances!D399:Instances!D399))</f>
        <v>0</v>
      </c>
      <c r="E399" s="1" cm="1">
        <f t="array" ref="E399">_xlfn.SWITCH($A$2,"average", AVERAGE(Instances!E399:Instances!E399),"median", MEDIAN(Instances!E399:Instances!E399),"min", MIN(Instances!E399:Instances!E399),"max", MAX(Instances!E399:Instances!E399),"diff", MAX(Instances!E399:Instances!E399)-MIN(Instances!E399:Instances!E399))</f>
        <v>0</v>
      </c>
      <c r="F399" s="1" cm="1">
        <f t="array" ref="F399">_xlfn.SWITCH($A$2,"average", AVERAGE(Instances!F399:Instances!F399),"median", MEDIAN(Instances!F399:Instances!F399),"min", MIN(Instances!F399:Instances!F399),"max", MAX(Instances!F399:Instances!F399),"diff", MAX(Instances!F399:Instances!F399)-MIN(Instances!F399:Instances!F399))</f>
        <v>0</v>
      </c>
      <c r="G399" s="1" cm="1">
        <f t="array" ref="G399">_xlfn.SWITCH($A$2,"average", AVERAGE(Instances!G399:Instances!G399),"median", MEDIAN(Instances!G399:Instances!G399),"min", MIN(Instances!G399:Instances!G399),"max", MAX(Instances!G399:Instances!G399),"diff", MAX(Instances!G399:Instances!G399)-MIN(Instances!G399:Instances!G399))</f>
        <v>0</v>
      </c>
      <c r="H399" s="1" cm="1">
        <f t="array" ref="H399">_xlfn.SWITCH($A$2,"average", AVERAGE(Instances!H399:Instances!H399),"median", MEDIAN(Instances!H399:Instances!H399),"min", MIN(Instances!H399:Instances!H399),"max", MAX(Instances!H399:Instances!H399),"diff", MAX(Instances!H399:Instances!H399)-MIN(Instances!H399:Instances!H399))</f>
        <v>0</v>
      </c>
      <c r="I399" s="1" cm="1">
        <f t="array" ref="I399">_xlfn.SWITCH($A$2,"average", AVERAGE(Instances!I399:Instances!I399),"median", MEDIAN(Instances!I399:Instances!I399),"min", MIN(Instances!I399:Instances!I399),"max", MAX(Instances!I399:Instances!I399),"diff", MAX(Instances!I399:Instances!I399)-MIN(Instances!I399:Instances!I399))</f>
        <v>0</v>
      </c>
      <c r="J399" s="1" cm="1">
        <f t="array" ref="J399">_xlfn.SWITCH($A$2,"average", AVERAGE(Instances!J399:Instances!J399),"median", MEDIAN(Instances!J399:Instances!J399),"min", MIN(Instances!J399:Instances!J399),"max", MAX(Instances!J399:Instances!J399),"diff", MAX(Instances!J399:Instances!J399)-MIN(Instances!J399:Instances!J399))</f>
        <v>0</v>
      </c>
      <c r="K399" s="1" cm="1">
        <f t="array" ref="K399">_xlfn.SWITCH($A$2,"average", AVERAGE(Instances!K399:Instances!K399),"median", MEDIAN(Instances!K399:Instances!K399),"min", MIN(Instances!K399:Instances!K399),"max", MAX(Instances!K399:Instances!K399),"diff", MAX(Instances!K399:Instances!K399)-MIN(Instances!K399:Instances!K399))</f>
        <v>0</v>
      </c>
      <c r="L399" s="1"/>
      <c r="M399" s="1" cm="1">
        <f t="array" ref="M399">_xlfn.SWITCH($A$2,"average", AVERAGE(Instances!M399:Instances!M399),"median", MEDIAN(Instances!M399:Instances!M399),"min", MIN(Instances!M399:Instances!M399),"max", MAX(Instances!M399:Instances!M399),"diff", MAX(Instances!M399:Instances!M399)-MIN(Instances!M399:Instances!M399))</f>
        <v>0</v>
      </c>
      <c r="N399" s="1" cm="1">
        <f t="array" ref="N399">_xlfn.SWITCH($A$2,"average", AVERAGE(Instances!N399:Instances!N399),"median", MEDIAN(Instances!N399:Instances!N399),"min", MIN(Instances!N399:Instances!N399),"max", MAX(Instances!N399:Instances!N399),"diff", MAX(Instances!N399:Instances!N399)-MIN(Instances!N399:Instances!N399))</f>
        <v>0</v>
      </c>
      <c r="O399" s="1"/>
      <c r="P399" s="1" cm="1">
        <f t="array" ref="P399">_xlfn.SWITCH($A$2,"average", AVERAGE(Instances!P399:Instances!P399),"median", MEDIAN(Instances!P399:Instances!P399),"min", MIN(Instances!P399:Instances!P399),"max", MAX(Instances!P399:Instances!P399),"diff", MAX(Instances!P399:Instances!P399)-MIN(Instances!P399:Instances!P399))</f>
        <v>0</v>
      </c>
      <c r="Q399" s="1" cm="1">
        <f t="array" ref="Q399">_xlfn.SWITCH($A$2,"average", AVERAGE(Instances!Q399:Instances!Q399),"median", MEDIAN(Instances!Q399:Instances!Q399),"min", MIN(Instances!Q399:Instances!Q399),"max", MAX(Instances!Q399:Instances!Q399),"diff", MAX(Instances!Q399:Instances!Q399)-MIN(Instances!Q399:Instances!Q399))</f>
        <v>0</v>
      </c>
      <c r="R399" s="1" cm="1">
        <f t="array" ref="R399">_xlfn.SWITCH($A$2,"average", AVERAGE(Instances!R399:Instances!R399),"median", MEDIAN(Instances!R399:Instances!R399),"min", MIN(Instances!R399:Instances!R399),"max", MAX(Instances!R399:Instances!R399),"diff", MAX(Instances!R399:Instances!R399)-MIN(Instances!R399:Instances!R399))</f>
        <v>0</v>
      </c>
      <c r="S399" s="1">
        <f>MIN($B399)</f>
        <v>0</v>
      </c>
      <c r="T399" s="1">
        <f>MIN($C399)</f>
        <v>0</v>
      </c>
      <c r="U399" s="1">
        <f>MIN($D399)</f>
        <v>0</v>
      </c>
      <c r="V399" s="1">
        <f>MIN($E399)</f>
        <v>0</v>
      </c>
      <c r="W399" s="1">
        <f>MIN($F399)</f>
        <v>0</v>
      </c>
      <c r="X399" s="1">
        <f>MIN($G399)</f>
        <v>0</v>
      </c>
      <c r="Y399" s="1">
        <f>MIN($H399)</f>
        <v>0</v>
      </c>
      <c r="Z399" s="1">
        <f>MIN($I399)</f>
        <v>0</v>
      </c>
      <c r="AA399" s="1">
        <f>MIN($J399)</f>
        <v>0</v>
      </c>
      <c r="AB399" s="1">
        <f>MIN($K399)</f>
        <v>0</v>
      </c>
      <c r="AC399" s="1">
        <f>MIN($M399)</f>
        <v>0</v>
      </c>
      <c r="AD399" s="1">
        <f>MIN($N399)</f>
        <v>0</v>
      </c>
      <c r="AE399" s="1">
        <f>MIN($P399)</f>
        <v>0</v>
      </c>
      <c r="AF399" s="1">
        <f>MIN($Q399)</f>
        <v>0</v>
      </c>
      <c r="AG399" s="1">
        <f>MIN($R399)</f>
        <v>0</v>
      </c>
      <c r="AH399" s="1">
        <f>MEDIAN($B399)</f>
        <v>0</v>
      </c>
      <c r="AI399" s="1">
        <f>MEDIAN($C399)</f>
        <v>0</v>
      </c>
      <c r="AJ399" s="1">
        <f>MEDIAN($D399)</f>
        <v>0</v>
      </c>
      <c r="AK399" s="1">
        <f>MEDIAN($E399)</f>
        <v>0</v>
      </c>
      <c r="AL399" s="1">
        <f>MEDIAN($F399)</f>
        <v>0</v>
      </c>
      <c r="AM399" s="1">
        <f>MEDIAN($G399)</f>
        <v>0</v>
      </c>
      <c r="AN399" s="1">
        <f>MEDIAN($H399)</f>
        <v>0</v>
      </c>
      <c r="AO399" s="1">
        <f>MEDIAN($I399)</f>
        <v>0</v>
      </c>
      <c r="AP399" s="1">
        <f>MEDIAN($J399)</f>
        <v>0</v>
      </c>
      <c r="AQ399" s="1">
        <f>MEDIAN($K399)</f>
        <v>0</v>
      </c>
      <c r="AR399" s="1">
        <f>MEDIAN($M399)</f>
        <v>0</v>
      </c>
      <c r="AS399" s="1">
        <f>MEDIAN($N399)</f>
        <v>0</v>
      </c>
      <c r="AT399" s="1">
        <f>MEDIAN($P399)</f>
        <v>0</v>
      </c>
      <c r="AU399" s="1">
        <f>MEDIAN($Q399)</f>
        <v>0</v>
      </c>
      <c r="AV399" s="1">
        <f>MEDIAN($R399)</f>
        <v>0</v>
      </c>
      <c r="AW399" s="1">
        <f>MAX($B399)</f>
        <v>0</v>
      </c>
      <c r="AX399" s="1">
        <f>MAX($C399)</f>
        <v>0</v>
      </c>
      <c r="AY399" s="1">
        <f>MAX($D399)</f>
        <v>0</v>
      </c>
      <c r="AZ399" s="1">
        <f>MAX($E399)</f>
        <v>0</v>
      </c>
      <c r="BA399" s="1">
        <f>MAX($F399)</f>
        <v>0</v>
      </c>
      <c r="BB399" s="1">
        <f>MAX($G399)</f>
        <v>0</v>
      </c>
      <c r="BC399" s="1">
        <f>MAX($H399)</f>
        <v>0</v>
      </c>
      <c r="BD399" s="1">
        <f>MAX($I399)</f>
        <v>0</v>
      </c>
      <c r="BE399" s="1">
        <f>MAX($J399)</f>
        <v>0</v>
      </c>
      <c r="BF399" s="1">
        <f>MAX($K399)</f>
        <v>0</v>
      </c>
      <c r="BG399" s="1">
        <f>MAX($M399)</f>
        <v>0</v>
      </c>
      <c r="BH399" s="1">
        <f>MAX($N399)</f>
        <v>0</v>
      </c>
      <c r="BI399" s="1">
        <f>MAX($P399)</f>
        <v>0</v>
      </c>
      <c r="BJ399" s="1">
        <f>MAX($Q399)</f>
        <v>0</v>
      </c>
      <c r="BK399" s="1">
        <f>MAX($R399)</f>
        <v>0</v>
      </c>
    </row>
    <row r="400" spans="1:63">
      <c r="A400" s="1" t="s">
        <v>397</v>
      </c>
      <c r="B400" s="1" cm="1">
        <f t="array" ref="B400">_xlfn.SWITCH($A$2,"average", AVERAGE(Instances!B400:Instances!B400),"median", MEDIAN(Instances!B400:Instances!B400),"min", MIN(Instances!B400:Instances!B400),"max", MAX(Instances!B400:Instances!B400),"diff", MAX(Instances!B400:Instances!B400)-MIN(Instances!B400:Instances!B400))</f>
        <v>0</v>
      </c>
      <c r="C400" s="1" cm="1">
        <f t="array" ref="C400">_xlfn.SWITCH($A$2,"average", AVERAGE(Instances!C400:Instances!C400),"median", MEDIAN(Instances!C400:Instances!C400),"min", MIN(Instances!C400:Instances!C400),"max", MAX(Instances!C400:Instances!C400),"diff", MAX(Instances!C400:Instances!C400)-MIN(Instances!C400:Instances!C400))</f>
        <v>0</v>
      </c>
      <c r="D400" s="1" cm="1">
        <f t="array" ref="D400">_xlfn.SWITCH($A$2,"average", AVERAGE(Instances!D400:Instances!D400),"median", MEDIAN(Instances!D400:Instances!D400),"min", MIN(Instances!D400:Instances!D400),"max", MAX(Instances!D400:Instances!D400),"diff", MAX(Instances!D400:Instances!D400)-MIN(Instances!D400:Instances!D400))</f>
        <v>0</v>
      </c>
      <c r="E400" s="1" cm="1">
        <f t="array" ref="E400">_xlfn.SWITCH($A$2,"average", AVERAGE(Instances!E400:Instances!E400),"median", MEDIAN(Instances!E400:Instances!E400),"min", MIN(Instances!E400:Instances!E400),"max", MAX(Instances!E400:Instances!E400),"diff", MAX(Instances!E400:Instances!E400)-MIN(Instances!E400:Instances!E400))</f>
        <v>0</v>
      </c>
      <c r="F400" s="1" cm="1">
        <f t="array" ref="F400">_xlfn.SWITCH($A$2,"average", AVERAGE(Instances!F400:Instances!F400),"median", MEDIAN(Instances!F400:Instances!F400),"min", MIN(Instances!F400:Instances!F400),"max", MAX(Instances!F400:Instances!F400),"diff", MAX(Instances!F400:Instances!F400)-MIN(Instances!F400:Instances!F400))</f>
        <v>0</v>
      </c>
      <c r="G400" s="1" cm="1">
        <f t="array" ref="G400">_xlfn.SWITCH($A$2,"average", AVERAGE(Instances!G400:Instances!G400),"median", MEDIAN(Instances!G400:Instances!G400),"min", MIN(Instances!G400:Instances!G400),"max", MAX(Instances!G400:Instances!G400),"diff", MAX(Instances!G400:Instances!G400)-MIN(Instances!G400:Instances!G400))</f>
        <v>0</v>
      </c>
      <c r="H400" s="1" cm="1">
        <f t="array" ref="H400">_xlfn.SWITCH($A$2,"average", AVERAGE(Instances!H400:Instances!H400),"median", MEDIAN(Instances!H400:Instances!H400),"min", MIN(Instances!H400:Instances!H400),"max", MAX(Instances!H400:Instances!H400),"diff", MAX(Instances!H400:Instances!H400)-MIN(Instances!H400:Instances!H400))</f>
        <v>0</v>
      </c>
      <c r="I400" s="1" cm="1">
        <f t="array" ref="I400">_xlfn.SWITCH($A$2,"average", AVERAGE(Instances!I400:Instances!I400),"median", MEDIAN(Instances!I400:Instances!I400),"min", MIN(Instances!I400:Instances!I400),"max", MAX(Instances!I400:Instances!I400),"diff", MAX(Instances!I400:Instances!I400)-MIN(Instances!I400:Instances!I400))</f>
        <v>0</v>
      </c>
      <c r="J400" s="1" cm="1">
        <f t="array" ref="J400">_xlfn.SWITCH($A$2,"average", AVERAGE(Instances!J400:Instances!J400),"median", MEDIAN(Instances!J400:Instances!J400),"min", MIN(Instances!J400:Instances!J400),"max", MAX(Instances!J400:Instances!J400),"diff", MAX(Instances!J400:Instances!J400)-MIN(Instances!J400:Instances!J400))</f>
        <v>0</v>
      </c>
      <c r="K400" s="1" cm="1">
        <f t="array" ref="K400">_xlfn.SWITCH($A$2,"average", AVERAGE(Instances!K400:Instances!K400),"median", MEDIAN(Instances!K400:Instances!K400),"min", MIN(Instances!K400:Instances!K400),"max", MAX(Instances!K400:Instances!K400),"diff", MAX(Instances!K400:Instances!K400)-MIN(Instances!K400:Instances!K400))</f>
        <v>0</v>
      </c>
      <c r="L400" s="1"/>
      <c r="M400" s="1" cm="1">
        <f t="array" ref="M400">_xlfn.SWITCH($A$2,"average", AVERAGE(Instances!M400:Instances!M400),"median", MEDIAN(Instances!M400:Instances!M400),"min", MIN(Instances!M400:Instances!M400),"max", MAX(Instances!M400:Instances!M400),"diff", MAX(Instances!M400:Instances!M400)-MIN(Instances!M400:Instances!M400))</f>
        <v>0</v>
      </c>
      <c r="N400" s="1" cm="1">
        <f t="array" ref="N400">_xlfn.SWITCH($A$2,"average", AVERAGE(Instances!N400:Instances!N400),"median", MEDIAN(Instances!N400:Instances!N400),"min", MIN(Instances!N400:Instances!N400),"max", MAX(Instances!N400:Instances!N400),"diff", MAX(Instances!N400:Instances!N400)-MIN(Instances!N400:Instances!N400))</f>
        <v>0</v>
      </c>
      <c r="O400" s="1"/>
      <c r="P400" s="1" cm="1">
        <f t="array" ref="P400">_xlfn.SWITCH($A$2,"average", AVERAGE(Instances!P400:Instances!P400),"median", MEDIAN(Instances!P400:Instances!P400),"min", MIN(Instances!P400:Instances!P400),"max", MAX(Instances!P400:Instances!P400),"diff", MAX(Instances!P400:Instances!P400)-MIN(Instances!P400:Instances!P400))</f>
        <v>0</v>
      </c>
      <c r="Q400" s="1" cm="1">
        <f t="array" ref="Q400">_xlfn.SWITCH($A$2,"average", AVERAGE(Instances!Q400:Instances!Q400),"median", MEDIAN(Instances!Q400:Instances!Q400),"min", MIN(Instances!Q400:Instances!Q400),"max", MAX(Instances!Q400:Instances!Q400),"diff", MAX(Instances!Q400:Instances!Q400)-MIN(Instances!Q400:Instances!Q400))</f>
        <v>0</v>
      </c>
      <c r="R400" s="1" cm="1">
        <f t="array" ref="R400">_xlfn.SWITCH($A$2,"average", AVERAGE(Instances!R400:Instances!R400),"median", MEDIAN(Instances!R400:Instances!R400),"min", MIN(Instances!R400:Instances!R400),"max", MAX(Instances!R400:Instances!R400),"diff", MAX(Instances!R400:Instances!R400)-MIN(Instances!R400:Instances!R400))</f>
        <v>0</v>
      </c>
      <c r="S400" s="1">
        <f>MIN($B400)</f>
        <v>0</v>
      </c>
      <c r="T400" s="1">
        <f>MIN($C400)</f>
        <v>0</v>
      </c>
      <c r="U400" s="1">
        <f>MIN($D400)</f>
        <v>0</v>
      </c>
      <c r="V400" s="1">
        <f>MIN($E400)</f>
        <v>0</v>
      </c>
      <c r="W400" s="1">
        <f>MIN($F400)</f>
        <v>0</v>
      </c>
      <c r="X400" s="1">
        <f>MIN($G400)</f>
        <v>0</v>
      </c>
      <c r="Y400" s="1">
        <f>MIN($H400)</f>
        <v>0</v>
      </c>
      <c r="Z400" s="1">
        <f>MIN($I400)</f>
        <v>0</v>
      </c>
      <c r="AA400" s="1">
        <f>MIN($J400)</f>
        <v>0</v>
      </c>
      <c r="AB400" s="1">
        <f>MIN($K400)</f>
        <v>0</v>
      </c>
      <c r="AC400" s="1">
        <f>MIN($M400)</f>
        <v>0</v>
      </c>
      <c r="AD400" s="1">
        <f>MIN($N400)</f>
        <v>0</v>
      </c>
      <c r="AE400" s="1">
        <f>MIN($P400)</f>
        <v>0</v>
      </c>
      <c r="AF400" s="1">
        <f>MIN($Q400)</f>
        <v>0</v>
      </c>
      <c r="AG400" s="1">
        <f>MIN($R400)</f>
        <v>0</v>
      </c>
      <c r="AH400" s="1">
        <f>MEDIAN($B400)</f>
        <v>0</v>
      </c>
      <c r="AI400" s="1">
        <f>MEDIAN($C400)</f>
        <v>0</v>
      </c>
      <c r="AJ400" s="1">
        <f>MEDIAN($D400)</f>
        <v>0</v>
      </c>
      <c r="AK400" s="1">
        <f>MEDIAN($E400)</f>
        <v>0</v>
      </c>
      <c r="AL400" s="1">
        <f>MEDIAN($F400)</f>
        <v>0</v>
      </c>
      <c r="AM400" s="1">
        <f>MEDIAN($G400)</f>
        <v>0</v>
      </c>
      <c r="AN400" s="1">
        <f>MEDIAN($H400)</f>
        <v>0</v>
      </c>
      <c r="AO400" s="1">
        <f>MEDIAN($I400)</f>
        <v>0</v>
      </c>
      <c r="AP400" s="1">
        <f>MEDIAN($J400)</f>
        <v>0</v>
      </c>
      <c r="AQ400" s="1">
        <f>MEDIAN($K400)</f>
        <v>0</v>
      </c>
      <c r="AR400" s="1">
        <f>MEDIAN($M400)</f>
        <v>0</v>
      </c>
      <c r="AS400" s="1">
        <f>MEDIAN($N400)</f>
        <v>0</v>
      </c>
      <c r="AT400" s="1">
        <f>MEDIAN($P400)</f>
        <v>0</v>
      </c>
      <c r="AU400" s="1">
        <f>MEDIAN($Q400)</f>
        <v>0</v>
      </c>
      <c r="AV400" s="1">
        <f>MEDIAN($R400)</f>
        <v>0</v>
      </c>
      <c r="AW400" s="1">
        <f>MAX($B400)</f>
        <v>0</v>
      </c>
      <c r="AX400" s="1">
        <f>MAX($C400)</f>
        <v>0</v>
      </c>
      <c r="AY400" s="1">
        <f>MAX($D400)</f>
        <v>0</v>
      </c>
      <c r="AZ400" s="1">
        <f>MAX($E400)</f>
        <v>0</v>
      </c>
      <c r="BA400" s="1">
        <f>MAX($F400)</f>
        <v>0</v>
      </c>
      <c r="BB400" s="1">
        <f>MAX($G400)</f>
        <v>0</v>
      </c>
      <c r="BC400" s="1">
        <f>MAX($H400)</f>
        <v>0</v>
      </c>
      <c r="BD400" s="1">
        <f>MAX($I400)</f>
        <v>0</v>
      </c>
      <c r="BE400" s="1">
        <f>MAX($J400)</f>
        <v>0</v>
      </c>
      <c r="BF400" s="1">
        <f>MAX($K400)</f>
        <v>0</v>
      </c>
      <c r="BG400" s="1">
        <f>MAX($M400)</f>
        <v>0</v>
      </c>
      <c r="BH400" s="1">
        <f>MAX($N400)</f>
        <v>0</v>
      </c>
      <c r="BI400" s="1">
        <f>MAX($P400)</f>
        <v>0</v>
      </c>
      <c r="BJ400" s="1">
        <f>MAX($Q400)</f>
        <v>0</v>
      </c>
      <c r="BK400" s="1">
        <f>MAX($R400)</f>
        <v>0</v>
      </c>
    </row>
    <row r="401" spans="1:63">
      <c r="A401" s="1" t="s">
        <v>398</v>
      </c>
      <c r="B401" s="1" cm="1">
        <f t="array" ref="B401">_xlfn.SWITCH($A$2,"average", AVERAGE(Instances!B401:Instances!B401),"median", MEDIAN(Instances!B401:Instances!B401),"min", MIN(Instances!B401:Instances!B401),"max", MAX(Instances!B401:Instances!B401),"diff", MAX(Instances!B401:Instances!B401)-MIN(Instances!B401:Instances!B401))</f>
        <v>0</v>
      </c>
      <c r="C401" s="1" cm="1">
        <f t="array" ref="C401">_xlfn.SWITCH($A$2,"average", AVERAGE(Instances!C401:Instances!C401),"median", MEDIAN(Instances!C401:Instances!C401),"min", MIN(Instances!C401:Instances!C401),"max", MAX(Instances!C401:Instances!C401),"diff", MAX(Instances!C401:Instances!C401)-MIN(Instances!C401:Instances!C401))</f>
        <v>0</v>
      </c>
      <c r="D401" s="1" cm="1">
        <f t="array" ref="D401">_xlfn.SWITCH($A$2,"average", AVERAGE(Instances!D401:Instances!D401),"median", MEDIAN(Instances!D401:Instances!D401),"min", MIN(Instances!D401:Instances!D401),"max", MAX(Instances!D401:Instances!D401),"diff", MAX(Instances!D401:Instances!D401)-MIN(Instances!D401:Instances!D401))</f>
        <v>0</v>
      </c>
      <c r="E401" s="1" cm="1">
        <f t="array" ref="E401">_xlfn.SWITCH($A$2,"average", AVERAGE(Instances!E401:Instances!E401),"median", MEDIAN(Instances!E401:Instances!E401),"min", MIN(Instances!E401:Instances!E401),"max", MAX(Instances!E401:Instances!E401),"diff", MAX(Instances!E401:Instances!E401)-MIN(Instances!E401:Instances!E401))</f>
        <v>0</v>
      </c>
      <c r="F401" s="1" cm="1">
        <f t="array" ref="F401">_xlfn.SWITCH($A$2,"average", AVERAGE(Instances!F401:Instances!F401),"median", MEDIAN(Instances!F401:Instances!F401),"min", MIN(Instances!F401:Instances!F401),"max", MAX(Instances!F401:Instances!F401),"diff", MAX(Instances!F401:Instances!F401)-MIN(Instances!F401:Instances!F401))</f>
        <v>0</v>
      </c>
      <c r="G401" s="1" cm="1">
        <f t="array" ref="G401">_xlfn.SWITCH($A$2,"average", AVERAGE(Instances!G401:Instances!G401),"median", MEDIAN(Instances!G401:Instances!G401),"min", MIN(Instances!G401:Instances!G401),"max", MAX(Instances!G401:Instances!G401),"diff", MAX(Instances!G401:Instances!G401)-MIN(Instances!G401:Instances!G401))</f>
        <v>0</v>
      </c>
      <c r="H401" s="1" cm="1">
        <f t="array" ref="H401">_xlfn.SWITCH($A$2,"average", AVERAGE(Instances!H401:Instances!H401),"median", MEDIAN(Instances!H401:Instances!H401),"min", MIN(Instances!H401:Instances!H401),"max", MAX(Instances!H401:Instances!H401),"diff", MAX(Instances!H401:Instances!H401)-MIN(Instances!H401:Instances!H401))</f>
        <v>0</v>
      </c>
      <c r="I401" s="1" cm="1">
        <f t="array" ref="I401">_xlfn.SWITCH($A$2,"average", AVERAGE(Instances!I401:Instances!I401),"median", MEDIAN(Instances!I401:Instances!I401),"min", MIN(Instances!I401:Instances!I401),"max", MAX(Instances!I401:Instances!I401),"diff", MAX(Instances!I401:Instances!I401)-MIN(Instances!I401:Instances!I401))</f>
        <v>0</v>
      </c>
      <c r="J401" s="1" cm="1">
        <f t="array" ref="J401">_xlfn.SWITCH($A$2,"average", AVERAGE(Instances!J401:Instances!J401),"median", MEDIAN(Instances!J401:Instances!J401),"min", MIN(Instances!J401:Instances!J401),"max", MAX(Instances!J401:Instances!J401),"diff", MAX(Instances!J401:Instances!J401)-MIN(Instances!J401:Instances!J401))</f>
        <v>0</v>
      </c>
      <c r="K401" s="1" cm="1">
        <f t="array" ref="K401">_xlfn.SWITCH($A$2,"average", AVERAGE(Instances!K401:Instances!K401),"median", MEDIAN(Instances!K401:Instances!K401),"min", MIN(Instances!K401:Instances!K401),"max", MAX(Instances!K401:Instances!K401),"diff", MAX(Instances!K401:Instances!K401)-MIN(Instances!K401:Instances!K401))</f>
        <v>0</v>
      </c>
      <c r="L401" s="1"/>
      <c r="M401" s="1" cm="1">
        <f t="array" ref="M401">_xlfn.SWITCH($A$2,"average", AVERAGE(Instances!M401:Instances!M401),"median", MEDIAN(Instances!M401:Instances!M401),"min", MIN(Instances!M401:Instances!M401),"max", MAX(Instances!M401:Instances!M401),"diff", MAX(Instances!M401:Instances!M401)-MIN(Instances!M401:Instances!M401))</f>
        <v>0</v>
      </c>
      <c r="N401" s="1" cm="1">
        <f t="array" ref="N401">_xlfn.SWITCH($A$2,"average", AVERAGE(Instances!N401:Instances!N401),"median", MEDIAN(Instances!N401:Instances!N401),"min", MIN(Instances!N401:Instances!N401),"max", MAX(Instances!N401:Instances!N401),"diff", MAX(Instances!N401:Instances!N401)-MIN(Instances!N401:Instances!N401))</f>
        <v>0</v>
      </c>
      <c r="O401" s="1"/>
      <c r="P401" s="1" cm="1">
        <f t="array" ref="P401">_xlfn.SWITCH($A$2,"average", AVERAGE(Instances!P401:Instances!P401),"median", MEDIAN(Instances!P401:Instances!P401),"min", MIN(Instances!P401:Instances!P401),"max", MAX(Instances!P401:Instances!P401),"diff", MAX(Instances!P401:Instances!P401)-MIN(Instances!P401:Instances!P401))</f>
        <v>0</v>
      </c>
      <c r="Q401" s="1" cm="1">
        <f t="array" ref="Q401">_xlfn.SWITCH($A$2,"average", AVERAGE(Instances!Q401:Instances!Q401),"median", MEDIAN(Instances!Q401:Instances!Q401),"min", MIN(Instances!Q401:Instances!Q401),"max", MAX(Instances!Q401:Instances!Q401),"diff", MAX(Instances!Q401:Instances!Q401)-MIN(Instances!Q401:Instances!Q401))</f>
        <v>0</v>
      </c>
      <c r="R401" s="1" cm="1">
        <f t="array" ref="R401">_xlfn.SWITCH($A$2,"average", AVERAGE(Instances!R401:Instances!R401),"median", MEDIAN(Instances!R401:Instances!R401),"min", MIN(Instances!R401:Instances!R401),"max", MAX(Instances!R401:Instances!R401),"diff", MAX(Instances!R401:Instances!R401)-MIN(Instances!R401:Instances!R401))</f>
        <v>0</v>
      </c>
      <c r="S401" s="1">
        <f>MIN($B401)</f>
        <v>0</v>
      </c>
      <c r="T401" s="1">
        <f>MIN($C401)</f>
        <v>0</v>
      </c>
      <c r="U401" s="1">
        <f>MIN($D401)</f>
        <v>0</v>
      </c>
      <c r="V401" s="1">
        <f>MIN($E401)</f>
        <v>0</v>
      </c>
      <c r="W401" s="1">
        <f>MIN($F401)</f>
        <v>0</v>
      </c>
      <c r="X401" s="1">
        <f>MIN($G401)</f>
        <v>0</v>
      </c>
      <c r="Y401" s="1">
        <f>MIN($H401)</f>
        <v>0</v>
      </c>
      <c r="Z401" s="1">
        <f>MIN($I401)</f>
        <v>0</v>
      </c>
      <c r="AA401" s="1">
        <f>MIN($J401)</f>
        <v>0</v>
      </c>
      <c r="AB401" s="1">
        <f>MIN($K401)</f>
        <v>0</v>
      </c>
      <c r="AC401" s="1">
        <f>MIN($M401)</f>
        <v>0</v>
      </c>
      <c r="AD401" s="1">
        <f>MIN($N401)</f>
        <v>0</v>
      </c>
      <c r="AE401" s="1">
        <f>MIN($P401)</f>
        <v>0</v>
      </c>
      <c r="AF401" s="1">
        <f>MIN($Q401)</f>
        <v>0</v>
      </c>
      <c r="AG401" s="1">
        <f>MIN($R401)</f>
        <v>0</v>
      </c>
      <c r="AH401" s="1">
        <f>MEDIAN($B401)</f>
        <v>0</v>
      </c>
      <c r="AI401" s="1">
        <f>MEDIAN($C401)</f>
        <v>0</v>
      </c>
      <c r="AJ401" s="1">
        <f>MEDIAN($D401)</f>
        <v>0</v>
      </c>
      <c r="AK401" s="1">
        <f>MEDIAN($E401)</f>
        <v>0</v>
      </c>
      <c r="AL401" s="1">
        <f>MEDIAN($F401)</f>
        <v>0</v>
      </c>
      <c r="AM401" s="1">
        <f>MEDIAN($G401)</f>
        <v>0</v>
      </c>
      <c r="AN401" s="1">
        <f>MEDIAN($H401)</f>
        <v>0</v>
      </c>
      <c r="AO401" s="1">
        <f>MEDIAN($I401)</f>
        <v>0</v>
      </c>
      <c r="AP401" s="1">
        <f>MEDIAN($J401)</f>
        <v>0</v>
      </c>
      <c r="AQ401" s="1">
        <f>MEDIAN($K401)</f>
        <v>0</v>
      </c>
      <c r="AR401" s="1">
        <f>MEDIAN($M401)</f>
        <v>0</v>
      </c>
      <c r="AS401" s="1">
        <f>MEDIAN($N401)</f>
        <v>0</v>
      </c>
      <c r="AT401" s="1">
        <f>MEDIAN($P401)</f>
        <v>0</v>
      </c>
      <c r="AU401" s="1">
        <f>MEDIAN($Q401)</f>
        <v>0</v>
      </c>
      <c r="AV401" s="1">
        <f>MEDIAN($R401)</f>
        <v>0</v>
      </c>
      <c r="AW401" s="1">
        <f>MAX($B401)</f>
        <v>0</v>
      </c>
      <c r="AX401" s="1">
        <f>MAX($C401)</f>
        <v>0</v>
      </c>
      <c r="AY401" s="1">
        <f>MAX($D401)</f>
        <v>0</v>
      </c>
      <c r="AZ401" s="1">
        <f>MAX($E401)</f>
        <v>0</v>
      </c>
      <c r="BA401" s="1">
        <f>MAX($F401)</f>
        <v>0</v>
      </c>
      <c r="BB401" s="1">
        <f>MAX($G401)</f>
        <v>0</v>
      </c>
      <c r="BC401" s="1">
        <f>MAX($H401)</f>
        <v>0</v>
      </c>
      <c r="BD401" s="1">
        <f>MAX($I401)</f>
        <v>0</v>
      </c>
      <c r="BE401" s="1">
        <f>MAX($J401)</f>
        <v>0</v>
      </c>
      <c r="BF401" s="1">
        <f>MAX($K401)</f>
        <v>0</v>
      </c>
      <c r="BG401" s="1">
        <f>MAX($M401)</f>
        <v>0</v>
      </c>
      <c r="BH401" s="1">
        <f>MAX($N401)</f>
        <v>0</v>
      </c>
      <c r="BI401" s="1">
        <f>MAX($P401)</f>
        <v>0</v>
      </c>
      <c r="BJ401" s="1">
        <f>MAX($Q401)</f>
        <v>0</v>
      </c>
      <c r="BK401" s="1">
        <f>MAX($R401)</f>
        <v>0</v>
      </c>
    </row>
    <row r="402" spans="1:63">
      <c r="A402" s="1" t="s">
        <v>399</v>
      </c>
      <c r="B402" s="1" cm="1">
        <f t="array" ref="B402">_xlfn.SWITCH($A$2,"average", AVERAGE(Instances!B402:Instances!B402),"median", MEDIAN(Instances!B402:Instances!B402),"min", MIN(Instances!B402:Instances!B402),"max", MAX(Instances!B402:Instances!B402),"diff", MAX(Instances!B402:Instances!B402)-MIN(Instances!B402:Instances!B402))</f>
        <v>0</v>
      </c>
      <c r="C402" s="1" cm="1">
        <f t="array" ref="C402">_xlfn.SWITCH($A$2,"average", AVERAGE(Instances!C402:Instances!C402),"median", MEDIAN(Instances!C402:Instances!C402),"min", MIN(Instances!C402:Instances!C402),"max", MAX(Instances!C402:Instances!C402),"diff", MAX(Instances!C402:Instances!C402)-MIN(Instances!C402:Instances!C402))</f>
        <v>0</v>
      </c>
      <c r="D402" s="1" cm="1">
        <f t="array" ref="D402">_xlfn.SWITCH($A$2,"average", AVERAGE(Instances!D402:Instances!D402),"median", MEDIAN(Instances!D402:Instances!D402),"min", MIN(Instances!D402:Instances!D402),"max", MAX(Instances!D402:Instances!D402),"diff", MAX(Instances!D402:Instances!D402)-MIN(Instances!D402:Instances!D402))</f>
        <v>0</v>
      </c>
      <c r="E402" s="1" cm="1">
        <f t="array" ref="E402">_xlfn.SWITCH($A$2,"average", AVERAGE(Instances!E402:Instances!E402),"median", MEDIAN(Instances!E402:Instances!E402),"min", MIN(Instances!E402:Instances!E402),"max", MAX(Instances!E402:Instances!E402),"diff", MAX(Instances!E402:Instances!E402)-MIN(Instances!E402:Instances!E402))</f>
        <v>0</v>
      </c>
      <c r="F402" s="1" cm="1">
        <f t="array" ref="F402">_xlfn.SWITCH($A$2,"average", AVERAGE(Instances!F402:Instances!F402),"median", MEDIAN(Instances!F402:Instances!F402),"min", MIN(Instances!F402:Instances!F402),"max", MAX(Instances!F402:Instances!F402),"diff", MAX(Instances!F402:Instances!F402)-MIN(Instances!F402:Instances!F402))</f>
        <v>0</v>
      </c>
      <c r="G402" s="1" cm="1">
        <f t="array" ref="G402">_xlfn.SWITCH($A$2,"average", AVERAGE(Instances!G402:Instances!G402),"median", MEDIAN(Instances!G402:Instances!G402),"min", MIN(Instances!G402:Instances!G402),"max", MAX(Instances!G402:Instances!G402),"diff", MAX(Instances!G402:Instances!G402)-MIN(Instances!G402:Instances!G402))</f>
        <v>0</v>
      </c>
      <c r="H402" s="1" cm="1">
        <f t="array" ref="H402">_xlfn.SWITCH($A$2,"average", AVERAGE(Instances!H402:Instances!H402),"median", MEDIAN(Instances!H402:Instances!H402),"min", MIN(Instances!H402:Instances!H402),"max", MAX(Instances!H402:Instances!H402),"diff", MAX(Instances!H402:Instances!H402)-MIN(Instances!H402:Instances!H402))</f>
        <v>0</v>
      </c>
      <c r="I402" s="1" cm="1">
        <f t="array" ref="I402">_xlfn.SWITCH($A$2,"average", AVERAGE(Instances!I402:Instances!I402),"median", MEDIAN(Instances!I402:Instances!I402),"min", MIN(Instances!I402:Instances!I402),"max", MAX(Instances!I402:Instances!I402),"diff", MAX(Instances!I402:Instances!I402)-MIN(Instances!I402:Instances!I402))</f>
        <v>0</v>
      </c>
      <c r="J402" s="1" cm="1">
        <f t="array" ref="J402">_xlfn.SWITCH($A$2,"average", AVERAGE(Instances!J402:Instances!J402),"median", MEDIAN(Instances!J402:Instances!J402),"min", MIN(Instances!J402:Instances!J402),"max", MAX(Instances!J402:Instances!J402),"diff", MAX(Instances!J402:Instances!J402)-MIN(Instances!J402:Instances!J402))</f>
        <v>0</v>
      </c>
      <c r="K402" s="1" cm="1">
        <f t="array" ref="K402">_xlfn.SWITCH($A$2,"average", AVERAGE(Instances!K402:Instances!K402),"median", MEDIAN(Instances!K402:Instances!K402),"min", MIN(Instances!K402:Instances!K402),"max", MAX(Instances!K402:Instances!K402),"diff", MAX(Instances!K402:Instances!K402)-MIN(Instances!K402:Instances!K402))</f>
        <v>0</v>
      </c>
      <c r="L402" s="1"/>
      <c r="M402" s="1" cm="1">
        <f t="array" ref="M402">_xlfn.SWITCH($A$2,"average", AVERAGE(Instances!M402:Instances!M402),"median", MEDIAN(Instances!M402:Instances!M402),"min", MIN(Instances!M402:Instances!M402),"max", MAX(Instances!M402:Instances!M402),"diff", MAX(Instances!M402:Instances!M402)-MIN(Instances!M402:Instances!M402))</f>
        <v>0</v>
      </c>
      <c r="N402" s="1" cm="1">
        <f t="array" ref="N402">_xlfn.SWITCH($A$2,"average", AVERAGE(Instances!N402:Instances!N402),"median", MEDIAN(Instances!N402:Instances!N402),"min", MIN(Instances!N402:Instances!N402),"max", MAX(Instances!N402:Instances!N402),"diff", MAX(Instances!N402:Instances!N402)-MIN(Instances!N402:Instances!N402))</f>
        <v>0</v>
      </c>
      <c r="O402" s="1"/>
      <c r="P402" s="1" cm="1">
        <f t="array" ref="P402">_xlfn.SWITCH($A$2,"average", AVERAGE(Instances!P402:Instances!P402),"median", MEDIAN(Instances!P402:Instances!P402),"min", MIN(Instances!P402:Instances!P402),"max", MAX(Instances!P402:Instances!P402),"diff", MAX(Instances!P402:Instances!P402)-MIN(Instances!P402:Instances!P402))</f>
        <v>0</v>
      </c>
      <c r="Q402" s="1" cm="1">
        <f t="array" ref="Q402">_xlfn.SWITCH($A$2,"average", AVERAGE(Instances!Q402:Instances!Q402),"median", MEDIAN(Instances!Q402:Instances!Q402),"min", MIN(Instances!Q402:Instances!Q402),"max", MAX(Instances!Q402:Instances!Q402),"diff", MAX(Instances!Q402:Instances!Q402)-MIN(Instances!Q402:Instances!Q402))</f>
        <v>0</v>
      </c>
      <c r="R402" s="1" cm="1">
        <f t="array" ref="R402">_xlfn.SWITCH($A$2,"average", AVERAGE(Instances!R402:Instances!R402),"median", MEDIAN(Instances!R402:Instances!R402),"min", MIN(Instances!R402:Instances!R402),"max", MAX(Instances!R402:Instances!R402),"diff", MAX(Instances!R402:Instances!R402)-MIN(Instances!R402:Instances!R402))</f>
        <v>0</v>
      </c>
      <c r="S402" s="1">
        <f>MIN($B402)</f>
        <v>0</v>
      </c>
      <c r="T402" s="1">
        <f>MIN($C402)</f>
        <v>0</v>
      </c>
      <c r="U402" s="1">
        <f>MIN($D402)</f>
        <v>0</v>
      </c>
      <c r="V402" s="1">
        <f>MIN($E402)</f>
        <v>0</v>
      </c>
      <c r="W402" s="1">
        <f>MIN($F402)</f>
        <v>0</v>
      </c>
      <c r="X402" s="1">
        <f>MIN($G402)</f>
        <v>0</v>
      </c>
      <c r="Y402" s="1">
        <f>MIN($H402)</f>
        <v>0</v>
      </c>
      <c r="Z402" s="1">
        <f>MIN($I402)</f>
        <v>0</v>
      </c>
      <c r="AA402" s="1">
        <f>MIN($J402)</f>
        <v>0</v>
      </c>
      <c r="AB402" s="1">
        <f>MIN($K402)</f>
        <v>0</v>
      </c>
      <c r="AC402" s="1">
        <f>MIN($M402)</f>
        <v>0</v>
      </c>
      <c r="AD402" s="1">
        <f>MIN($N402)</f>
        <v>0</v>
      </c>
      <c r="AE402" s="1">
        <f>MIN($P402)</f>
        <v>0</v>
      </c>
      <c r="AF402" s="1">
        <f>MIN($Q402)</f>
        <v>0</v>
      </c>
      <c r="AG402" s="1">
        <f>MIN($R402)</f>
        <v>0</v>
      </c>
      <c r="AH402" s="1">
        <f>MEDIAN($B402)</f>
        <v>0</v>
      </c>
      <c r="AI402" s="1">
        <f>MEDIAN($C402)</f>
        <v>0</v>
      </c>
      <c r="AJ402" s="1">
        <f>MEDIAN($D402)</f>
        <v>0</v>
      </c>
      <c r="AK402" s="1">
        <f>MEDIAN($E402)</f>
        <v>0</v>
      </c>
      <c r="AL402" s="1">
        <f>MEDIAN($F402)</f>
        <v>0</v>
      </c>
      <c r="AM402" s="1">
        <f>MEDIAN($G402)</f>
        <v>0</v>
      </c>
      <c r="AN402" s="1">
        <f>MEDIAN($H402)</f>
        <v>0</v>
      </c>
      <c r="AO402" s="1">
        <f>MEDIAN($I402)</f>
        <v>0</v>
      </c>
      <c r="AP402" s="1">
        <f>MEDIAN($J402)</f>
        <v>0</v>
      </c>
      <c r="AQ402" s="1">
        <f>MEDIAN($K402)</f>
        <v>0</v>
      </c>
      <c r="AR402" s="1">
        <f>MEDIAN($M402)</f>
        <v>0</v>
      </c>
      <c r="AS402" s="1">
        <f>MEDIAN($N402)</f>
        <v>0</v>
      </c>
      <c r="AT402" s="1">
        <f>MEDIAN($P402)</f>
        <v>0</v>
      </c>
      <c r="AU402" s="1">
        <f>MEDIAN($Q402)</f>
        <v>0</v>
      </c>
      <c r="AV402" s="1">
        <f>MEDIAN($R402)</f>
        <v>0</v>
      </c>
      <c r="AW402" s="1">
        <f>MAX($B402)</f>
        <v>0</v>
      </c>
      <c r="AX402" s="1">
        <f>MAX($C402)</f>
        <v>0</v>
      </c>
      <c r="AY402" s="1">
        <f>MAX($D402)</f>
        <v>0</v>
      </c>
      <c r="AZ402" s="1">
        <f>MAX($E402)</f>
        <v>0</v>
      </c>
      <c r="BA402" s="1">
        <f>MAX($F402)</f>
        <v>0</v>
      </c>
      <c r="BB402" s="1">
        <f>MAX($G402)</f>
        <v>0</v>
      </c>
      <c r="BC402" s="1">
        <f>MAX($H402)</f>
        <v>0</v>
      </c>
      <c r="BD402" s="1">
        <f>MAX($I402)</f>
        <v>0</v>
      </c>
      <c r="BE402" s="1">
        <f>MAX($J402)</f>
        <v>0</v>
      </c>
      <c r="BF402" s="1">
        <f>MAX($K402)</f>
        <v>0</v>
      </c>
      <c r="BG402" s="1">
        <f>MAX($M402)</f>
        <v>0</v>
      </c>
      <c r="BH402" s="1">
        <f>MAX($N402)</f>
        <v>0</v>
      </c>
      <c r="BI402" s="1">
        <f>MAX($P402)</f>
        <v>0</v>
      </c>
      <c r="BJ402" s="1">
        <f>MAX($Q402)</f>
        <v>0</v>
      </c>
      <c r="BK402" s="1">
        <f>MAX($R402)</f>
        <v>0</v>
      </c>
    </row>
    <row r="403" spans="1:63">
      <c r="A403" s="1" t="s">
        <v>400</v>
      </c>
      <c r="B403" s="1" cm="1">
        <f t="array" ref="B403">_xlfn.SWITCH($A$2,"average", AVERAGE(Instances!B403:Instances!B403),"median", MEDIAN(Instances!B403:Instances!B403),"min", MIN(Instances!B403:Instances!B403),"max", MAX(Instances!B403:Instances!B403),"diff", MAX(Instances!B403:Instances!B403)-MIN(Instances!B403:Instances!B403))</f>
        <v>0</v>
      </c>
      <c r="C403" s="1" cm="1">
        <f t="array" ref="C403">_xlfn.SWITCH($A$2,"average", AVERAGE(Instances!C403:Instances!C403),"median", MEDIAN(Instances!C403:Instances!C403),"min", MIN(Instances!C403:Instances!C403),"max", MAX(Instances!C403:Instances!C403),"diff", MAX(Instances!C403:Instances!C403)-MIN(Instances!C403:Instances!C403))</f>
        <v>0</v>
      </c>
      <c r="D403" s="1" cm="1">
        <f t="array" ref="D403">_xlfn.SWITCH($A$2,"average", AVERAGE(Instances!D403:Instances!D403),"median", MEDIAN(Instances!D403:Instances!D403),"min", MIN(Instances!D403:Instances!D403),"max", MAX(Instances!D403:Instances!D403),"diff", MAX(Instances!D403:Instances!D403)-MIN(Instances!D403:Instances!D403))</f>
        <v>0</v>
      </c>
      <c r="E403" s="1" cm="1">
        <f t="array" ref="E403">_xlfn.SWITCH($A$2,"average", AVERAGE(Instances!E403:Instances!E403),"median", MEDIAN(Instances!E403:Instances!E403),"min", MIN(Instances!E403:Instances!E403),"max", MAX(Instances!E403:Instances!E403),"diff", MAX(Instances!E403:Instances!E403)-MIN(Instances!E403:Instances!E403))</f>
        <v>0</v>
      </c>
      <c r="F403" s="1" cm="1">
        <f t="array" ref="F403">_xlfn.SWITCH($A$2,"average", AVERAGE(Instances!F403:Instances!F403),"median", MEDIAN(Instances!F403:Instances!F403),"min", MIN(Instances!F403:Instances!F403),"max", MAX(Instances!F403:Instances!F403),"diff", MAX(Instances!F403:Instances!F403)-MIN(Instances!F403:Instances!F403))</f>
        <v>0</v>
      </c>
      <c r="G403" s="1" cm="1">
        <f t="array" ref="G403">_xlfn.SWITCH($A$2,"average", AVERAGE(Instances!G403:Instances!G403),"median", MEDIAN(Instances!G403:Instances!G403),"min", MIN(Instances!G403:Instances!G403),"max", MAX(Instances!G403:Instances!G403),"diff", MAX(Instances!G403:Instances!G403)-MIN(Instances!G403:Instances!G403))</f>
        <v>0</v>
      </c>
      <c r="H403" s="1" cm="1">
        <f t="array" ref="H403">_xlfn.SWITCH($A$2,"average", AVERAGE(Instances!H403:Instances!H403),"median", MEDIAN(Instances!H403:Instances!H403),"min", MIN(Instances!H403:Instances!H403),"max", MAX(Instances!H403:Instances!H403),"diff", MAX(Instances!H403:Instances!H403)-MIN(Instances!H403:Instances!H403))</f>
        <v>0</v>
      </c>
      <c r="I403" s="1" cm="1">
        <f t="array" ref="I403">_xlfn.SWITCH($A$2,"average", AVERAGE(Instances!I403:Instances!I403),"median", MEDIAN(Instances!I403:Instances!I403),"min", MIN(Instances!I403:Instances!I403),"max", MAX(Instances!I403:Instances!I403),"diff", MAX(Instances!I403:Instances!I403)-MIN(Instances!I403:Instances!I403))</f>
        <v>0</v>
      </c>
      <c r="J403" s="1" cm="1">
        <f t="array" ref="J403">_xlfn.SWITCH($A$2,"average", AVERAGE(Instances!J403:Instances!J403),"median", MEDIAN(Instances!J403:Instances!J403),"min", MIN(Instances!J403:Instances!J403),"max", MAX(Instances!J403:Instances!J403),"diff", MAX(Instances!J403:Instances!J403)-MIN(Instances!J403:Instances!J403))</f>
        <v>0</v>
      </c>
      <c r="K403" s="1" cm="1">
        <f t="array" ref="K403">_xlfn.SWITCH($A$2,"average", AVERAGE(Instances!K403:Instances!K403),"median", MEDIAN(Instances!K403:Instances!K403),"min", MIN(Instances!K403:Instances!K403),"max", MAX(Instances!K403:Instances!K403),"diff", MAX(Instances!K403:Instances!K403)-MIN(Instances!K403:Instances!K403))</f>
        <v>0</v>
      </c>
      <c r="L403" s="1"/>
      <c r="M403" s="1" cm="1">
        <f t="array" ref="M403">_xlfn.SWITCH($A$2,"average", AVERAGE(Instances!M403:Instances!M403),"median", MEDIAN(Instances!M403:Instances!M403),"min", MIN(Instances!M403:Instances!M403),"max", MAX(Instances!M403:Instances!M403),"diff", MAX(Instances!M403:Instances!M403)-MIN(Instances!M403:Instances!M403))</f>
        <v>0</v>
      </c>
      <c r="N403" s="1" cm="1">
        <f t="array" ref="N403">_xlfn.SWITCH($A$2,"average", AVERAGE(Instances!N403:Instances!N403),"median", MEDIAN(Instances!N403:Instances!N403),"min", MIN(Instances!N403:Instances!N403),"max", MAX(Instances!N403:Instances!N403),"diff", MAX(Instances!N403:Instances!N403)-MIN(Instances!N403:Instances!N403))</f>
        <v>0</v>
      </c>
      <c r="O403" s="1"/>
      <c r="P403" s="1" cm="1">
        <f t="array" ref="P403">_xlfn.SWITCH($A$2,"average", AVERAGE(Instances!P403:Instances!P403),"median", MEDIAN(Instances!P403:Instances!P403),"min", MIN(Instances!P403:Instances!P403),"max", MAX(Instances!P403:Instances!P403),"diff", MAX(Instances!P403:Instances!P403)-MIN(Instances!P403:Instances!P403))</f>
        <v>0</v>
      </c>
      <c r="Q403" s="1" cm="1">
        <f t="array" ref="Q403">_xlfn.SWITCH($A$2,"average", AVERAGE(Instances!Q403:Instances!Q403),"median", MEDIAN(Instances!Q403:Instances!Q403),"min", MIN(Instances!Q403:Instances!Q403),"max", MAX(Instances!Q403:Instances!Q403),"diff", MAX(Instances!Q403:Instances!Q403)-MIN(Instances!Q403:Instances!Q403))</f>
        <v>0</v>
      </c>
      <c r="R403" s="1" cm="1">
        <f t="array" ref="R403">_xlfn.SWITCH($A$2,"average", AVERAGE(Instances!R403:Instances!R403),"median", MEDIAN(Instances!R403:Instances!R403),"min", MIN(Instances!R403:Instances!R403),"max", MAX(Instances!R403:Instances!R403),"diff", MAX(Instances!R403:Instances!R403)-MIN(Instances!R403:Instances!R403))</f>
        <v>0</v>
      </c>
      <c r="S403" s="1">
        <f>MIN($B403)</f>
        <v>0</v>
      </c>
      <c r="T403" s="1">
        <f>MIN($C403)</f>
        <v>0</v>
      </c>
      <c r="U403" s="1">
        <f>MIN($D403)</f>
        <v>0</v>
      </c>
      <c r="V403" s="1">
        <f>MIN($E403)</f>
        <v>0</v>
      </c>
      <c r="W403" s="1">
        <f>MIN($F403)</f>
        <v>0</v>
      </c>
      <c r="X403" s="1">
        <f>MIN($G403)</f>
        <v>0</v>
      </c>
      <c r="Y403" s="1">
        <f>MIN($H403)</f>
        <v>0</v>
      </c>
      <c r="Z403" s="1">
        <f>MIN($I403)</f>
        <v>0</v>
      </c>
      <c r="AA403" s="1">
        <f>MIN($J403)</f>
        <v>0</v>
      </c>
      <c r="AB403" s="1">
        <f>MIN($K403)</f>
        <v>0</v>
      </c>
      <c r="AC403" s="1">
        <f>MIN($M403)</f>
        <v>0</v>
      </c>
      <c r="AD403" s="1">
        <f>MIN($N403)</f>
        <v>0</v>
      </c>
      <c r="AE403" s="1">
        <f>MIN($P403)</f>
        <v>0</v>
      </c>
      <c r="AF403" s="1">
        <f>MIN($Q403)</f>
        <v>0</v>
      </c>
      <c r="AG403" s="1">
        <f>MIN($R403)</f>
        <v>0</v>
      </c>
      <c r="AH403" s="1">
        <f>MEDIAN($B403)</f>
        <v>0</v>
      </c>
      <c r="AI403" s="1">
        <f>MEDIAN($C403)</f>
        <v>0</v>
      </c>
      <c r="AJ403" s="1">
        <f>MEDIAN($D403)</f>
        <v>0</v>
      </c>
      <c r="AK403" s="1">
        <f>MEDIAN($E403)</f>
        <v>0</v>
      </c>
      <c r="AL403" s="1">
        <f>MEDIAN($F403)</f>
        <v>0</v>
      </c>
      <c r="AM403" s="1">
        <f>MEDIAN($G403)</f>
        <v>0</v>
      </c>
      <c r="AN403" s="1">
        <f>MEDIAN($H403)</f>
        <v>0</v>
      </c>
      <c r="AO403" s="1">
        <f>MEDIAN($I403)</f>
        <v>0</v>
      </c>
      <c r="AP403" s="1">
        <f>MEDIAN($J403)</f>
        <v>0</v>
      </c>
      <c r="AQ403" s="1">
        <f>MEDIAN($K403)</f>
        <v>0</v>
      </c>
      <c r="AR403" s="1">
        <f>MEDIAN($M403)</f>
        <v>0</v>
      </c>
      <c r="AS403" s="1">
        <f>MEDIAN($N403)</f>
        <v>0</v>
      </c>
      <c r="AT403" s="1">
        <f>MEDIAN($P403)</f>
        <v>0</v>
      </c>
      <c r="AU403" s="1">
        <f>MEDIAN($Q403)</f>
        <v>0</v>
      </c>
      <c r="AV403" s="1">
        <f>MEDIAN($R403)</f>
        <v>0</v>
      </c>
      <c r="AW403" s="1">
        <f>MAX($B403)</f>
        <v>0</v>
      </c>
      <c r="AX403" s="1">
        <f>MAX($C403)</f>
        <v>0</v>
      </c>
      <c r="AY403" s="1">
        <f>MAX($D403)</f>
        <v>0</v>
      </c>
      <c r="AZ403" s="1">
        <f>MAX($E403)</f>
        <v>0</v>
      </c>
      <c r="BA403" s="1">
        <f>MAX($F403)</f>
        <v>0</v>
      </c>
      <c r="BB403" s="1">
        <f>MAX($G403)</f>
        <v>0</v>
      </c>
      <c r="BC403" s="1">
        <f>MAX($H403)</f>
        <v>0</v>
      </c>
      <c r="BD403" s="1">
        <f>MAX($I403)</f>
        <v>0</v>
      </c>
      <c r="BE403" s="1">
        <f>MAX($J403)</f>
        <v>0</v>
      </c>
      <c r="BF403" s="1">
        <f>MAX($K403)</f>
        <v>0</v>
      </c>
      <c r="BG403" s="1">
        <f>MAX($M403)</f>
        <v>0</v>
      </c>
      <c r="BH403" s="1">
        <f>MAX($N403)</f>
        <v>0</v>
      </c>
      <c r="BI403" s="1">
        <f>MAX($P403)</f>
        <v>0</v>
      </c>
      <c r="BJ403" s="1">
        <f>MAX($Q403)</f>
        <v>0</v>
      </c>
      <c r="BK403" s="1">
        <f>MAX($R403)</f>
        <v>0</v>
      </c>
    </row>
    <row r="404" spans="1:63">
      <c r="A404" s="1" t="s">
        <v>401</v>
      </c>
      <c r="B404" s="1" cm="1">
        <f t="array" ref="B404">_xlfn.SWITCH($A$2,"average", AVERAGE(Instances!B404:Instances!B404),"median", MEDIAN(Instances!B404:Instances!B404),"min", MIN(Instances!B404:Instances!B404),"max", MAX(Instances!B404:Instances!B404),"diff", MAX(Instances!B404:Instances!B404)-MIN(Instances!B404:Instances!B404))</f>
        <v>0</v>
      </c>
      <c r="C404" s="1" cm="1">
        <f t="array" ref="C404">_xlfn.SWITCH($A$2,"average", AVERAGE(Instances!C404:Instances!C404),"median", MEDIAN(Instances!C404:Instances!C404),"min", MIN(Instances!C404:Instances!C404),"max", MAX(Instances!C404:Instances!C404),"diff", MAX(Instances!C404:Instances!C404)-MIN(Instances!C404:Instances!C404))</f>
        <v>0</v>
      </c>
      <c r="D404" s="1" cm="1">
        <f t="array" ref="D404">_xlfn.SWITCH($A$2,"average", AVERAGE(Instances!D404:Instances!D404),"median", MEDIAN(Instances!D404:Instances!D404),"min", MIN(Instances!D404:Instances!D404),"max", MAX(Instances!D404:Instances!D404),"diff", MAX(Instances!D404:Instances!D404)-MIN(Instances!D404:Instances!D404))</f>
        <v>0</v>
      </c>
      <c r="E404" s="1" cm="1">
        <f t="array" ref="E404">_xlfn.SWITCH($A$2,"average", AVERAGE(Instances!E404:Instances!E404),"median", MEDIAN(Instances!E404:Instances!E404),"min", MIN(Instances!E404:Instances!E404),"max", MAX(Instances!E404:Instances!E404),"diff", MAX(Instances!E404:Instances!E404)-MIN(Instances!E404:Instances!E404))</f>
        <v>0</v>
      </c>
      <c r="F404" s="1" cm="1">
        <f t="array" ref="F404">_xlfn.SWITCH($A$2,"average", AVERAGE(Instances!F404:Instances!F404),"median", MEDIAN(Instances!F404:Instances!F404),"min", MIN(Instances!F404:Instances!F404),"max", MAX(Instances!F404:Instances!F404),"diff", MAX(Instances!F404:Instances!F404)-MIN(Instances!F404:Instances!F404))</f>
        <v>0</v>
      </c>
      <c r="G404" s="1" cm="1">
        <f t="array" ref="G404">_xlfn.SWITCH($A$2,"average", AVERAGE(Instances!G404:Instances!G404),"median", MEDIAN(Instances!G404:Instances!G404),"min", MIN(Instances!G404:Instances!G404),"max", MAX(Instances!G404:Instances!G404),"diff", MAX(Instances!G404:Instances!G404)-MIN(Instances!G404:Instances!G404))</f>
        <v>0</v>
      </c>
      <c r="H404" s="1" cm="1">
        <f t="array" ref="H404">_xlfn.SWITCH($A$2,"average", AVERAGE(Instances!H404:Instances!H404),"median", MEDIAN(Instances!H404:Instances!H404),"min", MIN(Instances!H404:Instances!H404),"max", MAX(Instances!H404:Instances!H404),"diff", MAX(Instances!H404:Instances!H404)-MIN(Instances!H404:Instances!H404))</f>
        <v>0</v>
      </c>
      <c r="I404" s="1" cm="1">
        <f t="array" ref="I404">_xlfn.SWITCH($A$2,"average", AVERAGE(Instances!I404:Instances!I404),"median", MEDIAN(Instances!I404:Instances!I404),"min", MIN(Instances!I404:Instances!I404),"max", MAX(Instances!I404:Instances!I404),"diff", MAX(Instances!I404:Instances!I404)-MIN(Instances!I404:Instances!I404))</f>
        <v>0</v>
      </c>
      <c r="J404" s="1" cm="1">
        <f t="array" ref="J404">_xlfn.SWITCH($A$2,"average", AVERAGE(Instances!J404:Instances!J404),"median", MEDIAN(Instances!J404:Instances!J404),"min", MIN(Instances!J404:Instances!J404),"max", MAX(Instances!J404:Instances!J404),"diff", MAX(Instances!J404:Instances!J404)-MIN(Instances!J404:Instances!J404))</f>
        <v>0</v>
      </c>
      <c r="K404" s="1" cm="1">
        <f t="array" ref="K404">_xlfn.SWITCH($A$2,"average", AVERAGE(Instances!K404:Instances!K404),"median", MEDIAN(Instances!K404:Instances!K404),"min", MIN(Instances!K404:Instances!K404),"max", MAX(Instances!K404:Instances!K404),"diff", MAX(Instances!K404:Instances!K404)-MIN(Instances!K404:Instances!K404))</f>
        <v>0</v>
      </c>
      <c r="L404" s="1"/>
      <c r="M404" s="1" cm="1">
        <f t="array" ref="M404">_xlfn.SWITCH($A$2,"average", AVERAGE(Instances!M404:Instances!M404),"median", MEDIAN(Instances!M404:Instances!M404),"min", MIN(Instances!M404:Instances!M404),"max", MAX(Instances!M404:Instances!M404),"diff", MAX(Instances!M404:Instances!M404)-MIN(Instances!M404:Instances!M404))</f>
        <v>0</v>
      </c>
      <c r="N404" s="1" cm="1">
        <f t="array" ref="N404">_xlfn.SWITCH($A$2,"average", AVERAGE(Instances!N404:Instances!N404),"median", MEDIAN(Instances!N404:Instances!N404),"min", MIN(Instances!N404:Instances!N404),"max", MAX(Instances!N404:Instances!N404),"diff", MAX(Instances!N404:Instances!N404)-MIN(Instances!N404:Instances!N404))</f>
        <v>0</v>
      </c>
      <c r="O404" s="1"/>
      <c r="P404" s="1" cm="1">
        <f t="array" ref="P404">_xlfn.SWITCH($A$2,"average", AVERAGE(Instances!P404:Instances!P404),"median", MEDIAN(Instances!P404:Instances!P404),"min", MIN(Instances!P404:Instances!P404),"max", MAX(Instances!P404:Instances!P404),"diff", MAX(Instances!P404:Instances!P404)-MIN(Instances!P404:Instances!P404))</f>
        <v>0</v>
      </c>
      <c r="Q404" s="1" cm="1">
        <f t="array" ref="Q404">_xlfn.SWITCH($A$2,"average", AVERAGE(Instances!Q404:Instances!Q404),"median", MEDIAN(Instances!Q404:Instances!Q404),"min", MIN(Instances!Q404:Instances!Q404),"max", MAX(Instances!Q404:Instances!Q404),"diff", MAX(Instances!Q404:Instances!Q404)-MIN(Instances!Q404:Instances!Q404))</f>
        <v>0</v>
      </c>
      <c r="R404" s="1" cm="1">
        <f t="array" ref="R404">_xlfn.SWITCH($A$2,"average", AVERAGE(Instances!R404:Instances!R404),"median", MEDIAN(Instances!R404:Instances!R404),"min", MIN(Instances!R404:Instances!R404),"max", MAX(Instances!R404:Instances!R404),"diff", MAX(Instances!R404:Instances!R404)-MIN(Instances!R404:Instances!R404))</f>
        <v>0</v>
      </c>
      <c r="S404" s="1">
        <f>MIN($B404)</f>
        <v>0</v>
      </c>
      <c r="T404" s="1">
        <f>MIN($C404)</f>
        <v>0</v>
      </c>
      <c r="U404" s="1">
        <f>MIN($D404)</f>
        <v>0</v>
      </c>
      <c r="V404" s="1">
        <f>MIN($E404)</f>
        <v>0</v>
      </c>
      <c r="W404" s="1">
        <f>MIN($F404)</f>
        <v>0</v>
      </c>
      <c r="X404" s="1">
        <f>MIN($G404)</f>
        <v>0</v>
      </c>
      <c r="Y404" s="1">
        <f>MIN($H404)</f>
        <v>0</v>
      </c>
      <c r="Z404" s="1">
        <f>MIN($I404)</f>
        <v>0</v>
      </c>
      <c r="AA404" s="1">
        <f>MIN($J404)</f>
        <v>0</v>
      </c>
      <c r="AB404" s="1">
        <f>MIN($K404)</f>
        <v>0</v>
      </c>
      <c r="AC404" s="1">
        <f>MIN($M404)</f>
        <v>0</v>
      </c>
      <c r="AD404" s="1">
        <f>MIN($N404)</f>
        <v>0</v>
      </c>
      <c r="AE404" s="1">
        <f>MIN($P404)</f>
        <v>0</v>
      </c>
      <c r="AF404" s="1">
        <f>MIN($Q404)</f>
        <v>0</v>
      </c>
      <c r="AG404" s="1">
        <f>MIN($R404)</f>
        <v>0</v>
      </c>
      <c r="AH404" s="1">
        <f>MEDIAN($B404)</f>
        <v>0</v>
      </c>
      <c r="AI404" s="1">
        <f>MEDIAN($C404)</f>
        <v>0</v>
      </c>
      <c r="AJ404" s="1">
        <f>MEDIAN($D404)</f>
        <v>0</v>
      </c>
      <c r="AK404" s="1">
        <f>MEDIAN($E404)</f>
        <v>0</v>
      </c>
      <c r="AL404" s="1">
        <f>MEDIAN($F404)</f>
        <v>0</v>
      </c>
      <c r="AM404" s="1">
        <f>MEDIAN($G404)</f>
        <v>0</v>
      </c>
      <c r="AN404" s="1">
        <f>MEDIAN($H404)</f>
        <v>0</v>
      </c>
      <c r="AO404" s="1">
        <f>MEDIAN($I404)</f>
        <v>0</v>
      </c>
      <c r="AP404" s="1">
        <f>MEDIAN($J404)</f>
        <v>0</v>
      </c>
      <c r="AQ404" s="1">
        <f>MEDIAN($K404)</f>
        <v>0</v>
      </c>
      <c r="AR404" s="1">
        <f>MEDIAN($M404)</f>
        <v>0</v>
      </c>
      <c r="AS404" s="1">
        <f>MEDIAN($N404)</f>
        <v>0</v>
      </c>
      <c r="AT404" s="1">
        <f>MEDIAN($P404)</f>
        <v>0</v>
      </c>
      <c r="AU404" s="1">
        <f>MEDIAN($Q404)</f>
        <v>0</v>
      </c>
      <c r="AV404" s="1">
        <f>MEDIAN($R404)</f>
        <v>0</v>
      </c>
      <c r="AW404" s="1">
        <f>MAX($B404)</f>
        <v>0</v>
      </c>
      <c r="AX404" s="1">
        <f>MAX($C404)</f>
        <v>0</v>
      </c>
      <c r="AY404" s="1">
        <f>MAX($D404)</f>
        <v>0</v>
      </c>
      <c r="AZ404" s="1">
        <f>MAX($E404)</f>
        <v>0</v>
      </c>
      <c r="BA404" s="1">
        <f>MAX($F404)</f>
        <v>0</v>
      </c>
      <c r="BB404" s="1">
        <f>MAX($G404)</f>
        <v>0</v>
      </c>
      <c r="BC404" s="1">
        <f>MAX($H404)</f>
        <v>0</v>
      </c>
      <c r="BD404" s="1">
        <f>MAX($I404)</f>
        <v>0</v>
      </c>
      <c r="BE404" s="1">
        <f>MAX($J404)</f>
        <v>0</v>
      </c>
      <c r="BF404" s="1">
        <f>MAX($K404)</f>
        <v>0</v>
      </c>
      <c r="BG404" s="1">
        <f>MAX($M404)</f>
        <v>0</v>
      </c>
      <c r="BH404" s="1">
        <f>MAX($N404)</f>
        <v>0</v>
      </c>
      <c r="BI404" s="1">
        <f>MAX($P404)</f>
        <v>0</v>
      </c>
      <c r="BJ404" s="1">
        <f>MAX($Q404)</f>
        <v>0</v>
      </c>
      <c r="BK404" s="1">
        <f>MAX($R404)</f>
        <v>0</v>
      </c>
    </row>
    <row r="405" spans="1:63">
      <c r="A405" s="1" t="s">
        <v>402</v>
      </c>
      <c r="B405" s="1" cm="1">
        <f t="array" ref="B405">_xlfn.SWITCH($A$2,"average", AVERAGE(Instances!B405:Instances!B405),"median", MEDIAN(Instances!B405:Instances!B405),"min", MIN(Instances!B405:Instances!B405),"max", MAX(Instances!B405:Instances!B405),"diff", MAX(Instances!B405:Instances!B405)-MIN(Instances!B405:Instances!B405))</f>
        <v>0</v>
      </c>
      <c r="C405" s="1" cm="1">
        <f t="array" ref="C405">_xlfn.SWITCH($A$2,"average", AVERAGE(Instances!C405:Instances!C405),"median", MEDIAN(Instances!C405:Instances!C405),"min", MIN(Instances!C405:Instances!C405),"max", MAX(Instances!C405:Instances!C405),"diff", MAX(Instances!C405:Instances!C405)-MIN(Instances!C405:Instances!C405))</f>
        <v>0</v>
      </c>
      <c r="D405" s="1" cm="1">
        <f t="array" ref="D405">_xlfn.SWITCH($A$2,"average", AVERAGE(Instances!D405:Instances!D405),"median", MEDIAN(Instances!D405:Instances!D405),"min", MIN(Instances!D405:Instances!D405),"max", MAX(Instances!D405:Instances!D405),"diff", MAX(Instances!D405:Instances!D405)-MIN(Instances!D405:Instances!D405))</f>
        <v>0</v>
      </c>
      <c r="E405" s="1" cm="1">
        <f t="array" ref="E405">_xlfn.SWITCH($A$2,"average", AVERAGE(Instances!E405:Instances!E405),"median", MEDIAN(Instances!E405:Instances!E405),"min", MIN(Instances!E405:Instances!E405),"max", MAX(Instances!E405:Instances!E405),"diff", MAX(Instances!E405:Instances!E405)-MIN(Instances!E405:Instances!E405))</f>
        <v>0</v>
      </c>
      <c r="F405" s="1" cm="1">
        <f t="array" ref="F405">_xlfn.SWITCH($A$2,"average", AVERAGE(Instances!F405:Instances!F405),"median", MEDIAN(Instances!F405:Instances!F405),"min", MIN(Instances!F405:Instances!F405),"max", MAX(Instances!F405:Instances!F405),"diff", MAX(Instances!F405:Instances!F405)-MIN(Instances!F405:Instances!F405))</f>
        <v>0</v>
      </c>
      <c r="G405" s="1" cm="1">
        <f t="array" ref="G405">_xlfn.SWITCH($A$2,"average", AVERAGE(Instances!G405:Instances!G405),"median", MEDIAN(Instances!G405:Instances!G405),"min", MIN(Instances!G405:Instances!G405),"max", MAX(Instances!G405:Instances!G405),"diff", MAX(Instances!G405:Instances!G405)-MIN(Instances!G405:Instances!G405))</f>
        <v>0</v>
      </c>
      <c r="H405" s="1" cm="1">
        <f t="array" ref="H405">_xlfn.SWITCH($A$2,"average", AVERAGE(Instances!H405:Instances!H405),"median", MEDIAN(Instances!H405:Instances!H405),"min", MIN(Instances!H405:Instances!H405),"max", MAX(Instances!H405:Instances!H405),"diff", MAX(Instances!H405:Instances!H405)-MIN(Instances!H405:Instances!H405))</f>
        <v>0</v>
      </c>
      <c r="I405" s="1" cm="1">
        <f t="array" ref="I405">_xlfn.SWITCH($A$2,"average", AVERAGE(Instances!I405:Instances!I405),"median", MEDIAN(Instances!I405:Instances!I405),"min", MIN(Instances!I405:Instances!I405),"max", MAX(Instances!I405:Instances!I405),"diff", MAX(Instances!I405:Instances!I405)-MIN(Instances!I405:Instances!I405))</f>
        <v>0</v>
      </c>
      <c r="J405" s="1" cm="1">
        <f t="array" ref="J405">_xlfn.SWITCH($A$2,"average", AVERAGE(Instances!J405:Instances!J405),"median", MEDIAN(Instances!J405:Instances!J405),"min", MIN(Instances!J405:Instances!J405),"max", MAX(Instances!J405:Instances!J405),"diff", MAX(Instances!J405:Instances!J405)-MIN(Instances!J405:Instances!J405))</f>
        <v>0</v>
      </c>
      <c r="K405" s="1" cm="1">
        <f t="array" ref="K405">_xlfn.SWITCH($A$2,"average", AVERAGE(Instances!K405:Instances!K405),"median", MEDIAN(Instances!K405:Instances!K405),"min", MIN(Instances!K405:Instances!K405),"max", MAX(Instances!K405:Instances!K405),"diff", MAX(Instances!K405:Instances!K405)-MIN(Instances!K405:Instances!K405))</f>
        <v>0</v>
      </c>
      <c r="L405" s="1"/>
      <c r="M405" s="1" cm="1">
        <f t="array" ref="M405">_xlfn.SWITCH($A$2,"average", AVERAGE(Instances!M405:Instances!M405),"median", MEDIAN(Instances!M405:Instances!M405),"min", MIN(Instances!M405:Instances!M405),"max", MAX(Instances!M405:Instances!M405),"diff", MAX(Instances!M405:Instances!M405)-MIN(Instances!M405:Instances!M405))</f>
        <v>0</v>
      </c>
      <c r="N405" s="1" cm="1">
        <f t="array" ref="N405">_xlfn.SWITCH($A$2,"average", AVERAGE(Instances!N405:Instances!N405),"median", MEDIAN(Instances!N405:Instances!N405),"min", MIN(Instances!N405:Instances!N405),"max", MAX(Instances!N405:Instances!N405),"diff", MAX(Instances!N405:Instances!N405)-MIN(Instances!N405:Instances!N405))</f>
        <v>0</v>
      </c>
      <c r="O405" s="1"/>
      <c r="P405" s="1" cm="1">
        <f t="array" ref="P405">_xlfn.SWITCH($A$2,"average", AVERAGE(Instances!P405:Instances!P405),"median", MEDIAN(Instances!P405:Instances!P405),"min", MIN(Instances!P405:Instances!P405),"max", MAX(Instances!P405:Instances!P405),"diff", MAX(Instances!P405:Instances!P405)-MIN(Instances!P405:Instances!P405))</f>
        <v>0</v>
      </c>
      <c r="Q405" s="1" cm="1">
        <f t="array" ref="Q405">_xlfn.SWITCH($A$2,"average", AVERAGE(Instances!Q405:Instances!Q405),"median", MEDIAN(Instances!Q405:Instances!Q405),"min", MIN(Instances!Q405:Instances!Q405),"max", MAX(Instances!Q405:Instances!Q405),"diff", MAX(Instances!Q405:Instances!Q405)-MIN(Instances!Q405:Instances!Q405))</f>
        <v>0</v>
      </c>
      <c r="R405" s="1" cm="1">
        <f t="array" ref="R405">_xlfn.SWITCH($A$2,"average", AVERAGE(Instances!R405:Instances!R405),"median", MEDIAN(Instances!R405:Instances!R405),"min", MIN(Instances!R405:Instances!R405),"max", MAX(Instances!R405:Instances!R405),"diff", MAX(Instances!R405:Instances!R405)-MIN(Instances!R405:Instances!R405))</f>
        <v>0</v>
      </c>
      <c r="S405" s="1">
        <f>MIN($B405)</f>
        <v>0</v>
      </c>
      <c r="T405" s="1">
        <f>MIN($C405)</f>
        <v>0</v>
      </c>
      <c r="U405" s="1">
        <f>MIN($D405)</f>
        <v>0</v>
      </c>
      <c r="V405" s="1">
        <f>MIN($E405)</f>
        <v>0</v>
      </c>
      <c r="W405" s="1">
        <f>MIN($F405)</f>
        <v>0</v>
      </c>
      <c r="X405" s="1">
        <f>MIN($G405)</f>
        <v>0</v>
      </c>
      <c r="Y405" s="1">
        <f>MIN($H405)</f>
        <v>0</v>
      </c>
      <c r="Z405" s="1">
        <f>MIN($I405)</f>
        <v>0</v>
      </c>
      <c r="AA405" s="1">
        <f>MIN($J405)</f>
        <v>0</v>
      </c>
      <c r="AB405" s="1">
        <f>MIN($K405)</f>
        <v>0</v>
      </c>
      <c r="AC405" s="1">
        <f>MIN($M405)</f>
        <v>0</v>
      </c>
      <c r="AD405" s="1">
        <f>MIN($N405)</f>
        <v>0</v>
      </c>
      <c r="AE405" s="1">
        <f>MIN($P405)</f>
        <v>0</v>
      </c>
      <c r="AF405" s="1">
        <f>MIN($Q405)</f>
        <v>0</v>
      </c>
      <c r="AG405" s="1">
        <f>MIN($R405)</f>
        <v>0</v>
      </c>
      <c r="AH405" s="1">
        <f>MEDIAN($B405)</f>
        <v>0</v>
      </c>
      <c r="AI405" s="1">
        <f>MEDIAN($C405)</f>
        <v>0</v>
      </c>
      <c r="AJ405" s="1">
        <f>MEDIAN($D405)</f>
        <v>0</v>
      </c>
      <c r="AK405" s="1">
        <f>MEDIAN($E405)</f>
        <v>0</v>
      </c>
      <c r="AL405" s="1">
        <f>MEDIAN($F405)</f>
        <v>0</v>
      </c>
      <c r="AM405" s="1">
        <f>MEDIAN($G405)</f>
        <v>0</v>
      </c>
      <c r="AN405" s="1">
        <f>MEDIAN($H405)</f>
        <v>0</v>
      </c>
      <c r="AO405" s="1">
        <f>MEDIAN($I405)</f>
        <v>0</v>
      </c>
      <c r="AP405" s="1">
        <f>MEDIAN($J405)</f>
        <v>0</v>
      </c>
      <c r="AQ405" s="1">
        <f>MEDIAN($K405)</f>
        <v>0</v>
      </c>
      <c r="AR405" s="1">
        <f>MEDIAN($M405)</f>
        <v>0</v>
      </c>
      <c r="AS405" s="1">
        <f>MEDIAN($N405)</f>
        <v>0</v>
      </c>
      <c r="AT405" s="1">
        <f>MEDIAN($P405)</f>
        <v>0</v>
      </c>
      <c r="AU405" s="1">
        <f>MEDIAN($Q405)</f>
        <v>0</v>
      </c>
      <c r="AV405" s="1">
        <f>MEDIAN($R405)</f>
        <v>0</v>
      </c>
      <c r="AW405" s="1">
        <f>MAX($B405)</f>
        <v>0</v>
      </c>
      <c r="AX405" s="1">
        <f>MAX($C405)</f>
        <v>0</v>
      </c>
      <c r="AY405" s="1">
        <f>MAX($D405)</f>
        <v>0</v>
      </c>
      <c r="AZ405" s="1">
        <f>MAX($E405)</f>
        <v>0</v>
      </c>
      <c r="BA405" s="1">
        <f>MAX($F405)</f>
        <v>0</v>
      </c>
      <c r="BB405" s="1">
        <f>MAX($G405)</f>
        <v>0</v>
      </c>
      <c r="BC405" s="1">
        <f>MAX($H405)</f>
        <v>0</v>
      </c>
      <c r="BD405" s="1">
        <f>MAX($I405)</f>
        <v>0</v>
      </c>
      <c r="BE405" s="1">
        <f>MAX($J405)</f>
        <v>0</v>
      </c>
      <c r="BF405" s="1">
        <f>MAX($K405)</f>
        <v>0</v>
      </c>
      <c r="BG405" s="1">
        <f>MAX($M405)</f>
        <v>0</v>
      </c>
      <c r="BH405" s="1">
        <f>MAX($N405)</f>
        <v>0</v>
      </c>
      <c r="BI405" s="1">
        <f>MAX($P405)</f>
        <v>0</v>
      </c>
      <c r="BJ405" s="1">
        <f>MAX($Q405)</f>
        <v>0</v>
      </c>
      <c r="BK405" s="1">
        <f>MAX($R405)</f>
        <v>0</v>
      </c>
    </row>
    <row r="406" spans="1:63">
      <c r="A406" s="1" t="s">
        <v>403</v>
      </c>
      <c r="B406" s="1" cm="1">
        <f t="array" ref="B406">_xlfn.SWITCH($A$2,"average", AVERAGE(Instances!B406:Instances!B406),"median", MEDIAN(Instances!B406:Instances!B406),"min", MIN(Instances!B406:Instances!B406),"max", MAX(Instances!B406:Instances!B406),"diff", MAX(Instances!B406:Instances!B406)-MIN(Instances!B406:Instances!B406))</f>
        <v>0</v>
      </c>
      <c r="C406" s="1" cm="1">
        <f t="array" ref="C406">_xlfn.SWITCH($A$2,"average", AVERAGE(Instances!C406:Instances!C406),"median", MEDIAN(Instances!C406:Instances!C406),"min", MIN(Instances!C406:Instances!C406),"max", MAX(Instances!C406:Instances!C406),"diff", MAX(Instances!C406:Instances!C406)-MIN(Instances!C406:Instances!C406))</f>
        <v>0</v>
      </c>
      <c r="D406" s="1" cm="1">
        <f t="array" ref="D406">_xlfn.SWITCH($A$2,"average", AVERAGE(Instances!D406:Instances!D406),"median", MEDIAN(Instances!D406:Instances!D406),"min", MIN(Instances!D406:Instances!D406),"max", MAX(Instances!D406:Instances!D406),"diff", MAX(Instances!D406:Instances!D406)-MIN(Instances!D406:Instances!D406))</f>
        <v>0</v>
      </c>
      <c r="E406" s="1" cm="1">
        <f t="array" ref="E406">_xlfn.SWITCH($A$2,"average", AVERAGE(Instances!E406:Instances!E406),"median", MEDIAN(Instances!E406:Instances!E406),"min", MIN(Instances!E406:Instances!E406),"max", MAX(Instances!E406:Instances!E406),"diff", MAX(Instances!E406:Instances!E406)-MIN(Instances!E406:Instances!E406))</f>
        <v>0</v>
      </c>
      <c r="F406" s="1" cm="1">
        <f t="array" ref="F406">_xlfn.SWITCH($A$2,"average", AVERAGE(Instances!F406:Instances!F406),"median", MEDIAN(Instances!F406:Instances!F406),"min", MIN(Instances!F406:Instances!F406),"max", MAX(Instances!F406:Instances!F406),"diff", MAX(Instances!F406:Instances!F406)-MIN(Instances!F406:Instances!F406))</f>
        <v>0</v>
      </c>
      <c r="G406" s="1" cm="1">
        <f t="array" ref="G406">_xlfn.SWITCH($A$2,"average", AVERAGE(Instances!G406:Instances!G406),"median", MEDIAN(Instances!G406:Instances!G406),"min", MIN(Instances!G406:Instances!G406),"max", MAX(Instances!G406:Instances!G406),"diff", MAX(Instances!G406:Instances!G406)-MIN(Instances!G406:Instances!G406))</f>
        <v>0</v>
      </c>
      <c r="H406" s="1" cm="1">
        <f t="array" ref="H406">_xlfn.SWITCH($A$2,"average", AVERAGE(Instances!H406:Instances!H406),"median", MEDIAN(Instances!H406:Instances!H406),"min", MIN(Instances!H406:Instances!H406),"max", MAX(Instances!H406:Instances!H406),"diff", MAX(Instances!H406:Instances!H406)-MIN(Instances!H406:Instances!H406))</f>
        <v>0</v>
      </c>
      <c r="I406" s="1" cm="1">
        <f t="array" ref="I406">_xlfn.SWITCH($A$2,"average", AVERAGE(Instances!I406:Instances!I406),"median", MEDIAN(Instances!I406:Instances!I406),"min", MIN(Instances!I406:Instances!I406),"max", MAX(Instances!I406:Instances!I406),"diff", MAX(Instances!I406:Instances!I406)-MIN(Instances!I406:Instances!I406))</f>
        <v>0</v>
      </c>
      <c r="J406" s="1" cm="1">
        <f t="array" ref="J406">_xlfn.SWITCH($A$2,"average", AVERAGE(Instances!J406:Instances!J406),"median", MEDIAN(Instances!J406:Instances!J406),"min", MIN(Instances!J406:Instances!J406),"max", MAX(Instances!J406:Instances!J406),"diff", MAX(Instances!J406:Instances!J406)-MIN(Instances!J406:Instances!J406))</f>
        <v>0</v>
      </c>
      <c r="K406" s="1" cm="1">
        <f t="array" ref="K406">_xlfn.SWITCH($A$2,"average", AVERAGE(Instances!K406:Instances!K406),"median", MEDIAN(Instances!K406:Instances!K406),"min", MIN(Instances!K406:Instances!K406),"max", MAX(Instances!K406:Instances!K406),"diff", MAX(Instances!K406:Instances!K406)-MIN(Instances!K406:Instances!K406))</f>
        <v>0</v>
      </c>
      <c r="L406" s="1"/>
      <c r="M406" s="1" cm="1">
        <f t="array" ref="M406">_xlfn.SWITCH($A$2,"average", AVERAGE(Instances!M406:Instances!M406),"median", MEDIAN(Instances!M406:Instances!M406),"min", MIN(Instances!M406:Instances!M406),"max", MAX(Instances!M406:Instances!M406),"diff", MAX(Instances!M406:Instances!M406)-MIN(Instances!M406:Instances!M406))</f>
        <v>0</v>
      </c>
      <c r="N406" s="1" cm="1">
        <f t="array" ref="N406">_xlfn.SWITCH($A$2,"average", AVERAGE(Instances!N406:Instances!N406),"median", MEDIAN(Instances!N406:Instances!N406),"min", MIN(Instances!N406:Instances!N406),"max", MAX(Instances!N406:Instances!N406),"diff", MAX(Instances!N406:Instances!N406)-MIN(Instances!N406:Instances!N406))</f>
        <v>0</v>
      </c>
      <c r="O406" s="1"/>
      <c r="P406" s="1" cm="1">
        <f t="array" ref="P406">_xlfn.SWITCH($A$2,"average", AVERAGE(Instances!P406:Instances!P406),"median", MEDIAN(Instances!P406:Instances!P406),"min", MIN(Instances!P406:Instances!P406),"max", MAX(Instances!P406:Instances!P406),"diff", MAX(Instances!P406:Instances!P406)-MIN(Instances!P406:Instances!P406))</f>
        <v>0</v>
      </c>
      <c r="Q406" s="1" cm="1">
        <f t="array" ref="Q406">_xlfn.SWITCH($A$2,"average", AVERAGE(Instances!Q406:Instances!Q406),"median", MEDIAN(Instances!Q406:Instances!Q406),"min", MIN(Instances!Q406:Instances!Q406),"max", MAX(Instances!Q406:Instances!Q406),"diff", MAX(Instances!Q406:Instances!Q406)-MIN(Instances!Q406:Instances!Q406))</f>
        <v>0</v>
      </c>
      <c r="R406" s="1" cm="1">
        <f t="array" ref="R406">_xlfn.SWITCH($A$2,"average", AVERAGE(Instances!R406:Instances!R406),"median", MEDIAN(Instances!R406:Instances!R406),"min", MIN(Instances!R406:Instances!R406),"max", MAX(Instances!R406:Instances!R406),"diff", MAX(Instances!R406:Instances!R406)-MIN(Instances!R406:Instances!R406))</f>
        <v>0</v>
      </c>
      <c r="S406" s="1">
        <f>MIN($B406)</f>
        <v>0</v>
      </c>
      <c r="T406" s="1">
        <f>MIN($C406)</f>
        <v>0</v>
      </c>
      <c r="U406" s="1">
        <f>MIN($D406)</f>
        <v>0</v>
      </c>
      <c r="V406" s="1">
        <f>MIN($E406)</f>
        <v>0</v>
      </c>
      <c r="W406" s="1">
        <f>MIN($F406)</f>
        <v>0</v>
      </c>
      <c r="X406" s="1">
        <f>MIN($G406)</f>
        <v>0</v>
      </c>
      <c r="Y406" s="1">
        <f>MIN($H406)</f>
        <v>0</v>
      </c>
      <c r="Z406" s="1">
        <f>MIN($I406)</f>
        <v>0</v>
      </c>
      <c r="AA406" s="1">
        <f>MIN($J406)</f>
        <v>0</v>
      </c>
      <c r="AB406" s="1">
        <f>MIN($K406)</f>
        <v>0</v>
      </c>
      <c r="AC406" s="1">
        <f>MIN($M406)</f>
        <v>0</v>
      </c>
      <c r="AD406" s="1">
        <f>MIN($N406)</f>
        <v>0</v>
      </c>
      <c r="AE406" s="1">
        <f>MIN($P406)</f>
        <v>0</v>
      </c>
      <c r="AF406" s="1">
        <f>MIN($Q406)</f>
        <v>0</v>
      </c>
      <c r="AG406" s="1">
        <f>MIN($R406)</f>
        <v>0</v>
      </c>
      <c r="AH406" s="1">
        <f>MEDIAN($B406)</f>
        <v>0</v>
      </c>
      <c r="AI406" s="1">
        <f>MEDIAN($C406)</f>
        <v>0</v>
      </c>
      <c r="AJ406" s="1">
        <f>MEDIAN($D406)</f>
        <v>0</v>
      </c>
      <c r="AK406" s="1">
        <f>MEDIAN($E406)</f>
        <v>0</v>
      </c>
      <c r="AL406" s="1">
        <f>MEDIAN($F406)</f>
        <v>0</v>
      </c>
      <c r="AM406" s="1">
        <f>MEDIAN($G406)</f>
        <v>0</v>
      </c>
      <c r="AN406" s="1">
        <f>MEDIAN($H406)</f>
        <v>0</v>
      </c>
      <c r="AO406" s="1">
        <f>MEDIAN($I406)</f>
        <v>0</v>
      </c>
      <c r="AP406" s="1">
        <f>MEDIAN($J406)</f>
        <v>0</v>
      </c>
      <c r="AQ406" s="1">
        <f>MEDIAN($K406)</f>
        <v>0</v>
      </c>
      <c r="AR406" s="1">
        <f>MEDIAN($M406)</f>
        <v>0</v>
      </c>
      <c r="AS406" s="1">
        <f>MEDIAN($N406)</f>
        <v>0</v>
      </c>
      <c r="AT406" s="1">
        <f>MEDIAN($P406)</f>
        <v>0</v>
      </c>
      <c r="AU406" s="1">
        <f>MEDIAN($Q406)</f>
        <v>0</v>
      </c>
      <c r="AV406" s="1">
        <f>MEDIAN($R406)</f>
        <v>0</v>
      </c>
      <c r="AW406" s="1">
        <f>MAX($B406)</f>
        <v>0</v>
      </c>
      <c r="AX406" s="1">
        <f>MAX($C406)</f>
        <v>0</v>
      </c>
      <c r="AY406" s="1">
        <f>MAX($D406)</f>
        <v>0</v>
      </c>
      <c r="AZ406" s="1">
        <f>MAX($E406)</f>
        <v>0</v>
      </c>
      <c r="BA406" s="1">
        <f>MAX($F406)</f>
        <v>0</v>
      </c>
      <c r="BB406" s="1">
        <f>MAX($G406)</f>
        <v>0</v>
      </c>
      <c r="BC406" s="1">
        <f>MAX($H406)</f>
        <v>0</v>
      </c>
      <c r="BD406" s="1">
        <f>MAX($I406)</f>
        <v>0</v>
      </c>
      <c r="BE406" s="1">
        <f>MAX($J406)</f>
        <v>0</v>
      </c>
      <c r="BF406" s="1">
        <f>MAX($K406)</f>
        <v>0</v>
      </c>
      <c r="BG406" s="1">
        <f>MAX($M406)</f>
        <v>0</v>
      </c>
      <c r="BH406" s="1">
        <f>MAX($N406)</f>
        <v>0</v>
      </c>
      <c r="BI406" s="1">
        <f>MAX($P406)</f>
        <v>0</v>
      </c>
      <c r="BJ406" s="1">
        <f>MAX($Q406)</f>
        <v>0</v>
      </c>
      <c r="BK406" s="1">
        <f>MAX($R406)</f>
        <v>0</v>
      </c>
    </row>
    <row r="407" spans="1:63">
      <c r="A407" s="1" t="s">
        <v>404</v>
      </c>
      <c r="B407" s="1" cm="1">
        <f t="array" ref="B407">_xlfn.SWITCH($A$2,"average", AVERAGE(Instances!B407:Instances!B407),"median", MEDIAN(Instances!B407:Instances!B407),"min", MIN(Instances!B407:Instances!B407),"max", MAX(Instances!B407:Instances!B407),"diff", MAX(Instances!B407:Instances!B407)-MIN(Instances!B407:Instances!B407))</f>
        <v>0</v>
      </c>
      <c r="C407" s="1" cm="1">
        <f t="array" ref="C407">_xlfn.SWITCH($A$2,"average", AVERAGE(Instances!C407:Instances!C407),"median", MEDIAN(Instances!C407:Instances!C407),"min", MIN(Instances!C407:Instances!C407),"max", MAX(Instances!C407:Instances!C407),"diff", MAX(Instances!C407:Instances!C407)-MIN(Instances!C407:Instances!C407))</f>
        <v>0</v>
      </c>
      <c r="D407" s="1" cm="1">
        <f t="array" ref="D407">_xlfn.SWITCH($A$2,"average", AVERAGE(Instances!D407:Instances!D407),"median", MEDIAN(Instances!D407:Instances!D407),"min", MIN(Instances!D407:Instances!D407),"max", MAX(Instances!D407:Instances!D407),"diff", MAX(Instances!D407:Instances!D407)-MIN(Instances!D407:Instances!D407))</f>
        <v>0</v>
      </c>
      <c r="E407" s="1" cm="1">
        <f t="array" ref="E407">_xlfn.SWITCH($A$2,"average", AVERAGE(Instances!E407:Instances!E407),"median", MEDIAN(Instances!E407:Instances!E407),"min", MIN(Instances!E407:Instances!E407),"max", MAX(Instances!E407:Instances!E407),"diff", MAX(Instances!E407:Instances!E407)-MIN(Instances!E407:Instances!E407))</f>
        <v>0</v>
      </c>
      <c r="F407" s="1" cm="1">
        <f t="array" ref="F407">_xlfn.SWITCH($A$2,"average", AVERAGE(Instances!F407:Instances!F407),"median", MEDIAN(Instances!F407:Instances!F407),"min", MIN(Instances!F407:Instances!F407),"max", MAX(Instances!F407:Instances!F407),"diff", MAX(Instances!F407:Instances!F407)-MIN(Instances!F407:Instances!F407))</f>
        <v>0</v>
      </c>
      <c r="G407" s="1" cm="1">
        <f t="array" ref="G407">_xlfn.SWITCH($A$2,"average", AVERAGE(Instances!G407:Instances!G407),"median", MEDIAN(Instances!G407:Instances!G407),"min", MIN(Instances!G407:Instances!G407),"max", MAX(Instances!G407:Instances!G407),"diff", MAX(Instances!G407:Instances!G407)-MIN(Instances!G407:Instances!G407))</f>
        <v>0</v>
      </c>
      <c r="H407" s="1" cm="1">
        <f t="array" ref="H407">_xlfn.SWITCH($A$2,"average", AVERAGE(Instances!H407:Instances!H407),"median", MEDIAN(Instances!H407:Instances!H407),"min", MIN(Instances!H407:Instances!H407),"max", MAX(Instances!H407:Instances!H407),"diff", MAX(Instances!H407:Instances!H407)-MIN(Instances!H407:Instances!H407))</f>
        <v>0</v>
      </c>
      <c r="I407" s="1" cm="1">
        <f t="array" ref="I407">_xlfn.SWITCH($A$2,"average", AVERAGE(Instances!I407:Instances!I407),"median", MEDIAN(Instances!I407:Instances!I407),"min", MIN(Instances!I407:Instances!I407),"max", MAX(Instances!I407:Instances!I407),"diff", MAX(Instances!I407:Instances!I407)-MIN(Instances!I407:Instances!I407))</f>
        <v>0</v>
      </c>
      <c r="J407" s="1" cm="1">
        <f t="array" ref="J407">_xlfn.SWITCH($A$2,"average", AVERAGE(Instances!J407:Instances!J407),"median", MEDIAN(Instances!J407:Instances!J407),"min", MIN(Instances!J407:Instances!J407),"max", MAX(Instances!J407:Instances!J407),"diff", MAX(Instances!J407:Instances!J407)-MIN(Instances!J407:Instances!J407))</f>
        <v>0</v>
      </c>
      <c r="K407" s="1" cm="1">
        <f t="array" ref="K407">_xlfn.SWITCH($A$2,"average", AVERAGE(Instances!K407:Instances!K407),"median", MEDIAN(Instances!K407:Instances!K407),"min", MIN(Instances!K407:Instances!K407),"max", MAX(Instances!K407:Instances!K407),"diff", MAX(Instances!K407:Instances!K407)-MIN(Instances!K407:Instances!K407))</f>
        <v>0</v>
      </c>
      <c r="L407" s="1"/>
      <c r="M407" s="1" cm="1">
        <f t="array" ref="M407">_xlfn.SWITCH($A$2,"average", AVERAGE(Instances!M407:Instances!M407),"median", MEDIAN(Instances!M407:Instances!M407),"min", MIN(Instances!M407:Instances!M407),"max", MAX(Instances!M407:Instances!M407),"diff", MAX(Instances!M407:Instances!M407)-MIN(Instances!M407:Instances!M407))</f>
        <v>0</v>
      </c>
      <c r="N407" s="1" cm="1">
        <f t="array" ref="N407">_xlfn.SWITCH($A$2,"average", AVERAGE(Instances!N407:Instances!N407),"median", MEDIAN(Instances!N407:Instances!N407),"min", MIN(Instances!N407:Instances!N407),"max", MAX(Instances!N407:Instances!N407),"diff", MAX(Instances!N407:Instances!N407)-MIN(Instances!N407:Instances!N407))</f>
        <v>0</v>
      </c>
      <c r="O407" s="1"/>
      <c r="P407" s="1" cm="1">
        <f t="array" ref="P407">_xlfn.SWITCH($A$2,"average", AVERAGE(Instances!P407:Instances!P407),"median", MEDIAN(Instances!P407:Instances!P407),"min", MIN(Instances!P407:Instances!P407),"max", MAX(Instances!P407:Instances!P407),"diff", MAX(Instances!P407:Instances!P407)-MIN(Instances!P407:Instances!P407))</f>
        <v>0</v>
      </c>
      <c r="Q407" s="1" cm="1">
        <f t="array" ref="Q407">_xlfn.SWITCH($A$2,"average", AVERAGE(Instances!Q407:Instances!Q407),"median", MEDIAN(Instances!Q407:Instances!Q407),"min", MIN(Instances!Q407:Instances!Q407),"max", MAX(Instances!Q407:Instances!Q407),"diff", MAX(Instances!Q407:Instances!Q407)-MIN(Instances!Q407:Instances!Q407))</f>
        <v>0</v>
      </c>
      <c r="R407" s="1" cm="1">
        <f t="array" ref="R407">_xlfn.SWITCH($A$2,"average", AVERAGE(Instances!R407:Instances!R407),"median", MEDIAN(Instances!R407:Instances!R407),"min", MIN(Instances!R407:Instances!R407),"max", MAX(Instances!R407:Instances!R407),"diff", MAX(Instances!R407:Instances!R407)-MIN(Instances!R407:Instances!R407))</f>
        <v>0</v>
      </c>
      <c r="S407" s="1">
        <f>MIN($B407)</f>
        <v>0</v>
      </c>
      <c r="T407" s="1">
        <f>MIN($C407)</f>
        <v>0</v>
      </c>
      <c r="U407" s="1">
        <f>MIN($D407)</f>
        <v>0</v>
      </c>
      <c r="V407" s="1">
        <f>MIN($E407)</f>
        <v>0</v>
      </c>
      <c r="W407" s="1">
        <f>MIN($F407)</f>
        <v>0</v>
      </c>
      <c r="X407" s="1">
        <f>MIN($G407)</f>
        <v>0</v>
      </c>
      <c r="Y407" s="1">
        <f>MIN($H407)</f>
        <v>0</v>
      </c>
      <c r="Z407" s="1">
        <f>MIN($I407)</f>
        <v>0</v>
      </c>
      <c r="AA407" s="1">
        <f>MIN($J407)</f>
        <v>0</v>
      </c>
      <c r="AB407" s="1">
        <f>MIN($K407)</f>
        <v>0</v>
      </c>
      <c r="AC407" s="1">
        <f>MIN($M407)</f>
        <v>0</v>
      </c>
      <c r="AD407" s="1">
        <f>MIN($N407)</f>
        <v>0</v>
      </c>
      <c r="AE407" s="1">
        <f>MIN($P407)</f>
        <v>0</v>
      </c>
      <c r="AF407" s="1">
        <f>MIN($Q407)</f>
        <v>0</v>
      </c>
      <c r="AG407" s="1">
        <f>MIN($R407)</f>
        <v>0</v>
      </c>
      <c r="AH407" s="1">
        <f>MEDIAN($B407)</f>
        <v>0</v>
      </c>
      <c r="AI407" s="1">
        <f>MEDIAN($C407)</f>
        <v>0</v>
      </c>
      <c r="AJ407" s="1">
        <f>MEDIAN($D407)</f>
        <v>0</v>
      </c>
      <c r="AK407" s="1">
        <f>MEDIAN($E407)</f>
        <v>0</v>
      </c>
      <c r="AL407" s="1">
        <f>MEDIAN($F407)</f>
        <v>0</v>
      </c>
      <c r="AM407" s="1">
        <f>MEDIAN($G407)</f>
        <v>0</v>
      </c>
      <c r="AN407" s="1">
        <f>MEDIAN($H407)</f>
        <v>0</v>
      </c>
      <c r="AO407" s="1">
        <f>MEDIAN($I407)</f>
        <v>0</v>
      </c>
      <c r="AP407" s="1">
        <f>MEDIAN($J407)</f>
        <v>0</v>
      </c>
      <c r="AQ407" s="1">
        <f>MEDIAN($K407)</f>
        <v>0</v>
      </c>
      <c r="AR407" s="1">
        <f>MEDIAN($M407)</f>
        <v>0</v>
      </c>
      <c r="AS407" s="1">
        <f>MEDIAN($N407)</f>
        <v>0</v>
      </c>
      <c r="AT407" s="1">
        <f>MEDIAN($P407)</f>
        <v>0</v>
      </c>
      <c r="AU407" s="1">
        <f>MEDIAN($Q407)</f>
        <v>0</v>
      </c>
      <c r="AV407" s="1">
        <f>MEDIAN($R407)</f>
        <v>0</v>
      </c>
      <c r="AW407" s="1">
        <f>MAX($B407)</f>
        <v>0</v>
      </c>
      <c r="AX407" s="1">
        <f>MAX($C407)</f>
        <v>0</v>
      </c>
      <c r="AY407" s="1">
        <f>MAX($D407)</f>
        <v>0</v>
      </c>
      <c r="AZ407" s="1">
        <f>MAX($E407)</f>
        <v>0</v>
      </c>
      <c r="BA407" s="1">
        <f>MAX($F407)</f>
        <v>0</v>
      </c>
      <c r="BB407" s="1">
        <f>MAX($G407)</f>
        <v>0</v>
      </c>
      <c r="BC407" s="1">
        <f>MAX($H407)</f>
        <v>0</v>
      </c>
      <c r="BD407" s="1">
        <f>MAX($I407)</f>
        <v>0</v>
      </c>
      <c r="BE407" s="1">
        <f>MAX($J407)</f>
        <v>0</v>
      </c>
      <c r="BF407" s="1">
        <f>MAX($K407)</f>
        <v>0</v>
      </c>
      <c r="BG407" s="1">
        <f>MAX($M407)</f>
        <v>0</v>
      </c>
      <c r="BH407" s="1">
        <f>MAX($N407)</f>
        <v>0</v>
      </c>
      <c r="BI407" s="1">
        <f>MAX($P407)</f>
        <v>0</v>
      </c>
      <c r="BJ407" s="1">
        <f>MAX($Q407)</f>
        <v>0</v>
      </c>
      <c r="BK407" s="1">
        <f>MAX($R407)</f>
        <v>0</v>
      </c>
    </row>
    <row r="408" spans="1:63">
      <c r="A408" s="1" t="s">
        <v>405</v>
      </c>
      <c r="B408" s="1" cm="1">
        <f t="array" ref="B408">_xlfn.SWITCH($A$2,"average", AVERAGE(Instances!B408:Instances!B408),"median", MEDIAN(Instances!B408:Instances!B408),"min", MIN(Instances!B408:Instances!B408),"max", MAX(Instances!B408:Instances!B408),"diff", MAX(Instances!B408:Instances!B408)-MIN(Instances!B408:Instances!B408))</f>
        <v>0</v>
      </c>
      <c r="C408" s="1" cm="1">
        <f t="array" ref="C408">_xlfn.SWITCH($A$2,"average", AVERAGE(Instances!C408:Instances!C408),"median", MEDIAN(Instances!C408:Instances!C408),"min", MIN(Instances!C408:Instances!C408),"max", MAX(Instances!C408:Instances!C408),"diff", MAX(Instances!C408:Instances!C408)-MIN(Instances!C408:Instances!C408))</f>
        <v>0</v>
      </c>
      <c r="D408" s="1" cm="1">
        <f t="array" ref="D408">_xlfn.SWITCH($A$2,"average", AVERAGE(Instances!D408:Instances!D408),"median", MEDIAN(Instances!D408:Instances!D408),"min", MIN(Instances!D408:Instances!D408),"max", MAX(Instances!D408:Instances!D408),"diff", MAX(Instances!D408:Instances!D408)-MIN(Instances!D408:Instances!D408))</f>
        <v>0</v>
      </c>
      <c r="E408" s="1" cm="1">
        <f t="array" ref="E408">_xlfn.SWITCH($A$2,"average", AVERAGE(Instances!E408:Instances!E408),"median", MEDIAN(Instances!E408:Instances!E408),"min", MIN(Instances!E408:Instances!E408),"max", MAX(Instances!E408:Instances!E408),"diff", MAX(Instances!E408:Instances!E408)-MIN(Instances!E408:Instances!E408))</f>
        <v>0</v>
      </c>
      <c r="F408" s="1" cm="1">
        <f t="array" ref="F408">_xlfn.SWITCH($A$2,"average", AVERAGE(Instances!F408:Instances!F408),"median", MEDIAN(Instances!F408:Instances!F408),"min", MIN(Instances!F408:Instances!F408),"max", MAX(Instances!F408:Instances!F408),"diff", MAX(Instances!F408:Instances!F408)-MIN(Instances!F408:Instances!F408))</f>
        <v>0</v>
      </c>
      <c r="G408" s="1" cm="1">
        <f t="array" ref="G408">_xlfn.SWITCH($A$2,"average", AVERAGE(Instances!G408:Instances!G408),"median", MEDIAN(Instances!G408:Instances!G408),"min", MIN(Instances!G408:Instances!G408),"max", MAX(Instances!G408:Instances!G408),"diff", MAX(Instances!G408:Instances!G408)-MIN(Instances!G408:Instances!G408))</f>
        <v>0</v>
      </c>
      <c r="H408" s="1" cm="1">
        <f t="array" ref="H408">_xlfn.SWITCH($A$2,"average", AVERAGE(Instances!H408:Instances!H408),"median", MEDIAN(Instances!H408:Instances!H408),"min", MIN(Instances!H408:Instances!H408),"max", MAX(Instances!H408:Instances!H408),"diff", MAX(Instances!H408:Instances!H408)-MIN(Instances!H408:Instances!H408))</f>
        <v>0</v>
      </c>
      <c r="I408" s="1" cm="1">
        <f t="array" ref="I408">_xlfn.SWITCH($A$2,"average", AVERAGE(Instances!I408:Instances!I408),"median", MEDIAN(Instances!I408:Instances!I408),"min", MIN(Instances!I408:Instances!I408),"max", MAX(Instances!I408:Instances!I408),"diff", MAX(Instances!I408:Instances!I408)-MIN(Instances!I408:Instances!I408))</f>
        <v>0</v>
      </c>
      <c r="J408" s="1" cm="1">
        <f t="array" ref="J408">_xlfn.SWITCH($A$2,"average", AVERAGE(Instances!J408:Instances!J408),"median", MEDIAN(Instances!J408:Instances!J408),"min", MIN(Instances!J408:Instances!J408),"max", MAX(Instances!J408:Instances!J408),"diff", MAX(Instances!J408:Instances!J408)-MIN(Instances!J408:Instances!J408))</f>
        <v>0</v>
      </c>
      <c r="K408" s="1" cm="1">
        <f t="array" ref="K408">_xlfn.SWITCH($A$2,"average", AVERAGE(Instances!K408:Instances!K408),"median", MEDIAN(Instances!K408:Instances!K408),"min", MIN(Instances!K408:Instances!K408),"max", MAX(Instances!K408:Instances!K408),"diff", MAX(Instances!K408:Instances!K408)-MIN(Instances!K408:Instances!K408))</f>
        <v>0</v>
      </c>
      <c r="L408" s="1"/>
      <c r="M408" s="1" cm="1">
        <f t="array" ref="M408">_xlfn.SWITCH($A$2,"average", AVERAGE(Instances!M408:Instances!M408),"median", MEDIAN(Instances!M408:Instances!M408),"min", MIN(Instances!M408:Instances!M408),"max", MAX(Instances!M408:Instances!M408),"diff", MAX(Instances!M408:Instances!M408)-MIN(Instances!M408:Instances!M408))</f>
        <v>0</v>
      </c>
      <c r="N408" s="1" cm="1">
        <f t="array" ref="N408">_xlfn.SWITCH($A$2,"average", AVERAGE(Instances!N408:Instances!N408),"median", MEDIAN(Instances!N408:Instances!N408),"min", MIN(Instances!N408:Instances!N408),"max", MAX(Instances!N408:Instances!N408),"diff", MAX(Instances!N408:Instances!N408)-MIN(Instances!N408:Instances!N408))</f>
        <v>0</v>
      </c>
      <c r="O408" s="1"/>
      <c r="P408" s="1" cm="1">
        <f t="array" ref="P408">_xlfn.SWITCH($A$2,"average", AVERAGE(Instances!P408:Instances!P408),"median", MEDIAN(Instances!P408:Instances!P408),"min", MIN(Instances!P408:Instances!P408),"max", MAX(Instances!P408:Instances!P408),"diff", MAX(Instances!P408:Instances!P408)-MIN(Instances!P408:Instances!P408))</f>
        <v>0</v>
      </c>
      <c r="Q408" s="1" cm="1">
        <f t="array" ref="Q408">_xlfn.SWITCH($A$2,"average", AVERAGE(Instances!Q408:Instances!Q408),"median", MEDIAN(Instances!Q408:Instances!Q408),"min", MIN(Instances!Q408:Instances!Q408),"max", MAX(Instances!Q408:Instances!Q408),"diff", MAX(Instances!Q408:Instances!Q408)-MIN(Instances!Q408:Instances!Q408))</f>
        <v>0</v>
      </c>
      <c r="R408" s="1" cm="1">
        <f t="array" ref="R408">_xlfn.SWITCH($A$2,"average", AVERAGE(Instances!R408:Instances!R408),"median", MEDIAN(Instances!R408:Instances!R408),"min", MIN(Instances!R408:Instances!R408),"max", MAX(Instances!R408:Instances!R408),"diff", MAX(Instances!R408:Instances!R408)-MIN(Instances!R408:Instances!R408))</f>
        <v>0</v>
      </c>
      <c r="S408" s="1">
        <f>MIN($B408)</f>
        <v>0</v>
      </c>
      <c r="T408" s="1">
        <f>MIN($C408)</f>
        <v>0</v>
      </c>
      <c r="U408" s="1">
        <f>MIN($D408)</f>
        <v>0</v>
      </c>
      <c r="V408" s="1">
        <f>MIN($E408)</f>
        <v>0</v>
      </c>
      <c r="W408" s="1">
        <f>MIN($F408)</f>
        <v>0</v>
      </c>
      <c r="X408" s="1">
        <f>MIN($G408)</f>
        <v>0</v>
      </c>
      <c r="Y408" s="1">
        <f>MIN($H408)</f>
        <v>0</v>
      </c>
      <c r="Z408" s="1">
        <f>MIN($I408)</f>
        <v>0</v>
      </c>
      <c r="AA408" s="1">
        <f>MIN($J408)</f>
        <v>0</v>
      </c>
      <c r="AB408" s="1">
        <f>MIN($K408)</f>
        <v>0</v>
      </c>
      <c r="AC408" s="1">
        <f>MIN($M408)</f>
        <v>0</v>
      </c>
      <c r="AD408" s="1">
        <f>MIN($N408)</f>
        <v>0</v>
      </c>
      <c r="AE408" s="1">
        <f>MIN($P408)</f>
        <v>0</v>
      </c>
      <c r="AF408" s="1">
        <f>MIN($Q408)</f>
        <v>0</v>
      </c>
      <c r="AG408" s="1">
        <f>MIN($R408)</f>
        <v>0</v>
      </c>
      <c r="AH408" s="1">
        <f>MEDIAN($B408)</f>
        <v>0</v>
      </c>
      <c r="AI408" s="1">
        <f>MEDIAN($C408)</f>
        <v>0</v>
      </c>
      <c r="AJ408" s="1">
        <f>MEDIAN($D408)</f>
        <v>0</v>
      </c>
      <c r="AK408" s="1">
        <f>MEDIAN($E408)</f>
        <v>0</v>
      </c>
      <c r="AL408" s="1">
        <f>MEDIAN($F408)</f>
        <v>0</v>
      </c>
      <c r="AM408" s="1">
        <f>MEDIAN($G408)</f>
        <v>0</v>
      </c>
      <c r="AN408" s="1">
        <f>MEDIAN($H408)</f>
        <v>0</v>
      </c>
      <c r="AO408" s="1">
        <f>MEDIAN($I408)</f>
        <v>0</v>
      </c>
      <c r="AP408" s="1">
        <f>MEDIAN($J408)</f>
        <v>0</v>
      </c>
      <c r="AQ408" s="1">
        <f>MEDIAN($K408)</f>
        <v>0</v>
      </c>
      <c r="AR408" s="1">
        <f>MEDIAN($M408)</f>
        <v>0</v>
      </c>
      <c r="AS408" s="1">
        <f>MEDIAN($N408)</f>
        <v>0</v>
      </c>
      <c r="AT408" s="1">
        <f>MEDIAN($P408)</f>
        <v>0</v>
      </c>
      <c r="AU408" s="1">
        <f>MEDIAN($Q408)</f>
        <v>0</v>
      </c>
      <c r="AV408" s="1">
        <f>MEDIAN($R408)</f>
        <v>0</v>
      </c>
      <c r="AW408" s="1">
        <f>MAX($B408)</f>
        <v>0</v>
      </c>
      <c r="AX408" s="1">
        <f>MAX($C408)</f>
        <v>0</v>
      </c>
      <c r="AY408" s="1">
        <f>MAX($D408)</f>
        <v>0</v>
      </c>
      <c r="AZ408" s="1">
        <f>MAX($E408)</f>
        <v>0</v>
      </c>
      <c r="BA408" s="1">
        <f>MAX($F408)</f>
        <v>0</v>
      </c>
      <c r="BB408" s="1">
        <f>MAX($G408)</f>
        <v>0</v>
      </c>
      <c r="BC408" s="1">
        <f>MAX($H408)</f>
        <v>0</v>
      </c>
      <c r="BD408" s="1">
        <f>MAX($I408)</f>
        <v>0</v>
      </c>
      <c r="BE408" s="1">
        <f>MAX($J408)</f>
        <v>0</v>
      </c>
      <c r="BF408" s="1">
        <f>MAX($K408)</f>
        <v>0</v>
      </c>
      <c r="BG408" s="1">
        <f>MAX($M408)</f>
        <v>0</v>
      </c>
      <c r="BH408" s="1">
        <f>MAX($N408)</f>
        <v>0</v>
      </c>
      <c r="BI408" s="1">
        <f>MAX($P408)</f>
        <v>0</v>
      </c>
      <c r="BJ408" s="1">
        <f>MAX($Q408)</f>
        <v>0</v>
      </c>
      <c r="BK408" s="1">
        <f>MAX($R408)</f>
        <v>0</v>
      </c>
    </row>
    <row r="409" spans="1:63">
      <c r="A409" s="1" t="s">
        <v>406</v>
      </c>
      <c r="B409" s="1" cm="1">
        <f t="array" ref="B409">_xlfn.SWITCH($A$2,"average", AVERAGE(Instances!B409:Instances!B409),"median", MEDIAN(Instances!B409:Instances!B409),"min", MIN(Instances!B409:Instances!B409),"max", MAX(Instances!B409:Instances!B409),"diff", MAX(Instances!B409:Instances!B409)-MIN(Instances!B409:Instances!B409))</f>
        <v>0</v>
      </c>
      <c r="C409" s="1" cm="1">
        <f t="array" ref="C409">_xlfn.SWITCH($A$2,"average", AVERAGE(Instances!C409:Instances!C409),"median", MEDIAN(Instances!C409:Instances!C409),"min", MIN(Instances!C409:Instances!C409),"max", MAX(Instances!C409:Instances!C409),"diff", MAX(Instances!C409:Instances!C409)-MIN(Instances!C409:Instances!C409))</f>
        <v>0</v>
      </c>
      <c r="D409" s="1" cm="1">
        <f t="array" ref="D409">_xlfn.SWITCH($A$2,"average", AVERAGE(Instances!D409:Instances!D409),"median", MEDIAN(Instances!D409:Instances!D409),"min", MIN(Instances!D409:Instances!D409),"max", MAX(Instances!D409:Instances!D409),"diff", MAX(Instances!D409:Instances!D409)-MIN(Instances!D409:Instances!D409))</f>
        <v>0</v>
      </c>
      <c r="E409" s="1" cm="1">
        <f t="array" ref="E409">_xlfn.SWITCH($A$2,"average", AVERAGE(Instances!E409:Instances!E409),"median", MEDIAN(Instances!E409:Instances!E409),"min", MIN(Instances!E409:Instances!E409),"max", MAX(Instances!E409:Instances!E409),"diff", MAX(Instances!E409:Instances!E409)-MIN(Instances!E409:Instances!E409))</f>
        <v>0</v>
      </c>
      <c r="F409" s="1" cm="1">
        <f t="array" ref="F409">_xlfn.SWITCH($A$2,"average", AVERAGE(Instances!F409:Instances!F409),"median", MEDIAN(Instances!F409:Instances!F409),"min", MIN(Instances!F409:Instances!F409),"max", MAX(Instances!F409:Instances!F409),"diff", MAX(Instances!F409:Instances!F409)-MIN(Instances!F409:Instances!F409))</f>
        <v>0</v>
      </c>
      <c r="G409" s="1" cm="1">
        <f t="array" ref="G409">_xlfn.SWITCH($A$2,"average", AVERAGE(Instances!G409:Instances!G409),"median", MEDIAN(Instances!G409:Instances!G409),"min", MIN(Instances!G409:Instances!G409),"max", MAX(Instances!G409:Instances!G409),"diff", MAX(Instances!G409:Instances!G409)-MIN(Instances!G409:Instances!G409))</f>
        <v>0</v>
      </c>
      <c r="H409" s="1" cm="1">
        <f t="array" ref="H409">_xlfn.SWITCH($A$2,"average", AVERAGE(Instances!H409:Instances!H409),"median", MEDIAN(Instances!H409:Instances!H409),"min", MIN(Instances!H409:Instances!H409),"max", MAX(Instances!H409:Instances!H409),"diff", MAX(Instances!H409:Instances!H409)-MIN(Instances!H409:Instances!H409))</f>
        <v>0</v>
      </c>
      <c r="I409" s="1" cm="1">
        <f t="array" ref="I409">_xlfn.SWITCH($A$2,"average", AVERAGE(Instances!I409:Instances!I409),"median", MEDIAN(Instances!I409:Instances!I409),"min", MIN(Instances!I409:Instances!I409),"max", MAX(Instances!I409:Instances!I409),"diff", MAX(Instances!I409:Instances!I409)-MIN(Instances!I409:Instances!I409))</f>
        <v>0</v>
      </c>
      <c r="J409" s="1" cm="1">
        <f t="array" ref="J409">_xlfn.SWITCH($A$2,"average", AVERAGE(Instances!J409:Instances!J409),"median", MEDIAN(Instances!J409:Instances!J409),"min", MIN(Instances!J409:Instances!J409),"max", MAX(Instances!J409:Instances!J409),"diff", MAX(Instances!J409:Instances!J409)-MIN(Instances!J409:Instances!J409))</f>
        <v>0</v>
      </c>
      <c r="K409" s="1" cm="1">
        <f t="array" ref="K409">_xlfn.SWITCH($A$2,"average", AVERAGE(Instances!K409:Instances!K409),"median", MEDIAN(Instances!K409:Instances!K409),"min", MIN(Instances!K409:Instances!K409),"max", MAX(Instances!K409:Instances!K409),"diff", MAX(Instances!K409:Instances!K409)-MIN(Instances!K409:Instances!K409))</f>
        <v>0</v>
      </c>
      <c r="L409" s="1"/>
      <c r="M409" s="1" cm="1">
        <f t="array" ref="M409">_xlfn.SWITCH($A$2,"average", AVERAGE(Instances!M409:Instances!M409),"median", MEDIAN(Instances!M409:Instances!M409),"min", MIN(Instances!M409:Instances!M409),"max", MAX(Instances!M409:Instances!M409),"diff", MAX(Instances!M409:Instances!M409)-MIN(Instances!M409:Instances!M409))</f>
        <v>0</v>
      </c>
      <c r="N409" s="1" cm="1">
        <f t="array" ref="N409">_xlfn.SWITCH($A$2,"average", AVERAGE(Instances!N409:Instances!N409),"median", MEDIAN(Instances!N409:Instances!N409),"min", MIN(Instances!N409:Instances!N409),"max", MAX(Instances!N409:Instances!N409),"diff", MAX(Instances!N409:Instances!N409)-MIN(Instances!N409:Instances!N409))</f>
        <v>0</v>
      </c>
      <c r="O409" s="1"/>
      <c r="P409" s="1" cm="1">
        <f t="array" ref="P409">_xlfn.SWITCH($A$2,"average", AVERAGE(Instances!P409:Instances!P409),"median", MEDIAN(Instances!P409:Instances!P409),"min", MIN(Instances!P409:Instances!P409),"max", MAX(Instances!P409:Instances!P409),"diff", MAX(Instances!P409:Instances!P409)-MIN(Instances!P409:Instances!P409))</f>
        <v>0</v>
      </c>
      <c r="Q409" s="1" cm="1">
        <f t="array" ref="Q409">_xlfn.SWITCH($A$2,"average", AVERAGE(Instances!Q409:Instances!Q409),"median", MEDIAN(Instances!Q409:Instances!Q409),"min", MIN(Instances!Q409:Instances!Q409),"max", MAX(Instances!Q409:Instances!Q409),"diff", MAX(Instances!Q409:Instances!Q409)-MIN(Instances!Q409:Instances!Q409))</f>
        <v>0</v>
      </c>
      <c r="R409" s="1" cm="1">
        <f t="array" ref="R409">_xlfn.SWITCH($A$2,"average", AVERAGE(Instances!R409:Instances!R409),"median", MEDIAN(Instances!R409:Instances!R409),"min", MIN(Instances!R409:Instances!R409),"max", MAX(Instances!R409:Instances!R409),"diff", MAX(Instances!R409:Instances!R409)-MIN(Instances!R409:Instances!R409))</f>
        <v>0</v>
      </c>
      <c r="S409" s="1">
        <f>MIN($B409)</f>
        <v>0</v>
      </c>
      <c r="T409" s="1">
        <f>MIN($C409)</f>
        <v>0</v>
      </c>
      <c r="U409" s="1">
        <f>MIN($D409)</f>
        <v>0</v>
      </c>
      <c r="V409" s="1">
        <f>MIN($E409)</f>
        <v>0</v>
      </c>
      <c r="W409" s="1">
        <f>MIN($F409)</f>
        <v>0</v>
      </c>
      <c r="X409" s="1">
        <f>MIN($G409)</f>
        <v>0</v>
      </c>
      <c r="Y409" s="1">
        <f>MIN($H409)</f>
        <v>0</v>
      </c>
      <c r="Z409" s="1">
        <f>MIN($I409)</f>
        <v>0</v>
      </c>
      <c r="AA409" s="1">
        <f>MIN($J409)</f>
        <v>0</v>
      </c>
      <c r="AB409" s="1">
        <f>MIN($K409)</f>
        <v>0</v>
      </c>
      <c r="AC409" s="1">
        <f>MIN($M409)</f>
        <v>0</v>
      </c>
      <c r="AD409" s="1">
        <f>MIN($N409)</f>
        <v>0</v>
      </c>
      <c r="AE409" s="1">
        <f>MIN($P409)</f>
        <v>0</v>
      </c>
      <c r="AF409" s="1">
        <f>MIN($Q409)</f>
        <v>0</v>
      </c>
      <c r="AG409" s="1">
        <f>MIN($R409)</f>
        <v>0</v>
      </c>
      <c r="AH409" s="1">
        <f>MEDIAN($B409)</f>
        <v>0</v>
      </c>
      <c r="AI409" s="1">
        <f>MEDIAN($C409)</f>
        <v>0</v>
      </c>
      <c r="AJ409" s="1">
        <f>MEDIAN($D409)</f>
        <v>0</v>
      </c>
      <c r="AK409" s="1">
        <f>MEDIAN($E409)</f>
        <v>0</v>
      </c>
      <c r="AL409" s="1">
        <f>MEDIAN($F409)</f>
        <v>0</v>
      </c>
      <c r="AM409" s="1">
        <f>MEDIAN($G409)</f>
        <v>0</v>
      </c>
      <c r="AN409" s="1">
        <f>MEDIAN($H409)</f>
        <v>0</v>
      </c>
      <c r="AO409" s="1">
        <f>MEDIAN($I409)</f>
        <v>0</v>
      </c>
      <c r="AP409" s="1">
        <f>MEDIAN($J409)</f>
        <v>0</v>
      </c>
      <c r="AQ409" s="1">
        <f>MEDIAN($K409)</f>
        <v>0</v>
      </c>
      <c r="AR409" s="1">
        <f>MEDIAN($M409)</f>
        <v>0</v>
      </c>
      <c r="AS409" s="1">
        <f>MEDIAN($N409)</f>
        <v>0</v>
      </c>
      <c r="AT409" s="1">
        <f>MEDIAN($P409)</f>
        <v>0</v>
      </c>
      <c r="AU409" s="1">
        <f>MEDIAN($Q409)</f>
        <v>0</v>
      </c>
      <c r="AV409" s="1">
        <f>MEDIAN($R409)</f>
        <v>0</v>
      </c>
      <c r="AW409" s="1">
        <f>MAX($B409)</f>
        <v>0</v>
      </c>
      <c r="AX409" s="1">
        <f>MAX($C409)</f>
        <v>0</v>
      </c>
      <c r="AY409" s="1">
        <f>MAX($D409)</f>
        <v>0</v>
      </c>
      <c r="AZ409" s="1">
        <f>MAX($E409)</f>
        <v>0</v>
      </c>
      <c r="BA409" s="1">
        <f>MAX($F409)</f>
        <v>0</v>
      </c>
      <c r="BB409" s="1">
        <f>MAX($G409)</f>
        <v>0</v>
      </c>
      <c r="BC409" s="1">
        <f>MAX($H409)</f>
        <v>0</v>
      </c>
      <c r="BD409" s="1">
        <f>MAX($I409)</f>
        <v>0</v>
      </c>
      <c r="BE409" s="1">
        <f>MAX($J409)</f>
        <v>0</v>
      </c>
      <c r="BF409" s="1">
        <f>MAX($K409)</f>
        <v>0</v>
      </c>
      <c r="BG409" s="1">
        <f>MAX($M409)</f>
        <v>0</v>
      </c>
      <c r="BH409" s="1">
        <f>MAX($N409)</f>
        <v>0</v>
      </c>
      <c r="BI409" s="1">
        <f>MAX($P409)</f>
        <v>0</v>
      </c>
      <c r="BJ409" s="1">
        <f>MAX($Q409)</f>
        <v>0</v>
      </c>
      <c r="BK409" s="1">
        <f>MAX($R409)</f>
        <v>0</v>
      </c>
    </row>
    <row r="410" spans="1:63">
      <c r="A410" s="1" t="s">
        <v>407</v>
      </c>
      <c r="B410" s="1" cm="1">
        <f t="array" ref="B410">_xlfn.SWITCH($A$2,"average", AVERAGE(Instances!B410:Instances!B410),"median", MEDIAN(Instances!B410:Instances!B410),"min", MIN(Instances!B410:Instances!B410),"max", MAX(Instances!B410:Instances!B410),"diff", MAX(Instances!B410:Instances!B410)-MIN(Instances!B410:Instances!B410))</f>
        <v>0</v>
      </c>
      <c r="C410" s="1" cm="1">
        <f t="array" ref="C410">_xlfn.SWITCH($A$2,"average", AVERAGE(Instances!C410:Instances!C410),"median", MEDIAN(Instances!C410:Instances!C410),"min", MIN(Instances!C410:Instances!C410),"max", MAX(Instances!C410:Instances!C410),"diff", MAX(Instances!C410:Instances!C410)-MIN(Instances!C410:Instances!C410))</f>
        <v>0</v>
      </c>
      <c r="D410" s="1" cm="1">
        <f t="array" ref="D410">_xlfn.SWITCH($A$2,"average", AVERAGE(Instances!D410:Instances!D410),"median", MEDIAN(Instances!D410:Instances!D410),"min", MIN(Instances!D410:Instances!D410),"max", MAX(Instances!D410:Instances!D410),"diff", MAX(Instances!D410:Instances!D410)-MIN(Instances!D410:Instances!D410))</f>
        <v>0</v>
      </c>
      <c r="E410" s="1" cm="1">
        <f t="array" ref="E410">_xlfn.SWITCH($A$2,"average", AVERAGE(Instances!E410:Instances!E410),"median", MEDIAN(Instances!E410:Instances!E410),"min", MIN(Instances!E410:Instances!E410),"max", MAX(Instances!E410:Instances!E410),"diff", MAX(Instances!E410:Instances!E410)-MIN(Instances!E410:Instances!E410))</f>
        <v>0</v>
      </c>
      <c r="F410" s="1" cm="1">
        <f t="array" ref="F410">_xlfn.SWITCH($A$2,"average", AVERAGE(Instances!F410:Instances!F410),"median", MEDIAN(Instances!F410:Instances!F410),"min", MIN(Instances!F410:Instances!F410),"max", MAX(Instances!F410:Instances!F410),"diff", MAX(Instances!F410:Instances!F410)-MIN(Instances!F410:Instances!F410))</f>
        <v>0</v>
      </c>
      <c r="G410" s="1" cm="1">
        <f t="array" ref="G410">_xlfn.SWITCH($A$2,"average", AVERAGE(Instances!G410:Instances!G410),"median", MEDIAN(Instances!G410:Instances!G410),"min", MIN(Instances!G410:Instances!G410),"max", MAX(Instances!G410:Instances!G410),"diff", MAX(Instances!G410:Instances!G410)-MIN(Instances!G410:Instances!G410))</f>
        <v>0</v>
      </c>
      <c r="H410" s="1" cm="1">
        <f t="array" ref="H410">_xlfn.SWITCH($A$2,"average", AVERAGE(Instances!H410:Instances!H410),"median", MEDIAN(Instances!H410:Instances!H410),"min", MIN(Instances!H410:Instances!H410),"max", MAX(Instances!H410:Instances!H410),"diff", MAX(Instances!H410:Instances!H410)-MIN(Instances!H410:Instances!H410))</f>
        <v>0</v>
      </c>
      <c r="I410" s="1" cm="1">
        <f t="array" ref="I410">_xlfn.SWITCH($A$2,"average", AVERAGE(Instances!I410:Instances!I410),"median", MEDIAN(Instances!I410:Instances!I410),"min", MIN(Instances!I410:Instances!I410),"max", MAX(Instances!I410:Instances!I410),"diff", MAX(Instances!I410:Instances!I410)-MIN(Instances!I410:Instances!I410))</f>
        <v>0</v>
      </c>
      <c r="J410" s="1" cm="1">
        <f t="array" ref="J410">_xlfn.SWITCH($A$2,"average", AVERAGE(Instances!J410:Instances!J410),"median", MEDIAN(Instances!J410:Instances!J410),"min", MIN(Instances!J410:Instances!J410),"max", MAX(Instances!J410:Instances!J410),"diff", MAX(Instances!J410:Instances!J410)-MIN(Instances!J410:Instances!J410))</f>
        <v>0</v>
      </c>
      <c r="K410" s="1" cm="1">
        <f t="array" ref="K410">_xlfn.SWITCH($A$2,"average", AVERAGE(Instances!K410:Instances!K410),"median", MEDIAN(Instances!K410:Instances!K410),"min", MIN(Instances!K410:Instances!K410),"max", MAX(Instances!K410:Instances!K410),"diff", MAX(Instances!K410:Instances!K410)-MIN(Instances!K410:Instances!K410))</f>
        <v>0</v>
      </c>
      <c r="L410" s="1"/>
      <c r="M410" s="1" cm="1">
        <f t="array" ref="M410">_xlfn.SWITCH($A$2,"average", AVERAGE(Instances!M410:Instances!M410),"median", MEDIAN(Instances!M410:Instances!M410),"min", MIN(Instances!M410:Instances!M410),"max", MAX(Instances!M410:Instances!M410),"diff", MAX(Instances!M410:Instances!M410)-MIN(Instances!M410:Instances!M410))</f>
        <v>0</v>
      </c>
      <c r="N410" s="1" cm="1">
        <f t="array" ref="N410">_xlfn.SWITCH($A$2,"average", AVERAGE(Instances!N410:Instances!N410),"median", MEDIAN(Instances!N410:Instances!N410),"min", MIN(Instances!N410:Instances!N410),"max", MAX(Instances!N410:Instances!N410),"diff", MAX(Instances!N410:Instances!N410)-MIN(Instances!N410:Instances!N410))</f>
        <v>0</v>
      </c>
      <c r="O410" s="1"/>
      <c r="P410" s="1" cm="1">
        <f t="array" ref="P410">_xlfn.SWITCH($A$2,"average", AVERAGE(Instances!P410:Instances!P410),"median", MEDIAN(Instances!P410:Instances!P410),"min", MIN(Instances!P410:Instances!P410),"max", MAX(Instances!P410:Instances!P410),"diff", MAX(Instances!P410:Instances!P410)-MIN(Instances!P410:Instances!P410))</f>
        <v>0</v>
      </c>
      <c r="Q410" s="1" cm="1">
        <f t="array" ref="Q410">_xlfn.SWITCH($A$2,"average", AVERAGE(Instances!Q410:Instances!Q410),"median", MEDIAN(Instances!Q410:Instances!Q410),"min", MIN(Instances!Q410:Instances!Q410),"max", MAX(Instances!Q410:Instances!Q410),"diff", MAX(Instances!Q410:Instances!Q410)-MIN(Instances!Q410:Instances!Q410))</f>
        <v>0</v>
      </c>
      <c r="R410" s="1" cm="1">
        <f t="array" ref="R410">_xlfn.SWITCH($A$2,"average", AVERAGE(Instances!R410:Instances!R410),"median", MEDIAN(Instances!R410:Instances!R410),"min", MIN(Instances!R410:Instances!R410),"max", MAX(Instances!R410:Instances!R410),"diff", MAX(Instances!R410:Instances!R410)-MIN(Instances!R410:Instances!R410))</f>
        <v>0</v>
      </c>
      <c r="S410" s="1">
        <f>MIN($B410)</f>
        <v>0</v>
      </c>
      <c r="T410" s="1">
        <f>MIN($C410)</f>
        <v>0</v>
      </c>
      <c r="U410" s="1">
        <f>MIN($D410)</f>
        <v>0</v>
      </c>
      <c r="V410" s="1">
        <f>MIN($E410)</f>
        <v>0</v>
      </c>
      <c r="W410" s="1">
        <f>MIN($F410)</f>
        <v>0</v>
      </c>
      <c r="X410" s="1">
        <f>MIN($G410)</f>
        <v>0</v>
      </c>
      <c r="Y410" s="1">
        <f>MIN($H410)</f>
        <v>0</v>
      </c>
      <c r="Z410" s="1">
        <f>MIN($I410)</f>
        <v>0</v>
      </c>
      <c r="AA410" s="1">
        <f>MIN($J410)</f>
        <v>0</v>
      </c>
      <c r="AB410" s="1">
        <f>MIN($K410)</f>
        <v>0</v>
      </c>
      <c r="AC410" s="1">
        <f>MIN($M410)</f>
        <v>0</v>
      </c>
      <c r="AD410" s="1">
        <f>MIN($N410)</f>
        <v>0</v>
      </c>
      <c r="AE410" s="1">
        <f>MIN($P410)</f>
        <v>0</v>
      </c>
      <c r="AF410" s="1">
        <f>MIN($Q410)</f>
        <v>0</v>
      </c>
      <c r="AG410" s="1">
        <f>MIN($R410)</f>
        <v>0</v>
      </c>
      <c r="AH410" s="1">
        <f>MEDIAN($B410)</f>
        <v>0</v>
      </c>
      <c r="AI410" s="1">
        <f>MEDIAN($C410)</f>
        <v>0</v>
      </c>
      <c r="AJ410" s="1">
        <f>MEDIAN($D410)</f>
        <v>0</v>
      </c>
      <c r="AK410" s="1">
        <f>MEDIAN($E410)</f>
        <v>0</v>
      </c>
      <c r="AL410" s="1">
        <f>MEDIAN($F410)</f>
        <v>0</v>
      </c>
      <c r="AM410" s="1">
        <f>MEDIAN($G410)</f>
        <v>0</v>
      </c>
      <c r="AN410" s="1">
        <f>MEDIAN($H410)</f>
        <v>0</v>
      </c>
      <c r="AO410" s="1">
        <f>MEDIAN($I410)</f>
        <v>0</v>
      </c>
      <c r="AP410" s="1">
        <f>MEDIAN($J410)</f>
        <v>0</v>
      </c>
      <c r="AQ410" s="1">
        <f>MEDIAN($K410)</f>
        <v>0</v>
      </c>
      <c r="AR410" s="1">
        <f>MEDIAN($M410)</f>
        <v>0</v>
      </c>
      <c r="AS410" s="1">
        <f>MEDIAN($N410)</f>
        <v>0</v>
      </c>
      <c r="AT410" s="1">
        <f>MEDIAN($P410)</f>
        <v>0</v>
      </c>
      <c r="AU410" s="1">
        <f>MEDIAN($Q410)</f>
        <v>0</v>
      </c>
      <c r="AV410" s="1">
        <f>MEDIAN($R410)</f>
        <v>0</v>
      </c>
      <c r="AW410" s="1">
        <f>MAX($B410)</f>
        <v>0</v>
      </c>
      <c r="AX410" s="1">
        <f>MAX($C410)</f>
        <v>0</v>
      </c>
      <c r="AY410" s="1">
        <f>MAX($D410)</f>
        <v>0</v>
      </c>
      <c r="AZ410" s="1">
        <f>MAX($E410)</f>
        <v>0</v>
      </c>
      <c r="BA410" s="1">
        <f>MAX($F410)</f>
        <v>0</v>
      </c>
      <c r="BB410" s="1">
        <f>MAX($G410)</f>
        <v>0</v>
      </c>
      <c r="BC410" s="1">
        <f>MAX($H410)</f>
        <v>0</v>
      </c>
      <c r="BD410" s="1">
        <f>MAX($I410)</f>
        <v>0</v>
      </c>
      <c r="BE410" s="1">
        <f>MAX($J410)</f>
        <v>0</v>
      </c>
      <c r="BF410" s="1">
        <f>MAX($K410)</f>
        <v>0</v>
      </c>
      <c r="BG410" s="1">
        <f>MAX($M410)</f>
        <v>0</v>
      </c>
      <c r="BH410" s="1">
        <f>MAX($N410)</f>
        <v>0</v>
      </c>
      <c r="BI410" s="1">
        <f>MAX($P410)</f>
        <v>0</v>
      </c>
      <c r="BJ410" s="1">
        <f>MAX($Q410)</f>
        <v>0</v>
      </c>
      <c r="BK410" s="1">
        <f>MAX($R410)</f>
        <v>0</v>
      </c>
    </row>
    <row r="411" spans="1:63">
      <c r="A411" s="1" t="s">
        <v>408</v>
      </c>
      <c r="B411" s="1" cm="1">
        <f t="array" ref="B411">_xlfn.SWITCH($A$2,"average", AVERAGE(Instances!B411:Instances!B411),"median", MEDIAN(Instances!B411:Instances!B411),"min", MIN(Instances!B411:Instances!B411),"max", MAX(Instances!B411:Instances!B411),"diff", MAX(Instances!B411:Instances!B411)-MIN(Instances!B411:Instances!B411))</f>
        <v>0</v>
      </c>
      <c r="C411" s="1" cm="1">
        <f t="array" ref="C411">_xlfn.SWITCH($A$2,"average", AVERAGE(Instances!C411:Instances!C411),"median", MEDIAN(Instances!C411:Instances!C411),"min", MIN(Instances!C411:Instances!C411),"max", MAX(Instances!C411:Instances!C411),"diff", MAX(Instances!C411:Instances!C411)-MIN(Instances!C411:Instances!C411))</f>
        <v>0</v>
      </c>
      <c r="D411" s="1" cm="1">
        <f t="array" ref="D411">_xlfn.SWITCH($A$2,"average", AVERAGE(Instances!D411:Instances!D411),"median", MEDIAN(Instances!D411:Instances!D411),"min", MIN(Instances!D411:Instances!D411),"max", MAX(Instances!D411:Instances!D411),"diff", MAX(Instances!D411:Instances!D411)-MIN(Instances!D411:Instances!D411))</f>
        <v>0</v>
      </c>
      <c r="E411" s="1" cm="1">
        <f t="array" ref="E411">_xlfn.SWITCH($A$2,"average", AVERAGE(Instances!E411:Instances!E411),"median", MEDIAN(Instances!E411:Instances!E411),"min", MIN(Instances!E411:Instances!E411),"max", MAX(Instances!E411:Instances!E411),"diff", MAX(Instances!E411:Instances!E411)-MIN(Instances!E411:Instances!E411))</f>
        <v>0</v>
      </c>
      <c r="F411" s="1" cm="1">
        <f t="array" ref="F411">_xlfn.SWITCH($A$2,"average", AVERAGE(Instances!F411:Instances!F411),"median", MEDIAN(Instances!F411:Instances!F411),"min", MIN(Instances!F411:Instances!F411),"max", MAX(Instances!F411:Instances!F411),"diff", MAX(Instances!F411:Instances!F411)-MIN(Instances!F411:Instances!F411))</f>
        <v>0</v>
      </c>
      <c r="G411" s="1" cm="1">
        <f t="array" ref="G411">_xlfn.SWITCH($A$2,"average", AVERAGE(Instances!G411:Instances!G411),"median", MEDIAN(Instances!G411:Instances!G411),"min", MIN(Instances!G411:Instances!G411),"max", MAX(Instances!G411:Instances!G411),"diff", MAX(Instances!G411:Instances!G411)-MIN(Instances!G411:Instances!G411))</f>
        <v>0</v>
      </c>
      <c r="H411" s="1" cm="1">
        <f t="array" ref="H411">_xlfn.SWITCH($A$2,"average", AVERAGE(Instances!H411:Instances!H411),"median", MEDIAN(Instances!H411:Instances!H411),"min", MIN(Instances!H411:Instances!H411),"max", MAX(Instances!H411:Instances!H411),"diff", MAX(Instances!H411:Instances!H411)-MIN(Instances!H411:Instances!H411))</f>
        <v>0</v>
      </c>
      <c r="I411" s="1" cm="1">
        <f t="array" ref="I411">_xlfn.SWITCH($A$2,"average", AVERAGE(Instances!I411:Instances!I411),"median", MEDIAN(Instances!I411:Instances!I411),"min", MIN(Instances!I411:Instances!I411),"max", MAX(Instances!I411:Instances!I411),"diff", MAX(Instances!I411:Instances!I411)-MIN(Instances!I411:Instances!I411))</f>
        <v>0</v>
      </c>
      <c r="J411" s="1" cm="1">
        <f t="array" ref="J411">_xlfn.SWITCH($A$2,"average", AVERAGE(Instances!J411:Instances!J411),"median", MEDIAN(Instances!J411:Instances!J411),"min", MIN(Instances!J411:Instances!J411),"max", MAX(Instances!J411:Instances!J411),"diff", MAX(Instances!J411:Instances!J411)-MIN(Instances!J411:Instances!J411))</f>
        <v>0</v>
      </c>
      <c r="K411" s="1" cm="1">
        <f t="array" ref="K411">_xlfn.SWITCH($A$2,"average", AVERAGE(Instances!K411:Instances!K411),"median", MEDIAN(Instances!K411:Instances!K411),"min", MIN(Instances!K411:Instances!K411),"max", MAX(Instances!K411:Instances!K411),"diff", MAX(Instances!K411:Instances!K411)-MIN(Instances!K411:Instances!K411))</f>
        <v>0</v>
      </c>
      <c r="L411" s="1"/>
      <c r="M411" s="1" cm="1">
        <f t="array" ref="M411">_xlfn.SWITCH($A$2,"average", AVERAGE(Instances!M411:Instances!M411),"median", MEDIAN(Instances!M411:Instances!M411),"min", MIN(Instances!M411:Instances!M411),"max", MAX(Instances!M411:Instances!M411),"diff", MAX(Instances!M411:Instances!M411)-MIN(Instances!M411:Instances!M411))</f>
        <v>0</v>
      </c>
      <c r="N411" s="1" cm="1">
        <f t="array" ref="N411">_xlfn.SWITCH($A$2,"average", AVERAGE(Instances!N411:Instances!N411),"median", MEDIAN(Instances!N411:Instances!N411),"min", MIN(Instances!N411:Instances!N411),"max", MAX(Instances!N411:Instances!N411),"diff", MAX(Instances!N411:Instances!N411)-MIN(Instances!N411:Instances!N411))</f>
        <v>0</v>
      </c>
      <c r="O411" s="1"/>
      <c r="P411" s="1" cm="1">
        <f t="array" ref="P411">_xlfn.SWITCH($A$2,"average", AVERAGE(Instances!P411:Instances!P411),"median", MEDIAN(Instances!P411:Instances!P411),"min", MIN(Instances!P411:Instances!P411),"max", MAX(Instances!P411:Instances!P411),"diff", MAX(Instances!P411:Instances!P411)-MIN(Instances!P411:Instances!P411))</f>
        <v>0</v>
      </c>
      <c r="Q411" s="1" cm="1">
        <f t="array" ref="Q411">_xlfn.SWITCH($A$2,"average", AVERAGE(Instances!Q411:Instances!Q411),"median", MEDIAN(Instances!Q411:Instances!Q411),"min", MIN(Instances!Q411:Instances!Q411),"max", MAX(Instances!Q411:Instances!Q411),"diff", MAX(Instances!Q411:Instances!Q411)-MIN(Instances!Q411:Instances!Q411))</f>
        <v>0</v>
      </c>
      <c r="R411" s="1" cm="1">
        <f t="array" ref="R411">_xlfn.SWITCH($A$2,"average", AVERAGE(Instances!R411:Instances!R411),"median", MEDIAN(Instances!R411:Instances!R411),"min", MIN(Instances!R411:Instances!R411),"max", MAX(Instances!R411:Instances!R411),"diff", MAX(Instances!R411:Instances!R411)-MIN(Instances!R411:Instances!R411))</f>
        <v>0</v>
      </c>
      <c r="S411" s="1">
        <f>MIN($B411)</f>
        <v>0</v>
      </c>
      <c r="T411" s="1">
        <f>MIN($C411)</f>
        <v>0</v>
      </c>
      <c r="U411" s="1">
        <f>MIN($D411)</f>
        <v>0</v>
      </c>
      <c r="V411" s="1">
        <f>MIN($E411)</f>
        <v>0</v>
      </c>
      <c r="W411" s="1">
        <f>MIN($F411)</f>
        <v>0</v>
      </c>
      <c r="X411" s="1">
        <f>MIN($G411)</f>
        <v>0</v>
      </c>
      <c r="Y411" s="1">
        <f>MIN($H411)</f>
        <v>0</v>
      </c>
      <c r="Z411" s="1">
        <f>MIN($I411)</f>
        <v>0</v>
      </c>
      <c r="AA411" s="1">
        <f>MIN($J411)</f>
        <v>0</v>
      </c>
      <c r="AB411" s="1">
        <f>MIN($K411)</f>
        <v>0</v>
      </c>
      <c r="AC411" s="1">
        <f>MIN($M411)</f>
        <v>0</v>
      </c>
      <c r="AD411" s="1">
        <f>MIN($N411)</f>
        <v>0</v>
      </c>
      <c r="AE411" s="1">
        <f>MIN($P411)</f>
        <v>0</v>
      </c>
      <c r="AF411" s="1">
        <f>MIN($Q411)</f>
        <v>0</v>
      </c>
      <c r="AG411" s="1">
        <f>MIN($R411)</f>
        <v>0</v>
      </c>
      <c r="AH411" s="1">
        <f>MEDIAN($B411)</f>
        <v>0</v>
      </c>
      <c r="AI411" s="1">
        <f>MEDIAN($C411)</f>
        <v>0</v>
      </c>
      <c r="AJ411" s="1">
        <f>MEDIAN($D411)</f>
        <v>0</v>
      </c>
      <c r="AK411" s="1">
        <f>MEDIAN($E411)</f>
        <v>0</v>
      </c>
      <c r="AL411" s="1">
        <f>MEDIAN($F411)</f>
        <v>0</v>
      </c>
      <c r="AM411" s="1">
        <f>MEDIAN($G411)</f>
        <v>0</v>
      </c>
      <c r="AN411" s="1">
        <f>MEDIAN($H411)</f>
        <v>0</v>
      </c>
      <c r="AO411" s="1">
        <f>MEDIAN($I411)</f>
        <v>0</v>
      </c>
      <c r="AP411" s="1">
        <f>MEDIAN($J411)</f>
        <v>0</v>
      </c>
      <c r="AQ411" s="1">
        <f>MEDIAN($K411)</f>
        <v>0</v>
      </c>
      <c r="AR411" s="1">
        <f>MEDIAN($M411)</f>
        <v>0</v>
      </c>
      <c r="AS411" s="1">
        <f>MEDIAN($N411)</f>
        <v>0</v>
      </c>
      <c r="AT411" s="1">
        <f>MEDIAN($P411)</f>
        <v>0</v>
      </c>
      <c r="AU411" s="1">
        <f>MEDIAN($Q411)</f>
        <v>0</v>
      </c>
      <c r="AV411" s="1">
        <f>MEDIAN($R411)</f>
        <v>0</v>
      </c>
      <c r="AW411" s="1">
        <f>MAX($B411)</f>
        <v>0</v>
      </c>
      <c r="AX411" s="1">
        <f>MAX($C411)</f>
        <v>0</v>
      </c>
      <c r="AY411" s="1">
        <f>MAX($D411)</f>
        <v>0</v>
      </c>
      <c r="AZ411" s="1">
        <f>MAX($E411)</f>
        <v>0</v>
      </c>
      <c r="BA411" s="1">
        <f>MAX($F411)</f>
        <v>0</v>
      </c>
      <c r="BB411" s="1">
        <f>MAX($G411)</f>
        <v>0</v>
      </c>
      <c r="BC411" s="1">
        <f>MAX($H411)</f>
        <v>0</v>
      </c>
      <c r="BD411" s="1">
        <f>MAX($I411)</f>
        <v>0</v>
      </c>
      <c r="BE411" s="1">
        <f>MAX($J411)</f>
        <v>0</v>
      </c>
      <c r="BF411" s="1">
        <f>MAX($K411)</f>
        <v>0</v>
      </c>
      <c r="BG411" s="1">
        <f>MAX($M411)</f>
        <v>0</v>
      </c>
      <c r="BH411" s="1">
        <f>MAX($N411)</f>
        <v>0</v>
      </c>
      <c r="BI411" s="1">
        <f>MAX($P411)</f>
        <v>0</v>
      </c>
      <c r="BJ411" s="1">
        <f>MAX($Q411)</f>
        <v>0</v>
      </c>
      <c r="BK411" s="1">
        <f>MAX($R411)</f>
        <v>0</v>
      </c>
    </row>
    <row r="412" spans="1:63">
      <c r="A412" s="1" t="s">
        <v>409</v>
      </c>
      <c r="B412" s="1" cm="1">
        <f t="array" ref="B412">_xlfn.SWITCH($A$2,"average", AVERAGE(Instances!B412:Instances!B412),"median", MEDIAN(Instances!B412:Instances!B412),"min", MIN(Instances!B412:Instances!B412),"max", MAX(Instances!B412:Instances!B412),"diff", MAX(Instances!B412:Instances!B412)-MIN(Instances!B412:Instances!B412))</f>
        <v>0</v>
      </c>
      <c r="C412" s="1" cm="1">
        <f t="array" ref="C412">_xlfn.SWITCH($A$2,"average", AVERAGE(Instances!C412:Instances!C412),"median", MEDIAN(Instances!C412:Instances!C412),"min", MIN(Instances!C412:Instances!C412),"max", MAX(Instances!C412:Instances!C412),"diff", MAX(Instances!C412:Instances!C412)-MIN(Instances!C412:Instances!C412))</f>
        <v>0</v>
      </c>
      <c r="D412" s="1" cm="1">
        <f t="array" ref="D412">_xlfn.SWITCH($A$2,"average", AVERAGE(Instances!D412:Instances!D412),"median", MEDIAN(Instances!D412:Instances!D412),"min", MIN(Instances!D412:Instances!D412),"max", MAX(Instances!D412:Instances!D412),"diff", MAX(Instances!D412:Instances!D412)-MIN(Instances!D412:Instances!D412))</f>
        <v>0</v>
      </c>
      <c r="E412" s="1" cm="1">
        <f t="array" ref="E412">_xlfn.SWITCH($A$2,"average", AVERAGE(Instances!E412:Instances!E412),"median", MEDIAN(Instances!E412:Instances!E412),"min", MIN(Instances!E412:Instances!E412),"max", MAX(Instances!E412:Instances!E412),"diff", MAX(Instances!E412:Instances!E412)-MIN(Instances!E412:Instances!E412))</f>
        <v>0</v>
      </c>
      <c r="F412" s="1" cm="1">
        <f t="array" ref="F412">_xlfn.SWITCH($A$2,"average", AVERAGE(Instances!F412:Instances!F412),"median", MEDIAN(Instances!F412:Instances!F412),"min", MIN(Instances!F412:Instances!F412),"max", MAX(Instances!F412:Instances!F412),"diff", MAX(Instances!F412:Instances!F412)-MIN(Instances!F412:Instances!F412))</f>
        <v>0</v>
      </c>
      <c r="G412" s="1" cm="1">
        <f t="array" ref="G412">_xlfn.SWITCH($A$2,"average", AVERAGE(Instances!G412:Instances!G412),"median", MEDIAN(Instances!G412:Instances!G412),"min", MIN(Instances!G412:Instances!G412),"max", MAX(Instances!G412:Instances!G412),"diff", MAX(Instances!G412:Instances!G412)-MIN(Instances!G412:Instances!G412))</f>
        <v>0</v>
      </c>
      <c r="H412" s="1" cm="1">
        <f t="array" ref="H412">_xlfn.SWITCH($A$2,"average", AVERAGE(Instances!H412:Instances!H412),"median", MEDIAN(Instances!H412:Instances!H412),"min", MIN(Instances!H412:Instances!H412),"max", MAX(Instances!H412:Instances!H412),"diff", MAX(Instances!H412:Instances!H412)-MIN(Instances!H412:Instances!H412))</f>
        <v>0</v>
      </c>
      <c r="I412" s="1" cm="1">
        <f t="array" ref="I412">_xlfn.SWITCH($A$2,"average", AVERAGE(Instances!I412:Instances!I412),"median", MEDIAN(Instances!I412:Instances!I412),"min", MIN(Instances!I412:Instances!I412),"max", MAX(Instances!I412:Instances!I412),"diff", MAX(Instances!I412:Instances!I412)-MIN(Instances!I412:Instances!I412))</f>
        <v>0</v>
      </c>
      <c r="J412" s="1" cm="1">
        <f t="array" ref="J412">_xlfn.SWITCH($A$2,"average", AVERAGE(Instances!J412:Instances!J412),"median", MEDIAN(Instances!J412:Instances!J412),"min", MIN(Instances!J412:Instances!J412),"max", MAX(Instances!J412:Instances!J412),"diff", MAX(Instances!J412:Instances!J412)-MIN(Instances!J412:Instances!J412))</f>
        <v>0</v>
      </c>
      <c r="K412" s="1" cm="1">
        <f t="array" ref="K412">_xlfn.SWITCH($A$2,"average", AVERAGE(Instances!K412:Instances!K412),"median", MEDIAN(Instances!K412:Instances!K412),"min", MIN(Instances!K412:Instances!K412),"max", MAX(Instances!K412:Instances!K412),"diff", MAX(Instances!K412:Instances!K412)-MIN(Instances!K412:Instances!K412))</f>
        <v>0</v>
      </c>
      <c r="L412" s="1"/>
      <c r="M412" s="1" cm="1">
        <f t="array" ref="M412">_xlfn.SWITCH($A$2,"average", AVERAGE(Instances!M412:Instances!M412),"median", MEDIAN(Instances!M412:Instances!M412),"min", MIN(Instances!M412:Instances!M412),"max", MAX(Instances!M412:Instances!M412),"diff", MAX(Instances!M412:Instances!M412)-MIN(Instances!M412:Instances!M412))</f>
        <v>0</v>
      </c>
      <c r="N412" s="1" cm="1">
        <f t="array" ref="N412">_xlfn.SWITCH($A$2,"average", AVERAGE(Instances!N412:Instances!N412),"median", MEDIAN(Instances!N412:Instances!N412),"min", MIN(Instances!N412:Instances!N412),"max", MAX(Instances!N412:Instances!N412),"diff", MAX(Instances!N412:Instances!N412)-MIN(Instances!N412:Instances!N412))</f>
        <v>0</v>
      </c>
      <c r="O412" s="1"/>
      <c r="P412" s="1" cm="1">
        <f t="array" ref="P412">_xlfn.SWITCH($A$2,"average", AVERAGE(Instances!P412:Instances!P412),"median", MEDIAN(Instances!P412:Instances!P412),"min", MIN(Instances!P412:Instances!P412),"max", MAX(Instances!P412:Instances!P412),"diff", MAX(Instances!P412:Instances!P412)-MIN(Instances!P412:Instances!P412))</f>
        <v>0</v>
      </c>
      <c r="Q412" s="1" cm="1">
        <f t="array" ref="Q412">_xlfn.SWITCH($A$2,"average", AVERAGE(Instances!Q412:Instances!Q412),"median", MEDIAN(Instances!Q412:Instances!Q412),"min", MIN(Instances!Q412:Instances!Q412),"max", MAX(Instances!Q412:Instances!Q412),"diff", MAX(Instances!Q412:Instances!Q412)-MIN(Instances!Q412:Instances!Q412))</f>
        <v>0</v>
      </c>
      <c r="R412" s="1" cm="1">
        <f t="array" ref="R412">_xlfn.SWITCH($A$2,"average", AVERAGE(Instances!R412:Instances!R412),"median", MEDIAN(Instances!R412:Instances!R412),"min", MIN(Instances!R412:Instances!R412),"max", MAX(Instances!R412:Instances!R412),"diff", MAX(Instances!R412:Instances!R412)-MIN(Instances!R412:Instances!R412))</f>
        <v>0</v>
      </c>
      <c r="S412" s="1">
        <f>MIN($B412)</f>
        <v>0</v>
      </c>
      <c r="T412" s="1">
        <f>MIN($C412)</f>
        <v>0</v>
      </c>
      <c r="U412" s="1">
        <f>MIN($D412)</f>
        <v>0</v>
      </c>
      <c r="V412" s="1">
        <f>MIN($E412)</f>
        <v>0</v>
      </c>
      <c r="W412" s="1">
        <f>MIN($F412)</f>
        <v>0</v>
      </c>
      <c r="X412" s="1">
        <f>MIN($G412)</f>
        <v>0</v>
      </c>
      <c r="Y412" s="1">
        <f>MIN($H412)</f>
        <v>0</v>
      </c>
      <c r="Z412" s="1">
        <f>MIN($I412)</f>
        <v>0</v>
      </c>
      <c r="AA412" s="1">
        <f>MIN($J412)</f>
        <v>0</v>
      </c>
      <c r="AB412" s="1">
        <f>MIN($K412)</f>
        <v>0</v>
      </c>
      <c r="AC412" s="1">
        <f>MIN($M412)</f>
        <v>0</v>
      </c>
      <c r="AD412" s="1">
        <f>MIN($N412)</f>
        <v>0</v>
      </c>
      <c r="AE412" s="1">
        <f>MIN($P412)</f>
        <v>0</v>
      </c>
      <c r="AF412" s="1">
        <f>MIN($Q412)</f>
        <v>0</v>
      </c>
      <c r="AG412" s="1">
        <f>MIN($R412)</f>
        <v>0</v>
      </c>
      <c r="AH412" s="1">
        <f>MEDIAN($B412)</f>
        <v>0</v>
      </c>
      <c r="AI412" s="1">
        <f>MEDIAN($C412)</f>
        <v>0</v>
      </c>
      <c r="AJ412" s="1">
        <f>MEDIAN($D412)</f>
        <v>0</v>
      </c>
      <c r="AK412" s="1">
        <f>MEDIAN($E412)</f>
        <v>0</v>
      </c>
      <c r="AL412" s="1">
        <f>MEDIAN($F412)</f>
        <v>0</v>
      </c>
      <c r="AM412" s="1">
        <f>MEDIAN($G412)</f>
        <v>0</v>
      </c>
      <c r="AN412" s="1">
        <f>MEDIAN($H412)</f>
        <v>0</v>
      </c>
      <c r="AO412" s="1">
        <f>MEDIAN($I412)</f>
        <v>0</v>
      </c>
      <c r="AP412" s="1">
        <f>MEDIAN($J412)</f>
        <v>0</v>
      </c>
      <c r="AQ412" s="1">
        <f>MEDIAN($K412)</f>
        <v>0</v>
      </c>
      <c r="AR412" s="1">
        <f>MEDIAN($M412)</f>
        <v>0</v>
      </c>
      <c r="AS412" s="1">
        <f>MEDIAN($N412)</f>
        <v>0</v>
      </c>
      <c r="AT412" s="1">
        <f>MEDIAN($P412)</f>
        <v>0</v>
      </c>
      <c r="AU412" s="1">
        <f>MEDIAN($Q412)</f>
        <v>0</v>
      </c>
      <c r="AV412" s="1">
        <f>MEDIAN($R412)</f>
        <v>0</v>
      </c>
      <c r="AW412" s="1">
        <f>MAX($B412)</f>
        <v>0</v>
      </c>
      <c r="AX412" s="1">
        <f>MAX($C412)</f>
        <v>0</v>
      </c>
      <c r="AY412" s="1">
        <f>MAX($D412)</f>
        <v>0</v>
      </c>
      <c r="AZ412" s="1">
        <f>MAX($E412)</f>
        <v>0</v>
      </c>
      <c r="BA412" s="1">
        <f>MAX($F412)</f>
        <v>0</v>
      </c>
      <c r="BB412" s="1">
        <f>MAX($G412)</f>
        <v>0</v>
      </c>
      <c r="BC412" s="1">
        <f>MAX($H412)</f>
        <v>0</v>
      </c>
      <c r="BD412" s="1">
        <f>MAX($I412)</f>
        <v>0</v>
      </c>
      <c r="BE412" s="1">
        <f>MAX($J412)</f>
        <v>0</v>
      </c>
      <c r="BF412" s="1">
        <f>MAX($K412)</f>
        <v>0</v>
      </c>
      <c r="BG412" s="1">
        <f>MAX($M412)</f>
        <v>0</v>
      </c>
      <c r="BH412" s="1">
        <f>MAX($N412)</f>
        <v>0</v>
      </c>
      <c r="BI412" s="1">
        <f>MAX($P412)</f>
        <v>0</v>
      </c>
      <c r="BJ412" s="1">
        <f>MAX($Q412)</f>
        <v>0</v>
      </c>
      <c r="BK412" s="1">
        <f>MAX($R412)</f>
        <v>0</v>
      </c>
    </row>
    <row r="413" spans="1:63">
      <c r="A413" s="1" t="s">
        <v>410</v>
      </c>
      <c r="B413" s="1" cm="1">
        <f t="array" ref="B413">_xlfn.SWITCH($A$2,"average", AVERAGE(Instances!B413:Instances!B413),"median", MEDIAN(Instances!B413:Instances!B413),"min", MIN(Instances!B413:Instances!B413),"max", MAX(Instances!B413:Instances!B413),"diff", MAX(Instances!B413:Instances!B413)-MIN(Instances!B413:Instances!B413))</f>
        <v>0</v>
      </c>
      <c r="C413" s="1" cm="1">
        <f t="array" ref="C413">_xlfn.SWITCH($A$2,"average", AVERAGE(Instances!C413:Instances!C413),"median", MEDIAN(Instances!C413:Instances!C413),"min", MIN(Instances!C413:Instances!C413),"max", MAX(Instances!C413:Instances!C413),"diff", MAX(Instances!C413:Instances!C413)-MIN(Instances!C413:Instances!C413))</f>
        <v>0</v>
      </c>
      <c r="D413" s="1" cm="1">
        <f t="array" ref="D413">_xlfn.SWITCH($A$2,"average", AVERAGE(Instances!D413:Instances!D413),"median", MEDIAN(Instances!D413:Instances!D413),"min", MIN(Instances!D413:Instances!D413),"max", MAX(Instances!D413:Instances!D413),"diff", MAX(Instances!D413:Instances!D413)-MIN(Instances!D413:Instances!D413))</f>
        <v>0</v>
      </c>
      <c r="E413" s="1" cm="1">
        <f t="array" ref="E413">_xlfn.SWITCH($A$2,"average", AVERAGE(Instances!E413:Instances!E413),"median", MEDIAN(Instances!E413:Instances!E413),"min", MIN(Instances!E413:Instances!E413),"max", MAX(Instances!E413:Instances!E413),"diff", MAX(Instances!E413:Instances!E413)-MIN(Instances!E413:Instances!E413))</f>
        <v>0</v>
      </c>
      <c r="F413" s="1" cm="1">
        <f t="array" ref="F413">_xlfn.SWITCH($A$2,"average", AVERAGE(Instances!F413:Instances!F413),"median", MEDIAN(Instances!F413:Instances!F413),"min", MIN(Instances!F413:Instances!F413),"max", MAX(Instances!F413:Instances!F413),"diff", MAX(Instances!F413:Instances!F413)-MIN(Instances!F413:Instances!F413))</f>
        <v>0</v>
      </c>
      <c r="G413" s="1" cm="1">
        <f t="array" ref="G413">_xlfn.SWITCH($A$2,"average", AVERAGE(Instances!G413:Instances!G413),"median", MEDIAN(Instances!G413:Instances!G413),"min", MIN(Instances!G413:Instances!G413),"max", MAX(Instances!G413:Instances!G413),"diff", MAX(Instances!G413:Instances!G413)-MIN(Instances!G413:Instances!G413))</f>
        <v>0</v>
      </c>
      <c r="H413" s="1" cm="1">
        <f t="array" ref="H413">_xlfn.SWITCH($A$2,"average", AVERAGE(Instances!H413:Instances!H413),"median", MEDIAN(Instances!H413:Instances!H413),"min", MIN(Instances!H413:Instances!H413),"max", MAX(Instances!H413:Instances!H413),"diff", MAX(Instances!H413:Instances!H413)-MIN(Instances!H413:Instances!H413))</f>
        <v>0</v>
      </c>
      <c r="I413" s="1" cm="1">
        <f t="array" ref="I413">_xlfn.SWITCH($A$2,"average", AVERAGE(Instances!I413:Instances!I413),"median", MEDIAN(Instances!I413:Instances!I413),"min", MIN(Instances!I413:Instances!I413),"max", MAX(Instances!I413:Instances!I413),"diff", MAX(Instances!I413:Instances!I413)-MIN(Instances!I413:Instances!I413))</f>
        <v>0</v>
      </c>
      <c r="J413" s="1" cm="1">
        <f t="array" ref="J413">_xlfn.SWITCH($A$2,"average", AVERAGE(Instances!J413:Instances!J413),"median", MEDIAN(Instances!J413:Instances!J413),"min", MIN(Instances!J413:Instances!J413),"max", MAX(Instances!J413:Instances!J413),"diff", MAX(Instances!J413:Instances!J413)-MIN(Instances!J413:Instances!J413))</f>
        <v>0</v>
      </c>
      <c r="K413" s="1" cm="1">
        <f t="array" ref="K413">_xlfn.SWITCH($A$2,"average", AVERAGE(Instances!K413:Instances!K413),"median", MEDIAN(Instances!K413:Instances!K413),"min", MIN(Instances!K413:Instances!K413),"max", MAX(Instances!K413:Instances!K413),"diff", MAX(Instances!K413:Instances!K413)-MIN(Instances!K413:Instances!K413))</f>
        <v>0</v>
      </c>
      <c r="L413" s="1"/>
      <c r="M413" s="1" cm="1">
        <f t="array" ref="M413">_xlfn.SWITCH($A$2,"average", AVERAGE(Instances!M413:Instances!M413),"median", MEDIAN(Instances!M413:Instances!M413),"min", MIN(Instances!M413:Instances!M413),"max", MAX(Instances!M413:Instances!M413),"diff", MAX(Instances!M413:Instances!M413)-MIN(Instances!M413:Instances!M413))</f>
        <v>0</v>
      </c>
      <c r="N413" s="1" cm="1">
        <f t="array" ref="N413">_xlfn.SWITCH($A$2,"average", AVERAGE(Instances!N413:Instances!N413),"median", MEDIAN(Instances!N413:Instances!N413),"min", MIN(Instances!N413:Instances!N413),"max", MAX(Instances!N413:Instances!N413),"diff", MAX(Instances!N413:Instances!N413)-MIN(Instances!N413:Instances!N413))</f>
        <v>0</v>
      </c>
      <c r="O413" s="1"/>
      <c r="P413" s="1" cm="1">
        <f t="array" ref="P413">_xlfn.SWITCH($A$2,"average", AVERAGE(Instances!P413:Instances!P413),"median", MEDIAN(Instances!P413:Instances!P413),"min", MIN(Instances!P413:Instances!P413),"max", MAX(Instances!P413:Instances!P413),"diff", MAX(Instances!P413:Instances!P413)-MIN(Instances!P413:Instances!P413))</f>
        <v>0</v>
      </c>
      <c r="Q413" s="1" cm="1">
        <f t="array" ref="Q413">_xlfn.SWITCH($A$2,"average", AVERAGE(Instances!Q413:Instances!Q413),"median", MEDIAN(Instances!Q413:Instances!Q413),"min", MIN(Instances!Q413:Instances!Q413),"max", MAX(Instances!Q413:Instances!Q413),"diff", MAX(Instances!Q413:Instances!Q413)-MIN(Instances!Q413:Instances!Q413))</f>
        <v>0</v>
      </c>
      <c r="R413" s="1" cm="1">
        <f t="array" ref="R413">_xlfn.SWITCH($A$2,"average", AVERAGE(Instances!R413:Instances!R413),"median", MEDIAN(Instances!R413:Instances!R413),"min", MIN(Instances!R413:Instances!R413),"max", MAX(Instances!R413:Instances!R413),"diff", MAX(Instances!R413:Instances!R413)-MIN(Instances!R413:Instances!R413))</f>
        <v>0</v>
      </c>
      <c r="S413" s="1">
        <f>MIN($B413)</f>
        <v>0</v>
      </c>
      <c r="T413" s="1">
        <f>MIN($C413)</f>
        <v>0</v>
      </c>
      <c r="U413" s="1">
        <f>MIN($D413)</f>
        <v>0</v>
      </c>
      <c r="V413" s="1">
        <f>MIN($E413)</f>
        <v>0</v>
      </c>
      <c r="W413" s="1">
        <f>MIN($F413)</f>
        <v>0</v>
      </c>
      <c r="X413" s="1">
        <f>MIN($G413)</f>
        <v>0</v>
      </c>
      <c r="Y413" s="1">
        <f>MIN($H413)</f>
        <v>0</v>
      </c>
      <c r="Z413" s="1">
        <f>MIN($I413)</f>
        <v>0</v>
      </c>
      <c r="AA413" s="1">
        <f>MIN($J413)</f>
        <v>0</v>
      </c>
      <c r="AB413" s="1">
        <f>MIN($K413)</f>
        <v>0</v>
      </c>
      <c r="AC413" s="1">
        <f>MIN($M413)</f>
        <v>0</v>
      </c>
      <c r="AD413" s="1">
        <f>MIN($N413)</f>
        <v>0</v>
      </c>
      <c r="AE413" s="1">
        <f>MIN($P413)</f>
        <v>0</v>
      </c>
      <c r="AF413" s="1">
        <f>MIN($Q413)</f>
        <v>0</v>
      </c>
      <c r="AG413" s="1">
        <f>MIN($R413)</f>
        <v>0</v>
      </c>
      <c r="AH413" s="1">
        <f>MEDIAN($B413)</f>
        <v>0</v>
      </c>
      <c r="AI413" s="1">
        <f>MEDIAN($C413)</f>
        <v>0</v>
      </c>
      <c r="AJ413" s="1">
        <f>MEDIAN($D413)</f>
        <v>0</v>
      </c>
      <c r="AK413" s="1">
        <f>MEDIAN($E413)</f>
        <v>0</v>
      </c>
      <c r="AL413" s="1">
        <f>MEDIAN($F413)</f>
        <v>0</v>
      </c>
      <c r="AM413" s="1">
        <f>MEDIAN($G413)</f>
        <v>0</v>
      </c>
      <c r="AN413" s="1">
        <f>MEDIAN($H413)</f>
        <v>0</v>
      </c>
      <c r="AO413" s="1">
        <f>MEDIAN($I413)</f>
        <v>0</v>
      </c>
      <c r="AP413" s="1">
        <f>MEDIAN($J413)</f>
        <v>0</v>
      </c>
      <c r="AQ413" s="1">
        <f>MEDIAN($K413)</f>
        <v>0</v>
      </c>
      <c r="AR413" s="1">
        <f>MEDIAN($M413)</f>
        <v>0</v>
      </c>
      <c r="AS413" s="1">
        <f>MEDIAN($N413)</f>
        <v>0</v>
      </c>
      <c r="AT413" s="1">
        <f>MEDIAN($P413)</f>
        <v>0</v>
      </c>
      <c r="AU413" s="1">
        <f>MEDIAN($Q413)</f>
        <v>0</v>
      </c>
      <c r="AV413" s="1">
        <f>MEDIAN($R413)</f>
        <v>0</v>
      </c>
      <c r="AW413" s="1">
        <f>MAX($B413)</f>
        <v>0</v>
      </c>
      <c r="AX413" s="1">
        <f>MAX($C413)</f>
        <v>0</v>
      </c>
      <c r="AY413" s="1">
        <f>MAX($D413)</f>
        <v>0</v>
      </c>
      <c r="AZ413" s="1">
        <f>MAX($E413)</f>
        <v>0</v>
      </c>
      <c r="BA413" s="1">
        <f>MAX($F413)</f>
        <v>0</v>
      </c>
      <c r="BB413" s="1">
        <f>MAX($G413)</f>
        <v>0</v>
      </c>
      <c r="BC413" s="1">
        <f>MAX($H413)</f>
        <v>0</v>
      </c>
      <c r="BD413" s="1">
        <f>MAX($I413)</f>
        <v>0</v>
      </c>
      <c r="BE413" s="1">
        <f>MAX($J413)</f>
        <v>0</v>
      </c>
      <c r="BF413" s="1">
        <f>MAX($K413)</f>
        <v>0</v>
      </c>
      <c r="BG413" s="1">
        <f>MAX($M413)</f>
        <v>0</v>
      </c>
      <c r="BH413" s="1">
        <f>MAX($N413)</f>
        <v>0</v>
      </c>
      <c r="BI413" s="1">
        <f>MAX($P413)</f>
        <v>0</v>
      </c>
      <c r="BJ413" s="1">
        <f>MAX($Q413)</f>
        <v>0</v>
      </c>
      <c r="BK413" s="1">
        <f>MAX($R413)</f>
        <v>0</v>
      </c>
    </row>
    <row r="414" spans="1:63">
      <c r="A414" s="1" t="s">
        <v>411</v>
      </c>
      <c r="B414" s="1" cm="1">
        <f t="array" ref="B414">_xlfn.SWITCH($A$2,"average", AVERAGE(Instances!B414:Instances!B414),"median", MEDIAN(Instances!B414:Instances!B414),"min", MIN(Instances!B414:Instances!B414),"max", MAX(Instances!B414:Instances!B414),"diff", MAX(Instances!B414:Instances!B414)-MIN(Instances!B414:Instances!B414))</f>
        <v>0</v>
      </c>
      <c r="C414" s="1" cm="1">
        <f t="array" ref="C414">_xlfn.SWITCH($A$2,"average", AVERAGE(Instances!C414:Instances!C414),"median", MEDIAN(Instances!C414:Instances!C414),"min", MIN(Instances!C414:Instances!C414),"max", MAX(Instances!C414:Instances!C414),"diff", MAX(Instances!C414:Instances!C414)-MIN(Instances!C414:Instances!C414))</f>
        <v>0</v>
      </c>
      <c r="D414" s="1" cm="1">
        <f t="array" ref="D414">_xlfn.SWITCH($A$2,"average", AVERAGE(Instances!D414:Instances!D414),"median", MEDIAN(Instances!D414:Instances!D414),"min", MIN(Instances!D414:Instances!D414),"max", MAX(Instances!D414:Instances!D414),"diff", MAX(Instances!D414:Instances!D414)-MIN(Instances!D414:Instances!D414))</f>
        <v>0</v>
      </c>
      <c r="E414" s="1" cm="1">
        <f t="array" ref="E414">_xlfn.SWITCH($A$2,"average", AVERAGE(Instances!E414:Instances!E414),"median", MEDIAN(Instances!E414:Instances!E414),"min", MIN(Instances!E414:Instances!E414),"max", MAX(Instances!E414:Instances!E414),"diff", MAX(Instances!E414:Instances!E414)-MIN(Instances!E414:Instances!E414))</f>
        <v>0</v>
      </c>
      <c r="F414" s="1" cm="1">
        <f t="array" ref="F414">_xlfn.SWITCH($A$2,"average", AVERAGE(Instances!F414:Instances!F414),"median", MEDIAN(Instances!F414:Instances!F414),"min", MIN(Instances!F414:Instances!F414),"max", MAX(Instances!F414:Instances!F414),"diff", MAX(Instances!F414:Instances!F414)-MIN(Instances!F414:Instances!F414))</f>
        <v>0</v>
      </c>
      <c r="G414" s="1" cm="1">
        <f t="array" ref="G414">_xlfn.SWITCH($A$2,"average", AVERAGE(Instances!G414:Instances!G414),"median", MEDIAN(Instances!G414:Instances!G414),"min", MIN(Instances!G414:Instances!G414),"max", MAX(Instances!G414:Instances!G414),"diff", MAX(Instances!G414:Instances!G414)-MIN(Instances!G414:Instances!G414))</f>
        <v>0</v>
      </c>
      <c r="H414" s="1" cm="1">
        <f t="array" ref="H414">_xlfn.SWITCH($A$2,"average", AVERAGE(Instances!H414:Instances!H414),"median", MEDIAN(Instances!H414:Instances!H414),"min", MIN(Instances!H414:Instances!H414),"max", MAX(Instances!H414:Instances!H414),"diff", MAX(Instances!H414:Instances!H414)-MIN(Instances!H414:Instances!H414))</f>
        <v>0</v>
      </c>
      <c r="I414" s="1" cm="1">
        <f t="array" ref="I414">_xlfn.SWITCH($A$2,"average", AVERAGE(Instances!I414:Instances!I414),"median", MEDIAN(Instances!I414:Instances!I414),"min", MIN(Instances!I414:Instances!I414),"max", MAX(Instances!I414:Instances!I414),"diff", MAX(Instances!I414:Instances!I414)-MIN(Instances!I414:Instances!I414))</f>
        <v>0</v>
      </c>
      <c r="J414" s="1" cm="1">
        <f t="array" ref="J414">_xlfn.SWITCH($A$2,"average", AVERAGE(Instances!J414:Instances!J414),"median", MEDIAN(Instances!J414:Instances!J414),"min", MIN(Instances!J414:Instances!J414),"max", MAX(Instances!J414:Instances!J414),"diff", MAX(Instances!J414:Instances!J414)-MIN(Instances!J414:Instances!J414))</f>
        <v>0</v>
      </c>
      <c r="K414" s="1" cm="1">
        <f t="array" ref="K414">_xlfn.SWITCH($A$2,"average", AVERAGE(Instances!K414:Instances!K414),"median", MEDIAN(Instances!K414:Instances!K414),"min", MIN(Instances!K414:Instances!K414),"max", MAX(Instances!K414:Instances!K414),"diff", MAX(Instances!K414:Instances!K414)-MIN(Instances!K414:Instances!K414))</f>
        <v>0</v>
      </c>
      <c r="L414" s="1"/>
      <c r="M414" s="1" cm="1">
        <f t="array" ref="M414">_xlfn.SWITCH($A$2,"average", AVERAGE(Instances!M414:Instances!M414),"median", MEDIAN(Instances!M414:Instances!M414),"min", MIN(Instances!M414:Instances!M414),"max", MAX(Instances!M414:Instances!M414),"diff", MAX(Instances!M414:Instances!M414)-MIN(Instances!M414:Instances!M414))</f>
        <v>0</v>
      </c>
      <c r="N414" s="1" cm="1">
        <f t="array" ref="N414">_xlfn.SWITCH($A$2,"average", AVERAGE(Instances!N414:Instances!N414),"median", MEDIAN(Instances!N414:Instances!N414),"min", MIN(Instances!N414:Instances!N414),"max", MAX(Instances!N414:Instances!N414),"diff", MAX(Instances!N414:Instances!N414)-MIN(Instances!N414:Instances!N414))</f>
        <v>0</v>
      </c>
      <c r="O414" s="1"/>
      <c r="P414" s="1" cm="1">
        <f t="array" ref="P414">_xlfn.SWITCH($A$2,"average", AVERAGE(Instances!P414:Instances!P414),"median", MEDIAN(Instances!P414:Instances!P414),"min", MIN(Instances!P414:Instances!P414),"max", MAX(Instances!P414:Instances!P414),"diff", MAX(Instances!P414:Instances!P414)-MIN(Instances!P414:Instances!P414))</f>
        <v>0</v>
      </c>
      <c r="Q414" s="1" cm="1">
        <f t="array" ref="Q414">_xlfn.SWITCH($A$2,"average", AVERAGE(Instances!Q414:Instances!Q414),"median", MEDIAN(Instances!Q414:Instances!Q414),"min", MIN(Instances!Q414:Instances!Q414),"max", MAX(Instances!Q414:Instances!Q414),"diff", MAX(Instances!Q414:Instances!Q414)-MIN(Instances!Q414:Instances!Q414))</f>
        <v>0</v>
      </c>
      <c r="R414" s="1" cm="1">
        <f t="array" ref="R414">_xlfn.SWITCH($A$2,"average", AVERAGE(Instances!R414:Instances!R414),"median", MEDIAN(Instances!R414:Instances!R414),"min", MIN(Instances!R414:Instances!R414),"max", MAX(Instances!R414:Instances!R414),"diff", MAX(Instances!R414:Instances!R414)-MIN(Instances!R414:Instances!R414))</f>
        <v>0</v>
      </c>
      <c r="S414" s="1">
        <f>MIN($B414)</f>
        <v>0</v>
      </c>
      <c r="T414" s="1">
        <f>MIN($C414)</f>
        <v>0</v>
      </c>
      <c r="U414" s="1">
        <f>MIN($D414)</f>
        <v>0</v>
      </c>
      <c r="V414" s="1">
        <f>MIN($E414)</f>
        <v>0</v>
      </c>
      <c r="W414" s="1">
        <f>MIN($F414)</f>
        <v>0</v>
      </c>
      <c r="X414" s="1">
        <f>MIN($G414)</f>
        <v>0</v>
      </c>
      <c r="Y414" s="1">
        <f>MIN($H414)</f>
        <v>0</v>
      </c>
      <c r="Z414" s="1">
        <f>MIN($I414)</f>
        <v>0</v>
      </c>
      <c r="AA414" s="1">
        <f>MIN($J414)</f>
        <v>0</v>
      </c>
      <c r="AB414" s="1">
        <f>MIN($K414)</f>
        <v>0</v>
      </c>
      <c r="AC414" s="1">
        <f>MIN($M414)</f>
        <v>0</v>
      </c>
      <c r="AD414" s="1">
        <f>MIN($N414)</f>
        <v>0</v>
      </c>
      <c r="AE414" s="1">
        <f>MIN($P414)</f>
        <v>0</v>
      </c>
      <c r="AF414" s="1">
        <f>MIN($Q414)</f>
        <v>0</v>
      </c>
      <c r="AG414" s="1">
        <f>MIN($R414)</f>
        <v>0</v>
      </c>
      <c r="AH414" s="1">
        <f>MEDIAN($B414)</f>
        <v>0</v>
      </c>
      <c r="AI414" s="1">
        <f>MEDIAN($C414)</f>
        <v>0</v>
      </c>
      <c r="AJ414" s="1">
        <f>MEDIAN($D414)</f>
        <v>0</v>
      </c>
      <c r="AK414" s="1">
        <f>MEDIAN($E414)</f>
        <v>0</v>
      </c>
      <c r="AL414" s="1">
        <f>MEDIAN($F414)</f>
        <v>0</v>
      </c>
      <c r="AM414" s="1">
        <f>MEDIAN($G414)</f>
        <v>0</v>
      </c>
      <c r="AN414" s="1">
        <f>MEDIAN($H414)</f>
        <v>0</v>
      </c>
      <c r="AO414" s="1">
        <f>MEDIAN($I414)</f>
        <v>0</v>
      </c>
      <c r="AP414" s="1">
        <f>MEDIAN($J414)</f>
        <v>0</v>
      </c>
      <c r="AQ414" s="1">
        <f>MEDIAN($K414)</f>
        <v>0</v>
      </c>
      <c r="AR414" s="1">
        <f>MEDIAN($M414)</f>
        <v>0</v>
      </c>
      <c r="AS414" s="1">
        <f>MEDIAN($N414)</f>
        <v>0</v>
      </c>
      <c r="AT414" s="1">
        <f>MEDIAN($P414)</f>
        <v>0</v>
      </c>
      <c r="AU414" s="1">
        <f>MEDIAN($Q414)</f>
        <v>0</v>
      </c>
      <c r="AV414" s="1">
        <f>MEDIAN($R414)</f>
        <v>0</v>
      </c>
      <c r="AW414" s="1">
        <f>MAX($B414)</f>
        <v>0</v>
      </c>
      <c r="AX414" s="1">
        <f>MAX($C414)</f>
        <v>0</v>
      </c>
      <c r="AY414" s="1">
        <f>MAX($D414)</f>
        <v>0</v>
      </c>
      <c r="AZ414" s="1">
        <f>MAX($E414)</f>
        <v>0</v>
      </c>
      <c r="BA414" s="1">
        <f>MAX($F414)</f>
        <v>0</v>
      </c>
      <c r="BB414" s="1">
        <f>MAX($G414)</f>
        <v>0</v>
      </c>
      <c r="BC414" s="1">
        <f>MAX($H414)</f>
        <v>0</v>
      </c>
      <c r="BD414" s="1">
        <f>MAX($I414)</f>
        <v>0</v>
      </c>
      <c r="BE414" s="1">
        <f>MAX($J414)</f>
        <v>0</v>
      </c>
      <c r="BF414" s="1">
        <f>MAX($K414)</f>
        <v>0</v>
      </c>
      <c r="BG414" s="1">
        <f>MAX($M414)</f>
        <v>0</v>
      </c>
      <c r="BH414" s="1">
        <f>MAX($N414)</f>
        <v>0</v>
      </c>
      <c r="BI414" s="1">
        <f>MAX($P414)</f>
        <v>0</v>
      </c>
      <c r="BJ414" s="1">
        <f>MAX($Q414)</f>
        <v>0</v>
      </c>
      <c r="BK414" s="1">
        <f>MAX($R414)</f>
        <v>0</v>
      </c>
    </row>
    <row r="415" spans="1:63">
      <c r="A415" s="1" t="s">
        <v>412</v>
      </c>
      <c r="B415" s="1" cm="1">
        <f t="array" ref="B415">_xlfn.SWITCH($A$2,"average", AVERAGE(Instances!B415:Instances!B415),"median", MEDIAN(Instances!B415:Instances!B415),"min", MIN(Instances!B415:Instances!B415),"max", MAX(Instances!B415:Instances!B415),"diff", MAX(Instances!B415:Instances!B415)-MIN(Instances!B415:Instances!B415))</f>
        <v>0</v>
      </c>
      <c r="C415" s="1" cm="1">
        <f t="array" ref="C415">_xlfn.SWITCH($A$2,"average", AVERAGE(Instances!C415:Instances!C415),"median", MEDIAN(Instances!C415:Instances!C415),"min", MIN(Instances!C415:Instances!C415),"max", MAX(Instances!C415:Instances!C415),"diff", MAX(Instances!C415:Instances!C415)-MIN(Instances!C415:Instances!C415))</f>
        <v>0</v>
      </c>
      <c r="D415" s="1" cm="1">
        <f t="array" ref="D415">_xlfn.SWITCH($A$2,"average", AVERAGE(Instances!D415:Instances!D415),"median", MEDIAN(Instances!D415:Instances!D415),"min", MIN(Instances!D415:Instances!D415),"max", MAX(Instances!D415:Instances!D415),"diff", MAX(Instances!D415:Instances!D415)-MIN(Instances!D415:Instances!D415))</f>
        <v>0</v>
      </c>
      <c r="E415" s="1" cm="1">
        <f t="array" ref="E415">_xlfn.SWITCH($A$2,"average", AVERAGE(Instances!E415:Instances!E415),"median", MEDIAN(Instances!E415:Instances!E415),"min", MIN(Instances!E415:Instances!E415),"max", MAX(Instances!E415:Instances!E415),"diff", MAX(Instances!E415:Instances!E415)-MIN(Instances!E415:Instances!E415))</f>
        <v>0</v>
      </c>
      <c r="F415" s="1" cm="1">
        <f t="array" ref="F415">_xlfn.SWITCH($A$2,"average", AVERAGE(Instances!F415:Instances!F415),"median", MEDIAN(Instances!F415:Instances!F415),"min", MIN(Instances!F415:Instances!F415),"max", MAX(Instances!F415:Instances!F415),"diff", MAX(Instances!F415:Instances!F415)-MIN(Instances!F415:Instances!F415))</f>
        <v>0</v>
      </c>
      <c r="G415" s="1" cm="1">
        <f t="array" ref="G415">_xlfn.SWITCH($A$2,"average", AVERAGE(Instances!G415:Instances!G415),"median", MEDIAN(Instances!G415:Instances!G415),"min", MIN(Instances!G415:Instances!G415),"max", MAX(Instances!G415:Instances!G415),"diff", MAX(Instances!G415:Instances!G415)-MIN(Instances!G415:Instances!G415))</f>
        <v>0</v>
      </c>
      <c r="H415" s="1" cm="1">
        <f t="array" ref="H415">_xlfn.SWITCH($A$2,"average", AVERAGE(Instances!H415:Instances!H415),"median", MEDIAN(Instances!H415:Instances!H415),"min", MIN(Instances!H415:Instances!H415),"max", MAX(Instances!H415:Instances!H415),"diff", MAX(Instances!H415:Instances!H415)-MIN(Instances!H415:Instances!H415))</f>
        <v>0</v>
      </c>
      <c r="I415" s="1" cm="1">
        <f t="array" ref="I415">_xlfn.SWITCH($A$2,"average", AVERAGE(Instances!I415:Instances!I415),"median", MEDIAN(Instances!I415:Instances!I415),"min", MIN(Instances!I415:Instances!I415),"max", MAX(Instances!I415:Instances!I415),"diff", MAX(Instances!I415:Instances!I415)-MIN(Instances!I415:Instances!I415))</f>
        <v>0</v>
      </c>
      <c r="J415" s="1" cm="1">
        <f t="array" ref="J415">_xlfn.SWITCH($A$2,"average", AVERAGE(Instances!J415:Instances!J415),"median", MEDIAN(Instances!J415:Instances!J415),"min", MIN(Instances!J415:Instances!J415),"max", MAX(Instances!J415:Instances!J415),"diff", MAX(Instances!J415:Instances!J415)-MIN(Instances!J415:Instances!J415))</f>
        <v>0</v>
      </c>
      <c r="K415" s="1" cm="1">
        <f t="array" ref="K415">_xlfn.SWITCH($A$2,"average", AVERAGE(Instances!K415:Instances!K415),"median", MEDIAN(Instances!K415:Instances!K415),"min", MIN(Instances!K415:Instances!K415),"max", MAX(Instances!K415:Instances!K415),"diff", MAX(Instances!K415:Instances!K415)-MIN(Instances!K415:Instances!K415))</f>
        <v>0</v>
      </c>
      <c r="L415" s="1"/>
      <c r="M415" s="1" cm="1">
        <f t="array" ref="M415">_xlfn.SWITCH($A$2,"average", AVERAGE(Instances!M415:Instances!M415),"median", MEDIAN(Instances!M415:Instances!M415),"min", MIN(Instances!M415:Instances!M415),"max", MAX(Instances!M415:Instances!M415),"diff", MAX(Instances!M415:Instances!M415)-MIN(Instances!M415:Instances!M415))</f>
        <v>0</v>
      </c>
      <c r="N415" s="1" cm="1">
        <f t="array" ref="N415">_xlfn.SWITCH($A$2,"average", AVERAGE(Instances!N415:Instances!N415),"median", MEDIAN(Instances!N415:Instances!N415),"min", MIN(Instances!N415:Instances!N415),"max", MAX(Instances!N415:Instances!N415),"diff", MAX(Instances!N415:Instances!N415)-MIN(Instances!N415:Instances!N415))</f>
        <v>0</v>
      </c>
      <c r="O415" s="1"/>
      <c r="P415" s="1" cm="1">
        <f t="array" ref="P415">_xlfn.SWITCH($A$2,"average", AVERAGE(Instances!P415:Instances!P415),"median", MEDIAN(Instances!P415:Instances!P415),"min", MIN(Instances!P415:Instances!P415),"max", MAX(Instances!P415:Instances!P415),"diff", MAX(Instances!P415:Instances!P415)-MIN(Instances!P415:Instances!P415))</f>
        <v>0</v>
      </c>
      <c r="Q415" s="1" cm="1">
        <f t="array" ref="Q415">_xlfn.SWITCH($A$2,"average", AVERAGE(Instances!Q415:Instances!Q415),"median", MEDIAN(Instances!Q415:Instances!Q415),"min", MIN(Instances!Q415:Instances!Q415),"max", MAX(Instances!Q415:Instances!Q415),"diff", MAX(Instances!Q415:Instances!Q415)-MIN(Instances!Q415:Instances!Q415))</f>
        <v>0</v>
      </c>
      <c r="R415" s="1" cm="1">
        <f t="array" ref="R415">_xlfn.SWITCH($A$2,"average", AVERAGE(Instances!R415:Instances!R415),"median", MEDIAN(Instances!R415:Instances!R415),"min", MIN(Instances!R415:Instances!R415),"max", MAX(Instances!R415:Instances!R415),"diff", MAX(Instances!R415:Instances!R415)-MIN(Instances!R415:Instances!R415))</f>
        <v>0</v>
      </c>
      <c r="S415" s="1">
        <f>MIN($B415)</f>
        <v>0</v>
      </c>
      <c r="T415" s="1">
        <f>MIN($C415)</f>
        <v>0</v>
      </c>
      <c r="U415" s="1">
        <f>MIN($D415)</f>
        <v>0</v>
      </c>
      <c r="V415" s="1">
        <f>MIN($E415)</f>
        <v>0</v>
      </c>
      <c r="W415" s="1">
        <f>MIN($F415)</f>
        <v>0</v>
      </c>
      <c r="X415" s="1">
        <f>MIN($G415)</f>
        <v>0</v>
      </c>
      <c r="Y415" s="1">
        <f>MIN($H415)</f>
        <v>0</v>
      </c>
      <c r="Z415" s="1">
        <f>MIN($I415)</f>
        <v>0</v>
      </c>
      <c r="AA415" s="1">
        <f>MIN($J415)</f>
        <v>0</v>
      </c>
      <c r="AB415" s="1">
        <f>MIN($K415)</f>
        <v>0</v>
      </c>
      <c r="AC415" s="1">
        <f>MIN($M415)</f>
        <v>0</v>
      </c>
      <c r="AD415" s="1">
        <f>MIN($N415)</f>
        <v>0</v>
      </c>
      <c r="AE415" s="1">
        <f>MIN($P415)</f>
        <v>0</v>
      </c>
      <c r="AF415" s="1">
        <f>MIN($Q415)</f>
        <v>0</v>
      </c>
      <c r="AG415" s="1">
        <f>MIN($R415)</f>
        <v>0</v>
      </c>
      <c r="AH415" s="1">
        <f>MEDIAN($B415)</f>
        <v>0</v>
      </c>
      <c r="AI415" s="1">
        <f>MEDIAN($C415)</f>
        <v>0</v>
      </c>
      <c r="AJ415" s="1">
        <f>MEDIAN($D415)</f>
        <v>0</v>
      </c>
      <c r="AK415" s="1">
        <f>MEDIAN($E415)</f>
        <v>0</v>
      </c>
      <c r="AL415" s="1">
        <f>MEDIAN($F415)</f>
        <v>0</v>
      </c>
      <c r="AM415" s="1">
        <f>MEDIAN($G415)</f>
        <v>0</v>
      </c>
      <c r="AN415" s="1">
        <f>MEDIAN($H415)</f>
        <v>0</v>
      </c>
      <c r="AO415" s="1">
        <f>MEDIAN($I415)</f>
        <v>0</v>
      </c>
      <c r="AP415" s="1">
        <f>MEDIAN($J415)</f>
        <v>0</v>
      </c>
      <c r="AQ415" s="1">
        <f>MEDIAN($K415)</f>
        <v>0</v>
      </c>
      <c r="AR415" s="1">
        <f>MEDIAN($M415)</f>
        <v>0</v>
      </c>
      <c r="AS415" s="1">
        <f>MEDIAN($N415)</f>
        <v>0</v>
      </c>
      <c r="AT415" s="1">
        <f>MEDIAN($P415)</f>
        <v>0</v>
      </c>
      <c r="AU415" s="1">
        <f>MEDIAN($Q415)</f>
        <v>0</v>
      </c>
      <c r="AV415" s="1">
        <f>MEDIAN($R415)</f>
        <v>0</v>
      </c>
      <c r="AW415" s="1">
        <f>MAX($B415)</f>
        <v>0</v>
      </c>
      <c r="AX415" s="1">
        <f>MAX($C415)</f>
        <v>0</v>
      </c>
      <c r="AY415" s="1">
        <f>MAX($D415)</f>
        <v>0</v>
      </c>
      <c r="AZ415" s="1">
        <f>MAX($E415)</f>
        <v>0</v>
      </c>
      <c r="BA415" s="1">
        <f>MAX($F415)</f>
        <v>0</v>
      </c>
      <c r="BB415" s="1">
        <f>MAX($G415)</f>
        <v>0</v>
      </c>
      <c r="BC415" s="1">
        <f>MAX($H415)</f>
        <v>0</v>
      </c>
      <c r="BD415" s="1">
        <f>MAX($I415)</f>
        <v>0</v>
      </c>
      <c r="BE415" s="1">
        <f>MAX($J415)</f>
        <v>0</v>
      </c>
      <c r="BF415" s="1">
        <f>MAX($K415)</f>
        <v>0</v>
      </c>
      <c r="BG415" s="1">
        <f>MAX($M415)</f>
        <v>0</v>
      </c>
      <c r="BH415" s="1">
        <f>MAX($N415)</f>
        <v>0</v>
      </c>
      <c r="BI415" s="1">
        <f>MAX($P415)</f>
        <v>0</v>
      </c>
      <c r="BJ415" s="1">
        <f>MAX($Q415)</f>
        <v>0</v>
      </c>
      <c r="BK415" s="1">
        <f>MAX($R415)</f>
        <v>0</v>
      </c>
    </row>
    <row r="416" spans="1:63">
      <c r="A416" s="1" t="s">
        <v>413</v>
      </c>
      <c r="B416" s="1" cm="1">
        <f t="array" ref="B416">_xlfn.SWITCH($A$2,"average", AVERAGE(Instances!B416:Instances!B416),"median", MEDIAN(Instances!B416:Instances!B416),"min", MIN(Instances!B416:Instances!B416),"max", MAX(Instances!B416:Instances!B416),"diff", MAX(Instances!B416:Instances!B416)-MIN(Instances!B416:Instances!B416))</f>
        <v>0</v>
      </c>
      <c r="C416" s="1" cm="1">
        <f t="array" ref="C416">_xlfn.SWITCH($A$2,"average", AVERAGE(Instances!C416:Instances!C416),"median", MEDIAN(Instances!C416:Instances!C416),"min", MIN(Instances!C416:Instances!C416),"max", MAX(Instances!C416:Instances!C416),"diff", MAX(Instances!C416:Instances!C416)-MIN(Instances!C416:Instances!C416))</f>
        <v>0</v>
      </c>
      <c r="D416" s="1" cm="1">
        <f t="array" ref="D416">_xlfn.SWITCH($A$2,"average", AVERAGE(Instances!D416:Instances!D416),"median", MEDIAN(Instances!D416:Instances!D416),"min", MIN(Instances!D416:Instances!D416),"max", MAX(Instances!D416:Instances!D416),"diff", MAX(Instances!D416:Instances!D416)-MIN(Instances!D416:Instances!D416))</f>
        <v>0</v>
      </c>
      <c r="E416" s="1" cm="1">
        <f t="array" ref="E416">_xlfn.SWITCH($A$2,"average", AVERAGE(Instances!E416:Instances!E416),"median", MEDIAN(Instances!E416:Instances!E416),"min", MIN(Instances!E416:Instances!E416),"max", MAX(Instances!E416:Instances!E416),"diff", MAX(Instances!E416:Instances!E416)-MIN(Instances!E416:Instances!E416))</f>
        <v>0</v>
      </c>
      <c r="F416" s="1" cm="1">
        <f t="array" ref="F416">_xlfn.SWITCH($A$2,"average", AVERAGE(Instances!F416:Instances!F416),"median", MEDIAN(Instances!F416:Instances!F416),"min", MIN(Instances!F416:Instances!F416),"max", MAX(Instances!F416:Instances!F416),"diff", MAX(Instances!F416:Instances!F416)-MIN(Instances!F416:Instances!F416))</f>
        <v>0</v>
      </c>
      <c r="G416" s="1" cm="1">
        <f t="array" ref="G416">_xlfn.SWITCH($A$2,"average", AVERAGE(Instances!G416:Instances!G416),"median", MEDIAN(Instances!G416:Instances!G416),"min", MIN(Instances!G416:Instances!G416),"max", MAX(Instances!G416:Instances!G416),"diff", MAX(Instances!G416:Instances!G416)-MIN(Instances!G416:Instances!G416))</f>
        <v>0</v>
      </c>
      <c r="H416" s="1" cm="1">
        <f t="array" ref="H416">_xlfn.SWITCH($A$2,"average", AVERAGE(Instances!H416:Instances!H416),"median", MEDIAN(Instances!H416:Instances!H416),"min", MIN(Instances!H416:Instances!H416),"max", MAX(Instances!H416:Instances!H416),"diff", MAX(Instances!H416:Instances!H416)-MIN(Instances!H416:Instances!H416))</f>
        <v>0</v>
      </c>
      <c r="I416" s="1" cm="1">
        <f t="array" ref="I416">_xlfn.SWITCH($A$2,"average", AVERAGE(Instances!I416:Instances!I416),"median", MEDIAN(Instances!I416:Instances!I416),"min", MIN(Instances!I416:Instances!I416),"max", MAX(Instances!I416:Instances!I416),"diff", MAX(Instances!I416:Instances!I416)-MIN(Instances!I416:Instances!I416))</f>
        <v>0</v>
      </c>
      <c r="J416" s="1" cm="1">
        <f t="array" ref="J416">_xlfn.SWITCH($A$2,"average", AVERAGE(Instances!J416:Instances!J416),"median", MEDIAN(Instances!J416:Instances!J416),"min", MIN(Instances!J416:Instances!J416),"max", MAX(Instances!J416:Instances!J416),"diff", MAX(Instances!J416:Instances!J416)-MIN(Instances!J416:Instances!J416))</f>
        <v>0</v>
      </c>
      <c r="K416" s="1" cm="1">
        <f t="array" ref="K416">_xlfn.SWITCH($A$2,"average", AVERAGE(Instances!K416:Instances!K416),"median", MEDIAN(Instances!K416:Instances!K416),"min", MIN(Instances!K416:Instances!K416),"max", MAX(Instances!K416:Instances!K416),"diff", MAX(Instances!K416:Instances!K416)-MIN(Instances!K416:Instances!K416))</f>
        <v>0</v>
      </c>
      <c r="L416" s="1"/>
      <c r="M416" s="1" cm="1">
        <f t="array" ref="M416">_xlfn.SWITCH($A$2,"average", AVERAGE(Instances!M416:Instances!M416),"median", MEDIAN(Instances!M416:Instances!M416),"min", MIN(Instances!M416:Instances!M416),"max", MAX(Instances!M416:Instances!M416),"diff", MAX(Instances!M416:Instances!M416)-MIN(Instances!M416:Instances!M416))</f>
        <v>0</v>
      </c>
      <c r="N416" s="1" cm="1">
        <f t="array" ref="N416">_xlfn.SWITCH($A$2,"average", AVERAGE(Instances!N416:Instances!N416),"median", MEDIAN(Instances!N416:Instances!N416),"min", MIN(Instances!N416:Instances!N416),"max", MAX(Instances!N416:Instances!N416),"diff", MAX(Instances!N416:Instances!N416)-MIN(Instances!N416:Instances!N416))</f>
        <v>0</v>
      </c>
      <c r="O416" s="1"/>
      <c r="P416" s="1" cm="1">
        <f t="array" ref="P416">_xlfn.SWITCH($A$2,"average", AVERAGE(Instances!P416:Instances!P416),"median", MEDIAN(Instances!P416:Instances!P416),"min", MIN(Instances!P416:Instances!P416),"max", MAX(Instances!P416:Instances!P416),"diff", MAX(Instances!P416:Instances!P416)-MIN(Instances!P416:Instances!P416))</f>
        <v>0</v>
      </c>
      <c r="Q416" s="1" cm="1">
        <f t="array" ref="Q416">_xlfn.SWITCH($A$2,"average", AVERAGE(Instances!Q416:Instances!Q416),"median", MEDIAN(Instances!Q416:Instances!Q416),"min", MIN(Instances!Q416:Instances!Q416),"max", MAX(Instances!Q416:Instances!Q416),"diff", MAX(Instances!Q416:Instances!Q416)-MIN(Instances!Q416:Instances!Q416))</f>
        <v>0</v>
      </c>
      <c r="R416" s="1" cm="1">
        <f t="array" ref="R416">_xlfn.SWITCH($A$2,"average", AVERAGE(Instances!R416:Instances!R416),"median", MEDIAN(Instances!R416:Instances!R416),"min", MIN(Instances!R416:Instances!R416),"max", MAX(Instances!R416:Instances!R416),"diff", MAX(Instances!R416:Instances!R416)-MIN(Instances!R416:Instances!R416))</f>
        <v>0</v>
      </c>
      <c r="S416" s="1">
        <f>MIN($B416)</f>
        <v>0</v>
      </c>
      <c r="T416" s="1">
        <f>MIN($C416)</f>
        <v>0</v>
      </c>
      <c r="U416" s="1">
        <f>MIN($D416)</f>
        <v>0</v>
      </c>
      <c r="V416" s="1">
        <f>MIN($E416)</f>
        <v>0</v>
      </c>
      <c r="W416" s="1">
        <f>MIN($F416)</f>
        <v>0</v>
      </c>
      <c r="X416" s="1">
        <f>MIN($G416)</f>
        <v>0</v>
      </c>
      <c r="Y416" s="1">
        <f>MIN($H416)</f>
        <v>0</v>
      </c>
      <c r="Z416" s="1">
        <f>MIN($I416)</f>
        <v>0</v>
      </c>
      <c r="AA416" s="1">
        <f>MIN($J416)</f>
        <v>0</v>
      </c>
      <c r="AB416" s="1">
        <f>MIN($K416)</f>
        <v>0</v>
      </c>
      <c r="AC416" s="1">
        <f>MIN($M416)</f>
        <v>0</v>
      </c>
      <c r="AD416" s="1">
        <f>MIN($N416)</f>
        <v>0</v>
      </c>
      <c r="AE416" s="1">
        <f>MIN($P416)</f>
        <v>0</v>
      </c>
      <c r="AF416" s="1">
        <f>MIN($Q416)</f>
        <v>0</v>
      </c>
      <c r="AG416" s="1">
        <f>MIN($R416)</f>
        <v>0</v>
      </c>
      <c r="AH416" s="1">
        <f>MEDIAN($B416)</f>
        <v>0</v>
      </c>
      <c r="AI416" s="1">
        <f>MEDIAN($C416)</f>
        <v>0</v>
      </c>
      <c r="AJ416" s="1">
        <f>MEDIAN($D416)</f>
        <v>0</v>
      </c>
      <c r="AK416" s="1">
        <f>MEDIAN($E416)</f>
        <v>0</v>
      </c>
      <c r="AL416" s="1">
        <f>MEDIAN($F416)</f>
        <v>0</v>
      </c>
      <c r="AM416" s="1">
        <f>MEDIAN($G416)</f>
        <v>0</v>
      </c>
      <c r="AN416" s="1">
        <f>MEDIAN($H416)</f>
        <v>0</v>
      </c>
      <c r="AO416" s="1">
        <f>MEDIAN($I416)</f>
        <v>0</v>
      </c>
      <c r="AP416" s="1">
        <f>MEDIAN($J416)</f>
        <v>0</v>
      </c>
      <c r="AQ416" s="1">
        <f>MEDIAN($K416)</f>
        <v>0</v>
      </c>
      <c r="AR416" s="1">
        <f>MEDIAN($M416)</f>
        <v>0</v>
      </c>
      <c r="AS416" s="1">
        <f>MEDIAN($N416)</f>
        <v>0</v>
      </c>
      <c r="AT416" s="1">
        <f>MEDIAN($P416)</f>
        <v>0</v>
      </c>
      <c r="AU416" s="1">
        <f>MEDIAN($Q416)</f>
        <v>0</v>
      </c>
      <c r="AV416" s="1">
        <f>MEDIAN($R416)</f>
        <v>0</v>
      </c>
      <c r="AW416" s="1">
        <f>MAX($B416)</f>
        <v>0</v>
      </c>
      <c r="AX416" s="1">
        <f>MAX($C416)</f>
        <v>0</v>
      </c>
      <c r="AY416" s="1">
        <f>MAX($D416)</f>
        <v>0</v>
      </c>
      <c r="AZ416" s="1">
        <f>MAX($E416)</f>
        <v>0</v>
      </c>
      <c r="BA416" s="1">
        <f>MAX($F416)</f>
        <v>0</v>
      </c>
      <c r="BB416" s="1">
        <f>MAX($G416)</f>
        <v>0</v>
      </c>
      <c r="BC416" s="1">
        <f>MAX($H416)</f>
        <v>0</v>
      </c>
      <c r="BD416" s="1">
        <f>MAX($I416)</f>
        <v>0</v>
      </c>
      <c r="BE416" s="1">
        <f>MAX($J416)</f>
        <v>0</v>
      </c>
      <c r="BF416" s="1">
        <f>MAX($K416)</f>
        <v>0</v>
      </c>
      <c r="BG416" s="1">
        <f>MAX($M416)</f>
        <v>0</v>
      </c>
      <c r="BH416" s="1">
        <f>MAX($N416)</f>
        <v>0</v>
      </c>
      <c r="BI416" s="1">
        <f>MAX($P416)</f>
        <v>0</v>
      </c>
      <c r="BJ416" s="1">
        <f>MAX($Q416)</f>
        <v>0</v>
      </c>
      <c r="BK416" s="1">
        <f>MAX($R416)</f>
        <v>0</v>
      </c>
    </row>
    <row r="417" spans="1:63">
      <c r="A417" s="1" t="s">
        <v>414</v>
      </c>
      <c r="B417" s="1" cm="1">
        <f t="array" ref="B417">_xlfn.SWITCH($A$2,"average", AVERAGE(Instances!B417:Instances!B417),"median", MEDIAN(Instances!B417:Instances!B417),"min", MIN(Instances!B417:Instances!B417),"max", MAX(Instances!B417:Instances!B417),"diff", MAX(Instances!B417:Instances!B417)-MIN(Instances!B417:Instances!B417))</f>
        <v>0</v>
      </c>
      <c r="C417" s="1" cm="1">
        <f t="array" ref="C417">_xlfn.SWITCH($A$2,"average", AVERAGE(Instances!C417:Instances!C417),"median", MEDIAN(Instances!C417:Instances!C417),"min", MIN(Instances!C417:Instances!C417),"max", MAX(Instances!C417:Instances!C417),"diff", MAX(Instances!C417:Instances!C417)-MIN(Instances!C417:Instances!C417))</f>
        <v>0</v>
      </c>
      <c r="D417" s="1" cm="1">
        <f t="array" ref="D417">_xlfn.SWITCH($A$2,"average", AVERAGE(Instances!D417:Instances!D417),"median", MEDIAN(Instances!D417:Instances!D417),"min", MIN(Instances!D417:Instances!D417),"max", MAX(Instances!D417:Instances!D417),"diff", MAX(Instances!D417:Instances!D417)-MIN(Instances!D417:Instances!D417))</f>
        <v>0</v>
      </c>
      <c r="E417" s="1" cm="1">
        <f t="array" ref="E417">_xlfn.SWITCH($A$2,"average", AVERAGE(Instances!E417:Instances!E417),"median", MEDIAN(Instances!E417:Instances!E417),"min", MIN(Instances!E417:Instances!E417),"max", MAX(Instances!E417:Instances!E417),"diff", MAX(Instances!E417:Instances!E417)-MIN(Instances!E417:Instances!E417))</f>
        <v>0</v>
      </c>
      <c r="F417" s="1" cm="1">
        <f t="array" ref="F417">_xlfn.SWITCH($A$2,"average", AVERAGE(Instances!F417:Instances!F417),"median", MEDIAN(Instances!F417:Instances!F417),"min", MIN(Instances!F417:Instances!F417),"max", MAX(Instances!F417:Instances!F417),"diff", MAX(Instances!F417:Instances!F417)-MIN(Instances!F417:Instances!F417))</f>
        <v>0</v>
      </c>
      <c r="G417" s="1" cm="1">
        <f t="array" ref="G417">_xlfn.SWITCH($A$2,"average", AVERAGE(Instances!G417:Instances!G417),"median", MEDIAN(Instances!G417:Instances!G417),"min", MIN(Instances!G417:Instances!G417),"max", MAX(Instances!G417:Instances!G417),"diff", MAX(Instances!G417:Instances!G417)-MIN(Instances!G417:Instances!G417))</f>
        <v>0</v>
      </c>
      <c r="H417" s="1" cm="1">
        <f t="array" ref="H417">_xlfn.SWITCH($A$2,"average", AVERAGE(Instances!H417:Instances!H417),"median", MEDIAN(Instances!H417:Instances!H417),"min", MIN(Instances!H417:Instances!H417),"max", MAX(Instances!H417:Instances!H417),"diff", MAX(Instances!H417:Instances!H417)-MIN(Instances!H417:Instances!H417))</f>
        <v>0</v>
      </c>
      <c r="I417" s="1" cm="1">
        <f t="array" ref="I417">_xlfn.SWITCH($A$2,"average", AVERAGE(Instances!I417:Instances!I417),"median", MEDIAN(Instances!I417:Instances!I417),"min", MIN(Instances!I417:Instances!I417),"max", MAX(Instances!I417:Instances!I417),"diff", MAX(Instances!I417:Instances!I417)-MIN(Instances!I417:Instances!I417))</f>
        <v>0</v>
      </c>
      <c r="J417" s="1" cm="1">
        <f t="array" ref="J417">_xlfn.SWITCH($A$2,"average", AVERAGE(Instances!J417:Instances!J417),"median", MEDIAN(Instances!J417:Instances!J417),"min", MIN(Instances!J417:Instances!J417),"max", MAX(Instances!J417:Instances!J417),"diff", MAX(Instances!J417:Instances!J417)-MIN(Instances!J417:Instances!J417))</f>
        <v>0</v>
      </c>
      <c r="K417" s="1" cm="1">
        <f t="array" ref="K417">_xlfn.SWITCH($A$2,"average", AVERAGE(Instances!K417:Instances!K417),"median", MEDIAN(Instances!K417:Instances!K417),"min", MIN(Instances!K417:Instances!K417),"max", MAX(Instances!K417:Instances!K417),"diff", MAX(Instances!K417:Instances!K417)-MIN(Instances!K417:Instances!K417))</f>
        <v>0</v>
      </c>
      <c r="L417" s="1"/>
      <c r="M417" s="1" cm="1">
        <f t="array" ref="M417">_xlfn.SWITCH($A$2,"average", AVERAGE(Instances!M417:Instances!M417),"median", MEDIAN(Instances!M417:Instances!M417),"min", MIN(Instances!M417:Instances!M417),"max", MAX(Instances!M417:Instances!M417),"diff", MAX(Instances!M417:Instances!M417)-MIN(Instances!M417:Instances!M417))</f>
        <v>0</v>
      </c>
      <c r="N417" s="1" cm="1">
        <f t="array" ref="N417">_xlfn.SWITCH($A$2,"average", AVERAGE(Instances!N417:Instances!N417),"median", MEDIAN(Instances!N417:Instances!N417),"min", MIN(Instances!N417:Instances!N417),"max", MAX(Instances!N417:Instances!N417),"diff", MAX(Instances!N417:Instances!N417)-MIN(Instances!N417:Instances!N417))</f>
        <v>0</v>
      </c>
      <c r="O417" s="1"/>
      <c r="P417" s="1" cm="1">
        <f t="array" ref="P417">_xlfn.SWITCH($A$2,"average", AVERAGE(Instances!P417:Instances!P417),"median", MEDIAN(Instances!P417:Instances!P417),"min", MIN(Instances!P417:Instances!P417),"max", MAX(Instances!P417:Instances!P417),"diff", MAX(Instances!P417:Instances!P417)-MIN(Instances!P417:Instances!P417))</f>
        <v>0</v>
      </c>
      <c r="Q417" s="1" cm="1">
        <f t="array" ref="Q417">_xlfn.SWITCH($A$2,"average", AVERAGE(Instances!Q417:Instances!Q417),"median", MEDIAN(Instances!Q417:Instances!Q417),"min", MIN(Instances!Q417:Instances!Q417),"max", MAX(Instances!Q417:Instances!Q417),"diff", MAX(Instances!Q417:Instances!Q417)-MIN(Instances!Q417:Instances!Q417))</f>
        <v>0</v>
      </c>
      <c r="R417" s="1" cm="1">
        <f t="array" ref="R417">_xlfn.SWITCH($A$2,"average", AVERAGE(Instances!R417:Instances!R417),"median", MEDIAN(Instances!R417:Instances!R417),"min", MIN(Instances!R417:Instances!R417),"max", MAX(Instances!R417:Instances!R417),"diff", MAX(Instances!R417:Instances!R417)-MIN(Instances!R417:Instances!R417))</f>
        <v>0</v>
      </c>
      <c r="S417" s="1">
        <f>MIN($B417)</f>
        <v>0</v>
      </c>
      <c r="T417" s="1">
        <f>MIN($C417)</f>
        <v>0</v>
      </c>
      <c r="U417" s="1">
        <f>MIN($D417)</f>
        <v>0</v>
      </c>
      <c r="V417" s="1">
        <f>MIN($E417)</f>
        <v>0</v>
      </c>
      <c r="W417" s="1">
        <f>MIN($F417)</f>
        <v>0</v>
      </c>
      <c r="X417" s="1">
        <f>MIN($G417)</f>
        <v>0</v>
      </c>
      <c r="Y417" s="1">
        <f>MIN($H417)</f>
        <v>0</v>
      </c>
      <c r="Z417" s="1">
        <f>MIN($I417)</f>
        <v>0</v>
      </c>
      <c r="AA417" s="1">
        <f>MIN($J417)</f>
        <v>0</v>
      </c>
      <c r="AB417" s="1">
        <f>MIN($K417)</f>
        <v>0</v>
      </c>
      <c r="AC417" s="1">
        <f>MIN($M417)</f>
        <v>0</v>
      </c>
      <c r="AD417" s="1">
        <f>MIN($N417)</f>
        <v>0</v>
      </c>
      <c r="AE417" s="1">
        <f>MIN($P417)</f>
        <v>0</v>
      </c>
      <c r="AF417" s="1">
        <f>MIN($Q417)</f>
        <v>0</v>
      </c>
      <c r="AG417" s="1">
        <f>MIN($R417)</f>
        <v>0</v>
      </c>
      <c r="AH417" s="1">
        <f>MEDIAN($B417)</f>
        <v>0</v>
      </c>
      <c r="AI417" s="1">
        <f>MEDIAN($C417)</f>
        <v>0</v>
      </c>
      <c r="AJ417" s="1">
        <f>MEDIAN($D417)</f>
        <v>0</v>
      </c>
      <c r="AK417" s="1">
        <f>MEDIAN($E417)</f>
        <v>0</v>
      </c>
      <c r="AL417" s="1">
        <f>MEDIAN($F417)</f>
        <v>0</v>
      </c>
      <c r="AM417" s="1">
        <f>MEDIAN($G417)</f>
        <v>0</v>
      </c>
      <c r="AN417" s="1">
        <f>MEDIAN($H417)</f>
        <v>0</v>
      </c>
      <c r="AO417" s="1">
        <f>MEDIAN($I417)</f>
        <v>0</v>
      </c>
      <c r="AP417" s="1">
        <f>MEDIAN($J417)</f>
        <v>0</v>
      </c>
      <c r="AQ417" s="1">
        <f>MEDIAN($K417)</f>
        <v>0</v>
      </c>
      <c r="AR417" s="1">
        <f>MEDIAN($M417)</f>
        <v>0</v>
      </c>
      <c r="AS417" s="1">
        <f>MEDIAN($N417)</f>
        <v>0</v>
      </c>
      <c r="AT417" s="1">
        <f>MEDIAN($P417)</f>
        <v>0</v>
      </c>
      <c r="AU417" s="1">
        <f>MEDIAN($Q417)</f>
        <v>0</v>
      </c>
      <c r="AV417" s="1">
        <f>MEDIAN($R417)</f>
        <v>0</v>
      </c>
      <c r="AW417" s="1">
        <f>MAX($B417)</f>
        <v>0</v>
      </c>
      <c r="AX417" s="1">
        <f>MAX($C417)</f>
        <v>0</v>
      </c>
      <c r="AY417" s="1">
        <f>MAX($D417)</f>
        <v>0</v>
      </c>
      <c r="AZ417" s="1">
        <f>MAX($E417)</f>
        <v>0</v>
      </c>
      <c r="BA417" s="1">
        <f>MAX($F417)</f>
        <v>0</v>
      </c>
      <c r="BB417" s="1">
        <f>MAX($G417)</f>
        <v>0</v>
      </c>
      <c r="BC417" s="1">
        <f>MAX($H417)</f>
        <v>0</v>
      </c>
      <c r="BD417" s="1">
        <f>MAX($I417)</f>
        <v>0</v>
      </c>
      <c r="BE417" s="1">
        <f>MAX($J417)</f>
        <v>0</v>
      </c>
      <c r="BF417" s="1">
        <f>MAX($K417)</f>
        <v>0</v>
      </c>
      <c r="BG417" s="1">
        <f>MAX($M417)</f>
        <v>0</v>
      </c>
      <c r="BH417" s="1">
        <f>MAX($N417)</f>
        <v>0</v>
      </c>
      <c r="BI417" s="1">
        <f>MAX($P417)</f>
        <v>0</v>
      </c>
      <c r="BJ417" s="1">
        <f>MAX($Q417)</f>
        <v>0</v>
      </c>
      <c r="BK417" s="1">
        <f>MAX($R417)</f>
        <v>0</v>
      </c>
    </row>
    <row r="418" spans="1:63">
      <c r="A418" s="1" t="s">
        <v>415</v>
      </c>
      <c r="B418" s="1" cm="1">
        <f t="array" ref="B418">_xlfn.SWITCH($A$2,"average", AVERAGE(Instances!B418:Instances!B418),"median", MEDIAN(Instances!B418:Instances!B418),"min", MIN(Instances!B418:Instances!B418),"max", MAX(Instances!B418:Instances!B418),"diff", MAX(Instances!B418:Instances!B418)-MIN(Instances!B418:Instances!B418))</f>
        <v>0</v>
      </c>
      <c r="C418" s="1" cm="1">
        <f t="array" ref="C418">_xlfn.SWITCH($A$2,"average", AVERAGE(Instances!C418:Instances!C418),"median", MEDIAN(Instances!C418:Instances!C418),"min", MIN(Instances!C418:Instances!C418),"max", MAX(Instances!C418:Instances!C418),"diff", MAX(Instances!C418:Instances!C418)-MIN(Instances!C418:Instances!C418))</f>
        <v>0</v>
      </c>
      <c r="D418" s="1" cm="1">
        <f t="array" ref="D418">_xlfn.SWITCH($A$2,"average", AVERAGE(Instances!D418:Instances!D418),"median", MEDIAN(Instances!D418:Instances!D418),"min", MIN(Instances!D418:Instances!D418),"max", MAX(Instances!D418:Instances!D418),"diff", MAX(Instances!D418:Instances!D418)-MIN(Instances!D418:Instances!D418))</f>
        <v>0</v>
      </c>
      <c r="E418" s="1" cm="1">
        <f t="array" ref="E418">_xlfn.SWITCH($A$2,"average", AVERAGE(Instances!E418:Instances!E418),"median", MEDIAN(Instances!E418:Instances!E418),"min", MIN(Instances!E418:Instances!E418),"max", MAX(Instances!E418:Instances!E418),"diff", MAX(Instances!E418:Instances!E418)-MIN(Instances!E418:Instances!E418))</f>
        <v>0</v>
      </c>
      <c r="F418" s="1" cm="1">
        <f t="array" ref="F418">_xlfn.SWITCH($A$2,"average", AVERAGE(Instances!F418:Instances!F418),"median", MEDIAN(Instances!F418:Instances!F418),"min", MIN(Instances!F418:Instances!F418),"max", MAX(Instances!F418:Instances!F418),"diff", MAX(Instances!F418:Instances!F418)-MIN(Instances!F418:Instances!F418))</f>
        <v>0</v>
      </c>
      <c r="G418" s="1" cm="1">
        <f t="array" ref="G418">_xlfn.SWITCH($A$2,"average", AVERAGE(Instances!G418:Instances!G418),"median", MEDIAN(Instances!G418:Instances!G418),"min", MIN(Instances!G418:Instances!G418),"max", MAX(Instances!G418:Instances!G418),"diff", MAX(Instances!G418:Instances!G418)-MIN(Instances!G418:Instances!G418))</f>
        <v>0</v>
      </c>
      <c r="H418" s="1" cm="1">
        <f t="array" ref="H418">_xlfn.SWITCH($A$2,"average", AVERAGE(Instances!H418:Instances!H418),"median", MEDIAN(Instances!H418:Instances!H418),"min", MIN(Instances!H418:Instances!H418),"max", MAX(Instances!H418:Instances!H418),"diff", MAX(Instances!H418:Instances!H418)-MIN(Instances!H418:Instances!H418))</f>
        <v>0</v>
      </c>
      <c r="I418" s="1" cm="1">
        <f t="array" ref="I418">_xlfn.SWITCH($A$2,"average", AVERAGE(Instances!I418:Instances!I418),"median", MEDIAN(Instances!I418:Instances!I418),"min", MIN(Instances!I418:Instances!I418),"max", MAX(Instances!I418:Instances!I418),"diff", MAX(Instances!I418:Instances!I418)-MIN(Instances!I418:Instances!I418))</f>
        <v>0</v>
      </c>
      <c r="J418" s="1" cm="1">
        <f t="array" ref="J418">_xlfn.SWITCH($A$2,"average", AVERAGE(Instances!J418:Instances!J418),"median", MEDIAN(Instances!J418:Instances!J418),"min", MIN(Instances!J418:Instances!J418),"max", MAX(Instances!J418:Instances!J418),"diff", MAX(Instances!J418:Instances!J418)-MIN(Instances!J418:Instances!J418))</f>
        <v>0</v>
      </c>
      <c r="K418" s="1" cm="1">
        <f t="array" ref="K418">_xlfn.SWITCH($A$2,"average", AVERAGE(Instances!K418:Instances!K418),"median", MEDIAN(Instances!K418:Instances!K418),"min", MIN(Instances!K418:Instances!K418),"max", MAX(Instances!K418:Instances!K418),"diff", MAX(Instances!K418:Instances!K418)-MIN(Instances!K418:Instances!K418))</f>
        <v>0</v>
      </c>
      <c r="L418" s="1"/>
      <c r="M418" s="1" cm="1">
        <f t="array" ref="M418">_xlfn.SWITCH($A$2,"average", AVERAGE(Instances!M418:Instances!M418),"median", MEDIAN(Instances!M418:Instances!M418),"min", MIN(Instances!M418:Instances!M418),"max", MAX(Instances!M418:Instances!M418),"diff", MAX(Instances!M418:Instances!M418)-MIN(Instances!M418:Instances!M418))</f>
        <v>0</v>
      </c>
      <c r="N418" s="1" cm="1">
        <f t="array" ref="N418">_xlfn.SWITCH($A$2,"average", AVERAGE(Instances!N418:Instances!N418),"median", MEDIAN(Instances!N418:Instances!N418),"min", MIN(Instances!N418:Instances!N418),"max", MAX(Instances!N418:Instances!N418),"diff", MAX(Instances!N418:Instances!N418)-MIN(Instances!N418:Instances!N418))</f>
        <v>0</v>
      </c>
      <c r="O418" s="1"/>
      <c r="P418" s="1" cm="1">
        <f t="array" ref="P418">_xlfn.SWITCH($A$2,"average", AVERAGE(Instances!P418:Instances!P418),"median", MEDIAN(Instances!P418:Instances!P418),"min", MIN(Instances!P418:Instances!P418),"max", MAX(Instances!P418:Instances!P418),"diff", MAX(Instances!P418:Instances!P418)-MIN(Instances!P418:Instances!P418))</f>
        <v>0</v>
      </c>
      <c r="Q418" s="1" cm="1">
        <f t="array" ref="Q418">_xlfn.SWITCH($A$2,"average", AVERAGE(Instances!Q418:Instances!Q418),"median", MEDIAN(Instances!Q418:Instances!Q418),"min", MIN(Instances!Q418:Instances!Q418),"max", MAX(Instances!Q418:Instances!Q418),"diff", MAX(Instances!Q418:Instances!Q418)-MIN(Instances!Q418:Instances!Q418))</f>
        <v>0</v>
      </c>
      <c r="R418" s="1" cm="1">
        <f t="array" ref="R418">_xlfn.SWITCH($A$2,"average", AVERAGE(Instances!R418:Instances!R418),"median", MEDIAN(Instances!R418:Instances!R418),"min", MIN(Instances!R418:Instances!R418),"max", MAX(Instances!R418:Instances!R418),"diff", MAX(Instances!R418:Instances!R418)-MIN(Instances!R418:Instances!R418))</f>
        <v>0</v>
      </c>
      <c r="S418" s="1">
        <f>MIN($B418)</f>
        <v>0</v>
      </c>
      <c r="T418" s="1">
        <f>MIN($C418)</f>
        <v>0</v>
      </c>
      <c r="U418" s="1">
        <f>MIN($D418)</f>
        <v>0</v>
      </c>
      <c r="V418" s="1">
        <f>MIN($E418)</f>
        <v>0</v>
      </c>
      <c r="W418" s="1">
        <f>MIN($F418)</f>
        <v>0</v>
      </c>
      <c r="X418" s="1">
        <f>MIN($G418)</f>
        <v>0</v>
      </c>
      <c r="Y418" s="1">
        <f>MIN($H418)</f>
        <v>0</v>
      </c>
      <c r="Z418" s="1">
        <f>MIN($I418)</f>
        <v>0</v>
      </c>
      <c r="AA418" s="1">
        <f>MIN($J418)</f>
        <v>0</v>
      </c>
      <c r="AB418" s="1">
        <f>MIN($K418)</f>
        <v>0</v>
      </c>
      <c r="AC418" s="1">
        <f>MIN($M418)</f>
        <v>0</v>
      </c>
      <c r="AD418" s="1">
        <f>MIN($N418)</f>
        <v>0</v>
      </c>
      <c r="AE418" s="1">
        <f>MIN($P418)</f>
        <v>0</v>
      </c>
      <c r="AF418" s="1">
        <f>MIN($Q418)</f>
        <v>0</v>
      </c>
      <c r="AG418" s="1">
        <f>MIN($R418)</f>
        <v>0</v>
      </c>
      <c r="AH418" s="1">
        <f>MEDIAN($B418)</f>
        <v>0</v>
      </c>
      <c r="AI418" s="1">
        <f>MEDIAN($C418)</f>
        <v>0</v>
      </c>
      <c r="AJ418" s="1">
        <f>MEDIAN($D418)</f>
        <v>0</v>
      </c>
      <c r="AK418" s="1">
        <f>MEDIAN($E418)</f>
        <v>0</v>
      </c>
      <c r="AL418" s="1">
        <f>MEDIAN($F418)</f>
        <v>0</v>
      </c>
      <c r="AM418" s="1">
        <f>MEDIAN($G418)</f>
        <v>0</v>
      </c>
      <c r="AN418" s="1">
        <f>MEDIAN($H418)</f>
        <v>0</v>
      </c>
      <c r="AO418" s="1">
        <f>MEDIAN($I418)</f>
        <v>0</v>
      </c>
      <c r="AP418" s="1">
        <f>MEDIAN($J418)</f>
        <v>0</v>
      </c>
      <c r="AQ418" s="1">
        <f>MEDIAN($K418)</f>
        <v>0</v>
      </c>
      <c r="AR418" s="1">
        <f>MEDIAN($M418)</f>
        <v>0</v>
      </c>
      <c r="AS418" s="1">
        <f>MEDIAN($N418)</f>
        <v>0</v>
      </c>
      <c r="AT418" s="1">
        <f>MEDIAN($P418)</f>
        <v>0</v>
      </c>
      <c r="AU418" s="1">
        <f>MEDIAN($Q418)</f>
        <v>0</v>
      </c>
      <c r="AV418" s="1">
        <f>MEDIAN($R418)</f>
        <v>0</v>
      </c>
      <c r="AW418" s="1">
        <f>MAX($B418)</f>
        <v>0</v>
      </c>
      <c r="AX418" s="1">
        <f>MAX($C418)</f>
        <v>0</v>
      </c>
      <c r="AY418" s="1">
        <f>MAX($D418)</f>
        <v>0</v>
      </c>
      <c r="AZ418" s="1">
        <f>MAX($E418)</f>
        <v>0</v>
      </c>
      <c r="BA418" s="1">
        <f>MAX($F418)</f>
        <v>0</v>
      </c>
      <c r="BB418" s="1">
        <f>MAX($G418)</f>
        <v>0</v>
      </c>
      <c r="BC418" s="1">
        <f>MAX($H418)</f>
        <v>0</v>
      </c>
      <c r="BD418" s="1">
        <f>MAX($I418)</f>
        <v>0</v>
      </c>
      <c r="BE418" s="1">
        <f>MAX($J418)</f>
        <v>0</v>
      </c>
      <c r="BF418" s="1">
        <f>MAX($K418)</f>
        <v>0</v>
      </c>
      <c r="BG418" s="1">
        <f>MAX($M418)</f>
        <v>0</v>
      </c>
      <c r="BH418" s="1">
        <f>MAX($N418)</f>
        <v>0</v>
      </c>
      <c r="BI418" s="1">
        <f>MAX($P418)</f>
        <v>0</v>
      </c>
      <c r="BJ418" s="1">
        <f>MAX($Q418)</f>
        <v>0</v>
      </c>
      <c r="BK418" s="1">
        <f>MAX($R418)</f>
        <v>0</v>
      </c>
    </row>
    <row r="419" spans="1:63">
      <c r="A419" s="1" t="s">
        <v>416</v>
      </c>
      <c r="B419" s="1" cm="1">
        <f t="array" ref="B419">_xlfn.SWITCH($A$2,"average", AVERAGE(Instances!B419:Instances!B419),"median", MEDIAN(Instances!B419:Instances!B419),"min", MIN(Instances!B419:Instances!B419),"max", MAX(Instances!B419:Instances!B419),"diff", MAX(Instances!B419:Instances!B419)-MIN(Instances!B419:Instances!B419))</f>
        <v>0</v>
      </c>
      <c r="C419" s="1" cm="1">
        <f t="array" ref="C419">_xlfn.SWITCH($A$2,"average", AVERAGE(Instances!C419:Instances!C419),"median", MEDIAN(Instances!C419:Instances!C419),"min", MIN(Instances!C419:Instances!C419),"max", MAX(Instances!C419:Instances!C419),"diff", MAX(Instances!C419:Instances!C419)-MIN(Instances!C419:Instances!C419))</f>
        <v>0</v>
      </c>
      <c r="D419" s="1" cm="1">
        <f t="array" ref="D419">_xlfn.SWITCH($A$2,"average", AVERAGE(Instances!D419:Instances!D419),"median", MEDIAN(Instances!D419:Instances!D419),"min", MIN(Instances!D419:Instances!D419),"max", MAX(Instances!D419:Instances!D419),"diff", MAX(Instances!D419:Instances!D419)-MIN(Instances!D419:Instances!D419))</f>
        <v>0</v>
      </c>
      <c r="E419" s="1" cm="1">
        <f t="array" ref="E419">_xlfn.SWITCH($A$2,"average", AVERAGE(Instances!E419:Instances!E419),"median", MEDIAN(Instances!E419:Instances!E419),"min", MIN(Instances!E419:Instances!E419),"max", MAX(Instances!E419:Instances!E419),"diff", MAX(Instances!E419:Instances!E419)-MIN(Instances!E419:Instances!E419))</f>
        <v>0</v>
      </c>
      <c r="F419" s="1" cm="1">
        <f t="array" ref="F419">_xlfn.SWITCH($A$2,"average", AVERAGE(Instances!F419:Instances!F419),"median", MEDIAN(Instances!F419:Instances!F419),"min", MIN(Instances!F419:Instances!F419),"max", MAX(Instances!F419:Instances!F419),"diff", MAX(Instances!F419:Instances!F419)-MIN(Instances!F419:Instances!F419))</f>
        <v>0</v>
      </c>
      <c r="G419" s="1" cm="1">
        <f t="array" ref="G419">_xlfn.SWITCH($A$2,"average", AVERAGE(Instances!G419:Instances!G419),"median", MEDIAN(Instances!G419:Instances!G419),"min", MIN(Instances!G419:Instances!G419),"max", MAX(Instances!G419:Instances!G419),"diff", MAX(Instances!G419:Instances!G419)-MIN(Instances!G419:Instances!G419))</f>
        <v>0</v>
      </c>
      <c r="H419" s="1" cm="1">
        <f t="array" ref="H419">_xlfn.SWITCH($A$2,"average", AVERAGE(Instances!H419:Instances!H419),"median", MEDIAN(Instances!H419:Instances!H419),"min", MIN(Instances!H419:Instances!H419),"max", MAX(Instances!H419:Instances!H419),"diff", MAX(Instances!H419:Instances!H419)-MIN(Instances!H419:Instances!H419))</f>
        <v>0</v>
      </c>
      <c r="I419" s="1" cm="1">
        <f t="array" ref="I419">_xlfn.SWITCH($A$2,"average", AVERAGE(Instances!I419:Instances!I419),"median", MEDIAN(Instances!I419:Instances!I419),"min", MIN(Instances!I419:Instances!I419),"max", MAX(Instances!I419:Instances!I419),"diff", MAX(Instances!I419:Instances!I419)-MIN(Instances!I419:Instances!I419))</f>
        <v>0</v>
      </c>
      <c r="J419" s="1" cm="1">
        <f t="array" ref="J419">_xlfn.SWITCH($A$2,"average", AVERAGE(Instances!J419:Instances!J419),"median", MEDIAN(Instances!J419:Instances!J419),"min", MIN(Instances!J419:Instances!J419),"max", MAX(Instances!J419:Instances!J419),"diff", MAX(Instances!J419:Instances!J419)-MIN(Instances!J419:Instances!J419))</f>
        <v>0</v>
      </c>
      <c r="K419" s="1" cm="1">
        <f t="array" ref="K419">_xlfn.SWITCH($A$2,"average", AVERAGE(Instances!K419:Instances!K419),"median", MEDIAN(Instances!K419:Instances!K419),"min", MIN(Instances!K419:Instances!K419),"max", MAX(Instances!K419:Instances!K419),"diff", MAX(Instances!K419:Instances!K419)-MIN(Instances!K419:Instances!K419))</f>
        <v>0</v>
      </c>
      <c r="L419" s="1"/>
      <c r="M419" s="1" cm="1">
        <f t="array" ref="M419">_xlfn.SWITCH($A$2,"average", AVERAGE(Instances!M419:Instances!M419),"median", MEDIAN(Instances!M419:Instances!M419),"min", MIN(Instances!M419:Instances!M419),"max", MAX(Instances!M419:Instances!M419),"diff", MAX(Instances!M419:Instances!M419)-MIN(Instances!M419:Instances!M419))</f>
        <v>0</v>
      </c>
      <c r="N419" s="1" cm="1">
        <f t="array" ref="N419">_xlfn.SWITCH($A$2,"average", AVERAGE(Instances!N419:Instances!N419),"median", MEDIAN(Instances!N419:Instances!N419),"min", MIN(Instances!N419:Instances!N419),"max", MAX(Instances!N419:Instances!N419),"diff", MAX(Instances!N419:Instances!N419)-MIN(Instances!N419:Instances!N419))</f>
        <v>0</v>
      </c>
      <c r="O419" s="1"/>
      <c r="P419" s="1" cm="1">
        <f t="array" ref="P419">_xlfn.SWITCH($A$2,"average", AVERAGE(Instances!P419:Instances!P419),"median", MEDIAN(Instances!P419:Instances!P419),"min", MIN(Instances!P419:Instances!P419),"max", MAX(Instances!P419:Instances!P419),"diff", MAX(Instances!P419:Instances!P419)-MIN(Instances!P419:Instances!P419))</f>
        <v>0</v>
      </c>
      <c r="Q419" s="1" cm="1">
        <f t="array" ref="Q419">_xlfn.SWITCH($A$2,"average", AVERAGE(Instances!Q419:Instances!Q419),"median", MEDIAN(Instances!Q419:Instances!Q419),"min", MIN(Instances!Q419:Instances!Q419),"max", MAX(Instances!Q419:Instances!Q419),"diff", MAX(Instances!Q419:Instances!Q419)-MIN(Instances!Q419:Instances!Q419))</f>
        <v>0</v>
      </c>
      <c r="R419" s="1" cm="1">
        <f t="array" ref="R419">_xlfn.SWITCH($A$2,"average", AVERAGE(Instances!R419:Instances!R419),"median", MEDIAN(Instances!R419:Instances!R419),"min", MIN(Instances!R419:Instances!R419),"max", MAX(Instances!R419:Instances!R419),"diff", MAX(Instances!R419:Instances!R419)-MIN(Instances!R419:Instances!R419))</f>
        <v>0</v>
      </c>
      <c r="S419" s="1">
        <f>MIN($B419)</f>
        <v>0</v>
      </c>
      <c r="T419" s="1">
        <f>MIN($C419)</f>
        <v>0</v>
      </c>
      <c r="U419" s="1">
        <f>MIN($D419)</f>
        <v>0</v>
      </c>
      <c r="V419" s="1">
        <f>MIN($E419)</f>
        <v>0</v>
      </c>
      <c r="W419" s="1">
        <f>MIN($F419)</f>
        <v>0</v>
      </c>
      <c r="X419" s="1">
        <f>MIN($G419)</f>
        <v>0</v>
      </c>
      <c r="Y419" s="1">
        <f>MIN($H419)</f>
        <v>0</v>
      </c>
      <c r="Z419" s="1">
        <f>MIN($I419)</f>
        <v>0</v>
      </c>
      <c r="AA419" s="1">
        <f>MIN($J419)</f>
        <v>0</v>
      </c>
      <c r="AB419" s="1">
        <f>MIN($K419)</f>
        <v>0</v>
      </c>
      <c r="AC419" s="1">
        <f>MIN($M419)</f>
        <v>0</v>
      </c>
      <c r="AD419" s="1">
        <f>MIN($N419)</f>
        <v>0</v>
      </c>
      <c r="AE419" s="1">
        <f>MIN($P419)</f>
        <v>0</v>
      </c>
      <c r="AF419" s="1">
        <f>MIN($Q419)</f>
        <v>0</v>
      </c>
      <c r="AG419" s="1">
        <f>MIN($R419)</f>
        <v>0</v>
      </c>
      <c r="AH419" s="1">
        <f>MEDIAN($B419)</f>
        <v>0</v>
      </c>
      <c r="AI419" s="1">
        <f>MEDIAN($C419)</f>
        <v>0</v>
      </c>
      <c r="AJ419" s="1">
        <f>MEDIAN($D419)</f>
        <v>0</v>
      </c>
      <c r="AK419" s="1">
        <f>MEDIAN($E419)</f>
        <v>0</v>
      </c>
      <c r="AL419" s="1">
        <f>MEDIAN($F419)</f>
        <v>0</v>
      </c>
      <c r="AM419" s="1">
        <f>MEDIAN($G419)</f>
        <v>0</v>
      </c>
      <c r="AN419" s="1">
        <f>MEDIAN($H419)</f>
        <v>0</v>
      </c>
      <c r="AO419" s="1">
        <f>MEDIAN($I419)</f>
        <v>0</v>
      </c>
      <c r="AP419" s="1">
        <f>MEDIAN($J419)</f>
        <v>0</v>
      </c>
      <c r="AQ419" s="1">
        <f>MEDIAN($K419)</f>
        <v>0</v>
      </c>
      <c r="AR419" s="1">
        <f>MEDIAN($M419)</f>
        <v>0</v>
      </c>
      <c r="AS419" s="1">
        <f>MEDIAN($N419)</f>
        <v>0</v>
      </c>
      <c r="AT419" s="1">
        <f>MEDIAN($P419)</f>
        <v>0</v>
      </c>
      <c r="AU419" s="1">
        <f>MEDIAN($Q419)</f>
        <v>0</v>
      </c>
      <c r="AV419" s="1">
        <f>MEDIAN($R419)</f>
        <v>0</v>
      </c>
      <c r="AW419" s="1">
        <f>MAX($B419)</f>
        <v>0</v>
      </c>
      <c r="AX419" s="1">
        <f>MAX($C419)</f>
        <v>0</v>
      </c>
      <c r="AY419" s="1">
        <f>MAX($D419)</f>
        <v>0</v>
      </c>
      <c r="AZ419" s="1">
        <f>MAX($E419)</f>
        <v>0</v>
      </c>
      <c r="BA419" s="1">
        <f>MAX($F419)</f>
        <v>0</v>
      </c>
      <c r="BB419" s="1">
        <f>MAX($G419)</f>
        <v>0</v>
      </c>
      <c r="BC419" s="1">
        <f>MAX($H419)</f>
        <v>0</v>
      </c>
      <c r="BD419" s="1">
        <f>MAX($I419)</f>
        <v>0</v>
      </c>
      <c r="BE419" s="1">
        <f>MAX($J419)</f>
        <v>0</v>
      </c>
      <c r="BF419" s="1">
        <f>MAX($K419)</f>
        <v>0</v>
      </c>
      <c r="BG419" s="1">
        <f>MAX($M419)</f>
        <v>0</v>
      </c>
      <c r="BH419" s="1">
        <f>MAX($N419)</f>
        <v>0</v>
      </c>
      <c r="BI419" s="1">
        <f>MAX($P419)</f>
        <v>0</v>
      </c>
      <c r="BJ419" s="1">
        <f>MAX($Q419)</f>
        <v>0</v>
      </c>
      <c r="BK419" s="1">
        <f>MAX($R419)</f>
        <v>0</v>
      </c>
    </row>
    <row r="420" spans="1:63">
      <c r="A420" s="1" t="s">
        <v>417</v>
      </c>
      <c r="B420" s="1" cm="1">
        <f t="array" ref="B420">_xlfn.SWITCH($A$2,"average", AVERAGE(Instances!B420:Instances!B420),"median", MEDIAN(Instances!B420:Instances!B420),"min", MIN(Instances!B420:Instances!B420),"max", MAX(Instances!B420:Instances!B420),"diff", MAX(Instances!B420:Instances!B420)-MIN(Instances!B420:Instances!B420))</f>
        <v>0</v>
      </c>
      <c r="C420" s="1" cm="1">
        <f t="array" ref="C420">_xlfn.SWITCH($A$2,"average", AVERAGE(Instances!C420:Instances!C420),"median", MEDIAN(Instances!C420:Instances!C420),"min", MIN(Instances!C420:Instances!C420),"max", MAX(Instances!C420:Instances!C420),"diff", MAX(Instances!C420:Instances!C420)-MIN(Instances!C420:Instances!C420))</f>
        <v>0</v>
      </c>
      <c r="D420" s="1" cm="1">
        <f t="array" ref="D420">_xlfn.SWITCH($A$2,"average", AVERAGE(Instances!D420:Instances!D420),"median", MEDIAN(Instances!D420:Instances!D420),"min", MIN(Instances!D420:Instances!D420),"max", MAX(Instances!D420:Instances!D420),"diff", MAX(Instances!D420:Instances!D420)-MIN(Instances!D420:Instances!D420))</f>
        <v>0</v>
      </c>
      <c r="E420" s="1" cm="1">
        <f t="array" ref="E420">_xlfn.SWITCH($A$2,"average", AVERAGE(Instances!E420:Instances!E420),"median", MEDIAN(Instances!E420:Instances!E420),"min", MIN(Instances!E420:Instances!E420),"max", MAX(Instances!E420:Instances!E420),"diff", MAX(Instances!E420:Instances!E420)-MIN(Instances!E420:Instances!E420))</f>
        <v>0</v>
      </c>
      <c r="F420" s="1" cm="1">
        <f t="array" ref="F420">_xlfn.SWITCH($A$2,"average", AVERAGE(Instances!F420:Instances!F420),"median", MEDIAN(Instances!F420:Instances!F420),"min", MIN(Instances!F420:Instances!F420),"max", MAX(Instances!F420:Instances!F420),"diff", MAX(Instances!F420:Instances!F420)-MIN(Instances!F420:Instances!F420))</f>
        <v>0</v>
      </c>
      <c r="G420" s="1" cm="1">
        <f t="array" ref="G420">_xlfn.SWITCH($A$2,"average", AVERAGE(Instances!G420:Instances!G420),"median", MEDIAN(Instances!G420:Instances!G420),"min", MIN(Instances!G420:Instances!G420),"max", MAX(Instances!G420:Instances!G420),"diff", MAX(Instances!G420:Instances!G420)-MIN(Instances!G420:Instances!G420))</f>
        <v>0</v>
      </c>
      <c r="H420" s="1" cm="1">
        <f t="array" ref="H420">_xlfn.SWITCH($A$2,"average", AVERAGE(Instances!H420:Instances!H420),"median", MEDIAN(Instances!H420:Instances!H420),"min", MIN(Instances!H420:Instances!H420),"max", MAX(Instances!H420:Instances!H420),"diff", MAX(Instances!H420:Instances!H420)-MIN(Instances!H420:Instances!H420))</f>
        <v>0</v>
      </c>
      <c r="I420" s="1" cm="1">
        <f t="array" ref="I420">_xlfn.SWITCH($A$2,"average", AVERAGE(Instances!I420:Instances!I420),"median", MEDIAN(Instances!I420:Instances!I420),"min", MIN(Instances!I420:Instances!I420),"max", MAX(Instances!I420:Instances!I420),"diff", MAX(Instances!I420:Instances!I420)-MIN(Instances!I420:Instances!I420))</f>
        <v>0</v>
      </c>
      <c r="J420" s="1" cm="1">
        <f t="array" ref="J420">_xlfn.SWITCH($A$2,"average", AVERAGE(Instances!J420:Instances!J420),"median", MEDIAN(Instances!J420:Instances!J420),"min", MIN(Instances!J420:Instances!J420),"max", MAX(Instances!J420:Instances!J420),"diff", MAX(Instances!J420:Instances!J420)-MIN(Instances!J420:Instances!J420))</f>
        <v>0</v>
      </c>
      <c r="K420" s="1" cm="1">
        <f t="array" ref="K420">_xlfn.SWITCH($A$2,"average", AVERAGE(Instances!K420:Instances!K420),"median", MEDIAN(Instances!K420:Instances!K420),"min", MIN(Instances!K420:Instances!K420),"max", MAX(Instances!K420:Instances!K420),"diff", MAX(Instances!K420:Instances!K420)-MIN(Instances!K420:Instances!K420))</f>
        <v>0</v>
      </c>
      <c r="L420" s="1"/>
      <c r="M420" s="1" cm="1">
        <f t="array" ref="M420">_xlfn.SWITCH($A$2,"average", AVERAGE(Instances!M420:Instances!M420),"median", MEDIAN(Instances!M420:Instances!M420),"min", MIN(Instances!M420:Instances!M420),"max", MAX(Instances!M420:Instances!M420),"diff", MAX(Instances!M420:Instances!M420)-MIN(Instances!M420:Instances!M420))</f>
        <v>0</v>
      </c>
      <c r="N420" s="1" cm="1">
        <f t="array" ref="N420">_xlfn.SWITCH($A$2,"average", AVERAGE(Instances!N420:Instances!N420),"median", MEDIAN(Instances!N420:Instances!N420),"min", MIN(Instances!N420:Instances!N420),"max", MAX(Instances!N420:Instances!N420),"diff", MAX(Instances!N420:Instances!N420)-MIN(Instances!N420:Instances!N420))</f>
        <v>0</v>
      </c>
      <c r="O420" s="1"/>
      <c r="P420" s="1" cm="1">
        <f t="array" ref="P420">_xlfn.SWITCH($A$2,"average", AVERAGE(Instances!P420:Instances!P420),"median", MEDIAN(Instances!P420:Instances!P420),"min", MIN(Instances!P420:Instances!P420),"max", MAX(Instances!P420:Instances!P420),"diff", MAX(Instances!P420:Instances!P420)-MIN(Instances!P420:Instances!P420))</f>
        <v>0</v>
      </c>
      <c r="Q420" s="1" cm="1">
        <f t="array" ref="Q420">_xlfn.SWITCH($A$2,"average", AVERAGE(Instances!Q420:Instances!Q420),"median", MEDIAN(Instances!Q420:Instances!Q420),"min", MIN(Instances!Q420:Instances!Q420),"max", MAX(Instances!Q420:Instances!Q420),"diff", MAX(Instances!Q420:Instances!Q420)-MIN(Instances!Q420:Instances!Q420))</f>
        <v>0</v>
      </c>
      <c r="R420" s="1" cm="1">
        <f t="array" ref="R420">_xlfn.SWITCH($A$2,"average", AVERAGE(Instances!R420:Instances!R420),"median", MEDIAN(Instances!R420:Instances!R420),"min", MIN(Instances!R420:Instances!R420),"max", MAX(Instances!R420:Instances!R420),"diff", MAX(Instances!R420:Instances!R420)-MIN(Instances!R420:Instances!R420))</f>
        <v>0</v>
      </c>
      <c r="S420" s="1">
        <f>MIN($B420)</f>
        <v>0</v>
      </c>
      <c r="T420" s="1">
        <f>MIN($C420)</f>
        <v>0</v>
      </c>
      <c r="U420" s="1">
        <f>MIN($D420)</f>
        <v>0</v>
      </c>
      <c r="V420" s="1">
        <f>MIN($E420)</f>
        <v>0</v>
      </c>
      <c r="W420" s="1">
        <f>MIN($F420)</f>
        <v>0</v>
      </c>
      <c r="X420" s="1">
        <f>MIN($G420)</f>
        <v>0</v>
      </c>
      <c r="Y420" s="1">
        <f>MIN($H420)</f>
        <v>0</v>
      </c>
      <c r="Z420" s="1">
        <f>MIN($I420)</f>
        <v>0</v>
      </c>
      <c r="AA420" s="1">
        <f>MIN($J420)</f>
        <v>0</v>
      </c>
      <c r="AB420" s="1">
        <f>MIN($K420)</f>
        <v>0</v>
      </c>
      <c r="AC420" s="1">
        <f>MIN($M420)</f>
        <v>0</v>
      </c>
      <c r="AD420" s="1">
        <f>MIN($N420)</f>
        <v>0</v>
      </c>
      <c r="AE420" s="1">
        <f>MIN($P420)</f>
        <v>0</v>
      </c>
      <c r="AF420" s="1">
        <f>MIN($Q420)</f>
        <v>0</v>
      </c>
      <c r="AG420" s="1">
        <f>MIN($R420)</f>
        <v>0</v>
      </c>
      <c r="AH420" s="1">
        <f>MEDIAN($B420)</f>
        <v>0</v>
      </c>
      <c r="AI420" s="1">
        <f>MEDIAN($C420)</f>
        <v>0</v>
      </c>
      <c r="AJ420" s="1">
        <f>MEDIAN($D420)</f>
        <v>0</v>
      </c>
      <c r="AK420" s="1">
        <f>MEDIAN($E420)</f>
        <v>0</v>
      </c>
      <c r="AL420" s="1">
        <f>MEDIAN($F420)</f>
        <v>0</v>
      </c>
      <c r="AM420" s="1">
        <f>MEDIAN($G420)</f>
        <v>0</v>
      </c>
      <c r="AN420" s="1">
        <f>MEDIAN($H420)</f>
        <v>0</v>
      </c>
      <c r="AO420" s="1">
        <f>MEDIAN($I420)</f>
        <v>0</v>
      </c>
      <c r="AP420" s="1">
        <f>MEDIAN($J420)</f>
        <v>0</v>
      </c>
      <c r="AQ420" s="1">
        <f>MEDIAN($K420)</f>
        <v>0</v>
      </c>
      <c r="AR420" s="1">
        <f>MEDIAN($M420)</f>
        <v>0</v>
      </c>
      <c r="AS420" s="1">
        <f>MEDIAN($N420)</f>
        <v>0</v>
      </c>
      <c r="AT420" s="1">
        <f>MEDIAN($P420)</f>
        <v>0</v>
      </c>
      <c r="AU420" s="1">
        <f>MEDIAN($Q420)</f>
        <v>0</v>
      </c>
      <c r="AV420" s="1">
        <f>MEDIAN($R420)</f>
        <v>0</v>
      </c>
      <c r="AW420" s="1">
        <f>MAX($B420)</f>
        <v>0</v>
      </c>
      <c r="AX420" s="1">
        <f>MAX($C420)</f>
        <v>0</v>
      </c>
      <c r="AY420" s="1">
        <f>MAX($D420)</f>
        <v>0</v>
      </c>
      <c r="AZ420" s="1">
        <f>MAX($E420)</f>
        <v>0</v>
      </c>
      <c r="BA420" s="1">
        <f>MAX($F420)</f>
        <v>0</v>
      </c>
      <c r="BB420" s="1">
        <f>MAX($G420)</f>
        <v>0</v>
      </c>
      <c r="BC420" s="1">
        <f>MAX($H420)</f>
        <v>0</v>
      </c>
      <c r="BD420" s="1">
        <f>MAX($I420)</f>
        <v>0</v>
      </c>
      <c r="BE420" s="1">
        <f>MAX($J420)</f>
        <v>0</v>
      </c>
      <c r="BF420" s="1">
        <f>MAX($K420)</f>
        <v>0</v>
      </c>
      <c r="BG420" s="1">
        <f>MAX($M420)</f>
        <v>0</v>
      </c>
      <c r="BH420" s="1">
        <f>MAX($N420)</f>
        <v>0</v>
      </c>
      <c r="BI420" s="1">
        <f>MAX($P420)</f>
        <v>0</v>
      </c>
      <c r="BJ420" s="1">
        <f>MAX($Q420)</f>
        <v>0</v>
      </c>
      <c r="BK420" s="1">
        <f>MAX($R420)</f>
        <v>0</v>
      </c>
    </row>
    <row r="421" spans="1:63">
      <c r="A421" s="1" t="s">
        <v>418</v>
      </c>
      <c r="B421" s="1" cm="1">
        <f t="array" ref="B421">_xlfn.SWITCH($A$2,"average", AVERAGE(Instances!B421:Instances!B421),"median", MEDIAN(Instances!B421:Instances!B421),"min", MIN(Instances!B421:Instances!B421),"max", MAX(Instances!B421:Instances!B421),"diff", MAX(Instances!B421:Instances!B421)-MIN(Instances!B421:Instances!B421))</f>
        <v>0</v>
      </c>
      <c r="C421" s="1" cm="1">
        <f t="array" ref="C421">_xlfn.SWITCH($A$2,"average", AVERAGE(Instances!C421:Instances!C421),"median", MEDIAN(Instances!C421:Instances!C421),"min", MIN(Instances!C421:Instances!C421),"max", MAX(Instances!C421:Instances!C421),"diff", MAX(Instances!C421:Instances!C421)-MIN(Instances!C421:Instances!C421))</f>
        <v>0</v>
      </c>
      <c r="D421" s="1" cm="1">
        <f t="array" ref="D421">_xlfn.SWITCH($A$2,"average", AVERAGE(Instances!D421:Instances!D421),"median", MEDIAN(Instances!D421:Instances!D421),"min", MIN(Instances!D421:Instances!D421),"max", MAX(Instances!D421:Instances!D421),"diff", MAX(Instances!D421:Instances!D421)-MIN(Instances!D421:Instances!D421))</f>
        <v>0</v>
      </c>
      <c r="E421" s="1" cm="1">
        <f t="array" ref="E421">_xlfn.SWITCH($A$2,"average", AVERAGE(Instances!E421:Instances!E421),"median", MEDIAN(Instances!E421:Instances!E421),"min", MIN(Instances!E421:Instances!E421),"max", MAX(Instances!E421:Instances!E421),"diff", MAX(Instances!E421:Instances!E421)-MIN(Instances!E421:Instances!E421))</f>
        <v>0</v>
      </c>
      <c r="F421" s="1" cm="1">
        <f t="array" ref="F421">_xlfn.SWITCH($A$2,"average", AVERAGE(Instances!F421:Instances!F421),"median", MEDIAN(Instances!F421:Instances!F421),"min", MIN(Instances!F421:Instances!F421),"max", MAX(Instances!F421:Instances!F421),"diff", MAX(Instances!F421:Instances!F421)-MIN(Instances!F421:Instances!F421))</f>
        <v>0</v>
      </c>
      <c r="G421" s="1" cm="1">
        <f t="array" ref="G421">_xlfn.SWITCH($A$2,"average", AVERAGE(Instances!G421:Instances!G421),"median", MEDIAN(Instances!G421:Instances!G421),"min", MIN(Instances!G421:Instances!G421),"max", MAX(Instances!G421:Instances!G421),"diff", MAX(Instances!G421:Instances!G421)-MIN(Instances!G421:Instances!G421))</f>
        <v>0</v>
      </c>
      <c r="H421" s="1" cm="1">
        <f t="array" ref="H421">_xlfn.SWITCH($A$2,"average", AVERAGE(Instances!H421:Instances!H421),"median", MEDIAN(Instances!H421:Instances!H421),"min", MIN(Instances!H421:Instances!H421),"max", MAX(Instances!H421:Instances!H421),"diff", MAX(Instances!H421:Instances!H421)-MIN(Instances!H421:Instances!H421))</f>
        <v>0</v>
      </c>
      <c r="I421" s="1" cm="1">
        <f t="array" ref="I421">_xlfn.SWITCH($A$2,"average", AVERAGE(Instances!I421:Instances!I421),"median", MEDIAN(Instances!I421:Instances!I421),"min", MIN(Instances!I421:Instances!I421),"max", MAX(Instances!I421:Instances!I421),"diff", MAX(Instances!I421:Instances!I421)-MIN(Instances!I421:Instances!I421))</f>
        <v>0</v>
      </c>
      <c r="J421" s="1" cm="1">
        <f t="array" ref="J421">_xlfn.SWITCH($A$2,"average", AVERAGE(Instances!J421:Instances!J421),"median", MEDIAN(Instances!J421:Instances!J421),"min", MIN(Instances!J421:Instances!J421),"max", MAX(Instances!J421:Instances!J421),"diff", MAX(Instances!J421:Instances!J421)-MIN(Instances!J421:Instances!J421))</f>
        <v>0</v>
      </c>
      <c r="K421" s="1" cm="1">
        <f t="array" ref="K421">_xlfn.SWITCH($A$2,"average", AVERAGE(Instances!K421:Instances!K421),"median", MEDIAN(Instances!K421:Instances!K421),"min", MIN(Instances!K421:Instances!K421),"max", MAX(Instances!K421:Instances!K421),"diff", MAX(Instances!K421:Instances!K421)-MIN(Instances!K421:Instances!K421))</f>
        <v>0</v>
      </c>
      <c r="L421" s="1"/>
      <c r="M421" s="1" cm="1">
        <f t="array" ref="M421">_xlfn.SWITCH($A$2,"average", AVERAGE(Instances!M421:Instances!M421),"median", MEDIAN(Instances!M421:Instances!M421),"min", MIN(Instances!M421:Instances!M421),"max", MAX(Instances!M421:Instances!M421),"diff", MAX(Instances!M421:Instances!M421)-MIN(Instances!M421:Instances!M421))</f>
        <v>0</v>
      </c>
      <c r="N421" s="1" cm="1">
        <f t="array" ref="N421">_xlfn.SWITCH($A$2,"average", AVERAGE(Instances!N421:Instances!N421),"median", MEDIAN(Instances!N421:Instances!N421),"min", MIN(Instances!N421:Instances!N421),"max", MAX(Instances!N421:Instances!N421),"diff", MAX(Instances!N421:Instances!N421)-MIN(Instances!N421:Instances!N421))</f>
        <v>0</v>
      </c>
      <c r="O421" s="1"/>
      <c r="P421" s="1" cm="1">
        <f t="array" ref="P421">_xlfn.SWITCH($A$2,"average", AVERAGE(Instances!P421:Instances!P421),"median", MEDIAN(Instances!P421:Instances!P421),"min", MIN(Instances!P421:Instances!P421),"max", MAX(Instances!P421:Instances!P421),"diff", MAX(Instances!P421:Instances!P421)-MIN(Instances!P421:Instances!P421))</f>
        <v>0</v>
      </c>
      <c r="Q421" s="1" cm="1">
        <f t="array" ref="Q421">_xlfn.SWITCH($A$2,"average", AVERAGE(Instances!Q421:Instances!Q421),"median", MEDIAN(Instances!Q421:Instances!Q421),"min", MIN(Instances!Q421:Instances!Q421),"max", MAX(Instances!Q421:Instances!Q421),"diff", MAX(Instances!Q421:Instances!Q421)-MIN(Instances!Q421:Instances!Q421))</f>
        <v>0</v>
      </c>
      <c r="R421" s="1" cm="1">
        <f t="array" ref="R421">_xlfn.SWITCH($A$2,"average", AVERAGE(Instances!R421:Instances!R421),"median", MEDIAN(Instances!R421:Instances!R421),"min", MIN(Instances!R421:Instances!R421),"max", MAX(Instances!R421:Instances!R421),"diff", MAX(Instances!R421:Instances!R421)-MIN(Instances!R421:Instances!R421))</f>
        <v>0</v>
      </c>
      <c r="S421" s="1">
        <f>MIN($B421)</f>
        <v>0</v>
      </c>
      <c r="T421" s="1">
        <f>MIN($C421)</f>
        <v>0</v>
      </c>
      <c r="U421" s="1">
        <f>MIN($D421)</f>
        <v>0</v>
      </c>
      <c r="V421" s="1">
        <f>MIN($E421)</f>
        <v>0</v>
      </c>
      <c r="W421" s="1">
        <f>MIN($F421)</f>
        <v>0</v>
      </c>
      <c r="X421" s="1">
        <f>MIN($G421)</f>
        <v>0</v>
      </c>
      <c r="Y421" s="1">
        <f>MIN($H421)</f>
        <v>0</v>
      </c>
      <c r="Z421" s="1">
        <f>MIN($I421)</f>
        <v>0</v>
      </c>
      <c r="AA421" s="1">
        <f>MIN($J421)</f>
        <v>0</v>
      </c>
      <c r="AB421" s="1">
        <f>MIN($K421)</f>
        <v>0</v>
      </c>
      <c r="AC421" s="1">
        <f>MIN($M421)</f>
        <v>0</v>
      </c>
      <c r="AD421" s="1">
        <f>MIN($N421)</f>
        <v>0</v>
      </c>
      <c r="AE421" s="1">
        <f>MIN($P421)</f>
        <v>0</v>
      </c>
      <c r="AF421" s="1">
        <f>MIN($Q421)</f>
        <v>0</v>
      </c>
      <c r="AG421" s="1">
        <f>MIN($R421)</f>
        <v>0</v>
      </c>
      <c r="AH421" s="1">
        <f>MEDIAN($B421)</f>
        <v>0</v>
      </c>
      <c r="AI421" s="1">
        <f>MEDIAN($C421)</f>
        <v>0</v>
      </c>
      <c r="AJ421" s="1">
        <f>MEDIAN($D421)</f>
        <v>0</v>
      </c>
      <c r="AK421" s="1">
        <f>MEDIAN($E421)</f>
        <v>0</v>
      </c>
      <c r="AL421" s="1">
        <f>MEDIAN($F421)</f>
        <v>0</v>
      </c>
      <c r="AM421" s="1">
        <f>MEDIAN($G421)</f>
        <v>0</v>
      </c>
      <c r="AN421" s="1">
        <f>MEDIAN($H421)</f>
        <v>0</v>
      </c>
      <c r="AO421" s="1">
        <f>MEDIAN($I421)</f>
        <v>0</v>
      </c>
      <c r="AP421" s="1">
        <f>MEDIAN($J421)</f>
        <v>0</v>
      </c>
      <c r="AQ421" s="1">
        <f>MEDIAN($K421)</f>
        <v>0</v>
      </c>
      <c r="AR421" s="1">
        <f>MEDIAN($M421)</f>
        <v>0</v>
      </c>
      <c r="AS421" s="1">
        <f>MEDIAN($N421)</f>
        <v>0</v>
      </c>
      <c r="AT421" s="1">
        <f>MEDIAN($P421)</f>
        <v>0</v>
      </c>
      <c r="AU421" s="1">
        <f>MEDIAN($Q421)</f>
        <v>0</v>
      </c>
      <c r="AV421" s="1">
        <f>MEDIAN($R421)</f>
        <v>0</v>
      </c>
      <c r="AW421" s="1">
        <f>MAX($B421)</f>
        <v>0</v>
      </c>
      <c r="AX421" s="1">
        <f>MAX($C421)</f>
        <v>0</v>
      </c>
      <c r="AY421" s="1">
        <f>MAX($D421)</f>
        <v>0</v>
      </c>
      <c r="AZ421" s="1">
        <f>MAX($E421)</f>
        <v>0</v>
      </c>
      <c r="BA421" s="1">
        <f>MAX($F421)</f>
        <v>0</v>
      </c>
      <c r="BB421" s="1">
        <f>MAX($G421)</f>
        <v>0</v>
      </c>
      <c r="BC421" s="1">
        <f>MAX($H421)</f>
        <v>0</v>
      </c>
      <c r="BD421" s="1">
        <f>MAX($I421)</f>
        <v>0</v>
      </c>
      <c r="BE421" s="1">
        <f>MAX($J421)</f>
        <v>0</v>
      </c>
      <c r="BF421" s="1">
        <f>MAX($K421)</f>
        <v>0</v>
      </c>
      <c r="BG421" s="1">
        <f>MAX($M421)</f>
        <v>0</v>
      </c>
      <c r="BH421" s="1">
        <f>MAX($N421)</f>
        <v>0</v>
      </c>
      <c r="BI421" s="1">
        <f>MAX($P421)</f>
        <v>0</v>
      </c>
      <c r="BJ421" s="1">
        <f>MAX($Q421)</f>
        <v>0</v>
      </c>
      <c r="BK421" s="1">
        <f>MAX($R421)</f>
        <v>0</v>
      </c>
    </row>
    <row r="422" spans="1:63">
      <c r="A422" s="1" t="s">
        <v>419</v>
      </c>
      <c r="B422" s="1" cm="1">
        <f t="array" ref="B422">_xlfn.SWITCH($A$2,"average", AVERAGE(Instances!B422:Instances!B422),"median", MEDIAN(Instances!B422:Instances!B422),"min", MIN(Instances!B422:Instances!B422),"max", MAX(Instances!B422:Instances!B422),"diff", MAX(Instances!B422:Instances!B422)-MIN(Instances!B422:Instances!B422))</f>
        <v>0</v>
      </c>
      <c r="C422" s="1" cm="1">
        <f t="array" ref="C422">_xlfn.SWITCH($A$2,"average", AVERAGE(Instances!C422:Instances!C422),"median", MEDIAN(Instances!C422:Instances!C422),"min", MIN(Instances!C422:Instances!C422),"max", MAX(Instances!C422:Instances!C422),"diff", MAX(Instances!C422:Instances!C422)-MIN(Instances!C422:Instances!C422))</f>
        <v>0</v>
      </c>
      <c r="D422" s="1" cm="1">
        <f t="array" ref="D422">_xlfn.SWITCH($A$2,"average", AVERAGE(Instances!D422:Instances!D422),"median", MEDIAN(Instances!D422:Instances!D422),"min", MIN(Instances!D422:Instances!D422),"max", MAX(Instances!D422:Instances!D422),"diff", MAX(Instances!D422:Instances!D422)-MIN(Instances!D422:Instances!D422))</f>
        <v>0</v>
      </c>
      <c r="E422" s="1" cm="1">
        <f t="array" ref="E422">_xlfn.SWITCH($A$2,"average", AVERAGE(Instances!E422:Instances!E422),"median", MEDIAN(Instances!E422:Instances!E422),"min", MIN(Instances!E422:Instances!E422),"max", MAX(Instances!E422:Instances!E422),"diff", MAX(Instances!E422:Instances!E422)-MIN(Instances!E422:Instances!E422))</f>
        <v>0</v>
      </c>
      <c r="F422" s="1" cm="1">
        <f t="array" ref="F422">_xlfn.SWITCH($A$2,"average", AVERAGE(Instances!F422:Instances!F422),"median", MEDIAN(Instances!F422:Instances!F422),"min", MIN(Instances!F422:Instances!F422),"max", MAX(Instances!F422:Instances!F422),"diff", MAX(Instances!F422:Instances!F422)-MIN(Instances!F422:Instances!F422))</f>
        <v>0</v>
      </c>
      <c r="G422" s="1" cm="1">
        <f t="array" ref="G422">_xlfn.SWITCH($A$2,"average", AVERAGE(Instances!G422:Instances!G422),"median", MEDIAN(Instances!G422:Instances!G422),"min", MIN(Instances!G422:Instances!G422),"max", MAX(Instances!G422:Instances!G422),"diff", MAX(Instances!G422:Instances!G422)-MIN(Instances!G422:Instances!G422))</f>
        <v>0</v>
      </c>
      <c r="H422" s="1" cm="1">
        <f t="array" ref="H422">_xlfn.SWITCH($A$2,"average", AVERAGE(Instances!H422:Instances!H422),"median", MEDIAN(Instances!H422:Instances!H422),"min", MIN(Instances!H422:Instances!H422),"max", MAX(Instances!H422:Instances!H422),"diff", MAX(Instances!H422:Instances!H422)-MIN(Instances!H422:Instances!H422))</f>
        <v>0</v>
      </c>
      <c r="I422" s="1" cm="1">
        <f t="array" ref="I422">_xlfn.SWITCH($A$2,"average", AVERAGE(Instances!I422:Instances!I422),"median", MEDIAN(Instances!I422:Instances!I422),"min", MIN(Instances!I422:Instances!I422),"max", MAX(Instances!I422:Instances!I422),"diff", MAX(Instances!I422:Instances!I422)-MIN(Instances!I422:Instances!I422))</f>
        <v>0</v>
      </c>
      <c r="J422" s="1" cm="1">
        <f t="array" ref="J422">_xlfn.SWITCH($A$2,"average", AVERAGE(Instances!J422:Instances!J422),"median", MEDIAN(Instances!J422:Instances!J422),"min", MIN(Instances!J422:Instances!J422),"max", MAX(Instances!J422:Instances!J422),"diff", MAX(Instances!J422:Instances!J422)-MIN(Instances!J422:Instances!J422))</f>
        <v>0</v>
      </c>
      <c r="K422" s="1" cm="1">
        <f t="array" ref="K422">_xlfn.SWITCH($A$2,"average", AVERAGE(Instances!K422:Instances!K422),"median", MEDIAN(Instances!K422:Instances!K422),"min", MIN(Instances!K422:Instances!K422),"max", MAX(Instances!K422:Instances!K422),"diff", MAX(Instances!K422:Instances!K422)-MIN(Instances!K422:Instances!K422))</f>
        <v>0</v>
      </c>
      <c r="L422" s="1"/>
      <c r="M422" s="1" cm="1">
        <f t="array" ref="M422">_xlfn.SWITCH($A$2,"average", AVERAGE(Instances!M422:Instances!M422),"median", MEDIAN(Instances!M422:Instances!M422),"min", MIN(Instances!M422:Instances!M422),"max", MAX(Instances!M422:Instances!M422),"diff", MAX(Instances!M422:Instances!M422)-MIN(Instances!M422:Instances!M422))</f>
        <v>0</v>
      </c>
      <c r="N422" s="1" cm="1">
        <f t="array" ref="N422">_xlfn.SWITCH($A$2,"average", AVERAGE(Instances!N422:Instances!N422),"median", MEDIAN(Instances!N422:Instances!N422),"min", MIN(Instances!N422:Instances!N422),"max", MAX(Instances!N422:Instances!N422),"diff", MAX(Instances!N422:Instances!N422)-MIN(Instances!N422:Instances!N422))</f>
        <v>0</v>
      </c>
      <c r="O422" s="1"/>
      <c r="P422" s="1" cm="1">
        <f t="array" ref="P422">_xlfn.SWITCH($A$2,"average", AVERAGE(Instances!P422:Instances!P422),"median", MEDIAN(Instances!P422:Instances!P422),"min", MIN(Instances!P422:Instances!P422),"max", MAX(Instances!P422:Instances!P422),"diff", MAX(Instances!P422:Instances!P422)-MIN(Instances!P422:Instances!P422))</f>
        <v>0</v>
      </c>
      <c r="Q422" s="1" cm="1">
        <f t="array" ref="Q422">_xlfn.SWITCH($A$2,"average", AVERAGE(Instances!Q422:Instances!Q422),"median", MEDIAN(Instances!Q422:Instances!Q422),"min", MIN(Instances!Q422:Instances!Q422),"max", MAX(Instances!Q422:Instances!Q422),"diff", MAX(Instances!Q422:Instances!Q422)-MIN(Instances!Q422:Instances!Q422))</f>
        <v>0</v>
      </c>
      <c r="R422" s="1" cm="1">
        <f t="array" ref="R422">_xlfn.SWITCH($A$2,"average", AVERAGE(Instances!R422:Instances!R422),"median", MEDIAN(Instances!R422:Instances!R422),"min", MIN(Instances!R422:Instances!R422),"max", MAX(Instances!R422:Instances!R422),"diff", MAX(Instances!R422:Instances!R422)-MIN(Instances!R422:Instances!R422))</f>
        <v>0</v>
      </c>
      <c r="S422" s="1">
        <f>MIN($B422)</f>
        <v>0</v>
      </c>
      <c r="T422" s="1">
        <f>MIN($C422)</f>
        <v>0</v>
      </c>
      <c r="U422" s="1">
        <f>MIN($D422)</f>
        <v>0</v>
      </c>
      <c r="V422" s="1">
        <f>MIN($E422)</f>
        <v>0</v>
      </c>
      <c r="W422" s="1">
        <f>MIN($F422)</f>
        <v>0</v>
      </c>
      <c r="X422" s="1">
        <f>MIN($G422)</f>
        <v>0</v>
      </c>
      <c r="Y422" s="1">
        <f>MIN($H422)</f>
        <v>0</v>
      </c>
      <c r="Z422" s="1">
        <f>MIN($I422)</f>
        <v>0</v>
      </c>
      <c r="AA422" s="1">
        <f>MIN($J422)</f>
        <v>0</v>
      </c>
      <c r="AB422" s="1">
        <f>MIN($K422)</f>
        <v>0</v>
      </c>
      <c r="AC422" s="1">
        <f>MIN($M422)</f>
        <v>0</v>
      </c>
      <c r="AD422" s="1">
        <f>MIN($N422)</f>
        <v>0</v>
      </c>
      <c r="AE422" s="1">
        <f>MIN($P422)</f>
        <v>0</v>
      </c>
      <c r="AF422" s="1">
        <f>MIN($Q422)</f>
        <v>0</v>
      </c>
      <c r="AG422" s="1">
        <f>MIN($R422)</f>
        <v>0</v>
      </c>
      <c r="AH422" s="1">
        <f>MEDIAN($B422)</f>
        <v>0</v>
      </c>
      <c r="AI422" s="1">
        <f>MEDIAN($C422)</f>
        <v>0</v>
      </c>
      <c r="AJ422" s="1">
        <f>MEDIAN($D422)</f>
        <v>0</v>
      </c>
      <c r="AK422" s="1">
        <f>MEDIAN($E422)</f>
        <v>0</v>
      </c>
      <c r="AL422" s="1">
        <f>MEDIAN($F422)</f>
        <v>0</v>
      </c>
      <c r="AM422" s="1">
        <f>MEDIAN($G422)</f>
        <v>0</v>
      </c>
      <c r="AN422" s="1">
        <f>MEDIAN($H422)</f>
        <v>0</v>
      </c>
      <c r="AO422" s="1">
        <f>MEDIAN($I422)</f>
        <v>0</v>
      </c>
      <c r="AP422" s="1">
        <f>MEDIAN($J422)</f>
        <v>0</v>
      </c>
      <c r="AQ422" s="1">
        <f>MEDIAN($K422)</f>
        <v>0</v>
      </c>
      <c r="AR422" s="1">
        <f>MEDIAN($M422)</f>
        <v>0</v>
      </c>
      <c r="AS422" s="1">
        <f>MEDIAN($N422)</f>
        <v>0</v>
      </c>
      <c r="AT422" s="1">
        <f>MEDIAN($P422)</f>
        <v>0</v>
      </c>
      <c r="AU422" s="1">
        <f>MEDIAN($Q422)</f>
        <v>0</v>
      </c>
      <c r="AV422" s="1">
        <f>MEDIAN($R422)</f>
        <v>0</v>
      </c>
      <c r="AW422" s="1">
        <f>MAX($B422)</f>
        <v>0</v>
      </c>
      <c r="AX422" s="1">
        <f>MAX($C422)</f>
        <v>0</v>
      </c>
      <c r="AY422" s="1">
        <f>MAX($D422)</f>
        <v>0</v>
      </c>
      <c r="AZ422" s="1">
        <f>MAX($E422)</f>
        <v>0</v>
      </c>
      <c r="BA422" s="1">
        <f>MAX($F422)</f>
        <v>0</v>
      </c>
      <c r="BB422" s="1">
        <f>MAX($G422)</f>
        <v>0</v>
      </c>
      <c r="BC422" s="1">
        <f>MAX($H422)</f>
        <v>0</v>
      </c>
      <c r="BD422" s="1">
        <f>MAX($I422)</f>
        <v>0</v>
      </c>
      <c r="BE422" s="1">
        <f>MAX($J422)</f>
        <v>0</v>
      </c>
      <c r="BF422" s="1">
        <f>MAX($K422)</f>
        <v>0</v>
      </c>
      <c r="BG422" s="1">
        <f>MAX($M422)</f>
        <v>0</v>
      </c>
      <c r="BH422" s="1">
        <f>MAX($N422)</f>
        <v>0</v>
      </c>
      <c r="BI422" s="1">
        <f>MAX($P422)</f>
        <v>0</v>
      </c>
      <c r="BJ422" s="1">
        <f>MAX($Q422)</f>
        <v>0</v>
      </c>
      <c r="BK422" s="1">
        <f>MAX($R422)</f>
        <v>0</v>
      </c>
    </row>
    <row r="423" spans="1:63">
      <c r="A423" s="1" t="s">
        <v>420</v>
      </c>
      <c r="B423" s="1" cm="1">
        <f t="array" ref="B423">_xlfn.SWITCH($A$2,"average", AVERAGE(Instances!B423:Instances!B423),"median", MEDIAN(Instances!B423:Instances!B423),"min", MIN(Instances!B423:Instances!B423),"max", MAX(Instances!B423:Instances!B423),"diff", MAX(Instances!B423:Instances!B423)-MIN(Instances!B423:Instances!B423))</f>
        <v>0</v>
      </c>
      <c r="C423" s="1" cm="1">
        <f t="array" ref="C423">_xlfn.SWITCH($A$2,"average", AVERAGE(Instances!C423:Instances!C423),"median", MEDIAN(Instances!C423:Instances!C423),"min", MIN(Instances!C423:Instances!C423),"max", MAX(Instances!C423:Instances!C423),"diff", MAX(Instances!C423:Instances!C423)-MIN(Instances!C423:Instances!C423))</f>
        <v>0</v>
      </c>
      <c r="D423" s="1" cm="1">
        <f t="array" ref="D423">_xlfn.SWITCH($A$2,"average", AVERAGE(Instances!D423:Instances!D423),"median", MEDIAN(Instances!D423:Instances!D423),"min", MIN(Instances!D423:Instances!D423),"max", MAX(Instances!D423:Instances!D423),"diff", MAX(Instances!D423:Instances!D423)-MIN(Instances!D423:Instances!D423))</f>
        <v>0</v>
      </c>
      <c r="E423" s="1" cm="1">
        <f t="array" ref="E423">_xlfn.SWITCH($A$2,"average", AVERAGE(Instances!E423:Instances!E423),"median", MEDIAN(Instances!E423:Instances!E423),"min", MIN(Instances!E423:Instances!E423),"max", MAX(Instances!E423:Instances!E423),"diff", MAX(Instances!E423:Instances!E423)-MIN(Instances!E423:Instances!E423))</f>
        <v>0</v>
      </c>
      <c r="F423" s="1" cm="1">
        <f t="array" ref="F423">_xlfn.SWITCH($A$2,"average", AVERAGE(Instances!F423:Instances!F423),"median", MEDIAN(Instances!F423:Instances!F423),"min", MIN(Instances!F423:Instances!F423),"max", MAX(Instances!F423:Instances!F423),"diff", MAX(Instances!F423:Instances!F423)-MIN(Instances!F423:Instances!F423))</f>
        <v>0</v>
      </c>
      <c r="G423" s="1" cm="1">
        <f t="array" ref="G423">_xlfn.SWITCH($A$2,"average", AVERAGE(Instances!G423:Instances!G423),"median", MEDIAN(Instances!G423:Instances!G423),"min", MIN(Instances!G423:Instances!G423),"max", MAX(Instances!G423:Instances!G423),"diff", MAX(Instances!G423:Instances!G423)-MIN(Instances!G423:Instances!G423))</f>
        <v>0</v>
      </c>
      <c r="H423" s="1" cm="1">
        <f t="array" ref="H423">_xlfn.SWITCH($A$2,"average", AVERAGE(Instances!H423:Instances!H423),"median", MEDIAN(Instances!H423:Instances!H423),"min", MIN(Instances!H423:Instances!H423),"max", MAX(Instances!H423:Instances!H423),"diff", MAX(Instances!H423:Instances!H423)-MIN(Instances!H423:Instances!H423))</f>
        <v>0</v>
      </c>
      <c r="I423" s="1" cm="1">
        <f t="array" ref="I423">_xlfn.SWITCH($A$2,"average", AVERAGE(Instances!I423:Instances!I423),"median", MEDIAN(Instances!I423:Instances!I423),"min", MIN(Instances!I423:Instances!I423),"max", MAX(Instances!I423:Instances!I423),"diff", MAX(Instances!I423:Instances!I423)-MIN(Instances!I423:Instances!I423))</f>
        <v>0</v>
      </c>
      <c r="J423" s="1" cm="1">
        <f t="array" ref="J423">_xlfn.SWITCH($A$2,"average", AVERAGE(Instances!J423:Instances!J423),"median", MEDIAN(Instances!J423:Instances!J423),"min", MIN(Instances!J423:Instances!J423),"max", MAX(Instances!J423:Instances!J423),"diff", MAX(Instances!J423:Instances!J423)-MIN(Instances!J423:Instances!J423))</f>
        <v>0</v>
      </c>
      <c r="K423" s="1" cm="1">
        <f t="array" ref="K423">_xlfn.SWITCH($A$2,"average", AVERAGE(Instances!K423:Instances!K423),"median", MEDIAN(Instances!K423:Instances!K423),"min", MIN(Instances!K423:Instances!K423),"max", MAX(Instances!K423:Instances!K423),"diff", MAX(Instances!K423:Instances!K423)-MIN(Instances!K423:Instances!K423))</f>
        <v>0</v>
      </c>
      <c r="L423" s="1"/>
      <c r="M423" s="1" cm="1">
        <f t="array" ref="M423">_xlfn.SWITCH($A$2,"average", AVERAGE(Instances!M423:Instances!M423),"median", MEDIAN(Instances!M423:Instances!M423),"min", MIN(Instances!M423:Instances!M423),"max", MAX(Instances!M423:Instances!M423),"diff", MAX(Instances!M423:Instances!M423)-MIN(Instances!M423:Instances!M423))</f>
        <v>0</v>
      </c>
      <c r="N423" s="1" cm="1">
        <f t="array" ref="N423">_xlfn.SWITCH($A$2,"average", AVERAGE(Instances!N423:Instances!N423),"median", MEDIAN(Instances!N423:Instances!N423),"min", MIN(Instances!N423:Instances!N423),"max", MAX(Instances!N423:Instances!N423),"diff", MAX(Instances!N423:Instances!N423)-MIN(Instances!N423:Instances!N423))</f>
        <v>0</v>
      </c>
      <c r="O423" s="1"/>
      <c r="P423" s="1" cm="1">
        <f t="array" ref="P423">_xlfn.SWITCH($A$2,"average", AVERAGE(Instances!P423:Instances!P423),"median", MEDIAN(Instances!P423:Instances!P423),"min", MIN(Instances!P423:Instances!P423),"max", MAX(Instances!P423:Instances!P423),"diff", MAX(Instances!P423:Instances!P423)-MIN(Instances!P423:Instances!P423))</f>
        <v>0</v>
      </c>
      <c r="Q423" s="1" cm="1">
        <f t="array" ref="Q423">_xlfn.SWITCH($A$2,"average", AVERAGE(Instances!Q423:Instances!Q423),"median", MEDIAN(Instances!Q423:Instances!Q423),"min", MIN(Instances!Q423:Instances!Q423),"max", MAX(Instances!Q423:Instances!Q423),"diff", MAX(Instances!Q423:Instances!Q423)-MIN(Instances!Q423:Instances!Q423))</f>
        <v>0</v>
      </c>
      <c r="R423" s="1" cm="1">
        <f t="array" ref="R423">_xlfn.SWITCH($A$2,"average", AVERAGE(Instances!R423:Instances!R423),"median", MEDIAN(Instances!R423:Instances!R423),"min", MIN(Instances!R423:Instances!R423),"max", MAX(Instances!R423:Instances!R423),"diff", MAX(Instances!R423:Instances!R423)-MIN(Instances!R423:Instances!R423))</f>
        <v>0</v>
      </c>
      <c r="S423" s="1">
        <f>MIN($B423)</f>
        <v>0</v>
      </c>
      <c r="T423" s="1">
        <f>MIN($C423)</f>
        <v>0</v>
      </c>
      <c r="U423" s="1">
        <f>MIN($D423)</f>
        <v>0</v>
      </c>
      <c r="V423" s="1">
        <f>MIN($E423)</f>
        <v>0</v>
      </c>
      <c r="W423" s="1">
        <f>MIN($F423)</f>
        <v>0</v>
      </c>
      <c r="X423" s="1">
        <f>MIN($G423)</f>
        <v>0</v>
      </c>
      <c r="Y423" s="1">
        <f>MIN($H423)</f>
        <v>0</v>
      </c>
      <c r="Z423" s="1">
        <f>MIN($I423)</f>
        <v>0</v>
      </c>
      <c r="AA423" s="1">
        <f>MIN($J423)</f>
        <v>0</v>
      </c>
      <c r="AB423" s="1">
        <f>MIN($K423)</f>
        <v>0</v>
      </c>
      <c r="AC423" s="1">
        <f>MIN($M423)</f>
        <v>0</v>
      </c>
      <c r="AD423" s="1">
        <f>MIN($N423)</f>
        <v>0</v>
      </c>
      <c r="AE423" s="1">
        <f>MIN($P423)</f>
        <v>0</v>
      </c>
      <c r="AF423" s="1">
        <f>MIN($Q423)</f>
        <v>0</v>
      </c>
      <c r="AG423" s="1">
        <f>MIN($R423)</f>
        <v>0</v>
      </c>
      <c r="AH423" s="1">
        <f>MEDIAN($B423)</f>
        <v>0</v>
      </c>
      <c r="AI423" s="1">
        <f>MEDIAN($C423)</f>
        <v>0</v>
      </c>
      <c r="AJ423" s="1">
        <f>MEDIAN($D423)</f>
        <v>0</v>
      </c>
      <c r="AK423" s="1">
        <f>MEDIAN($E423)</f>
        <v>0</v>
      </c>
      <c r="AL423" s="1">
        <f>MEDIAN($F423)</f>
        <v>0</v>
      </c>
      <c r="AM423" s="1">
        <f>MEDIAN($G423)</f>
        <v>0</v>
      </c>
      <c r="AN423" s="1">
        <f>MEDIAN($H423)</f>
        <v>0</v>
      </c>
      <c r="AO423" s="1">
        <f>MEDIAN($I423)</f>
        <v>0</v>
      </c>
      <c r="AP423" s="1">
        <f>MEDIAN($J423)</f>
        <v>0</v>
      </c>
      <c r="AQ423" s="1">
        <f>MEDIAN($K423)</f>
        <v>0</v>
      </c>
      <c r="AR423" s="1">
        <f>MEDIAN($M423)</f>
        <v>0</v>
      </c>
      <c r="AS423" s="1">
        <f>MEDIAN($N423)</f>
        <v>0</v>
      </c>
      <c r="AT423" s="1">
        <f>MEDIAN($P423)</f>
        <v>0</v>
      </c>
      <c r="AU423" s="1">
        <f>MEDIAN($Q423)</f>
        <v>0</v>
      </c>
      <c r="AV423" s="1">
        <f>MEDIAN($R423)</f>
        <v>0</v>
      </c>
      <c r="AW423" s="1">
        <f>MAX($B423)</f>
        <v>0</v>
      </c>
      <c r="AX423" s="1">
        <f>MAX($C423)</f>
        <v>0</v>
      </c>
      <c r="AY423" s="1">
        <f>MAX($D423)</f>
        <v>0</v>
      </c>
      <c r="AZ423" s="1">
        <f>MAX($E423)</f>
        <v>0</v>
      </c>
      <c r="BA423" s="1">
        <f>MAX($F423)</f>
        <v>0</v>
      </c>
      <c r="BB423" s="1">
        <f>MAX($G423)</f>
        <v>0</v>
      </c>
      <c r="BC423" s="1">
        <f>MAX($H423)</f>
        <v>0</v>
      </c>
      <c r="BD423" s="1">
        <f>MAX($I423)</f>
        <v>0</v>
      </c>
      <c r="BE423" s="1">
        <f>MAX($J423)</f>
        <v>0</v>
      </c>
      <c r="BF423" s="1">
        <f>MAX($K423)</f>
        <v>0</v>
      </c>
      <c r="BG423" s="1">
        <f>MAX($M423)</f>
        <v>0</v>
      </c>
      <c r="BH423" s="1">
        <f>MAX($N423)</f>
        <v>0</v>
      </c>
      <c r="BI423" s="1">
        <f>MAX($P423)</f>
        <v>0</v>
      </c>
      <c r="BJ423" s="1">
        <f>MAX($Q423)</f>
        <v>0</v>
      </c>
      <c r="BK423" s="1">
        <f>MAX($R423)</f>
        <v>0</v>
      </c>
    </row>
    <row r="424" spans="1:63">
      <c r="A424" s="1" t="s">
        <v>421</v>
      </c>
      <c r="B424" s="1" cm="1">
        <f t="array" ref="B424">_xlfn.SWITCH($A$2,"average", AVERAGE(Instances!B424:Instances!B424),"median", MEDIAN(Instances!B424:Instances!B424),"min", MIN(Instances!B424:Instances!B424),"max", MAX(Instances!B424:Instances!B424),"diff", MAX(Instances!B424:Instances!B424)-MIN(Instances!B424:Instances!B424))</f>
        <v>0</v>
      </c>
      <c r="C424" s="1" cm="1">
        <f t="array" ref="C424">_xlfn.SWITCH($A$2,"average", AVERAGE(Instances!C424:Instances!C424),"median", MEDIAN(Instances!C424:Instances!C424),"min", MIN(Instances!C424:Instances!C424),"max", MAX(Instances!C424:Instances!C424),"diff", MAX(Instances!C424:Instances!C424)-MIN(Instances!C424:Instances!C424))</f>
        <v>0</v>
      </c>
      <c r="D424" s="1" cm="1">
        <f t="array" ref="D424">_xlfn.SWITCH($A$2,"average", AVERAGE(Instances!D424:Instances!D424),"median", MEDIAN(Instances!D424:Instances!D424),"min", MIN(Instances!D424:Instances!D424),"max", MAX(Instances!D424:Instances!D424),"diff", MAX(Instances!D424:Instances!D424)-MIN(Instances!D424:Instances!D424))</f>
        <v>0</v>
      </c>
      <c r="E424" s="1" cm="1">
        <f t="array" ref="E424">_xlfn.SWITCH($A$2,"average", AVERAGE(Instances!E424:Instances!E424),"median", MEDIAN(Instances!E424:Instances!E424),"min", MIN(Instances!E424:Instances!E424),"max", MAX(Instances!E424:Instances!E424),"diff", MAX(Instances!E424:Instances!E424)-MIN(Instances!E424:Instances!E424))</f>
        <v>0</v>
      </c>
      <c r="F424" s="1" cm="1">
        <f t="array" ref="F424">_xlfn.SWITCH($A$2,"average", AVERAGE(Instances!F424:Instances!F424),"median", MEDIAN(Instances!F424:Instances!F424),"min", MIN(Instances!F424:Instances!F424),"max", MAX(Instances!F424:Instances!F424),"diff", MAX(Instances!F424:Instances!F424)-MIN(Instances!F424:Instances!F424))</f>
        <v>0</v>
      </c>
      <c r="G424" s="1" cm="1">
        <f t="array" ref="G424">_xlfn.SWITCH($A$2,"average", AVERAGE(Instances!G424:Instances!G424),"median", MEDIAN(Instances!G424:Instances!G424),"min", MIN(Instances!G424:Instances!G424),"max", MAX(Instances!G424:Instances!G424),"diff", MAX(Instances!G424:Instances!G424)-MIN(Instances!G424:Instances!G424))</f>
        <v>0</v>
      </c>
      <c r="H424" s="1" cm="1">
        <f t="array" ref="H424">_xlfn.SWITCH($A$2,"average", AVERAGE(Instances!H424:Instances!H424),"median", MEDIAN(Instances!H424:Instances!H424),"min", MIN(Instances!H424:Instances!H424),"max", MAX(Instances!H424:Instances!H424),"diff", MAX(Instances!H424:Instances!H424)-MIN(Instances!H424:Instances!H424))</f>
        <v>0</v>
      </c>
      <c r="I424" s="1" cm="1">
        <f t="array" ref="I424">_xlfn.SWITCH($A$2,"average", AVERAGE(Instances!I424:Instances!I424),"median", MEDIAN(Instances!I424:Instances!I424),"min", MIN(Instances!I424:Instances!I424),"max", MAX(Instances!I424:Instances!I424),"diff", MAX(Instances!I424:Instances!I424)-MIN(Instances!I424:Instances!I424))</f>
        <v>0</v>
      </c>
      <c r="J424" s="1" cm="1">
        <f t="array" ref="J424">_xlfn.SWITCH($A$2,"average", AVERAGE(Instances!J424:Instances!J424),"median", MEDIAN(Instances!J424:Instances!J424),"min", MIN(Instances!J424:Instances!J424),"max", MAX(Instances!J424:Instances!J424),"diff", MAX(Instances!J424:Instances!J424)-MIN(Instances!J424:Instances!J424))</f>
        <v>0</v>
      </c>
      <c r="K424" s="1" cm="1">
        <f t="array" ref="K424">_xlfn.SWITCH($A$2,"average", AVERAGE(Instances!K424:Instances!K424),"median", MEDIAN(Instances!K424:Instances!K424),"min", MIN(Instances!K424:Instances!K424),"max", MAX(Instances!K424:Instances!K424),"diff", MAX(Instances!K424:Instances!K424)-MIN(Instances!K424:Instances!K424))</f>
        <v>0</v>
      </c>
      <c r="L424" s="1"/>
      <c r="M424" s="1" cm="1">
        <f t="array" ref="M424">_xlfn.SWITCH($A$2,"average", AVERAGE(Instances!M424:Instances!M424),"median", MEDIAN(Instances!M424:Instances!M424),"min", MIN(Instances!M424:Instances!M424),"max", MAX(Instances!M424:Instances!M424),"diff", MAX(Instances!M424:Instances!M424)-MIN(Instances!M424:Instances!M424))</f>
        <v>0</v>
      </c>
      <c r="N424" s="1" cm="1">
        <f t="array" ref="N424">_xlfn.SWITCH($A$2,"average", AVERAGE(Instances!N424:Instances!N424),"median", MEDIAN(Instances!N424:Instances!N424),"min", MIN(Instances!N424:Instances!N424),"max", MAX(Instances!N424:Instances!N424),"diff", MAX(Instances!N424:Instances!N424)-MIN(Instances!N424:Instances!N424))</f>
        <v>0</v>
      </c>
      <c r="O424" s="1"/>
      <c r="P424" s="1" cm="1">
        <f t="array" ref="P424">_xlfn.SWITCH($A$2,"average", AVERAGE(Instances!P424:Instances!P424),"median", MEDIAN(Instances!P424:Instances!P424),"min", MIN(Instances!P424:Instances!P424),"max", MAX(Instances!P424:Instances!P424),"diff", MAX(Instances!P424:Instances!P424)-MIN(Instances!P424:Instances!P424))</f>
        <v>0</v>
      </c>
      <c r="Q424" s="1" cm="1">
        <f t="array" ref="Q424">_xlfn.SWITCH($A$2,"average", AVERAGE(Instances!Q424:Instances!Q424),"median", MEDIAN(Instances!Q424:Instances!Q424),"min", MIN(Instances!Q424:Instances!Q424),"max", MAX(Instances!Q424:Instances!Q424),"diff", MAX(Instances!Q424:Instances!Q424)-MIN(Instances!Q424:Instances!Q424))</f>
        <v>0</v>
      </c>
      <c r="R424" s="1" cm="1">
        <f t="array" ref="R424">_xlfn.SWITCH($A$2,"average", AVERAGE(Instances!R424:Instances!R424),"median", MEDIAN(Instances!R424:Instances!R424),"min", MIN(Instances!R424:Instances!R424),"max", MAX(Instances!R424:Instances!R424),"diff", MAX(Instances!R424:Instances!R424)-MIN(Instances!R424:Instances!R424))</f>
        <v>0</v>
      </c>
      <c r="S424" s="1">
        <f>MIN($B424)</f>
        <v>0</v>
      </c>
      <c r="T424" s="1">
        <f>MIN($C424)</f>
        <v>0</v>
      </c>
      <c r="U424" s="1">
        <f>MIN($D424)</f>
        <v>0</v>
      </c>
      <c r="V424" s="1">
        <f>MIN($E424)</f>
        <v>0</v>
      </c>
      <c r="W424" s="1">
        <f>MIN($F424)</f>
        <v>0</v>
      </c>
      <c r="X424" s="1">
        <f>MIN($G424)</f>
        <v>0</v>
      </c>
      <c r="Y424" s="1">
        <f>MIN($H424)</f>
        <v>0</v>
      </c>
      <c r="Z424" s="1">
        <f>MIN($I424)</f>
        <v>0</v>
      </c>
      <c r="AA424" s="1">
        <f>MIN($J424)</f>
        <v>0</v>
      </c>
      <c r="AB424" s="1">
        <f>MIN($K424)</f>
        <v>0</v>
      </c>
      <c r="AC424" s="1">
        <f>MIN($M424)</f>
        <v>0</v>
      </c>
      <c r="AD424" s="1">
        <f>MIN($N424)</f>
        <v>0</v>
      </c>
      <c r="AE424" s="1">
        <f>MIN($P424)</f>
        <v>0</v>
      </c>
      <c r="AF424" s="1">
        <f>MIN($Q424)</f>
        <v>0</v>
      </c>
      <c r="AG424" s="1">
        <f>MIN($R424)</f>
        <v>0</v>
      </c>
      <c r="AH424" s="1">
        <f>MEDIAN($B424)</f>
        <v>0</v>
      </c>
      <c r="AI424" s="1">
        <f>MEDIAN($C424)</f>
        <v>0</v>
      </c>
      <c r="AJ424" s="1">
        <f>MEDIAN($D424)</f>
        <v>0</v>
      </c>
      <c r="AK424" s="1">
        <f>MEDIAN($E424)</f>
        <v>0</v>
      </c>
      <c r="AL424" s="1">
        <f>MEDIAN($F424)</f>
        <v>0</v>
      </c>
      <c r="AM424" s="1">
        <f>MEDIAN($G424)</f>
        <v>0</v>
      </c>
      <c r="AN424" s="1">
        <f>MEDIAN($H424)</f>
        <v>0</v>
      </c>
      <c r="AO424" s="1">
        <f>MEDIAN($I424)</f>
        <v>0</v>
      </c>
      <c r="AP424" s="1">
        <f>MEDIAN($J424)</f>
        <v>0</v>
      </c>
      <c r="AQ424" s="1">
        <f>MEDIAN($K424)</f>
        <v>0</v>
      </c>
      <c r="AR424" s="1">
        <f>MEDIAN($M424)</f>
        <v>0</v>
      </c>
      <c r="AS424" s="1">
        <f>MEDIAN($N424)</f>
        <v>0</v>
      </c>
      <c r="AT424" s="1">
        <f>MEDIAN($P424)</f>
        <v>0</v>
      </c>
      <c r="AU424" s="1">
        <f>MEDIAN($Q424)</f>
        <v>0</v>
      </c>
      <c r="AV424" s="1">
        <f>MEDIAN($R424)</f>
        <v>0</v>
      </c>
      <c r="AW424" s="1">
        <f>MAX($B424)</f>
        <v>0</v>
      </c>
      <c r="AX424" s="1">
        <f>MAX($C424)</f>
        <v>0</v>
      </c>
      <c r="AY424" s="1">
        <f>MAX($D424)</f>
        <v>0</v>
      </c>
      <c r="AZ424" s="1">
        <f>MAX($E424)</f>
        <v>0</v>
      </c>
      <c r="BA424" s="1">
        <f>MAX($F424)</f>
        <v>0</v>
      </c>
      <c r="BB424" s="1">
        <f>MAX($G424)</f>
        <v>0</v>
      </c>
      <c r="BC424" s="1">
        <f>MAX($H424)</f>
        <v>0</v>
      </c>
      <c r="BD424" s="1">
        <f>MAX($I424)</f>
        <v>0</v>
      </c>
      <c r="BE424" s="1">
        <f>MAX($J424)</f>
        <v>0</v>
      </c>
      <c r="BF424" s="1">
        <f>MAX($K424)</f>
        <v>0</v>
      </c>
      <c r="BG424" s="1">
        <f>MAX($M424)</f>
        <v>0</v>
      </c>
      <c r="BH424" s="1">
        <f>MAX($N424)</f>
        <v>0</v>
      </c>
      <c r="BI424" s="1">
        <f>MAX($P424)</f>
        <v>0</v>
      </c>
      <c r="BJ424" s="1">
        <f>MAX($Q424)</f>
        <v>0</v>
      </c>
      <c r="BK424" s="1">
        <f>MAX($R424)</f>
        <v>0</v>
      </c>
    </row>
    <row r="425" spans="1:63">
      <c r="A425" s="1" t="s">
        <v>422</v>
      </c>
      <c r="B425" s="1" cm="1">
        <f t="array" ref="B425">_xlfn.SWITCH($A$2,"average", AVERAGE(Instances!B425:Instances!B425),"median", MEDIAN(Instances!B425:Instances!B425),"min", MIN(Instances!B425:Instances!B425),"max", MAX(Instances!B425:Instances!B425),"diff", MAX(Instances!B425:Instances!B425)-MIN(Instances!B425:Instances!B425))</f>
        <v>0</v>
      </c>
      <c r="C425" s="1" cm="1">
        <f t="array" ref="C425">_xlfn.SWITCH($A$2,"average", AVERAGE(Instances!C425:Instances!C425),"median", MEDIAN(Instances!C425:Instances!C425),"min", MIN(Instances!C425:Instances!C425),"max", MAX(Instances!C425:Instances!C425),"diff", MAX(Instances!C425:Instances!C425)-MIN(Instances!C425:Instances!C425))</f>
        <v>0</v>
      </c>
      <c r="D425" s="1" cm="1">
        <f t="array" ref="D425">_xlfn.SWITCH($A$2,"average", AVERAGE(Instances!D425:Instances!D425),"median", MEDIAN(Instances!D425:Instances!D425),"min", MIN(Instances!D425:Instances!D425),"max", MAX(Instances!D425:Instances!D425),"diff", MAX(Instances!D425:Instances!D425)-MIN(Instances!D425:Instances!D425))</f>
        <v>0</v>
      </c>
      <c r="E425" s="1" cm="1">
        <f t="array" ref="E425">_xlfn.SWITCH($A$2,"average", AVERAGE(Instances!E425:Instances!E425),"median", MEDIAN(Instances!E425:Instances!E425),"min", MIN(Instances!E425:Instances!E425),"max", MAX(Instances!E425:Instances!E425),"diff", MAX(Instances!E425:Instances!E425)-MIN(Instances!E425:Instances!E425))</f>
        <v>0</v>
      </c>
      <c r="F425" s="1" cm="1">
        <f t="array" ref="F425">_xlfn.SWITCH($A$2,"average", AVERAGE(Instances!F425:Instances!F425),"median", MEDIAN(Instances!F425:Instances!F425),"min", MIN(Instances!F425:Instances!F425),"max", MAX(Instances!F425:Instances!F425),"diff", MAX(Instances!F425:Instances!F425)-MIN(Instances!F425:Instances!F425))</f>
        <v>0</v>
      </c>
      <c r="G425" s="1" cm="1">
        <f t="array" ref="G425">_xlfn.SWITCH($A$2,"average", AVERAGE(Instances!G425:Instances!G425),"median", MEDIAN(Instances!G425:Instances!G425),"min", MIN(Instances!G425:Instances!G425),"max", MAX(Instances!G425:Instances!G425),"diff", MAX(Instances!G425:Instances!G425)-MIN(Instances!G425:Instances!G425))</f>
        <v>0</v>
      </c>
      <c r="H425" s="1" cm="1">
        <f t="array" ref="H425">_xlfn.SWITCH($A$2,"average", AVERAGE(Instances!H425:Instances!H425),"median", MEDIAN(Instances!H425:Instances!H425),"min", MIN(Instances!H425:Instances!H425),"max", MAX(Instances!H425:Instances!H425),"diff", MAX(Instances!H425:Instances!H425)-MIN(Instances!H425:Instances!H425))</f>
        <v>0</v>
      </c>
      <c r="I425" s="1" cm="1">
        <f t="array" ref="I425">_xlfn.SWITCH($A$2,"average", AVERAGE(Instances!I425:Instances!I425),"median", MEDIAN(Instances!I425:Instances!I425),"min", MIN(Instances!I425:Instances!I425),"max", MAX(Instances!I425:Instances!I425),"diff", MAX(Instances!I425:Instances!I425)-MIN(Instances!I425:Instances!I425))</f>
        <v>0</v>
      </c>
      <c r="J425" s="1" cm="1">
        <f t="array" ref="J425">_xlfn.SWITCH($A$2,"average", AVERAGE(Instances!J425:Instances!J425),"median", MEDIAN(Instances!J425:Instances!J425),"min", MIN(Instances!J425:Instances!J425),"max", MAX(Instances!J425:Instances!J425),"diff", MAX(Instances!J425:Instances!J425)-MIN(Instances!J425:Instances!J425))</f>
        <v>0</v>
      </c>
      <c r="K425" s="1" cm="1">
        <f t="array" ref="K425">_xlfn.SWITCH($A$2,"average", AVERAGE(Instances!K425:Instances!K425),"median", MEDIAN(Instances!K425:Instances!K425),"min", MIN(Instances!K425:Instances!K425),"max", MAX(Instances!K425:Instances!K425),"diff", MAX(Instances!K425:Instances!K425)-MIN(Instances!K425:Instances!K425))</f>
        <v>0</v>
      </c>
      <c r="L425" s="1"/>
      <c r="M425" s="1" cm="1">
        <f t="array" ref="M425">_xlfn.SWITCH($A$2,"average", AVERAGE(Instances!M425:Instances!M425),"median", MEDIAN(Instances!M425:Instances!M425),"min", MIN(Instances!M425:Instances!M425),"max", MAX(Instances!M425:Instances!M425),"diff", MAX(Instances!M425:Instances!M425)-MIN(Instances!M425:Instances!M425))</f>
        <v>0</v>
      </c>
      <c r="N425" s="1" cm="1">
        <f t="array" ref="N425">_xlfn.SWITCH($A$2,"average", AVERAGE(Instances!N425:Instances!N425),"median", MEDIAN(Instances!N425:Instances!N425),"min", MIN(Instances!N425:Instances!N425),"max", MAX(Instances!N425:Instances!N425),"diff", MAX(Instances!N425:Instances!N425)-MIN(Instances!N425:Instances!N425))</f>
        <v>0</v>
      </c>
      <c r="O425" s="1"/>
      <c r="P425" s="1" cm="1">
        <f t="array" ref="P425">_xlfn.SWITCH($A$2,"average", AVERAGE(Instances!P425:Instances!P425),"median", MEDIAN(Instances!P425:Instances!P425),"min", MIN(Instances!P425:Instances!P425),"max", MAX(Instances!P425:Instances!P425),"diff", MAX(Instances!P425:Instances!P425)-MIN(Instances!P425:Instances!P425))</f>
        <v>0</v>
      </c>
      <c r="Q425" s="1" cm="1">
        <f t="array" ref="Q425">_xlfn.SWITCH($A$2,"average", AVERAGE(Instances!Q425:Instances!Q425),"median", MEDIAN(Instances!Q425:Instances!Q425),"min", MIN(Instances!Q425:Instances!Q425),"max", MAX(Instances!Q425:Instances!Q425),"diff", MAX(Instances!Q425:Instances!Q425)-MIN(Instances!Q425:Instances!Q425))</f>
        <v>0</v>
      </c>
      <c r="R425" s="1" cm="1">
        <f t="array" ref="R425">_xlfn.SWITCH($A$2,"average", AVERAGE(Instances!R425:Instances!R425),"median", MEDIAN(Instances!R425:Instances!R425),"min", MIN(Instances!R425:Instances!R425),"max", MAX(Instances!R425:Instances!R425),"diff", MAX(Instances!R425:Instances!R425)-MIN(Instances!R425:Instances!R425))</f>
        <v>0</v>
      </c>
      <c r="S425" s="1">
        <f>MIN($B425)</f>
        <v>0</v>
      </c>
      <c r="T425" s="1">
        <f>MIN($C425)</f>
        <v>0</v>
      </c>
      <c r="U425" s="1">
        <f>MIN($D425)</f>
        <v>0</v>
      </c>
      <c r="V425" s="1">
        <f>MIN($E425)</f>
        <v>0</v>
      </c>
      <c r="W425" s="1">
        <f>MIN($F425)</f>
        <v>0</v>
      </c>
      <c r="X425" s="1">
        <f>MIN($G425)</f>
        <v>0</v>
      </c>
      <c r="Y425" s="1">
        <f>MIN($H425)</f>
        <v>0</v>
      </c>
      <c r="Z425" s="1">
        <f>MIN($I425)</f>
        <v>0</v>
      </c>
      <c r="AA425" s="1">
        <f>MIN($J425)</f>
        <v>0</v>
      </c>
      <c r="AB425" s="1">
        <f>MIN($K425)</f>
        <v>0</v>
      </c>
      <c r="AC425" s="1">
        <f>MIN($M425)</f>
        <v>0</v>
      </c>
      <c r="AD425" s="1">
        <f>MIN($N425)</f>
        <v>0</v>
      </c>
      <c r="AE425" s="1">
        <f>MIN($P425)</f>
        <v>0</v>
      </c>
      <c r="AF425" s="1">
        <f>MIN($Q425)</f>
        <v>0</v>
      </c>
      <c r="AG425" s="1">
        <f>MIN($R425)</f>
        <v>0</v>
      </c>
      <c r="AH425" s="1">
        <f>MEDIAN($B425)</f>
        <v>0</v>
      </c>
      <c r="AI425" s="1">
        <f>MEDIAN($C425)</f>
        <v>0</v>
      </c>
      <c r="AJ425" s="1">
        <f>MEDIAN($D425)</f>
        <v>0</v>
      </c>
      <c r="AK425" s="1">
        <f>MEDIAN($E425)</f>
        <v>0</v>
      </c>
      <c r="AL425" s="1">
        <f>MEDIAN($F425)</f>
        <v>0</v>
      </c>
      <c r="AM425" s="1">
        <f>MEDIAN($G425)</f>
        <v>0</v>
      </c>
      <c r="AN425" s="1">
        <f>MEDIAN($H425)</f>
        <v>0</v>
      </c>
      <c r="AO425" s="1">
        <f>MEDIAN($I425)</f>
        <v>0</v>
      </c>
      <c r="AP425" s="1">
        <f>MEDIAN($J425)</f>
        <v>0</v>
      </c>
      <c r="AQ425" s="1">
        <f>MEDIAN($K425)</f>
        <v>0</v>
      </c>
      <c r="AR425" s="1">
        <f>MEDIAN($M425)</f>
        <v>0</v>
      </c>
      <c r="AS425" s="1">
        <f>MEDIAN($N425)</f>
        <v>0</v>
      </c>
      <c r="AT425" s="1">
        <f>MEDIAN($P425)</f>
        <v>0</v>
      </c>
      <c r="AU425" s="1">
        <f>MEDIAN($Q425)</f>
        <v>0</v>
      </c>
      <c r="AV425" s="1">
        <f>MEDIAN($R425)</f>
        <v>0</v>
      </c>
      <c r="AW425" s="1">
        <f>MAX($B425)</f>
        <v>0</v>
      </c>
      <c r="AX425" s="1">
        <f>MAX($C425)</f>
        <v>0</v>
      </c>
      <c r="AY425" s="1">
        <f>MAX($D425)</f>
        <v>0</v>
      </c>
      <c r="AZ425" s="1">
        <f>MAX($E425)</f>
        <v>0</v>
      </c>
      <c r="BA425" s="1">
        <f>MAX($F425)</f>
        <v>0</v>
      </c>
      <c r="BB425" s="1">
        <f>MAX($G425)</f>
        <v>0</v>
      </c>
      <c r="BC425" s="1">
        <f>MAX($H425)</f>
        <v>0</v>
      </c>
      <c r="BD425" s="1">
        <f>MAX($I425)</f>
        <v>0</v>
      </c>
      <c r="BE425" s="1">
        <f>MAX($J425)</f>
        <v>0</v>
      </c>
      <c r="BF425" s="1">
        <f>MAX($K425)</f>
        <v>0</v>
      </c>
      <c r="BG425" s="1">
        <f>MAX($M425)</f>
        <v>0</v>
      </c>
      <c r="BH425" s="1">
        <f>MAX($N425)</f>
        <v>0</v>
      </c>
      <c r="BI425" s="1">
        <f>MAX($P425)</f>
        <v>0</v>
      </c>
      <c r="BJ425" s="1">
        <f>MAX($Q425)</f>
        <v>0</v>
      </c>
      <c r="BK425" s="1">
        <f>MAX($R425)</f>
        <v>0</v>
      </c>
    </row>
    <row r="426" spans="1:63">
      <c r="A426" s="1" t="s">
        <v>423</v>
      </c>
      <c r="B426" s="1" cm="1">
        <f t="array" ref="B426">_xlfn.SWITCH($A$2,"average", AVERAGE(Instances!B426:Instances!B426),"median", MEDIAN(Instances!B426:Instances!B426),"min", MIN(Instances!B426:Instances!B426),"max", MAX(Instances!B426:Instances!B426),"diff", MAX(Instances!B426:Instances!B426)-MIN(Instances!B426:Instances!B426))</f>
        <v>0</v>
      </c>
      <c r="C426" s="1" cm="1">
        <f t="array" ref="C426">_xlfn.SWITCH($A$2,"average", AVERAGE(Instances!C426:Instances!C426),"median", MEDIAN(Instances!C426:Instances!C426),"min", MIN(Instances!C426:Instances!C426),"max", MAX(Instances!C426:Instances!C426),"diff", MAX(Instances!C426:Instances!C426)-MIN(Instances!C426:Instances!C426))</f>
        <v>0</v>
      </c>
      <c r="D426" s="1" cm="1">
        <f t="array" ref="D426">_xlfn.SWITCH($A$2,"average", AVERAGE(Instances!D426:Instances!D426),"median", MEDIAN(Instances!D426:Instances!D426),"min", MIN(Instances!D426:Instances!D426),"max", MAX(Instances!D426:Instances!D426),"diff", MAX(Instances!D426:Instances!D426)-MIN(Instances!D426:Instances!D426))</f>
        <v>0</v>
      </c>
      <c r="E426" s="1" cm="1">
        <f t="array" ref="E426">_xlfn.SWITCH($A$2,"average", AVERAGE(Instances!E426:Instances!E426),"median", MEDIAN(Instances!E426:Instances!E426),"min", MIN(Instances!E426:Instances!E426),"max", MAX(Instances!E426:Instances!E426),"diff", MAX(Instances!E426:Instances!E426)-MIN(Instances!E426:Instances!E426))</f>
        <v>0</v>
      </c>
      <c r="F426" s="1" cm="1">
        <f t="array" ref="F426">_xlfn.SWITCH($A$2,"average", AVERAGE(Instances!F426:Instances!F426),"median", MEDIAN(Instances!F426:Instances!F426),"min", MIN(Instances!F426:Instances!F426),"max", MAX(Instances!F426:Instances!F426),"diff", MAX(Instances!F426:Instances!F426)-MIN(Instances!F426:Instances!F426))</f>
        <v>0</v>
      </c>
      <c r="G426" s="1" cm="1">
        <f t="array" ref="G426">_xlfn.SWITCH($A$2,"average", AVERAGE(Instances!G426:Instances!G426),"median", MEDIAN(Instances!G426:Instances!G426),"min", MIN(Instances!G426:Instances!G426),"max", MAX(Instances!G426:Instances!G426),"diff", MAX(Instances!G426:Instances!G426)-MIN(Instances!G426:Instances!G426))</f>
        <v>0</v>
      </c>
      <c r="H426" s="1" cm="1">
        <f t="array" ref="H426">_xlfn.SWITCH($A$2,"average", AVERAGE(Instances!H426:Instances!H426),"median", MEDIAN(Instances!H426:Instances!H426),"min", MIN(Instances!H426:Instances!H426),"max", MAX(Instances!H426:Instances!H426),"diff", MAX(Instances!H426:Instances!H426)-MIN(Instances!H426:Instances!H426))</f>
        <v>0</v>
      </c>
      <c r="I426" s="1" cm="1">
        <f t="array" ref="I426">_xlfn.SWITCH($A$2,"average", AVERAGE(Instances!I426:Instances!I426),"median", MEDIAN(Instances!I426:Instances!I426),"min", MIN(Instances!I426:Instances!I426),"max", MAX(Instances!I426:Instances!I426),"diff", MAX(Instances!I426:Instances!I426)-MIN(Instances!I426:Instances!I426))</f>
        <v>0</v>
      </c>
      <c r="J426" s="1" cm="1">
        <f t="array" ref="J426">_xlfn.SWITCH($A$2,"average", AVERAGE(Instances!J426:Instances!J426),"median", MEDIAN(Instances!J426:Instances!J426),"min", MIN(Instances!J426:Instances!J426),"max", MAX(Instances!J426:Instances!J426),"diff", MAX(Instances!J426:Instances!J426)-MIN(Instances!J426:Instances!J426))</f>
        <v>0</v>
      </c>
      <c r="K426" s="1" cm="1">
        <f t="array" ref="K426">_xlfn.SWITCH($A$2,"average", AVERAGE(Instances!K426:Instances!K426),"median", MEDIAN(Instances!K426:Instances!K426),"min", MIN(Instances!K426:Instances!K426),"max", MAX(Instances!K426:Instances!K426),"diff", MAX(Instances!K426:Instances!K426)-MIN(Instances!K426:Instances!K426))</f>
        <v>0</v>
      </c>
      <c r="L426" s="1"/>
      <c r="M426" s="1" cm="1">
        <f t="array" ref="M426">_xlfn.SWITCH($A$2,"average", AVERAGE(Instances!M426:Instances!M426),"median", MEDIAN(Instances!M426:Instances!M426),"min", MIN(Instances!M426:Instances!M426),"max", MAX(Instances!M426:Instances!M426),"diff", MAX(Instances!M426:Instances!M426)-MIN(Instances!M426:Instances!M426))</f>
        <v>0</v>
      </c>
      <c r="N426" s="1" cm="1">
        <f t="array" ref="N426">_xlfn.SWITCH($A$2,"average", AVERAGE(Instances!N426:Instances!N426),"median", MEDIAN(Instances!N426:Instances!N426),"min", MIN(Instances!N426:Instances!N426),"max", MAX(Instances!N426:Instances!N426),"diff", MAX(Instances!N426:Instances!N426)-MIN(Instances!N426:Instances!N426))</f>
        <v>0</v>
      </c>
      <c r="O426" s="1"/>
      <c r="P426" s="1" cm="1">
        <f t="array" ref="P426">_xlfn.SWITCH($A$2,"average", AVERAGE(Instances!P426:Instances!P426),"median", MEDIAN(Instances!P426:Instances!P426),"min", MIN(Instances!P426:Instances!P426),"max", MAX(Instances!P426:Instances!P426),"diff", MAX(Instances!P426:Instances!P426)-MIN(Instances!P426:Instances!P426))</f>
        <v>0</v>
      </c>
      <c r="Q426" s="1" cm="1">
        <f t="array" ref="Q426">_xlfn.SWITCH($A$2,"average", AVERAGE(Instances!Q426:Instances!Q426),"median", MEDIAN(Instances!Q426:Instances!Q426),"min", MIN(Instances!Q426:Instances!Q426),"max", MAX(Instances!Q426:Instances!Q426),"diff", MAX(Instances!Q426:Instances!Q426)-MIN(Instances!Q426:Instances!Q426))</f>
        <v>0</v>
      </c>
      <c r="R426" s="1" cm="1">
        <f t="array" ref="R426">_xlfn.SWITCH($A$2,"average", AVERAGE(Instances!R426:Instances!R426),"median", MEDIAN(Instances!R426:Instances!R426),"min", MIN(Instances!R426:Instances!R426),"max", MAX(Instances!R426:Instances!R426),"diff", MAX(Instances!R426:Instances!R426)-MIN(Instances!R426:Instances!R426))</f>
        <v>0</v>
      </c>
      <c r="S426" s="1">
        <f>MIN($B426)</f>
        <v>0</v>
      </c>
      <c r="T426" s="1">
        <f>MIN($C426)</f>
        <v>0</v>
      </c>
      <c r="U426" s="1">
        <f>MIN($D426)</f>
        <v>0</v>
      </c>
      <c r="V426" s="1">
        <f>MIN($E426)</f>
        <v>0</v>
      </c>
      <c r="W426" s="1">
        <f>MIN($F426)</f>
        <v>0</v>
      </c>
      <c r="X426" s="1">
        <f>MIN($G426)</f>
        <v>0</v>
      </c>
      <c r="Y426" s="1">
        <f>MIN($H426)</f>
        <v>0</v>
      </c>
      <c r="Z426" s="1">
        <f>MIN($I426)</f>
        <v>0</v>
      </c>
      <c r="AA426" s="1">
        <f>MIN($J426)</f>
        <v>0</v>
      </c>
      <c r="AB426" s="1">
        <f>MIN($K426)</f>
        <v>0</v>
      </c>
      <c r="AC426" s="1">
        <f>MIN($M426)</f>
        <v>0</v>
      </c>
      <c r="AD426" s="1">
        <f>MIN($N426)</f>
        <v>0</v>
      </c>
      <c r="AE426" s="1">
        <f>MIN($P426)</f>
        <v>0</v>
      </c>
      <c r="AF426" s="1">
        <f>MIN($Q426)</f>
        <v>0</v>
      </c>
      <c r="AG426" s="1">
        <f>MIN($R426)</f>
        <v>0</v>
      </c>
      <c r="AH426" s="1">
        <f>MEDIAN($B426)</f>
        <v>0</v>
      </c>
      <c r="AI426" s="1">
        <f>MEDIAN($C426)</f>
        <v>0</v>
      </c>
      <c r="AJ426" s="1">
        <f>MEDIAN($D426)</f>
        <v>0</v>
      </c>
      <c r="AK426" s="1">
        <f>MEDIAN($E426)</f>
        <v>0</v>
      </c>
      <c r="AL426" s="1">
        <f>MEDIAN($F426)</f>
        <v>0</v>
      </c>
      <c r="AM426" s="1">
        <f>MEDIAN($G426)</f>
        <v>0</v>
      </c>
      <c r="AN426" s="1">
        <f>MEDIAN($H426)</f>
        <v>0</v>
      </c>
      <c r="AO426" s="1">
        <f>MEDIAN($I426)</f>
        <v>0</v>
      </c>
      <c r="AP426" s="1">
        <f>MEDIAN($J426)</f>
        <v>0</v>
      </c>
      <c r="AQ426" s="1">
        <f>MEDIAN($K426)</f>
        <v>0</v>
      </c>
      <c r="AR426" s="1">
        <f>MEDIAN($M426)</f>
        <v>0</v>
      </c>
      <c r="AS426" s="1">
        <f>MEDIAN($N426)</f>
        <v>0</v>
      </c>
      <c r="AT426" s="1">
        <f>MEDIAN($P426)</f>
        <v>0</v>
      </c>
      <c r="AU426" s="1">
        <f>MEDIAN($Q426)</f>
        <v>0</v>
      </c>
      <c r="AV426" s="1">
        <f>MEDIAN($R426)</f>
        <v>0</v>
      </c>
      <c r="AW426" s="1">
        <f>MAX($B426)</f>
        <v>0</v>
      </c>
      <c r="AX426" s="1">
        <f>MAX($C426)</f>
        <v>0</v>
      </c>
      <c r="AY426" s="1">
        <f>MAX($D426)</f>
        <v>0</v>
      </c>
      <c r="AZ426" s="1">
        <f>MAX($E426)</f>
        <v>0</v>
      </c>
      <c r="BA426" s="1">
        <f>MAX($F426)</f>
        <v>0</v>
      </c>
      <c r="BB426" s="1">
        <f>MAX($G426)</f>
        <v>0</v>
      </c>
      <c r="BC426" s="1">
        <f>MAX($H426)</f>
        <v>0</v>
      </c>
      <c r="BD426" s="1">
        <f>MAX($I426)</f>
        <v>0</v>
      </c>
      <c r="BE426" s="1">
        <f>MAX($J426)</f>
        <v>0</v>
      </c>
      <c r="BF426" s="1">
        <f>MAX($K426)</f>
        <v>0</v>
      </c>
      <c r="BG426" s="1">
        <f>MAX($M426)</f>
        <v>0</v>
      </c>
      <c r="BH426" s="1">
        <f>MAX($N426)</f>
        <v>0</v>
      </c>
      <c r="BI426" s="1">
        <f>MAX($P426)</f>
        <v>0</v>
      </c>
      <c r="BJ426" s="1">
        <f>MAX($Q426)</f>
        <v>0</v>
      </c>
      <c r="BK426" s="1">
        <f>MAX($R426)</f>
        <v>0</v>
      </c>
    </row>
    <row r="427" spans="1:63">
      <c r="A427" s="1" t="s">
        <v>424</v>
      </c>
      <c r="B427" s="1" cm="1">
        <f t="array" ref="B427">_xlfn.SWITCH($A$2,"average", AVERAGE(Instances!B427:Instances!B427),"median", MEDIAN(Instances!B427:Instances!B427),"min", MIN(Instances!B427:Instances!B427),"max", MAX(Instances!B427:Instances!B427),"diff", MAX(Instances!B427:Instances!B427)-MIN(Instances!B427:Instances!B427))</f>
        <v>0</v>
      </c>
      <c r="C427" s="1" cm="1">
        <f t="array" ref="C427">_xlfn.SWITCH($A$2,"average", AVERAGE(Instances!C427:Instances!C427),"median", MEDIAN(Instances!C427:Instances!C427),"min", MIN(Instances!C427:Instances!C427),"max", MAX(Instances!C427:Instances!C427),"diff", MAX(Instances!C427:Instances!C427)-MIN(Instances!C427:Instances!C427))</f>
        <v>0</v>
      </c>
      <c r="D427" s="1" cm="1">
        <f t="array" ref="D427">_xlfn.SWITCH($A$2,"average", AVERAGE(Instances!D427:Instances!D427),"median", MEDIAN(Instances!D427:Instances!D427),"min", MIN(Instances!D427:Instances!D427),"max", MAX(Instances!D427:Instances!D427),"diff", MAX(Instances!D427:Instances!D427)-MIN(Instances!D427:Instances!D427))</f>
        <v>0</v>
      </c>
      <c r="E427" s="1" cm="1">
        <f t="array" ref="E427">_xlfn.SWITCH($A$2,"average", AVERAGE(Instances!E427:Instances!E427),"median", MEDIAN(Instances!E427:Instances!E427),"min", MIN(Instances!E427:Instances!E427),"max", MAX(Instances!E427:Instances!E427),"diff", MAX(Instances!E427:Instances!E427)-MIN(Instances!E427:Instances!E427))</f>
        <v>0</v>
      </c>
      <c r="F427" s="1" cm="1">
        <f t="array" ref="F427">_xlfn.SWITCH($A$2,"average", AVERAGE(Instances!F427:Instances!F427),"median", MEDIAN(Instances!F427:Instances!F427),"min", MIN(Instances!F427:Instances!F427),"max", MAX(Instances!F427:Instances!F427),"diff", MAX(Instances!F427:Instances!F427)-MIN(Instances!F427:Instances!F427))</f>
        <v>0</v>
      </c>
      <c r="G427" s="1" cm="1">
        <f t="array" ref="G427">_xlfn.SWITCH($A$2,"average", AVERAGE(Instances!G427:Instances!G427),"median", MEDIAN(Instances!G427:Instances!G427),"min", MIN(Instances!G427:Instances!G427),"max", MAX(Instances!G427:Instances!G427),"diff", MAX(Instances!G427:Instances!G427)-MIN(Instances!G427:Instances!G427))</f>
        <v>0</v>
      </c>
      <c r="H427" s="1" cm="1">
        <f t="array" ref="H427">_xlfn.SWITCH($A$2,"average", AVERAGE(Instances!H427:Instances!H427),"median", MEDIAN(Instances!H427:Instances!H427),"min", MIN(Instances!H427:Instances!H427),"max", MAX(Instances!H427:Instances!H427),"diff", MAX(Instances!H427:Instances!H427)-MIN(Instances!H427:Instances!H427))</f>
        <v>0</v>
      </c>
      <c r="I427" s="1" cm="1">
        <f t="array" ref="I427">_xlfn.SWITCH($A$2,"average", AVERAGE(Instances!I427:Instances!I427),"median", MEDIAN(Instances!I427:Instances!I427),"min", MIN(Instances!I427:Instances!I427),"max", MAX(Instances!I427:Instances!I427),"diff", MAX(Instances!I427:Instances!I427)-MIN(Instances!I427:Instances!I427))</f>
        <v>0</v>
      </c>
      <c r="J427" s="1" cm="1">
        <f t="array" ref="J427">_xlfn.SWITCH($A$2,"average", AVERAGE(Instances!J427:Instances!J427),"median", MEDIAN(Instances!J427:Instances!J427),"min", MIN(Instances!J427:Instances!J427),"max", MAX(Instances!J427:Instances!J427),"diff", MAX(Instances!J427:Instances!J427)-MIN(Instances!J427:Instances!J427))</f>
        <v>0</v>
      </c>
      <c r="K427" s="1" cm="1">
        <f t="array" ref="K427">_xlfn.SWITCH($A$2,"average", AVERAGE(Instances!K427:Instances!K427),"median", MEDIAN(Instances!K427:Instances!K427),"min", MIN(Instances!K427:Instances!K427),"max", MAX(Instances!K427:Instances!K427),"diff", MAX(Instances!K427:Instances!K427)-MIN(Instances!K427:Instances!K427))</f>
        <v>0</v>
      </c>
      <c r="L427" s="1"/>
      <c r="M427" s="1" cm="1">
        <f t="array" ref="M427">_xlfn.SWITCH($A$2,"average", AVERAGE(Instances!M427:Instances!M427),"median", MEDIAN(Instances!M427:Instances!M427),"min", MIN(Instances!M427:Instances!M427),"max", MAX(Instances!M427:Instances!M427),"diff", MAX(Instances!M427:Instances!M427)-MIN(Instances!M427:Instances!M427))</f>
        <v>0</v>
      </c>
      <c r="N427" s="1" cm="1">
        <f t="array" ref="N427">_xlfn.SWITCH($A$2,"average", AVERAGE(Instances!N427:Instances!N427),"median", MEDIAN(Instances!N427:Instances!N427),"min", MIN(Instances!N427:Instances!N427),"max", MAX(Instances!N427:Instances!N427),"diff", MAX(Instances!N427:Instances!N427)-MIN(Instances!N427:Instances!N427))</f>
        <v>0</v>
      </c>
      <c r="O427" s="1"/>
      <c r="P427" s="1" cm="1">
        <f t="array" ref="P427">_xlfn.SWITCH($A$2,"average", AVERAGE(Instances!P427:Instances!P427),"median", MEDIAN(Instances!P427:Instances!P427),"min", MIN(Instances!P427:Instances!P427),"max", MAX(Instances!P427:Instances!P427),"diff", MAX(Instances!P427:Instances!P427)-MIN(Instances!P427:Instances!P427))</f>
        <v>0</v>
      </c>
      <c r="Q427" s="1" cm="1">
        <f t="array" ref="Q427">_xlfn.SWITCH($A$2,"average", AVERAGE(Instances!Q427:Instances!Q427),"median", MEDIAN(Instances!Q427:Instances!Q427),"min", MIN(Instances!Q427:Instances!Q427),"max", MAX(Instances!Q427:Instances!Q427),"diff", MAX(Instances!Q427:Instances!Q427)-MIN(Instances!Q427:Instances!Q427))</f>
        <v>0</v>
      </c>
      <c r="R427" s="1" cm="1">
        <f t="array" ref="R427">_xlfn.SWITCH($A$2,"average", AVERAGE(Instances!R427:Instances!R427),"median", MEDIAN(Instances!R427:Instances!R427),"min", MIN(Instances!R427:Instances!R427),"max", MAX(Instances!R427:Instances!R427),"diff", MAX(Instances!R427:Instances!R427)-MIN(Instances!R427:Instances!R427))</f>
        <v>0</v>
      </c>
      <c r="S427" s="1">
        <f>MIN($B427)</f>
        <v>0</v>
      </c>
      <c r="T427" s="1">
        <f>MIN($C427)</f>
        <v>0</v>
      </c>
      <c r="U427" s="1">
        <f>MIN($D427)</f>
        <v>0</v>
      </c>
      <c r="V427" s="1">
        <f>MIN($E427)</f>
        <v>0</v>
      </c>
      <c r="W427" s="1">
        <f>MIN($F427)</f>
        <v>0</v>
      </c>
      <c r="X427" s="1">
        <f>MIN($G427)</f>
        <v>0</v>
      </c>
      <c r="Y427" s="1">
        <f>MIN($H427)</f>
        <v>0</v>
      </c>
      <c r="Z427" s="1">
        <f>MIN($I427)</f>
        <v>0</v>
      </c>
      <c r="AA427" s="1">
        <f>MIN($J427)</f>
        <v>0</v>
      </c>
      <c r="AB427" s="1">
        <f>MIN($K427)</f>
        <v>0</v>
      </c>
      <c r="AC427" s="1">
        <f>MIN($M427)</f>
        <v>0</v>
      </c>
      <c r="AD427" s="1">
        <f>MIN($N427)</f>
        <v>0</v>
      </c>
      <c r="AE427" s="1">
        <f>MIN($P427)</f>
        <v>0</v>
      </c>
      <c r="AF427" s="1">
        <f>MIN($Q427)</f>
        <v>0</v>
      </c>
      <c r="AG427" s="1">
        <f>MIN($R427)</f>
        <v>0</v>
      </c>
      <c r="AH427" s="1">
        <f>MEDIAN($B427)</f>
        <v>0</v>
      </c>
      <c r="AI427" s="1">
        <f>MEDIAN($C427)</f>
        <v>0</v>
      </c>
      <c r="AJ427" s="1">
        <f>MEDIAN($D427)</f>
        <v>0</v>
      </c>
      <c r="AK427" s="1">
        <f>MEDIAN($E427)</f>
        <v>0</v>
      </c>
      <c r="AL427" s="1">
        <f>MEDIAN($F427)</f>
        <v>0</v>
      </c>
      <c r="AM427" s="1">
        <f>MEDIAN($G427)</f>
        <v>0</v>
      </c>
      <c r="AN427" s="1">
        <f>MEDIAN($H427)</f>
        <v>0</v>
      </c>
      <c r="AO427" s="1">
        <f>MEDIAN($I427)</f>
        <v>0</v>
      </c>
      <c r="AP427" s="1">
        <f>MEDIAN($J427)</f>
        <v>0</v>
      </c>
      <c r="AQ427" s="1">
        <f>MEDIAN($K427)</f>
        <v>0</v>
      </c>
      <c r="AR427" s="1">
        <f>MEDIAN($M427)</f>
        <v>0</v>
      </c>
      <c r="AS427" s="1">
        <f>MEDIAN($N427)</f>
        <v>0</v>
      </c>
      <c r="AT427" s="1">
        <f>MEDIAN($P427)</f>
        <v>0</v>
      </c>
      <c r="AU427" s="1">
        <f>MEDIAN($Q427)</f>
        <v>0</v>
      </c>
      <c r="AV427" s="1">
        <f>MEDIAN($R427)</f>
        <v>0</v>
      </c>
      <c r="AW427" s="1">
        <f>MAX($B427)</f>
        <v>0</v>
      </c>
      <c r="AX427" s="1">
        <f>MAX($C427)</f>
        <v>0</v>
      </c>
      <c r="AY427" s="1">
        <f>MAX($D427)</f>
        <v>0</v>
      </c>
      <c r="AZ427" s="1">
        <f>MAX($E427)</f>
        <v>0</v>
      </c>
      <c r="BA427" s="1">
        <f>MAX($F427)</f>
        <v>0</v>
      </c>
      <c r="BB427" s="1">
        <f>MAX($G427)</f>
        <v>0</v>
      </c>
      <c r="BC427" s="1">
        <f>MAX($H427)</f>
        <v>0</v>
      </c>
      <c r="BD427" s="1">
        <f>MAX($I427)</f>
        <v>0</v>
      </c>
      <c r="BE427" s="1">
        <f>MAX($J427)</f>
        <v>0</v>
      </c>
      <c r="BF427" s="1">
        <f>MAX($K427)</f>
        <v>0</v>
      </c>
      <c r="BG427" s="1">
        <f>MAX($M427)</f>
        <v>0</v>
      </c>
      <c r="BH427" s="1">
        <f>MAX($N427)</f>
        <v>0</v>
      </c>
      <c r="BI427" s="1">
        <f>MAX($P427)</f>
        <v>0</v>
      </c>
      <c r="BJ427" s="1">
        <f>MAX($Q427)</f>
        <v>0</v>
      </c>
      <c r="BK427" s="1">
        <f>MAX($R427)</f>
        <v>0</v>
      </c>
    </row>
    <row r="428" spans="1:63">
      <c r="A428" s="1" t="s">
        <v>425</v>
      </c>
      <c r="B428" s="1" cm="1">
        <f t="array" ref="B428">_xlfn.SWITCH($A$2,"average", AVERAGE(Instances!B428:Instances!B428),"median", MEDIAN(Instances!B428:Instances!B428),"min", MIN(Instances!B428:Instances!B428),"max", MAX(Instances!B428:Instances!B428),"diff", MAX(Instances!B428:Instances!B428)-MIN(Instances!B428:Instances!B428))</f>
        <v>0</v>
      </c>
      <c r="C428" s="1" cm="1">
        <f t="array" ref="C428">_xlfn.SWITCH($A$2,"average", AVERAGE(Instances!C428:Instances!C428),"median", MEDIAN(Instances!C428:Instances!C428),"min", MIN(Instances!C428:Instances!C428),"max", MAX(Instances!C428:Instances!C428),"diff", MAX(Instances!C428:Instances!C428)-MIN(Instances!C428:Instances!C428))</f>
        <v>0</v>
      </c>
      <c r="D428" s="1" cm="1">
        <f t="array" ref="D428">_xlfn.SWITCH($A$2,"average", AVERAGE(Instances!D428:Instances!D428),"median", MEDIAN(Instances!D428:Instances!D428),"min", MIN(Instances!D428:Instances!D428),"max", MAX(Instances!D428:Instances!D428),"diff", MAX(Instances!D428:Instances!D428)-MIN(Instances!D428:Instances!D428))</f>
        <v>0</v>
      </c>
      <c r="E428" s="1" cm="1">
        <f t="array" ref="E428">_xlfn.SWITCH($A$2,"average", AVERAGE(Instances!E428:Instances!E428),"median", MEDIAN(Instances!E428:Instances!E428),"min", MIN(Instances!E428:Instances!E428),"max", MAX(Instances!E428:Instances!E428),"diff", MAX(Instances!E428:Instances!E428)-MIN(Instances!E428:Instances!E428))</f>
        <v>0</v>
      </c>
      <c r="F428" s="1" cm="1">
        <f t="array" ref="F428">_xlfn.SWITCH($A$2,"average", AVERAGE(Instances!F428:Instances!F428),"median", MEDIAN(Instances!F428:Instances!F428),"min", MIN(Instances!F428:Instances!F428),"max", MAX(Instances!F428:Instances!F428),"diff", MAX(Instances!F428:Instances!F428)-MIN(Instances!F428:Instances!F428))</f>
        <v>0</v>
      </c>
      <c r="G428" s="1" cm="1">
        <f t="array" ref="G428">_xlfn.SWITCH($A$2,"average", AVERAGE(Instances!G428:Instances!G428),"median", MEDIAN(Instances!G428:Instances!G428),"min", MIN(Instances!G428:Instances!G428),"max", MAX(Instances!G428:Instances!G428),"diff", MAX(Instances!G428:Instances!G428)-MIN(Instances!G428:Instances!G428))</f>
        <v>0</v>
      </c>
      <c r="H428" s="1" cm="1">
        <f t="array" ref="H428">_xlfn.SWITCH($A$2,"average", AVERAGE(Instances!H428:Instances!H428),"median", MEDIAN(Instances!H428:Instances!H428),"min", MIN(Instances!H428:Instances!H428),"max", MAX(Instances!H428:Instances!H428),"diff", MAX(Instances!H428:Instances!H428)-MIN(Instances!H428:Instances!H428))</f>
        <v>0</v>
      </c>
      <c r="I428" s="1" cm="1">
        <f t="array" ref="I428">_xlfn.SWITCH($A$2,"average", AVERAGE(Instances!I428:Instances!I428),"median", MEDIAN(Instances!I428:Instances!I428),"min", MIN(Instances!I428:Instances!I428),"max", MAX(Instances!I428:Instances!I428),"diff", MAX(Instances!I428:Instances!I428)-MIN(Instances!I428:Instances!I428))</f>
        <v>0</v>
      </c>
      <c r="J428" s="1" cm="1">
        <f t="array" ref="J428">_xlfn.SWITCH($A$2,"average", AVERAGE(Instances!J428:Instances!J428),"median", MEDIAN(Instances!J428:Instances!J428),"min", MIN(Instances!J428:Instances!J428),"max", MAX(Instances!J428:Instances!J428),"diff", MAX(Instances!J428:Instances!J428)-MIN(Instances!J428:Instances!J428))</f>
        <v>0</v>
      </c>
      <c r="K428" s="1" cm="1">
        <f t="array" ref="K428">_xlfn.SWITCH($A$2,"average", AVERAGE(Instances!K428:Instances!K428),"median", MEDIAN(Instances!K428:Instances!K428),"min", MIN(Instances!K428:Instances!K428),"max", MAX(Instances!K428:Instances!K428),"diff", MAX(Instances!K428:Instances!K428)-MIN(Instances!K428:Instances!K428))</f>
        <v>0</v>
      </c>
      <c r="L428" s="1"/>
      <c r="M428" s="1" cm="1">
        <f t="array" ref="M428">_xlfn.SWITCH($A$2,"average", AVERAGE(Instances!M428:Instances!M428),"median", MEDIAN(Instances!M428:Instances!M428),"min", MIN(Instances!M428:Instances!M428),"max", MAX(Instances!M428:Instances!M428),"diff", MAX(Instances!M428:Instances!M428)-MIN(Instances!M428:Instances!M428))</f>
        <v>0</v>
      </c>
      <c r="N428" s="1" cm="1">
        <f t="array" ref="N428">_xlfn.SWITCH($A$2,"average", AVERAGE(Instances!N428:Instances!N428),"median", MEDIAN(Instances!N428:Instances!N428),"min", MIN(Instances!N428:Instances!N428),"max", MAX(Instances!N428:Instances!N428),"diff", MAX(Instances!N428:Instances!N428)-MIN(Instances!N428:Instances!N428))</f>
        <v>0</v>
      </c>
      <c r="O428" s="1"/>
      <c r="P428" s="1" cm="1">
        <f t="array" ref="P428">_xlfn.SWITCH($A$2,"average", AVERAGE(Instances!P428:Instances!P428),"median", MEDIAN(Instances!P428:Instances!P428),"min", MIN(Instances!P428:Instances!P428),"max", MAX(Instances!P428:Instances!P428),"diff", MAX(Instances!P428:Instances!P428)-MIN(Instances!P428:Instances!P428))</f>
        <v>0</v>
      </c>
      <c r="Q428" s="1" cm="1">
        <f t="array" ref="Q428">_xlfn.SWITCH($A$2,"average", AVERAGE(Instances!Q428:Instances!Q428),"median", MEDIAN(Instances!Q428:Instances!Q428),"min", MIN(Instances!Q428:Instances!Q428),"max", MAX(Instances!Q428:Instances!Q428),"diff", MAX(Instances!Q428:Instances!Q428)-MIN(Instances!Q428:Instances!Q428))</f>
        <v>0</v>
      </c>
      <c r="R428" s="1" cm="1">
        <f t="array" ref="R428">_xlfn.SWITCH($A$2,"average", AVERAGE(Instances!R428:Instances!R428),"median", MEDIAN(Instances!R428:Instances!R428),"min", MIN(Instances!R428:Instances!R428),"max", MAX(Instances!R428:Instances!R428),"diff", MAX(Instances!R428:Instances!R428)-MIN(Instances!R428:Instances!R428))</f>
        <v>0</v>
      </c>
      <c r="S428" s="1">
        <f>MIN($B428)</f>
        <v>0</v>
      </c>
      <c r="T428" s="1">
        <f>MIN($C428)</f>
        <v>0</v>
      </c>
      <c r="U428" s="1">
        <f>MIN($D428)</f>
        <v>0</v>
      </c>
      <c r="V428" s="1">
        <f>MIN($E428)</f>
        <v>0</v>
      </c>
      <c r="W428" s="1">
        <f>MIN($F428)</f>
        <v>0</v>
      </c>
      <c r="X428" s="1">
        <f>MIN($G428)</f>
        <v>0</v>
      </c>
      <c r="Y428" s="1">
        <f>MIN($H428)</f>
        <v>0</v>
      </c>
      <c r="Z428" s="1">
        <f>MIN($I428)</f>
        <v>0</v>
      </c>
      <c r="AA428" s="1">
        <f>MIN($J428)</f>
        <v>0</v>
      </c>
      <c r="AB428" s="1">
        <f>MIN($K428)</f>
        <v>0</v>
      </c>
      <c r="AC428" s="1">
        <f>MIN($M428)</f>
        <v>0</v>
      </c>
      <c r="AD428" s="1">
        <f>MIN($N428)</f>
        <v>0</v>
      </c>
      <c r="AE428" s="1">
        <f>MIN($P428)</f>
        <v>0</v>
      </c>
      <c r="AF428" s="1">
        <f>MIN($Q428)</f>
        <v>0</v>
      </c>
      <c r="AG428" s="1">
        <f>MIN($R428)</f>
        <v>0</v>
      </c>
      <c r="AH428" s="1">
        <f>MEDIAN($B428)</f>
        <v>0</v>
      </c>
      <c r="AI428" s="1">
        <f>MEDIAN($C428)</f>
        <v>0</v>
      </c>
      <c r="AJ428" s="1">
        <f>MEDIAN($D428)</f>
        <v>0</v>
      </c>
      <c r="AK428" s="1">
        <f>MEDIAN($E428)</f>
        <v>0</v>
      </c>
      <c r="AL428" s="1">
        <f>MEDIAN($F428)</f>
        <v>0</v>
      </c>
      <c r="AM428" s="1">
        <f>MEDIAN($G428)</f>
        <v>0</v>
      </c>
      <c r="AN428" s="1">
        <f>MEDIAN($H428)</f>
        <v>0</v>
      </c>
      <c r="AO428" s="1">
        <f>MEDIAN($I428)</f>
        <v>0</v>
      </c>
      <c r="AP428" s="1">
        <f>MEDIAN($J428)</f>
        <v>0</v>
      </c>
      <c r="AQ428" s="1">
        <f>MEDIAN($K428)</f>
        <v>0</v>
      </c>
      <c r="AR428" s="1">
        <f>MEDIAN($M428)</f>
        <v>0</v>
      </c>
      <c r="AS428" s="1">
        <f>MEDIAN($N428)</f>
        <v>0</v>
      </c>
      <c r="AT428" s="1">
        <f>MEDIAN($P428)</f>
        <v>0</v>
      </c>
      <c r="AU428" s="1">
        <f>MEDIAN($Q428)</f>
        <v>0</v>
      </c>
      <c r="AV428" s="1">
        <f>MEDIAN($R428)</f>
        <v>0</v>
      </c>
      <c r="AW428" s="1">
        <f>MAX($B428)</f>
        <v>0</v>
      </c>
      <c r="AX428" s="1">
        <f>MAX($C428)</f>
        <v>0</v>
      </c>
      <c r="AY428" s="1">
        <f>MAX($D428)</f>
        <v>0</v>
      </c>
      <c r="AZ428" s="1">
        <f>MAX($E428)</f>
        <v>0</v>
      </c>
      <c r="BA428" s="1">
        <f>MAX($F428)</f>
        <v>0</v>
      </c>
      <c r="BB428" s="1">
        <f>MAX($G428)</f>
        <v>0</v>
      </c>
      <c r="BC428" s="1">
        <f>MAX($H428)</f>
        <v>0</v>
      </c>
      <c r="BD428" s="1">
        <f>MAX($I428)</f>
        <v>0</v>
      </c>
      <c r="BE428" s="1">
        <f>MAX($J428)</f>
        <v>0</v>
      </c>
      <c r="BF428" s="1">
        <f>MAX($K428)</f>
        <v>0</v>
      </c>
      <c r="BG428" s="1">
        <f>MAX($M428)</f>
        <v>0</v>
      </c>
      <c r="BH428" s="1">
        <f>MAX($N428)</f>
        <v>0</v>
      </c>
      <c r="BI428" s="1">
        <f>MAX($P428)</f>
        <v>0</v>
      </c>
      <c r="BJ428" s="1">
        <f>MAX($Q428)</f>
        <v>0</v>
      </c>
      <c r="BK428" s="1">
        <f>MAX($R428)</f>
        <v>0</v>
      </c>
    </row>
    <row r="429" spans="1:63">
      <c r="A429" s="1" t="s">
        <v>426</v>
      </c>
      <c r="B429" s="1" cm="1">
        <f t="array" ref="B429">_xlfn.SWITCH($A$2,"average", AVERAGE(Instances!B429:Instances!B429),"median", MEDIAN(Instances!B429:Instances!B429),"min", MIN(Instances!B429:Instances!B429),"max", MAX(Instances!B429:Instances!B429),"diff", MAX(Instances!B429:Instances!B429)-MIN(Instances!B429:Instances!B429))</f>
        <v>0</v>
      </c>
      <c r="C429" s="1" cm="1">
        <f t="array" ref="C429">_xlfn.SWITCH($A$2,"average", AVERAGE(Instances!C429:Instances!C429),"median", MEDIAN(Instances!C429:Instances!C429),"min", MIN(Instances!C429:Instances!C429),"max", MAX(Instances!C429:Instances!C429),"diff", MAX(Instances!C429:Instances!C429)-MIN(Instances!C429:Instances!C429))</f>
        <v>0</v>
      </c>
      <c r="D429" s="1" cm="1">
        <f t="array" ref="D429">_xlfn.SWITCH($A$2,"average", AVERAGE(Instances!D429:Instances!D429),"median", MEDIAN(Instances!D429:Instances!D429),"min", MIN(Instances!D429:Instances!D429),"max", MAX(Instances!D429:Instances!D429),"diff", MAX(Instances!D429:Instances!D429)-MIN(Instances!D429:Instances!D429))</f>
        <v>0</v>
      </c>
      <c r="E429" s="1" cm="1">
        <f t="array" ref="E429">_xlfn.SWITCH($A$2,"average", AVERAGE(Instances!E429:Instances!E429),"median", MEDIAN(Instances!E429:Instances!E429),"min", MIN(Instances!E429:Instances!E429),"max", MAX(Instances!E429:Instances!E429),"diff", MAX(Instances!E429:Instances!E429)-MIN(Instances!E429:Instances!E429))</f>
        <v>0</v>
      </c>
      <c r="F429" s="1" cm="1">
        <f t="array" ref="F429">_xlfn.SWITCH($A$2,"average", AVERAGE(Instances!F429:Instances!F429),"median", MEDIAN(Instances!F429:Instances!F429),"min", MIN(Instances!F429:Instances!F429),"max", MAX(Instances!F429:Instances!F429),"diff", MAX(Instances!F429:Instances!F429)-MIN(Instances!F429:Instances!F429))</f>
        <v>0</v>
      </c>
      <c r="G429" s="1" cm="1">
        <f t="array" ref="G429">_xlfn.SWITCH($A$2,"average", AVERAGE(Instances!G429:Instances!G429),"median", MEDIAN(Instances!G429:Instances!G429),"min", MIN(Instances!G429:Instances!G429),"max", MAX(Instances!G429:Instances!G429),"diff", MAX(Instances!G429:Instances!G429)-MIN(Instances!G429:Instances!G429))</f>
        <v>0</v>
      </c>
      <c r="H429" s="1" cm="1">
        <f t="array" ref="H429">_xlfn.SWITCH($A$2,"average", AVERAGE(Instances!H429:Instances!H429),"median", MEDIAN(Instances!H429:Instances!H429),"min", MIN(Instances!H429:Instances!H429),"max", MAX(Instances!H429:Instances!H429),"diff", MAX(Instances!H429:Instances!H429)-MIN(Instances!H429:Instances!H429))</f>
        <v>0</v>
      </c>
      <c r="I429" s="1" cm="1">
        <f t="array" ref="I429">_xlfn.SWITCH($A$2,"average", AVERAGE(Instances!I429:Instances!I429),"median", MEDIAN(Instances!I429:Instances!I429),"min", MIN(Instances!I429:Instances!I429),"max", MAX(Instances!I429:Instances!I429),"diff", MAX(Instances!I429:Instances!I429)-MIN(Instances!I429:Instances!I429))</f>
        <v>0</v>
      </c>
      <c r="J429" s="1" cm="1">
        <f t="array" ref="J429">_xlfn.SWITCH($A$2,"average", AVERAGE(Instances!J429:Instances!J429),"median", MEDIAN(Instances!J429:Instances!J429),"min", MIN(Instances!J429:Instances!J429),"max", MAX(Instances!J429:Instances!J429),"diff", MAX(Instances!J429:Instances!J429)-MIN(Instances!J429:Instances!J429))</f>
        <v>0</v>
      </c>
      <c r="K429" s="1" cm="1">
        <f t="array" ref="K429">_xlfn.SWITCH($A$2,"average", AVERAGE(Instances!K429:Instances!K429),"median", MEDIAN(Instances!K429:Instances!K429),"min", MIN(Instances!K429:Instances!K429),"max", MAX(Instances!K429:Instances!K429),"diff", MAX(Instances!K429:Instances!K429)-MIN(Instances!K429:Instances!K429))</f>
        <v>0</v>
      </c>
      <c r="L429" s="1"/>
      <c r="M429" s="1" cm="1">
        <f t="array" ref="M429">_xlfn.SWITCH($A$2,"average", AVERAGE(Instances!M429:Instances!M429),"median", MEDIAN(Instances!M429:Instances!M429),"min", MIN(Instances!M429:Instances!M429),"max", MAX(Instances!M429:Instances!M429),"diff", MAX(Instances!M429:Instances!M429)-MIN(Instances!M429:Instances!M429))</f>
        <v>0</v>
      </c>
      <c r="N429" s="1" cm="1">
        <f t="array" ref="N429">_xlfn.SWITCH($A$2,"average", AVERAGE(Instances!N429:Instances!N429),"median", MEDIAN(Instances!N429:Instances!N429),"min", MIN(Instances!N429:Instances!N429),"max", MAX(Instances!N429:Instances!N429),"diff", MAX(Instances!N429:Instances!N429)-MIN(Instances!N429:Instances!N429))</f>
        <v>0</v>
      </c>
      <c r="O429" s="1"/>
      <c r="P429" s="1" cm="1">
        <f t="array" ref="P429">_xlfn.SWITCH($A$2,"average", AVERAGE(Instances!P429:Instances!P429),"median", MEDIAN(Instances!P429:Instances!P429),"min", MIN(Instances!P429:Instances!P429),"max", MAX(Instances!P429:Instances!P429),"diff", MAX(Instances!P429:Instances!P429)-MIN(Instances!P429:Instances!P429))</f>
        <v>0</v>
      </c>
      <c r="Q429" s="1" cm="1">
        <f t="array" ref="Q429">_xlfn.SWITCH($A$2,"average", AVERAGE(Instances!Q429:Instances!Q429),"median", MEDIAN(Instances!Q429:Instances!Q429),"min", MIN(Instances!Q429:Instances!Q429),"max", MAX(Instances!Q429:Instances!Q429),"diff", MAX(Instances!Q429:Instances!Q429)-MIN(Instances!Q429:Instances!Q429))</f>
        <v>0</v>
      </c>
      <c r="R429" s="1" cm="1">
        <f t="array" ref="R429">_xlfn.SWITCH($A$2,"average", AVERAGE(Instances!R429:Instances!R429),"median", MEDIAN(Instances!R429:Instances!R429),"min", MIN(Instances!R429:Instances!R429),"max", MAX(Instances!R429:Instances!R429),"diff", MAX(Instances!R429:Instances!R429)-MIN(Instances!R429:Instances!R429))</f>
        <v>0</v>
      </c>
      <c r="S429" s="1">
        <f>MIN($B429)</f>
        <v>0</v>
      </c>
      <c r="T429" s="1">
        <f>MIN($C429)</f>
        <v>0</v>
      </c>
      <c r="U429" s="1">
        <f>MIN($D429)</f>
        <v>0</v>
      </c>
      <c r="V429" s="1">
        <f>MIN($E429)</f>
        <v>0</v>
      </c>
      <c r="W429" s="1">
        <f>MIN($F429)</f>
        <v>0</v>
      </c>
      <c r="X429" s="1">
        <f>MIN($G429)</f>
        <v>0</v>
      </c>
      <c r="Y429" s="1">
        <f>MIN($H429)</f>
        <v>0</v>
      </c>
      <c r="Z429" s="1">
        <f>MIN($I429)</f>
        <v>0</v>
      </c>
      <c r="AA429" s="1">
        <f>MIN($J429)</f>
        <v>0</v>
      </c>
      <c r="AB429" s="1">
        <f>MIN($K429)</f>
        <v>0</v>
      </c>
      <c r="AC429" s="1">
        <f>MIN($M429)</f>
        <v>0</v>
      </c>
      <c r="AD429" s="1">
        <f>MIN($N429)</f>
        <v>0</v>
      </c>
      <c r="AE429" s="1">
        <f>MIN($P429)</f>
        <v>0</v>
      </c>
      <c r="AF429" s="1">
        <f>MIN($Q429)</f>
        <v>0</v>
      </c>
      <c r="AG429" s="1">
        <f>MIN($R429)</f>
        <v>0</v>
      </c>
      <c r="AH429" s="1">
        <f>MEDIAN($B429)</f>
        <v>0</v>
      </c>
      <c r="AI429" s="1">
        <f>MEDIAN($C429)</f>
        <v>0</v>
      </c>
      <c r="AJ429" s="1">
        <f>MEDIAN($D429)</f>
        <v>0</v>
      </c>
      <c r="AK429" s="1">
        <f>MEDIAN($E429)</f>
        <v>0</v>
      </c>
      <c r="AL429" s="1">
        <f>MEDIAN($F429)</f>
        <v>0</v>
      </c>
      <c r="AM429" s="1">
        <f>MEDIAN($G429)</f>
        <v>0</v>
      </c>
      <c r="AN429" s="1">
        <f>MEDIAN($H429)</f>
        <v>0</v>
      </c>
      <c r="AO429" s="1">
        <f>MEDIAN($I429)</f>
        <v>0</v>
      </c>
      <c r="AP429" s="1">
        <f>MEDIAN($J429)</f>
        <v>0</v>
      </c>
      <c r="AQ429" s="1">
        <f>MEDIAN($K429)</f>
        <v>0</v>
      </c>
      <c r="AR429" s="1">
        <f>MEDIAN($M429)</f>
        <v>0</v>
      </c>
      <c r="AS429" s="1">
        <f>MEDIAN($N429)</f>
        <v>0</v>
      </c>
      <c r="AT429" s="1">
        <f>MEDIAN($P429)</f>
        <v>0</v>
      </c>
      <c r="AU429" s="1">
        <f>MEDIAN($Q429)</f>
        <v>0</v>
      </c>
      <c r="AV429" s="1">
        <f>MEDIAN($R429)</f>
        <v>0</v>
      </c>
      <c r="AW429" s="1">
        <f>MAX($B429)</f>
        <v>0</v>
      </c>
      <c r="AX429" s="1">
        <f>MAX($C429)</f>
        <v>0</v>
      </c>
      <c r="AY429" s="1">
        <f>MAX($D429)</f>
        <v>0</v>
      </c>
      <c r="AZ429" s="1">
        <f>MAX($E429)</f>
        <v>0</v>
      </c>
      <c r="BA429" s="1">
        <f>MAX($F429)</f>
        <v>0</v>
      </c>
      <c r="BB429" s="1">
        <f>MAX($G429)</f>
        <v>0</v>
      </c>
      <c r="BC429" s="1">
        <f>MAX($H429)</f>
        <v>0</v>
      </c>
      <c r="BD429" s="1">
        <f>MAX($I429)</f>
        <v>0</v>
      </c>
      <c r="BE429" s="1">
        <f>MAX($J429)</f>
        <v>0</v>
      </c>
      <c r="BF429" s="1">
        <f>MAX($K429)</f>
        <v>0</v>
      </c>
      <c r="BG429" s="1">
        <f>MAX($M429)</f>
        <v>0</v>
      </c>
      <c r="BH429" s="1">
        <f>MAX($N429)</f>
        <v>0</v>
      </c>
      <c r="BI429" s="1">
        <f>MAX($P429)</f>
        <v>0</v>
      </c>
      <c r="BJ429" s="1">
        <f>MAX($Q429)</f>
        <v>0</v>
      </c>
      <c r="BK429" s="1">
        <f>MAX($R429)</f>
        <v>0</v>
      </c>
    </row>
    <row r="430" spans="1:63">
      <c r="A430" s="1" t="s">
        <v>427</v>
      </c>
      <c r="B430" s="1" cm="1">
        <f t="array" ref="B430">_xlfn.SWITCH($A$2,"average", AVERAGE(Instances!B430:Instances!B430),"median", MEDIAN(Instances!B430:Instances!B430),"min", MIN(Instances!B430:Instances!B430),"max", MAX(Instances!B430:Instances!B430),"diff", MAX(Instances!B430:Instances!B430)-MIN(Instances!B430:Instances!B430))</f>
        <v>0</v>
      </c>
      <c r="C430" s="1" cm="1">
        <f t="array" ref="C430">_xlfn.SWITCH($A$2,"average", AVERAGE(Instances!C430:Instances!C430),"median", MEDIAN(Instances!C430:Instances!C430),"min", MIN(Instances!C430:Instances!C430),"max", MAX(Instances!C430:Instances!C430),"diff", MAX(Instances!C430:Instances!C430)-MIN(Instances!C430:Instances!C430))</f>
        <v>0</v>
      </c>
      <c r="D430" s="1" cm="1">
        <f t="array" ref="D430">_xlfn.SWITCH($A$2,"average", AVERAGE(Instances!D430:Instances!D430),"median", MEDIAN(Instances!D430:Instances!D430),"min", MIN(Instances!D430:Instances!D430),"max", MAX(Instances!D430:Instances!D430),"diff", MAX(Instances!D430:Instances!D430)-MIN(Instances!D430:Instances!D430))</f>
        <v>0</v>
      </c>
      <c r="E430" s="1" cm="1">
        <f t="array" ref="E430">_xlfn.SWITCH($A$2,"average", AVERAGE(Instances!E430:Instances!E430),"median", MEDIAN(Instances!E430:Instances!E430),"min", MIN(Instances!E430:Instances!E430),"max", MAX(Instances!E430:Instances!E430),"diff", MAX(Instances!E430:Instances!E430)-MIN(Instances!E430:Instances!E430))</f>
        <v>0</v>
      </c>
      <c r="F430" s="1" cm="1">
        <f t="array" ref="F430">_xlfn.SWITCH($A$2,"average", AVERAGE(Instances!F430:Instances!F430),"median", MEDIAN(Instances!F430:Instances!F430),"min", MIN(Instances!F430:Instances!F430),"max", MAX(Instances!F430:Instances!F430),"diff", MAX(Instances!F430:Instances!F430)-MIN(Instances!F430:Instances!F430))</f>
        <v>0</v>
      </c>
      <c r="G430" s="1" cm="1">
        <f t="array" ref="G430">_xlfn.SWITCH($A$2,"average", AVERAGE(Instances!G430:Instances!G430),"median", MEDIAN(Instances!G430:Instances!G430),"min", MIN(Instances!G430:Instances!G430),"max", MAX(Instances!G430:Instances!G430),"diff", MAX(Instances!G430:Instances!G430)-MIN(Instances!G430:Instances!G430))</f>
        <v>0</v>
      </c>
      <c r="H430" s="1" cm="1">
        <f t="array" ref="H430">_xlfn.SWITCH($A$2,"average", AVERAGE(Instances!H430:Instances!H430),"median", MEDIAN(Instances!H430:Instances!H430),"min", MIN(Instances!H430:Instances!H430),"max", MAX(Instances!H430:Instances!H430),"diff", MAX(Instances!H430:Instances!H430)-MIN(Instances!H430:Instances!H430))</f>
        <v>0</v>
      </c>
      <c r="I430" s="1" cm="1">
        <f t="array" ref="I430">_xlfn.SWITCH($A$2,"average", AVERAGE(Instances!I430:Instances!I430),"median", MEDIAN(Instances!I430:Instances!I430),"min", MIN(Instances!I430:Instances!I430),"max", MAX(Instances!I430:Instances!I430),"diff", MAX(Instances!I430:Instances!I430)-MIN(Instances!I430:Instances!I430))</f>
        <v>0</v>
      </c>
      <c r="J430" s="1" cm="1">
        <f t="array" ref="J430">_xlfn.SWITCH($A$2,"average", AVERAGE(Instances!J430:Instances!J430),"median", MEDIAN(Instances!J430:Instances!J430),"min", MIN(Instances!J430:Instances!J430),"max", MAX(Instances!J430:Instances!J430),"diff", MAX(Instances!J430:Instances!J430)-MIN(Instances!J430:Instances!J430))</f>
        <v>0</v>
      </c>
      <c r="K430" s="1" cm="1">
        <f t="array" ref="K430">_xlfn.SWITCH($A$2,"average", AVERAGE(Instances!K430:Instances!K430),"median", MEDIAN(Instances!K430:Instances!K430),"min", MIN(Instances!K430:Instances!K430),"max", MAX(Instances!K430:Instances!K430),"diff", MAX(Instances!K430:Instances!K430)-MIN(Instances!K430:Instances!K430))</f>
        <v>0</v>
      </c>
      <c r="L430" s="1"/>
      <c r="M430" s="1" cm="1">
        <f t="array" ref="M430">_xlfn.SWITCH($A$2,"average", AVERAGE(Instances!M430:Instances!M430),"median", MEDIAN(Instances!M430:Instances!M430),"min", MIN(Instances!M430:Instances!M430),"max", MAX(Instances!M430:Instances!M430),"diff", MAX(Instances!M430:Instances!M430)-MIN(Instances!M430:Instances!M430))</f>
        <v>0</v>
      </c>
      <c r="N430" s="1" cm="1">
        <f t="array" ref="N430">_xlfn.SWITCH($A$2,"average", AVERAGE(Instances!N430:Instances!N430),"median", MEDIAN(Instances!N430:Instances!N430),"min", MIN(Instances!N430:Instances!N430),"max", MAX(Instances!N430:Instances!N430),"diff", MAX(Instances!N430:Instances!N430)-MIN(Instances!N430:Instances!N430))</f>
        <v>0</v>
      </c>
      <c r="O430" s="1"/>
      <c r="P430" s="1" cm="1">
        <f t="array" ref="P430">_xlfn.SWITCH($A$2,"average", AVERAGE(Instances!P430:Instances!P430),"median", MEDIAN(Instances!P430:Instances!P430),"min", MIN(Instances!P430:Instances!P430),"max", MAX(Instances!P430:Instances!P430),"diff", MAX(Instances!P430:Instances!P430)-MIN(Instances!P430:Instances!P430))</f>
        <v>0</v>
      </c>
      <c r="Q430" s="1" cm="1">
        <f t="array" ref="Q430">_xlfn.SWITCH($A$2,"average", AVERAGE(Instances!Q430:Instances!Q430),"median", MEDIAN(Instances!Q430:Instances!Q430),"min", MIN(Instances!Q430:Instances!Q430),"max", MAX(Instances!Q430:Instances!Q430),"diff", MAX(Instances!Q430:Instances!Q430)-MIN(Instances!Q430:Instances!Q430))</f>
        <v>0</v>
      </c>
      <c r="R430" s="1" cm="1">
        <f t="array" ref="R430">_xlfn.SWITCH($A$2,"average", AVERAGE(Instances!R430:Instances!R430),"median", MEDIAN(Instances!R430:Instances!R430),"min", MIN(Instances!R430:Instances!R430),"max", MAX(Instances!R430:Instances!R430),"diff", MAX(Instances!R430:Instances!R430)-MIN(Instances!R430:Instances!R430))</f>
        <v>0</v>
      </c>
      <c r="S430" s="1">
        <f>MIN($B430)</f>
        <v>0</v>
      </c>
      <c r="T430" s="1">
        <f>MIN($C430)</f>
        <v>0</v>
      </c>
      <c r="U430" s="1">
        <f>MIN($D430)</f>
        <v>0</v>
      </c>
      <c r="V430" s="1">
        <f>MIN($E430)</f>
        <v>0</v>
      </c>
      <c r="W430" s="1">
        <f>MIN($F430)</f>
        <v>0</v>
      </c>
      <c r="X430" s="1">
        <f>MIN($G430)</f>
        <v>0</v>
      </c>
      <c r="Y430" s="1">
        <f>MIN($H430)</f>
        <v>0</v>
      </c>
      <c r="Z430" s="1">
        <f>MIN($I430)</f>
        <v>0</v>
      </c>
      <c r="AA430" s="1">
        <f>MIN($J430)</f>
        <v>0</v>
      </c>
      <c r="AB430" s="1">
        <f>MIN($K430)</f>
        <v>0</v>
      </c>
      <c r="AC430" s="1">
        <f>MIN($M430)</f>
        <v>0</v>
      </c>
      <c r="AD430" s="1">
        <f>MIN($N430)</f>
        <v>0</v>
      </c>
      <c r="AE430" s="1">
        <f>MIN($P430)</f>
        <v>0</v>
      </c>
      <c r="AF430" s="1">
        <f>MIN($Q430)</f>
        <v>0</v>
      </c>
      <c r="AG430" s="1">
        <f>MIN($R430)</f>
        <v>0</v>
      </c>
      <c r="AH430" s="1">
        <f>MEDIAN($B430)</f>
        <v>0</v>
      </c>
      <c r="AI430" s="1">
        <f>MEDIAN($C430)</f>
        <v>0</v>
      </c>
      <c r="AJ430" s="1">
        <f>MEDIAN($D430)</f>
        <v>0</v>
      </c>
      <c r="AK430" s="1">
        <f>MEDIAN($E430)</f>
        <v>0</v>
      </c>
      <c r="AL430" s="1">
        <f>MEDIAN($F430)</f>
        <v>0</v>
      </c>
      <c r="AM430" s="1">
        <f>MEDIAN($G430)</f>
        <v>0</v>
      </c>
      <c r="AN430" s="1">
        <f>MEDIAN($H430)</f>
        <v>0</v>
      </c>
      <c r="AO430" s="1">
        <f>MEDIAN($I430)</f>
        <v>0</v>
      </c>
      <c r="AP430" s="1">
        <f>MEDIAN($J430)</f>
        <v>0</v>
      </c>
      <c r="AQ430" s="1">
        <f>MEDIAN($K430)</f>
        <v>0</v>
      </c>
      <c r="AR430" s="1">
        <f>MEDIAN($M430)</f>
        <v>0</v>
      </c>
      <c r="AS430" s="1">
        <f>MEDIAN($N430)</f>
        <v>0</v>
      </c>
      <c r="AT430" s="1">
        <f>MEDIAN($P430)</f>
        <v>0</v>
      </c>
      <c r="AU430" s="1">
        <f>MEDIAN($Q430)</f>
        <v>0</v>
      </c>
      <c r="AV430" s="1">
        <f>MEDIAN($R430)</f>
        <v>0</v>
      </c>
      <c r="AW430" s="1">
        <f>MAX($B430)</f>
        <v>0</v>
      </c>
      <c r="AX430" s="1">
        <f>MAX($C430)</f>
        <v>0</v>
      </c>
      <c r="AY430" s="1">
        <f>MAX($D430)</f>
        <v>0</v>
      </c>
      <c r="AZ430" s="1">
        <f>MAX($E430)</f>
        <v>0</v>
      </c>
      <c r="BA430" s="1">
        <f>MAX($F430)</f>
        <v>0</v>
      </c>
      <c r="BB430" s="1">
        <f>MAX($G430)</f>
        <v>0</v>
      </c>
      <c r="BC430" s="1">
        <f>MAX($H430)</f>
        <v>0</v>
      </c>
      <c r="BD430" s="1">
        <f>MAX($I430)</f>
        <v>0</v>
      </c>
      <c r="BE430" s="1">
        <f>MAX($J430)</f>
        <v>0</v>
      </c>
      <c r="BF430" s="1">
        <f>MAX($K430)</f>
        <v>0</v>
      </c>
      <c r="BG430" s="1">
        <f>MAX($M430)</f>
        <v>0</v>
      </c>
      <c r="BH430" s="1">
        <f>MAX($N430)</f>
        <v>0</v>
      </c>
      <c r="BI430" s="1">
        <f>MAX($P430)</f>
        <v>0</v>
      </c>
      <c r="BJ430" s="1">
        <f>MAX($Q430)</f>
        <v>0</v>
      </c>
      <c r="BK430" s="1">
        <f>MAX($R430)</f>
        <v>0</v>
      </c>
    </row>
    <row r="431" spans="1:63">
      <c r="A431" s="1" t="s">
        <v>428</v>
      </c>
      <c r="B431" s="1" cm="1">
        <f t="array" ref="B431">_xlfn.SWITCH($A$2,"average", AVERAGE(Instances!B431:Instances!B431),"median", MEDIAN(Instances!B431:Instances!B431),"min", MIN(Instances!B431:Instances!B431),"max", MAX(Instances!B431:Instances!B431),"diff", MAX(Instances!B431:Instances!B431)-MIN(Instances!B431:Instances!B431))</f>
        <v>0</v>
      </c>
      <c r="C431" s="1" cm="1">
        <f t="array" ref="C431">_xlfn.SWITCH($A$2,"average", AVERAGE(Instances!C431:Instances!C431),"median", MEDIAN(Instances!C431:Instances!C431),"min", MIN(Instances!C431:Instances!C431),"max", MAX(Instances!C431:Instances!C431),"diff", MAX(Instances!C431:Instances!C431)-MIN(Instances!C431:Instances!C431))</f>
        <v>0</v>
      </c>
      <c r="D431" s="1" cm="1">
        <f t="array" ref="D431">_xlfn.SWITCH($A$2,"average", AVERAGE(Instances!D431:Instances!D431),"median", MEDIAN(Instances!D431:Instances!D431),"min", MIN(Instances!D431:Instances!D431),"max", MAX(Instances!D431:Instances!D431),"diff", MAX(Instances!D431:Instances!D431)-MIN(Instances!D431:Instances!D431))</f>
        <v>0</v>
      </c>
      <c r="E431" s="1" cm="1">
        <f t="array" ref="E431">_xlfn.SWITCH($A$2,"average", AVERAGE(Instances!E431:Instances!E431),"median", MEDIAN(Instances!E431:Instances!E431),"min", MIN(Instances!E431:Instances!E431),"max", MAX(Instances!E431:Instances!E431),"diff", MAX(Instances!E431:Instances!E431)-MIN(Instances!E431:Instances!E431))</f>
        <v>0</v>
      </c>
      <c r="F431" s="1" cm="1">
        <f t="array" ref="F431">_xlfn.SWITCH($A$2,"average", AVERAGE(Instances!F431:Instances!F431),"median", MEDIAN(Instances!F431:Instances!F431),"min", MIN(Instances!F431:Instances!F431),"max", MAX(Instances!F431:Instances!F431),"diff", MAX(Instances!F431:Instances!F431)-MIN(Instances!F431:Instances!F431))</f>
        <v>0</v>
      </c>
      <c r="G431" s="1" cm="1">
        <f t="array" ref="G431">_xlfn.SWITCH($A$2,"average", AVERAGE(Instances!G431:Instances!G431),"median", MEDIAN(Instances!G431:Instances!G431),"min", MIN(Instances!G431:Instances!G431),"max", MAX(Instances!G431:Instances!G431),"diff", MAX(Instances!G431:Instances!G431)-MIN(Instances!G431:Instances!G431))</f>
        <v>0</v>
      </c>
      <c r="H431" s="1" cm="1">
        <f t="array" ref="H431">_xlfn.SWITCH($A$2,"average", AVERAGE(Instances!H431:Instances!H431),"median", MEDIAN(Instances!H431:Instances!H431),"min", MIN(Instances!H431:Instances!H431),"max", MAX(Instances!H431:Instances!H431),"diff", MAX(Instances!H431:Instances!H431)-MIN(Instances!H431:Instances!H431))</f>
        <v>0</v>
      </c>
      <c r="I431" s="1" cm="1">
        <f t="array" ref="I431">_xlfn.SWITCH($A$2,"average", AVERAGE(Instances!I431:Instances!I431),"median", MEDIAN(Instances!I431:Instances!I431),"min", MIN(Instances!I431:Instances!I431),"max", MAX(Instances!I431:Instances!I431),"diff", MAX(Instances!I431:Instances!I431)-MIN(Instances!I431:Instances!I431))</f>
        <v>0</v>
      </c>
      <c r="J431" s="1" cm="1">
        <f t="array" ref="J431">_xlfn.SWITCH($A$2,"average", AVERAGE(Instances!J431:Instances!J431),"median", MEDIAN(Instances!J431:Instances!J431),"min", MIN(Instances!J431:Instances!J431),"max", MAX(Instances!J431:Instances!J431),"diff", MAX(Instances!J431:Instances!J431)-MIN(Instances!J431:Instances!J431))</f>
        <v>0</v>
      </c>
      <c r="K431" s="1" cm="1">
        <f t="array" ref="K431">_xlfn.SWITCH($A$2,"average", AVERAGE(Instances!K431:Instances!K431),"median", MEDIAN(Instances!K431:Instances!K431),"min", MIN(Instances!K431:Instances!K431),"max", MAX(Instances!K431:Instances!K431),"diff", MAX(Instances!K431:Instances!K431)-MIN(Instances!K431:Instances!K431))</f>
        <v>0</v>
      </c>
      <c r="L431" s="1"/>
      <c r="M431" s="1" cm="1">
        <f t="array" ref="M431">_xlfn.SWITCH($A$2,"average", AVERAGE(Instances!M431:Instances!M431),"median", MEDIAN(Instances!M431:Instances!M431),"min", MIN(Instances!M431:Instances!M431),"max", MAX(Instances!M431:Instances!M431),"diff", MAX(Instances!M431:Instances!M431)-MIN(Instances!M431:Instances!M431))</f>
        <v>0</v>
      </c>
      <c r="N431" s="1" cm="1">
        <f t="array" ref="N431">_xlfn.SWITCH($A$2,"average", AVERAGE(Instances!N431:Instances!N431),"median", MEDIAN(Instances!N431:Instances!N431),"min", MIN(Instances!N431:Instances!N431),"max", MAX(Instances!N431:Instances!N431),"diff", MAX(Instances!N431:Instances!N431)-MIN(Instances!N431:Instances!N431))</f>
        <v>0</v>
      </c>
      <c r="O431" s="1"/>
      <c r="P431" s="1" cm="1">
        <f t="array" ref="P431">_xlfn.SWITCH($A$2,"average", AVERAGE(Instances!P431:Instances!P431),"median", MEDIAN(Instances!P431:Instances!P431),"min", MIN(Instances!P431:Instances!P431),"max", MAX(Instances!P431:Instances!P431),"diff", MAX(Instances!P431:Instances!P431)-MIN(Instances!P431:Instances!P431))</f>
        <v>0</v>
      </c>
      <c r="Q431" s="1" cm="1">
        <f t="array" ref="Q431">_xlfn.SWITCH($A$2,"average", AVERAGE(Instances!Q431:Instances!Q431),"median", MEDIAN(Instances!Q431:Instances!Q431),"min", MIN(Instances!Q431:Instances!Q431),"max", MAX(Instances!Q431:Instances!Q431),"diff", MAX(Instances!Q431:Instances!Q431)-MIN(Instances!Q431:Instances!Q431))</f>
        <v>0</v>
      </c>
      <c r="R431" s="1" cm="1">
        <f t="array" ref="R431">_xlfn.SWITCH($A$2,"average", AVERAGE(Instances!R431:Instances!R431),"median", MEDIAN(Instances!R431:Instances!R431),"min", MIN(Instances!R431:Instances!R431),"max", MAX(Instances!R431:Instances!R431),"diff", MAX(Instances!R431:Instances!R431)-MIN(Instances!R431:Instances!R431))</f>
        <v>0</v>
      </c>
      <c r="S431" s="1">
        <f>MIN($B431)</f>
        <v>0</v>
      </c>
      <c r="T431" s="1">
        <f>MIN($C431)</f>
        <v>0</v>
      </c>
      <c r="U431" s="1">
        <f>MIN($D431)</f>
        <v>0</v>
      </c>
      <c r="V431" s="1">
        <f>MIN($E431)</f>
        <v>0</v>
      </c>
      <c r="W431" s="1">
        <f>MIN($F431)</f>
        <v>0</v>
      </c>
      <c r="X431" s="1">
        <f>MIN($G431)</f>
        <v>0</v>
      </c>
      <c r="Y431" s="1">
        <f>MIN($H431)</f>
        <v>0</v>
      </c>
      <c r="Z431" s="1">
        <f>MIN($I431)</f>
        <v>0</v>
      </c>
      <c r="AA431" s="1">
        <f>MIN($J431)</f>
        <v>0</v>
      </c>
      <c r="AB431" s="1">
        <f>MIN($K431)</f>
        <v>0</v>
      </c>
      <c r="AC431" s="1">
        <f>MIN($M431)</f>
        <v>0</v>
      </c>
      <c r="AD431" s="1">
        <f>MIN($N431)</f>
        <v>0</v>
      </c>
      <c r="AE431" s="1">
        <f>MIN($P431)</f>
        <v>0</v>
      </c>
      <c r="AF431" s="1">
        <f>MIN($Q431)</f>
        <v>0</v>
      </c>
      <c r="AG431" s="1">
        <f>MIN($R431)</f>
        <v>0</v>
      </c>
      <c r="AH431" s="1">
        <f>MEDIAN($B431)</f>
        <v>0</v>
      </c>
      <c r="AI431" s="1">
        <f>MEDIAN($C431)</f>
        <v>0</v>
      </c>
      <c r="AJ431" s="1">
        <f>MEDIAN($D431)</f>
        <v>0</v>
      </c>
      <c r="AK431" s="1">
        <f>MEDIAN($E431)</f>
        <v>0</v>
      </c>
      <c r="AL431" s="1">
        <f>MEDIAN($F431)</f>
        <v>0</v>
      </c>
      <c r="AM431" s="1">
        <f>MEDIAN($G431)</f>
        <v>0</v>
      </c>
      <c r="AN431" s="1">
        <f>MEDIAN($H431)</f>
        <v>0</v>
      </c>
      <c r="AO431" s="1">
        <f>MEDIAN($I431)</f>
        <v>0</v>
      </c>
      <c r="AP431" s="1">
        <f>MEDIAN($J431)</f>
        <v>0</v>
      </c>
      <c r="AQ431" s="1">
        <f>MEDIAN($K431)</f>
        <v>0</v>
      </c>
      <c r="AR431" s="1">
        <f>MEDIAN($M431)</f>
        <v>0</v>
      </c>
      <c r="AS431" s="1">
        <f>MEDIAN($N431)</f>
        <v>0</v>
      </c>
      <c r="AT431" s="1">
        <f>MEDIAN($P431)</f>
        <v>0</v>
      </c>
      <c r="AU431" s="1">
        <f>MEDIAN($Q431)</f>
        <v>0</v>
      </c>
      <c r="AV431" s="1">
        <f>MEDIAN($R431)</f>
        <v>0</v>
      </c>
      <c r="AW431" s="1">
        <f>MAX($B431)</f>
        <v>0</v>
      </c>
      <c r="AX431" s="1">
        <f>MAX($C431)</f>
        <v>0</v>
      </c>
      <c r="AY431" s="1">
        <f>MAX($D431)</f>
        <v>0</v>
      </c>
      <c r="AZ431" s="1">
        <f>MAX($E431)</f>
        <v>0</v>
      </c>
      <c r="BA431" s="1">
        <f>MAX($F431)</f>
        <v>0</v>
      </c>
      <c r="BB431" s="1">
        <f>MAX($G431)</f>
        <v>0</v>
      </c>
      <c r="BC431" s="1">
        <f>MAX($H431)</f>
        <v>0</v>
      </c>
      <c r="BD431" s="1">
        <f>MAX($I431)</f>
        <v>0</v>
      </c>
      <c r="BE431" s="1">
        <f>MAX($J431)</f>
        <v>0</v>
      </c>
      <c r="BF431" s="1">
        <f>MAX($K431)</f>
        <v>0</v>
      </c>
      <c r="BG431" s="1">
        <f>MAX($M431)</f>
        <v>0</v>
      </c>
      <c r="BH431" s="1">
        <f>MAX($N431)</f>
        <v>0</v>
      </c>
      <c r="BI431" s="1">
        <f>MAX($P431)</f>
        <v>0</v>
      </c>
      <c r="BJ431" s="1">
        <f>MAX($Q431)</f>
        <v>0</v>
      </c>
      <c r="BK431" s="1">
        <f>MAX($R431)</f>
        <v>0</v>
      </c>
    </row>
    <row r="432" spans="1:63">
      <c r="A432" s="1" t="s">
        <v>429</v>
      </c>
      <c r="B432" s="1" cm="1">
        <f t="array" ref="B432">_xlfn.SWITCH($A$2,"average", AVERAGE(Instances!B432:Instances!B432),"median", MEDIAN(Instances!B432:Instances!B432),"min", MIN(Instances!B432:Instances!B432),"max", MAX(Instances!B432:Instances!B432),"diff", MAX(Instances!B432:Instances!B432)-MIN(Instances!B432:Instances!B432))</f>
        <v>0</v>
      </c>
      <c r="C432" s="1" cm="1">
        <f t="array" ref="C432">_xlfn.SWITCH($A$2,"average", AVERAGE(Instances!C432:Instances!C432),"median", MEDIAN(Instances!C432:Instances!C432),"min", MIN(Instances!C432:Instances!C432),"max", MAX(Instances!C432:Instances!C432),"diff", MAX(Instances!C432:Instances!C432)-MIN(Instances!C432:Instances!C432))</f>
        <v>0</v>
      </c>
      <c r="D432" s="1" cm="1">
        <f t="array" ref="D432">_xlfn.SWITCH($A$2,"average", AVERAGE(Instances!D432:Instances!D432),"median", MEDIAN(Instances!D432:Instances!D432),"min", MIN(Instances!D432:Instances!D432),"max", MAX(Instances!D432:Instances!D432),"diff", MAX(Instances!D432:Instances!D432)-MIN(Instances!D432:Instances!D432))</f>
        <v>0</v>
      </c>
      <c r="E432" s="1" cm="1">
        <f t="array" ref="E432">_xlfn.SWITCH($A$2,"average", AVERAGE(Instances!E432:Instances!E432),"median", MEDIAN(Instances!E432:Instances!E432),"min", MIN(Instances!E432:Instances!E432),"max", MAX(Instances!E432:Instances!E432),"diff", MAX(Instances!E432:Instances!E432)-MIN(Instances!E432:Instances!E432))</f>
        <v>0</v>
      </c>
      <c r="F432" s="1" cm="1">
        <f t="array" ref="F432">_xlfn.SWITCH($A$2,"average", AVERAGE(Instances!F432:Instances!F432),"median", MEDIAN(Instances!F432:Instances!F432),"min", MIN(Instances!F432:Instances!F432),"max", MAX(Instances!F432:Instances!F432),"diff", MAX(Instances!F432:Instances!F432)-MIN(Instances!F432:Instances!F432))</f>
        <v>0</v>
      </c>
      <c r="G432" s="1" cm="1">
        <f t="array" ref="G432">_xlfn.SWITCH($A$2,"average", AVERAGE(Instances!G432:Instances!G432),"median", MEDIAN(Instances!G432:Instances!G432),"min", MIN(Instances!G432:Instances!G432),"max", MAX(Instances!G432:Instances!G432),"diff", MAX(Instances!G432:Instances!G432)-MIN(Instances!G432:Instances!G432))</f>
        <v>0</v>
      </c>
      <c r="H432" s="1" cm="1">
        <f t="array" ref="H432">_xlfn.SWITCH($A$2,"average", AVERAGE(Instances!H432:Instances!H432),"median", MEDIAN(Instances!H432:Instances!H432),"min", MIN(Instances!H432:Instances!H432),"max", MAX(Instances!H432:Instances!H432),"diff", MAX(Instances!H432:Instances!H432)-MIN(Instances!H432:Instances!H432))</f>
        <v>0</v>
      </c>
      <c r="I432" s="1" cm="1">
        <f t="array" ref="I432">_xlfn.SWITCH($A$2,"average", AVERAGE(Instances!I432:Instances!I432),"median", MEDIAN(Instances!I432:Instances!I432),"min", MIN(Instances!I432:Instances!I432),"max", MAX(Instances!I432:Instances!I432),"diff", MAX(Instances!I432:Instances!I432)-MIN(Instances!I432:Instances!I432))</f>
        <v>0</v>
      </c>
      <c r="J432" s="1" cm="1">
        <f t="array" ref="J432">_xlfn.SWITCH($A$2,"average", AVERAGE(Instances!J432:Instances!J432),"median", MEDIAN(Instances!J432:Instances!J432),"min", MIN(Instances!J432:Instances!J432),"max", MAX(Instances!J432:Instances!J432),"diff", MAX(Instances!J432:Instances!J432)-MIN(Instances!J432:Instances!J432))</f>
        <v>0</v>
      </c>
      <c r="K432" s="1" cm="1">
        <f t="array" ref="K432">_xlfn.SWITCH($A$2,"average", AVERAGE(Instances!K432:Instances!K432),"median", MEDIAN(Instances!K432:Instances!K432),"min", MIN(Instances!K432:Instances!K432),"max", MAX(Instances!K432:Instances!K432),"diff", MAX(Instances!K432:Instances!K432)-MIN(Instances!K432:Instances!K432))</f>
        <v>0</v>
      </c>
      <c r="L432" s="1"/>
      <c r="M432" s="1" cm="1">
        <f t="array" ref="M432">_xlfn.SWITCH($A$2,"average", AVERAGE(Instances!M432:Instances!M432),"median", MEDIAN(Instances!M432:Instances!M432),"min", MIN(Instances!M432:Instances!M432),"max", MAX(Instances!M432:Instances!M432),"diff", MAX(Instances!M432:Instances!M432)-MIN(Instances!M432:Instances!M432))</f>
        <v>0</v>
      </c>
      <c r="N432" s="1" cm="1">
        <f t="array" ref="N432">_xlfn.SWITCH($A$2,"average", AVERAGE(Instances!N432:Instances!N432),"median", MEDIAN(Instances!N432:Instances!N432),"min", MIN(Instances!N432:Instances!N432),"max", MAX(Instances!N432:Instances!N432),"diff", MAX(Instances!N432:Instances!N432)-MIN(Instances!N432:Instances!N432))</f>
        <v>0</v>
      </c>
      <c r="O432" s="1"/>
      <c r="P432" s="1" cm="1">
        <f t="array" ref="P432">_xlfn.SWITCH($A$2,"average", AVERAGE(Instances!P432:Instances!P432),"median", MEDIAN(Instances!P432:Instances!P432),"min", MIN(Instances!P432:Instances!P432),"max", MAX(Instances!P432:Instances!P432),"diff", MAX(Instances!P432:Instances!P432)-MIN(Instances!P432:Instances!P432))</f>
        <v>0</v>
      </c>
      <c r="Q432" s="1" cm="1">
        <f t="array" ref="Q432">_xlfn.SWITCH($A$2,"average", AVERAGE(Instances!Q432:Instances!Q432),"median", MEDIAN(Instances!Q432:Instances!Q432),"min", MIN(Instances!Q432:Instances!Q432),"max", MAX(Instances!Q432:Instances!Q432),"diff", MAX(Instances!Q432:Instances!Q432)-MIN(Instances!Q432:Instances!Q432))</f>
        <v>0</v>
      </c>
      <c r="R432" s="1" cm="1">
        <f t="array" ref="R432">_xlfn.SWITCH($A$2,"average", AVERAGE(Instances!R432:Instances!R432),"median", MEDIAN(Instances!R432:Instances!R432),"min", MIN(Instances!R432:Instances!R432),"max", MAX(Instances!R432:Instances!R432),"diff", MAX(Instances!R432:Instances!R432)-MIN(Instances!R432:Instances!R432))</f>
        <v>0</v>
      </c>
      <c r="S432" s="1">
        <f>MIN($B432)</f>
        <v>0</v>
      </c>
      <c r="T432" s="1">
        <f>MIN($C432)</f>
        <v>0</v>
      </c>
      <c r="U432" s="1">
        <f>MIN($D432)</f>
        <v>0</v>
      </c>
      <c r="V432" s="1">
        <f>MIN($E432)</f>
        <v>0</v>
      </c>
      <c r="W432" s="1">
        <f>MIN($F432)</f>
        <v>0</v>
      </c>
      <c r="X432" s="1">
        <f>MIN($G432)</f>
        <v>0</v>
      </c>
      <c r="Y432" s="1">
        <f>MIN($H432)</f>
        <v>0</v>
      </c>
      <c r="Z432" s="1">
        <f>MIN($I432)</f>
        <v>0</v>
      </c>
      <c r="AA432" s="1">
        <f>MIN($J432)</f>
        <v>0</v>
      </c>
      <c r="AB432" s="1">
        <f>MIN($K432)</f>
        <v>0</v>
      </c>
      <c r="AC432" s="1">
        <f>MIN($M432)</f>
        <v>0</v>
      </c>
      <c r="AD432" s="1">
        <f>MIN($N432)</f>
        <v>0</v>
      </c>
      <c r="AE432" s="1">
        <f>MIN($P432)</f>
        <v>0</v>
      </c>
      <c r="AF432" s="1">
        <f>MIN($Q432)</f>
        <v>0</v>
      </c>
      <c r="AG432" s="1">
        <f>MIN($R432)</f>
        <v>0</v>
      </c>
      <c r="AH432" s="1">
        <f>MEDIAN($B432)</f>
        <v>0</v>
      </c>
      <c r="AI432" s="1">
        <f>MEDIAN($C432)</f>
        <v>0</v>
      </c>
      <c r="AJ432" s="1">
        <f>MEDIAN($D432)</f>
        <v>0</v>
      </c>
      <c r="AK432" s="1">
        <f>MEDIAN($E432)</f>
        <v>0</v>
      </c>
      <c r="AL432" s="1">
        <f>MEDIAN($F432)</f>
        <v>0</v>
      </c>
      <c r="AM432" s="1">
        <f>MEDIAN($G432)</f>
        <v>0</v>
      </c>
      <c r="AN432" s="1">
        <f>MEDIAN($H432)</f>
        <v>0</v>
      </c>
      <c r="AO432" s="1">
        <f>MEDIAN($I432)</f>
        <v>0</v>
      </c>
      <c r="AP432" s="1">
        <f>MEDIAN($J432)</f>
        <v>0</v>
      </c>
      <c r="AQ432" s="1">
        <f>MEDIAN($K432)</f>
        <v>0</v>
      </c>
      <c r="AR432" s="1">
        <f>MEDIAN($M432)</f>
        <v>0</v>
      </c>
      <c r="AS432" s="1">
        <f>MEDIAN($N432)</f>
        <v>0</v>
      </c>
      <c r="AT432" s="1">
        <f>MEDIAN($P432)</f>
        <v>0</v>
      </c>
      <c r="AU432" s="1">
        <f>MEDIAN($Q432)</f>
        <v>0</v>
      </c>
      <c r="AV432" s="1">
        <f>MEDIAN($R432)</f>
        <v>0</v>
      </c>
      <c r="AW432" s="1">
        <f>MAX($B432)</f>
        <v>0</v>
      </c>
      <c r="AX432" s="1">
        <f>MAX($C432)</f>
        <v>0</v>
      </c>
      <c r="AY432" s="1">
        <f>MAX($D432)</f>
        <v>0</v>
      </c>
      <c r="AZ432" s="1">
        <f>MAX($E432)</f>
        <v>0</v>
      </c>
      <c r="BA432" s="1">
        <f>MAX($F432)</f>
        <v>0</v>
      </c>
      <c r="BB432" s="1">
        <f>MAX($G432)</f>
        <v>0</v>
      </c>
      <c r="BC432" s="1">
        <f>MAX($H432)</f>
        <v>0</v>
      </c>
      <c r="BD432" s="1">
        <f>MAX($I432)</f>
        <v>0</v>
      </c>
      <c r="BE432" s="1">
        <f>MAX($J432)</f>
        <v>0</v>
      </c>
      <c r="BF432" s="1">
        <f>MAX($K432)</f>
        <v>0</v>
      </c>
      <c r="BG432" s="1">
        <f>MAX($M432)</f>
        <v>0</v>
      </c>
      <c r="BH432" s="1">
        <f>MAX($N432)</f>
        <v>0</v>
      </c>
      <c r="BI432" s="1">
        <f>MAX($P432)</f>
        <v>0</v>
      </c>
      <c r="BJ432" s="1">
        <f>MAX($Q432)</f>
        <v>0</v>
      </c>
      <c r="BK432" s="1">
        <f>MAX($R432)</f>
        <v>0</v>
      </c>
    </row>
    <row r="433" spans="1:63">
      <c r="A433" s="1" t="s">
        <v>430</v>
      </c>
      <c r="B433" s="1" cm="1">
        <f t="array" ref="B433">_xlfn.SWITCH($A$2,"average", AVERAGE(Instances!B433:Instances!B433),"median", MEDIAN(Instances!B433:Instances!B433),"min", MIN(Instances!B433:Instances!B433),"max", MAX(Instances!B433:Instances!B433),"diff", MAX(Instances!B433:Instances!B433)-MIN(Instances!B433:Instances!B433))</f>
        <v>0</v>
      </c>
      <c r="C433" s="1" cm="1">
        <f t="array" ref="C433">_xlfn.SWITCH($A$2,"average", AVERAGE(Instances!C433:Instances!C433),"median", MEDIAN(Instances!C433:Instances!C433),"min", MIN(Instances!C433:Instances!C433),"max", MAX(Instances!C433:Instances!C433),"diff", MAX(Instances!C433:Instances!C433)-MIN(Instances!C433:Instances!C433))</f>
        <v>0</v>
      </c>
      <c r="D433" s="1" cm="1">
        <f t="array" ref="D433">_xlfn.SWITCH($A$2,"average", AVERAGE(Instances!D433:Instances!D433),"median", MEDIAN(Instances!D433:Instances!D433),"min", MIN(Instances!D433:Instances!D433),"max", MAX(Instances!D433:Instances!D433),"diff", MAX(Instances!D433:Instances!D433)-MIN(Instances!D433:Instances!D433))</f>
        <v>0</v>
      </c>
      <c r="E433" s="1" cm="1">
        <f t="array" ref="E433">_xlfn.SWITCH($A$2,"average", AVERAGE(Instances!E433:Instances!E433),"median", MEDIAN(Instances!E433:Instances!E433),"min", MIN(Instances!E433:Instances!E433),"max", MAX(Instances!E433:Instances!E433),"diff", MAX(Instances!E433:Instances!E433)-MIN(Instances!E433:Instances!E433))</f>
        <v>0</v>
      </c>
      <c r="F433" s="1" cm="1">
        <f t="array" ref="F433">_xlfn.SWITCH($A$2,"average", AVERAGE(Instances!F433:Instances!F433),"median", MEDIAN(Instances!F433:Instances!F433),"min", MIN(Instances!F433:Instances!F433),"max", MAX(Instances!F433:Instances!F433),"diff", MAX(Instances!F433:Instances!F433)-MIN(Instances!F433:Instances!F433))</f>
        <v>0</v>
      </c>
      <c r="G433" s="1" cm="1">
        <f t="array" ref="G433">_xlfn.SWITCH($A$2,"average", AVERAGE(Instances!G433:Instances!G433),"median", MEDIAN(Instances!G433:Instances!G433),"min", MIN(Instances!G433:Instances!G433),"max", MAX(Instances!G433:Instances!G433),"diff", MAX(Instances!G433:Instances!G433)-MIN(Instances!G433:Instances!G433))</f>
        <v>0</v>
      </c>
      <c r="H433" s="1" cm="1">
        <f t="array" ref="H433">_xlfn.SWITCH($A$2,"average", AVERAGE(Instances!H433:Instances!H433),"median", MEDIAN(Instances!H433:Instances!H433),"min", MIN(Instances!H433:Instances!H433),"max", MAX(Instances!H433:Instances!H433),"diff", MAX(Instances!H433:Instances!H433)-MIN(Instances!H433:Instances!H433))</f>
        <v>0</v>
      </c>
      <c r="I433" s="1" cm="1">
        <f t="array" ref="I433">_xlfn.SWITCH($A$2,"average", AVERAGE(Instances!I433:Instances!I433),"median", MEDIAN(Instances!I433:Instances!I433),"min", MIN(Instances!I433:Instances!I433),"max", MAX(Instances!I433:Instances!I433),"diff", MAX(Instances!I433:Instances!I433)-MIN(Instances!I433:Instances!I433))</f>
        <v>0</v>
      </c>
      <c r="J433" s="1" cm="1">
        <f t="array" ref="J433">_xlfn.SWITCH($A$2,"average", AVERAGE(Instances!J433:Instances!J433),"median", MEDIAN(Instances!J433:Instances!J433),"min", MIN(Instances!J433:Instances!J433),"max", MAX(Instances!J433:Instances!J433),"diff", MAX(Instances!J433:Instances!J433)-MIN(Instances!J433:Instances!J433))</f>
        <v>0</v>
      </c>
      <c r="K433" s="1" cm="1">
        <f t="array" ref="K433">_xlfn.SWITCH($A$2,"average", AVERAGE(Instances!K433:Instances!K433),"median", MEDIAN(Instances!K433:Instances!K433),"min", MIN(Instances!K433:Instances!K433),"max", MAX(Instances!K433:Instances!K433),"diff", MAX(Instances!K433:Instances!K433)-MIN(Instances!K433:Instances!K433))</f>
        <v>0</v>
      </c>
      <c r="L433" s="1"/>
      <c r="M433" s="1" cm="1">
        <f t="array" ref="M433">_xlfn.SWITCH($A$2,"average", AVERAGE(Instances!M433:Instances!M433),"median", MEDIAN(Instances!M433:Instances!M433),"min", MIN(Instances!M433:Instances!M433),"max", MAX(Instances!M433:Instances!M433),"diff", MAX(Instances!M433:Instances!M433)-MIN(Instances!M433:Instances!M433))</f>
        <v>0</v>
      </c>
      <c r="N433" s="1" cm="1">
        <f t="array" ref="N433">_xlfn.SWITCH($A$2,"average", AVERAGE(Instances!N433:Instances!N433),"median", MEDIAN(Instances!N433:Instances!N433),"min", MIN(Instances!N433:Instances!N433),"max", MAX(Instances!N433:Instances!N433),"diff", MAX(Instances!N433:Instances!N433)-MIN(Instances!N433:Instances!N433))</f>
        <v>0</v>
      </c>
      <c r="O433" s="1"/>
      <c r="P433" s="1" cm="1">
        <f t="array" ref="P433">_xlfn.SWITCH($A$2,"average", AVERAGE(Instances!P433:Instances!P433),"median", MEDIAN(Instances!P433:Instances!P433),"min", MIN(Instances!P433:Instances!P433),"max", MAX(Instances!P433:Instances!P433),"diff", MAX(Instances!P433:Instances!P433)-MIN(Instances!P433:Instances!P433))</f>
        <v>0</v>
      </c>
      <c r="Q433" s="1" cm="1">
        <f t="array" ref="Q433">_xlfn.SWITCH($A$2,"average", AVERAGE(Instances!Q433:Instances!Q433),"median", MEDIAN(Instances!Q433:Instances!Q433),"min", MIN(Instances!Q433:Instances!Q433),"max", MAX(Instances!Q433:Instances!Q433),"diff", MAX(Instances!Q433:Instances!Q433)-MIN(Instances!Q433:Instances!Q433))</f>
        <v>0</v>
      </c>
      <c r="R433" s="1" cm="1">
        <f t="array" ref="R433">_xlfn.SWITCH($A$2,"average", AVERAGE(Instances!R433:Instances!R433),"median", MEDIAN(Instances!R433:Instances!R433),"min", MIN(Instances!R433:Instances!R433),"max", MAX(Instances!R433:Instances!R433),"diff", MAX(Instances!R433:Instances!R433)-MIN(Instances!R433:Instances!R433))</f>
        <v>0</v>
      </c>
      <c r="S433" s="1">
        <f>MIN($B433)</f>
        <v>0</v>
      </c>
      <c r="T433" s="1">
        <f>MIN($C433)</f>
        <v>0</v>
      </c>
      <c r="U433" s="1">
        <f>MIN($D433)</f>
        <v>0</v>
      </c>
      <c r="V433" s="1">
        <f>MIN($E433)</f>
        <v>0</v>
      </c>
      <c r="W433" s="1">
        <f>MIN($F433)</f>
        <v>0</v>
      </c>
      <c r="X433" s="1">
        <f>MIN($G433)</f>
        <v>0</v>
      </c>
      <c r="Y433" s="1">
        <f>MIN($H433)</f>
        <v>0</v>
      </c>
      <c r="Z433" s="1">
        <f>MIN($I433)</f>
        <v>0</v>
      </c>
      <c r="AA433" s="1">
        <f>MIN($J433)</f>
        <v>0</v>
      </c>
      <c r="AB433" s="1">
        <f>MIN($K433)</f>
        <v>0</v>
      </c>
      <c r="AC433" s="1">
        <f>MIN($M433)</f>
        <v>0</v>
      </c>
      <c r="AD433" s="1">
        <f>MIN($N433)</f>
        <v>0</v>
      </c>
      <c r="AE433" s="1">
        <f>MIN($P433)</f>
        <v>0</v>
      </c>
      <c r="AF433" s="1">
        <f>MIN($Q433)</f>
        <v>0</v>
      </c>
      <c r="AG433" s="1">
        <f>MIN($R433)</f>
        <v>0</v>
      </c>
      <c r="AH433" s="1">
        <f>MEDIAN($B433)</f>
        <v>0</v>
      </c>
      <c r="AI433" s="1">
        <f>MEDIAN($C433)</f>
        <v>0</v>
      </c>
      <c r="AJ433" s="1">
        <f>MEDIAN($D433)</f>
        <v>0</v>
      </c>
      <c r="AK433" s="1">
        <f>MEDIAN($E433)</f>
        <v>0</v>
      </c>
      <c r="AL433" s="1">
        <f>MEDIAN($F433)</f>
        <v>0</v>
      </c>
      <c r="AM433" s="1">
        <f>MEDIAN($G433)</f>
        <v>0</v>
      </c>
      <c r="AN433" s="1">
        <f>MEDIAN($H433)</f>
        <v>0</v>
      </c>
      <c r="AO433" s="1">
        <f>MEDIAN($I433)</f>
        <v>0</v>
      </c>
      <c r="AP433" s="1">
        <f>MEDIAN($J433)</f>
        <v>0</v>
      </c>
      <c r="AQ433" s="1">
        <f>MEDIAN($K433)</f>
        <v>0</v>
      </c>
      <c r="AR433" s="1">
        <f>MEDIAN($M433)</f>
        <v>0</v>
      </c>
      <c r="AS433" s="1">
        <f>MEDIAN($N433)</f>
        <v>0</v>
      </c>
      <c r="AT433" s="1">
        <f>MEDIAN($P433)</f>
        <v>0</v>
      </c>
      <c r="AU433" s="1">
        <f>MEDIAN($Q433)</f>
        <v>0</v>
      </c>
      <c r="AV433" s="1">
        <f>MEDIAN($R433)</f>
        <v>0</v>
      </c>
      <c r="AW433" s="1">
        <f>MAX($B433)</f>
        <v>0</v>
      </c>
      <c r="AX433" s="1">
        <f>MAX($C433)</f>
        <v>0</v>
      </c>
      <c r="AY433" s="1">
        <f>MAX($D433)</f>
        <v>0</v>
      </c>
      <c r="AZ433" s="1">
        <f>MAX($E433)</f>
        <v>0</v>
      </c>
      <c r="BA433" s="1">
        <f>MAX($F433)</f>
        <v>0</v>
      </c>
      <c r="BB433" s="1">
        <f>MAX($G433)</f>
        <v>0</v>
      </c>
      <c r="BC433" s="1">
        <f>MAX($H433)</f>
        <v>0</v>
      </c>
      <c r="BD433" s="1">
        <f>MAX($I433)</f>
        <v>0</v>
      </c>
      <c r="BE433" s="1">
        <f>MAX($J433)</f>
        <v>0</v>
      </c>
      <c r="BF433" s="1">
        <f>MAX($K433)</f>
        <v>0</v>
      </c>
      <c r="BG433" s="1">
        <f>MAX($M433)</f>
        <v>0</v>
      </c>
      <c r="BH433" s="1">
        <f>MAX($N433)</f>
        <v>0</v>
      </c>
      <c r="BI433" s="1">
        <f>MAX($P433)</f>
        <v>0</v>
      </c>
      <c r="BJ433" s="1">
        <f>MAX($Q433)</f>
        <v>0</v>
      </c>
      <c r="BK433" s="1">
        <f>MAX($R433)</f>
        <v>0</v>
      </c>
    </row>
    <row r="434" spans="1:63">
      <c r="A434" s="1" t="s">
        <v>431</v>
      </c>
      <c r="B434" s="1" cm="1">
        <f t="array" ref="B434">_xlfn.SWITCH($A$2,"average", AVERAGE(Instances!B434:Instances!B434),"median", MEDIAN(Instances!B434:Instances!B434),"min", MIN(Instances!B434:Instances!B434),"max", MAX(Instances!B434:Instances!B434),"diff", MAX(Instances!B434:Instances!B434)-MIN(Instances!B434:Instances!B434))</f>
        <v>0</v>
      </c>
      <c r="C434" s="1" cm="1">
        <f t="array" ref="C434">_xlfn.SWITCH($A$2,"average", AVERAGE(Instances!C434:Instances!C434),"median", MEDIAN(Instances!C434:Instances!C434),"min", MIN(Instances!C434:Instances!C434),"max", MAX(Instances!C434:Instances!C434),"diff", MAX(Instances!C434:Instances!C434)-MIN(Instances!C434:Instances!C434))</f>
        <v>0</v>
      </c>
      <c r="D434" s="1" cm="1">
        <f t="array" ref="D434">_xlfn.SWITCH($A$2,"average", AVERAGE(Instances!D434:Instances!D434),"median", MEDIAN(Instances!D434:Instances!D434),"min", MIN(Instances!D434:Instances!D434),"max", MAX(Instances!D434:Instances!D434),"diff", MAX(Instances!D434:Instances!D434)-MIN(Instances!D434:Instances!D434))</f>
        <v>0</v>
      </c>
      <c r="E434" s="1" cm="1">
        <f t="array" ref="E434">_xlfn.SWITCH($A$2,"average", AVERAGE(Instances!E434:Instances!E434),"median", MEDIAN(Instances!E434:Instances!E434),"min", MIN(Instances!E434:Instances!E434),"max", MAX(Instances!E434:Instances!E434),"diff", MAX(Instances!E434:Instances!E434)-MIN(Instances!E434:Instances!E434))</f>
        <v>0</v>
      </c>
      <c r="F434" s="1" cm="1">
        <f t="array" ref="F434">_xlfn.SWITCH($A$2,"average", AVERAGE(Instances!F434:Instances!F434),"median", MEDIAN(Instances!F434:Instances!F434),"min", MIN(Instances!F434:Instances!F434),"max", MAX(Instances!F434:Instances!F434),"diff", MAX(Instances!F434:Instances!F434)-MIN(Instances!F434:Instances!F434))</f>
        <v>0</v>
      </c>
      <c r="G434" s="1" cm="1">
        <f t="array" ref="G434">_xlfn.SWITCH($A$2,"average", AVERAGE(Instances!G434:Instances!G434),"median", MEDIAN(Instances!G434:Instances!G434),"min", MIN(Instances!G434:Instances!G434),"max", MAX(Instances!G434:Instances!G434),"diff", MAX(Instances!G434:Instances!G434)-MIN(Instances!G434:Instances!G434))</f>
        <v>0</v>
      </c>
      <c r="H434" s="1" cm="1">
        <f t="array" ref="H434">_xlfn.SWITCH($A$2,"average", AVERAGE(Instances!H434:Instances!H434),"median", MEDIAN(Instances!H434:Instances!H434),"min", MIN(Instances!H434:Instances!H434),"max", MAX(Instances!H434:Instances!H434),"diff", MAX(Instances!H434:Instances!H434)-MIN(Instances!H434:Instances!H434))</f>
        <v>0</v>
      </c>
      <c r="I434" s="1" cm="1">
        <f t="array" ref="I434">_xlfn.SWITCH($A$2,"average", AVERAGE(Instances!I434:Instances!I434),"median", MEDIAN(Instances!I434:Instances!I434),"min", MIN(Instances!I434:Instances!I434),"max", MAX(Instances!I434:Instances!I434),"diff", MAX(Instances!I434:Instances!I434)-MIN(Instances!I434:Instances!I434))</f>
        <v>0</v>
      </c>
      <c r="J434" s="1" cm="1">
        <f t="array" ref="J434">_xlfn.SWITCH($A$2,"average", AVERAGE(Instances!J434:Instances!J434),"median", MEDIAN(Instances!J434:Instances!J434),"min", MIN(Instances!J434:Instances!J434),"max", MAX(Instances!J434:Instances!J434),"diff", MAX(Instances!J434:Instances!J434)-MIN(Instances!J434:Instances!J434))</f>
        <v>0</v>
      </c>
      <c r="K434" s="1" cm="1">
        <f t="array" ref="K434">_xlfn.SWITCH($A$2,"average", AVERAGE(Instances!K434:Instances!K434),"median", MEDIAN(Instances!K434:Instances!K434),"min", MIN(Instances!K434:Instances!K434),"max", MAX(Instances!K434:Instances!K434),"diff", MAX(Instances!K434:Instances!K434)-MIN(Instances!K434:Instances!K434))</f>
        <v>0</v>
      </c>
      <c r="L434" s="1"/>
      <c r="M434" s="1" cm="1">
        <f t="array" ref="M434">_xlfn.SWITCH($A$2,"average", AVERAGE(Instances!M434:Instances!M434),"median", MEDIAN(Instances!M434:Instances!M434),"min", MIN(Instances!M434:Instances!M434),"max", MAX(Instances!M434:Instances!M434),"diff", MAX(Instances!M434:Instances!M434)-MIN(Instances!M434:Instances!M434))</f>
        <v>0</v>
      </c>
      <c r="N434" s="1" cm="1">
        <f t="array" ref="N434">_xlfn.SWITCH($A$2,"average", AVERAGE(Instances!N434:Instances!N434),"median", MEDIAN(Instances!N434:Instances!N434),"min", MIN(Instances!N434:Instances!N434),"max", MAX(Instances!N434:Instances!N434),"diff", MAX(Instances!N434:Instances!N434)-MIN(Instances!N434:Instances!N434))</f>
        <v>0</v>
      </c>
      <c r="O434" s="1"/>
      <c r="P434" s="1" cm="1">
        <f t="array" ref="P434">_xlfn.SWITCH($A$2,"average", AVERAGE(Instances!P434:Instances!P434),"median", MEDIAN(Instances!P434:Instances!P434),"min", MIN(Instances!P434:Instances!P434),"max", MAX(Instances!P434:Instances!P434),"diff", MAX(Instances!P434:Instances!P434)-MIN(Instances!P434:Instances!P434))</f>
        <v>0</v>
      </c>
      <c r="Q434" s="1" cm="1">
        <f t="array" ref="Q434">_xlfn.SWITCH($A$2,"average", AVERAGE(Instances!Q434:Instances!Q434),"median", MEDIAN(Instances!Q434:Instances!Q434),"min", MIN(Instances!Q434:Instances!Q434),"max", MAX(Instances!Q434:Instances!Q434),"diff", MAX(Instances!Q434:Instances!Q434)-MIN(Instances!Q434:Instances!Q434))</f>
        <v>0</v>
      </c>
      <c r="R434" s="1" cm="1">
        <f t="array" ref="R434">_xlfn.SWITCH($A$2,"average", AVERAGE(Instances!R434:Instances!R434),"median", MEDIAN(Instances!R434:Instances!R434),"min", MIN(Instances!R434:Instances!R434),"max", MAX(Instances!R434:Instances!R434),"diff", MAX(Instances!R434:Instances!R434)-MIN(Instances!R434:Instances!R434))</f>
        <v>0</v>
      </c>
      <c r="S434" s="1">
        <f>MIN($B434)</f>
        <v>0</v>
      </c>
      <c r="T434" s="1">
        <f>MIN($C434)</f>
        <v>0</v>
      </c>
      <c r="U434" s="1">
        <f>MIN($D434)</f>
        <v>0</v>
      </c>
      <c r="V434" s="1">
        <f>MIN($E434)</f>
        <v>0</v>
      </c>
      <c r="W434" s="1">
        <f>MIN($F434)</f>
        <v>0</v>
      </c>
      <c r="X434" s="1">
        <f>MIN($G434)</f>
        <v>0</v>
      </c>
      <c r="Y434" s="1">
        <f>MIN($H434)</f>
        <v>0</v>
      </c>
      <c r="Z434" s="1">
        <f>MIN($I434)</f>
        <v>0</v>
      </c>
      <c r="AA434" s="1">
        <f>MIN($J434)</f>
        <v>0</v>
      </c>
      <c r="AB434" s="1">
        <f>MIN($K434)</f>
        <v>0</v>
      </c>
      <c r="AC434" s="1">
        <f>MIN($M434)</f>
        <v>0</v>
      </c>
      <c r="AD434" s="1">
        <f>MIN($N434)</f>
        <v>0</v>
      </c>
      <c r="AE434" s="1">
        <f>MIN($P434)</f>
        <v>0</v>
      </c>
      <c r="AF434" s="1">
        <f>MIN($Q434)</f>
        <v>0</v>
      </c>
      <c r="AG434" s="1">
        <f>MIN($R434)</f>
        <v>0</v>
      </c>
      <c r="AH434" s="1">
        <f>MEDIAN($B434)</f>
        <v>0</v>
      </c>
      <c r="AI434" s="1">
        <f>MEDIAN($C434)</f>
        <v>0</v>
      </c>
      <c r="AJ434" s="1">
        <f>MEDIAN($D434)</f>
        <v>0</v>
      </c>
      <c r="AK434" s="1">
        <f>MEDIAN($E434)</f>
        <v>0</v>
      </c>
      <c r="AL434" s="1">
        <f>MEDIAN($F434)</f>
        <v>0</v>
      </c>
      <c r="AM434" s="1">
        <f>MEDIAN($G434)</f>
        <v>0</v>
      </c>
      <c r="AN434" s="1">
        <f>MEDIAN($H434)</f>
        <v>0</v>
      </c>
      <c r="AO434" s="1">
        <f>MEDIAN($I434)</f>
        <v>0</v>
      </c>
      <c r="AP434" s="1">
        <f>MEDIAN($J434)</f>
        <v>0</v>
      </c>
      <c r="AQ434" s="1">
        <f>MEDIAN($K434)</f>
        <v>0</v>
      </c>
      <c r="AR434" s="1">
        <f>MEDIAN($M434)</f>
        <v>0</v>
      </c>
      <c r="AS434" s="1">
        <f>MEDIAN($N434)</f>
        <v>0</v>
      </c>
      <c r="AT434" s="1">
        <f>MEDIAN($P434)</f>
        <v>0</v>
      </c>
      <c r="AU434" s="1">
        <f>MEDIAN($Q434)</f>
        <v>0</v>
      </c>
      <c r="AV434" s="1">
        <f>MEDIAN($R434)</f>
        <v>0</v>
      </c>
      <c r="AW434" s="1">
        <f>MAX($B434)</f>
        <v>0</v>
      </c>
      <c r="AX434" s="1">
        <f>MAX($C434)</f>
        <v>0</v>
      </c>
      <c r="AY434" s="1">
        <f>MAX($D434)</f>
        <v>0</v>
      </c>
      <c r="AZ434" s="1">
        <f>MAX($E434)</f>
        <v>0</v>
      </c>
      <c r="BA434" s="1">
        <f>MAX($F434)</f>
        <v>0</v>
      </c>
      <c r="BB434" s="1">
        <f>MAX($G434)</f>
        <v>0</v>
      </c>
      <c r="BC434" s="1">
        <f>MAX($H434)</f>
        <v>0</v>
      </c>
      <c r="BD434" s="1">
        <f>MAX($I434)</f>
        <v>0</v>
      </c>
      <c r="BE434" s="1">
        <f>MAX($J434)</f>
        <v>0</v>
      </c>
      <c r="BF434" s="1">
        <f>MAX($K434)</f>
        <v>0</v>
      </c>
      <c r="BG434" s="1">
        <f>MAX($M434)</f>
        <v>0</v>
      </c>
      <c r="BH434" s="1">
        <f>MAX($N434)</f>
        <v>0</v>
      </c>
      <c r="BI434" s="1">
        <f>MAX($P434)</f>
        <v>0</v>
      </c>
      <c r="BJ434" s="1">
        <f>MAX($Q434)</f>
        <v>0</v>
      </c>
      <c r="BK434" s="1">
        <f>MAX($R434)</f>
        <v>0</v>
      </c>
    </row>
    <row r="435" spans="1:63">
      <c r="A435" s="1" t="s">
        <v>432</v>
      </c>
      <c r="B435" s="1" cm="1">
        <f t="array" ref="B435">_xlfn.SWITCH($A$2,"average", AVERAGE(Instances!B435:Instances!B435),"median", MEDIAN(Instances!B435:Instances!B435),"min", MIN(Instances!B435:Instances!B435),"max", MAX(Instances!B435:Instances!B435),"diff", MAX(Instances!B435:Instances!B435)-MIN(Instances!B435:Instances!B435))</f>
        <v>0</v>
      </c>
      <c r="C435" s="1" cm="1">
        <f t="array" ref="C435">_xlfn.SWITCH($A$2,"average", AVERAGE(Instances!C435:Instances!C435),"median", MEDIAN(Instances!C435:Instances!C435),"min", MIN(Instances!C435:Instances!C435),"max", MAX(Instances!C435:Instances!C435),"diff", MAX(Instances!C435:Instances!C435)-MIN(Instances!C435:Instances!C435))</f>
        <v>0</v>
      </c>
      <c r="D435" s="1" cm="1">
        <f t="array" ref="D435">_xlfn.SWITCH($A$2,"average", AVERAGE(Instances!D435:Instances!D435),"median", MEDIAN(Instances!D435:Instances!D435),"min", MIN(Instances!D435:Instances!D435),"max", MAX(Instances!D435:Instances!D435),"diff", MAX(Instances!D435:Instances!D435)-MIN(Instances!D435:Instances!D435))</f>
        <v>0</v>
      </c>
      <c r="E435" s="1" cm="1">
        <f t="array" ref="E435">_xlfn.SWITCH($A$2,"average", AVERAGE(Instances!E435:Instances!E435),"median", MEDIAN(Instances!E435:Instances!E435),"min", MIN(Instances!E435:Instances!E435),"max", MAX(Instances!E435:Instances!E435),"diff", MAX(Instances!E435:Instances!E435)-MIN(Instances!E435:Instances!E435))</f>
        <v>0</v>
      </c>
      <c r="F435" s="1" cm="1">
        <f t="array" ref="F435">_xlfn.SWITCH($A$2,"average", AVERAGE(Instances!F435:Instances!F435),"median", MEDIAN(Instances!F435:Instances!F435),"min", MIN(Instances!F435:Instances!F435),"max", MAX(Instances!F435:Instances!F435),"diff", MAX(Instances!F435:Instances!F435)-MIN(Instances!F435:Instances!F435))</f>
        <v>0</v>
      </c>
      <c r="G435" s="1" cm="1">
        <f t="array" ref="G435">_xlfn.SWITCH($A$2,"average", AVERAGE(Instances!G435:Instances!G435),"median", MEDIAN(Instances!G435:Instances!G435),"min", MIN(Instances!G435:Instances!G435),"max", MAX(Instances!G435:Instances!G435),"diff", MAX(Instances!G435:Instances!G435)-MIN(Instances!G435:Instances!G435))</f>
        <v>0</v>
      </c>
      <c r="H435" s="1" cm="1">
        <f t="array" ref="H435">_xlfn.SWITCH($A$2,"average", AVERAGE(Instances!H435:Instances!H435),"median", MEDIAN(Instances!H435:Instances!H435),"min", MIN(Instances!H435:Instances!H435),"max", MAX(Instances!H435:Instances!H435),"diff", MAX(Instances!H435:Instances!H435)-MIN(Instances!H435:Instances!H435))</f>
        <v>0</v>
      </c>
      <c r="I435" s="1" cm="1">
        <f t="array" ref="I435">_xlfn.SWITCH($A$2,"average", AVERAGE(Instances!I435:Instances!I435),"median", MEDIAN(Instances!I435:Instances!I435),"min", MIN(Instances!I435:Instances!I435),"max", MAX(Instances!I435:Instances!I435),"diff", MAX(Instances!I435:Instances!I435)-MIN(Instances!I435:Instances!I435))</f>
        <v>0</v>
      </c>
      <c r="J435" s="1" cm="1">
        <f t="array" ref="J435">_xlfn.SWITCH($A$2,"average", AVERAGE(Instances!J435:Instances!J435),"median", MEDIAN(Instances!J435:Instances!J435),"min", MIN(Instances!J435:Instances!J435),"max", MAX(Instances!J435:Instances!J435),"diff", MAX(Instances!J435:Instances!J435)-MIN(Instances!J435:Instances!J435))</f>
        <v>0</v>
      </c>
      <c r="K435" s="1" cm="1">
        <f t="array" ref="K435">_xlfn.SWITCH($A$2,"average", AVERAGE(Instances!K435:Instances!K435),"median", MEDIAN(Instances!K435:Instances!K435),"min", MIN(Instances!K435:Instances!K435),"max", MAX(Instances!K435:Instances!K435),"diff", MAX(Instances!K435:Instances!K435)-MIN(Instances!K435:Instances!K435))</f>
        <v>0</v>
      </c>
      <c r="L435" s="1"/>
      <c r="M435" s="1" cm="1">
        <f t="array" ref="M435">_xlfn.SWITCH($A$2,"average", AVERAGE(Instances!M435:Instances!M435),"median", MEDIAN(Instances!M435:Instances!M435),"min", MIN(Instances!M435:Instances!M435),"max", MAX(Instances!M435:Instances!M435),"diff", MAX(Instances!M435:Instances!M435)-MIN(Instances!M435:Instances!M435))</f>
        <v>0</v>
      </c>
      <c r="N435" s="1" cm="1">
        <f t="array" ref="N435">_xlfn.SWITCH($A$2,"average", AVERAGE(Instances!N435:Instances!N435),"median", MEDIAN(Instances!N435:Instances!N435),"min", MIN(Instances!N435:Instances!N435),"max", MAX(Instances!N435:Instances!N435),"diff", MAX(Instances!N435:Instances!N435)-MIN(Instances!N435:Instances!N435))</f>
        <v>0</v>
      </c>
      <c r="O435" s="1"/>
      <c r="P435" s="1" cm="1">
        <f t="array" ref="P435">_xlfn.SWITCH($A$2,"average", AVERAGE(Instances!P435:Instances!P435),"median", MEDIAN(Instances!P435:Instances!P435),"min", MIN(Instances!P435:Instances!P435),"max", MAX(Instances!P435:Instances!P435),"diff", MAX(Instances!P435:Instances!P435)-MIN(Instances!P435:Instances!P435))</f>
        <v>0</v>
      </c>
      <c r="Q435" s="1" cm="1">
        <f t="array" ref="Q435">_xlfn.SWITCH($A$2,"average", AVERAGE(Instances!Q435:Instances!Q435),"median", MEDIAN(Instances!Q435:Instances!Q435),"min", MIN(Instances!Q435:Instances!Q435),"max", MAX(Instances!Q435:Instances!Q435),"diff", MAX(Instances!Q435:Instances!Q435)-MIN(Instances!Q435:Instances!Q435))</f>
        <v>0</v>
      </c>
      <c r="R435" s="1" cm="1">
        <f t="array" ref="R435">_xlfn.SWITCH($A$2,"average", AVERAGE(Instances!R435:Instances!R435),"median", MEDIAN(Instances!R435:Instances!R435),"min", MIN(Instances!R435:Instances!R435),"max", MAX(Instances!R435:Instances!R435),"diff", MAX(Instances!R435:Instances!R435)-MIN(Instances!R435:Instances!R435))</f>
        <v>0</v>
      </c>
      <c r="S435" s="1">
        <f>MIN($B435)</f>
        <v>0</v>
      </c>
      <c r="T435" s="1">
        <f>MIN($C435)</f>
        <v>0</v>
      </c>
      <c r="U435" s="1">
        <f>MIN($D435)</f>
        <v>0</v>
      </c>
      <c r="V435" s="1">
        <f>MIN($E435)</f>
        <v>0</v>
      </c>
      <c r="W435" s="1">
        <f>MIN($F435)</f>
        <v>0</v>
      </c>
      <c r="X435" s="1">
        <f>MIN($G435)</f>
        <v>0</v>
      </c>
      <c r="Y435" s="1">
        <f>MIN($H435)</f>
        <v>0</v>
      </c>
      <c r="Z435" s="1">
        <f>MIN($I435)</f>
        <v>0</v>
      </c>
      <c r="AA435" s="1">
        <f>MIN($J435)</f>
        <v>0</v>
      </c>
      <c r="AB435" s="1">
        <f>MIN($K435)</f>
        <v>0</v>
      </c>
      <c r="AC435" s="1">
        <f>MIN($M435)</f>
        <v>0</v>
      </c>
      <c r="AD435" s="1">
        <f>MIN($N435)</f>
        <v>0</v>
      </c>
      <c r="AE435" s="1">
        <f>MIN($P435)</f>
        <v>0</v>
      </c>
      <c r="AF435" s="1">
        <f>MIN($Q435)</f>
        <v>0</v>
      </c>
      <c r="AG435" s="1">
        <f>MIN($R435)</f>
        <v>0</v>
      </c>
      <c r="AH435" s="1">
        <f>MEDIAN($B435)</f>
        <v>0</v>
      </c>
      <c r="AI435" s="1">
        <f>MEDIAN($C435)</f>
        <v>0</v>
      </c>
      <c r="AJ435" s="1">
        <f>MEDIAN($D435)</f>
        <v>0</v>
      </c>
      <c r="AK435" s="1">
        <f>MEDIAN($E435)</f>
        <v>0</v>
      </c>
      <c r="AL435" s="1">
        <f>MEDIAN($F435)</f>
        <v>0</v>
      </c>
      <c r="AM435" s="1">
        <f>MEDIAN($G435)</f>
        <v>0</v>
      </c>
      <c r="AN435" s="1">
        <f>MEDIAN($H435)</f>
        <v>0</v>
      </c>
      <c r="AO435" s="1">
        <f>MEDIAN($I435)</f>
        <v>0</v>
      </c>
      <c r="AP435" s="1">
        <f>MEDIAN($J435)</f>
        <v>0</v>
      </c>
      <c r="AQ435" s="1">
        <f>MEDIAN($K435)</f>
        <v>0</v>
      </c>
      <c r="AR435" s="1">
        <f>MEDIAN($M435)</f>
        <v>0</v>
      </c>
      <c r="AS435" s="1">
        <f>MEDIAN($N435)</f>
        <v>0</v>
      </c>
      <c r="AT435" s="1">
        <f>MEDIAN($P435)</f>
        <v>0</v>
      </c>
      <c r="AU435" s="1">
        <f>MEDIAN($Q435)</f>
        <v>0</v>
      </c>
      <c r="AV435" s="1">
        <f>MEDIAN($R435)</f>
        <v>0</v>
      </c>
      <c r="AW435" s="1">
        <f>MAX($B435)</f>
        <v>0</v>
      </c>
      <c r="AX435" s="1">
        <f>MAX($C435)</f>
        <v>0</v>
      </c>
      <c r="AY435" s="1">
        <f>MAX($D435)</f>
        <v>0</v>
      </c>
      <c r="AZ435" s="1">
        <f>MAX($E435)</f>
        <v>0</v>
      </c>
      <c r="BA435" s="1">
        <f>MAX($F435)</f>
        <v>0</v>
      </c>
      <c r="BB435" s="1">
        <f>MAX($G435)</f>
        <v>0</v>
      </c>
      <c r="BC435" s="1">
        <f>MAX($H435)</f>
        <v>0</v>
      </c>
      <c r="BD435" s="1">
        <f>MAX($I435)</f>
        <v>0</v>
      </c>
      <c r="BE435" s="1">
        <f>MAX($J435)</f>
        <v>0</v>
      </c>
      <c r="BF435" s="1">
        <f>MAX($K435)</f>
        <v>0</v>
      </c>
      <c r="BG435" s="1">
        <f>MAX($M435)</f>
        <v>0</v>
      </c>
      <c r="BH435" s="1">
        <f>MAX($N435)</f>
        <v>0</v>
      </c>
      <c r="BI435" s="1">
        <f>MAX($P435)</f>
        <v>0</v>
      </c>
      <c r="BJ435" s="1">
        <f>MAX($Q435)</f>
        <v>0</v>
      </c>
      <c r="BK435" s="1">
        <f>MAX($R435)</f>
        <v>0</v>
      </c>
    </row>
    <row r="436" spans="1:63">
      <c r="A436" s="1" t="s">
        <v>433</v>
      </c>
      <c r="B436" s="1" cm="1">
        <f t="array" ref="B436">_xlfn.SWITCH($A$2,"average", AVERAGE(Instances!B436:Instances!B436),"median", MEDIAN(Instances!B436:Instances!B436),"min", MIN(Instances!B436:Instances!B436),"max", MAX(Instances!B436:Instances!B436),"diff", MAX(Instances!B436:Instances!B436)-MIN(Instances!B436:Instances!B436))</f>
        <v>0</v>
      </c>
      <c r="C436" s="1" cm="1">
        <f t="array" ref="C436">_xlfn.SWITCH($A$2,"average", AVERAGE(Instances!C436:Instances!C436),"median", MEDIAN(Instances!C436:Instances!C436),"min", MIN(Instances!C436:Instances!C436),"max", MAX(Instances!C436:Instances!C436),"diff", MAX(Instances!C436:Instances!C436)-MIN(Instances!C436:Instances!C436))</f>
        <v>0</v>
      </c>
      <c r="D436" s="1" cm="1">
        <f t="array" ref="D436">_xlfn.SWITCH($A$2,"average", AVERAGE(Instances!D436:Instances!D436),"median", MEDIAN(Instances!D436:Instances!D436),"min", MIN(Instances!D436:Instances!D436),"max", MAX(Instances!D436:Instances!D436),"diff", MAX(Instances!D436:Instances!D436)-MIN(Instances!D436:Instances!D436))</f>
        <v>0</v>
      </c>
      <c r="E436" s="1" cm="1">
        <f t="array" ref="E436">_xlfn.SWITCH($A$2,"average", AVERAGE(Instances!E436:Instances!E436),"median", MEDIAN(Instances!E436:Instances!E436),"min", MIN(Instances!E436:Instances!E436),"max", MAX(Instances!E436:Instances!E436),"diff", MAX(Instances!E436:Instances!E436)-MIN(Instances!E436:Instances!E436))</f>
        <v>0</v>
      </c>
      <c r="F436" s="1" cm="1">
        <f t="array" ref="F436">_xlfn.SWITCH($A$2,"average", AVERAGE(Instances!F436:Instances!F436),"median", MEDIAN(Instances!F436:Instances!F436),"min", MIN(Instances!F436:Instances!F436),"max", MAX(Instances!F436:Instances!F436),"diff", MAX(Instances!F436:Instances!F436)-MIN(Instances!F436:Instances!F436))</f>
        <v>0</v>
      </c>
      <c r="G436" s="1" cm="1">
        <f t="array" ref="G436">_xlfn.SWITCH($A$2,"average", AVERAGE(Instances!G436:Instances!G436),"median", MEDIAN(Instances!G436:Instances!G436),"min", MIN(Instances!G436:Instances!G436),"max", MAX(Instances!G436:Instances!G436),"diff", MAX(Instances!G436:Instances!G436)-MIN(Instances!G436:Instances!G436))</f>
        <v>0</v>
      </c>
      <c r="H436" s="1" cm="1">
        <f t="array" ref="H436">_xlfn.SWITCH($A$2,"average", AVERAGE(Instances!H436:Instances!H436),"median", MEDIAN(Instances!H436:Instances!H436),"min", MIN(Instances!H436:Instances!H436),"max", MAX(Instances!H436:Instances!H436),"diff", MAX(Instances!H436:Instances!H436)-MIN(Instances!H436:Instances!H436))</f>
        <v>0</v>
      </c>
      <c r="I436" s="1" cm="1">
        <f t="array" ref="I436">_xlfn.SWITCH($A$2,"average", AVERAGE(Instances!I436:Instances!I436),"median", MEDIAN(Instances!I436:Instances!I436),"min", MIN(Instances!I436:Instances!I436),"max", MAX(Instances!I436:Instances!I436),"diff", MAX(Instances!I436:Instances!I436)-MIN(Instances!I436:Instances!I436))</f>
        <v>0</v>
      </c>
      <c r="J436" s="1" cm="1">
        <f t="array" ref="J436">_xlfn.SWITCH($A$2,"average", AVERAGE(Instances!J436:Instances!J436),"median", MEDIAN(Instances!J436:Instances!J436),"min", MIN(Instances!J436:Instances!J436),"max", MAX(Instances!J436:Instances!J436),"diff", MAX(Instances!J436:Instances!J436)-MIN(Instances!J436:Instances!J436))</f>
        <v>0</v>
      </c>
      <c r="K436" s="1" cm="1">
        <f t="array" ref="K436">_xlfn.SWITCH($A$2,"average", AVERAGE(Instances!K436:Instances!K436),"median", MEDIAN(Instances!K436:Instances!K436),"min", MIN(Instances!K436:Instances!K436),"max", MAX(Instances!K436:Instances!K436),"diff", MAX(Instances!K436:Instances!K436)-MIN(Instances!K436:Instances!K436))</f>
        <v>0</v>
      </c>
      <c r="L436" s="1"/>
      <c r="M436" s="1" cm="1">
        <f t="array" ref="M436">_xlfn.SWITCH($A$2,"average", AVERAGE(Instances!M436:Instances!M436),"median", MEDIAN(Instances!M436:Instances!M436),"min", MIN(Instances!M436:Instances!M436),"max", MAX(Instances!M436:Instances!M436),"diff", MAX(Instances!M436:Instances!M436)-MIN(Instances!M436:Instances!M436))</f>
        <v>0</v>
      </c>
      <c r="N436" s="1" cm="1">
        <f t="array" ref="N436">_xlfn.SWITCH($A$2,"average", AVERAGE(Instances!N436:Instances!N436),"median", MEDIAN(Instances!N436:Instances!N436),"min", MIN(Instances!N436:Instances!N436),"max", MAX(Instances!N436:Instances!N436),"diff", MAX(Instances!N436:Instances!N436)-MIN(Instances!N436:Instances!N436))</f>
        <v>0</v>
      </c>
      <c r="O436" s="1"/>
      <c r="P436" s="1" cm="1">
        <f t="array" ref="P436">_xlfn.SWITCH($A$2,"average", AVERAGE(Instances!P436:Instances!P436),"median", MEDIAN(Instances!P436:Instances!P436),"min", MIN(Instances!P436:Instances!P436),"max", MAX(Instances!P436:Instances!P436),"diff", MAX(Instances!P436:Instances!P436)-MIN(Instances!P436:Instances!P436))</f>
        <v>0</v>
      </c>
      <c r="Q436" s="1" cm="1">
        <f t="array" ref="Q436">_xlfn.SWITCH($A$2,"average", AVERAGE(Instances!Q436:Instances!Q436),"median", MEDIAN(Instances!Q436:Instances!Q436),"min", MIN(Instances!Q436:Instances!Q436),"max", MAX(Instances!Q436:Instances!Q436),"diff", MAX(Instances!Q436:Instances!Q436)-MIN(Instances!Q436:Instances!Q436))</f>
        <v>0</v>
      </c>
      <c r="R436" s="1" cm="1">
        <f t="array" ref="R436">_xlfn.SWITCH($A$2,"average", AVERAGE(Instances!R436:Instances!R436),"median", MEDIAN(Instances!R436:Instances!R436),"min", MIN(Instances!R436:Instances!R436),"max", MAX(Instances!R436:Instances!R436),"diff", MAX(Instances!R436:Instances!R436)-MIN(Instances!R436:Instances!R436))</f>
        <v>0</v>
      </c>
      <c r="S436" s="1">
        <f>MIN($B436)</f>
        <v>0</v>
      </c>
      <c r="T436" s="1">
        <f>MIN($C436)</f>
        <v>0</v>
      </c>
      <c r="U436" s="1">
        <f>MIN($D436)</f>
        <v>0</v>
      </c>
      <c r="V436" s="1">
        <f>MIN($E436)</f>
        <v>0</v>
      </c>
      <c r="W436" s="1">
        <f>MIN($F436)</f>
        <v>0</v>
      </c>
      <c r="X436" s="1">
        <f>MIN($G436)</f>
        <v>0</v>
      </c>
      <c r="Y436" s="1">
        <f>MIN($H436)</f>
        <v>0</v>
      </c>
      <c r="Z436" s="1">
        <f>MIN($I436)</f>
        <v>0</v>
      </c>
      <c r="AA436" s="1">
        <f>MIN($J436)</f>
        <v>0</v>
      </c>
      <c r="AB436" s="1">
        <f>MIN($K436)</f>
        <v>0</v>
      </c>
      <c r="AC436" s="1">
        <f>MIN($M436)</f>
        <v>0</v>
      </c>
      <c r="AD436" s="1">
        <f>MIN($N436)</f>
        <v>0</v>
      </c>
      <c r="AE436" s="1">
        <f>MIN($P436)</f>
        <v>0</v>
      </c>
      <c r="AF436" s="1">
        <f>MIN($Q436)</f>
        <v>0</v>
      </c>
      <c r="AG436" s="1">
        <f>MIN($R436)</f>
        <v>0</v>
      </c>
      <c r="AH436" s="1">
        <f>MEDIAN($B436)</f>
        <v>0</v>
      </c>
      <c r="AI436" s="1">
        <f>MEDIAN($C436)</f>
        <v>0</v>
      </c>
      <c r="AJ436" s="1">
        <f>MEDIAN($D436)</f>
        <v>0</v>
      </c>
      <c r="AK436" s="1">
        <f>MEDIAN($E436)</f>
        <v>0</v>
      </c>
      <c r="AL436" s="1">
        <f>MEDIAN($F436)</f>
        <v>0</v>
      </c>
      <c r="AM436" s="1">
        <f>MEDIAN($G436)</f>
        <v>0</v>
      </c>
      <c r="AN436" s="1">
        <f>MEDIAN($H436)</f>
        <v>0</v>
      </c>
      <c r="AO436" s="1">
        <f>MEDIAN($I436)</f>
        <v>0</v>
      </c>
      <c r="AP436" s="1">
        <f>MEDIAN($J436)</f>
        <v>0</v>
      </c>
      <c r="AQ436" s="1">
        <f>MEDIAN($K436)</f>
        <v>0</v>
      </c>
      <c r="AR436" s="1">
        <f>MEDIAN($M436)</f>
        <v>0</v>
      </c>
      <c r="AS436" s="1">
        <f>MEDIAN($N436)</f>
        <v>0</v>
      </c>
      <c r="AT436" s="1">
        <f>MEDIAN($P436)</f>
        <v>0</v>
      </c>
      <c r="AU436" s="1">
        <f>MEDIAN($Q436)</f>
        <v>0</v>
      </c>
      <c r="AV436" s="1">
        <f>MEDIAN($R436)</f>
        <v>0</v>
      </c>
      <c r="AW436" s="1">
        <f>MAX($B436)</f>
        <v>0</v>
      </c>
      <c r="AX436" s="1">
        <f>MAX($C436)</f>
        <v>0</v>
      </c>
      <c r="AY436" s="1">
        <f>MAX($D436)</f>
        <v>0</v>
      </c>
      <c r="AZ436" s="1">
        <f>MAX($E436)</f>
        <v>0</v>
      </c>
      <c r="BA436" s="1">
        <f>MAX($F436)</f>
        <v>0</v>
      </c>
      <c r="BB436" s="1">
        <f>MAX($G436)</f>
        <v>0</v>
      </c>
      <c r="BC436" s="1">
        <f>MAX($H436)</f>
        <v>0</v>
      </c>
      <c r="BD436" s="1">
        <f>MAX($I436)</f>
        <v>0</v>
      </c>
      <c r="BE436" s="1">
        <f>MAX($J436)</f>
        <v>0</v>
      </c>
      <c r="BF436" s="1">
        <f>MAX($K436)</f>
        <v>0</v>
      </c>
      <c r="BG436" s="1">
        <f>MAX($M436)</f>
        <v>0</v>
      </c>
      <c r="BH436" s="1">
        <f>MAX($N436)</f>
        <v>0</v>
      </c>
      <c r="BI436" s="1">
        <f>MAX($P436)</f>
        <v>0</v>
      </c>
      <c r="BJ436" s="1">
        <f>MAX($Q436)</f>
        <v>0</v>
      </c>
      <c r="BK436" s="1">
        <f>MAX($R436)</f>
        <v>0</v>
      </c>
    </row>
    <row r="437" spans="1:63">
      <c r="A437" s="1" t="s">
        <v>434</v>
      </c>
      <c r="B437" s="1" cm="1">
        <f t="array" ref="B437">_xlfn.SWITCH($A$2,"average", AVERAGE(Instances!B437:Instances!B437),"median", MEDIAN(Instances!B437:Instances!B437),"min", MIN(Instances!B437:Instances!B437),"max", MAX(Instances!B437:Instances!B437),"diff", MAX(Instances!B437:Instances!B437)-MIN(Instances!B437:Instances!B437))</f>
        <v>0</v>
      </c>
      <c r="C437" s="1" cm="1">
        <f t="array" ref="C437">_xlfn.SWITCH($A$2,"average", AVERAGE(Instances!C437:Instances!C437),"median", MEDIAN(Instances!C437:Instances!C437),"min", MIN(Instances!C437:Instances!C437),"max", MAX(Instances!C437:Instances!C437),"diff", MAX(Instances!C437:Instances!C437)-MIN(Instances!C437:Instances!C437))</f>
        <v>0</v>
      </c>
      <c r="D437" s="1" cm="1">
        <f t="array" ref="D437">_xlfn.SWITCH($A$2,"average", AVERAGE(Instances!D437:Instances!D437),"median", MEDIAN(Instances!D437:Instances!D437),"min", MIN(Instances!D437:Instances!D437),"max", MAX(Instances!D437:Instances!D437),"diff", MAX(Instances!D437:Instances!D437)-MIN(Instances!D437:Instances!D437))</f>
        <v>0</v>
      </c>
      <c r="E437" s="1" cm="1">
        <f t="array" ref="E437">_xlfn.SWITCH($A$2,"average", AVERAGE(Instances!E437:Instances!E437),"median", MEDIAN(Instances!E437:Instances!E437),"min", MIN(Instances!E437:Instances!E437),"max", MAX(Instances!E437:Instances!E437),"diff", MAX(Instances!E437:Instances!E437)-MIN(Instances!E437:Instances!E437))</f>
        <v>0</v>
      </c>
      <c r="F437" s="1" cm="1">
        <f t="array" ref="F437">_xlfn.SWITCH($A$2,"average", AVERAGE(Instances!F437:Instances!F437),"median", MEDIAN(Instances!F437:Instances!F437),"min", MIN(Instances!F437:Instances!F437),"max", MAX(Instances!F437:Instances!F437),"diff", MAX(Instances!F437:Instances!F437)-MIN(Instances!F437:Instances!F437))</f>
        <v>0</v>
      </c>
      <c r="G437" s="1" cm="1">
        <f t="array" ref="G437">_xlfn.SWITCH($A$2,"average", AVERAGE(Instances!G437:Instances!G437),"median", MEDIAN(Instances!G437:Instances!G437),"min", MIN(Instances!G437:Instances!G437),"max", MAX(Instances!G437:Instances!G437),"diff", MAX(Instances!G437:Instances!G437)-MIN(Instances!G437:Instances!G437))</f>
        <v>0</v>
      </c>
      <c r="H437" s="1" cm="1">
        <f t="array" ref="H437">_xlfn.SWITCH($A$2,"average", AVERAGE(Instances!H437:Instances!H437),"median", MEDIAN(Instances!H437:Instances!H437),"min", MIN(Instances!H437:Instances!H437),"max", MAX(Instances!H437:Instances!H437),"diff", MAX(Instances!H437:Instances!H437)-MIN(Instances!H437:Instances!H437))</f>
        <v>0</v>
      </c>
      <c r="I437" s="1" cm="1">
        <f t="array" ref="I437">_xlfn.SWITCH($A$2,"average", AVERAGE(Instances!I437:Instances!I437),"median", MEDIAN(Instances!I437:Instances!I437),"min", MIN(Instances!I437:Instances!I437),"max", MAX(Instances!I437:Instances!I437),"diff", MAX(Instances!I437:Instances!I437)-MIN(Instances!I437:Instances!I437))</f>
        <v>0</v>
      </c>
      <c r="J437" s="1" cm="1">
        <f t="array" ref="J437">_xlfn.SWITCH($A$2,"average", AVERAGE(Instances!J437:Instances!J437),"median", MEDIAN(Instances!J437:Instances!J437),"min", MIN(Instances!J437:Instances!J437),"max", MAX(Instances!J437:Instances!J437),"diff", MAX(Instances!J437:Instances!J437)-MIN(Instances!J437:Instances!J437))</f>
        <v>0</v>
      </c>
      <c r="K437" s="1" cm="1">
        <f t="array" ref="K437">_xlfn.SWITCH($A$2,"average", AVERAGE(Instances!K437:Instances!K437),"median", MEDIAN(Instances!K437:Instances!K437),"min", MIN(Instances!K437:Instances!K437),"max", MAX(Instances!K437:Instances!K437),"diff", MAX(Instances!K437:Instances!K437)-MIN(Instances!K437:Instances!K437))</f>
        <v>0</v>
      </c>
      <c r="L437" s="1"/>
      <c r="M437" s="1" cm="1">
        <f t="array" ref="M437">_xlfn.SWITCH($A$2,"average", AVERAGE(Instances!M437:Instances!M437),"median", MEDIAN(Instances!M437:Instances!M437),"min", MIN(Instances!M437:Instances!M437),"max", MAX(Instances!M437:Instances!M437),"diff", MAX(Instances!M437:Instances!M437)-MIN(Instances!M437:Instances!M437))</f>
        <v>0</v>
      </c>
      <c r="N437" s="1" cm="1">
        <f t="array" ref="N437">_xlfn.SWITCH($A$2,"average", AVERAGE(Instances!N437:Instances!N437),"median", MEDIAN(Instances!N437:Instances!N437),"min", MIN(Instances!N437:Instances!N437),"max", MAX(Instances!N437:Instances!N437),"diff", MAX(Instances!N437:Instances!N437)-MIN(Instances!N437:Instances!N437))</f>
        <v>0</v>
      </c>
      <c r="O437" s="1"/>
      <c r="P437" s="1" cm="1">
        <f t="array" ref="P437">_xlfn.SWITCH($A$2,"average", AVERAGE(Instances!P437:Instances!P437),"median", MEDIAN(Instances!P437:Instances!P437),"min", MIN(Instances!P437:Instances!P437),"max", MAX(Instances!P437:Instances!P437),"diff", MAX(Instances!P437:Instances!P437)-MIN(Instances!P437:Instances!P437))</f>
        <v>0</v>
      </c>
      <c r="Q437" s="1" cm="1">
        <f t="array" ref="Q437">_xlfn.SWITCH($A$2,"average", AVERAGE(Instances!Q437:Instances!Q437),"median", MEDIAN(Instances!Q437:Instances!Q437),"min", MIN(Instances!Q437:Instances!Q437),"max", MAX(Instances!Q437:Instances!Q437),"diff", MAX(Instances!Q437:Instances!Q437)-MIN(Instances!Q437:Instances!Q437))</f>
        <v>0</v>
      </c>
      <c r="R437" s="1" cm="1">
        <f t="array" ref="R437">_xlfn.SWITCH($A$2,"average", AVERAGE(Instances!R437:Instances!R437),"median", MEDIAN(Instances!R437:Instances!R437),"min", MIN(Instances!R437:Instances!R437),"max", MAX(Instances!R437:Instances!R437),"diff", MAX(Instances!R437:Instances!R437)-MIN(Instances!R437:Instances!R437))</f>
        <v>0</v>
      </c>
      <c r="S437" s="1">
        <f>MIN($B437)</f>
        <v>0</v>
      </c>
      <c r="T437" s="1">
        <f>MIN($C437)</f>
        <v>0</v>
      </c>
      <c r="U437" s="1">
        <f>MIN($D437)</f>
        <v>0</v>
      </c>
      <c r="V437" s="1">
        <f>MIN($E437)</f>
        <v>0</v>
      </c>
      <c r="W437" s="1">
        <f>MIN($F437)</f>
        <v>0</v>
      </c>
      <c r="X437" s="1">
        <f>MIN($G437)</f>
        <v>0</v>
      </c>
      <c r="Y437" s="1">
        <f>MIN($H437)</f>
        <v>0</v>
      </c>
      <c r="Z437" s="1">
        <f>MIN($I437)</f>
        <v>0</v>
      </c>
      <c r="AA437" s="1">
        <f>MIN($J437)</f>
        <v>0</v>
      </c>
      <c r="AB437" s="1">
        <f>MIN($K437)</f>
        <v>0</v>
      </c>
      <c r="AC437" s="1">
        <f>MIN($M437)</f>
        <v>0</v>
      </c>
      <c r="AD437" s="1">
        <f>MIN($N437)</f>
        <v>0</v>
      </c>
      <c r="AE437" s="1">
        <f>MIN($P437)</f>
        <v>0</v>
      </c>
      <c r="AF437" s="1">
        <f>MIN($Q437)</f>
        <v>0</v>
      </c>
      <c r="AG437" s="1">
        <f>MIN($R437)</f>
        <v>0</v>
      </c>
      <c r="AH437" s="1">
        <f>MEDIAN($B437)</f>
        <v>0</v>
      </c>
      <c r="AI437" s="1">
        <f>MEDIAN($C437)</f>
        <v>0</v>
      </c>
      <c r="AJ437" s="1">
        <f>MEDIAN($D437)</f>
        <v>0</v>
      </c>
      <c r="AK437" s="1">
        <f>MEDIAN($E437)</f>
        <v>0</v>
      </c>
      <c r="AL437" s="1">
        <f>MEDIAN($F437)</f>
        <v>0</v>
      </c>
      <c r="AM437" s="1">
        <f>MEDIAN($G437)</f>
        <v>0</v>
      </c>
      <c r="AN437" s="1">
        <f>MEDIAN($H437)</f>
        <v>0</v>
      </c>
      <c r="AO437" s="1">
        <f>MEDIAN($I437)</f>
        <v>0</v>
      </c>
      <c r="AP437" s="1">
        <f>MEDIAN($J437)</f>
        <v>0</v>
      </c>
      <c r="AQ437" s="1">
        <f>MEDIAN($K437)</f>
        <v>0</v>
      </c>
      <c r="AR437" s="1">
        <f>MEDIAN($M437)</f>
        <v>0</v>
      </c>
      <c r="AS437" s="1">
        <f>MEDIAN($N437)</f>
        <v>0</v>
      </c>
      <c r="AT437" s="1">
        <f>MEDIAN($P437)</f>
        <v>0</v>
      </c>
      <c r="AU437" s="1">
        <f>MEDIAN($Q437)</f>
        <v>0</v>
      </c>
      <c r="AV437" s="1">
        <f>MEDIAN($R437)</f>
        <v>0</v>
      </c>
      <c r="AW437" s="1">
        <f>MAX($B437)</f>
        <v>0</v>
      </c>
      <c r="AX437" s="1">
        <f>MAX($C437)</f>
        <v>0</v>
      </c>
      <c r="AY437" s="1">
        <f>MAX($D437)</f>
        <v>0</v>
      </c>
      <c r="AZ437" s="1">
        <f>MAX($E437)</f>
        <v>0</v>
      </c>
      <c r="BA437" s="1">
        <f>MAX($F437)</f>
        <v>0</v>
      </c>
      <c r="BB437" s="1">
        <f>MAX($G437)</f>
        <v>0</v>
      </c>
      <c r="BC437" s="1">
        <f>MAX($H437)</f>
        <v>0</v>
      </c>
      <c r="BD437" s="1">
        <f>MAX($I437)</f>
        <v>0</v>
      </c>
      <c r="BE437" s="1">
        <f>MAX($J437)</f>
        <v>0</v>
      </c>
      <c r="BF437" s="1">
        <f>MAX($K437)</f>
        <v>0</v>
      </c>
      <c r="BG437" s="1">
        <f>MAX($M437)</f>
        <v>0</v>
      </c>
      <c r="BH437" s="1">
        <f>MAX($N437)</f>
        <v>0</v>
      </c>
      <c r="BI437" s="1">
        <f>MAX($P437)</f>
        <v>0</v>
      </c>
      <c r="BJ437" s="1">
        <f>MAX($Q437)</f>
        <v>0</v>
      </c>
      <c r="BK437" s="1">
        <f>MAX($R437)</f>
        <v>0</v>
      </c>
    </row>
    <row r="438" spans="1:63">
      <c r="A438" s="1" t="s">
        <v>435</v>
      </c>
      <c r="B438" s="1" cm="1">
        <f t="array" ref="B438">_xlfn.SWITCH($A$2,"average", AVERAGE(Instances!B438:Instances!B438),"median", MEDIAN(Instances!B438:Instances!B438),"min", MIN(Instances!B438:Instances!B438),"max", MAX(Instances!B438:Instances!B438),"diff", MAX(Instances!B438:Instances!B438)-MIN(Instances!B438:Instances!B438))</f>
        <v>0</v>
      </c>
      <c r="C438" s="1" cm="1">
        <f t="array" ref="C438">_xlfn.SWITCH($A$2,"average", AVERAGE(Instances!C438:Instances!C438),"median", MEDIAN(Instances!C438:Instances!C438),"min", MIN(Instances!C438:Instances!C438),"max", MAX(Instances!C438:Instances!C438),"diff", MAX(Instances!C438:Instances!C438)-MIN(Instances!C438:Instances!C438))</f>
        <v>0</v>
      </c>
      <c r="D438" s="1" cm="1">
        <f t="array" ref="D438">_xlfn.SWITCH($A$2,"average", AVERAGE(Instances!D438:Instances!D438),"median", MEDIAN(Instances!D438:Instances!D438),"min", MIN(Instances!D438:Instances!D438),"max", MAX(Instances!D438:Instances!D438),"diff", MAX(Instances!D438:Instances!D438)-MIN(Instances!D438:Instances!D438))</f>
        <v>0</v>
      </c>
      <c r="E438" s="1" cm="1">
        <f t="array" ref="E438">_xlfn.SWITCH($A$2,"average", AVERAGE(Instances!E438:Instances!E438),"median", MEDIAN(Instances!E438:Instances!E438),"min", MIN(Instances!E438:Instances!E438),"max", MAX(Instances!E438:Instances!E438),"diff", MAX(Instances!E438:Instances!E438)-MIN(Instances!E438:Instances!E438))</f>
        <v>0</v>
      </c>
      <c r="F438" s="1" cm="1">
        <f t="array" ref="F438">_xlfn.SWITCH($A$2,"average", AVERAGE(Instances!F438:Instances!F438),"median", MEDIAN(Instances!F438:Instances!F438),"min", MIN(Instances!F438:Instances!F438),"max", MAX(Instances!F438:Instances!F438),"diff", MAX(Instances!F438:Instances!F438)-MIN(Instances!F438:Instances!F438))</f>
        <v>0</v>
      </c>
      <c r="G438" s="1" cm="1">
        <f t="array" ref="G438">_xlfn.SWITCH($A$2,"average", AVERAGE(Instances!G438:Instances!G438),"median", MEDIAN(Instances!G438:Instances!G438),"min", MIN(Instances!G438:Instances!G438),"max", MAX(Instances!G438:Instances!G438),"diff", MAX(Instances!G438:Instances!G438)-MIN(Instances!G438:Instances!G438))</f>
        <v>0</v>
      </c>
      <c r="H438" s="1" cm="1">
        <f t="array" ref="H438">_xlfn.SWITCH($A$2,"average", AVERAGE(Instances!H438:Instances!H438),"median", MEDIAN(Instances!H438:Instances!H438),"min", MIN(Instances!H438:Instances!H438),"max", MAX(Instances!H438:Instances!H438),"diff", MAX(Instances!H438:Instances!H438)-MIN(Instances!H438:Instances!H438))</f>
        <v>0</v>
      </c>
      <c r="I438" s="1" cm="1">
        <f t="array" ref="I438">_xlfn.SWITCH($A$2,"average", AVERAGE(Instances!I438:Instances!I438),"median", MEDIAN(Instances!I438:Instances!I438),"min", MIN(Instances!I438:Instances!I438),"max", MAX(Instances!I438:Instances!I438),"diff", MAX(Instances!I438:Instances!I438)-MIN(Instances!I438:Instances!I438))</f>
        <v>0</v>
      </c>
      <c r="J438" s="1" cm="1">
        <f t="array" ref="J438">_xlfn.SWITCH($A$2,"average", AVERAGE(Instances!J438:Instances!J438),"median", MEDIAN(Instances!J438:Instances!J438),"min", MIN(Instances!J438:Instances!J438),"max", MAX(Instances!J438:Instances!J438),"diff", MAX(Instances!J438:Instances!J438)-MIN(Instances!J438:Instances!J438))</f>
        <v>0</v>
      </c>
      <c r="K438" s="1" cm="1">
        <f t="array" ref="K438">_xlfn.SWITCH($A$2,"average", AVERAGE(Instances!K438:Instances!K438),"median", MEDIAN(Instances!K438:Instances!K438),"min", MIN(Instances!K438:Instances!K438),"max", MAX(Instances!K438:Instances!K438),"diff", MAX(Instances!K438:Instances!K438)-MIN(Instances!K438:Instances!K438))</f>
        <v>0</v>
      </c>
      <c r="L438" s="1"/>
      <c r="M438" s="1" cm="1">
        <f t="array" ref="M438">_xlfn.SWITCH($A$2,"average", AVERAGE(Instances!M438:Instances!M438),"median", MEDIAN(Instances!M438:Instances!M438),"min", MIN(Instances!M438:Instances!M438),"max", MAX(Instances!M438:Instances!M438),"diff", MAX(Instances!M438:Instances!M438)-MIN(Instances!M438:Instances!M438))</f>
        <v>0</v>
      </c>
      <c r="N438" s="1" cm="1">
        <f t="array" ref="N438">_xlfn.SWITCH($A$2,"average", AVERAGE(Instances!N438:Instances!N438),"median", MEDIAN(Instances!N438:Instances!N438),"min", MIN(Instances!N438:Instances!N438),"max", MAX(Instances!N438:Instances!N438),"diff", MAX(Instances!N438:Instances!N438)-MIN(Instances!N438:Instances!N438))</f>
        <v>0</v>
      </c>
      <c r="O438" s="1"/>
      <c r="P438" s="1" cm="1">
        <f t="array" ref="P438">_xlfn.SWITCH($A$2,"average", AVERAGE(Instances!P438:Instances!P438),"median", MEDIAN(Instances!P438:Instances!P438),"min", MIN(Instances!P438:Instances!P438),"max", MAX(Instances!P438:Instances!P438),"diff", MAX(Instances!P438:Instances!P438)-MIN(Instances!P438:Instances!P438))</f>
        <v>0</v>
      </c>
      <c r="Q438" s="1" cm="1">
        <f t="array" ref="Q438">_xlfn.SWITCH($A$2,"average", AVERAGE(Instances!Q438:Instances!Q438),"median", MEDIAN(Instances!Q438:Instances!Q438),"min", MIN(Instances!Q438:Instances!Q438),"max", MAX(Instances!Q438:Instances!Q438),"diff", MAX(Instances!Q438:Instances!Q438)-MIN(Instances!Q438:Instances!Q438))</f>
        <v>0</v>
      </c>
      <c r="R438" s="1" cm="1">
        <f t="array" ref="R438">_xlfn.SWITCH($A$2,"average", AVERAGE(Instances!R438:Instances!R438),"median", MEDIAN(Instances!R438:Instances!R438),"min", MIN(Instances!R438:Instances!R438),"max", MAX(Instances!R438:Instances!R438),"diff", MAX(Instances!R438:Instances!R438)-MIN(Instances!R438:Instances!R438))</f>
        <v>0</v>
      </c>
      <c r="S438" s="1">
        <f>MIN($B438)</f>
        <v>0</v>
      </c>
      <c r="T438" s="1">
        <f>MIN($C438)</f>
        <v>0</v>
      </c>
      <c r="U438" s="1">
        <f>MIN($D438)</f>
        <v>0</v>
      </c>
      <c r="V438" s="1">
        <f>MIN($E438)</f>
        <v>0</v>
      </c>
      <c r="W438" s="1">
        <f>MIN($F438)</f>
        <v>0</v>
      </c>
      <c r="X438" s="1">
        <f>MIN($G438)</f>
        <v>0</v>
      </c>
      <c r="Y438" s="1">
        <f>MIN($H438)</f>
        <v>0</v>
      </c>
      <c r="Z438" s="1">
        <f>MIN($I438)</f>
        <v>0</v>
      </c>
      <c r="AA438" s="1">
        <f>MIN($J438)</f>
        <v>0</v>
      </c>
      <c r="AB438" s="1">
        <f>MIN($K438)</f>
        <v>0</v>
      </c>
      <c r="AC438" s="1">
        <f>MIN($M438)</f>
        <v>0</v>
      </c>
      <c r="AD438" s="1">
        <f>MIN($N438)</f>
        <v>0</v>
      </c>
      <c r="AE438" s="1">
        <f>MIN($P438)</f>
        <v>0</v>
      </c>
      <c r="AF438" s="1">
        <f>MIN($Q438)</f>
        <v>0</v>
      </c>
      <c r="AG438" s="1">
        <f>MIN($R438)</f>
        <v>0</v>
      </c>
      <c r="AH438" s="1">
        <f>MEDIAN($B438)</f>
        <v>0</v>
      </c>
      <c r="AI438" s="1">
        <f>MEDIAN($C438)</f>
        <v>0</v>
      </c>
      <c r="AJ438" s="1">
        <f>MEDIAN($D438)</f>
        <v>0</v>
      </c>
      <c r="AK438" s="1">
        <f>MEDIAN($E438)</f>
        <v>0</v>
      </c>
      <c r="AL438" s="1">
        <f>MEDIAN($F438)</f>
        <v>0</v>
      </c>
      <c r="AM438" s="1">
        <f>MEDIAN($G438)</f>
        <v>0</v>
      </c>
      <c r="AN438" s="1">
        <f>MEDIAN($H438)</f>
        <v>0</v>
      </c>
      <c r="AO438" s="1">
        <f>MEDIAN($I438)</f>
        <v>0</v>
      </c>
      <c r="AP438" s="1">
        <f>MEDIAN($J438)</f>
        <v>0</v>
      </c>
      <c r="AQ438" s="1">
        <f>MEDIAN($K438)</f>
        <v>0</v>
      </c>
      <c r="AR438" s="1">
        <f>MEDIAN($M438)</f>
        <v>0</v>
      </c>
      <c r="AS438" s="1">
        <f>MEDIAN($N438)</f>
        <v>0</v>
      </c>
      <c r="AT438" s="1">
        <f>MEDIAN($P438)</f>
        <v>0</v>
      </c>
      <c r="AU438" s="1">
        <f>MEDIAN($Q438)</f>
        <v>0</v>
      </c>
      <c r="AV438" s="1">
        <f>MEDIAN($R438)</f>
        <v>0</v>
      </c>
      <c r="AW438" s="1">
        <f>MAX($B438)</f>
        <v>0</v>
      </c>
      <c r="AX438" s="1">
        <f>MAX($C438)</f>
        <v>0</v>
      </c>
      <c r="AY438" s="1">
        <f>MAX($D438)</f>
        <v>0</v>
      </c>
      <c r="AZ438" s="1">
        <f>MAX($E438)</f>
        <v>0</v>
      </c>
      <c r="BA438" s="1">
        <f>MAX($F438)</f>
        <v>0</v>
      </c>
      <c r="BB438" s="1">
        <f>MAX($G438)</f>
        <v>0</v>
      </c>
      <c r="BC438" s="1">
        <f>MAX($H438)</f>
        <v>0</v>
      </c>
      <c r="BD438" s="1">
        <f>MAX($I438)</f>
        <v>0</v>
      </c>
      <c r="BE438" s="1">
        <f>MAX($J438)</f>
        <v>0</v>
      </c>
      <c r="BF438" s="1">
        <f>MAX($K438)</f>
        <v>0</v>
      </c>
      <c r="BG438" s="1">
        <f>MAX($M438)</f>
        <v>0</v>
      </c>
      <c r="BH438" s="1">
        <f>MAX($N438)</f>
        <v>0</v>
      </c>
      <c r="BI438" s="1">
        <f>MAX($P438)</f>
        <v>0</v>
      </c>
      <c r="BJ438" s="1">
        <f>MAX($Q438)</f>
        <v>0</v>
      </c>
      <c r="BK438" s="1">
        <f>MAX($R438)</f>
        <v>0</v>
      </c>
    </row>
    <row r="439" spans="1:63">
      <c r="A439" s="1" t="s">
        <v>436</v>
      </c>
      <c r="B439" s="1" cm="1">
        <f t="array" ref="B439">_xlfn.SWITCH($A$2,"average", AVERAGE(Instances!B439:Instances!B439),"median", MEDIAN(Instances!B439:Instances!B439),"min", MIN(Instances!B439:Instances!B439),"max", MAX(Instances!B439:Instances!B439),"diff", MAX(Instances!B439:Instances!B439)-MIN(Instances!B439:Instances!B439))</f>
        <v>0</v>
      </c>
      <c r="C439" s="1" cm="1">
        <f t="array" ref="C439">_xlfn.SWITCH($A$2,"average", AVERAGE(Instances!C439:Instances!C439),"median", MEDIAN(Instances!C439:Instances!C439),"min", MIN(Instances!C439:Instances!C439),"max", MAX(Instances!C439:Instances!C439),"diff", MAX(Instances!C439:Instances!C439)-MIN(Instances!C439:Instances!C439))</f>
        <v>0</v>
      </c>
      <c r="D439" s="1" cm="1">
        <f t="array" ref="D439">_xlfn.SWITCH($A$2,"average", AVERAGE(Instances!D439:Instances!D439),"median", MEDIAN(Instances!D439:Instances!D439),"min", MIN(Instances!D439:Instances!D439),"max", MAX(Instances!D439:Instances!D439),"diff", MAX(Instances!D439:Instances!D439)-MIN(Instances!D439:Instances!D439))</f>
        <v>0</v>
      </c>
      <c r="E439" s="1" cm="1">
        <f t="array" ref="E439">_xlfn.SWITCH($A$2,"average", AVERAGE(Instances!E439:Instances!E439),"median", MEDIAN(Instances!E439:Instances!E439),"min", MIN(Instances!E439:Instances!E439),"max", MAX(Instances!E439:Instances!E439),"diff", MAX(Instances!E439:Instances!E439)-MIN(Instances!E439:Instances!E439))</f>
        <v>0</v>
      </c>
      <c r="F439" s="1" cm="1">
        <f t="array" ref="F439">_xlfn.SWITCH($A$2,"average", AVERAGE(Instances!F439:Instances!F439),"median", MEDIAN(Instances!F439:Instances!F439),"min", MIN(Instances!F439:Instances!F439),"max", MAX(Instances!F439:Instances!F439),"diff", MAX(Instances!F439:Instances!F439)-MIN(Instances!F439:Instances!F439))</f>
        <v>0</v>
      </c>
      <c r="G439" s="1" cm="1">
        <f t="array" ref="G439">_xlfn.SWITCH($A$2,"average", AVERAGE(Instances!G439:Instances!G439),"median", MEDIAN(Instances!G439:Instances!G439),"min", MIN(Instances!G439:Instances!G439),"max", MAX(Instances!G439:Instances!G439),"diff", MAX(Instances!G439:Instances!G439)-MIN(Instances!G439:Instances!G439))</f>
        <v>0</v>
      </c>
      <c r="H439" s="1" cm="1">
        <f t="array" ref="H439">_xlfn.SWITCH($A$2,"average", AVERAGE(Instances!H439:Instances!H439),"median", MEDIAN(Instances!H439:Instances!H439),"min", MIN(Instances!H439:Instances!H439),"max", MAX(Instances!H439:Instances!H439),"diff", MAX(Instances!H439:Instances!H439)-MIN(Instances!H439:Instances!H439))</f>
        <v>0</v>
      </c>
      <c r="I439" s="1" cm="1">
        <f t="array" ref="I439">_xlfn.SWITCH($A$2,"average", AVERAGE(Instances!I439:Instances!I439),"median", MEDIAN(Instances!I439:Instances!I439),"min", MIN(Instances!I439:Instances!I439),"max", MAX(Instances!I439:Instances!I439),"diff", MAX(Instances!I439:Instances!I439)-MIN(Instances!I439:Instances!I439))</f>
        <v>0</v>
      </c>
      <c r="J439" s="1" cm="1">
        <f t="array" ref="J439">_xlfn.SWITCH($A$2,"average", AVERAGE(Instances!J439:Instances!J439),"median", MEDIAN(Instances!J439:Instances!J439),"min", MIN(Instances!J439:Instances!J439),"max", MAX(Instances!J439:Instances!J439),"diff", MAX(Instances!J439:Instances!J439)-MIN(Instances!J439:Instances!J439))</f>
        <v>0</v>
      </c>
      <c r="K439" s="1" cm="1">
        <f t="array" ref="K439">_xlfn.SWITCH($A$2,"average", AVERAGE(Instances!K439:Instances!K439),"median", MEDIAN(Instances!K439:Instances!K439),"min", MIN(Instances!K439:Instances!K439),"max", MAX(Instances!K439:Instances!K439),"diff", MAX(Instances!K439:Instances!K439)-MIN(Instances!K439:Instances!K439))</f>
        <v>0</v>
      </c>
      <c r="L439" s="1"/>
      <c r="M439" s="1" cm="1">
        <f t="array" ref="M439">_xlfn.SWITCH($A$2,"average", AVERAGE(Instances!M439:Instances!M439),"median", MEDIAN(Instances!M439:Instances!M439),"min", MIN(Instances!M439:Instances!M439),"max", MAX(Instances!M439:Instances!M439),"diff", MAX(Instances!M439:Instances!M439)-MIN(Instances!M439:Instances!M439))</f>
        <v>0</v>
      </c>
      <c r="N439" s="1" cm="1">
        <f t="array" ref="N439">_xlfn.SWITCH($A$2,"average", AVERAGE(Instances!N439:Instances!N439),"median", MEDIAN(Instances!N439:Instances!N439),"min", MIN(Instances!N439:Instances!N439),"max", MAX(Instances!N439:Instances!N439),"diff", MAX(Instances!N439:Instances!N439)-MIN(Instances!N439:Instances!N439))</f>
        <v>0</v>
      </c>
      <c r="O439" s="1"/>
      <c r="P439" s="1" cm="1">
        <f t="array" ref="P439">_xlfn.SWITCH($A$2,"average", AVERAGE(Instances!P439:Instances!P439),"median", MEDIAN(Instances!P439:Instances!P439),"min", MIN(Instances!P439:Instances!P439),"max", MAX(Instances!P439:Instances!P439),"diff", MAX(Instances!P439:Instances!P439)-MIN(Instances!P439:Instances!P439))</f>
        <v>0</v>
      </c>
      <c r="Q439" s="1" cm="1">
        <f t="array" ref="Q439">_xlfn.SWITCH($A$2,"average", AVERAGE(Instances!Q439:Instances!Q439),"median", MEDIAN(Instances!Q439:Instances!Q439),"min", MIN(Instances!Q439:Instances!Q439),"max", MAX(Instances!Q439:Instances!Q439),"diff", MAX(Instances!Q439:Instances!Q439)-MIN(Instances!Q439:Instances!Q439))</f>
        <v>0</v>
      </c>
      <c r="R439" s="1" cm="1">
        <f t="array" ref="R439">_xlfn.SWITCH($A$2,"average", AVERAGE(Instances!R439:Instances!R439),"median", MEDIAN(Instances!R439:Instances!R439),"min", MIN(Instances!R439:Instances!R439),"max", MAX(Instances!R439:Instances!R439),"diff", MAX(Instances!R439:Instances!R439)-MIN(Instances!R439:Instances!R439))</f>
        <v>0</v>
      </c>
      <c r="S439" s="1">
        <f>MIN($B439)</f>
        <v>0</v>
      </c>
      <c r="T439" s="1">
        <f>MIN($C439)</f>
        <v>0</v>
      </c>
      <c r="U439" s="1">
        <f>MIN($D439)</f>
        <v>0</v>
      </c>
      <c r="V439" s="1">
        <f>MIN($E439)</f>
        <v>0</v>
      </c>
      <c r="W439" s="1">
        <f>MIN($F439)</f>
        <v>0</v>
      </c>
      <c r="X439" s="1">
        <f>MIN($G439)</f>
        <v>0</v>
      </c>
      <c r="Y439" s="1">
        <f>MIN($H439)</f>
        <v>0</v>
      </c>
      <c r="Z439" s="1">
        <f>MIN($I439)</f>
        <v>0</v>
      </c>
      <c r="AA439" s="1">
        <f>MIN($J439)</f>
        <v>0</v>
      </c>
      <c r="AB439" s="1">
        <f>MIN($K439)</f>
        <v>0</v>
      </c>
      <c r="AC439" s="1">
        <f>MIN($M439)</f>
        <v>0</v>
      </c>
      <c r="AD439" s="1">
        <f>MIN($N439)</f>
        <v>0</v>
      </c>
      <c r="AE439" s="1">
        <f>MIN($P439)</f>
        <v>0</v>
      </c>
      <c r="AF439" s="1">
        <f>MIN($Q439)</f>
        <v>0</v>
      </c>
      <c r="AG439" s="1">
        <f>MIN($R439)</f>
        <v>0</v>
      </c>
      <c r="AH439" s="1">
        <f>MEDIAN($B439)</f>
        <v>0</v>
      </c>
      <c r="AI439" s="1">
        <f>MEDIAN($C439)</f>
        <v>0</v>
      </c>
      <c r="AJ439" s="1">
        <f>MEDIAN($D439)</f>
        <v>0</v>
      </c>
      <c r="AK439" s="1">
        <f>MEDIAN($E439)</f>
        <v>0</v>
      </c>
      <c r="AL439" s="1">
        <f>MEDIAN($F439)</f>
        <v>0</v>
      </c>
      <c r="AM439" s="1">
        <f>MEDIAN($G439)</f>
        <v>0</v>
      </c>
      <c r="AN439" s="1">
        <f>MEDIAN($H439)</f>
        <v>0</v>
      </c>
      <c r="AO439" s="1">
        <f>MEDIAN($I439)</f>
        <v>0</v>
      </c>
      <c r="AP439" s="1">
        <f>MEDIAN($J439)</f>
        <v>0</v>
      </c>
      <c r="AQ439" s="1">
        <f>MEDIAN($K439)</f>
        <v>0</v>
      </c>
      <c r="AR439" s="1">
        <f>MEDIAN($M439)</f>
        <v>0</v>
      </c>
      <c r="AS439" s="1">
        <f>MEDIAN($N439)</f>
        <v>0</v>
      </c>
      <c r="AT439" s="1">
        <f>MEDIAN($P439)</f>
        <v>0</v>
      </c>
      <c r="AU439" s="1">
        <f>MEDIAN($Q439)</f>
        <v>0</v>
      </c>
      <c r="AV439" s="1">
        <f>MEDIAN($R439)</f>
        <v>0</v>
      </c>
      <c r="AW439" s="1">
        <f>MAX($B439)</f>
        <v>0</v>
      </c>
      <c r="AX439" s="1">
        <f>MAX($C439)</f>
        <v>0</v>
      </c>
      <c r="AY439" s="1">
        <f>MAX($D439)</f>
        <v>0</v>
      </c>
      <c r="AZ439" s="1">
        <f>MAX($E439)</f>
        <v>0</v>
      </c>
      <c r="BA439" s="1">
        <f>MAX($F439)</f>
        <v>0</v>
      </c>
      <c r="BB439" s="1">
        <f>MAX($G439)</f>
        <v>0</v>
      </c>
      <c r="BC439" s="1">
        <f>MAX($H439)</f>
        <v>0</v>
      </c>
      <c r="BD439" s="1">
        <f>MAX($I439)</f>
        <v>0</v>
      </c>
      <c r="BE439" s="1">
        <f>MAX($J439)</f>
        <v>0</v>
      </c>
      <c r="BF439" s="1">
        <f>MAX($K439)</f>
        <v>0</v>
      </c>
      <c r="BG439" s="1">
        <f>MAX($M439)</f>
        <v>0</v>
      </c>
      <c r="BH439" s="1">
        <f>MAX($N439)</f>
        <v>0</v>
      </c>
      <c r="BI439" s="1">
        <f>MAX($P439)</f>
        <v>0</v>
      </c>
      <c r="BJ439" s="1">
        <f>MAX($Q439)</f>
        <v>0</v>
      </c>
      <c r="BK439" s="1">
        <f>MAX($R439)</f>
        <v>0</v>
      </c>
    </row>
    <row r="440" spans="1:63">
      <c r="A440" s="1" t="s">
        <v>437</v>
      </c>
      <c r="B440" s="1" cm="1">
        <f t="array" ref="B440">_xlfn.SWITCH($A$2,"average", AVERAGE(Instances!B440:Instances!B440),"median", MEDIAN(Instances!B440:Instances!B440),"min", MIN(Instances!B440:Instances!B440),"max", MAX(Instances!B440:Instances!B440),"diff", MAX(Instances!B440:Instances!B440)-MIN(Instances!B440:Instances!B440))</f>
        <v>0</v>
      </c>
      <c r="C440" s="1" cm="1">
        <f t="array" ref="C440">_xlfn.SWITCH($A$2,"average", AVERAGE(Instances!C440:Instances!C440),"median", MEDIAN(Instances!C440:Instances!C440),"min", MIN(Instances!C440:Instances!C440),"max", MAX(Instances!C440:Instances!C440),"diff", MAX(Instances!C440:Instances!C440)-MIN(Instances!C440:Instances!C440))</f>
        <v>0</v>
      </c>
      <c r="D440" s="1" cm="1">
        <f t="array" ref="D440">_xlfn.SWITCH($A$2,"average", AVERAGE(Instances!D440:Instances!D440),"median", MEDIAN(Instances!D440:Instances!D440),"min", MIN(Instances!D440:Instances!D440),"max", MAX(Instances!D440:Instances!D440),"diff", MAX(Instances!D440:Instances!D440)-MIN(Instances!D440:Instances!D440))</f>
        <v>0</v>
      </c>
      <c r="E440" s="1" cm="1">
        <f t="array" ref="E440">_xlfn.SWITCH($A$2,"average", AVERAGE(Instances!E440:Instances!E440),"median", MEDIAN(Instances!E440:Instances!E440),"min", MIN(Instances!E440:Instances!E440),"max", MAX(Instances!E440:Instances!E440),"diff", MAX(Instances!E440:Instances!E440)-MIN(Instances!E440:Instances!E440))</f>
        <v>0</v>
      </c>
      <c r="F440" s="1" cm="1">
        <f t="array" ref="F440">_xlfn.SWITCH($A$2,"average", AVERAGE(Instances!F440:Instances!F440),"median", MEDIAN(Instances!F440:Instances!F440),"min", MIN(Instances!F440:Instances!F440),"max", MAX(Instances!F440:Instances!F440),"diff", MAX(Instances!F440:Instances!F440)-MIN(Instances!F440:Instances!F440))</f>
        <v>0</v>
      </c>
      <c r="G440" s="1" cm="1">
        <f t="array" ref="G440">_xlfn.SWITCH($A$2,"average", AVERAGE(Instances!G440:Instances!G440),"median", MEDIAN(Instances!G440:Instances!G440),"min", MIN(Instances!G440:Instances!G440),"max", MAX(Instances!G440:Instances!G440),"diff", MAX(Instances!G440:Instances!G440)-MIN(Instances!G440:Instances!G440))</f>
        <v>0</v>
      </c>
      <c r="H440" s="1" cm="1">
        <f t="array" ref="H440">_xlfn.SWITCH($A$2,"average", AVERAGE(Instances!H440:Instances!H440),"median", MEDIAN(Instances!H440:Instances!H440),"min", MIN(Instances!H440:Instances!H440),"max", MAX(Instances!H440:Instances!H440),"diff", MAX(Instances!H440:Instances!H440)-MIN(Instances!H440:Instances!H440))</f>
        <v>0</v>
      </c>
      <c r="I440" s="1" cm="1">
        <f t="array" ref="I440">_xlfn.SWITCH($A$2,"average", AVERAGE(Instances!I440:Instances!I440),"median", MEDIAN(Instances!I440:Instances!I440),"min", MIN(Instances!I440:Instances!I440),"max", MAX(Instances!I440:Instances!I440),"diff", MAX(Instances!I440:Instances!I440)-MIN(Instances!I440:Instances!I440))</f>
        <v>0</v>
      </c>
      <c r="J440" s="1" cm="1">
        <f t="array" ref="J440">_xlfn.SWITCH($A$2,"average", AVERAGE(Instances!J440:Instances!J440),"median", MEDIAN(Instances!J440:Instances!J440),"min", MIN(Instances!J440:Instances!J440),"max", MAX(Instances!J440:Instances!J440),"diff", MAX(Instances!J440:Instances!J440)-MIN(Instances!J440:Instances!J440))</f>
        <v>0</v>
      </c>
      <c r="K440" s="1" cm="1">
        <f t="array" ref="K440">_xlfn.SWITCH($A$2,"average", AVERAGE(Instances!K440:Instances!K440),"median", MEDIAN(Instances!K440:Instances!K440),"min", MIN(Instances!K440:Instances!K440),"max", MAX(Instances!K440:Instances!K440),"diff", MAX(Instances!K440:Instances!K440)-MIN(Instances!K440:Instances!K440))</f>
        <v>0</v>
      </c>
      <c r="L440" s="1"/>
      <c r="M440" s="1" cm="1">
        <f t="array" ref="M440">_xlfn.SWITCH($A$2,"average", AVERAGE(Instances!M440:Instances!M440),"median", MEDIAN(Instances!M440:Instances!M440),"min", MIN(Instances!M440:Instances!M440),"max", MAX(Instances!M440:Instances!M440),"diff", MAX(Instances!M440:Instances!M440)-MIN(Instances!M440:Instances!M440))</f>
        <v>0</v>
      </c>
      <c r="N440" s="1" cm="1">
        <f t="array" ref="N440">_xlfn.SWITCH($A$2,"average", AVERAGE(Instances!N440:Instances!N440),"median", MEDIAN(Instances!N440:Instances!N440),"min", MIN(Instances!N440:Instances!N440),"max", MAX(Instances!N440:Instances!N440),"diff", MAX(Instances!N440:Instances!N440)-MIN(Instances!N440:Instances!N440))</f>
        <v>0</v>
      </c>
      <c r="O440" s="1"/>
      <c r="P440" s="1" cm="1">
        <f t="array" ref="P440">_xlfn.SWITCH($A$2,"average", AVERAGE(Instances!P440:Instances!P440),"median", MEDIAN(Instances!P440:Instances!P440),"min", MIN(Instances!P440:Instances!P440),"max", MAX(Instances!P440:Instances!P440),"diff", MAX(Instances!P440:Instances!P440)-MIN(Instances!P440:Instances!P440))</f>
        <v>0</v>
      </c>
      <c r="Q440" s="1" cm="1">
        <f t="array" ref="Q440">_xlfn.SWITCH($A$2,"average", AVERAGE(Instances!Q440:Instances!Q440),"median", MEDIAN(Instances!Q440:Instances!Q440),"min", MIN(Instances!Q440:Instances!Q440),"max", MAX(Instances!Q440:Instances!Q440),"diff", MAX(Instances!Q440:Instances!Q440)-MIN(Instances!Q440:Instances!Q440))</f>
        <v>0</v>
      </c>
      <c r="R440" s="1" cm="1">
        <f t="array" ref="R440">_xlfn.SWITCH($A$2,"average", AVERAGE(Instances!R440:Instances!R440),"median", MEDIAN(Instances!R440:Instances!R440),"min", MIN(Instances!R440:Instances!R440),"max", MAX(Instances!R440:Instances!R440),"diff", MAX(Instances!R440:Instances!R440)-MIN(Instances!R440:Instances!R440))</f>
        <v>0</v>
      </c>
      <c r="S440" s="1">
        <f>MIN($B440)</f>
        <v>0</v>
      </c>
      <c r="T440" s="1">
        <f>MIN($C440)</f>
        <v>0</v>
      </c>
      <c r="U440" s="1">
        <f>MIN($D440)</f>
        <v>0</v>
      </c>
      <c r="V440" s="1">
        <f>MIN($E440)</f>
        <v>0</v>
      </c>
      <c r="W440" s="1">
        <f>MIN($F440)</f>
        <v>0</v>
      </c>
      <c r="X440" s="1">
        <f>MIN($G440)</f>
        <v>0</v>
      </c>
      <c r="Y440" s="1">
        <f>MIN($H440)</f>
        <v>0</v>
      </c>
      <c r="Z440" s="1">
        <f>MIN($I440)</f>
        <v>0</v>
      </c>
      <c r="AA440" s="1">
        <f>MIN($J440)</f>
        <v>0</v>
      </c>
      <c r="AB440" s="1">
        <f>MIN($K440)</f>
        <v>0</v>
      </c>
      <c r="AC440" s="1">
        <f>MIN($M440)</f>
        <v>0</v>
      </c>
      <c r="AD440" s="1">
        <f>MIN($N440)</f>
        <v>0</v>
      </c>
      <c r="AE440" s="1">
        <f>MIN($P440)</f>
        <v>0</v>
      </c>
      <c r="AF440" s="1">
        <f>MIN($Q440)</f>
        <v>0</v>
      </c>
      <c r="AG440" s="1">
        <f>MIN($R440)</f>
        <v>0</v>
      </c>
      <c r="AH440" s="1">
        <f>MEDIAN($B440)</f>
        <v>0</v>
      </c>
      <c r="AI440" s="1">
        <f>MEDIAN($C440)</f>
        <v>0</v>
      </c>
      <c r="AJ440" s="1">
        <f>MEDIAN($D440)</f>
        <v>0</v>
      </c>
      <c r="AK440" s="1">
        <f>MEDIAN($E440)</f>
        <v>0</v>
      </c>
      <c r="AL440" s="1">
        <f>MEDIAN($F440)</f>
        <v>0</v>
      </c>
      <c r="AM440" s="1">
        <f>MEDIAN($G440)</f>
        <v>0</v>
      </c>
      <c r="AN440" s="1">
        <f>MEDIAN($H440)</f>
        <v>0</v>
      </c>
      <c r="AO440" s="1">
        <f>MEDIAN($I440)</f>
        <v>0</v>
      </c>
      <c r="AP440" s="1">
        <f>MEDIAN($J440)</f>
        <v>0</v>
      </c>
      <c r="AQ440" s="1">
        <f>MEDIAN($K440)</f>
        <v>0</v>
      </c>
      <c r="AR440" s="1">
        <f>MEDIAN($M440)</f>
        <v>0</v>
      </c>
      <c r="AS440" s="1">
        <f>MEDIAN($N440)</f>
        <v>0</v>
      </c>
      <c r="AT440" s="1">
        <f>MEDIAN($P440)</f>
        <v>0</v>
      </c>
      <c r="AU440" s="1">
        <f>MEDIAN($Q440)</f>
        <v>0</v>
      </c>
      <c r="AV440" s="1">
        <f>MEDIAN($R440)</f>
        <v>0</v>
      </c>
      <c r="AW440" s="1">
        <f>MAX($B440)</f>
        <v>0</v>
      </c>
      <c r="AX440" s="1">
        <f>MAX($C440)</f>
        <v>0</v>
      </c>
      <c r="AY440" s="1">
        <f>MAX($D440)</f>
        <v>0</v>
      </c>
      <c r="AZ440" s="1">
        <f>MAX($E440)</f>
        <v>0</v>
      </c>
      <c r="BA440" s="1">
        <f>MAX($F440)</f>
        <v>0</v>
      </c>
      <c r="BB440" s="1">
        <f>MAX($G440)</f>
        <v>0</v>
      </c>
      <c r="BC440" s="1">
        <f>MAX($H440)</f>
        <v>0</v>
      </c>
      <c r="BD440" s="1">
        <f>MAX($I440)</f>
        <v>0</v>
      </c>
      <c r="BE440" s="1">
        <f>MAX($J440)</f>
        <v>0</v>
      </c>
      <c r="BF440" s="1">
        <f>MAX($K440)</f>
        <v>0</v>
      </c>
      <c r="BG440" s="1">
        <f>MAX($M440)</f>
        <v>0</v>
      </c>
      <c r="BH440" s="1">
        <f>MAX($N440)</f>
        <v>0</v>
      </c>
      <c r="BI440" s="1">
        <f>MAX($P440)</f>
        <v>0</v>
      </c>
      <c r="BJ440" s="1">
        <f>MAX($Q440)</f>
        <v>0</v>
      </c>
      <c r="BK440" s="1">
        <f>MAX($R440)</f>
        <v>0</v>
      </c>
    </row>
    <row r="441" spans="1:63">
      <c r="A441" s="1" t="s">
        <v>438</v>
      </c>
      <c r="B441" s="1" cm="1">
        <f t="array" ref="B441">_xlfn.SWITCH($A$2,"average", AVERAGE(Instances!B441:Instances!B441),"median", MEDIAN(Instances!B441:Instances!B441),"min", MIN(Instances!B441:Instances!B441),"max", MAX(Instances!B441:Instances!B441),"diff", MAX(Instances!B441:Instances!B441)-MIN(Instances!B441:Instances!B441))</f>
        <v>0</v>
      </c>
      <c r="C441" s="1" cm="1">
        <f t="array" ref="C441">_xlfn.SWITCH($A$2,"average", AVERAGE(Instances!C441:Instances!C441),"median", MEDIAN(Instances!C441:Instances!C441),"min", MIN(Instances!C441:Instances!C441),"max", MAX(Instances!C441:Instances!C441),"diff", MAX(Instances!C441:Instances!C441)-MIN(Instances!C441:Instances!C441))</f>
        <v>0</v>
      </c>
      <c r="D441" s="1" cm="1">
        <f t="array" ref="D441">_xlfn.SWITCH($A$2,"average", AVERAGE(Instances!D441:Instances!D441),"median", MEDIAN(Instances!D441:Instances!D441),"min", MIN(Instances!D441:Instances!D441),"max", MAX(Instances!D441:Instances!D441),"diff", MAX(Instances!D441:Instances!D441)-MIN(Instances!D441:Instances!D441))</f>
        <v>0</v>
      </c>
      <c r="E441" s="1" cm="1">
        <f t="array" ref="E441">_xlfn.SWITCH($A$2,"average", AVERAGE(Instances!E441:Instances!E441),"median", MEDIAN(Instances!E441:Instances!E441),"min", MIN(Instances!E441:Instances!E441),"max", MAX(Instances!E441:Instances!E441),"diff", MAX(Instances!E441:Instances!E441)-MIN(Instances!E441:Instances!E441))</f>
        <v>0</v>
      </c>
      <c r="F441" s="1" cm="1">
        <f t="array" ref="F441">_xlfn.SWITCH($A$2,"average", AVERAGE(Instances!F441:Instances!F441),"median", MEDIAN(Instances!F441:Instances!F441),"min", MIN(Instances!F441:Instances!F441),"max", MAX(Instances!F441:Instances!F441),"diff", MAX(Instances!F441:Instances!F441)-MIN(Instances!F441:Instances!F441))</f>
        <v>0</v>
      </c>
      <c r="G441" s="1" cm="1">
        <f t="array" ref="G441">_xlfn.SWITCH($A$2,"average", AVERAGE(Instances!G441:Instances!G441),"median", MEDIAN(Instances!G441:Instances!G441),"min", MIN(Instances!G441:Instances!G441),"max", MAX(Instances!G441:Instances!G441),"diff", MAX(Instances!G441:Instances!G441)-MIN(Instances!G441:Instances!G441))</f>
        <v>0</v>
      </c>
      <c r="H441" s="1" cm="1">
        <f t="array" ref="H441">_xlfn.SWITCH($A$2,"average", AVERAGE(Instances!H441:Instances!H441),"median", MEDIAN(Instances!H441:Instances!H441),"min", MIN(Instances!H441:Instances!H441),"max", MAX(Instances!H441:Instances!H441),"diff", MAX(Instances!H441:Instances!H441)-MIN(Instances!H441:Instances!H441))</f>
        <v>0</v>
      </c>
      <c r="I441" s="1" cm="1">
        <f t="array" ref="I441">_xlfn.SWITCH($A$2,"average", AVERAGE(Instances!I441:Instances!I441),"median", MEDIAN(Instances!I441:Instances!I441),"min", MIN(Instances!I441:Instances!I441),"max", MAX(Instances!I441:Instances!I441),"diff", MAX(Instances!I441:Instances!I441)-MIN(Instances!I441:Instances!I441))</f>
        <v>0</v>
      </c>
      <c r="J441" s="1" cm="1">
        <f t="array" ref="J441">_xlfn.SWITCH($A$2,"average", AVERAGE(Instances!J441:Instances!J441),"median", MEDIAN(Instances!J441:Instances!J441),"min", MIN(Instances!J441:Instances!J441),"max", MAX(Instances!J441:Instances!J441),"diff", MAX(Instances!J441:Instances!J441)-MIN(Instances!J441:Instances!J441))</f>
        <v>0</v>
      </c>
      <c r="K441" s="1" cm="1">
        <f t="array" ref="K441">_xlfn.SWITCH($A$2,"average", AVERAGE(Instances!K441:Instances!K441),"median", MEDIAN(Instances!K441:Instances!K441),"min", MIN(Instances!K441:Instances!K441),"max", MAX(Instances!K441:Instances!K441),"diff", MAX(Instances!K441:Instances!K441)-MIN(Instances!K441:Instances!K441))</f>
        <v>0</v>
      </c>
      <c r="L441" s="1"/>
      <c r="M441" s="1" cm="1">
        <f t="array" ref="M441">_xlfn.SWITCH($A$2,"average", AVERAGE(Instances!M441:Instances!M441),"median", MEDIAN(Instances!M441:Instances!M441),"min", MIN(Instances!M441:Instances!M441),"max", MAX(Instances!M441:Instances!M441),"diff", MAX(Instances!M441:Instances!M441)-MIN(Instances!M441:Instances!M441))</f>
        <v>0</v>
      </c>
      <c r="N441" s="1" cm="1">
        <f t="array" ref="N441">_xlfn.SWITCH($A$2,"average", AVERAGE(Instances!N441:Instances!N441),"median", MEDIAN(Instances!N441:Instances!N441),"min", MIN(Instances!N441:Instances!N441),"max", MAX(Instances!N441:Instances!N441),"diff", MAX(Instances!N441:Instances!N441)-MIN(Instances!N441:Instances!N441))</f>
        <v>0</v>
      </c>
      <c r="O441" s="1"/>
      <c r="P441" s="1" cm="1">
        <f t="array" ref="P441">_xlfn.SWITCH($A$2,"average", AVERAGE(Instances!P441:Instances!P441),"median", MEDIAN(Instances!P441:Instances!P441),"min", MIN(Instances!P441:Instances!P441),"max", MAX(Instances!P441:Instances!P441),"diff", MAX(Instances!P441:Instances!P441)-MIN(Instances!P441:Instances!P441))</f>
        <v>0</v>
      </c>
      <c r="Q441" s="1" cm="1">
        <f t="array" ref="Q441">_xlfn.SWITCH($A$2,"average", AVERAGE(Instances!Q441:Instances!Q441),"median", MEDIAN(Instances!Q441:Instances!Q441),"min", MIN(Instances!Q441:Instances!Q441),"max", MAX(Instances!Q441:Instances!Q441),"diff", MAX(Instances!Q441:Instances!Q441)-MIN(Instances!Q441:Instances!Q441))</f>
        <v>0</v>
      </c>
      <c r="R441" s="1" cm="1">
        <f t="array" ref="R441">_xlfn.SWITCH($A$2,"average", AVERAGE(Instances!R441:Instances!R441),"median", MEDIAN(Instances!R441:Instances!R441),"min", MIN(Instances!R441:Instances!R441),"max", MAX(Instances!R441:Instances!R441),"diff", MAX(Instances!R441:Instances!R441)-MIN(Instances!R441:Instances!R441))</f>
        <v>0</v>
      </c>
      <c r="S441" s="1">
        <f>MIN($B441)</f>
        <v>0</v>
      </c>
      <c r="T441" s="1">
        <f>MIN($C441)</f>
        <v>0</v>
      </c>
      <c r="U441" s="1">
        <f>MIN($D441)</f>
        <v>0</v>
      </c>
      <c r="V441" s="1">
        <f>MIN($E441)</f>
        <v>0</v>
      </c>
      <c r="W441" s="1">
        <f>MIN($F441)</f>
        <v>0</v>
      </c>
      <c r="X441" s="1">
        <f>MIN($G441)</f>
        <v>0</v>
      </c>
      <c r="Y441" s="1">
        <f>MIN($H441)</f>
        <v>0</v>
      </c>
      <c r="Z441" s="1">
        <f>MIN($I441)</f>
        <v>0</v>
      </c>
      <c r="AA441" s="1">
        <f>MIN($J441)</f>
        <v>0</v>
      </c>
      <c r="AB441" s="1">
        <f>MIN($K441)</f>
        <v>0</v>
      </c>
      <c r="AC441" s="1">
        <f>MIN($M441)</f>
        <v>0</v>
      </c>
      <c r="AD441" s="1">
        <f>MIN($N441)</f>
        <v>0</v>
      </c>
      <c r="AE441" s="1">
        <f>MIN($P441)</f>
        <v>0</v>
      </c>
      <c r="AF441" s="1">
        <f>MIN($Q441)</f>
        <v>0</v>
      </c>
      <c r="AG441" s="1">
        <f>MIN($R441)</f>
        <v>0</v>
      </c>
      <c r="AH441" s="1">
        <f>MEDIAN($B441)</f>
        <v>0</v>
      </c>
      <c r="AI441" s="1">
        <f>MEDIAN($C441)</f>
        <v>0</v>
      </c>
      <c r="AJ441" s="1">
        <f>MEDIAN($D441)</f>
        <v>0</v>
      </c>
      <c r="AK441" s="1">
        <f>MEDIAN($E441)</f>
        <v>0</v>
      </c>
      <c r="AL441" s="1">
        <f>MEDIAN($F441)</f>
        <v>0</v>
      </c>
      <c r="AM441" s="1">
        <f>MEDIAN($G441)</f>
        <v>0</v>
      </c>
      <c r="AN441" s="1">
        <f>MEDIAN($H441)</f>
        <v>0</v>
      </c>
      <c r="AO441" s="1">
        <f>MEDIAN($I441)</f>
        <v>0</v>
      </c>
      <c r="AP441" s="1">
        <f>MEDIAN($J441)</f>
        <v>0</v>
      </c>
      <c r="AQ441" s="1">
        <f>MEDIAN($K441)</f>
        <v>0</v>
      </c>
      <c r="AR441" s="1">
        <f>MEDIAN($M441)</f>
        <v>0</v>
      </c>
      <c r="AS441" s="1">
        <f>MEDIAN($N441)</f>
        <v>0</v>
      </c>
      <c r="AT441" s="1">
        <f>MEDIAN($P441)</f>
        <v>0</v>
      </c>
      <c r="AU441" s="1">
        <f>MEDIAN($Q441)</f>
        <v>0</v>
      </c>
      <c r="AV441" s="1">
        <f>MEDIAN($R441)</f>
        <v>0</v>
      </c>
      <c r="AW441" s="1">
        <f>MAX($B441)</f>
        <v>0</v>
      </c>
      <c r="AX441" s="1">
        <f>MAX($C441)</f>
        <v>0</v>
      </c>
      <c r="AY441" s="1">
        <f>MAX($D441)</f>
        <v>0</v>
      </c>
      <c r="AZ441" s="1">
        <f>MAX($E441)</f>
        <v>0</v>
      </c>
      <c r="BA441" s="1">
        <f>MAX($F441)</f>
        <v>0</v>
      </c>
      <c r="BB441" s="1">
        <f>MAX($G441)</f>
        <v>0</v>
      </c>
      <c r="BC441" s="1">
        <f>MAX($H441)</f>
        <v>0</v>
      </c>
      <c r="BD441" s="1">
        <f>MAX($I441)</f>
        <v>0</v>
      </c>
      <c r="BE441" s="1">
        <f>MAX($J441)</f>
        <v>0</v>
      </c>
      <c r="BF441" s="1">
        <f>MAX($K441)</f>
        <v>0</v>
      </c>
      <c r="BG441" s="1">
        <f>MAX($M441)</f>
        <v>0</v>
      </c>
      <c r="BH441" s="1">
        <f>MAX($N441)</f>
        <v>0</v>
      </c>
      <c r="BI441" s="1">
        <f>MAX($P441)</f>
        <v>0</v>
      </c>
      <c r="BJ441" s="1">
        <f>MAX($Q441)</f>
        <v>0</v>
      </c>
      <c r="BK441" s="1">
        <f>MAX($R441)</f>
        <v>0</v>
      </c>
    </row>
    <row r="442" spans="1:63">
      <c r="A442" s="1" t="s">
        <v>439</v>
      </c>
      <c r="B442" s="1" cm="1">
        <f t="array" ref="B442">_xlfn.SWITCH($A$2,"average", AVERAGE(Instances!B442:Instances!B442),"median", MEDIAN(Instances!B442:Instances!B442),"min", MIN(Instances!B442:Instances!B442),"max", MAX(Instances!B442:Instances!B442),"diff", MAX(Instances!B442:Instances!B442)-MIN(Instances!B442:Instances!B442))</f>
        <v>0</v>
      </c>
      <c r="C442" s="1" cm="1">
        <f t="array" ref="C442">_xlfn.SWITCH($A$2,"average", AVERAGE(Instances!C442:Instances!C442),"median", MEDIAN(Instances!C442:Instances!C442),"min", MIN(Instances!C442:Instances!C442),"max", MAX(Instances!C442:Instances!C442),"diff", MAX(Instances!C442:Instances!C442)-MIN(Instances!C442:Instances!C442))</f>
        <v>0</v>
      </c>
      <c r="D442" s="1" cm="1">
        <f t="array" ref="D442">_xlfn.SWITCH($A$2,"average", AVERAGE(Instances!D442:Instances!D442),"median", MEDIAN(Instances!D442:Instances!D442),"min", MIN(Instances!D442:Instances!D442),"max", MAX(Instances!D442:Instances!D442),"diff", MAX(Instances!D442:Instances!D442)-MIN(Instances!D442:Instances!D442))</f>
        <v>0</v>
      </c>
      <c r="E442" s="1" cm="1">
        <f t="array" ref="E442">_xlfn.SWITCH($A$2,"average", AVERAGE(Instances!E442:Instances!E442),"median", MEDIAN(Instances!E442:Instances!E442),"min", MIN(Instances!E442:Instances!E442),"max", MAX(Instances!E442:Instances!E442),"diff", MAX(Instances!E442:Instances!E442)-MIN(Instances!E442:Instances!E442))</f>
        <v>0</v>
      </c>
      <c r="F442" s="1" cm="1">
        <f t="array" ref="F442">_xlfn.SWITCH($A$2,"average", AVERAGE(Instances!F442:Instances!F442),"median", MEDIAN(Instances!F442:Instances!F442),"min", MIN(Instances!F442:Instances!F442),"max", MAX(Instances!F442:Instances!F442),"diff", MAX(Instances!F442:Instances!F442)-MIN(Instances!F442:Instances!F442))</f>
        <v>0</v>
      </c>
      <c r="G442" s="1" cm="1">
        <f t="array" ref="G442">_xlfn.SWITCH($A$2,"average", AVERAGE(Instances!G442:Instances!G442),"median", MEDIAN(Instances!G442:Instances!G442),"min", MIN(Instances!G442:Instances!G442),"max", MAX(Instances!G442:Instances!G442),"diff", MAX(Instances!G442:Instances!G442)-MIN(Instances!G442:Instances!G442))</f>
        <v>0</v>
      </c>
      <c r="H442" s="1" cm="1">
        <f t="array" ref="H442">_xlfn.SWITCH($A$2,"average", AVERAGE(Instances!H442:Instances!H442),"median", MEDIAN(Instances!H442:Instances!H442),"min", MIN(Instances!H442:Instances!H442),"max", MAX(Instances!H442:Instances!H442),"diff", MAX(Instances!H442:Instances!H442)-MIN(Instances!H442:Instances!H442))</f>
        <v>0</v>
      </c>
      <c r="I442" s="1" cm="1">
        <f t="array" ref="I442">_xlfn.SWITCH($A$2,"average", AVERAGE(Instances!I442:Instances!I442),"median", MEDIAN(Instances!I442:Instances!I442),"min", MIN(Instances!I442:Instances!I442),"max", MAX(Instances!I442:Instances!I442),"diff", MAX(Instances!I442:Instances!I442)-MIN(Instances!I442:Instances!I442))</f>
        <v>0</v>
      </c>
      <c r="J442" s="1" cm="1">
        <f t="array" ref="J442">_xlfn.SWITCH($A$2,"average", AVERAGE(Instances!J442:Instances!J442),"median", MEDIAN(Instances!J442:Instances!J442),"min", MIN(Instances!J442:Instances!J442),"max", MAX(Instances!J442:Instances!J442),"diff", MAX(Instances!J442:Instances!J442)-MIN(Instances!J442:Instances!J442))</f>
        <v>0</v>
      </c>
      <c r="K442" s="1" cm="1">
        <f t="array" ref="K442">_xlfn.SWITCH($A$2,"average", AVERAGE(Instances!K442:Instances!K442),"median", MEDIAN(Instances!K442:Instances!K442),"min", MIN(Instances!K442:Instances!K442),"max", MAX(Instances!K442:Instances!K442),"diff", MAX(Instances!K442:Instances!K442)-MIN(Instances!K442:Instances!K442))</f>
        <v>0</v>
      </c>
      <c r="L442" s="1"/>
      <c r="M442" s="1" cm="1">
        <f t="array" ref="M442">_xlfn.SWITCH($A$2,"average", AVERAGE(Instances!M442:Instances!M442),"median", MEDIAN(Instances!M442:Instances!M442),"min", MIN(Instances!M442:Instances!M442),"max", MAX(Instances!M442:Instances!M442),"diff", MAX(Instances!M442:Instances!M442)-MIN(Instances!M442:Instances!M442))</f>
        <v>0</v>
      </c>
      <c r="N442" s="1" cm="1">
        <f t="array" ref="N442">_xlfn.SWITCH($A$2,"average", AVERAGE(Instances!N442:Instances!N442),"median", MEDIAN(Instances!N442:Instances!N442),"min", MIN(Instances!N442:Instances!N442),"max", MAX(Instances!N442:Instances!N442),"diff", MAX(Instances!N442:Instances!N442)-MIN(Instances!N442:Instances!N442))</f>
        <v>0</v>
      </c>
      <c r="O442" s="1"/>
      <c r="P442" s="1" cm="1">
        <f t="array" ref="P442">_xlfn.SWITCH($A$2,"average", AVERAGE(Instances!P442:Instances!P442),"median", MEDIAN(Instances!P442:Instances!P442),"min", MIN(Instances!P442:Instances!P442),"max", MAX(Instances!P442:Instances!P442),"diff", MAX(Instances!P442:Instances!P442)-MIN(Instances!P442:Instances!P442))</f>
        <v>0</v>
      </c>
      <c r="Q442" s="1" cm="1">
        <f t="array" ref="Q442">_xlfn.SWITCH($A$2,"average", AVERAGE(Instances!Q442:Instances!Q442),"median", MEDIAN(Instances!Q442:Instances!Q442),"min", MIN(Instances!Q442:Instances!Q442),"max", MAX(Instances!Q442:Instances!Q442),"diff", MAX(Instances!Q442:Instances!Q442)-MIN(Instances!Q442:Instances!Q442))</f>
        <v>0</v>
      </c>
      <c r="R442" s="1" cm="1">
        <f t="array" ref="R442">_xlfn.SWITCH($A$2,"average", AVERAGE(Instances!R442:Instances!R442),"median", MEDIAN(Instances!R442:Instances!R442),"min", MIN(Instances!R442:Instances!R442),"max", MAX(Instances!R442:Instances!R442),"diff", MAX(Instances!R442:Instances!R442)-MIN(Instances!R442:Instances!R442))</f>
        <v>0</v>
      </c>
      <c r="S442" s="1">
        <f>MIN($B442)</f>
        <v>0</v>
      </c>
      <c r="T442" s="1">
        <f>MIN($C442)</f>
        <v>0</v>
      </c>
      <c r="U442" s="1">
        <f>MIN($D442)</f>
        <v>0</v>
      </c>
      <c r="V442" s="1">
        <f>MIN($E442)</f>
        <v>0</v>
      </c>
      <c r="W442" s="1">
        <f>MIN($F442)</f>
        <v>0</v>
      </c>
      <c r="X442" s="1">
        <f>MIN($G442)</f>
        <v>0</v>
      </c>
      <c r="Y442" s="1">
        <f>MIN($H442)</f>
        <v>0</v>
      </c>
      <c r="Z442" s="1">
        <f>MIN($I442)</f>
        <v>0</v>
      </c>
      <c r="AA442" s="1">
        <f>MIN($J442)</f>
        <v>0</v>
      </c>
      <c r="AB442" s="1">
        <f>MIN($K442)</f>
        <v>0</v>
      </c>
      <c r="AC442" s="1">
        <f>MIN($M442)</f>
        <v>0</v>
      </c>
      <c r="AD442" s="1">
        <f>MIN($N442)</f>
        <v>0</v>
      </c>
      <c r="AE442" s="1">
        <f>MIN($P442)</f>
        <v>0</v>
      </c>
      <c r="AF442" s="1">
        <f>MIN($Q442)</f>
        <v>0</v>
      </c>
      <c r="AG442" s="1">
        <f>MIN($R442)</f>
        <v>0</v>
      </c>
      <c r="AH442" s="1">
        <f>MEDIAN($B442)</f>
        <v>0</v>
      </c>
      <c r="AI442" s="1">
        <f>MEDIAN($C442)</f>
        <v>0</v>
      </c>
      <c r="AJ442" s="1">
        <f>MEDIAN($D442)</f>
        <v>0</v>
      </c>
      <c r="AK442" s="1">
        <f>MEDIAN($E442)</f>
        <v>0</v>
      </c>
      <c r="AL442" s="1">
        <f>MEDIAN($F442)</f>
        <v>0</v>
      </c>
      <c r="AM442" s="1">
        <f>MEDIAN($G442)</f>
        <v>0</v>
      </c>
      <c r="AN442" s="1">
        <f>MEDIAN($H442)</f>
        <v>0</v>
      </c>
      <c r="AO442" s="1">
        <f>MEDIAN($I442)</f>
        <v>0</v>
      </c>
      <c r="AP442" s="1">
        <f>MEDIAN($J442)</f>
        <v>0</v>
      </c>
      <c r="AQ442" s="1">
        <f>MEDIAN($K442)</f>
        <v>0</v>
      </c>
      <c r="AR442" s="1">
        <f>MEDIAN($M442)</f>
        <v>0</v>
      </c>
      <c r="AS442" s="1">
        <f>MEDIAN($N442)</f>
        <v>0</v>
      </c>
      <c r="AT442" s="1">
        <f>MEDIAN($P442)</f>
        <v>0</v>
      </c>
      <c r="AU442" s="1">
        <f>MEDIAN($Q442)</f>
        <v>0</v>
      </c>
      <c r="AV442" s="1">
        <f>MEDIAN($R442)</f>
        <v>0</v>
      </c>
      <c r="AW442" s="1">
        <f>MAX($B442)</f>
        <v>0</v>
      </c>
      <c r="AX442" s="1">
        <f>MAX($C442)</f>
        <v>0</v>
      </c>
      <c r="AY442" s="1">
        <f>MAX($D442)</f>
        <v>0</v>
      </c>
      <c r="AZ442" s="1">
        <f>MAX($E442)</f>
        <v>0</v>
      </c>
      <c r="BA442" s="1">
        <f>MAX($F442)</f>
        <v>0</v>
      </c>
      <c r="BB442" s="1">
        <f>MAX($G442)</f>
        <v>0</v>
      </c>
      <c r="BC442" s="1">
        <f>MAX($H442)</f>
        <v>0</v>
      </c>
      <c r="BD442" s="1">
        <f>MAX($I442)</f>
        <v>0</v>
      </c>
      <c r="BE442" s="1">
        <f>MAX($J442)</f>
        <v>0</v>
      </c>
      <c r="BF442" s="1">
        <f>MAX($K442)</f>
        <v>0</v>
      </c>
      <c r="BG442" s="1">
        <f>MAX($M442)</f>
        <v>0</v>
      </c>
      <c r="BH442" s="1">
        <f>MAX($N442)</f>
        <v>0</v>
      </c>
      <c r="BI442" s="1">
        <f>MAX($P442)</f>
        <v>0</v>
      </c>
      <c r="BJ442" s="1">
        <f>MAX($Q442)</f>
        <v>0</v>
      </c>
      <c r="BK442" s="1">
        <f>MAX($R442)</f>
        <v>0</v>
      </c>
    </row>
    <row r="443" spans="1:63">
      <c r="A443" s="1" t="s">
        <v>440</v>
      </c>
      <c r="B443" s="1" cm="1">
        <f t="array" ref="B443">_xlfn.SWITCH($A$2,"average", AVERAGE(Instances!B443:Instances!B443),"median", MEDIAN(Instances!B443:Instances!B443),"min", MIN(Instances!B443:Instances!B443),"max", MAX(Instances!B443:Instances!B443),"diff", MAX(Instances!B443:Instances!B443)-MIN(Instances!B443:Instances!B443))</f>
        <v>0</v>
      </c>
      <c r="C443" s="1" cm="1">
        <f t="array" ref="C443">_xlfn.SWITCH($A$2,"average", AVERAGE(Instances!C443:Instances!C443),"median", MEDIAN(Instances!C443:Instances!C443),"min", MIN(Instances!C443:Instances!C443),"max", MAX(Instances!C443:Instances!C443),"diff", MAX(Instances!C443:Instances!C443)-MIN(Instances!C443:Instances!C443))</f>
        <v>0</v>
      </c>
      <c r="D443" s="1" cm="1">
        <f t="array" ref="D443">_xlfn.SWITCH($A$2,"average", AVERAGE(Instances!D443:Instances!D443),"median", MEDIAN(Instances!D443:Instances!D443),"min", MIN(Instances!D443:Instances!D443),"max", MAX(Instances!D443:Instances!D443),"diff", MAX(Instances!D443:Instances!D443)-MIN(Instances!D443:Instances!D443))</f>
        <v>0</v>
      </c>
      <c r="E443" s="1" cm="1">
        <f t="array" ref="E443">_xlfn.SWITCH($A$2,"average", AVERAGE(Instances!E443:Instances!E443),"median", MEDIAN(Instances!E443:Instances!E443),"min", MIN(Instances!E443:Instances!E443),"max", MAX(Instances!E443:Instances!E443),"diff", MAX(Instances!E443:Instances!E443)-MIN(Instances!E443:Instances!E443))</f>
        <v>0</v>
      </c>
      <c r="F443" s="1" cm="1">
        <f t="array" ref="F443">_xlfn.SWITCH($A$2,"average", AVERAGE(Instances!F443:Instances!F443),"median", MEDIAN(Instances!F443:Instances!F443),"min", MIN(Instances!F443:Instances!F443),"max", MAX(Instances!F443:Instances!F443),"diff", MAX(Instances!F443:Instances!F443)-MIN(Instances!F443:Instances!F443))</f>
        <v>0</v>
      </c>
      <c r="G443" s="1" cm="1">
        <f t="array" ref="G443">_xlfn.SWITCH($A$2,"average", AVERAGE(Instances!G443:Instances!G443),"median", MEDIAN(Instances!G443:Instances!G443),"min", MIN(Instances!G443:Instances!G443),"max", MAX(Instances!G443:Instances!G443),"diff", MAX(Instances!G443:Instances!G443)-MIN(Instances!G443:Instances!G443))</f>
        <v>0</v>
      </c>
      <c r="H443" s="1" cm="1">
        <f t="array" ref="H443">_xlfn.SWITCH($A$2,"average", AVERAGE(Instances!H443:Instances!H443),"median", MEDIAN(Instances!H443:Instances!H443),"min", MIN(Instances!H443:Instances!H443),"max", MAX(Instances!H443:Instances!H443),"diff", MAX(Instances!H443:Instances!H443)-MIN(Instances!H443:Instances!H443))</f>
        <v>0</v>
      </c>
      <c r="I443" s="1" cm="1">
        <f t="array" ref="I443">_xlfn.SWITCH($A$2,"average", AVERAGE(Instances!I443:Instances!I443),"median", MEDIAN(Instances!I443:Instances!I443),"min", MIN(Instances!I443:Instances!I443),"max", MAX(Instances!I443:Instances!I443),"diff", MAX(Instances!I443:Instances!I443)-MIN(Instances!I443:Instances!I443))</f>
        <v>0</v>
      </c>
      <c r="J443" s="1" cm="1">
        <f t="array" ref="J443">_xlfn.SWITCH($A$2,"average", AVERAGE(Instances!J443:Instances!J443),"median", MEDIAN(Instances!J443:Instances!J443),"min", MIN(Instances!J443:Instances!J443),"max", MAX(Instances!J443:Instances!J443),"diff", MAX(Instances!J443:Instances!J443)-MIN(Instances!J443:Instances!J443))</f>
        <v>0</v>
      </c>
      <c r="K443" s="1" cm="1">
        <f t="array" ref="K443">_xlfn.SWITCH($A$2,"average", AVERAGE(Instances!K443:Instances!K443),"median", MEDIAN(Instances!K443:Instances!K443),"min", MIN(Instances!K443:Instances!K443),"max", MAX(Instances!K443:Instances!K443),"diff", MAX(Instances!K443:Instances!K443)-MIN(Instances!K443:Instances!K443))</f>
        <v>0</v>
      </c>
      <c r="L443" s="1"/>
      <c r="M443" s="1" cm="1">
        <f t="array" ref="M443">_xlfn.SWITCH($A$2,"average", AVERAGE(Instances!M443:Instances!M443),"median", MEDIAN(Instances!M443:Instances!M443),"min", MIN(Instances!M443:Instances!M443),"max", MAX(Instances!M443:Instances!M443),"diff", MAX(Instances!M443:Instances!M443)-MIN(Instances!M443:Instances!M443))</f>
        <v>0</v>
      </c>
      <c r="N443" s="1" cm="1">
        <f t="array" ref="N443">_xlfn.SWITCH($A$2,"average", AVERAGE(Instances!N443:Instances!N443),"median", MEDIAN(Instances!N443:Instances!N443),"min", MIN(Instances!N443:Instances!N443),"max", MAX(Instances!N443:Instances!N443),"diff", MAX(Instances!N443:Instances!N443)-MIN(Instances!N443:Instances!N443))</f>
        <v>0</v>
      </c>
      <c r="O443" s="1"/>
      <c r="P443" s="1" cm="1">
        <f t="array" ref="P443">_xlfn.SWITCH($A$2,"average", AVERAGE(Instances!P443:Instances!P443),"median", MEDIAN(Instances!P443:Instances!P443),"min", MIN(Instances!P443:Instances!P443),"max", MAX(Instances!P443:Instances!P443),"diff", MAX(Instances!P443:Instances!P443)-MIN(Instances!P443:Instances!P443))</f>
        <v>0</v>
      </c>
      <c r="Q443" s="1" cm="1">
        <f t="array" ref="Q443">_xlfn.SWITCH($A$2,"average", AVERAGE(Instances!Q443:Instances!Q443),"median", MEDIAN(Instances!Q443:Instances!Q443),"min", MIN(Instances!Q443:Instances!Q443),"max", MAX(Instances!Q443:Instances!Q443),"diff", MAX(Instances!Q443:Instances!Q443)-MIN(Instances!Q443:Instances!Q443))</f>
        <v>0</v>
      </c>
      <c r="R443" s="1" cm="1">
        <f t="array" ref="R443">_xlfn.SWITCH($A$2,"average", AVERAGE(Instances!R443:Instances!R443),"median", MEDIAN(Instances!R443:Instances!R443),"min", MIN(Instances!R443:Instances!R443),"max", MAX(Instances!R443:Instances!R443),"diff", MAX(Instances!R443:Instances!R443)-MIN(Instances!R443:Instances!R443))</f>
        <v>0</v>
      </c>
      <c r="S443" s="1">
        <f>MIN($B443)</f>
        <v>0</v>
      </c>
      <c r="T443" s="1">
        <f>MIN($C443)</f>
        <v>0</v>
      </c>
      <c r="U443" s="1">
        <f>MIN($D443)</f>
        <v>0</v>
      </c>
      <c r="V443" s="1">
        <f>MIN($E443)</f>
        <v>0</v>
      </c>
      <c r="W443" s="1">
        <f>MIN($F443)</f>
        <v>0</v>
      </c>
      <c r="X443" s="1">
        <f>MIN($G443)</f>
        <v>0</v>
      </c>
      <c r="Y443" s="1">
        <f>MIN($H443)</f>
        <v>0</v>
      </c>
      <c r="Z443" s="1">
        <f>MIN($I443)</f>
        <v>0</v>
      </c>
      <c r="AA443" s="1">
        <f>MIN($J443)</f>
        <v>0</v>
      </c>
      <c r="AB443" s="1">
        <f>MIN($K443)</f>
        <v>0</v>
      </c>
      <c r="AC443" s="1">
        <f>MIN($M443)</f>
        <v>0</v>
      </c>
      <c r="AD443" s="1">
        <f>MIN($N443)</f>
        <v>0</v>
      </c>
      <c r="AE443" s="1">
        <f>MIN($P443)</f>
        <v>0</v>
      </c>
      <c r="AF443" s="1">
        <f>MIN($Q443)</f>
        <v>0</v>
      </c>
      <c r="AG443" s="1">
        <f>MIN($R443)</f>
        <v>0</v>
      </c>
      <c r="AH443" s="1">
        <f>MEDIAN($B443)</f>
        <v>0</v>
      </c>
      <c r="AI443" s="1">
        <f>MEDIAN($C443)</f>
        <v>0</v>
      </c>
      <c r="AJ443" s="1">
        <f>MEDIAN($D443)</f>
        <v>0</v>
      </c>
      <c r="AK443" s="1">
        <f>MEDIAN($E443)</f>
        <v>0</v>
      </c>
      <c r="AL443" s="1">
        <f>MEDIAN($F443)</f>
        <v>0</v>
      </c>
      <c r="AM443" s="1">
        <f>MEDIAN($G443)</f>
        <v>0</v>
      </c>
      <c r="AN443" s="1">
        <f>MEDIAN($H443)</f>
        <v>0</v>
      </c>
      <c r="AO443" s="1">
        <f>MEDIAN($I443)</f>
        <v>0</v>
      </c>
      <c r="AP443" s="1">
        <f>MEDIAN($J443)</f>
        <v>0</v>
      </c>
      <c r="AQ443" s="1">
        <f>MEDIAN($K443)</f>
        <v>0</v>
      </c>
      <c r="AR443" s="1">
        <f>MEDIAN($M443)</f>
        <v>0</v>
      </c>
      <c r="AS443" s="1">
        <f>MEDIAN($N443)</f>
        <v>0</v>
      </c>
      <c r="AT443" s="1">
        <f>MEDIAN($P443)</f>
        <v>0</v>
      </c>
      <c r="AU443" s="1">
        <f>MEDIAN($Q443)</f>
        <v>0</v>
      </c>
      <c r="AV443" s="1">
        <f>MEDIAN($R443)</f>
        <v>0</v>
      </c>
      <c r="AW443" s="1">
        <f>MAX($B443)</f>
        <v>0</v>
      </c>
      <c r="AX443" s="1">
        <f>MAX($C443)</f>
        <v>0</v>
      </c>
      <c r="AY443" s="1">
        <f>MAX($D443)</f>
        <v>0</v>
      </c>
      <c r="AZ443" s="1">
        <f>MAX($E443)</f>
        <v>0</v>
      </c>
      <c r="BA443" s="1">
        <f>MAX($F443)</f>
        <v>0</v>
      </c>
      <c r="BB443" s="1">
        <f>MAX($G443)</f>
        <v>0</v>
      </c>
      <c r="BC443" s="1">
        <f>MAX($H443)</f>
        <v>0</v>
      </c>
      <c r="BD443" s="1">
        <f>MAX($I443)</f>
        <v>0</v>
      </c>
      <c r="BE443" s="1">
        <f>MAX($J443)</f>
        <v>0</v>
      </c>
      <c r="BF443" s="1">
        <f>MAX($K443)</f>
        <v>0</v>
      </c>
      <c r="BG443" s="1">
        <f>MAX($M443)</f>
        <v>0</v>
      </c>
      <c r="BH443" s="1">
        <f>MAX($N443)</f>
        <v>0</v>
      </c>
      <c r="BI443" s="1">
        <f>MAX($P443)</f>
        <v>0</v>
      </c>
      <c r="BJ443" s="1">
        <f>MAX($Q443)</f>
        <v>0</v>
      </c>
      <c r="BK443" s="1">
        <f>MAX($R443)</f>
        <v>0</v>
      </c>
    </row>
    <row r="444" spans="1:63">
      <c r="A444" s="1" t="s">
        <v>441</v>
      </c>
      <c r="B444" s="1" cm="1">
        <f t="array" ref="B444">_xlfn.SWITCH($A$2,"average", AVERAGE(Instances!B444:Instances!B444),"median", MEDIAN(Instances!B444:Instances!B444),"min", MIN(Instances!B444:Instances!B444),"max", MAX(Instances!B444:Instances!B444),"diff", MAX(Instances!B444:Instances!B444)-MIN(Instances!B444:Instances!B444))</f>
        <v>0</v>
      </c>
      <c r="C444" s="1" cm="1">
        <f t="array" ref="C444">_xlfn.SWITCH($A$2,"average", AVERAGE(Instances!C444:Instances!C444),"median", MEDIAN(Instances!C444:Instances!C444),"min", MIN(Instances!C444:Instances!C444),"max", MAX(Instances!C444:Instances!C444),"diff", MAX(Instances!C444:Instances!C444)-MIN(Instances!C444:Instances!C444))</f>
        <v>0</v>
      </c>
      <c r="D444" s="1" cm="1">
        <f t="array" ref="D444">_xlfn.SWITCH($A$2,"average", AVERAGE(Instances!D444:Instances!D444),"median", MEDIAN(Instances!D444:Instances!D444),"min", MIN(Instances!D444:Instances!D444),"max", MAX(Instances!D444:Instances!D444),"diff", MAX(Instances!D444:Instances!D444)-MIN(Instances!D444:Instances!D444))</f>
        <v>0</v>
      </c>
      <c r="E444" s="1" cm="1">
        <f t="array" ref="E444">_xlfn.SWITCH($A$2,"average", AVERAGE(Instances!E444:Instances!E444),"median", MEDIAN(Instances!E444:Instances!E444),"min", MIN(Instances!E444:Instances!E444),"max", MAX(Instances!E444:Instances!E444),"diff", MAX(Instances!E444:Instances!E444)-MIN(Instances!E444:Instances!E444))</f>
        <v>0</v>
      </c>
      <c r="F444" s="1" cm="1">
        <f t="array" ref="F444">_xlfn.SWITCH($A$2,"average", AVERAGE(Instances!F444:Instances!F444),"median", MEDIAN(Instances!F444:Instances!F444),"min", MIN(Instances!F444:Instances!F444),"max", MAX(Instances!F444:Instances!F444),"diff", MAX(Instances!F444:Instances!F444)-MIN(Instances!F444:Instances!F444))</f>
        <v>0</v>
      </c>
      <c r="G444" s="1" cm="1">
        <f t="array" ref="G444">_xlfn.SWITCH($A$2,"average", AVERAGE(Instances!G444:Instances!G444),"median", MEDIAN(Instances!G444:Instances!G444),"min", MIN(Instances!G444:Instances!G444),"max", MAX(Instances!G444:Instances!G444),"diff", MAX(Instances!G444:Instances!G444)-MIN(Instances!G444:Instances!G444))</f>
        <v>0</v>
      </c>
      <c r="H444" s="1" cm="1">
        <f t="array" ref="H444">_xlfn.SWITCH($A$2,"average", AVERAGE(Instances!H444:Instances!H444),"median", MEDIAN(Instances!H444:Instances!H444),"min", MIN(Instances!H444:Instances!H444),"max", MAX(Instances!H444:Instances!H444),"diff", MAX(Instances!H444:Instances!H444)-MIN(Instances!H444:Instances!H444))</f>
        <v>0</v>
      </c>
      <c r="I444" s="1" cm="1">
        <f t="array" ref="I444">_xlfn.SWITCH($A$2,"average", AVERAGE(Instances!I444:Instances!I444),"median", MEDIAN(Instances!I444:Instances!I444),"min", MIN(Instances!I444:Instances!I444),"max", MAX(Instances!I444:Instances!I444),"diff", MAX(Instances!I444:Instances!I444)-MIN(Instances!I444:Instances!I444))</f>
        <v>0</v>
      </c>
      <c r="J444" s="1" cm="1">
        <f t="array" ref="J444">_xlfn.SWITCH($A$2,"average", AVERAGE(Instances!J444:Instances!J444),"median", MEDIAN(Instances!J444:Instances!J444),"min", MIN(Instances!J444:Instances!J444),"max", MAX(Instances!J444:Instances!J444),"diff", MAX(Instances!J444:Instances!J444)-MIN(Instances!J444:Instances!J444))</f>
        <v>0</v>
      </c>
      <c r="K444" s="1" cm="1">
        <f t="array" ref="K444">_xlfn.SWITCH($A$2,"average", AVERAGE(Instances!K444:Instances!K444),"median", MEDIAN(Instances!K444:Instances!K444),"min", MIN(Instances!K444:Instances!K444),"max", MAX(Instances!K444:Instances!K444),"diff", MAX(Instances!K444:Instances!K444)-MIN(Instances!K444:Instances!K444))</f>
        <v>0</v>
      </c>
      <c r="L444" s="1"/>
      <c r="M444" s="1" cm="1">
        <f t="array" ref="M444">_xlfn.SWITCH($A$2,"average", AVERAGE(Instances!M444:Instances!M444),"median", MEDIAN(Instances!M444:Instances!M444),"min", MIN(Instances!M444:Instances!M444),"max", MAX(Instances!M444:Instances!M444),"diff", MAX(Instances!M444:Instances!M444)-MIN(Instances!M444:Instances!M444))</f>
        <v>0</v>
      </c>
      <c r="N444" s="1" cm="1">
        <f t="array" ref="N444">_xlfn.SWITCH($A$2,"average", AVERAGE(Instances!N444:Instances!N444),"median", MEDIAN(Instances!N444:Instances!N444),"min", MIN(Instances!N444:Instances!N444),"max", MAX(Instances!N444:Instances!N444),"diff", MAX(Instances!N444:Instances!N444)-MIN(Instances!N444:Instances!N444))</f>
        <v>0</v>
      </c>
      <c r="O444" s="1"/>
      <c r="P444" s="1" cm="1">
        <f t="array" ref="P444">_xlfn.SWITCH($A$2,"average", AVERAGE(Instances!P444:Instances!P444),"median", MEDIAN(Instances!P444:Instances!P444),"min", MIN(Instances!P444:Instances!P444),"max", MAX(Instances!P444:Instances!P444),"diff", MAX(Instances!P444:Instances!P444)-MIN(Instances!P444:Instances!P444))</f>
        <v>0</v>
      </c>
      <c r="Q444" s="1" cm="1">
        <f t="array" ref="Q444">_xlfn.SWITCH($A$2,"average", AVERAGE(Instances!Q444:Instances!Q444),"median", MEDIAN(Instances!Q444:Instances!Q444),"min", MIN(Instances!Q444:Instances!Q444),"max", MAX(Instances!Q444:Instances!Q444),"diff", MAX(Instances!Q444:Instances!Q444)-MIN(Instances!Q444:Instances!Q444))</f>
        <v>0</v>
      </c>
      <c r="R444" s="1" cm="1">
        <f t="array" ref="R444">_xlfn.SWITCH($A$2,"average", AVERAGE(Instances!R444:Instances!R444),"median", MEDIAN(Instances!R444:Instances!R444),"min", MIN(Instances!R444:Instances!R444),"max", MAX(Instances!R444:Instances!R444),"diff", MAX(Instances!R444:Instances!R444)-MIN(Instances!R444:Instances!R444))</f>
        <v>0</v>
      </c>
      <c r="S444" s="1">
        <f>MIN($B444)</f>
        <v>0</v>
      </c>
      <c r="T444" s="1">
        <f>MIN($C444)</f>
        <v>0</v>
      </c>
      <c r="U444" s="1">
        <f>MIN($D444)</f>
        <v>0</v>
      </c>
      <c r="V444" s="1">
        <f>MIN($E444)</f>
        <v>0</v>
      </c>
      <c r="W444" s="1">
        <f>MIN($F444)</f>
        <v>0</v>
      </c>
      <c r="X444" s="1">
        <f>MIN($G444)</f>
        <v>0</v>
      </c>
      <c r="Y444" s="1">
        <f>MIN($H444)</f>
        <v>0</v>
      </c>
      <c r="Z444" s="1">
        <f>MIN($I444)</f>
        <v>0</v>
      </c>
      <c r="AA444" s="1">
        <f>MIN($J444)</f>
        <v>0</v>
      </c>
      <c r="AB444" s="1">
        <f>MIN($K444)</f>
        <v>0</v>
      </c>
      <c r="AC444" s="1">
        <f>MIN($M444)</f>
        <v>0</v>
      </c>
      <c r="AD444" s="1">
        <f>MIN($N444)</f>
        <v>0</v>
      </c>
      <c r="AE444" s="1">
        <f>MIN($P444)</f>
        <v>0</v>
      </c>
      <c r="AF444" s="1">
        <f>MIN($Q444)</f>
        <v>0</v>
      </c>
      <c r="AG444" s="1">
        <f>MIN($R444)</f>
        <v>0</v>
      </c>
      <c r="AH444" s="1">
        <f>MEDIAN($B444)</f>
        <v>0</v>
      </c>
      <c r="AI444" s="1">
        <f>MEDIAN($C444)</f>
        <v>0</v>
      </c>
      <c r="AJ444" s="1">
        <f>MEDIAN($D444)</f>
        <v>0</v>
      </c>
      <c r="AK444" s="1">
        <f>MEDIAN($E444)</f>
        <v>0</v>
      </c>
      <c r="AL444" s="1">
        <f>MEDIAN($F444)</f>
        <v>0</v>
      </c>
      <c r="AM444" s="1">
        <f>MEDIAN($G444)</f>
        <v>0</v>
      </c>
      <c r="AN444" s="1">
        <f>MEDIAN($H444)</f>
        <v>0</v>
      </c>
      <c r="AO444" s="1">
        <f>MEDIAN($I444)</f>
        <v>0</v>
      </c>
      <c r="AP444" s="1">
        <f>MEDIAN($J444)</f>
        <v>0</v>
      </c>
      <c r="AQ444" s="1">
        <f>MEDIAN($K444)</f>
        <v>0</v>
      </c>
      <c r="AR444" s="1">
        <f>MEDIAN($M444)</f>
        <v>0</v>
      </c>
      <c r="AS444" s="1">
        <f>MEDIAN($N444)</f>
        <v>0</v>
      </c>
      <c r="AT444" s="1">
        <f>MEDIAN($P444)</f>
        <v>0</v>
      </c>
      <c r="AU444" s="1">
        <f>MEDIAN($Q444)</f>
        <v>0</v>
      </c>
      <c r="AV444" s="1">
        <f>MEDIAN($R444)</f>
        <v>0</v>
      </c>
      <c r="AW444" s="1">
        <f>MAX($B444)</f>
        <v>0</v>
      </c>
      <c r="AX444" s="1">
        <f>MAX($C444)</f>
        <v>0</v>
      </c>
      <c r="AY444" s="1">
        <f>MAX($D444)</f>
        <v>0</v>
      </c>
      <c r="AZ444" s="1">
        <f>MAX($E444)</f>
        <v>0</v>
      </c>
      <c r="BA444" s="1">
        <f>MAX($F444)</f>
        <v>0</v>
      </c>
      <c r="BB444" s="1">
        <f>MAX($G444)</f>
        <v>0</v>
      </c>
      <c r="BC444" s="1">
        <f>MAX($H444)</f>
        <v>0</v>
      </c>
      <c r="BD444" s="1">
        <f>MAX($I444)</f>
        <v>0</v>
      </c>
      <c r="BE444" s="1">
        <f>MAX($J444)</f>
        <v>0</v>
      </c>
      <c r="BF444" s="1">
        <f>MAX($K444)</f>
        <v>0</v>
      </c>
      <c r="BG444" s="1">
        <f>MAX($M444)</f>
        <v>0</v>
      </c>
      <c r="BH444" s="1">
        <f>MAX($N444)</f>
        <v>0</v>
      </c>
      <c r="BI444" s="1">
        <f>MAX($P444)</f>
        <v>0</v>
      </c>
      <c r="BJ444" s="1">
        <f>MAX($Q444)</f>
        <v>0</v>
      </c>
      <c r="BK444" s="1">
        <f>MAX($R444)</f>
        <v>0</v>
      </c>
    </row>
    <row r="445" spans="1:63">
      <c r="A445" s="1" t="s">
        <v>442</v>
      </c>
      <c r="B445" s="1" cm="1">
        <f t="array" ref="B445">_xlfn.SWITCH($A$2,"average", AVERAGE(Instances!B445:Instances!B445),"median", MEDIAN(Instances!B445:Instances!B445),"min", MIN(Instances!B445:Instances!B445),"max", MAX(Instances!B445:Instances!B445),"diff", MAX(Instances!B445:Instances!B445)-MIN(Instances!B445:Instances!B445))</f>
        <v>0</v>
      </c>
      <c r="C445" s="1" cm="1">
        <f t="array" ref="C445">_xlfn.SWITCH($A$2,"average", AVERAGE(Instances!C445:Instances!C445),"median", MEDIAN(Instances!C445:Instances!C445),"min", MIN(Instances!C445:Instances!C445),"max", MAX(Instances!C445:Instances!C445),"diff", MAX(Instances!C445:Instances!C445)-MIN(Instances!C445:Instances!C445))</f>
        <v>0</v>
      </c>
      <c r="D445" s="1" cm="1">
        <f t="array" ref="D445">_xlfn.SWITCH($A$2,"average", AVERAGE(Instances!D445:Instances!D445),"median", MEDIAN(Instances!D445:Instances!D445),"min", MIN(Instances!D445:Instances!D445),"max", MAX(Instances!D445:Instances!D445),"diff", MAX(Instances!D445:Instances!D445)-MIN(Instances!D445:Instances!D445))</f>
        <v>0</v>
      </c>
      <c r="E445" s="1" cm="1">
        <f t="array" ref="E445">_xlfn.SWITCH($A$2,"average", AVERAGE(Instances!E445:Instances!E445),"median", MEDIAN(Instances!E445:Instances!E445),"min", MIN(Instances!E445:Instances!E445),"max", MAX(Instances!E445:Instances!E445),"diff", MAX(Instances!E445:Instances!E445)-MIN(Instances!E445:Instances!E445))</f>
        <v>0</v>
      </c>
      <c r="F445" s="1" cm="1">
        <f t="array" ref="F445">_xlfn.SWITCH($A$2,"average", AVERAGE(Instances!F445:Instances!F445),"median", MEDIAN(Instances!F445:Instances!F445),"min", MIN(Instances!F445:Instances!F445),"max", MAX(Instances!F445:Instances!F445),"diff", MAX(Instances!F445:Instances!F445)-MIN(Instances!F445:Instances!F445))</f>
        <v>0</v>
      </c>
      <c r="G445" s="1" cm="1">
        <f t="array" ref="G445">_xlfn.SWITCH($A$2,"average", AVERAGE(Instances!G445:Instances!G445),"median", MEDIAN(Instances!G445:Instances!G445),"min", MIN(Instances!G445:Instances!G445),"max", MAX(Instances!G445:Instances!G445),"diff", MAX(Instances!G445:Instances!G445)-MIN(Instances!G445:Instances!G445))</f>
        <v>0</v>
      </c>
      <c r="H445" s="1" cm="1">
        <f t="array" ref="H445">_xlfn.SWITCH($A$2,"average", AVERAGE(Instances!H445:Instances!H445),"median", MEDIAN(Instances!H445:Instances!H445),"min", MIN(Instances!H445:Instances!H445),"max", MAX(Instances!H445:Instances!H445),"diff", MAX(Instances!H445:Instances!H445)-MIN(Instances!H445:Instances!H445))</f>
        <v>0</v>
      </c>
      <c r="I445" s="1" cm="1">
        <f t="array" ref="I445">_xlfn.SWITCH($A$2,"average", AVERAGE(Instances!I445:Instances!I445),"median", MEDIAN(Instances!I445:Instances!I445),"min", MIN(Instances!I445:Instances!I445),"max", MAX(Instances!I445:Instances!I445),"diff", MAX(Instances!I445:Instances!I445)-MIN(Instances!I445:Instances!I445))</f>
        <v>0</v>
      </c>
      <c r="J445" s="1" cm="1">
        <f t="array" ref="J445">_xlfn.SWITCH($A$2,"average", AVERAGE(Instances!J445:Instances!J445),"median", MEDIAN(Instances!J445:Instances!J445),"min", MIN(Instances!J445:Instances!J445),"max", MAX(Instances!J445:Instances!J445),"diff", MAX(Instances!J445:Instances!J445)-MIN(Instances!J445:Instances!J445))</f>
        <v>0</v>
      </c>
      <c r="K445" s="1" cm="1">
        <f t="array" ref="K445">_xlfn.SWITCH($A$2,"average", AVERAGE(Instances!K445:Instances!K445),"median", MEDIAN(Instances!K445:Instances!K445),"min", MIN(Instances!K445:Instances!K445),"max", MAX(Instances!K445:Instances!K445),"diff", MAX(Instances!K445:Instances!K445)-MIN(Instances!K445:Instances!K445))</f>
        <v>0</v>
      </c>
      <c r="L445" s="1"/>
      <c r="M445" s="1" cm="1">
        <f t="array" ref="M445">_xlfn.SWITCH($A$2,"average", AVERAGE(Instances!M445:Instances!M445),"median", MEDIAN(Instances!M445:Instances!M445),"min", MIN(Instances!M445:Instances!M445),"max", MAX(Instances!M445:Instances!M445),"diff", MAX(Instances!M445:Instances!M445)-MIN(Instances!M445:Instances!M445))</f>
        <v>0</v>
      </c>
      <c r="N445" s="1" cm="1">
        <f t="array" ref="N445">_xlfn.SWITCH($A$2,"average", AVERAGE(Instances!N445:Instances!N445),"median", MEDIAN(Instances!N445:Instances!N445),"min", MIN(Instances!N445:Instances!N445),"max", MAX(Instances!N445:Instances!N445),"diff", MAX(Instances!N445:Instances!N445)-MIN(Instances!N445:Instances!N445))</f>
        <v>0</v>
      </c>
      <c r="O445" s="1"/>
      <c r="P445" s="1" cm="1">
        <f t="array" ref="P445">_xlfn.SWITCH($A$2,"average", AVERAGE(Instances!P445:Instances!P445),"median", MEDIAN(Instances!P445:Instances!P445),"min", MIN(Instances!P445:Instances!P445),"max", MAX(Instances!P445:Instances!P445),"diff", MAX(Instances!P445:Instances!P445)-MIN(Instances!P445:Instances!P445))</f>
        <v>0</v>
      </c>
      <c r="Q445" s="1" cm="1">
        <f t="array" ref="Q445">_xlfn.SWITCH($A$2,"average", AVERAGE(Instances!Q445:Instances!Q445),"median", MEDIAN(Instances!Q445:Instances!Q445),"min", MIN(Instances!Q445:Instances!Q445),"max", MAX(Instances!Q445:Instances!Q445),"diff", MAX(Instances!Q445:Instances!Q445)-MIN(Instances!Q445:Instances!Q445))</f>
        <v>0</v>
      </c>
      <c r="R445" s="1" cm="1">
        <f t="array" ref="R445">_xlfn.SWITCH($A$2,"average", AVERAGE(Instances!R445:Instances!R445),"median", MEDIAN(Instances!R445:Instances!R445),"min", MIN(Instances!R445:Instances!R445),"max", MAX(Instances!R445:Instances!R445),"diff", MAX(Instances!R445:Instances!R445)-MIN(Instances!R445:Instances!R445))</f>
        <v>0</v>
      </c>
      <c r="S445" s="1">
        <f>MIN($B445)</f>
        <v>0</v>
      </c>
      <c r="T445" s="1">
        <f>MIN($C445)</f>
        <v>0</v>
      </c>
      <c r="U445" s="1">
        <f>MIN($D445)</f>
        <v>0</v>
      </c>
      <c r="V445" s="1">
        <f>MIN($E445)</f>
        <v>0</v>
      </c>
      <c r="W445" s="1">
        <f>MIN($F445)</f>
        <v>0</v>
      </c>
      <c r="X445" s="1">
        <f>MIN($G445)</f>
        <v>0</v>
      </c>
      <c r="Y445" s="1">
        <f>MIN($H445)</f>
        <v>0</v>
      </c>
      <c r="Z445" s="1">
        <f>MIN($I445)</f>
        <v>0</v>
      </c>
      <c r="AA445" s="1">
        <f>MIN($J445)</f>
        <v>0</v>
      </c>
      <c r="AB445" s="1">
        <f>MIN($K445)</f>
        <v>0</v>
      </c>
      <c r="AC445" s="1">
        <f>MIN($M445)</f>
        <v>0</v>
      </c>
      <c r="AD445" s="1">
        <f>MIN($N445)</f>
        <v>0</v>
      </c>
      <c r="AE445" s="1">
        <f>MIN($P445)</f>
        <v>0</v>
      </c>
      <c r="AF445" s="1">
        <f>MIN($Q445)</f>
        <v>0</v>
      </c>
      <c r="AG445" s="1">
        <f>MIN($R445)</f>
        <v>0</v>
      </c>
      <c r="AH445" s="1">
        <f>MEDIAN($B445)</f>
        <v>0</v>
      </c>
      <c r="AI445" s="1">
        <f>MEDIAN($C445)</f>
        <v>0</v>
      </c>
      <c r="AJ445" s="1">
        <f>MEDIAN($D445)</f>
        <v>0</v>
      </c>
      <c r="AK445" s="1">
        <f>MEDIAN($E445)</f>
        <v>0</v>
      </c>
      <c r="AL445" s="1">
        <f>MEDIAN($F445)</f>
        <v>0</v>
      </c>
      <c r="AM445" s="1">
        <f>MEDIAN($G445)</f>
        <v>0</v>
      </c>
      <c r="AN445" s="1">
        <f>MEDIAN($H445)</f>
        <v>0</v>
      </c>
      <c r="AO445" s="1">
        <f>MEDIAN($I445)</f>
        <v>0</v>
      </c>
      <c r="AP445" s="1">
        <f>MEDIAN($J445)</f>
        <v>0</v>
      </c>
      <c r="AQ445" s="1">
        <f>MEDIAN($K445)</f>
        <v>0</v>
      </c>
      <c r="AR445" s="1">
        <f>MEDIAN($M445)</f>
        <v>0</v>
      </c>
      <c r="AS445" s="1">
        <f>MEDIAN($N445)</f>
        <v>0</v>
      </c>
      <c r="AT445" s="1">
        <f>MEDIAN($P445)</f>
        <v>0</v>
      </c>
      <c r="AU445" s="1">
        <f>MEDIAN($Q445)</f>
        <v>0</v>
      </c>
      <c r="AV445" s="1">
        <f>MEDIAN($R445)</f>
        <v>0</v>
      </c>
      <c r="AW445" s="1">
        <f>MAX($B445)</f>
        <v>0</v>
      </c>
      <c r="AX445" s="1">
        <f>MAX($C445)</f>
        <v>0</v>
      </c>
      <c r="AY445" s="1">
        <f>MAX($D445)</f>
        <v>0</v>
      </c>
      <c r="AZ445" s="1">
        <f>MAX($E445)</f>
        <v>0</v>
      </c>
      <c r="BA445" s="1">
        <f>MAX($F445)</f>
        <v>0</v>
      </c>
      <c r="BB445" s="1">
        <f>MAX($G445)</f>
        <v>0</v>
      </c>
      <c r="BC445" s="1">
        <f>MAX($H445)</f>
        <v>0</v>
      </c>
      <c r="BD445" s="1">
        <f>MAX($I445)</f>
        <v>0</v>
      </c>
      <c r="BE445" s="1">
        <f>MAX($J445)</f>
        <v>0</v>
      </c>
      <c r="BF445" s="1">
        <f>MAX($K445)</f>
        <v>0</v>
      </c>
      <c r="BG445" s="1">
        <f>MAX($M445)</f>
        <v>0</v>
      </c>
      <c r="BH445" s="1">
        <f>MAX($N445)</f>
        <v>0</v>
      </c>
      <c r="BI445" s="1">
        <f>MAX($P445)</f>
        <v>0</v>
      </c>
      <c r="BJ445" s="1">
        <f>MAX($Q445)</f>
        <v>0</v>
      </c>
      <c r="BK445" s="1">
        <f>MAX($R445)</f>
        <v>0</v>
      </c>
    </row>
    <row r="446" spans="1:63">
      <c r="A446" s="1" t="s">
        <v>443</v>
      </c>
      <c r="B446" s="1" cm="1">
        <f t="array" ref="B446">_xlfn.SWITCH($A$2,"average", AVERAGE(Instances!B446:Instances!B446),"median", MEDIAN(Instances!B446:Instances!B446),"min", MIN(Instances!B446:Instances!B446),"max", MAX(Instances!B446:Instances!B446),"diff", MAX(Instances!B446:Instances!B446)-MIN(Instances!B446:Instances!B446))</f>
        <v>0</v>
      </c>
      <c r="C446" s="1" cm="1">
        <f t="array" ref="C446">_xlfn.SWITCH($A$2,"average", AVERAGE(Instances!C446:Instances!C446),"median", MEDIAN(Instances!C446:Instances!C446),"min", MIN(Instances!C446:Instances!C446),"max", MAX(Instances!C446:Instances!C446),"diff", MAX(Instances!C446:Instances!C446)-MIN(Instances!C446:Instances!C446))</f>
        <v>0</v>
      </c>
      <c r="D446" s="1" cm="1">
        <f t="array" ref="D446">_xlfn.SWITCH($A$2,"average", AVERAGE(Instances!D446:Instances!D446),"median", MEDIAN(Instances!D446:Instances!D446),"min", MIN(Instances!D446:Instances!D446),"max", MAX(Instances!D446:Instances!D446),"diff", MAX(Instances!D446:Instances!D446)-MIN(Instances!D446:Instances!D446))</f>
        <v>0</v>
      </c>
      <c r="E446" s="1" cm="1">
        <f t="array" ref="E446">_xlfn.SWITCH($A$2,"average", AVERAGE(Instances!E446:Instances!E446),"median", MEDIAN(Instances!E446:Instances!E446),"min", MIN(Instances!E446:Instances!E446),"max", MAX(Instances!E446:Instances!E446),"diff", MAX(Instances!E446:Instances!E446)-MIN(Instances!E446:Instances!E446))</f>
        <v>0</v>
      </c>
      <c r="F446" s="1" cm="1">
        <f t="array" ref="F446">_xlfn.SWITCH($A$2,"average", AVERAGE(Instances!F446:Instances!F446),"median", MEDIAN(Instances!F446:Instances!F446),"min", MIN(Instances!F446:Instances!F446),"max", MAX(Instances!F446:Instances!F446),"diff", MAX(Instances!F446:Instances!F446)-MIN(Instances!F446:Instances!F446))</f>
        <v>0</v>
      </c>
      <c r="G446" s="1" cm="1">
        <f t="array" ref="G446">_xlfn.SWITCH($A$2,"average", AVERAGE(Instances!G446:Instances!G446),"median", MEDIAN(Instances!G446:Instances!G446),"min", MIN(Instances!G446:Instances!G446),"max", MAX(Instances!G446:Instances!G446),"diff", MAX(Instances!G446:Instances!G446)-MIN(Instances!G446:Instances!G446))</f>
        <v>0</v>
      </c>
      <c r="H446" s="1" cm="1">
        <f t="array" ref="H446">_xlfn.SWITCH($A$2,"average", AVERAGE(Instances!H446:Instances!H446),"median", MEDIAN(Instances!H446:Instances!H446),"min", MIN(Instances!H446:Instances!H446),"max", MAX(Instances!H446:Instances!H446),"diff", MAX(Instances!H446:Instances!H446)-MIN(Instances!H446:Instances!H446))</f>
        <v>0</v>
      </c>
      <c r="I446" s="1" cm="1">
        <f t="array" ref="I446">_xlfn.SWITCH($A$2,"average", AVERAGE(Instances!I446:Instances!I446),"median", MEDIAN(Instances!I446:Instances!I446),"min", MIN(Instances!I446:Instances!I446),"max", MAX(Instances!I446:Instances!I446),"diff", MAX(Instances!I446:Instances!I446)-MIN(Instances!I446:Instances!I446))</f>
        <v>0</v>
      </c>
      <c r="J446" s="1" cm="1">
        <f t="array" ref="J446">_xlfn.SWITCH($A$2,"average", AVERAGE(Instances!J446:Instances!J446),"median", MEDIAN(Instances!J446:Instances!J446),"min", MIN(Instances!J446:Instances!J446),"max", MAX(Instances!J446:Instances!J446),"diff", MAX(Instances!J446:Instances!J446)-MIN(Instances!J446:Instances!J446))</f>
        <v>0</v>
      </c>
      <c r="K446" s="1" cm="1">
        <f t="array" ref="K446">_xlfn.SWITCH($A$2,"average", AVERAGE(Instances!K446:Instances!K446),"median", MEDIAN(Instances!K446:Instances!K446),"min", MIN(Instances!K446:Instances!K446),"max", MAX(Instances!K446:Instances!K446),"diff", MAX(Instances!K446:Instances!K446)-MIN(Instances!K446:Instances!K446))</f>
        <v>0</v>
      </c>
      <c r="L446" s="1"/>
      <c r="M446" s="1" cm="1">
        <f t="array" ref="M446">_xlfn.SWITCH($A$2,"average", AVERAGE(Instances!M446:Instances!M446),"median", MEDIAN(Instances!M446:Instances!M446),"min", MIN(Instances!M446:Instances!M446),"max", MAX(Instances!M446:Instances!M446),"diff", MAX(Instances!M446:Instances!M446)-MIN(Instances!M446:Instances!M446))</f>
        <v>0</v>
      </c>
      <c r="N446" s="1" cm="1">
        <f t="array" ref="N446">_xlfn.SWITCH($A$2,"average", AVERAGE(Instances!N446:Instances!N446),"median", MEDIAN(Instances!N446:Instances!N446),"min", MIN(Instances!N446:Instances!N446),"max", MAX(Instances!N446:Instances!N446),"diff", MAX(Instances!N446:Instances!N446)-MIN(Instances!N446:Instances!N446))</f>
        <v>0</v>
      </c>
      <c r="O446" s="1"/>
      <c r="P446" s="1" cm="1">
        <f t="array" ref="P446">_xlfn.SWITCH($A$2,"average", AVERAGE(Instances!P446:Instances!P446),"median", MEDIAN(Instances!P446:Instances!P446),"min", MIN(Instances!P446:Instances!P446),"max", MAX(Instances!P446:Instances!P446),"diff", MAX(Instances!P446:Instances!P446)-MIN(Instances!P446:Instances!P446))</f>
        <v>0</v>
      </c>
      <c r="Q446" s="1" cm="1">
        <f t="array" ref="Q446">_xlfn.SWITCH($A$2,"average", AVERAGE(Instances!Q446:Instances!Q446),"median", MEDIAN(Instances!Q446:Instances!Q446),"min", MIN(Instances!Q446:Instances!Q446),"max", MAX(Instances!Q446:Instances!Q446),"diff", MAX(Instances!Q446:Instances!Q446)-MIN(Instances!Q446:Instances!Q446))</f>
        <v>0</v>
      </c>
      <c r="R446" s="1" cm="1">
        <f t="array" ref="R446">_xlfn.SWITCH($A$2,"average", AVERAGE(Instances!R446:Instances!R446),"median", MEDIAN(Instances!R446:Instances!R446),"min", MIN(Instances!R446:Instances!R446),"max", MAX(Instances!R446:Instances!R446),"diff", MAX(Instances!R446:Instances!R446)-MIN(Instances!R446:Instances!R446))</f>
        <v>0</v>
      </c>
      <c r="S446" s="1">
        <f>MIN($B446)</f>
        <v>0</v>
      </c>
      <c r="T446" s="1">
        <f>MIN($C446)</f>
        <v>0</v>
      </c>
      <c r="U446" s="1">
        <f>MIN($D446)</f>
        <v>0</v>
      </c>
      <c r="V446" s="1">
        <f>MIN($E446)</f>
        <v>0</v>
      </c>
      <c r="W446" s="1">
        <f>MIN($F446)</f>
        <v>0</v>
      </c>
      <c r="X446" s="1">
        <f>MIN($G446)</f>
        <v>0</v>
      </c>
      <c r="Y446" s="1">
        <f>MIN($H446)</f>
        <v>0</v>
      </c>
      <c r="Z446" s="1">
        <f>MIN($I446)</f>
        <v>0</v>
      </c>
      <c r="AA446" s="1">
        <f>MIN($J446)</f>
        <v>0</v>
      </c>
      <c r="AB446" s="1">
        <f>MIN($K446)</f>
        <v>0</v>
      </c>
      <c r="AC446" s="1">
        <f>MIN($M446)</f>
        <v>0</v>
      </c>
      <c r="AD446" s="1">
        <f>MIN($N446)</f>
        <v>0</v>
      </c>
      <c r="AE446" s="1">
        <f>MIN($P446)</f>
        <v>0</v>
      </c>
      <c r="AF446" s="1">
        <f>MIN($Q446)</f>
        <v>0</v>
      </c>
      <c r="AG446" s="1">
        <f>MIN($R446)</f>
        <v>0</v>
      </c>
      <c r="AH446" s="1">
        <f>MEDIAN($B446)</f>
        <v>0</v>
      </c>
      <c r="AI446" s="1">
        <f>MEDIAN($C446)</f>
        <v>0</v>
      </c>
      <c r="AJ446" s="1">
        <f>MEDIAN($D446)</f>
        <v>0</v>
      </c>
      <c r="AK446" s="1">
        <f>MEDIAN($E446)</f>
        <v>0</v>
      </c>
      <c r="AL446" s="1">
        <f>MEDIAN($F446)</f>
        <v>0</v>
      </c>
      <c r="AM446" s="1">
        <f>MEDIAN($G446)</f>
        <v>0</v>
      </c>
      <c r="AN446" s="1">
        <f>MEDIAN($H446)</f>
        <v>0</v>
      </c>
      <c r="AO446" s="1">
        <f>MEDIAN($I446)</f>
        <v>0</v>
      </c>
      <c r="AP446" s="1">
        <f>MEDIAN($J446)</f>
        <v>0</v>
      </c>
      <c r="AQ446" s="1">
        <f>MEDIAN($K446)</f>
        <v>0</v>
      </c>
      <c r="AR446" s="1">
        <f>MEDIAN($M446)</f>
        <v>0</v>
      </c>
      <c r="AS446" s="1">
        <f>MEDIAN($N446)</f>
        <v>0</v>
      </c>
      <c r="AT446" s="1">
        <f>MEDIAN($P446)</f>
        <v>0</v>
      </c>
      <c r="AU446" s="1">
        <f>MEDIAN($Q446)</f>
        <v>0</v>
      </c>
      <c r="AV446" s="1">
        <f>MEDIAN($R446)</f>
        <v>0</v>
      </c>
      <c r="AW446" s="1">
        <f>MAX($B446)</f>
        <v>0</v>
      </c>
      <c r="AX446" s="1">
        <f>MAX($C446)</f>
        <v>0</v>
      </c>
      <c r="AY446" s="1">
        <f>MAX($D446)</f>
        <v>0</v>
      </c>
      <c r="AZ446" s="1">
        <f>MAX($E446)</f>
        <v>0</v>
      </c>
      <c r="BA446" s="1">
        <f>MAX($F446)</f>
        <v>0</v>
      </c>
      <c r="BB446" s="1">
        <f>MAX($G446)</f>
        <v>0</v>
      </c>
      <c r="BC446" s="1">
        <f>MAX($H446)</f>
        <v>0</v>
      </c>
      <c r="BD446" s="1">
        <f>MAX($I446)</f>
        <v>0</v>
      </c>
      <c r="BE446" s="1">
        <f>MAX($J446)</f>
        <v>0</v>
      </c>
      <c r="BF446" s="1">
        <f>MAX($K446)</f>
        <v>0</v>
      </c>
      <c r="BG446" s="1">
        <f>MAX($M446)</f>
        <v>0</v>
      </c>
      <c r="BH446" s="1">
        <f>MAX($N446)</f>
        <v>0</v>
      </c>
      <c r="BI446" s="1">
        <f>MAX($P446)</f>
        <v>0</v>
      </c>
      <c r="BJ446" s="1">
        <f>MAX($Q446)</f>
        <v>0</v>
      </c>
      <c r="BK446" s="1">
        <f>MAX($R446)</f>
        <v>0</v>
      </c>
    </row>
    <row r="447" spans="1:63">
      <c r="A447" s="1" t="s">
        <v>444</v>
      </c>
      <c r="B447" s="1" cm="1">
        <f t="array" ref="B447">_xlfn.SWITCH($A$2,"average", AVERAGE(Instances!B447:Instances!B447),"median", MEDIAN(Instances!B447:Instances!B447),"min", MIN(Instances!B447:Instances!B447),"max", MAX(Instances!B447:Instances!B447),"diff", MAX(Instances!B447:Instances!B447)-MIN(Instances!B447:Instances!B447))</f>
        <v>0</v>
      </c>
      <c r="C447" s="1" cm="1">
        <f t="array" ref="C447">_xlfn.SWITCH($A$2,"average", AVERAGE(Instances!C447:Instances!C447),"median", MEDIAN(Instances!C447:Instances!C447),"min", MIN(Instances!C447:Instances!C447),"max", MAX(Instances!C447:Instances!C447),"diff", MAX(Instances!C447:Instances!C447)-MIN(Instances!C447:Instances!C447))</f>
        <v>0</v>
      </c>
      <c r="D447" s="1" cm="1">
        <f t="array" ref="D447">_xlfn.SWITCH($A$2,"average", AVERAGE(Instances!D447:Instances!D447),"median", MEDIAN(Instances!D447:Instances!D447),"min", MIN(Instances!D447:Instances!D447),"max", MAX(Instances!D447:Instances!D447),"diff", MAX(Instances!D447:Instances!D447)-MIN(Instances!D447:Instances!D447))</f>
        <v>0</v>
      </c>
      <c r="E447" s="1" cm="1">
        <f t="array" ref="E447">_xlfn.SWITCH($A$2,"average", AVERAGE(Instances!E447:Instances!E447),"median", MEDIAN(Instances!E447:Instances!E447),"min", MIN(Instances!E447:Instances!E447),"max", MAX(Instances!E447:Instances!E447),"diff", MAX(Instances!E447:Instances!E447)-MIN(Instances!E447:Instances!E447))</f>
        <v>0</v>
      </c>
      <c r="F447" s="1" cm="1">
        <f t="array" ref="F447">_xlfn.SWITCH($A$2,"average", AVERAGE(Instances!F447:Instances!F447),"median", MEDIAN(Instances!F447:Instances!F447),"min", MIN(Instances!F447:Instances!F447),"max", MAX(Instances!F447:Instances!F447),"diff", MAX(Instances!F447:Instances!F447)-MIN(Instances!F447:Instances!F447))</f>
        <v>0</v>
      </c>
      <c r="G447" s="1" cm="1">
        <f t="array" ref="G447">_xlfn.SWITCH($A$2,"average", AVERAGE(Instances!G447:Instances!G447),"median", MEDIAN(Instances!G447:Instances!G447),"min", MIN(Instances!G447:Instances!G447),"max", MAX(Instances!G447:Instances!G447),"diff", MAX(Instances!G447:Instances!G447)-MIN(Instances!G447:Instances!G447))</f>
        <v>0</v>
      </c>
      <c r="H447" s="1" cm="1">
        <f t="array" ref="H447">_xlfn.SWITCH($A$2,"average", AVERAGE(Instances!H447:Instances!H447),"median", MEDIAN(Instances!H447:Instances!H447),"min", MIN(Instances!H447:Instances!H447),"max", MAX(Instances!H447:Instances!H447),"diff", MAX(Instances!H447:Instances!H447)-MIN(Instances!H447:Instances!H447))</f>
        <v>0</v>
      </c>
      <c r="I447" s="1" cm="1">
        <f t="array" ref="I447">_xlfn.SWITCH($A$2,"average", AVERAGE(Instances!I447:Instances!I447),"median", MEDIAN(Instances!I447:Instances!I447),"min", MIN(Instances!I447:Instances!I447),"max", MAX(Instances!I447:Instances!I447),"diff", MAX(Instances!I447:Instances!I447)-MIN(Instances!I447:Instances!I447))</f>
        <v>0</v>
      </c>
      <c r="J447" s="1" cm="1">
        <f t="array" ref="J447">_xlfn.SWITCH($A$2,"average", AVERAGE(Instances!J447:Instances!J447),"median", MEDIAN(Instances!J447:Instances!J447),"min", MIN(Instances!J447:Instances!J447),"max", MAX(Instances!J447:Instances!J447),"diff", MAX(Instances!J447:Instances!J447)-MIN(Instances!J447:Instances!J447))</f>
        <v>0</v>
      </c>
      <c r="K447" s="1" cm="1">
        <f t="array" ref="K447">_xlfn.SWITCH($A$2,"average", AVERAGE(Instances!K447:Instances!K447),"median", MEDIAN(Instances!K447:Instances!K447),"min", MIN(Instances!K447:Instances!K447),"max", MAX(Instances!K447:Instances!K447),"diff", MAX(Instances!K447:Instances!K447)-MIN(Instances!K447:Instances!K447))</f>
        <v>0</v>
      </c>
      <c r="L447" s="1"/>
      <c r="M447" s="1" cm="1">
        <f t="array" ref="M447">_xlfn.SWITCH($A$2,"average", AVERAGE(Instances!M447:Instances!M447),"median", MEDIAN(Instances!M447:Instances!M447),"min", MIN(Instances!M447:Instances!M447),"max", MAX(Instances!M447:Instances!M447),"diff", MAX(Instances!M447:Instances!M447)-MIN(Instances!M447:Instances!M447))</f>
        <v>0</v>
      </c>
      <c r="N447" s="1" cm="1">
        <f t="array" ref="N447">_xlfn.SWITCH($A$2,"average", AVERAGE(Instances!N447:Instances!N447),"median", MEDIAN(Instances!N447:Instances!N447),"min", MIN(Instances!N447:Instances!N447),"max", MAX(Instances!N447:Instances!N447),"diff", MAX(Instances!N447:Instances!N447)-MIN(Instances!N447:Instances!N447))</f>
        <v>0</v>
      </c>
      <c r="O447" s="1"/>
      <c r="P447" s="1" cm="1">
        <f t="array" ref="P447">_xlfn.SWITCH($A$2,"average", AVERAGE(Instances!P447:Instances!P447),"median", MEDIAN(Instances!P447:Instances!P447),"min", MIN(Instances!P447:Instances!P447),"max", MAX(Instances!P447:Instances!P447),"diff", MAX(Instances!P447:Instances!P447)-MIN(Instances!P447:Instances!P447))</f>
        <v>0</v>
      </c>
      <c r="Q447" s="1" cm="1">
        <f t="array" ref="Q447">_xlfn.SWITCH($A$2,"average", AVERAGE(Instances!Q447:Instances!Q447),"median", MEDIAN(Instances!Q447:Instances!Q447),"min", MIN(Instances!Q447:Instances!Q447),"max", MAX(Instances!Q447:Instances!Q447),"diff", MAX(Instances!Q447:Instances!Q447)-MIN(Instances!Q447:Instances!Q447))</f>
        <v>0</v>
      </c>
      <c r="R447" s="1" cm="1">
        <f t="array" ref="R447">_xlfn.SWITCH($A$2,"average", AVERAGE(Instances!R447:Instances!R447),"median", MEDIAN(Instances!R447:Instances!R447),"min", MIN(Instances!R447:Instances!R447),"max", MAX(Instances!R447:Instances!R447),"diff", MAX(Instances!R447:Instances!R447)-MIN(Instances!R447:Instances!R447))</f>
        <v>0</v>
      </c>
      <c r="S447" s="1">
        <f>MIN($B447)</f>
        <v>0</v>
      </c>
      <c r="T447" s="1">
        <f>MIN($C447)</f>
        <v>0</v>
      </c>
      <c r="U447" s="1">
        <f>MIN($D447)</f>
        <v>0</v>
      </c>
      <c r="V447" s="1">
        <f>MIN($E447)</f>
        <v>0</v>
      </c>
      <c r="W447" s="1">
        <f>MIN($F447)</f>
        <v>0</v>
      </c>
      <c r="X447" s="1">
        <f>MIN($G447)</f>
        <v>0</v>
      </c>
      <c r="Y447" s="1">
        <f>MIN($H447)</f>
        <v>0</v>
      </c>
      <c r="Z447" s="1">
        <f>MIN($I447)</f>
        <v>0</v>
      </c>
      <c r="AA447" s="1">
        <f>MIN($J447)</f>
        <v>0</v>
      </c>
      <c r="AB447" s="1">
        <f>MIN($K447)</f>
        <v>0</v>
      </c>
      <c r="AC447" s="1">
        <f>MIN($M447)</f>
        <v>0</v>
      </c>
      <c r="AD447" s="1">
        <f>MIN($N447)</f>
        <v>0</v>
      </c>
      <c r="AE447" s="1">
        <f>MIN($P447)</f>
        <v>0</v>
      </c>
      <c r="AF447" s="1">
        <f>MIN($Q447)</f>
        <v>0</v>
      </c>
      <c r="AG447" s="1">
        <f>MIN($R447)</f>
        <v>0</v>
      </c>
      <c r="AH447" s="1">
        <f>MEDIAN($B447)</f>
        <v>0</v>
      </c>
      <c r="AI447" s="1">
        <f>MEDIAN($C447)</f>
        <v>0</v>
      </c>
      <c r="AJ447" s="1">
        <f>MEDIAN($D447)</f>
        <v>0</v>
      </c>
      <c r="AK447" s="1">
        <f>MEDIAN($E447)</f>
        <v>0</v>
      </c>
      <c r="AL447" s="1">
        <f>MEDIAN($F447)</f>
        <v>0</v>
      </c>
      <c r="AM447" s="1">
        <f>MEDIAN($G447)</f>
        <v>0</v>
      </c>
      <c r="AN447" s="1">
        <f>MEDIAN($H447)</f>
        <v>0</v>
      </c>
      <c r="AO447" s="1">
        <f>MEDIAN($I447)</f>
        <v>0</v>
      </c>
      <c r="AP447" s="1">
        <f>MEDIAN($J447)</f>
        <v>0</v>
      </c>
      <c r="AQ447" s="1">
        <f>MEDIAN($K447)</f>
        <v>0</v>
      </c>
      <c r="AR447" s="1">
        <f>MEDIAN($M447)</f>
        <v>0</v>
      </c>
      <c r="AS447" s="1">
        <f>MEDIAN($N447)</f>
        <v>0</v>
      </c>
      <c r="AT447" s="1">
        <f>MEDIAN($P447)</f>
        <v>0</v>
      </c>
      <c r="AU447" s="1">
        <f>MEDIAN($Q447)</f>
        <v>0</v>
      </c>
      <c r="AV447" s="1">
        <f>MEDIAN($R447)</f>
        <v>0</v>
      </c>
      <c r="AW447" s="1">
        <f>MAX($B447)</f>
        <v>0</v>
      </c>
      <c r="AX447" s="1">
        <f>MAX($C447)</f>
        <v>0</v>
      </c>
      <c r="AY447" s="1">
        <f>MAX($D447)</f>
        <v>0</v>
      </c>
      <c r="AZ447" s="1">
        <f>MAX($E447)</f>
        <v>0</v>
      </c>
      <c r="BA447" s="1">
        <f>MAX($F447)</f>
        <v>0</v>
      </c>
      <c r="BB447" s="1">
        <f>MAX($G447)</f>
        <v>0</v>
      </c>
      <c r="BC447" s="1">
        <f>MAX($H447)</f>
        <v>0</v>
      </c>
      <c r="BD447" s="1">
        <f>MAX($I447)</f>
        <v>0</v>
      </c>
      <c r="BE447" s="1">
        <f>MAX($J447)</f>
        <v>0</v>
      </c>
      <c r="BF447" s="1">
        <f>MAX($K447)</f>
        <v>0</v>
      </c>
      <c r="BG447" s="1">
        <f>MAX($M447)</f>
        <v>0</v>
      </c>
      <c r="BH447" s="1">
        <f>MAX($N447)</f>
        <v>0</v>
      </c>
      <c r="BI447" s="1">
        <f>MAX($P447)</f>
        <v>0</v>
      </c>
      <c r="BJ447" s="1">
        <f>MAX($Q447)</f>
        <v>0</v>
      </c>
      <c r="BK447" s="1">
        <f>MAX($R447)</f>
        <v>0</v>
      </c>
    </row>
    <row r="448" spans="1:63">
      <c r="A448" s="1" t="s">
        <v>445</v>
      </c>
      <c r="B448" s="1" cm="1">
        <f t="array" ref="B448">_xlfn.SWITCH($A$2,"average", AVERAGE(Instances!B448:Instances!B448),"median", MEDIAN(Instances!B448:Instances!B448),"min", MIN(Instances!B448:Instances!B448),"max", MAX(Instances!B448:Instances!B448),"diff", MAX(Instances!B448:Instances!B448)-MIN(Instances!B448:Instances!B448))</f>
        <v>0</v>
      </c>
      <c r="C448" s="1" cm="1">
        <f t="array" ref="C448">_xlfn.SWITCH($A$2,"average", AVERAGE(Instances!C448:Instances!C448),"median", MEDIAN(Instances!C448:Instances!C448),"min", MIN(Instances!C448:Instances!C448),"max", MAX(Instances!C448:Instances!C448),"diff", MAX(Instances!C448:Instances!C448)-MIN(Instances!C448:Instances!C448))</f>
        <v>0</v>
      </c>
      <c r="D448" s="1" cm="1">
        <f t="array" ref="D448">_xlfn.SWITCH($A$2,"average", AVERAGE(Instances!D448:Instances!D448),"median", MEDIAN(Instances!D448:Instances!D448),"min", MIN(Instances!D448:Instances!D448),"max", MAX(Instances!D448:Instances!D448),"diff", MAX(Instances!D448:Instances!D448)-MIN(Instances!D448:Instances!D448))</f>
        <v>0</v>
      </c>
      <c r="E448" s="1" cm="1">
        <f t="array" ref="E448">_xlfn.SWITCH($A$2,"average", AVERAGE(Instances!E448:Instances!E448),"median", MEDIAN(Instances!E448:Instances!E448),"min", MIN(Instances!E448:Instances!E448),"max", MAX(Instances!E448:Instances!E448),"diff", MAX(Instances!E448:Instances!E448)-MIN(Instances!E448:Instances!E448))</f>
        <v>0</v>
      </c>
      <c r="F448" s="1" cm="1">
        <f t="array" ref="F448">_xlfn.SWITCH($A$2,"average", AVERAGE(Instances!F448:Instances!F448),"median", MEDIAN(Instances!F448:Instances!F448),"min", MIN(Instances!F448:Instances!F448),"max", MAX(Instances!F448:Instances!F448),"diff", MAX(Instances!F448:Instances!F448)-MIN(Instances!F448:Instances!F448))</f>
        <v>0</v>
      </c>
      <c r="G448" s="1" cm="1">
        <f t="array" ref="G448">_xlfn.SWITCH($A$2,"average", AVERAGE(Instances!G448:Instances!G448),"median", MEDIAN(Instances!G448:Instances!G448),"min", MIN(Instances!G448:Instances!G448),"max", MAX(Instances!G448:Instances!G448),"diff", MAX(Instances!G448:Instances!G448)-MIN(Instances!G448:Instances!G448))</f>
        <v>0</v>
      </c>
      <c r="H448" s="1" cm="1">
        <f t="array" ref="H448">_xlfn.SWITCH($A$2,"average", AVERAGE(Instances!H448:Instances!H448),"median", MEDIAN(Instances!H448:Instances!H448),"min", MIN(Instances!H448:Instances!H448),"max", MAX(Instances!H448:Instances!H448),"diff", MAX(Instances!H448:Instances!H448)-MIN(Instances!H448:Instances!H448))</f>
        <v>0</v>
      </c>
      <c r="I448" s="1" cm="1">
        <f t="array" ref="I448">_xlfn.SWITCH($A$2,"average", AVERAGE(Instances!I448:Instances!I448),"median", MEDIAN(Instances!I448:Instances!I448),"min", MIN(Instances!I448:Instances!I448),"max", MAX(Instances!I448:Instances!I448),"diff", MAX(Instances!I448:Instances!I448)-MIN(Instances!I448:Instances!I448))</f>
        <v>0</v>
      </c>
      <c r="J448" s="1" cm="1">
        <f t="array" ref="J448">_xlfn.SWITCH($A$2,"average", AVERAGE(Instances!J448:Instances!J448),"median", MEDIAN(Instances!J448:Instances!J448),"min", MIN(Instances!J448:Instances!J448),"max", MAX(Instances!J448:Instances!J448),"diff", MAX(Instances!J448:Instances!J448)-MIN(Instances!J448:Instances!J448))</f>
        <v>0</v>
      </c>
      <c r="K448" s="1" cm="1">
        <f t="array" ref="K448">_xlfn.SWITCH($A$2,"average", AVERAGE(Instances!K448:Instances!K448),"median", MEDIAN(Instances!K448:Instances!K448),"min", MIN(Instances!K448:Instances!K448),"max", MAX(Instances!K448:Instances!K448),"diff", MAX(Instances!K448:Instances!K448)-MIN(Instances!K448:Instances!K448))</f>
        <v>0</v>
      </c>
      <c r="L448" s="1"/>
      <c r="M448" s="1" cm="1">
        <f t="array" ref="M448">_xlfn.SWITCH($A$2,"average", AVERAGE(Instances!M448:Instances!M448),"median", MEDIAN(Instances!M448:Instances!M448),"min", MIN(Instances!M448:Instances!M448),"max", MAX(Instances!M448:Instances!M448),"diff", MAX(Instances!M448:Instances!M448)-MIN(Instances!M448:Instances!M448))</f>
        <v>0</v>
      </c>
      <c r="N448" s="1" cm="1">
        <f t="array" ref="N448">_xlfn.SWITCH($A$2,"average", AVERAGE(Instances!N448:Instances!N448),"median", MEDIAN(Instances!N448:Instances!N448),"min", MIN(Instances!N448:Instances!N448),"max", MAX(Instances!N448:Instances!N448),"diff", MAX(Instances!N448:Instances!N448)-MIN(Instances!N448:Instances!N448))</f>
        <v>0</v>
      </c>
      <c r="O448" s="1"/>
      <c r="P448" s="1" cm="1">
        <f t="array" ref="P448">_xlfn.SWITCH($A$2,"average", AVERAGE(Instances!P448:Instances!P448),"median", MEDIAN(Instances!P448:Instances!P448),"min", MIN(Instances!P448:Instances!P448),"max", MAX(Instances!P448:Instances!P448),"diff", MAX(Instances!P448:Instances!P448)-MIN(Instances!P448:Instances!P448))</f>
        <v>0</v>
      </c>
      <c r="Q448" s="1" cm="1">
        <f t="array" ref="Q448">_xlfn.SWITCH($A$2,"average", AVERAGE(Instances!Q448:Instances!Q448),"median", MEDIAN(Instances!Q448:Instances!Q448),"min", MIN(Instances!Q448:Instances!Q448),"max", MAX(Instances!Q448:Instances!Q448),"diff", MAX(Instances!Q448:Instances!Q448)-MIN(Instances!Q448:Instances!Q448))</f>
        <v>0</v>
      </c>
      <c r="R448" s="1" cm="1">
        <f t="array" ref="R448">_xlfn.SWITCH($A$2,"average", AVERAGE(Instances!R448:Instances!R448),"median", MEDIAN(Instances!R448:Instances!R448),"min", MIN(Instances!R448:Instances!R448),"max", MAX(Instances!R448:Instances!R448),"diff", MAX(Instances!R448:Instances!R448)-MIN(Instances!R448:Instances!R448))</f>
        <v>0</v>
      </c>
      <c r="S448" s="1">
        <f>MIN($B448)</f>
        <v>0</v>
      </c>
      <c r="T448" s="1">
        <f>MIN($C448)</f>
        <v>0</v>
      </c>
      <c r="U448" s="1">
        <f>MIN($D448)</f>
        <v>0</v>
      </c>
      <c r="V448" s="1">
        <f>MIN($E448)</f>
        <v>0</v>
      </c>
      <c r="W448" s="1">
        <f>MIN($F448)</f>
        <v>0</v>
      </c>
      <c r="X448" s="1">
        <f>MIN($G448)</f>
        <v>0</v>
      </c>
      <c r="Y448" s="1">
        <f>MIN($H448)</f>
        <v>0</v>
      </c>
      <c r="Z448" s="1">
        <f>MIN($I448)</f>
        <v>0</v>
      </c>
      <c r="AA448" s="1">
        <f>MIN($J448)</f>
        <v>0</v>
      </c>
      <c r="AB448" s="1">
        <f>MIN($K448)</f>
        <v>0</v>
      </c>
      <c r="AC448" s="1">
        <f>MIN($M448)</f>
        <v>0</v>
      </c>
      <c r="AD448" s="1">
        <f>MIN($N448)</f>
        <v>0</v>
      </c>
      <c r="AE448" s="1">
        <f>MIN($P448)</f>
        <v>0</v>
      </c>
      <c r="AF448" s="1">
        <f>MIN($Q448)</f>
        <v>0</v>
      </c>
      <c r="AG448" s="1">
        <f>MIN($R448)</f>
        <v>0</v>
      </c>
      <c r="AH448" s="1">
        <f>MEDIAN($B448)</f>
        <v>0</v>
      </c>
      <c r="AI448" s="1">
        <f>MEDIAN($C448)</f>
        <v>0</v>
      </c>
      <c r="AJ448" s="1">
        <f>MEDIAN($D448)</f>
        <v>0</v>
      </c>
      <c r="AK448" s="1">
        <f>MEDIAN($E448)</f>
        <v>0</v>
      </c>
      <c r="AL448" s="1">
        <f>MEDIAN($F448)</f>
        <v>0</v>
      </c>
      <c r="AM448" s="1">
        <f>MEDIAN($G448)</f>
        <v>0</v>
      </c>
      <c r="AN448" s="1">
        <f>MEDIAN($H448)</f>
        <v>0</v>
      </c>
      <c r="AO448" s="1">
        <f>MEDIAN($I448)</f>
        <v>0</v>
      </c>
      <c r="AP448" s="1">
        <f>MEDIAN($J448)</f>
        <v>0</v>
      </c>
      <c r="AQ448" s="1">
        <f>MEDIAN($K448)</f>
        <v>0</v>
      </c>
      <c r="AR448" s="1">
        <f>MEDIAN($M448)</f>
        <v>0</v>
      </c>
      <c r="AS448" s="1">
        <f>MEDIAN($N448)</f>
        <v>0</v>
      </c>
      <c r="AT448" s="1">
        <f>MEDIAN($P448)</f>
        <v>0</v>
      </c>
      <c r="AU448" s="1">
        <f>MEDIAN($Q448)</f>
        <v>0</v>
      </c>
      <c r="AV448" s="1">
        <f>MEDIAN($R448)</f>
        <v>0</v>
      </c>
      <c r="AW448" s="1">
        <f>MAX($B448)</f>
        <v>0</v>
      </c>
      <c r="AX448" s="1">
        <f>MAX($C448)</f>
        <v>0</v>
      </c>
      <c r="AY448" s="1">
        <f>MAX($D448)</f>
        <v>0</v>
      </c>
      <c r="AZ448" s="1">
        <f>MAX($E448)</f>
        <v>0</v>
      </c>
      <c r="BA448" s="1">
        <f>MAX($F448)</f>
        <v>0</v>
      </c>
      <c r="BB448" s="1">
        <f>MAX($G448)</f>
        <v>0</v>
      </c>
      <c r="BC448" s="1">
        <f>MAX($H448)</f>
        <v>0</v>
      </c>
      <c r="BD448" s="1">
        <f>MAX($I448)</f>
        <v>0</v>
      </c>
      <c r="BE448" s="1">
        <f>MAX($J448)</f>
        <v>0</v>
      </c>
      <c r="BF448" s="1">
        <f>MAX($K448)</f>
        <v>0</v>
      </c>
      <c r="BG448" s="1">
        <f>MAX($M448)</f>
        <v>0</v>
      </c>
      <c r="BH448" s="1">
        <f>MAX($N448)</f>
        <v>0</v>
      </c>
      <c r="BI448" s="1">
        <f>MAX($P448)</f>
        <v>0</v>
      </c>
      <c r="BJ448" s="1">
        <f>MAX($Q448)</f>
        <v>0</v>
      </c>
      <c r="BK448" s="1">
        <f>MAX($R448)</f>
        <v>0</v>
      </c>
    </row>
    <row r="449" spans="1:63">
      <c r="A449" s="1" t="s">
        <v>446</v>
      </c>
      <c r="B449" s="1" cm="1">
        <f t="array" ref="B449">_xlfn.SWITCH($A$2,"average", AVERAGE(Instances!B449:Instances!B449),"median", MEDIAN(Instances!B449:Instances!B449),"min", MIN(Instances!B449:Instances!B449),"max", MAX(Instances!B449:Instances!B449),"diff", MAX(Instances!B449:Instances!B449)-MIN(Instances!B449:Instances!B449))</f>
        <v>0</v>
      </c>
      <c r="C449" s="1" cm="1">
        <f t="array" ref="C449">_xlfn.SWITCH($A$2,"average", AVERAGE(Instances!C449:Instances!C449),"median", MEDIAN(Instances!C449:Instances!C449),"min", MIN(Instances!C449:Instances!C449),"max", MAX(Instances!C449:Instances!C449),"diff", MAX(Instances!C449:Instances!C449)-MIN(Instances!C449:Instances!C449))</f>
        <v>0</v>
      </c>
      <c r="D449" s="1" cm="1">
        <f t="array" ref="D449">_xlfn.SWITCH($A$2,"average", AVERAGE(Instances!D449:Instances!D449),"median", MEDIAN(Instances!D449:Instances!D449),"min", MIN(Instances!D449:Instances!D449),"max", MAX(Instances!D449:Instances!D449),"diff", MAX(Instances!D449:Instances!D449)-MIN(Instances!D449:Instances!D449))</f>
        <v>0</v>
      </c>
      <c r="E449" s="1" cm="1">
        <f t="array" ref="E449">_xlfn.SWITCH($A$2,"average", AVERAGE(Instances!E449:Instances!E449),"median", MEDIAN(Instances!E449:Instances!E449),"min", MIN(Instances!E449:Instances!E449),"max", MAX(Instances!E449:Instances!E449),"diff", MAX(Instances!E449:Instances!E449)-MIN(Instances!E449:Instances!E449))</f>
        <v>0</v>
      </c>
      <c r="F449" s="1" cm="1">
        <f t="array" ref="F449">_xlfn.SWITCH($A$2,"average", AVERAGE(Instances!F449:Instances!F449),"median", MEDIAN(Instances!F449:Instances!F449),"min", MIN(Instances!F449:Instances!F449),"max", MAX(Instances!F449:Instances!F449),"diff", MAX(Instances!F449:Instances!F449)-MIN(Instances!F449:Instances!F449))</f>
        <v>0</v>
      </c>
      <c r="G449" s="1" cm="1">
        <f t="array" ref="G449">_xlfn.SWITCH($A$2,"average", AVERAGE(Instances!G449:Instances!G449),"median", MEDIAN(Instances!G449:Instances!G449),"min", MIN(Instances!G449:Instances!G449),"max", MAX(Instances!G449:Instances!G449),"diff", MAX(Instances!G449:Instances!G449)-MIN(Instances!G449:Instances!G449))</f>
        <v>0</v>
      </c>
      <c r="H449" s="1" cm="1">
        <f t="array" ref="H449">_xlfn.SWITCH($A$2,"average", AVERAGE(Instances!H449:Instances!H449),"median", MEDIAN(Instances!H449:Instances!H449),"min", MIN(Instances!H449:Instances!H449),"max", MAX(Instances!H449:Instances!H449),"diff", MAX(Instances!H449:Instances!H449)-MIN(Instances!H449:Instances!H449))</f>
        <v>0</v>
      </c>
      <c r="I449" s="1" cm="1">
        <f t="array" ref="I449">_xlfn.SWITCH($A$2,"average", AVERAGE(Instances!I449:Instances!I449),"median", MEDIAN(Instances!I449:Instances!I449),"min", MIN(Instances!I449:Instances!I449),"max", MAX(Instances!I449:Instances!I449),"diff", MAX(Instances!I449:Instances!I449)-MIN(Instances!I449:Instances!I449))</f>
        <v>0</v>
      </c>
      <c r="J449" s="1" cm="1">
        <f t="array" ref="J449">_xlfn.SWITCH($A$2,"average", AVERAGE(Instances!J449:Instances!J449),"median", MEDIAN(Instances!J449:Instances!J449),"min", MIN(Instances!J449:Instances!J449),"max", MAX(Instances!J449:Instances!J449),"diff", MAX(Instances!J449:Instances!J449)-MIN(Instances!J449:Instances!J449))</f>
        <v>0</v>
      </c>
      <c r="K449" s="1" cm="1">
        <f t="array" ref="K449">_xlfn.SWITCH($A$2,"average", AVERAGE(Instances!K449:Instances!K449),"median", MEDIAN(Instances!K449:Instances!K449),"min", MIN(Instances!K449:Instances!K449),"max", MAX(Instances!K449:Instances!K449),"diff", MAX(Instances!K449:Instances!K449)-MIN(Instances!K449:Instances!K449))</f>
        <v>0</v>
      </c>
      <c r="L449" s="1"/>
      <c r="M449" s="1" cm="1">
        <f t="array" ref="M449">_xlfn.SWITCH($A$2,"average", AVERAGE(Instances!M449:Instances!M449),"median", MEDIAN(Instances!M449:Instances!M449),"min", MIN(Instances!M449:Instances!M449),"max", MAX(Instances!M449:Instances!M449),"diff", MAX(Instances!M449:Instances!M449)-MIN(Instances!M449:Instances!M449))</f>
        <v>0</v>
      </c>
      <c r="N449" s="1" cm="1">
        <f t="array" ref="N449">_xlfn.SWITCH($A$2,"average", AVERAGE(Instances!N449:Instances!N449),"median", MEDIAN(Instances!N449:Instances!N449),"min", MIN(Instances!N449:Instances!N449),"max", MAX(Instances!N449:Instances!N449),"diff", MAX(Instances!N449:Instances!N449)-MIN(Instances!N449:Instances!N449))</f>
        <v>0</v>
      </c>
      <c r="O449" s="1"/>
      <c r="P449" s="1" cm="1">
        <f t="array" ref="P449">_xlfn.SWITCH($A$2,"average", AVERAGE(Instances!P449:Instances!P449),"median", MEDIAN(Instances!P449:Instances!P449),"min", MIN(Instances!P449:Instances!P449),"max", MAX(Instances!P449:Instances!P449),"diff", MAX(Instances!P449:Instances!P449)-MIN(Instances!P449:Instances!P449))</f>
        <v>0</v>
      </c>
      <c r="Q449" s="1" cm="1">
        <f t="array" ref="Q449">_xlfn.SWITCH($A$2,"average", AVERAGE(Instances!Q449:Instances!Q449),"median", MEDIAN(Instances!Q449:Instances!Q449),"min", MIN(Instances!Q449:Instances!Q449),"max", MAX(Instances!Q449:Instances!Q449),"diff", MAX(Instances!Q449:Instances!Q449)-MIN(Instances!Q449:Instances!Q449))</f>
        <v>0</v>
      </c>
      <c r="R449" s="1" cm="1">
        <f t="array" ref="R449">_xlfn.SWITCH($A$2,"average", AVERAGE(Instances!R449:Instances!R449),"median", MEDIAN(Instances!R449:Instances!R449),"min", MIN(Instances!R449:Instances!R449),"max", MAX(Instances!R449:Instances!R449),"diff", MAX(Instances!R449:Instances!R449)-MIN(Instances!R449:Instances!R449))</f>
        <v>0</v>
      </c>
      <c r="S449" s="1">
        <f>MIN($B449)</f>
        <v>0</v>
      </c>
      <c r="T449" s="1">
        <f>MIN($C449)</f>
        <v>0</v>
      </c>
      <c r="U449" s="1">
        <f>MIN($D449)</f>
        <v>0</v>
      </c>
      <c r="V449" s="1">
        <f>MIN($E449)</f>
        <v>0</v>
      </c>
      <c r="W449" s="1">
        <f>MIN($F449)</f>
        <v>0</v>
      </c>
      <c r="X449" s="1">
        <f>MIN($G449)</f>
        <v>0</v>
      </c>
      <c r="Y449" s="1">
        <f>MIN($H449)</f>
        <v>0</v>
      </c>
      <c r="Z449" s="1">
        <f>MIN($I449)</f>
        <v>0</v>
      </c>
      <c r="AA449" s="1">
        <f>MIN($J449)</f>
        <v>0</v>
      </c>
      <c r="AB449" s="1">
        <f>MIN($K449)</f>
        <v>0</v>
      </c>
      <c r="AC449" s="1">
        <f>MIN($M449)</f>
        <v>0</v>
      </c>
      <c r="AD449" s="1">
        <f>MIN($N449)</f>
        <v>0</v>
      </c>
      <c r="AE449" s="1">
        <f>MIN($P449)</f>
        <v>0</v>
      </c>
      <c r="AF449" s="1">
        <f>MIN($Q449)</f>
        <v>0</v>
      </c>
      <c r="AG449" s="1">
        <f>MIN($R449)</f>
        <v>0</v>
      </c>
      <c r="AH449" s="1">
        <f>MEDIAN($B449)</f>
        <v>0</v>
      </c>
      <c r="AI449" s="1">
        <f>MEDIAN($C449)</f>
        <v>0</v>
      </c>
      <c r="AJ449" s="1">
        <f>MEDIAN($D449)</f>
        <v>0</v>
      </c>
      <c r="AK449" s="1">
        <f>MEDIAN($E449)</f>
        <v>0</v>
      </c>
      <c r="AL449" s="1">
        <f>MEDIAN($F449)</f>
        <v>0</v>
      </c>
      <c r="AM449" s="1">
        <f>MEDIAN($G449)</f>
        <v>0</v>
      </c>
      <c r="AN449" s="1">
        <f>MEDIAN($H449)</f>
        <v>0</v>
      </c>
      <c r="AO449" s="1">
        <f>MEDIAN($I449)</f>
        <v>0</v>
      </c>
      <c r="AP449" s="1">
        <f>MEDIAN($J449)</f>
        <v>0</v>
      </c>
      <c r="AQ449" s="1">
        <f>MEDIAN($K449)</f>
        <v>0</v>
      </c>
      <c r="AR449" s="1">
        <f>MEDIAN($M449)</f>
        <v>0</v>
      </c>
      <c r="AS449" s="1">
        <f>MEDIAN($N449)</f>
        <v>0</v>
      </c>
      <c r="AT449" s="1">
        <f>MEDIAN($P449)</f>
        <v>0</v>
      </c>
      <c r="AU449" s="1">
        <f>MEDIAN($Q449)</f>
        <v>0</v>
      </c>
      <c r="AV449" s="1">
        <f>MEDIAN($R449)</f>
        <v>0</v>
      </c>
      <c r="AW449" s="1">
        <f>MAX($B449)</f>
        <v>0</v>
      </c>
      <c r="AX449" s="1">
        <f>MAX($C449)</f>
        <v>0</v>
      </c>
      <c r="AY449" s="1">
        <f>MAX($D449)</f>
        <v>0</v>
      </c>
      <c r="AZ449" s="1">
        <f>MAX($E449)</f>
        <v>0</v>
      </c>
      <c r="BA449" s="1">
        <f>MAX($F449)</f>
        <v>0</v>
      </c>
      <c r="BB449" s="1">
        <f>MAX($G449)</f>
        <v>0</v>
      </c>
      <c r="BC449" s="1">
        <f>MAX($H449)</f>
        <v>0</v>
      </c>
      <c r="BD449" s="1">
        <f>MAX($I449)</f>
        <v>0</v>
      </c>
      <c r="BE449" s="1">
        <f>MAX($J449)</f>
        <v>0</v>
      </c>
      <c r="BF449" s="1">
        <f>MAX($K449)</f>
        <v>0</v>
      </c>
      <c r="BG449" s="1">
        <f>MAX($M449)</f>
        <v>0</v>
      </c>
      <c r="BH449" s="1">
        <f>MAX($N449)</f>
        <v>0</v>
      </c>
      <c r="BI449" s="1">
        <f>MAX($P449)</f>
        <v>0</v>
      </c>
      <c r="BJ449" s="1">
        <f>MAX($Q449)</f>
        <v>0</v>
      </c>
      <c r="BK449" s="1">
        <f>MAX($R449)</f>
        <v>0</v>
      </c>
    </row>
    <row r="450" spans="1:63">
      <c r="A450" s="1" t="s">
        <v>447</v>
      </c>
      <c r="B450" s="1" cm="1">
        <f t="array" ref="B450">_xlfn.SWITCH($A$2,"average", AVERAGE(Instances!B450:Instances!B450),"median", MEDIAN(Instances!B450:Instances!B450),"min", MIN(Instances!B450:Instances!B450),"max", MAX(Instances!B450:Instances!B450),"diff", MAX(Instances!B450:Instances!B450)-MIN(Instances!B450:Instances!B450))</f>
        <v>0</v>
      </c>
      <c r="C450" s="1" cm="1">
        <f t="array" ref="C450">_xlfn.SWITCH($A$2,"average", AVERAGE(Instances!C450:Instances!C450),"median", MEDIAN(Instances!C450:Instances!C450),"min", MIN(Instances!C450:Instances!C450),"max", MAX(Instances!C450:Instances!C450),"diff", MAX(Instances!C450:Instances!C450)-MIN(Instances!C450:Instances!C450))</f>
        <v>0</v>
      </c>
      <c r="D450" s="1" cm="1">
        <f t="array" ref="D450">_xlfn.SWITCH($A$2,"average", AVERAGE(Instances!D450:Instances!D450),"median", MEDIAN(Instances!D450:Instances!D450),"min", MIN(Instances!D450:Instances!D450),"max", MAX(Instances!D450:Instances!D450),"diff", MAX(Instances!D450:Instances!D450)-MIN(Instances!D450:Instances!D450))</f>
        <v>0</v>
      </c>
      <c r="E450" s="1" cm="1">
        <f t="array" ref="E450">_xlfn.SWITCH($A$2,"average", AVERAGE(Instances!E450:Instances!E450),"median", MEDIAN(Instances!E450:Instances!E450),"min", MIN(Instances!E450:Instances!E450),"max", MAX(Instances!E450:Instances!E450),"diff", MAX(Instances!E450:Instances!E450)-MIN(Instances!E450:Instances!E450))</f>
        <v>0</v>
      </c>
      <c r="F450" s="1" cm="1">
        <f t="array" ref="F450">_xlfn.SWITCH($A$2,"average", AVERAGE(Instances!F450:Instances!F450),"median", MEDIAN(Instances!F450:Instances!F450),"min", MIN(Instances!F450:Instances!F450),"max", MAX(Instances!F450:Instances!F450),"diff", MAX(Instances!F450:Instances!F450)-MIN(Instances!F450:Instances!F450))</f>
        <v>0</v>
      </c>
      <c r="G450" s="1" cm="1">
        <f t="array" ref="G450">_xlfn.SWITCH($A$2,"average", AVERAGE(Instances!G450:Instances!G450),"median", MEDIAN(Instances!G450:Instances!G450),"min", MIN(Instances!G450:Instances!G450),"max", MAX(Instances!G450:Instances!G450),"diff", MAX(Instances!G450:Instances!G450)-MIN(Instances!G450:Instances!G450))</f>
        <v>0</v>
      </c>
      <c r="H450" s="1" cm="1">
        <f t="array" ref="H450">_xlfn.SWITCH($A$2,"average", AVERAGE(Instances!H450:Instances!H450),"median", MEDIAN(Instances!H450:Instances!H450),"min", MIN(Instances!H450:Instances!H450),"max", MAX(Instances!H450:Instances!H450),"diff", MAX(Instances!H450:Instances!H450)-MIN(Instances!H450:Instances!H450))</f>
        <v>0</v>
      </c>
      <c r="I450" s="1" cm="1">
        <f t="array" ref="I450">_xlfn.SWITCH($A$2,"average", AVERAGE(Instances!I450:Instances!I450),"median", MEDIAN(Instances!I450:Instances!I450),"min", MIN(Instances!I450:Instances!I450),"max", MAX(Instances!I450:Instances!I450),"diff", MAX(Instances!I450:Instances!I450)-MIN(Instances!I450:Instances!I450))</f>
        <v>0</v>
      </c>
      <c r="J450" s="1" cm="1">
        <f t="array" ref="J450">_xlfn.SWITCH($A$2,"average", AVERAGE(Instances!J450:Instances!J450),"median", MEDIAN(Instances!J450:Instances!J450),"min", MIN(Instances!J450:Instances!J450),"max", MAX(Instances!J450:Instances!J450),"diff", MAX(Instances!J450:Instances!J450)-MIN(Instances!J450:Instances!J450))</f>
        <v>0</v>
      </c>
      <c r="K450" s="1" cm="1">
        <f t="array" ref="K450">_xlfn.SWITCH($A$2,"average", AVERAGE(Instances!K450:Instances!K450),"median", MEDIAN(Instances!K450:Instances!K450),"min", MIN(Instances!K450:Instances!K450),"max", MAX(Instances!K450:Instances!K450),"diff", MAX(Instances!K450:Instances!K450)-MIN(Instances!K450:Instances!K450))</f>
        <v>0</v>
      </c>
      <c r="L450" s="1"/>
      <c r="M450" s="1" cm="1">
        <f t="array" ref="M450">_xlfn.SWITCH($A$2,"average", AVERAGE(Instances!M450:Instances!M450),"median", MEDIAN(Instances!M450:Instances!M450),"min", MIN(Instances!M450:Instances!M450),"max", MAX(Instances!M450:Instances!M450),"diff", MAX(Instances!M450:Instances!M450)-MIN(Instances!M450:Instances!M450))</f>
        <v>0</v>
      </c>
      <c r="N450" s="1" cm="1">
        <f t="array" ref="N450">_xlfn.SWITCH($A$2,"average", AVERAGE(Instances!N450:Instances!N450),"median", MEDIAN(Instances!N450:Instances!N450),"min", MIN(Instances!N450:Instances!N450),"max", MAX(Instances!N450:Instances!N450),"diff", MAX(Instances!N450:Instances!N450)-MIN(Instances!N450:Instances!N450))</f>
        <v>0</v>
      </c>
      <c r="O450" s="1"/>
      <c r="P450" s="1" cm="1">
        <f t="array" ref="P450">_xlfn.SWITCH($A$2,"average", AVERAGE(Instances!P450:Instances!P450),"median", MEDIAN(Instances!P450:Instances!P450),"min", MIN(Instances!P450:Instances!P450),"max", MAX(Instances!P450:Instances!P450),"diff", MAX(Instances!P450:Instances!P450)-MIN(Instances!P450:Instances!P450))</f>
        <v>0</v>
      </c>
      <c r="Q450" s="1" cm="1">
        <f t="array" ref="Q450">_xlfn.SWITCH($A$2,"average", AVERAGE(Instances!Q450:Instances!Q450),"median", MEDIAN(Instances!Q450:Instances!Q450),"min", MIN(Instances!Q450:Instances!Q450),"max", MAX(Instances!Q450:Instances!Q450),"diff", MAX(Instances!Q450:Instances!Q450)-MIN(Instances!Q450:Instances!Q450))</f>
        <v>0</v>
      </c>
      <c r="R450" s="1" cm="1">
        <f t="array" ref="R450">_xlfn.SWITCH($A$2,"average", AVERAGE(Instances!R450:Instances!R450),"median", MEDIAN(Instances!R450:Instances!R450),"min", MIN(Instances!R450:Instances!R450),"max", MAX(Instances!R450:Instances!R450),"diff", MAX(Instances!R450:Instances!R450)-MIN(Instances!R450:Instances!R450))</f>
        <v>0</v>
      </c>
      <c r="S450" s="1">
        <f>MIN($B450)</f>
        <v>0</v>
      </c>
      <c r="T450" s="1">
        <f>MIN($C450)</f>
        <v>0</v>
      </c>
      <c r="U450" s="1">
        <f>MIN($D450)</f>
        <v>0</v>
      </c>
      <c r="V450" s="1">
        <f>MIN($E450)</f>
        <v>0</v>
      </c>
      <c r="W450" s="1">
        <f>MIN($F450)</f>
        <v>0</v>
      </c>
      <c r="X450" s="1">
        <f>MIN($G450)</f>
        <v>0</v>
      </c>
      <c r="Y450" s="1">
        <f>MIN($H450)</f>
        <v>0</v>
      </c>
      <c r="Z450" s="1">
        <f>MIN($I450)</f>
        <v>0</v>
      </c>
      <c r="AA450" s="1">
        <f>MIN($J450)</f>
        <v>0</v>
      </c>
      <c r="AB450" s="1">
        <f>MIN($K450)</f>
        <v>0</v>
      </c>
      <c r="AC450" s="1">
        <f>MIN($M450)</f>
        <v>0</v>
      </c>
      <c r="AD450" s="1">
        <f>MIN($N450)</f>
        <v>0</v>
      </c>
      <c r="AE450" s="1">
        <f>MIN($P450)</f>
        <v>0</v>
      </c>
      <c r="AF450" s="1">
        <f>MIN($Q450)</f>
        <v>0</v>
      </c>
      <c r="AG450" s="1">
        <f>MIN($R450)</f>
        <v>0</v>
      </c>
      <c r="AH450" s="1">
        <f>MEDIAN($B450)</f>
        <v>0</v>
      </c>
      <c r="AI450" s="1">
        <f>MEDIAN($C450)</f>
        <v>0</v>
      </c>
      <c r="AJ450" s="1">
        <f>MEDIAN($D450)</f>
        <v>0</v>
      </c>
      <c r="AK450" s="1">
        <f>MEDIAN($E450)</f>
        <v>0</v>
      </c>
      <c r="AL450" s="1">
        <f>MEDIAN($F450)</f>
        <v>0</v>
      </c>
      <c r="AM450" s="1">
        <f>MEDIAN($G450)</f>
        <v>0</v>
      </c>
      <c r="AN450" s="1">
        <f>MEDIAN($H450)</f>
        <v>0</v>
      </c>
      <c r="AO450" s="1">
        <f>MEDIAN($I450)</f>
        <v>0</v>
      </c>
      <c r="AP450" s="1">
        <f>MEDIAN($J450)</f>
        <v>0</v>
      </c>
      <c r="AQ450" s="1">
        <f>MEDIAN($K450)</f>
        <v>0</v>
      </c>
      <c r="AR450" s="1">
        <f>MEDIAN($M450)</f>
        <v>0</v>
      </c>
      <c r="AS450" s="1">
        <f>MEDIAN($N450)</f>
        <v>0</v>
      </c>
      <c r="AT450" s="1">
        <f>MEDIAN($P450)</f>
        <v>0</v>
      </c>
      <c r="AU450" s="1">
        <f>MEDIAN($Q450)</f>
        <v>0</v>
      </c>
      <c r="AV450" s="1">
        <f>MEDIAN($R450)</f>
        <v>0</v>
      </c>
      <c r="AW450" s="1">
        <f>MAX($B450)</f>
        <v>0</v>
      </c>
      <c r="AX450" s="1">
        <f>MAX($C450)</f>
        <v>0</v>
      </c>
      <c r="AY450" s="1">
        <f>MAX($D450)</f>
        <v>0</v>
      </c>
      <c r="AZ450" s="1">
        <f>MAX($E450)</f>
        <v>0</v>
      </c>
      <c r="BA450" s="1">
        <f>MAX($F450)</f>
        <v>0</v>
      </c>
      <c r="BB450" s="1">
        <f>MAX($G450)</f>
        <v>0</v>
      </c>
      <c r="BC450" s="1">
        <f>MAX($H450)</f>
        <v>0</v>
      </c>
      <c r="BD450" s="1">
        <f>MAX($I450)</f>
        <v>0</v>
      </c>
      <c r="BE450" s="1">
        <f>MAX($J450)</f>
        <v>0</v>
      </c>
      <c r="BF450" s="1">
        <f>MAX($K450)</f>
        <v>0</v>
      </c>
      <c r="BG450" s="1">
        <f>MAX($M450)</f>
        <v>0</v>
      </c>
      <c r="BH450" s="1">
        <f>MAX($N450)</f>
        <v>0</v>
      </c>
      <c r="BI450" s="1">
        <f>MAX($P450)</f>
        <v>0</v>
      </c>
      <c r="BJ450" s="1">
        <f>MAX($Q450)</f>
        <v>0</v>
      </c>
      <c r="BK450" s="1">
        <f>MAX($R450)</f>
        <v>0</v>
      </c>
    </row>
    <row r="451" spans="1:63">
      <c r="A451" s="1" t="s">
        <v>448</v>
      </c>
      <c r="B451" s="1" cm="1">
        <f t="array" ref="B451">_xlfn.SWITCH($A$2,"average", AVERAGE(Instances!B451:Instances!B451),"median", MEDIAN(Instances!B451:Instances!B451),"min", MIN(Instances!B451:Instances!B451),"max", MAX(Instances!B451:Instances!B451),"diff", MAX(Instances!B451:Instances!B451)-MIN(Instances!B451:Instances!B451))</f>
        <v>0</v>
      </c>
      <c r="C451" s="1" cm="1">
        <f t="array" ref="C451">_xlfn.SWITCH($A$2,"average", AVERAGE(Instances!C451:Instances!C451),"median", MEDIAN(Instances!C451:Instances!C451),"min", MIN(Instances!C451:Instances!C451),"max", MAX(Instances!C451:Instances!C451),"diff", MAX(Instances!C451:Instances!C451)-MIN(Instances!C451:Instances!C451))</f>
        <v>0</v>
      </c>
      <c r="D451" s="1" cm="1">
        <f t="array" ref="D451">_xlfn.SWITCH($A$2,"average", AVERAGE(Instances!D451:Instances!D451),"median", MEDIAN(Instances!D451:Instances!D451),"min", MIN(Instances!D451:Instances!D451),"max", MAX(Instances!D451:Instances!D451),"diff", MAX(Instances!D451:Instances!D451)-MIN(Instances!D451:Instances!D451))</f>
        <v>0</v>
      </c>
      <c r="E451" s="1" cm="1">
        <f t="array" ref="E451">_xlfn.SWITCH($A$2,"average", AVERAGE(Instances!E451:Instances!E451),"median", MEDIAN(Instances!E451:Instances!E451),"min", MIN(Instances!E451:Instances!E451),"max", MAX(Instances!E451:Instances!E451),"diff", MAX(Instances!E451:Instances!E451)-MIN(Instances!E451:Instances!E451))</f>
        <v>0</v>
      </c>
      <c r="F451" s="1" cm="1">
        <f t="array" ref="F451">_xlfn.SWITCH($A$2,"average", AVERAGE(Instances!F451:Instances!F451),"median", MEDIAN(Instances!F451:Instances!F451),"min", MIN(Instances!F451:Instances!F451),"max", MAX(Instances!F451:Instances!F451),"diff", MAX(Instances!F451:Instances!F451)-MIN(Instances!F451:Instances!F451))</f>
        <v>0</v>
      </c>
      <c r="G451" s="1" cm="1">
        <f t="array" ref="G451">_xlfn.SWITCH($A$2,"average", AVERAGE(Instances!G451:Instances!G451),"median", MEDIAN(Instances!G451:Instances!G451),"min", MIN(Instances!G451:Instances!G451),"max", MAX(Instances!G451:Instances!G451),"diff", MAX(Instances!G451:Instances!G451)-MIN(Instances!G451:Instances!G451))</f>
        <v>0</v>
      </c>
      <c r="H451" s="1" cm="1">
        <f t="array" ref="H451">_xlfn.SWITCH($A$2,"average", AVERAGE(Instances!H451:Instances!H451),"median", MEDIAN(Instances!H451:Instances!H451),"min", MIN(Instances!H451:Instances!H451),"max", MAX(Instances!H451:Instances!H451),"diff", MAX(Instances!H451:Instances!H451)-MIN(Instances!H451:Instances!H451))</f>
        <v>0</v>
      </c>
      <c r="I451" s="1" cm="1">
        <f t="array" ref="I451">_xlfn.SWITCH($A$2,"average", AVERAGE(Instances!I451:Instances!I451),"median", MEDIAN(Instances!I451:Instances!I451),"min", MIN(Instances!I451:Instances!I451),"max", MAX(Instances!I451:Instances!I451),"diff", MAX(Instances!I451:Instances!I451)-MIN(Instances!I451:Instances!I451))</f>
        <v>0</v>
      </c>
      <c r="J451" s="1" cm="1">
        <f t="array" ref="J451">_xlfn.SWITCH($A$2,"average", AVERAGE(Instances!J451:Instances!J451),"median", MEDIAN(Instances!J451:Instances!J451),"min", MIN(Instances!J451:Instances!J451),"max", MAX(Instances!J451:Instances!J451),"diff", MAX(Instances!J451:Instances!J451)-MIN(Instances!J451:Instances!J451))</f>
        <v>0</v>
      </c>
      <c r="K451" s="1" cm="1">
        <f t="array" ref="K451">_xlfn.SWITCH($A$2,"average", AVERAGE(Instances!K451:Instances!K451),"median", MEDIAN(Instances!K451:Instances!K451),"min", MIN(Instances!K451:Instances!K451),"max", MAX(Instances!K451:Instances!K451),"diff", MAX(Instances!K451:Instances!K451)-MIN(Instances!K451:Instances!K451))</f>
        <v>0</v>
      </c>
      <c r="L451" s="1"/>
      <c r="M451" s="1" cm="1">
        <f t="array" ref="M451">_xlfn.SWITCH($A$2,"average", AVERAGE(Instances!M451:Instances!M451),"median", MEDIAN(Instances!M451:Instances!M451),"min", MIN(Instances!M451:Instances!M451),"max", MAX(Instances!M451:Instances!M451),"diff", MAX(Instances!M451:Instances!M451)-MIN(Instances!M451:Instances!M451))</f>
        <v>0</v>
      </c>
      <c r="N451" s="1" cm="1">
        <f t="array" ref="N451">_xlfn.SWITCH($A$2,"average", AVERAGE(Instances!N451:Instances!N451),"median", MEDIAN(Instances!N451:Instances!N451),"min", MIN(Instances!N451:Instances!N451),"max", MAX(Instances!N451:Instances!N451),"diff", MAX(Instances!N451:Instances!N451)-MIN(Instances!N451:Instances!N451))</f>
        <v>0</v>
      </c>
      <c r="O451" s="1"/>
      <c r="P451" s="1" cm="1">
        <f t="array" ref="P451">_xlfn.SWITCH($A$2,"average", AVERAGE(Instances!P451:Instances!P451),"median", MEDIAN(Instances!P451:Instances!P451),"min", MIN(Instances!P451:Instances!P451),"max", MAX(Instances!P451:Instances!P451),"diff", MAX(Instances!P451:Instances!P451)-MIN(Instances!P451:Instances!P451))</f>
        <v>0</v>
      </c>
      <c r="Q451" s="1" cm="1">
        <f t="array" ref="Q451">_xlfn.SWITCH($A$2,"average", AVERAGE(Instances!Q451:Instances!Q451),"median", MEDIAN(Instances!Q451:Instances!Q451),"min", MIN(Instances!Q451:Instances!Q451),"max", MAX(Instances!Q451:Instances!Q451),"diff", MAX(Instances!Q451:Instances!Q451)-MIN(Instances!Q451:Instances!Q451))</f>
        <v>0</v>
      </c>
      <c r="R451" s="1" cm="1">
        <f t="array" ref="R451">_xlfn.SWITCH($A$2,"average", AVERAGE(Instances!R451:Instances!R451),"median", MEDIAN(Instances!R451:Instances!R451),"min", MIN(Instances!R451:Instances!R451),"max", MAX(Instances!R451:Instances!R451),"diff", MAX(Instances!R451:Instances!R451)-MIN(Instances!R451:Instances!R451))</f>
        <v>0</v>
      </c>
      <c r="S451" s="1">
        <f>MIN($B451)</f>
        <v>0</v>
      </c>
      <c r="T451" s="1">
        <f>MIN($C451)</f>
        <v>0</v>
      </c>
      <c r="U451" s="1">
        <f>MIN($D451)</f>
        <v>0</v>
      </c>
      <c r="V451" s="1">
        <f>MIN($E451)</f>
        <v>0</v>
      </c>
      <c r="W451" s="1">
        <f>MIN($F451)</f>
        <v>0</v>
      </c>
      <c r="X451" s="1">
        <f>MIN($G451)</f>
        <v>0</v>
      </c>
      <c r="Y451" s="1">
        <f>MIN($H451)</f>
        <v>0</v>
      </c>
      <c r="Z451" s="1">
        <f>MIN($I451)</f>
        <v>0</v>
      </c>
      <c r="AA451" s="1">
        <f>MIN($J451)</f>
        <v>0</v>
      </c>
      <c r="AB451" s="1">
        <f>MIN($K451)</f>
        <v>0</v>
      </c>
      <c r="AC451" s="1">
        <f>MIN($M451)</f>
        <v>0</v>
      </c>
      <c r="AD451" s="1">
        <f>MIN($N451)</f>
        <v>0</v>
      </c>
      <c r="AE451" s="1">
        <f>MIN($P451)</f>
        <v>0</v>
      </c>
      <c r="AF451" s="1">
        <f>MIN($Q451)</f>
        <v>0</v>
      </c>
      <c r="AG451" s="1">
        <f>MIN($R451)</f>
        <v>0</v>
      </c>
      <c r="AH451" s="1">
        <f>MEDIAN($B451)</f>
        <v>0</v>
      </c>
      <c r="AI451" s="1">
        <f>MEDIAN($C451)</f>
        <v>0</v>
      </c>
      <c r="AJ451" s="1">
        <f>MEDIAN($D451)</f>
        <v>0</v>
      </c>
      <c r="AK451" s="1">
        <f>MEDIAN($E451)</f>
        <v>0</v>
      </c>
      <c r="AL451" s="1">
        <f>MEDIAN($F451)</f>
        <v>0</v>
      </c>
      <c r="AM451" s="1">
        <f>MEDIAN($G451)</f>
        <v>0</v>
      </c>
      <c r="AN451" s="1">
        <f>MEDIAN($H451)</f>
        <v>0</v>
      </c>
      <c r="AO451" s="1">
        <f>MEDIAN($I451)</f>
        <v>0</v>
      </c>
      <c r="AP451" s="1">
        <f>MEDIAN($J451)</f>
        <v>0</v>
      </c>
      <c r="AQ451" s="1">
        <f>MEDIAN($K451)</f>
        <v>0</v>
      </c>
      <c r="AR451" s="1">
        <f>MEDIAN($M451)</f>
        <v>0</v>
      </c>
      <c r="AS451" s="1">
        <f>MEDIAN($N451)</f>
        <v>0</v>
      </c>
      <c r="AT451" s="1">
        <f>MEDIAN($P451)</f>
        <v>0</v>
      </c>
      <c r="AU451" s="1">
        <f>MEDIAN($Q451)</f>
        <v>0</v>
      </c>
      <c r="AV451" s="1">
        <f>MEDIAN($R451)</f>
        <v>0</v>
      </c>
      <c r="AW451" s="1">
        <f>MAX($B451)</f>
        <v>0</v>
      </c>
      <c r="AX451" s="1">
        <f>MAX($C451)</f>
        <v>0</v>
      </c>
      <c r="AY451" s="1">
        <f>MAX($D451)</f>
        <v>0</v>
      </c>
      <c r="AZ451" s="1">
        <f>MAX($E451)</f>
        <v>0</v>
      </c>
      <c r="BA451" s="1">
        <f>MAX($F451)</f>
        <v>0</v>
      </c>
      <c r="BB451" s="1">
        <f>MAX($G451)</f>
        <v>0</v>
      </c>
      <c r="BC451" s="1">
        <f>MAX($H451)</f>
        <v>0</v>
      </c>
      <c r="BD451" s="1">
        <f>MAX($I451)</f>
        <v>0</v>
      </c>
      <c r="BE451" s="1">
        <f>MAX($J451)</f>
        <v>0</v>
      </c>
      <c r="BF451" s="1">
        <f>MAX($K451)</f>
        <v>0</v>
      </c>
      <c r="BG451" s="1">
        <f>MAX($M451)</f>
        <v>0</v>
      </c>
      <c r="BH451" s="1">
        <f>MAX($N451)</f>
        <v>0</v>
      </c>
      <c r="BI451" s="1">
        <f>MAX($P451)</f>
        <v>0</v>
      </c>
      <c r="BJ451" s="1">
        <f>MAX($Q451)</f>
        <v>0</v>
      </c>
      <c r="BK451" s="1">
        <f>MAX($R451)</f>
        <v>0</v>
      </c>
    </row>
    <row r="452" spans="1:63">
      <c r="A452" s="1" t="s">
        <v>449</v>
      </c>
      <c r="B452" s="1" cm="1">
        <f t="array" ref="B452">_xlfn.SWITCH($A$2,"average", AVERAGE(Instances!B452:Instances!B452),"median", MEDIAN(Instances!B452:Instances!B452),"min", MIN(Instances!B452:Instances!B452),"max", MAX(Instances!B452:Instances!B452),"diff", MAX(Instances!B452:Instances!B452)-MIN(Instances!B452:Instances!B452))</f>
        <v>0</v>
      </c>
      <c r="C452" s="1" cm="1">
        <f t="array" ref="C452">_xlfn.SWITCH($A$2,"average", AVERAGE(Instances!C452:Instances!C452),"median", MEDIAN(Instances!C452:Instances!C452),"min", MIN(Instances!C452:Instances!C452),"max", MAX(Instances!C452:Instances!C452),"diff", MAX(Instances!C452:Instances!C452)-MIN(Instances!C452:Instances!C452))</f>
        <v>0</v>
      </c>
      <c r="D452" s="1" cm="1">
        <f t="array" ref="D452">_xlfn.SWITCH($A$2,"average", AVERAGE(Instances!D452:Instances!D452),"median", MEDIAN(Instances!D452:Instances!D452),"min", MIN(Instances!D452:Instances!D452),"max", MAX(Instances!D452:Instances!D452),"diff", MAX(Instances!D452:Instances!D452)-MIN(Instances!D452:Instances!D452))</f>
        <v>0</v>
      </c>
      <c r="E452" s="1" cm="1">
        <f t="array" ref="E452">_xlfn.SWITCH($A$2,"average", AVERAGE(Instances!E452:Instances!E452),"median", MEDIAN(Instances!E452:Instances!E452),"min", MIN(Instances!E452:Instances!E452),"max", MAX(Instances!E452:Instances!E452),"diff", MAX(Instances!E452:Instances!E452)-MIN(Instances!E452:Instances!E452))</f>
        <v>0</v>
      </c>
      <c r="F452" s="1" cm="1">
        <f t="array" ref="F452">_xlfn.SWITCH($A$2,"average", AVERAGE(Instances!F452:Instances!F452),"median", MEDIAN(Instances!F452:Instances!F452),"min", MIN(Instances!F452:Instances!F452),"max", MAX(Instances!F452:Instances!F452),"diff", MAX(Instances!F452:Instances!F452)-MIN(Instances!F452:Instances!F452))</f>
        <v>0</v>
      </c>
      <c r="G452" s="1" cm="1">
        <f t="array" ref="G452">_xlfn.SWITCH($A$2,"average", AVERAGE(Instances!G452:Instances!G452),"median", MEDIAN(Instances!G452:Instances!G452),"min", MIN(Instances!G452:Instances!G452),"max", MAX(Instances!G452:Instances!G452),"diff", MAX(Instances!G452:Instances!G452)-MIN(Instances!G452:Instances!G452))</f>
        <v>0</v>
      </c>
      <c r="H452" s="1" cm="1">
        <f t="array" ref="H452">_xlfn.SWITCH($A$2,"average", AVERAGE(Instances!H452:Instances!H452),"median", MEDIAN(Instances!H452:Instances!H452),"min", MIN(Instances!H452:Instances!H452),"max", MAX(Instances!H452:Instances!H452),"diff", MAX(Instances!H452:Instances!H452)-MIN(Instances!H452:Instances!H452))</f>
        <v>0</v>
      </c>
      <c r="I452" s="1" cm="1">
        <f t="array" ref="I452">_xlfn.SWITCH($A$2,"average", AVERAGE(Instances!I452:Instances!I452),"median", MEDIAN(Instances!I452:Instances!I452),"min", MIN(Instances!I452:Instances!I452),"max", MAX(Instances!I452:Instances!I452),"diff", MAX(Instances!I452:Instances!I452)-MIN(Instances!I452:Instances!I452))</f>
        <v>0</v>
      </c>
      <c r="J452" s="1" cm="1">
        <f t="array" ref="J452">_xlfn.SWITCH($A$2,"average", AVERAGE(Instances!J452:Instances!J452),"median", MEDIAN(Instances!J452:Instances!J452),"min", MIN(Instances!J452:Instances!J452),"max", MAX(Instances!J452:Instances!J452),"diff", MAX(Instances!J452:Instances!J452)-MIN(Instances!J452:Instances!J452))</f>
        <v>0</v>
      </c>
      <c r="K452" s="1" cm="1">
        <f t="array" ref="K452">_xlfn.SWITCH($A$2,"average", AVERAGE(Instances!K452:Instances!K452),"median", MEDIAN(Instances!K452:Instances!K452),"min", MIN(Instances!K452:Instances!K452),"max", MAX(Instances!K452:Instances!K452),"diff", MAX(Instances!K452:Instances!K452)-MIN(Instances!K452:Instances!K452))</f>
        <v>0</v>
      </c>
      <c r="L452" s="1"/>
      <c r="M452" s="1" cm="1">
        <f t="array" ref="M452">_xlfn.SWITCH($A$2,"average", AVERAGE(Instances!M452:Instances!M452),"median", MEDIAN(Instances!M452:Instances!M452),"min", MIN(Instances!M452:Instances!M452),"max", MAX(Instances!M452:Instances!M452),"diff", MAX(Instances!M452:Instances!M452)-MIN(Instances!M452:Instances!M452))</f>
        <v>0</v>
      </c>
      <c r="N452" s="1" cm="1">
        <f t="array" ref="N452">_xlfn.SWITCH($A$2,"average", AVERAGE(Instances!N452:Instances!N452),"median", MEDIAN(Instances!N452:Instances!N452),"min", MIN(Instances!N452:Instances!N452),"max", MAX(Instances!N452:Instances!N452),"diff", MAX(Instances!N452:Instances!N452)-MIN(Instances!N452:Instances!N452))</f>
        <v>0</v>
      </c>
      <c r="O452" s="1"/>
      <c r="P452" s="1" cm="1">
        <f t="array" ref="P452">_xlfn.SWITCH($A$2,"average", AVERAGE(Instances!P452:Instances!P452),"median", MEDIAN(Instances!P452:Instances!P452),"min", MIN(Instances!P452:Instances!P452),"max", MAX(Instances!P452:Instances!P452),"diff", MAX(Instances!P452:Instances!P452)-MIN(Instances!P452:Instances!P452))</f>
        <v>0</v>
      </c>
      <c r="Q452" s="1" cm="1">
        <f t="array" ref="Q452">_xlfn.SWITCH($A$2,"average", AVERAGE(Instances!Q452:Instances!Q452),"median", MEDIAN(Instances!Q452:Instances!Q452),"min", MIN(Instances!Q452:Instances!Q452),"max", MAX(Instances!Q452:Instances!Q452),"diff", MAX(Instances!Q452:Instances!Q452)-MIN(Instances!Q452:Instances!Q452))</f>
        <v>0</v>
      </c>
      <c r="R452" s="1" cm="1">
        <f t="array" ref="R452">_xlfn.SWITCH($A$2,"average", AVERAGE(Instances!R452:Instances!R452),"median", MEDIAN(Instances!R452:Instances!R452),"min", MIN(Instances!R452:Instances!R452),"max", MAX(Instances!R452:Instances!R452),"diff", MAX(Instances!R452:Instances!R452)-MIN(Instances!R452:Instances!R452))</f>
        <v>0</v>
      </c>
      <c r="S452" s="1">
        <f>MIN($B452)</f>
        <v>0</v>
      </c>
      <c r="T452" s="1">
        <f>MIN($C452)</f>
        <v>0</v>
      </c>
      <c r="U452" s="1">
        <f>MIN($D452)</f>
        <v>0</v>
      </c>
      <c r="V452" s="1">
        <f>MIN($E452)</f>
        <v>0</v>
      </c>
      <c r="W452" s="1">
        <f>MIN($F452)</f>
        <v>0</v>
      </c>
      <c r="X452" s="1">
        <f>MIN($G452)</f>
        <v>0</v>
      </c>
      <c r="Y452" s="1">
        <f>MIN($H452)</f>
        <v>0</v>
      </c>
      <c r="Z452" s="1">
        <f>MIN($I452)</f>
        <v>0</v>
      </c>
      <c r="AA452" s="1">
        <f>MIN($J452)</f>
        <v>0</v>
      </c>
      <c r="AB452" s="1">
        <f>MIN($K452)</f>
        <v>0</v>
      </c>
      <c r="AC452" s="1">
        <f>MIN($M452)</f>
        <v>0</v>
      </c>
      <c r="AD452" s="1">
        <f>MIN($N452)</f>
        <v>0</v>
      </c>
      <c r="AE452" s="1">
        <f>MIN($P452)</f>
        <v>0</v>
      </c>
      <c r="AF452" s="1">
        <f>MIN($Q452)</f>
        <v>0</v>
      </c>
      <c r="AG452" s="1">
        <f>MIN($R452)</f>
        <v>0</v>
      </c>
      <c r="AH452" s="1">
        <f>MEDIAN($B452)</f>
        <v>0</v>
      </c>
      <c r="AI452" s="1">
        <f>MEDIAN($C452)</f>
        <v>0</v>
      </c>
      <c r="AJ452" s="1">
        <f>MEDIAN($D452)</f>
        <v>0</v>
      </c>
      <c r="AK452" s="1">
        <f>MEDIAN($E452)</f>
        <v>0</v>
      </c>
      <c r="AL452" s="1">
        <f>MEDIAN($F452)</f>
        <v>0</v>
      </c>
      <c r="AM452" s="1">
        <f>MEDIAN($G452)</f>
        <v>0</v>
      </c>
      <c r="AN452" s="1">
        <f>MEDIAN($H452)</f>
        <v>0</v>
      </c>
      <c r="AO452" s="1">
        <f>MEDIAN($I452)</f>
        <v>0</v>
      </c>
      <c r="AP452" s="1">
        <f>MEDIAN($J452)</f>
        <v>0</v>
      </c>
      <c r="AQ452" s="1">
        <f>MEDIAN($K452)</f>
        <v>0</v>
      </c>
      <c r="AR452" s="1">
        <f>MEDIAN($M452)</f>
        <v>0</v>
      </c>
      <c r="AS452" s="1">
        <f>MEDIAN($N452)</f>
        <v>0</v>
      </c>
      <c r="AT452" s="1">
        <f>MEDIAN($P452)</f>
        <v>0</v>
      </c>
      <c r="AU452" s="1">
        <f>MEDIAN($Q452)</f>
        <v>0</v>
      </c>
      <c r="AV452" s="1">
        <f>MEDIAN($R452)</f>
        <v>0</v>
      </c>
      <c r="AW452" s="1">
        <f>MAX($B452)</f>
        <v>0</v>
      </c>
      <c r="AX452" s="1">
        <f>MAX($C452)</f>
        <v>0</v>
      </c>
      <c r="AY452" s="1">
        <f>MAX($D452)</f>
        <v>0</v>
      </c>
      <c r="AZ452" s="1">
        <f>MAX($E452)</f>
        <v>0</v>
      </c>
      <c r="BA452" s="1">
        <f>MAX($F452)</f>
        <v>0</v>
      </c>
      <c r="BB452" s="1">
        <f>MAX($G452)</f>
        <v>0</v>
      </c>
      <c r="BC452" s="1">
        <f>MAX($H452)</f>
        <v>0</v>
      </c>
      <c r="BD452" s="1">
        <f>MAX($I452)</f>
        <v>0</v>
      </c>
      <c r="BE452" s="1">
        <f>MAX($J452)</f>
        <v>0</v>
      </c>
      <c r="BF452" s="1">
        <f>MAX($K452)</f>
        <v>0</v>
      </c>
      <c r="BG452" s="1">
        <f>MAX($M452)</f>
        <v>0</v>
      </c>
      <c r="BH452" s="1">
        <f>MAX($N452)</f>
        <v>0</v>
      </c>
      <c r="BI452" s="1">
        <f>MAX($P452)</f>
        <v>0</v>
      </c>
      <c r="BJ452" s="1">
        <f>MAX($Q452)</f>
        <v>0</v>
      </c>
      <c r="BK452" s="1">
        <f>MAX($R452)</f>
        <v>0</v>
      </c>
    </row>
    <row r="453" spans="1:63">
      <c r="A453" s="1" t="s">
        <v>450</v>
      </c>
      <c r="B453" s="1" cm="1">
        <f t="array" ref="B453">_xlfn.SWITCH($A$2,"average", AVERAGE(Instances!B453:Instances!B453),"median", MEDIAN(Instances!B453:Instances!B453),"min", MIN(Instances!B453:Instances!B453),"max", MAX(Instances!B453:Instances!B453),"diff", MAX(Instances!B453:Instances!B453)-MIN(Instances!B453:Instances!B453))</f>
        <v>0</v>
      </c>
      <c r="C453" s="1" cm="1">
        <f t="array" ref="C453">_xlfn.SWITCH($A$2,"average", AVERAGE(Instances!C453:Instances!C453),"median", MEDIAN(Instances!C453:Instances!C453),"min", MIN(Instances!C453:Instances!C453),"max", MAX(Instances!C453:Instances!C453),"diff", MAX(Instances!C453:Instances!C453)-MIN(Instances!C453:Instances!C453))</f>
        <v>0</v>
      </c>
      <c r="D453" s="1" cm="1">
        <f t="array" ref="D453">_xlfn.SWITCH($A$2,"average", AVERAGE(Instances!D453:Instances!D453),"median", MEDIAN(Instances!D453:Instances!D453),"min", MIN(Instances!D453:Instances!D453),"max", MAX(Instances!D453:Instances!D453),"diff", MAX(Instances!D453:Instances!D453)-MIN(Instances!D453:Instances!D453))</f>
        <v>0</v>
      </c>
      <c r="E453" s="1" cm="1">
        <f t="array" ref="E453">_xlfn.SWITCH($A$2,"average", AVERAGE(Instances!E453:Instances!E453),"median", MEDIAN(Instances!E453:Instances!E453),"min", MIN(Instances!E453:Instances!E453),"max", MAX(Instances!E453:Instances!E453),"diff", MAX(Instances!E453:Instances!E453)-MIN(Instances!E453:Instances!E453))</f>
        <v>0</v>
      </c>
      <c r="F453" s="1" cm="1">
        <f t="array" ref="F453">_xlfn.SWITCH($A$2,"average", AVERAGE(Instances!F453:Instances!F453),"median", MEDIAN(Instances!F453:Instances!F453),"min", MIN(Instances!F453:Instances!F453),"max", MAX(Instances!F453:Instances!F453),"diff", MAX(Instances!F453:Instances!F453)-MIN(Instances!F453:Instances!F453))</f>
        <v>0</v>
      </c>
      <c r="G453" s="1" cm="1">
        <f t="array" ref="G453">_xlfn.SWITCH($A$2,"average", AVERAGE(Instances!G453:Instances!G453),"median", MEDIAN(Instances!G453:Instances!G453),"min", MIN(Instances!G453:Instances!G453),"max", MAX(Instances!G453:Instances!G453),"diff", MAX(Instances!G453:Instances!G453)-MIN(Instances!G453:Instances!G453))</f>
        <v>0</v>
      </c>
      <c r="H453" s="1" cm="1">
        <f t="array" ref="H453">_xlfn.SWITCH($A$2,"average", AVERAGE(Instances!H453:Instances!H453),"median", MEDIAN(Instances!H453:Instances!H453),"min", MIN(Instances!H453:Instances!H453),"max", MAX(Instances!H453:Instances!H453),"diff", MAX(Instances!H453:Instances!H453)-MIN(Instances!H453:Instances!H453))</f>
        <v>0</v>
      </c>
      <c r="I453" s="1" cm="1">
        <f t="array" ref="I453">_xlfn.SWITCH($A$2,"average", AVERAGE(Instances!I453:Instances!I453),"median", MEDIAN(Instances!I453:Instances!I453),"min", MIN(Instances!I453:Instances!I453),"max", MAX(Instances!I453:Instances!I453),"diff", MAX(Instances!I453:Instances!I453)-MIN(Instances!I453:Instances!I453))</f>
        <v>0</v>
      </c>
      <c r="J453" s="1" cm="1">
        <f t="array" ref="J453">_xlfn.SWITCH($A$2,"average", AVERAGE(Instances!J453:Instances!J453),"median", MEDIAN(Instances!J453:Instances!J453),"min", MIN(Instances!J453:Instances!J453),"max", MAX(Instances!J453:Instances!J453),"diff", MAX(Instances!J453:Instances!J453)-MIN(Instances!J453:Instances!J453))</f>
        <v>0</v>
      </c>
      <c r="K453" s="1" cm="1">
        <f t="array" ref="K453">_xlfn.SWITCH($A$2,"average", AVERAGE(Instances!K453:Instances!K453),"median", MEDIAN(Instances!K453:Instances!K453),"min", MIN(Instances!K453:Instances!K453),"max", MAX(Instances!K453:Instances!K453),"diff", MAX(Instances!K453:Instances!K453)-MIN(Instances!K453:Instances!K453))</f>
        <v>0</v>
      </c>
      <c r="L453" s="1"/>
      <c r="M453" s="1" cm="1">
        <f t="array" ref="M453">_xlfn.SWITCH($A$2,"average", AVERAGE(Instances!M453:Instances!M453),"median", MEDIAN(Instances!M453:Instances!M453),"min", MIN(Instances!M453:Instances!M453),"max", MAX(Instances!M453:Instances!M453),"diff", MAX(Instances!M453:Instances!M453)-MIN(Instances!M453:Instances!M453))</f>
        <v>0</v>
      </c>
      <c r="N453" s="1" cm="1">
        <f t="array" ref="N453">_xlfn.SWITCH($A$2,"average", AVERAGE(Instances!N453:Instances!N453),"median", MEDIAN(Instances!N453:Instances!N453),"min", MIN(Instances!N453:Instances!N453),"max", MAX(Instances!N453:Instances!N453),"diff", MAX(Instances!N453:Instances!N453)-MIN(Instances!N453:Instances!N453))</f>
        <v>0</v>
      </c>
      <c r="O453" s="1"/>
      <c r="P453" s="1" cm="1">
        <f t="array" ref="P453">_xlfn.SWITCH($A$2,"average", AVERAGE(Instances!P453:Instances!P453),"median", MEDIAN(Instances!P453:Instances!P453),"min", MIN(Instances!P453:Instances!P453),"max", MAX(Instances!P453:Instances!P453),"diff", MAX(Instances!P453:Instances!P453)-MIN(Instances!P453:Instances!P453))</f>
        <v>0</v>
      </c>
      <c r="Q453" s="1" cm="1">
        <f t="array" ref="Q453">_xlfn.SWITCH($A$2,"average", AVERAGE(Instances!Q453:Instances!Q453),"median", MEDIAN(Instances!Q453:Instances!Q453),"min", MIN(Instances!Q453:Instances!Q453),"max", MAX(Instances!Q453:Instances!Q453),"diff", MAX(Instances!Q453:Instances!Q453)-MIN(Instances!Q453:Instances!Q453))</f>
        <v>0</v>
      </c>
      <c r="R453" s="1" cm="1">
        <f t="array" ref="R453">_xlfn.SWITCH($A$2,"average", AVERAGE(Instances!R453:Instances!R453),"median", MEDIAN(Instances!R453:Instances!R453),"min", MIN(Instances!R453:Instances!R453),"max", MAX(Instances!R453:Instances!R453),"diff", MAX(Instances!R453:Instances!R453)-MIN(Instances!R453:Instances!R453))</f>
        <v>0</v>
      </c>
      <c r="S453" s="1">
        <f>MIN($B453)</f>
        <v>0</v>
      </c>
      <c r="T453" s="1">
        <f>MIN($C453)</f>
        <v>0</v>
      </c>
      <c r="U453" s="1">
        <f>MIN($D453)</f>
        <v>0</v>
      </c>
      <c r="V453" s="1">
        <f>MIN($E453)</f>
        <v>0</v>
      </c>
      <c r="W453" s="1">
        <f>MIN($F453)</f>
        <v>0</v>
      </c>
      <c r="X453" s="1">
        <f>MIN($G453)</f>
        <v>0</v>
      </c>
      <c r="Y453" s="1">
        <f>MIN($H453)</f>
        <v>0</v>
      </c>
      <c r="Z453" s="1">
        <f>MIN($I453)</f>
        <v>0</v>
      </c>
      <c r="AA453" s="1">
        <f>MIN($J453)</f>
        <v>0</v>
      </c>
      <c r="AB453" s="1">
        <f>MIN($K453)</f>
        <v>0</v>
      </c>
      <c r="AC453" s="1">
        <f>MIN($M453)</f>
        <v>0</v>
      </c>
      <c r="AD453" s="1">
        <f>MIN($N453)</f>
        <v>0</v>
      </c>
      <c r="AE453" s="1">
        <f>MIN($P453)</f>
        <v>0</v>
      </c>
      <c r="AF453" s="1">
        <f>MIN($Q453)</f>
        <v>0</v>
      </c>
      <c r="AG453" s="1">
        <f>MIN($R453)</f>
        <v>0</v>
      </c>
      <c r="AH453" s="1">
        <f>MEDIAN($B453)</f>
        <v>0</v>
      </c>
      <c r="AI453" s="1">
        <f>MEDIAN($C453)</f>
        <v>0</v>
      </c>
      <c r="AJ453" s="1">
        <f>MEDIAN($D453)</f>
        <v>0</v>
      </c>
      <c r="AK453" s="1">
        <f>MEDIAN($E453)</f>
        <v>0</v>
      </c>
      <c r="AL453" s="1">
        <f>MEDIAN($F453)</f>
        <v>0</v>
      </c>
      <c r="AM453" s="1">
        <f>MEDIAN($G453)</f>
        <v>0</v>
      </c>
      <c r="AN453" s="1">
        <f>MEDIAN($H453)</f>
        <v>0</v>
      </c>
      <c r="AO453" s="1">
        <f>MEDIAN($I453)</f>
        <v>0</v>
      </c>
      <c r="AP453" s="1">
        <f>MEDIAN($J453)</f>
        <v>0</v>
      </c>
      <c r="AQ453" s="1">
        <f>MEDIAN($K453)</f>
        <v>0</v>
      </c>
      <c r="AR453" s="1">
        <f>MEDIAN($M453)</f>
        <v>0</v>
      </c>
      <c r="AS453" s="1">
        <f>MEDIAN($N453)</f>
        <v>0</v>
      </c>
      <c r="AT453" s="1">
        <f>MEDIAN($P453)</f>
        <v>0</v>
      </c>
      <c r="AU453" s="1">
        <f>MEDIAN($Q453)</f>
        <v>0</v>
      </c>
      <c r="AV453" s="1">
        <f>MEDIAN($R453)</f>
        <v>0</v>
      </c>
      <c r="AW453" s="1">
        <f>MAX($B453)</f>
        <v>0</v>
      </c>
      <c r="AX453" s="1">
        <f>MAX($C453)</f>
        <v>0</v>
      </c>
      <c r="AY453" s="1">
        <f>MAX($D453)</f>
        <v>0</v>
      </c>
      <c r="AZ453" s="1">
        <f>MAX($E453)</f>
        <v>0</v>
      </c>
      <c r="BA453" s="1">
        <f>MAX($F453)</f>
        <v>0</v>
      </c>
      <c r="BB453" s="1">
        <f>MAX($G453)</f>
        <v>0</v>
      </c>
      <c r="BC453" s="1">
        <f>MAX($H453)</f>
        <v>0</v>
      </c>
      <c r="BD453" s="1">
        <f>MAX($I453)</f>
        <v>0</v>
      </c>
      <c r="BE453" s="1">
        <f>MAX($J453)</f>
        <v>0</v>
      </c>
      <c r="BF453" s="1">
        <f>MAX($K453)</f>
        <v>0</v>
      </c>
      <c r="BG453" s="1">
        <f>MAX($M453)</f>
        <v>0</v>
      </c>
      <c r="BH453" s="1">
        <f>MAX($N453)</f>
        <v>0</v>
      </c>
      <c r="BI453" s="1">
        <f>MAX($P453)</f>
        <v>0</v>
      </c>
      <c r="BJ453" s="1">
        <f>MAX($Q453)</f>
        <v>0</v>
      </c>
      <c r="BK453" s="1">
        <f>MAX($R453)</f>
        <v>0</v>
      </c>
    </row>
    <row r="454" spans="1:63">
      <c r="A454" s="1" t="s">
        <v>451</v>
      </c>
      <c r="B454" s="1" cm="1">
        <f t="array" ref="B454">_xlfn.SWITCH($A$2,"average", AVERAGE(Instances!B454:Instances!B454),"median", MEDIAN(Instances!B454:Instances!B454),"min", MIN(Instances!B454:Instances!B454),"max", MAX(Instances!B454:Instances!B454),"diff", MAX(Instances!B454:Instances!B454)-MIN(Instances!B454:Instances!B454))</f>
        <v>0</v>
      </c>
      <c r="C454" s="1" cm="1">
        <f t="array" ref="C454">_xlfn.SWITCH($A$2,"average", AVERAGE(Instances!C454:Instances!C454),"median", MEDIAN(Instances!C454:Instances!C454),"min", MIN(Instances!C454:Instances!C454),"max", MAX(Instances!C454:Instances!C454),"diff", MAX(Instances!C454:Instances!C454)-MIN(Instances!C454:Instances!C454))</f>
        <v>0</v>
      </c>
      <c r="D454" s="1" cm="1">
        <f t="array" ref="D454">_xlfn.SWITCH($A$2,"average", AVERAGE(Instances!D454:Instances!D454),"median", MEDIAN(Instances!D454:Instances!D454),"min", MIN(Instances!D454:Instances!D454),"max", MAX(Instances!D454:Instances!D454),"diff", MAX(Instances!D454:Instances!D454)-MIN(Instances!D454:Instances!D454))</f>
        <v>0</v>
      </c>
      <c r="E454" s="1" cm="1">
        <f t="array" ref="E454">_xlfn.SWITCH($A$2,"average", AVERAGE(Instances!E454:Instances!E454),"median", MEDIAN(Instances!E454:Instances!E454),"min", MIN(Instances!E454:Instances!E454),"max", MAX(Instances!E454:Instances!E454),"diff", MAX(Instances!E454:Instances!E454)-MIN(Instances!E454:Instances!E454))</f>
        <v>0</v>
      </c>
      <c r="F454" s="1" cm="1">
        <f t="array" ref="F454">_xlfn.SWITCH($A$2,"average", AVERAGE(Instances!F454:Instances!F454),"median", MEDIAN(Instances!F454:Instances!F454),"min", MIN(Instances!F454:Instances!F454),"max", MAX(Instances!F454:Instances!F454),"diff", MAX(Instances!F454:Instances!F454)-MIN(Instances!F454:Instances!F454))</f>
        <v>0</v>
      </c>
      <c r="G454" s="1" cm="1">
        <f t="array" ref="G454">_xlfn.SWITCH($A$2,"average", AVERAGE(Instances!G454:Instances!G454),"median", MEDIAN(Instances!G454:Instances!G454),"min", MIN(Instances!G454:Instances!G454),"max", MAX(Instances!G454:Instances!G454),"diff", MAX(Instances!G454:Instances!G454)-MIN(Instances!G454:Instances!G454))</f>
        <v>0</v>
      </c>
      <c r="H454" s="1" cm="1">
        <f t="array" ref="H454">_xlfn.SWITCH($A$2,"average", AVERAGE(Instances!H454:Instances!H454),"median", MEDIAN(Instances!H454:Instances!H454),"min", MIN(Instances!H454:Instances!H454),"max", MAX(Instances!H454:Instances!H454),"diff", MAX(Instances!H454:Instances!H454)-MIN(Instances!H454:Instances!H454))</f>
        <v>0</v>
      </c>
      <c r="I454" s="1" cm="1">
        <f t="array" ref="I454">_xlfn.SWITCH($A$2,"average", AVERAGE(Instances!I454:Instances!I454),"median", MEDIAN(Instances!I454:Instances!I454),"min", MIN(Instances!I454:Instances!I454),"max", MAX(Instances!I454:Instances!I454),"diff", MAX(Instances!I454:Instances!I454)-MIN(Instances!I454:Instances!I454))</f>
        <v>0</v>
      </c>
      <c r="J454" s="1" cm="1">
        <f t="array" ref="J454">_xlfn.SWITCH($A$2,"average", AVERAGE(Instances!J454:Instances!J454),"median", MEDIAN(Instances!J454:Instances!J454),"min", MIN(Instances!J454:Instances!J454),"max", MAX(Instances!J454:Instances!J454),"diff", MAX(Instances!J454:Instances!J454)-MIN(Instances!J454:Instances!J454))</f>
        <v>0</v>
      </c>
      <c r="K454" s="1" cm="1">
        <f t="array" ref="K454">_xlfn.SWITCH($A$2,"average", AVERAGE(Instances!K454:Instances!K454),"median", MEDIAN(Instances!K454:Instances!K454),"min", MIN(Instances!K454:Instances!K454),"max", MAX(Instances!K454:Instances!K454),"diff", MAX(Instances!K454:Instances!K454)-MIN(Instances!K454:Instances!K454))</f>
        <v>0</v>
      </c>
      <c r="L454" s="1"/>
      <c r="M454" s="1" cm="1">
        <f t="array" ref="M454">_xlfn.SWITCH($A$2,"average", AVERAGE(Instances!M454:Instances!M454),"median", MEDIAN(Instances!M454:Instances!M454),"min", MIN(Instances!M454:Instances!M454),"max", MAX(Instances!M454:Instances!M454),"diff", MAX(Instances!M454:Instances!M454)-MIN(Instances!M454:Instances!M454))</f>
        <v>0</v>
      </c>
      <c r="N454" s="1" cm="1">
        <f t="array" ref="N454">_xlfn.SWITCH($A$2,"average", AVERAGE(Instances!N454:Instances!N454),"median", MEDIAN(Instances!N454:Instances!N454),"min", MIN(Instances!N454:Instances!N454),"max", MAX(Instances!N454:Instances!N454),"diff", MAX(Instances!N454:Instances!N454)-MIN(Instances!N454:Instances!N454))</f>
        <v>0</v>
      </c>
      <c r="O454" s="1"/>
      <c r="P454" s="1" cm="1">
        <f t="array" ref="P454">_xlfn.SWITCH($A$2,"average", AVERAGE(Instances!P454:Instances!P454),"median", MEDIAN(Instances!P454:Instances!P454),"min", MIN(Instances!P454:Instances!P454),"max", MAX(Instances!P454:Instances!P454),"diff", MAX(Instances!P454:Instances!P454)-MIN(Instances!P454:Instances!P454))</f>
        <v>0</v>
      </c>
      <c r="Q454" s="1" cm="1">
        <f t="array" ref="Q454">_xlfn.SWITCH($A$2,"average", AVERAGE(Instances!Q454:Instances!Q454),"median", MEDIAN(Instances!Q454:Instances!Q454),"min", MIN(Instances!Q454:Instances!Q454),"max", MAX(Instances!Q454:Instances!Q454),"diff", MAX(Instances!Q454:Instances!Q454)-MIN(Instances!Q454:Instances!Q454))</f>
        <v>0</v>
      </c>
      <c r="R454" s="1" cm="1">
        <f t="array" ref="R454">_xlfn.SWITCH($A$2,"average", AVERAGE(Instances!R454:Instances!R454),"median", MEDIAN(Instances!R454:Instances!R454),"min", MIN(Instances!R454:Instances!R454),"max", MAX(Instances!R454:Instances!R454),"diff", MAX(Instances!R454:Instances!R454)-MIN(Instances!R454:Instances!R454))</f>
        <v>0</v>
      </c>
      <c r="S454" s="1">
        <f>MIN($B454)</f>
        <v>0</v>
      </c>
      <c r="T454" s="1">
        <f>MIN($C454)</f>
        <v>0</v>
      </c>
      <c r="U454" s="1">
        <f>MIN($D454)</f>
        <v>0</v>
      </c>
      <c r="V454" s="1">
        <f>MIN($E454)</f>
        <v>0</v>
      </c>
      <c r="W454" s="1">
        <f>MIN($F454)</f>
        <v>0</v>
      </c>
      <c r="X454" s="1">
        <f>MIN($G454)</f>
        <v>0</v>
      </c>
      <c r="Y454" s="1">
        <f>MIN($H454)</f>
        <v>0</v>
      </c>
      <c r="Z454" s="1">
        <f>MIN($I454)</f>
        <v>0</v>
      </c>
      <c r="AA454" s="1">
        <f>MIN($J454)</f>
        <v>0</v>
      </c>
      <c r="AB454" s="1">
        <f>MIN($K454)</f>
        <v>0</v>
      </c>
      <c r="AC454" s="1">
        <f>MIN($M454)</f>
        <v>0</v>
      </c>
      <c r="AD454" s="1">
        <f>MIN($N454)</f>
        <v>0</v>
      </c>
      <c r="AE454" s="1">
        <f>MIN($P454)</f>
        <v>0</v>
      </c>
      <c r="AF454" s="1">
        <f>MIN($Q454)</f>
        <v>0</v>
      </c>
      <c r="AG454" s="1">
        <f>MIN($R454)</f>
        <v>0</v>
      </c>
      <c r="AH454" s="1">
        <f>MEDIAN($B454)</f>
        <v>0</v>
      </c>
      <c r="AI454" s="1">
        <f>MEDIAN($C454)</f>
        <v>0</v>
      </c>
      <c r="AJ454" s="1">
        <f>MEDIAN($D454)</f>
        <v>0</v>
      </c>
      <c r="AK454" s="1">
        <f>MEDIAN($E454)</f>
        <v>0</v>
      </c>
      <c r="AL454" s="1">
        <f>MEDIAN($F454)</f>
        <v>0</v>
      </c>
      <c r="AM454" s="1">
        <f>MEDIAN($G454)</f>
        <v>0</v>
      </c>
      <c r="AN454" s="1">
        <f>MEDIAN($H454)</f>
        <v>0</v>
      </c>
      <c r="AO454" s="1">
        <f>MEDIAN($I454)</f>
        <v>0</v>
      </c>
      <c r="AP454" s="1">
        <f>MEDIAN($J454)</f>
        <v>0</v>
      </c>
      <c r="AQ454" s="1">
        <f>MEDIAN($K454)</f>
        <v>0</v>
      </c>
      <c r="AR454" s="1">
        <f>MEDIAN($M454)</f>
        <v>0</v>
      </c>
      <c r="AS454" s="1">
        <f>MEDIAN($N454)</f>
        <v>0</v>
      </c>
      <c r="AT454" s="1">
        <f>MEDIAN($P454)</f>
        <v>0</v>
      </c>
      <c r="AU454" s="1">
        <f>MEDIAN($Q454)</f>
        <v>0</v>
      </c>
      <c r="AV454" s="1">
        <f>MEDIAN($R454)</f>
        <v>0</v>
      </c>
      <c r="AW454" s="1">
        <f>MAX($B454)</f>
        <v>0</v>
      </c>
      <c r="AX454" s="1">
        <f>MAX($C454)</f>
        <v>0</v>
      </c>
      <c r="AY454" s="1">
        <f>MAX($D454)</f>
        <v>0</v>
      </c>
      <c r="AZ454" s="1">
        <f>MAX($E454)</f>
        <v>0</v>
      </c>
      <c r="BA454" s="1">
        <f>MAX($F454)</f>
        <v>0</v>
      </c>
      <c r="BB454" s="1">
        <f>MAX($G454)</f>
        <v>0</v>
      </c>
      <c r="BC454" s="1">
        <f>MAX($H454)</f>
        <v>0</v>
      </c>
      <c r="BD454" s="1">
        <f>MAX($I454)</f>
        <v>0</v>
      </c>
      <c r="BE454" s="1">
        <f>MAX($J454)</f>
        <v>0</v>
      </c>
      <c r="BF454" s="1">
        <f>MAX($K454)</f>
        <v>0</v>
      </c>
      <c r="BG454" s="1">
        <f>MAX($M454)</f>
        <v>0</v>
      </c>
      <c r="BH454" s="1">
        <f>MAX($N454)</f>
        <v>0</v>
      </c>
      <c r="BI454" s="1">
        <f>MAX($P454)</f>
        <v>0</v>
      </c>
      <c r="BJ454" s="1">
        <f>MAX($Q454)</f>
        <v>0</v>
      </c>
      <c r="BK454" s="1">
        <f>MAX($R454)</f>
        <v>0</v>
      </c>
    </row>
    <row r="455" spans="1:63">
      <c r="A455" s="1" t="s">
        <v>452</v>
      </c>
      <c r="B455" s="1" cm="1">
        <f t="array" ref="B455">_xlfn.SWITCH($A$2,"average", AVERAGE(Instances!B455:Instances!B455),"median", MEDIAN(Instances!B455:Instances!B455),"min", MIN(Instances!B455:Instances!B455),"max", MAX(Instances!B455:Instances!B455),"diff", MAX(Instances!B455:Instances!B455)-MIN(Instances!B455:Instances!B455))</f>
        <v>0</v>
      </c>
      <c r="C455" s="1" cm="1">
        <f t="array" ref="C455">_xlfn.SWITCH($A$2,"average", AVERAGE(Instances!C455:Instances!C455),"median", MEDIAN(Instances!C455:Instances!C455),"min", MIN(Instances!C455:Instances!C455),"max", MAX(Instances!C455:Instances!C455),"diff", MAX(Instances!C455:Instances!C455)-MIN(Instances!C455:Instances!C455))</f>
        <v>0</v>
      </c>
      <c r="D455" s="1" cm="1">
        <f t="array" ref="D455">_xlfn.SWITCH($A$2,"average", AVERAGE(Instances!D455:Instances!D455),"median", MEDIAN(Instances!D455:Instances!D455),"min", MIN(Instances!D455:Instances!D455),"max", MAX(Instances!D455:Instances!D455),"diff", MAX(Instances!D455:Instances!D455)-MIN(Instances!D455:Instances!D455))</f>
        <v>0</v>
      </c>
      <c r="E455" s="1" cm="1">
        <f t="array" ref="E455">_xlfn.SWITCH($A$2,"average", AVERAGE(Instances!E455:Instances!E455),"median", MEDIAN(Instances!E455:Instances!E455),"min", MIN(Instances!E455:Instances!E455),"max", MAX(Instances!E455:Instances!E455),"diff", MAX(Instances!E455:Instances!E455)-MIN(Instances!E455:Instances!E455))</f>
        <v>0</v>
      </c>
      <c r="F455" s="1" cm="1">
        <f t="array" ref="F455">_xlfn.SWITCH($A$2,"average", AVERAGE(Instances!F455:Instances!F455),"median", MEDIAN(Instances!F455:Instances!F455),"min", MIN(Instances!F455:Instances!F455),"max", MAX(Instances!F455:Instances!F455),"diff", MAX(Instances!F455:Instances!F455)-MIN(Instances!F455:Instances!F455))</f>
        <v>0</v>
      </c>
      <c r="G455" s="1" cm="1">
        <f t="array" ref="G455">_xlfn.SWITCH($A$2,"average", AVERAGE(Instances!G455:Instances!G455),"median", MEDIAN(Instances!G455:Instances!G455),"min", MIN(Instances!G455:Instances!G455),"max", MAX(Instances!G455:Instances!G455),"diff", MAX(Instances!G455:Instances!G455)-MIN(Instances!G455:Instances!G455))</f>
        <v>0</v>
      </c>
      <c r="H455" s="1" cm="1">
        <f t="array" ref="H455">_xlfn.SWITCH($A$2,"average", AVERAGE(Instances!H455:Instances!H455),"median", MEDIAN(Instances!H455:Instances!H455),"min", MIN(Instances!H455:Instances!H455),"max", MAX(Instances!H455:Instances!H455),"diff", MAX(Instances!H455:Instances!H455)-MIN(Instances!H455:Instances!H455))</f>
        <v>0</v>
      </c>
      <c r="I455" s="1" cm="1">
        <f t="array" ref="I455">_xlfn.SWITCH($A$2,"average", AVERAGE(Instances!I455:Instances!I455),"median", MEDIAN(Instances!I455:Instances!I455),"min", MIN(Instances!I455:Instances!I455),"max", MAX(Instances!I455:Instances!I455),"diff", MAX(Instances!I455:Instances!I455)-MIN(Instances!I455:Instances!I455))</f>
        <v>0</v>
      </c>
      <c r="J455" s="1" cm="1">
        <f t="array" ref="J455">_xlfn.SWITCH($A$2,"average", AVERAGE(Instances!J455:Instances!J455),"median", MEDIAN(Instances!J455:Instances!J455),"min", MIN(Instances!J455:Instances!J455),"max", MAX(Instances!J455:Instances!J455),"diff", MAX(Instances!J455:Instances!J455)-MIN(Instances!J455:Instances!J455))</f>
        <v>0</v>
      </c>
      <c r="K455" s="1" cm="1">
        <f t="array" ref="K455">_xlfn.SWITCH($A$2,"average", AVERAGE(Instances!K455:Instances!K455),"median", MEDIAN(Instances!K455:Instances!K455),"min", MIN(Instances!K455:Instances!K455),"max", MAX(Instances!K455:Instances!K455),"diff", MAX(Instances!K455:Instances!K455)-MIN(Instances!K455:Instances!K455))</f>
        <v>0</v>
      </c>
      <c r="L455" s="1"/>
      <c r="M455" s="1" cm="1">
        <f t="array" ref="M455">_xlfn.SWITCH($A$2,"average", AVERAGE(Instances!M455:Instances!M455),"median", MEDIAN(Instances!M455:Instances!M455),"min", MIN(Instances!M455:Instances!M455),"max", MAX(Instances!M455:Instances!M455),"diff", MAX(Instances!M455:Instances!M455)-MIN(Instances!M455:Instances!M455))</f>
        <v>0</v>
      </c>
      <c r="N455" s="1" cm="1">
        <f t="array" ref="N455">_xlfn.SWITCH($A$2,"average", AVERAGE(Instances!N455:Instances!N455),"median", MEDIAN(Instances!N455:Instances!N455),"min", MIN(Instances!N455:Instances!N455),"max", MAX(Instances!N455:Instances!N455),"diff", MAX(Instances!N455:Instances!N455)-MIN(Instances!N455:Instances!N455))</f>
        <v>0</v>
      </c>
      <c r="O455" s="1"/>
      <c r="P455" s="1" cm="1">
        <f t="array" ref="P455">_xlfn.SWITCH($A$2,"average", AVERAGE(Instances!P455:Instances!P455),"median", MEDIAN(Instances!P455:Instances!P455),"min", MIN(Instances!P455:Instances!P455),"max", MAX(Instances!P455:Instances!P455),"diff", MAX(Instances!P455:Instances!P455)-MIN(Instances!P455:Instances!P455))</f>
        <v>0</v>
      </c>
      <c r="Q455" s="1" cm="1">
        <f t="array" ref="Q455">_xlfn.SWITCH($A$2,"average", AVERAGE(Instances!Q455:Instances!Q455),"median", MEDIAN(Instances!Q455:Instances!Q455),"min", MIN(Instances!Q455:Instances!Q455),"max", MAX(Instances!Q455:Instances!Q455),"diff", MAX(Instances!Q455:Instances!Q455)-MIN(Instances!Q455:Instances!Q455))</f>
        <v>0</v>
      </c>
      <c r="R455" s="1" cm="1">
        <f t="array" ref="R455">_xlfn.SWITCH($A$2,"average", AVERAGE(Instances!R455:Instances!R455),"median", MEDIAN(Instances!R455:Instances!R455),"min", MIN(Instances!R455:Instances!R455),"max", MAX(Instances!R455:Instances!R455),"diff", MAX(Instances!R455:Instances!R455)-MIN(Instances!R455:Instances!R455))</f>
        <v>0</v>
      </c>
      <c r="S455" s="1">
        <f>MIN($B455)</f>
        <v>0</v>
      </c>
      <c r="T455" s="1">
        <f>MIN($C455)</f>
        <v>0</v>
      </c>
      <c r="U455" s="1">
        <f>MIN($D455)</f>
        <v>0</v>
      </c>
      <c r="V455" s="1">
        <f>MIN($E455)</f>
        <v>0</v>
      </c>
      <c r="W455" s="1">
        <f>MIN($F455)</f>
        <v>0</v>
      </c>
      <c r="X455" s="1">
        <f>MIN($G455)</f>
        <v>0</v>
      </c>
      <c r="Y455" s="1">
        <f>MIN($H455)</f>
        <v>0</v>
      </c>
      <c r="Z455" s="1">
        <f>MIN($I455)</f>
        <v>0</v>
      </c>
      <c r="AA455" s="1">
        <f>MIN($J455)</f>
        <v>0</v>
      </c>
      <c r="AB455" s="1">
        <f>MIN($K455)</f>
        <v>0</v>
      </c>
      <c r="AC455" s="1">
        <f>MIN($M455)</f>
        <v>0</v>
      </c>
      <c r="AD455" s="1">
        <f>MIN($N455)</f>
        <v>0</v>
      </c>
      <c r="AE455" s="1">
        <f>MIN($P455)</f>
        <v>0</v>
      </c>
      <c r="AF455" s="1">
        <f>MIN($Q455)</f>
        <v>0</v>
      </c>
      <c r="AG455" s="1">
        <f>MIN($R455)</f>
        <v>0</v>
      </c>
      <c r="AH455" s="1">
        <f>MEDIAN($B455)</f>
        <v>0</v>
      </c>
      <c r="AI455" s="1">
        <f>MEDIAN($C455)</f>
        <v>0</v>
      </c>
      <c r="AJ455" s="1">
        <f>MEDIAN($D455)</f>
        <v>0</v>
      </c>
      <c r="AK455" s="1">
        <f>MEDIAN($E455)</f>
        <v>0</v>
      </c>
      <c r="AL455" s="1">
        <f>MEDIAN($F455)</f>
        <v>0</v>
      </c>
      <c r="AM455" s="1">
        <f>MEDIAN($G455)</f>
        <v>0</v>
      </c>
      <c r="AN455" s="1">
        <f>MEDIAN($H455)</f>
        <v>0</v>
      </c>
      <c r="AO455" s="1">
        <f>MEDIAN($I455)</f>
        <v>0</v>
      </c>
      <c r="AP455" s="1">
        <f>MEDIAN($J455)</f>
        <v>0</v>
      </c>
      <c r="AQ455" s="1">
        <f>MEDIAN($K455)</f>
        <v>0</v>
      </c>
      <c r="AR455" s="1">
        <f>MEDIAN($M455)</f>
        <v>0</v>
      </c>
      <c r="AS455" s="1">
        <f>MEDIAN($N455)</f>
        <v>0</v>
      </c>
      <c r="AT455" s="1">
        <f>MEDIAN($P455)</f>
        <v>0</v>
      </c>
      <c r="AU455" s="1">
        <f>MEDIAN($Q455)</f>
        <v>0</v>
      </c>
      <c r="AV455" s="1">
        <f>MEDIAN($R455)</f>
        <v>0</v>
      </c>
      <c r="AW455" s="1">
        <f>MAX($B455)</f>
        <v>0</v>
      </c>
      <c r="AX455" s="1">
        <f>MAX($C455)</f>
        <v>0</v>
      </c>
      <c r="AY455" s="1">
        <f>MAX($D455)</f>
        <v>0</v>
      </c>
      <c r="AZ455" s="1">
        <f>MAX($E455)</f>
        <v>0</v>
      </c>
      <c r="BA455" s="1">
        <f>MAX($F455)</f>
        <v>0</v>
      </c>
      <c r="BB455" s="1">
        <f>MAX($G455)</f>
        <v>0</v>
      </c>
      <c r="BC455" s="1">
        <f>MAX($H455)</f>
        <v>0</v>
      </c>
      <c r="BD455" s="1">
        <f>MAX($I455)</f>
        <v>0</v>
      </c>
      <c r="BE455" s="1">
        <f>MAX($J455)</f>
        <v>0</v>
      </c>
      <c r="BF455" s="1">
        <f>MAX($K455)</f>
        <v>0</v>
      </c>
      <c r="BG455" s="1">
        <f>MAX($M455)</f>
        <v>0</v>
      </c>
      <c r="BH455" s="1">
        <f>MAX($N455)</f>
        <v>0</v>
      </c>
      <c r="BI455" s="1">
        <f>MAX($P455)</f>
        <v>0</v>
      </c>
      <c r="BJ455" s="1">
        <f>MAX($Q455)</f>
        <v>0</v>
      </c>
      <c r="BK455" s="1">
        <f>MAX($R455)</f>
        <v>0</v>
      </c>
    </row>
    <row r="456" spans="1:63">
      <c r="A456" s="1" t="s">
        <v>453</v>
      </c>
      <c r="B456" s="1" cm="1">
        <f t="array" ref="B456">_xlfn.SWITCH($A$2,"average", AVERAGE(Instances!B456:Instances!B456),"median", MEDIAN(Instances!B456:Instances!B456),"min", MIN(Instances!B456:Instances!B456),"max", MAX(Instances!B456:Instances!B456),"diff", MAX(Instances!B456:Instances!B456)-MIN(Instances!B456:Instances!B456))</f>
        <v>0</v>
      </c>
      <c r="C456" s="1" cm="1">
        <f t="array" ref="C456">_xlfn.SWITCH($A$2,"average", AVERAGE(Instances!C456:Instances!C456),"median", MEDIAN(Instances!C456:Instances!C456),"min", MIN(Instances!C456:Instances!C456),"max", MAX(Instances!C456:Instances!C456),"diff", MAX(Instances!C456:Instances!C456)-MIN(Instances!C456:Instances!C456))</f>
        <v>0</v>
      </c>
      <c r="D456" s="1" cm="1">
        <f t="array" ref="D456">_xlfn.SWITCH($A$2,"average", AVERAGE(Instances!D456:Instances!D456),"median", MEDIAN(Instances!D456:Instances!D456),"min", MIN(Instances!D456:Instances!D456),"max", MAX(Instances!D456:Instances!D456),"diff", MAX(Instances!D456:Instances!D456)-MIN(Instances!D456:Instances!D456))</f>
        <v>0</v>
      </c>
      <c r="E456" s="1" cm="1">
        <f t="array" ref="E456">_xlfn.SWITCH($A$2,"average", AVERAGE(Instances!E456:Instances!E456),"median", MEDIAN(Instances!E456:Instances!E456),"min", MIN(Instances!E456:Instances!E456),"max", MAX(Instances!E456:Instances!E456),"diff", MAX(Instances!E456:Instances!E456)-MIN(Instances!E456:Instances!E456))</f>
        <v>0</v>
      </c>
      <c r="F456" s="1" cm="1">
        <f t="array" ref="F456">_xlfn.SWITCH($A$2,"average", AVERAGE(Instances!F456:Instances!F456),"median", MEDIAN(Instances!F456:Instances!F456),"min", MIN(Instances!F456:Instances!F456),"max", MAX(Instances!F456:Instances!F456),"diff", MAX(Instances!F456:Instances!F456)-MIN(Instances!F456:Instances!F456))</f>
        <v>0</v>
      </c>
      <c r="G456" s="1" cm="1">
        <f t="array" ref="G456">_xlfn.SWITCH($A$2,"average", AVERAGE(Instances!G456:Instances!G456),"median", MEDIAN(Instances!G456:Instances!G456),"min", MIN(Instances!G456:Instances!G456),"max", MAX(Instances!G456:Instances!G456),"diff", MAX(Instances!G456:Instances!G456)-MIN(Instances!G456:Instances!G456))</f>
        <v>0</v>
      </c>
      <c r="H456" s="1" cm="1">
        <f t="array" ref="H456">_xlfn.SWITCH($A$2,"average", AVERAGE(Instances!H456:Instances!H456),"median", MEDIAN(Instances!H456:Instances!H456),"min", MIN(Instances!H456:Instances!H456),"max", MAX(Instances!H456:Instances!H456),"diff", MAX(Instances!H456:Instances!H456)-MIN(Instances!H456:Instances!H456))</f>
        <v>0</v>
      </c>
      <c r="I456" s="1" cm="1">
        <f t="array" ref="I456">_xlfn.SWITCH($A$2,"average", AVERAGE(Instances!I456:Instances!I456),"median", MEDIAN(Instances!I456:Instances!I456),"min", MIN(Instances!I456:Instances!I456),"max", MAX(Instances!I456:Instances!I456),"diff", MAX(Instances!I456:Instances!I456)-MIN(Instances!I456:Instances!I456))</f>
        <v>0</v>
      </c>
      <c r="J456" s="1" cm="1">
        <f t="array" ref="J456">_xlfn.SWITCH($A$2,"average", AVERAGE(Instances!J456:Instances!J456),"median", MEDIAN(Instances!J456:Instances!J456),"min", MIN(Instances!J456:Instances!J456),"max", MAX(Instances!J456:Instances!J456),"diff", MAX(Instances!J456:Instances!J456)-MIN(Instances!J456:Instances!J456))</f>
        <v>0</v>
      </c>
      <c r="K456" s="1" cm="1">
        <f t="array" ref="K456">_xlfn.SWITCH($A$2,"average", AVERAGE(Instances!K456:Instances!K456),"median", MEDIAN(Instances!K456:Instances!K456),"min", MIN(Instances!K456:Instances!K456),"max", MAX(Instances!K456:Instances!K456),"diff", MAX(Instances!K456:Instances!K456)-MIN(Instances!K456:Instances!K456))</f>
        <v>0</v>
      </c>
      <c r="L456" s="1"/>
      <c r="M456" s="1" cm="1">
        <f t="array" ref="M456">_xlfn.SWITCH($A$2,"average", AVERAGE(Instances!M456:Instances!M456),"median", MEDIAN(Instances!M456:Instances!M456),"min", MIN(Instances!M456:Instances!M456),"max", MAX(Instances!M456:Instances!M456),"diff", MAX(Instances!M456:Instances!M456)-MIN(Instances!M456:Instances!M456))</f>
        <v>0</v>
      </c>
      <c r="N456" s="1" cm="1">
        <f t="array" ref="N456">_xlfn.SWITCH($A$2,"average", AVERAGE(Instances!N456:Instances!N456),"median", MEDIAN(Instances!N456:Instances!N456),"min", MIN(Instances!N456:Instances!N456),"max", MAX(Instances!N456:Instances!N456),"diff", MAX(Instances!N456:Instances!N456)-MIN(Instances!N456:Instances!N456))</f>
        <v>0</v>
      </c>
      <c r="O456" s="1"/>
      <c r="P456" s="1" cm="1">
        <f t="array" ref="P456">_xlfn.SWITCH($A$2,"average", AVERAGE(Instances!P456:Instances!P456),"median", MEDIAN(Instances!P456:Instances!P456),"min", MIN(Instances!P456:Instances!P456),"max", MAX(Instances!P456:Instances!P456),"diff", MAX(Instances!P456:Instances!P456)-MIN(Instances!P456:Instances!P456))</f>
        <v>0</v>
      </c>
      <c r="Q456" s="1" cm="1">
        <f t="array" ref="Q456">_xlfn.SWITCH($A$2,"average", AVERAGE(Instances!Q456:Instances!Q456),"median", MEDIAN(Instances!Q456:Instances!Q456),"min", MIN(Instances!Q456:Instances!Q456),"max", MAX(Instances!Q456:Instances!Q456),"diff", MAX(Instances!Q456:Instances!Q456)-MIN(Instances!Q456:Instances!Q456))</f>
        <v>0</v>
      </c>
      <c r="R456" s="1" cm="1">
        <f t="array" ref="R456">_xlfn.SWITCH($A$2,"average", AVERAGE(Instances!R456:Instances!R456),"median", MEDIAN(Instances!R456:Instances!R456),"min", MIN(Instances!R456:Instances!R456),"max", MAX(Instances!R456:Instances!R456),"diff", MAX(Instances!R456:Instances!R456)-MIN(Instances!R456:Instances!R456))</f>
        <v>0</v>
      </c>
      <c r="S456" s="1">
        <f>MIN($B456)</f>
        <v>0</v>
      </c>
      <c r="T456" s="1">
        <f>MIN($C456)</f>
        <v>0</v>
      </c>
      <c r="U456" s="1">
        <f>MIN($D456)</f>
        <v>0</v>
      </c>
      <c r="V456" s="1">
        <f>MIN($E456)</f>
        <v>0</v>
      </c>
      <c r="W456" s="1">
        <f>MIN($F456)</f>
        <v>0</v>
      </c>
      <c r="X456" s="1">
        <f>MIN($G456)</f>
        <v>0</v>
      </c>
      <c r="Y456" s="1">
        <f>MIN($H456)</f>
        <v>0</v>
      </c>
      <c r="Z456" s="1">
        <f>MIN($I456)</f>
        <v>0</v>
      </c>
      <c r="AA456" s="1">
        <f>MIN($J456)</f>
        <v>0</v>
      </c>
      <c r="AB456" s="1">
        <f>MIN($K456)</f>
        <v>0</v>
      </c>
      <c r="AC456" s="1">
        <f>MIN($M456)</f>
        <v>0</v>
      </c>
      <c r="AD456" s="1">
        <f>MIN($N456)</f>
        <v>0</v>
      </c>
      <c r="AE456" s="1">
        <f>MIN($P456)</f>
        <v>0</v>
      </c>
      <c r="AF456" s="1">
        <f>MIN($Q456)</f>
        <v>0</v>
      </c>
      <c r="AG456" s="1">
        <f>MIN($R456)</f>
        <v>0</v>
      </c>
      <c r="AH456" s="1">
        <f>MEDIAN($B456)</f>
        <v>0</v>
      </c>
      <c r="AI456" s="1">
        <f>MEDIAN($C456)</f>
        <v>0</v>
      </c>
      <c r="AJ456" s="1">
        <f>MEDIAN($D456)</f>
        <v>0</v>
      </c>
      <c r="AK456" s="1">
        <f>MEDIAN($E456)</f>
        <v>0</v>
      </c>
      <c r="AL456" s="1">
        <f>MEDIAN($F456)</f>
        <v>0</v>
      </c>
      <c r="AM456" s="1">
        <f>MEDIAN($G456)</f>
        <v>0</v>
      </c>
      <c r="AN456" s="1">
        <f>MEDIAN($H456)</f>
        <v>0</v>
      </c>
      <c r="AO456" s="1">
        <f>MEDIAN($I456)</f>
        <v>0</v>
      </c>
      <c r="AP456" s="1">
        <f>MEDIAN($J456)</f>
        <v>0</v>
      </c>
      <c r="AQ456" s="1">
        <f>MEDIAN($K456)</f>
        <v>0</v>
      </c>
      <c r="AR456" s="1">
        <f>MEDIAN($M456)</f>
        <v>0</v>
      </c>
      <c r="AS456" s="1">
        <f>MEDIAN($N456)</f>
        <v>0</v>
      </c>
      <c r="AT456" s="1">
        <f>MEDIAN($P456)</f>
        <v>0</v>
      </c>
      <c r="AU456" s="1">
        <f>MEDIAN($Q456)</f>
        <v>0</v>
      </c>
      <c r="AV456" s="1">
        <f>MEDIAN($R456)</f>
        <v>0</v>
      </c>
      <c r="AW456" s="1">
        <f>MAX($B456)</f>
        <v>0</v>
      </c>
      <c r="AX456" s="1">
        <f>MAX($C456)</f>
        <v>0</v>
      </c>
      <c r="AY456" s="1">
        <f>MAX($D456)</f>
        <v>0</v>
      </c>
      <c r="AZ456" s="1">
        <f>MAX($E456)</f>
        <v>0</v>
      </c>
      <c r="BA456" s="1">
        <f>MAX($F456)</f>
        <v>0</v>
      </c>
      <c r="BB456" s="1">
        <f>MAX($G456)</f>
        <v>0</v>
      </c>
      <c r="BC456" s="1">
        <f>MAX($H456)</f>
        <v>0</v>
      </c>
      <c r="BD456" s="1">
        <f>MAX($I456)</f>
        <v>0</v>
      </c>
      <c r="BE456" s="1">
        <f>MAX($J456)</f>
        <v>0</v>
      </c>
      <c r="BF456" s="1">
        <f>MAX($K456)</f>
        <v>0</v>
      </c>
      <c r="BG456" s="1">
        <f>MAX($M456)</f>
        <v>0</v>
      </c>
      <c r="BH456" s="1">
        <f>MAX($N456)</f>
        <v>0</v>
      </c>
      <c r="BI456" s="1">
        <f>MAX($P456)</f>
        <v>0</v>
      </c>
      <c r="BJ456" s="1">
        <f>MAX($Q456)</f>
        <v>0</v>
      </c>
      <c r="BK456" s="1">
        <f>MAX($R456)</f>
        <v>0</v>
      </c>
    </row>
    <row r="457" spans="1:63">
      <c r="A457" s="1" t="s">
        <v>454</v>
      </c>
      <c r="B457" s="1" cm="1">
        <f t="array" ref="B457">_xlfn.SWITCH($A$2,"average", AVERAGE(Instances!B457:Instances!B457),"median", MEDIAN(Instances!B457:Instances!B457),"min", MIN(Instances!B457:Instances!B457),"max", MAX(Instances!B457:Instances!B457),"diff", MAX(Instances!B457:Instances!B457)-MIN(Instances!B457:Instances!B457))</f>
        <v>0</v>
      </c>
      <c r="C457" s="1" cm="1">
        <f t="array" ref="C457">_xlfn.SWITCH($A$2,"average", AVERAGE(Instances!C457:Instances!C457),"median", MEDIAN(Instances!C457:Instances!C457),"min", MIN(Instances!C457:Instances!C457),"max", MAX(Instances!C457:Instances!C457),"diff", MAX(Instances!C457:Instances!C457)-MIN(Instances!C457:Instances!C457))</f>
        <v>0</v>
      </c>
      <c r="D457" s="1" cm="1">
        <f t="array" ref="D457">_xlfn.SWITCH($A$2,"average", AVERAGE(Instances!D457:Instances!D457),"median", MEDIAN(Instances!D457:Instances!D457),"min", MIN(Instances!D457:Instances!D457),"max", MAX(Instances!D457:Instances!D457),"diff", MAX(Instances!D457:Instances!D457)-MIN(Instances!D457:Instances!D457))</f>
        <v>0</v>
      </c>
      <c r="E457" s="1" cm="1">
        <f t="array" ref="E457">_xlfn.SWITCH($A$2,"average", AVERAGE(Instances!E457:Instances!E457),"median", MEDIAN(Instances!E457:Instances!E457),"min", MIN(Instances!E457:Instances!E457),"max", MAX(Instances!E457:Instances!E457),"diff", MAX(Instances!E457:Instances!E457)-MIN(Instances!E457:Instances!E457))</f>
        <v>0</v>
      </c>
      <c r="F457" s="1" cm="1">
        <f t="array" ref="F457">_xlfn.SWITCH($A$2,"average", AVERAGE(Instances!F457:Instances!F457),"median", MEDIAN(Instances!F457:Instances!F457),"min", MIN(Instances!F457:Instances!F457),"max", MAX(Instances!F457:Instances!F457),"diff", MAX(Instances!F457:Instances!F457)-MIN(Instances!F457:Instances!F457))</f>
        <v>0</v>
      </c>
      <c r="G457" s="1" cm="1">
        <f t="array" ref="G457">_xlfn.SWITCH($A$2,"average", AVERAGE(Instances!G457:Instances!G457),"median", MEDIAN(Instances!G457:Instances!G457),"min", MIN(Instances!G457:Instances!G457),"max", MAX(Instances!G457:Instances!G457),"diff", MAX(Instances!G457:Instances!G457)-MIN(Instances!G457:Instances!G457))</f>
        <v>0</v>
      </c>
      <c r="H457" s="1" cm="1">
        <f t="array" ref="H457">_xlfn.SWITCH($A$2,"average", AVERAGE(Instances!H457:Instances!H457),"median", MEDIAN(Instances!H457:Instances!H457),"min", MIN(Instances!H457:Instances!H457),"max", MAX(Instances!H457:Instances!H457),"diff", MAX(Instances!H457:Instances!H457)-MIN(Instances!H457:Instances!H457))</f>
        <v>0</v>
      </c>
      <c r="I457" s="1" cm="1">
        <f t="array" ref="I457">_xlfn.SWITCH($A$2,"average", AVERAGE(Instances!I457:Instances!I457),"median", MEDIAN(Instances!I457:Instances!I457),"min", MIN(Instances!I457:Instances!I457),"max", MAX(Instances!I457:Instances!I457),"diff", MAX(Instances!I457:Instances!I457)-MIN(Instances!I457:Instances!I457))</f>
        <v>0</v>
      </c>
      <c r="J457" s="1" cm="1">
        <f t="array" ref="J457">_xlfn.SWITCH($A$2,"average", AVERAGE(Instances!J457:Instances!J457),"median", MEDIAN(Instances!J457:Instances!J457),"min", MIN(Instances!J457:Instances!J457),"max", MAX(Instances!J457:Instances!J457),"diff", MAX(Instances!J457:Instances!J457)-MIN(Instances!J457:Instances!J457))</f>
        <v>0</v>
      </c>
      <c r="K457" s="1" cm="1">
        <f t="array" ref="K457">_xlfn.SWITCH($A$2,"average", AVERAGE(Instances!K457:Instances!K457),"median", MEDIAN(Instances!K457:Instances!K457),"min", MIN(Instances!K457:Instances!K457),"max", MAX(Instances!K457:Instances!K457),"diff", MAX(Instances!K457:Instances!K457)-MIN(Instances!K457:Instances!K457))</f>
        <v>0</v>
      </c>
      <c r="L457" s="1"/>
      <c r="M457" s="1" cm="1">
        <f t="array" ref="M457">_xlfn.SWITCH($A$2,"average", AVERAGE(Instances!M457:Instances!M457),"median", MEDIAN(Instances!M457:Instances!M457),"min", MIN(Instances!M457:Instances!M457),"max", MAX(Instances!M457:Instances!M457),"diff", MAX(Instances!M457:Instances!M457)-MIN(Instances!M457:Instances!M457))</f>
        <v>0</v>
      </c>
      <c r="N457" s="1" cm="1">
        <f t="array" ref="N457">_xlfn.SWITCH($A$2,"average", AVERAGE(Instances!N457:Instances!N457),"median", MEDIAN(Instances!N457:Instances!N457),"min", MIN(Instances!N457:Instances!N457),"max", MAX(Instances!N457:Instances!N457),"diff", MAX(Instances!N457:Instances!N457)-MIN(Instances!N457:Instances!N457))</f>
        <v>0</v>
      </c>
      <c r="O457" s="1"/>
      <c r="P457" s="1" cm="1">
        <f t="array" ref="P457">_xlfn.SWITCH($A$2,"average", AVERAGE(Instances!P457:Instances!P457),"median", MEDIAN(Instances!P457:Instances!P457),"min", MIN(Instances!P457:Instances!P457),"max", MAX(Instances!P457:Instances!P457),"diff", MAX(Instances!P457:Instances!P457)-MIN(Instances!P457:Instances!P457))</f>
        <v>0</v>
      </c>
      <c r="Q457" s="1" cm="1">
        <f t="array" ref="Q457">_xlfn.SWITCH($A$2,"average", AVERAGE(Instances!Q457:Instances!Q457),"median", MEDIAN(Instances!Q457:Instances!Q457),"min", MIN(Instances!Q457:Instances!Q457),"max", MAX(Instances!Q457:Instances!Q457),"diff", MAX(Instances!Q457:Instances!Q457)-MIN(Instances!Q457:Instances!Q457))</f>
        <v>0</v>
      </c>
      <c r="R457" s="1" cm="1">
        <f t="array" ref="R457">_xlfn.SWITCH($A$2,"average", AVERAGE(Instances!R457:Instances!R457),"median", MEDIAN(Instances!R457:Instances!R457),"min", MIN(Instances!R457:Instances!R457),"max", MAX(Instances!R457:Instances!R457),"diff", MAX(Instances!R457:Instances!R457)-MIN(Instances!R457:Instances!R457))</f>
        <v>0</v>
      </c>
      <c r="S457" s="1">
        <f>MIN($B457)</f>
        <v>0</v>
      </c>
      <c r="T457" s="1">
        <f>MIN($C457)</f>
        <v>0</v>
      </c>
      <c r="U457" s="1">
        <f>MIN($D457)</f>
        <v>0</v>
      </c>
      <c r="V457" s="1">
        <f>MIN($E457)</f>
        <v>0</v>
      </c>
      <c r="W457" s="1">
        <f>MIN($F457)</f>
        <v>0</v>
      </c>
      <c r="X457" s="1">
        <f>MIN($G457)</f>
        <v>0</v>
      </c>
      <c r="Y457" s="1">
        <f>MIN($H457)</f>
        <v>0</v>
      </c>
      <c r="Z457" s="1">
        <f>MIN($I457)</f>
        <v>0</v>
      </c>
      <c r="AA457" s="1">
        <f>MIN($J457)</f>
        <v>0</v>
      </c>
      <c r="AB457" s="1">
        <f>MIN($K457)</f>
        <v>0</v>
      </c>
      <c r="AC457" s="1">
        <f>MIN($M457)</f>
        <v>0</v>
      </c>
      <c r="AD457" s="1">
        <f>MIN($N457)</f>
        <v>0</v>
      </c>
      <c r="AE457" s="1">
        <f>MIN($P457)</f>
        <v>0</v>
      </c>
      <c r="AF457" s="1">
        <f>MIN($Q457)</f>
        <v>0</v>
      </c>
      <c r="AG457" s="1">
        <f>MIN($R457)</f>
        <v>0</v>
      </c>
      <c r="AH457" s="1">
        <f>MEDIAN($B457)</f>
        <v>0</v>
      </c>
      <c r="AI457" s="1">
        <f>MEDIAN($C457)</f>
        <v>0</v>
      </c>
      <c r="AJ457" s="1">
        <f>MEDIAN($D457)</f>
        <v>0</v>
      </c>
      <c r="AK457" s="1">
        <f>MEDIAN($E457)</f>
        <v>0</v>
      </c>
      <c r="AL457" s="1">
        <f>MEDIAN($F457)</f>
        <v>0</v>
      </c>
      <c r="AM457" s="1">
        <f>MEDIAN($G457)</f>
        <v>0</v>
      </c>
      <c r="AN457" s="1">
        <f>MEDIAN($H457)</f>
        <v>0</v>
      </c>
      <c r="AO457" s="1">
        <f>MEDIAN($I457)</f>
        <v>0</v>
      </c>
      <c r="AP457" s="1">
        <f>MEDIAN($J457)</f>
        <v>0</v>
      </c>
      <c r="AQ457" s="1">
        <f>MEDIAN($K457)</f>
        <v>0</v>
      </c>
      <c r="AR457" s="1">
        <f>MEDIAN($M457)</f>
        <v>0</v>
      </c>
      <c r="AS457" s="1">
        <f>MEDIAN($N457)</f>
        <v>0</v>
      </c>
      <c r="AT457" s="1">
        <f>MEDIAN($P457)</f>
        <v>0</v>
      </c>
      <c r="AU457" s="1">
        <f>MEDIAN($Q457)</f>
        <v>0</v>
      </c>
      <c r="AV457" s="1">
        <f>MEDIAN($R457)</f>
        <v>0</v>
      </c>
      <c r="AW457" s="1">
        <f>MAX($B457)</f>
        <v>0</v>
      </c>
      <c r="AX457" s="1">
        <f>MAX($C457)</f>
        <v>0</v>
      </c>
      <c r="AY457" s="1">
        <f>MAX($D457)</f>
        <v>0</v>
      </c>
      <c r="AZ457" s="1">
        <f>MAX($E457)</f>
        <v>0</v>
      </c>
      <c r="BA457" s="1">
        <f>MAX($F457)</f>
        <v>0</v>
      </c>
      <c r="BB457" s="1">
        <f>MAX($G457)</f>
        <v>0</v>
      </c>
      <c r="BC457" s="1">
        <f>MAX($H457)</f>
        <v>0</v>
      </c>
      <c r="BD457" s="1">
        <f>MAX($I457)</f>
        <v>0</v>
      </c>
      <c r="BE457" s="1">
        <f>MAX($J457)</f>
        <v>0</v>
      </c>
      <c r="BF457" s="1">
        <f>MAX($K457)</f>
        <v>0</v>
      </c>
      <c r="BG457" s="1">
        <f>MAX($M457)</f>
        <v>0</v>
      </c>
      <c r="BH457" s="1">
        <f>MAX($N457)</f>
        <v>0</v>
      </c>
      <c r="BI457" s="1">
        <f>MAX($P457)</f>
        <v>0</v>
      </c>
      <c r="BJ457" s="1">
        <f>MAX($Q457)</f>
        <v>0</v>
      </c>
      <c r="BK457" s="1">
        <f>MAX($R457)</f>
        <v>0</v>
      </c>
    </row>
    <row r="458" spans="1:63">
      <c r="A458" s="1" t="s">
        <v>455</v>
      </c>
      <c r="B458" s="1" cm="1">
        <f t="array" ref="B458">_xlfn.SWITCH($A$2,"average", AVERAGE(Instances!B458:Instances!B458),"median", MEDIAN(Instances!B458:Instances!B458),"min", MIN(Instances!B458:Instances!B458),"max", MAX(Instances!B458:Instances!B458),"diff", MAX(Instances!B458:Instances!B458)-MIN(Instances!B458:Instances!B458))</f>
        <v>0</v>
      </c>
      <c r="C458" s="1" cm="1">
        <f t="array" ref="C458">_xlfn.SWITCH($A$2,"average", AVERAGE(Instances!C458:Instances!C458),"median", MEDIAN(Instances!C458:Instances!C458),"min", MIN(Instances!C458:Instances!C458),"max", MAX(Instances!C458:Instances!C458),"diff", MAX(Instances!C458:Instances!C458)-MIN(Instances!C458:Instances!C458))</f>
        <v>0</v>
      </c>
      <c r="D458" s="1" cm="1">
        <f t="array" ref="D458">_xlfn.SWITCH($A$2,"average", AVERAGE(Instances!D458:Instances!D458),"median", MEDIAN(Instances!D458:Instances!D458),"min", MIN(Instances!D458:Instances!D458),"max", MAX(Instances!D458:Instances!D458),"diff", MAX(Instances!D458:Instances!D458)-MIN(Instances!D458:Instances!D458))</f>
        <v>0</v>
      </c>
      <c r="E458" s="1" cm="1">
        <f t="array" ref="E458">_xlfn.SWITCH($A$2,"average", AVERAGE(Instances!E458:Instances!E458),"median", MEDIAN(Instances!E458:Instances!E458),"min", MIN(Instances!E458:Instances!E458),"max", MAX(Instances!E458:Instances!E458),"diff", MAX(Instances!E458:Instances!E458)-MIN(Instances!E458:Instances!E458))</f>
        <v>0</v>
      </c>
      <c r="F458" s="1" cm="1">
        <f t="array" ref="F458">_xlfn.SWITCH($A$2,"average", AVERAGE(Instances!F458:Instances!F458),"median", MEDIAN(Instances!F458:Instances!F458),"min", MIN(Instances!F458:Instances!F458),"max", MAX(Instances!F458:Instances!F458),"diff", MAX(Instances!F458:Instances!F458)-MIN(Instances!F458:Instances!F458))</f>
        <v>0</v>
      </c>
      <c r="G458" s="1" cm="1">
        <f t="array" ref="G458">_xlfn.SWITCH($A$2,"average", AVERAGE(Instances!G458:Instances!G458),"median", MEDIAN(Instances!G458:Instances!G458),"min", MIN(Instances!G458:Instances!G458),"max", MAX(Instances!G458:Instances!G458),"diff", MAX(Instances!G458:Instances!G458)-MIN(Instances!G458:Instances!G458))</f>
        <v>0</v>
      </c>
      <c r="H458" s="1" cm="1">
        <f t="array" ref="H458">_xlfn.SWITCH($A$2,"average", AVERAGE(Instances!H458:Instances!H458),"median", MEDIAN(Instances!H458:Instances!H458),"min", MIN(Instances!H458:Instances!H458),"max", MAX(Instances!H458:Instances!H458),"diff", MAX(Instances!H458:Instances!H458)-MIN(Instances!H458:Instances!H458))</f>
        <v>0</v>
      </c>
      <c r="I458" s="1" cm="1">
        <f t="array" ref="I458">_xlfn.SWITCH($A$2,"average", AVERAGE(Instances!I458:Instances!I458),"median", MEDIAN(Instances!I458:Instances!I458),"min", MIN(Instances!I458:Instances!I458),"max", MAX(Instances!I458:Instances!I458),"diff", MAX(Instances!I458:Instances!I458)-MIN(Instances!I458:Instances!I458))</f>
        <v>0</v>
      </c>
      <c r="J458" s="1" cm="1">
        <f t="array" ref="J458">_xlfn.SWITCH($A$2,"average", AVERAGE(Instances!J458:Instances!J458),"median", MEDIAN(Instances!J458:Instances!J458),"min", MIN(Instances!J458:Instances!J458),"max", MAX(Instances!J458:Instances!J458),"diff", MAX(Instances!J458:Instances!J458)-MIN(Instances!J458:Instances!J458))</f>
        <v>0</v>
      </c>
      <c r="K458" s="1" cm="1">
        <f t="array" ref="K458">_xlfn.SWITCH($A$2,"average", AVERAGE(Instances!K458:Instances!K458),"median", MEDIAN(Instances!K458:Instances!K458),"min", MIN(Instances!K458:Instances!K458),"max", MAX(Instances!K458:Instances!K458),"diff", MAX(Instances!K458:Instances!K458)-MIN(Instances!K458:Instances!K458))</f>
        <v>0</v>
      </c>
      <c r="L458" s="1"/>
      <c r="M458" s="1" cm="1">
        <f t="array" ref="M458">_xlfn.SWITCH($A$2,"average", AVERAGE(Instances!M458:Instances!M458),"median", MEDIAN(Instances!M458:Instances!M458),"min", MIN(Instances!M458:Instances!M458),"max", MAX(Instances!M458:Instances!M458),"diff", MAX(Instances!M458:Instances!M458)-MIN(Instances!M458:Instances!M458))</f>
        <v>0</v>
      </c>
      <c r="N458" s="1" cm="1">
        <f t="array" ref="N458">_xlfn.SWITCH($A$2,"average", AVERAGE(Instances!N458:Instances!N458),"median", MEDIAN(Instances!N458:Instances!N458),"min", MIN(Instances!N458:Instances!N458),"max", MAX(Instances!N458:Instances!N458),"diff", MAX(Instances!N458:Instances!N458)-MIN(Instances!N458:Instances!N458))</f>
        <v>0</v>
      </c>
      <c r="O458" s="1"/>
      <c r="P458" s="1" cm="1">
        <f t="array" ref="P458">_xlfn.SWITCH($A$2,"average", AVERAGE(Instances!P458:Instances!P458),"median", MEDIAN(Instances!P458:Instances!P458),"min", MIN(Instances!P458:Instances!P458),"max", MAX(Instances!P458:Instances!P458),"diff", MAX(Instances!P458:Instances!P458)-MIN(Instances!P458:Instances!P458))</f>
        <v>0</v>
      </c>
      <c r="Q458" s="1" cm="1">
        <f t="array" ref="Q458">_xlfn.SWITCH($A$2,"average", AVERAGE(Instances!Q458:Instances!Q458),"median", MEDIAN(Instances!Q458:Instances!Q458),"min", MIN(Instances!Q458:Instances!Q458),"max", MAX(Instances!Q458:Instances!Q458),"diff", MAX(Instances!Q458:Instances!Q458)-MIN(Instances!Q458:Instances!Q458))</f>
        <v>0</v>
      </c>
      <c r="R458" s="1" cm="1">
        <f t="array" ref="R458">_xlfn.SWITCH($A$2,"average", AVERAGE(Instances!R458:Instances!R458),"median", MEDIAN(Instances!R458:Instances!R458),"min", MIN(Instances!R458:Instances!R458),"max", MAX(Instances!R458:Instances!R458),"diff", MAX(Instances!R458:Instances!R458)-MIN(Instances!R458:Instances!R458))</f>
        <v>0</v>
      </c>
      <c r="S458" s="1">
        <f>MIN($B458)</f>
        <v>0</v>
      </c>
      <c r="T458" s="1">
        <f>MIN($C458)</f>
        <v>0</v>
      </c>
      <c r="U458" s="1">
        <f>MIN($D458)</f>
        <v>0</v>
      </c>
      <c r="V458" s="1">
        <f>MIN($E458)</f>
        <v>0</v>
      </c>
      <c r="W458" s="1">
        <f>MIN($F458)</f>
        <v>0</v>
      </c>
      <c r="X458" s="1">
        <f>MIN($G458)</f>
        <v>0</v>
      </c>
      <c r="Y458" s="1">
        <f>MIN($H458)</f>
        <v>0</v>
      </c>
      <c r="Z458" s="1">
        <f>MIN($I458)</f>
        <v>0</v>
      </c>
      <c r="AA458" s="1">
        <f>MIN($J458)</f>
        <v>0</v>
      </c>
      <c r="AB458" s="1">
        <f>MIN($K458)</f>
        <v>0</v>
      </c>
      <c r="AC458" s="1">
        <f>MIN($M458)</f>
        <v>0</v>
      </c>
      <c r="AD458" s="1">
        <f>MIN($N458)</f>
        <v>0</v>
      </c>
      <c r="AE458" s="1">
        <f>MIN($P458)</f>
        <v>0</v>
      </c>
      <c r="AF458" s="1">
        <f>MIN($Q458)</f>
        <v>0</v>
      </c>
      <c r="AG458" s="1">
        <f>MIN($R458)</f>
        <v>0</v>
      </c>
      <c r="AH458" s="1">
        <f>MEDIAN($B458)</f>
        <v>0</v>
      </c>
      <c r="AI458" s="1">
        <f>MEDIAN($C458)</f>
        <v>0</v>
      </c>
      <c r="AJ458" s="1">
        <f>MEDIAN($D458)</f>
        <v>0</v>
      </c>
      <c r="AK458" s="1">
        <f>MEDIAN($E458)</f>
        <v>0</v>
      </c>
      <c r="AL458" s="1">
        <f>MEDIAN($F458)</f>
        <v>0</v>
      </c>
      <c r="AM458" s="1">
        <f>MEDIAN($G458)</f>
        <v>0</v>
      </c>
      <c r="AN458" s="1">
        <f>MEDIAN($H458)</f>
        <v>0</v>
      </c>
      <c r="AO458" s="1">
        <f>MEDIAN($I458)</f>
        <v>0</v>
      </c>
      <c r="AP458" s="1">
        <f>MEDIAN($J458)</f>
        <v>0</v>
      </c>
      <c r="AQ458" s="1">
        <f>MEDIAN($K458)</f>
        <v>0</v>
      </c>
      <c r="AR458" s="1">
        <f>MEDIAN($M458)</f>
        <v>0</v>
      </c>
      <c r="AS458" s="1">
        <f>MEDIAN($N458)</f>
        <v>0</v>
      </c>
      <c r="AT458" s="1">
        <f>MEDIAN($P458)</f>
        <v>0</v>
      </c>
      <c r="AU458" s="1">
        <f>MEDIAN($Q458)</f>
        <v>0</v>
      </c>
      <c r="AV458" s="1">
        <f>MEDIAN($R458)</f>
        <v>0</v>
      </c>
      <c r="AW458" s="1">
        <f>MAX($B458)</f>
        <v>0</v>
      </c>
      <c r="AX458" s="1">
        <f>MAX($C458)</f>
        <v>0</v>
      </c>
      <c r="AY458" s="1">
        <f>MAX($D458)</f>
        <v>0</v>
      </c>
      <c r="AZ458" s="1">
        <f>MAX($E458)</f>
        <v>0</v>
      </c>
      <c r="BA458" s="1">
        <f>MAX($F458)</f>
        <v>0</v>
      </c>
      <c r="BB458" s="1">
        <f>MAX($G458)</f>
        <v>0</v>
      </c>
      <c r="BC458" s="1">
        <f>MAX($H458)</f>
        <v>0</v>
      </c>
      <c r="BD458" s="1">
        <f>MAX($I458)</f>
        <v>0</v>
      </c>
      <c r="BE458" s="1">
        <f>MAX($J458)</f>
        <v>0</v>
      </c>
      <c r="BF458" s="1">
        <f>MAX($K458)</f>
        <v>0</v>
      </c>
      <c r="BG458" s="1">
        <f>MAX($M458)</f>
        <v>0</v>
      </c>
      <c r="BH458" s="1">
        <f>MAX($N458)</f>
        <v>0</v>
      </c>
      <c r="BI458" s="1">
        <f>MAX($P458)</f>
        <v>0</v>
      </c>
      <c r="BJ458" s="1">
        <f>MAX($Q458)</f>
        <v>0</v>
      </c>
      <c r="BK458" s="1">
        <f>MAX($R458)</f>
        <v>0</v>
      </c>
    </row>
    <row r="459" spans="1:63">
      <c r="A459" s="1" t="s">
        <v>456</v>
      </c>
      <c r="B459" s="1" cm="1">
        <f t="array" ref="B459">_xlfn.SWITCH($A$2,"average", AVERAGE(Instances!B459:Instances!B459),"median", MEDIAN(Instances!B459:Instances!B459),"min", MIN(Instances!B459:Instances!B459),"max", MAX(Instances!B459:Instances!B459),"diff", MAX(Instances!B459:Instances!B459)-MIN(Instances!B459:Instances!B459))</f>
        <v>0</v>
      </c>
      <c r="C459" s="1" cm="1">
        <f t="array" ref="C459">_xlfn.SWITCH($A$2,"average", AVERAGE(Instances!C459:Instances!C459),"median", MEDIAN(Instances!C459:Instances!C459),"min", MIN(Instances!C459:Instances!C459),"max", MAX(Instances!C459:Instances!C459),"diff", MAX(Instances!C459:Instances!C459)-MIN(Instances!C459:Instances!C459))</f>
        <v>0</v>
      </c>
      <c r="D459" s="1" cm="1">
        <f t="array" ref="D459">_xlfn.SWITCH($A$2,"average", AVERAGE(Instances!D459:Instances!D459),"median", MEDIAN(Instances!D459:Instances!D459),"min", MIN(Instances!D459:Instances!D459),"max", MAX(Instances!D459:Instances!D459),"diff", MAX(Instances!D459:Instances!D459)-MIN(Instances!D459:Instances!D459))</f>
        <v>0</v>
      </c>
      <c r="E459" s="1" cm="1">
        <f t="array" ref="E459">_xlfn.SWITCH($A$2,"average", AVERAGE(Instances!E459:Instances!E459),"median", MEDIAN(Instances!E459:Instances!E459),"min", MIN(Instances!E459:Instances!E459),"max", MAX(Instances!E459:Instances!E459),"diff", MAX(Instances!E459:Instances!E459)-MIN(Instances!E459:Instances!E459))</f>
        <v>0</v>
      </c>
      <c r="F459" s="1" cm="1">
        <f t="array" ref="F459">_xlfn.SWITCH($A$2,"average", AVERAGE(Instances!F459:Instances!F459),"median", MEDIAN(Instances!F459:Instances!F459),"min", MIN(Instances!F459:Instances!F459),"max", MAX(Instances!F459:Instances!F459),"diff", MAX(Instances!F459:Instances!F459)-MIN(Instances!F459:Instances!F459))</f>
        <v>0</v>
      </c>
      <c r="G459" s="1" cm="1">
        <f t="array" ref="G459">_xlfn.SWITCH($A$2,"average", AVERAGE(Instances!G459:Instances!G459),"median", MEDIAN(Instances!G459:Instances!G459),"min", MIN(Instances!G459:Instances!G459),"max", MAX(Instances!G459:Instances!G459),"diff", MAX(Instances!G459:Instances!G459)-MIN(Instances!G459:Instances!G459))</f>
        <v>0</v>
      </c>
      <c r="H459" s="1" cm="1">
        <f t="array" ref="H459">_xlfn.SWITCH($A$2,"average", AVERAGE(Instances!H459:Instances!H459),"median", MEDIAN(Instances!H459:Instances!H459),"min", MIN(Instances!H459:Instances!H459),"max", MAX(Instances!H459:Instances!H459),"diff", MAX(Instances!H459:Instances!H459)-MIN(Instances!H459:Instances!H459))</f>
        <v>0</v>
      </c>
      <c r="I459" s="1" cm="1">
        <f t="array" ref="I459">_xlfn.SWITCH($A$2,"average", AVERAGE(Instances!I459:Instances!I459),"median", MEDIAN(Instances!I459:Instances!I459),"min", MIN(Instances!I459:Instances!I459),"max", MAX(Instances!I459:Instances!I459),"diff", MAX(Instances!I459:Instances!I459)-MIN(Instances!I459:Instances!I459))</f>
        <v>0</v>
      </c>
      <c r="J459" s="1" cm="1">
        <f t="array" ref="J459">_xlfn.SWITCH($A$2,"average", AVERAGE(Instances!J459:Instances!J459),"median", MEDIAN(Instances!J459:Instances!J459),"min", MIN(Instances!J459:Instances!J459),"max", MAX(Instances!J459:Instances!J459),"diff", MAX(Instances!J459:Instances!J459)-MIN(Instances!J459:Instances!J459))</f>
        <v>0</v>
      </c>
      <c r="K459" s="1" cm="1">
        <f t="array" ref="K459">_xlfn.SWITCH($A$2,"average", AVERAGE(Instances!K459:Instances!K459),"median", MEDIAN(Instances!K459:Instances!K459),"min", MIN(Instances!K459:Instances!K459),"max", MAX(Instances!K459:Instances!K459),"diff", MAX(Instances!K459:Instances!K459)-MIN(Instances!K459:Instances!K459))</f>
        <v>0</v>
      </c>
      <c r="L459" s="1"/>
      <c r="M459" s="1" cm="1">
        <f t="array" ref="M459">_xlfn.SWITCH($A$2,"average", AVERAGE(Instances!M459:Instances!M459),"median", MEDIAN(Instances!M459:Instances!M459),"min", MIN(Instances!M459:Instances!M459),"max", MAX(Instances!M459:Instances!M459),"diff", MAX(Instances!M459:Instances!M459)-MIN(Instances!M459:Instances!M459))</f>
        <v>0</v>
      </c>
      <c r="N459" s="1" cm="1">
        <f t="array" ref="N459">_xlfn.SWITCH($A$2,"average", AVERAGE(Instances!N459:Instances!N459),"median", MEDIAN(Instances!N459:Instances!N459),"min", MIN(Instances!N459:Instances!N459),"max", MAX(Instances!N459:Instances!N459),"diff", MAX(Instances!N459:Instances!N459)-MIN(Instances!N459:Instances!N459))</f>
        <v>0</v>
      </c>
      <c r="O459" s="1"/>
      <c r="P459" s="1" cm="1">
        <f t="array" ref="P459">_xlfn.SWITCH($A$2,"average", AVERAGE(Instances!P459:Instances!P459),"median", MEDIAN(Instances!P459:Instances!P459),"min", MIN(Instances!P459:Instances!P459),"max", MAX(Instances!P459:Instances!P459),"diff", MAX(Instances!P459:Instances!P459)-MIN(Instances!P459:Instances!P459))</f>
        <v>0</v>
      </c>
      <c r="Q459" s="1" cm="1">
        <f t="array" ref="Q459">_xlfn.SWITCH($A$2,"average", AVERAGE(Instances!Q459:Instances!Q459),"median", MEDIAN(Instances!Q459:Instances!Q459),"min", MIN(Instances!Q459:Instances!Q459),"max", MAX(Instances!Q459:Instances!Q459),"diff", MAX(Instances!Q459:Instances!Q459)-MIN(Instances!Q459:Instances!Q459))</f>
        <v>0</v>
      </c>
      <c r="R459" s="1" cm="1">
        <f t="array" ref="R459">_xlfn.SWITCH($A$2,"average", AVERAGE(Instances!R459:Instances!R459),"median", MEDIAN(Instances!R459:Instances!R459),"min", MIN(Instances!R459:Instances!R459),"max", MAX(Instances!R459:Instances!R459),"diff", MAX(Instances!R459:Instances!R459)-MIN(Instances!R459:Instances!R459))</f>
        <v>0</v>
      </c>
      <c r="S459" s="1">
        <f>MIN($B459)</f>
        <v>0</v>
      </c>
      <c r="T459" s="1">
        <f>MIN($C459)</f>
        <v>0</v>
      </c>
      <c r="U459" s="1">
        <f>MIN($D459)</f>
        <v>0</v>
      </c>
      <c r="V459" s="1">
        <f>MIN($E459)</f>
        <v>0</v>
      </c>
      <c r="W459" s="1">
        <f>MIN($F459)</f>
        <v>0</v>
      </c>
      <c r="X459" s="1">
        <f>MIN($G459)</f>
        <v>0</v>
      </c>
      <c r="Y459" s="1">
        <f>MIN($H459)</f>
        <v>0</v>
      </c>
      <c r="Z459" s="1">
        <f>MIN($I459)</f>
        <v>0</v>
      </c>
      <c r="AA459" s="1">
        <f>MIN($J459)</f>
        <v>0</v>
      </c>
      <c r="AB459" s="1">
        <f>MIN($K459)</f>
        <v>0</v>
      </c>
      <c r="AC459" s="1">
        <f>MIN($M459)</f>
        <v>0</v>
      </c>
      <c r="AD459" s="1">
        <f>MIN($N459)</f>
        <v>0</v>
      </c>
      <c r="AE459" s="1">
        <f>MIN($P459)</f>
        <v>0</v>
      </c>
      <c r="AF459" s="1">
        <f>MIN($Q459)</f>
        <v>0</v>
      </c>
      <c r="AG459" s="1">
        <f>MIN($R459)</f>
        <v>0</v>
      </c>
      <c r="AH459" s="1">
        <f>MEDIAN($B459)</f>
        <v>0</v>
      </c>
      <c r="AI459" s="1">
        <f>MEDIAN($C459)</f>
        <v>0</v>
      </c>
      <c r="AJ459" s="1">
        <f>MEDIAN($D459)</f>
        <v>0</v>
      </c>
      <c r="AK459" s="1">
        <f>MEDIAN($E459)</f>
        <v>0</v>
      </c>
      <c r="AL459" s="1">
        <f>MEDIAN($F459)</f>
        <v>0</v>
      </c>
      <c r="AM459" s="1">
        <f>MEDIAN($G459)</f>
        <v>0</v>
      </c>
      <c r="AN459" s="1">
        <f>MEDIAN($H459)</f>
        <v>0</v>
      </c>
      <c r="AO459" s="1">
        <f>MEDIAN($I459)</f>
        <v>0</v>
      </c>
      <c r="AP459" s="1">
        <f>MEDIAN($J459)</f>
        <v>0</v>
      </c>
      <c r="AQ459" s="1">
        <f>MEDIAN($K459)</f>
        <v>0</v>
      </c>
      <c r="AR459" s="1">
        <f>MEDIAN($M459)</f>
        <v>0</v>
      </c>
      <c r="AS459" s="1">
        <f>MEDIAN($N459)</f>
        <v>0</v>
      </c>
      <c r="AT459" s="1">
        <f>MEDIAN($P459)</f>
        <v>0</v>
      </c>
      <c r="AU459" s="1">
        <f>MEDIAN($Q459)</f>
        <v>0</v>
      </c>
      <c r="AV459" s="1">
        <f>MEDIAN($R459)</f>
        <v>0</v>
      </c>
      <c r="AW459" s="1">
        <f>MAX($B459)</f>
        <v>0</v>
      </c>
      <c r="AX459" s="1">
        <f>MAX($C459)</f>
        <v>0</v>
      </c>
      <c r="AY459" s="1">
        <f>MAX($D459)</f>
        <v>0</v>
      </c>
      <c r="AZ459" s="1">
        <f>MAX($E459)</f>
        <v>0</v>
      </c>
      <c r="BA459" s="1">
        <f>MAX($F459)</f>
        <v>0</v>
      </c>
      <c r="BB459" s="1">
        <f>MAX($G459)</f>
        <v>0</v>
      </c>
      <c r="BC459" s="1">
        <f>MAX($H459)</f>
        <v>0</v>
      </c>
      <c r="BD459" s="1">
        <f>MAX($I459)</f>
        <v>0</v>
      </c>
      <c r="BE459" s="1">
        <f>MAX($J459)</f>
        <v>0</v>
      </c>
      <c r="BF459" s="1">
        <f>MAX($K459)</f>
        <v>0</v>
      </c>
      <c r="BG459" s="1">
        <f>MAX($M459)</f>
        <v>0</v>
      </c>
      <c r="BH459" s="1">
        <f>MAX($N459)</f>
        <v>0</v>
      </c>
      <c r="BI459" s="1">
        <f>MAX($P459)</f>
        <v>0</v>
      </c>
      <c r="BJ459" s="1">
        <f>MAX($Q459)</f>
        <v>0</v>
      </c>
      <c r="BK459" s="1">
        <f>MAX($R459)</f>
        <v>0</v>
      </c>
    </row>
    <row r="460" spans="1:63">
      <c r="A460" s="1" t="s">
        <v>457</v>
      </c>
      <c r="B460" s="1" cm="1">
        <f t="array" ref="B460">_xlfn.SWITCH($A$2,"average", AVERAGE(Instances!B460:Instances!B460),"median", MEDIAN(Instances!B460:Instances!B460),"min", MIN(Instances!B460:Instances!B460),"max", MAX(Instances!B460:Instances!B460),"diff", MAX(Instances!B460:Instances!B460)-MIN(Instances!B460:Instances!B460))</f>
        <v>0</v>
      </c>
      <c r="C460" s="1" cm="1">
        <f t="array" ref="C460">_xlfn.SWITCH($A$2,"average", AVERAGE(Instances!C460:Instances!C460),"median", MEDIAN(Instances!C460:Instances!C460),"min", MIN(Instances!C460:Instances!C460),"max", MAX(Instances!C460:Instances!C460),"diff", MAX(Instances!C460:Instances!C460)-MIN(Instances!C460:Instances!C460))</f>
        <v>0</v>
      </c>
      <c r="D460" s="1" cm="1">
        <f t="array" ref="D460">_xlfn.SWITCH($A$2,"average", AVERAGE(Instances!D460:Instances!D460),"median", MEDIAN(Instances!D460:Instances!D460),"min", MIN(Instances!D460:Instances!D460),"max", MAX(Instances!D460:Instances!D460),"diff", MAX(Instances!D460:Instances!D460)-MIN(Instances!D460:Instances!D460))</f>
        <v>0</v>
      </c>
      <c r="E460" s="1" cm="1">
        <f t="array" ref="E460">_xlfn.SWITCH($A$2,"average", AVERAGE(Instances!E460:Instances!E460),"median", MEDIAN(Instances!E460:Instances!E460),"min", MIN(Instances!E460:Instances!E460),"max", MAX(Instances!E460:Instances!E460),"diff", MAX(Instances!E460:Instances!E460)-MIN(Instances!E460:Instances!E460))</f>
        <v>0</v>
      </c>
      <c r="F460" s="1" cm="1">
        <f t="array" ref="F460">_xlfn.SWITCH($A$2,"average", AVERAGE(Instances!F460:Instances!F460),"median", MEDIAN(Instances!F460:Instances!F460),"min", MIN(Instances!F460:Instances!F460),"max", MAX(Instances!F460:Instances!F460),"diff", MAX(Instances!F460:Instances!F460)-MIN(Instances!F460:Instances!F460))</f>
        <v>0</v>
      </c>
      <c r="G460" s="1" cm="1">
        <f t="array" ref="G460">_xlfn.SWITCH($A$2,"average", AVERAGE(Instances!G460:Instances!G460),"median", MEDIAN(Instances!G460:Instances!G460),"min", MIN(Instances!G460:Instances!G460),"max", MAX(Instances!G460:Instances!G460),"diff", MAX(Instances!G460:Instances!G460)-MIN(Instances!G460:Instances!G460))</f>
        <v>0</v>
      </c>
      <c r="H460" s="1" cm="1">
        <f t="array" ref="H460">_xlfn.SWITCH($A$2,"average", AVERAGE(Instances!H460:Instances!H460),"median", MEDIAN(Instances!H460:Instances!H460),"min", MIN(Instances!H460:Instances!H460),"max", MAX(Instances!H460:Instances!H460),"diff", MAX(Instances!H460:Instances!H460)-MIN(Instances!H460:Instances!H460))</f>
        <v>0</v>
      </c>
      <c r="I460" s="1" cm="1">
        <f t="array" ref="I460">_xlfn.SWITCH($A$2,"average", AVERAGE(Instances!I460:Instances!I460),"median", MEDIAN(Instances!I460:Instances!I460),"min", MIN(Instances!I460:Instances!I460),"max", MAX(Instances!I460:Instances!I460),"diff", MAX(Instances!I460:Instances!I460)-MIN(Instances!I460:Instances!I460))</f>
        <v>0</v>
      </c>
      <c r="J460" s="1" cm="1">
        <f t="array" ref="J460">_xlfn.SWITCH($A$2,"average", AVERAGE(Instances!J460:Instances!J460),"median", MEDIAN(Instances!J460:Instances!J460),"min", MIN(Instances!J460:Instances!J460),"max", MAX(Instances!J460:Instances!J460),"diff", MAX(Instances!J460:Instances!J460)-MIN(Instances!J460:Instances!J460))</f>
        <v>0</v>
      </c>
      <c r="K460" s="1" cm="1">
        <f t="array" ref="K460">_xlfn.SWITCH($A$2,"average", AVERAGE(Instances!K460:Instances!K460),"median", MEDIAN(Instances!K460:Instances!K460),"min", MIN(Instances!K460:Instances!K460),"max", MAX(Instances!K460:Instances!K460),"diff", MAX(Instances!K460:Instances!K460)-MIN(Instances!K460:Instances!K460))</f>
        <v>0</v>
      </c>
      <c r="L460" s="1"/>
      <c r="M460" s="1" cm="1">
        <f t="array" ref="M460">_xlfn.SWITCH($A$2,"average", AVERAGE(Instances!M460:Instances!M460),"median", MEDIAN(Instances!M460:Instances!M460),"min", MIN(Instances!M460:Instances!M460),"max", MAX(Instances!M460:Instances!M460),"diff", MAX(Instances!M460:Instances!M460)-MIN(Instances!M460:Instances!M460))</f>
        <v>0</v>
      </c>
      <c r="N460" s="1" cm="1">
        <f t="array" ref="N460">_xlfn.SWITCH($A$2,"average", AVERAGE(Instances!N460:Instances!N460),"median", MEDIAN(Instances!N460:Instances!N460),"min", MIN(Instances!N460:Instances!N460),"max", MAX(Instances!N460:Instances!N460),"diff", MAX(Instances!N460:Instances!N460)-MIN(Instances!N460:Instances!N460))</f>
        <v>0</v>
      </c>
      <c r="O460" s="1"/>
      <c r="P460" s="1" cm="1">
        <f t="array" ref="P460">_xlfn.SWITCH($A$2,"average", AVERAGE(Instances!P460:Instances!P460),"median", MEDIAN(Instances!P460:Instances!P460),"min", MIN(Instances!P460:Instances!P460),"max", MAX(Instances!P460:Instances!P460),"diff", MAX(Instances!P460:Instances!P460)-MIN(Instances!P460:Instances!P460))</f>
        <v>0</v>
      </c>
      <c r="Q460" s="1" cm="1">
        <f t="array" ref="Q460">_xlfn.SWITCH($A$2,"average", AVERAGE(Instances!Q460:Instances!Q460),"median", MEDIAN(Instances!Q460:Instances!Q460),"min", MIN(Instances!Q460:Instances!Q460),"max", MAX(Instances!Q460:Instances!Q460),"diff", MAX(Instances!Q460:Instances!Q460)-MIN(Instances!Q460:Instances!Q460))</f>
        <v>0</v>
      </c>
      <c r="R460" s="1" cm="1">
        <f t="array" ref="R460">_xlfn.SWITCH($A$2,"average", AVERAGE(Instances!R460:Instances!R460),"median", MEDIAN(Instances!R460:Instances!R460),"min", MIN(Instances!R460:Instances!R460),"max", MAX(Instances!R460:Instances!R460),"diff", MAX(Instances!R460:Instances!R460)-MIN(Instances!R460:Instances!R460))</f>
        <v>0</v>
      </c>
      <c r="S460" s="1">
        <f>MIN($B460)</f>
        <v>0</v>
      </c>
      <c r="T460" s="1">
        <f>MIN($C460)</f>
        <v>0</v>
      </c>
      <c r="U460" s="1">
        <f>MIN($D460)</f>
        <v>0</v>
      </c>
      <c r="V460" s="1">
        <f>MIN($E460)</f>
        <v>0</v>
      </c>
      <c r="W460" s="1">
        <f>MIN($F460)</f>
        <v>0</v>
      </c>
      <c r="X460" s="1">
        <f>MIN($G460)</f>
        <v>0</v>
      </c>
      <c r="Y460" s="1">
        <f>MIN($H460)</f>
        <v>0</v>
      </c>
      <c r="Z460" s="1">
        <f>MIN($I460)</f>
        <v>0</v>
      </c>
      <c r="AA460" s="1">
        <f>MIN($J460)</f>
        <v>0</v>
      </c>
      <c r="AB460" s="1">
        <f>MIN($K460)</f>
        <v>0</v>
      </c>
      <c r="AC460" s="1">
        <f>MIN($M460)</f>
        <v>0</v>
      </c>
      <c r="AD460" s="1">
        <f>MIN($N460)</f>
        <v>0</v>
      </c>
      <c r="AE460" s="1">
        <f>MIN($P460)</f>
        <v>0</v>
      </c>
      <c r="AF460" s="1">
        <f>MIN($Q460)</f>
        <v>0</v>
      </c>
      <c r="AG460" s="1">
        <f>MIN($R460)</f>
        <v>0</v>
      </c>
      <c r="AH460" s="1">
        <f>MEDIAN($B460)</f>
        <v>0</v>
      </c>
      <c r="AI460" s="1">
        <f>MEDIAN($C460)</f>
        <v>0</v>
      </c>
      <c r="AJ460" s="1">
        <f>MEDIAN($D460)</f>
        <v>0</v>
      </c>
      <c r="AK460" s="1">
        <f>MEDIAN($E460)</f>
        <v>0</v>
      </c>
      <c r="AL460" s="1">
        <f>MEDIAN($F460)</f>
        <v>0</v>
      </c>
      <c r="AM460" s="1">
        <f>MEDIAN($G460)</f>
        <v>0</v>
      </c>
      <c r="AN460" s="1">
        <f>MEDIAN($H460)</f>
        <v>0</v>
      </c>
      <c r="AO460" s="1">
        <f>MEDIAN($I460)</f>
        <v>0</v>
      </c>
      <c r="AP460" s="1">
        <f>MEDIAN($J460)</f>
        <v>0</v>
      </c>
      <c r="AQ460" s="1">
        <f>MEDIAN($K460)</f>
        <v>0</v>
      </c>
      <c r="AR460" s="1">
        <f>MEDIAN($M460)</f>
        <v>0</v>
      </c>
      <c r="AS460" s="1">
        <f>MEDIAN($N460)</f>
        <v>0</v>
      </c>
      <c r="AT460" s="1">
        <f>MEDIAN($P460)</f>
        <v>0</v>
      </c>
      <c r="AU460" s="1">
        <f>MEDIAN($Q460)</f>
        <v>0</v>
      </c>
      <c r="AV460" s="1">
        <f>MEDIAN($R460)</f>
        <v>0</v>
      </c>
      <c r="AW460" s="1">
        <f>MAX($B460)</f>
        <v>0</v>
      </c>
      <c r="AX460" s="1">
        <f>MAX($C460)</f>
        <v>0</v>
      </c>
      <c r="AY460" s="1">
        <f>MAX($D460)</f>
        <v>0</v>
      </c>
      <c r="AZ460" s="1">
        <f>MAX($E460)</f>
        <v>0</v>
      </c>
      <c r="BA460" s="1">
        <f>MAX($F460)</f>
        <v>0</v>
      </c>
      <c r="BB460" s="1">
        <f>MAX($G460)</f>
        <v>0</v>
      </c>
      <c r="BC460" s="1">
        <f>MAX($H460)</f>
        <v>0</v>
      </c>
      <c r="BD460" s="1">
        <f>MAX($I460)</f>
        <v>0</v>
      </c>
      <c r="BE460" s="1">
        <f>MAX($J460)</f>
        <v>0</v>
      </c>
      <c r="BF460" s="1">
        <f>MAX($K460)</f>
        <v>0</v>
      </c>
      <c r="BG460" s="1">
        <f>MAX($M460)</f>
        <v>0</v>
      </c>
      <c r="BH460" s="1">
        <f>MAX($N460)</f>
        <v>0</v>
      </c>
      <c r="BI460" s="1">
        <f>MAX($P460)</f>
        <v>0</v>
      </c>
      <c r="BJ460" s="1">
        <f>MAX($Q460)</f>
        <v>0</v>
      </c>
      <c r="BK460" s="1">
        <f>MAX($R460)</f>
        <v>0</v>
      </c>
    </row>
    <row r="461" spans="1:63">
      <c r="A461" s="1" t="s">
        <v>458</v>
      </c>
      <c r="B461" s="1" cm="1">
        <f t="array" ref="B461">_xlfn.SWITCH($A$2,"average", AVERAGE(Instances!B461:Instances!B461),"median", MEDIAN(Instances!B461:Instances!B461),"min", MIN(Instances!B461:Instances!B461),"max", MAX(Instances!B461:Instances!B461),"diff", MAX(Instances!B461:Instances!B461)-MIN(Instances!B461:Instances!B461))</f>
        <v>0</v>
      </c>
      <c r="C461" s="1" cm="1">
        <f t="array" ref="C461">_xlfn.SWITCH($A$2,"average", AVERAGE(Instances!C461:Instances!C461),"median", MEDIAN(Instances!C461:Instances!C461),"min", MIN(Instances!C461:Instances!C461),"max", MAX(Instances!C461:Instances!C461),"diff", MAX(Instances!C461:Instances!C461)-MIN(Instances!C461:Instances!C461))</f>
        <v>0</v>
      </c>
      <c r="D461" s="1" cm="1">
        <f t="array" ref="D461">_xlfn.SWITCH($A$2,"average", AVERAGE(Instances!D461:Instances!D461),"median", MEDIAN(Instances!D461:Instances!D461),"min", MIN(Instances!D461:Instances!D461),"max", MAX(Instances!D461:Instances!D461),"diff", MAX(Instances!D461:Instances!D461)-MIN(Instances!D461:Instances!D461))</f>
        <v>0</v>
      </c>
      <c r="E461" s="1" cm="1">
        <f t="array" ref="E461">_xlfn.SWITCH($A$2,"average", AVERAGE(Instances!E461:Instances!E461),"median", MEDIAN(Instances!E461:Instances!E461),"min", MIN(Instances!E461:Instances!E461),"max", MAX(Instances!E461:Instances!E461),"diff", MAX(Instances!E461:Instances!E461)-MIN(Instances!E461:Instances!E461))</f>
        <v>0</v>
      </c>
      <c r="F461" s="1" cm="1">
        <f t="array" ref="F461">_xlfn.SWITCH($A$2,"average", AVERAGE(Instances!F461:Instances!F461),"median", MEDIAN(Instances!F461:Instances!F461),"min", MIN(Instances!F461:Instances!F461),"max", MAX(Instances!F461:Instances!F461),"diff", MAX(Instances!F461:Instances!F461)-MIN(Instances!F461:Instances!F461))</f>
        <v>0</v>
      </c>
      <c r="G461" s="1" cm="1">
        <f t="array" ref="G461">_xlfn.SWITCH($A$2,"average", AVERAGE(Instances!G461:Instances!G461),"median", MEDIAN(Instances!G461:Instances!G461),"min", MIN(Instances!G461:Instances!G461),"max", MAX(Instances!G461:Instances!G461),"diff", MAX(Instances!G461:Instances!G461)-MIN(Instances!G461:Instances!G461))</f>
        <v>0</v>
      </c>
      <c r="H461" s="1" cm="1">
        <f t="array" ref="H461">_xlfn.SWITCH($A$2,"average", AVERAGE(Instances!H461:Instances!H461),"median", MEDIAN(Instances!H461:Instances!H461),"min", MIN(Instances!H461:Instances!H461),"max", MAX(Instances!H461:Instances!H461),"diff", MAX(Instances!H461:Instances!H461)-MIN(Instances!H461:Instances!H461))</f>
        <v>0</v>
      </c>
      <c r="I461" s="1" cm="1">
        <f t="array" ref="I461">_xlfn.SWITCH($A$2,"average", AVERAGE(Instances!I461:Instances!I461),"median", MEDIAN(Instances!I461:Instances!I461),"min", MIN(Instances!I461:Instances!I461),"max", MAX(Instances!I461:Instances!I461),"diff", MAX(Instances!I461:Instances!I461)-MIN(Instances!I461:Instances!I461))</f>
        <v>0</v>
      </c>
      <c r="J461" s="1" cm="1">
        <f t="array" ref="J461">_xlfn.SWITCH($A$2,"average", AVERAGE(Instances!J461:Instances!J461),"median", MEDIAN(Instances!J461:Instances!J461),"min", MIN(Instances!J461:Instances!J461),"max", MAX(Instances!J461:Instances!J461),"diff", MAX(Instances!J461:Instances!J461)-MIN(Instances!J461:Instances!J461))</f>
        <v>0</v>
      </c>
      <c r="K461" s="1" cm="1">
        <f t="array" ref="K461">_xlfn.SWITCH($A$2,"average", AVERAGE(Instances!K461:Instances!K461),"median", MEDIAN(Instances!K461:Instances!K461),"min", MIN(Instances!K461:Instances!K461),"max", MAX(Instances!K461:Instances!K461),"diff", MAX(Instances!K461:Instances!K461)-MIN(Instances!K461:Instances!K461))</f>
        <v>0</v>
      </c>
      <c r="L461" s="1"/>
      <c r="M461" s="1" cm="1">
        <f t="array" ref="M461">_xlfn.SWITCH($A$2,"average", AVERAGE(Instances!M461:Instances!M461),"median", MEDIAN(Instances!M461:Instances!M461),"min", MIN(Instances!M461:Instances!M461),"max", MAX(Instances!M461:Instances!M461),"diff", MAX(Instances!M461:Instances!M461)-MIN(Instances!M461:Instances!M461))</f>
        <v>0</v>
      </c>
      <c r="N461" s="1" cm="1">
        <f t="array" ref="N461">_xlfn.SWITCH($A$2,"average", AVERAGE(Instances!N461:Instances!N461),"median", MEDIAN(Instances!N461:Instances!N461),"min", MIN(Instances!N461:Instances!N461),"max", MAX(Instances!N461:Instances!N461),"diff", MAX(Instances!N461:Instances!N461)-MIN(Instances!N461:Instances!N461))</f>
        <v>0</v>
      </c>
      <c r="O461" s="1"/>
      <c r="P461" s="1" cm="1">
        <f t="array" ref="P461">_xlfn.SWITCH($A$2,"average", AVERAGE(Instances!P461:Instances!P461),"median", MEDIAN(Instances!P461:Instances!P461),"min", MIN(Instances!P461:Instances!P461),"max", MAX(Instances!P461:Instances!P461),"diff", MAX(Instances!P461:Instances!P461)-MIN(Instances!P461:Instances!P461))</f>
        <v>0</v>
      </c>
      <c r="Q461" s="1" cm="1">
        <f t="array" ref="Q461">_xlfn.SWITCH($A$2,"average", AVERAGE(Instances!Q461:Instances!Q461),"median", MEDIAN(Instances!Q461:Instances!Q461),"min", MIN(Instances!Q461:Instances!Q461),"max", MAX(Instances!Q461:Instances!Q461),"diff", MAX(Instances!Q461:Instances!Q461)-MIN(Instances!Q461:Instances!Q461))</f>
        <v>0</v>
      </c>
      <c r="R461" s="1" cm="1">
        <f t="array" ref="R461">_xlfn.SWITCH($A$2,"average", AVERAGE(Instances!R461:Instances!R461),"median", MEDIAN(Instances!R461:Instances!R461),"min", MIN(Instances!R461:Instances!R461),"max", MAX(Instances!R461:Instances!R461),"diff", MAX(Instances!R461:Instances!R461)-MIN(Instances!R461:Instances!R461))</f>
        <v>0</v>
      </c>
      <c r="S461" s="1">
        <f>MIN($B461)</f>
        <v>0</v>
      </c>
      <c r="T461" s="1">
        <f>MIN($C461)</f>
        <v>0</v>
      </c>
      <c r="U461" s="1">
        <f>MIN($D461)</f>
        <v>0</v>
      </c>
      <c r="V461" s="1">
        <f>MIN($E461)</f>
        <v>0</v>
      </c>
      <c r="W461" s="1">
        <f>MIN($F461)</f>
        <v>0</v>
      </c>
      <c r="X461" s="1">
        <f>MIN($G461)</f>
        <v>0</v>
      </c>
      <c r="Y461" s="1">
        <f>MIN($H461)</f>
        <v>0</v>
      </c>
      <c r="Z461" s="1">
        <f>MIN($I461)</f>
        <v>0</v>
      </c>
      <c r="AA461" s="1">
        <f>MIN($J461)</f>
        <v>0</v>
      </c>
      <c r="AB461" s="1">
        <f>MIN($K461)</f>
        <v>0</v>
      </c>
      <c r="AC461" s="1">
        <f>MIN($M461)</f>
        <v>0</v>
      </c>
      <c r="AD461" s="1">
        <f>MIN($N461)</f>
        <v>0</v>
      </c>
      <c r="AE461" s="1">
        <f>MIN($P461)</f>
        <v>0</v>
      </c>
      <c r="AF461" s="1">
        <f>MIN($Q461)</f>
        <v>0</v>
      </c>
      <c r="AG461" s="1">
        <f>MIN($R461)</f>
        <v>0</v>
      </c>
      <c r="AH461" s="1">
        <f>MEDIAN($B461)</f>
        <v>0</v>
      </c>
      <c r="AI461" s="1">
        <f>MEDIAN($C461)</f>
        <v>0</v>
      </c>
      <c r="AJ461" s="1">
        <f>MEDIAN($D461)</f>
        <v>0</v>
      </c>
      <c r="AK461" s="1">
        <f>MEDIAN($E461)</f>
        <v>0</v>
      </c>
      <c r="AL461" s="1">
        <f>MEDIAN($F461)</f>
        <v>0</v>
      </c>
      <c r="AM461" s="1">
        <f>MEDIAN($G461)</f>
        <v>0</v>
      </c>
      <c r="AN461" s="1">
        <f>MEDIAN($H461)</f>
        <v>0</v>
      </c>
      <c r="AO461" s="1">
        <f>MEDIAN($I461)</f>
        <v>0</v>
      </c>
      <c r="AP461" s="1">
        <f>MEDIAN($J461)</f>
        <v>0</v>
      </c>
      <c r="AQ461" s="1">
        <f>MEDIAN($K461)</f>
        <v>0</v>
      </c>
      <c r="AR461" s="1">
        <f>MEDIAN($M461)</f>
        <v>0</v>
      </c>
      <c r="AS461" s="1">
        <f>MEDIAN($N461)</f>
        <v>0</v>
      </c>
      <c r="AT461" s="1">
        <f>MEDIAN($P461)</f>
        <v>0</v>
      </c>
      <c r="AU461" s="1">
        <f>MEDIAN($Q461)</f>
        <v>0</v>
      </c>
      <c r="AV461" s="1">
        <f>MEDIAN($R461)</f>
        <v>0</v>
      </c>
      <c r="AW461" s="1">
        <f>MAX($B461)</f>
        <v>0</v>
      </c>
      <c r="AX461" s="1">
        <f>MAX($C461)</f>
        <v>0</v>
      </c>
      <c r="AY461" s="1">
        <f>MAX($D461)</f>
        <v>0</v>
      </c>
      <c r="AZ461" s="1">
        <f>MAX($E461)</f>
        <v>0</v>
      </c>
      <c r="BA461" s="1">
        <f>MAX($F461)</f>
        <v>0</v>
      </c>
      <c r="BB461" s="1">
        <f>MAX($G461)</f>
        <v>0</v>
      </c>
      <c r="BC461" s="1">
        <f>MAX($H461)</f>
        <v>0</v>
      </c>
      <c r="BD461" s="1">
        <f>MAX($I461)</f>
        <v>0</v>
      </c>
      <c r="BE461" s="1">
        <f>MAX($J461)</f>
        <v>0</v>
      </c>
      <c r="BF461" s="1">
        <f>MAX($K461)</f>
        <v>0</v>
      </c>
      <c r="BG461" s="1">
        <f>MAX($M461)</f>
        <v>0</v>
      </c>
      <c r="BH461" s="1">
        <f>MAX($N461)</f>
        <v>0</v>
      </c>
      <c r="BI461" s="1">
        <f>MAX($P461)</f>
        <v>0</v>
      </c>
      <c r="BJ461" s="1">
        <f>MAX($Q461)</f>
        <v>0</v>
      </c>
      <c r="BK461" s="1">
        <f>MAX($R461)</f>
        <v>0</v>
      </c>
    </row>
    <row r="462" spans="1:63">
      <c r="A462" s="1" t="s">
        <v>459</v>
      </c>
      <c r="B462" s="1" cm="1">
        <f t="array" ref="B462">_xlfn.SWITCH($A$2,"average", AVERAGE(Instances!B462:Instances!B462),"median", MEDIAN(Instances!B462:Instances!B462),"min", MIN(Instances!B462:Instances!B462),"max", MAX(Instances!B462:Instances!B462),"diff", MAX(Instances!B462:Instances!B462)-MIN(Instances!B462:Instances!B462))</f>
        <v>0</v>
      </c>
      <c r="C462" s="1" cm="1">
        <f t="array" ref="C462">_xlfn.SWITCH($A$2,"average", AVERAGE(Instances!C462:Instances!C462),"median", MEDIAN(Instances!C462:Instances!C462),"min", MIN(Instances!C462:Instances!C462),"max", MAX(Instances!C462:Instances!C462),"diff", MAX(Instances!C462:Instances!C462)-MIN(Instances!C462:Instances!C462))</f>
        <v>0</v>
      </c>
      <c r="D462" s="1" cm="1">
        <f t="array" ref="D462">_xlfn.SWITCH($A$2,"average", AVERAGE(Instances!D462:Instances!D462),"median", MEDIAN(Instances!D462:Instances!D462),"min", MIN(Instances!D462:Instances!D462),"max", MAX(Instances!D462:Instances!D462),"diff", MAX(Instances!D462:Instances!D462)-MIN(Instances!D462:Instances!D462))</f>
        <v>0</v>
      </c>
      <c r="E462" s="1" cm="1">
        <f t="array" ref="E462">_xlfn.SWITCH($A$2,"average", AVERAGE(Instances!E462:Instances!E462),"median", MEDIAN(Instances!E462:Instances!E462),"min", MIN(Instances!E462:Instances!E462),"max", MAX(Instances!E462:Instances!E462),"diff", MAX(Instances!E462:Instances!E462)-MIN(Instances!E462:Instances!E462))</f>
        <v>0</v>
      </c>
      <c r="F462" s="1" cm="1">
        <f t="array" ref="F462">_xlfn.SWITCH($A$2,"average", AVERAGE(Instances!F462:Instances!F462),"median", MEDIAN(Instances!F462:Instances!F462),"min", MIN(Instances!F462:Instances!F462),"max", MAX(Instances!F462:Instances!F462),"diff", MAX(Instances!F462:Instances!F462)-MIN(Instances!F462:Instances!F462))</f>
        <v>0</v>
      </c>
      <c r="G462" s="1" cm="1">
        <f t="array" ref="G462">_xlfn.SWITCH($A$2,"average", AVERAGE(Instances!G462:Instances!G462),"median", MEDIAN(Instances!G462:Instances!G462),"min", MIN(Instances!G462:Instances!G462),"max", MAX(Instances!G462:Instances!G462),"diff", MAX(Instances!G462:Instances!G462)-MIN(Instances!G462:Instances!G462))</f>
        <v>0</v>
      </c>
      <c r="H462" s="1" cm="1">
        <f t="array" ref="H462">_xlfn.SWITCH($A$2,"average", AVERAGE(Instances!H462:Instances!H462),"median", MEDIAN(Instances!H462:Instances!H462),"min", MIN(Instances!H462:Instances!H462),"max", MAX(Instances!H462:Instances!H462),"diff", MAX(Instances!H462:Instances!H462)-MIN(Instances!H462:Instances!H462))</f>
        <v>0</v>
      </c>
      <c r="I462" s="1" cm="1">
        <f t="array" ref="I462">_xlfn.SWITCH($A$2,"average", AVERAGE(Instances!I462:Instances!I462),"median", MEDIAN(Instances!I462:Instances!I462),"min", MIN(Instances!I462:Instances!I462),"max", MAX(Instances!I462:Instances!I462),"diff", MAX(Instances!I462:Instances!I462)-MIN(Instances!I462:Instances!I462))</f>
        <v>0</v>
      </c>
      <c r="J462" s="1" cm="1">
        <f t="array" ref="J462">_xlfn.SWITCH($A$2,"average", AVERAGE(Instances!J462:Instances!J462),"median", MEDIAN(Instances!J462:Instances!J462),"min", MIN(Instances!J462:Instances!J462),"max", MAX(Instances!J462:Instances!J462),"diff", MAX(Instances!J462:Instances!J462)-MIN(Instances!J462:Instances!J462))</f>
        <v>0</v>
      </c>
      <c r="K462" s="1" cm="1">
        <f t="array" ref="K462">_xlfn.SWITCH($A$2,"average", AVERAGE(Instances!K462:Instances!K462),"median", MEDIAN(Instances!K462:Instances!K462),"min", MIN(Instances!K462:Instances!K462),"max", MAX(Instances!K462:Instances!K462),"diff", MAX(Instances!K462:Instances!K462)-MIN(Instances!K462:Instances!K462))</f>
        <v>0</v>
      </c>
      <c r="L462" s="1"/>
      <c r="M462" s="1" cm="1">
        <f t="array" ref="M462">_xlfn.SWITCH($A$2,"average", AVERAGE(Instances!M462:Instances!M462),"median", MEDIAN(Instances!M462:Instances!M462),"min", MIN(Instances!M462:Instances!M462),"max", MAX(Instances!M462:Instances!M462),"diff", MAX(Instances!M462:Instances!M462)-MIN(Instances!M462:Instances!M462))</f>
        <v>0</v>
      </c>
      <c r="N462" s="1" cm="1">
        <f t="array" ref="N462">_xlfn.SWITCH($A$2,"average", AVERAGE(Instances!N462:Instances!N462),"median", MEDIAN(Instances!N462:Instances!N462),"min", MIN(Instances!N462:Instances!N462),"max", MAX(Instances!N462:Instances!N462),"diff", MAX(Instances!N462:Instances!N462)-MIN(Instances!N462:Instances!N462))</f>
        <v>0</v>
      </c>
      <c r="O462" s="1"/>
      <c r="P462" s="1" cm="1">
        <f t="array" ref="P462">_xlfn.SWITCH($A$2,"average", AVERAGE(Instances!P462:Instances!P462),"median", MEDIAN(Instances!P462:Instances!P462),"min", MIN(Instances!P462:Instances!P462),"max", MAX(Instances!P462:Instances!P462),"diff", MAX(Instances!P462:Instances!P462)-MIN(Instances!P462:Instances!P462))</f>
        <v>0</v>
      </c>
      <c r="Q462" s="1" cm="1">
        <f t="array" ref="Q462">_xlfn.SWITCH($A$2,"average", AVERAGE(Instances!Q462:Instances!Q462),"median", MEDIAN(Instances!Q462:Instances!Q462),"min", MIN(Instances!Q462:Instances!Q462),"max", MAX(Instances!Q462:Instances!Q462),"diff", MAX(Instances!Q462:Instances!Q462)-MIN(Instances!Q462:Instances!Q462))</f>
        <v>0</v>
      </c>
      <c r="R462" s="1" cm="1">
        <f t="array" ref="R462">_xlfn.SWITCH($A$2,"average", AVERAGE(Instances!R462:Instances!R462),"median", MEDIAN(Instances!R462:Instances!R462),"min", MIN(Instances!R462:Instances!R462),"max", MAX(Instances!R462:Instances!R462),"diff", MAX(Instances!R462:Instances!R462)-MIN(Instances!R462:Instances!R462))</f>
        <v>0</v>
      </c>
      <c r="S462" s="1">
        <f>MIN($B462)</f>
        <v>0</v>
      </c>
      <c r="T462" s="1">
        <f>MIN($C462)</f>
        <v>0</v>
      </c>
      <c r="U462" s="1">
        <f>MIN($D462)</f>
        <v>0</v>
      </c>
      <c r="V462" s="1">
        <f>MIN($E462)</f>
        <v>0</v>
      </c>
      <c r="W462" s="1">
        <f>MIN($F462)</f>
        <v>0</v>
      </c>
      <c r="X462" s="1">
        <f>MIN($G462)</f>
        <v>0</v>
      </c>
      <c r="Y462" s="1">
        <f>MIN($H462)</f>
        <v>0</v>
      </c>
      <c r="Z462" s="1">
        <f>MIN($I462)</f>
        <v>0</v>
      </c>
      <c r="AA462" s="1">
        <f>MIN($J462)</f>
        <v>0</v>
      </c>
      <c r="AB462" s="1">
        <f>MIN($K462)</f>
        <v>0</v>
      </c>
      <c r="AC462" s="1">
        <f>MIN($M462)</f>
        <v>0</v>
      </c>
      <c r="AD462" s="1">
        <f>MIN($N462)</f>
        <v>0</v>
      </c>
      <c r="AE462" s="1">
        <f>MIN($P462)</f>
        <v>0</v>
      </c>
      <c r="AF462" s="1">
        <f>MIN($Q462)</f>
        <v>0</v>
      </c>
      <c r="AG462" s="1">
        <f>MIN($R462)</f>
        <v>0</v>
      </c>
      <c r="AH462" s="1">
        <f>MEDIAN($B462)</f>
        <v>0</v>
      </c>
      <c r="AI462" s="1">
        <f>MEDIAN($C462)</f>
        <v>0</v>
      </c>
      <c r="AJ462" s="1">
        <f>MEDIAN($D462)</f>
        <v>0</v>
      </c>
      <c r="AK462" s="1">
        <f>MEDIAN($E462)</f>
        <v>0</v>
      </c>
      <c r="AL462" s="1">
        <f>MEDIAN($F462)</f>
        <v>0</v>
      </c>
      <c r="AM462" s="1">
        <f>MEDIAN($G462)</f>
        <v>0</v>
      </c>
      <c r="AN462" s="1">
        <f>MEDIAN($H462)</f>
        <v>0</v>
      </c>
      <c r="AO462" s="1">
        <f>MEDIAN($I462)</f>
        <v>0</v>
      </c>
      <c r="AP462" s="1">
        <f>MEDIAN($J462)</f>
        <v>0</v>
      </c>
      <c r="AQ462" s="1">
        <f>MEDIAN($K462)</f>
        <v>0</v>
      </c>
      <c r="AR462" s="1">
        <f>MEDIAN($M462)</f>
        <v>0</v>
      </c>
      <c r="AS462" s="1">
        <f>MEDIAN($N462)</f>
        <v>0</v>
      </c>
      <c r="AT462" s="1">
        <f>MEDIAN($P462)</f>
        <v>0</v>
      </c>
      <c r="AU462" s="1">
        <f>MEDIAN($Q462)</f>
        <v>0</v>
      </c>
      <c r="AV462" s="1">
        <f>MEDIAN($R462)</f>
        <v>0</v>
      </c>
      <c r="AW462" s="1">
        <f>MAX($B462)</f>
        <v>0</v>
      </c>
      <c r="AX462" s="1">
        <f>MAX($C462)</f>
        <v>0</v>
      </c>
      <c r="AY462" s="1">
        <f>MAX($D462)</f>
        <v>0</v>
      </c>
      <c r="AZ462" s="1">
        <f>MAX($E462)</f>
        <v>0</v>
      </c>
      <c r="BA462" s="1">
        <f>MAX($F462)</f>
        <v>0</v>
      </c>
      <c r="BB462" s="1">
        <f>MAX($G462)</f>
        <v>0</v>
      </c>
      <c r="BC462" s="1">
        <f>MAX($H462)</f>
        <v>0</v>
      </c>
      <c r="BD462" s="1">
        <f>MAX($I462)</f>
        <v>0</v>
      </c>
      <c r="BE462" s="1">
        <f>MAX($J462)</f>
        <v>0</v>
      </c>
      <c r="BF462" s="1">
        <f>MAX($K462)</f>
        <v>0</v>
      </c>
      <c r="BG462" s="1">
        <f>MAX($M462)</f>
        <v>0</v>
      </c>
      <c r="BH462" s="1">
        <f>MAX($N462)</f>
        <v>0</v>
      </c>
      <c r="BI462" s="1">
        <f>MAX($P462)</f>
        <v>0</v>
      </c>
      <c r="BJ462" s="1">
        <f>MAX($Q462)</f>
        <v>0</v>
      </c>
      <c r="BK462" s="1">
        <f>MAX($R462)</f>
        <v>0</v>
      </c>
    </row>
    <row r="463" spans="1:63">
      <c r="A463" s="1" t="s">
        <v>460</v>
      </c>
      <c r="B463" s="1" cm="1">
        <f t="array" ref="B463">_xlfn.SWITCH($A$2,"average", AVERAGE(Instances!B463:Instances!B463),"median", MEDIAN(Instances!B463:Instances!B463),"min", MIN(Instances!B463:Instances!B463),"max", MAX(Instances!B463:Instances!B463),"diff", MAX(Instances!B463:Instances!B463)-MIN(Instances!B463:Instances!B463))</f>
        <v>0</v>
      </c>
      <c r="C463" s="1" cm="1">
        <f t="array" ref="C463">_xlfn.SWITCH($A$2,"average", AVERAGE(Instances!C463:Instances!C463),"median", MEDIAN(Instances!C463:Instances!C463),"min", MIN(Instances!C463:Instances!C463),"max", MAX(Instances!C463:Instances!C463),"diff", MAX(Instances!C463:Instances!C463)-MIN(Instances!C463:Instances!C463))</f>
        <v>0</v>
      </c>
      <c r="D463" s="1" cm="1">
        <f t="array" ref="D463">_xlfn.SWITCH($A$2,"average", AVERAGE(Instances!D463:Instances!D463),"median", MEDIAN(Instances!D463:Instances!D463),"min", MIN(Instances!D463:Instances!D463),"max", MAX(Instances!D463:Instances!D463),"diff", MAX(Instances!D463:Instances!D463)-MIN(Instances!D463:Instances!D463))</f>
        <v>0</v>
      </c>
      <c r="E463" s="1" cm="1">
        <f t="array" ref="E463">_xlfn.SWITCH($A$2,"average", AVERAGE(Instances!E463:Instances!E463),"median", MEDIAN(Instances!E463:Instances!E463),"min", MIN(Instances!E463:Instances!E463),"max", MAX(Instances!E463:Instances!E463),"diff", MAX(Instances!E463:Instances!E463)-MIN(Instances!E463:Instances!E463))</f>
        <v>0</v>
      </c>
      <c r="F463" s="1" cm="1">
        <f t="array" ref="F463">_xlfn.SWITCH($A$2,"average", AVERAGE(Instances!F463:Instances!F463),"median", MEDIAN(Instances!F463:Instances!F463),"min", MIN(Instances!F463:Instances!F463),"max", MAX(Instances!F463:Instances!F463),"diff", MAX(Instances!F463:Instances!F463)-MIN(Instances!F463:Instances!F463))</f>
        <v>0</v>
      </c>
      <c r="G463" s="1" cm="1">
        <f t="array" ref="G463">_xlfn.SWITCH($A$2,"average", AVERAGE(Instances!G463:Instances!G463),"median", MEDIAN(Instances!G463:Instances!G463),"min", MIN(Instances!G463:Instances!G463),"max", MAX(Instances!G463:Instances!G463),"diff", MAX(Instances!G463:Instances!G463)-MIN(Instances!G463:Instances!G463))</f>
        <v>0</v>
      </c>
      <c r="H463" s="1" cm="1">
        <f t="array" ref="H463">_xlfn.SWITCH($A$2,"average", AVERAGE(Instances!H463:Instances!H463),"median", MEDIAN(Instances!H463:Instances!H463),"min", MIN(Instances!H463:Instances!H463),"max", MAX(Instances!H463:Instances!H463),"diff", MAX(Instances!H463:Instances!H463)-MIN(Instances!H463:Instances!H463))</f>
        <v>0</v>
      </c>
      <c r="I463" s="1" cm="1">
        <f t="array" ref="I463">_xlfn.SWITCH($A$2,"average", AVERAGE(Instances!I463:Instances!I463),"median", MEDIAN(Instances!I463:Instances!I463),"min", MIN(Instances!I463:Instances!I463),"max", MAX(Instances!I463:Instances!I463),"diff", MAX(Instances!I463:Instances!I463)-MIN(Instances!I463:Instances!I463))</f>
        <v>0</v>
      </c>
      <c r="J463" s="1" cm="1">
        <f t="array" ref="J463">_xlfn.SWITCH($A$2,"average", AVERAGE(Instances!J463:Instances!J463),"median", MEDIAN(Instances!J463:Instances!J463),"min", MIN(Instances!J463:Instances!J463),"max", MAX(Instances!J463:Instances!J463),"diff", MAX(Instances!J463:Instances!J463)-MIN(Instances!J463:Instances!J463))</f>
        <v>0</v>
      </c>
      <c r="K463" s="1" cm="1">
        <f t="array" ref="K463">_xlfn.SWITCH($A$2,"average", AVERAGE(Instances!K463:Instances!K463),"median", MEDIAN(Instances!K463:Instances!K463),"min", MIN(Instances!K463:Instances!K463),"max", MAX(Instances!K463:Instances!K463),"diff", MAX(Instances!K463:Instances!K463)-MIN(Instances!K463:Instances!K463))</f>
        <v>0</v>
      </c>
      <c r="L463" s="1"/>
      <c r="M463" s="1" cm="1">
        <f t="array" ref="M463">_xlfn.SWITCH($A$2,"average", AVERAGE(Instances!M463:Instances!M463),"median", MEDIAN(Instances!M463:Instances!M463),"min", MIN(Instances!M463:Instances!M463),"max", MAX(Instances!M463:Instances!M463),"diff", MAX(Instances!M463:Instances!M463)-MIN(Instances!M463:Instances!M463))</f>
        <v>0</v>
      </c>
      <c r="N463" s="1" cm="1">
        <f t="array" ref="N463">_xlfn.SWITCH($A$2,"average", AVERAGE(Instances!N463:Instances!N463),"median", MEDIAN(Instances!N463:Instances!N463),"min", MIN(Instances!N463:Instances!N463),"max", MAX(Instances!N463:Instances!N463),"diff", MAX(Instances!N463:Instances!N463)-MIN(Instances!N463:Instances!N463))</f>
        <v>0</v>
      </c>
      <c r="O463" s="1"/>
      <c r="P463" s="1" cm="1">
        <f t="array" ref="P463">_xlfn.SWITCH($A$2,"average", AVERAGE(Instances!P463:Instances!P463),"median", MEDIAN(Instances!P463:Instances!P463),"min", MIN(Instances!P463:Instances!P463),"max", MAX(Instances!P463:Instances!P463),"diff", MAX(Instances!P463:Instances!P463)-MIN(Instances!P463:Instances!P463))</f>
        <v>0</v>
      </c>
      <c r="Q463" s="1" cm="1">
        <f t="array" ref="Q463">_xlfn.SWITCH($A$2,"average", AVERAGE(Instances!Q463:Instances!Q463),"median", MEDIAN(Instances!Q463:Instances!Q463),"min", MIN(Instances!Q463:Instances!Q463),"max", MAX(Instances!Q463:Instances!Q463),"diff", MAX(Instances!Q463:Instances!Q463)-MIN(Instances!Q463:Instances!Q463))</f>
        <v>0</v>
      </c>
      <c r="R463" s="1" cm="1">
        <f t="array" ref="R463">_xlfn.SWITCH($A$2,"average", AVERAGE(Instances!R463:Instances!R463),"median", MEDIAN(Instances!R463:Instances!R463),"min", MIN(Instances!R463:Instances!R463),"max", MAX(Instances!R463:Instances!R463),"diff", MAX(Instances!R463:Instances!R463)-MIN(Instances!R463:Instances!R463))</f>
        <v>0</v>
      </c>
      <c r="S463" s="1">
        <f>MIN($B463)</f>
        <v>0</v>
      </c>
      <c r="T463" s="1">
        <f>MIN($C463)</f>
        <v>0</v>
      </c>
      <c r="U463" s="1">
        <f>MIN($D463)</f>
        <v>0</v>
      </c>
      <c r="V463" s="1">
        <f>MIN($E463)</f>
        <v>0</v>
      </c>
      <c r="W463" s="1">
        <f>MIN($F463)</f>
        <v>0</v>
      </c>
      <c r="X463" s="1">
        <f>MIN($G463)</f>
        <v>0</v>
      </c>
      <c r="Y463" s="1">
        <f>MIN($H463)</f>
        <v>0</v>
      </c>
      <c r="Z463" s="1">
        <f>MIN($I463)</f>
        <v>0</v>
      </c>
      <c r="AA463" s="1">
        <f>MIN($J463)</f>
        <v>0</v>
      </c>
      <c r="AB463" s="1">
        <f>MIN($K463)</f>
        <v>0</v>
      </c>
      <c r="AC463" s="1">
        <f>MIN($M463)</f>
        <v>0</v>
      </c>
      <c r="AD463" s="1">
        <f>MIN($N463)</f>
        <v>0</v>
      </c>
      <c r="AE463" s="1">
        <f>MIN($P463)</f>
        <v>0</v>
      </c>
      <c r="AF463" s="1">
        <f>MIN($Q463)</f>
        <v>0</v>
      </c>
      <c r="AG463" s="1">
        <f>MIN($R463)</f>
        <v>0</v>
      </c>
      <c r="AH463" s="1">
        <f>MEDIAN($B463)</f>
        <v>0</v>
      </c>
      <c r="AI463" s="1">
        <f>MEDIAN($C463)</f>
        <v>0</v>
      </c>
      <c r="AJ463" s="1">
        <f>MEDIAN($D463)</f>
        <v>0</v>
      </c>
      <c r="AK463" s="1">
        <f>MEDIAN($E463)</f>
        <v>0</v>
      </c>
      <c r="AL463" s="1">
        <f>MEDIAN($F463)</f>
        <v>0</v>
      </c>
      <c r="AM463" s="1">
        <f>MEDIAN($G463)</f>
        <v>0</v>
      </c>
      <c r="AN463" s="1">
        <f>MEDIAN($H463)</f>
        <v>0</v>
      </c>
      <c r="AO463" s="1">
        <f>MEDIAN($I463)</f>
        <v>0</v>
      </c>
      <c r="AP463" s="1">
        <f>MEDIAN($J463)</f>
        <v>0</v>
      </c>
      <c r="AQ463" s="1">
        <f>MEDIAN($K463)</f>
        <v>0</v>
      </c>
      <c r="AR463" s="1">
        <f>MEDIAN($M463)</f>
        <v>0</v>
      </c>
      <c r="AS463" s="1">
        <f>MEDIAN($N463)</f>
        <v>0</v>
      </c>
      <c r="AT463" s="1">
        <f>MEDIAN($P463)</f>
        <v>0</v>
      </c>
      <c r="AU463" s="1">
        <f>MEDIAN($Q463)</f>
        <v>0</v>
      </c>
      <c r="AV463" s="1">
        <f>MEDIAN($R463)</f>
        <v>0</v>
      </c>
      <c r="AW463" s="1">
        <f>MAX($B463)</f>
        <v>0</v>
      </c>
      <c r="AX463" s="1">
        <f>MAX($C463)</f>
        <v>0</v>
      </c>
      <c r="AY463" s="1">
        <f>MAX($D463)</f>
        <v>0</v>
      </c>
      <c r="AZ463" s="1">
        <f>MAX($E463)</f>
        <v>0</v>
      </c>
      <c r="BA463" s="1">
        <f>MAX($F463)</f>
        <v>0</v>
      </c>
      <c r="BB463" s="1">
        <f>MAX($G463)</f>
        <v>0</v>
      </c>
      <c r="BC463" s="1">
        <f>MAX($H463)</f>
        <v>0</v>
      </c>
      <c r="BD463" s="1">
        <f>MAX($I463)</f>
        <v>0</v>
      </c>
      <c r="BE463" s="1">
        <f>MAX($J463)</f>
        <v>0</v>
      </c>
      <c r="BF463" s="1">
        <f>MAX($K463)</f>
        <v>0</v>
      </c>
      <c r="BG463" s="1">
        <f>MAX($M463)</f>
        <v>0</v>
      </c>
      <c r="BH463" s="1">
        <f>MAX($N463)</f>
        <v>0</v>
      </c>
      <c r="BI463" s="1">
        <f>MAX($P463)</f>
        <v>0</v>
      </c>
      <c r="BJ463" s="1">
        <f>MAX($Q463)</f>
        <v>0</v>
      </c>
      <c r="BK463" s="1">
        <f>MAX($R463)</f>
        <v>0</v>
      </c>
    </row>
    <row r="464" spans="1:63">
      <c r="A464" s="1" t="s">
        <v>461</v>
      </c>
      <c r="B464" s="1" cm="1">
        <f t="array" ref="B464">_xlfn.SWITCH($A$2,"average", AVERAGE(Instances!B464:Instances!B464),"median", MEDIAN(Instances!B464:Instances!B464),"min", MIN(Instances!B464:Instances!B464),"max", MAX(Instances!B464:Instances!B464),"diff", MAX(Instances!B464:Instances!B464)-MIN(Instances!B464:Instances!B464))</f>
        <v>0</v>
      </c>
      <c r="C464" s="1" cm="1">
        <f t="array" ref="C464">_xlfn.SWITCH($A$2,"average", AVERAGE(Instances!C464:Instances!C464),"median", MEDIAN(Instances!C464:Instances!C464),"min", MIN(Instances!C464:Instances!C464),"max", MAX(Instances!C464:Instances!C464),"diff", MAX(Instances!C464:Instances!C464)-MIN(Instances!C464:Instances!C464))</f>
        <v>0</v>
      </c>
      <c r="D464" s="1" cm="1">
        <f t="array" ref="D464">_xlfn.SWITCH($A$2,"average", AVERAGE(Instances!D464:Instances!D464),"median", MEDIAN(Instances!D464:Instances!D464),"min", MIN(Instances!D464:Instances!D464),"max", MAX(Instances!D464:Instances!D464),"diff", MAX(Instances!D464:Instances!D464)-MIN(Instances!D464:Instances!D464))</f>
        <v>0</v>
      </c>
      <c r="E464" s="1" cm="1">
        <f t="array" ref="E464">_xlfn.SWITCH($A$2,"average", AVERAGE(Instances!E464:Instances!E464),"median", MEDIAN(Instances!E464:Instances!E464),"min", MIN(Instances!E464:Instances!E464),"max", MAX(Instances!E464:Instances!E464),"diff", MAX(Instances!E464:Instances!E464)-MIN(Instances!E464:Instances!E464))</f>
        <v>0</v>
      </c>
      <c r="F464" s="1" cm="1">
        <f t="array" ref="F464">_xlfn.SWITCH($A$2,"average", AVERAGE(Instances!F464:Instances!F464),"median", MEDIAN(Instances!F464:Instances!F464),"min", MIN(Instances!F464:Instances!F464),"max", MAX(Instances!F464:Instances!F464),"diff", MAX(Instances!F464:Instances!F464)-MIN(Instances!F464:Instances!F464))</f>
        <v>0</v>
      </c>
      <c r="G464" s="1" cm="1">
        <f t="array" ref="G464">_xlfn.SWITCH($A$2,"average", AVERAGE(Instances!G464:Instances!G464),"median", MEDIAN(Instances!G464:Instances!G464),"min", MIN(Instances!G464:Instances!G464),"max", MAX(Instances!G464:Instances!G464),"diff", MAX(Instances!G464:Instances!G464)-MIN(Instances!G464:Instances!G464))</f>
        <v>0</v>
      </c>
      <c r="H464" s="1" cm="1">
        <f t="array" ref="H464">_xlfn.SWITCH($A$2,"average", AVERAGE(Instances!H464:Instances!H464),"median", MEDIAN(Instances!H464:Instances!H464),"min", MIN(Instances!H464:Instances!H464),"max", MAX(Instances!H464:Instances!H464),"diff", MAX(Instances!H464:Instances!H464)-MIN(Instances!H464:Instances!H464))</f>
        <v>0</v>
      </c>
      <c r="I464" s="1" cm="1">
        <f t="array" ref="I464">_xlfn.SWITCH($A$2,"average", AVERAGE(Instances!I464:Instances!I464),"median", MEDIAN(Instances!I464:Instances!I464),"min", MIN(Instances!I464:Instances!I464),"max", MAX(Instances!I464:Instances!I464),"diff", MAX(Instances!I464:Instances!I464)-MIN(Instances!I464:Instances!I464))</f>
        <v>0</v>
      </c>
      <c r="J464" s="1" cm="1">
        <f t="array" ref="J464">_xlfn.SWITCH($A$2,"average", AVERAGE(Instances!J464:Instances!J464),"median", MEDIAN(Instances!J464:Instances!J464),"min", MIN(Instances!J464:Instances!J464),"max", MAX(Instances!J464:Instances!J464),"diff", MAX(Instances!J464:Instances!J464)-MIN(Instances!J464:Instances!J464))</f>
        <v>0</v>
      </c>
      <c r="K464" s="1" cm="1">
        <f t="array" ref="K464">_xlfn.SWITCH($A$2,"average", AVERAGE(Instances!K464:Instances!K464),"median", MEDIAN(Instances!K464:Instances!K464),"min", MIN(Instances!K464:Instances!K464),"max", MAX(Instances!K464:Instances!K464),"diff", MAX(Instances!K464:Instances!K464)-MIN(Instances!K464:Instances!K464))</f>
        <v>0</v>
      </c>
      <c r="L464" s="1"/>
      <c r="M464" s="1" cm="1">
        <f t="array" ref="M464">_xlfn.SWITCH($A$2,"average", AVERAGE(Instances!M464:Instances!M464),"median", MEDIAN(Instances!M464:Instances!M464),"min", MIN(Instances!M464:Instances!M464),"max", MAX(Instances!M464:Instances!M464),"diff", MAX(Instances!M464:Instances!M464)-MIN(Instances!M464:Instances!M464))</f>
        <v>0</v>
      </c>
      <c r="N464" s="1" cm="1">
        <f t="array" ref="N464">_xlfn.SWITCH($A$2,"average", AVERAGE(Instances!N464:Instances!N464),"median", MEDIAN(Instances!N464:Instances!N464),"min", MIN(Instances!N464:Instances!N464),"max", MAX(Instances!N464:Instances!N464),"diff", MAX(Instances!N464:Instances!N464)-MIN(Instances!N464:Instances!N464))</f>
        <v>0</v>
      </c>
      <c r="O464" s="1"/>
      <c r="P464" s="1" cm="1">
        <f t="array" ref="P464">_xlfn.SWITCH($A$2,"average", AVERAGE(Instances!P464:Instances!P464),"median", MEDIAN(Instances!P464:Instances!P464),"min", MIN(Instances!P464:Instances!P464),"max", MAX(Instances!P464:Instances!P464),"diff", MAX(Instances!P464:Instances!P464)-MIN(Instances!P464:Instances!P464))</f>
        <v>0</v>
      </c>
      <c r="Q464" s="1" cm="1">
        <f t="array" ref="Q464">_xlfn.SWITCH($A$2,"average", AVERAGE(Instances!Q464:Instances!Q464),"median", MEDIAN(Instances!Q464:Instances!Q464),"min", MIN(Instances!Q464:Instances!Q464),"max", MAX(Instances!Q464:Instances!Q464),"diff", MAX(Instances!Q464:Instances!Q464)-MIN(Instances!Q464:Instances!Q464))</f>
        <v>0</v>
      </c>
      <c r="R464" s="1" cm="1">
        <f t="array" ref="R464">_xlfn.SWITCH($A$2,"average", AVERAGE(Instances!R464:Instances!R464),"median", MEDIAN(Instances!R464:Instances!R464),"min", MIN(Instances!R464:Instances!R464),"max", MAX(Instances!R464:Instances!R464),"diff", MAX(Instances!R464:Instances!R464)-MIN(Instances!R464:Instances!R464))</f>
        <v>0</v>
      </c>
      <c r="S464" s="1">
        <f>MIN($B464)</f>
        <v>0</v>
      </c>
      <c r="T464" s="1">
        <f>MIN($C464)</f>
        <v>0</v>
      </c>
      <c r="U464" s="1">
        <f>MIN($D464)</f>
        <v>0</v>
      </c>
      <c r="V464" s="1">
        <f>MIN($E464)</f>
        <v>0</v>
      </c>
      <c r="W464" s="1">
        <f>MIN($F464)</f>
        <v>0</v>
      </c>
      <c r="X464" s="1">
        <f>MIN($G464)</f>
        <v>0</v>
      </c>
      <c r="Y464" s="1">
        <f>MIN($H464)</f>
        <v>0</v>
      </c>
      <c r="Z464" s="1">
        <f>MIN($I464)</f>
        <v>0</v>
      </c>
      <c r="AA464" s="1">
        <f>MIN($J464)</f>
        <v>0</v>
      </c>
      <c r="AB464" s="1">
        <f>MIN($K464)</f>
        <v>0</v>
      </c>
      <c r="AC464" s="1">
        <f>MIN($M464)</f>
        <v>0</v>
      </c>
      <c r="AD464" s="1">
        <f>MIN($N464)</f>
        <v>0</v>
      </c>
      <c r="AE464" s="1">
        <f>MIN($P464)</f>
        <v>0</v>
      </c>
      <c r="AF464" s="1">
        <f>MIN($Q464)</f>
        <v>0</v>
      </c>
      <c r="AG464" s="1">
        <f>MIN($R464)</f>
        <v>0</v>
      </c>
      <c r="AH464" s="1">
        <f>MEDIAN($B464)</f>
        <v>0</v>
      </c>
      <c r="AI464" s="1">
        <f>MEDIAN($C464)</f>
        <v>0</v>
      </c>
      <c r="AJ464" s="1">
        <f>MEDIAN($D464)</f>
        <v>0</v>
      </c>
      <c r="AK464" s="1">
        <f>MEDIAN($E464)</f>
        <v>0</v>
      </c>
      <c r="AL464" s="1">
        <f>MEDIAN($F464)</f>
        <v>0</v>
      </c>
      <c r="AM464" s="1">
        <f>MEDIAN($G464)</f>
        <v>0</v>
      </c>
      <c r="AN464" s="1">
        <f>MEDIAN($H464)</f>
        <v>0</v>
      </c>
      <c r="AO464" s="1">
        <f>MEDIAN($I464)</f>
        <v>0</v>
      </c>
      <c r="AP464" s="1">
        <f>MEDIAN($J464)</f>
        <v>0</v>
      </c>
      <c r="AQ464" s="1">
        <f>MEDIAN($K464)</f>
        <v>0</v>
      </c>
      <c r="AR464" s="1">
        <f>MEDIAN($M464)</f>
        <v>0</v>
      </c>
      <c r="AS464" s="1">
        <f>MEDIAN($N464)</f>
        <v>0</v>
      </c>
      <c r="AT464" s="1">
        <f>MEDIAN($P464)</f>
        <v>0</v>
      </c>
      <c r="AU464" s="1">
        <f>MEDIAN($Q464)</f>
        <v>0</v>
      </c>
      <c r="AV464" s="1">
        <f>MEDIAN($R464)</f>
        <v>0</v>
      </c>
      <c r="AW464" s="1">
        <f>MAX($B464)</f>
        <v>0</v>
      </c>
      <c r="AX464" s="1">
        <f>MAX($C464)</f>
        <v>0</v>
      </c>
      <c r="AY464" s="1">
        <f>MAX($D464)</f>
        <v>0</v>
      </c>
      <c r="AZ464" s="1">
        <f>MAX($E464)</f>
        <v>0</v>
      </c>
      <c r="BA464" s="1">
        <f>MAX($F464)</f>
        <v>0</v>
      </c>
      <c r="BB464" s="1">
        <f>MAX($G464)</f>
        <v>0</v>
      </c>
      <c r="BC464" s="1">
        <f>MAX($H464)</f>
        <v>0</v>
      </c>
      <c r="BD464" s="1">
        <f>MAX($I464)</f>
        <v>0</v>
      </c>
      <c r="BE464" s="1">
        <f>MAX($J464)</f>
        <v>0</v>
      </c>
      <c r="BF464" s="1">
        <f>MAX($K464)</f>
        <v>0</v>
      </c>
      <c r="BG464" s="1">
        <f>MAX($M464)</f>
        <v>0</v>
      </c>
      <c r="BH464" s="1">
        <f>MAX($N464)</f>
        <v>0</v>
      </c>
      <c r="BI464" s="1">
        <f>MAX($P464)</f>
        <v>0</v>
      </c>
      <c r="BJ464" s="1">
        <f>MAX($Q464)</f>
        <v>0</v>
      </c>
      <c r="BK464" s="1">
        <f>MAX($R464)</f>
        <v>0</v>
      </c>
    </row>
    <row r="465" spans="1:63">
      <c r="A465" s="1" t="s">
        <v>462</v>
      </c>
      <c r="B465" s="1" cm="1">
        <f t="array" ref="B465">_xlfn.SWITCH($A$2,"average", AVERAGE(Instances!B465:Instances!B465),"median", MEDIAN(Instances!B465:Instances!B465),"min", MIN(Instances!B465:Instances!B465),"max", MAX(Instances!B465:Instances!B465),"diff", MAX(Instances!B465:Instances!B465)-MIN(Instances!B465:Instances!B465))</f>
        <v>0</v>
      </c>
      <c r="C465" s="1" cm="1">
        <f t="array" ref="C465">_xlfn.SWITCH($A$2,"average", AVERAGE(Instances!C465:Instances!C465),"median", MEDIAN(Instances!C465:Instances!C465),"min", MIN(Instances!C465:Instances!C465),"max", MAX(Instances!C465:Instances!C465),"diff", MAX(Instances!C465:Instances!C465)-MIN(Instances!C465:Instances!C465))</f>
        <v>0</v>
      </c>
      <c r="D465" s="1" cm="1">
        <f t="array" ref="D465">_xlfn.SWITCH($A$2,"average", AVERAGE(Instances!D465:Instances!D465),"median", MEDIAN(Instances!D465:Instances!D465),"min", MIN(Instances!D465:Instances!D465),"max", MAX(Instances!D465:Instances!D465),"diff", MAX(Instances!D465:Instances!D465)-MIN(Instances!D465:Instances!D465))</f>
        <v>0</v>
      </c>
      <c r="E465" s="1" cm="1">
        <f t="array" ref="E465">_xlfn.SWITCH($A$2,"average", AVERAGE(Instances!E465:Instances!E465),"median", MEDIAN(Instances!E465:Instances!E465),"min", MIN(Instances!E465:Instances!E465),"max", MAX(Instances!E465:Instances!E465),"diff", MAX(Instances!E465:Instances!E465)-MIN(Instances!E465:Instances!E465))</f>
        <v>0</v>
      </c>
      <c r="F465" s="1" cm="1">
        <f t="array" ref="F465">_xlfn.SWITCH($A$2,"average", AVERAGE(Instances!F465:Instances!F465),"median", MEDIAN(Instances!F465:Instances!F465),"min", MIN(Instances!F465:Instances!F465),"max", MAX(Instances!F465:Instances!F465),"diff", MAX(Instances!F465:Instances!F465)-MIN(Instances!F465:Instances!F465))</f>
        <v>0</v>
      </c>
      <c r="G465" s="1" cm="1">
        <f t="array" ref="G465">_xlfn.SWITCH($A$2,"average", AVERAGE(Instances!G465:Instances!G465),"median", MEDIAN(Instances!G465:Instances!G465),"min", MIN(Instances!G465:Instances!G465),"max", MAX(Instances!G465:Instances!G465),"diff", MAX(Instances!G465:Instances!G465)-MIN(Instances!G465:Instances!G465))</f>
        <v>0</v>
      </c>
      <c r="H465" s="1" cm="1">
        <f t="array" ref="H465">_xlfn.SWITCH($A$2,"average", AVERAGE(Instances!H465:Instances!H465),"median", MEDIAN(Instances!H465:Instances!H465),"min", MIN(Instances!H465:Instances!H465),"max", MAX(Instances!H465:Instances!H465),"diff", MAX(Instances!H465:Instances!H465)-MIN(Instances!H465:Instances!H465))</f>
        <v>0</v>
      </c>
      <c r="I465" s="1" cm="1">
        <f t="array" ref="I465">_xlfn.SWITCH($A$2,"average", AVERAGE(Instances!I465:Instances!I465),"median", MEDIAN(Instances!I465:Instances!I465),"min", MIN(Instances!I465:Instances!I465),"max", MAX(Instances!I465:Instances!I465),"diff", MAX(Instances!I465:Instances!I465)-MIN(Instances!I465:Instances!I465))</f>
        <v>0</v>
      </c>
      <c r="J465" s="1" cm="1">
        <f t="array" ref="J465">_xlfn.SWITCH($A$2,"average", AVERAGE(Instances!J465:Instances!J465),"median", MEDIAN(Instances!J465:Instances!J465),"min", MIN(Instances!J465:Instances!J465),"max", MAX(Instances!J465:Instances!J465),"diff", MAX(Instances!J465:Instances!J465)-MIN(Instances!J465:Instances!J465))</f>
        <v>0</v>
      </c>
      <c r="K465" s="1" cm="1">
        <f t="array" ref="K465">_xlfn.SWITCH($A$2,"average", AVERAGE(Instances!K465:Instances!K465),"median", MEDIAN(Instances!K465:Instances!K465),"min", MIN(Instances!K465:Instances!K465),"max", MAX(Instances!K465:Instances!K465),"diff", MAX(Instances!K465:Instances!K465)-MIN(Instances!K465:Instances!K465))</f>
        <v>0</v>
      </c>
      <c r="L465" s="1"/>
      <c r="M465" s="1" cm="1">
        <f t="array" ref="M465">_xlfn.SWITCH($A$2,"average", AVERAGE(Instances!M465:Instances!M465),"median", MEDIAN(Instances!M465:Instances!M465),"min", MIN(Instances!M465:Instances!M465),"max", MAX(Instances!M465:Instances!M465),"diff", MAX(Instances!M465:Instances!M465)-MIN(Instances!M465:Instances!M465))</f>
        <v>0</v>
      </c>
      <c r="N465" s="1" cm="1">
        <f t="array" ref="N465">_xlfn.SWITCH($A$2,"average", AVERAGE(Instances!N465:Instances!N465),"median", MEDIAN(Instances!N465:Instances!N465),"min", MIN(Instances!N465:Instances!N465),"max", MAX(Instances!N465:Instances!N465),"diff", MAX(Instances!N465:Instances!N465)-MIN(Instances!N465:Instances!N465))</f>
        <v>0</v>
      </c>
      <c r="O465" s="1"/>
      <c r="P465" s="1" cm="1">
        <f t="array" ref="P465">_xlfn.SWITCH($A$2,"average", AVERAGE(Instances!P465:Instances!P465),"median", MEDIAN(Instances!P465:Instances!P465),"min", MIN(Instances!P465:Instances!P465),"max", MAX(Instances!P465:Instances!P465),"diff", MAX(Instances!P465:Instances!P465)-MIN(Instances!P465:Instances!P465))</f>
        <v>0</v>
      </c>
      <c r="Q465" s="1" cm="1">
        <f t="array" ref="Q465">_xlfn.SWITCH($A$2,"average", AVERAGE(Instances!Q465:Instances!Q465),"median", MEDIAN(Instances!Q465:Instances!Q465),"min", MIN(Instances!Q465:Instances!Q465),"max", MAX(Instances!Q465:Instances!Q465),"diff", MAX(Instances!Q465:Instances!Q465)-MIN(Instances!Q465:Instances!Q465))</f>
        <v>0</v>
      </c>
      <c r="R465" s="1" cm="1">
        <f t="array" ref="R465">_xlfn.SWITCH($A$2,"average", AVERAGE(Instances!R465:Instances!R465),"median", MEDIAN(Instances!R465:Instances!R465),"min", MIN(Instances!R465:Instances!R465),"max", MAX(Instances!R465:Instances!R465),"diff", MAX(Instances!R465:Instances!R465)-MIN(Instances!R465:Instances!R465))</f>
        <v>0</v>
      </c>
      <c r="S465" s="1">
        <f>MIN($B465)</f>
        <v>0</v>
      </c>
      <c r="T465" s="1">
        <f>MIN($C465)</f>
        <v>0</v>
      </c>
      <c r="U465" s="1">
        <f>MIN($D465)</f>
        <v>0</v>
      </c>
      <c r="V465" s="1">
        <f>MIN($E465)</f>
        <v>0</v>
      </c>
      <c r="W465" s="1">
        <f>MIN($F465)</f>
        <v>0</v>
      </c>
      <c r="X465" s="1">
        <f>MIN($G465)</f>
        <v>0</v>
      </c>
      <c r="Y465" s="1">
        <f>MIN($H465)</f>
        <v>0</v>
      </c>
      <c r="Z465" s="1">
        <f>MIN($I465)</f>
        <v>0</v>
      </c>
      <c r="AA465" s="1">
        <f>MIN($J465)</f>
        <v>0</v>
      </c>
      <c r="AB465" s="1">
        <f>MIN($K465)</f>
        <v>0</v>
      </c>
      <c r="AC465" s="1">
        <f>MIN($M465)</f>
        <v>0</v>
      </c>
      <c r="AD465" s="1">
        <f>MIN($N465)</f>
        <v>0</v>
      </c>
      <c r="AE465" s="1">
        <f>MIN($P465)</f>
        <v>0</v>
      </c>
      <c r="AF465" s="1">
        <f>MIN($Q465)</f>
        <v>0</v>
      </c>
      <c r="AG465" s="1">
        <f>MIN($R465)</f>
        <v>0</v>
      </c>
      <c r="AH465" s="1">
        <f>MEDIAN($B465)</f>
        <v>0</v>
      </c>
      <c r="AI465" s="1">
        <f>MEDIAN($C465)</f>
        <v>0</v>
      </c>
      <c r="AJ465" s="1">
        <f>MEDIAN($D465)</f>
        <v>0</v>
      </c>
      <c r="AK465" s="1">
        <f>MEDIAN($E465)</f>
        <v>0</v>
      </c>
      <c r="AL465" s="1">
        <f>MEDIAN($F465)</f>
        <v>0</v>
      </c>
      <c r="AM465" s="1">
        <f>MEDIAN($G465)</f>
        <v>0</v>
      </c>
      <c r="AN465" s="1">
        <f>MEDIAN($H465)</f>
        <v>0</v>
      </c>
      <c r="AO465" s="1">
        <f>MEDIAN($I465)</f>
        <v>0</v>
      </c>
      <c r="AP465" s="1">
        <f>MEDIAN($J465)</f>
        <v>0</v>
      </c>
      <c r="AQ465" s="1">
        <f>MEDIAN($K465)</f>
        <v>0</v>
      </c>
      <c r="AR465" s="1">
        <f>MEDIAN($M465)</f>
        <v>0</v>
      </c>
      <c r="AS465" s="1">
        <f>MEDIAN($N465)</f>
        <v>0</v>
      </c>
      <c r="AT465" s="1">
        <f>MEDIAN($P465)</f>
        <v>0</v>
      </c>
      <c r="AU465" s="1">
        <f>MEDIAN($Q465)</f>
        <v>0</v>
      </c>
      <c r="AV465" s="1">
        <f>MEDIAN($R465)</f>
        <v>0</v>
      </c>
      <c r="AW465" s="1">
        <f>MAX($B465)</f>
        <v>0</v>
      </c>
      <c r="AX465" s="1">
        <f>MAX($C465)</f>
        <v>0</v>
      </c>
      <c r="AY465" s="1">
        <f>MAX($D465)</f>
        <v>0</v>
      </c>
      <c r="AZ465" s="1">
        <f>MAX($E465)</f>
        <v>0</v>
      </c>
      <c r="BA465" s="1">
        <f>MAX($F465)</f>
        <v>0</v>
      </c>
      <c r="BB465" s="1">
        <f>MAX($G465)</f>
        <v>0</v>
      </c>
      <c r="BC465" s="1">
        <f>MAX($H465)</f>
        <v>0</v>
      </c>
      <c r="BD465" s="1">
        <f>MAX($I465)</f>
        <v>0</v>
      </c>
      <c r="BE465" s="1">
        <f>MAX($J465)</f>
        <v>0</v>
      </c>
      <c r="BF465" s="1">
        <f>MAX($K465)</f>
        <v>0</v>
      </c>
      <c r="BG465" s="1">
        <f>MAX($M465)</f>
        <v>0</v>
      </c>
      <c r="BH465" s="1">
        <f>MAX($N465)</f>
        <v>0</v>
      </c>
      <c r="BI465" s="1">
        <f>MAX($P465)</f>
        <v>0</v>
      </c>
      <c r="BJ465" s="1">
        <f>MAX($Q465)</f>
        <v>0</v>
      </c>
      <c r="BK465" s="1">
        <f>MAX($R465)</f>
        <v>0</v>
      </c>
    </row>
    <row r="466" spans="1:63">
      <c r="A466" s="1" t="s">
        <v>463</v>
      </c>
      <c r="B466" s="1" cm="1">
        <f t="array" ref="B466">_xlfn.SWITCH($A$2,"average", AVERAGE(Instances!B466:Instances!B466),"median", MEDIAN(Instances!B466:Instances!B466),"min", MIN(Instances!B466:Instances!B466),"max", MAX(Instances!B466:Instances!B466),"diff", MAX(Instances!B466:Instances!B466)-MIN(Instances!B466:Instances!B466))</f>
        <v>0</v>
      </c>
      <c r="C466" s="1" cm="1">
        <f t="array" ref="C466">_xlfn.SWITCH($A$2,"average", AVERAGE(Instances!C466:Instances!C466),"median", MEDIAN(Instances!C466:Instances!C466),"min", MIN(Instances!C466:Instances!C466),"max", MAX(Instances!C466:Instances!C466),"diff", MAX(Instances!C466:Instances!C466)-MIN(Instances!C466:Instances!C466))</f>
        <v>0</v>
      </c>
      <c r="D466" s="1" cm="1">
        <f t="array" ref="D466">_xlfn.SWITCH($A$2,"average", AVERAGE(Instances!D466:Instances!D466),"median", MEDIAN(Instances!D466:Instances!D466),"min", MIN(Instances!D466:Instances!D466),"max", MAX(Instances!D466:Instances!D466),"diff", MAX(Instances!D466:Instances!D466)-MIN(Instances!D466:Instances!D466))</f>
        <v>0</v>
      </c>
      <c r="E466" s="1" cm="1">
        <f t="array" ref="E466">_xlfn.SWITCH($A$2,"average", AVERAGE(Instances!E466:Instances!E466),"median", MEDIAN(Instances!E466:Instances!E466),"min", MIN(Instances!E466:Instances!E466),"max", MAX(Instances!E466:Instances!E466),"diff", MAX(Instances!E466:Instances!E466)-MIN(Instances!E466:Instances!E466))</f>
        <v>0</v>
      </c>
      <c r="F466" s="1" cm="1">
        <f t="array" ref="F466">_xlfn.SWITCH($A$2,"average", AVERAGE(Instances!F466:Instances!F466),"median", MEDIAN(Instances!F466:Instances!F466),"min", MIN(Instances!F466:Instances!F466),"max", MAX(Instances!F466:Instances!F466),"diff", MAX(Instances!F466:Instances!F466)-MIN(Instances!F466:Instances!F466))</f>
        <v>0</v>
      </c>
      <c r="G466" s="1" cm="1">
        <f t="array" ref="G466">_xlfn.SWITCH($A$2,"average", AVERAGE(Instances!G466:Instances!G466),"median", MEDIAN(Instances!G466:Instances!G466),"min", MIN(Instances!G466:Instances!G466),"max", MAX(Instances!G466:Instances!G466),"diff", MAX(Instances!G466:Instances!G466)-MIN(Instances!G466:Instances!G466))</f>
        <v>0</v>
      </c>
      <c r="H466" s="1" cm="1">
        <f t="array" ref="H466">_xlfn.SWITCH($A$2,"average", AVERAGE(Instances!H466:Instances!H466),"median", MEDIAN(Instances!H466:Instances!H466),"min", MIN(Instances!H466:Instances!H466),"max", MAX(Instances!H466:Instances!H466),"diff", MAX(Instances!H466:Instances!H466)-MIN(Instances!H466:Instances!H466))</f>
        <v>0</v>
      </c>
      <c r="I466" s="1" cm="1">
        <f t="array" ref="I466">_xlfn.SWITCH($A$2,"average", AVERAGE(Instances!I466:Instances!I466),"median", MEDIAN(Instances!I466:Instances!I466),"min", MIN(Instances!I466:Instances!I466),"max", MAX(Instances!I466:Instances!I466),"diff", MAX(Instances!I466:Instances!I466)-MIN(Instances!I466:Instances!I466))</f>
        <v>0</v>
      </c>
      <c r="J466" s="1" cm="1">
        <f t="array" ref="J466">_xlfn.SWITCH($A$2,"average", AVERAGE(Instances!J466:Instances!J466),"median", MEDIAN(Instances!J466:Instances!J466),"min", MIN(Instances!J466:Instances!J466),"max", MAX(Instances!J466:Instances!J466),"diff", MAX(Instances!J466:Instances!J466)-MIN(Instances!J466:Instances!J466))</f>
        <v>0</v>
      </c>
      <c r="K466" s="1" cm="1">
        <f t="array" ref="K466">_xlfn.SWITCH($A$2,"average", AVERAGE(Instances!K466:Instances!K466),"median", MEDIAN(Instances!K466:Instances!K466),"min", MIN(Instances!K466:Instances!K466),"max", MAX(Instances!K466:Instances!K466),"diff", MAX(Instances!K466:Instances!K466)-MIN(Instances!K466:Instances!K466))</f>
        <v>0</v>
      </c>
      <c r="L466" s="1"/>
      <c r="M466" s="1" cm="1">
        <f t="array" ref="M466">_xlfn.SWITCH($A$2,"average", AVERAGE(Instances!M466:Instances!M466),"median", MEDIAN(Instances!M466:Instances!M466),"min", MIN(Instances!M466:Instances!M466),"max", MAX(Instances!M466:Instances!M466),"diff", MAX(Instances!M466:Instances!M466)-MIN(Instances!M466:Instances!M466))</f>
        <v>0</v>
      </c>
      <c r="N466" s="1" cm="1">
        <f t="array" ref="N466">_xlfn.SWITCH($A$2,"average", AVERAGE(Instances!N466:Instances!N466),"median", MEDIAN(Instances!N466:Instances!N466),"min", MIN(Instances!N466:Instances!N466),"max", MAX(Instances!N466:Instances!N466),"diff", MAX(Instances!N466:Instances!N466)-MIN(Instances!N466:Instances!N466))</f>
        <v>0</v>
      </c>
      <c r="O466" s="1"/>
      <c r="P466" s="1" cm="1">
        <f t="array" ref="P466">_xlfn.SWITCH($A$2,"average", AVERAGE(Instances!P466:Instances!P466),"median", MEDIAN(Instances!P466:Instances!P466),"min", MIN(Instances!P466:Instances!P466),"max", MAX(Instances!P466:Instances!P466),"diff", MAX(Instances!P466:Instances!P466)-MIN(Instances!P466:Instances!P466))</f>
        <v>0</v>
      </c>
      <c r="Q466" s="1" cm="1">
        <f t="array" ref="Q466">_xlfn.SWITCH($A$2,"average", AVERAGE(Instances!Q466:Instances!Q466),"median", MEDIAN(Instances!Q466:Instances!Q466),"min", MIN(Instances!Q466:Instances!Q466),"max", MAX(Instances!Q466:Instances!Q466),"diff", MAX(Instances!Q466:Instances!Q466)-MIN(Instances!Q466:Instances!Q466))</f>
        <v>0</v>
      </c>
      <c r="R466" s="1" cm="1">
        <f t="array" ref="R466">_xlfn.SWITCH($A$2,"average", AVERAGE(Instances!R466:Instances!R466),"median", MEDIAN(Instances!R466:Instances!R466),"min", MIN(Instances!R466:Instances!R466),"max", MAX(Instances!R466:Instances!R466),"diff", MAX(Instances!R466:Instances!R466)-MIN(Instances!R466:Instances!R466))</f>
        <v>0</v>
      </c>
      <c r="S466" s="1">
        <f>MIN($B466)</f>
        <v>0</v>
      </c>
      <c r="T466" s="1">
        <f>MIN($C466)</f>
        <v>0</v>
      </c>
      <c r="U466" s="1">
        <f>MIN($D466)</f>
        <v>0</v>
      </c>
      <c r="V466" s="1">
        <f>MIN($E466)</f>
        <v>0</v>
      </c>
      <c r="W466" s="1">
        <f>MIN($F466)</f>
        <v>0</v>
      </c>
      <c r="X466" s="1">
        <f>MIN($G466)</f>
        <v>0</v>
      </c>
      <c r="Y466" s="1">
        <f>MIN($H466)</f>
        <v>0</v>
      </c>
      <c r="Z466" s="1">
        <f>MIN($I466)</f>
        <v>0</v>
      </c>
      <c r="AA466" s="1">
        <f>MIN($J466)</f>
        <v>0</v>
      </c>
      <c r="AB466" s="1">
        <f>MIN($K466)</f>
        <v>0</v>
      </c>
      <c r="AC466" s="1">
        <f>MIN($M466)</f>
        <v>0</v>
      </c>
      <c r="AD466" s="1">
        <f>MIN($N466)</f>
        <v>0</v>
      </c>
      <c r="AE466" s="1">
        <f>MIN($P466)</f>
        <v>0</v>
      </c>
      <c r="AF466" s="1">
        <f>MIN($Q466)</f>
        <v>0</v>
      </c>
      <c r="AG466" s="1">
        <f>MIN($R466)</f>
        <v>0</v>
      </c>
      <c r="AH466" s="1">
        <f>MEDIAN($B466)</f>
        <v>0</v>
      </c>
      <c r="AI466" s="1">
        <f>MEDIAN($C466)</f>
        <v>0</v>
      </c>
      <c r="AJ466" s="1">
        <f>MEDIAN($D466)</f>
        <v>0</v>
      </c>
      <c r="AK466" s="1">
        <f>MEDIAN($E466)</f>
        <v>0</v>
      </c>
      <c r="AL466" s="1">
        <f>MEDIAN($F466)</f>
        <v>0</v>
      </c>
      <c r="AM466" s="1">
        <f>MEDIAN($G466)</f>
        <v>0</v>
      </c>
      <c r="AN466" s="1">
        <f>MEDIAN($H466)</f>
        <v>0</v>
      </c>
      <c r="AO466" s="1">
        <f>MEDIAN($I466)</f>
        <v>0</v>
      </c>
      <c r="AP466" s="1">
        <f>MEDIAN($J466)</f>
        <v>0</v>
      </c>
      <c r="AQ466" s="1">
        <f>MEDIAN($K466)</f>
        <v>0</v>
      </c>
      <c r="AR466" s="1">
        <f>MEDIAN($M466)</f>
        <v>0</v>
      </c>
      <c r="AS466" s="1">
        <f>MEDIAN($N466)</f>
        <v>0</v>
      </c>
      <c r="AT466" s="1">
        <f>MEDIAN($P466)</f>
        <v>0</v>
      </c>
      <c r="AU466" s="1">
        <f>MEDIAN($Q466)</f>
        <v>0</v>
      </c>
      <c r="AV466" s="1">
        <f>MEDIAN($R466)</f>
        <v>0</v>
      </c>
      <c r="AW466" s="1">
        <f>MAX($B466)</f>
        <v>0</v>
      </c>
      <c r="AX466" s="1">
        <f>MAX($C466)</f>
        <v>0</v>
      </c>
      <c r="AY466" s="1">
        <f>MAX($D466)</f>
        <v>0</v>
      </c>
      <c r="AZ466" s="1">
        <f>MAX($E466)</f>
        <v>0</v>
      </c>
      <c r="BA466" s="1">
        <f>MAX($F466)</f>
        <v>0</v>
      </c>
      <c r="BB466" s="1">
        <f>MAX($G466)</f>
        <v>0</v>
      </c>
      <c r="BC466" s="1">
        <f>MAX($H466)</f>
        <v>0</v>
      </c>
      <c r="BD466" s="1">
        <f>MAX($I466)</f>
        <v>0</v>
      </c>
      <c r="BE466" s="1">
        <f>MAX($J466)</f>
        <v>0</v>
      </c>
      <c r="BF466" s="1">
        <f>MAX($K466)</f>
        <v>0</v>
      </c>
      <c r="BG466" s="1">
        <f>MAX($M466)</f>
        <v>0</v>
      </c>
      <c r="BH466" s="1">
        <f>MAX($N466)</f>
        <v>0</v>
      </c>
      <c r="BI466" s="1">
        <f>MAX($P466)</f>
        <v>0</v>
      </c>
      <c r="BJ466" s="1">
        <f>MAX($Q466)</f>
        <v>0</v>
      </c>
      <c r="BK466" s="1">
        <f>MAX($R466)</f>
        <v>0</v>
      </c>
    </row>
    <row r="467" spans="1:63">
      <c r="A467" s="1" t="s">
        <v>464</v>
      </c>
      <c r="B467" s="1" cm="1">
        <f t="array" ref="B467">_xlfn.SWITCH($A$2,"average", AVERAGE(Instances!B467:Instances!B467),"median", MEDIAN(Instances!B467:Instances!B467),"min", MIN(Instances!B467:Instances!B467),"max", MAX(Instances!B467:Instances!B467),"diff", MAX(Instances!B467:Instances!B467)-MIN(Instances!B467:Instances!B467))</f>
        <v>0</v>
      </c>
      <c r="C467" s="1" cm="1">
        <f t="array" ref="C467">_xlfn.SWITCH($A$2,"average", AVERAGE(Instances!C467:Instances!C467),"median", MEDIAN(Instances!C467:Instances!C467),"min", MIN(Instances!C467:Instances!C467),"max", MAX(Instances!C467:Instances!C467),"diff", MAX(Instances!C467:Instances!C467)-MIN(Instances!C467:Instances!C467))</f>
        <v>0</v>
      </c>
      <c r="D467" s="1" cm="1">
        <f t="array" ref="D467">_xlfn.SWITCH($A$2,"average", AVERAGE(Instances!D467:Instances!D467),"median", MEDIAN(Instances!D467:Instances!D467),"min", MIN(Instances!D467:Instances!D467),"max", MAX(Instances!D467:Instances!D467),"diff", MAX(Instances!D467:Instances!D467)-MIN(Instances!D467:Instances!D467))</f>
        <v>0</v>
      </c>
      <c r="E467" s="1" cm="1">
        <f t="array" ref="E467">_xlfn.SWITCH($A$2,"average", AVERAGE(Instances!E467:Instances!E467),"median", MEDIAN(Instances!E467:Instances!E467),"min", MIN(Instances!E467:Instances!E467),"max", MAX(Instances!E467:Instances!E467),"diff", MAX(Instances!E467:Instances!E467)-MIN(Instances!E467:Instances!E467))</f>
        <v>0</v>
      </c>
      <c r="F467" s="1" cm="1">
        <f t="array" ref="F467">_xlfn.SWITCH($A$2,"average", AVERAGE(Instances!F467:Instances!F467),"median", MEDIAN(Instances!F467:Instances!F467),"min", MIN(Instances!F467:Instances!F467),"max", MAX(Instances!F467:Instances!F467),"diff", MAX(Instances!F467:Instances!F467)-MIN(Instances!F467:Instances!F467))</f>
        <v>0</v>
      </c>
      <c r="G467" s="1" cm="1">
        <f t="array" ref="G467">_xlfn.SWITCH($A$2,"average", AVERAGE(Instances!G467:Instances!G467),"median", MEDIAN(Instances!G467:Instances!G467),"min", MIN(Instances!G467:Instances!G467),"max", MAX(Instances!G467:Instances!G467),"diff", MAX(Instances!G467:Instances!G467)-MIN(Instances!G467:Instances!G467))</f>
        <v>0</v>
      </c>
      <c r="H467" s="1" cm="1">
        <f t="array" ref="H467">_xlfn.SWITCH($A$2,"average", AVERAGE(Instances!H467:Instances!H467),"median", MEDIAN(Instances!H467:Instances!H467),"min", MIN(Instances!H467:Instances!H467),"max", MAX(Instances!H467:Instances!H467),"diff", MAX(Instances!H467:Instances!H467)-MIN(Instances!H467:Instances!H467))</f>
        <v>0</v>
      </c>
      <c r="I467" s="1" cm="1">
        <f t="array" ref="I467">_xlfn.SWITCH($A$2,"average", AVERAGE(Instances!I467:Instances!I467),"median", MEDIAN(Instances!I467:Instances!I467),"min", MIN(Instances!I467:Instances!I467),"max", MAX(Instances!I467:Instances!I467),"diff", MAX(Instances!I467:Instances!I467)-MIN(Instances!I467:Instances!I467))</f>
        <v>0</v>
      </c>
      <c r="J467" s="1" cm="1">
        <f t="array" ref="J467">_xlfn.SWITCH($A$2,"average", AVERAGE(Instances!J467:Instances!J467),"median", MEDIAN(Instances!J467:Instances!J467),"min", MIN(Instances!J467:Instances!J467),"max", MAX(Instances!J467:Instances!J467),"diff", MAX(Instances!J467:Instances!J467)-MIN(Instances!J467:Instances!J467))</f>
        <v>0</v>
      </c>
      <c r="K467" s="1" cm="1">
        <f t="array" ref="K467">_xlfn.SWITCH($A$2,"average", AVERAGE(Instances!K467:Instances!K467),"median", MEDIAN(Instances!K467:Instances!K467),"min", MIN(Instances!K467:Instances!K467),"max", MAX(Instances!K467:Instances!K467),"diff", MAX(Instances!K467:Instances!K467)-MIN(Instances!K467:Instances!K467))</f>
        <v>0</v>
      </c>
      <c r="L467" s="1"/>
      <c r="M467" s="1" cm="1">
        <f t="array" ref="M467">_xlfn.SWITCH($A$2,"average", AVERAGE(Instances!M467:Instances!M467),"median", MEDIAN(Instances!M467:Instances!M467),"min", MIN(Instances!M467:Instances!M467),"max", MAX(Instances!M467:Instances!M467),"diff", MAX(Instances!M467:Instances!M467)-MIN(Instances!M467:Instances!M467))</f>
        <v>0</v>
      </c>
      <c r="N467" s="1" cm="1">
        <f t="array" ref="N467">_xlfn.SWITCH($A$2,"average", AVERAGE(Instances!N467:Instances!N467),"median", MEDIAN(Instances!N467:Instances!N467),"min", MIN(Instances!N467:Instances!N467),"max", MAX(Instances!N467:Instances!N467),"diff", MAX(Instances!N467:Instances!N467)-MIN(Instances!N467:Instances!N467))</f>
        <v>0</v>
      </c>
      <c r="O467" s="1"/>
      <c r="P467" s="1" cm="1">
        <f t="array" ref="P467">_xlfn.SWITCH($A$2,"average", AVERAGE(Instances!P467:Instances!P467),"median", MEDIAN(Instances!P467:Instances!P467),"min", MIN(Instances!P467:Instances!P467),"max", MAX(Instances!P467:Instances!P467),"diff", MAX(Instances!P467:Instances!P467)-MIN(Instances!P467:Instances!P467))</f>
        <v>0</v>
      </c>
      <c r="Q467" s="1" cm="1">
        <f t="array" ref="Q467">_xlfn.SWITCH($A$2,"average", AVERAGE(Instances!Q467:Instances!Q467),"median", MEDIAN(Instances!Q467:Instances!Q467),"min", MIN(Instances!Q467:Instances!Q467),"max", MAX(Instances!Q467:Instances!Q467),"diff", MAX(Instances!Q467:Instances!Q467)-MIN(Instances!Q467:Instances!Q467))</f>
        <v>0</v>
      </c>
      <c r="R467" s="1" cm="1">
        <f t="array" ref="R467">_xlfn.SWITCH($A$2,"average", AVERAGE(Instances!R467:Instances!R467),"median", MEDIAN(Instances!R467:Instances!R467),"min", MIN(Instances!R467:Instances!R467),"max", MAX(Instances!R467:Instances!R467),"diff", MAX(Instances!R467:Instances!R467)-MIN(Instances!R467:Instances!R467))</f>
        <v>0</v>
      </c>
      <c r="S467" s="1">
        <f>MIN($B467)</f>
        <v>0</v>
      </c>
      <c r="T467" s="1">
        <f>MIN($C467)</f>
        <v>0</v>
      </c>
      <c r="U467" s="1">
        <f>MIN($D467)</f>
        <v>0</v>
      </c>
      <c r="V467" s="1">
        <f>MIN($E467)</f>
        <v>0</v>
      </c>
      <c r="W467" s="1">
        <f>MIN($F467)</f>
        <v>0</v>
      </c>
      <c r="X467" s="1">
        <f>MIN($G467)</f>
        <v>0</v>
      </c>
      <c r="Y467" s="1">
        <f>MIN($H467)</f>
        <v>0</v>
      </c>
      <c r="Z467" s="1">
        <f>MIN($I467)</f>
        <v>0</v>
      </c>
      <c r="AA467" s="1">
        <f>MIN($J467)</f>
        <v>0</v>
      </c>
      <c r="AB467" s="1">
        <f>MIN($K467)</f>
        <v>0</v>
      </c>
      <c r="AC467" s="1">
        <f>MIN($M467)</f>
        <v>0</v>
      </c>
      <c r="AD467" s="1">
        <f>MIN($N467)</f>
        <v>0</v>
      </c>
      <c r="AE467" s="1">
        <f>MIN($P467)</f>
        <v>0</v>
      </c>
      <c r="AF467" s="1">
        <f>MIN($Q467)</f>
        <v>0</v>
      </c>
      <c r="AG467" s="1">
        <f>MIN($R467)</f>
        <v>0</v>
      </c>
      <c r="AH467" s="1">
        <f>MEDIAN($B467)</f>
        <v>0</v>
      </c>
      <c r="AI467" s="1">
        <f>MEDIAN($C467)</f>
        <v>0</v>
      </c>
      <c r="AJ467" s="1">
        <f>MEDIAN($D467)</f>
        <v>0</v>
      </c>
      <c r="AK467" s="1">
        <f>MEDIAN($E467)</f>
        <v>0</v>
      </c>
      <c r="AL467" s="1">
        <f>MEDIAN($F467)</f>
        <v>0</v>
      </c>
      <c r="AM467" s="1">
        <f>MEDIAN($G467)</f>
        <v>0</v>
      </c>
      <c r="AN467" s="1">
        <f>MEDIAN($H467)</f>
        <v>0</v>
      </c>
      <c r="AO467" s="1">
        <f>MEDIAN($I467)</f>
        <v>0</v>
      </c>
      <c r="AP467" s="1">
        <f>MEDIAN($J467)</f>
        <v>0</v>
      </c>
      <c r="AQ467" s="1">
        <f>MEDIAN($K467)</f>
        <v>0</v>
      </c>
      <c r="AR467" s="1">
        <f>MEDIAN($M467)</f>
        <v>0</v>
      </c>
      <c r="AS467" s="1">
        <f>MEDIAN($N467)</f>
        <v>0</v>
      </c>
      <c r="AT467" s="1">
        <f>MEDIAN($P467)</f>
        <v>0</v>
      </c>
      <c r="AU467" s="1">
        <f>MEDIAN($Q467)</f>
        <v>0</v>
      </c>
      <c r="AV467" s="1">
        <f>MEDIAN($R467)</f>
        <v>0</v>
      </c>
      <c r="AW467" s="1">
        <f>MAX($B467)</f>
        <v>0</v>
      </c>
      <c r="AX467" s="1">
        <f>MAX($C467)</f>
        <v>0</v>
      </c>
      <c r="AY467" s="1">
        <f>MAX($D467)</f>
        <v>0</v>
      </c>
      <c r="AZ467" s="1">
        <f>MAX($E467)</f>
        <v>0</v>
      </c>
      <c r="BA467" s="1">
        <f>MAX($F467)</f>
        <v>0</v>
      </c>
      <c r="BB467" s="1">
        <f>MAX($G467)</f>
        <v>0</v>
      </c>
      <c r="BC467" s="1">
        <f>MAX($H467)</f>
        <v>0</v>
      </c>
      <c r="BD467" s="1">
        <f>MAX($I467)</f>
        <v>0</v>
      </c>
      <c r="BE467" s="1">
        <f>MAX($J467)</f>
        <v>0</v>
      </c>
      <c r="BF467" s="1">
        <f>MAX($K467)</f>
        <v>0</v>
      </c>
      <c r="BG467" s="1">
        <f>MAX($M467)</f>
        <v>0</v>
      </c>
      <c r="BH467" s="1">
        <f>MAX($N467)</f>
        <v>0</v>
      </c>
      <c r="BI467" s="1">
        <f>MAX($P467)</f>
        <v>0</v>
      </c>
      <c r="BJ467" s="1">
        <f>MAX($Q467)</f>
        <v>0</v>
      </c>
      <c r="BK467" s="1">
        <f>MAX($R467)</f>
        <v>0</v>
      </c>
    </row>
    <row r="468" spans="1:63">
      <c r="A468" s="1" t="s">
        <v>465</v>
      </c>
      <c r="B468" s="1" cm="1">
        <f t="array" ref="B468">_xlfn.SWITCH($A$2,"average", AVERAGE(Instances!B468:Instances!B468),"median", MEDIAN(Instances!B468:Instances!B468),"min", MIN(Instances!B468:Instances!B468),"max", MAX(Instances!B468:Instances!B468),"diff", MAX(Instances!B468:Instances!B468)-MIN(Instances!B468:Instances!B468))</f>
        <v>0</v>
      </c>
      <c r="C468" s="1" cm="1">
        <f t="array" ref="C468">_xlfn.SWITCH($A$2,"average", AVERAGE(Instances!C468:Instances!C468),"median", MEDIAN(Instances!C468:Instances!C468),"min", MIN(Instances!C468:Instances!C468),"max", MAX(Instances!C468:Instances!C468),"diff", MAX(Instances!C468:Instances!C468)-MIN(Instances!C468:Instances!C468))</f>
        <v>0</v>
      </c>
      <c r="D468" s="1" cm="1">
        <f t="array" ref="D468">_xlfn.SWITCH($A$2,"average", AVERAGE(Instances!D468:Instances!D468),"median", MEDIAN(Instances!D468:Instances!D468),"min", MIN(Instances!D468:Instances!D468),"max", MAX(Instances!D468:Instances!D468),"diff", MAX(Instances!D468:Instances!D468)-MIN(Instances!D468:Instances!D468))</f>
        <v>0</v>
      </c>
      <c r="E468" s="1" cm="1">
        <f t="array" ref="E468">_xlfn.SWITCH($A$2,"average", AVERAGE(Instances!E468:Instances!E468),"median", MEDIAN(Instances!E468:Instances!E468),"min", MIN(Instances!E468:Instances!E468),"max", MAX(Instances!E468:Instances!E468),"diff", MAX(Instances!E468:Instances!E468)-MIN(Instances!E468:Instances!E468))</f>
        <v>0</v>
      </c>
      <c r="F468" s="1" cm="1">
        <f t="array" ref="F468">_xlfn.SWITCH($A$2,"average", AVERAGE(Instances!F468:Instances!F468),"median", MEDIAN(Instances!F468:Instances!F468),"min", MIN(Instances!F468:Instances!F468),"max", MAX(Instances!F468:Instances!F468),"diff", MAX(Instances!F468:Instances!F468)-MIN(Instances!F468:Instances!F468))</f>
        <v>0</v>
      </c>
      <c r="G468" s="1" cm="1">
        <f t="array" ref="G468">_xlfn.SWITCH($A$2,"average", AVERAGE(Instances!G468:Instances!G468),"median", MEDIAN(Instances!G468:Instances!G468),"min", MIN(Instances!G468:Instances!G468),"max", MAX(Instances!G468:Instances!G468),"diff", MAX(Instances!G468:Instances!G468)-MIN(Instances!G468:Instances!G468))</f>
        <v>0</v>
      </c>
      <c r="H468" s="1" cm="1">
        <f t="array" ref="H468">_xlfn.SWITCH($A$2,"average", AVERAGE(Instances!H468:Instances!H468),"median", MEDIAN(Instances!H468:Instances!H468),"min", MIN(Instances!H468:Instances!H468),"max", MAX(Instances!H468:Instances!H468),"diff", MAX(Instances!H468:Instances!H468)-MIN(Instances!H468:Instances!H468))</f>
        <v>0</v>
      </c>
      <c r="I468" s="1" cm="1">
        <f t="array" ref="I468">_xlfn.SWITCH($A$2,"average", AVERAGE(Instances!I468:Instances!I468),"median", MEDIAN(Instances!I468:Instances!I468),"min", MIN(Instances!I468:Instances!I468),"max", MAX(Instances!I468:Instances!I468),"diff", MAX(Instances!I468:Instances!I468)-MIN(Instances!I468:Instances!I468))</f>
        <v>0</v>
      </c>
      <c r="J468" s="1" cm="1">
        <f t="array" ref="J468">_xlfn.SWITCH($A$2,"average", AVERAGE(Instances!J468:Instances!J468),"median", MEDIAN(Instances!J468:Instances!J468),"min", MIN(Instances!J468:Instances!J468),"max", MAX(Instances!J468:Instances!J468),"diff", MAX(Instances!J468:Instances!J468)-MIN(Instances!J468:Instances!J468))</f>
        <v>0</v>
      </c>
      <c r="K468" s="1" cm="1">
        <f t="array" ref="K468">_xlfn.SWITCH($A$2,"average", AVERAGE(Instances!K468:Instances!K468),"median", MEDIAN(Instances!K468:Instances!K468),"min", MIN(Instances!K468:Instances!K468),"max", MAX(Instances!K468:Instances!K468),"diff", MAX(Instances!K468:Instances!K468)-MIN(Instances!K468:Instances!K468))</f>
        <v>0</v>
      </c>
      <c r="L468" s="1"/>
      <c r="M468" s="1" cm="1">
        <f t="array" ref="M468">_xlfn.SWITCH($A$2,"average", AVERAGE(Instances!M468:Instances!M468),"median", MEDIAN(Instances!M468:Instances!M468),"min", MIN(Instances!M468:Instances!M468),"max", MAX(Instances!M468:Instances!M468),"diff", MAX(Instances!M468:Instances!M468)-MIN(Instances!M468:Instances!M468))</f>
        <v>0</v>
      </c>
      <c r="N468" s="1" cm="1">
        <f t="array" ref="N468">_xlfn.SWITCH($A$2,"average", AVERAGE(Instances!N468:Instances!N468),"median", MEDIAN(Instances!N468:Instances!N468),"min", MIN(Instances!N468:Instances!N468),"max", MAX(Instances!N468:Instances!N468),"diff", MAX(Instances!N468:Instances!N468)-MIN(Instances!N468:Instances!N468))</f>
        <v>0</v>
      </c>
      <c r="O468" s="1"/>
      <c r="P468" s="1" cm="1">
        <f t="array" ref="P468">_xlfn.SWITCH($A$2,"average", AVERAGE(Instances!P468:Instances!P468),"median", MEDIAN(Instances!P468:Instances!P468),"min", MIN(Instances!P468:Instances!P468),"max", MAX(Instances!P468:Instances!P468),"diff", MAX(Instances!P468:Instances!P468)-MIN(Instances!P468:Instances!P468))</f>
        <v>0</v>
      </c>
      <c r="Q468" s="1" cm="1">
        <f t="array" ref="Q468">_xlfn.SWITCH($A$2,"average", AVERAGE(Instances!Q468:Instances!Q468),"median", MEDIAN(Instances!Q468:Instances!Q468),"min", MIN(Instances!Q468:Instances!Q468),"max", MAX(Instances!Q468:Instances!Q468),"diff", MAX(Instances!Q468:Instances!Q468)-MIN(Instances!Q468:Instances!Q468))</f>
        <v>0</v>
      </c>
      <c r="R468" s="1" cm="1">
        <f t="array" ref="R468">_xlfn.SWITCH($A$2,"average", AVERAGE(Instances!R468:Instances!R468),"median", MEDIAN(Instances!R468:Instances!R468),"min", MIN(Instances!R468:Instances!R468),"max", MAX(Instances!R468:Instances!R468),"diff", MAX(Instances!R468:Instances!R468)-MIN(Instances!R468:Instances!R468))</f>
        <v>0</v>
      </c>
      <c r="S468" s="1">
        <f>MIN($B468)</f>
        <v>0</v>
      </c>
      <c r="T468" s="1">
        <f>MIN($C468)</f>
        <v>0</v>
      </c>
      <c r="U468" s="1">
        <f>MIN($D468)</f>
        <v>0</v>
      </c>
      <c r="V468" s="1">
        <f>MIN($E468)</f>
        <v>0</v>
      </c>
      <c r="W468" s="1">
        <f>MIN($F468)</f>
        <v>0</v>
      </c>
      <c r="X468" s="1">
        <f>MIN($G468)</f>
        <v>0</v>
      </c>
      <c r="Y468" s="1">
        <f>MIN($H468)</f>
        <v>0</v>
      </c>
      <c r="Z468" s="1">
        <f>MIN($I468)</f>
        <v>0</v>
      </c>
      <c r="AA468" s="1">
        <f>MIN($J468)</f>
        <v>0</v>
      </c>
      <c r="AB468" s="1">
        <f>MIN($K468)</f>
        <v>0</v>
      </c>
      <c r="AC468" s="1">
        <f>MIN($M468)</f>
        <v>0</v>
      </c>
      <c r="AD468" s="1">
        <f>MIN($N468)</f>
        <v>0</v>
      </c>
      <c r="AE468" s="1">
        <f>MIN($P468)</f>
        <v>0</v>
      </c>
      <c r="AF468" s="1">
        <f>MIN($Q468)</f>
        <v>0</v>
      </c>
      <c r="AG468" s="1">
        <f>MIN($R468)</f>
        <v>0</v>
      </c>
      <c r="AH468" s="1">
        <f>MEDIAN($B468)</f>
        <v>0</v>
      </c>
      <c r="AI468" s="1">
        <f>MEDIAN($C468)</f>
        <v>0</v>
      </c>
      <c r="AJ468" s="1">
        <f>MEDIAN($D468)</f>
        <v>0</v>
      </c>
      <c r="AK468" s="1">
        <f>MEDIAN($E468)</f>
        <v>0</v>
      </c>
      <c r="AL468" s="1">
        <f>MEDIAN($F468)</f>
        <v>0</v>
      </c>
      <c r="AM468" s="1">
        <f>MEDIAN($G468)</f>
        <v>0</v>
      </c>
      <c r="AN468" s="1">
        <f>MEDIAN($H468)</f>
        <v>0</v>
      </c>
      <c r="AO468" s="1">
        <f>MEDIAN($I468)</f>
        <v>0</v>
      </c>
      <c r="AP468" s="1">
        <f>MEDIAN($J468)</f>
        <v>0</v>
      </c>
      <c r="AQ468" s="1">
        <f>MEDIAN($K468)</f>
        <v>0</v>
      </c>
      <c r="AR468" s="1">
        <f>MEDIAN($M468)</f>
        <v>0</v>
      </c>
      <c r="AS468" s="1">
        <f>MEDIAN($N468)</f>
        <v>0</v>
      </c>
      <c r="AT468" s="1">
        <f>MEDIAN($P468)</f>
        <v>0</v>
      </c>
      <c r="AU468" s="1">
        <f>MEDIAN($Q468)</f>
        <v>0</v>
      </c>
      <c r="AV468" s="1">
        <f>MEDIAN($R468)</f>
        <v>0</v>
      </c>
      <c r="AW468" s="1">
        <f>MAX($B468)</f>
        <v>0</v>
      </c>
      <c r="AX468" s="1">
        <f>MAX($C468)</f>
        <v>0</v>
      </c>
      <c r="AY468" s="1">
        <f>MAX($D468)</f>
        <v>0</v>
      </c>
      <c r="AZ468" s="1">
        <f>MAX($E468)</f>
        <v>0</v>
      </c>
      <c r="BA468" s="1">
        <f>MAX($F468)</f>
        <v>0</v>
      </c>
      <c r="BB468" s="1">
        <f>MAX($G468)</f>
        <v>0</v>
      </c>
      <c r="BC468" s="1">
        <f>MAX($H468)</f>
        <v>0</v>
      </c>
      <c r="BD468" s="1">
        <f>MAX($I468)</f>
        <v>0</v>
      </c>
      <c r="BE468" s="1">
        <f>MAX($J468)</f>
        <v>0</v>
      </c>
      <c r="BF468" s="1">
        <f>MAX($K468)</f>
        <v>0</v>
      </c>
      <c r="BG468" s="1">
        <f>MAX($M468)</f>
        <v>0</v>
      </c>
      <c r="BH468" s="1">
        <f>MAX($N468)</f>
        <v>0</v>
      </c>
      <c r="BI468" s="1">
        <f>MAX($P468)</f>
        <v>0</v>
      </c>
      <c r="BJ468" s="1">
        <f>MAX($Q468)</f>
        <v>0</v>
      </c>
      <c r="BK468" s="1">
        <f>MAX($R468)</f>
        <v>0</v>
      </c>
    </row>
    <row r="469" spans="1:63">
      <c r="A469" s="1" t="s">
        <v>466</v>
      </c>
      <c r="B469" s="1" cm="1">
        <f t="array" ref="B469">_xlfn.SWITCH($A$2,"average", AVERAGE(Instances!B469:Instances!B469),"median", MEDIAN(Instances!B469:Instances!B469),"min", MIN(Instances!B469:Instances!B469),"max", MAX(Instances!B469:Instances!B469),"diff", MAX(Instances!B469:Instances!B469)-MIN(Instances!B469:Instances!B469))</f>
        <v>0</v>
      </c>
      <c r="C469" s="1" cm="1">
        <f t="array" ref="C469">_xlfn.SWITCH($A$2,"average", AVERAGE(Instances!C469:Instances!C469),"median", MEDIAN(Instances!C469:Instances!C469),"min", MIN(Instances!C469:Instances!C469),"max", MAX(Instances!C469:Instances!C469),"diff", MAX(Instances!C469:Instances!C469)-MIN(Instances!C469:Instances!C469))</f>
        <v>0</v>
      </c>
      <c r="D469" s="1" cm="1">
        <f t="array" ref="D469">_xlfn.SWITCH($A$2,"average", AVERAGE(Instances!D469:Instances!D469),"median", MEDIAN(Instances!D469:Instances!D469),"min", MIN(Instances!D469:Instances!D469),"max", MAX(Instances!D469:Instances!D469),"diff", MAX(Instances!D469:Instances!D469)-MIN(Instances!D469:Instances!D469))</f>
        <v>0</v>
      </c>
      <c r="E469" s="1" cm="1">
        <f t="array" ref="E469">_xlfn.SWITCH($A$2,"average", AVERAGE(Instances!E469:Instances!E469),"median", MEDIAN(Instances!E469:Instances!E469),"min", MIN(Instances!E469:Instances!E469),"max", MAX(Instances!E469:Instances!E469),"diff", MAX(Instances!E469:Instances!E469)-MIN(Instances!E469:Instances!E469))</f>
        <v>0</v>
      </c>
      <c r="F469" s="1" cm="1">
        <f t="array" ref="F469">_xlfn.SWITCH($A$2,"average", AVERAGE(Instances!F469:Instances!F469),"median", MEDIAN(Instances!F469:Instances!F469),"min", MIN(Instances!F469:Instances!F469),"max", MAX(Instances!F469:Instances!F469),"diff", MAX(Instances!F469:Instances!F469)-MIN(Instances!F469:Instances!F469))</f>
        <v>0</v>
      </c>
      <c r="G469" s="1" cm="1">
        <f t="array" ref="G469">_xlfn.SWITCH($A$2,"average", AVERAGE(Instances!G469:Instances!G469),"median", MEDIAN(Instances!G469:Instances!G469),"min", MIN(Instances!G469:Instances!G469),"max", MAX(Instances!G469:Instances!G469),"diff", MAX(Instances!G469:Instances!G469)-MIN(Instances!G469:Instances!G469))</f>
        <v>0</v>
      </c>
      <c r="H469" s="1" cm="1">
        <f t="array" ref="H469">_xlfn.SWITCH($A$2,"average", AVERAGE(Instances!H469:Instances!H469),"median", MEDIAN(Instances!H469:Instances!H469),"min", MIN(Instances!H469:Instances!H469),"max", MAX(Instances!H469:Instances!H469),"diff", MAX(Instances!H469:Instances!H469)-MIN(Instances!H469:Instances!H469))</f>
        <v>0</v>
      </c>
      <c r="I469" s="1" cm="1">
        <f t="array" ref="I469">_xlfn.SWITCH($A$2,"average", AVERAGE(Instances!I469:Instances!I469),"median", MEDIAN(Instances!I469:Instances!I469),"min", MIN(Instances!I469:Instances!I469),"max", MAX(Instances!I469:Instances!I469),"diff", MAX(Instances!I469:Instances!I469)-MIN(Instances!I469:Instances!I469))</f>
        <v>0</v>
      </c>
      <c r="J469" s="1" cm="1">
        <f t="array" ref="J469">_xlfn.SWITCH($A$2,"average", AVERAGE(Instances!J469:Instances!J469),"median", MEDIAN(Instances!J469:Instances!J469),"min", MIN(Instances!J469:Instances!J469),"max", MAX(Instances!J469:Instances!J469),"diff", MAX(Instances!J469:Instances!J469)-MIN(Instances!J469:Instances!J469))</f>
        <v>0</v>
      </c>
      <c r="K469" s="1" cm="1">
        <f t="array" ref="K469">_xlfn.SWITCH($A$2,"average", AVERAGE(Instances!K469:Instances!K469),"median", MEDIAN(Instances!K469:Instances!K469),"min", MIN(Instances!K469:Instances!K469),"max", MAX(Instances!K469:Instances!K469),"diff", MAX(Instances!K469:Instances!K469)-MIN(Instances!K469:Instances!K469))</f>
        <v>0</v>
      </c>
      <c r="L469" s="1"/>
      <c r="M469" s="1" cm="1">
        <f t="array" ref="M469">_xlfn.SWITCH($A$2,"average", AVERAGE(Instances!M469:Instances!M469),"median", MEDIAN(Instances!M469:Instances!M469),"min", MIN(Instances!M469:Instances!M469),"max", MAX(Instances!M469:Instances!M469),"diff", MAX(Instances!M469:Instances!M469)-MIN(Instances!M469:Instances!M469))</f>
        <v>0</v>
      </c>
      <c r="N469" s="1" cm="1">
        <f t="array" ref="N469">_xlfn.SWITCH($A$2,"average", AVERAGE(Instances!N469:Instances!N469),"median", MEDIAN(Instances!N469:Instances!N469),"min", MIN(Instances!N469:Instances!N469),"max", MAX(Instances!N469:Instances!N469),"diff", MAX(Instances!N469:Instances!N469)-MIN(Instances!N469:Instances!N469))</f>
        <v>0</v>
      </c>
      <c r="O469" s="1"/>
      <c r="P469" s="1" cm="1">
        <f t="array" ref="P469">_xlfn.SWITCH($A$2,"average", AVERAGE(Instances!P469:Instances!P469),"median", MEDIAN(Instances!P469:Instances!P469),"min", MIN(Instances!P469:Instances!P469),"max", MAX(Instances!P469:Instances!P469),"diff", MAX(Instances!P469:Instances!P469)-MIN(Instances!P469:Instances!P469))</f>
        <v>0</v>
      </c>
      <c r="Q469" s="1" cm="1">
        <f t="array" ref="Q469">_xlfn.SWITCH($A$2,"average", AVERAGE(Instances!Q469:Instances!Q469),"median", MEDIAN(Instances!Q469:Instances!Q469),"min", MIN(Instances!Q469:Instances!Q469),"max", MAX(Instances!Q469:Instances!Q469),"diff", MAX(Instances!Q469:Instances!Q469)-MIN(Instances!Q469:Instances!Q469))</f>
        <v>0</v>
      </c>
      <c r="R469" s="1" cm="1">
        <f t="array" ref="R469">_xlfn.SWITCH($A$2,"average", AVERAGE(Instances!R469:Instances!R469),"median", MEDIAN(Instances!R469:Instances!R469),"min", MIN(Instances!R469:Instances!R469),"max", MAX(Instances!R469:Instances!R469),"diff", MAX(Instances!R469:Instances!R469)-MIN(Instances!R469:Instances!R469))</f>
        <v>0</v>
      </c>
      <c r="S469" s="1">
        <f>MIN($B469)</f>
        <v>0</v>
      </c>
      <c r="T469" s="1">
        <f>MIN($C469)</f>
        <v>0</v>
      </c>
      <c r="U469" s="1">
        <f>MIN($D469)</f>
        <v>0</v>
      </c>
      <c r="V469" s="1">
        <f>MIN($E469)</f>
        <v>0</v>
      </c>
      <c r="W469" s="1">
        <f>MIN($F469)</f>
        <v>0</v>
      </c>
      <c r="X469" s="1">
        <f>MIN($G469)</f>
        <v>0</v>
      </c>
      <c r="Y469" s="1">
        <f>MIN($H469)</f>
        <v>0</v>
      </c>
      <c r="Z469" s="1">
        <f>MIN($I469)</f>
        <v>0</v>
      </c>
      <c r="AA469" s="1">
        <f>MIN($J469)</f>
        <v>0</v>
      </c>
      <c r="AB469" s="1">
        <f>MIN($K469)</f>
        <v>0</v>
      </c>
      <c r="AC469" s="1">
        <f>MIN($M469)</f>
        <v>0</v>
      </c>
      <c r="AD469" s="1">
        <f>MIN($N469)</f>
        <v>0</v>
      </c>
      <c r="AE469" s="1">
        <f>MIN($P469)</f>
        <v>0</v>
      </c>
      <c r="AF469" s="1">
        <f>MIN($Q469)</f>
        <v>0</v>
      </c>
      <c r="AG469" s="1">
        <f>MIN($R469)</f>
        <v>0</v>
      </c>
      <c r="AH469" s="1">
        <f>MEDIAN($B469)</f>
        <v>0</v>
      </c>
      <c r="AI469" s="1">
        <f>MEDIAN($C469)</f>
        <v>0</v>
      </c>
      <c r="AJ469" s="1">
        <f>MEDIAN($D469)</f>
        <v>0</v>
      </c>
      <c r="AK469" s="1">
        <f>MEDIAN($E469)</f>
        <v>0</v>
      </c>
      <c r="AL469" s="1">
        <f>MEDIAN($F469)</f>
        <v>0</v>
      </c>
      <c r="AM469" s="1">
        <f>MEDIAN($G469)</f>
        <v>0</v>
      </c>
      <c r="AN469" s="1">
        <f>MEDIAN($H469)</f>
        <v>0</v>
      </c>
      <c r="AO469" s="1">
        <f>MEDIAN($I469)</f>
        <v>0</v>
      </c>
      <c r="AP469" s="1">
        <f>MEDIAN($J469)</f>
        <v>0</v>
      </c>
      <c r="AQ469" s="1">
        <f>MEDIAN($K469)</f>
        <v>0</v>
      </c>
      <c r="AR469" s="1">
        <f>MEDIAN($M469)</f>
        <v>0</v>
      </c>
      <c r="AS469" s="1">
        <f>MEDIAN($N469)</f>
        <v>0</v>
      </c>
      <c r="AT469" s="1">
        <f>MEDIAN($P469)</f>
        <v>0</v>
      </c>
      <c r="AU469" s="1">
        <f>MEDIAN($Q469)</f>
        <v>0</v>
      </c>
      <c r="AV469" s="1">
        <f>MEDIAN($R469)</f>
        <v>0</v>
      </c>
      <c r="AW469" s="1">
        <f>MAX($B469)</f>
        <v>0</v>
      </c>
      <c r="AX469" s="1">
        <f>MAX($C469)</f>
        <v>0</v>
      </c>
      <c r="AY469" s="1">
        <f>MAX($D469)</f>
        <v>0</v>
      </c>
      <c r="AZ469" s="1">
        <f>MAX($E469)</f>
        <v>0</v>
      </c>
      <c r="BA469" s="1">
        <f>MAX($F469)</f>
        <v>0</v>
      </c>
      <c r="BB469" s="1">
        <f>MAX($G469)</f>
        <v>0</v>
      </c>
      <c r="BC469" s="1">
        <f>MAX($H469)</f>
        <v>0</v>
      </c>
      <c r="BD469" s="1">
        <f>MAX($I469)</f>
        <v>0</v>
      </c>
      <c r="BE469" s="1">
        <f>MAX($J469)</f>
        <v>0</v>
      </c>
      <c r="BF469" s="1">
        <f>MAX($K469)</f>
        <v>0</v>
      </c>
      <c r="BG469" s="1">
        <f>MAX($M469)</f>
        <v>0</v>
      </c>
      <c r="BH469" s="1">
        <f>MAX($N469)</f>
        <v>0</v>
      </c>
      <c r="BI469" s="1">
        <f>MAX($P469)</f>
        <v>0</v>
      </c>
      <c r="BJ469" s="1">
        <f>MAX($Q469)</f>
        <v>0</v>
      </c>
      <c r="BK469" s="1">
        <f>MAX($R469)</f>
        <v>0</v>
      </c>
    </row>
    <row r="470" spans="1:63">
      <c r="A470" s="1" t="s">
        <v>467</v>
      </c>
      <c r="B470" s="1" cm="1">
        <f t="array" ref="B470">_xlfn.SWITCH($A$2,"average", AVERAGE(Instances!B470:Instances!B470),"median", MEDIAN(Instances!B470:Instances!B470),"min", MIN(Instances!B470:Instances!B470),"max", MAX(Instances!B470:Instances!B470),"diff", MAX(Instances!B470:Instances!B470)-MIN(Instances!B470:Instances!B470))</f>
        <v>0</v>
      </c>
      <c r="C470" s="1" cm="1">
        <f t="array" ref="C470">_xlfn.SWITCH($A$2,"average", AVERAGE(Instances!C470:Instances!C470),"median", MEDIAN(Instances!C470:Instances!C470),"min", MIN(Instances!C470:Instances!C470),"max", MAX(Instances!C470:Instances!C470),"diff", MAX(Instances!C470:Instances!C470)-MIN(Instances!C470:Instances!C470))</f>
        <v>0</v>
      </c>
      <c r="D470" s="1" cm="1">
        <f t="array" ref="D470">_xlfn.SWITCH($A$2,"average", AVERAGE(Instances!D470:Instances!D470),"median", MEDIAN(Instances!D470:Instances!D470),"min", MIN(Instances!D470:Instances!D470),"max", MAX(Instances!D470:Instances!D470),"diff", MAX(Instances!D470:Instances!D470)-MIN(Instances!D470:Instances!D470))</f>
        <v>0</v>
      </c>
      <c r="E470" s="1" cm="1">
        <f t="array" ref="E470">_xlfn.SWITCH($A$2,"average", AVERAGE(Instances!E470:Instances!E470),"median", MEDIAN(Instances!E470:Instances!E470),"min", MIN(Instances!E470:Instances!E470),"max", MAX(Instances!E470:Instances!E470),"diff", MAX(Instances!E470:Instances!E470)-MIN(Instances!E470:Instances!E470))</f>
        <v>0</v>
      </c>
      <c r="F470" s="1" cm="1">
        <f t="array" ref="F470">_xlfn.SWITCH($A$2,"average", AVERAGE(Instances!F470:Instances!F470),"median", MEDIAN(Instances!F470:Instances!F470),"min", MIN(Instances!F470:Instances!F470),"max", MAX(Instances!F470:Instances!F470),"diff", MAX(Instances!F470:Instances!F470)-MIN(Instances!F470:Instances!F470))</f>
        <v>0</v>
      </c>
      <c r="G470" s="1" cm="1">
        <f t="array" ref="G470">_xlfn.SWITCH($A$2,"average", AVERAGE(Instances!G470:Instances!G470),"median", MEDIAN(Instances!G470:Instances!G470),"min", MIN(Instances!G470:Instances!G470),"max", MAX(Instances!G470:Instances!G470),"diff", MAX(Instances!G470:Instances!G470)-MIN(Instances!G470:Instances!G470))</f>
        <v>0</v>
      </c>
      <c r="H470" s="1" cm="1">
        <f t="array" ref="H470">_xlfn.SWITCH($A$2,"average", AVERAGE(Instances!H470:Instances!H470),"median", MEDIAN(Instances!H470:Instances!H470),"min", MIN(Instances!H470:Instances!H470),"max", MAX(Instances!H470:Instances!H470),"diff", MAX(Instances!H470:Instances!H470)-MIN(Instances!H470:Instances!H470))</f>
        <v>0</v>
      </c>
      <c r="I470" s="1" cm="1">
        <f t="array" ref="I470">_xlfn.SWITCH($A$2,"average", AVERAGE(Instances!I470:Instances!I470),"median", MEDIAN(Instances!I470:Instances!I470),"min", MIN(Instances!I470:Instances!I470),"max", MAX(Instances!I470:Instances!I470),"diff", MAX(Instances!I470:Instances!I470)-MIN(Instances!I470:Instances!I470))</f>
        <v>0</v>
      </c>
      <c r="J470" s="1" cm="1">
        <f t="array" ref="J470">_xlfn.SWITCH($A$2,"average", AVERAGE(Instances!J470:Instances!J470),"median", MEDIAN(Instances!J470:Instances!J470),"min", MIN(Instances!J470:Instances!J470),"max", MAX(Instances!J470:Instances!J470),"diff", MAX(Instances!J470:Instances!J470)-MIN(Instances!J470:Instances!J470))</f>
        <v>0</v>
      </c>
      <c r="K470" s="1" cm="1">
        <f t="array" ref="K470">_xlfn.SWITCH($A$2,"average", AVERAGE(Instances!K470:Instances!K470),"median", MEDIAN(Instances!K470:Instances!K470),"min", MIN(Instances!K470:Instances!K470),"max", MAX(Instances!K470:Instances!K470),"diff", MAX(Instances!K470:Instances!K470)-MIN(Instances!K470:Instances!K470))</f>
        <v>0</v>
      </c>
      <c r="L470" s="1"/>
      <c r="M470" s="1" cm="1">
        <f t="array" ref="M470">_xlfn.SWITCH($A$2,"average", AVERAGE(Instances!M470:Instances!M470),"median", MEDIAN(Instances!M470:Instances!M470),"min", MIN(Instances!M470:Instances!M470),"max", MAX(Instances!M470:Instances!M470),"diff", MAX(Instances!M470:Instances!M470)-MIN(Instances!M470:Instances!M470))</f>
        <v>0</v>
      </c>
      <c r="N470" s="1" cm="1">
        <f t="array" ref="N470">_xlfn.SWITCH($A$2,"average", AVERAGE(Instances!N470:Instances!N470),"median", MEDIAN(Instances!N470:Instances!N470),"min", MIN(Instances!N470:Instances!N470),"max", MAX(Instances!N470:Instances!N470),"diff", MAX(Instances!N470:Instances!N470)-MIN(Instances!N470:Instances!N470))</f>
        <v>0</v>
      </c>
      <c r="O470" s="1"/>
      <c r="P470" s="1" cm="1">
        <f t="array" ref="P470">_xlfn.SWITCH($A$2,"average", AVERAGE(Instances!P470:Instances!P470),"median", MEDIAN(Instances!P470:Instances!P470),"min", MIN(Instances!P470:Instances!P470),"max", MAX(Instances!P470:Instances!P470),"diff", MAX(Instances!P470:Instances!P470)-MIN(Instances!P470:Instances!P470))</f>
        <v>0</v>
      </c>
      <c r="Q470" s="1" cm="1">
        <f t="array" ref="Q470">_xlfn.SWITCH($A$2,"average", AVERAGE(Instances!Q470:Instances!Q470),"median", MEDIAN(Instances!Q470:Instances!Q470),"min", MIN(Instances!Q470:Instances!Q470),"max", MAX(Instances!Q470:Instances!Q470),"diff", MAX(Instances!Q470:Instances!Q470)-MIN(Instances!Q470:Instances!Q470))</f>
        <v>0</v>
      </c>
      <c r="R470" s="1" cm="1">
        <f t="array" ref="R470">_xlfn.SWITCH($A$2,"average", AVERAGE(Instances!R470:Instances!R470),"median", MEDIAN(Instances!R470:Instances!R470),"min", MIN(Instances!R470:Instances!R470),"max", MAX(Instances!R470:Instances!R470),"diff", MAX(Instances!R470:Instances!R470)-MIN(Instances!R470:Instances!R470))</f>
        <v>0</v>
      </c>
      <c r="S470" s="1">
        <f>MIN($B470)</f>
        <v>0</v>
      </c>
      <c r="T470" s="1">
        <f>MIN($C470)</f>
        <v>0</v>
      </c>
      <c r="U470" s="1">
        <f>MIN($D470)</f>
        <v>0</v>
      </c>
      <c r="V470" s="1">
        <f>MIN($E470)</f>
        <v>0</v>
      </c>
      <c r="W470" s="1">
        <f>MIN($F470)</f>
        <v>0</v>
      </c>
      <c r="X470" s="1">
        <f>MIN($G470)</f>
        <v>0</v>
      </c>
      <c r="Y470" s="1">
        <f>MIN($H470)</f>
        <v>0</v>
      </c>
      <c r="Z470" s="1">
        <f>MIN($I470)</f>
        <v>0</v>
      </c>
      <c r="AA470" s="1">
        <f>MIN($J470)</f>
        <v>0</v>
      </c>
      <c r="AB470" s="1">
        <f>MIN($K470)</f>
        <v>0</v>
      </c>
      <c r="AC470" s="1">
        <f>MIN($M470)</f>
        <v>0</v>
      </c>
      <c r="AD470" s="1">
        <f>MIN($N470)</f>
        <v>0</v>
      </c>
      <c r="AE470" s="1">
        <f>MIN($P470)</f>
        <v>0</v>
      </c>
      <c r="AF470" s="1">
        <f>MIN($Q470)</f>
        <v>0</v>
      </c>
      <c r="AG470" s="1">
        <f>MIN($R470)</f>
        <v>0</v>
      </c>
      <c r="AH470" s="1">
        <f>MEDIAN($B470)</f>
        <v>0</v>
      </c>
      <c r="AI470" s="1">
        <f>MEDIAN($C470)</f>
        <v>0</v>
      </c>
      <c r="AJ470" s="1">
        <f>MEDIAN($D470)</f>
        <v>0</v>
      </c>
      <c r="AK470" s="1">
        <f>MEDIAN($E470)</f>
        <v>0</v>
      </c>
      <c r="AL470" s="1">
        <f>MEDIAN($F470)</f>
        <v>0</v>
      </c>
      <c r="AM470" s="1">
        <f>MEDIAN($G470)</f>
        <v>0</v>
      </c>
      <c r="AN470" s="1">
        <f>MEDIAN($H470)</f>
        <v>0</v>
      </c>
      <c r="AO470" s="1">
        <f>MEDIAN($I470)</f>
        <v>0</v>
      </c>
      <c r="AP470" s="1">
        <f>MEDIAN($J470)</f>
        <v>0</v>
      </c>
      <c r="AQ470" s="1">
        <f>MEDIAN($K470)</f>
        <v>0</v>
      </c>
      <c r="AR470" s="1">
        <f>MEDIAN($M470)</f>
        <v>0</v>
      </c>
      <c r="AS470" s="1">
        <f>MEDIAN($N470)</f>
        <v>0</v>
      </c>
      <c r="AT470" s="1">
        <f>MEDIAN($P470)</f>
        <v>0</v>
      </c>
      <c r="AU470" s="1">
        <f>MEDIAN($Q470)</f>
        <v>0</v>
      </c>
      <c r="AV470" s="1">
        <f>MEDIAN($R470)</f>
        <v>0</v>
      </c>
      <c r="AW470" s="1">
        <f>MAX($B470)</f>
        <v>0</v>
      </c>
      <c r="AX470" s="1">
        <f>MAX($C470)</f>
        <v>0</v>
      </c>
      <c r="AY470" s="1">
        <f>MAX($D470)</f>
        <v>0</v>
      </c>
      <c r="AZ470" s="1">
        <f>MAX($E470)</f>
        <v>0</v>
      </c>
      <c r="BA470" s="1">
        <f>MAX($F470)</f>
        <v>0</v>
      </c>
      <c r="BB470" s="1">
        <f>MAX($G470)</f>
        <v>0</v>
      </c>
      <c r="BC470" s="1">
        <f>MAX($H470)</f>
        <v>0</v>
      </c>
      <c r="BD470" s="1">
        <f>MAX($I470)</f>
        <v>0</v>
      </c>
      <c r="BE470" s="1">
        <f>MAX($J470)</f>
        <v>0</v>
      </c>
      <c r="BF470" s="1">
        <f>MAX($K470)</f>
        <v>0</v>
      </c>
      <c r="BG470" s="1">
        <f>MAX($M470)</f>
        <v>0</v>
      </c>
      <c r="BH470" s="1">
        <f>MAX($N470)</f>
        <v>0</v>
      </c>
      <c r="BI470" s="1">
        <f>MAX($P470)</f>
        <v>0</v>
      </c>
      <c r="BJ470" s="1">
        <f>MAX($Q470)</f>
        <v>0</v>
      </c>
      <c r="BK470" s="1">
        <f>MAX($R470)</f>
        <v>0</v>
      </c>
    </row>
    <row r="471" spans="1:63">
      <c r="A471" s="1" t="s">
        <v>468</v>
      </c>
      <c r="B471" s="1" cm="1">
        <f t="array" ref="B471">_xlfn.SWITCH($A$2,"average", AVERAGE(Instances!B471:Instances!B471),"median", MEDIAN(Instances!B471:Instances!B471),"min", MIN(Instances!B471:Instances!B471),"max", MAX(Instances!B471:Instances!B471),"diff", MAX(Instances!B471:Instances!B471)-MIN(Instances!B471:Instances!B471))</f>
        <v>0</v>
      </c>
      <c r="C471" s="1" cm="1">
        <f t="array" ref="C471">_xlfn.SWITCH($A$2,"average", AVERAGE(Instances!C471:Instances!C471),"median", MEDIAN(Instances!C471:Instances!C471),"min", MIN(Instances!C471:Instances!C471),"max", MAX(Instances!C471:Instances!C471),"diff", MAX(Instances!C471:Instances!C471)-MIN(Instances!C471:Instances!C471))</f>
        <v>0</v>
      </c>
      <c r="D471" s="1" cm="1">
        <f t="array" ref="D471">_xlfn.SWITCH($A$2,"average", AVERAGE(Instances!D471:Instances!D471),"median", MEDIAN(Instances!D471:Instances!D471),"min", MIN(Instances!D471:Instances!D471),"max", MAX(Instances!D471:Instances!D471),"diff", MAX(Instances!D471:Instances!D471)-MIN(Instances!D471:Instances!D471))</f>
        <v>0</v>
      </c>
      <c r="E471" s="1" cm="1">
        <f t="array" ref="E471">_xlfn.SWITCH($A$2,"average", AVERAGE(Instances!E471:Instances!E471),"median", MEDIAN(Instances!E471:Instances!E471),"min", MIN(Instances!E471:Instances!E471),"max", MAX(Instances!E471:Instances!E471),"diff", MAX(Instances!E471:Instances!E471)-MIN(Instances!E471:Instances!E471))</f>
        <v>0</v>
      </c>
      <c r="F471" s="1" cm="1">
        <f t="array" ref="F471">_xlfn.SWITCH($A$2,"average", AVERAGE(Instances!F471:Instances!F471),"median", MEDIAN(Instances!F471:Instances!F471),"min", MIN(Instances!F471:Instances!F471),"max", MAX(Instances!F471:Instances!F471),"diff", MAX(Instances!F471:Instances!F471)-MIN(Instances!F471:Instances!F471))</f>
        <v>0</v>
      </c>
      <c r="G471" s="1" cm="1">
        <f t="array" ref="G471">_xlfn.SWITCH($A$2,"average", AVERAGE(Instances!G471:Instances!G471),"median", MEDIAN(Instances!G471:Instances!G471),"min", MIN(Instances!G471:Instances!G471),"max", MAX(Instances!G471:Instances!G471),"diff", MAX(Instances!G471:Instances!G471)-MIN(Instances!G471:Instances!G471))</f>
        <v>0</v>
      </c>
      <c r="H471" s="1" cm="1">
        <f t="array" ref="H471">_xlfn.SWITCH($A$2,"average", AVERAGE(Instances!H471:Instances!H471),"median", MEDIAN(Instances!H471:Instances!H471),"min", MIN(Instances!H471:Instances!H471),"max", MAX(Instances!H471:Instances!H471),"diff", MAX(Instances!H471:Instances!H471)-MIN(Instances!H471:Instances!H471))</f>
        <v>0</v>
      </c>
      <c r="I471" s="1" cm="1">
        <f t="array" ref="I471">_xlfn.SWITCH($A$2,"average", AVERAGE(Instances!I471:Instances!I471),"median", MEDIAN(Instances!I471:Instances!I471),"min", MIN(Instances!I471:Instances!I471),"max", MAX(Instances!I471:Instances!I471),"diff", MAX(Instances!I471:Instances!I471)-MIN(Instances!I471:Instances!I471))</f>
        <v>0</v>
      </c>
      <c r="J471" s="1" cm="1">
        <f t="array" ref="J471">_xlfn.SWITCH($A$2,"average", AVERAGE(Instances!J471:Instances!J471),"median", MEDIAN(Instances!J471:Instances!J471),"min", MIN(Instances!J471:Instances!J471),"max", MAX(Instances!J471:Instances!J471),"diff", MAX(Instances!J471:Instances!J471)-MIN(Instances!J471:Instances!J471))</f>
        <v>0</v>
      </c>
      <c r="K471" s="1" cm="1">
        <f t="array" ref="K471">_xlfn.SWITCH($A$2,"average", AVERAGE(Instances!K471:Instances!K471),"median", MEDIAN(Instances!K471:Instances!K471),"min", MIN(Instances!K471:Instances!K471),"max", MAX(Instances!K471:Instances!K471),"diff", MAX(Instances!K471:Instances!K471)-MIN(Instances!K471:Instances!K471))</f>
        <v>0</v>
      </c>
      <c r="L471" s="1"/>
      <c r="M471" s="1" cm="1">
        <f t="array" ref="M471">_xlfn.SWITCH($A$2,"average", AVERAGE(Instances!M471:Instances!M471),"median", MEDIAN(Instances!M471:Instances!M471),"min", MIN(Instances!M471:Instances!M471),"max", MAX(Instances!M471:Instances!M471),"diff", MAX(Instances!M471:Instances!M471)-MIN(Instances!M471:Instances!M471))</f>
        <v>0</v>
      </c>
      <c r="N471" s="1" cm="1">
        <f t="array" ref="N471">_xlfn.SWITCH($A$2,"average", AVERAGE(Instances!N471:Instances!N471),"median", MEDIAN(Instances!N471:Instances!N471),"min", MIN(Instances!N471:Instances!N471),"max", MAX(Instances!N471:Instances!N471),"diff", MAX(Instances!N471:Instances!N471)-MIN(Instances!N471:Instances!N471))</f>
        <v>0</v>
      </c>
      <c r="O471" s="1"/>
      <c r="P471" s="1" cm="1">
        <f t="array" ref="P471">_xlfn.SWITCH($A$2,"average", AVERAGE(Instances!P471:Instances!P471),"median", MEDIAN(Instances!P471:Instances!P471),"min", MIN(Instances!P471:Instances!P471),"max", MAX(Instances!P471:Instances!P471),"diff", MAX(Instances!P471:Instances!P471)-MIN(Instances!P471:Instances!P471))</f>
        <v>0</v>
      </c>
      <c r="Q471" s="1" cm="1">
        <f t="array" ref="Q471">_xlfn.SWITCH($A$2,"average", AVERAGE(Instances!Q471:Instances!Q471),"median", MEDIAN(Instances!Q471:Instances!Q471),"min", MIN(Instances!Q471:Instances!Q471),"max", MAX(Instances!Q471:Instances!Q471),"diff", MAX(Instances!Q471:Instances!Q471)-MIN(Instances!Q471:Instances!Q471))</f>
        <v>0</v>
      </c>
      <c r="R471" s="1" cm="1">
        <f t="array" ref="R471">_xlfn.SWITCH($A$2,"average", AVERAGE(Instances!R471:Instances!R471),"median", MEDIAN(Instances!R471:Instances!R471),"min", MIN(Instances!R471:Instances!R471),"max", MAX(Instances!R471:Instances!R471),"diff", MAX(Instances!R471:Instances!R471)-MIN(Instances!R471:Instances!R471))</f>
        <v>0</v>
      </c>
      <c r="S471" s="1">
        <f>MIN($B471)</f>
        <v>0</v>
      </c>
      <c r="T471" s="1">
        <f>MIN($C471)</f>
        <v>0</v>
      </c>
      <c r="U471" s="1">
        <f>MIN($D471)</f>
        <v>0</v>
      </c>
      <c r="V471" s="1">
        <f>MIN($E471)</f>
        <v>0</v>
      </c>
      <c r="W471" s="1">
        <f>MIN($F471)</f>
        <v>0</v>
      </c>
      <c r="X471" s="1">
        <f>MIN($G471)</f>
        <v>0</v>
      </c>
      <c r="Y471" s="1">
        <f>MIN($H471)</f>
        <v>0</v>
      </c>
      <c r="Z471" s="1">
        <f>MIN($I471)</f>
        <v>0</v>
      </c>
      <c r="AA471" s="1">
        <f>MIN($J471)</f>
        <v>0</v>
      </c>
      <c r="AB471" s="1">
        <f>MIN($K471)</f>
        <v>0</v>
      </c>
      <c r="AC471" s="1">
        <f>MIN($M471)</f>
        <v>0</v>
      </c>
      <c r="AD471" s="1">
        <f>MIN($N471)</f>
        <v>0</v>
      </c>
      <c r="AE471" s="1">
        <f>MIN($P471)</f>
        <v>0</v>
      </c>
      <c r="AF471" s="1">
        <f>MIN($Q471)</f>
        <v>0</v>
      </c>
      <c r="AG471" s="1">
        <f>MIN($R471)</f>
        <v>0</v>
      </c>
      <c r="AH471" s="1">
        <f>MEDIAN($B471)</f>
        <v>0</v>
      </c>
      <c r="AI471" s="1">
        <f>MEDIAN($C471)</f>
        <v>0</v>
      </c>
      <c r="AJ471" s="1">
        <f>MEDIAN($D471)</f>
        <v>0</v>
      </c>
      <c r="AK471" s="1">
        <f>MEDIAN($E471)</f>
        <v>0</v>
      </c>
      <c r="AL471" s="1">
        <f>MEDIAN($F471)</f>
        <v>0</v>
      </c>
      <c r="AM471" s="1">
        <f>MEDIAN($G471)</f>
        <v>0</v>
      </c>
      <c r="AN471" s="1">
        <f>MEDIAN($H471)</f>
        <v>0</v>
      </c>
      <c r="AO471" s="1">
        <f>MEDIAN($I471)</f>
        <v>0</v>
      </c>
      <c r="AP471" s="1">
        <f>MEDIAN($J471)</f>
        <v>0</v>
      </c>
      <c r="AQ471" s="1">
        <f>MEDIAN($K471)</f>
        <v>0</v>
      </c>
      <c r="AR471" s="1">
        <f>MEDIAN($M471)</f>
        <v>0</v>
      </c>
      <c r="AS471" s="1">
        <f>MEDIAN($N471)</f>
        <v>0</v>
      </c>
      <c r="AT471" s="1">
        <f>MEDIAN($P471)</f>
        <v>0</v>
      </c>
      <c r="AU471" s="1">
        <f>MEDIAN($Q471)</f>
        <v>0</v>
      </c>
      <c r="AV471" s="1">
        <f>MEDIAN($R471)</f>
        <v>0</v>
      </c>
      <c r="AW471" s="1">
        <f>MAX($B471)</f>
        <v>0</v>
      </c>
      <c r="AX471" s="1">
        <f>MAX($C471)</f>
        <v>0</v>
      </c>
      <c r="AY471" s="1">
        <f>MAX($D471)</f>
        <v>0</v>
      </c>
      <c r="AZ471" s="1">
        <f>MAX($E471)</f>
        <v>0</v>
      </c>
      <c r="BA471" s="1">
        <f>MAX($F471)</f>
        <v>0</v>
      </c>
      <c r="BB471" s="1">
        <f>MAX($G471)</f>
        <v>0</v>
      </c>
      <c r="BC471" s="1">
        <f>MAX($H471)</f>
        <v>0</v>
      </c>
      <c r="BD471" s="1">
        <f>MAX($I471)</f>
        <v>0</v>
      </c>
      <c r="BE471" s="1">
        <f>MAX($J471)</f>
        <v>0</v>
      </c>
      <c r="BF471" s="1">
        <f>MAX($K471)</f>
        <v>0</v>
      </c>
      <c r="BG471" s="1">
        <f>MAX($M471)</f>
        <v>0</v>
      </c>
      <c r="BH471" s="1">
        <f>MAX($N471)</f>
        <v>0</v>
      </c>
      <c r="BI471" s="1">
        <f>MAX($P471)</f>
        <v>0</v>
      </c>
      <c r="BJ471" s="1">
        <f>MAX($Q471)</f>
        <v>0</v>
      </c>
      <c r="BK471" s="1">
        <f>MAX($R471)</f>
        <v>0</v>
      </c>
    </row>
    <row r="472" spans="1:63">
      <c r="A472" s="1" t="s">
        <v>469</v>
      </c>
      <c r="B472" s="1" cm="1">
        <f t="array" ref="B472">_xlfn.SWITCH($A$2,"average", AVERAGE(Instances!B472:Instances!B472),"median", MEDIAN(Instances!B472:Instances!B472),"min", MIN(Instances!B472:Instances!B472),"max", MAX(Instances!B472:Instances!B472),"diff", MAX(Instances!B472:Instances!B472)-MIN(Instances!B472:Instances!B472))</f>
        <v>0</v>
      </c>
      <c r="C472" s="1" cm="1">
        <f t="array" ref="C472">_xlfn.SWITCH($A$2,"average", AVERAGE(Instances!C472:Instances!C472),"median", MEDIAN(Instances!C472:Instances!C472),"min", MIN(Instances!C472:Instances!C472),"max", MAX(Instances!C472:Instances!C472),"diff", MAX(Instances!C472:Instances!C472)-MIN(Instances!C472:Instances!C472))</f>
        <v>0</v>
      </c>
      <c r="D472" s="1" cm="1">
        <f t="array" ref="D472">_xlfn.SWITCH($A$2,"average", AVERAGE(Instances!D472:Instances!D472),"median", MEDIAN(Instances!D472:Instances!D472),"min", MIN(Instances!D472:Instances!D472),"max", MAX(Instances!D472:Instances!D472),"diff", MAX(Instances!D472:Instances!D472)-MIN(Instances!D472:Instances!D472))</f>
        <v>0</v>
      </c>
      <c r="E472" s="1" cm="1">
        <f t="array" ref="E472">_xlfn.SWITCH($A$2,"average", AVERAGE(Instances!E472:Instances!E472),"median", MEDIAN(Instances!E472:Instances!E472),"min", MIN(Instances!E472:Instances!E472),"max", MAX(Instances!E472:Instances!E472),"diff", MAX(Instances!E472:Instances!E472)-MIN(Instances!E472:Instances!E472))</f>
        <v>0</v>
      </c>
      <c r="F472" s="1" cm="1">
        <f t="array" ref="F472">_xlfn.SWITCH($A$2,"average", AVERAGE(Instances!F472:Instances!F472),"median", MEDIAN(Instances!F472:Instances!F472),"min", MIN(Instances!F472:Instances!F472),"max", MAX(Instances!F472:Instances!F472),"diff", MAX(Instances!F472:Instances!F472)-MIN(Instances!F472:Instances!F472))</f>
        <v>0</v>
      </c>
      <c r="G472" s="1" cm="1">
        <f t="array" ref="G472">_xlfn.SWITCH($A$2,"average", AVERAGE(Instances!G472:Instances!G472),"median", MEDIAN(Instances!G472:Instances!G472),"min", MIN(Instances!G472:Instances!G472),"max", MAX(Instances!G472:Instances!G472),"diff", MAX(Instances!G472:Instances!G472)-MIN(Instances!G472:Instances!G472))</f>
        <v>0</v>
      </c>
      <c r="H472" s="1" cm="1">
        <f t="array" ref="H472">_xlfn.SWITCH($A$2,"average", AVERAGE(Instances!H472:Instances!H472),"median", MEDIAN(Instances!H472:Instances!H472),"min", MIN(Instances!H472:Instances!H472),"max", MAX(Instances!H472:Instances!H472),"diff", MAX(Instances!H472:Instances!H472)-MIN(Instances!H472:Instances!H472))</f>
        <v>0</v>
      </c>
      <c r="I472" s="1" cm="1">
        <f t="array" ref="I472">_xlfn.SWITCH($A$2,"average", AVERAGE(Instances!I472:Instances!I472),"median", MEDIAN(Instances!I472:Instances!I472),"min", MIN(Instances!I472:Instances!I472),"max", MAX(Instances!I472:Instances!I472),"diff", MAX(Instances!I472:Instances!I472)-MIN(Instances!I472:Instances!I472))</f>
        <v>0</v>
      </c>
      <c r="J472" s="1" cm="1">
        <f t="array" ref="J472">_xlfn.SWITCH($A$2,"average", AVERAGE(Instances!J472:Instances!J472),"median", MEDIAN(Instances!J472:Instances!J472),"min", MIN(Instances!J472:Instances!J472),"max", MAX(Instances!J472:Instances!J472),"diff", MAX(Instances!J472:Instances!J472)-MIN(Instances!J472:Instances!J472))</f>
        <v>0</v>
      </c>
      <c r="K472" s="1" cm="1">
        <f t="array" ref="K472">_xlfn.SWITCH($A$2,"average", AVERAGE(Instances!K472:Instances!K472),"median", MEDIAN(Instances!K472:Instances!K472),"min", MIN(Instances!K472:Instances!K472),"max", MAX(Instances!K472:Instances!K472),"diff", MAX(Instances!K472:Instances!K472)-MIN(Instances!K472:Instances!K472))</f>
        <v>0</v>
      </c>
      <c r="L472" s="1"/>
      <c r="M472" s="1" cm="1">
        <f t="array" ref="M472">_xlfn.SWITCH($A$2,"average", AVERAGE(Instances!M472:Instances!M472),"median", MEDIAN(Instances!M472:Instances!M472),"min", MIN(Instances!M472:Instances!M472),"max", MAX(Instances!M472:Instances!M472),"diff", MAX(Instances!M472:Instances!M472)-MIN(Instances!M472:Instances!M472))</f>
        <v>0</v>
      </c>
      <c r="N472" s="1" cm="1">
        <f t="array" ref="N472">_xlfn.SWITCH($A$2,"average", AVERAGE(Instances!N472:Instances!N472),"median", MEDIAN(Instances!N472:Instances!N472),"min", MIN(Instances!N472:Instances!N472),"max", MAX(Instances!N472:Instances!N472),"diff", MAX(Instances!N472:Instances!N472)-MIN(Instances!N472:Instances!N472))</f>
        <v>0</v>
      </c>
      <c r="O472" s="1"/>
      <c r="P472" s="1" cm="1">
        <f t="array" ref="P472">_xlfn.SWITCH($A$2,"average", AVERAGE(Instances!P472:Instances!P472),"median", MEDIAN(Instances!P472:Instances!P472),"min", MIN(Instances!P472:Instances!P472),"max", MAX(Instances!P472:Instances!P472),"diff", MAX(Instances!P472:Instances!P472)-MIN(Instances!P472:Instances!P472))</f>
        <v>0</v>
      </c>
      <c r="Q472" s="1" cm="1">
        <f t="array" ref="Q472">_xlfn.SWITCH($A$2,"average", AVERAGE(Instances!Q472:Instances!Q472),"median", MEDIAN(Instances!Q472:Instances!Q472),"min", MIN(Instances!Q472:Instances!Q472),"max", MAX(Instances!Q472:Instances!Q472),"diff", MAX(Instances!Q472:Instances!Q472)-MIN(Instances!Q472:Instances!Q472))</f>
        <v>0</v>
      </c>
      <c r="R472" s="1" cm="1">
        <f t="array" ref="R472">_xlfn.SWITCH($A$2,"average", AVERAGE(Instances!R472:Instances!R472),"median", MEDIAN(Instances!R472:Instances!R472),"min", MIN(Instances!R472:Instances!R472),"max", MAX(Instances!R472:Instances!R472),"diff", MAX(Instances!R472:Instances!R472)-MIN(Instances!R472:Instances!R472))</f>
        <v>0</v>
      </c>
      <c r="S472" s="1">
        <f>MIN($B472)</f>
        <v>0</v>
      </c>
      <c r="T472" s="1">
        <f>MIN($C472)</f>
        <v>0</v>
      </c>
      <c r="U472" s="1">
        <f>MIN($D472)</f>
        <v>0</v>
      </c>
      <c r="V472" s="1">
        <f>MIN($E472)</f>
        <v>0</v>
      </c>
      <c r="W472" s="1">
        <f>MIN($F472)</f>
        <v>0</v>
      </c>
      <c r="X472" s="1">
        <f>MIN($G472)</f>
        <v>0</v>
      </c>
      <c r="Y472" s="1">
        <f>MIN($H472)</f>
        <v>0</v>
      </c>
      <c r="Z472" s="1">
        <f>MIN($I472)</f>
        <v>0</v>
      </c>
      <c r="AA472" s="1">
        <f>MIN($J472)</f>
        <v>0</v>
      </c>
      <c r="AB472" s="1">
        <f>MIN($K472)</f>
        <v>0</v>
      </c>
      <c r="AC472" s="1">
        <f>MIN($M472)</f>
        <v>0</v>
      </c>
      <c r="AD472" s="1">
        <f>MIN($N472)</f>
        <v>0</v>
      </c>
      <c r="AE472" s="1">
        <f>MIN($P472)</f>
        <v>0</v>
      </c>
      <c r="AF472" s="1">
        <f>MIN($Q472)</f>
        <v>0</v>
      </c>
      <c r="AG472" s="1">
        <f>MIN($R472)</f>
        <v>0</v>
      </c>
      <c r="AH472" s="1">
        <f>MEDIAN($B472)</f>
        <v>0</v>
      </c>
      <c r="AI472" s="1">
        <f>MEDIAN($C472)</f>
        <v>0</v>
      </c>
      <c r="AJ472" s="1">
        <f>MEDIAN($D472)</f>
        <v>0</v>
      </c>
      <c r="AK472" s="1">
        <f>MEDIAN($E472)</f>
        <v>0</v>
      </c>
      <c r="AL472" s="1">
        <f>MEDIAN($F472)</f>
        <v>0</v>
      </c>
      <c r="AM472" s="1">
        <f>MEDIAN($G472)</f>
        <v>0</v>
      </c>
      <c r="AN472" s="1">
        <f>MEDIAN($H472)</f>
        <v>0</v>
      </c>
      <c r="AO472" s="1">
        <f>MEDIAN($I472)</f>
        <v>0</v>
      </c>
      <c r="AP472" s="1">
        <f>MEDIAN($J472)</f>
        <v>0</v>
      </c>
      <c r="AQ472" s="1">
        <f>MEDIAN($K472)</f>
        <v>0</v>
      </c>
      <c r="AR472" s="1">
        <f>MEDIAN($M472)</f>
        <v>0</v>
      </c>
      <c r="AS472" s="1">
        <f>MEDIAN($N472)</f>
        <v>0</v>
      </c>
      <c r="AT472" s="1">
        <f>MEDIAN($P472)</f>
        <v>0</v>
      </c>
      <c r="AU472" s="1">
        <f>MEDIAN($Q472)</f>
        <v>0</v>
      </c>
      <c r="AV472" s="1">
        <f>MEDIAN($R472)</f>
        <v>0</v>
      </c>
      <c r="AW472" s="1">
        <f>MAX($B472)</f>
        <v>0</v>
      </c>
      <c r="AX472" s="1">
        <f>MAX($C472)</f>
        <v>0</v>
      </c>
      <c r="AY472" s="1">
        <f>MAX($D472)</f>
        <v>0</v>
      </c>
      <c r="AZ472" s="1">
        <f>MAX($E472)</f>
        <v>0</v>
      </c>
      <c r="BA472" s="1">
        <f>MAX($F472)</f>
        <v>0</v>
      </c>
      <c r="BB472" s="1">
        <f>MAX($G472)</f>
        <v>0</v>
      </c>
      <c r="BC472" s="1">
        <f>MAX($H472)</f>
        <v>0</v>
      </c>
      <c r="BD472" s="1">
        <f>MAX($I472)</f>
        <v>0</v>
      </c>
      <c r="BE472" s="1">
        <f>MAX($J472)</f>
        <v>0</v>
      </c>
      <c r="BF472" s="1">
        <f>MAX($K472)</f>
        <v>0</v>
      </c>
      <c r="BG472" s="1">
        <f>MAX($M472)</f>
        <v>0</v>
      </c>
      <c r="BH472" s="1">
        <f>MAX($N472)</f>
        <v>0</v>
      </c>
      <c r="BI472" s="1">
        <f>MAX($P472)</f>
        <v>0</v>
      </c>
      <c r="BJ472" s="1">
        <f>MAX($Q472)</f>
        <v>0</v>
      </c>
      <c r="BK472" s="1">
        <f>MAX($R472)</f>
        <v>0</v>
      </c>
    </row>
    <row r="473" spans="1:63">
      <c r="A473" s="1" t="s">
        <v>470</v>
      </c>
      <c r="B473" s="1" cm="1">
        <f t="array" ref="B473">_xlfn.SWITCH($A$2,"average", AVERAGE(Instances!B473:Instances!B473),"median", MEDIAN(Instances!B473:Instances!B473),"min", MIN(Instances!B473:Instances!B473),"max", MAX(Instances!B473:Instances!B473),"diff", MAX(Instances!B473:Instances!B473)-MIN(Instances!B473:Instances!B473))</f>
        <v>0</v>
      </c>
      <c r="C473" s="1" cm="1">
        <f t="array" ref="C473">_xlfn.SWITCH($A$2,"average", AVERAGE(Instances!C473:Instances!C473),"median", MEDIAN(Instances!C473:Instances!C473),"min", MIN(Instances!C473:Instances!C473),"max", MAX(Instances!C473:Instances!C473),"diff", MAX(Instances!C473:Instances!C473)-MIN(Instances!C473:Instances!C473))</f>
        <v>0</v>
      </c>
      <c r="D473" s="1" cm="1">
        <f t="array" ref="D473">_xlfn.SWITCH($A$2,"average", AVERAGE(Instances!D473:Instances!D473),"median", MEDIAN(Instances!D473:Instances!D473),"min", MIN(Instances!D473:Instances!D473),"max", MAX(Instances!D473:Instances!D473),"diff", MAX(Instances!D473:Instances!D473)-MIN(Instances!D473:Instances!D473))</f>
        <v>0</v>
      </c>
      <c r="E473" s="1" cm="1">
        <f t="array" ref="E473">_xlfn.SWITCH($A$2,"average", AVERAGE(Instances!E473:Instances!E473),"median", MEDIAN(Instances!E473:Instances!E473),"min", MIN(Instances!E473:Instances!E473),"max", MAX(Instances!E473:Instances!E473),"diff", MAX(Instances!E473:Instances!E473)-MIN(Instances!E473:Instances!E473))</f>
        <v>0</v>
      </c>
      <c r="F473" s="1" cm="1">
        <f t="array" ref="F473">_xlfn.SWITCH($A$2,"average", AVERAGE(Instances!F473:Instances!F473),"median", MEDIAN(Instances!F473:Instances!F473),"min", MIN(Instances!F473:Instances!F473),"max", MAX(Instances!F473:Instances!F473),"diff", MAX(Instances!F473:Instances!F473)-MIN(Instances!F473:Instances!F473))</f>
        <v>0</v>
      </c>
      <c r="G473" s="1" cm="1">
        <f t="array" ref="G473">_xlfn.SWITCH($A$2,"average", AVERAGE(Instances!G473:Instances!G473),"median", MEDIAN(Instances!G473:Instances!G473),"min", MIN(Instances!G473:Instances!G473),"max", MAX(Instances!G473:Instances!G473),"diff", MAX(Instances!G473:Instances!G473)-MIN(Instances!G473:Instances!G473))</f>
        <v>0</v>
      </c>
      <c r="H473" s="1" cm="1">
        <f t="array" ref="H473">_xlfn.SWITCH($A$2,"average", AVERAGE(Instances!H473:Instances!H473),"median", MEDIAN(Instances!H473:Instances!H473),"min", MIN(Instances!H473:Instances!H473),"max", MAX(Instances!H473:Instances!H473),"diff", MAX(Instances!H473:Instances!H473)-MIN(Instances!H473:Instances!H473))</f>
        <v>0</v>
      </c>
      <c r="I473" s="1" cm="1">
        <f t="array" ref="I473">_xlfn.SWITCH($A$2,"average", AVERAGE(Instances!I473:Instances!I473),"median", MEDIAN(Instances!I473:Instances!I473),"min", MIN(Instances!I473:Instances!I473),"max", MAX(Instances!I473:Instances!I473),"diff", MAX(Instances!I473:Instances!I473)-MIN(Instances!I473:Instances!I473))</f>
        <v>0</v>
      </c>
      <c r="J473" s="1" cm="1">
        <f t="array" ref="J473">_xlfn.SWITCH($A$2,"average", AVERAGE(Instances!J473:Instances!J473),"median", MEDIAN(Instances!J473:Instances!J473),"min", MIN(Instances!J473:Instances!J473),"max", MAX(Instances!J473:Instances!J473),"diff", MAX(Instances!J473:Instances!J473)-MIN(Instances!J473:Instances!J473))</f>
        <v>0</v>
      </c>
      <c r="K473" s="1" cm="1">
        <f t="array" ref="K473">_xlfn.SWITCH($A$2,"average", AVERAGE(Instances!K473:Instances!K473),"median", MEDIAN(Instances!K473:Instances!K473),"min", MIN(Instances!K473:Instances!K473),"max", MAX(Instances!K473:Instances!K473),"diff", MAX(Instances!K473:Instances!K473)-MIN(Instances!K473:Instances!K473))</f>
        <v>0</v>
      </c>
      <c r="L473" s="1"/>
      <c r="M473" s="1" cm="1">
        <f t="array" ref="M473">_xlfn.SWITCH($A$2,"average", AVERAGE(Instances!M473:Instances!M473),"median", MEDIAN(Instances!M473:Instances!M473),"min", MIN(Instances!M473:Instances!M473),"max", MAX(Instances!M473:Instances!M473),"diff", MAX(Instances!M473:Instances!M473)-MIN(Instances!M473:Instances!M473))</f>
        <v>0</v>
      </c>
      <c r="N473" s="1" cm="1">
        <f t="array" ref="N473">_xlfn.SWITCH($A$2,"average", AVERAGE(Instances!N473:Instances!N473),"median", MEDIAN(Instances!N473:Instances!N473),"min", MIN(Instances!N473:Instances!N473),"max", MAX(Instances!N473:Instances!N473),"diff", MAX(Instances!N473:Instances!N473)-MIN(Instances!N473:Instances!N473))</f>
        <v>0</v>
      </c>
      <c r="O473" s="1"/>
      <c r="P473" s="1" cm="1">
        <f t="array" ref="P473">_xlfn.SWITCH($A$2,"average", AVERAGE(Instances!P473:Instances!P473),"median", MEDIAN(Instances!P473:Instances!P473),"min", MIN(Instances!P473:Instances!P473),"max", MAX(Instances!P473:Instances!P473),"diff", MAX(Instances!P473:Instances!P473)-MIN(Instances!P473:Instances!P473))</f>
        <v>0</v>
      </c>
      <c r="Q473" s="1" cm="1">
        <f t="array" ref="Q473">_xlfn.SWITCH($A$2,"average", AVERAGE(Instances!Q473:Instances!Q473),"median", MEDIAN(Instances!Q473:Instances!Q473),"min", MIN(Instances!Q473:Instances!Q473),"max", MAX(Instances!Q473:Instances!Q473),"diff", MAX(Instances!Q473:Instances!Q473)-MIN(Instances!Q473:Instances!Q473))</f>
        <v>0</v>
      </c>
      <c r="R473" s="1" cm="1">
        <f t="array" ref="R473">_xlfn.SWITCH($A$2,"average", AVERAGE(Instances!R473:Instances!R473),"median", MEDIAN(Instances!R473:Instances!R473),"min", MIN(Instances!R473:Instances!R473),"max", MAX(Instances!R473:Instances!R473),"diff", MAX(Instances!R473:Instances!R473)-MIN(Instances!R473:Instances!R473))</f>
        <v>0</v>
      </c>
      <c r="S473" s="1">
        <f>MIN($B473)</f>
        <v>0</v>
      </c>
      <c r="T473" s="1">
        <f>MIN($C473)</f>
        <v>0</v>
      </c>
      <c r="U473" s="1">
        <f>MIN($D473)</f>
        <v>0</v>
      </c>
      <c r="V473" s="1">
        <f>MIN($E473)</f>
        <v>0</v>
      </c>
      <c r="W473" s="1">
        <f>MIN($F473)</f>
        <v>0</v>
      </c>
      <c r="X473" s="1">
        <f>MIN($G473)</f>
        <v>0</v>
      </c>
      <c r="Y473" s="1">
        <f>MIN($H473)</f>
        <v>0</v>
      </c>
      <c r="Z473" s="1">
        <f>MIN($I473)</f>
        <v>0</v>
      </c>
      <c r="AA473" s="1">
        <f>MIN($J473)</f>
        <v>0</v>
      </c>
      <c r="AB473" s="1">
        <f>MIN($K473)</f>
        <v>0</v>
      </c>
      <c r="AC473" s="1">
        <f>MIN($M473)</f>
        <v>0</v>
      </c>
      <c r="AD473" s="1">
        <f>MIN($N473)</f>
        <v>0</v>
      </c>
      <c r="AE473" s="1">
        <f>MIN($P473)</f>
        <v>0</v>
      </c>
      <c r="AF473" s="1">
        <f>MIN($Q473)</f>
        <v>0</v>
      </c>
      <c r="AG473" s="1">
        <f>MIN($R473)</f>
        <v>0</v>
      </c>
      <c r="AH473" s="1">
        <f>MEDIAN($B473)</f>
        <v>0</v>
      </c>
      <c r="AI473" s="1">
        <f>MEDIAN($C473)</f>
        <v>0</v>
      </c>
      <c r="AJ473" s="1">
        <f>MEDIAN($D473)</f>
        <v>0</v>
      </c>
      <c r="AK473" s="1">
        <f>MEDIAN($E473)</f>
        <v>0</v>
      </c>
      <c r="AL473" s="1">
        <f>MEDIAN($F473)</f>
        <v>0</v>
      </c>
      <c r="AM473" s="1">
        <f>MEDIAN($G473)</f>
        <v>0</v>
      </c>
      <c r="AN473" s="1">
        <f>MEDIAN($H473)</f>
        <v>0</v>
      </c>
      <c r="AO473" s="1">
        <f>MEDIAN($I473)</f>
        <v>0</v>
      </c>
      <c r="AP473" s="1">
        <f>MEDIAN($J473)</f>
        <v>0</v>
      </c>
      <c r="AQ473" s="1">
        <f>MEDIAN($K473)</f>
        <v>0</v>
      </c>
      <c r="AR473" s="1">
        <f>MEDIAN($M473)</f>
        <v>0</v>
      </c>
      <c r="AS473" s="1">
        <f>MEDIAN($N473)</f>
        <v>0</v>
      </c>
      <c r="AT473" s="1">
        <f>MEDIAN($P473)</f>
        <v>0</v>
      </c>
      <c r="AU473" s="1">
        <f>MEDIAN($Q473)</f>
        <v>0</v>
      </c>
      <c r="AV473" s="1">
        <f>MEDIAN($R473)</f>
        <v>0</v>
      </c>
      <c r="AW473" s="1">
        <f>MAX($B473)</f>
        <v>0</v>
      </c>
      <c r="AX473" s="1">
        <f>MAX($C473)</f>
        <v>0</v>
      </c>
      <c r="AY473" s="1">
        <f>MAX($D473)</f>
        <v>0</v>
      </c>
      <c r="AZ473" s="1">
        <f>MAX($E473)</f>
        <v>0</v>
      </c>
      <c r="BA473" s="1">
        <f>MAX($F473)</f>
        <v>0</v>
      </c>
      <c r="BB473" s="1">
        <f>MAX($G473)</f>
        <v>0</v>
      </c>
      <c r="BC473" s="1">
        <f>MAX($H473)</f>
        <v>0</v>
      </c>
      <c r="BD473" s="1">
        <f>MAX($I473)</f>
        <v>0</v>
      </c>
      <c r="BE473" s="1">
        <f>MAX($J473)</f>
        <v>0</v>
      </c>
      <c r="BF473" s="1">
        <f>MAX($K473)</f>
        <v>0</v>
      </c>
      <c r="BG473" s="1">
        <f>MAX($M473)</f>
        <v>0</v>
      </c>
      <c r="BH473" s="1">
        <f>MAX($N473)</f>
        <v>0</v>
      </c>
      <c r="BI473" s="1">
        <f>MAX($P473)</f>
        <v>0</v>
      </c>
      <c r="BJ473" s="1">
        <f>MAX($Q473)</f>
        <v>0</v>
      </c>
      <c r="BK473" s="1">
        <f>MAX($R473)</f>
        <v>0</v>
      </c>
    </row>
    <row r="474" spans="1:63">
      <c r="A474" s="1" t="s">
        <v>471</v>
      </c>
      <c r="B474" s="1" cm="1">
        <f t="array" ref="B474">_xlfn.SWITCH($A$2,"average", AVERAGE(Instances!B474:Instances!B474),"median", MEDIAN(Instances!B474:Instances!B474),"min", MIN(Instances!B474:Instances!B474),"max", MAX(Instances!B474:Instances!B474),"diff", MAX(Instances!B474:Instances!B474)-MIN(Instances!B474:Instances!B474))</f>
        <v>0</v>
      </c>
      <c r="C474" s="1" cm="1">
        <f t="array" ref="C474">_xlfn.SWITCH($A$2,"average", AVERAGE(Instances!C474:Instances!C474),"median", MEDIAN(Instances!C474:Instances!C474),"min", MIN(Instances!C474:Instances!C474),"max", MAX(Instances!C474:Instances!C474),"diff", MAX(Instances!C474:Instances!C474)-MIN(Instances!C474:Instances!C474))</f>
        <v>0</v>
      </c>
      <c r="D474" s="1" cm="1">
        <f t="array" ref="D474">_xlfn.SWITCH($A$2,"average", AVERAGE(Instances!D474:Instances!D474),"median", MEDIAN(Instances!D474:Instances!D474),"min", MIN(Instances!D474:Instances!D474),"max", MAX(Instances!D474:Instances!D474),"diff", MAX(Instances!D474:Instances!D474)-MIN(Instances!D474:Instances!D474))</f>
        <v>0</v>
      </c>
      <c r="E474" s="1" cm="1">
        <f t="array" ref="E474">_xlfn.SWITCH($A$2,"average", AVERAGE(Instances!E474:Instances!E474),"median", MEDIAN(Instances!E474:Instances!E474),"min", MIN(Instances!E474:Instances!E474),"max", MAX(Instances!E474:Instances!E474),"diff", MAX(Instances!E474:Instances!E474)-MIN(Instances!E474:Instances!E474))</f>
        <v>0</v>
      </c>
      <c r="F474" s="1" cm="1">
        <f t="array" ref="F474">_xlfn.SWITCH($A$2,"average", AVERAGE(Instances!F474:Instances!F474),"median", MEDIAN(Instances!F474:Instances!F474),"min", MIN(Instances!F474:Instances!F474),"max", MAX(Instances!F474:Instances!F474),"diff", MAX(Instances!F474:Instances!F474)-MIN(Instances!F474:Instances!F474))</f>
        <v>0</v>
      </c>
      <c r="G474" s="1" cm="1">
        <f t="array" ref="G474">_xlfn.SWITCH($A$2,"average", AVERAGE(Instances!G474:Instances!G474),"median", MEDIAN(Instances!G474:Instances!G474),"min", MIN(Instances!G474:Instances!G474),"max", MAX(Instances!G474:Instances!G474),"diff", MAX(Instances!G474:Instances!G474)-MIN(Instances!G474:Instances!G474))</f>
        <v>0</v>
      </c>
      <c r="H474" s="1" cm="1">
        <f t="array" ref="H474">_xlfn.SWITCH($A$2,"average", AVERAGE(Instances!H474:Instances!H474),"median", MEDIAN(Instances!H474:Instances!H474),"min", MIN(Instances!H474:Instances!H474),"max", MAX(Instances!H474:Instances!H474),"diff", MAX(Instances!H474:Instances!H474)-MIN(Instances!H474:Instances!H474))</f>
        <v>0</v>
      </c>
      <c r="I474" s="1" cm="1">
        <f t="array" ref="I474">_xlfn.SWITCH($A$2,"average", AVERAGE(Instances!I474:Instances!I474),"median", MEDIAN(Instances!I474:Instances!I474),"min", MIN(Instances!I474:Instances!I474),"max", MAX(Instances!I474:Instances!I474),"diff", MAX(Instances!I474:Instances!I474)-MIN(Instances!I474:Instances!I474))</f>
        <v>0</v>
      </c>
      <c r="J474" s="1" cm="1">
        <f t="array" ref="J474">_xlfn.SWITCH($A$2,"average", AVERAGE(Instances!J474:Instances!J474),"median", MEDIAN(Instances!J474:Instances!J474),"min", MIN(Instances!J474:Instances!J474),"max", MAX(Instances!J474:Instances!J474),"diff", MAX(Instances!J474:Instances!J474)-MIN(Instances!J474:Instances!J474))</f>
        <v>0</v>
      </c>
      <c r="K474" s="1" cm="1">
        <f t="array" ref="K474">_xlfn.SWITCH($A$2,"average", AVERAGE(Instances!K474:Instances!K474),"median", MEDIAN(Instances!K474:Instances!K474),"min", MIN(Instances!K474:Instances!K474),"max", MAX(Instances!K474:Instances!K474),"diff", MAX(Instances!K474:Instances!K474)-MIN(Instances!K474:Instances!K474))</f>
        <v>0</v>
      </c>
      <c r="L474" s="1"/>
      <c r="M474" s="1" cm="1">
        <f t="array" ref="M474">_xlfn.SWITCH($A$2,"average", AVERAGE(Instances!M474:Instances!M474),"median", MEDIAN(Instances!M474:Instances!M474),"min", MIN(Instances!M474:Instances!M474),"max", MAX(Instances!M474:Instances!M474),"diff", MAX(Instances!M474:Instances!M474)-MIN(Instances!M474:Instances!M474))</f>
        <v>0</v>
      </c>
      <c r="N474" s="1" cm="1">
        <f t="array" ref="N474">_xlfn.SWITCH($A$2,"average", AVERAGE(Instances!N474:Instances!N474),"median", MEDIAN(Instances!N474:Instances!N474),"min", MIN(Instances!N474:Instances!N474),"max", MAX(Instances!N474:Instances!N474),"diff", MAX(Instances!N474:Instances!N474)-MIN(Instances!N474:Instances!N474))</f>
        <v>0</v>
      </c>
      <c r="O474" s="1"/>
      <c r="P474" s="1" cm="1">
        <f t="array" ref="P474">_xlfn.SWITCH($A$2,"average", AVERAGE(Instances!P474:Instances!P474),"median", MEDIAN(Instances!P474:Instances!P474),"min", MIN(Instances!P474:Instances!P474),"max", MAX(Instances!P474:Instances!P474),"diff", MAX(Instances!P474:Instances!P474)-MIN(Instances!P474:Instances!P474))</f>
        <v>0</v>
      </c>
      <c r="Q474" s="1" cm="1">
        <f t="array" ref="Q474">_xlfn.SWITCH($A$2,"average", AVERAGE(Instances!Q474:Instances!Q474),"median", MEDIAN(Instances!Q474:Instances!Q474),"min", MIN(Instances!Q474:Instances!Q474),"max", MAX(Instances!Q474:Instances!Q474),"diff", MAX(Instances!Q474:Instances!Q474)-MIN(Instances!Q474:Instances!Q474))</f>
        <v>0</v>
      </c>
      <c r="R474" s="1" cm="1">
        <f t="array" ref="R474">_xlfn.SWITCH($A$2,"average", AVERAGE(Instances!R474:Instances!R474),"median", MEDIAN(Instances!R474:Instances!R474),"min", MIN(Instances!R474:Instances!R474),"max", MAX(Instances!R474:Instances!R474),"diff", MAX(Instances!R474:Instances!R474)-MIN(Instances!R474:Instances!R474))</f>
        <v>0</v>
      </c>
      <c r="S474" s="1">
        <f>MIN($B474)</f>
        <v>0</v>
      </c>
      <c r="T474" s="1">
        <f>MIN($C474)</f>
        <v>0</v>
      </c>
      <c r="U474" s="1">
        <f>MIN($D474)</f>
        <v>0</v>
      </c>
      <c r="V474" s="1">
        <f>MIN($E474)</f>
        <v>0</v>
      </c>
      <c r="W474" s="1">
        <f>MIN($F474)</f>
        <v>0</v>
      </c>
      <c r="X474" s="1">
        <f>MIN($G474)</f>
        <v>0</v>
      </c>
      <c r="Y474" s="1">
        <f>MIN($H474)</f>
        <v>0</v>
      </c>
      <c r="Z474" s="1">
        <f>MIN($I474)</f>
        <v>0</v>
      </c>
      <c r="AA474" s="1">
        <f>MIN($J474)</f>
        <v>0</v>
      </c>
      <c r="AB474" s="1">
        <f>MIN($K474)</f>
        <v>0</v>
      </c>
      <c r="AC474" s="1">
        <f>MIN($M474)</f>
        <v>0</v>
      </c>
      <c r="AD474" s="1">
        <f>MIN($N474)</f>
        <v>0</v>
      </c>
      <c r="AE474" s="1">
        <f>MIN($P474)</f>
        <v>0</v>
      </c>
      <c r="AF474" s="1">
        <f>MIN($Q474)</f>
        <v>0</v>
      </c>
      <c r="AG474" s="1">
        <f>MIN($R474)</f>
        <v>0</v>
      </c>
      <c r="AH474" s="1">
        <f>MEDIAN($B474)</f>
        <v>0</v>
      </c>
      <c r="AI474" s="1">
        <f>MEDIAN($C474)</f>
        <v>0</v>
      </c>
      <c r="AJ474" s="1">
        <f>MEDIAN($D474)</f>
        <v>0</v>
      </c>
      <c r="AK474" s="1">
        <f>MEDIAN($E474)</f>
        <v>0</v>
      </c>
      <c r="AL474" s="1">
        <f>MEDIAN($F474)</f>
        <v>0</v>
      </c>
      <c r="AM474" s="1">
        <f>MEDIAN($G474)</f>
        <v>0</v>
      </c>
      <c r="AN474" s="1">
        <f>MEDIAN($H474)</f>
        <v>0</v>
      </c>
      <c r="AO474" s="1">
        <f>MEDIAN($I474)</f>
        <v>0</v>
      </c>
      <c r="AP474" s="1">
        <f>MEDIAN($J474)</f>
        <v>0</v>
      </c>
      <c r="AQ474" s="1">
        <f>MEDIAN($K474)</f>
        <v>0</v>
      </c>
      <c r="AR474" s="1">
        <f>MEDIAN($M474)</f>
        <v>0</v>
      </c>
      <c r="AS474" s="1">
        <f>MEDIAN($N474)</f>
        <v>0</v>
      </c>
      <c r="AT474" s="1">
        <f>MEDIAN($P474)</f>
        <v>0</v>
      </c>
      <c r="AU474" s="1">
        <f>MEDIAN($Q474)</f>
        <v>0</v>
      </c>
      <c r="AV474" s="1">
        <f>MEDIAN($R474)</f>
        <v>0</v>
      </c>
      <c r="AW474" s="1">
        <f>MAX($B474)</f>
        <v>0</v>
      </c>
      <c r="AX474" s="1">
        <f>MAX($C474)</f>
        <v>0</v>
      </c>
      <c r="AY474" s="1">
        <f>MAX($D474)</f>
        <v>0</v>
      </c>
      <c r="AZ474" s="1">
        <f>MAX($E474)</f>
        <v>0</v>
      </c>
      <c r="BA474" s="1">
        <f>MAX($F474)</f>
        <v>0</v>
      </c>
      <c r="BB474" s="1">
        <f>MAX($G474)</f>
        <v>0</v>
      </c>
      <c r="BC474" s="1">
        <f>MAX($H474)</f>
        <v>0</v>
      </c>
      <c r="BD474" s="1">
        <f>MAX($I474)</f>
        <v>0</v>
      </c>
      <c r="BE474" s="1">
        <f>MAX($J474)</f>
        <v>0</v>
      </c>
      <c r="BF474" s="1">
        <f>MAX($K474)</f>
        <v>0</v>
      </c>
      <c r="BG474" s="1">
        <f>MAX($M474)</f>
        <v>0</v>
      </c>
      <c r="BH474" s="1">
        <f>MAX($N474)</f>
        <v>0</v>
      </c>
      <c r="BI474" s="1">
        <f>MAX($P474)</f>
        <v>0</v>
      </c>
      <c r="BJ474" s="1">
        <f>MAX($Q474)</f>
        <v>0</v>
      </c>
      <c r="BK474" s="1">
        <f>MAX($R474)</f>
        <v>0</v>
      </c>
    </row>
    <row r="475" spans="1:63">
      <c r="A475" s="1" t="s">
        <v>472</v>
      </c>
      <c r="B475" s="1" cm="1">
        <f t="array" ref="B475">_xlfn.SWITCH($A$2,"average", AVERAGE(Instances!B475:Instances!B475),"median", MEDIAN(Instances!B475:Instances!B475),"min", MIN(Instances!B475:Instances!B475),"max", MAX(Instances!B475:Instances!B475),"diff", MAX(Instances!B475:Instances!B475)-MIN(Instances!B475:Instances!B475))</f>
        <v>0</v>
      </c>
      <c r="C475" s="1" cm="1">
        <f t="array" ref="C475">_xlfn.SWITCH($A$2,"average", AVERAGE(Instances!C475:Instances!C475),"median", MEDIAN(Instances!C475:Instances!C475),"min", MIN(Instances!C475:Instances!C475),"max", MAX(Instances!C475:Instances!C475),"diff", MAX(Instances!C475:Instances!C475)-MIN(Instances!C475:Instances!C475))</f>
        <v>0</v>
      </c>
      <c r="D475" s="1" cm="1">
        <f t="array" ref="D475">_xlfn.SWITCH($A$2,"average", AVERAGE(Instances!D475:Instances!D475),"median", MEDIAN(Instances!D475:Instances!D475),"min", MIN(Instances!D475:Instances!D475),"max", MAX(Instances!D475:Instances!D475),"diff", MAX(Instances!D475:Instances!D475)-MIN(Instances!D475:Instances!D475))</f>
        <v>0</v>
      </c>
      <c r="E475" s="1" cm="1">
        <f t="array" ref="E475">_xlfn.SWITCH($A$2,"average", AVERAGE(Instances!E475:Instances!E475),"median", MEDIAN(Instances!E475:Instances!E475),"min", MIN(Instances!E475:Instances!E475),"max", MAX(Instances!E475:Instances!E475),"diff", MAX(Instances!E475:Instances!E475)-MIN(Instances!E475:Instances!E475))</f>
        <v>0</v>
      </c>
      <c r="F475" s="1" cm="1">
        <f t="array" ref="F475">_xlfn.SWITCH($A$2,"average", AVERAGE(Instances!F475:Instances!F475),"median", MEDIAN(Instances!F475:Instances!F475),"min", MIN(Instances!F475:Instances!F475),"max", MAX(Instances!F475:Instances!F475),"diff", MAX(Instances!F475:Instances!F475)-MIN(Instances!F475:Instances!F475))</f>
        <v>0</v>
      </c>
      <c r="G475" s="1" cm="1">
        <f t="array" ref="G475">_xlfn.SWITCH($A$2,"average", AVERAGE(Instances!G475:Instances!G475),"median", MEDIAN(Instances!G475:Instances!G475),"min", MIN(Instances!G475:Instances!G475),"max", MAX(Instances!G475:Instances!G475),"diff", MAX(Instances!G475:Instances!G475)-MIN(Instances!G475:Instances!G475))</f>
        <v>0</v>
      </c>
      <c r="H475" s="1" cm="1">
        <f t="array" ref="H475">_xlfn.SWITCH($A$2,"average", AVERAGE(Instances!H475:Instances!H475),"median", MEDIAN(Instances!H475:Instances!H475),"min", MIN(Instances!H475:Instances!H475),"max", MAX(Instances!H475:Instances!H475),"diff", MAX(Instances!H475:Instances!H475)-MIN(Instances!H475:Instances!H475))</f>
        <v>0</v>
      </c>
      <c r="I475" s="1" cm="1">
        <f t="array" ref="I475">_xlfn.SWITCH($A$2,"average", AVERAGE(Instances!I475:Instances!I475),"median", MEDIAN(Instances!I475:Instances!I475),"min", MIN(Instances!I475:Instances!I475),"max", MAX(Instances!I475:Instances!I475),"diff", MAX(Instances!I475:Instances!I475)-MIN(Instances!I475:Instances!I475))</f>
        <v>0</v>
      </c>
      <c r="J475" s="1" cm="1">
        <f t="array" ref="J475">_xlfn.SWITCH($A$2,"average", AVERAGE(Instances!J475:Instances!J475),"median", MEDIAN(Instances!J475:Instances!J475),"min", MIN(Instances!J475:Instances!J475),"max", MAX(Instances!J475:Instances!J475),"diff", MAX(Instances!J475:Instances!J475)-MIN(Instances!J475:Instances!J475))</f>
        <v>0</v>
      </c>
      <c r="K475" s="1" cm="1">
        <f t="array" ref="K475">_xlfn.SWITCH($A$2,"average", AVERAGE(Instances!K475:Instances!K475),"median", MEDIAN(Instances!K475:Instances!K475),"min", MIN(Instances!K475:Instances!K475),"max", MAX(Instances!K475:Instances!K475),"diff", MAX(Instances!K475:Instances!K475)-MIN(Instances!K475:Instances!K475))</f>
        <v>0</v>
      </c>
      <c r="L475" s="1"/>
      <c r="M475" s="1" cm="1">
        <f t="array" ref="M475">_xlfn.SWITCH($A$2,"average", AVERAGE(Instances!M475:Instances!M475),"median", MEDIAN(Instances!M475:Instances!M475),"min", MIN(Instances!M475:Instances!M475),"max", MAX(Instances!M475:Instances!M475),"diff", MAX(Instances!M475:Instances!M475)-MIN(Instances!M475:Instances!M475))</f>
        <v>0</v>
      </c>
      <c r="N475" s="1" cm="1">
        <f t="array" ref="N475">_xlfn.SWITCH($A$2,"average", AVERAGE(Instances!N475:Instances!N475),"median", MEDIAN(Instances!N475:Instances!N475),"min", MIN(Instances!N475:Instances!N475),"max", MAX(Instances!N475:Instances!N475),"diff", MAX(Instances!N475:Instances!N475)-MIN(Instances!N475:Instances!N475))</f>
        <v>0</v>
      </c>
      <c r="O475" s="1"/>
      <c r="P475" s="1" cm="1">
        <f t="array" ref="P475">_xlfn.SWITCH($A$2,"average", AVERAGE(Instances!P475:Instances!P475),"median", MEDIAN(Instances!P475:Instances!P475),"min", MIN(Instances!P475:Instances!P475),"max", MAX(Instances!P475:Instances!P475),"diff", MAX(Instances!P475:Instances!P475)-MIN(Instances!P475:Instances!P475))</f>
        <v>0</v>
      </c>
      <c r="Q475" s="1" cm="1">
        <f t="array" ref="Q475">_xlfn.SWITCH($A$2,"average", AVERAGE(Instances!Q475:Instances!Q475),"median", MEDIAN(Instances!Q475:Instances!Q475),"min", MIN(Instances!Q475:Instances!Q475),"max", MAX(Instances!Q475:Instances!Q475),"diff", MAX(Instances!Q475:Instances!Q475)-MIN(Instances!Q475:Instances!Q475))</f>
        <v>0</v>
      </c>
      <c r="R475" s="1" cm="1">
        <f t="array" ref="R475">_xlfn.SWITCH($A$2,"average", AVERAGE(Instances!R475:Instances!R475),"median", MEDIAN(Instances!R475:Instances!R475),"min", MIN(Instances!R475:Instances!R475),"max", MAX(Instances!R475:Instances!R475),"diff", MAX(Instances!R475:Instances!R475)-MIN(Instances!R475:Instances!R475))</f>
        <v>0</v>
      </c>
      <c r="S475" s="1">
        <f>MIN($B475)</f>
        <v>0</v>
      </c>
      <c r="T475" s="1">
        <f>MIN($C475)</f>
        <v>0</v>
      </c>
      <c r="U475" s="1">
        <f>MIN($D475)</f>
        <v>0</v>
      </c>
      <c r="V475" s="1">
        <f>MIN($E475)</f>
        <v>0</v>
      </c>
      <c r="W475" s="1">
        <f>MIN($F475)</f>
        <v>0</v>
      </c>
      <c r="X475" s="1">
        <f>MIN($G475)</f>
        <v>0</v>
      </c>
      <c r="Y475" s="1">
        <f>MIN($H475)</f>
        <v>0</v>
      </c>
      <c r="Z475" s="1">
        <f>MIN($I475)</f>
        <v>0</v>
      </c>
      <c r="AA475" s="1">
        <f>MIN($J475)</f>
        <v>0</v>
      </c>
      <c r="AB475" s="1">
        <f>MIN($K475)</f>
        <v>0</v>
      </c>
      <c r="AC475" s="1">
        <f>MIN($M475)</f>
        <v>0</v>
      </c>
      <c r="AD475" s="1">
        <f>MIN($N475)</f>
        <v>0</v>
      </c>
      <c r="AE475" s="1">
        <f>MIN($P475)</f>
        <v>0</v>
      </c>
      <c r="AF475" s="1">
        <f>MIN($Q475)</f>
        <v>0</v>
      </c>
      <c r="AG475" s="1">
        <f>MIN($R475)</f>
        <v>0</v>
      </c>
      <c r="AH475" s="1">
        <f>MEDIAN($B475)</f>
        <v>0</v>
      </c>
      <c r="AI475" s="1">
        <f>MEDIAN($C475)</f>
        <v>0</v>
      </c>
      <c r="AJ475" s="1">
        <f>MEDIAN($D475)</f>
        <v>0</v>
      </c>
      <c r="AK475" s="1">
        <f>MEDIAN($E475)</f>
        <v>0</v>
      </c>
      <c r="AL475" s="1">
        <f>MEDIAN($F475)</f>
        <v>0</v>
      </c>
      <c r="AM475" s="1">
        <f>MEDIAN($G475)</f>
        <v>0</v>
      </c>
      <c r="AN475" s="1">
        <f>MEDIAN($H475)</f>
        <v>0</v>
      </c>
      <c r="AO475" s="1">
        <f>MEDIAN($I475)</f>
        <v>0</v>
      </c>
      <c r="AP475" s="1">
        <f>MEDIAN($J475)</f>
        <v>0</v>
      </c>
      <c r="AQ475" s="1">
        <f>MEDIAN($K475)</f>
        <v>0</v>
      </c>
      <c r="AR475" s="1">
        <f>MEDIAN($M475)</f>
        <v>0</v>
      </c>
      <c r="AS475" s="1">
        <f>MEDIAN($N475)</f>
        <v>0</v>
      </c>
      <c r="AT475" s="1">
        <f>MEDIAN($P475)</f>
        <v>0</v>
      </c>
      <c r="AU475" s="1">
        <f>MEDIAN($Q475)</f>
        <v>0</v>
      </c>
      <c r="AV475" s="1">
        <f>MEDIAN($R475)</f>
        <v>0</v>
      </c>
      <c r="AW475" s="1">
        <f>MAX($B475)</f>
        <v>0</v>
      </c>
      <c r="AX475" s="1">
        <f>MAX($C475)</f>
        <v>0</v>
      </c>
      <c r="AY475" s="1">
        <f>MAX($D475)</f>
        <v>0</v>
      </c>
      <c r="AZ475" s="1">
        <f>MAX($E475)</f>
        <v>0</v>
      </c>
      <c r="BA475" s="1">
        <f>MAX($F475)</f>
        <v>0</v>
      </c>
      <c r="BB475" s="1">
        <f>MAX($G475)</f>
        <v>0</v>
      </c>
      <c r="BC475" s="1">
        <f>MAX($H475)</f>
        <v>0</v>
      </c>
      <c r="BD475" s="1">
        <f>MAX($I475)</f>
        <v>0</v>
      </c>
      <c r="BE475" s="1">
        <f>MAX($J475)</f>
        <v>0</v>
      </c>
      <c r="BF475" s="1">
        <f>MAX($K475)</f>
        <v>0</v>
      </c>
      <c r="BG475" s="1">
        <f>MAX($M475)</f>
        <v>0</v>
      </c>
      <c r="BH475" s="1">
        <f>MAX($N475)</f>
        <v>0</v>
      </c>
      <c r="BI475" s="1">
        <f>MAX($P475)</f>
        <v>0</v>
      </c>
      <c r="BJ475" s="1">
        <f>MAX($Q475)</f>
        <v>0</v>
      </c>
      <c r="BK475" s="1">
        <f>MAX($R475)</f>
        <v>0</v>
      </c>
    </row>
    <row r="476" spans="1:63">
      <c r="A476" s="1" t="s">
        <v>473</v>
      </c>
      <c r="B476" s="1" cm="1">
        <f t="array" ref="B476">_xlfn.SWITCH($A$2,"average", AVERAGE(Instances!B476:Instances!B476),"median", MEDIAN(Instances!B476:Instances!B476),"min", MIN(Instances!B476:Instances!B476),"max", MAX(Instances!B476:Instances!B476),"diff", MAX(Instances!B476:Instances!B476)-MIN(Instances!B476:Instances!B476))</f>
        <v>0</v>
      </c>
      <c r="C476" s="1" cm="1">
        <f t="array" ref="C476">_xlfn.SWITCH($A$2,"average", AVERAGE(Instances!C476:Instances!C476),"median", MEDIAN(Instances!C476:Instances!C476),"min", MIN(Instances!C476:Instances!C476),"max", MAX(Instances!C476:Instances!C476),"diff", MAX(Instances!C476:Instances!C476)-MIN(Instances!C476:Instances!C476))</f>
        <v>0</v>
      </c>
      <c r="D476" s="1" cm="1">
        <f t="array" ref="D476">_xlfn.SWITCH($A$2,"average", AVERAGE(Instances!D476:Instances!D476),"median", MEDIAN(Instances!D476:Instances!D476),"min", MIN(Instances!D476:Instances!D476),"max", MAX(Instances!D476:Instances!D476),"diff", MAX(Instances!D476:Instances!D476)-MIN(Instances!D476:Instances!D476))</f>
        <v>0</v>
      </c>
      <c r="E476" s="1" cm="1">
        <f t="array" ref="E476">_xlfn.SWITCH($A$2,"average", AVERAGE(Instances!E476:Instances!E476),"median", MEDIAN(Instances!E476:Instances!E476),"min", MIN(Instances!E476:Instances!E476),"max", MAX(Instances!E476:Instances!E476),"diff", MAX(Instances!E476:Instances!E476)-MIN(Instances!E476:Instances!E476))</f>
        <v>0</v>
      </c>
      <c r="F476" s="1" cm="1">
        <f t="array" ref="F476">_xlfn.SWITCH($A$2,"average", AVERAGE(Instances!F476:Instances!F476),"median", MEDIAN(Instances!F476:Instances!F476),"min", MIN(Instances!F476:Instances!F476),"max", MAX(Instances!F476:Instances!F476),"diff", MAX(Instances!F476:Instances!F476)-MIN(Instances!F476:Instances!F476))</f>
        <v>0</v>
      </c>
      <c r="G476" s="1" cm="1">
        <f t="array" ref="G476">_xlfn.SWITCH($A$2,"average", AVERAGE(Instances!G476:Instances!G476),"median", MEDIAN(Instances!G476:Instances!G476),"min", MIN(Instances!G476:Instances!G476),"max", MAX(Instances!G476:Instances!G476),"diff", MAX(Instances!G476:Instances!G476)-MIN(Instances!G476:Instances!G476))</f>
        <v>0</v>
      </c>
      <c r="H476" s="1" cm="1">
        <f t="array" ref="H476">_xlfn.SWITCH($A$2,"average", AVERAGE(Instances!H476:Instances!H476),"median", MEDIAN(Instances!H476:Instances!H476),"min", MIN(Instances!H476:Instances!H476),"max", MAX(Instances!H476:Instances!H476),"diff", MAX(Instances!H476:Instances!H476)-MIN(Instances!H476:Instances!H476))</f>
        <v>0</v>
      </c>
      <c r="I476" s="1" cm="1">
        <f t="array" ref="I476">_xlfn.SWITCH($A$2,"average", AVERAGE(Instances!I476:Instances!I476),"median", MEDIAN(Instances!I476:Instances!I476),"min", MIN(Instances!I476:Instances!I476),"max", MAX(Instances!I476:Instances!I476),"diff", MAX(Instances!I476:Instances!I476)-MIN(Instances!I476:Instances!I476))</f>
        <v>0</v>
      </c>
      <c r="J476" s="1" cm="1">
        <f t="array" ref="J476">_xlfn.SWITCH($A$2,"average", AVERAGE(Instances!J476:Instances!J476),"median", MEDIAN(Instances!J476:Instances!J476),"min", MIN(Instances!J476:Instances!J476),"max", MAX(Instances!J476:Instances!J476),"diff", MAX(Instances!J476:Instances!J476)-MIN(Instances!J476:Instances!J476))</f>
        <v>0</v>
      </c>
      <c r="K476" s="1" cm="1">
        <f t="array" ref="K476">_xlfn.SWITCH($A$2,"average", AVERAGE(Instances!K476:Instances!K476),"median", MEDIAN(Instances!K476:Instances!K476),"min", MIN(Instances!K476:Instances!K476),"max", MAX(Instances!K476:Instances!K476),"diff", MAX(Instances!K476:Instances!K476)-MIN(Instances!K476:Instances!K476))</f>
        <v>0</v>
      </c>
      <c r="L476" s="1"/>
      <c r="M476" s="1" cm="1">
        <f t="array" ref="M476">_xlfn.SWITCH($A$2,"average", AVERAGE(Instances!M476:Instances!M476),"median", MEDIAN(Instances!M476:Instances!M476),"min", MIN(Instances!M476:Instances!M476),"max", MAX(Instances!M476:Instances!M476),"diff", MAX(Instances!M476:Instances!M476)-MIN(Instances!M476:Instances!M476))</f>
        <v>0</v>
      </c>
      <c r="N476" s="1" cm="1">
        <f t="array" ref="N476">_xlfn.SWITCH($A$2,"average", AVERAGE(Instances!N476:Instances!N476),"median", MEDIAN(Instances!N476:Instances!N476),"min", MIN(Instances!N476:Instances!N476),"max", MAX(Instances!N476:Instances!N476),"diff", MAX(Instances!N476:Instances!N476)-MIN(Instances!N476:Instances!N476))</f>
        <v>0</v>
      </c>
      <c r="O476" s="1"/>
      <c r="P476" s="1" cm="1">
        <f t="array" ref="P476">_xlfn.SWITCH($A$2,"average", AVERAGE(Instances!P476:Instances!P476),"median", MEDIAN(Instances!P476:Instances!P476),"min", MIN(Instances!P476:Instances!P476),"max", MAX(Instances!P476:Instances!P476),"diff", MAX(Instances!P476:Instances!P476)-MIN(Instances!P476:Instances!P476))</f>
        <v>0</v>
      </c>
      <c r="Q476" s="1" cm="1">
        <f t="array" ref="Q476">_xlfn.SWITCH($A$2,"average", AVERAGE(Instances!Q476:Instances!Q476),"median", MEDIAN(Instances!Q476:Instances!Q476),"min", MIN(Instances!Q476:Instances!Q476),"max", MAX(Instances!Q476:Instances!Q476),"diff", MAX(Instances!Q476:Instances!Q476)-MIN(Instances!Q476:Instances!Q476))</f>
        <v>0</v>
      </c>
      <c r="R476" s="1" cm="1">
        <f t="array" ref="R476">_xlfn.SWITCH($A$2,"average", AVERAGE(Instances!R476:Instances!R476),"median", MEDIAN(Instances!R476:Instances!R476),"min", MIN(Instances!R476:Instances!R476),"max", MAX(Instances!R476:Instances!R476),"diff", MAX(Instances!R476:Instances!R476)-MIN(Instances!R476:Instances!R476))</f>
        <v>0</v>
      </c>
      <c r="S476" s="1">
        <f>MIN($B476)</f>
        <v>0</v>
      </c>
      <c r="T476" s="1">
        <f>MIN($C476)</f>
        <v>0</v>
      </c>
      <c r="U476" s="1">
        <f>MIN($D476)</f>
        <v>0</v>
      </c>
      <c r="V476" s="1">
        <f>MIN($E476)</f>
        <v>0</v>
      </c>
      <c r="W476" s="1">
        <f>MIN($F476)</f>
        <v>0</v>
      </c>
      <c r="X476" s="1">
        <f>MIN($G476)</f>
        <v>0</v>
      </c>
      <c r="Y476" s="1">
        <f>MIN($H476)</f>
        <v>0</v>
      </c>
      <c r="Z476" s="1">
        <f>MIN($I476)</f>
        <v>0</v>
      </c>
      <c r="AA476" s="1">
        <f>MIN($J476)</f>
        <v>0</v>
      </c>
      <c r="AB476" s="1">
        <f>MIN($K476)</f>
        <v>0</v>
      </c>
      <c r="AC476" s="1">
        <f>MIN($M476)</f>
        <v>0</v>
      </c>
      <c r="AD476" s="1">
        <f>MIN($N476)</f>
        <v>0</v>
      </c>
      <c r="AE476" s="1">
        <f>MIN($P476)</f>
        <v>0</v>
      </c>
      <c r="AF476" s="1">
        <f>MIN($Q476)</f>
        <v>0</v>
      </c>
      <c r="AG476" s="1">
        <f>MIN($R476)</f>
        <v>0</v>
      </c>
      <c r="AH476" s="1">
        <f>MEDIAN($B476)</f>
        <v>0</v>
      </c>
      <c r="AI476" s="1">
        <f>MEDIAN($C476)</f>
        <v>0</v>
      </c>
      <c r="AJ476" s="1">
        <f>MEDIAN($D476)</f>
        <v>0</v>
      </c>
      <c r="AK476" s="1">
        <f>MEDIAN($E476)</f>
        <v>0</v>
      </c>
      <c r="AL476" s="1">
        <f>MEDIAN($F476)</f>
        <v>0</v>
      </c>
      <c r="AM476" s="1">
        <f>MEDIAN($G476)</f>
        <v>0</v>
      </c>
      <c r="AN476" s="1">
        <f>MEDIAN($H476)</f>
        <v>0</v>
      </c>
      <c r="AO476" s="1">
        <f>MEDIAN($I476)</f>
        <v>0</v>
      </c>
      <c r="AP476" s="1">
        <f>MEDIAN($J476)</f>
        <v>0</v>
      </c>
      <c r="AQ476" s="1">
        <f>MEDIAN($K476)</f>
        <v>0</v>
      </c>
      <c r="AR476" s="1">
        <f>MEDIAN($M476)</f>
        <v>0</v>
      </c>
      <c r="AS476" s="1">
        <f>MEDIAN($N476)</f>
        <v>0</v>
      </c>
      <c r="AT476" s="1">
        <f>MEDIAN($P476)</f>
        <v>0</v>
      </c>
      <c r="AU476" s="1">
        <f>MEDIAN($Q476)</f>
        <v>0</v>
      </c>
      <c r="AV476" s="1">
        <f>MEDIAN($R476)</f>
        <v>0</v>
      </c>
      <c r="AW476" s="1">
        <f>MAX($B476)</f>
        <v>0</v>
      </c>
      <c r="AX476" s="1">
        <f>MAX($C476)</f>
        <v>0</v>
      </c>
      <c r="AY476" s="1">
        <f>MAX($D476)</f>
        <v>0</v>
      </c>
      <c r="AZ476" s="1">
        <f>MAX($E476)</f>
        <v>0</v>
      </c>
      <c r="BA476" s="1">
        <f>MAX($F476)</f>
        <v>0</v>
      </c>
      <c r="BB476" s="1">
        <f>MAX($G476)</f>
        <v>0</v>
      </c>
      <c r="BC476" s="1">
        <f>MAX($H476)</f>
        <v>0</v>
      </c>
      <c r="BD476" s="1">
        <f>MAX($I476)</f>
        <v>0</v>
      </c>
      <c r="BE476" s="1">
        <f>MAX($J476)</f>
        <v>0</v>
      </c>
      <c r="BF476" s="1">
        <f>MAX($K476)</f>
        <v>0</v>
      </c>
      <c r="BG476" s="1">
        <f>MAX($M476)</f>
        <v>0</v>
      </c>
      <c r="BH476" s="1">
        <f>MAX($N476)</f>
        <v>0</v>
      </c>
      <c r="BI476" s="1">
        <f>MAX($P476)</f>
        <v>0</v>
      </c>
      <c r="BJ476" s="1">
        <f>MAX($Q476)</f>
        <v>0</v>
      </c>
      <c r="BK476" s="1">
        <f>MAX($R476)</f>
        <v>0</v>
      </c>
    </row>
    <row r="477" spans="1:63">
      <c r="A477" s="1" t="s">
        <v>474</v>
      </c>
      <c r="B477" s="1" cm="1">
        <f t="array" ref="B477">_xlfn.SWITCH($A$2,"average", AVERAGE(Instances!B477:Instances!B477),"median", MEDIAN(Instances!B477:Instances!B477),"min", MIN(Instances!B477:Instances!B477),"max", MAX(Instances!B477:Instances!B477),"diff", MAX(Instances!B477:Instances!B477)-MIN(Instances!B477:Instances!B477))</f>
        <v>0</v>
      </c>
      <c r="C477" s="1" cm="1">
        <f t="array" ref="C477">_xlfn.SWITCH($A$2,"average", AVERAGE(Instances!C477:Instances!C477),"median", MEDIAN(Instances!C477:Instances!C477),"min", MIN(Instances!C477:Instances!C477),"max", MAX(Instances!C477:Instances!C477),"diff", MAX(Instances!C477:Instances!C477)-MIN(Instances!C477:Instances!C477))</f>
        <v>0</v>
      </c>
      <c r="D477" s="1" cm="1">
        <f t="array" ref="D477">_xlfn.SWITCH($A$2,"average", AVERAGE(Instances!D477:Instances!D477),"median", MEDIAN(Instances!D477:Instances!D477),"min", MIN(Instances!D477:Instances!D477),"max", MAX(Instances!D477:Instances!D477),"diff", MAX(Instances!D477:Instances!D477)-MIN(Instances!D477:Instances!D477))</f>
        <v>0</v>
      </c>
      <c r="E477" s="1" cm="1">
        <f t="array" ref="E477">_xlfn.SWITCH($A$2,"average", AVERAGE(Instances!E477:Instances!E477),"median", MEDIAN(Instances!E477:Instances!E477),"min", MIN(Instances!E477:Instances!E477),"max", MAX(Instances!E477:Instances!E477),"diff", MAX(Instances!E477:Instances!E477)-MIN(Instances!E477:Instances!E477))</f>
        <v>0</v>
      </c>
      <c r="F477" s="1" cm="1">
        <f t="array" ref="F477">_xlfn.SWITCH($A$2,"average", AVERAGE(Instances!F477:Instances!F477),"median", MEDIAN(Instances!F477:Instances!F477),"min", MIN(Instances!F477:Instances!F477),"max", MAX(Instances!F477:Instances!F477),"diff", MAX(Instances!F477:Instances!F477)-MIN(Instances!F477:Instances!F477))</f>
        <v>0</v>
      </c>
      <c r="G477" s="1" cm="1">
        <f t="array" ref="G477">_xlfn.SWITCH($A$2,"average", AVERAGE(Instances!G477:Instances!G477),"median", MEDIAN(Instances!G477:Instances!G477),"min", MIN(Instances!G477:Instances!G477),"max", MAX(Instances!G477:Instances!G477),"diff", MAX(Instances!G477:Instances!G477)-MIN(Instances!G477:Instances!G477))</f>
        <v>0</v>
      </c>
      <c r="H477" s="1" cm="1">
        <f t="array" ref="H477">_xlfn.SWITCH($A$2,"average", AVERAGE(Instances!H477:Instances!H477),"median", MEDIAN(Instances!H477:Instances!H477),"min", MIN(Instances!H477:Instances!H477),"max", MAX(Instances!H477:Instances!H477),"diff", MAX(Instances!H477:Instances!H477)-MIN(Instances!H477:Instances!H477))</f>
        <v>0</v>
      </c>
      <c r="I477" s="1" cm="1">
        <f t="array" ref="I477">_xlfn.SWITCH($A$2,"average", AVERAGE(Instances!I477:Instances!I477),"median", MEDIAN(Instances!I477:Instances!I477),"min", MIN(Instances!I477:Instances!I477),"max", MAX(Instances!I477:Instances!I477),"diff", MAX(Instances!I477:Instances!I477)-MIN(Instances!I477:Instances!I477))</f>
        <v>0</v>
      </c>
      <c r="J477" s="1" cm="1">
        <f t="array" ref="J477">_xlfn.SWITCH($A$2,"average", AVERAGE(Instances!J477:Instances!J477),"median", MEDIAN(Instances!J477:Instances!J477),"min", MIN(Instances!J477:Instances!J477),"max", MAX(Instances!J477:Instances!J477),"diff", MAX(Instances!J477:Instances!J477)-MIN(Instances!J477:Instances!J477))</f>
        <v>0</v>
      </c>
      <c r="K477" s="1" cm="1">
        <f t="array" ref="K477">_xlfn.SWITCH($A$2,"average", AVERAGE(Instances!K477:Instances!K477),"median", MEDIAN(Instances!K477:Instances!K477),"min", MIN(Instances!K477:Instances!K477),"max", MAX(Instances!K477:Instances!K477),"diff", MAX(Instances!K477:Instances!K477)-MIN(Instances!K477:Instances!K477))</f>
        <v>0</v>
      </c>
      <c r="L477" s="1"/>
      <c r="M477" s="1" cm="1">
        <f t="array" ref="M477">_xlfn.SWITCH($A$2,"average", AVERAGE(Instances!M477:Instances!M477),"median", MEDIAN(Instances!M477:Instances!M477),"min", MIN(Instances!M477:Instances!M477),"max", MAX(Instances!M477:Instances!M477),"diff", MAX(Instances!M477:Instances!M477)-MIN(Instances!M477:Instances!M477))</f>
        <v>0</v>
      </c>
      <c r="N477" s="1" cm="1">
        <f t="array" ref="N477">_xlfn.SWITCH($A$2,"average", AVERAGE(Instances!N477:Instances!N477),"median", MEDIAN(Instances!N477:Instances!N477),"min", MIN(Instances!N477:Instances!N477),"max", MAX(Instances!N477:Instances!N477),"diff", MAX(Instances!N477:Instances!N477)-MIN(Instances!N477:Instances!N477))</f>
        <v>0</v>
      </c>
      <c r="O477" s="1"/>
      <c r="P477" s="1" cm="1">
        <f t="array" ref="P477">_xlfn.SWITCH($A$2,"average", AVERAGE(Instances!P477:Instances!P477),"median", MEDIAN(Instances!P477:Instances!P477),"min", MIN(Instances!P477:Instances!P477),"max", MAX(Instances!P477:Instances!P477),"diff", MAX(Instances!P477:Instances!P477)-MIN(Instances!P477:Instances!P477))</f>
        <v>0</v>
      </c>
      <c r="Q477" s="1" cm="1">
        <f t="array" ref="Q477">_xlfn.SWITCH($A$2,"average", AVERAGE(Instances!Q477:Instances!Q477),"median", MEDIAN(Instances!Q477:Instances!Q477),"min", MIN(Instances!Q477:Instances!Q477),"max", MAX(Instances!Q477:Instances!Q477),"diff", MAX(Instances!Q477:Instances!Q477)-MIN(Instances!Q477:Instances!Q477))</f>
        <v>0</v>
      </c>
      <c r="R477" s="1" cm="1">
        <f t="array" ref="R477">_xlfn.SWITCH($A$2,"average", AVERAGE(Instances!R477:Instances!R477),"median", MEDIAN(Instances!R477:Instances!R477),"min", MIN(Instances!R477:Instances!R477),"max", MAX(Instances!R477:Instances!R477),"diff", MAX(Instances!R477:Instances!R477)-MIN(Instances!R477:Instances!R477))</f>
        <v>0</v>
      </c>
      <c r="S477" s="1">
        <f>MIN($B477)</f>
        <v>0</v>
      </c>
      <c r="T477" s="1">
        <f>MIN($C477)</f>
        <v>0</v>
      </c>
      <c r="U477" s="1">
        <f>MIN($D477)</f>
        <v>0</v>
      </c>
      <c r="V477" s="1">
        <f>MIN($E477)</f>
        <v>0</v>
      </c>
      <c r="W477" s="1">
        <f>MIN($F477)</f>
        <v>0</v>
      </c>
      <c r="X477" s="1">
        <f>MIN($G477)</f>
        <v>0</v>
      </c>
      <c r="Y477" s="1">
        <f>MIN($H477)</f>
        <v>0</v>
      </c>
      <c r="Z477" s="1">
        <f>MIN($I477)</f>
        <v>0</v>
      </c>
      <c r="AA477" s="1">
        <f>MIN($J477)</f>
        <v>0</v>
      </c>
      <c r="AB477" s="1">
        <f>MIN($K477)</f>
        <v>0</v>
      </c>
      <c r="AC477" s="1">
        <f>MIN($M477)</f>
        <v>0</v>
      </c>
      <c r="AD477" s="1">
        <f>MIN($N477)</f>
        <v>0</v>
      </c>
      <c r="AE477" s="1">
        <f>MIN($P477)</f>
        <v>0</v>
      </c>
      <c r="AF477" s="1">
        <f>MIN($Q477)</f>
        <v>0</v>
      </c>
      <c r="AG477" s="1">
        <f>MIN($R477)</f>
        <v>0</v>
      </c>
      <c r="AH477" s="1">
        <f>MEDIAN($B477)</f>
        <v>0</v>
      </c>
      <c r="AI477" s="1">
        <f>MEDIAN($C477)</f>
        <v>0</v>
      </c>
      <c r="AJ477" s="1">
        <f>MEDIAN($D477)</f>
        <v>0</v>
      </c>
      <c r="AK477" s="1">
        <f>MEDIAN($E477)</f>
        <v>0</v>
      </c>
      <c r="AL477" s="1">
        <f>MEDIAN($F477)</f>
        <v>0</v>
      </c>
      <c r="AM477" s="1">
        <f>MEDIAN($G477)</f>
        <v>0</v>
      </c>
      <c r="AN477" s="1">
        <f>MEDIAN($H477)</f>
        <v>0</v>
      </c>
      <c r="AO477" s="1">
        <f>MEDIAN($I477)</f>
        <v>0</v>
      </c>
      <c r="AP477" s="1">
        <f>MEDIAN($J477)</f>
        <v>0</v>
      </c>
      <c r="AQ477" s="1">
        <f>MEDIAN($K477)</f>
        <v>0</v>
      </c>
      <c r="AR477" s="1">
        <f>MEDIAN($M477)</f>
        <v>0</v>
      </c>
      <c r="AS477" s="1">
        <f>MEDIAN($N477)</f>
        <v>0</v>
      </c>
      <c r="AT477" s="1">
        <f>MEDIAN($P477)</f>
        <v>0</v>
      </c>
      <c r="AU477" s="1">
        <f>MEDIAN($Q477)</f>
        <v>0</v>
      </c>
      <c r="AV477" s="1">
        <f>MEDIAN($R477)</f>
        <v>0</v>
      </c>
      <c r="AW477" s="1">
        <f>MAX($B477)</f>
        <v>0</v>
      </c>
      <c r="AX477" s="1">
        <f>MAX($C477)</f>
        <v>0</v>
      </c>
      <c r="AY477" s="1">
        <f>MAX($D477)</f>
        <v>0</v>
      </c>
      <c r="AZ477" s="1">
        <f>MAX($E477)</f>
        <v>0</v>
      </c>
      <c r="BA477" s="1">
        <f>MAX($F477)</f>
        <v>0</v>
      </c>
      <c r="BB477" s="1">
        <f>MAX($G477)</f>
        <v>0</v>
      </c>
      <c r="BC477" s="1">
        <f>MAX($H477)</f>
        <v>0</v>
      </c>
      <c r="BD477" s="1">
        <f>MAX($I477)</f>
        <v>0</v>
      </c>
      <c r="BE477" s="1">
        <f>MAX($J477)</f>
        <v>0</v>
      </c>
      <c r="BF477" s="1">
        <f>MAX($K477)</f>
        <v>0</v>
      </c>
      <c r="BG477" s="1">
        <f>MAX($M477)</f>
        <v>0</v>
      </c>
      <c r="BH477" s="1">
        <f>MAX($N477)</f>
        <v>0</v>
      </c>
      <c r="BI477" s="1">
        <f>MAX($P477)</f>
        <v>0</v>
      </c>
      <c r="BJ477" s="1">
        <f>MAX($Q477)</f>
        <v>0</v>
      </c>
      <c r="BK477" s="1">
        <f>MAX($R477)</f>
        <v>0</v>
      </c>
    </row>
    <row r="478" spans="1:63">
      <c r="A478" s="1" t="s">
        <v>475</v>
      </c>
      <c r="B478" s="1" cm="1">
        <f t="array" ref="B478">_xlfn.SWITCH($A$2,"average", AVERAGE(Instances!B478:Instances!B478),"median", MEDIAN(Instances!B478:Instances!B478),"min", MIN(Instances!B478:Instances!B478),"max", MAX(Instances!B478:Instances!B478),"diff", MAX(Instances!B478:Instances!B478)-MIN(Instances!B478:Instances!B478))</f>
        <v>0</v>
      </c>
      <c r="C478" s="1" cm="1">
        <f t="array" ref="C478">_xlfn.SWITCH($A$2,"average", AVERAGE(Instances!C478:Instances!C478),"median", MEDIAN(Instances!C478:Instances!C478),"min", MIN(Instances!C478:Instances!C478),"max", MAX(Instances!C478:Instances!C478),"diff", MAX(Instances!C478:Instances!C478)-MIN(Instances!C478:Instances!C478))</f>
        <v>0</v>
      </c>
      <c r="D478" s="1" cm="1">
        <f t="array" ref="D478">_xlfn.SWITCH($A$2,"average", AVERAGE(Instances!D478:Instances!D478),"median", MEDIAN(Instances!D478:Instances!D478),"min", MIN(Instances!D478:Instances!D478),"max", MAX(Instances!D478:Instances!D478),"diff", MAX(Instances!D478:Instances!D478)-MIN(Instances!D478:Instances!D478))</f>
        <v>0</v>
      </c>
      <c r="E478" s="1" cm="1">
        <f t="array" ref="E478">_xlfn.SWITCH($A$2,"average", AVERAGE(Instances!E478:Instances!E478),"median", MEDIAN(Instances!E478:Instances!E478),"min", MIN(Instances!E478:Instances!E478),"max", MAX(Instances!E478:Instances!E478),"diff", MAX(Instances!E478:Instances!E478)-MIN(Instances!E478:Instances!E478))</f>
        <v>0</v>
      </c>
      <c r="F478" s="1" cm="1">
        <f t="array" ref="F478">_xlfn.SWITCH($A$2,"average", AVERAGE(Instances!F478:Instances!F478),"median", MEDIAN(Instances!F478:Instances!F478),"min", MIN(Instances!F478:Instances!F478),"max", MAX(Instances!F478:Instances!F478),"diff", MAX(Instances!F478:Instances!F478)-MIN(Instances!F478:Instances!F478))</f>
        <v>0</v>
      </c>
      <c r="G478" s="1" cm="1">
        <f t="array" ref="G478">_xlfn.SWITCH($A$2,"average", AVERAGE(Instances!G478:Instances!G478),"median", MEDIAN(Instances!G478:Instances!G478),"min", MIN(Instances!G478:Instances!G478),"max", MAX(Instances!G478:Instances!G478),"diff", MAX(Instances!G478:Instances!G478)-MIN(Instances!G478:Instances!G478))</f>
        <v>0</v>
      </c>
      <c r="H478" s="1" cm="1">
        <f t="array" ref="H478">_xlfn.SWITCH($A$2,"average", AVERAGE(Instances!H478:Instances!H478),"median", MEDIAN(Instances!H478:Instances!H478),"min", MIN(Instances!H478:Instances!H478),"max", MAX(Instances!H478:Instances!H478),"diff", MAX(Instances!H478:Instances!H478)-MIN(Instances!H478:Instances!H478))</f>
        <v>0</v>
      </c>
      <c r="I478" s="1" cm="1">
        <f t="array" ref="I478">_xlfn.SWITCH($A$2,"average", AVERAGE(Instances!I478:Instances!I478),"median", MEDIAN(Instances!I478:Instances!I478),"min", MIN(Instances!I478:Instances!I478),"max", MAX(Instances!I478:Instances!I478),"diff", MAX(Instances!I478:Instances!I478)-MIN(Instances!I478:Instances!I478))</f>
        <v>0</v>
      </c>
      <c r="J478" s="1" cm="1">
        <f t="array" ref="J478">_xlfn.SWITCH($A$2,"average", AVERAGE(Instances!J478:Instances!J478),"median", MEDIAN(Instances!J478:Instances!J478),"min", MIN(Instances!J478:Instances!J478),"max", MAX(Instances!J478:Instances!J478),"diff", MAX(Instances!J478:Instances!J478)-MIN(Instances!J478:Instances!J478))</f>
        <v>0</v>
      </c>
      <c r="K478" s="1" cm="1">
        <f t="array" ref="K478">_xlfn.SWITCH($A$2,"average", AVERAGE(Instances!K478:Instances!K478),"median", MEDIAN(Instances!K478:Instances!K478),"min", MIN(Instances!K478:Instances!K478),"max", MAX(Instances!K478:Instances!K478),"diff", MAX(Instances!K478:Instances!K478)-MIN(Instances!K478:Instances!K478))</f>
        <v>0</v>
      </c>
      <c r="L478" s="1"/>
      <c r="M478" s="1" cm="1">
        <f t="array" ref="M478">_xlfn.SWITCH($A$2,"average", AVERAGE(Instances!M478:Instances!M478),"median", MEDIAN(Instances!M478:Instances!M478),"min", MIN(Instances!M478:Instances!M478),"max", MAX(Instances!M478:Instances!M478),"diff", MAX(Instances!M478:Instances!M478)-MIN(Instances!M478:Instances!M478))</f>
        <v>0</v>
      </c>
      <c r="N478" s="1" cm="1">
        <f t="array" ref="N478">_xlfn.SWITCH($A$2,"average", AVERAGE(Instances!N478:Instances!N478),"median", MEDIAN(Instances!N478:Instances!N478),"min", MIN(Instances!N478:Instances!N478),"max", MAX(Instances!N478:Instances!N478),"diff", MAX(Instances!N478:Instances!N478)-MIN(Instances!N478:Instances!N478))</f>
        <v>0</v>
      </c>
      <c r="O478" s="1"/>
      <c r="P478" s="1" cm="1">
        <f t="array" ref="P478">_xlfn.SWITCH($A$2,"average", AVERAGE(Instances!P478:Instances!P478),"median", MEDIAN(Instances!P478:Instances!P478),"min", MIN(Instances!P478:Instances!P478),"max", MAX(Instances!P478:Instances!P478),"diff", MAX(Instances!P478:Instances!P478)-MIN(Instances!P478:Instances!P478))</f>
        <v>0</v>
      </c>
      <c r="Q478" s="1" cm="1">
        <f t="array" ref="Q478">_xlfn.SWITCH($A$2,"average", AVERAGE(Instances!Q478:Instances!Q478),"median", MEDIAN(Instances!Q478:Instances!Q478),"min", MIN(Instances!Q478:Instances!Q478),"max", MAX(Instances!Q478:Instances!Q478),"diff", MAX(Instances!Q478:Instances!Q478)-MIN(Instances!Q478:Instances!Q478))</f>
        <v>0</v>
      </c>
      <c r="R478" s="1" cm="1">
        <f t="array" ref="R478">_xlfn.SWITCH($A$2,"average", AVERAGE(Instances!R478:Instances!R478),"median", MEDIAN(Instances!R478:Instances!R478),"min", MIN(Instances!R478:Instances!R478),"max", MAX(Instances!R478:Instances!R478),"diff", MAX(Instances!R478:Instances!R478)-MIN(Instances!R478:Instances!R478))</f>
        <v>0</v>
      </c>
      <c r="S478" s="1">
        <f>MIN($B478)</f>
        <v>0</v>
      </c>
      <c r="T478" s="1">
        <f>MIN($C478)</f>
        <v>0</v>
      </c>
      <c r="U478" s="1">
        <f>MIN($D478)</f>
        <v>0</v>
      </c>
      <c r="V478" s="1">
        <f>MIN($E478)</f>
        <v>0</v>
      </c>
      <c r="W478" s="1">
        <f>MIN($F478)</f>
        <v>0</v>
      </c>
      <c r="X478" s="1">
        <f>MIN($G478)</f>
        <v>0</v>
      </c>
      <c r="Y478" s="1">
        <f>MIN($H478)</f>
        <v>0</v>
      </c>
      <c r="Z478" s="1">
        <f>MIN($I478)</f>
        <v>0</v>
      </c>
      <c r="AA478" s="1">
        <f>MIN($J478)</f>
        <v>0</v>
      </c>
      <c r="AB478" s="1">
        <f>MIN($K478)</f>
        <v>0</v>
      </c>
      <c r="AC478" s="1">
        <f>MIN($M478)</f>
        <v>0</v>
      </c>
      <c r="AD478" s="1">
        <f>MIN($N478)</f>
        <v>0</v>
      </c>
      <c r="AE478" s="1">
        <f>MIN($P478)</f>
        <v>0</v>
      </c>
      <c r="AF478" s="1">
        <f>MIN($Q478)</f>
        <v>0</v>
      </c>
      <c r="AG478" s="1">
        <f>MIN($R478)</f>
        <v>0</v>
      </c>
      <c r="AH478" s="1">
        <f>MEDIAN($B478)</f>
        <v>0</v>
      </c>
      <c r="AI478" s="1">
        <f>MEDIAN($C478)</f>
        <v>0</v>
      </c>
      <c r="AJ478" s="1">
        <f>MEDIAN($D478)</f>
        <v>0</v>
      </c>
      <c r="AK478" s="1">
        <f>MEDIAN($E478)</f>
        <v>0</v>
      </c>
      <c r="AL478" s="1">
        <f>MEDIAN($F478)</f>
        <v>0</v>
      </c>
      <c r="AM478" s="1">
        <f>MEDIAN($G478)</f>
        <v>0</v>
      </c>
      <c r="AN478" s="1">
        <f>MEDIAN($H478)</f>
        <v>0</v>
      </c>
      <c r="AO478" s="1">
        <f>MEDIAN($I478)</f>
        <v>0</v>
      </c>
      <c r="AP478" s="1">
        <f>MEDIAN($J478)</f>
        <v>0</v>
      </c>
      <c r="AQ478" s="1">
        <f>MEDIAN($K478)</f>
        <v>0</v>
      </c>
      <c r="AR478" s="1">
        <f>MEDIAN($M478)</f>
        <v>0</v>
      </c>
      <c r="AS478" s="1">
        <f>MEDIAN($N478)</f>
        <v>0</v>
      </c>
      <c r="AT478" s="1">
        <f>MEDIAN($P478)</f>
        <v>0</v>
      </c>
      <c r="AU478" s="1">
        <f>MEDIAN($Q478)</f>
        <v>0</v>
      </c>
      <c r="AV478" s="1">
        <f>MEDIAN($R478)</f>
        <v>0</v>
      </c>
      <c r="AW478" s="1">
        <f>MAX($B478)</f>
        <v>0</v>
      </c>
      <c r="AX478" s="1">
        <f>MAX($C478)</f>
        <v>0</v>
      </c>
      <c r="AY478" s="1">
        <f>MAX($D478)</f>
        <v>0</v>
      </c>
      <c r="AZ478" s="1">
        <f>MAX($E478)</f>
        <v>0</v>
      </c>
      <c r="BA478" s="1">
        <f>MAX($F478)</f>
        <v>0</v>
      </c>
      <c r="BB478" s="1">
        <f>MAX($G478)</f>
        <v>0</v>
      </c>
      <c r="BC478" s="1">
        <f>MAX($H478)</f>
        <v>0</v>
      </c>
      <c r="BD478" s="1">
        <f>MAX($I478)</f>
        <v>0</v>
      </c>
      <c r="BE478" s="1">
        <f>MAX($J478)</f>
        <v>0</v>
      </c>
      <c r="BF478" s="1">
        <f>MAX($K478)</f>
        <v>0</v>
      </c>
      <c r="BG478" s="1">
        <f>MAX($M478)</f>
        <v>0</v>
      </c>
      <c r="BH478" s="1">
        <f>MAX($N478)</f>
        <v>0</v>
      </c>
      <c r="BI478" s="1">
        <f>MAX($P478)</f>
        <v>0</v>
      </c>
      <c r="BJ478" s="1">
        <f>MAX($Q478)</f>
        <v>0</v>
      </c>
      <c r="BK478" s="1">
        <f>MAX($R478)</f>
        <v>0</v>
      </c>
    </row>
    <row r="479" spans="1:63">
      <c r="A479" s="1" t="s">
        <v>476</v>
      </c>
      <c r="B479" s="1" cm="1">
        <f t="array" ref="B479">_xlfn.SWITCH($A$2,"average", AVERAGE(Instances!B479:Instances!B479),"median", MEDIAN(Instances!B479:Instances!B479),"min", MIN(Instances!B479:Instances!B479),"max", MAX(Instances!B479:Instances!B479),"diff", MAX(Instances!B479:Instances!B479)-MIN(Instances!B479:Instances!B479))</f>
        <v>0</v>
      </c>
      <c r="C479" s="1" cm="1">
        <f t="array" ref="C479">_xlfn.SWITCH($A$2,"average", AVERAGE(Instances!C479:Instances!C479),"median", MEDIAN(Instances!C479:Instances!C479),"min", MIN(Instances!C479:Instances!C479),"max", MAX(Instances!C479:Instances!C479),"diff", MAX(Instances!C479:Instances!C479)-MIN(Instances!C479:Instances!C479))</f>
        <v>0</v>
      </c>
      <c r="D479" s="1" cm="1">
        <f t="array" ref="D479">_xlfn.SWITCH($A$2,"average", AVERAGE(Instances!D479:Instances!D479),"median", MEDIAN(Instances!D479:Instances!D479),"min", MIN(Instances!D479:Instances!D479),"max", MAX(Instances!D479:Instances!D479),"diff", MAX(Instances!D479:Instances!D479)-MIN(Instances!D479:Instances!D479))</f>
        <v>0</v>
      </c>
      <c r="E479" s="1" cm="1">
        <f t="array" ref="E479">_xlfn.SWITCH($A$2,"average", AVERAGE(Instances!E479:Instances!E479),"median", MEDIAN(Instances!E479:Instances!E479),"min", MIN(Instances!E479:Instances!E479),"max", MAX(Instances!E479:Instances!E479),"diff", MAX(Instances!E479:Instances!E479)-MIN(Instances!E479:Instances!E479))</f>
        <v>0</v>
      </c>
      <c r="F479" s="1" cm="1">
        <f t="array" ref="F479">_xlfn.SWITCH($A$2,"average", AVERAGE(Instances!F479:Instances!F479),"median", MEDIAN(Instances!F479:Instances!F479),"min", MIN(Instances!F479:Instances!F479),"max", MAX(Instances!F479:Instances!F479),"diff", MAX(Instances!F479:Instances!F479)-MIN(Instances!F479:Instances!F479))</f>
        <v>0</v>
      </c>
      <c r="G479" s="1" cm="1">
        <f t="array" ref="G479">_xlfn.SWITCH($A$2,"average", AVERAGE(Instances!G479:Instances!G479),"median", MEDIAN(Instances!G479:Instances!G479),"min", MIN(Instances!G479:Instances!G479),"max", MAX(Instances!G479:Instances!G479),"diff", MAX(Instances!G479:Instances!G479)-MIN(Instances!G479:Instances!G479))</f>
        <v>0</v>
      </c>
      <c r="H479" s="1" cm="1">
        <f t="array" ref="H479">_xlfn.SWITCH($A$2,"average", AVERAGE(Instances!H479:Instances!H479),"median", MEDIAN(Instances!H479:Instances!H479),"min", MIN(Instances!H479:Instances!H479),"max", MAX(Instances!H479:Instances!H479),"diff", MAX(Instances!H479:Instances!H479)-MIN(Instances!H479:Instances!H479))</f>
        <v>0</v>
      </c>
      <c r="I479" s="1" cm="1">
        <f t="array" ref="I479">_xlfn.SWITCH($A$2,"average", AVERAGE(Instances!I479:Instances!I479),"median", MEDIAN(Instances!I479:Instances!I479),"min", MIN(Instances!I479:Instances!I479),"max", MAX(Instances!I479:Instances!I479),"diff", MAX(Instances!I479:Instances!I479)-MIN(Instances!I479:Instances!I479))</f>
        <v>0</v>
      </c>
      <c r="J479" s="1" cm="1">
        <f t="array" ref="J479">_xlfn.SWITCH($A$2,"average", AVERAGE(Instances!J479:Instances!J479),"median", MEDIAN(Instances!J479:Instances!J479),"min", MIN(Instances!J479:Instances!J479),"max", MAX(Instances!J479:Instances!J479),"diff", MAX(Instances!J479:Instances!J479)-MIN(Instances!J479:Instances!J479))</f>
        <v>0</v>
      </c>
      <c r="K479" s="1" cm="1">
        <f t="array" ref="K479">_xlfn.SWITCH($A$2,"average", AVERAGE(Instances!K479:Instances!K479),"median", MEDIAN(Instances!K479:Instances!K479),"min", MIN(Instances!K479:Instances!K479),"max", MAX(Instances!K479:Instances!K479),"diff", MAX(Instances!K479:Instances!K479)-MIN(Instances!K479:Instances!K479))</f>
        <v>0</v>
      </c>
      <c r="L479" s="1"/>
      <c r="M479" s="1" cm="1">
        <f t="array" ref="M479">_xlfn.SWITCH($A$2,"average", AVERAGE(Instances!M479:Instances!M479),"median", MEDIAN(Instances!M479:Instances!M479),"min", MIN(Instances!M479:Instances!M479),"max", MAX(Instances!M479:Instances!M479),"diff", MAX(Instances!M479:Instances!M479)-MIN(Instances!M479:Instances!M479))</f>
        <v>0</v>
      </c>
      <c r="N479" s="1" cm="1">
        <f t="array" ref="N479">_xlfn.SWITCH($A$2,"average", AVERAGE(Instances!N479:Instances!N479),"median", MEDIAN(Instances!N479:Instances!N479),"min", MIN(Instances!N479:Instances!N479),"max", MAX(Instances!N479:Instances!N479),"diff", MAX(Instances!N479:Instances!N479)-MIN(Instances!N479:Instances!N479))</f>
        <v>0</v>
      </c>
      <c r="O479" s="1"/>
      <c r="P479" s="1" cm="1">
        <f t="array" ref="P479">_xlfn.SWITCH($A$2,"average", AVERAGE(Instances!P479:Instances!P479),"median", MEDIAN(Instances!P479:Instances!P479),"min", MIN(Instances!P479:Instances!P479),"max", MAX(Instances!P479:Instances!P479),"diff", MAX(Instances!P479:Instances!P479)-MIN(Instances!P479:Instances!P479))</f>
        <v>0</v>
      </c>
      <c r="Q479" s="1" cm="1">
        <f t="array" ref="Q479">_xlfn.SWITCH($A$2,"average", AVERAGE(Instances!Q479:Instances!Q479),"median", MEDIAN(Instances!Q479:Instances!Q479),"min", MIN(Instances!Q479:Instances!Q479),"max", MAX(Instances!Q479:Instances!Q479),"diff", MAX(Instances!Q479:Instances!Q479)-MIN(Instances!Q479:Instances!Q479))</f>
        <v>0</v>
      </c>
      <c r="R479" s="1" cm="1">
        <f t="array" ref="R479">_xlfn.SWITCH($A$2,"average", AVERAGE(Instances!R479:Instances!R479),"median", MEDIAN(Instances!R479:Instances!R479),"min", MIN(Instances!R479:Instances!R479),"max", MAX(Instances!R479:Instances!R479),"diff", MAX(Instances!R479:Instances!R479)-MIN(Instances!R479:Instances!R479))</f>
        <v>0</v>
      </c>
      <c r="S479" s="1">
        <f>MIN($B479)</f>
        <v>0</v>
      </c>
      <c r="T479" s="1">
        <f>MIN($C479)</f>
        <v>0</v>
      </c>
      <c r="U479" s="1">
        <f>MIN($D479)</f>
        <v>0</v>
      </c>
      <c r="V479" s="1">
        <f>MIN($E479)</f>
        <v>0</v>
      </c>
      <c r="W479" s="1">
        <f>MIN($F479)</f>
        <v>0</v>
      </c>
      <c r="X479" s="1">
        <f>MIN($G479)</f>
        <v>0</v>
      </c>
      <c r="Y479" s="1">
        <f>MIN($H479)</f>
        <v>0</v>
      </c>
      <c r="Z479" s="1">
        <f>MIN($I479)</f>
        <v>0</v>
      </c>
      <c r="AA479" s="1">
        <f>MIN($J479)</f>
        <v>0</v>
      </c>
      <c r="AB479" s="1">
        <f>MIN($K479)</f>
        <v>0</v>
      </c>
      <c r="AC479" s="1">
        <f>MIN($M479)</f>
        <v>0</v>
      </c>
      <c r="AD479" s="1">
        <f>MIN($N479)</f>
        <v>0</v>
      </c>
      <c r="AE479" s="1">
        <f>MIN($P479)</f>
        <v>0</v>
      </c>
      <c r="AF479" s="1">
        <f>MIN($Q479)</f>
        <v>0</v>
      </c>
      <c r="AG479" s="1">
        <f>MIN($R479)</f>
        <v>0</v>
      </c>
      <c r="AH479" s="1">
        <f>MEDIAN($B479)</f>
        <v>0</v>
      </c>
      <c r="AI479" s="1">
        <f>MEDIAN($C479)</f>
        <v>0</v>
      </c>
      <c r="AJ479" s="1">
        <f>MEDIAN($D479)</f>
        <v>0</v>
      </c>
      <c r="AK479" s="1">
        <f>MEDIAN($E479)</f>
        <v>0</v>
      </c>
      <c r="AL479" s="1">
        <f>MEDIAN($F479)</f>
        <v>0</v>
      </c>
      <c r="AM479" s="1">
        <f>MEDIAN($G479)</f>
        <v>0</v>
      </c>
      <c r="AN479" s="1">
        <f>MEDIAN($H479)</f>
        <v>0</v>
      </c>
      <c r="AO479" s="1">
        <f>MEDIAN($I479)</f>
        <v>0</v>
      </c>
      <c r="AP479" s="1">
        <f>MEDIAN($J479)</f>
        <v>0</v>
      </c>
      <c r="AQ479" s="1">
        <f>MEDIAN($K479)</f>
        <v>0</v>
      </c>
      <c r="AR479" s="1">
        <f>MEDIAN($M479)</f>
        <v>0</v>
      </c>
      <c r="AS479" s="1">
        <f>MEDIAN($N479)</f>
        <v>0</v>
      </c>
      <c r="AT479" s="1">
        <f>MEDIAN($P479)</f>
        <v>0</v>
      </c>
      <c r="AU479" s="1">
        <f>MEDIAN($Q479)</f>
        <v>0</v>
      </c>
      <c r="AV479" s="1">
        <f>MEDIAN($R479)</f>
        <v>0</v>
      </c>
      <c r="AW479" s="1">
        <f>MAX($B479)</f>
        <v>0</v>
      </c>
      <c r="AX479" s="1">
        <f>MAX($C479)</f>
        <v>0</v>
      </c>
      <c r="AY479" s="1">
        <f>MAX($D479)</f>
        <v>0</v>
      </c>
      <c r="AZ479" s="1">
        <f>MAX($E479)</f>
        <v>0</v>
      </c>
      <c r="BA479" s="1">
        <f>MAX($F479)</f>
        <v>0</v>
      </c>
      <c r="BB479" s="1">
        <f>MAX($G479)</f>
        <v>0</v>
      </c>
      <c r="BC479" s="1">
        <f>MAX($H479)</f>
        <v>0</v>
      </c>
      <c r="BD479" s="1">
        <f>MAX($I479)</f>
        <v>0</v>
      </c>
      <c r="BE479" s="1">
        <f>MAX($J479)</f>
        <v>0</v>
      </c>
      <c r="BF479" s="1">
        <f>MAX($K479)</f>
        <v>0</v>
      </c>
      <c r="BG479" s="1">
        <f>MAX($M479)</f>
        <v>0</v>
      </c>
      <c r="BH479" s="1">
        <f>MAX($N479)</f>
        <v>0</v>
      </c>
      <c r="BI479" s="1">
        <f>MAX($P479)</f>
        <v>0</v>
      </c>
      <c r="BJ479" s="1">
        <f>MAX($Q479)</f>
        <v>0</v>
      </c>
      <c r="BK479" s="1">
        <f>MAX($R479)</f>
        <v>0</v>
      </c>
    </row>
    <row r="480" spans="1:63">
      <c r="A480" s="1" t="s">
        <v>477</v>
      </c>
      <c r="B480" s="1" cm="1">
        <f t="array" ref="B480">_xlfn.SWITCH($A$2,"average", AVERAGE(Instances!B480:Instances!B480),"median", MEDIAN(Instances!B480:Instances!B480),"min", MIN(Instances!B480:Instances!B480),"max", MAX(Instances!B480:Instances!B480),"diff", MAX(Instances!B480:Instances!B480)-MIN(Instances!B480:Instances!B480))</f>
        <v>0</v>
      </c>
      <c r="C480" s="1" cm="1">
        <f t="array" ref="C480">_xlfn.SWITCH($A$2,"average", AVERAGE(Instances!C480:Instances!C480),"median", MEDIAN(Instances!C480:Instances!C480),"min", MIN(Instances!C480:Instances!C480),"max", MAX(Instances!C480:Instances!C480),"diff", MAX(Instances!C480:Instances!C480)-MIN(Instances!C480:Instances!C480))</f>
        <v>0</v>
      </c>
      <c r="D480" s="1" cm="1">
        <f t="array" ref="D480">_xlfn.SWITCH($A$2,"average", AVERAGE(Instances!D480:Instances!D480),"median", MEDIAN(Instances!D480:Instances!D480),"min", MIN(Instances!D480:Instances!D480),"max", MAX(Instances!D480:Instances!D480),"diff", MAX(Instances!D480:Instances!D480)-MIN(Instances!D480:Instances!D480))</f>
        <v>0</v>
      </c>
      <c r="E480" s="1" cm="1">
        <f t="array" ref="E480">_xlfn.SWITCH($A$2,"average", AVERAGE(Instances!E480:Instances!E480),"median", MEDIAN(Instances!E480:Instances!E480),"min", MIN(Instances!E480:Instances!E480),"max", MAX(Instances!E480:Instances!E480),"diff", MAX(Instances!E480:Instances!E480)-MIN(Instances!E480:Instances!E480))</f>
        <v>0</v>
      </c>
      <c r="F480" s="1" cm="1">
        <f t="array" ref="F480">_xlfn.SWITCH($A$2,"average", AVERAGE(Instances!F480:Instances!F480),"median", MEDIAN(Instances!F480:Instances!F480),"min", MIN(Instances!F480:Instances!F480),"max", MAX(Instances!F480:Instances!F480),"diff", MAX(Instances!F480:Instances!F480)-MIN(Instances!F480:Instances!F480))</f>
        <v>0</v>
      </c>
      <c r="G480" s="1" cm="1">
        <f t="array" ref="G480">_xlfn.SWITCH($A$2,"average", AVERAGE(Instances!G480:Instances!G480),"median", MEDIAN(Instances!G480:Instances!G480),"min", MIN(Instances!G480:Instances!G480),"max", MAX(Instances!G480:Instances!G480),"diff", MAX(Instances!G480:Instances!G480)-MIN(Instances!G480:Instances!G480))</f>
        <v>0</v>
      </c>
      <c r="H480" s="1" cm="1">
        <f t="array" ref="H480">_xlfn.SWITCH($A$2,"average", AVERAGE(Instances!H480:Instances!H480),"median", MEDIAN(Instances!H480:Instances!H480),"min", MIN(Instances!H480:Instances!H480),"max", MAX(Instances!H480:Instances!H480),"diff", MAX(Instances!H480:Instances!H480)-MIN(Instances!H480:Instances!H480))</f>
        <v>0</v>
      </c>
      <c r="I480" s="1" cm="1">
        <f t="array" ref="I480">_xlfn.SWITCH($A$2,"average", AVERAGE(Instances!I480:Instances!I480),"median", MEDIAN(Instances!I480:Instances!I480),"min", MIN(Instances!I480:Instances!I480),"max", MAX(Instances!I480:Instances!I480),"diff", MAX(Instances!I480:Instances!I480)-MIN(Instances!I480:Instances!I480))</f>
        <v>0</v>
      </c>
      <c r="J480" s="1" cm="1">
        <f t="array" ref="J480">_xlfn.SWITCH($A$2,"average", AVERAGE(Instances!J480:Instances!J480),"median", MEDIAN(Instances!J480:Instances!J480),"min", MIN(Instances!J480:Instances!J480),"max", MAX(Instances!J480:Instances!J480),"diff", MAX(Instances!J480:Instances!J480)-MIN(Instances!J480:Instances!J480))</f>
        <v>0</v>
      </c>
      <c r="K480" s="1" cm="1">
        <f t="array" ref="K480">_xlfn.SWITCH($A$2,"average", AVERAGE(Instances!K480:Instances!K480),"median", MEDIAN(Instances!K480:Instances!K480),"min", MIN(Instances!K480:Instances!K480),"max", MAX(Instances!K480:Instances!K480),"diff", MAX(Instances!K480:Instances!K480)-MIN(Instances!K480:Instances!K480))</f>
        <v>0</v>
      </c>
      <c r="L480" s="1"/>
      <c r="M480" s="1" cm="1">
        <f t="array" ref="M480">_xlfn.SWITCH($A$2,"average", AVERAGE(Instances!M480:Instances!M480),"median", MEDIAN(Instances!M480:Instances!M480),"min", MIN(Instances!M480:Instances!M480),"max", MAX(Instances!M480:Instances!M480),"diff", MAX(Instances!M480:Instances!M480)-MIN(Instances!M480:Instances!M480))</f>
        <v>0</v>
      </c>
      <c r="N480" s="1" cm="1">
        <f t="array" ref="N480">_xlfn.SWITCH($A$2,"average", AVERAGE(Instances!N480:Instances!N480),"median", MEDIAN(Instances!N480:Instances!N480),"min", MIN(Instances!N480:Instances!N480),"max", MAX(Instances!N480:Instances!N480),"diff", MAX(Instances!N480:Instances!N480)-MIN(Instances!N480:Instances!N480))</f>
        <v>0</v>
      </c>
      <c r="O480" s="1"/>
      <c r="P480" s="1" cm="1">
        <f t="array" ref="P480">_xlfn.SWITCH($A$2,"average", AVERAGE(Instances!P480:Instances!P480),"median", MEDIAN(Instances!P480:Instances!P480),"min", MIN(Instances!P480:Instances!P480),"max", MAX(Instances!P480:Instances!P480),"diff", MAX(Instances!P480:Instances!P480)-MIN(Instances!P480:Instances!P480))</f>
        <v>0</v>
      </c>
      <c r="Q480" s="1" cm="1">
        <f t="array" ref="Q480">_xlfn.SWITCH($A$2,"average", AVERAGE(Instances!Q480:Instances!Q480),"median", MEDIAN(Instances!Q480:Instances!Q480),"min", MIN(Instances!Q480:Instances!Q480),"max", MAX(Instances!Q480:Instances!Q480),"diff", MAX(Instances!Q480:Instances!Q480)-MIN(Instances!Q480:Instances!Q480))</f>
        <v>0</v>
      </c>
      <c r="R480" s="1" cm="1">
        <f t="array" ref="R480">_xlfn.SWITCH($A$2,"average", AVERAGE(Instances!R480:Instances!R480),"median", MEDIAN(Instances!R480:Instances!R480),"min", MIN(Instances!R480:Instances!R480),"max", MAX(Instances!R480:Instances!R480),"diff", MAX(Instances!R480:Instances!R480)-MIN(Instances!R480:Instances!R480))</f>
        <v>0</v>
      </c>
      <c r="S480" s="1">
        <f>MIN($B480)</f>
        <v>0</v>
      </c>
      <c r="T480" s="1">
        <f>MIN($C480)</f>
        <v>0</v>
      </c>
      <c r="U480" s="1">
        <f>MIN($D480)</f>
        <v>0</v>
      </c>
      <c r="V480" s="1">
        <f>MIN($E480)</f>
        <v>0</v>
      </c>
      <c r="W480" s="1">
        <f>MIN($F480)</f>
        <v>0</v>
      </c>
      <c r="X480" s="1">
        <f>MIN($G480)</f>
        <v>0</v>
      </c>
      <c r="Y480" s="1">
        <f>MIN($H480)</f>
        <v>0</v>
      </c>
      <c r="Z480" s="1">
        <f>MIN($I480)</f>
        <v>0</v>
      </c>
      <c r="AA480" s="1">
        <f>MIN($J480)</f>
        <v>0</v>
      </c>
      <c r="AB480" s="1">
        <f>MIN($K480)</f>
        <v>0</v>
      </c>
      <c r="AC480" s="1">
        <f>MIN($M480)</f>
        <v>0</v>
      </c>
      <c r="AD480" s="1">
        <f>MIN($N480)</f>
        <v>0</v>
      </c>
      <c r="AE480" s="1">
        <f>MIN($P480)</f>
        <v>0</v>
      </c>
      <c r="AF480" s="1">
        <f>MIN($Q480)</f>
        <v>0</v>
      </c>
      <c r="AG480" s="1">
        <f>MIN($R480)</f>
        <v>0</v>
      </c>
      <c r="AH480" s="1">
        <f>MEDIAN($B480)</f>
        <v>0</v>
      </c>
      <c r="AI480" s="1">
        <f>MEDIAN($C480)</f>
        <v>0</v>
      </c>
      <c r="AJ480" s="1">
        <f>MEDIAN($D480)</f>
        <v>0</v>
      </c>
      <c r="AK480" s="1">
        <f>MEDIAN($E480)</f>
        <v>0</v>
      </c>
      <c r="AL480" s="1">
        <f>MEDIAN($F480)</f>
        <v>0</v>
      </c>
      <c r="AM480" s="1">
        <f>MEDIAN($G480)</f>
        <v>0</v>
      </c>
      <c r="AN480" s="1">
        <f>MEDIAN($H480)</f>
        <v>0</v>
      </c>
      <c r="AO480" s="1">
        <f>MEDIAN($I480)</f>
        <v>0</v>
      </c>
      <c r="AP480" s="1">
        <f>MEDIAN($J480)</f>
        <v>0</v>
      </c>
      <c r="AQ480" s="1">
        <f>MEDIAN($K480)</f>
        <v>0</v>
      </c>
      <c r="AR480" s="1">
        <f>MEDIAN($M480)</f>
        <v>0</v>
      </c>
      <c r="AS480" s="1">
        <f>MEDIAN($N480)</f>
        <v>0</v>
      </c>
      <c r="AT480" s="1">
        <f>MEDIAN($P480)</f>
        <v>0</v>
      </c>
      <c r="AU480" s="1">
        <f>MEDIAN($Q480)</f>
        <v>0</v>
      </c>
      <c r="AV480" s="1">
        <f>MEDIAN($R480)</f>
        <v>0</v>
      </c>
      <c r="AW480" s="1">
        <f>MAX($B480)</f>
        <v>0</v>
      </c>
      <c r="AX480" s="1">
        <f>MAX($C480)</f>
        <v>0</v>
      </c>
      <c r="AY480" s="1">
        <f>MAX($D480)</f>
        <v>0</v>
      </c>
      <c r="AZ480" s="1">
        <f>MAX($E480)</f>
        <v>0</v>
      </c>
      <c r="BA480" s="1">
        <f>MAX($F480)</f>
        <v>0</v>
      </c>
      <c r="BB480" s="1">
        <f>MAX($G480)</f>
        <v>0</v>
      </c>
      <c r="BC480" s="1">
        <f>MAX($H480)</f>
        <v>0</v>
      </c>
      <c r="BD480" s="1">
        <f>MAX($I480)</f>
        <v>0</v>
      </c>
      <c r="BE480" s="1">
        <f>MAX($J480)</f>
        <v>0</v>
      </c>
      <c r="BF480" s="1">
        <f>MAX($K480)</f>
        <v>0</v>
      </c>
      <c r="BG480" s="1">
        <f>MAX($M480)</f>
        <v>0</v>
      </c>
      <c r="BH480" s="1">
        <f>MAX($N480)</f>
        <v>0</v>
      </c>
      <c r="BI480" s="1">
        <f>MAX($P480)</f>
        <v>0</v>
      </c>
      <c r="BJ480" s="1">
        <f>MAX($Q480)</f>
        <v>0</v>
      </c>
      <c r="BK480" s="1">
        <f>MAX($R480)</f>
        <v>0</v>
      </c>
    </row>
    <row r="481" spans="1:63">
      <c r="A481" s="1" t="s">
        <v>478</v>
      </c>
      <c r="B481" s="1" cm="1">
        <f t="array" ref="B481">_xlfn.SWITCH($A$2,"average", AVERAGE(Instances!B481:Instances!B481),"median", MEDIAN(Instances!B481:Instances!B481),"min", MIN(Instances!B481:Instances!B481),"max", MAX(Instances!B481:Instances!B481),"diff", MAX(Instances!B481:Instances!B481)-MIN(Instances!B481:Instances!B481))</f>
        <v>0</v>
      </c>
      <c r="C481" s="1" cm="1">
        <f t="array" ref="C481">_xlfn.SWITCH($A$2,"average", AVERAGE(Instances!C481:Instances!C481),"median", MEDIAN(Instances!C481:Instances!C481),"min", MIN(Instances!C481:Instances!C481),"max", MAX(Instances!C481:Instances!C481),"diff", MAX(Instances!C481:Instances!C481)-MIN(Instances!C481:Instances!C481))</f>
        <v>0</v>
      </c>
      <c r="D481" s="1" cm="1">
        <f t="array" ref="D481">_xlfn.SWITCH($A$2,"average", AVERAGE(Instances!D481:Instances!D481),"median", MEDIAN(Instances!D481:Instances!D481),"min", MIN(Instances!D481:Instances!D481),"max", MAX(Instances!D481:Instances!D481),"diff", MAX(Instances!D481:Instances!D481)-MIN(Instances!D481:Instances!D481))</f>
        <v>0</v>
      </c>
      <c r="E481" s="1" cm="1">
        <f t="array" ref="E481">_xlfn.SWITCH($A$2,"average", AVERAGE(Instances!E481:Instances!E481),"median", MEDIAN(Instances!E481:Instances!E481),"min", MIN(Instances!E481:Instances!E481),"max", MAX(Instances!E481:Instances!E481),"diff", MAX(Instances!E481:Instances!E481)-MIN(Instances!E481:Instances!E481))</f>
        <v>0</v>
      </c>
      <c r="F481" s="1" cm="1">
        <f t="array" ref="F481">_xlfn.SWITCH($A$2,"average", AVERAGE(Instances!F481:Instances!F481),"median", MEDIAN(Instances!F481:Instances!F481),"min", MIN(Instances!F481:Instances!F481),"max", MAX(Instances!F481:Instances!F481),"diff", MAX(Instances!F481:Instances!F481)-MIN(Instances!F481:Instances!F481))</f>
        <v>0</v>
      </c>
      <c r="G481" s="1" cm="1">
        <f t="array" ref="G481">_xlfn.SWITCH($A$2,"average", AVERAGE(Instances!G481:Instances!G481),"median", MEDIAN(Instances!G481:Instances!G481),"min", MIN(Instances!G481:Instances!G481),"max", MAX(Instances!G481:Instances!G481),"diff", MAX(Instances!G481:Instances!G481)-MIN(Instances!G481:Instances!G481))</f>
        <v>0</v>
      </c>
      <c r="H481" s="1" cm="1">
        <f t="array" ref="H481">_xlfn.SWITCH($A$2,"average", AVERAGE(Instances!H481:Instances!H481),"median", MEDIAN(Instances!H481:Instances!H481),"min", MIN(Instances!H481:Instances!H481),"max", MAX(Instances!H481:Instances!H481),"diff", MAX(Instances!H481:Instances!H481)-MIN(Instances!H481:Instances!H481))</f>
        <v>0</v>
      </c>
      <c r="I481" s="1" cm="1">
        <f t="array" ref="I481">_xlfn.SWITCH($A$2,"average", AVERAGE(Instances!I481:Instances!I481),"median", MEDIAN(Instances!I481:Instances!I481),"min", MIN(Instances!I481:Instances!I481),"max", MAX(Instances!I481:Instances!I481),"diff", MAX(Instances!I481:Instances!I481)-MIN(Instances!I481:Instances!I481))</f>
        <v>0</v>
      </c>
      <c r="J481" s="1" cm="1">
        <f t="array" ref="J481">_xlfn.SWITCH($A$2,"average", AVERAGE(Instances!J481:Instances!J481),"median", MEDIAN(Instances!J481:Instances!J481),"min", MIN(Instances!J481:Instances!J481),"max", MAX(Instances!J481:Instances!J481),"diff", MAX(Instances!J481:Instances!J481)-MIN(Instances!J481:Instances!J481))</f>
        <v>0</v>
      </c>
      <c r="K481" s="1" cm="1">
        <f t="array" ref="K481">_xlfn.SWITCH($A$2,"average", AVERAGE(Instances!K481:Instances!K481),"median", MEDIAN(Instances!K481:Instances!K481),"min", MIN(Instances!K481:Instances!K481),"max", MAX(Instances!K481:Instances!K481),"diff", MAX(Instances!K481:Instances!K481)-MIN(Instances!K481:Instances!K481))</f>
        <v>0</v>
      </c>
      <c r="L481" s="1"/>
      <c r="M481" s="1" cm="1">
        <f t="array" ref="M481">_xlfn.SWITCH($A$2,"average", AVERAGE(Instances!M481:Instances!M481),"median", MEDIAN(Instances!M481:Instances!M481),"min", MIN(Instances!M481:Instances!M481),"max", MAX(Instances!M481:Instances!M481),"diff", MAX(Instances!M481:Instances!M481)-MIN(Instances!M481:Instances!M481))</f>
        <v>0</v>
      </c>
      <c r="N481" s="1" cm="1">
        <f t="array" ref="N481">_xlfn.SWITCH($A$2,"average", AVERAGE(Instances!N481:Instances!N481),"median", MEDIAN(Instances!N481:Instances!N481),"min", MIN(Instances!N481:Instances!N481),"max", MAX(Instances!N481:Instances!N481),"diff", MAX(Instances!N481:Instances!N481)-MIN(Instances!N481:Instances!N481))</f>
        <v>0</v>
      </c>
      <c r="O481" s="1"/>
      <c r="P481" s="1" cm="1">
        <f t="array" ref="P481">_xlfn.SWITCH($A$2,"average", AVERAGE(Instances!P481:Instances!P481),"median", MEDIAN(Instances!P481:Instances!P481),"min", MIN(Instances!P481:Instances!P481),"max", MAX(Instances!P481:Instances!P481),"diff", MAX(Instances!P481:Instances!P481)-MIN(Instances!P481:Instances!P481))</f>
        <v>0</v>
      </c>
      <c r="Q481" s="1" cm="1">
        <f t="array" ref="Q481">_xlfn.SWITCH($A$2,"average", AVERAGE(Instances!Q481:Instances!Q481),"median", MEDIAN(Instances!Q481:Instances!Q481),"min", MIN(Instances!Q481:Instances!Q481),"max", MAX(Instances!Q481:Instances!Q481),"diff", MAX(Instances!Q481:Instances!Q481)-MIN(Instances!Q481:Instances!Q481))</f>
        <v>0</v>
      </c>
      <c r="R481" s="1" cm="1">
        <f t="array" ref="R481">_xlfn.SWITCH($A$2,"average", AVERAGE(Instances!R481:Instances!R481),"median", MEDIAN(Instances!R481:Instances!R481),"min", MIN(Instances!R481:Instances!R481),"max", MAX(Instances!R481:Instances!R481),"diff", MAX(Instances!R481:Instances!R481)-MIN(Instances!R481:Instances!R481))</f>
        <v>0</v>
      </c>
      <c r="S481" s="1">
        <f>MIN($B481)</f>
        <v>0</v>
      </c>
      <c r="T481" s="1">
        <f>MIN($C481)</f>
        <v>0</v>
      </c>
      <c r="U481" s="1">
        <f>MIN($D481)</f>
        <v>0</v>
      </c>
      <c r="V481" s="1">
        <f>MIN($E481)</f>
        <v>0</v>
      </c>
      <c r="W481" s="1">
        <f>MIN($F481)</f>
        <v>0</v>
      </c>
      <c r="X481" s="1">
        <f>MIN($G481)</f>
        <v>0</v>
      </c>
      <c r="Y481" s="1">
        <f>MIN($H481)</f>
        <v>0</v>
      </c>
      <c r="Z481" s="1">
        <f>MIN($I481)</f>
        <v>0</v>
      </c>
      <c r="AA481" s="1">
        <f>MIN($J481)</f>
        <v>0</v>
      </c>
      <c r="AB481" s="1">
        <f>MIN($K481)</f>
        <v>0</v>
      </c>
      <c r="AC481" s="1">
        <f>MIN($M481)</f>
        <v>0</v>
      </c>
      <c r="AD481" s="1">
        <f>MIN($N481)</f>
        <v>0</v>
      </c>
      <c r="AE481" s="1">
        <f>MIN($P481)</f>
        <v>0</v>
      </c>
      <c r="AF481" s="1">
        <f>MIN($Q481)</f>
        <v>0</v>
      </c>
      <c r="AG481" s="1">
        <f>MIN($R481)</f>
        <v>0</v>
      </c>
      <c r="AH481" s="1">
        <f>MEDIAN($B481)</f>
        <v>0</v>
      </c>
      <c r="AI481" s="1">
        <f>MEDIAN($C481)</f>
        <v>0</v>
      </c>
      <c r="AJ481" s="1">
        <f>MEDIAN($D481)</f>
        <v>0</v>
      </c>
      <c r="AK481" s="1">
        <f>MEDIAN($E481)</f>
        <v>0</v>
      </c>
      <c r="AL481" s="1">
        <f>MEDIAN($F481)</f>
        <v>0</v>
      </c>
      <c r="AM481" s="1">
        <f>MEDIAN($G481)</f>
        <v>0</v>
      </c>
      <c r="AN481" s="1">
        <f>MEDIAN($H481)</f>
        <v>0</v>
      </c>
      <c r="AO481" s="1">
        <f>MEDIAN($I481)</f>
        <v>0</v>
      </c>
      <c r="AP481" s="1">
        <f>MEDIAN($J481)</f>
        <v>0</v>
      </c>
      <c r="AQ481" s="1">
        <f>MEDIAN($K481)</f>
        <v>0</v>
      </c>
      <c r="AR481" s="1">
        <f>MEDIAN($M481)</f>
        <v>0</v>
      </c>
      <c r="AS481" s="1">
        <f>MEDIAN($N481)</f>
        <v>0</v>
      </c>
      <c r="AT481" s="1">
        <f>MEDIAN($P481)</f>
        <v>0</v>
      </c>
      <c r="AU481" s="1">
        <f>MEDIAN($Q481)</f>
        <v>0</v>
      </c>
      <c r="AV481" s="1">
        <f>MEDIAN($R481)</f>
        <v>0</v>
      </c>
      <c r="AW481" s="1">
        <f>MAX($B481)</f>
        <v>0</v>
      </c>
      <c r="AX481" s="1">
        <f>MAX($C481)</f>
        <v>0</v>
      </c>
      <c r="AY481" s="1">
        <f>MAX($D481)</f>
        <v>0</v>
      </c>
      <c r="AZ481" s="1">
        <f>MAX($E481)</f>
        <v>0</v>
      </c>
      <c r="BA481" s="1">
        <f>MAX($F481)</f>
        <v>0</v>
      </c>
      <c r="BB481" s="1">
        <f>MAX($G481)</f>
        <v>0</v>
      </c>
      <c r="BC481" s="1">
        <f>MAX($H481)</f>
        <v>0</v>
      </c>
      <c r="BD481" s="1">
        <f>MAX($I481)</f>
        <v>0</v>
      </c>
      <c r="BE481" s="1">
        <f>MAX($J481)</f>
        <v>0</v>
      </c>
      <c r="BF481" s="1">
        <f>MAX($K481)</f>
        <v>0</v>
      </c>
      <c r="BG481" s="1">
        <f>MAX($M481)</f>
        <v>0</v>
      </c>
      <c r="BH481" s="1">
        <f>MAX($N481)</f>
        <v>0</v>
      </c>
      <c r="BI481" s="1">
        <f>MAX($P481)</f>
        <v>0</v>
      </c>
      <c r="BJ481" s="1">
        <f>MAX($Q481)</f>
        <v>0</v>
      </c>
      <c r="BK481" s="1">
        <f>MAX($R481)</f>
        <v>0</v>
      </c>
    </row>
    <row r="482" spans="1:63">
      <c r="A482" s="1" t="s">
        <v>479</v>
      </c>
      <c r="B482" s="1" cm="1">
        <f t="array" ref="B482">_xlfn.SWITCH($A$2,"average", AVERAGE(Instances!B482:Instances!B482),"median", MEDIAN(Instances!B482:Instances!B482),"min", MIN(Instances!B482:Instances!B482),"max", MAX(Instances!B482:Instances!B482),"diff", MAX(Instances!B482:Instances!B482)-MIN(Instances!B482:Instances!B482))</f>
        <v>0</v>
      </c>
      <c r="C482" s="1" cm="1">
        <f t="array" ref="C482">_xlfn.SWITCH($A$2,"average", AVERAGE(Instances!C482:Instances!C482),"median", MEDIAN(Instances!C482:Instances!C482),"min", MIN(Instances!C482:Instances!C482),"max", MAX(Instances!C482:Instances!C482),"diff", MAX(Instances!C482:Instances!C482)-MIN(Instances!C482:Instances!C482))</f>
        <v>0</v>
      </c>
      <c r="D482" s="1" cm="1">
        <f t="array" ref="D482">_xlfn.SWITCH($A$2,"average", AVERAGE(Instances!D482:Instances!D482),"median", MEDIAN(Instances!D482:Instances!D482),"min", MIN(Instances!D482:Instances!D482),"max", MAX(Instances!D482:Instances!D482),"diff", MAX(Instances!D482:Instances!D482)-MIN(Instances!D482:Instances!D482))</f>
        <v>0</v>
      </c>
      <c r="E482" s="1" cm="1">
        <f t="array" ref="E482">_xlfn.SWITCH($A$2,"average", AVERAGE(Instances!E482:Instances!E482),"median", MEDIAN(Instances!E482:Instances!E482),"min", MIN(Instances!E482:Instances!E482),"max", MAX(Instances!E482:Instances!E482),"diff", MAX(Instances!E482:Instances!E482)-MIN(Instances!E482:Instances!E482))</f>
        <v>0</v>
      </c>
      <c r="F482" s="1" cm="1">
        <f t="array" ref="F482">_xlfn.SWITCH($A$2,"average", AVERAGE(Instances!F482:Instances!F482),"median", MEDIAN(Instances!F482:Instances!F482),"min", MIN(Instances!F482:Instances!F482),"max", MAX(Instances!F482:Instances!F482),"diff", MAX(Instances!F482:Instances!F482)-MIN(Instances!F482:Instances!F482))</f>
        <v>0</v>
      </c>
      <c r="G482" s="1" cm="1">
        <f t="array" ref="G482">_xlfn.SWITCH($A$2,"average", AVERAGE(Instances!G482:Instances!G482),"median", MEDIAN(Instances!G482:Instances!G482),"min", MIN(Instances!G482:Instances!G482),"max", MAX(Instances!G482:Instances!G482),"diff", MAX(Instances!G482:Instances!G482)-MIN(Instances!G482:Instances!G482))</f>
        <v>0</v>
      </c>
      <c r="H482" s="1" cm="1">
        <f t="array" ref="H482">_xlfn.SWITCH($A$2,"average", AVERAGE(Instances!H482:Instances!H482),"median", MEDIAN(Instances!H482:Instances!H482),"min", MIN(Instances!H482:Instances!H482),"max", MAX(Instances!H482:Instances!H482),"diff", MAX(Instances!H482:Instances!H482)-MIN(Instances!H482:Instances!H482))</f>
        <v>0</v>
      </c>
      <c r="I482" s="1" cm="1">
        <f t="array" ref="I482">_xlfn.SWITCH($A$2,"average", AVERAGE(Instances!I482:Instances!I482),"median", MEDIAN(Instances!I482:Instances!I482),"min", MIN(Instances!I482:Instances!I482),"max", MAX(Instances!I482:Instances!I482),"diff", MAX(Instances!I482:Instances!I482)-MIN(Instances!I482:Instances!I482))</f>
        <v>0</v>
      </c>
      <c r="J482" s="1" cm="1">
        <f t="array" ref="J482">_xlfn.SWITCH($A$2,"average", AVERAGE(Instances!J482:Instances!J482),"median", MEDIAN(Instances!J482:Instances!J482),"min", MIN(Instances!J482:Instances!J482),"max", MAX(Instances!J482:Instances!J482),"diff", MAX(Instances!J482:Instances!J482)-MIN(Instances!J482:Instances!J482))</f>
        <v>0</v>
      </c>
      <c r="K482" s="1" cm="1">
        <f t="array" ref="K482">_xlfn.SWITCH($A$2,"average", AVERAGE(Instances!K482:Instances!K482),"median", MEDIAN(Instances!K482:Instances!K482),"min", MIN(Instances!K482:Instances!K482),"max", MAX(Instances!K482:Instances!K482),"diff", MAX(Instances!K482:Instances!K482)-MIN(Instances!K482:Instances!K482))</f>
        <v>0</v>
      </c>
      <c r="L482" s="1"/>
      <c r="M482" s="1" cm="1">
        <f t="array" ref="M482">_xlfn.SWITCH($A$2,"average", AVERAGE(Instances!M482:Instances!M482),"median", MEDIAN(Instances!M482:Instances!M482),"min", MIN(Instances!M482:Instances!M482),"max", MAX(Instances!M482:Instances!M482),"diff", MAX(Instances!M482:Instances!M482)-MIN(Instances!M482:Instances!M482))</f>
        <v>0</v>
      </c>
      <c r="N482" s="1" cm="1">
        <f t="array" ref="N482">_xlfn.SWITCH($A$2,"average", AVERAGE(Instances!N482:Instances!N482),"median", MEDIAN(Instances!N482:Instances!N482),"min", MIN(Instances!N482:Instances!N482),"max", MAX(Instances!N482:Instances!N482),"diff", MAX(Instances!N482:Instances!N482)-MIN(Instances!N482:Instances!N482))</f>
        <v>0</v>
      </c>
      <c r="O482" s="1"/>
      <c r="P482" s="1" cm="1">
        <f t="array" ref="P482">_xlfn.SWITCH($A$2,"average", AVERAGE(Instances!P482:Instances!P482),"median", MEDIAN(Instances!P482:Instances!P482),"min", MIN(Instances!P482:Instances!P482),"max", MAX(Instances!P482:Instances!P482),"diff", MAX(Instances!P482:Instances!P482)-MIN(Instances!P482:Instances!P482))</f>
        <v>0</v>
      </c>
      <c r="Q482" s="1" cm="1">
        <f t="array" ref="Q482">_xlfn.SWITCH($A$2,"average", AVERAGE(Instances!Q482:Instances!Q482),"median", MEDIAN(Instances!Q482:Instances!Q482),"min", MIN(Instances!Q482:Instances!Q482),"max", MAX(Instances!Q482:Instances!Q482),"diff", MAX(Instances!Q482:Instances!Q482)-MIN(Instances!Q482:Instances!Q482))</f>
        <v>0</v>
      </c>
      <c r="R482" s="1" cm="1">
        <f t="array" ref="R482">_xlfn.SWITCH($A$2,"average", AVERAGE(Instances!R482:Instances!R482),"median", MEDIAN(Instances!R482:Instances!R482),"min", MIN(Instances!R482:Instances!R482),"max", MAX(Instances!R482:Instances!R482),"diff", MAX(Instances!R482:Instances!R482)-MIN(Instances!R482:Instances!R482))</f>
        <v>0</v>
      </c>
      <c r="S482" s="1">
        <f>MIN($B482)</f>
        <v>0</v>
      </c>
      <c r="T482" s="1">
        <f>MIN($C482)</f>
        <v>0</v>
      </c>
      <c r="U482" s="1">
        <f>MIN($D482)</f>
        <v>0</v>
      </c>
      <c r="V482" s="1">
        <f>MIN($E482)</f>
        <v>0</v>
      </c>
      <c r="W482" s="1">
        <f>MIN($F482)</f>
        <v>0</v>
      </c>
      <c r="X482" s="1">
        <f>MIN($G482)</f>
        <v>0</v>
      </c>
      <c r="Y482" s="1">
        <f>MIN($H482)</f>
        <v>0</v>
      </c>
      <c r="Z482" s="1">
        <f>MIN($I482)</f>
        <v>0</v>
      </c>
      <c r="AA482" s="1">
        <f>MIN($J482)</f>
        <v>0</v>
      </c>
      <c r="AB482" s="1">
        <f>MIN($K482)</f>
        <v>0</v>
      </c>
      <c r="AC482" s="1">
        <f>MIN($M482)</f>
        <v>0</v>
      </c>
      <c r="AD482" s="1">
        <f>MIN($N482)</f>
        <v>0</v>
      </c>
      <c r="AE482" s="1">
        <f>MIN($P482)</f>
        <v>0</v>
      </c>
      <c r="AF482" s="1">
        <f>MIN($Q482)</f>
        <v>0</v>
      </c>
      <c r="AG482" s="1">
        <f>MIN($R482)</f>
        <v>0</v>
      </c>
      <c r="AH482" s="1">
        <f>MEDIAN($B482)</f>
        <v>0</v>
      </c>
      <c r="AI482" s="1">
        <f>MEDIAN($C482)</f>
        <v>0</v>
      </c>
      <c r="AJ482" s="1">
        <f>MEDIAN($D482)</f>
        <v>0</v>
      </c>
      <c r="AK482" s="1">
        <f>MEDIAN($E482)</f>
        <v>0</v>
      </c>
      <c r="AL482" s="1">
        <f>MEDIAN($F482)</f>
        <v>0</v>
      </c>
      <c r="AM482" s="1">
        <f>MEDIAN($G482)</f>
        <v>0</v>
      </c>
      <c r="AN482" s="1">
        <f>MEDIAN($H482)</f>
        <v>0</v>
      </c>
      <c r="AO482" s="1">
        <f>MEDIAN($I482)</f>
        <v>0</v>
      </c>
      <c r="AP482" s="1">
        <f>MEDIAN($J482)</f>
        <v>0</v>
      </c>
      <c r="AQ482" s="1">
        <f>MEDIAN($K482)</f>
        <v>0</v>
      </c>
      <c r="AR482" s="1">
        <f>MEDIAN($M482)</f>
        <v>0</v>
      </c>
      <c r="AS482" s="1">
        <f>MEDIAN($N482)</f>
        <v>0</v>
      </c>
      <c r="AT482" s="1">
        <f>MEDIAN($P482)</f>
        <v>0</v>
      </c>
      <c r="AU482" s="1">
        <f>MEDIAN($Q482)</f>
        <v>0</v>
      </c>
      <c r="AV482" s="1">
        <f>MEDIAN($R482)</f>
        <v>0</v>
      </c>
      <c r="AW482" s="1">
        <f>MAX($B482)</f>
        <v>0</v>
      </c>
      <c r="AX482" s="1">
        <f>MAX($C482)</f>
        <v>0</v>
      </c>
      <c r="AY482" s="1">
        <f>MAX($D482)</f>
        <v>0</v>
      </c>
      <c r="AZ482" s="1">
        <f>MAX($E482)</f>
        <v>0</v>
      </c>
      <c r="BA482" s="1">
        <f>MAX($F482)</f>
        <v>0</v>
      </c>
      <c r="BB482" s="1">
        <f>MAX($G482)</f>
        <v>0</v>
      </c>
      <c r="BC482" s="1">
        <f>MAX($H482)</f>
        <v>0</v>
      </c>
      <c r="BD482" s="1">
        <f>MAX($I482)</f>
        <v>0</v>
      </c>
      <c r="BE482" s="1">
        <f>MAX($J482)</f>
        <v>0</v>
      </c>
      <c r="BF482" s="1">
        <f>MAX($K482)</f>
        <v>0</v>
      </c>
      <c r="BG482" s="1">
        <f>MAX($M482)</f>
        <v>0</v>
      </c>
      <c r="BH482" s="1">
        <f>MAX($N482)</f>
        <v>0</v>
      </c>
      <c r="BI482" s="1">
        <f>MAX($P482)</f>
        <v>0</v>
      </c>
      <c r="BJ482" s="1">
        <f>MAX($Q482)</f>
        <v>0</v>
      </c>
      <c r="BK482" s="1">
        <f>MAX($R482)</f>
        <v>0</v>
      </c>
    </row>
    <row r="483" spans="1:63">
      <c r="A483" s="1" t="s">
        <v>480</v>
      </c>
      <c r="B483" s="1" cm="1">
        <f t="array" ref="B483">_xlfn.SWITCH($A$2,"average", AVERAGE(Instances!B483:Instances!B483),"median", MEDIAN(Instances!B483:Instances!B483),"min", MIN(Instances!B483:Instances!B483),"max", MAX(Instances!B483:Instances!B483),"diff", MAX(Instances!B483:Instances!B483)-MIN(Instances!B483:Instances!B483))</f>
        <v>0</v>
      </c>
      <c r="C483" s="1" cm="1">
        <f t="array" ref="C483">_xlfn.SWITCH($A$2,"average", AVERAGE(Instances!C483:Instances!C483),"median", MEDIAN(Instances!C483:Instances!C483),"min", MIN(Instances!C483:Instances!C483),"max", MAX(Instances!C483:Instances!C483),"diff", MAX(Instances!C483:Instances!C483)-MIN(Instances!C483:Instances!C483))</f>
        <v>0</v>
      </c>
      <c r="D483" s="1" cm="1">
        <f t="array" ref="D483">_xlfn.SWITCH($A$2,"average", AVERAGE(Instances!D483:Instances!D483),"median", MEDIAN(Instances!D483:Instances!D483),"min", MIN(Instances!D483:Instances!D483),"max", MAX(Instances!D483:Instances!D483),"diff", MAX(Instances!D483:Instances!D483)-MIN(Instances!D483:Instances!D483))</f>
        <v>0</v>
      </c>
      <c r="E483" s="1" cm="1">
        <f t="array" ref="E483">_xlfn.SWITCH($A$2,"average", AVERAGE(Instances!E483:Instances!E483),"median", MEDIAN(Instances!E483:Instances!E483),"min", MIN(Instances!E483:Instances!E483),"max", MAX(Instances!E483:Instances!E483),"diff", MAX(Instances!E483:Instances!E483)-MIN(Instances!E483:Instances!E483))</f>
        <v>0</v>
      </c>
      <c r="F483" s="1" cm="1">
        <f t="array" ref="F483">_xlfn.SWITCH($A$2,"average", AVERAGE(Instances!F483:Instances!F483),"median", MEDIAN(Instances!F483:Instances!F483),"min", MIN(Instances!F483:Instances!F483),"max", MAX(Instances!F483:Instances!F483),"diff", MAX(Instances!F483:Instances!F483)-MIN(Instances!F483:Instances!F483))</f>
        <v>0</v>
      </c>
      <c r="G483" s="1" cm="1">
        <f t="array" ref="G483">_xlfn.SWITCH($A$2,"average", AVERAGE(Instances!G483:Instances!G483),"median", MEDIAN(Instances!G483:Instances!G483),"min", MIN(Instances!G483:Instances!G483),"max", MAX(Instances!G483:Instances!G483),"diff", MAX(Instances!G483:Instances!G483)-MIN(Instances!G483:Instances!G483))</f>
        <v>0</v>
      </c>
      <c r="H483" s="1" cm="1">
        <f t="array" ref="H483">_xlfn.SWITCH($A$2,"average", AVERAGE(Instances!H483:Instances!H483),"median", MEDIAN(Instances!H483:Instances!H483),"min", MIN(Instances!H483:Instances!H483),"max", MAX(Instances!H483:Instances!H483),"diff", MAX(Instances!H483:Instances!H483)-MIN(Instances!H483:Instances!H483))</f>
        <v>0</v>
      </c>
      <c r="I483" s="1" cm="1">
        <f t="array" ref="I483">_xlfn.SWITCH($A$2,"average", AVERAGE(Instances!I483:Instances!I483),"median", MEDIAN(Instances!I483:Instances!I483),"min", MIN(Instances!I483:Instances!I483),"max", MAX(Instances!I483:Instances!I483),"diff", MAX(Instances!I483:Instances!I483)-MIN(Instances!I483:Instances!I483))</f>
        <v>0</v>
      </c>
      <c r="J483" s="1" cm="1">
        <f t="array" ref="J483">_xlfn.SWITCH($A$2,"average", AVERAGE(Instances!J483:Instances!J483),"median", MEDIAN(Instances!J483:Instances!J483),"min", MIN(Instances!J483:Instances!J483),"max", MAX(Instances!J483:Instances!J483),"diff", MAX(Instances!J483:Instances!J483)-MIN(Instances!J483:Instances!J483))</f>
        <v>0</v>
      </c>
      <c r="K483" s="1" cm="1">
        <f t="array" ref="K483">_xlfn.SWITCH($A$2,"average", AVERAGE(Instances!K483:Instances!K483),"median", MEDIAN(Instances!K483:Instances!K483),"min", MIN(Instances!K483:Instances!K483),"max", MAX(Instances!K483:Instances!K483),"diff", MAX(Instances!K483:Instances!K483)-MIN(Instances!K483:Instances!K483))</f>
        <v>0</v>
      </c>
      <c r="L483" s="1"/>
      <c r="M483" s="1" cm="1">
        <f t="array" ref="M483">_xlfn.SWITCH($A$2,"average", AVERAGE(Instances!M483:Instances!M483),"median", MEDIAN(Instances!M483:Instances!M483),"min", MIN(Instances!M483:Instances!M483),"max", MAX(Instances!M483:Instances!M483),"diff", MAX(Instances!M483:Instances!M483)-MIN(Instances!M483:Instances!M483))</f>
        <v>0</v>
      </c>
      <c r="N483" s="1" cm="1">
        <f t="array" ref="N483">_xlfn.SWITCH($A$2,"average", AVERAGE(Instances!N483:Instances!N483),"median", MEDIAN(Instances!N483:Instances!N483),"min", MIN(Instances!N483:Instances!N483),"max", MAX(Instances!N483:Instances!N483),"diff", MAX(Instances!N483:Instances!N483)-MIN(Instances!N483:Instances!N483))</f>
        <v>0</v>
      </c>
      <c r="O483" s="1"/>
      <c r="P483" s="1" cm="1">
        <f t="array" ref="P483">_xlfn.SWITCH($A$2,"average", AVERAGE(Instances!P483:Instances!P483),"median", MEDIAN(Instances!P483:Instances!P483),"min", MIN(Instances!P483:Instances!P483),"max", MAX(Instances!P483:Instances!P483),"diff", MAX(Instances!P483:Instances!P483)-MIN(Instances!P483:Instances!P483))</f>
        <v>0</v>
      </c>
      <c r="Q483" s="1" cm="1">
        <f t="array" ref="Q483">_xlfn.SWITCH($A$2,"average", AVERAGE(Instances!Q483:Instances!Q483),"median", MEDIAN(Instances!Q483:Instances!Q483),"min", MIN(Instances!Q483:Instances!Q483),"max", MAX(Instances!Q483:Instances!Q483),"diff", MAX(Instances!Q483:Instances!Q483)-MIN(Instances!Q483:Instances!Q483))</f>
        <v>0</v>
      </c>
      <c r="R483" s="1" cm="1">
        <f t="array" ref="R483">_xlfn.SWITCH($A$2,"average", AVERAGE(Instances!R483:Instances!R483),"median", MEDIAN(Instances!R483:Instances!R483),"min", MIN(Instances!R483:Instances!R483),"max", MAX(Instances!R483:Instances!R483),"diff", MAX(Instances!R483:Instances!R483)-MIN(Instances!R483:Instances!R483))</f>
        <v>0</v>
      </c>
      <c r="S483" s="1">
        <f>MIN($B483)</f>
        <v>0</v>
      </c>
      <c r="T483" s="1">
        <f>MIN($C483)</f>
        <v>0</v>
      </c>
      <c r="U483" s="1">
        <f>MIN($D483)</f>
        <v>0</v>
      </c>
      <c r="V483" s="1">
        <f>MIN($E483)</f>
        <v>0</v>
      </c>
      <c r="W483" s="1">
        <f>MIN($F483)</f>
        <v>0</v>
      </c>
      <c r="X483" s="1">
        <f>MIN($G483)</f>
        <v>0</v>
      </c>
      <c r="Y483" s="1">
        <f>MIN($H483)</f>
        <v>0</v>
      </c>
      <c r="Z483" s="1">
        <f>MIN($I483)</f>
        <v>0</v>
      </c>
      <c r="AA483" s="1">
        <f>MIN($J483)</f>
        <v>0</v>
      </c>
      <c r="AB483" s="1">
        <f>MIN($K483)</f>
        <v>0</v>
      </c>
      <c r="AC483" s="1">
        <f>MIN($M483)</f>
        <v>0</v>
      </c>
      <c r="AD483" s="1">
        <f>MIN($N483)</f>
        <v>0</v>
      </c>
      <c r="AE483" s="1">
        <f>MIN($P483)</f>
        <v>0</v>
      </c>
      <c r="AF483" s="1">
        <f>MIN($Q483)</f>
        <v>0</v>
      </c>
      <c r="AG483" s="1">
        <f>MIN($R483)</f>
        <v>0</v>
      </c>
      <c r="AH483" s="1">
        <f>MEDIAN($B483)</f>
        <v>0</v>
      </c>
      <c r="AI483" s="1">
        <f>MEDIAN($C483)</f>
        <v>0</v>
      </c>
      <c r="AJ483" s="1">
        <f>MEDIAN($D483)</f>
        <v>0</v>
      </c>
      <c r="AK483" s="1">
        <f>MEDIAN($E483)</f>
        <v>0</v>
      </c>
      <c r="AL483" s="1">
        <f>MEDIAN($F483)</f>
        <v>0</v>
      </c>
      <c r="AM483" s="1">
        <f>MEDIAN($G483)</f>
        <v>0</v>
      </c>
      <c r="AN483" s="1">
        <f>MEDIAN($H483)</f>
        <v>0</v>
      </c>
      <c r="AO483" s="1">
        <f>MEDIAN($I483)</f>
        <v>0</v>
      </c>
      <c r="AP483" s="1">
        <f>MEDIAN($J483)</f>
        <v>0</v>
      </c>
      <c r="AQ483" s="1">
        <f>MEDIAN($K483)</f>
        <v>0</v>
      </c>
      <c r="AR483" s="1">
        <f>MEDIAN($M483)</f>
        <v>0</v>
      </c>
      <c r="AS483" s="1">
        <f>MEDIAN($N483)</f>
        <v>0</v>
      </c>
      <c r="AT483" s="1">
        <f>MEDIAN($P483)</f>
        <v>0</v>
      </c>
      <c r="AU483" s="1">
        <f>MEDIAN($Q483)</f>
        <v>0</v>
      </c>
      <c r="AV483" s="1">
        <f>MEDIAN($R483)</f>
        <v>0</v>
      </c>
      <c r="AW483" s="1">
        <f>MAX($B483)</f>
        <v>0</v>
      </c>
      <c r="AX483" s="1">
        <f>MAX($C483)</f>
        <v>0</v>
      </c>
      <c r="AY483" s="1">
        <f>MAX($D483)</f>
        <v>0</v>
      </c>
      <c r="AZ483" s="1">
        <f>MAX($E483)</f>
        <v>0</v>
      </c>
      <c r="BA483" s="1">
        <f>MAX($F483)</f>
        <v>0</v>
      </c>
      <c r="BB483" s="1">
        <f>MAX($G483)</f>
        <v>0</v>
      </c>
      <c r="BC483" s="1">
        <f>MAX($H483)</f>
        <v>0</v>
      </c>
      <c r="BD483" s="1">
        <f>MAX($I483)</f>
        <v>0</v>
      </c>
      <c r="BE483" s="1">
        <f>MAX($J483)</f>
        <v>0</v>
      </c>
      <c r="BF483" s="1">
        <f>MAX($K483)</f>
        <v>0</v>
      </c>
      <c r="BG483" s="1">
        <f>MAX($M483)</f>
        <v>0</v>
      </c>
      <c r="BH483" s="1">
        <f>MAX($N483)</f>
        <v>0</v>
      </c>
      <c r="BI483" s="1">
        <f>MAX($P483)</f>
        <v>0</v>
      </c>
      <c r="BJ483" s="1">
        <f>MAX($Q483)</f>
        <v>0</v>
      </c>
      <c r="BK483" s="1">
        <f>MAX($R483)</f>
        <v>0</v>
      </c>
    </row>
    <row r="484" spans="1:63">
      <c r="A484" s="1" t="s">
        <v>481</v>
      </c>
      <c r="B484" s="1" cm="1">
        <f t="array" ref="B484">_xlfn.SWITCH($A$2,"average", AVERAGE(Instances!B484:Instances!B484),"median", MEDIAN(Instances!B484:Instances!B484),"min", MIN(Instances!B484:Instances!B484),"max", MAX(Instances!B484:Instances!B484),"diff", MAX(Instances!B484:Instances!B484)-MIN(Instances!B484:Instances!B484))</f>
        <v>0</v>
      </c>
      <c r="C484" s="1" cm="1">
        <f t="array" ref="C484">_xlfn.SWITCH($A$2,"average", AVERAGE(Instances!C484:Instances!C484),"median", MEDIAN(Instances!C484:Instances!C484),"min", MIN(Instances!C484:Instances!C484),"max", MAX(Instances!C484:Instances!C484),"diff", MAX(Instances!C484:Instances!C484)-MIN(Instances!C484:Instances!C484))</f>
        <v>0</v>
      </c>
      <c r="D484" s="1" cm="1">
        <f t="array" ref="D484">_xlfn.SWITCH($A$2,"average", AVERAGE(Instances!D484:Instances!D484),"median", MEDIAN(Instances!D484:Instances!D484),"min", MIN(Instances!D484:Instances!D484),"max", MAX(Instances!D484:Instances!D484),"diff", MAX(Instances!D484:Instances!D484)-MIN(Instances!D484:Instances!D484))</f>
        <v>0</v>
      </c>
      <c r="E484" s="1" cm="1">
        <f t="array" ref="E484">_xlfn.SWITCH($A$2,"average", AVERAGE(Instances!E484:Instances!E484),"median", MEDIAN(Instances!E484:Instances!E484),"min", MIN(Instances!E484:Instances!E484),"max", MAX(Instances!E484:Instances!E484),"diff", MAX(Instances!E484:Instances!E484)-MIN(Instances!E484:Instances!E484))</f>
        <v>0</v>
      </c>
      <c r="F484" s="1" cm="1">
        <f t="array" ref="F484">_xlfn.SWITCH($A$2,"average", AVERAGE(Instances!F484:Instances!F484),"median", MEDIAN(Instances!F484:Instances!F484),"min", MIN(Instances!F484:Instances!F484),"max", MAX(Instances!F484:Instances!F484),"diff", MAX(Instances!F484:Instances!F484)-MIN(Instances!F484:Instances!F484))</f>
        <v>0</v>
      </c>
      <c r="G484" s="1" cm="1">
        <f t="array" ref="G484">_xlfn.SWITCH($A$2,"average", AVERAGE(Instances!G484:Instances!G484),"median", MEDIAN(Instances!G484:Instances!G484),"min", MIN(Instances!G484:Instances!G484),"max", MAX(Instances!G484:Instances!G484),"diff", MAX(Instances!G484:Instances!G484)-MIN(Instances!G484:Instances!G484))</f>
        <v>0</v>
      </c>
      <c r="H484" s="1" cm="1">
        <f t="array" ref="H484">_xlfn.SWITCH($A$2,"average", AVERAGE(Instances!H484:Instances!H484),"median", MEDIAN(Instances!H484:Instances!H484),"min", MIN(Instances!H484:Instances!H484),"max", MAX(Instances!H484:Instances!H484),"diff", MAX(Instances!H484:Instances!H484)-MIN(Instances!H484:Instances!H484))</f>
        <v>0</v>
      </c>
      <c r="I484" s="1" cm="1">
        <f t="array" ref="I484">_xlfn.SWITCH($A$2,"average", AVERAGE(Instances!I484:Instances!I484),"median", MEDIAN(Instances!I484:Instances!I484),"min", MIN(Instances!I484:Instances!I484),"max", MAX(Instances!I484:Instances!I484),"diff", MAX(Instances!I484:Instances!I484)-MIN(Instances!I484:Instances!I484))</f>
        <v>0</v>
      </c>
      <c r="J484" s="1" cm="1">
        <f t="array" ref="J484">_xlfn.SWITCH($A$2,"average", AVERAGE(Instances!J484:Instances!J484),"median", MEDIAN(Instances!J484:Instances!J484),"min", MIN(Instances!J484:Instances!J484),"max", MAX(Instances!J484:Instances!J484),"diff", MAX(Instances!J484:Instances!J484)-MIN(Instances!J484:Instances!J484))</f>
        <v>0</v>
      </c>
      <c r="K484" s="1" cm="1">
        <f t="array" ref="K484">_xlfn.SWITCH($A$2,"average", AVERAGE(Instances!K484:Instances!K484),"median", MEDIAN(Instances!K484:Instances!K484),"min", MIN(Instances!K484:Instances!K484),"max", MAX(Instances!K484:Instances!K484),"diff", MAX(Instances!K484:Instances!K484)-MIN(Instances!K484:Instances!K484))</f>
        <v>0</v>
      </c>
      <c r="L484" s="1"/>
      <c r="M484" s="1" cm="1">
        <f t="array" ref="M484">_xlfn.SWITCH($A$2,"average", AVERAGE(Instances!M484:Instances!M484),"median", MEDIAN(Instances!M484:Instances!M484),"min", MIN(Instances!M484:Instances!M484),"max", MAX(Instances!M484:Instances!M484),"diff", MAX(Instances!M484:Instances!M484)-MIN(Instances!M484:Instances!M484))</f>
        <v>0</v>
      </c>
      <c r="N484" s="1" cm="1">
        <f t="array" ref="N484">_xlfn.SWITCH($A$2,"average", AVERAGE(Instances!N484:Instances!N484),"median", MEDIAN(Instances!N484:Instances!N484),"min", MIN(Instances!N484:Instances!N484),"max", MAX(Instances!N484:Instances!N484),"diff", MAX(Instances!N484:Instances!N484)-MIN(Instances!N484:Instances!N484))</f>
        <v>0</v>
      </c>
      <c r="O484" s="1"/>
      <c r="P484" s="1" cm="1">
        <f t="array" ref="P484">_xlfn.SWITCH($A$2,"average", AVERAGE(Instances!P484:Instances!P484),"median", MEDIAN(Instances!P484:Instances!P484),"min", MIN(Instances!P484:Instances!P484),"max", MAX(Instances!P484:Instances!P484),"diff", MAX(Instances!P484:Instances!P484)-MIN(Instances!P484:Instances!P484))</f>
        <v>0</v>
      </c>
      <c r="Q484" s="1" cm="1">
        <f t="array" ref="Q484">_xlfn.SWITCH($A$2,"average", AVERAGE(Instances!Q484:Instances!Q484),"median", MEDIAN(Instances!Q484:Instances!Q484),"min", MIN(Instances!Q484:Instances!Q484),"max", MAX(Instances!Q484:Instances!Q484),"diff", MAX(Instances!Q484:Instances!Q484)-MIN(Instances!Q484:Instances!Q484))</f>
        <v>0</v>
      </c>
      <c r="R484" s="1" cm="1">
        <f t="array" ref="R484">_xlfn.SWITCH($A$2,"average", AVERAGE(Instances!R484:Instances!R484),"median", MEDIAN(Instances!R484:Instances!R484),"min", MIN(Instances!R484:Instances!R484),"max", MAX(Instances!R484:Instances!R484),"diff", MAX(Instances!R484:Instances!R484)-MIN(Instances!R484:Instances!R484))</f>
        <v>0</v>
      </c>
      <c r="S484" s="1">
        <f>MIN($B484)</f>
        <v>0</v>
      </c>
      <c r="T484" s="1">
        <f>MIN($C484)</f>
        <v>0</v>
      </c>
      <c r="U484" s="1">
        <f>MIN($D484)</f>
        <v>0</v>
      </c>
      <c r="V484" s="1">
        <f>MIN($E484)</f>
        <v>0</v>
      </c>
      <c r="W484" s="1">
        <f>MIN($F484)</f>
        <v>0</v>
      </c>
      <c r="X484" s="1">
        <f>MIN($G484)</f>
        <v>0</v>
      </c>
      <c r="Y484" s="1">
        <f>MIN($H484)</f>
        <v>0</v>
      </c>
      <c r="Z484" s="1">
        <f>MIN($I484)</f>
        <v>0</v>
      </c>
      <c r="AA484" s="1">
        <f>MIN($J484)</f>
        <v>0</v>
      </c>
      <c r="AB484" s="1">
        <f>MIN($K484)</f>
        <v>0</v>
      </c>
      <c r="AC484" s="1">
        <f>MIN($M484)</f>
        <v>0</v>
      </c>
      <c r="AD484" s="1">
        <f>MIN($N484)</f>
        <v>0</v>
      </c>
      <c r="AE484" s="1">
        <f>MIN($P484)</f>
        <v>0</v>
      </c>
      <c r="AF484" s="1">
        <f>MIN($Q484)</f>
        <v>0</v>
      </c>
      <c r="AG484" s="1">
        <f>MIN($R484)</f>
        <v>0</v>
      </c>
      <c r="AH484" s="1">
        <f>MEDIAN($B484)</f>
        <v>0</v>
      </c>
      <c r="AI484" s="1">
        <f>MEDIAN($C484)</f>
        <v>0</v>
      </c>
      <c r="AJ484" s="1">
        <f>MEDIAN($D484)</f>
        <v>0</v>
      </c>
      <c r="AK484" s="1">
        <f>MEDIAN($E484)</f>
        <v>0</v>
      </c>
      <c r="AL484" s="1">
        <f>MEDIAN($F484)</f>
        <v>0</v>
      </c>
      <c r="AM484" s="1">
        <f>MEDIAN($G484)</f>
        <v>0</v>
      </c>
      <c r="AN484" s="1">
        <f>MEDIAN($H484)</f>
        <v>0</v>
      </c>
      <c r="AO484" s="1">
        <f>MEDIAN($I484)</f>
        <v>0</v>
      </c>
      <c r="AP484" s="1">
        <f>MEDIAN($J484)</f>
        <v>0</v>
      </c>
      <c r="AQ484" s="1">
        <f>MEDIAN($K484)</f>
        <v>0</v>
      </c>
      <c r="AR484" s="1">
        <f>MEDIAN($M484)</f>
        <v>0</v>
      </c>
      <c r="AS484" s="1">
        <f>MEDIAN($N484)</f>
        <v>0</v>
      </c>
      <c r="AT484" s="1">
        <f>MEDIAN($P484)</f>
        <v>0</v>
      </c>
      <c r="AU484" s="1">
        <f>MEDIAN($Q484)</f>
        <v>0</v>
      </c>
      <c r="AV484" s="1">
        <f>MEDIAN($R484)</f>
        <v>0</v>
      </c>
      <c r="AW484" s="1">
        <f>MAX($B484)</f>
        <v>0</v>
      </c>
      <c r="AX484" s="1">
        <f>MAX($C484)</f>
        <v>0</v>
      </c>
      <c r="AY484" s="1">
        <f>MAX($D484)</f>
        <v>0</v>
      </c>
      <c r="AZ484" s="1">
        <f>MAX($E484)</f>
        <v>0</v>
      </c>
      <c r="BA484" s="1">
        <f>MAX($F484)</f>
        <v>0</v>
      </c>
      <c r="BB484" s="1">
        <f>MAX($G484)</f>
        <v>0</v>
      </c>
      <c r="BC484" s="1">
        <f>MAX($H484)</f>
        <v>0</v>
      </c>
      <c r="BD484" s="1">
        <f>MAX($I484)</f>
        <v>0</v>
      </c>
      <c r="BE484" s="1">
        <f>MAX($J484)</f>
        <v>0</v>
      </c>
      <c r="BF484" s="1">
        <f>MAX($K484)</f>
        <v>0</v>
      </c>
      <c r="BG484" s="1">
        <f>MAX($M484)</f>
        <v>0</v>
      </c>
      <c r="BH484" s="1">
        <f>MAX($N484)</f>
        <v>0</v>
      </c>
      <c r="BI484" s="1">
        <f>MAX($P484)</f>
        <v>0</v>
      </c>
      <c r="BJ484" s="1">
        <f>MAX($Q484)</f>
        <v>0</v>
      </c>
      <c r="BK484" s="1">
        <f>MAX($R484)</f>
        <v>0</v>
      </c>
    </row>
    <row r="485" spans="1:63">
      <c r="A485" s="1" t="s">
        <v>482</v>
      </c>
      <c r="B485" s="1" cm="1">
        <f t="array" ref="B485">_xlfn.SWITCH($A$2,"average", AVERAGE(Instances!B485:Instances!B485),"median", MEDIAN(Instances!B485:Instances!B485),"min", MIN(Instances!B485:Instances!B485),"max", MAX(Instances!B485:Instances!B485),"diff", MAX(Instances!B485:Instances!B485)-MIN(Instances!B485:Instances!B485))</f>
        <v>0</v>
      </c>
      <c r="C485" s="1" cm="1">
        <f t="array" ref="C485">_xlfn.SWITCH($A$2,"average", AVERAGE(Instances!C485:Instances!C485),"median", MEDIAN(Instances!C485:Instances!C485),"min", MIN(Instances!C485:Instances!C485),"max", MAX(Instances!C485:Instances!C485),"diff", MAX(Instances!C485:Instances!C485)-MIN(Instances!C485:Instances!C485))</f>
        <v>0</v>
      </c>
      <c r="D485" s="1" cm="1">
        <f t="array" ref="D485">_xlfn.SWITCH($A$2,"average", AVERAGE(Instances!D485:Instances!D485),"median", MEDIAN(Instances!D485:Instances!D485),"min", MIN(Instances!D485:Instances!D485),"max", MAX(Instances!D485:Instances!D485),"diff", MAX(Instances!D485:Instances!D485)-MIN(Instances!D485:Instances!D485))</f>
        <v>0</v>
      </c>
      <c r="E485" s="1" cm="1">
        <f t="array" ref="E485">_xlfn.SWITCH($A$2,"average", AVERAGE(Instances!E485:Instances!E485),"median", MEDIAN(Instances!E485:Instances!E485),"min", MIN(Instances!E485:Instances!E485),"max", MAX(Instances!E485:Instances!E485),"diff", MAX(Instances!E485:Instances!E485)-MIN(Instances!E485:Instances!E485))</f>
        <v>0</v>
      </c>
      <c r="F485" s="1" cm="1">
        <f t="array" ref="F485">_xlfn.SWITCH($A$2,"average", AVERAGE(Instances!F485:Instances!F485),"median", MEDIAN(Instances!F485:Instances!F485),"min", MIN(Instances!F485:Instances!F485),"max", MAX(Instances!F485:Instances!F485),"diff", MAX(Instances!F485:Instances!F485)-MIN(Instances!F485:Instances!F485))</f>
        <v>0</v>
      </c>
      <c r="G485" s="1" cm="1">
        <f t="array" ref="G485">_xlfn.SWITCH($A$2,"average", AVERAGE(Instances!G485:Instances!G485),"median", MEDIAN(Instances!G485:Instances!G485),"min", MIN(Instances!G485:Instances!G485),"max", MAX(Instances!G485:Instances!G485),"diff", MAX(Instances!G485:Instances!G485)-MIN(Instances!G485:Instances!G485))</f>
        <v>0</v>
      </c>
      <c r="H485" s="1" cm="1">
        <f t="array" ref="H485">_xlfn.SWITCH($A$2,"average", AVERAGE(Instances!H485:Instances!H485),"median", MEDIAN(Instances!H485:Instances!H485),"min", MIN(Instances!H485:Instances!H485),"max", MAX(Instances!H485:Instances!H485),"diff", MAX(Instances!H485:Instances!H485)-MIN(Instances!H485:Instances!H485))</f>
        <v>0</v>
      </c>
      <c r="I485" s="1" cm="1">
        <f t="array" ref="I485">_xlfn.SWITCH($A$2,"average", AVERAGE(Instances!I485:Instances!I485),"median", MEDIAN(Instances!I485:Instances!I485),"min", MIN(Instances!I485:Instances!I485),"max", MAX(Instances!I485:Instances!I485),"diff", MAX(Instances!I485:Instances!I485)-MIN(Instances!I485:Instances!I485))</f>
        <v>0</v>
      </c>
      <c r="J485" s="1" cm="1">
        <f t="array" ref="J485">_xlfn.SWITCH($A$2,"average", AVERAGE(Instances!J485:Instances!J485),"median", MEDIAN(Instances!J485:Instances!J485),"min", MIN(Instances!J485:Instances!J485),"max", MAX(Instances!J485:Instances!J485),"diff", MAX(Instances!J485:Instances!J485)-MIN(Instances!J485:Instances!J485))</f>
        <v>0</v>
      </c>
      <c r="K485" s="1" cm="1">
        <f t="array" ref="K485">_xlfn.SWITCH($A$2,"average", AVERAGE(Instances!K485:Instances!K485),"median", MEDIAN(Instances!K485:Instances!K485),"min", MIN(Instances!K485:Instances!K485),"max", MAX(Instances!K485:Instances!K485),"diff", MAX(Instances!K485:Instances!K485)-MIN(Instances!K485:Instances!K485))</f>
        <v>0</v>
      </c>
      <c r="L485" s="1"/>
      <c r="M485" s="1" cm="1">
        <f t="array" ref="M485">_xlfn.SWITCH($A$2,"average", AVERAGE(Instances!M485:Instances!M485),"median", MEDIAN(Instances!M485:Instances!M485),"min", MIN(Instances!M485:Instances!M485),"max", MAX(Instances!M485:Instances!M485),"diff", MAX(Instances!M485:Instances!M485)-MIN(Instances!M485:Instances!M485))</f>
        <v>0</v>
      </c>
      <c r="N485" s="1" cm="1">
        <f t="array" ref="N485">_xlfn.SWITCH($A$2,"average", AVERAGE(Instances!N485:Instances!N485),"median", MEDIAN(Instances!N485:Instances!N485),"min", MIN(Instances!N485:Instances!N485),"max", MAX(Instances!N485:Instances!N485),"diff", MAX(Instances!N485:Instances!N485)-MIN(Instances!N485:Instances!N485))</f>
        <v>0</v>
      </c>
      <c r="O485" s="1"/>
      <c r="P485" s="1" cm="1">
        <f t="array" ref="P485">_xlfn.SWITCH($A$2,"average", AVERAGE(Instances!P485:Instances!P485),"median", MEDIAN(Instances!P485:Instances!P485),"min", MIN(Instances!P485:Instances!P485),"max", MAX(Instances!P485:Instances!P485),"diff", MAX(Instances!P485:Instances!P485)-MIN(Instances!P485:Instances!P485))</f>
        <v>0</v>
      </c>
      <c r="Q485" s="1" cm="1">
        <f t="array" ref="Q485">_xlfn.SWITCH($A$2,"average", AVERAGE(Instances!Q485:Instances!Q485),"median", MEDIAN(Instances!Q485:Instances!Q485),"min", MIN(Instances!Q485:Instances!Q485),"max", MAX(Instances!Q485:Instances!Q485),"diff", MAX(Instances!Q485:Instances!Q485)-MIN(Instances!Q485:Instances!Q485))</f>
        <v>0</v>
      </c>
      <c r="R485" s="1" cm="1">
        <f t="array" ref="R485">_xlfn.SWITCH($A$2,"average", AVERAGE(Instances!R485:Instances!R485),"median", MEDIAN(Instances!R485:Instances!R485),"min", MIN(Instances!R485:Instances!R485),"max", MAX(Instances!R485:Instances!R485),"diff", MAX(Instances!R485:Instances!R485)-MIN(Instances!R485:Instances!R485))</f>
        <v>0</v>
      </c>
      <c r="S485" s="1">
        <f>MIN($B485)</f>
        <v>0</v>
      </c>
      <c r="T485" s="1">
        <f>MIN($C485)</f>
        <v>0</v>
      </c>
      <c r="U485" s="1">
        <f>MIN($D485)</f>
        <v>0</v>
      </c>
      <c r="V485" s="1">
        <f>MIN($E485)</f>
        <v>0</v>
      </c>
      <c r="W485" s="1">
        <f>MIN($F485)</f>
        <v>0</v>
      </c>
      <c r="X485" s="1">
        <f>MIN($G485)</f>
        <v>0</v>
      </c>
      <c r="Y485" s="1">
        <f>MIN($H485)</f>
        <v>0</v>
      </c>
      <c r="Z485" s="1">
        <f>MIN($I485)</f>
        <v>0</v>
      </c>
      <c r="AA485" s="1">
        <f>MIN($J485)</f>
        <v>0</v>
      </c>
      <c r="AB485" s="1">
        <f>MIN($K485)</f>
        <v>0</v>
      </c>
      <c r="AC485" s="1">
        <f>MIN($M485)</f>
        <v>0</v>
      </c>
      <c r="AD485" s="1">
        <f>MIN($N485)</f>
        <v>0</v>
      </c>
      <c r="AE485" s="1">
        <f>MIN($P485)</f>
        <v>0</v>
      </c>
      <c r="AF485" s="1">
        <f>MIN($Q485)</f>
        <v>0</v>
      </c>
      <c r="AG485" s="1">
        <f>MIN($R485)</f>
        <v>0</v>
      </c>
      <c r="AH485" s="1">
        <f>MEDIAN($B485)</f>
        <v>0</v>
      </c>
      <c r="AI485" s="1">
        <f>MEDIAN($C485)</f>
        <v>0</v>
      </c>
      <c r="AJ485" s="1">
        <f>MEDIAN($D485)</f>
        <v>0</v>
      </c>
      <c r="AK485" s="1">
        <f>MEDIAN($E485)</f>
        <v>0</v>
      </c>
      <c r="AL485" s="1">
        <f>MEDIAN($F485)</f>
        <v>0</v>
      </c>
      <c r="AM485" s="1">
        <f>MEDIAN($G485)</f>
        <v>0</v>
      </c>
      <c r="AN485" s="1">
        <f>MEDIAN($H485)</f>
        <v>0</v>
      </c>
      <c r="AO485" s="1">
        <f>MEDIAN($I485)</f>
        <v>0</v>
      </c>
      <c r="AP485" s="1">
        <f>MEDIAN($J485)</f>
        <v>0</v>
      </c>
      <c r="AQ485" s="1">
        <f>MEDIAN($K485)</f>
        <v>0</v>
      </c>
      <c r="AR485" s="1">
        <f>MEDIAN($M485)</f>
        <v>0</v>
      </c>
      <c r="AS485" s="1">
        <f>MEDIAN($N485)</f>
        <v>0</v>
      </c>
      <c r="AT485" s="1">
        <f>MEDIAN($P485)</f>
        <v>0</v>
      </c>
      <c r="AU485" s="1">
        <f>MEDIAN($Q485)</f>
        <v>0</v>
      </c>
      <c r="AV485" s="1">
        <f>MEDIAN($R485)</f>
        <v>0</v>
      </c>
      <c r="AW485" s="1">
        <f>MAX($B485)</f>
        <v>0</v>
      </c>
      <c r="AX485" s="1">
        <f>MAX($C485)</f>
        <v>0</v>
      </c>
      <c r="AY485" s="1">
        <f>MAX($D485)</f>
        <v>0</v>
      </c>
      <c r="AZ485" s="1">
        <f>MAX($E485)</f>
        <v>0</v>
      </c>
      <c r="BA485" s="1">
        <f>MAX($F485)</f>
        <v>0</v>
      </c>
      <c r="BB485" s="1">
        <f>MAX($G485)</f>
        <v>0</v>
      </c>
      <c r="BC485" s="1">
        <f>MAX($H485)</f>
        <v>0</v>
      </c>
      <c r="BD485" s="1">
        <f>MAX($I485)</f>
        <v>0</v>
      </c>
      <c r="BE485" s="1">
        <f>MAX($J485)</f>
        <v>0</v>
      </c>
      <c r="BF485" s="1">
        <f>MAX($K485)</f>
        <v>0</v>
      </c>
      <c r="BG485" s="1">
        <f>MAX($M485)</f>
        <v>0</v>
      </c>
      <c r="BH485" s="1">
        <f>MAX($N485)</f>
        <v>0</v>
      </c>
      <c r="BI485" s="1">
        <f>MAX($P485)</f>
        <v>0</v>
      </c>
      <c r="BJ485" s="1">
        <f>MAX($Q485)</f>
        <v>0</v>
      </c>
      <c r="BK485" s="1">
        <f>MAX($R485)</f>
        <v>0</v>
      </c>
    </row>
    <row r="486" spans="1:63">
      <c r="A486" s="1" t="s">
        <v>0</v>
      </c>
      <c r="B486" s="1" cm="1">
        <f t="array" ref="B486">_xlfn.SWITCH($A$2,"average", AVERAGE(Instances!B486:Instances!B486),"median", MEDIAN(Instances!B486:Instances!B486),"min", MIN(Instances!B486:Instances!B486),"max", MAX(Instances!B486:Instances!B486),"diff", MAX(Instances!B486:Instances!B486)-MIN(Instances!B486:Instances!B486))</f>
        <v>0</v>
      </c>
      <c r="C486" s="1" cm="1">
        <f t="array" ref="C486">_xlfn.SWITCH($A$2,"average", AVERAGE(Instances!C486:Instances!C486),"median", MEDIAN(Instances!C486:Instances!C486),"min", MIN(Instances!C486:Instances!C486),"max", MAX(Instances!C486:Instances!C486),"diff", MAX(Instances!C486:Instances!C486)-MIN(Instances!C486:Instances!C486))</f>
        <v>0</v>
      </c>
      <c r="D486" s="1" cm="1">
        <f t="array" ref="D486">_xlfn.SWITCH($A$2,"average", AVERAGE(Instances!D486:Instances!D486),"median", MEDIAN(Instances!D486:Instances!D486),"min", MIN(Instances!D486:Instances!D486),"max", MAX(Instances!D486:Instances!D486),"diff", MAX(Instances!D486:Instances!D486)-MIN(Instances!D486:Instances!D486))</f>
        <v>0</v>
      </c>
      <c r="E486" s="1" cm="1">
        <f t="array" ref="E486">_xlfn.SWITCH($A$2,"average", AVERAGE(Instances!E486:Instances!E486),"median", MEDIAN(Instances!E486:Instances!E486),"min", MIN(Instances!E486:Instances!E486),"max", MAX(Instances!E486:Instances!E486),"diff", MAX(Instances!E486:Instances!E486)-MIN(Instances!E486:Instances!E486))</f>
        <v>0</v>
      </c>
      <c r="F486" s="1" cm="1">
        <f t="array" ref="F486">_xlfn.SWITCH($A$2,"average", AVERAGE(Instances!F486:Instances!F486),"median", MEDIAN(Instances!F486:Instances!F486),"min", MIN(Instances!F486:Instances!F486),"max", MAX(Instances!F486:Instances!F486),"diff", MAX(Instances!F486:Instances!F486)-MIN(Instances!F486:Instances!F486))</f>
        <v>0</v>
      </c>
      <c r="G486" s="1" cm="1">
        <f t="array" ref="G486">_xlfn.SWITCH($A$2,"average", AVERAGE(Instances!G486:Instances!G486),"median", MEDIAN(Instances!G486:Instances!G486),"min", MIN(Instances!G486:Instances!G486),"max", MAX(Instances!G486:Instances!G486),"diff", MAX(Instances!G486:Instances!G486)-MIN(Instances!G486:Instances!G486))</f>
        <v>0</v>
      </c>
      <c r="H486" s="1" cm="1">
        <f t="array" ref="H486">_xlfn.SWITCH($A$2,"average", AVERAGE(Instances!H486:Instances!H486),"median", MEDIAN(Instances!H486:Instances!H486),"min", MIN(Instances!H486:Instances!H486),"max", MAX(Instances!H486:Instances!H486),"diff", MAX(Instances!H486:Instances!H486)-MIN(Instances!H486:Instances!H486))</f>
        <v>0</v>
      </c>
      <c r="I486" s="1" cm="1">
        <f t="array" ref="I486">_xlfn.SWITCH($A$2,"average", AVERAGE(Instances!I486:Instances!I486),"median", MEDIAN(Instances!I486:Instances!I486),"min", MIN(Instances!I486:Instances!I486),"max", MAX(Instances!I486:Instances!I486),"diff", MAX(Instances!I486:Instances!I486)-MIN(Instances!I486:Instances!I486))</f>
        <v>0</v>
      </c>
      <c r="J486" s="1" cm="1">
        <f t="array" ref="J486">_xlfn.SWITCH($A$2,"average", AVERAGE(Instances!J486:Instances!J486),"median", MEDIAN(Instances!J486:Instances!J486),"min", MIN(Instances!J486:Instances!J486),"max", MAX(Instances!J486:Instances!J486),"diff", MAX(Instances!J486:Instances!J486)-MIN(Instances!J486:Instances!J486))</f>
        <v>0</v>
      </c>
      <c r="K486" s="1" cm="1">
        <f t="array" ref="K486">_xlfn.SWITCH($A$2,"average", AVERAGE(Instances!K486:Instances!K486),"median", MEDIAN(Instances!K486:Instances!K486),"min", MIN(Instances!K486:Instances!K486),"max", MAX(Instances!K486:Instances!K486),"diff", MAX(Instances!K486:Instances!K486)-MIN(Instances!K486:Instances!K486))</f>
        <v>0</v>
      </c>
      <c r="L486" s="1"/>
      <c r="M486" s="1" cm="1">
        <f t="array" ref="M486">_xlfn.SWITCH($A$2,"average", AVERAGE(Instances!M486:Instances!M486),"median", MEDIAN(Instances!M486:Instances!M486),"min", MIN(Instances!M486:Instances!M486),"max", MAX(Instances!M486:Instances!M486),"diff", MAX(Instances!M486:Instances!M486)-MIN(Instances!M486:Instances!M486))</f>
        <v>0</v>
      </c>
      <c r="N486" s="1" cm="1">
        <f t="array" ref="N486">_xlfn.SWITCH($A$2,"average", AVERAGE(Instances!N486:Instances!N486),"median", MEDIAN(Instances!N486:Instances!N486),"min", MIN(Instances!N486:Instances!N486),"max", MAX(Instances!N486:Instances!N486),"diff", MAX(Instances!N486:Instances!N486)-MIN(Instances!N486:Instances!N486))</f>
        <v>0</v>
      </c>
      <c r="O486" s="1"/>
      <c r="P486" s="1" cm="1">
        <f t="array" ref="P486">_xlfn.SWITCH($A$2,"average", AVERAGE(Instances!P486:Instances!P486),"median", MEDIAN(Instances!P486:Instances!P486),"min", MIN(Instances!P486:Instances!P486),"max", MAX(Instances!P486:Instances!P486),"diff", MAX(Instances!P486:Instances!P486)-MIN(Instances!P486:Instances!P486))</f>
        <v>0</v>
      </c>
      <c r="Q486" s="1" cm="1">
        <f t="array" ref="Q486">_xlfn.SWITCH($A$2,"average", AVERAGE(Instances!Q486:Instances!Q486),"median", MEDIAN(Instances!Q486:Instances!Q486),"min", MIN(Instances!Q486:Instances!Q486),"max", MAX(Instances!Q486:Instances!Q486),"diff", MAX(Instances!Q486:Instances!Q486)-MIN(Instances!Q486:Instances!Q486))</f>
        <v>0</v>
      </c>
      <c r="R486" s="1" cm="1">
        <f t="array" ref="R486">_xlfn.SWITCH($A$2,"average", AVERAGE(Instances!R486:Instances!R486),"median", MEDIAN(Instances!R486:Instances!R486),"min", MIN(Instances!R486:Instances!R486),"max", MAX(Instances!R486:Instances!R486),"diff", MAX(Instances!R486:Instances!R486)-MIN(Instances!R486:Instances!R486))</f>
        <v>0</v>
      </c>
      <c r="S486" s="1">
        <f>MIN($B486)</f>
        <v>0</v>
      </c>
      <c r="T486" s="1">
        <f>MIN($C486)</f>
        <v>0</v>
      </c>
      <c r="U486" s="1">
        <f>MIN($D486)</f>
        <v>0</v>
      </c>
      <c r="V486" s="1">
        <f>MIN($E486)</f>
        <v>0</v>
      </c>
      <c r="W486" s="1">
        <f>MIN($F486)</f>
        <v>0</v>
      </c>
      <c r="X486" s="1">
        <f>MIN($G486)</f>
        <v>0</v>
      </c>
      <c r="Y486" s="1">
        <f>MIN($H486)</f>
        <v>0</v>
      </c>
      <c r="Z486" s="1">
        <f>MIN($I486)</f>
        <v>0</v>
      </c>
      <c r="AA486" s="1">
        <f>MIN($J486)</f>
        <v>0</v>
      </c>
      <c r="AB486" s="1">
        <f>MIN($K486)</f>
        <v>0</v>
      </c>
      <c r="AC486" s="1">
        <f>MIN($M486)</f>
        <v>0</v>
      </c>
      <c r="AD486" s="1">
        <f>MIN($N486)</f>
        <v>0</v>
      </c>
      <c r="AE486" s="1">
        <f>MIN($P486)</f>
        <v>0</v>
      </c>
      <c r="AF486" s="1">
        <f>MIN($Q486)</f>
        <v>0</v>
      </c>
      <c r="AG486" s="1">
        <f>MIN($R486)</f>
        <v>0</v>
      </c>
      <c r="AH486" s="1">
        <f>MEDIAN($B486)</f>
        <v>0</v>
      </c>
      <c r="AI486" s="1">
        <f>MEDIAN($C486)</f>
        <v>0</v>
      </c>
      <c r="AJ486" s="1">
        <f>MEDIAN($D486)</f>
        <v>0</v>
      </c>
      <c r="AK486" s="1">
        <f>MEDIAN($E486)</f>
        <v>0</v>
      </c>
      <c r="AL486" s="1">
        <f>MEDIAN($F486)</f>
        <v>0</v>
      </c>
      <c r="AM486" s="1">
        <f>MEDIAN($G486)</f>
        <v>0</v>
      </c>
      <c r="AN486" s="1">
        <f>MEDIAN($H486)</f>
        <v>0</v>
      </c>
      <c r="AO486" s="1">
        <f>MEDIAN($I486)</f>
        <v>0</v>
      </c>
      <c r="AP486" s="1">
        <f>MEDIAN($J486)</f>
        <v>0</v>
      </c>
      <c r="AQ486" s="1">
        <f>MEDIAN($K486)</f>
        <v>0</v>
      </c>
      <c r="AR486" s="1">
        <f>MEDIAN($M486)</f>
        <v>0</v>
      </c>
      <c r="AS486" s="1">
        <f>MEDIAN($N486)</f>
        <v>0</v>
      </c>
      <c r="AT486" s="1">
        <f>MEDIAN($P486)</f>
        <v>0</v>
      </c>
      <c r="AU486" s="1">
        <f>MEDIAN($Q486)</f>
        <v>0</v>
      </c>
      <c r="AV486" s="1">
        <f>MEDIAN($R486)</f>
        <v>0</v>
      </c>
      <c r="AW486" s="1">
        <f>MAX($B486)</f>
        <v>0</v>
      </c>
      <c r="AX486" s="1">
        <f>MAX($C486)</f>
        <v>0</v>
      </c>
      <c r="AY486" s="1">
        <f>MAX($D486)</f>
        <v>0</v>
      </c>
      <c r="AZ486" s="1">
        <f>MAX($E486)</f>
        <v>0</v>
      </c>
      <c r="BA486" s="1">
        <f>MAX($F486)</f>
        <v>0</v>
      </c>
      <c r="BB486" s="1">
        <f>MAX($G486)</f>
        <v>0</v>
      </c>
      <c r="BC486" s="1">
        <f>MAX($H486)</f>
        <v>0</v>
      </c>
      <c r="BD486" s="1">
        <f>MAX($I486)</f>
        <v>0</v>
      </c>
      <c r="BE486" s="1">
        <f>MAX($J486)</f>
        <v>0</v>
      </c>
      <c r="BF486" s="1">
        <f>MAX($K486)</f>
        <v>0</v>
      </c>
      <c r="BG486" s="1">
        <f>MAX($M486)</f>
        <v>0</v>
      </c>
      <c r="BH486" s="1">
        <f>MAX($N486)</f>
        <v>0</v>
      </c>
      <c r="BI486" s="1">
        <f>MAX($P486)</f>
        <v>0</v>
      </c>
      <c r="BJ486" s="1">
        <f>MAX($Q486)</f>
        <v>0</v>
      </c>
      <c r="BK486" s="1">
        <f>MAX($R486)</f>
        <v>0</v>
      </c>
    </row>
    <row r="487" spans="1:63">
      <c r="A487" s="1" t="s">
        <v>1</v>
      </c>
      <c r="B487" s="1" cm="1">
        <f t="array" ref="B487">_xlfn.SWITCH($A$2,"average", AVERAGE(Instances!B487:Instances!B487),"median", MEDIAN(Instances!B487:Instances!B487),"min", MIN(Instances!B487:Instances!B487),"max", MAX(Instances!B487:Instances!B487),"diff", MAX(Instances!B487:Instances!B487)-MIN(Instances!B487:Instances!B487))</f>
        <v>0</v>
      </c>
      <c r="C487" s="1" cm="1">
        <f t="array" ref="C487">_xlfn.SWITCH($A$2,"average", AVERAGE(Instances!C487:Instances!C487),"median", MEDIAN(Instances!C487:Instances!C487),"min", MIN(Instances!C487:Instances!C487),"max", MAX(Instances!C487:Instances!C487),"diff", MAX(Instances!C487:Instances!C487)-MIN(Instances!C487:Instances!C487))</f>
        <v>0</v>
      </c>
      <c r="D487" s="1" cm="1">
        <f t="array" ref="D487">_xlfn.SWITCH($A$2,"average", AVERAGE(Instances!D487:Instances!D487),"median", MEDIAN(Instances!D487:Instances!D487),"min", MIN(Instances!D487:Instances!D487),"max", MAX(Instances!D487:Instances!D487),"diff", MAX(Instances!D487:Instances!D487)-MIN(Instances!D487:Instances!D487))</f>
        <v>0</v>
      </c>
      <c r="E487" s="1" cm="1">
        <f t="array" ref="E487">_xlfn.SWITCH($A$2,"average", AVERAGE(Instances!E487:Instances!E487),"median", MEDIAN(Instances!E487:Instances!E487),"min", MIN(Instances!E487:Instances!E487),"max", MAX(Instances!E487:Instances!E487),"diff", MAX(Instances!E487:Instances!E487)-MIN(Instances!E487:Instances!E487))</f>
        <v>0</v>
      </c>
      <c r="F487" s="1" cm="1">
        <f t="array" ref="F487">_xlfn.SWITCH($A$2,"average", AVERAGE(Instances!F487:Instances!F487),"median", MEDIAN(Instances!F487:Instances!F487),"min", MIN(Instances!F487:Instances!F487),"max", MAX(Instances!F487:Instances!F487),"diff", MAX(Instances!F487:Instances!F487)-MIN(Instances!F487:Instances!F487))</f>
        <v>0</v>
      </c>
      <c r="G487" s="1" cm="1">
        <f t="array" ref="G487">_xlfn.SWITCH($A$2,"average", AVERAGE(Instances!G487:Instances!G487),"median", MEDIAN(Instances!G487:Instances!G487),"min", MIN(Instances!G487:Instances!G487),"max", MAX(Instances!G487:Instances!G487),"diff", MAX(Instances!G487:Instances!G487)-MIN(Instances!G487:Instances!G487))</f>
        <v>0</v>
      </c>
      <c r="H487" s="1" cm="1">
        <f t="array" ref="H487">_xlfn.SWITCH($A$2,"average", AVERAGE(Instances!H487:Instances!H487),"median", MEDIAN(Instances!H487:Instances!H487),"min", MIN(Instances!H487:Instances!H487),"max", MAX(Instances!H487:Instances!H487),"diff", MAX(Instances!H487:Instances!H487)-MIN(Instances!H487:Instances!H487))</f>
        <v>0</v>
      </c>
      <c r="I487" s="1" cm="1">
        <f t="array" ref="I487">_xlfn.SWITCH($A$2,"average", AVERAGE(Instances!I487:Instances!I487),"median", MEDIAN(Instances!I487:Instances!I487),"min", MIN(Instances!I487:Instances!I487),"max", MAX(Instances!I487:Instances!I487),"diff", MAX(Instances!I487:Instances!I487)-MIN(Instances!I487:Instances!I487))</f>
        <v>0</v>
      </c>
      <c r="J487" s="1" cm="1">
        <f t="array" ref="J487">_xlfn.SWITCH($A$2,"average", AVERAGE(Instances!J487:Instances!J487),"median", MEDIAN(Instances!J487:Instances!J487),"min", MIN(Instances!J487:Instances!J487),"max", MAX(Instances!J487:Instances!J487),"diff", MAX(Instances!J487:Instances!J487)-MIN(Instances!J487:Instances!J487))</f>
        <v>0</v>
      </c>
      <c r="K487" s="1" cm="1">
        <f t="array" ref="K487">_xlfn.SWITCH($A$2,"average", AVERAGE(Instances!K487:Instances!K487),"median", MEDIAN(Instances!K487:Instances!K487),"min", MIN(Instances!K487:Instances!K487),"max", MAX(Instances!K487:Instances!K487),"diff", MAX(Instances!K487:Instances!K487)-MIN(Instances!K487:Instances!K487))</f>
        <v>0</v>
      </c>
      <c r="L487" s="1"/>
      <c r="M487" s="1" cm="1">
        <f t="array" ref="M487">_xlfn.SWITCH($A$2,"average", AVERAGE(Instances!M487:Instances!M487),"median", MEDIAN(Instances!M487:Instances!M487),"min", MIN(Instances!M487:Instances!M487),"max", MAX(Instances!M487:Instances!M487),"diff", MAX(Instances!M487:Instances!M487)-MIN(Instances!M487:Instances!M487))</f>
        <v>0</v>
      </c>
      <c r="N487" s="1" cm="1">
        <f t="array" ref="N487">_xlfn.SWITCH($A$2,"average", AVERAGE(Instances!N487:Instances!N487),"median", MEDIAN(Instances!N487:Instances!N487),"min", MIN(Instances!N487:Instances!N487),"max", MAX(Instances!N487:Instances!N487),"diff", MAX(Instances!N487:Instances!N487)-MIN(Instances!N487:Instances!N487))</f>
        <v>0</v>
      </c>
      <c r="O487" s="1"/>
      <c r="P487" s="1" cm="1">
        <f t="array" ref="P487">_xlfn.SWITCH($A$2,"average", AVERAGE(Instances!P487:Instances!P487),"median", MEDIAN(Instances!P487:Instances!P487),"min", MIN(Instances!P487:Instances!P487),"max", MAX(Instances!P487:Instances!P487),"diff", MAX(Instances!P487:Instances!P487)-MIN(Instances!P487:Instances!P487))</f>
        <v>0</v>
      </c>
      <c r="Q487" s="1" cm="1">
        <f t="array" ref="Q487">_xlfn.SWITCH($A$2,"average", AVERAGE(Instances!Q487:Instances!Q487),"median", MEDIAN(Instances!Q487:Instances!Q487),"min", MIN(Instances!Q487:Instances!Q487),"max", MAX(Instances!Q487:Instances!Q487),"diff", MAX(Instances!Q487:Instances!Q487)-MIN(Instances!Q487:Instances!Q487))</f>
        <v>0</v>
      </c>
      <c r="R487" s="1" cm="1">
        <f t="array" ref="R487">_xlfn.SWITCH($A$2,"average", AVERAGE(Instances!R487:Instances!R487),"median", MEDIAN(Instances!R487:Instances!R487),"min", MIN(Instances!R487:Instances!R487),"max", MAX(Instances!R487:Instances!R487),"diff", MAX(Instances!R487:Instances!R487)-MIN(Instances!R487:Instances!R487))</f>
        <v>0</v>
      </c>
      <c r="S487" s="1">
        <f>MIN($B487)</f>
        <v>0</v>
      </c>
      <c r="T487" s="1">
        <f>MIN($C487)</f>
        <v>0</v>
      </c>
      <c r="U487" s="1">
        <f>MIN($D487)</f>
        <v>0</v>
      </c>
      <c r="V487" s="1">
        <f>MIN($E487)</f>
        <v>0</v>
      </c>
      <c r="W487" s="1">
        <f>MIN($F487)</f>
        <v>0</v>
      </c>
      <c r="X487" s="1">
        <f>MIN($G487)</f>
        <v>0</v>
      </c>
      <c r="Y487" s="1">
        <f>MIN($H487)</f>
        <v>0</v>
      </c>
      <c r="Z487" s="1">
        <f>MIN($I487)</f>
        <v>0</v>
      </c>
      <c r="AA487" s="1">
        <f>MIN($J487)</f>
        <v>0</v>
      </c>
      <c r="AB487" s="1">
        <f>MIN($K487)</f>
        <v>0</v>
      </c>
      <c r="AC487" s="1">
        <f>MIN($M487)</f>
        <v>0</v>
      </c>
      <c r="AD487" s="1">
        <f>MIN($N487)</f>
        <v>0</v>
      </c>
      <c r="AE487" s="1">
        <f>MIN($P487)</f>
        <v>0</v>
      </c>
      <c r="AF487" s="1">
        <f>MIN($Q487)</f>
        <v>0</v>
      </c>
      <c r="AG487" s="1">
        <f>MIN($R487)</f>
        <v>0</v>
      </c>
      <c r="AH487" s="1">
        <f>MEDIAN($B487)</f>
        <v>0</v>
      </c>
      <c r="AI487" s="1">
        <f>MEDIAN($C487)</f>
        <v>0</v>
      </c>
      <c r="AJ487" s="1">
        <f>MEDIAN($D487)</f>
        <v>0</v>
      </c>
      <c r="AK487" s="1">
        <f>MEDIAN($E487)</f>
        <v>0</v>
      </c>
      <c r="AL487" s="1">
        <f>MEDIAN($F487)</f>
        <v>0</v>
      </c>
      <c r="AM487" s="1">
        <f>MEDIAN($G487)</f>
        <v>0</v>
      </c>
      <c r="AN487" s="1">
        <f>MEDIAN($H487)</f>
        <v>0</v>
      </c>
      <c r="AO487" s="1">
        <f>MEDIAN($I487)</f>
        <v>0</v>
      </c>
      <c r="AP487" s="1">
        <f>MEDIAN($J487)</f>
        <v>0</v>
      </c>
      <c r="AQ487" s="1">
        <f>MEDIAN($K487)</f>
        <v>0</v>
      </c>
      <c r="AR487" s="1">
        <f>MEDIAN($M487)</f>
        <v>0</v>
      </c>
      <c r="AS487" s="1">
        <f>MEDIAN($N487)</f>
        <v>0</v>
      </c>
      <c r="AT487" s="1">
        <f>MEDIAN($P487)</f>
        <v>0</v>
      </c>
      <c r="AU487" s="1">
        <f>MEDIAN($Q487)</f>
        <v>0</v>
      </c>
      <c r="AV487" s="1">
        <f>MEDIAN($R487)</f>
        <v>0</v>
      </c>
      <c r="AW487" s="1">
        <f>MAX($B487)</f>
        <v>0</v>
      </c>
      <c r="AX487" s="1">
        <f>MAX($C487)</f>
        <v>0</v>
      </c>
      <c r="AY487" s="1">
        <f>MAX($D487)</f>
        <v>0</v>
      </c>
      <c r="AZ487" s="1">
        <f>MAX($E487)</f>
        <v>0</v>
      </c>
      <c r="BA487" s="1">
        <f>MAX($F487)</f>
        <v>0</v>
      </c>
      <c r="BB487" s="1">
        <f>MAX($G487)</f>
        <v>0</v>
      </c>
      <c r="BC487" s="1">
        <f>MAX($H487)</f>
        <v>0</v>
      </c>
      <c r="BD487" s="1">
        <f>MAX($I487)</f>
        <v>0</v>
      </c>
      <c r="BE487" s="1">
        <f>MAX($J487)</f>
        <v>0</v>
      </c>
      <c r="BF487" s="1">
        <f>MAX($K487)</f>
        <v>0</v>
      </c>
      <c r="BG487" s="1">
        <f>MAX($M487)</f>
        <v>0</v>
      </c>
      <c r="BH487" s="1">
        <f>MAX($N487)</f>
        <v>0</v>
      </c>
      <c r="BI487" s="1">
        <f>MAX($P487)</f>
        <v>0</v>
      </c>
      <c r="BJ487" s="1">
        <f>MAX($Q487)</f>
        <v>0</v>
      </c>
      <c r="BK487" s="1">
        <f>MAX($R487)</f>
        <v>0</v>
      </c>
    </row>
    <row r="488" spans="1:63">
      <c r="A488" s="1" t="s">
        <v>2</v>
      </c>
      <c r="B488" s="1" cm="1">
        <f t="array" ref="B488">_xlfn.SWITCH($A$2,"average", AVERAGE(Instances!B488:Instances!B488),"median", MEDIAN(Instances!B488:Instances!B488),"min", MIN(Instances!B488:Instances!B488),"max", MAX(Instances!B488:Instances!B488),"diff", MAX(Instances!B488:Instances!B488)-MIN(Instances!B488:Instances!B488))</f>
        <v>0</v>
      </c>
      <c r="C488" s="1" cm="1">
        <f t="array" ref="C488">_xlfn.SWITCH($A$2,"average", AVERAGE(Instances!C488:Instances!C488),"median", MEDIAN(Instances!C488:Instances!C488),"min", MIN(Instances!C488:Instances!C488),"max", MAX(Instances!C488:Instances!C488),"diff", MAX(Instances!C488:Instances!C488)-MIN(Instances!C488:Instances!C488))</f>
        <v>0</v>
      </c>
      <c r="D488" s="1" cm="1">
        <f t="array" ref="D488">_xlfn.SWITCH($A$2,"average", AVERAGE(Instances!D488:Instances!D488),"median", MEDIAN(Instances!D488:Instances!D488),"min", MIN(Instances!D488:Instances!D488),"max", MAX(Instances!D488:Instances!D488),"diff", MAX(Instances!D488:Instances!D488)-MIN(Instances!D488:Instances!D488))</f>
        <v>0</v>
      </c>
      <c r="E488" s="1" cm="1">
        <f t="array" ref="E488">_xlfn.SWITCH($A$2,"average", AVERAGE(Instances!E488:Instances!E488),"median", MEDIAN(Instances!E488:Instances!E488),"min", MIN(Instances!E488:Instances!E488),"max", MAX(Instances!E488:Instances!E488),"diff", MAX(Instances!E488:Instances!E488)-MIN(Instances!E488:Instances!E488))</f>
        <v>0</v>
      </c>
      <c r="F488" s="1" cm="1">
        <f t="array" ref="F488">_xlfn.SWITCH($A$2,"average", AVERAGE(Instances!F488:Instances!F488),"median", MEDIAN(Instances!F488:Instances!F488),"min", MIN(Instances!F488:Instances!F488),"max", MAX(Instances!F488:Instances!F488),"diff", MAX(Instances!F488:Instances!F488)-MIN(Instances!F488:Instances!F488))</f>
        <v>0</v>
      </c>
      <c r="G488" s="1" cm="1">
        <f t="array" ref="G488">_xlfn.SWITCH($A$2,"average", AVERAGE(Instances!G488:Instances!G488),"median", MEDIAN(Instances!G488:Instances!G488),"min", MIN(Instances!G488:Instances!G488),"max", MAX(Instances!G488:Instances!G488),"diff", MAX(Instances!G488:Instances!G488)-MIN(Instances!G488:Instances!G488))</f>
        <v>0</v>
      </c>
      <c r="H488" s="1" cm="1">
        <f t="array" ref="H488">_xlfn.SWITCH($A$2,"average", AVERAGE(Instances!H488:Instances!H488),"median", MEDIAN(Instances!H488:Instances!H488),"min", MIN(Instances!H488:Instances!H488),"max", MAX(Instances!H488:Instances!H488),"diff", MAX(Instances!H488:Instances!H488)-MIN(Instances!H488:Instances!H488))</f>
        <v>0</v>
      </c>
      <c r="I488" s="1" cm="1">
        <f t="array" ref="I488">_xlfn.SWITCH($A$2,"average", AVERAGE(Instances!I488:Instances!I488),"median", MEDIAN(Instances!I488:Instances!I488),"min", MIN(Instances!I488:Instances!I488),"max", MAX(Instances!I488:Instances!I488),"diff", MAX(Instances!I488:Instances!I488)-MIN(Instances!I488:Instances!I488))</f>
        <v>0</v>
      </c>
      <c r="J488" s="1" cm="1">
        <f t="array" ref="J488">_xlfn.SWITCH($A$2,"average", AVERAGE(Instances!J488:Instances!J488),"median", MEDIAN(Instances!J488:Instances!J488),"min", MIN(Instances!J488:Instances!J488),"max", MAX(Instances!J488:Instances!J488),"diff", MAX(Instances!J488:Instances!J488)-MIN(Instances!J488:Instances!J488))</f>
        <v>0</v>
      </c>
      <c r="K488" s="1" cm="1">
        <f t="array" ref="K488">_xlfn.SWITCH($A$2,"average", AVERAGE(Instances!K488:Instances!K488),"median", MEDIAN(Instances!K488:Instances!K488),"min", MIN(Instances!K488:Instances!K488),"max", MAX(Instances!K488:Instances!K488),"diff", MAX(Instances!K488:Instances!K488)-MIN(Instances!K488:Instances!K488))</f>
        <v>0</v>
      </c>
      <c r="L488" s="1"/>
      <c r="M488" s="1" cm="1">
        <f t="array" ref="M488">_xlfn.SWITCH($A$2,"average", AVERAGE(Instances!M488:Instances!M488),"median", MEDIAN(Instances!M488:Instances!M488),"min", MIN(Instances!M488:Instances!M488),"max", MAX(Instances!M488:Instances!M488),"diff", MAX(Instances!M488:Instances!M488)-MIN(Instances!M488:Instances!M488))</f>
        <v>0</v>
      </c>
      <c r="N488" s="1" cm="1">
        <f t="array" ref="N488">_xlfn.SWITCH($A$2,"average", AVERAGE(Instances!N488:Instances!N488),"median", MEDIAN(Instances!N488:Instances!N488),"min", MIN(Instances!N488:Instances!N488),"max", MAX(Instances!N488:Instances!N488),"diff", MAX(Instances!N488:Instances!N488)-MIN(Instances!N488:Instances!N488))</f>
        <v>0</v>
      </c>
      <c r="O488" s="1"/>
      <c r="P488" s="1" cm="1">
        <f t="array" ref="P488">_xlfn.SWITCH($A$2,"average", AVERAGE(Instances!P488:Instances!P488),"median", MEDIAN(Instances!P488:Instances!P488),"min", MIN(Instances!P488:Instances!P488),"max", MAX(Instances!P488:Instances!P488),"diff", MAX(Instances!P488:Instances!P488)-MIN(Instances!P488:Instances!P488))</f>
        <v>0</v>
      </c>
      <c r="Q488" s="1" cm="1">
        <f t="array" ref="Q488">_xlfn.SWITCH($A$2,"average", AVERAGE(Instances!Q488:Instances!Q488),"median", MEDIAN(Instances!Q488:Instances!Q488),"min", MIN(Instances!Q488:Instances!Q488),"max", MAX(Instances!Q488:Instances!Q488),"diff", MAX(Instances!Q488:Instances!Q488)-MIN(Instances!Q488:Instances!Q488))</f>
        <v>0</v>
      </c>
      <c r="R488" s="1" cm="1">
        <f t="array" ref="R488">_xlfn.SWITCH($A$2,"average", AVERAGE(Instances!R488:Instances!R488),"median", MEDIAN(Instances!R488:Instances!R488),"min", MIN(Instances!R488:Instances!R488),"max", MAX(Instances!R488:Instances!R488),"diff", MAX(Instances!R488:Instances!R488)-MIN(Instances!R488:Instances!R488))</f>
        <v>0</v>
      </c>
      <c r="S488" s="1">
        <f>MIN($B488)</f>
        <v>0</v>
      </c>
      <c r="T488" s="1">
        <f>MIN($C488)</f>
        <v>0</v>
      </c>
      <c r="U488" s="1">
        <f>MIN($D488)</f>
        <v>0</v>
      </c>
      <c r="V488" s="1">
        <f>MIN($E488)</f>
        <v>0</v>
      </c>
      <c r="W488" s="1">
        <f>MIN($F488)</f>
        <v>0</v>
      </c>
      <c r="X488" s="1">
        <f>MIN($G488)</f>
        <v>0</v>
      </c>
      <c r="Y488" s="1">
        <f>MIN($H488)</f>
        <v>0</v>
      </c>
      <c r="Z488" s="1">
        <f>MIN($I488)</f>
        <v>0</v>
      </c>
      <c r="AA488" s="1">
        <f>MIN($J488)</f>
        <v>0</v>
      </c>
      <c r="AB488" s="1">
        <f>MIN($K488)</f>
        <v>0</v>
      </c>
      <c r="AC488" s="1">
        <f>MIN($M488)</f>
        <v>0</v>
      </c>
      <c r="AD488" s="1">
        <f>MIN($N488)</f>
        <v>0</v>
      </c>
      <c r="AE488" s="1">
        <f>MIN($P488)</f>
        <v>0</v>
      </c>
      <c r="AF488" s="1">
        <f>MIN($Q488)</f>
        <v>0</v>
      </c>
      <c r="AG488" s="1">
        <f>MIN($R488)</f>
        <v>0</v>
      </c>
      <c r="AH488" s="1">
        <f>MEDIAN($B488)</f>
        <v>0</v>
      </c>
      <c r="AI488" s="1">
        <f>MEDIAN($C488)</f>
        <v>0</v>
      </c>
      <c r="AJ488" s="1">
        <f>MEDIAN($D488)</f>
        <v>0</v>
      </c>
      <c r="AK488" s="1">
        <f>MEDIAN($E488)</f>
        <v>0</v>
      </c>
      <c r="AL488" s="1">
        <f>MEDIAN($F488)</f>
        <v>0</v>
      </c>
      <c r="AM488" s="1">
        <f>MEDIAN($G488)</f>
        <v>0</v>
      </c>
      <c r="AN488" s="1">
        <f>MEDIAN($H488)</f>
        <v>0</v>
      </c>
      <c r="AO488" s="1">
        <f>MEDIAN($I488)</f>
        <v>0</v>
      </c>
      <c r="AP488" s="1">
        <f>MEDIAN($J488)</f>
        <v>0</v>
      </c>
      <c r="AQ488" s="1">
        <f>MEDIAN($K488)</f>
        <v>0</v>
      </c>
      <c r="AR488" s="1">
        <f>MEDIAN($M488)</f>
        <v>0</v>
      </c>
      <c r="AS488" s="1">
        <f>MEDIAN($N488)</f>
        <v>0</v>
      </c>
      <c r="AT488" s="1">
        <f>MEDIAN($P488)</f>
        <v>0</v>
      </c>
      <c r="AU488" s="1">
        <f>MEDIAN($Q488)</f>
        <v>0</v>
      </c>
      <c r="AV488" s="1">
        <f>MEDIAN($R488)</f>
        <v>0</v>
      </c>
      <c r="AW488" s="1">
        <f>MAX($B488)</f>
        <v>0</v>
      </c>
      <c r="AX488" s="1">
        <f>MAX($C488)</f>
        <v>0</v>
      </c>
      <c r="AY488" s="1">
        <f>MAX($D488)</f>
        <v>0</v>
      </c>
      <c r="AZ488" s="1">
        <f>MAX($E488)</f>
        <v>0</v>
      </c>
      <c r="BA488" s="1">
        <f>MAX($F488)</f>
        <v>0</v>
      </c>
      <c r="BB488" s="1">
        <f>MAX($G488)</f>
        <v>0</v>
      </c>
      <c r="BC488" s="1">
        <f>MAX($H488)</f>
        <v>0</v>
      </c>
      <c r="BD488" s="1">
        <f>MAX($I488)</f>
        <v>0</v>
      </c>
      <c r="BE488" s="1">
        <f>MAX($J488)</f>
        <v>0</v>
      </c>
      <c r="BF488" s="1">
        <f>MAX($K488)</f>
        <v>0</v>
      </c>
      <c r="BG488" s="1">
        <f>MAX($M488)</f>
        <v>0</v>
      </c>
      <c r="BH488" s="1">
        <f>MAX($N488)</f>
        <v>0</v>
      </c>
      <c r="BI488" s="1">
        <f>MAX($P488)</f>
        <v>0</v>
      </c>
      <c r="BJ488" s="1">
        <f>MAX($Q488)</f>
        <v>0</v>
      </c>
      <c r="BK488" s="1">
        <f>MAX($R488)</f>
        <v>0</v>
      </c>
    </row>
    <row r="489" spans="1:63">
      <c r="A489" s="1" t="s">
        <v>3</v>
      </c>
      <c r="B489" s="1" cm="1">
        <f t="array" ref="B489">_xlfn.SWITCH($A$2,"average", AVERAGE(Instances!B489:Instances!B489),"median", MEDIAN(Instances!B489:Instances!B489),"min", MIN(Instances!B489:Instances!B489),"max", MAX(Instances!B489:Instances!B489),"diff", MAX(Instances!B489:Instances!B489)-MIN(Instances!B489:Instances!B489))</f>
        <v>0</v>
      </c>
      <c r="C489" s="1" cm="1">
        <f t="array" ref="C489">_xlfn.SWITCH($A$2,"average", AVERAGE(Instances!C489:Instances!C489),"median", MEDIAN(Instances!C489:Instances!C489),"min", MIN(Instances!C489:Instances!C489),"max", MAX(Instances!C489:Instances!C489),"diff", MAX(Instances!C489:Instances!C489)-MIN(Instances!C489:Instances!C489))</f>
        <v>0</v>
      </c>
      <c r="D489" s="1" cm="1">
        <f t="array" ref="D489">_xlfn.SWITCH($A$2,"average", AVERAGE(Instances!D489:Instances!D489),"median", MEDIAN(Instances!D489:Instances!D489),"min", MIN(Instances!D489:Instances!D489),"max", MAX(Instances!D489:Instances!D489),"diff", MAX(Instances!D489:Instances!D489)-MIN(Instances!D489:Instances!D489))</f>
        <v>0</v>
      </c>
      <c r="E489" s="1" cm="1">
        <f t="array" ref="E489">_xlfn.SWITCH($A$2,"average", AVERAGE(Instances!E489:Instances!E489),"median", MEDIAN(Instances!E489:Instances!E489),"min", MIN(Instances!E489:Instances!E489),"max", MAX(Instances!E489:Instances!E489),"diff", MAX(Instances!E489:Instances!E489)-MIN(Instances!E489:Instances!E489))</f>
        <v>0</v>
      </c>
      <c r="F489" s="1" cm="1">
        <f t="array" ref="F489">_xlfn.SWITCH($A$2,"average", AVERAGE(Instances!F489:Instances!F489),"median", MEDIAN(Instances!F489:Instances!F489),"min", MIN(Instances!F489:Instances!F489),"max", MAX(Instances!F489:Instances!F489),"diff", MAX(Instances!F489:Instances!F489)-MIN(Instances!F489:Instances!F489))</f>
        <v>0</v>
      </c>
      <c r="G489" s="1" cm="1">
        <f t="array" ref="G489">_xlfn.SWITCH($A$2,"average", AVERAGE(Instances!G489:Instances!G489),"median", MEDIAN(Instances!G489:Instances!G489),"min", MIN(Instances!G489:Instances!G489),"max", MAX(Instances!G489:Instances!G489),"diff", MAX(Instances!G489:Instances!G489)-MIN(Instances!G489:Instances!G489))</f>
        <v>0</v>
      </c>
      <c r="H489" s="1" cm="1">
        <f t="array" ref="H489">_xlfn.SWITCH($A$2,"average", AVERAGE(Instances!H489:Instances!H489),"median", MEDIAN(Instances!H489:Instances!H489),"min", MIN(Instances!H489:Instances!H489),"max", MAX(Instances!H489:Instances!H489),"diff", MAX(Instances!H489:Instances!H489)-MIN(Instances!H489:Instances!H489))</f>
        <v>0</v>
      </c>
      <c r="I489" s="1" cm="1">
        <f t="array" ref="I489">_xlfn.SWITCH($A$2,"average", AVERAGE(Instances!I489:Instances!I489),"median", MEDIAN(Instances!I489:Instances!I489),"min", MIN(Instances!I489:Instances!I489),"max", MAX(Instances!I489:Instances!I489),"diff", MAX(Instances!I489:Instances!I489)-MIN(Instances!I489:Instances!I489))</f>
        <v>0</v>
      </c>
      <c r="J489" s="1" cm="1">
        <f t="array" ref="J489">_xlfn.SWITCH($A$2,"average", AVERAGE(Instances!J489:Instances!J489),"median", MEDIAN(Instances!J489:Instances!J489),"min", MIN(Instances!J489:Instances!J489),"max", MAX(Instances!J489:Instances!J489),"diff", MAX(Instances!J489:Instances!J489)-MIN(Instances!J489:Instances!J489))</f>
        <v>0</v>
      </c>
      <c r="K489" s="1" cm="1">
        <f t="array" ref="K489">_xlfn.SWITCH($A$2,"average", AVERAGE(Instances!K489:Instances!K489),"median", MEDIAN(Instances!K489:Instances!K489),"min", MIN(Instances!K489:Instances!K489),"max", MAX(Instances!K489:Instances!K489),"diff", MAX(Instances!K489:Instances!K489)-MIN(Instances!K489:Instances!K489))</f>
        <v>0</v>
      </c>
      <c r="L489" s="1"/>
      <c r="M489" s="1" cm="1">
        <f t="array" ref="M489">_xlfn.SWITCH($A$2,"average", AVERAGE(Instances!M489:Instances!M489),"median", MEDIAN(Instances!M489:Instances!M489),"min", MIN(Instances!M489:Instances!M489),"max", MAX(Instances!M489:Instances!M489),"diff", MAX(Instances!M489:Instances!M489)-MIN(Instances!M489:Instances!M489))</f>
        <v>0</v>
      </c>
      <c r="N489" s="1" cm="1">
        <f t="array" ref="N489">_xlfn.SWITCH($A$2,"average", AVERAGE(Instances!N489:Instances!N489),"median", MEDIAN(Instances!N489:Instances!N489),"min", MIN(Instances!N489:Instances!N489),"max", MAX(Instances!N489:Instances!N489),"diff", MAX(Instances!N489:Instances!N489)-MIN(Instances!N489:Instances!N489))</f>
        <v>0</v>
      </c>
      <c r="O489" s="1"/>
      <c r="P489" s="1" cm="1">
        <f t="array" ref="P489">_xlfn.SWITCH($A$2,"average", AVERAGE(Instances!P489:Instances!P489),"median", MEDIAN(Instances!P489:Instances!P489),"min", MIN(Instances!P489:Instances!P489),"max", MAX(Instances!P489:Instances!P489),"diff", MAX(Instances!P489:Instances!P489)-MIN(Instances!P489:Instances!P489))</f>
        <v>0</v>
      </c>
      <c r="Q489" s="1" cm="1">
        <f t="array" ref="Q489">_xlfn.SWITCH($A$2,"average", AVERAGE(Instances!Q489:Instances!Q489),"median", MEDIAN(Instances!Q489:Instances!Q489),"min", MIN(Instances!Q489:Instances!Q489),"max", MAX(Instances!Q489:Instances!Q489),"diff", MAX(Instances!Q489:Instances!Q489)-MIN(Instances!Q489:Instances!Q489))</f>
        <v>0</v>
      </c>
      <c r="R489" s="1" cm="1">
        <f t="array" ref="R489">_xlfn.SWITCH($A$2,"average", AVERAGE(Instances!R489:Instances!R489),"median", MEDIAN(Instances!R489:Instances!R489),"min", MIN(Instances!R489:Instances!R489),"max", MAX(Instances!R489:Instances!R489),"diff", MAX(Instances!R489:Instances!R489)-MIN(Instances!R489:Instances!R489))</f>
        <v>0</v>
      </c>
      <c r="S489" s="1">
        <f>MIN($B489)</f>
        <v>0</v>
      </c>
      <c r="T489" s="1">
        <f>MIN($C489)</f>
        <v>0</v>
      </c>
      <c r="U489" s="1">
        <f>MIN($D489)</f>
        <v>0</v>
      </c>
      <c r="V489" s="1">
        <f>MIN($E489)</f>
        <v>0</v>
      </c>
      <c r="W489" s="1">
        <f>MIN($F489)</f>
        <v>0</v>
      </c>
      <c r="X489" s="1">
        <f>MIN($G489)</f>
        <v>0</v>
      </c>
      <c r="Y489" s="1">
        <f>MIN($H489)</f>
        <v>0</v>
      </c>
      <c r="Z489" s="1">
        <f>MIN($I489)</f>
        <v>0</v>
      </c>
      <c r="AA489" s="1">
        <f>MIN($J489)</f>
        <v>0</v>
      </c>
      <c r="AB489" s="1">
        <f>MIN($K489)</f>
        <v>0</v>
      </c>
      <c r="AC489" s="1">
        <f>MIN($M489)</f>
        <v>0</v>
      </c>
      <c r="AD489" s="1">
        <f>MIN($N489)</f>
        <v>0</v>
      </c>
      <c r="AE489" s="1">
        <f>MIN($P489)</f>
        <v>0</v>
      </c>
      <c r="AF489" s="1">
        <f>MIN($Q489)</f>
        <v>0</v>
      </c>
      <c r="AG489" s="1">
        <f>MIN($R489)</f>
        <v>0</v>
      </c>
      <c r="AH489" s="1">
        <f>MEDIAN($B489)</f>
        <v>0</v>
      </c>
      <c r="AI489" s="1">
        <f>MEDIAN($C489)</f>
        <v>0</v>
      </c>
      <c r="AJ489" s="1">
        <f>MEDIAN($D489)</f>
        <v>0</v>
      </c>
      <c r="AK489" s="1">
        <f>MEDIAN($E489)</f>
        <v>0</v>
      </c>
      <c r="AL489" s="1">
        <f>MEDIAN($F489)</f>
        <v>0</v>
      </c>
      <c r="AM489" s="1">
        <f>MEDIAN($G489)</f>
        <v>0</v>
      </c>
      <c r="AN489" s="1">
        <f>MEDIAN($H489)</f>
        <v>0</v>
      </c>
      <c r="AO489" s="1">
        <f>MEDIAN($I489)</f>
        <v>0</v>
      </c>
      <c r="AP489" s="1">
        <f>MEDIAN($J489)</f>
        <v>0</v>
      </c>
      <c r="AQ489" s="1">
        <f>MEDIAN($K489)</f>
        <v>0</v>
      </c>
      <c r="AR489" s="1">
        <f>MEDIAN($M489)</f>
        <v>0</v>
      </c>
      <c r="AS489" s="1">
        <f>MEDIAN($N489)</f>
        <v>0</v>
      </c>
      <c r="AT489" s="1">
        <f>MEDIAN($P489)</f>
        <v>0</v>
      </c>
      <c r="AU489" s="1">
        <f>MEDIAN($Q489)</f>
        <v>0</v>
      </c>
      <c r="AV489" s="1">
        <f>MEDIAN($R489)</f>
        <v>0</v>
      </c>
      <c r="AW489" s="1">
        <f>MAX($B489)</f>
        <v>0</v>
      </c>
      <c r="AX489" s="1">
        <f>MAX($C489)</f>
        <v>0</v>
      </c>
      <c r="AY489" s="1">
        <f>MAX($D489)</f>
        <v>0</v>
      </c>
      <c r="AZ489" s="1">
        <f>MAX($E489)</f>
        <v>0</v>
      </c>
      <c r="BA489" s="1">
        <f>MAX($F489)</f>
        <v>0</v>
      </c>
      <c r="BB489" s="1">
        <f>MAX($G489)</f>
        <v>0</v>
      </c>
      <c r="BC489" s="1">
        <f>MAX($H489)</f>
        <v>0</v>
      </c>
      <c r="BD489" s="1">
        <f>MAX($I489)</f>
        <v>0</v>
      </c>
      <c r="BE489" s="1">
        <f>MAX($J489)</f>
        <v>0</v>
      </c>
      <c r="BF489" s="1">
        <f>MAX($K489)</f>
        <v>0</v>
      </c>
      <c r="BG489" s="1">
        <f>MAX($M489)</f>
        <v>0</v>
      </c>
      <c r="BH489" s="1">
        <f>MAX($N489)</f>
        <v>0</v>
      </c>
      <c r="BI489" s="1">
        <f>MAX($P489)</f>
        <v>0</v>
      </c>
      <c r="BJ489" s="1">
        <f>MAX($Q489)</f>
        <v>0</v>
      </c>
      <c r="BK489" s="1">
        <f>MAX($R489)</f>
        <v>0</v>
      </c>
    </row>
    <row r="490" spans="1:63">
      <c r="A490" s="1" t="s">
        <v>4</v>
      </c>
      <c r="B490" s="1" cm="1">
        <f t="array" ref="B490">_xlfn.SWITCH($A$2,"average", AVERAGE(Instances!B490:Instances!B490),"median", MEDIAN(Instances!B490:Instances!B490),"min", MIN(Instances!B490:Instances!B490),"max", MAX(Instances!B490:Instances!B490),"diff", MAX(Instances!B490:Instances!B490)-MIN(Instances!B490:Instances!B490))</f>
        <v>0</v>
      </c>
      <c r="C490" s="1" cm="1">
        <f t="array" ref="C490">_xlfn.SWITCH($A$2,"average", AVERAGE(Instances!C490:Instances!C490),"median", MEDIAN(Instances!C490:Instances!C490),"min", MIN(Instances!C490:Instances!C490),"max", MAX(Instances!C490:Instances!C490),"diff", MAX(Instances!C490:Instances!C490)-MIN(Instances!C490:Instances!C490))</f>
        <v>0</v>
      </c>
      <c r="D490" s="1" cm="1">
        <f t="array" ref="D490">_xlfn.SWITCH($A$2,"average", AVERAGE(Instances!D490:Instances!D490),"median", MEDIAN(Instances!D490:Instances!D490),"min", MIN(Instances!D490:Instances!D490),"max", MAX(Instances!D490:Instances!D490),"diff", MAX(Instances!D490:Instances!D490)-MIN(Instances!D490:Instances!D490))</f>
        <v>0</v>
      </c>
      <c r="E490" s="1" cm="1">
        <f t="array" ref="E490">_xlfn.SWITCH($A$2,"average", AVERAGE(Instances!E490:Instances!E490),"median", MEDIAN(Instances!E490:Instances!E490),"min", MIN(Instances!E490:Instances!E490),"max", MAX(Instances!E490:Instances!E490),"diff", MAX(Instances!E490:Instances!E490)-MIN(Instances!E490:Instances!E490))</f>
        <v>0</v>
      </c>
      <c r="F490" s="1" cm="1">
        <f t="array" ref="F490">_xlfn.SWITCH($A$2,"average", AVERAGE(Instances!F490:Instances!F490),"median", MEDIAN(Instances!F490:Instances!F490),"min", MIN(Instances!F490:Instances!F490),"max", MAX(Instances!F490:Instances!F490),"diff", MAX(Instances!F490:Instances!F490)-MIN(Instances!F490:Instances!F490))</f>
        <v>0</v>
      </c>
      <c r="G490" s="1" cm="1">
        <f t="array" ref="G490">_xlfn.SWITCH($A$2,"average", AVERAGE(Instances!G490:Instances!G490),"median", MEDIAN(Instances!G490:Instances!G490),"min", MIN(Instances!G490:Instances!G490),"max", MAX(Instances!G490:Instances!G490),"diff", MAX(Instances!G490:Instances!G490)-MIN(Instances!G490:Instances!G490))</f>
        <v>0</v>
      </c>
      <c r="H490" s="1" cm="1">
        <f t="array" ref="H490">_xlfn.SWITCH($A$2,"average", AVERAGE(Instances!H490:Instances!H490),"median", MEDIAN(Instances!H490:Instances!H490),"min", MIN(Instances!H490:Instances!H490),"max", MAX(Instances!H490:Instances!H490),"diff", MAX(Instances!H490:Instances!H490)-MIN(Instances!H490:Instances!H490))</f>
        <v>0</v>
      </c>
      <c r="I490" s="1" cm="1">
        <f t="array" ref="I490">_xlfn.SWITCH($A$2,"average", AVERAGE(Instances!I490:Instances!I490),"median", MEDIAN(Instances!I490:Instances!I490),"min", MIN(Instances!I490:Instances!I490),"max", MAX(Instances!I490:Instances!I490),"diff", MAX(Instances!I490:Instances!I490)-MIN(Instances!I490:Instances!I490))</f>
        <v>0</v>
      </c>
      <c r="J490" s="1" cm="1">
        <f t="array" ref="J490">_xlfn.SWITCH($A$2,"average", AVERAGE(Instances!J490:Instances!J490),"median", MEDIAN(Instances!J490:Instances!J490),"min", MIN(Instances!J490:Instances!J490),"max", MAX(Instances!J490:Instances!J490),"diff", MAX(Instances!J490:Instances!J490)-MIN(Instances!J490:Instances!J490))</f>
        <v>0</v>
      </c>
      <c r="K490" s="1" cm="1">
        <f t="array" ref="K490">_xlfn.SWITCH($A$2,"average", AVERAGE(Instances!K490:Instances!K490),"median", MEDIAN(Instances!K490:Instances!K490),"min", MIN(Instances!K490:Instances!K490),"max", MAX(Instances!K490:Instances!K490),"diff", MAX(Instances!K490:Instances!K490)-MIN(Instances!K490:Instances!K490))</f>
        <v>0</v>
      </c>
      <c r="L490" s="1"/>
      <c r="M490" s="1" cm="1">
        <f t="array" ref="M490">_xlfn.SWITCH($A$2,"average", AVERAGE(Instances!M490:Instances!M490),"median", MEDIAN(Instances!M490:Instances!M490),"min", MIN(Instances!M490:Instances!M490),"max", MAX(Instances!M490:Instances!M490),"diff", MAX(Instances!M490:Instances!M490)-MIN(Instances!M490:Instances!M490))</f>
        <v>0</v>
      </c>
      <c r="N490" s="1" cm="1">
        <f t="array" ref="N490">_xlfn.SWITCH($A$2,"average", AVERAGE(Instances!N490:Instances!N490),"median", MEDIAN(Instances!N490:Instances!N490),"min", MIN(Instances!N490:Instances!N490),"max", MAX(Instances!N490:Instances!N490),"diff", MAX(Instances!N490:Instances!N490)-MIN(Instances!N490:Instances!N490))</f>
        <v>0</v>
      </c>
      <c r="O490" s="1"/>
      <c r="P490" s="1" cm="1">
        <f t="array" ref="P490">_xlfn.SWITCH($A$2,"average", AVERAGE(Instances!P490:Instances!P490),"median", MEDIAN(Instances!P490:Instances!P490),"min", MIN(Instances!P490:Instances!P490),"max", MAX(Instances!P490:Instances!P490),"diff", MAX(Instances!P490:Instances!P490)-MIN(Instances!P490:Instances!P490))</f>
        <v>0</v>
      </c>
      <c r="Q490" s="1" cm="1">
        <f t="array" ref="Q490">_xlfn.SWITCH($A$2,"average", AVERAGE(Instances!Q490:Instances!Q490),"median", MEDIAN(Instances!Q490:Instances!Q490),"min", MIN(Instances!Q490:Instances!Q490),"max", MAX(Instances!Q490:Instances!Q490),"diff", MAX(Instances!Q490:Instances!Q490)-MIN(Instances!Q490:Instances!Q490))</f>
        <v>0</v>
      </c>
      <c r="R490" s="1" cm="1">
        <f t="array" ref="R490">_xlfn.SWITCH($A$2,"average", AVERAGE(Instances!R490:Instances!R490),"median", MEDIAN(Instances!R490:Instances!R490),"min", MIN(Instances!R490:Instances!R490),"max", MAX(Instances!R490:Instances!R490),"diff", MAX(Instances!R490:Instances!R490)-MIN(Instances!R490:Instances!R490))</f>
        <v>0</v>
      </c>
      <c r="S490" s="1">
        <f>MIN($B490)</f>
        <v>0</v>
      </c>
      <c r="T490" s="1">
        <f>MIN($C490)</f>
        <v>0</v>
      </c>
      <c r="U490" s="1">
        <f>MIN($D490)</f>
        <v>0</v>
      </c>
      <c r="V490" s="1">
        <f>MIN($E490)</f>
        <v>0</v>
      </c>
      <c r="W490" s="1">
        <f>MIN($F490)</f>
        <v>0</v>
      </c>
      <c r="X490" s="1">
        <f>MIN($G490)</f>
        <v>0</v>
      </c>
      <c r="Y490" s="1">
        <f>MIN($H490)</f>
        <v>0</v>
      </c>
      <c r="Z490" s="1">
        <f>MIN($I490)</f>
        <v>0</v>
      </c>
      <c r="AA490" s="1">
        <f>MIN($J490)</f>
        <v>0</v>
      </c>
      <c r="AB490" s="1">
        <f>MIN($K490)</f>
        <v>0</v>
      </c>
      <c r="AC490" s="1">
        <f>MIN($M490)</f>
        <v>0</v>
      </c>
      <c r="AD490" s="1">
        <f>MIN($N490)</f>
        <v>0</v>
      </c>
      <c r="AE490" s="1">
        <f>MIN($P490)</f>
        <v>0</v>
      </c>
      <c r="AF490" s="1">
        <f>MIN($Q490)</f>
        <v>0</v>
      </c>
      <c r="AG490" s="1">
        <f>MIN($R490)</f>
        <v>0</v>
      </c>
      <c r="AH490" s="1">
        <f>MEDIAN($B490)</f>
        <v>0</v>
      </c>
      <c r="AI490" s="1">
        <f>MEDIAN($C490)</f>
        <v>0</v>
      </c>
      <c r="AJ490" s="1">
        <f>MEDIAN($D490)</f>
        <v>0</v>
      </c>
      <c r="AK490" s="1">
        <f>MEDIAN($E490)</f>
        <v>0</v>
      </c>
      <c r="AL490" s="1">
        <f>MEDIAN($F490)</f>
        <v>0</v>
      </c>
      <c r="AM490" s="1">
        <f>MEDIAN($G490)</f>
        <v>0</v>
      </c>
      <c r="AN490" s="1">
        <f>MEDIAN($H490)</f>
        <v>0</v>
      </c>
      <c r="AO490" s="1">
        <f>MEDIAN($I490)</f>
        <v>0</v>
      </c>
      <c r="AP490" s="1">
        <f>MEDIAN($J490)</f>
        <v>0</v>
      </c>
      <c r="AQ490" s="1">
        <f>MEDIAN($K490)</f>
        <v>0</v>
      </c>
      <c r="AR490" s="1">
        <f>MEDIAN($M490)</f>
        <v>0</v>
      </c>
      <c r="AS490" s="1">
        <f>MEDIAN($N490)</f>
        <v>0</v>
      </c>
      <c r="AT490" s="1">
        <f>MEDIAN($P490)</f>
        <v>0</v>
      </c>
      <c r="AU490" s="1">
        <f>MEDIAN($Q490)</f>
        <v>0</v>
      </c>
      <c r="AV490" s="1">
        <f>MEDIAN($R490)</f>
        <v>0</v>
      </c>
      <c r="AW490" s="1">
        <f>MAX($B490)</f>
        <v>0</v>
      </c>
      <c r="AX490" s="1">
        <f>MAX($C490)</f>
        <v>0</v>
      </c>
      <c r="AY490" s="1">
        <f>MAX($D490)</f>
        <v>0</v>
      </c>
      <c r="AZ490" s="1">
        <f>MAX($E490)</f>
        <v>0</v>
      </c>
      <c r="BA490" s="1">
        <f>MAX($F490)</f>
        <v>0</v>
      </c>
      <c r="BB490" s="1">
        <f>MAX($G490)</f>
        <v>0</v>
      </c>
      <c r="BC490" s="1">
        <f>MAX($H490)</f>
        <v>0</v>
      </c>
      <c r="BD490" s="1">
        <f>MAX($I490)</f>
        <v>0</v>
      </c>
      <c r="BE490" s="1">
        <f>MAX($J490)</f>
        <v>0</v>
      </c>
      <c r="BF490" s="1">
        <f>MAX($K490)</f>
        <v>0</v>
      </c>
      <c r="BG490" s="1">
        <f>MAX($M490)</f>
        <v>0</v>
      </c>
      <c r="BH490" s="1">
        <f>MAX($N490)</f>
        <v>0</v>
      </c>
      <c r="BI490" s="1">
        <f>MAX($P490)</f>
        <v>0</v>
      </c>
      <c r="BJ490" s="1">
        <f>MAX($Q490)</f>
        <v>0</v>
      </c>
      <c r="BK490" s="1">
        <f>MAX($R490)</f>
        <v>0</v>
      </c>
    </row>
    <row r="491" spans="1:63">
      <c r="A491" s="1" t="s">
        <v>5</v>
      </c>
      <c r="B491" s="1" cm="1">
        <f t="array" ref="B491">_xlfn.SWITCH($A$2,"average", AVERAGE(Instances!B491:Instances!B491),"median", MEDIAN(Instances!B491:Instances!B491),"min", MIN(Instances!B491:Instances!B491),"max", MAX(Instances!B491:Instances!B491),"diff", MAX(Instances!B491:Instances!B491)-MIN(Instances!B491:Instances!B491))</f>
        <v>0</v>
      </c>
      <c r="C491" s="1" cm="1">
        <f t="array" ref="C491">_xlfn.SWITCH($A$2,"average", AVERAGE(Instances!C491:Instances!C491),"median", MEDIAN(Instances!C491:Instances!C491),"min", MIN(Instances!C491:Instances!C491),"max", MAX(Instances!C491:Instances!C491),"diff", MAX(Instances!C491:Instances!C491)-MIN(Instances!C491:Instances!C491))</f>
        <v>0</v>
      </c>
      <c r="D491" s="1" cm="1">
        <f t="array" ref="D491">_xlfn.SWITCH($A$2,"average", AVERAGE(Instances!D491:Instances!D491),"median", MEDIAN(Instances!D491:Instances!D491),"min", MIN(Instances!D491:Instances!D491),"max", MAX(Instances!D491:Instances!D491),"diff", MAX(Instances!D491:Instances!D491)-MIN(Instances!D491:Instances!D491))</f>
        <v>0</v>
      </c>
      <c r="E491" s="1" cm="1">
        <f t="array" ref="E491">_xlfn.SWITCH($A$2,"average", AVERAGE(Instances!E491:Instances!E491),"median", MEDIAN(Instances!E491:Instances!E491),"min", MIN(Instances!E491:Instances!E491),"max", MAX(Instances!E491:Instances!E491),"diff", MAX(Instances!E491:Instances!E491)-MIN(Instances!E491:Instances!E491))</f>
        <v>0</v>
      </c>
      <c r="F491" s="1" cm="1">
        <f t="array" ref="F491">_xlfn.SWITCH($A$2,"average", AVERAGE(Instances!F491:Instances!F491),"median", MEDIAN(Instances!F491:Instances!F491),"min", MIN(Instances!F491:Instances!F491),"max", MAX(Instances!F491:Instances!F491),"diff", MAX(Instances!F491:Instances!F491)-MIN(Instances!F491:Instances!F491))</f>
        <v>0</v>
      </c>
      <c r="G491" s="1" cm="1">
        <f t="array" ref="G491">_xlfn.SWITCH($A$2,"average", AVERAGE(Instances!G491:Instances!G491),"median", MEDIAN(Instances!G491:Instances!G491),"min", MIN(Instances!G491:Instances!G491),"max", MAX(Instances!G491:Instances!G491),"diff", MAX(Instances!G491:Instances!G491)-MIN(Instances!G491:Instances!G491))</f>
        <v>0</v>
      </c>
      <c r="H491" s="1" cm="1">
        <f t="array" ref="H491">_xlfn.SWITCH($A$2,"average", AVERAGE(Instances!H491:Instances!H491),"median", MEDIAN(Instances!H491:Instances!H491),"min", MIN(Instances!H491:Instances!H491),"max", MAX(Instances!H491:Instances!H491),"diff", MAX(Instances!H491:Instances!H491)-MIN(Instances!H491:Instances!H491))</f>
        <v>0</v>
      </c>
      <c r="I491" s="1" cm="1">
        <f t="array" ref="I491">_xlfn.SWITCH($A$2,"average", AVERAGE(Instances!I491:Instances!I491),"median", MEDIAN(Instances!I491:Instances!I491),"min", MIN(Instances!I491:Instances!I491),"max", MAX(Instances!I491:Instances!I491),"diff", MAX(Instances!I491:Instances!I491)-MIN(Instances!I491:Instances!I491))</f>
        <v>0</v>
      </c>
      <c r="J491" s="1" cm="1">
        <f t="array" ref="J491">_xlfn.SWITCH($A$2,"average", AVERAGE(Instances!J491:Instances!J491),"median", MEDIAN(Instances!J491:Instances!J491),"min", MIN(Instances!J491:Instances!J491),"max", MAX(Instances!J491:Instances!J491),"diff", MAX(Instances!J491:Instances!J491)-MIN(Instances!J491:Instances!J491))</f>
        <v>0</v>
      </c>
      <c r="K491" s="1" cm="1">
        <f t="array" ref="K491">_xlfn.SWITCH($A$2,"average", AVERAGE(Instances!K491:Instances!K491),"median", MEDIAN(Instances!K491:Instances!K491),"min", MIN(Instances!K491:Instances!K491),"max", MAX(Instances!K491:Instances!K491),"diff", MAX(Instances!K491:Instances!K491)-MIN(Instances!K491:Instances!K491))</f>
        <v>0</v>
      </c>
      <c r="L491" s="1"/>
      <c r="M491" s="1" cm="1">
        <f t="array" ref="M491">_xlfn.SWITCH($A$2,"average", AVERAGE(Instances!M491:Instances!M491),"median", MEDIAN(Instances!M491:Instances!M491),"min", MIN(Instances!M491:Instances!M491),"max", MAX(Instances!M491:Instances!M491),"diff", MAX(Instances!M491:Instances!M491)-MIN(Instances!M491:Instances!M491))</f>
        <v>0</v>
      </c>
      <c r="N491" s="1" cm="1">
        <f t="array" ref="N491">_xlfn.SWITCH($A$2,"average", AVERAGE(Instances!N491:Instances!N491),"median", MEDIAN(Instances!N491:Instances!N491),"min", MIN(Instances!N491:Instances!N491),"max", MAX(Instances!N491:Instances!N491),"diff", MAX(Instances!N491:Instances!N491)-MIN(Instances!N491:Instances!N491))</f>
        <v>0</v>
      </c>
      <c r="O491" s="1"/>
      <c r="P491" s="1" cm="1">
        <f t="array" ref="P491">_xlfn.SWITCH($A$2,"average", AVERAGE(Instances!P491:Instances!P491),"median", MEDIAN(Instances!P491:Instances!P491),"min", MIN(Instances!P491:Instances!P491),"max", MAX(Instances!P491:Instances!P491),"diff", MAX(Instances!P491:Instances!P491)-MIN(Instances!P491:Instances!P491))</f>
        <v>0</v>
      </c>
      <c r="Q491" s="1" cm="1">
        <f t="array" ref="Q491">_xlfn.SWITCH($A$2,"average", AVERAGE(Instances!Q491:Instances!Q491),"median", MEDIAN(Instances!Q491:Instances!Q491),"min", MIN(Instances!Q491:Instances!Q491),"max", MAX(Instances!Q491:Instances!Q491),"diff", MAX(Instances!Q491:Instances!Q491)-MIN(Instances!Q491:Instances!Q491))</f>
        <v>0</v>
      </c>
      <c r="R491" s="1" cm="1">
        <f t="array" ref="R491">_xlfn.SWITCH($A$2,"average", AVERAGE(Instances!R491:Instances!R491),"median", MEDIAN(Instances!R491:Instances!R491),"min", MIN(Instances!R491:Instances!R491),"max", MAX(Instances!R491:Instances!R491),"diff", MAX(Instances!R491:Instances!R491)-MIN(Instances!R491:Instances!R491))</f>
        <v>0</v>
      </c>
      <c r="S491" s="1">
        <f>MIN($B491)</f>
        <v>0</v>
      </c>
      <c r="T491" s="1">
        <f>MIN($C491)</f>
        <v>0</v>
      </c>
      <c r="U491" s="1">
        <f>MIN($D491)</f>
        <v>0</v>
      </c>
      <c r="V491" s="1">
        <f>MIN($E491)</f>
        <v>0</v>
      </c>
      <c r="W491" s="1">
        <f>MIN($F491)</f>
        <v>0</v>
      </c>
      <c r="X491" s="1">
        <f>MIN($G491)</f>
        <v>0</v>
      </c>
      <c r="Y491" s="1">
        <f>MIN($H491)</f>
        <v>0</v>
      </c>
      <c r="Z491" s="1">
        <f>MIN($I491)</f>
        <v>0</v>
      </c>
      <c r="AA491" s="1">
        <f>MIN($J491)</f>
        <v>0</v>
      </c>
      <c r="AB491" s="1">
        <f>MIN($K491)</f>
        <v>0</v>
      </c>
      <c r="AC491" s="1">
        <f>MIN($M491)</f>
        <v>0</v>
      </c>
      <c r="AD491" s="1">
        <f>MIN($N491)</f>
        <v>0</v>
      </c>
      <c r="AE491" s="1">
        <f>MIN($P491)</f>
        <v>0</v>
      </c>
      <c r="AF491" s="1">
        <f>MIN($Q491)</f>
        <v>0</v>
      </c>
      <c r="AG491" s="1">
        <f>MIN($R491)</f>
        <v>0</v>
      </c>
      <c r="AH491" s="1">
        <f>MEDIAN($B491)</f>
        <v>0</v>
      </c>
      <c r="AI491" s="1">
        <f>MEDIAN($C491)</f>
        <v>0</v>
      </c>
      <c r="AJ491" s="1">
        <f>MEDIAN($D491)</f>
        <v>0</v>
      </c>
      <c r="AK491" s="1">
        <f>MEDIAN($E491)</f>
        <v>0</v>
      </c>
      <c r="AL491" s="1">
        <f>MEDIAN($F491)</f>
        <v>0</v>
      </c>
      <c r="AM491" s="1">
        <f>MEDIAN($G491)</f>
        <v>0</v>
      </c>
      <c r="AN491" s="1">
        <f>MEDIAN($H491)</f>
        <v>0</v>
      </c>
      <c r="AO491" s="1">
        <f>MEDIAN($I491)</f>
        <v>0</v>
      </c>
      <c r="AP491" s="1">
        <f>MEDIAN($J491)</f>
        <v>0</v>
      </c>
      <c r="AQ491" s="1">
        <f>MEDIAN($K491)</f>
        <v>0</v>
      </c>
      <c r="AR491" s="1">
        <f>MEDIAN($M491)</f>
        <v>0</v>
      </c>
      <c r="AS491" s="1">
        <f>MEDIAN($N491)</f>
        <v>0</v>
      </c>
      <c r="AT491" s="1">
        <f>MEDIAN($P491)</f>
        <v>0</v>
      </c>
      <c r="AU491" s="1">
        <f>MEDIAN($Q491)</f>
        <v>0</v>
      </c>
      <c r="AV491" s="1">
        <f>MEDIAN($R491)</f>
        <v>0</v>
      </c>
      <c r="AW491" s="1">
        <f>MAX($B491)</f>
        <v>0</v>
      </c>
      <c r="AX491" s="1">
        <f>MAX($C491)</f>
        <v>0</v>
      </c>
      <c r="AY491" s="1">
        <f>MAX($D491)</f>
        <v>0</v>
      </c>
      <c r="AZ491" s="1">
        <f>MAX($E491)</f>
        <v>0</v>
      </c>
      <c r="BA491" s="1">
        <f>MAX($F491)</f>
        <v>0</v>
      </c>
      <c r="BB491" s="1">
        <f>MAX($G491)</f>
        <v>0</v>
      </c>
      <c r="BC491" s="1">
        <f>MAX($H491)</f>
        <v>0</v>
      </c>
      <c r="BD491" s="1">
        <f>MAX($I491)</f>
        <v>0</v>
      </c>
      <c r="BE491" s="1">
        <f>MAX($J491)</f>
        <v>0</v>
      </c>
      <c r="BF491" s="1">
        <f>MAX($K491)</f>
        <v>0</v>
      </c>
      <c r="BG491" s="1">
        <f>MAX($M491)</f>
        <v>0</v>
      </c>
      <c r="BH491" s="1">
        <f>MAX($N491)</f>
        <v>0</v>
      </c>
      <c r="BI491" s="1">
        <f>MAX($P491)</f>
        <v>0</v>
      </c>
      <c r="BJ491" s="1">
        <f>MAX($Q491)</f>
        <v>0</v>
      </c>
      <c r="BK491" s="1">
        <f>MAX($R491)</f>
        <v>0</v>
      </c>
    </row>
    <row r="492" spans="1:63">
      <c r="A492" s="1" t="s">
        <v>6</v>
      </c>
      <c r="B492" s="1" cm="1">
        <f t="array" ref="B492">_xlfn.SWITCH($A$2,"average", AVERAGE(Instances!B492:Instances!B492),"median", MEDIAN(Instances!B492:Instances!B492),"min", MIN(Instances!B492:Instances!B492),"max", MAX(Instances!B492:Instances!B492),"diff", MAX(Instances!B492:Instances!B492)-MIN(Instances!B492:Instances!B492))</f>
        <v>0</v>
      </c>
      <c r="C492" s="1" cm="1">
        <f t="array" ref="C492">_xlfn.SWITCH($A$2,"average", AVERAGE(Instances!C492:Instances!C492),"median", MEDIAN(Instances!C492:Instances!C492),"min", MIN(Instances!C492:Instances!C492),"max", MAX(Instances!C492:Instances!C492),"diff", MAX(Instances!C492:Instances!C492)-MIN(Instances!C492:Instances!C492))</f>
        <v>0</v>
      </c>
      <c r="D492" s="1" cm="1">
        <f t="array" ref="D492">_xlfn.SWITCH($A$2,"average", AVERAGE(Instances!D492:Instances!D492),"median", MEDIAN(Instances!D492:Instances!D492),"min", MIN(Instances!D492:Instances!D492),"max", MAX(Instances!D492:Instances!D492),"diff", MAX(Instances!D492:Instances!D492)-MIN(Instances!D492:Instances!D492))</f>
        <v>0</v>
      </c>
      <c r="E492" s="1" cm="1">
        <f t="array" ref="E492">_xlfn.SWITCH($A$2,"average", AVERAGE(Instances!E492:Instances!E492),"median", MEDIAN(Instances!E492:Instances!E492),"min", MIN(Instances!E492:Instances!E492),"max", MAX(Instances!E492:Instances!E492),"diff", MAX(Instances!E492:Instances!E492)-MIN(Instances!E492:Instances!E492))</f>
        <v>0</v>
      </c>
      <c r="F492" s="1" cm="1">
        <f t="array" ref="F492">_xlfn.SWITCH($A$2,"average", AVERAGE(Instances!F492:Instances!F492),"median", MEDIAN(Instances!F492:Instances!F492),"min", MIN(Instances!F492:Instances!F492),"max", MAX(Instances!F492:Instances!F492),"diff", MAX(Instances!F492:Instances!F492)-MIN(Instances!F492:Instances!F492))</f>
        <v>0</v>
      </c>
      <c r="G492" s="1" cm="1">
        <f t="array" ref="G492">_xlfn.SWITCH($A$2,"average", AVERAGE(Instances!G492:Instances!G492),"median", MEDIAN(Instances!G492:Instances!G492),"min", MIN(Instances!G492:Instances!G492),"max", MAX(Instances!G492:Instances!G492),"diff", MAX(Instances!G492:Instances!G492)-MIN(Instances!G492:Instances!G492))</f>
        <v>0</v>
      </c>
      <c r="H492" s="1" cm="1">
        <f t="array" ref="H492">_xlfn.SWITCH($A$2,"average", AVERAGE(Instances!H492:Instances!H492),"median", MEDIAN(Instances!H492:Instances!H492),"min", MIN(Instances!H492:Instances!H492),"max", MAX(Instances!H492:Instances!H492),"diff", MAX(Instances!H492:Instances!H492)-MIN(Instances!H492:Instances!H492))</f>
        <v>0</v>
      </c>
      <c r="I492" s="1" cm="1">
        <f t="array" ref="I492">_xlfn.SWITCH($A$2,"average", AVERAGE(Instances!I492:Instances!I492),"median", MEDIAN(Instances!I492:Instances!I492),"min", MIN(Instances!I492:Instances!I492),"max", MAX(Instances!I492:Instances!I492),"diff", MAX(Instances!I492:Instances!I492)-MIN(Instances!I492:Instances!I492))</f>
        <v>0</v>
      </c>
      <c r="J492" s="1" cm="1">
        <f t="array" ref="J492">_xlfn.SWITCH($A$2,"average", AVERAGE(Instances!J492:Instances!J492),"median", MEDIAN(Instances!J492:Instances!J492),"min", MIN(Instances!J492:Instances!J492),"max", MAX(Instances!J492:Instances!J492),"diff", MAX(Instances!J492:Instances!J492)-MIN(Instances!J492:Instances!J492))</f>
        <v>0</v>
      </c>
      <c r="K492" s="1" cm="1">
        <f t="array" ref="K492">_xlfn.SWITCH($A$2,"average", AVERAGE(Instances!K492:Instances!K492),"median", MEDIAN(Instances!K492:Instances!K492),"min", MIN(Instances!K492:Instances!K492),"max", MAX(Instances!K492:Instances!K492),"diff", MAX(Instances!K492:Instances!K492)-MIN(Instances!K492:Instances!K492))</f>
        <v>0</v>
      </c>
      <c r="L492" s="1"/>
      <c r="M492" s="1" cm="1">
        <f t="array" ref="M492">_xlfn.SWITCH($A$2,"average", AVERAGE(Instances!M492:Instances!M492),"median", MEDIAN(Instances!M492:Instances!M492),"min", MIN(Instances!M492:Instances!M492),"max", MAX(Instances!M492:Instances!M492),"diff", MAX(Instances!M492:Instances!M492)-MIN(Instances!M492:Instances!M492))</f>
        <v>0</v>
      </c>
      <c r="N492" s="1" cm="1">
        <f t="array" ref="N492">_xlfn.SWITCH($A$2,"average", AVERAGE(Instances!N492:Instances!N492),"median", MEDIAN(Instances!N492:Instances!N492),"min", MIN(Instances!N492:Instances!N492),"max", MAX(Instances!N492:Instances!N492),"diff", MAX(Instances!N492:Instances!N492)-MIN(Instances!N492:Instances!N492))</f>
        <v>0</v>
      </c>
      <c r="O492" s="1"/>
      <c r="P492" s="1" cm="1">
        <f t="array" ref="P492">_xlfn.SWITCH($A$2,"average", AVERAGE(Instances!P492:Instances!P492),"median", MEDIAN(Instances!P492:Instances!P492),"min", MIN(Instances!P492:Instances!P492),"max", MAX(Instances!P492:Instances!P492),"diff", MAX(Instances!P492:Instances!P492)-MIN(Instances!P492:Instances!P492))</f>
        <v>0</v>
      </c>
      <c r="Q492" s="1" cm="1">
        <f t="array" ref="Q492">_xlfn.SWITCH($A$2,"average", AVERAGE(Instances!Q492:Instances!Q492),"median", MEDIAN(Instances!Q492:Instances!Q492),"min", MIN(Instances!Q492:Instances!Q492),"max", MAX(Instances!Q492:Instances!Q492),"diff", MAX(Instances!Q492:Instances!Q492)-MIN(Instances!Q492:Instances!Q492))</f>
        <v>0</v>
      </c>
      <c r="R492" s="1" cm="1">
        <f t="array" ref="R492">_xlfn.SWITCH($A$2,"average", AVERAGE(Instances!R492:Instances!R492),"median", MEDIAN(Instances!R492:Instances!R492),"min", MIN(Instances!R492:Instances!R492),"max", MAX(Instances!R492:Instances!R492),"diff", MAX(Instances!R492:Instances!R492)-MIN(Instances!R492:Instances!R492))</f>
        <v>0</v>
      </c>
      <c r="S492" s="1">
        <f>MIN($B492)</f>
        <v>0</v>
      </c>
      <c r="T492" s="1">
        <f>MIN($C492)</f>
        <v>0</v>
      </c>
      <c r="U492" s="1">
        <f>MIN($D492)</f>
        <v>0</v>
      </c>
      <c r="V492" s="1">
        <f>MIN($E492)</f>
        <v>0</v>
      </c>
      <c r="W492" s="1">
        <f>MIN($F492)</f>
        <v>0</v>
      </c>
      <c r="X492" s="1">
        <f>MIN($G492)</f>
        <v>0</v>
      </c>
      <c r="Y492" s="1">
        <f>MIN($H492)</f>
        <v>0</v>
      </c>
      <c r="Z492" s="1">
        <f>MIN($I492)</f>
        <v>0</v>
      </c>
      <c r="AA492" s="1">
        <f>MIN($J492)</f>
        <v>0</v>
      </c>
      <c r="AB492" s="1">
        <f>MIN($K492)</f>
        <v>0</v>
      </c>
      <c r="AC492" s="1">
        <f>MIN($M492)</f>
        <v>0</v>
      </c>
      <c r="AD492" s="1">
        <f>MIN($N492)</f>
        <v>0</v>
      </c>
      <c r="AE492" s="1">
        <f>MIN($P492)</f>
        <v>0</v>
      </c>
      <c r="AF492" s="1">
        <f>MIN($Q492)</f>
        <v>0</v>
      </c>
      <c r="AG492" s="1">
        <f>MIN($R492)</f>
        <v>0</v>
      </c>
      <c r="AH492" s="1">
        <f>MEDIAN($B492)</f>
        <v>0</v>
      </c>
      <c r="AI492" s="1">
        <f>MEDIAN($C492)</f>
        <v>0</v>
      </c>
      <c r="AJ492" s="1">
        <f>MEDIAN($D492)</f>
        <v>0</v>
      </c>
      <c r="AK492" s="1">
        <f>MEDIAN($E492)</f>
        <v>0</v>
      </c>
      <c r="AL492" s="1">
        <f>MEDIAN($F492)</f>
        <v>0</v>
      </c>
      <c r="AM492" s="1">
        <f>MEDIAN($G492)</f>
        <v>0</v>
      </c>
      <c r="AN492" s="1">
        <f>MEDIAN($H492)</f>
        <v>0</v>
      </c>
      <c r="AO492" s="1">
        <f>MEDIAN($I492)</f>
        <v>0</v>
      </c>
      <c r="AP492" s="1">
        <f>MEDIAN($J492)</f>
        <v>0</v>
      </c>
      <c r="AQ492" s="1">
        <f>MEDIAN($K492)</f>
        <v>0</v>
      </c>
      <c r="AR492" s="1">
        <f>MEDIAN($M492)</f>
        <v>0</v>
      </c>
      <c r="AS492" s="1">
        <f>MEDIAN($N492)</f>
        <v>0</v>
      </c>
      <c r="AT492" s="1">
        <f>MEDIAN($P492)</f>
        <v>0</v>
      </c>
      <c r="AU492" s="1">
        <f>MEDIAN($Q492)</f>
        <v>0</v>
      </c>
      <c r="AV492" s="1">
        <f>MEDIAN($R492)</f>
        <v>0</v>
      </c>
      <c r="AW492" s="1">
        <f>MAX($B492)</f>
        <v>0</v>
      </c>
      <c r="AX492" s="1">
        <f>MAX($C492)</f>
        <v>0</v>
      </c>
      <c r="AY492" s="1">
        <f>MAX($D492)</f>
        <v>0</v>
      </c>
      <c r="AZ492" s="1">
        <f>MAX($E492)</f>
        <v>0</v>
      </c>
      <c r="BA492" s="1">
        <f>MAX($F492)</f>
        <v>0</v>
      </c>
      <c r="BB492" s="1">
        <f>MAX($G492)</f>
        <v>0</v>
      </c>
      <c r="BC492" s="1">
        <f>MAX($H492)</f>
        <v>0</v>
      </c>
      <c r="BD492" s="1">
        <f>MAX($I492)</f>
        <v>0</v>
      </c>
      <c r="BE492" s="1">
        <f>MAX($J492)</f>
        <v>0</v>
      </c>
      <c r="BF492" s="1">
        <f>MAX($K492)</f>
        <v>0</v>
      </c>
      <c r="BG492" s="1">
        <f>MAX($M492)</f>
        <v>0</v>
      </c>
      <c r="BH492" s="1">
        <f>MAX($N492)</f>
        <v>0</v>
      </c>
      <c r="BI492" s="1">
        <f>MAX($P492)</f>
        <v>0</v>
      </c>
      <c r="BJ492" s="1">
        <f>MAX($Q492)</f>
        <v>0</v>
      </c>
      <c r="BK492" s="1">
        <f>MAX($R492)</f>
        <v>0</v>
      </c>
    </row>
    <row r="493" spans="1:63">
      <c r="A493" s="1" t="s">
        <v>7</v>
      </c>
      <c r="B493" s="1" cm="1">
        <f t="array" ref="B493">_xlfn.SWITCH($A$2,"average", AVERAGE(Instances!B493:Instances!B493),"median", MEDIAN(Instances!B493:Instances!B493),"min", MIN(Instances!B493:Instances!B493),"max", MAX(Instances!B493:Instances!B493),"diff", MAX(Instances!B493:Instances!B493)-MIN(Instances!B493:Instances!B493))</f>
        <v>0</v>
      </c>
      <c r="C493" s="1" cm="1">
        <f t="array" ref="C493">_xlfn.SWITCH($A$2,"average", AVERAGE(Instances!C493:Instances!C493),"median", MEDIAN(Instances!C493:Instances!C493),"min", MIN(Instances!C493:Instances!C493),"max", MAX(Instances!C493:Instances!C493),"diff", MAX(Instances!C493:Instances!C493)-MIN(Instances!C493:Instances!C493))</f>
        <v>0</v>
      </c>
      <c r="D493" s="1" cm="1">
        <f t="array" ref="D493">_xlfn.SWITCH($A$2,"average", AVERAGE(Instances!D493:Instances!D493),"median", MEDIAN(Instances!D493:Instances!D493),"min", MIN(Instances!D493:Instances!D493),"max", MAX(Instances!D493:Instances!D493),"diff", MAX(Instances!D493:Instances!D493)-MIN(Instances!D493:Instances!D493))</f>
        <v>0</v>
      </c>
      <c r="E493" s="1" cm="1">
        <f t="array" ref="E493">_xlfn.SWITCH($A$2,"average", AVERAGE(Instances!E493:Instances!E493),"median", MEDIAN(Instances!E493:Instances!E493),"min", MIN(Instances!E493:Instances!E493),"max", MAX(Instances!E493:Instances!E493),"diff", MAX(Instances!E493:Instances!E493)-MIN(Instances!E493:Instances!E493))</f>
        <v>0</v>
      </c>
      <c r="F493" s="1" cm="1">
        <f t="array" ref="F493">_xlfn.SWITCH($A$2,"average", AVERAGE(Instances!F493:Instances!F493),"median", MEDIAN(Instances!F493:Instances!F493),"min", MIN(Instances!F493:Instances!F493),"max", MAX(Instances!F493:Instances!F493),"diff", MAX(Instances!F493:Instances!F493)-MIN(Instances!F493:Instances!F493))</f>
        <v>0</v>
      </c>
      <c r="G493" s="1" cm="1">
        <f t="array" ref="G493">_xlfn.SWITCH($A$2,"average", AVERAGE(Instances!G493:Instances!G493),"median", MEDIAN(Instances!G493:Instances!G493),"min", MIN(Instances!G493:Instances!G493),"max", MAX(Instances!G493:Instances!G493),"diff", MAX(Instances!G493:Instances!G493)-MIN(Instances!G493:Instances!G493))</f>
        <v>0</v>
      </c>
      <c r="H493" s="1" cm="1">
        <f t="array" ref="H493">_xlfn.SWITCH($A$2,"average", AVERAGE(Instances!H493:Instances!H493),"median", MEDIAN(Instances!H493:Instances!H493),"min", MIN(Instances!H493:Instances!H493),"max", MAX(Instances!H493:Instances!H493),"diff", MAX(Instances!H493:Instances!H493)-MIN(Instances!H493:Instances!H493))</f>
        <v>0</v>
      </c>
      <c r="I493" s="1" cm="1">
        <f t="array" ref="I493">_xlfn.SWITCH($A$2,"average", AVERAGE(Instances!I493:Instances!I493),"median", MEDIAN(Instances!I493:Instances!I493),"min", MIN(Instances!I493:Instances!I493),"max", MAX(Instances!I493:Instances!I493),"diff", MAX(Instances!I493:Instances!I493)-MIN(Instances!I493:Instances!I493))</f>
        <v>0</v>
      </c>
      <c r="J493" s="1" cm="1">
        <f t="array" ref="J493">_xlfn.SWITCH($A$2,"average", AVERAGE(Instances!J493:Instances!J493),"median", MEDIAN(Instances!J493:Instances!J493),"min", MIN(Instances!J493:Instances!J493),"max", MAX(Instances!J493:Instances!J493),"diff", MAX(Instances!J493:Instances!J493)-MIN(Instances!J493:Instances!J493))</f>
        <v>0</v>
      </c>
      <c r="K493" s="1" cm="1">
        <f t="array" ref="K493">_xlfn.SWITCH($A$2,"average", AVERAGE(Instances!K493:Instances!K493),"median", MEDIAN(Instances!K493:Instances!K493),"min", MIN(Instances!K493:Instances!K493),"max", MAX(Instances!K493:Instances!K493),"diff", MAX(Instances!K493:Instances!K493)-MIN(Instances!K493:Instances!K493))</f>
        <v>0</v>
      </c>
      <c r="L493" s="1"/>
      <c r="M493" s="1" cm="1">
        <f t="array" ref="M493">_xlfn.SWITCH($A$2,"average", AVERAGE(Instances!M493:Instances!M493),"median", MEDIAN(Instances!M493:Instances!M493),"min", MIN(Instances!M493:Instances!M493),"max", MAX(Instances!M493:Instances!M493),"diff", MAX(Instances!M493:Instances!M493)-MIN(Instances!M493:Instances!M493))</f>
        <v>0</v>
      </c>
      <c r="N493" s="1" cm="1">
        <f t="array" ref="N493">_xlfn.SWITCH($A$2,"average", AVERAGE(Instances!N493:Instances!N493),"median", MEDIAN(Instances!N493:Instances!N493),"min", MIN(Instances!N493:Instances!N493),"max", MAX(Instances!N493:Instances!N493),"diff", MAX(Instances!N493:Instances!N493)-MIN(Instances!N493:Instances!N493))</f>
        <v>0</v>
      </c>
      <c r="O493" s="1"/>
      <c r="P493" s="1" cm="1">
        <f t="array" ref="P493">_xlfn.SWITCH($A$2,"average", AVERAGE(Instances!P493:Instances!P493),"median", MEDIAN(Instances!P493:Instances!P493),"min", MIN(Instances!P493:Instances!P493),"max", MAX(Instances!P493:Instances!P493),"diff", MAX(Instances!P493:Instances!P493)-MIN(Instances!P493:Instances!P493))</f>
        <v>0</v>
      </c>
      <c r="Q493" s="1" cm="1">
        <f t="array" ref="Q493">_xlfn.SWITCH($A$2,"average", AVERAGE(Instances!Q493:Instances!Q493),"median", MEDIAN(Instances!Q493:Instances!Q493),"min", MIN(Instances!Q493:Instances!Q493),"max", MAX(Instances!Q493:Instances!Q493),"diff", MAX(Instances!Q493:Instances!Q493)-MIN(Instances!Q493:Instances!Q493))</f>
        <v>0</v>
      </c>
      <c r="R493" s="1" cm="1">
        <f t="array" ref="R493">_xlfn.SWITCH($A$2,"average", AVERAGE(Instances!R493:Instances!R493),"median", MEDIAN(Instances!R493:Instances!R493),"min", MIN(Instances!R493:Instances!R493),"max", MAX(Instances!R493:Instances!R493),"diff", MAX(Instances!R493:Instances!R493)-MIN(Instances!R493:Instances!R493))</f>
        <v>0</v>
      </c>
      <c r="S493" s="1">
        <f>MIN($B493)</f>
        <v>0</v>
      </c>
      <c r="T493" s="1">
        <f>MIN($C493)</f>
        <v>0</v>
      </c>
      <c r="U493" s="1">
        <f>MIN($D493)</f>
        <v>0</v>
      </c>
      <c r="V493" s="1">
        <f>MIN($E493)</f>
        <v>0</v>
      </c>
      <c r="W493" s="1">
        <f>MIN($F493)</f>
        <v>0</v>
      </c>
      <c r="X493" s="1">
        <f>MIN($G493)</f>
        <v>0</v>
      </c>
      <c r="Y493" s="1">
        <f>MIN($H493)</f>
        <v>0</v>
      </c>
      <c r="Z493" s="1">
        <f>MIN($I493)</f>
        <v>0</v>
      </c>
      <c r="AA493" s="1">
        <f>MIN($J493)</f>
        <v>0</v>
      </c>
      <c r="AB493" s="1">
        <f>MIN($K493)</f>
        <v>0</v>
      </c>
      <c r="AC493" s="1">
        <f>MIN($M493)</f>
        <v>0</v>
      </c>
      <c r="AD493" s="1">
        <f>MIN($N493)</f>
        <v>0</v>
      </c>
      <c r="AE493" s="1">
        <f>MIN($P493)</f>
        <v>0</v>
      </c>
      <c r="AF493" s="1">
        <f>MIN($Q493)</f>
        <v>0</v>
      </c>
      <c r="AG493" s="1">
        <f>MIN($R493)</f>
        <v>0</v>
      </c>
      <c r="AH493" s="1">
        <f>MEDIAN($B493)</f>
        <v>0</v>
      </c>
      <c r="AI493" s="1">
        <f>MEDIAN($C493)</f>
        <v>0</v>
      </c>
      <c r="AJ493" s="1">
        <f>MEDIAN($D493)</f>
        <v>0</v>
      </c>
      <c r="AK493" s="1">
        <f>MEDIAN($E493)</f>
        <v>0</v>
      </c>
      <c r="AL493" s="1">
        <f>MEDIAN($F493)</f>
        <v>0</v>
      </c>
      <c r="AM493" s="1">
        <f>MEDIAN($G493)</f>
        <v>0</v>
      </c>
      <c r="AN493" s="1">
        <f>MEDIAN($H493)</f>
        <v>0</v>
      </c>
      <c r="AO493" s="1">
        <f>MEDIAN($I493)</f>
        <v>0</v>
      </c>
      <c r="AP493" s="1">
        <f>MEDIAN($J493)</f>
        <v>0</v>
      </c>
      <c r="AQ493" s="1">
        <f>MEDIAN($K493)</f>
        <v>0</v>
      </c>
      <c r="AR493" s="1">
        <f>MEDIAN($M493)</f>
        <v>0</v>
      </c>
      <c r="AS493" s="1">
        <f>MEDIAN($N493)</f>
        <v>0</v>
      </c>
      <c r="AT493" s="1">
        <f>MEDIAN($P493)</f>
        <v>0</v>
      </c>
      <c r="AU493" s="1">
        <f>MEDIAN($Q493)</f>
        <v>0</v>
      </c>
      <c r="AV493" s="1">
        <f>MEDIAN($R493)</f>
        <v>0</v>
      </c>
      <c r="AW493" s="1">
        <f>MAX($B493)</f>
        <v>0</v>
      </c>
      <c r="AX493" s="1">
        <f>MAX($C493)</f>
        <v>0</v>
      </c>
      <c r="AY493" s="1">
        <f>MAX($D493)</f>
        <v>0</v>
      </c>
      <c r="AZ493" s="1">
        <f>MAX($E493)</f>
        <v>0</v>
      </c>
      <c r="BA493" s="1">
        <f>MAX($F493)</f>
        <v>0</v>
      </c>
      <c r="BB493" s="1">
        <f>MAX($G493)</f>
        <v>0</v>
      </c>
      <c r="BC493" s="1">
        <f>MAX($H493)</f>
        <v>0</v>
      </c>
      <c r="BD493" s="1">
        <f>MAX($I493)</f>
        <v>0</v>
      </c>
      <c r="BE493" s="1">
        <f>MAX($J493)</f>
        <v>0</v>
      </c>
      <c r="BF493" s="1">
        <f>MAX($K493)</f>
        <v>0</v>
      </c>
      <c r="BG493" s="1">
        <f>MAX($M493)</f>
        <v>0</v>
      </c>
      <c r="BH493" s="1">
        <f>MAX($N493)</f>
        <v>0</v>
      </c>
      <c r="BI493" s="1">
        <f>MAX($P493)</f>
        <v>0</v>
      </c>
      <c r="BJ493" s="1">
        <f>MAX($Q493)</f>
        <v>0</v>
      </c>
      <c r="BK493" s="1">
        <f>MAX($R493)</f>
        <v>0</v>
      </c>
    </row>
    <row r="494" spans="1:63">
      <c r="A494" s="1" t="s">
        <v>8</v>
      </c>
      <c r="B494" s="1" cm="1">
        <f t="array" ref="B494">_xlfn.SWITCH($A$2,"average", AVERAGE(Instances!B494:Instances!B494),"median", MEDIAN(Instances!B494:Instances!B494),"min", MIN(Instances!B494:Instances!B494),"max", MAX(Instances!B494:Instances!B494),"diff", MAX(Instances!B494:Instances!B494)-MIN(Instances!B494:Instances!B494))</f>
        <v>0</v>
      </c>
      <c r="C494" s="1" cm="1">
        <f t="array" ref="C494">_xlfn.SWITCH($A$2,"average", AVERAGE(Instances!C494:Instances!C494),"median", MEDIAN(Instances!C494:Instances!C494),"min", MIN(Instances!C494:Instances!C494),"max", MAX(Instances!C494:Instances!C494),"diff", MAX(Instances!C494:Instances!C494)-MIN(Instances!C494:Instances!C494))</f>
        <v>0</v>
      </c>
      <c r="D494" s="1" cm="1">
        <f t="array" ref="D494">_xlfn.SWITCH($A$2,"average", AVERAGE(Instances!D494:Instances!D494),"median", MEDIAN(Instances!D494:Instances!D494),"min", MIN(Instances!D494:Instances!D494),"max", MAX(Instances!D494:Instances!D494),"diff", MAX(Instances!D494:Instances!D494)-MIN(Instances!D494:Instances!D494))</f>
        <v>0</v>
      </c>
      <c r="E494" s="1" cm="1">
        <f t="array" ref="E494">_xlfn.SWITCH($A$2,"average", AVERAGE(Instances!E494:Instances!E494),"median", MEDIAN(Instances!E494:Instances!E494),"min", MIN(Instances!E494:Instances!E494),"max", MAX(Instances!E494:Instances!E494),"diff", MAX(Instances!E494:Instances!E494)-MIN(Instances!E494:Instances!E494))</f>
        <v>0</v>
      </c>
      <c r="F494" s="1" cm="1">
        <f t="array" ref="F494">_xlfn.SWITCH($A$2,"average", AVERAGE(Instances!F494:Instances!F494),"median", MEDIAN(Instances!F494:Instances!F494),"min", MIN(Instances!F494:Instances!F494),"max", MAX(Instances!F494:Instances!F494),"diff", MAX(Instances!F494:Instances!F494)-MIN(Instances!F494:Instances!F494))</f>
        <v>0</v>
      </c>
      <c r="G494" s="1" cm="1">
        <f t="array" ref="G494">_xlfn.SWITCH($A$2,"average", AVERAGE(Instances!G494:Instances!G494),"median", MEDIAN(Instances!G494:Instances!G494),"min", MIN(Instances!G494:Instances!G494),"max", MAX(Instances!G494:Instances!G494),"diff", MAX(Instances!G494:Instances!G494)-MIN(Instances!G494:Instances!G494))</f>
        <v>0</v>
      </c>
      <c r="H494" s="1" cm="1">
        <f t="array" ref="H494">_xlfn.SWITCH($A$2,"average", AVERAGE(Instances!H494:Instances!H494),"median", MEDIAN(Instances!H494:Instances!H494),"min", MIN(Instances!H494:Instances!H494),"max", MAX(Instances!H494:Instances!H494),"diff", MAX(Instances!H494:Instances!H494)-MIN(Instances!H494:Instances!H494))</f>
        <v>0</v>
      </c>
      <c r="I494" s="1" cm="1">
        <f t="array" ref="I494">_xlfn.SWITCH($A$2,"average", AVERAGE(Instances!I494:Instances!I494),"median", MEDIAN(Instances!I494:Instances!I494),"min", MIN(Instances!I494:Instances!I494),"max", MAX(Instances!I494:Instances!I494),"diff", MAX(Instances!I494:Instances!I494)-MIN(Instances!I494:Instances!I494))</f>
        <v>0</v>
      </c>
      <c r="J494" s="1" cm="1">
        <f t="array" ref="J494">_xlfn.SWITCH($A$2,"average", AVERAGE(Instances!J494:Instances!J494),"median", MEDIAN(Instances!J494:Instances!J494),"min", MIN(Instances!J494:Instances!J494),"max", MAX(Instances!J494:Instances!J494),"diff", MAX(Instances!J494:Instances!J494)-MIN(Instances!J494:Instances!J494))</f>
        <v>0</v>
      </c>
      <c r="K494" s="1" cm="1">
        <f t="array" ref="K494">_xlfn.SWITCH($A$2,"average", AVERAGE(Instances!K494:Instances!K494),"median", MEDIAN(Instances!K494:Instances!K494),"min", MIN(Instances!K494:Instances!K494),"max", MAX(Instances!K494:Instances!K494),"diff", MAX(Instances!K494:Instances!K494)-MIN(Instances!K494:Instances!K494))</f>
        <v>0</v>
      </c>
      <c r="L494" s="1"/>
      <c r="M494" s="1" cm="1">
        <f t="array" ref="M494">_xlfn.SWITCH($A$2,"average", AVERAGE(Instances!M494:Instances!M494),"median", MEDIAN(Instances!M494:Instances!M494),"min", MIN(Instances!M494:Instances!M494),"max", MAX(Instances!M494:Instances!M494),"diff", MAX(Instances!M494:Instances!M494)-MIN(Instances!M494:Instances!M494))</f>
        <v>0</v>
      </c>
      <c r="N494" s="1" cm="1">
        <f t="array" ref="N494">_xlfn.SWITCH($A$2,"average", AVERAGE(Instances!N494:Instances!N494),"median", MEDIAN(Instances!N494:Instances!N494),"min", MIN(Instances!N494:Instances!N494),"max", MAX(Instances!N494:Instances!N494),"diff", MAX(Instances!N494:Instances!N494)-MIN(Instances!N494:Instances!N494))</f>
        <v>0</v>
      </c>
      <c r="O494" s="1"/>
      <c r="P494" s="1" cm="1">
        <f t="array" ref="P494">_xlfn.SWITCH($A$2,"average", AVERAGE(Instances!P494:Instances!P494),"median", MEDIAN(Instances!P494:Instances!P494),"min", MIN(Instances!P494:Instances!P494),"max", MAX(Instances!P494:Instances!P494),"diff", MAX(Instances!P494:Instances!P494)-MIN(Instances!P494:Instances!P494))</f>
        <v>0</v>
      </c>
      <c r="Q494" s="1" cm="1">
        <f t="array" ref="Q494">_xlfn.SWITCH($A$2,"average", AVERAGE(Instances!Q494:Instances!Q494),"median", MEDIAN(Instances!Q494:Instances!Q494),"min", MIN(Instances!Q494:Instances!Q494),"max", MAX(Instances!Q494:Instances!Q494),"diff", MAX(Instances!Q494:Instances!Q494)-MIN(Instances!Q494:Instances!Q494))</f>
        <v>0</v>
      </c>
      <c r="R494" s="1" cm="1">
        <f t="array" ref="R494">_xlfn.SWITCH($A$2,"average", AVERAGE(Instances!R494:Instances!R494),"median", MEDIAN(Instances!R494:Instances!R494),"min", MIN(Instances!R494:Instances!R494),"max", MAX(Instances!R494:Instances!R494),"diff", MAX(Instances!R494:Instances!R494)-MIN(Instances!R494:Instances!R494))</f>
        <v>0</v>
      </c>
      <c r="S494" s="1">
        <f>MIN($B494)</f>
        <v>0</v>
      </c>
      <c r="T494" s="1">
        <f>MIN($C494)</f>
        <v>0</v>
      </c>
      <c r="U494" s="1">
        <f>MIN($D494)</f>
        <v>0</v>
      </c>
      <c r="V494" s="1">
        <f>MIN($E494)</f>
        <v>0</v>
      </c>
      <c r="W494" s="1">
        <f>MIN($F494)</f>
        <v>0</v>
      </c>
      <c r="X494" s="1">
        <f>MIN($G494)</f>
        <v>0</v>
      </c>
      <c r="Y494" s="1">
        <f>MIN($H494)</f>
        <v>0</v>
      </c>
      <c r="Z494" s="1">
        <f>MIN($I494)</f>
        <v>0</v>
      </c>
      <c r="AA494" s="1">
        <f>MIN($J494)</f>
        <v>0</v>
      </c>
      <c r="AB494" s="1">
        <f>MIN($K494)</f>
        <v>0</v>
      </c>
      <c r="AC494" s="1">
        <f>MIN($M494)</f>
        <v>0</v>
      </c>
      <c r="AD494" s="1">
        <f>MIN($N494)</f>
        <v>0</v>
      </c>
      <c r="AE494" s="1">
        <f>MIN($P494)</f>
        <v>0</v>
      </c>
      <c r="AF494" s="1">
        <f>MIN($Q494)</f>
        <v>0</v>
      </c>
      <c r="AG494" s="1">
        <f>MIN($R494)</f>
        <v>0</v>
      </c>
      <c r="AH494" s="1">
        <f>MEDIAN($B494)</f>
        <v>0</v>
      </c>
      <c r="AI494" s="1">
        <f>MEDIAN($C494)</f>
        <v>0</v>
      </c>
      <c r="AJ494" s="1">
        <f>MEDIAN($D494)</f>
        <v>0</v>
      </c>
      <c r="AK494" s="1">
        <f>MEDIAN($E494)</f>
        <v>0</v>
      </c>
      <c r="AL494" s="1">
        <f>MEDIAN($F494)</f>
        <v>0</v>
      </c>
      <c r="AM494" s="1">
        <f>MEDIAN($G494)</f>
        <v>0</v>
      </c>
      <c r="AN494" s="1">
        <f>MEDIAN($H494)</f>
        <v>0</v>
      </c>
      <c r="AO494" s="1">
        <f>MEDIAN($I494)</f>
        <v>0</v>
      </c>
      <c r="AP494" s="1">
        <f>MEDIAN($J494)</f>
        <v>0</v>
      </c>
      <c r="AQ494" s="1">
        <f>MEDIAN($K494)</f>
        <v>0</v>
      </c>
      <c r="AR494" s="1">
        <f>MEDIAN($M494)</f>
        <v>0</v>
      </c>
      <c r="AS494" s="1">
        <f>MEDIAN($N494)</f>
        <v>0</v>
      </c>
      <c r="AT494" s="1">
        <f>MEDIAN($P494)</f>
        <v>0</v>
      </c>
      <c r="AU494" s="1">
        <f>MEDIAN($Q494)</f>
        <v>0</v>
      </c>
      <c r="AV494" s="1">
        <f>MEDIAN($R494)</f>
        <v>0</v>
      </c>
      <c r="AW494" s="1">
        <f>MAX($B494)</f>
        <v>0</v>
      </c>
      <c r="AX494" s="1">
        <f>MAX($C494)</f>
        <v>0</v>
      </c>
      <c r="AY494" s="1">
        <f>MAX($D494)</f>
        <v>0</v>
      </c>
      <c r="AZ494" s="1">
        <f>MAX($E494)</f>
        <v>0</v>
      </c>
      <c r="BA494" s="1">
        <f>MAX($F494)</f>
        <v>0</v>
      </c>
      <c r="BB494" s="1">
        <f>MAX($G494)</f>
        <v>0</v>
      </c>
      <c r="BC494" s="1">
        <f>MAX($H494)</f>
        <v>0</v>
      </c>
      <c r="BD494" s="1">
        <f>MAX($I494)</f>
        <v>0</v>
      </c>
      <c r="BE494" s="1">
        <f>MAX($J494)</f>
        <v>0</v>
      </c>
      <c r="BF494" s="1">
        <f>MAX($K494)</f>
        <v>0</v>
      </c>
      <c r="BG494" s="1">
        <f>MAX($M494)</f>
        <v>0</v>
      </c>
      <c r="BH494" s="1">
        <f>MAX($N494)</f>
        <v>0</v>
      </c>
      <c r="BI494" s="1">
        <f>MAX($P494)</f>
        <v>0</v>
      </c>
      <c r="BJ494" s="1">
        <f>MAX($Q494)</f>
        <v>0</v>
      </c>
      <c r="BK494" s="1">
        <f>MAX($R494)</f>
        <v>0</v>
      </c>
    </row>
    <row r="495" spans="1:63">
      <c r="A495" s="1" t="s">
        <v>9</v>
      </c>
      <c r="B495" s="1" cm="1">
        <f t="array" ref="B495">_xlfn.SWITCH($A$2,"average", AVERAGE(Instances!B495:Instances!B495),"median", MEDIAN(Instances!B495:Instances!B495),"min", MIN(Instances!B495:Instances!B495),"max", MAX(Instances!B495:Instances!B495),"diff", MAX(Instances!B495:Instances!B495)-MIN(Instances!B495:Instances!B495))</f>
        <v>0</v>
      </c>
      <c r="C495" s="1" cm="1">
        <f t="array" ref="C495">_xlfn.SWITCH($A$2,"average", AVERAGE(Instances!C495:Instances!C495),"median", MEDIAN(Instances!C495:Instances!C495),"min", MIN(Instances!C495:Instances!C495),"max", MAX(Instances!C495:Instances!C495),"diff", MAX(Instances!C495:Instances!C495)-MIN(Instances!C495:Instances!C495))</f>
        <v>0</v>
      </c>
      <c r="D495" s="1" cm="1">
        <f t="array" ref="D495">_xlfn.SWITCH($A$2,"average", AVERAGE(Instances!D495:Instances!D495),"median", MEDIAN(Instances!D495:Instances!D495),"min", MIN(Instances!D495:Instances!D495),"max", MAX(Instances!D495:Instances!D495),"diff", MAX(Instances!D495:Instances!D495)-MIN(Instances!D495:Instances!D495))</f>
        <v>0</v>
      </c>
      <c r="E495" s="1" cm="1">
        <f t="array" ref="E495">_xlfn.SWITCH($A$2,"average", AVERAGE(Instances!E495:Instances!E495),"median", MEDIAN(Instances!E495:Instances!E495),"min", MIN(Instances!E495:Instances!E495),"max", MAX(Instances!E495:Instances!E495),"diff", MAX(Instances!E495:Instances!E495)-MIN(Instances!E495:Instances!E495))</f>
        <v>0</v>
      </c>
      <c r="F495" s="1" cm="1">
        <f t="array" ref="F495">_xlfn.SWITCH($A$2,"average", AVERAGE(Instances!F495:Instances!F495),"median", MEDIAN(Instances!F495:Instances!F495),"min", MIN(Instances!F495:Instances!F495),"max", MAX(Instances!F495:Instances!F495),"diff", MAX(Instances!F495:Instances!F495)-MIN(Instances!F495:Instances!F495))</f>
        <v>0</v>
      </c>
      <c r="G495" s="1" cm="1">
        <f t="array" ref="G495">_xlfn.SWITCH($A$2,"average", AVERAGE(Instances!G495:Instances!G495),"median", MEDIAN(Instances!G495:Instances!G495),"min", MIN(Instances!G495:Instances!G495),"max", MAX(Instances!G495:Instances!G495),"diff", MAX(Instances!G495:Instances!G495)-MIN(Instances!G495:Instances!G495))</f>
        <v>0</v>
      </c>
      <c r="H495" s="1" cm="1">
        <f t="array" ref="H495">_xlfn.SWITCH($A$2,"average", AVERAGE(Instances!H495:Instances!H495),"median", MEDIAN(Instances!H495:Instances!H495),"min", MIN(Instances!H495:Instances!H495),"max", MAX(Instances!H495:Instances!H495),"diff", MAX(Instances!H495:Instances!H495)-MIN(Instances!H495:Instances!H495))</f>
        <v>0</v>
      </c>
      <c r="I495" s="1" cm="1">
        <f t="array" ref="I495">_xlfn.SWITCH($A$2,"average", AVERAGE(Instances!I495:Instances!I495),"median", MEDIAN(Instances!I495:Instances!I495),"min", MIN(Instances!I495:Instances!I495),"max", MAX(Instances!I495:Instances!I495),"diff", MAX(Instances!I495:Instances!I495)-MIN(Instances!I495:Instances!I495))</f>
        <v>0</v>
      </c>
      <c r="J495" s="1" cm="1">
        <f t="array" ref="J495">_xlfn.SWITCH($A$2,"average", AVERAGE(Instances!J495:Instances!J495),"median", MEDIAN(Instances!J495:Instances!J495),"min", MIN(Instances!J495:Instances!J495),"max", MAX(Instances!J495:Instances!J495),"diff", MAX(Instances!J495:Instances!J495)-MIN(Instances!J495:Instances!J495))</f>
        <v>0</v>
      </c>
      <c r="K495" s="1" cm="1">
        <f t="array" ref="K495">_xlfn.SWITCH($A$2,"average", AVERAGE(Instances!K495:Instances!K495),"median", MEDIAN(Instances!K495:Instances!K495),"min", MIN(Instances!K495:Instances!K495),"max", MAX(Instances!K495:Instances!K495),"diff", MAX(Instances!K495:Instances!K495)-MIN(Instances!K495:Instances!K495))</f>
        <v>0</v>
      </c>
      <c r="L495" s="1"/>
      <c r="M495" s="1" cm="1">
        <f t="array" ref="M495">_xlfn.SWITCH($A$2,"average", AVERAGE(Instances!M495:Instances!M495),"median", MEDIAN(Instances!M495:Instances!M495),"min", MIN(Instances!M495:Instances!M495),"max", MAX(Instances!M495:Instances!M495),"diff", MAX(Instances!M495:Instances!M495)-MIN(Instances!M495:Instances!M495))</f>
        <v>0</v>
      </c>
      <c r="N495" s="1" cm="1">
        <f t="array" ref="N495">_xlfn.SWITCH($A$2,"average", AVERAGE(Instances!N495:Instances!N495),"median", MEDIAN(Instances!N495:Instances!N495),"min", MIN(Instances!N495:Instances!N495),"max", MAX(Instances!N495:Instances!N495),"diff", MAX(Instances!N495:Instances!N495)-MIN(Instances!N495:Instances!N495))</f>
        <v>0</v>
      </c>
      <c r="O495" s="1"/>
      <c r="P495" s="1" cm="1">
        <f t="array" ref="P495">_xlfn.SWITCH($A$2,"average", AVERAGE(Instances!P495:Instances!P495),"median", MEDIAN(Instances!P495:Instances!P495),"min", MIN(Instances!P495:Instances!P495),"max", MAX(Instances!P495:Instances!P495),"diff", MAX(Instances!P495:Instances!P495)-MIN(Instances!P495:Instances!P495))</f>
        <v>0</v>
      </c>
      <c r="Q495" s="1" cm="1">
        <f t="array" ref="Q495">_xlfn.SWITCH($A$2,"average", AVERAGE(Instances!Q495:Instances!Q495),"median", MEDIAN(Instances!Q495:Instances!Q495),"min", MIN(Instances!Q495:Instances!Q495),"max", MAX(Instances!Q495:Instances!Q495),"diff", MAX(Instances!Q495:Instances!Q495)-MIN(Instances!Q495:Instances!Q495))</f>
        <v>0</v>
      </c>
      <c r="R495" s="1" cm="1">
        <f t="array" ref="R495">_xlfn.SWITCH($A$2,"average", AVERAGE(Instances!R495:Instances!R495),"median", MEDIAN(Instances!R495:Instances!R495),"min", MIN(Instances!R495:Instances!R495),"max", MAX(Instances!R495:Instances!R495),"diff", MAX(Instances!R495:Instances!R495)-MIN(Instances!R495:Instances!R495))</f>
        <v>0</v>
      </c>
      <c r="S495" s="1">
        <f>MIN($B495)</f>
        <v>0</v>
      </c>
      <c r="T495" s="1">
        <f>MIN($C495)</f>
        <v>0</v>
      </c>
      <c r="U495" s="1">
        <f>MIN($D495)</f>
        <v>0</v>
      </c>
      <c r="V495" s="1">
        <f>MIN($E495)</f>
        <v>0</v>
      </c>
      <c r="W495" s="1">
        <f>MIN($F495)</f>
        <v>0</v>
      </c>
      <c r="X495" s="1">
        <f>MIN($G495)</f>
        <v>0</v>
      </c>
      <c r="Y495" s="1">
        <f>MIN($H495)</f>
        <v>0</v>
      </c>
      <c r="Z495" s="1">
        <f>MIN($I495)</f>
        <v>0</v>
      </c>
      <c r="AA495" s="1">
        <f>MIN($J495)</f>
        <v>0</v>
      </c>
      <c r="AB495" s="1">
        <f>MIN($K495)</f>
        <v>0</v>
      </c>
      <c r="AC495" s="1">
        <f>MIN($M495)</f>
        <v>0</v>
      </c>
      <c r="AD495" s="1">
        <f>MIN($N495)</f>
        <v>0</v>
      </c>
      <c r="AE495" s="1">
        <f>MIN($P495)</f>
        <v>0</v>
      </c>
      <c r="AF495" s="1">
        <f>MIN($Q495)</f>
        <v>0</v>
      </c>
      <c r="AG495" s="1">
        <f>MIN($R495)</f>
        <v>0</v>
      </c>
      <c r="AH495" s="1">
        <f>MEDIAN($B495)</f>
        <v>0</v>
      </c>
      <c r="AI495" s="1">
        <f>MEDIAN($C495)</f>
        <v>0</v>
      </c>
      <c r="AJ495" s="1">
        <f>MEDIAN($D495)</f>
        <v>0</v>
      </c>
      <c r="AK495" s="1">
        <f>MEDIAN($E495)</f>
        <v>0</v>
      </c>
      <c r="AL495" s="1">
        <f>MEDIAN($F495)</f>
        <v>0</v>
      </c>
      <c r="AM495" s="1">
        <f>MEDIAN($G495)</f>
        <v>0</v>
      </c>
      <c r="AN495" s="1">
        <f>MEDIAN($H495)</f>
        <v>0</v>
      </c>
      <c r="AO495" s="1">
        <f>MEDIAN($I495)</f>
        <v>0</v>
      </c>
      <c r="AP495" s="1">
        <f>MEDIAN($J495)</f>
        <v>0</v>
      </c>
      <c r="AQ495" s="1">
        <f>MEDIAN($K495)</f>
        <v>0</v>
      </c>
      <c r="AR495" s="1">
        <f>MEDIAN($M495)</f>
        <v>0</v>
      </c>
      <c r="AS495" s="1">
        <f>MEDIAN($N495)</f>
        <v>0</v>
      </c>
      <c r="AT495" s="1">
        <f>MEDIAN($P495)</f>
        <v>0</v>
      </c>
      <c r="AU495" s="1">
        <f>MEDIAN($Q495)</f>
        <v>0</v>
      </c>
      <c r="AV495" s="1">
        <f>MEDIAN($R495)</f>
        <v>0</v>
      </c>
      <c r="AW495" s="1">
        <f>MAX($B495)</f>
        <v>0</v>
      </c>
      <c r="AX495" s="1">
        <f>MAX($C495)</f>
        <v>0</v>
      </c>
      <c r="AY495" s="1">
        <f>MAX($D495)</f>
        <v>0</v>
      </c>
      <c r="AZ495" s="1">
        <f>MAX($E495)</f>
        <v>0</v>
      </c>
      <c r="BA495" s="1">
        <f>MAX($F495)</f>
        <v>0</v>
      </c>
      <c r="BB495" s="1">
        <f>MAX($G495)</f>
        <v>0</v>
      </c>
      <c r="BC495" s="1">
        <f>MAX($H495)</f>
        <v>0</v>
      </c>
      <c r="BD495" s="1">
        <f>MAX($I495)</f>
        <v>0</v>
      </c>
      <c r="BE495" s="1">
        <f>MAX($J495)</f>
        <v>0</v>
      </c>
      <c r="BF495" s="1">
        <f>MAX($K495)</f>
        <v>0</v>
      </c>
      <c r="BG495" s="1">
        <f>MAX($M495)</f>
        <v>0</v>
      </c>
      <c r="BH495" s="1">
        <f>MAX($N495)</f>
        <v>0</v>
      </c>
      <c r="BI495" s="1">
        <f>MAX($P495)</f>
        <v>0</v>
      </c>
      <c r="BJ495" s="1">
        <f>MAX($Q495)</f>
        <v>0</v>
      </c>
      <c r="BK495" s="1">
        <f>MAX($R495)</f>
        <v>0</v>
      </c>
    </row>
    <row r="496" spans="1:63">
      <c r="A496" s="1" t="s">
        <v>10</v>
      </c>
      <c r="B496" s="1" cm="1">
        <f t="array" ref="B496">_xlfn.SWITCH($A$2,"average", AVERAGE(Instances!B496:Instances!B496),"median", MEDIAN(Instances!B496:Instances!B496),"min", MIN(Instances!B496:Instances!B496),"max", MAX(Instances!B496:Instances!B496),"diff", MAX(Instances!B496:Instances!B496)-MIN(Instances!B496:Instances!B496))</f>
        <v>0</v>
      </c>
      <c r="C496" s="1" cm="1">
        <f t="array" ref="C496">_xlfn.SWITCH($A$2,"average", AVERAGE(Instances!C496:Instances!C496),"median", MEDIAN(Instances!C496:Instances!C496),"min", MIN(Instances!C496:Instances!C496),"max", MAX(Instances!C496:Instances!C496),"diff", MAX(Instances!C496:Instances!C496)-MIN(Instances!C496:Instances!C496))</f>
        <v>0</v>
      </c>
      <c r="D496" s="1" cm="1">
        <f t="array" ref="D496">_xlfn.SWITCH($A$2,"average", AVERAGE(Instances!D496:Instances!D496),"median", MEDIAN(Instances!D496:Instances!D496),"min", MIN(Instances!D496:Instances!D496),"max", MAX(Instances!D496:Instances!D496),"diff", MAX(Instances!D496:Instances!D496)-MIN(Instances!D496:Instances!D496))</f>
        <v>0</v>
      </c>
      <c r="E496" s="1" cm="1">
        <f t="array" ref="E496">_xlfn.SWITCH($A$2,"average", AVERAGE(Instances!E496:Instances!E496),"median", MEDIAN(Instances!E496:Instances!E496),"min", MIN(Instances!E496:Instances!E496),"max", MAX(Instances!E496:Instances!E496),"diff", MAX(Instances!E496:Instances!E496)-MIN(Instances!E496:Instances!E496))</f>
        <v>0</v>
      </c>
      <c r="F496" s="1" cm="1">
        <f t="array" ref="F496">_xlfn.SWITCH($A$2,"average", AVERAGE(Instances!F496:Instances!F496),"median", MEDIAN(Instances!F496:Instances!F496),"min", MIN(Instances!F496:Instances!F496),"max", MAX(Instances!F496:Instances!F496),"diff", MAX(Instances!F496:Instances!F496)-MIN(Instances!F496:Instances!F496))</f>
        <v>0</v>
      </c>
      <c r="G496" s="1" cm="1">
        <f t="array" ref="G496">_xlfn.SWITCH($A$2,"average", AVERAGE(Instances!G496:Instances!G496),"median", MEDIAN(Instances!G496:Instances!G496),"min", MIN(Instances!G496:Instances!G496),"max", MAX(Instances!G496:Instances!G496),"diff", MAX(Instances!G496:Instances!G496)-MIN(Instances!G496:Instances!G496))</f>
        <v>0</v>
      </c>
      <c r="H496" s="1" cm="1">
        <f t="array" ref="H496">_xlfn.SWITCH($A$2,"average", AVERAGE(Instances!H496:Instances!H496),"median", MEDIAN(Instances!H496:Instances!H496),"min", MIN(Instances!H496:Instances!H496),"max", MAX(Instances!H496:Instances!H496),"diff", MAX(Instances!H496:Instances!H496)-MIN(Instances!H496:Instances!H496))</f>
        <v>0</v>
      </c>
      <c r="I496" s="1" cm="1">
        <f t="array" ref="I496">_xlfn.SWITCH($A$2,"average", AVERAGE(Instances!I496:Instances!I496),"median", MEDIAN(Instances!I496:Instances!I496),"min", MIN(Instances!I496:Instances!I496),"max", MAX(Instances!I496:Instances!I496),"diff", MAX(Instances!I496:Instances!I496)-MIN(Instances!I496:Instances!I496))</f>
        <v>0</v>
      </c>
      <c r="J496" s="1" cm="1">
        <f t="array" ref="J496">_xlfn.SWITCH($A$2,"average", AVERAGE(Instances!J496:Instances!J496),"median", MEDIAN(Instances!J496:Instances!J496),"min", MIN(Instances!J496:Instances!J496),"max", MAX(Instances!J496:Instances!J496),"diff", MAX(Instances!J496:Instances!J496)-MIN(Instances!J496:Instances!J496))</f>
        <v>0</v>
      </c>
      <c r="K496" s="1" cm="1">
        <f t="array" ref="K496">_xlfn.SWITCH($A$2,"average", AVERAGE(Instances!K496:Instances!K496),"median", MEDIAN(Instances!K496:Instances!K496),"min", MIN(Instances!K496:Instances!K496),"max", MAX(Instances!K496:Instances!K496),"diff", MAX(Instances!K496:Instances!K496)-MIN(Instances!K496:Instances!K496))</f>
        <v>0</v>
      </c>
      <c r="L496" s="1"/>
      <c r="M496" s="1" cm="1">
        <f t="array" ref="M496">_xlfn.SWITCH($A$2,"average", AVERAGE(Instances!M496:Instances!M496),"median", MEDIAN(Instances!M496:Instances!M496),"min", MIN(Instances!M496:Instances!M496),"max", MAX(Instances!M496:Instances!M496),"diff", MAX(Instances!M496:Instances!M496)-MIN(Instances!M496:Instances!M496))</f>
        <v>0</v>
      </c>
      <c r="N496" s="1" cm="1">
        <f t="array" ref="N496">_xlfn.SWITCH($A$2,"average", AVERAGE(Instances!N496:Instances!N496),"median", MEDIAN(Instances!N496:Instances!N496),"min", MIN(Instances!N496:Instances!N496),"max", MAX(Instances!N496:Instances!N496),"diff", MAX(Instances!N496:Instances!N496)-MIN(Instances!N496:Instances!N496))</f>
        <v>0</v>
      </c>
      <c r="O496" s="1"/>
      <c r="P496" s="1" cm="1">
        <f t="array" ref="P496">_xlfn.SWITCH($A$2,"average", AVERAGE(Instances!P496:Instances!P496),"median", MEDIAN(Instances!P496:Instances!P496),"min", MIN(Instances!P496:Instances!P496),"max", MAX(Instances!P496:Instances!P496),"diff", MAX(Instances!P496:Instances!P496)-MIN(Instances!P496:Instances!P496))</f>
        <v>0</v>
      </c>
      <c r="Q496" s="1" cm="1">
        <f t="array" ref="Q496">_xlfn.SWITCH($A$2,"average", AVERAGE(Instances!Q496:Instances!Q496),"median", MEDIAN(Instances!Q496:Instances!Q496),"min", MIN(Instances!Q496:Instances!Q496),"max", MAX(Instances!Q496:Instances!Q496),"diff", MAX(Instances!Q496:Instances!Q496)-MIN(Instances!Q496:Instances!Q496))</f>
        <v>0</v>
      </c>
      <c r="R496" s="1" cm="1">
        <f t="array" ref="R496">_xlfn.SWITCH($A$2,"average", AVERAGE(Instances!R496:Instances!R496),"median", MEDIAN(Instances!R496:Instances!R496),"min", MIN(Instances!R496:Instances!R496),"max", MAX(Instances!R496:Instances!R496),"diff", MAX(Instances!R496:Instances!R496)-MIN(Instances!R496:Instances!R496))</f>
        <v>0</v>
      </c>
      <c r="S496" s="1">
        <f>MIN($B496)</f>
        <v>0</v>
      </c>
      <c r="T496" s="1">
        <f>MIN($C496)</f>
        <v>0</v>
      </c>
      <c r="U496" s="1">
        <f>MIN($D496)</f>
        <v>0</v>
      </c>
      <c r="V496" s="1">
        <f>MIN($E496)</f>
        <v>0</v>
      </c>
      <c r="W496" s="1">
        <f>MIN($F496)</f>
        <v>0</v>
      </c>
      <c r="X496" s="1">
        <f>MIN($G496)</f>
        <v>0</v>
      </c>
      <c r="Y496" s="1">
        <f>MIN($H496)</f>
        <v>0</v>
      </c>
      <c r="Z496" s="1">
        <f>MIN($I496)</f>
        <v>0</v>
      </c>
      <c r="AA496" s="1">
        <f>MIN($J496)</f>
        <v>0</v>
      </c>
      <c r="AB496" s="1">
        <f>MIN($K496)</f>
        <v>0</v>
      </c>
      <c r="AC496" s="1">
        <f>MIN($M496)</f>
        <v>0</v>
      </c>
      <c r="AD496" s="1">
        <f>MIN($N496)</f>
        <v>0</v>
      </c>
      <c r="AE496" s="1">
        <f>MIN($P496)</f>
        <v>0</v>
      </c>
      <c r="AF496" s="1">
        <f>MIN($Q496)</f>
        <v>0</v>
      </c>
      <c r="AG496" s="1">
        <f>MIN($R496)</f>
        <v>0</v>
      </c>
      <c r="AH496" s="1">
        <f>MEDIAN($B496)</f>
        <v>0</v>
      </c>
      <c r="AI496" s="1">
        <f>MEDIAN($C496)</f>
        <v>0</v>
      </c>
      <c r="AJ496" s="1">
        <f>MEDIAN($D496)</f>
        <v>0</v>
      </c>
      <c r="AK496" s="1">
        <f>MEDIAN($E496)</f>
        <v>0</v>
      </c>
      <c r="AL496" s="1">
        <f>MEDIAN($F496)</f>
        <v>0</v>
      </c>
      <c r="AM496" s="1">
        <f>MEDIAN($G496)</f>
        <v>0</v>
      </c>
      <c r="AN496" s="1">
        <f>MEDIAN($H496)</f>
        <v>0</v>
      </c>
      <c r="AO496" s="1">
        <f>MEDIAN($I496)</f>
        <v>0</v>
      </c>
      <c r="AP496" s="1">
        <f>MEDIAN($J496)</f>
        <v>0</v>
      </c>
      <c r="AQ496" s="1">
        <f>MEDIAN($K496)</f>
        <v>0</v>
      </c>
      <c r="AR496" s="1">
        <f>MEDIAN($M496)</f>
        <v>0</v>
      </c>
      <c r="AS496" s="1">
        <f>MEDIAN($N496)</f>
        <v>0</v>
      </c>
      <c r="AT496" s="1">
        <f>MEDIAN($P496)</f>
        <v>0</v>
      </c>
      <c r="AU496" s="1">
        <f>MEDIAN($Q496)</f>
        <v>0</v>
      </c>
      <c r="AV496" s="1">
        <f>MEDIAN($R496)</f>
        <v>0</v>
      </c>
      <c r="AW496" s="1">
        <f>MAX($B496)</f>
        <v>0</v>
      </c>
      <c r="AX496" s="1">
        <f>MAX($C496)</f>
        <v>0</v>
      </c>
      <c r="AY496" s="1">
        <f>MAX($D496)</f>
        <v>0</v>
      </c>
      <c r="AZ496" s="1">
        <f>MAX($E496)</f>
        <v>0</v>
      </c>
      <c r="BA496" s="1">
        <f>MAX($F496)</f>
        <v>0</v>
      </c>
      <c r="BB496" s="1">
        <f>MAX($G496)</f>
        <v>0</v>
      </c>
      <c r="BC496" s="1">
        <f>MAX($H496)</f>
        <v>0</v>
      </c>
      <c r="BD496" s="1">
        <f>MAX($I496)</f>
        <v>0</v>
      </c>
      <c r="BE496" s="1">
        <f>MAX($J496)</f>
        <v>0</v>
      </c>
      <c r="BF496" s="1">
        <f>MAX($K496)</f>
        <v>0</v>
      </c>
      <c r="BG496" s="1">
        <f>MAX($M496)</f>
        <v>0</v>
      </c>
      <c r="BH496" s="1">
        <f>MAX($N496)</f>
        <v>0</v>
      </c>
      <c r="BI496" s="1">
        <f>MAX($P496)</f>
        <v>0</v>
      </c>
      <c r="BJ496" s="1">
        <f>MAX($Q496)</f>
        <v>0</v>
      </c>
      <c r="BK496" s="1">
        <f>MAX($R496)</f>
        <v>0</v>
      </c>
    </row>
    <row r="497" spans="1:63">
      <c r="A497" s="1" t="s">
        <v>11</v>
      </c>
      <c r="B497" s="1" cm="1">
        <f t="array" ref="B497">_xlfn.SWITCH($A$2,"average", AVERAGE(Instances!B497:Instances!B497),"median", MEDIAN(Instances!B497:Instances!B497),"min", MIN(Instances!B497:Instances!B497),"max", MAX(Instances!B497:Instances!B497),"diff", MAX(Instances!B497:Instances!B497)-MIN(Instances!B497:Instances!B497))</f>
        <v>0</v>
      </c>
      <c r="C497" s="1" cm="1">
        <f t="array" ref="C497">_xlfn.SWITCH($A$2,"average", AVERAGE(Instances!C497:Instances!C497),"median", MEDIAN(Instances!C497:Instances!C497),"min", MIN(Instances!C497:Instances!C497),"max", MAX(Instances!C497:Instances!C497),"diff", MAX(Instances!C497:Instances!C497)-MIN(Instances!C497:Instances!C497))</f>
        <v>0</v>
      </c>
      <c r="D497" s="1" cm="1">
        <f t="array" ref="D497">_xlfn.SWITCH($A$2,"average", AVERAGE(Instances!D497:Instances!D497),"median", MEDIAN(Instances!D497:Instances!D497),"min", MIN(Instances!D497:Instances!D497),"max", MAX(Instances!D497:Instances!D497),"diff", MAX(Instances!D497:Instances!D497)-MIN(Instances!D497:Instances!D497))</f>
        <v>0</v>
      </c>
      <c r="E497" s="1" cm="1">
        <f t="array" ref="E497">_xlfn.SWITCH($A$2,"average", AVERAGE(Instances!E497:Instances!E497),"median", MEDIAN(Instances!E497:Instances!E497),"min", MIN(Instances!E497:Instances!E497),"max", MAX(Instances!E497:Instances!E497),"diff", MAX(Instances!E497:Instances!E497)-MIN(Instances!E497:Instances!E497))</f>
        <v>0</v>
      </c>
      <c r="F497" s="1" cm="1">
        <f t="array" ref="F497">_xlfn.SWITCH($A$2,"average", AVERAGE(Instances!F497:Instances!F497),"median", MEDIAN(Instances!F497:Instances!F497),"min", MIN(Instances!F497:Instances!F497),"max", MAX(Instances!F497:Instances!F497),"diff", MAX(Instances!F497:Instances!F497)-MIN(Instances!F497:Instances!F497))</f>
        <v>0</v>
      </c>
      <c r="G497" s="1" cm="1">
        <f t="array" ref="G497">_xlfn.SWITCH($A$2,"average", AVERAGE(Instances!G497:Instances!G497),"median", MEDIAN(Instances!G497:Instances!G497),"min", MIN(Instances!G497:Instances!G497),"max", MAX(Instances!G497:Instances!G497),"diff", MAX(Instances!G497:Instances!G497)-MIN(Instances!G497:Instances!G497))</f>
        <v>0</v>
      </c>
      <c r="H497" s="1" cm="1">
        <f t="array" ref="H497">_xlfn.SWITCH($A$2,"average", AVERAGE(Instances!H497:Instances!H497),"median", MEDIAN(Instances!H497:Instances!H497),"min", MIN(Instances!H497:Instances!H497),"max", MAX(Instances!H497:Instances!H497),"diff", MAX(Instances!H497:Instances!H497)-MIN(Instances!H497:Instances!H497))</f>
        <v>0</v>
      </c>
      <c r="I497" s="1" cm="1">
        <f t="array" ref="I497">_xlfn.SWITCH($A$2,"average", AVERAGE(Instances!I497:Instances!I497),"median", MEDIAN(Instances!I497:Instances!I497),"min", MIN(Instances!I497:Instances!I497),"max", MAX(Instances!I497:Instances!I497),"diff", MAX(Instances!I497:Instances!I497)-MIN(Instances!I497:Instances!I497))</f>
        <v>0</v>
      </c>
      <c r="J497" s="1" cm="1">
        <f t="array" ref="J497">_xlfn.SWITCH($A$2,"average", AVERAGE(Instances!J497:Instances!J497),"median", MEDIAN(Instances!J497:Instances!J497),"min", MIN(Instances!J497:Instances!J497),"max", MAX(Instances!J497:Instances!J497),"diff", MAX(Instances!J497:Instances!J497)-MIN(Instances!J497:Instances!J497))</f>
        <v>0</v>
      </c>
      <c r="K497" s="1" cm="1">
        <f t="array" ref="K497">_xlfn.SWITCH($A$2,"average", AVERAGE(Instances!K497:Instances!K497),"median", MEDIAN(Instances!K497:Instances!K497),"min", MIN(Instances!K497:Instances!K497),"max", MAX(Instances!K497:Instances!K497),"diff", MAX(Instances!K497:Instances!K497)-MIN(Instances!K497:Instances!K497))</f>
        <v>0</v>
      </c>
      <c r="L497" s="1"/>
      <c r="M497" s="1" cm="1">
        <f t="array" ref="M497">_xlfn.SWITCH($A$2,"average", AVERAGE(Instances!M497:Instances!M497),"median", MEDIAN(Instances!M497:Instances!M497),"min", MIN(Instances!M497:Instances!M497),"max", MAX(Instances!M497:Instances!M497),"diff", MAX(Instances!M497:Instances!M497)-MIN(Instances!M497:Instances!M497))</f>
        <v>0</v>
      </c>
      <c r="N497" s="1" cm="1">
        <f t="array" ref="N497">_xlfn.SWITCH($A$2,"average", AVERAGE(Instances!N497:Instances!N497),"median", MEDIAN(Instances!N497:Instances!N497),"min", MIN(Instances!N497:Instances!N497),"max", MAX(Instances!N497:Instances!N497),"diff", MAX(Instances!N497:Instances!N497)-MIN(Instances!N497:Instances!N497))</f>
        <v>0</v>
      </c>
      <c r="O497" s="1"/>
      <c r="P497" s="1" cm="1">
        <f t="array" ref="P497">_xlfn.SWITCH($A$2,"average", AVERAGE(Instances!P497:Instances!P497),"median", MEDIAN(Instances!P497:Instances!P497),"min", MIN(Instances!P497:Instances!P497),"max", MAX(Instances!P497:Instances!P497),"diff", MAX(Instances!P497:Instances!P497)-MIN(Instances!P497:Instances!P497))</f>
        <v>0</v>
      </c>
      <c r="Q497" s="1" cm="1">
        <f t="array" ref="Q497">_xlfn.SWITCH($A$2,"average", AVERAGE(Instances!Q497:Instances!Q497),"median", MEDIAN(Instances!Q497:Instances!Q497),"min", MIN(Instances!Q497:Instances!Q497),"max", MAX(Instances!Q497:Instances!Q497),"diff", MAX(Instances!Q497:Instances!Q497)-MIN(Instances!Q497:Instances!Q497))</f>
        <v>0</v>
      </c>
      <c r="R497" s="1" cm="1">
        <f t="array" ref="R497">_xlfn.SWITCH($A$2,"average", AVERAGE(Instances!R497:Instances!R497),"median", MEDIAN(Instances!R497:Instances!R497),"min", MIN(Instances!R497:Instances!R497),"max", MAX(Instances!R497:Instances!R497),"diff", MAX(Instances!R497:Instances!R497)-MIN(Instances!R497:Instances!R497))</f>
        <v>0</v>
      </c>
      <c r="S497" s="1">
        <f>MIN($B497)</f>
        <v>0</v>
      </c>
      <c r="T497" s="1">
        <f>MIN($C497)</f>
        <v>0</v>
      </c>
      <c r="U497" s="1">
        <f>MIN($D497)</f>
        <v>0</v>
      </c>
      <c r="V497" s="1">
        <f>MIN($E497)</f>
        <v>0</v>
      </c>
      <c r="W497" s="1">
        <f>MIN($F497)</f>
        <v>0</v>
      </c>
      <c r="X497" s="1">
        <f>MIN($G497)</f>
        <v>0</v>
      </c>
      <c r="Y497" s="1">
        <f>MIN($H497)</f>
        <v>0</v>
      </c>
      <c r="Z497" s="1">
        <f>MIN($I497)</f>
        <v>0</v>
      </c>
      <c r="AA497" s="1">
        <f>MIN($J497)</f>
        <v>0</v>
      </c>
      <c r="AB497" s="1">
        <f>MIN($K497)</f>
        <v>0</v>
      </c>
      <c r="AC497" s="1">
        <f>MIN($M497)</f>
        <v>0</v>
      </c>
      <c r="AD497" s="1">
        <f>MIN($N497)</f>
        <v>0</v>
      </c>
      <c r="AE497" s="1">
        <f>MIN($P497)</f>
        <v>0</v>
      </c>
      <c r="AF497" s="1">
        <f>MIN($Q497)</f>
        <v>0</v>
      </c>
      <c r="AG497" s="1">
        <f>MIN($R497)</f>
        <v>0</v>
      </c>
      <c r="AH497" s="1">
        <f>MEDIAN($B497)</f>
        <v>0</v>
      </c>
      <c r="AI497" s="1">
        <f>MEDIAN($C497)</f>
        <v>0</v>
      </c>
      <c r="AJ497" s="1">
        <f>MEDIAN($D497)</f>
        <v>0</v>
      </c>
      <c r="AK497" s="1">
        <f>MEDIAN($E497)</f>
        <v>0</v>
      </c>
      <c r="AL497" s="1">
        <f>MEDIAN($F497)</f>
        <v>0</v>
      </c>
      <c r="AM497" s="1">
        <f>MEDIAN($G497)</f>
        <v>0</v>
      </c>
      <c r="AN497" s="1">
        <f>MEDIAN($H497)</f>
        <v>0</v>
      </c>
      <c r="AO497" s="1">
        <f>MEDIAN($I497)</f>
        <v>0</v>
      </c>
      <c r="AP497" s="1">
        <f>MEDIAN($J497)</f>
        <v>0</v>
      </c>
      <c r="AQ497" s="1">
        <f>MEDIAN($K497)</f>
        <v>0</v>
      </c>
      <c r="AR497" s="1">
        <f>MEDIAN($M497)</f>
        <v>0</v>
      </c>
      <c r="AS497" s="1">
        <f>MEDIAN($N497)</f>
        <v>0</v>
      </c>
      <c r="AT497" s="1">
        <f>MEDIAN($P497)</f>
        <v>0</v>
      </c>
      <c r="AU497" s="1">
        <f>MEDIAN($Q497)</f>
        <v>0</v>
      </c>
      <c r="AV497" s="1">
        <f>MEDIAN($R497)</f>
        <v>0</v>
      </c>
      <c r="AW497" s="1">
        <f>MAX($B497)</f>
        <v>0</v>
      </c>
      <c r="AX497" s="1">
        <f>MAX($C497)</f>
        <v>0</v>
      </c>
      <c r="AY497" s="1">
        <f>MAX($D497)</f>
        <v>0</v>
      </c>
      <c r="AZ497" s="1">
        <f>MAX($E497)</f>
        <v>0</v>
      </c>
      <c r="BA497" s="1">
        <f>MAX($F497)</f>
        <v>0</v>
      </c>
      <c r="BB497" s="1">
        <f>MAX($G497)</f>
        <v>0</v>
      </c>
      <c r="BC497" s="1">
        <f>MAX($H497)</f>
        <v>0</v>
      </c>
      <c r="BD497" s="1">
        <f>MAX($I497)</f>
        <v>0</v>
      </c>
      <c r="BE497" s="1">
        <f>MAX($J497)</f>
        <v>0</v>
      </c>
      <c r="BF497" s="1">
        <f>MAX($K497)</f>
        <v>0</v>
      </c>
      <c r="BG497" s="1">
        <f>MAX($M497)</f>
        <v>0</v>
      </c>
      <c r="BH497" s="1">
        <f>MAX($N497)</f>
        <v>0</v>
      </c>
      <c r="BI497" s="1">
        <f>MAX($P497)</f>
        <v>0</v>
      </c>
      <c r="BJ497" s="1">
        <f>MAX($Q497)</f>
        <v>0</v>
      </c>
      <c r="BK497" s="1">
        <f>MAX($R497)</f>
        <v>0</v>
      </c>
    </row>
    <row r="498" spans="1:63">
      <c r="A498" s="1" t="s">
        <v>12</v>
      </c>
      <c r="B498" s="1" cm="1">
        <f t="array" ref="B498">_xlfn.SWITCH($A$2,"average", AVERAGE(Instances!B498:Instances!B498),"median", MEDIAN(Instances!B498:Instances!B498),"min", MIN(Instances!B498:Instances!B498),"max", MAX(Instances!B498:Instances!B498),"diff", MAX(Instances!B498:Instances!B498)-MIN(Instances!B498:Instances!B498))</f>
        <v>0</v>
      </c>
      <c r="C498" s="1" cm="1">
        <f t="array" ref="C498">_xlfn.SWITCH($A$2,"average", AVERAGE(Instances!C498:Instances!C498),"median", MEDIAN(Instances!C498:Instances!C498),"min", MIN(Instances!C498:Instances!C498),"max", MAX(Instances!C498:Instances!C498),"diff", MAX(Instances!C498:Instances!C498)-MIN(Instances!C498:Instances!C498))</f>
        <v>0</v>
      </c>
      <c r="D498" s="1" cm="1">
        <f t="array" ref="D498">_xlfn.SWITCH($A$2,"average", AVERAGE(Instances!D498:Instances!D498),"median", MEDIAN(Instances!D498:Instances!D498),"min", MIN(Instances!D498:Instances!D498),"max", MAX(Instances!D498:Instances!D498),"diff", MAX(Instances!D498:Instances!D498)-MIN(Instances!D498:Instances!D498))</f>
        <v>0</v>
      </c>
      <c r="E498" s="1" cm="1">
        <f t="array" ref="E498">_xlfn.SWITCH($A$2,"average", AVERAGE(Instances!E498:Instances!E498),"median", MEDIAN(Instances!E498:Instances!E498),"min", MIN(Instances!E498:Instances!E498),"max", MAX(Instances!E498:Instances!E498),"diff", MAX(Instances!E498:Instances!E498)-MIN(Instances!E498:Instances!E498))</f>
        <v>0</v>
      </c>
      <c r="F498" s="1" cm="1">
        <f t="array" ref="F498">_xlfn.SWITCH($A$2,"average", AVERAGE(Instances!F498:Instances!F498),"median", MEDIAN(Instances!F498:Instances!F498),"min", MIN(Instances!F498:Instances!F498),"max", MAX(Instances!F498:Instances!F498),"diff", MAX(Instances!F498:Instances!F498)-MIN(Instances!F498:Instances!F498))</f>
        <v>0</v>
      </c>
      <c r="G498" s="1" cm="1">
        <f t="array" ref="G498">_xlfn.SWITCH($A$2,"average", AVERAGE(Instances!G498:Instances!G498),"median", MEDIAN(Instances!G498:Instances!G498),"min", MIN(Instances!G498:Instances!G498),"max", MAX(Instances!G498:Instances!G498),"diff", MAX(Instances!G498:Instances!G498)-MIN(Instances!G498:Instances!G498))</f>
        <v>0</v>
      </c>
      <c r="H498" s="1" cm="1">
        <f t="array" ref="H498">_xlfn.SWITCH($A$2,"average", AVERAGE(Instances!H498:Instances!H498),"median", MEDIAN(Instances!H498:Instances!H498),"min", MIN(Instances!H498:Instances!H498),"max", MAX(Instances!H498:Instances!H498),"diff", MAX(Instances!H498:Instances!H498)-MIN(Instances!H498:Instances!H498))</f>
        <v>0</v>
      </c>
      <c r="I498" s="1" cm="1">
        <f t="array" ref="I498">_xlfn.SWITCH($A$2,"average", AVERAGE(Instances!I498:Instances!I498),"median", MEDIAN(Instances!I498:Instances!I498),"min", MIN(Instances!I498:Instances!I498),"max", MAX(Instances!I498:Instances!I498),"diff", MAX(Instances!I498:Instances!I498)-MIN(Instances!I498:Instances!I498))</f>
        <v>0</v>
      </c>
      <c r="J498" s="1" cm="1">
        <f t="array" ref="J498">_xlfn.SWITCH($A$2,"average", AVERAGE(Instances!J498:Instances!J498),"median", MEDIAN(Instances!J498:Instances!J498),"min", MIN(Instances!J498:Instances!J498),"max", MAX(Instances!J498:Instances!J498),"diff", MAX(Instances!J498:Instances!J498)-MIN(Instances!J498:Instances!J498))</f>
        <v>0</v>
      </c>
      <c r="K498" s="1" cm="1">
        <f t="array" ref="K498">_xlfn.SWITCH($A$2,"average", AVERAGE(Instances!K498:Instances!K498),"median", MEDIAN(Instances!K498:Instances!K498),"min", MIN(Instances!K498:Instances!K498),"max", MAX(Instances!K498:Instances!K498),"diff", MAX(Instances!K498:Instances!K498)-MIN(Instances!K498:Instances!K498))</f>
        <v>0</v>
      </c>
      <c r="L498" s="1"/>
      <c r="M498" s="1" cm="1">
        <f t="array" ref="M498">_xlfn.SWITCH($A$2,"average", AVERAGE(Instances!M498:Instances!M498),"median", MEDIAN(Instances!M498:Instances!M498),"min", MIN(Instances!M498:Instances!M498),"max", MAX(Instances!M498:Instances!M498),"diff", MAX(Instances!M498:Instances!M498)-MIN(Instances!M498:Instances!M498))</f>
        <v>0</v>
      </c>
      <c r="N498" s="1" cm="1">
        <f t="array" ref="N498">_xlfn.SWITCH($A$2,"average", AVERAGE(Instances!N498:Instances!N498),"median", MEDIAN(Instances!N498:Instances!N498),"min", MIN(Instances!N498:Instances!N498),"max", MAX(Instances!N498:Instances!N498),"diff", MAX(Instances!N498:Instances!N498)-MIN(Instances!N498:Instances!N498))</f>
        <v>0</v>
      </c>
      <c r="O498" s="1"/>
      <c r="P498" s="1" cm="1">
        <f t="array" ref="P498">_xlfn.SWITCH($A$2,"average", AVERAGE(Instances!P498:Instances!P498),"median", MEDIAN(Instances!P498:Instances!P498),"min", MIN(Instances!P498:Instances!P498),"max", MAX(Instances!P498:Instances!P498),"diff", MAX(Instances!P498:Instances!P498)-MIN(Instances!P498:Instances!P498))</f>
        <v>0</v>
      </c>
      <c r="Q498" s="1" cm="1">
        <f t="array" ref="Q498">_xlfn.SWITCH($A$2,"average", AVERAGE(Instances!Q498:Instances!Q498),"median", MEDIAN(Instances!Q498:Instances!Q498),"min", MIN(Instances!Q498:Instances!Q498),"max", MAX(Instances!Q498:Instances!Q498),"diff", MAX(Instances!Q498:Instances!Q498)-MIN(Instances!Q498:Instances!Q498))</f>
        <v>0</v>
      </c>
      <c r="R498" s="1" cm="1">
        <f t="array" ref="R498">_xlfn.SWITCH($A$2,"average", AVERAGE(Instances!R498:Instances!R498),"median", MEDIAN(Instances!R498:Instances!R498),"min", MIN(Instances!R498:Instances!R498),"max", MAX(Instances!R498:Instances!R498),"diff", MAX(Instances!R498:Instances!R498)-MIN(Instances!R498:Instances!R498))</f>
        <v>0</v>
      </c>
      <c r="S498" s="1">
        <f>MIN($B498)</f>
        <v>0</v>
      </c>
      <c r="T498" s="1">
        <f>MIN($C498)</f>
        <v>0</v>
      </c>
      <c r="U498" s="1">
        <f>MIN($D498)</f>
        <v>0</v>
      </c>
      <c r="V498" s="1">
        <f>MIN($E498)</f>
        <v>0</v>
      </c>
      <c r="W498" s="1">
        <f>MIN($F498)</f>
        <v>0</v>
      </c>
      <c r="X498" s="1">
        <f>MIN($G498)</f>
        <v>0</v>
      </c>
      <c r="Y498" s="1">
        <f>MIN($H498)</f>
        <v>0</v>
      </c>
      <c r="Z498" s="1">
        <f>MIN($I498)</f>
        <v>0</v>
      </c>
      <c r="AA498" s="1">
        <f>MIN($J498)</f>
        <v>0</v>
      </c>
      <c r="AB498" s="1">
        <f>MIN($K498)</f>
        <v>0</v>
      </c>
      <c r="AC498" s="1">
        <f>MIN($M498)</f>
        <v>0</v>
      </c>
      <c r="AD498" s="1">
        <f>MIN($N498)</f>
        <v>0</v>
      </c>
      <c r="AE498" s="1">
        <f>MIN($P498)</f>
        <v>0</v>
      </c>
      <c r="AF498" s="1">
        <f>MIN($Q498)</f>
        <v>0</v>
      </c>
      <c r="AG498" s="1">
        <f>MIN($R498)</f>
        <v>0</v>
      </c>
      <c r="AH498" s="1">
        <f>MEDIAN($B498)</f>
        <v>0</v>
      </c>
      <c r="AI498" s="1">
        <f>MEDIAN($C498)</f>
        <v>0</v>
      </c>
      <c r="AJ498" s="1">
        <f>MEDIAN($D498)</f>
        <v>0</v>
      </c>
      <c r="AK498" s="1">
        <f>MEDIAN($E498)</f>
        <v>0</v>
      </c>
      <c r="AL498" s="1">
        <f>MEDIAN($F498)</f>
        <v>0</v>
      </c>
      <c r="AM498" s="1">
        <f>MEDIAN($G498)</f>
        <v>0</v>
      </c>
      <c r="AN498" s="1">
        <f>MEDIAN($H498)</f>
        <v>0</v>
      </c>
      <c r="AO498" s="1">
        <f>MEDIAN($I498)</f>
        <v>0</v>
      </c>
      <c r="AP498" s="1">
        <f>MEDIAN($J498)</f>
        <v>0</v>
      </c>
      <c r="AQ498" s="1">
        <f>MEDIAN($K498)</f>
        <v>0</v>
      </c>
      <c r="AR498" s="1">
        <f>MEDIAN($M498)</f>
        <v>0</v>
      </c>
      <c r="AS498" s="1">
        <f>MEDIAN($N498)</f>
        <v>0</v>
      </c>
      <c r="AT498" s="1">
        <f>MEDIAN($P498)</f>
        <v>0</v>
      </c>
      <c r="AU498" s="1">
        <f>MEDIAN($Q498)</f>
        <v>0</v>
      </c>
      <c r="AV498" s="1">
        <f>MEDIAN($R498)</f>
        <v>0</v>
      </c>
      <c r="AW498" s="1">
        <f>MAX($B498)</f>
        <v>0</v>
      </c>
      <c r="AX498" s="1">
        <f>MAX($C498)</f>
        <v>0</v>
      </c>
      <c r="AY498" s="1">
        <f>MAX($D498)</f>
        <v>0</v>
      </c>
      <c r="AZ498" s="1">
        <f>MAX($E498)</f>
        <v>0</v>
      </c>
      <c r="BA498" s="1">
        <f>MAX($F498)</f>
        <v>0</v>
      </c>
      <c r="BB498" s="1">
        <f>MAX($G498)</f>
        <v>0</v>
      </c>
      <c r="BC498" s="1">
        <f>MAX($H498)</f>
        <v>0</v>
      </c>
      <c r="BD498" s="1">
        <f>MAX($I498)</f>
        <v>0</v>
      </c>
      <c r="BE498" s="1">
        <f>MAX($J498)</f>
        <v>0</v>
      </c>
      <c r="BF498" s="1">
        <f>MAX($K498)</f>
        <v>0</v>
      </c>
      <c r="BG498" s="1">
        <f>MAX($M498)</f>
        <v>0</v>
      </c>
      <c r="BH498" s="1">
        <f>MAX($N498)</f>
        <v>0</v>
      </c>
      <c r="BI498" s="1">
        <f>MAX($P498)</f>
        <v>0</v>
      </c>
      <c r="BJ498" s="1">
        <f>MAX($Q498)</f>
        <v>0</v>
      </c>
      <c r="BK498" s="1">
        <f>MAX($R498)</f>
        <v>0</v>
      </c>
    </row>
    <row r="499" spans="1:63">
      <c r="A499" s="1" t="s">
        <v>13</v>
      </c>
      <c r="B499" s="1" cm="1">
        <f t="array" ref="B499">_xlfn.SWITCH($A$2,"average", AVERAGE(Instances!B499:Instances!B499),"median", MEDIAN(Instances!B499:Instances!B499),"min", MIN(Instances!B499:Instances!B499),"max", MAX(Instances!B499:Instances!B499),"diff", MAX(Instances!B499:Instances!B499)-MIN(Instances!B499:Instances!B499))</f>
        <v>0</v>
      </c>
      <c r="C499" s="1" cm="1">
        <f t="array" ref="C499">_xlfn.SWITCH($A$2,"average", AVERAGE(Instances!C499:Instances!C499),"median", MEDIAN(Instances!C499:Instances!C499),"min", MIN(Instances!C499:Instances!C499),"max", MAX(Instances!C499:Instances!C499),"diff", MAX(Instances!C499:Instances!C499)-MIN(Instances!C499:Instances!C499))</f>
        <v>0</v>
      </c>
      <c r="D499" s="1" cm="1">
        <f t="array" ref="D499">_xlfn.SWITCH($A$2,"average", AVERAGE(Instances!D499:Instances!D499),"median", MEDIAN(Instances!D499:Instances!D499),"min", MIN(Instances!D499:Instances!D499),"max", MAX(Instances!D499:Instances!D499),"diff", MAX(Instances!D499:Instances!D499)-MIN(Instances!D499:Instances!D499))</f>
        <v>0</v>
      </c>
      <c r="E499" s="1" cm="1">
        <f t="array" ref="E499">_xlfn.SWITCH($A$2,"average", AVERAGE(Instances!E499:Instances!E499),"median", MEDIAN(Instances!E499:Instances!E499),"min", MIN(Instances!E499:Instances!E499),"max", MAX(Instances!E499:Instances!E499),"diff", MAX(Instances!E499:Instances!E499)-MIN(Instances!E499:Instances!E499))</f>
        <v>0</v>
      </c>
      <c r="F499" s="1" cm="1">
        <f t="array" ref="F499">_xlfn.SWITCH($A$2,"average", AVERAGE(Instances!F499:Instances!F499),"median", MEDIAN(Instances!F499:Instances!F499),"min", MIN(Instances!F499:Instances!F499),"max", MAX(Instances!F499:Instances!F499),"diff", MAX(Instances!F499:Instances!F499)-MIN(Instances!F499:Instances!F499))</f>
        <v>0</v>
      </c>
      <c r="G499" s="1" cm="1">
        <f t="array" ref="G499">_xlfn.SWITCH($A$2,"average", AVERAGE(Instances!G499:Instances!G499),"median", MEDIAN(Instances!G499:Instances!G499),"min", MIN(Instances!G499:Instances!G499),"max", MAX(Instances!G499:Instances!G499),"diff", MAX(Instances!G499:Instances!G499)-MIN(Instances!G499:Instances!G499))</f>
        <v>0</v>
      </c>
      <c r="H499" s="1" cm="1">
        <f t="array" ref="H499">_xlfn.SWITCH($A$2,"average", AVERAGE(Instances!H499:Instances!H499),"median", MEDIAN(Instances!H499:Instances!H499),"min", MIN(Instances!H499:Instances!H499),"max", MAX(Instances!H499:Instances!H499),"diff", MAX(Instances!H499:Instances!H499)-MIN(Instances!H499:Instances!H499))</f>
        <v>0</v>
      </c>
      <c r="I499" s="1" cm="1">
        <f t="array" ref="I499">_xlfn.SWITCH($A$2,"average", AVERAGE(Instances!I499:Instances!I499),"median", MEDIAN(Instances!I499:Instances!I499),"min", MIN(Instances!I499:Instances!I499),"max", MAX(Instances!I499:Instances!I499),"diff", MAX(Instances!I499:Instances!I499)-MIN(Instances!I499:Instances!I499))</f>
        <v>0</v>
      </c>
      <c r="J499" s="1" cm="1">
        <f t="array" ref="J499">_xlfn.SWITCH($A$2,"average", AVERAGE(Instances!J499:Instances!J499),"median", MEDIAN(Instances!J499:Instances!J499),"min", MIN(Instances!J499:Instances!J499),"max", MAX(Instances!J499:Instances!J499),"diff", MAX(Instances!J499:Instances!J499)-MIN(Instances!J499:Instances!J499))</f>
        <v>0</v>
      </c>
      <c r="K499" s="1" cm="1">
        <f t="array" ref="K499">_xlfn.SWITCH($A$2,"average", AVERAGE(Instances!K499:Instances!K499),"median", MEDIAN(Instances!K499:Instances!K499),"min", MIN(Instances!K499:Instances!K499),"max", MAX(Instances!K499:Instances!K499),"diff", MAX(Instances!K499:Instances!K499)-MIN(Instances!K499:Instances!K499))</f>
        <v>0</v>
      </c>
      <c r="L499" s="1"/>
      <c r="M499" s="1" cm="1">
        <f t="array" ref="M499">_xlfn.SWITCH($A$2,"average", AVERAGE(Instances!M499:Instances!M499),"median", MEDIAN(Instances!M499:Instances!M499),"min", MIN(Instances!M499:Instances!M499),"max", MAX(Instances!M499:Instances!M499),"diff", MAX(Instances!M499:Instances!M499)-MIN(Instances!M499:Instances!M499))</f>
        <v>0</v>
      </c>
      <c r="N499" s="1" cm="1">
        <f t="array" ref="N499">_xlfn.SWITCH($A$2,"average", AVERAGE(Instances!N499:Instances!N499),"median", MEDIAN(Instances!N499:Instances!N499),"min", MIN(Instances!N499:Instances!N499),"max", MAX(Instances!N499:Instances!N499),"diff", MAX(Instances!N499:Instances!N499)-MIN(Instances!N499:Instances!N499))</f>
        <v>0</v>
      </c>
      <c r="O499" s="1"/>
      <c r="P499" s="1" cm="1">
        <f t="array" ref="P499">_xlfn.SWITCH($A$2,"average", AVERAGE(Instances!P499:Instances!P499),"median", MEDIAN(Instances!P499:Instances!P499),"min", MIN(Instances!P499:Instances!P499),"max", MAX(Instances!P499:Instances!P499),"diff", MAX(Instances!P499:Instances!P499)-MIN(Instances!P499:Instances!P499))</f>
        <v>0</v>
      </c>
      <c r="Q499" s="1" cm="1">
        <f t="array" ref="Q499">_xlfn.SWITCH($A$2,"average", AVERAGE(Instances!Q499:Instances!Q499),"median", MEDIAN(Instances!Q499:Instances!Q499),"min", MIN(Instances!Q499:Instances!Q499),"max", MAX(Instances!Q499:Instances!Q499),"diff", MAX(Instances!Q499:Instances!Q499)-MIN(Instances!Q499:Instances!Q499))</f>
        <v>0</v>
      </c>
      <c r="R499" s="1" cm="1">
        <f t="array" ref="R499">_xlfn.SWITCH($A$2,"average", AVERAGE(Instances!R499:Instances!R499),"median", MEDIAN(Instances!R499:Instances!R499),"min", MIN(Instances!R499:Instances!R499),"max", MAX(Instances!R499:Instances!R499),"diff", MAX(Instances!R499:Instances!R499)-MIN(Instances!R499:Instances!R499))</f>
        <v>0</v>
      </c>
      <c r="S499" s="1">
        <f>MIN($B499)</f>
        <v>0</v>
      </c>
      <c r="T499" s="1">
        <f>MIN($C499)</f>
        <v>0</v>
      </c>
      <c r="U499" s="1">
        <f>MIN($D499)</f>
        <v>0</v>
      </c>
      <c r="V499" s="1">
        <f>MIN($E499)</f>
        <v>0</v>
      </c>
      <c r="W499" s="1">
        <f>MIN($F499)</f>
        <v>0</v>
      </c>
      <c r="X499" s="1">
        <f>MIN($G499)</f>
        <v>0</v>
      </c>
      <c r="Y499" s="1">
        <f>MIN($H499)</f>
        <v>0</v>
      </c>
      <c r="Z499" s="1">
        <f>MIN($I499)</f>
        <v>0</v>
      </c>
      <c r="AA499" s="1">
        <f>MIN($J499)</f>
        <v>0</v>
      </c>
      <c r="AB499" s="1">
        <f>MIN($K499)</f>
        <v>0</v>
      </c>
      <c r="AC499" s="1">
        <f>MIN($M499)</f>
        <v>0</v>
      </c>
      <c r="AD499" s="1">
        <f>MIN($N499)</f>
        <v>0</v>
      </c>
      <c r="AE499" s="1">
        <f>MIN($P499)</f>
        <v>0</v>
      </c>
      <c r="AF499" s="1">
        <f>MIN($Q499)</f>
        <v>0</v>
      </c>
      <c r="AG499" s="1">
        <f>MIN($R499)</f>
        <v>0</v>
      </c>
      <c r="AH499" s="1">
        <f>MEDIAN($B499)</f>
        <v>0</v>
      </c>
      <c r="AI499" s="1">
        <f>MEDIAN($C499)</f>
        <v>0</v>
      </c>
      <c r="AJ499" s="1">
        <f>MEDIAN($D499)</f>
        <v>0</v>
      </c>
      <c r="AK499" s="1">
        <f>MEDIAN($E499)</f>
        <v>0</v>
      </c>
      <c r="AL499" s="1">
        <f>MEDIAN($F499)</f>
        <v>0</v>
      </c>
      <c r="AM499" s="1">
        <f>MEDIAN($G499)</f>
        <v>0</v>
      </c>
      <c r="AN499" s="1">
        <f>MEDIAN($H499)</f>
        <v>0</v>
      </c>
      <c r="AO499" s="1">
        <f>MEDIAN($I499)</f>
        <v>0</v>
      </c>
      <c r="AP499" s="1">
        <f>MEDIAN($J499)</f>
        <v>0</v>
      </c>
      <c r="AQ499" s="1">
        <f>MEDIAN($K499)</f>
        <v>0</v>
      </c>
      <c r="AR499" s="1">
        <f>MEDIAN($M499)</f>
        <v>0</v>
      </c>
      <c r="AS499" s="1">
        <f>MEDIAN($N499)</f>
        <v>0</v>
      </c>
      <c r="AT499" s="1">
        <f>MEDIAN($P499)</f>
        <v>0</v>
      </c>
      <c r="AU499" s="1">
        <f>MEDIAN($Q499)</f>
        <v>0</v>
      </c>
      <c r="AV499" s="1">
        <f>MEDIAN($R499)</f>
        <v>0</v>
      </c>
      <c r="AW499" s="1">
        <f>MAX($B499)</f>
        <v>0</v>
      </c>
      <c r="AX499" s="1">
        <f>MAX($C499)</f>
        <v>0</v>
      </c>
      <c r="AY499" s="1">
        <f>MAX($D499)</f>
        <v>0</v>
      </c>
      <c r="AZ499" s="1">
        <f>MAX($E499)</f>
        <v>0</v>
      </c>
      <c r="BA499" s="1">
        <f>MAX($F499)</f>
        <v>0</v>
      </c>
      <c r="BB499" s="1">
        <f>MAX($G499)</f>
        <v>0</v>
      </c>
      <c r="BC499" s="1">
        <f>MAX($H499)</f>
        <v>0</v>
      </c>
      <c r="BD499" s="1">
        <f>MAX($I499)</f>
        <v>0</v>
      </c>
      <c r="BE499" s="1">
        <f>MAX($J499)</f>
        <v>0</v>
      </c>
      <c r="BF499" s="1">
        <f>MAX($K499)</f>
        <v>0</v>
      </c>
      <c r="BG499" s="1">
        <f>MAX($M499)</f>
        <v>0</v>
      </c>
      <c r="BH499" s="1">
        <f>MAX($N499)</f>
        <v>0</v>
      </c>
      <c r="BI499" s="1">
        <f>MAX($P499)</f>
        <v>0</v>
      </c>
      <c r="BJ499" s="1">
        <f>MAX($Q499)</f>
        <v>0</v>
      </c>
      <c r="BK499" s="1">
        <f>MAX($R499)</f>
        <v>0</v>
      </c>
    </row>
    <row r="500" spans="1:63">
      <c r="A500" s="1" t="s">
        <v>14</v>
      </c>
      <c r="B500" s="1" cm="1">
        <f t="array" ref="B500">_xlfn.SWITCH($A$2,"average", AVERAGE(Instances!B500:Instances!B500),"median", MEDIAN(Instances!B500:Instances!B500),"min", MIN(Instances!B500:Instances!B500),"max", MAX(Instances!B500:Instances!B500),"diff", MAX(Instances!B500:Instances!B500)-MIN(Instances!B500:Instances!B500))</f>
        <v>0</v>
      </c>
      <c r="C500" s="1" cm="1">
        <f t="array" ref="C500">_xlfn.SWITCH($A$2,"average", AVERAGE(Instances!C500:Instances!C500),"median", MEDIAN(Instances!C500:Instances!C500),"min", MIN(Instances!C500:Instances!C500),"max", MAX(Instances!C500:Instances!C500),"diff", MAX(Instances!C500:Instances!C500)-MIN(Instances!C500:Instances!C500))</f>
        <v>0</v>
      </c>
      <c r="D500" s="1" cm="1">
        <f t="array" ref="D500">_xlfn.SWITCH($A$2,"average", AVERAGE(Instances!D500:Instances!D500),"median", MEDIAN(Instances!D500:Instances!D500),"min", MIN(Instances!D500:Instances!D500),"max", MAX(Instances!D500:Instances!D500),"diff", MAX(Instances!D500:Instances!D500)-MIN(Instances!D500:Instances!D500))</f>
        <v>0</v>
      </c>
      <c r="E500" s="1" cm="1">
        <f t="array" ref="E500">_xlfn.SWITCH($A$2,"average", AVERAGE(Instances!E500:Instances!E500),"median", MEDIAN(Instances!E500:Instances!E500),"min", MIN(Instances!E500:Instances!E500),"max", MAX(Instances!E500:Instances!E500),"diff", MAX(Instances!E500:Instances!E500)-MIN(Instances!E500:Instances!E500))</f>
        <v>0</v>
      </c>
      <c r="F500" s="1" cm="1">
        <f t="array" ref="F500">_xlfn.SWITCH($A$2,"average", AVERAGE(Instances!F500:Instances!F500),"median", MEDIAN(Instances!F500:Instances!F500),"min", MIN(Instances!F500:Instances!F500),"max", MAX(Instances!F500:Instances!F500),"diff", MAX(Instances!F500:Instances!F500)-MIN(Instances!F500:Instances!F500))</f>
        <v>0</v>
      </c>
      <c r="G500" s="1" cm="1">
        <f t="array" ref="G500">_xlfn.SWITCH($A$2,"average", AVERAGE(Instances!G500:Instances!G500),"median", MEDIAN(Instances!G500:Instances!G500),"min", MIN(Instances!G500:Instances!G500),"max", MAX(Instances!G500:Instances!G500),"diff", MAX(Instances!G500:Instances!G500)-MIN(Instances!G500:Instances!G500))</f>
        <v>0</v>
      </c>
      <c r="H500" s="1" cm="1">
        <f t="array" ref="H500">_xlfn.SWITCH($A$2,"average", AVERAGE(Instances!H500:Instances!H500),"median", MEDIAN(Instances!H500:Instances!H500),"min", MIN(Instances!H500:Instances!H500),"max", MAX(Instances!H500:Instances!H500),"diff", MAX(Instances!H500:Instances!H500)-MIN(Instances!H500:Instances!H500))</f>
        <v>0</v>
      </c>
      <c r="I500" s="1" cm="1">
        <f t="array" ref="I500">_xlfn.SWITCH($A$2,"average", AVERAGE(Instances!I500:Instances!I500),"median", MEDIAN(Instances!I500:Instances!I500),"min", MIN(Instances!I500:Instances!I500),"max", MAX(Instances!I500:Instances!I500),"diff", MAX(Instances!I500:Instances!I500)-MIN(Instances!I500:Instances!I500))</f>
        <v>0</v>
      </c>
      <c r="J500" s="1" cm="1">
        <f t="array" ref="J500">_xlfn.SWITCH($A$2,"average", AVERAGE(Instances!J500:Instances!J500),"median", MEDIAN(Instances!J500:Instances!J500),"min", MIN(Instances!J500:Instances!J500),"max", MAX(Instances!J500:Instances!J500),"diff", MAX(Instances!J500:Instances!J500)-MIN(Instances!J500:Instances!J500))</f>
        <v>0</v>
      </c>
      <c r="K500" s="1" cm="1">
        <f t="array" ref="K500">_xlfn.SWITCH($A$2,"average", AVERAGE(Instances!K500:Instances!K500),"median", MEDIAN(Instances!K500:Instances!K500),"min", MIN(Instances!K500:Instances!K500),"max", MAX(Instances!K500:Instances!K500),"diff", MAX(Instances!K500:Instances!K500)-MIN(Instances!K500:Instances!K500))</f>
        <v>0</v>
      </c>
      <c r="L500" s="1"/>
      <c r="M500" s="1" cm="1">
        <f t="array" ref="M500">_xlfn.SWITCH($A$2,"average", AVERAGE(Instances!M500:Instances!M500),"median", MEDIAN(Instances!M500:Instances!M500),"min", MIN(Instances!M500:Instances!M500),"max", MAX(Instances!M500:Instances!M500),"diff", MAX(Instances!M500:Instances!M500)-MIN(Instances!M500:Instances!M500))</f>
        <v>0</v>
      </c>
      <c r="N500" s="1" cm="1">
        <f t="array" ref="N500">_xlfn.SWITCH($A$2,"average", AVERAGE(Instances!N500:Instances!N500),"median", MEDIAN(Instances!N500:Instances!N500),"min", MIN(Instances!N500:Instances!N500),"max", MAX(Instances!N500:Instances!N500),"diff", MAX(Instances!N500:Instances!N500)-MIN(Instances!N500:Instances!N500))</f>
        <v>0</v>
      </c>
      <c r="O500" s="1"/>
      <c r="P500" s="1" cm="1">
        <f t="array" ref="P500">_xlfn.SWITCH($A$2,"average", AVERAGE(Instances!P500:Instances!P500),"median", MEDIAN(Instances!P500:Instances!P500),"min", MIN(Instances!P500:Instances!P500),"max", MAX(Instances!P500:Instances!P500),"diff", MAX(Instances!P500:Instances!P500)-MIN(Instances!P500:Instances!P500))</f>
        <v>0</v>
      </c>
      <c r="Q500" s="1" cm="1">
        <f t="array" ref="Q500">_xlfn.SWITCH($A$2,"average", AVERAGE(Instances!Q500:Instances!Q500),"median", MEDIAN(Instances!Q500:Instances!Q500),"min", MIN(Instances!Q500:Instances!Q500),"max", MAX(Instances!Q500:Instances!Q500),"diff", MAX(Instances!Q500:Instances!Q500)-MIN(Instances!Q500:Instances!Q500))</f>
        <v>0</v>
      </c>
      <c r="R500" s="1" cm="1">
        <f t="array" ref="R500">_xlfn.SWITCH($A$2,"average", AVERAGE(Instances!R500:Instances!R500),"median", MEDIAN(Instances!R500:Instances!R500),"min", MIN(Instances!R500:Instances!R500),"max", MAX(Instances!R500:Instances!R500),"diff", MAX(Instances!R500:Instances!R500)-MIN(Instances!R500:Instances!R500))</f>
        <v>0</v>
      </c>
      <c r="S500" s="1">
        <f>MIN($B500)</f>
        <v>0</v>
      </c>
      <c r="T500" s="1">
        <f>MIN($C500)</f>
        <v>0</v>
      </c>
      <c r="U500" s="1">
        <f>MIN($D500)</f>
        <v>0</v>
      </c>
      <c r="V500" s="1">
        <f>MIN($E500)</f>
        <v>0</v>
      </c>
      <c r="W500" s="1">
        <f>MIN($F500)</f>
        <v>0</v>
      </c>
      <c r="X500" s="1">
        <f>MIN($G500)</f>
        <v>0</v>
      </c>
      <c r="Y500" s="1">
        <f>MIN($H500)</f>
        <v>0</v>
      </c>
      <c r="Z500" s="1">
        <f>MIN($I500)</f>
        <v>0</v>
      </c>
      <c r="AA500" s="1">
        <f>MIN($J500)</f>
        <v>0</v>
      </c>
      <c r="AB500" s="1">
        <f>MIN($K500)</f>
        <v>0</v>
      </c>
      <c r="AC500" s="1">
        <f>MIN($M500)</f>
        <v>0</v>
      </c>
      <c r="AD500" s="1">
        <f>MIN($N500)</f>
        <v>0</v>
      </c>
      <c r="AE500" s="1">
        <f>MIN($P500)</f>
        <v>0</v>
      </c>
      <c r="AF500" s="1">
        <f>MIN($Q500)</f>
        <v>0</v>
      </c>
      <c r="AG500" s="1">
        <f>MIN($R500)</f>
        <v>0</v>
      </c>
      <c r="AH500" s="1">
        <f>MEDIAN($B500)</f>
        <v>0</v>
      </c>
      <c r="AI500" s="1">
        <f>MEDIAN($C500)</f>
        <v>0</v>
      </c>
      <c r="AJ500" s="1">
        <f>MEDIAN($D500)</f>
        <v>0</v>
      </c>
      <c r="AK500" s="1">
        <f>MEDIAN($E500)</f>
        <v>0</v>
      </c>
      <c r="AL500" s="1">
        <f>MEDIAN($F500)</f>
        <v>0</v>
      </c>
      <c r="AM500" s="1">
        <f>MEDIAN($G500)</f>
        <v>0</v>
      </c>
      <c r="AN500" s="1">
        <f>MEDIAN($H500)</f>
        <v>0</v>
      </c>
      <c r="AO500" s="1">
        <f>MEDIAN($I500)</f>
        <v>0</v>
      </c>
      <c r="AP500" s="1">
        <f>MEDIAN($J500)</f>
        <v>0</v>
      </c>
      <c r="AQ500" s="1">
        <f>MEDIAN($K500)</f>
        <v>0</v>
      </c>
      <c r="AR500" s="1">
        <f>MEDIAN($M500)</f>
        <v>0</v>
      </c>
      <c r="AS500" s="1">
        <f>MEDIAN($N500)</f>
        <v>0</v>
      </c>
      <c r="AT500" s="1">
        <f>MEDIAN($P500)</f>
        <v>0</v>
      </c>
      <c r="AU500" s="1">
        <f>MEDIAN($Q500)</f>
        <v>0</v>
      </c>
      <c r="AV500" s="1">
        <f>MEDIAN($R500)</f>
        <v>0</v>
      </c>
      <c r="AW500" s="1">
        <f>MAX($B500)</f>
        <v>0</v>
      </c>
      <c r="AX500" s="1">
        <f>MAX($C500)</f>
        <v>0</v>
      </c>
      <c r="AY500" s="1">
        <f>MAX($D500)</f>
        <v>0</v>
      </c>
      <c r="AZ500" s="1">
        <f>MAX($E500)</f>
        <v>0</v>
      </c>
      <c r="BA500" s="1">
        <f>MAX($F500)</f>
        <v>0</v>
      </c>
      <c r="BB500" s="1">
        <f>MAX($G500)</f>
        <v>0</v>
      </c>
      <c r="BC500" s="1">
        <f>MAX($H500)</f>
        <v>0</v>
      </c>
      <c r="BD500" s="1">
        <f>MAX($I500)</f>
        <v>0</v>
      </c>
      <c r="BE500" s="1">
        <f>MAX($J500)</f>
        <v>0</v>
      </c>
      <c r="BF500" s="1">
        <f>MAX($K500)</f>
        <v>0</v>
      </c>
      <c r="BG500" s="1">
        <f>MAX($M500)</f>
        <v>0</v>
      </c>
      <c r="BH500" s="1">
        <f>MAX($N500)</f>
        <v>0</v>
      </c>
      <c r="BI500" s="1">
        <f>MAX($P500)</f>
        <v>0</v>
      </c>
      <c r="BJ500" s="1">
        <f>MAX($Q500)</f>
        <v>0</v>
      </c>
      <c r="BK500" s="1">
        <f>MAX($R500)</f>
        <v>0</v>
      </c>
    </row>
    <row r="501" spans="1:63">
      <c r="A501" s="1" t="s">
        <v>15</v>
      </c>
      <c r="B501" s="1" cm="1">
        <f t="array" ref="B501">_xlfn.SWITCH($A$2,"average", AVERAGE(Instances!B501:Instances!B501),"median", MEDIAN(Instances!B501:Instances!B501),"min", MIN(Instances!B501:Instances!B501),"max", MAX(Instances!B501:Instances!B501),"diff", MAX(Instances!B501:Instances!B501)-MIN(Instances!B501:Instances!B501))</f>
        <v>0</v>
      </c>
      <c r="C501" s="1" cm="1">
        <f t="array" ref="C501">_xlfn.SWITCH($A$2,"average", AVERAGE(Instances!C501:Instances!C501),"median", MEDIAN(Instances!C501:Instances!C501),"min", MIN(Instances!C501:Instances!C501),"max", MAX(Instances!C501:Instances!C501),"diff", MAX(Instances!C501:Instances!C501)-MIN(Instances!C501:Instances!C501))</f>
        <v>0</v>
      </c>
      <c r="D501" s="1" cm="1">
        <f t="array" ref="D501">_xlfn.SWITCH($A$2,"average", AVERAGE(Instances!D501:Instances!D501),"median", MEDIAN(Instances!D501:Instances!D501),"min", MIN(Instances!D501:Instances!D501),"max", MAX(Instances!D501:Instances!D501),"diff", MAX(Instances!D501:Instances!D501)-MIN(Instances!D501:Instances!D501))</f>
        <v>0</v>
      </c>
      <c r="E501" s="1" cm="1">
        <f t="array" ref="E501">_xlfn.SWITCH($A$2,"average", AVERAGE(Instances!E501:Instances!E501),"median", MEDIAN(Instances!E501:Instances!E501),"min", MIN(Instances!E501:Instances!E501),"max", MAX(Instances!E501:Instances!E501),"diff", MAX(Instances!E501:Instances!E501)-MIN(Instances!E501:Instances!E501))</f>
        <v>0</v>
      </c>
      <c r="F501" s="1" cm="1">
        <f t="array" ref="F501">_xlfn.SWITCH($A$2,"average", AVERAGE(Instances!F501:Instances!F501),"median", MEDIAN(Instances!F501:Instances!F501),"min", MIN(Instances!F501:Instances!F501),"max", MAX(Instances!F501:Instances!F501),"diff", MAX(Instances!F501:Instances!F501)-MIN(Instances!F501:Instances!F501))</f>
        <v>0</v>
      </c>
      <c r="G501" s="1" cm="1">
        <f t="array" ref="G501">_xlfn.SWITCH($A$2,"average", AVERAGE(Instances!G501:Instances!G501),"median", MEDIAN(Instances!G501:Instances!G501),"min", MIN(Instances!G501:Instances!G501),"max", MAX(Instances!G501:Instances!G501),"diff", MAX(Instances!G501:Instances!G501)-MIN(Instances!G501:Instances!G501))</f>
        <v>0</v>
      </c>
      <c r="H501" s="1" cm="1">
        <f t="array" ref="H501">_xlfn.SWITCH($A$2,"average", AVERAGE(Instances!H501:Instances!H501),"median", MEDIAN(Instances!H501:Instances!H501),"min", MIN(Instances!H501:Instances!H501),"max", MAX(Instances!H501:Instances!H501),"diff", MAX(Instances!H501:Instances!H501)-MIN(Instances!H501:Instances!H501))</f>
        <v>0</v>
      </c>
      <c r="I501" s="1" cm="1">
        <f t="array" ref="I501">_xlfn.SWITCH($A$2,"average", AVERAGE(Instances!I501:Instances!I501),"median", MEDIAN(Instances!I501:Instances!I501),"min", MIN(Instances!I501:Instances!I501),"max", MAX(Instances!I501:Instances!I501),"diff", MAX(Instances!I501:Instances!I501)-MIN(Instances!I501:Instances!I501))</f>
        <v>0</v>
      </c>
      <c r="J501" s="1" cm="1">
        <f t="array" ref="J501">_xlfn.SWITCH($A$2,"average", AVERAGE(Instances!J501:Instances!J501),"median", MEDIAN(Instances!J501:Instances!J501),"min", MIN(Instances!J501:Instances!J501),"max", MAX(Instances!J501:Instances!J501),"diff", MAX(Instances!J501:Instances!J501)-MIN(Instances!J501:Instances!J501))</f>
        <v>0</v>
      </c>
      <c r="K501" s="1" cm="1">
        <f t="array" ref="K501">_xlfn.SWITCH($A$2,"average", AVERAGE(Instances!K501:Instances!K501),"median", MEDIAN(Instances!K501:Instances!K501),"min", MIN(Instances!K501:Instances!K501),"max", MAX(Instances!K501:Instances!K501),"diff", MAX(Instances!K501:Instances!K501)-MIN(Instances!K501:Instances!K501))</f>
        <v>0</v>
      </c>
      <c r="L501" s="1"/>
      <c r="M501" s="1" cm="1">
        <f t="array" ref="M501">_xlfn.SWITCH($A$2,"average", AVERAGE(Instances!M501:Instances!M501),"median", MEDIAN(Instances!M501:Instances!M501),"min", MIN(Instances!M501:Instances!M501),"max", MAX(Instances!M501:Instances!M501),"diff", MAX(Instances!M501:Instances!M501)-MIN(Instances!M501:Instances!M501))</f>
        <v>0</v>
      </c>
      <c r="N501" s="1" cm="1">
        <f t="array" ref="N501">_xlfn.SWITCH($A$2,"average", AVERAGE(Instances!N501:Instances!N501),"median", MEDIAN(Instances!N501:Instances!N501),"min", MIN(Instances!N501:Instances!N501),"max", MAX(Instances!N501:Instances!N501),"diff", MAX(Instances!N501:Instances!N501)-MIN(Instances!N501:Instances!N501))</f>
        <v>0</v>
      </c>
      <c r="O501" s="1"/>
      <c r="P501" s="1" cm="1">
        <f t="array" ref="P501">_xlfn.SWITCH($A$2,"average", AVERAGE(Instances!P501:Instances!P501),"median", MEDIAN(Instances!P501:Instances!P501),"min", MIN(Instances!P501:Instances!P501),"max", MAX(Instances!P501:Instances!P501),"diff", MAX(Instances!P501:Instances!P501)-MIN(Instances!P501:Instances!P501))</f>
        <v>0</v>
      </c>
      <c r="Q501" s="1" cm="1">
        <f t="array" ref="Q501">_xlfn.SWITCH($A$2,"average", AVERAGE(Instances!Q501:Instances!Q501),"median", MEDIAN(Instances!Q501:Instances!Q501),"min", MIN(Instances!Q501:Instances!Q501),"max", MAX(Instances!Q501:Instances!Q501),"diff", MAX(Instances!Q501:Instances!Q501)-MIN(Instances!Q501:Instances!Q501))</f>
        <v>0</v>
      </c>
      <c r="R501" s="1" cm="1">
        <f t="array" ref="R501">_xlfn.SWITCH($A$2,"average", AVERAGE(Instances!R501:Instances!R501),"median", MEDIAN(Instances!R501:Instances!R501),"min", MIN(Instances!R501:Instances!R501),"max", MAX(Instances!R501:Instances!R501),"diff", MAX(Instances!R501:Instances!R501)-MIN(Instances!R501:Instances!R501))</f>
        <v>0</v>
      </c>
      <c r="S501" s="1">
        <f>MIN($B501)</f>
        <v>0</v>
      </c>
      <c r="T501" s="1">
        <f>MIN($C501)</f>
        <v>0</v>
      </c>
      <c r="U501" s="1">
        <f>MIN($D501)</f>
        <v>0</v>
      </c>
      <c r="V501" s="1">
        <f>MIN($E501)</f>
        <v>0</v>
      </c>
      <c r="W501" s="1">
        <f>MIN($F501)</f>
        <v>0</v>
      </c>
      <c r="X501" s="1">
        <f>MIN($G501)</f>
        <v>0</v>
      </c>
      <c r="Y501" s="1">
        <f>MIN($H501)</f>
        <v>0</v>
      </c>
      <c r="Z501" s="1">
        <f>MIN($I501)</f>
        <v>0</v>
      </c>
      <c r="AA501" s="1">
        <f>MIN($J501)</f>
        <v>0</v>
      </c>
      <c r="AB501" s="1">
        <f>MIN($K501)</f>
        <v>0</v>
      </c>
      <c r="AC501" s="1">
        <f>MIN($M501)</f>
        <v>0</v>
      </c>
      <c r="AD501" s="1">
        <f>MIN($N501)</f>
        <v>0</v>
      </c>
      <c r="AE501" s="1">
        <f>MIN($P501)</f>
        <v>0</v>
      </c>
      <c r="AF501" s="1">
        <f>MIN($Q501)</f>
        <v>0</v>
      </c>
      <c r="AG501" s="1">
        <f>MIN($R501)</f>
        <v>0</v>
      </c>
      <c r="AH501" s="1">
        <f>MEDIAN($B501)</f>
        <v>0</v>
      </c>
      <c r="AI501" s="1">
        <f>MEDIAN($C501)</f>
        <v>0</v>
      </c>
      <c r="AJ501" s="1">
        <f>MEDIAN($D501)</f>
        <v>0</v>
      </c>
      <c r="AK501" s="1">
        <f>MEDIAN($E501)</f>
        <v>0</v>
      </c>
      <c r="AL501" s="1">
        <f>MEDIAN($F501)</f>
        <v>0</v>
      </c>
      <c r="AM501" s="1">
        <f>MEDIAN($G501)</f>
        <v>0</v>
      </c>
      <c r="AN501" s="1">
        <f>MEDIAN($H501)</f>
        <v>0</v>
      </c>
      <c r="AO501" s="1">
        <f>MEDIAN($I501)</f>
        <v>0</v>
      </c>
      <c r="AP501" s="1">
        <f>MEDIAN($J501)</f>
        <v>0</v>
      </c>
      <c r="AQ501" s="1">
        <f>MEDIAN($K501)</f>
        <v>0</v>
      </c>
      <c r="AR501" s="1">
        <f>MEDIAN($M501)</f>
        <v>0</v>
      </c>
      <c r="AS501" s="1">
        <f>MEDIAN($N501)</f>
        <v>0</v>
      </c>
      <c r="AT501" s="1">
        <f>MEDIAN($P501)</f>
        <v>0</v>
      </c>
      <c r="AU501" s="1">
        <f>MEDIAN($Q501)</f>
        <v>0</v>
      </c>
      <c r="AV501" s="1">
        <f>MEDIAN($R501)</f>
        <v>0</v>
      </c>
      <c r="AW501" s="1">
        <f>MAX($B501)</f>
        <v>0</v>
      </c>
      <c r="AX501" s="1">
        <f>MAX($C501)</f>
        <v>0</v>
      </c>
      <c r="AY501" s="1">
        <f>MAX($D501)</f>
        <v>0</v>
      </c>
      <c r="AZ501" s="1">
        <f>MAX($E501)</f>
        <v>0</v>
      </c>
      <c r="BA501" s="1">
        <f>MAX($F501)</f>
        <v>0</v>
      </c>
      <c r="BB501" s="1">
        <f>MAX($G501)</f>
        <v>0</v>
      </c>
      <c r="BC501" s="1">
        <f>MAX($H501)</f>
        <v>0</v>
      </c>
      <c r="BD501" s="1">
        <f>MAX($I501)</f>
        <v>0</v>
      </c>
      <c r="BE501" s="1">
        <f>MAX($J501)</f>
        <v>0</v>
      </c>
      <c r="BF501" s="1">
        <f>MAX($K501)</f>
        <v>0</v>
      </c>
      <c r="BG501" s="1">
        <f>MAX($M501)</f>
        <v>0</v>
      </c>
      <c r="BH501" s="1">
        <f>MAX($N501)</f>
        <v>0</v>
      </c>
      <c r="BI501" s="1">
        <f>MAX($P501)</f>
        <v>0</v>
      </c>
      <c r="BJ501" s="1">
        <f>MAX($Q501)</f>
        <v>0</v>
      </c>
      <c r="BK501" s="1">
        <f>MAX($R501)</f>
        <v>0</v>
      </c>
    </row>
    <row r="502" spans="1:63">
      <c r="A502" s="1" t="s">
        <v>16</v>
      </c>
      <c r="B502" s="1" cm="1">
        <f t="array" ref="B502">_xlfn.SWITCH($A$2,"average", AVERAGE(Instances!B502:Instances!B502),"median", MEDIAN(Instances!B502:Instances!B502),"min", MIN(Instances!B502:Instances!B502),"max", MAX(Instances!B502:Instances!B502),"diff", MAX(Instances!B502:Instances!B502)-MIN(Instances!B502:Instances!B502))</f>
        <v>0</v>
      </c>
      <c r="C502" s="1" cm="1">
        <f t="array" ref="C502">_xlfn.SWITCH($A$2,"average", AVERAGE(Instances!C502:Instances!C502),"median", MEDIAN(Instances!C502:Instances!C502),"min", MIN(Instances!C502:Instances!C502),"max", MAX(Instances!C502:Instances!C502),"diff", MAX(Instances!C502:Instances!C502)-MIN(Instances!C502:Instances!C502))</f>
        <v>0</v>
      </c>
      <c r="D502" s="1" cm="1">
        <f t="array" ref="D502">_xlfn.SWITCH($A$2,"average", AVERAGE(Instances!D502:Instances!D502),"median", MEDIAN(Instances!D502:Instances!D502),"min", MIN(Instances!D502:Instances!D502),"max", MAX(Instances!D502:Instances!D502),"diff", MAX(Instances!D502:Instances!D502)-MIN(Instances!D502:Instances!D502))</f>
        <v>0</v>
      </c>
      <c r="E502" s="1" cm="1">
        <f t="array" ref="E502">_xlfn.SWITCH($A$2,"average", AVERAGE(Instances!E502:Instances!E502),"median", MEDIAN(Instances!E502:Instances!E502),"min", MIN(Instances!E502:Instances!E502),"max", MAX(Instances!E502:Instances!E502),"diff", MAX(Instances!E502:Instances!E502)-MIN(Instances!E502:Instances!E502))</f>
        <v>0</v>
      </c>
      <c r="F502" s="1" cm="1">
        <f t="array" ref="F502">_xlfn.SWITCH($A$2,"average", AVERAGE(Instances!F502:Instances!F502),"median", MEDIAN(Instances!F502:Instances!F502),"min", MIN(Instances!F502:Instances!F502),"max", MAX(Instances!F502:Instances!F502),"diff", MAX(Instances!F502:Instances!F502)-MIN(Instances!F502:Instances!F502))</f>
        <v>0</v>
      </c>
      <c r="G502" s="1" cm="1">
        <f t="array" ref="G502">_xlfn.SWITCH($A$2,"average", AVERAGE(Instances!G502:Instances!G502),"median", MEDIAN(Instances!G502:Instances!G502),"min", MIN(Instances!G502:Instances!G502),"max", MAX(Instances!G502:Instances!G502),"diff", MAX(Instances!G502:Instances!G502)-MIN(Instances!G502:Instances!G502))</f>
        <v>0</v>
      </c>
      <c r="H502" s="1" cm="1">
        <f t="array" ref="H502">_xlfn.SWITCH($A$2,"average", AVERAGE(Instances!H502:Instances!H502),"median", MEDIAN(Instances!H502:Instances!H502),"min", MIN(Instances!H502:Instances!H502),"max", MAX(Instances!H502:Instances!H502),"diff", MAX(Instances!H502:Instances!H502)-MIN(Instances!H502:Instances!H502))</f>
        <v>0</v>
      </c>
      <c r="I502" s="1" cm="1">
        <f t="array" ref="I502">_xlfn.SWITCH($A$2,"average", AVERAGE(Instances!I502:Instances!I502),"median", MEDIAN(Instances!I502:Instances!I502),"min", MIN(Instances!I502:Instances!I502),"max", MAX(Instances!I502:Instances!I502),"diff", MAX(Instances!I502:Instances!I502)-MIN(Instances!I502:Instances!I502))</f>
        <v>0</v>
      </c>
      <c r="J502" s="1" cm="1">
        <f t="array" ref="J502">_xlfn.SWITCH($A$2,"average", AVERAGE(Instances!J502:Instances!J502),"median", MEDIAN(Instances!J502:Instances!J502),"min", MIN(Instances!J502:Instances!J502),"max", MAX(Instances!J502:Instances!J502),"diff", MAX(Instances!J502:Instances!J502)-MIN(Instances!J502:Instances!J502))</f>
        <v>0</v>
      </c>
      <c r="K502" s="1" cm="1">
        <f t="array" ref="K502">_xlfn.SWITCH($A$2,"average", AVERAGE(Instances!K502:Instances!K502),"median", MEDIAN(Instances!K502:Instances!K502),"min", MIN(Instances!K502:Instances!K502),"max", MAX(Instances!K502:Instances!K502),"diff", MAX(Instances!K502:Instances!K502)-MIN(Instances!K502:Instances!K502))</f>
        <v>0</v>
      </c>
      <c r="L502" s="1"/>
      <c r="M502" s="1" cm="1">
        <f t="array" ref="M502">_xlfn.SWITCH($A$2,"average", AVERAGE(Instances!M502:Instances!M502),"median", MEDIAN(Instances!M502:Instances!M502),"min", MIN(Instances!M502:Instances!M502),"max", MAX(Instances!M502:Instances!M502),"diff", MAX(Instances!M502:Instances!M502)-MIN(Instances!M502:Instances!M502))</f>
        <v>0</v>
      </c>
      <c r="N502" s="1" cm="1">
        <f t="array" ref="N502">_xlfn.SWITCH($A$2,"average", AVERAGE(Instances!N502:Instances!N502),"median", MEDIAN(Instances!N502:Instances!N502),"min", MIN(Instances!N502:Instances!N502),"max", MAX(Instances!N502:Instances!N502),"diff", MAX(Instances!N502:Instances!N502)-MIN(Instances!N502:Instances!N502))</f>
        <v>0</v>
      </c>
      <c r="O502" s="1"/>
      <c r="P502" s="1" cm="1">
        <f t="array" ref="P502">_xlfn.SWITCH($A$2,"average", AVERAGE(Instances!P502:Instances!P502),"median", MEDIAN(Instances!P502:Instances!P502),"min", MIN(Instances!P502:Instances!P502),"max", MAX(Instances!P502:Instances!P502),"diff", MAX(Instances!P502:Instances!P502)-MIN(Instances!P502:Instances!P502))</f>
        <v>0</v>
      </c>
      <c r="Q502" s="1" cm="1">
        <f t="array" ref="Q502">_xlfn.SWITCH($A$2,"average", AVERAGE(Instances!Q502:Instances!Q502),"median", MEDIAN(Instances!Q502:Instances!Q502),"min", MIN(Instances!Q502:Instances!Q502),"max", MAX(Instances!Q502:Instances!Q502),"diff", MAX(Instances!Q502:Instances!Q502)-MIN(Instances!Q502:Instances!Q502))</f>
        <v>0</v>
      </c>
      <c r="R502" s="1" cm="1">
        <f t="array" ref="R502">_xlfn.SWITCH($A$2,"average", AVERAGE(Instances!R502:Instances!R502),"median", MEDIAN(Instances!R502:Instances!R502),"min", MIN(Instances!R502:Instances!R502),"max", MAX(Instances!R502:Instances!R502),"diff", MAX(Instances!R502:Instances!R502)-MIN(Instances!R502:Instances!R502))</f>
        <v>0</v>
      </c>
      <c r="S502" s="1">
        <f>MIN($B502)</f>
        <v>0</v>
      </c>
      <c r="T502" s="1">
        <f>MIN($C502)</f>
        <v>0</v>
      </c>
      <c r="U502" s="1">
        <f>MIN($D502)</f>
        <v>0</v>
      </c>
      <c r="V502" s="1">
        <f>MIN($E502)</f>
        <v>0</v>
      </c>
      <c r="W502" s="1">
        <f>MIN($F502)</f>
        <v>0</v>
      </c>
      <c r="X502" s="1">
        <f>MIN($G502)</f>
        <v>0</v>
      </c>
      <c r="Y502" s="1">
        <f>MIN($H502)</f>
        <v>0</v>
      </c>
      <c r="Z502" s="1">
        <f>MIN($I502)</f>
        <v>0</v>
      </c>
      <c r="AA502" s="1">
        <f>MIN($J502)</f>
        <v>0</v>
      </c>
      <c r="AB502" s="1">
        <f>MIN($K502)</f>
        <v>0</v>
      </c>
      <c r="AC502" s="1">
        <f>MIN($M502)</f>
        <v>0</v>
      </c>
      <c r="AD502" s="1">
        <f>MIN($N502)</f>
        <v>0</v>
      </c>
      <c r="AE502" s="1">
        <f>MIN($P502)</f>
        <v>0</v>
      </c>
      <c r="AF502" s="1">
        <f>MIN($Q502)</f>
        <v>0</v>
      </c>
      <c r="AG502" s="1">
        <f>MIN($R502)</f>
        <v>0</v>
      </c>
      <c r="AH502" s="1">
        <f>MEDIAN($B502)</f>
        <v>0</v>
      </c>
      <c r="AI502" s="1">
        <f>MEDIAN($C502)</f>
        <v>0</v>
      </c>
      <c r="AJ502" s="1">
        <f>MEDIAN($D502)</f>
        <v>0</v>
      </c>
      <c r="AK502" s="1">
        <f>MEDIAN($E502)</f>
        <v>0</v>
      </c>
      <c r="AL502" s="1">
        <f>MEDIAN($F502)</f>
        <v>0</v>
      </c>
      <c r="AM502" s="1">
        <f>MEDIAN($G502)</f>
        <v>0</v>
      </c>
      <c r="AN502" s="1">
        <f>MEDIAN($H502)</f>
        <v>0</v>
      </c>
      <c r="AO502" s="1">
        <f>MEDIAN($I502)</f>
        <v>0</v>
      </c>
      <c r="AP502" s="1">
        <f>MEDIAN($J502)</f>
        <v>0</v>
      </c>
      <c r="AQ502" s="1">
        <f>MEDIAN($K502)</f>
        <v>0</v>
      </c>
      <c r="AR502" s="1">
        <f>MEDIAN($M502)</f>
        <v>0</v>
      </c>
      <c r="AS502" s="1">
        <f>MEDIAN($N502)</f>
        <v>0</v>
      </c>
      <c r="AT502" s="1">
        <f>MEDIAN($P502)</f>
        <v>0</v>
      </c>
      <c r="AU502" s="1">
        <f>MEDIAN($Q502)</f>
        <v>0</v>
      </c>
      <c r="AV502" s="1">
        <f>MEDIAN($R502)</f>
        <v>0</v>
      </c>
      <c r="AW502" s="1">
        <f>MAX($B502)</f>
        <v>0</v>
      </c>
      <c r="AX502" s="1">
        <f>MAX($C502)</f>
        <v>0</v>
      </c>
      <c r="AY502" s="1">
        <f>MAX($D502)</f>
        <v>0</v>
      </c>
      <c r="AZ502" s="1">
        <f>MAX($E502)</f>
        <v>0</v>
      </c>
      <c r="BA502" s="1">
        <f>MAX($F502)</f>
        <v>0</v>
      </c>
      <c r="BB502" s="1">
        <f>MAX($G502)</f>
        <v>0</v>
      </c>
      <c r="BC502" s="1">
        <f>MAX($H502)</f>
        <v>0</v>
      </c>
      <c r="BD502" s="1">
        <f>MAX($I502)</f>
        <v>0</v>
      </c>
      <c r="BE502" s="1">
        <f>MAX($J502)</f>
        <v>0</v>
      </c>
      <c r="BF502" s="1">
        <f>MAX($K502)</f>
        <v>0</v>
      </c>
      <c r="BG502" s="1">
        <f>MAX($M502)</f>
        <v>0</v>
      </c>
      <c r="BH502" s="1">
        <f>MAX($N502)</f>
        <v>0</v>
      </c>
      <c r="BI502" s="1">
        <f>MAX($P502)</f>
        <v>0</v>
      </c>
      <c r="BJ502" s="1">
        <f>MAX($Q502)</f>
        <v>0</v>
      </c>
      <c r="BK502" s="1">
        <f>MAX($R502)</f>
        <v>0</v>
      </c>
    </row>
    <row r="503" spans="1:63">
      <c r="A503" s="1" t="s">
        <v>17</v>
      </c>
      <c r="B503" s="1" cm="1">
        <f t="array" ref="B503">_xlfn.SWITCH($A$2,"average", AVERAGE(Instances!B503:Instances!B503),"median", MEDIAN(Instances!B503:Instances!B503),"min", MIN(Instances!B503:Instances!B503),"max", MAX(Instances!B503:Instances!B503),"diff", MAX(Instances!B503:Instances!B503)-MIN(Instances!B503:Instances!B503))</f>
        <v>0</v>
      </c>
      <c r="C503" s="1" cm="1">
        <f t="array" ref="C503">_xlfn.SWITCH($A$2,"average", AVERAGE(Instances!C503:Instances!C503),"median", MEDIAN(Instances!C503:Instances!C503),"min", MIN(Instances!C503:Instances!C503),"max", MAX(Instances!C503:Instances!C503),"diff", MAX(Instances!C503:Instances!C503)-MIN(Instances!C503:Instances!C503))</f>
        <v>0</v>
      </c>
      <c r="D503" s="1" cm="1">
        <f t="array" ref="D503">_xlfn.SWITCH($A$2,"average", AVERAGE(Instances!D503:Instances!D503),"median", MEDIAN(Instances!D503:Instances!D503),"min", MIN(Instances!D503:Instances!D503),"max", MAX(Instances!D503:Instances!D503),"diff", MAX(Instances!D503:Instances!D503)-MIN(Instances!D503:Instances!D503))</f>
        <v>0</v>
      </c>
      <c r="E503" s="1" cm="1">
        <f t="array" ref="E503">_xlfn.SWITCH($A$2,"average", AVERAGE(Instances!E503:Instances!E503),"median", MEDIAN(Instances!E503:Instances!E503),"min", MIN(Instances!E503:Instances!E503),"max", MAX(Instances!E503:Instances!E503),"diff", MAX(Instances!E503:Instances!E503)-MIN(Instances!E503:Instances!E503))</f>
        <v>0</v>
      </c>
      <c r="F503" s="1" cm="1">
        <f t="array" ref="F503">_xlfn.SWITCH($A$2,"average", AVERAGE(Instances!F503:Instances!F503),"median", MEDIAN(Instances!F503:Instances!F503),"min", MIN(Instances!F503:Instances!F503),"max", MAX(Instances!F503:Instances!F503),"diff", MAX(Instances!F503:Instances!F503)-MIN(Instances!F503:Instances!F503))</f>
        <v>0</v>
      </c>
      <c r="G503" s="1" cm="1">
        <f t="array" ref="G503">_xlfn.SWITCH($A$2,"average", AVERAGE(Instances!G503:Instances!G503),"median", MEDIAN(Instances!G503:Instances!G503),"min", MIN(Instances!G503:Instances!G503),"max", MAX(Instances!G503:Instances!G503),"diff", MAX(Instances!G503:Instances!G503)-MIN(Instances!G503:Instances!G503))</f>
        <v>0</v>
      </c>
      <c r="H503" s="1" cm="1">
        <f t="array" ref="H503">_xlfn.SWITCH($A$2,"average", AVERAGE(Instances!H503:Instances!H503),"median", MEDIAN(Instances!H503:Instances!H503),"min", MIN(Instances!H503:Instances!H503),"max", MAX(Instances!H503:Instances!H503),"diff", MAX(Instances!H503:Instances!H503)-MIN(Instances!H503:Instances!H503))</f>
        <v>0</v>
      </c>
      <c r="I503" s="1" cm="1">
        <f t="array" ref="I503">_xlfn.SWITCH($A$2,"average", AVERAGE(Instances!I503:Instances!I503),"median", MEDIAN(Instances!I503:Instances!I503),"min", MIN(Instances!I503:Instances!I503),"max", MAX(Instances!I503:Instances!I503),"diff", MAX(Instances!I503:Instances!I503)-MIN(Instances!I503:Instances!I503))</f>
        <v>0</v>
      </c>
      <c r="J503" s="1" cm="1">
        <f t="array" ref="J503">_xlfn.SWITCH($A$2,"average", AVERAGE(Instances!J503:Instances!J503),"median", MEDIAN(Instances!J503:Instances!J503),"min", MIN(Instances!J503:Instances!J503),"max", MAX(Instances!J503:Instances!J503),"diff", MAX(Instances!J503:Instances!J503)-MIN(Instances!J503:Instances!J503))</f>
        <v>0</v>
      </c>
      <c r="K503" s="1" cm="1">
        <f t="array" ref="K503">_xlfn.SWITCH($A$2,"average", AVERAGE(Instances!K503:Instances!K503),"median", MEDIAN(Instances!K503:Instances!K503),"min", MIN(Instances!K503:Instances!K503),"max", MAX(Instances!K503:Instances!K503),"diff", MAX(Instances!K503:Instances!K503)-MIN(Instances!K503:Instances!K503))</f>
        <v>0</v>
      </c>
      <c r="L503" s="1"/>
      <c r="M503" s="1" cm="1">
        <f t="array" ref="M503">_xlfn.SWITCH($A$2,"average", AVERAGE(Instances!M503:Instances!M503),"median", MEDIAN(Instances!M503:Instances!M503),"min", MIN(Instances!M503:Instances!M503),"max", MAX(Instances!M503:Instances!M503),"diff", MAX(Instances!M503:Instances!M503)-MIN(Instances!M503:Instances!M503))</f>
        <v>0</v>
      </c>
      <c r="N503" s="1" cm="1">
        <f t="array" ref="N503">_xlfn.SWITCH($A$2,"average", AVERAGE(Instances!N503:Instances!N503),"median", MEDIAN(Instances!N503:Instances!N503),"min", MIN(Instances!N503:Instances!N503),"max", MAX(Instances!N503:Instances!N503),"diff", MAX(Instances!N503:Instances!N503)-MIN(Instances!N503:Instances!N503))</f>
        <v>0</v>
      </c>
      <c r="O503" s="1"/>
      <c r="P503" s="1" cm="1">
        <f t="array" ref="P503">_xlfn.SWITCH($A$2,"average", AVERAGE(Instances!P503:Instances!P503),"median", MEDIAN(Instances!P503:Instances!P503),"min", MIN(Instances!P503:Instances!P503),"max", MAX(Instances!P503:Instances!P503),"diff", MAX(Instances!P503:Instances!P503)-MIN(Instances!P503:Instances!P503))</f>
        <v>0</v>
      </c>
      <c r="Q503" s="1" cm="1">
        <f t="array" ref="Q503">_xlfn.SWITCH($A$2,"average", AVERAGE(Instances!Q503:Instances!Q503),"median", MEDIAN(Instances!Q503:Instances!Q503),"min", MIN(Instances!Q503:Instances!Q503),"max", MAX(Instances!Q503:Instances!Q503),"diff", MAX(Instances!Q503:Instances!Q503)-MIN(Instances!Q503:Instances!Q503))</f>
        <v>0</v>
      </c>
      <c r="R503" s="1" cm="1">
        <f t="array" ref="R503">_xlfn.SWITCH($A$2,"average", AVERAGE(Instances!R503:Instances!R503),"median", MEDIAN(Instances!R503:Instances!R503),"min", MIN(Instances!R503:Instances!R503),"max", MAX(Instances!R503:Instances!R503),"diff", MAX(Instances!R503:Instances!R503)-MIN(Instances!R503:Instances!R503))</f>
        <v>0</v>
      </c>
      <c r="S503" s="1">
        <f>MIN($B503)</f>
        <v>0</v>
      </c>
      <c r="T503" s="1">
        <f>MIN($C503)</f>
        <v>0</v>
      </c>
      <c r="U503" s="1">
        <f>MIN($D503)</f>
        <v>0</v>
      </c>
      <c r="V503" s="1">
        <f>MIN($E503)</f>
        <v>0</v>
      </c>
      <c r="W503" s="1">
        <f>MIN($F503)</f>
        <v>0</v>
      </c>
      <c r="X503" s="1">
        <f>MIN($G503)</f>
        <v>0</v>
      </c>
      <c r="Y503" s="1">
        <f>MIN($H503)</f>
        <v>0</v>
      </c>
      <c r="Z503" s="1">
        <f>MIN($I503)</f>
        <v>0</v>
      </c>
      <c r="AA503" s="1">
        <f>MIN($J503)</f>
        <v>0</v>
      </c>
      <c r="AB503" s="1">
        <f>MIN($K503)</f>
        <v>0</v>
      </c>
      <c r="AC503" s="1">
        <f>MIN($M503)</f>
        <v>0</v>
      </c>
      <c r="AD503" s="1">
        <f>MIN($N503)</f>
        <v>0</v>
      </c>
      <c r="AE503" s="1">
        <f>MIN($P503)</f>
        <v>0</v>
      </c>
      <c r="AF503" s="1">
        <f>MIN($Q503)</f>
        <v>0</v>
      </c>
      <c r="AG503" s="1">
        <f>MIN($R503)</f>
        <v>0</v>
      </c>
      <c r="AH503" s="1">
        <f>MEDIAN($B503)</f>
        <v>0</v>
      </c>
      <c r="AI503" s="1">
        <f>MEDIAN($C503)</f>
        <v>0</v>
      </c>
      <c r="AJ503" s="1">
        <f>MEDIAN($D503)</f>
        <v>0</v>
      </c>
      <c r="AK503" s="1">
        <f>MEDIAN($E503)</f>
        <v>0</v>
      </c>
      <c r="AL503" s="1">
        <f>MEDIAN($F503)</f>
        <v>0</v>
      </c>
      <c r="AM503" s="1">
        <f>MEDIAN($G503)</f>
        <v>0</v>
      </c>
      <c r="AN503" s="1">
        <f>MEDIAN($H503)</f>
        <v>0</v>
      </c>
      <c r="AO503" s="1">
        <f>MEDIAN($I503)</f>
        <v>0</v>
      </c>
      <c r="AP503" s="1">
        <f>MEDIAN($J503)</f>
        <v>0</v>
      </c>
      <c r="AQ503" s="1">
        <f>MEDIAN($K503)</f>
        <v>0</v>
      </c>
      <c r="AR503" s="1">
        <f>MEDIAN($M503)</f>
        <v>0</v>
      </c>
      <c r="AS503" s="1">
        <f>MEDIAN($N503)</f>
        <v>0</v>
      </c>
      <c r="AT503" s="1">
        <f>MEDIAN($P503)</f>
        <v>0</v>
      </c>
      <c r="AU503" s="1">
        <f>MEDIAN($Q503)</f>
        <v>0</v>
      </c>
      <c r="AV503" s="1">
        <f>MEDIAN($R503)</f>
        <v>0</v>
      </c>
      <c r="AW503" s="1">
        <f>MAX($B503)</f>
        <v>0</v>
      </c>
      <c r="AX503" s="1">
        <f>MAX($C503)</f>
        <v>0</v>
      </c>
      <c r="AY503" s="1">
        <f>MAX($D503)</f>
        <v>0</v>
      </c>
      <c r="AZ503" s="1">
        <f>MAX($E503)</f>
        <v>0</v>
      </c>
      <c r="BA503" s="1">
        <f>MAX($F503)</f>
        <v>0</v>
      </c>
      <c r="BB503" s="1">
        <f>MAX($G503)</f>
        <v>0</v>
      </c>
      <c r="BC503" s="1">
        <f>MAX($H503)</f>
        <v>0</v>
      </c>
      <c r="BD503" s="1">
        <f>MAX($I503)</f>
        <v>0</v>
      </c>
      <c r="BE503" s="1">
        <f>MAX($J503)</f>
        <v>0</v>
      </c>
      <c r="BF503" s="1">
        <f>MAX($K503)</f>
        <v>0</v>
      </c>
      <c r="BG503" s="1">
        <f>MAX($M503)</f>
        <v>0</v>
      </c>
      <c r="BH503" s="1">
        <f>MAX($N503)</f>
        <v>0</v>
      </c>
      <c r="BI503" s="1">
        <f>MAX($P503)</f>
        <v>0</v>
      </c>
      <c r="BJ503" s="1">
        <f>MAX($Q503)</f>
        <v>0</v>
      </c>
      <c r="BK503" s="1">
        <f>MAX($R503)</f>
        <v>0</v>
      </c>
    </row>
    <row r="504" spans="1:63">
      <c r="A504" s="1" t="s">
        <v>18</v>
      </c>
      <c r="B504" s="1" cm="1">
        <f t="array" ref="B504">_xlfn.SWITCH($A$2,"average", AVERAGE(Instances!B504:Instances!B504),"median", MEDIAN(Instances!B504:Instances!B504),"min", MIN(Instances!B504:Instances!B504),"max", MAX(Instances!B504:Instances!B504),"diff", MAX(Instances!B504:Instances!B504)-MIN(Instances!B504:Instances!B504))</f>
        <v>0</v>
      </c>
      <c r="C504" s="1" cm="1">
        <f t="array" ref="C504">_xlfn.SWITCH($A$2,"average", AVERAGE(Instances!C504:Instances!C504),"median", MEDIAN(Instances!C504:Instances!C504),"min", MIN(Instances!C504:Instances!C504),"max", MAX(Instances!C504:Instances!C504),"diff", MAX(Instances!C504:Instances!C504)-MIN(Instances!C504:Instances!C504))</f>
        <v>0</v>
      </c>
      <c r="D504" s="1" cm="1">
        <f t="array" ref="D504">_xlfn.SWITCH($A$2,"average", AVERAGE(Instances!D504:Instances!D504),"median", MEDIAN(Instances!D504:Instances!D504),"min", MIN(Instances!D504:Instances!D504),"max", MAX(Instances!D504:Instances!D504),"diff", MAX(Instances!D504:Instances!D504)-MIN(Instances!D504:Instances!D504))</f>
        <v>0</v>
      </c>
      <c r="E504" s="1" cm="1">
        <f t="array" ref="E504">_xlfn.SWITCH($A$2,"average", AVERAGE(Instances!E504:Instances!E504),"median", MEDIAN(Instances!E504:Instances!E504),"min", MIN(Instances!E504:Instances!E504),"max", MAX(Instances!E504:Instances!E504),"diff", MAX(Instances!E504:Instances!E504)-MIN(Instances!E504:Instances!E504))</f>
        <v>0</v>
      </c>
      <c r="F504" s="1" cm="1">
        <f t="array" ref="F504">_xlfn.SWITCH($A$2,"average", AVERAGE(Instances!F504:Instances!F504),"median", MEDIAN(Instances!F504:Instances!F504),"min", MIN(Instances!F504:Instances!F504),"max", MAX(Instances!F504:Instances!F504),"diff", MAX(Instances!F504:Instances!F504)-MIN(Instances!F504:Instances!F504))</f>
        <v>0</v>
      </c>
      <c r="G504" s="1" cm="1">
        <f t="array" ref="G504">_xlfn.SWITCH($A$2,"average", AVERAGE(Instances!G504:Instances!G504),"median", MEDIAN(Instances!G504:Instances!G504),"min", MIN(Instances!G504:Instances!G504),"max", MAX(Instances!G504:Instances!G504),"diff", MAX(Instances!G504:Instances!G504)-MIN(Instances!G504:Instances!G504))</f>
        <v>0</v>
      </c>
      <c r="H504" s="1" cm="1">
        <f t="array" ref="H504">_xlfn.SWITCH($A$2,"average", AVERAGE(Instances!H504:Instances!H504),"median", MEDIAN(Instances!H504:Instances!H504),"min", MIN(Instances!H504:Instances!H504),"max", MAX(Instances!H504:Instances!H504),"diff", MAX(Instances!H504:Instances!H504)-MIN(Instances!H504:Instances!H504))</f>
        <v>0</v>
      </c>
      <c r="I504" s="1" cm="1">
        <f t="array" ref="I504">_xlfn.SWITCH($A$2,"average", AVERAGE(Instances!I504:Instances!I504),"median", MEDIAN(Instances!I504:Instances!I504),"min", MIN(Instances!I504:Instances!I504),"max", MAX(Instances!I504:Instances!I504),"diff", MAX(Instances!I504:Instances!I504)-MIN(Instances!I504:Instances!I504))</f>
        <v>0</v>
      </c>
      <c r="J504" s="1" cm="1">
        <f t="array" ref="J504">_xlfn.SWITCH($A$2,"average", AVERAGE(Instances!J504:Instances!J504),"median", MEDIAN(Instances!J504:Instances!J504),"min", MIN(Instances!J504:Instances!J504),"max", MAX(Instances!J504:Instances!J504),"diff", MAX(Instances!J504:Instances!J504)-MIN(Instances!J504:Instances!J504))</f>
        <v>0</v>
      </c>
      <c r="K504" s="1" cm="1">
        <f t="array" ref="K504">_xlfn.SWITCH($A$2,"average", AVERAGE(Instances!K504:Instances!K504),"median", MEDIAN(Instances!K504:Instances!K504),"min", MIN(Instances!K504:Instances!K504),"max", MAX(Instances!K504:Instances!K504),"diff", MAX(Instances!K504:Instances!K504)-MIN(Instances!K504:Instances!K504))</f>
        <v>0</v>
      </c>
      <c r="L504" s="1"/>
      <c r="M504" s="1" cm="1">
        <f t="array" ref="M504">_xlfn.SWITCH($A$2,"average", AVERAGE(Instances!M504:Instances!M504),"median", MEDIAN(Instances!M504:Instances!M504),"min", MIN(Instances!M504:Instances!M504),"max", MAX(Instances!M504:Instances!M504),"diff", MAX(Instances!M504:Instances!M504)-MIN(Instances!M504:Instances!M504))</f>
        <v>0</v>
      </c>
      <c r="N504" s="1" cm="1">
        <f t="array" ref="N504">_xlfn.SWITCH($A$2,"average", AVERAGE(Instances!N504:Instances!N504),"median", MEDIAN(Instances!N504:Instances!N504),"min", MIN(Instances!N504:Instances!N504),"max", MAX(Instances!N504:Instances!N504),"diff", MAX(Instances!N504:Instances!N504)-MIN(Instances!N504:Instances!N504))</f>
        <v>0</v>
      </c>
      <c r="O504" s="1"/>
      <c r="P504" s="1" cm="1">
        <f t="array" ref="P504">_xlfn.SWITCH($A$2,"average", AVERAGE(Instances!P504:Instances!P504),"median", MEDIAN(Instances!P504:Instances!P504),"min", MIN(Instances!P504:Instances!P504),"max", MAX(Instances!P504:Instances!P504),"diff", MAX(Instances!P504:Instances!P504)-MIN(Instances!P504:Instances!P504))</f>
        <v>0</v>
      </c>
      <c r="Q504" s="1" cm="1">
        <f t="array" ref="Q504">_xlfn.SWITCH($A$2,"average", AVERAGE(Instances!Q504:Instances!Q504),"median", MEDIAN(Instances!Q504:Instances!Q504),"min", MIN(Instances!Q504:Instances!Q504),"max", MAX(Instances!Q504:Instances!Q504),"diff", MAX(Instances!Q504:Instances!Q504)-MIN(Instances!Q504:Instances!Q504))</f>
        <v>0</v>
      </c>
      <c r="R504" s="1" cm="1">
        <f t="array" ref="R504">_xlfn.SWITCH($A$2,"average", AVERAGE(Instances!R504:Instances!R504),"median", MEDIAN(Instances!R504:Instances!R504),"min", MIN(Instances!R504:Instances!R504),"max", MAX(Instances!R504:Instances!R504),"diff", MAX(Instances!R504:Instances!R504)-MIN(Instances!R504:Instances!R504))</f>
        <v>0</v>
      </c>
      <c r="S504" s="1">
        <f>MIN($B504)</f>
        <v>0</v>
      </c>
      <c r="T504" s="1">
        <f>MIN($C504)</f>
        <v>0</v>
      </c>
      <c r="U504" s="1">
        <f>MIN($D504)</f>
        <v>0</v>
      </c>
      <c r="V504" s="1">
        <f>MIN($E504)</f>
        <v>0</v>
      </c>
      <c r="W504" s="1">
        <f>MIN($F504)</f>
        <v>0</v>
      </c>
      <c r="X504" s="1">
        <f>MIN($G504)</f>
        <v>0</v>
      </c>
      <c r="Y504" s="1">
        <f>MIN($H504)</f>
        <v>0</v>
      </c>
      <c r="Z504" s="1">
        <f>MIN($I504)</f>
        <v>0</v>
      </c>
      <c r="AA504" s="1">
        <f>MIN($J504)</f>
        <v>0</v>
      </c>
      <c r="AB504" s="1">
        <f>MIN($K504)</f>
        <v>0</v>
      </c>
      <c r="AC504" s="1">
        <f>MIN($M504)</f>
        <v>0</v>
      </c>
      <c r="AD504" s="1">
        <f>MIN($N504)</f>
        <v>0</v>
      </c>
      <c r="AE504" s="1">
        <f>MIN($P504)</f>
        <v>0</v>
      </c>
      <c r="AF504" s="1">
        <f>MIN($Q504)</f>
        <v>0</v>
      </c>
      <c r="AG504" s="1">
        <f>MIN($R504)</f>
        <v>0</v>
      </c>
      <c r="AH504" s="1">
        <f>MEDIAN($B504)</f>
        <v>0</v>
      </c>
      <c r="AI504" s="1">
        <f>MEDIAN($C504)</f>
        <v>0</v>
      </c>
      <c r="AJ504" s="1">
        <f>MEDIAN($D504)</f>
        <v>0</v>
      </c>
      <c r="AK504" s="1">
        <f>MEDIAN($E504)</f>
        <v>0</v>
      </c>
      <c r="AL504" s="1">
        <f>MEDIAN($F504)</f>
        <v>0</v>
      </c>
      <c r="AM504" s="1">
        <f>MEDIAN($G504)</f>
        <v>0</v>
      </c>
      <c r="AN504" s="1">
        <f>MEDIAN($H504)</f>
        <v>0</v>
      </c>
      <c r="AO504" s="1">
        <f>MEDIAN($I504)</f>
        <v>0</v>
      </c>
      <c r="AP504" s="1">
        <f>MEDIAN($J504)</f>
        <v>0</v>
      </c>
      <c r="AQ504" s="1">
        <f>MEDIAN($K504)</f>
        <v>0</v>
      </c>
      <c r="AR504" s="1">
        <f>MEDIAN($M504)</f>
        <v>0</v>
      </c>
      <c r="AS504" s="1">
        <f>MEDIAN($N504)</f>
        <v>0</v>
      </c>
      <c r="AT504" s="1">
        <f>MEDIAN($P504)</f>
        <v>0</v>
      </c>
      <c r="AU504" s="1">
        <f>MEDIAN($Q504)</f>
        <v>0</v>
      </c>
      <c r="AV504" s="1">
        <f>MEDIAN($R504)</f>
        <v>0</v>
      </c>
      <c r="AW504" s="1">
        <f>MAX($B504)</f>
        <v>0</v>
      </c>
      <c r="AX504" s="1">
        <f>MAX($C504)</f>
        <v>0</v>
      </c>
      <c r="AY504" s="1">
        <f>MAX($D504)</f>
        <v>0</v>
      </c>
      <c r="AZ504" s="1">
        <f>MAX($E504)</f>
        <v>0</v>
      </c>
      <c r="BA504" s="1">
        <f>MAX($F504)</f>
        <v>0</v>
      </c>
      <c r="BB504" s="1">
        <f>MAX($G504)</f>
        <v>0</v>
      </c>
      <c r="BC504" s="1">
        <f>MAX($H504)</f>
        <v>0</v>
      </c>
      <c r="BD504" s="1">
        <f>MAX($I504)</f>
        <v>0</v>
      </c>
      <c r="BE504" s="1">
        <f>MAX($J504)</f>
        <v>0</v>
      </c>
      <c r="BF504" s="1">
        <f>MAX($K504)</f>
        <v>0</v>
      </c>
      <c r="BG504" s="1">
        <f>MAX($M504)</f>
        <v>0</v>
      </c>
      <c r="BH504" s="1">
        <f>MAX($N504)</f>
        <v>0</v>
      </c>
      <c r="BI504" s="1">
        <f>MAX($P504)</f>
        <v>0</v>
      </c>
      <c r="BJ504" s="1">
        <f>MAX($Q504)</f>
        <v>0</v>
      </c>
      <c r="BK504" s="1">
        <f>MAX($R504)</f>
        <v>0</v>
      </c>
    </row>
    <row r="505" spans="1:63">
      <c r="A505" s="1" t="s">
        <v>19</v>
      </c>
      <c r="B505" s="1" cm="1">
        <f t="array" ref="B505">_xlfn.SWITCH($A$2,"average", AVERAGE(Instances!B505:Instances!B505),"median", MEDIAN(Instances!B505:Instances!B505),"min", MIN(Instances!B505:Instances!B505),"max", MAX(Instances!B505:Instances!B505),"diff", MAX(Instances!B505:Instances!B505)-MIN(Instances!B505:Instances!B505))</f>
        <v>0</v>
      </c>
      <c r="C505" s="1" cm="1">
        <f t="array" ref="C505">_xlfn.SWITCH($A$2,"average", AVERAGE(Instances!C505:Instances!C505),"median", MEDIAN(Instances!C505:Instances!C505),"min", MIN(Instances!C505:Instances!C505),"max", MAX(Instances!C505:Instances!C505),"diff", MAX(Instances!C505:Instances!C505)-MIN(Instances!C505:Instances!C505))</f>
        <v>0</v>
      </c>
      <c r="D505" s="1" cm="1">
        <f t="array" ref="D505">_xlfn.SWITCH($A$2,"average", AVERAGE(Instances!D505:Instances!D505),"median", MEDIAN(Instances!D505:Instances!D505),"min", MIN(Instances!D505:Instances!D505),"max", MAX(Instances!D505:Instances!D505),"diff", MAX(Instances!D505:Instances!D505)-MIN(Instances!D505:Instances!D505))</f>
        <v>0</v>
      </c>
      <c r="E505" s="1" cm="1">
        <f t="array" ref="E505">_xlfn.SWITCH($A$2,"average", AVERAGE(Instances!E505:Instances!E505),"median", MEDIAN(Instances!E505:Instances!E505),"min", MIN(Instances!E505:Instances!E505),"max", MAX(Instances!E505:Instances!E505),"diff", MAX(Instances!E505:Instances!E505)-MIN(Instances!E505:Instances!E505))</f>
        <v>0</v>
      </c>
      <c r="F505" s="1" cm="1">
        <f t="array" ref="F505">_xlfn.SWITCH($A$2,"average", AVERAGE(Instances!F505:Instances!F505),"median", MEDIAN(Instances!F505:Instances!F505),"min", MIN(Instances!F505:Instances!F505),"max", MAX(Instances!F505:Instances!F505),"diff", MAX(Instances!F505:Instances!F505)-MIN(Instances!F505:Instances!F505))</f>
        <v>0</v>
      </c>
      <c r="G505" s="1" cm="1">
        <f t="array" ref="G505">_xlfn.SWITCH($A$2,"average", AVERAGE(Instances!G505:Instances!G505),"median", MEDIAN(Instances!G505:Instances!G505),"min", MIN(Instances!G505:Instances!G505),"max", MAX(Instances!G505:Instances!G505),"diff", MAX(Instances!G505:Instances!G505)-MIN(Instances!G505:Instances!G505))</f>
        <v>0</v>
      </c>
      <c r="H505" s="1" cm="1">
        <f t="array" ref="H505">_xlfn.SWITCH($A$2,"average", AVERAGE(Instances!H505:Instances!H505),"median", MEDIAN(Instances!H505:Instances!H505),"min", MIN(Instances!H505:Instances!H505),"max", MAX(Instances!H505:Instances!H505),"diff", MAX(Instances!H505:Instances!H505)-MIN(Instances!H505:Instances!H505))</f>
        <v>0</v>
      </c>
      <c r="I505" s="1" cm="1">
        <f t="array" ref="I505">_xlfn.SWITCH($A$2,"average", AVERAGE(Instances!I505:Instances!I505),"median", MEDIAN(Instances!I505:Instances!I505),"min", MIN(Instances!I505:Instances!I505),"max", MAX(Instances!I505:Instances!I505),"diff", MAX(Instances!I505:Instances!I505)-MIN(Instances!I505:Instances!I505))</f>
        <v>0</v>
      </c>
      <c r="J505" s="1" cm="1">
        <f t="array" ref="J505">_xlfn.SWITCH($A$2,"average", AVERAGE(Instances!J505:Instances!J505),"median", MEDIAN(Instances!J505:Instances!J505),"min", MIN(Instances!J505:Instances!J505),"max", MAX(Instances!J505:Instances!J505),"diff", MAX(Instances!J505:Instances!J505)-MIN(Instances!J505:Instances!J505))</f>
        <v>0</v>
      </c>
      <c r="K505" s="1" cm="1">
        <f t="array" ref="K505">_xlfn.SWITCH($A$2,"average", AVERAGE(Instances!K505:Instances!K505),"median", MEDIAN(Instances!K505:Instances!K505),"min", MIN(Instances!K505:Instances!K505),"max", MAX(Instances!K505:Instances!K505),"diff", MAX(Instances!K505:Instances!K505)-MIN(Instances!K505:Instances!K505))</f>
        <v>0</v>
      </c>
      <c r="L505" s="1"/>
      <c r="M505" s="1" cm="1">
        <f t="array" ref="M505">_xlfn.SWITCH($A$2,"average", AVERAGE(Instances!M505:Instances!M505),"median", MEDIAN(Instances!M505:Instances!M505),"min", MIN(Instances!M505:Instances!M505),"max", MAX(Instances!M505:Instances!M505),"diff", MAX(Instances!M505:Instances!M505)-MIN(Instances!M505:Instances!M505))</f>
        <v>0</v>
      </c>
      <c r="N505" s="1" cm="1">
        <f t="array" ref="N505">_xlfn.SWITCH($A$2,"average", AVERAGE(Instances!N505:Instances!N505),"median", MEDIAN(Instances!N505:Instances!N505),"min", MIN(Instances!N505:Instances!N505),"max", MAX(Instances!N505:Instances!N505),"diff", MAX(Instances!N505:Instances!N505)-MIN(Instances!N505:Instances!N505))</f>
        <v>0</v>
      </c>
      <c r="O505" s="1"/>
      <c r="P505" s="1" cm="1">
        <f t="array" ref="P505">_xlfn.SWITCH($A$2,"average", AVERAGE(Instances!P505:Instances!P505),"median", MEDIAN(Instances!P505:Instances!P505),"min", MIN(Instances!P505:Instances!P505),"max", MAX(Instances!P505:Instances!P505),"diff", MAX(Instances!P505:Instances!P505)-MIN(Instances!P505:Instances!P505))</f>
        <v>0</v>
      </c>
      <c r="Q505" s="1" cm="1">
        <f t="array" ref="Q505">_xlfn.SWITCH($A$2,"average", AVERAGE(Instances!Q505:Instances!Q505),"median", MEDIAN(Instances!Q505:Instances!Q505),"min", MIN(Instances!Q505:Instances!Q505),"max", MAX(Instances!Q505:Instances!Q505),"diff", MAX(Instances!Q505:Instances!Q505)-MIN(Instances!Q505:Instances!Q505))</f>
        <v>0</v>
      </c>
      <c r="R505" s="1" cm="1">
        <f t="array" ref="R505">_xlfn.SWITCH($A$2,"average", AVERAGE(Instances!R505:Instances!R505),"median", MEDIAN(Instances!R505:Instances!R505),"min", MIN(Instances!R505:Instances!R505),"max", MAX(Instances!R505:Instances!R505),"diff", MAX(Instances!R505:Instances!R505)-MIN(Instances!R505:Instances!R505))</f>
        <v>0</v>
      </c>
      <c r="S505" s="1">
        <f>MIN($B505)</f>
        <v>0</v>
      </c>
      <c r="T505" s="1">
        <f>MIN($C505)</f>
        <v>0</v>
      </c>
      <c r="U505" s="1">
        <f>MIN($D505)</f>
        <v>0</v>
      </c>
      <c r="V505" s="1">
        <f>MIN($E505)</f>
        <v>0</v>
      </c>
      <c r="W505" s="1">
        <f>MIN($F505)</f>
        <v>0</v>
      </c>
      <c r="X505" s="1">
        <f>MIN($G505)</f>
        <v>0</v>
      </c>
      <c r="Y505" s="1">
        <f>MIN($H505)</f>
        <v>0</v>
      </c>
      <c r="Z505" s="1">
        <f>MIN($I505)</f>
        <v>0</v>
      </c>
      <c r="AA505" s="1">
        <f>MIN($J505)</f>
        <v>0</v>
      </c>
      <c r="AB505" s="1">
        <f>MIN($K505)</f>
        <v>0</v>
      </c>
      <c r="AC505" s="1">
        <f>MIN($M505)</f>
        <v>0</v>
      </c>
      <c r="AD505" s="1">
        <f>MIN($N505)</f>
        <v>0</v>
      </c>
      <c r="AE505" s="1">
        <f>MIN($P505)</f>
        <v>0</v>
      </c>
      <c r="AF505" s="1">
        <f>MIN($Q505)</f>
        <v>0</v>
      </c>
      <c r="AG505" s="1">
        <f>MIN($R505)</f>
        <v>0</v>
      </c>
      <c r="AH505" s="1">
        <f>MEDIAN($B505)</f>
        <v>0</v>
      </c>
      <c r="AI505" s="1">
        <f>MEDIAN($C505)</f>
        <v>0</v>
      </c>
      <c r="AJ505" s="1">
        <f>MEDIAN($D505)</f>
        <v>0</v>
      </c>
      <c r="AK505" s="1">
        <f>MEDIAN($E505)</f>
        <v>0</v>
      </c>
      <c r="AL505" s="1">
        <f>MEDIAN($F505)</f>
        <v>0</v>
      </c>
      <c r="AM505" s="1">
        <f>MEDIAN($G505)</f>
        <v>0</v>
      </c>
      <c r="AN505" s="1">
        <f>MEDIAN($H505)</f>
        <v>0</v>
      </c>
      <c r="AO505" s="1">
        <f>MEDIAN($I505)</f>
        <v>0</v>
      </c>
      <c r="AP505" s="1">
        <f>MEDIAN($J505)</f>
        <v>0</v>
      </c>
      <c r="AQ505" s="1">
        <f>MEDIAN($K505)</f>
        <v>0</v>
      </c>
      <c r="AR505" s="1">
        <f>MEDIAN($M505)</f>
        <v>0</v>
      </c>
      <c r="AS505" s="1">
        <f>MEDIAN($N505)</f>
        <v>0</v>
      </c>
      <c r="AT505" s="1">
        <f>MEDIAN($P505)</f>
        <v>0</v>
      </c>
      <c r="AU505" s="1">
        <f>MEDIAN($Q505)</f>
        <v>0</v>
      </c>
      <c r="AV505" s="1">
        <f>MEDIAN($R505)</f>
        <v>0</v>
      </c>
      <c r="AW505" s="1">
        <f>MAX($B505)</f>
        <v>0</v>
      </c>
      <c r="AX505" s="1">
        <f>MAX($C505)</f>
        <v>0</v>
      </c>
      <c r="AY505" s="1">
        <f>MAX($D505)</f>
        <v>0</v>
      </c>
      <c r="AZ505" s="1">
        <f>MAX($E505)</f>
        <v>0</v>
      </c>
      <c r="BA505" s="1">
        <f>MAX($F505)</f>
        <v>0</v>
      </c>
      <c r="BB505" s="1">
        <f>MAX($G505)</f>
        <v>0</v>
      </c>
      <c r="BC505" s="1">
        <f>MAX($H505)</f>
        <v>0</v>
      </c>
      <c r="BD505" s="1">
        <f>MAX($I505)</f>
        <v>0</v>
      </c>
      <c r="BE505" s="1">
        <f>MAX($J505)</f>
        <v>0</v>
      </c>
      <c r="BF505" s="1">
        <f>MAX($K505)</f>
        <v>0</v>
      </c>
      <c r="BG505" s="1">
        <f>MAX($M505)</f>
        <v>0</v>
      </c>
      <c r="BH505" s="1">
        <f>MAX($N505)</f>
        <v>0</v>
      </c>
      <c r="BI505" s="1">
        <f>MAX($P505)</f>
        <v>0</v>
      </c>
      <c r="BJ505" s="1">
        <f>MAX($Q505)</f>
        <v>0</v>
      </c>
      <c r="BK505" s="1">
        <f>MAX($R505)</f>
        <v>0</v>
      </c>
    </row>
    <row r="506" spans="1:63">
      <c r="A506" s="1" t="s">
        <v>20</v>
      </c>
      <c r="B506" s="1" cm="1">
        <f t="array" ref="B506">_xlfn.SWITCH($A$2,"average", AVERAGE(Instances!B506:Instances!B506),"median", MEDIAN(Instances!B506:Instances!B506),"min", MIN(Instances!B506:Instances!B506),"max", MAX(Instances!B506:Instances!B506),"diff", MAX(Instances!B506:Instances!B506)-MIN(Instances!B506:Instances!B506))</f>
        <v>0</v>
      </c>
      <c r="C506" s="1" cm="1">
        <f t="array" ref="C506">_xlfn.SWITCH($A$2,"average", AVERAGE(Instances!C506:Instances!C506),"median", MEDIAN(Instances!C506:Instances!C506),"min", MIN(Instances!C506:Instances!C506),"max", MAX(Instances!C506:Instances!C506),"diff", MAX(Instances!C506:Instances!C506)-MIN(Instances!C506:Instances!C506))</f>
        <v>0</v>
      </c>
      <c r="D506" s="1" cm="1">
        <f t="array" ref="D506">_xlfn.SWITCH($A$2,"average", AVERAGE(Instances!D506:Instances!D506),"median", MEDIAN(Instances!D506:Instances!D506),"min", MIN(Instances!D506:Instances!D506),"max", MAX(Instances!D506:Instances!D506),"diff", MAX(Instances!D506:Instances!D506)-MIN(Instances!D506:Instances!D506))</f>
        <v>0</v>
      </c>
      <c r="E506" s="1" cm="1">
        <f t="array" ref="E506">_xlfn.SWITCH($A$2,"average", AVERAGE(Instances!E506:Instances!E506),"median", MEDIAN(Instances!E506:Instances!E506),"min", MIN(Instances!E506:Instances!E506),"max", MAX(Instances!E506:Instances!E506),"diff", MAX(Instances!E506:Instances!E506)-MIN(Instances!E506:Instances!E506))</f>
        <v>0</v>
      </c>
      <c r="F506" s="1" cm="1">
        <f t="array" ref="F506">_xlfn.SWITCH($A$2,"average", AVERAGE(Instances!F506:Instances!F506),"median", MEDIAN(Instances!F506:Instances!F506),"min", MIN(Instances!F506:Instances!F506),"max", MAX(Instances!F506:Instances!F506),"diff", MAX(Instances!F506:Instances!F506)-MIN(Instances!F506:Instances!F506))</f>
        <v>0</v>
      </c>
      <c r="G506" s="1" cm="1">
        <f t="array" ref="G506">_xlfn.SWITCH($A$2,"average", AVERAGE(Instances!G506:Instances!G506),"median", MEDIAN(Instances!G506:Instances!G506),"min", MIN(Instances!G506:Instances!G506),"max", MAX(Instances!G506:Instances!G506),"diff", MAX(Instances!G506:Instances!G506)-MIN(Instances!G506:Instances!G506))</f>
        <v>0</v>
      </c>
      <c r="H506" s="1" cm="1">
        <f t="array" ref="H506">_xlfn.SWITCH($A$2,"average", AVERAGE(Instances!H506:Instances!H506),"median", MEDIAN(Instances!H506:Instances!H506),"min", MIN(Instances!H506:Instances!H506),"max", MAX(Instances!H506:Instances!H506),"diff", MAX(Instances!H506:Instances!H506)-MIN(Instances!H506:Instances!H506))</f>
        <v>0</v>
      </c>
      <c r="I506" s="1" cm="1">
        <f t="array" ref="I506">_xlfn.SWITCH($A$2,"average", AVERAGE(Instances!I506:Instances!I506),"median", MEDIAN(Instances!I506:Instances!I506),"min", MIN(Instances!I506:Instances!I506),"max", MAX(Instances!I506:Instances!I506),"diff", MAX(Instances!I506:Instances!I506)-MIN(Instances!I506:Instances!I506))</f>
        <v>0</v>
      </c>
      <c r="J506" s="1" cm="1">
        <f t="array" ref="J506">_xlfn.SWITCH($A$2,"average", AVERAGE(Instances!J506:Instances!J506),"median", MEDIAN(Instances!J506:Instances!J506),"min", MIN(Instances!J506:Instances!J506),"max", MAX(Instances!J506:Instances!J506),"diff", MAX(Instances!J506:Instances!J506)-MIN(Instances!J506:Instances!J506))</f>
        <v>0</v>
      </c>
      <c r="K506" s="1" cm="1">
        <f t="array" ref="K506">_xlfn.SWITCH($A$2,"average", AVERAGE(Instances!K506:Instances!K506),"median", MEDIAN(Instances!K506:Instances!K506),"min", MIN(Instances!K506:Instances!K506),"max", MAX(Instances!K506:Instances!K506),"diff", MAX(Instances!K506:Instances!K506)-MIN(Instances!K506:Instances!K506))</f>
        <v>0</v>
      </c>
      <c r="L506" s="1"/>
      <c r="M506" s="1" cm="1">
        <f t="array" ref="M506">_xlfn.SWITCH($A$2,"average", AVERAGE(Instances!M506:Instances!M506),"median", MEDIAN(Instances!M506:Instances!M506),"min", MIN(Instances!M506:Instances!M506),"max", MAX(Instances!M506:Instances!M506),"diff", MAX(Instances!M506:Instances!M506)-MIN(Instances!M506:Instances!M506))</f>
        <v>0</v>
      </c>
      <c r="N506" s="1" cm="1">
        <f t="array" ref="N506">_xlfn.SWITCH($A$2,"average", AVERAGE(Instances!N506:Instances!N506),"median", MEDIAN(Instances!N506:Instances!N506),"min", MIN(Instances!N506:Instances!N506),"max", MAX(Instances!N506:Instances!N506),"diff", MAX(Instances!N506:Instances!N506)-MIN(Instances!N506:Instances!N506))</f>
        <v>0</v>
      </c>
      <c r="O506" s="1"/>
      <c r="P506" s="1" cm="1">
        <f t="array" ref="P506">_xlfn.SWITCH($A$2,"average", AVERAGE(Instances!P506:Instances!P506),"median", MEDIAN(Instances!P506:Instances!P506),"min", MIN(Instances!P506:Instances!P506),"max", MAX(Instances!P506:Instances!P506),"diff", MAX(Instances!P506:Instances!P506)-MIN(Instances!P506:Instances!P506))</f>
        <v>0</v>
      </c>
      <c r="Q506" s="1" cm="1">
        <f t="array" ref="Q506">_xlfn.SWITCH($A$2,"average", AVERAGE(Instances!Q506:Instances!Q506),"median", MEDIAN(Instances!Q506:Instances!Q506),"min", MIN(Instances!Q506:Instances!Q506),"max", MAX(Instances!Q506:Instances!Q506),"diff", MAX(Instances!Q506:Instances!Q506)-MIN(Instances!Q506:Instances!Q506))</f>
        <v>0</v>
      </c>
      <c r="R506" s="1" cm="1">
        <f t="array" ref="R506">_xlfn.SWITCH($A$2,"average", AVERAGE(Instances!R506:Instances!R506),"median", MEDIAN(Instances!R506:Instances!R506),"min", MIN(Instances!R506:Instances!R506),"max", MAX(Instances!R506:Instances!R506),"diff", MAX(Instances!R506:Instances!R506)-MIN(Instances!R506:Instances!R506))</f>
        <v>0</v>
      </c>
      <c r="S506" s="1">
        <f>MIN($B506)</f>
        <v>0</v>
      </c>
      <c r="T506" s="1">
        <f>MIN($C506)</f>
        <v>0</v>
      </c>
      <c r="U506" s="1">
        <f>MIN($D506)</f>
        <v>0</v>
      </c>
      <c r="V506" s="1">
        <f>MIN($E506)</f>
        <v>0</v>
      </c>
      <c r="W506" s="1">
        <f>MIN($F506)</f>
        <v>0</v>
      </c>
      <c r="X506" s="1">
        <f>MIN($G506)</f>
        <v>0</v>
      </c>
      <c r="Y506" s="1">
        <f>MIN($H506)</f>
        <v>0</v>
      </c>
      <c r="Z506" s="1">
        <f>MIN($I506)</f>
        <v>0</v>
      </c>
      <c r="AA506" s="1">
        <f>MIN($J506)</f>
        <v>0</v>
      </c>
      <c r="AB506" s="1">
        <f>MIN($K506)</f>
        <v>0</v>
      </c>
      <c r="AC506" s="1">
        <f>MIN($M506)</f>
        <v>0</v>
      </c>
      <c r="AD506" s="1">
        <f>MIN($N506)</f>
        <v>0</v>
      </c>
      <c r="AE506" s="1">
        <f>MIN($P506)</f>
        <v>0</v>
      </c>
      <c r="AF506" s="1">
        <f>MIN($Q506)</f>
        <v>0</v>
      </c>
      <c r="AG506" s="1">
        <f>MIN($R506)</f>
        <v>0</v>
      </c>
      <c r="AH506" s="1">
        <f>MEDIAN($B506)</f>
        <v>0</v>
      </c>
      <c r="AI506" s="1">
        <f>MEDIAN($C506)</f>
        <v>0</v>
      </c>
      <c r="AJ506" s="1">
        <f>MEDIAN($D506)</f>
        <v>0</v>
      </c>
      <c r="AK506" s="1">
        <f>MEDIAN($E506)</f>
        <v>0</v>
      </c>
      <c r="AL506" s="1">
        <f>MEDIAN($F506)</f>
        <v>0</v>
      </c>
      <c r="AM506" s="1">
        <f>MEDIAN($G506)</f>
        <v>0</v>
      </c>
      <c r="AN506" s="1">
        <f>MEDIAN($H506)</f>
        <v>0</v>
      </c>
      <c r="AO506" s="1">
        <f>MEDIAN($I506)</f>
        <v>0</v>
      </c>
      <c r="AP506" s="1">
        <f>MEDIAN($J506)</f>
        <v>0</v>
      </c>
      <c r="AQ506" s="1">
        <f>MEDIAN($K506)</f>
        <v>0</v>
      </c>
      <c r="AR506" s="1">
        <f>MEDIAN($M506)</f>
        <v>0</v>
      </c>
      <c r="AS506" s="1">
        <f>MEDIAN($N506)</f>
        <v>0</v>
      </c>
      <c r="AT506" s="1">
        <f>MEDIAN($P506)</f>
        <v>0</v>
      </c>
      <c r="AU506" s="1">
        <f>MEDIAN($Q506)</f>
        <v>0</v>
      </c>
      <c r="AV506" s="1">
        <f>MEDIAN($R506)</f>
        <v>0</v>
      </c>
      <c r="AW506" s="1">
        <f>MAX($B506)</f>
        <v>0</v>
      </c>
      <c r="AX506" s="1">
        <f>MAX($C506)</f>
        <v>0</v>
      </c>
      <c r="AY506" s="1">
        <f>MAX($D506)</f>
        <v>0</v>
      </c>
      <c r="AZ506" s="1">
        <f>MAX($E506)</f>
        <v>0</v>
      </c>
      <c r="BA506" s="1">
        <f>MAX($F506)</f>
        <v>0</v>
      </c>
      <c r="BB506" s="1">
        <f>MAX($G506)</f>
        <v>0</v>
      </c>
      <c r="BC506" s="1">
        <f>MAX($H506)</f>
        <v>0</v>
      </c>
      <c r="BD506" s="1">
        <f>MAX($I506)</f>
        <v>0</v>
      </c>
      <c r="BE506" s="1">
        <f>MAX($J506)</f>
        <v>0</v>
      </c>
      <c r="BF506" s="1">
        <f>MAX($K506)</f>
        <v>0</v>
      </c>
      <c r="BG506" s="1">
        <f>MAX($M506)</f>
        <v>0</v>
      </c>
      <c r="BH506" s="1">
        <f>MAX($N506)</f>
        <v>0</v>
      </c>
      <c r="BI506" s="1">
        <f>MAX($P506)</f>
        <v>0</v>
      </c>
      <c r="BJ506" s="1">
        <f>MAX($Q506)</f>
        <v>0</v>
      </c>
      <c r="BK506" s="1">
        <f>MAX($R506)</f>
        <v>0</v>
      </c>
    </row>
    <row r="507" spans="1:63">
      <c r="A507" s="1" t="s">
        <v>21</v>
      </c>
      <c r="B507" s="1" cm="1">
        <f t="array" ref="B507">_xlfn.SWITCH($A$2,"average", AVERAGE(Instances!B507:Instances!B507),"median", MEDIAN(Instances!B507:Instances!B507),"min", MIN(Instances!B507:Instances!B507),"max", MAX(Instances!B507:Instances!B507),"diff", MAX(Instances!B507:Instances!B507)-MIN(Instances!B507:Instances!B507))</f>
        <v>0</v>
      </c>
      <c r="C507" s="1" cm="1">
        <f t="array" ref="C507">_xlfn.SWITCH($A$2,"average", AVERAGE(Instances!C507:Instances!C507),"median", MEDIAN(Instances!C507:Instances!C507),"min", MIN(Instances!C507:Instances!C507),"max", MAX(Instances!C507:Instances!C507),"diff", MAX(Instances!C507:Instances!C507)-MIN(Instances!C507:Instances!C507))</f>
        <v>0</v>
      </c>
      <c r="D507" s="1" cm="1">
        <f t="array" ref="D507">_xlfn.SWITCH($A$2,"average", AVERAGE(Instances!D507:Instances!D507),"median", MEDIAN(Instances!D507:Instances!D507),"min", MIN(Instances!D507:Instances!D507),"max", MAX(Instances!D507:Instances!D507),"diff", MAX(Instances!D507:Instances!D507)-MIN(Instances!D507:Instances!D507))</f>
        <v>0</v>
      </c>
      <c r="E507" s="1" cm="1">
        <f t="array" ref="E507">_xlfn.SWITCH($A$2,"average", AVERAGE(Instances!E507:Instances!E507),"median", MEDIAN(Instances!E507:Instances!E507),"min", MIN(Instances!E507:Instances!E507),"max", MAX(Instances!E507:Instances!E507),"diff", MAX(Instances!E507:Instances!E507)-MIN(Instances!E507:Instances!E507))</f>
        <v>0</v>
      </c>
      <c r="F507" s="1" cm="1">
        <f t="array" ref="F507">_xlfn.SWITCH($A$2,"average", AVERAGE(Instances!F507:Instances!F507),"median", MEDIAN(Instances!F507:Instances!F507),"min", MIN(Instances!F507:Instances!F507),"max", MAX(Instances!F507:Instances!F507),"diff", MAX(Instances!F507:Instances!F507)-MIN(Instances!F507:Instances!F507))</f>
        <v>0</v>
      </c>
      <c r="G507" s="1" cm="1">
        <f t="array" ref="G507">_xlfn.SWITCH($A$2,"average", AVERAGE(Instances!G507:Instances!G507),"median", MEDIAN(Instances!G507:Instances!G507),"min", MIN(Instances!G507:Instances!G507),"max", MAX(Instances!G507:Instances!G507),"diff", MAX(Instances!G507:Instances!G507)-MIN(Instances!G507:Instances!G507))</f>
        <v>0</v>
      </c>
      <c r="H507" s="1" cm="1">
        <f t="array" ref="H507">_xlfn.SWITCH($A$2,"average", AVERAGE(Instances!H507:Instances!H507),"median", MEDIAN(Instances!H507:Instances!H507),"min", MIN(Instances!H507:Instances!H507),"max", MAX(Instances!H507:Instances!H507),"diff", MAX(Instances!H507:Instances!H507)-MIN(Instances!H507:Instances!H507))</f>
        <v>0</v>
      </c>
      <c r="I507" s="1" cm="1">
        <f t="array" ref="I507">_xlfn.SWITCH($A$2,"average", AVERAGE(Instances!I507:Instances!I507),"median", MEDIAN(Instances!I507:Instances!I507),"min", MIN(Instances!I507:Instances!I507),"max", MAX(Instances!I507:Instances!I507),"diff", MAX(Instances!I507:Instances!I507)-MIN(Instances!I507:Instances!I507))</f>
        <v>0</v>
      </c>
      <c r="J507" s="1" cm="1">
        <f t="array" ref="J507">_xlfn.SWITCH($A$2,"average", AVERAGE(Instances!J507:Instances!J507),"median", MEDIAN(Instances!J507:Instances!J507),"min", MIN(Instances!J507:Instances!J507),"max", MAX(Instances!J507:Instances!J507),"diff", MAX(Instances!J507:Instances!J507)-MIN(Instances!J507:Instances!J507))</f>
        <v>0</v>
      </c>
      <c r="K507" s="1" cm="1">
        <f t="array" ref="K507">_xlfn.SWITCH($A$2,"average", AVERAGE(Instances!K507:Instances!K507),"median", MEDIAN(Instances!K507:Instances!K507),"min", MIN(Instances!K507:Instances!K507),"max", MAX(Instances!K507:Instances!K507),"diff", MAX(Instances!K507:Instances!K507)-MIN(Instances!K507:Instances!K507))</f>
        <v>0</v>
      </c>
      <c r="L507" s="1"/>
      <c r="M507" s="1" cm="1">
        <f t="array" ref="M507">_xlfn.SWITCH($A$2,"average", AVERAGE(Instances!M507:Instances!M507),"median", MEDIAN(Instances!M507:Instances!M507),"min", MIN(Instances!M507:Instances!M507),"max", MAX(Instances!M507:Instances!M507),"diff", MAX(Instances!M507:Instances!M507)-MIN(Instances!M507:Instances!M507))</f>
        <v>0</v>
      </c>
      <c r="N507" s="1" cm="1">
        <f t="array" ref="N507">_xlfn.SWITCH($A$2,"average", AVERAGE(Instances!N507:Instances!N507),"median", MEDIAN(Instances!N507:Instances!N507),"min", MIN(Instances!N507:Instances!N507),"max", MAX(Instances!N507:Instances!N507),"diff", MAX(Instances!N507:Instances!N507)-MIN(Instances!N507:Instances!N507))</f>
        <v>0</v>
      </c>
      <c r="O507" s="1"/>
      <c r="P507" s="1" cm="1">
        <f t="array" ref="P507">_xlfn.SWITCH($A$2,"average", AVERAGE(Instances!P507:Instances!P507),"median", MEDIAN(Instances!P507:Instances!P507),"min", MIN(Instances!P507:Instances!P507),"max", MAX(Instances!P507:Instances!P507),"diff", MAX(Instances!P507:Instances!P507)-MIN(Instances!P507:Instances!P507))</f>
        <v>0</v>
      </c>
      <c r="Q507" s="1" cm="1">
        <f t="array" ref="Q507">_xlfn.SWITCH($A$2,"average", AVERAGE(Instances!Q507:Instances!Q507),"median", MEDIAN(Instances!Q507:Instances!Q507),"min", MIN(Instances!Q507:Instances!Q507),"max", MAX(Instances!Q507:Instances!Q507),"diff", MAX(Instances!Q507:Instances!Q507)-MIN(Instances!Q507:Instances!Q507))</f>
        <v>0</v>
      </c>
      <c r="R507" s="1" cm="1">
        <f t="array" ref="R507">_xlfn.SWITCH($A$2,"average", AVERAGE(Instances!R507:Instances!R507),"median", MEDIAN(Instances!R507:Instances!R507),"min", MIN(Instances!R507:Instances!R507),"max", MAX(Instances!R507:Instances!R507),"diff", MAX(Instances!R507:Instances!R507)-MIN(Instances!R507:Instances!R507))</f>
        <v>0</v>
      </c>
      <c r="S507" s="1">
        <f>MIN($B507)</f>
        <v>0</v>
      </c>
      <c r="T507" s="1">
        <f>MIN($C507)</f>
        <v>0</v>
      </c>
      <c r="U507" s="1">
        <f>MIN($D507)</f>
        <v>0</v>
      </c>
      <c r="V507" s="1">
        <f>MIN($E507)</f>
        <v>0</v>
      </c>
      <c r="W507" s="1">
        <f>MIN($F507)</f>
        <v>0</v>
      </c>
      <c r="X507" s="1">
        <f>MIN($G507)</f>
        <v>0</v>
      </c>
      <c r="Y507" s="1">
        <f>MIN($H507)</f>
        <v>0</v>
      </c>
      <c r="Z507" s="1">
        <f>MIN($I507)</f>
        <v>0</v>
      </c>
      <c r="AA507" s="1">
        <f>MIN($J507)</f>
        <v>0</v>
      </c>
      <c r="AB507" s="1">
        <f>MIN($K507)</f>
        <v>0</v>
      </c>
      <c r="AC507" s="1">
        <f>MIN($M507)</f>
        <v>0</v>
      </c>
      <c r="AD507" s="1">
        <f>MIN($N507)</f>
        <v>0</v>
      </c>
      <c r="AE507" s="1">
        <f>MIN($P507)</f>
        <v>0</v>
      </c>
      <c r="AF507" s="1">
        <f>MIN($Q507)</f>
        <v>0</v>
      </c>
      <c r="AG507" s="1">
        <f>MIN($R507)</f>
        <v>0</v>
      </c>
      <c r="AH507" s="1">
        <f>MEDIAN($B507)</f>
        <v>0</v>
      </c>
      <c r="AI507" s="1">
        <f>MEDIAN($C507)</f>
        <v>0</v>
      </c>
      <c r="AJ507" s="1">
        <f>MEDIAN($D507)</f>
        <v>0</v>
      </c>
      <c r="AK507" s="1">
        <f>MEDIAN($E507)</f>
        <v>0</v>
      </c>
      <c r="AL507" s="1">
        <f>MEDIAN($F507)</f>
        <v>0</v>
      </c>
      <c r="AM507" s="1">
        <f>MEDIAN($G507)</f>
        <v>0</v>
      </c>
      <c r="AN507" s="1">
        <f>MEDIAN($H507)</f>
        <v>0</v>
      </c>
      <c r="AO507" s="1">
        <f>MEDIAN($I507)</f>
        <v>0</v>
      </c>
      <c r="AP507" s="1">
        <f>MEDIAN($J507)</f>
        <v>0</v>
      </c>
      <c r="AQ507" s="1">
        <f>MEDIAN($K507)</f>
        <v>0</v>
      </c>
      <c r="AR507" s="1">
        <f>MEDIAN($M507)</f>
        <v>0</v>
      </c>
      <c r="AS507" s="1">
        <f>MEDIAN($N507)</f>
        <v>0</v>
      </c>
      <c r="AT507" s="1">
        <f>MEDIAN($P507)</f>
        <v>0</v>
      </c>
      <c r="AU507" s="1">
        <f>MEDIAN($Q507)</f>
        <v>0</v>
      </c>
      <c r="AV507" s="1">
        <f>MEDIAN($R507)</f>
        <v>0</v>
      </c>
      <c r="AW507" s="1">
        <f>MAX($B507)</f>
        <v>0</v>
      </c>
      <c r="AX507" s="1">
        <f>MAX($C507)</f>
        <v>0</v>
      </c>
      <c r="AY507" s="1">
        <f>MAX($D507)</f>
        <v>0</v>
      </c>
      <c r="AZ507" s="1">
        <f>MAX($E507)</f>
        <v>0</v>
      </c>
      <c r="BA507" s="1">
        <f>MAX($F507)</f>
        <v>0</v>
      </c>
      <c r="BB507" s="1">
        <f>MAX($G507)</f>
        <v>0</v>
      </c>
      <c r="BC507" s="1">
        <f>MAX($H507)</f>
        <v>0</v>
      </c>
      <c r="BD507" s="1">
        <f>MAX($I507)</f>
        <v>0</v>
      </c>
      <c r="BE507" s="1">
        <f>MAX($J507)</f>
        <v>0</v>
      </c>
      <c r="BF507" s="1">
        <f>MAX($K507)</f>
        <v>0</v>
      </c>
      <c r="BG507" s="1">
        <f>MAX($M507)</f>
        <v>0</v>
      </c>
      <c r="BH507" s="1">
        <f>MAX($N507)</f>
        <v>0</v>
      </c>
      <c r="BI507" s="1">
        <f>MAX($P507)</f>
        <v>0</v>
      </c>
      <c r="BJ507" s="1">
        <f>MAX($Q507)</f>
        <v>0</v>
      </c>
      <c r="BK507" s="1">
        <f>MAX($R507)</f>
        <v>0</v>
      </c>
    </row>
    <row r="508" spans="1:63">
      <c r="A508" s="1" t="s">
        <v>22</v>
      </c>
      <c r="B508" s="1" cm="1">
        <f t="array" ref="B508">_xlfn.SWITCH($A$2,"average", AVERAGE(Instances!B508:Instances!B508),"median", MEDIAN(Instances!B508:Instances!B508),"min", MIN(Instances!B508:Instances!B508),"max", MAX(Instances!B508:Instances!B508),"diff", MAX(Instances!B508:Instances!B508)-MIN(Instances!B508:Instances!B508))</f>
        <v>0</v>
      </c>
      <c r="C508" s="1" cm="1">
        <f t="array" ref="C508">_xlfn.SWITCH($A$2,"average", AVERAGE(Instances!C508:Instances!C508),"median", MEDIAN(Instances!C508:Instances!C508),"min", MIN(Instances!C508:Instances!C508),"max", MAX(Instances!C508:Instances!C508),"diff", MAX(Instances!C508:Instances!C508)-MIN(Instances!C508:Instances!C508))</f>
        <v>0</v>
      </c>
      <c r="D508" s="1" cm="1">
        <f t="array" ref="D508">_xlfn.SWITCH($A$2,"average", AVERAGE(Instances!D508:Instances!D508),"median", MEDIAN(Instances!D508:Instances!D508),"min", MIN(Instances!D508:Instances!D508),"max", MAX(Instances!D508:Instances!D508),"diff", MAX(Instances!D508:Instances!D508)-MIN(Instances!D508:Instances!D508))</f>
        <v>0</v>
      </c>
      <c r="E508" s="1" cm="1">
        <f t="array" ref="E508">_xlfn.SWITCH($A$2,"average", AVERAGE(Instances!E508:Instances!E508),"median", MEDIAN(Instances!E508:Instances!E508),"min", MIN(Instances!E508:Instances!E508),"max", MAX(Instances!E508:Instances!E508),"diff", MAX(Instances!E508:Instances!E508)-MIN(Instances!E508:Instances!E508))</f>
        <v>0</v>
      </c>
      <c r="F508" s="1" cm="1">
        <f t="array" ref="F508">_xlfn.SWITCH($A$2,"average", AVERAGE(Instances!F508:Instances!F508),"median", MEDIAN(Instances!F508:Instances!F508),"min", MIN(Instances!F508:Instances!F508),"max", MAX(Instances!F508:Instances!F508),"diff", MAX(Instances!F508:Instances!F508)-MIN(Instances!F508:Instances!F508))</f>
        <v>0</v>
      </c>
      <c r="G508" s="1" cm="1">
        <f t="array" ref="G508">_xlfn.SWITCH($A$2,"average", AVERAGE(Instances!G508:Instances!G508),"median", MEDIAN(Instances!G508:Instances!G508),"min", MIN(Instances!G508:Instances!G508),"max", MAX(Instances!G508:Instances!G508),"diff", MAX(Instances!G508:Instances!G508)-MIN(Instances!G508:Instances!G508))</f>
        <v>0</v>
      </c>
      <c r="H508" s="1" cm="1">
        <f t="array" ref="H508">_xlfn.SWITCH($A$2,"average", AVERAGE(Instances!H508:Instances!H508),"median", MEDIAN(Instances!H508:Instances!H508),"min", MIN(Instances!H508:Instances!H508),"max", MAX(Instances!H508:Instances!H508),"diff", MAX(Instances!H508:Instances!H508)-MIN(Instances!H508:Instances!H508))</f>
        <v>0</v>
      </c>
      <c r="I508" s="1" cm="1">
        <f t="array" ref="I508">_xlfn.SWITCH($A$2,"average", AVERAGE(Instances!I508:Instances!I508),"median", MEDIAN(Instances!I508:Instances!I508),"min", MIN(Instances!I508:Instances!I508),"max", MAX(Instances!I508:Instances!I508),"diff", MAX(Instances!I508:Instances!I508)-MIN(Instances!I508:Instances!I508))</f>
        <v>0</v>
      </c>
      <c r="J508" s="1" cm="1">
        <f t="array" ref="J508">_xlfn.SWITCH($A$2,"average", AVERAGE(Instances!J508:Instances!J508),"median", MEDIAN(Instances!J508:Instances!J508),"min", MIN(Instances!J508:Instances!J508),"max", MAX(Instances!J508:Instances!J508),"diff", MAX(Instances!J508:Instances!J508)-MIN(Instances!J508:Instances!J508))</f>
        <v>0</v>
      </c>
      <c r="K508" s="1" cm="1">
        <f t="array" ref="K508">_xlfn.SWITCH($A$2,"average", AVERAGE(Instances!K508:Instances!K508),"median", MEDIAN(Instances!K508:Instances!K508),"min", MIN(Instances!K508:Instances!K508),"max", MAX(Instances!K508:Instances!K508),"diff", MAX(Instances!K508:Instances!K508)-MIN(Instances!K508:Instances!K508))</f>
        <v>0</v>
      </c>
      <c r="L508" s="1"/>
      <c r="M508" s="1" cm="1">
        <f t="array" ref="M508">_xlfn.SWITCH($A$2,"average", AVERAGE(Instances!M508:Instances!M508),"median", MEDIAN(Instances!M508:Instances!M508),"min", MIN(Instances!M508:Instances!M508),"max", MAX(Instances!M508:Instances!M508),"diff", MAX(Instances!M508:Instances!M508)-MIN(Instances!M508:Instances!M508))</f>
        <v>0</v>
      </c>
      <c r="N508" s="1" cm="1">
        <f t="array" ref="N508">_xlfn.SWITCH($A$2,"average", AVERAGE(Instances!N508:Instances!N508),"median", MEDIAN(Instances!N508:Instances!N508),"min", MIN(Instances!N508:Instances!N508),"max", MAX(Instances!N508:Instances!N508),"diff", MAX(Instances!N508:Instances!N508)-MIN(Instances!N508:Instances!N508))</f>
        <v>0</v>
      </c>
      <c r="O508" s="1"/>
      <c r="P508" s="1" cm="1">
        <f t="array" ref="P508">_xlfn.SWITCH($A$2,"average", AVERAGE(Instances!P508:Instances!P508),"median", MEDIAN(Instances!P508:Instances!P508),"min", MIN(Instances!P508:Instances!P508),"max", MAX(Instances!P508:Instances!P508),"diff", MAX(Instances!P508:Instances!P508)-MIN(Instances!P508:Instances!P508))</f>
        <v>0</v>
      </c>
      <c r="Q508" s="1" cm="1">
        <f t="array" ref="Q508">_xlfn.SWITCH($A$2,"average", AVERAGE(Instances!Q508:Instances!Q508),"median", MEDIAN(Instances!Q508:Instances!Q508),"min", MIN(Instances!Q508:Instances!Q508),"max", MAX(Instances!Q508:Instances!Q508),"diff", MAX(Instances!Q508:Instances!Q508)-MIN(Instances!Q508:Instances!Q508))</f>
        <v>0</v>
      </c>
      <c r="R508" s="1" cm="1">
        <f t="array" ref="R508">_xlfn.SWITCH($A$2,"average", AVERAGE(Instances!R508:Instances!R508),"median", MEDIAN(Instances!R508:Instances!R508),"min", MIN(Instances!R508:Instances!R508),"max", MAX(Instances!R508:Instances!R508),"diff", MAX(Instances!R508:Instances!R508)-MIN(Instances!R508:Instances!R508))</f>
        <v>0</v>
      </c>
      <c r="S508" s="1">
        <f>MIN($B508)</f>
        <v>0</v>
      </c>
      <c r="T508" s="1">
        <f>MIN($C508)</f>
        <v>0</v>
      </c>
      <c r="U508" s="1">
        <f>MIN($D508)</f>
        <v>0</v>
      </c>
      <c r="V508" s="1">
        <f>MIN($E508)</f>
        <v>0</v>
      </c>
      <c r="W508" s="1">
        <f>MIN($F508)</f>
        <v>0</v>
      </c>
      <c r="X508" s="1">
        <f>MIN($G508)</f>
        <v>0</v>
      </c>
      <c r="Y508" s="1">
        <f>MIN($H508)</f>
        <v>0</v>
      </c>
      <c r="Z508" s="1">
        <f>MIN($I508)</f>
        <v>0</v>
      </c>
      <c r="AA508" s="1">
        <f>MIN($J508)</f>
        <v>0</v>
      </c>
      <c r="AB508" s="1">
        <f>MIN($K508)</f>
        <v>0</v>
      </c>
      <c r="AC508" s="1">
        <f>MIN($M508)</f>
        <v>0</v>
      </c>
      <c r="AD508" s="1">
        <f>MIN($N508)</f>
        <v>0</v>
      </c>
      <c r="AE508" s="1">
        <f>MIN($P508)</f>
        <v>0</v>
      </c>
      <c r="AF508" s="1">
        <f>MIN($Q508)</f>
        <v>0</v>
      </c>
      <c r="AG508" s="1">
        <f>MIN($R508)</f>
        <v>0</v>
      </c>
      <c r="AH508" s="1">
        <f>MEDIAN($B508)</f>
        <v>0</v>
      </c>
      <c r="AI508" s="1">
        <f>MEDIAN($C508)</f>
        <v>0</v>
      </c>
      <c r="AJ508" s="1">
        <f>MEDIAN($D508)</f>
        <v>0</v>
      </c>
      <c r="AK508" s="1">
        <f>MEDIAN($E508)</f>
        <v>0</v>
      </c>
      <c r="AL508" s="1">
        <f>MEDIAN($F508)</f>
        <v>0</v>
      </c>
      <c r="AM508" s="1">
        <f>MEDIAN($G508)</f>
        <v>0</v>
      </c>
      <c r="AN508" s="1">
        <f>MEDIAN($H508)</f>
        <v>0</v>
      </c>
      <c r="AO508" s="1">
        <f>MEDIAN($I508)</f>
        <v>0</v>
      </c>
      <c r="AP508" s="1">
        <f>MEDIAN($J508)</f>
        <v>0</v>
      </c>
      <c r="AQ508" s="1">
        <f>MEDIAN($K508)</f>
        <v>0</v>
      </c>
      <c r="AR508" s="1">
        <f>MEDIAN($M508)</f>
        <v>0</v>
      </c>
      <c r="AS508" s="1">
        <f>MEDIAN($N508)</f>
        <v>0</v>
      </c>
      <c r="AT508" s="1">
        <f>MEDIAN($P508)</f>
        <v>0</v>
      </c>
      <c r="AU508" s="1">
        <f>MEDIAN($Q508)</f>
        <v>0</v>
      </c>
      <c r="AV508" s="1">
        <f>MEDIAN($R508)</f>
        <v>0</v>
      </c>
      <c r="AW508" s="1">
        <f>MAX($B508)</f>
        <v>0</v>
      </c>
      <c r="AX508" s="1">
        <f>MAX($C508)</f>
        <v>0</v>
      </c>
      <c r="AY508" s="1">
        <f>MAX($D508)</f>
        <v>0</v>
      </c>
      <c r="AZ508" s="1">
        <f>MAX($E508)</f>
        <v>0</v>
      </c>
      <c r="BA508" s="1">
        <f>MAX($F508)</f>
        <v>0</v>
      </c>
      <c r="BB508" s="1">
        <f>MAX($G508)</f>
        <v>0</v>
      </c>
      <c r="BC508" s="1">
        <f>MAX($H508)</f>
        <v>0</v>
      </c>
      <c r="BD508" s="1">
        <f>MAX($I508)</f>
        <v>0</v>
      </c>
      <c r="BE508" s="1">
        <f>MAX($J508)</f>
        <v>0</v>
      </c>
      <c r="BF508" s="1">
        <f>MAX($K508)</f>
        <v>0</v>
      </c>
      <c r="BG508" s="1">
        <f>MAX($M508)</f>
        <v>0</v>
      </c>
      <c r="BH508" s="1">
        <f>MAX($N508)</f>
        <v>0</v>
      </c>
      <c r="BI508" s="1">
        <f>MAX($P508)</f>
        <v>0</v>
      </c>
      <c r="BJ508" s="1">
        <f>MAX($Q508)</f>
        <v>0</v>
      </c>
      <c r="BK508" s="1">
        <f>MAX($R508)</f>
        <v>0</v>
      </c>
    </row>
    <row r="509" spans="1:63">
      <c r="A509" s="1" t="s">
        <v>23</v>
      </c>
      <c r="B509" s="1" cm="1">
        <f t="array" ref="B509">_xlfn.SWITCH($A$2,"average", AVERAGE(Instances!B509:Instances!B509),"median", MEDIAN(Instances!B509:Instances!B509),"min", MIN(Instances!B509:Instances!B509),"max", MAX(Instances!B509:Instances!B509),"diff", MAX(Instances!B509:Instances!B509)-MIN(Instances!B509:Instances!B509))</f>
        <v>0</v>
      </c>
      <c r="C509" s="1" cm="1">
        <f t="array" ref="C509">_xlfn.SWITCH($A$2,"average", AVERAGE(Instances!C509:Instances!C509),"median", MEDIAN(Instances!C509:Instances!C509),"min", MIN(Instances!C509:Instances!C509),"max", MAX(Instances!C509:Instances!C509),"diff", MAX(Instances!C509:Instances!C509)-MIN(Instances!C509:Instances!C509))</f>
        <v>0</v>
      </c>
      <c r="D509" s="1" cm="1">
        <f t="array" ref="D509">_xlfn.SWITCH($A$2,"average", AVERAGE(Instances!D509:Instances!D509),"median", MEDIAN(Instances!D509:Instances!D509),"min", MIN(Instances!D509:Instances!D509),"max", MAX(Instances!D509:Instances!D509),"diff", MAX(Instances!D509:Instances!D509)-MIN(Instances!D509:Instances!D509))</f>
        <v>0</v>
      </c>
      <c r="E509" s="1" cm="1">
        <f t="array" ref="E509">_xlfn.SWITCH($A$2,"average", AVERAGE(Instances!E509:Instances!E509),"median", MEDIAN(Instances!E509:Instances!E509),"min", MIN(Instances!E509:Instances!E509),"max", MAX(Instances!E509:Instances!E509),"diff", MAX(Instances!E509:Instances!E509)-MIN(Instances!E509:Instances!E509))</f>
        <v>0</v>
      </c>
      <c r="F509" s="1" cm="1">
        <f t="array" ref="F509">_xlfn.SWITCH($A$2,"average", AVERAGE(Instances!F509:Instances!F509),"median", MEDIAN(Instances!F509:Instances!F509),"min", MIN(Instances!F509:Instances!F509),"max", MAX(Instances!F509:Instances!F509),"diff", MAX(Instances!F509:Instances!F509)-MIN(Instances!F509:Instances!F509))</f>
        <v>0</v>
      </c>
      <c r="G509" s="1" cm="1">
        <f t="array" ref="G509">_xlfn.SWITCH($A$2,"average", AVERAGE(Instances!G509:Instances!G509),"median", MEDIAN(Instances!G509:Instances!G509),"min", MIN(Instances!G509:Instances!G509),"max", MAX(Instances!G509:Instances!G509),"diff", MAX(Instances!G509:Instances!G509)-MIN(Instances!G509:Instances!G509))</f>
        <v>0</v>
      </c>
      <c r="H509" s="1" cm="1">
        <f t="array" ref="H509">_xlfn.SWITCH($A$2,"average", AVERAGE(Instances!H509:Instances!H509),"median", MEDIAN(Instances!H509:Instances!H509),"min", MIN(Instances!H509:Instances!H509),"max", MAX(Instances!H509:Instances!H509),"diff", MAX(Instances!H509:Instances!H509)-MIN(Instances!H509:Instances!H509))</f>
        <v>0</v>
      </c>
      <c r="I509" s="1" cm="1">
        <f t="array" ref="I509">_xlfn.SWITCH($A$2,"average", AVERAGE(Instances!I509:Instances!I509),"median", MEDIAN(Instances!I509:Instances!I509),"min", MIN(Instances!I509:Instances!I509),"max", MAX(Instances!I509:Instances!I509),"diff", MAX(Instances!I509:Instances!I509)-MIN(Instances!I509:Instances!I509))</f>
        <v>0</v>
      </c>
      <c r="J509" s="1" cm="1">
        <f t="array" ref="J509">_xlfn.SWITCH($A$2,"average", AVERAGE(Instances!J509:Instances!J509),"median", MEDIAN(Instances!J509:Instances!J509),"min", MIN(Instances!J509:Instances!J509),"max", MAX(Instances!J509:Instances!J509),"diff", MAX(Instances!J509:Instances!J509)-MIN(Instances!J509:Instances!J509))</f>
        <v>0</v>
      </c>
      <c r="K509" s="1" cm="1">
        <f t="array" ref="K509">_xlfn.SWITCH($A$2,"average", AVERAGE(Instances!K509:Instances!K509),"median", MEDIAN(Instances!K509:Instances!K509),"min", MIN(Instances!K509:Instances!K509),"max", MAX(Instances!K509:Instances!K509),"diff", MAX(Instances!K509:Instances!K509)-MIN(Instances!K509:Instances!K509))</f>
        <v>0</v>
      </c>
      <c r="L509" s="1"/>
      <c r="M509" s="1" cm="1">
        <f t="array" ref="M509">_xlfn.SWITCH($A$2,"average", AVERAGE(Instances!M509:Instances!M509),"median", MEDIAN(Instances!M509:Instances!M509),"min", MIN(Instances!M509:Instances!M509),"max", MAX(Instances!M509:Instances!M509),"diff", MAX(Instances!M509:Instances!M509)-MIN(Instances!M509:Instances!M509))</f>
        <v>0</v>
      </c>
      <c r="N509" s="1" cm="1">
        <f t="array" ref="N509">_xlfn.SWITCH($A$2,"average", AVERAGE(Instances!N509:Instances!N509),"median", MEDIAN(Instances!N509:Instances!N509),"min", MIN(Instances!N509:Instances!N509),"max", MAX(Instances!N509:Instances!N509),"diff", MAX(Instances!N509:Instances!N509)-MIN(Instances!N509:Instances!N509))</f>
        <v>0</v>
      </c>
      <c r="O509" s="1"/>
      <c r="P509" s="1" cm="1">
        <f t="array" ref="P509">_xlfn.SWITCH($A$2,"average", AVERAGE(Instances!P509:Instances!P509),"median", MEDIAN(Instances!P509:Instances!P509),"min", MIN(Instances!P509:Instances!P509),"max", MAX(Instances!P509:Instances!P509),"diff", MAX(Instances!P509:Instances!P509)-MIN(Instances!P509:Instances!P509))</f>
        <v>0</v>
      </c>
      <c r="Q509" s="1" cm="1">
        <f t="array" ref="Q509">_xlfn.SWITCH($A$2,"average", AVERAGE(Instances!Q509:Instances!Q509),"median", MEDIAN(Instances!Q509:Instances!Q509),"min", MIN(Instances!Q509:Instances!Q509),"max", MAX(Instances!Q509:Instances!Q509),"diff", MAX(Instances!Q509:Instances!Q509)-MIN(Instances!Q509:Instances!Q509))</f>
        <v>0</v>
      </c>
      <c r="R509" s="1" cm="1">
        <f t="array" ref="R509">_xlfn.SWITCH($A$2,"average", AVERAGE(Instances!R509:Instances!R509),"median", MEDIAN(Instances!R509:Instances!R509),"min", MIN(Instances!R509:Instances!R509),"max", MAX(Instances!R509:Instances!R509),"diff", MAX(Instances!R509:Instances!R509)-MIN(Instances!R509:Instances!R509))</f>
        <v>0</v>
      </c>
      <c r="S509" s="1">
        <f>MIN($B509)</f>
        <v>0</v>
      </c>
      <c r="T509" s="1">
        <f>MIN($C509)</f>
        <v>0</v>
      </c>
      <c r="U509" s="1">
        <f>MIN($D509)</f>
        <v>0</v>
      </c>
      <c r="V509" s="1">
        <f>MIN($E509)</f>
        <v>0</v>
      </c>
      <c r="W509" s="1">
        <f>MIN($F509)</f>
        <v>0</v>
      </c>
      <c r="X509" s="1">
        <f>MIN($G509)</f>
        <v>0</v>
      </c>
      <c r="Y509" s="1">
        <f>MIN($H509)</f>
        <v>0</v>
      </c>
      <c r="Z509" s="1">
        <f>MIN($I509)</f>
        <v>0</v>
      </c>
      <c r="AA509" s="1">
        <f>MIN($J509)</f>
        <v>0</v>
      </c>
      <c r="AB509" s="1">
        <f>MIN($K509)</f>
        <v>0</v>
      </c>
      <c r="AC509" s="1">
        <f>MIN($M509)</f>
        <v>0</v>
      </c>
      <c r="AD509" s="1">
        <f>MIN($N509)</f>
        <v>0</v>
      </c>
      <c r="AE509" s="1">
        <f>MIN($P509)</f>
        <v>0</v>
      </c>
      <c r="AF509" s="1">
        <f>MIN($Q509)</f>
        <v>0</v>
      </c>
      <c r="AG509" s="1">
        <f>MIN($R509)</f>
        <v>0</v>
      </c>
      <c r="AH509" s="1">
        <f>MEDIAN($B509)</f>
        <v>0</v>
      </c>
      <c r="AI509" s="1">
        <f>MEDIAN($C509)</f>
        <v>0</v>
      </c>
      <c r="AJ509" s="1">
        <f>MEDIAN($D509)</f>
        <v>0</v>
      </c>
      <c r="AK509" s="1">
        <f>MEDIAN($E509)</f>
        <v>0</v>
      </c>
      <c r="AL509" s="1">
        <f>MEDIAN($F509)</f>
        <v>0</v>
      </c>
      <c r="AM509" s="1">
        <f>MEDIAN($G509)</f>
        <v>0</v>
      </c>
      <c r="AN509" s="1">
        <f>MEDIAN($H509)</f>
        <v>0</v>
      </c>
      <c r="AO509" s="1">
        <f>MEDIAN($I509)</f>
        <v>0</v>
      </c>
      <c r="AP509" s="1">
        <f>MEDIAN($J509)</f>
        <v>0</v>
      </c>
      <c r="AQ509" s="1">
        <f>MEDIAN($K509)</f>
        <v>0</v>
      </c>
      <c r="AR509" s="1">
        <f>MEDIAN($M509)</f>
        <v>0</v>
      </c>
      <c r="AS509" s="1">
        <f>MEDIAN($N509)</f>
        <v>0</v>
      </c>
      <c r="AT509" s="1">
        <f>MEDIAN($P509)</f>
        <v>0</v>
      </c>
      <c r="AU509" s="1">
        <f>MEDIAN($Q509)</f>
        <v>0</v>
      </c>
      <c r="AV509" s="1">
        <f>MEDIAN($R509)</f>
        <v>0</v>
      </c>
      <c r="AW509" s="1">
        <f>MAX($B509)</f>
        <v>0</v>
      </c>
      <c r="AX509" s="1">
        <f>MAX($C509)</f>
        <v>0</v>
      </c>
      <c r="AY509" s="1">
        <f>MAX($D509)</f>
        <v>0</v>
      </c>
      <c r="AZ509" s="1">
        <f>MAX($E509)</f>
        <v>0</v>
      </c>
      <c r="BA509" s="1">
        <f>MAX($F509)</f>
        <v>0</v>
      </c>
      <c r="BB509" s="1">
        <f>MAX($G509)</f>
        <v>0</v>
      </c>
      <c r="BC509" s="1">
        <f>MAX($H509)</f>
        <v>0</v>
      </c>
      <c r="BD509" s="1">
        <f>MAX($I509)</f>
        <v>0</v>
      </c>
      <c r="BE509" s="1">
        <f>MAX($J509)</f>
        <v>0</v>
      </c>
      <c r="BF509" s="1">
        <f>MAX($K509)</f>
        <v>0</v>
      </c>
      <c r="BG509" s="1">
        <f>MAX($M509)</f>
        <v>0</v>
      </c>
      <c r="BH509" s="1">
        <f>MAX($N509)</f>
        <v>0</v>
      </c>
      <c r="BI509" s="1">
        <f>MAX($P509)</f>
        <v>0</v>
      </c>
      <c r="BJ509" s="1">
        <f>MAX($Q509)</f>
        <v>0</v>
      </c>
      <c r="BK509" s="1">
        <f>MAX($R509)</f>
        <v>0</v>
      </c>
    </row>
    <row r="510" spans="1:63">
      <c r="A510" s="1" t="s">
        <v>24</v>
      </c>
      <c r="B510" s="1" cm="1">
        <f t="array" ref="B510">_xlfn.SWITCH($A$2,"average", AVERAGE(Instances!B510:Instances!B510),"median", MEDIAN(Instances!B510:Instances!B510),"min", MIN(Instances!B510:Instances!B510),"max", MAX(Instances!B510:Instances!B510),"diff", MAX(Instances!B510:Instances!B510)-MIN(Instances!B510:Instances!B510))</f>
        <v>0</v>
      </c>
      <c r="C510" s="1" cm="1">
        <f t="array" ref="C510">_xlfn.SWITCH($A$2,"average", AVERAGE(Instances!C510:Instances!C510),"median", MEDIAN(Instances!C510:Instances!C510),"min", MIN(Instances!C510:Instances!C510),"max", MAX(Instances!C510:Instances!C510),"diff", MAX(Instances!C510:Instances!C510)-MIN(Instances!C510:Instances!C510))</f>
        <v>0</v>
      </c>
      <c r="D510" s="1" cm="1">
        <f t="array" ref="D510">_xlfn.SWITCH($A$2,"average", AVERAGE(Instances!D510:Instances!D510),"median", MEDIAN(Instances!D510:Instances!D510),"min", MIN(Instances!D510:Instances!D510),"max", MAX(Instances!D510:Instances!D510),"diff", MAX(Instances!D510:Instances!D510)-MIN(Instances!D510:Instances!D510))</f>
        <v>0</v>
      </c>
      <c r="E510" s="1" cm="1">
        <f t="array" ref="E510">_xlfn.SWITCH($A$2,"average", AVERAGE(Instances!E510:Instances!E510),"median", MEDIAN(Instances!E510:Instances!E510),"min", MIN(Instances!E510:Instances!E510),"max", MAX(Instances!E510:Instances!E510),"diff", MAX(Instances!E510:Instances!E510)-MIN(Instances!E510:Instances!E510))</f>
        <v>0</v>
      </c>
      <c r="F510" s="1" cm="1">
        <f t="array" ref="F510">_xlfn.SWITCH($A$2,"average", AVERAGE(Instances!F510:Instances!F510),"median", MEDIAN(Instances!F510:Instances!F510),"min", MIN(Instances!F510:Instances!F510),"max", MAX(Instances!F510:Instances!F510),"diff", MAX(Instances!F510:Instances!F510)-MIN(Instances!F510:Instances!F510))</f>
        <v>0</v>
      </c>
      <c r="G510" s="1" cm="1">
        <f t="array" ref="G510">_xlfn.SWITCH($A$2,"average", AVERAGE(Instances!G510:Instances!G510),"median", MEDIAN(Instances!G510:Instances!G510),"min", MIN(Instances!G510:Instances!G510),"max", MAX(Instances!G510:Instances!G510),"diff", MAX(Instances!G510:Instances!G510)-MIN(Instances!G510:Instances!G510))</f>
        <v>0</v>
      </c>
      <c r="H510" s="1" cm="1">
        <f t="array" ref="H510">_xlfn.SWITCH($A$2,"average", AVERAGE(Instances!H510:Instances!H510),"median", MEDIAN(Instances!H510:Instances!H510),"min", MIN(Instances!H510:Instances!H510),"max", MAX(Instances!H510:Instances!H510),"diff", MAX(Instances!H510:Instances!H510)-MIN(Instances!H510:Instances!H510))</f>
        <v>0</v>
      </c>
      <c r="I510" s="1" cm="1">
        <f t="array" ref="I510">_xlfn.SWITCH($A$2,"average", AVERAGE(Instances!I510:Instances!I510),"median", MEDIAN(Instances!I510:Instances!I510),"min", MIN(Instances!I510:Instances!I510),"max", MAX(Instances!I510:Instances!I510),"diff", MAX(Instances!I510:Instances!I510)-MIN(Instances!I510:Instances!I510))</f>
        <v>0</v>
      </c>
      <c r="J510" s="1" cm="1">
        <f t="array" ref="J510">_xlfn.SWITCH($A$2,"average", AVERAGE(Instances!J510:Instances!J510),"median", MEDIAN(Instances!J510:Instances!J510),"min", MIN(Instances!J510:Instances!J510),"max", MAX(Instances!J510:Instances!J510),"diff", MAX(Instances!J510:Instances!J510)-MIN(Instances!J510:Instances!J510))</f>
        <v>0</v>
      </c>
      <c r="K510" s="1" cm="1">
        <f t="array" ref="K510">_xlfn.SWITCH($A$2,"average", AVERAGE(Instances!K510:Instances!K510),"median", MEDIAN(Instances!K510:Instances!K510),"min", MIN(Instances!K510:Instances!K510),"max", MAX(Instances!K510:Instances!K510),"diff", MAX(Instances!K510:Instances!K510)-MIN(Instances!K510:Instances!K510))</f>
        <v>0</v>
      </c>
      <c r="L510" s="1"/>
      <c r="M510" s="1" cm="1">
        <f t="array" ref="M510">_xlfn.SWITCH($A$2,"average", AVERAGE(Instances!M510:Instances!M510),"median", MEDIAN(Instances!M510:Instances!M510),"min", MIN(Instances!M510:Instances!M510),"max", MAX(Instances!M510:Instances!M510),"diff", MAX(Instances!M510:Instances!M510)-MIN(Instances!M510:Instances!M510))</f>
        <v>0</v>
      </c>
      <c r="N510" s="1" cm="1">
        <f t="array" ref="N510">_xlfn.SWITCH($A$2,"average", AVERAGE(Instances!N510:Instances!N510),"median", MEDIAN(Instances!N510:Instances!N510),"min", MIN(Instances!N510:Instances!N510),"max", MAX(Instances!N510:Instances!N510),"diff", MAX(Instances!N510:Instances!N510)-MIN(Instances!N510:Instances!N510))</f>
        <v>0</v>
      </c>
      <c r="O510" s="1"/>
      <c r="P510" s="1" cm="1">
        <f t="array" ref="P510">_xlfn.SWITCH($A$2,"average", AVERAGE(Instances!P510:Instances!P510),"median", MEDIAN(Instances!P510:Instances!P510),"min", MIN(Instances!P510:Instances!P510),"max", MAX(Instances!P510:Instances!P510),"diff", MAX(Instances!P510:Instances!P510)-MIN(Instances!P510:Instances!P510))</f>
        <v>0</v>
      </c>
      <c r="Q510" s="1" cm="1">
        <f t="array" ref="Q510">_xlfn.SWITCH($A$2,"average", AVERAGE(Instances!Q510:Instances!Q510),"median", MEDIAN(Instances!Q510:Instances!Q510),"min", MIN(Instances!Q510:Instances!Q510),"max", MAX(Instances!Q510:Instances!Q510),"diff", MAX(Instances!Q510:Instances!Q510)-MIN(Instances!Q510:Instances!Q510))</f>
        <v>0</v>
      </c>
      <c r="R510" s="1" cm="1">
        <f t="array" ref="R510">_xlfn.SWITCH($A$2,"average", AVERAGE(Instances!R510:Instances!R510),"median", MEDIAN(Instances!R510:Instances!R510),"min", MIN(Instances!R510:Instances!R510),"max", MAX(Instances!R510:Instances!R510),"diff", MAX(Instances!R510:Instances!R510)-MIN(Instances!R510:Instances!R510))</f>
        <v>0</v>
      </c>
      <c r="S510" s="1">
        <f>MIN($B510)</f>
        <v>0</v>
      </c>
      <c r="T510" s="1">
        <f>MIN($C510)</f>
        <v>0</v>
      </c>
      <c r="U510" s="1">
        <f>MIN($D510)</f>
        <v>0</v>
      </c>
      <c r="V510" s="1">
        <f>MIN($E510)</f>
        <v>0</v>
      </c>
      <c r="W510" s="1">
        <f>MIN($F510)</f>
        <v>0</v>
      </c>
      <c r="X510" s="1">
        <f>MIN($G510)</f>
        <v>0</v>
      </c>
      <c r="Y510" s="1">
        <f>MIN($H510)</f>
        <v>0</v>
      </c>
      <c r="Z510" s="1">
        <f>MIN($I510)</f>
        <v>0</v>
      </c>
      <c r="AA510" s="1">
        <f>MIN($J510)</f>
        <v>0</v>
      </c>
      <c r="AB510" s="1">
        <f>MIN($K510)</f>
        <v>0</v>
      </c>
      <c r="AC510" s="1">
        <f>MIN($M510)</f>
        <v>0</v>
      </c>
      <c r="AD510" s="1">
        <f>MIN($N510)</f>
        <v>0</v>
      </c>
      <c r="AE510" s="1">
        <f>MIN($P510)</f>
        <v>0</v>
      </c>
      <c r="AF510" s="1">
        <f>MIN($Q510)</f>
        <v>0</v>
      </c>
      <c r="AG510" s="1">
        <f>MIN($R510)</f>
        <v>0</v>
      </c>
      <c r="AH510" s="1">
        <f>MEDIAN($B510)</f>
        <v>0</v>
      </c>
      <c r="AI510" s="1">
        <f>MEDIAN($C510)</f>
        <v>0</v>
      </c>
      <c r="AJ510" s="1">
        <f>MEDIAN($D510)</f>
        <v>0</v>
      </c>
      <c r="AK510" s="1">
        <f>MEDIAN($E510)</f>
        <v>0</v>
      </c>
      <c r="AL510" s="1">
        <f>MEDIAN($F510)</f>
        <v>0</v>
      </c>
      <c r="AM510" s="1">
        <f>MEDIAN($G510)</f>
        <v>0</v>
      </c>
      <c r="AN510" s="1">
        <f>MEDIAN($H510)</f>
        <v>0</v>
      </c>
      <c r="AO510" s="1">
        <f>MEDIAN($I510)</f>
        <v>0</v>
      </c>
      <c r="AP510" s="1">
        <f>MEDIAN($J510)</f>
        <v>0</v>
      </c>
      <c r="AQ510" s="1">
        <f>MEDIAN($K510)</f>
        <v>0</v>
      </c>
      <c r="AR510" s="1">
        <f>MEDIAN($M510)</f>
        <v>0</v>
      </c>
      <c r="AS510" s="1">
        <f>MEDIAN($N510)</f>
        <v>0</v>
      </c>
      <c r="AT510" s="1">
        <f>MEDIAN($P510)</f>
        <v>0</v>
      </c>
      <c r="AU510" s="1">
        <f>MEDIAN($Q510)</f>
        <v>0</v>
      </c>
      <c r="AV510" s="1">
        <f>MEDIAN($R510)</f>
        <v>0</v>
      </c>
      <c r="AW510" s="1">
        <f>MAX($B510)</f>
        <v>0</v>
      </c>
      <c r="AX510" s="1">
        <f>MAX($C510)</f>
        <v>0</v>
      </c>
      <c r="AY510" s="1">
        <f>MAX($D510)</f>
        <v>0</v>
      </c>
      <c r="AZ510" s="1">
        <f>MAX($E510)</f>
        <v>0</v>
      </c>
      <c r="BA510" s="1">
        <f>MAX($F510)</f>
        <v>0</v>
      </c>
      <c r="BB510" s="1">
        <f>MAX($G510)</f>
        <v>0</v>
      </c>
      <c r="BC510" s="1">
        <f>MAX($H510)</f>
        <v>0</v>
      </c>
      <c r="BD510" s="1">
        <f>MAX($I510)</f>
        <v>0</v>
      </c>
      <c r="BE510" s="1">
        <f>MAX($J510)</f>
        <v>0</v>
      </c>
      <c r="BF510" s="1">
        <f>MAX($K510)</f>
        <v>0</v>
      </c>
      <c r="BG510" s="1">
        <f>MAX($M510)</f>
        <v>0</v>
      </c>
      <c r="BH510" s="1">
        <f>MAX($N510)</f>
        <v>0</v>
      </c>
      <c r="BI510" s="1">
        <f>MAX($P510)</f>
        <v>0</v>
      </c>
      <c r="BJ510" s="1">
        <f>MAX($Q510)</f>
        <v>0</v>
      </c>
      <c r="BK510" s="1">
        <f>MAX($R510)</f>
        <v>0</v>
      </c>
    </row>
    <row r="511" spans="1:63">
      <c r="A511" s="1" t="s">
        <v>25</v>
      </c>
      <c r="B511" s="1" cm="1">
        <f t="array" ref="B511">_xlfn.SWITCH($A$2,"average", AVERAGE(Instances!B511:Instances!B511),"median", MEDIAN(Instances!B511:Instances!B511),"min", MIN(Instances!B511:Instances!B511),"max", MAX(Instances!B511:Instances!B511),"diff", MAX(Instances!B511:Instances!B511)-MIN(Instances!B511:Instances!B511))</f>
        <v>0</v>
      </c>
      <c r="C511" s="1" cm="1">
        <f t="array" ref="C511">_xlfn.SWITCH($A$2,"average", AVERAGE(Instances!C511:Instances!C511),"median", MEDIAN(Instances!C511:Instances!C511),"min", MIN(Instances!C511:Instances!C511),"max", MAX(Instances!C511:Instances!C511),"diff", MAX(Instances!C511:Instances!C511)-MIN(Instances!C511:Instances!C511))</f>
        <v>0</v>
      </c>
      <c r="D511" s="1" cm="1">
        <f t="array" ref="D511">_xlfn.SWITCH($A$2,"average", AVERAGE(Instances!D511:Instances!D511),"median", MEDIAN(Instances!D511:Instances!D511),"min", MIN(Instances!D511:Instances!D511),"max", MAX(Instances!D511:Instances!D511),"diff", MAX(Instances!D511:Instances!D511)-MIN(Instances!D511:Instances!D511))</f>
        <v>0</v>
      </c>
      <c r="E511" s="1" cm="1">
        <f t="array" ref="E511">_xlfn.SWITCH($A$2,"average", AVERAGE(Instances!E511:Instances!E511),"median", MEDIAN(Instances!E511:Instances!E511),"min", MIN(Instances!E511:Instances!E511),"max", MAX(Instances!E511:Instances!E511),"diff", MAX(Instances!E511:Instances!E511)-MIN(Instances!E511:Instances!E511))</f>
        <v>0</v>
      </c>
      <c r="F511" s="1" cm="1">
        <f t="array" ref="F511">_xlfn.SWITCH($A$2,"average", AVERAGE(Instances!F511:Instances!F511),"median", MEDIAN(Instances!F511:Instances!F511),"min", MIN(Instances!F511:Instances!F511),"max", MAX(Instances!F511:Instances!F511),"diff", MAX(Instances!F511:Instances!F511)-MIN(Instances!F511:Instances!F511))</f>
        <v>0</v>
      </c>
      <c r="G511" s="1" cm="1">
        <f t="array" ref="G511">_xlfn.SWITCH($A$2,"average", AVERAGE(Instances!G511:Instances!G511),"median", MEDIAN(Instances!G511:Instances!G511),"min", MIN(Instances!G511:Instances!G511),"max", MAX(Instances!G511:Instances!G511),"diff", MAX(Instances!G511:Instances!G511)-MIN(Instances!G511:Instances!G511))</f>
        <v>0</v>
      </c>
      <c r="H511" s="1" cm="1">
        <f t="array" ref="H511">_xlfn.SWITCH($A$2,"average", AVERAGE(Instances!H511:Instances!H511),"median", MEDIAN(Instances!H511:Instances!H511),"min", MIN(Instances!H511:Instances!H511),"max", MAX(Instances!H511:Instances!H511),"diff", MAX(Instances!H511:Instances!H511)-MIN(Instances!H511:Instances!H511))</f>
        <v>0</v>
      </c>
      <c r="I511" s="1" cm="1">
        <f t="array" ref="I511">_xlfn.SWITCH($A$2,"average", AVERAGE(Instances!I511:Instances!I511),"median", MEDIAN(Instances!I511:Instances!I511),"min", MIN(Instances!I511:Instances!I511),"max", MAX(Instances!I511:Instances!I511),"diff", MAX(Instances!I511:Instances!I511)-MIN(Instances!I511:Instances!I511))</f>
        <v>0</v>
      </c>
      <c r="J511" s="1" cm="1">
        <f t="array" ref="J511">_xlfn.SWITCH($A$2,"average", AVERAGE(Instances!J511:Instances!J511),"median", MEDIAN(Instances!J511:Instances!J511),"min", MIN(Instances!J511:Instances!J511),"max", MAX(Instances!J511:Instances!J511),"diff", MAX(Instances!J511:Instances!J511)-MIN(Instances!J511:Instances!J511))</f>
        <v>0</v>
      </c>
      <c r="K511" s="1" cm="1">
        <f t="array" ref="K511">_xlfn.SWITCH($A$2,"average", AVERAGE(Instances!K511:Instances!K511),"median", MEDIAN(Instances!K511:Instances!K511),"min", MIN(Instances!K511:Instances!K511),"max", MAX(Instances!K511:Instances!K511),"diff", MAX(Instances!K511:Instances!K511)-MIN(Instances!K511:Instances!K511))</f>
        <v>0</v>
      </c>
      <c r="L511" s="1"/>
      <c r="M511" s="1" cm="1">
        <f t="array" ref="M511">_xlfn.SWITCH($A$2,"average", AVERAGE(Instances!M511:Instances!M511),"median", MEDIAN(Instances!M511:Instances!M511),"min", MIN(Instances!M511:Instances!M511),"max", MAX(Instances!M511:Instances!M511),"diff", MAX(Instances!M511:Instances!M511)-MIN(Instances!M511:Instances!M511))</f>
        <v>0</v>
      </c>
      <c r="N511" s="1" cm="1">
        <f t="array" ref="N511">_xlfn.SWITCH($A$2,"average", AVERAGE(Instances!N511:Instances!N511),"median", MEDIAN(Instances!N511:Instances!N511),"min", MIN(Instances!N511:Instances!N511),"max", MAX(Instances!N511:Instances!N511),"diff", MAX(Instances!N511:Instances!N511)-MIN(Instances!N511:Instances!N511))</f>
        <v>0</v>
      </c>
      <c r="O511" s="1"/>
      <c r="P511" s="1" cm="1">
        <f t="array" ref="P511">_xlfn.SWITCH($A$2,"average", AVERAGE(Instances!P511:Instances!P511),"median", MEDIAN(Instances!P511:Instances!P511),"min", MIN(Instances!P511:Instances!P511),"max", MAX(Instances!P511:Instances!P511),"diff", MAX(Instances!P511:Instances!P511)-MIN(Instances!P511:Instances!P511))</f>
        <v>0</v>
      </c>
      <c r="Q511" s="1" cm="1">
        <f t="array" ref="Q511">_xlfn.SWITCH($A$2,"average", AVERAGE(Instances!Q511:Instances!Q511),"median", MEDIAN(Instances!Q511:Instances!Q511),"min", MIN(Instances!Q511:Instances!Q511),"max", MAX(Instances!Q511:Instances!Q511),"diff", MAX(Instances!Q511:Instances!Q511)-MIN(Instances!Q511:Instances!Q511))</f>
        <v>0</v>
      </c>
      <c r="R511" s="1" cm="1">
        <f t="array" ref="R511">_xlfn.SWITCH($A$2,"average", AVERAGE(Instances!R511:Instances!R511),"median", MEDIAN(Instances!R511:Instances!R511),"min", MIN(Instances!R511:Instances!R511),"max", MAX(Instances!R511:Instances!R511),"diff", MAX(Instances!R511:Instances!R511)-MIN(Instances!R511:Instances!R511))</f>
        <v>0</v>
      </c>
      <c r="S511" s="1">
        <f>MIN($B511)</f>
        <v>0</v>
      </c>
      <c r="T511" s="1">
        <f>MIN($C511)</f>
        <v>0</v>
      </c>
      <c r="U511" s="1">
        <f>MIN($D511)</f>
        <v>0</v>
      </c>
      <c r="V511" s="1">
        <f>MIN($E511)</f>
        <v>0</v>
      </c>
      <c r="W511" s="1">
        <f>MIN($F511)</f>
        <v>0</v>
      </c>
      <c r="X511" s="1">
        <f>MIN($G511)</f>
        <v>0</v>
      </c>
      <c r="Y511" s="1">
        <f>MIN($H511)</f>
        <v>0</v>
      </c>
      <c r="Z511" s="1">
        <f>MIN($I511)</f>
        <v>0</v>
      </c>
      <c r="AA511" s="1">
        <f>MIN($J511)</f>
        <v>0</v>
      </c>
      <c r="AB511" s="1">
        <f>MIN($K511)</f>
        <v>0</v>
      </c>
      <c r="AC511" s="1">
        <f>MIN($M511)</f>
        <v>0</v>
      </c>
      <c r="AD511" s="1">
        <f>MIN($N511)</f>
        <v>0</v>
      </c>
      <c r="AE511" s="1">
        <f>MIN($P511)</f>
        <v>0</v>
      </c>
      <c r="AF511" s="1">
        <f>MIN($Q511)</f>
        <v>0</v>
      </c>
      <c r="AG511" s="1">
        <f>MIN($R511)</f>
        <v>0</v>
      </c>
      <c r="AH511" s="1">
        <f>MEDIAN($B511)</f>
        <v>0</v>
      </c>
      <c r="AI511" s="1">
        <f>MEDIAN($C511)</f>
        <v>0</v>
      </c>
      <c r="AJ511" s="1">
        <f>MEDIAN($D511)</f>
        <v>0</v>
      </c>
      <c r="AK511" s="1">
        <f>MEDIAN($E511)</f>
        <v>0</v>
      </c>
      <c r="AL511" s="1">
        <f>MEDIAN($F511)</f>
        <v>0</v>
      </c>
      <c r="AM511" s="1">
        <f>MEDIAN($G511)</f>
        <v>0</v>
      </c>
      <c r="AN511" s="1">
        <f>MEDIAN($H511)</f>
        <v>0</v>
      </c>
      <c r="AO511" s="1">
        <f>MEDIAN($I511)</f>
        <v>0</v>
      </c>
      <c r="AP511" s="1">
        <f>MEDIAN($J511)</f>
        <v>0</v>
      </c>
      <c r="AQ511" s="1">
        <f>MEDIAN($K511)</f>
        <v>0</v>
      </c>
      <c r="AR511" s="1">
        <f>MEDIAN($M511)</f>
        <v>0</v>
      </c>
      <c r="AS511" s="1">
        <f>MEDIAN($N511)</f>
        <v>0</v>
      </c>
      <c r="AT511" s="1">
        <f>MEDIAN($P511)</f>
        <v>0</v>
      </c>
      <c r="AU511" s="1">
        <f>MEDIAN($Q511)</f>
        <v>0</v>
      </c>
      <c r="AV511" s="1">
        <f>MEDIAN($R511)</f>
        <v>0</v>
      </c>
      <c r="AW511" s="1">
        <f>MAX($B511)</f>
        <v>0</v>
      </c>
      <c r="AX511" s="1">
        <f>MAX($C511)</f>
        <v>0</v>
      </c>
      <c r="AY511" s="1">
        <f>MAX($D511)</f>
        <v>0</v>
      </c>
      <c r="AZ511" s="1">
        <f>MAX($E511)</f>
        <v>0</v>
      </c>
      <c r="BA511" s="1">
        <f>MAX($F511)</f>
        <v>0</v>
      </c>
      <c r="BB511" s="1">
        <f>MAX($G511)</f>
        <v>0</v>
      </c>
      <c r="BC511" s="1">
        <f>MAX($H511)</f>
        <v>0</v>
      </c>
      <c r="BD511" s="1">
        <f>MAX($I511)</f>
        <v>0</v>
      </c>
      <c r="BE511" s="1">
        <f>MAX($J511)</f>
        <v>0</v>
      </c>
      <c r="BF511" s="1">
        <f>MAX($K511)</f>
        <v>0</v>
      </c>
      <c r="BG511" s="1">
        <f>MAX($M511)</f>
        <v>0</v>
      </c>
      <c r="BH511" s="1">
        <f>MAX($N511)</f>
        <v>0</v>
      </c>
      <c r="BI511" s="1">
        <f>MAX($P511)</f>
        <v>0</v>
      </c>
      <c r="BJ511" s="1">
        <f>MAX($Q511)</f>
        <v>0</v>
      </c>
      <c r="BK511" s="1">
        <f>MAX($R511)</f>
        <v>0</v>
      </c>
    </row>
    <row r="512" spans="1:63">
      <c r="A512" s="1" t="s">
        <v>26</v>
      </c>
      <c r="B512" s="1" cm="1">
        <f t="array" ref="B512">_xlfn.SWITCH($A$2,"average", AVERAGE(Instances!B512:Instances!B512),"median", MEDIAN(Instances!B512:Instances!B512),"min", MIN(Instances!B512:Instances!B512),"max", MAX(Instances!B512:Instances!B512),"diff", MAX(Instances!B512:Instances!B512)-MIN(Instances!B512:Instances!B512))</f>
        <v>0</v>
      </c>
      <c r="C512" s="1" cm="1">
        <f t="array" ref="C512">_xlfn.SWITCH($A$2,"average", AVERAGE(Instances!C512:Instances!C512),"median", MEDIAN(Instances!C512:Instances!C512),"min", MIN(Instances!C512:Instances!C512),"max", MAX(Instances!C512:Instances!C512),"diff", MAX(Instances!C512:Instances!C512)-MIN(Instances!C512:Instances!C512))</f>
        <v>0</v>
      </c>
      <c r="D512" s="1" cm="1">
        <f t="array" ref="D512">_xlfn.SWITCH($A$2,"average", AVERAGE(Instances!D512:Instances!D512),"median", MEDIAN(Instances!D512:Instances!D512),"min", MIN(Instances!D512:Instances!D512),"max", MAX(Instances!D512:Instances!D512),"diff", MAX(Instances!D512:Instances!D512)-MIN(Instances!D512:Instances!D512))</f>
        <v>0</v>
      </c>
      <c r="E512" s="1" cm="1">
        <f t="array" ref="E512">_xlfn.SWITCH($A$2,"average", AVERAGE(Instances!E512:Instances!E512),"median", MEDIAN(Instances!E512:Instances!E512),"min", MIN(Instances!E512:Instances!E512),"max", MAX(Instances!E512:Instances!E512),"diff", MAX(Instances!E512:Instances!E512)-MIN(Instances!E512:Instances!E512))</f>
        <v>0</v>
      </c>
      <c r="F512" s="1" cm="1">
        <f t="array" ref="F512">_xlfn.SWITCH($A$2,"average", AVERAGE(Instances!F512:Instances!F512),"median", MEDIAN(Instances!F512:Instances!F512),"min", MIN(Instances!F512:Instances!F512),"max", MAX(Instances!F512:Instances!F512),"diff", MAX(Instances!F512:Instances!F512)-MIN(Instances!F512:Instances!F512))</f>
        <v>0</v>
      </c>
      <c r="G512" s="1" cm="1">
        <f t="array" ref="G512">_xlfn.SWITCH($A$2,"average", AVERAGE(Instances!G512:Instances!G512),"median", MEDIAN(Instances!G512:Instances!G512),"min", MIN(Instances!G512:Instances!G512),"max", MAX(Instances!G512:Instances!G512),"diff", MAX(Instances!G512:Instances!G512)-MIN(Instances!G512:Instances!G512))</f>
        <v>0</v>
      </c>
      <c r="H512" s="1" cm="1">
        <f t="array" ref="H512">_xlfn.SWITCH($A$2,"average", AVERAGE(Instances!H512:Instances!H512),"median", MEDIAN(Instances!H512:Instances!H512),"min", MIN(Instances!H512:Instances!H512),"max", MAX(Instances!H512:Instances!H512),"diff", MAX(Instances!H512:Instances!H512)-MIN(Instances!H512:Instances!H512))</f>
        <v>0</v>
      </c>
      <c r="I512" s="1" cm="1">
        <f t="array" ref="I512">_xlfn.SWITCH($A$2,"average", AVERAGE(Instances!I512:Instances!I512),"median", MEDIAN(Instances!I512:Instances!I512),"min", MIN(Instances!I512:Instances!I512),"max", MAX(Instances!I512:Instances!I512),"diff", MAX(Instances!I512:Instances!I512)-MIN(Instances!I512:Instances!I512))</f>
        <v>0</v>
      </c>
      <c r="J512" s="1" cm="1">
        <f t="array" ref="J512">_xlfn.SWITCH($A$2,"average", AVERAGE(Instances!J512:Instances!J512),"median", MEDIAN(Instances!J512:Instances!J512),"min", MIN(Instances!J512:Instances!J512),"max", MAX(Instances!J512:Instances!J512),"diff", MAX(Instances!J512:Instances!J512)-MIN(Instances!J512:Instances!J512))</f>
        <v>0</v>
      </c>
      <c r="K512" s="1" cm="1">
        <f t="array" ref="K512">_xlfn.SWITCH($A$2,"average", AVERAGE(Instances!K512:Instances!K512),"median", MEDIAN(Instances!K512:Instances!K512),"min", MIN(Instances!K512:Instances!K512),"max", MAX(Instances!K512:Instances!K512),"diff", MAX(Instances!K512:Instances!K512)-MIN(Instances!K512:Instances!K512))</f>
        <v>0</v>
      </c>
      <c r="L512" s="1"/>
      <c r="M512" s="1" cm="1">
        <f t="array" ref="M512">_xlfn.SWITCH($A$2,"average", AVERAGE(Instances!M512:Instances!M512),"median", MEDIAN(Instances!M512:Instances!M512),"min", MIN(Instances!M512:Instances!M512),"max", MAX(Instances!M512:Instances!M512),"diff", MAX(Instances!M512:Instances!M512)-MIN(Instances!M512:Instances!M512))</f>
        <v>0</v>
      </c>
      <c r="N512" s="1" cm="1">
        <f t="array" ref="N512">_xlfn.SWITCH($A$2,"average", AVERAGE(Instances!N512:Instances!N512),"median", MEDIAN(Instances!N512:Instances!N512),"min", MIN(Instances!N512:Instances!N512),"max", MAX(Instances!N512:Instances!N512),"diff", MAX(Instances!N512:Instances!N512)-MIN(Instances!N512:Instances!N512))</f>
        <v>0</v>
      </c>
      <c r="O512" s="1"/>
      <c r="P512" s="1" cm="1">
        <f t="array" ref="P512">_xlfn.SWITCH($A$2,"average", AVERAGE(Instances!P512:Instances!P512),"median", MEDIAN(Instances!P512:Instances!P512),"min", MIN(Instances!P512:Instances!P512),"max", MAX(Instances!P512:Instances!P512),"diff", MAX(Instances!P512:Instances!P512)-MIN(Instances!P512:Instances!P512))</f>
        <v>0</v>
      </c>
      <c r="Q512" s="1" cm="1">
        <f t="array" ref="Q512">_xlfn.SWITCH($A$2,"average", AVERAGE(Instances!Q512:Instances!Q512),"median", MEDIAN(Instances!Q512:Instances!Q512),"min", MIN(Instances!Q512:Instances!Q512),"max", MAX(Instances!Q512:Instances!Q512),"diff", MAX(Instances!Q512:Instances!Q512)-MIN(Instances!Q512:Instances!Q512))</f>
        <v>0</v>
      </c>
      <c r="R512" s="1" cm="1">
        <f t="array" ref="R512">_xlfn.SWITCH($A$2,"average", AVERAGE(Instances!R512:Instances!R512),"median", MEDIAN(Instances!R512:Instances!R512),"min", MIN(Instances!R512:Instances!R512),"max", MAX(Instances!R512:Instances!R512),"diff", MAX(Instances!R512:Instances!R512)-MIN(Instances!R512:Instances!R512))</f>
        <v>0</v>
      </c>
      <c r="S512" s="1">
        <f>MIN($B512)</f>
        <v>0</v>
      </c>
      <c r="T512" s="1">
        <f>MIN($C512)</f>
        <v>0</v>
      </c>
      <c r="U512" s="1">
        <f>MIN($D512)</f>
        <v>0</v>
      </c>
      <c r="V512" s="1">
        <f>MIN($E512)</f>
        <v>0</v>
      </c>
      <c r="W512" s="1">
        <f>MIN($F512)</f>
        <v>0</v>
      </c>
      <c r="X512" s="1">
        <f>MIN($G512)</f>
        <v>0</v>
      </c>
      <c r="Y512" s="1">
        <f>MIN($H512)</f>
        <v>0</v>
      </c>
      <c r="Z512" s="1">
        <f>MIN($I512)</f>
        <v>0</v>
      </c>
      <c r="AA512" s="1">
        <f>MIN($J512)</f>
        <v>0</v>
      </c>
      <c r="AB512" s="1">
        <f>MIN($K512)</f>
        <v>0</v>
      </c>
      <c r="AC512" s="1">
        <f>MIN($M512)</f>
        <v>0</v>
      </c>
      <c r="AD512" s="1">
        <f>MIN($N512)</f>
        <v>0</v>
      </c>
      <c r="AE512" s="1">
        <f>MIN($P512)</f>
        <v>0</v>
      </c>
      <c r="AF512" s="1">
        <f>MIN($Q512)</f>
        <v>0</v>
      </c>
      <c r="AG512" s="1">
        <f>MIN($R512)</f>
        <v>0</v>
      </c>
      <c r="AH512" s="1">
        <f>MEDIAN($B512)</f>
        <v>0</v>
      </c>
      <c r="AI512" s="1">
        <f>MEDIAN($C512)</f>
        <v>0</v>
      </c>
      <c r="AJ512" s="1">
        <f>MEDIAN($D512)</f>
        <v>0</v>
      </c>
      <c r="AK512" s="1">
        <f>MEDIAN($E512)</f>
        <v>0</v>
      </c>
      <c r="AL512" s="1">
        <f>MEDIAN($F512)</f>
        <v>0</v>
      </c>
      <c r="AM512" s="1">
        <f>MEDIAN($G512)</f>
        <v>0</v>
      </c>
      <c r="AN512" s="1">
        <f>MEDIAN($H512)</f>
        <v>0</v>
      </c>
      <c r="AO512" s="1">
        <f>MEDIAN($I512)</f>
        <v>0</v>
      </c>
      <c r="AP512" s="1">
        <f>MEDIAN($J512)</f>
        <v>0</v>
      </c>
      <c r="AQ512" s="1">
        <f>MEDIAN($K512)</f>
        <v>0</v>
      </c>
      <c r="AR512" s="1">
        <f>MEDIAN($M512)</f>
        <v>0</v>
      </c>
      <c r="AS512" s="1">
        <f>MEDIAN($N512)</f>
        <v>0</v>
      </c>
      <c r="AT512" s="1">
        <f>MEDIAN($P512)</f>
        <v>0</v>
      </c>
      <c r="AU512" s="1">
        <f>MEDIAN($Q512)</f>
        <v>0</v>
      </c>
      <c r="AV512" s="1">
        <f>MEDIAN($R512)</f>
        <v>0</v>
      </c>
      <c r="AW512" s="1">
        <f>MAX($B512)</f>
        <v>0</v>
      </c>
      <c r="AX512" s="1">
        <f>MAX($C512)</f>
        <v>0</v>
      </c>
      <c r="AY512" s="1">
        <f>MAX($D512)</f>
        <v>0</v>
      </c>
      <c r="AZ512" s="1">
        <f>MAX($E512)</f>
        <v>0</v>
      </c>
      <c r="BA512" s="1">
        <f>MAX($F512)</f>
        <v>0</v>
      </c>
      <c r="BB512" s="1">
        <f>MAX($G512)</f>
        <v>0</v>
      </c>
      <c r="BC512" s="1">
        <f>MAX($H512)</f>
        <v>0</v>
      </c>
      <c r="BD512" s="1">
        <f>MAX($I512)</f>
        <v>0</v>
      </c>
      <c r="BE512" s="1">
        <f>MAX($J512)</f>
        <v>0</v>
      </c>
      <c r="BF512" s="1">
        <f>MAX($K512)</f>
        <v>0</v>
      </c>
      <c r="BG512" s="1">
        <f>MAX($M512)</f>
        <v>0</v>
      </c>
      <c r="BH512" s="1">
        <f>MAX($N512)</f>
        <v>0</v>
      </c>
      <c r="BI512" s="1">
        <f>MAX($P512)</f>
        <v>0</v>
      </c>
      <c r="BJ512" s="1">
        <f>MAX($Q512)</f>
        <v>0</v>
      </c>
      <c r="BK512" s="1">
        <f>MAX($R512)</f>
        <v>0</v>
      </c>
    </row>
    <row r="513" spans="1:63">
      <c r="A513" s="1" t="s">
        <v>27</v>
      </c>
      <c r="B513" s="1" cm="1">
        <f t="array" ref="B513">_xlfn.SWITCH($A$2,"average", AVERAGE(Instances!B513:Instances!B513),"median", MEDIAN(Instances!B513:Instances!B513),"min", MIN(Instances!B513:Instances!B513),"max", MAX(Instances!B513:Instances!B513),"diff", MAX(Instances!B513:Instances!B513)-MIN(Instances!B513:Instances!B513))</f>
        <v>0</v>
      </c>
      <c r="C513" s="1" cm="1">
        <f t="array" ref="C513">_xlfn.SWITCH($A$2,"average", AVERAGE(Instances!C513:Instances!C513),"median", MEDIAN(Instances!C513:Instances!C513),"min", MIN(Instances!C513:Instances!C513),"max", MAX(Instances!C513:Instances!C513),"diff", MAX(Instances!C513:Instances!C513)-MIN(Instances!C513:Instances!C513))</f>
        <v>0</v>
      </c>
      <c r="D513" s="1" cm="1">
        <f t="array" ref="D513">_xlfn.SWITCH($A$2,"average", AVERAGE(Instances!D513:Instances!D513),"median", MEDIAN(Instances!D513:Instances!D513),"min", MIN(Instances!D513:Instances!D513),"max", MAX(Instances!D513:Instances!D513),"diff", MAX(Instances!D513:Instances!D513)-MIN(Instances!D513:Instances!D513))</f>
        <v>0</v>
      </c>
      <c r="E513" s="1" cm="1">
        <f t="array" ref="E513">_xlfn.SWITCH($A$2,"average", AVERAGE(Instances!E513:Instances!E513),"median", MEDIAN(Instances!E513:Instances!E513),"min", MIN(Instances!E513:Instances!E513),"max", MAX(Instances!E513:Instances!E513),"diff", MAX(Instances!E513:Instances!E513)-MIN(Instances!E513:Instances!E513))</f>
        <v>0</v>
      </c>
      <c r="F513" s="1" cm="1">
        <f t="array" ref="F513">_xlfn.SWITCH($A$2,"average", AVERAGE(Instances!F513:Instances!F513),"median", MEDIAN(Instances!F513:Instances!F513),"min", MIN(Instances!F513:Instances!F513),"max", MAX(Instances!F513:Instances!F513),"diff", MAX(Instances!F513:Instances!F513)-MIN(Instances!F513:Instances!F513))</f>
        <v>0</v>
      </c>
      <c r="G513" s="1" cm="1">
        <f t="array" ref="G513">_xlfn.SWITCH($A$2,"average", AVERAGE(Instances!G513:Instances!G513),"median", MEDIAN(Instances!G513:Instances!G513),"min", MIN(Instances!G513:Instances!G513),"max", MAX(Instances!G513:Instances!G513),"diff", MAX(Instances!G513:Instances!G513)-MIN(Instances!G513:Instances!G513))</f>
        <v>0</v>
      </c>
      <c r="H513" s="1" cm="1">
        <f t="array" ref="H513">_xlfn.SWITCH($A$2,"average", AVERAGE(Instances!H513:Instances!H513),"median", MEDIAN(Instances!H513:Instances!H513),"min", MIN(Instances!H513:Instances!H513),"max", MAX(Instances!H513:Instances!H513),"diff", MAX(Instances!H513:Instances!H513)-MIN(Instances!H513:Instances!H513))</f>
        <v>0</v>
      </c>
      <c r="I513" s="1" cm="1">
        <f t="array" ref="I513">_xlfn.SWITCH($A$2,"average", AVERAGE(Instances!I513:Instances!I513),"median", MEDIAN(Instances!I513:Instances!I513),"min", MIN(Instances!I513:Instances!I513),"max", MAX(Instances!I513:Instances!I513),"diff", MAX(Instances!I513:Instances!I513)-MIN(Instances!I513:Instances!I513))</f>
        <v>0</v>
      </c>
      <c r="J513" s="1" cm="1">
        <f t="array" ref="J513">_xlfn.SWITCH($A$2,"average", AVERAGE(Instances!J513:Instances!J513),"median", MEDIAN(Instances!J513:Instances!J513),"min", MIN(Instances!J513:Instances!J513),"max", MAX(Instances!J513:Instances!J513),"diff", MAX(Instances!J513:Instances!J513)-MIN(Instances!J513:Instances!J513))</f>
        <v>0</v>
      </c>
      <c r="K513" s="1" cm="1">
        <f t="array" ref="K513">_xlfn.SWITCH($A$2,"average", AVERAGE(Instances!K513:Instances!K513),"median", MEDIAN(Instances!K513:Instances!K513),"min", MIN(Instances!K513:Instances!K513),"max", MAX(Instances!K513:Instances!K513),"diff", MAX(Instances!K513:Instances!K513)-MIN(Instances!K513:Instances!K513))</f>
        <v>0</v>
      </c>
      <c r="L513" s="1"/>
      <c r="M513" s="1" cm="1">
        <f t="array" ref="M513">_xlfn.SWITCH($A$2,"average", AVERAGE(Instances!M513:Instances!M513),"median", MEDIAN(Instances!M513:Instances!M513),"min", MIN(Instances!M513:Instances!M513),"max", MAX(Instances!M513:Instances!M513),"diff", MAX(Instances!M513:Instances!M513)-MIN(Instances!M513:Instances!M513))</f>
        <v>0</v>
      </c>
      <c r="N513" s="1" cm="1">
        <f t="array" ref="N513">_xlfn.SWITCH($A$2,"average", AVERAGE(Instances!N513:Instances!N513),"median", MEDIAN(Instances!N513:Instances!N513),"min", MIN(Instances!N513:Instances!N513),"max", MAX(Instances!N513:Instances!N513),"diff", MAX(Instances!N513:Instances!N513)-MIN(Instances!N513:Instances!N513))</f>
        <v>0</v>
      </c>
      <c r="O513" s="1"/>
      <c r="P513" s="1" cm="1">
        <f t="array" ref="P513">_xlfn.SWITCH($A$2,"average", AVERAGE(Instances!P513:Instances!P513),"median", MEDIAN(Instances!P513:Instances!P513),"min", MIN(Instances!P513:Instances!P513),"max", MAX(Instances!P513:Instances!P513),"diff", MAX(Instances!P513:Instances!P513)-MIN(Instances!P513:Instances!P513))</f>
        <v>0</v>
      </c>
      <c r="Q513" s="1" cm="1">
        <f t="array" ref="Q513">_xlfn.SWITCH($A$2,"average", AVERAGE(Instances!Q513:Instances!Q513),"median", MEDIAN(Instances!Q513:Instances!Q513),"min", MIN(Instances!Q513:Instances!Q513),"max", MAX(Instances!Q513:Instances!Q513),"diff", MAX(Instances!Q513:Instances!Q513)-MIN(Instances!Q513:Instances!Q513))</f>
        <v>0</v>
      </c>
      <c r="R513" s="1" cm="1">
        <f t="array" ref="R513">_xlfn.SWITCH($A$2,"average", AVERAGE(Instances!R513:Instances!R513),"median", MEDIAN(Instances!R513:Instances!R513),"min", MIN(Instances!R513:Instances!R513),"max", MAX(Instances!R513:Instances!R513),"diff", MAX(Instances!R513:Instances!R513)-MIN(Instances!R513:Instances!R513))</f>
        <v>0</v>
      </c>
      <c r="S513" s="1">
        <f>MIN($B513)</f>
        <v>0</v>
      </c>
      <c r="T513" s="1">
        <f>MIN($C513)</f>
        <v>0</v>
      </c>
      <c r="U513" s="1">
        <f>MIN($D513)</f>
        <v>0</v>
      </c>
      <c r="V513" s="1">
        <f>MIN($E513)</f>
        <v>0</v>
      </c>
      <c r="W513" s="1">
        <f>MIN($F513)</f>
        <v>0</v>
      </c>
      <c r="X513" s="1">
        <f>MIN($G513)</f>
        <v>0</v>
      </c>
      <c r="Y513" s="1">
        <f>MIN($H513)</f>
        <v>0</v>
      </c>
      <c r="Z513" s="1">
        <f>MIN($I513)</f>
        <v>0</v>
      </c>
      <c r="AA513" s="1">
        <f>MIN($J513)</f>
        <v>0</v>
      </c>
      <c r="AB513" s="1">
        <f>MIN($K513)</f>
        <v>0</v>
      </c>
      <c r="AC513" s="1">
        <f>MIN($M513)</f>
        <v>0</v>
      </c>
      <c r="AD513" s="1">
        <f>MIN($N513)</f>
        <v>0</v>
      </c>
      <c r="AE513" s="1">
        <f>MIN($P513)</f>
        <v>0</v>
      </c>
      <c r="AF513" s="1">
        <f>MIN($Q513)</f>
        <v>0</v>
      </c>
      <c r="AG513" s="1">
        <f>MIN($R513)</f>
        <v>0</v>
      </c>
      <c r="AH513" s="1">
        <f>MEDIAN($B513)</f>
        <v>0</v>
      </c>
      <c r="AI513" s="1">
        <f>MEDIAN($C513)</f>
        <v>0</v>
      </c>
      <c r="AJ513" s="1">
        <f>MEDIAN($D513)</f>
        <v>0</v>
      </c>
      <c r="AK513" s="1">
        <f>MEDIAN($E513)</f>
        <v>0</v>
      </c>
      <c r="AL513" s="1">
        <f>MEDIAN($F513)</f>
        <v>0</v>
      </c>
      <c r="AM513" s="1">
        <f>MEDIAN($G513)</f>
        <v>0</v>
      </c>
      <c r="AN513" s="1">
        <f>MEDIAN($H513)</f>
        <v>0</v>
      </c>
      <c r="AO513" s="1">
        <f>MEDIAN($I513)</f>
        <v>0</v>
      </c>
      <c r="AP513" s="1">
        <f>MEDIAN($J513)</f>
        <v>0</v>
      </c>
      <c r="AQ513" s="1">
        <f>MEDIAN($K513)</f>
        <v>0</v>
      </c>
      <c r="AR513" s="1">
        <f>MEDIAN($M513)</f>
        <v>0</v>
      </c>
      <c r="AS513" s="1">
        <f>MEDIAN($N513)</f>
        <v>0</v>
      </c>
      <c r="AT513" s="1">
        <f>MEDIAN($P513)</f>
        <v>0</v>
      </c>
      <c r="AU513" s="1">
        <f>MEDIAN($Q513)</f>
        <v>0</v>
      </c>
      <c r="AV513" s="1">
        <f>MEDIAN($R513)</f>
        <v>0</v>
      </c>
      <c r="AW513" s="1">
        <f>MAX($B513)</f>
        <v>0</v>
      </c>
      <c r="AX513" s="1">
        <f>MAX($C513)</f>
        <v>0</v>
      </c>
      <c r="AY513" s="1">
        <f>MAX($D513)</f>
        <v>0</v>
      </c>
      <c r="AZ513" s="1">
        <f>MAX($E513)</f>
        <v>0</v>
      </c>
      <c r="BA513" s="1">
        <f>MAX($F513)</f>
        <v>0</v>
      </c>
      <c r="BB513" s="1">
        <f>MAX($G513)</f>
        <v>0</v>
      </c>
      <c r="BC513" s="1">
        <f>MAX($H513)</f>
        <v>0</v>
      </c>
      <c r="BD513" s="1">
        <f>MAX($I513)</f>
        <v>0</v>
      </c>
      <c r="BE513" s="1">
        <f>MAX($J513)</f>
        <v>0</v>
      </c>
      <c r="BF513" s="1">
        <f>MAX($K513)</f>
        <v>0</v>
      </c>
      <c r="BG513" s="1">
        <f>MAX($M513)</f>
        <v>0</v>
      </c>
      <c r="BH513" s="1">
        <f>MAX($N513)</f>
        <v>0</v>
      </c>
      <c r="BI513" s="1">
        <f>MAX($P513)</f>
        <v>0</v>
      </c>
      <c r="BJ513" s="1">
        <f>MAX($Q513)</f>
        <v>0</v>
      </c>
      <c r="BK513" s="1">
        <f>MAX($R513)</f>
        <v>0</v>
      </c>
    </row>
    <row r="514" spans="1:63">
      <c r="A514" s="1" t="s">
        <v>28</v>
      </c>
      <c r="B514" s="1" cm="1">
        <f t="array" ref="B514">_xlfn.SWITCH($A$2,"average", AVERAGE(Instances!B514:Instances!B514),"median", MEDIAN(Instances!B514:Instances!B514),"min", MIN(Instances!B514:Instances!B514),"max", MAX(Instances!B514:Instances!B514),"diff", MAX(Instances!B514:Instances!B514)-MIN(Instances!B514:Instances!B514))</f>
        <v>0</v>
      </c>
      <c r="C514" s="1" cm="1">
        <f t="array" ref="C514">_xlfn.SWITCH($A$2,"average", AVERAGE(Instances!C514:Instances!C514),"median", MEDIAN(Instances!C514:Instances!C514),"min", MIN(Instances!C514:Instances!C514),"max", MAX(Instances!C514:Instances!C514),"diff", MAX(Instances!C514:Instances!C514)-MIN(Instances!C514:Instances!C514))</f>
        <v>0</v>
      </c>
      <c r="D514" s="1" cm="1">
        <f t="array" ref="D514">_xlfn.SWITCH($A$2,"average", AVERAGE(Instances!D514:Instances!D514),"median", MEDIAN(Instances!D514:Instances!D514),"min", MIN(Instances!D514:Instances!D514),"max", MAX(Instances!D514:Instances!D514),"diff", MAX(Instances!D514:Instances!D514)-MIN(Instances!D514:Instances!D514))</f>
        <v>0</v>
      </c>
      <c r="E514" s="1" cm="1">
        <f t="array" ref="E514">_xlfn.SWITCH($A$2,"average", AVERAGE(Instances!E514:Instances!E514),"median", MEDIAN(Instances!E514:Instances!E514),"min", MIN(Instances!E514:Instances!E514),"max", MAX(Instances!E514:Instances!E514),"diff", MAX(Instances!E514:Instances!E514)-MIN(Instances!E514:Instances!E514))</f>
        <v>0</v>
      </c>
      <c r="F514" s="1" cm="1">
        <f t="array" ref="F514">_xlfn.SWITCH($A$2,"average", AVERAGE(Instances!F514:Instances!F514),"median", MEDIAN(Instances!F514:Instances!F514),"min", MIN(Instances!F514:Instances!F514),"max", MAX(Instances!F514:Instances!F514),"diff", MAX(Instances!F514:Instances!F514)-MIN(Instances!F514:Instances!F514))</f>
        <v>0</v>
      </c>
      <c r="G514" s="1" cm="1">
        <f t="array" ref="G514">_xlfn.SWITCH($A$2,"average", AVERAGE(Instances!G514:Instances!G514),"median", MEDIAN(Instances!G514:Instances!G514),"min", MIN(Instances!G514:Instances!G514),"max", MAX(Instances!G514:Instances!G514),"diff", MAX(Instances!G514:Instances!G514)-MIN(Instances!G514:Instances!G514))</f>
        <v>0</v>
      </c>
      <c r="H514" s="1" cm="1">
        <f t="array" ref="H514">_xlfn.SWITCH($A$2,"average", AVERAGE(Instances!H514:Instances!H514),"median", MEDIAN(Instances!H514:Instances!H514),"min", MIN(Instances!H514:Instances!H514),"max", MAX(Instances!H514:Instances!H514),"diff", MAX(Instances!H514:Instances!H514)-MIN(Instances!H514:Instances!H514))</f>
        <v>0</v>
      </c>
      <c r="I514" s="1" cm="1">
        <f t="array" ref="I514">_xlfn.SWITCH($A$2,"average", AVERAGE(Instances!I514:Instances!I514),"median", MEDIAN(Instances!I514:Instances!I514),"min", MIN(Instances!I514:Instances!I514),"max", MAX(Instances!I514:Instances!I514),"diff", MAX(Instances!I514:Instances!I514)-MIN(Instances!I514:Instances!I514))</f>
        <v>0</v>
      </c>
      <c r="J514" s="1" cm="1">
        <f t="array" ref="J514">_xlfn.SWITCH($A$2,"average", AVERAGE(Instances!J514:Instances!J514),"median", MEDIAN(Instances!J514:Instances!J514),"min", MIN(Instances!J514:Instances!J514),"max", MAX(Instances!J514:Instances!J514),"diff", MAX(Instances!J514:Instances!J514)-MIN(Instances!J514:Instances!J514))</f>
        <v>0</v>
      </c>
      <c r="K514" s="1" cm="1">
        <f t="array" ref="K514">_xlfn.SWITCH($A$2,"average", AVERAGE(Instances!K514:Instances!K514),"median", MEDIAN(Instances!K514:Instances!K514),"min", MIN(Instances!K514:Instances!K514),"max", MAX(Instances!K514:Instances!K514),"diff", MAX(Instances!K514:Instances!K514)-MIN(Instances!K514:Instances!K514))</f>
        <v>0</v>
      </c>
      <c r="L514" s="1"/>
      <c r="M514" s="1" cm="1">
        <f t="array" ref="M514">_xlfn.SWITCH($A$2,"average", AVERAGE(Instances!M514:Instances!M514),"median", MEDIAN(Instances!M514:Instances!M514),"min", MIN(Instances!M514:Instances!M514),"max", MAX(Instances!M514:Instances!M514),"diff", MAX(Instances!M514:Instances!M514)-MIN(Instances!M514:Instances!M514))</f>
        <v>0</v>
      </c>
      <c r="N514" s="1" cm="1">
        <f t="array" ref="N514">_xlfn.SWITCH($A$2,"average", AVERAGE(Instances!N514:Instances!N514),"median", MEDIAN(Instances!N514:Instances!N514),"min", MIN(Instances!N514:Instances!N514),"max", MAX(Instances!N514:Instances!N514),"diff", MAX(Instances!N514:Instances!N514)-MIN(Instances!N514:Instances!N514))</f>
        <v>0</v>
      </c>
      <c r="O514" s="1"/>
      <c r="P514" s="1" cm="1">
        <f t="array" ref="P514">_xlfn.SWITCH($A$2,"average", AVERAGE(Instances!P514:Instances!P514),"median", MEDIAN(Instances!P514:Instances!P514),"min", MIN(Instances!P514:Instances!P514),"max", MAX(Instances!P514:Instances!P514),"diff", MAX(Instances!P514:Instances!P514)-MIN(Instances!P514:Instances!P514))</f>
        <v>0</v>
      </c>
      <c r="Q514" s="1" cm="1">
        <f t="array" ref="Q514">_xlfn.SWITCH($A$2,"average", AVERAGE(Instances!Q514:Instances!Q514),"median", MEDIAN(Instances!Q514:Instances!Q514),"min", MIN(Instances!Q514:Instances!Q514),"max", MAX(Instances!Q514:Instances!Q514),"diff", MAX(Instances!Q514:Instances!Q514)-MIN(Instances!Q514:Instances!Q514))</f>
        <v>0</v>
      </c>
      <c r="R514" s="1" cm="1">
        <f t="array" ref="R514">_xlfn.SWITCH($A$2,"average", AVERAGE(Instances!R514:Instances!R514),"median", MEDIAN(Instances!R514:Instances!R514),"min", MIN(Instances!R514:Instances!R514),"max", MAX(Instances!R514:Instances!R514),"diff", MAX(Instances!R514:Instances!R514)-MIN(Instances!R514:Instances!R514))</f>
        <v>0</v>
      </c>
      <c r="S514" s="1">
        <f>MIN($B514)</f>
        <v>0</v>
      </c>
      <c r="T514" s="1">
        <f>MIN($C514)</f>
        <v>0</v>
      </c>
      <c r="U514" s="1">
        <f>MIN($D514)</f>
        <v>0</v>
      </c>
      <c r="V514" s="1">
        <f>MIN($E514)</f>
        <v>0</v>
      </c>
      <c r="W514" s="1">
        <f>MIN($F514)</f>
        <v>0</v>
      </c>
      <c r="X514" s="1">
        <f>MIN($G514)</f>
        <v>0</v>
      </c>
      <c r="Y514" s="1">
        <f>MIN($H514)</f>
        <v>0</v>
      </c>
      <c r="Z514" s="1">
        <f>MIN($I514)</f>
        <v>0</v>
      </c>
      <c r="AA514" s="1">
        <f>MIN($J514)</f>
        <v>0</v>
      </c>
      <c r="AB514" s="1">
        <f>MIN($K514)</f>
        <v>0</v>
      </c>
      <c r="AC514" s="1">
        <f>MIN($M514)</f>
        <v>0</v>
      </c>
      <c r="AD514" s="1">
        <f>MIN($N514)</f>
        <v>0</v>
      </c>
      <c r="AE514" s="1">
        <f>MIN($P514)</f>
        <v>0</v>
      </c>
      <c r="AF514" s="1">
        <f>MIN($Q514)</f>
        <v>0</v>
      </c>
      <c r="AG514" s="1">
        <f>MIN($R514)</f>
        <v>0</v>
      </c>
      <c r="AH514" s="1">
        <f>MEDIAN($B514)</f>
        <v>0</v>
      </c>
      <c r="AI514" s="1">
        <f>MEDIAN($C514)</f>
        <v>0</v>
      </c>
      <c r="AJ514" s="1">
        <f>MEDIAN($D514)</f>
        <v>0</v>
      </c>
      <c r="AK514" s="1">
        <f>MEDIAN($E514)</f>
        <v>0</v>
      </c>
      <c r="AL514" s="1">
        <f>MEDIAN($F514)</f>
        <v>0</v>
      </c>
      <c r="AM514" s="1">
        <f>MEDIAN($G514)</f>
        <v>0</v>
      </c>
      <c r="AN514" s="1">
        <f>MEDIAN($H514)</f>
        <v>0</v>
      </c>
      <c r="AO514" s="1">
        <f>MEDIAN($I514)</f>
        <v>0</v>
      </c>
      <c r="AP514" s="1">
        <f>MEDIAN($J514)</f>
        <v>0</v>
      </c>
      <c r="AQ514" s="1">
        <f>MEDIAN($K514)</f>
        <v>0</v>
      </c>
      <c r="AR514" s="1">
        <f>MEDIAN($M514)</f>
        <v>0</v>
      </c>
      <c r="AS514" s="1">
        <f>MEDIAN($N514)</f>
        <v>0</v>
      </c>
      <c r="AT514" s="1">
        <f>MEDIAN($P514)</f>
        <v>0</v>
      </c>
      <c r="AU514" s="1">
        <f>MEDIAN($Q514)</f>
        <v>0</v>
      </c>
      <c r="AV514" s="1">
        <f>MEDIAN($R514)</f>
        <v>0</v>
      </c>
      <c r="AW514" s="1">
        <f>MAX($B514)</f>
        <v>0</v>
      </c>
      <c r="AX514" s="1">
        <f>MAX($C514)</f>
        <v>0</v>
      </c>
      <c r="AY514" s="1">
        <f>MAX($D514)</f>
        <v>0</v>
      </c>
      <c r="AZ514" s="1">
        <f>MAX($E514)</f>
        <v>0</v>
      </c>
      <c r="BA514" s="1">
        <f>MAX($F514)</f>
        <v>0</v>
      </c>
      <c r="BB514" s="1">
        <f>MAX($G514)</f>
        <v>0</v>
      </c>
      <c r="BC514" s="1">
        <f>MAX($H514)</f>
        <v>0</v>
      </c>
      <c r="BD514" s="1">
        <f>MAX($I514)</f>
        <v>0</v>
      </c>
      <c r="BE514" s="1">
        <f>MAX($J514)</f>
        <v>0</v>
      </c>
      <c r="BF514" s="1">
        <f>MAX($K514)</f>
        <v>0</v>
      </c>
      <c r="BG514" s="1">
        <f>MAX($M514)</f>
        <v>0</v>
      </c>
      <c r="BH514" s="1">
        <f>MAX($N514)</f>
        <v>0</v>
      </c>
      <c r="BI514" s="1">
        <f>MAX($P514)</f>
        <v>0</v>
      </c>
      <c r="BJ514" s="1">
        <f>MAX($Q514)</f>
        <v>0</v>
      </c>
      <c r="BK514" s="1">
        <f>MAX($R514)</f>
        <v>0</v>
      </c>
    </row>
    <row r="515" spans="1:63">
      <c r="A515" s="1" t="s">
        <v>29</v>
      </c>
      <c r="B515" s="1" cm="1">
        <f t="array" ref="B515">_xlfn.SWITCH($A$2,"average", AVERAGE(Instances!B515:Instances!B515),"median", MEDIAN(Instances!B515:Instances!B515),"min", MIN(Instances!B515:Instances!B515),"max", MAX(Instances!B515:Instances!B515),"diff", MAX(Instances!B515:Instances!B515)-MIN(Instances!B515:Instances!B515))</f>
        <v>0</v>
      </c>
      <c r="C515" s="1" cm="1">
        <f t="array" ref="C515">_xlfn.SWITCH($A$2,"average", AVERAGE(Instances!C515:Instances!C515),"median", MEDIAN(Instances!C515:Instances!C515),"min", MIN(Instances!C515:Instances!C515),"max", MAX(Instances!C515:Instances!C515),"diff", MAX(Instances!C515:Instances!C515)-MIN(Instances!C515:Instances!C515))</f>
        <v>0</v>
      </c>
      <c r="D515" s="1" cm="1">
        <f t="array" ref="D515">_xlfn.SWITCH($A$2,"average", AVERAGE(Instances!D515:Instances!D515),"median", MEDIAN(Instances!D515:Instances!D515),"min", MIN(Instances!D515:Instances!D515),"max", MAX(Instances!D515:Instances!D515),"diff", MAX(Instances!D515:Instances!D515)-MIN(Instances!D515:Instances!D515))</f>
        <v>0</v>
      </c>
      <c r="E515" s="1" cm="1">
        <f t="array" ref="E515">_xlfn.SWITCH($A$2,"average", AVERAGE(Instances!E515:Instances!E515),"median", MEDIAN(Instances!E515:Instances!E515),"min", MIN(Instances!E515:Instances!E515),"max", MAX(Instances!E515:Instances!E515),"diff", MAX(Instances!E515:Instances!E515)-MIN(Instances!E515:Instances!E515))</f>
        <v>0</v>
      </c>
      <c r="F515" s="1" cm="1">
        <f t="array" ref="F515">_xlfn.SWITCH($A$2,"average", AVERAGE(Instances!F515:Instances!F515),"median", MEDIAN(Instances!F515:Instances!F515),"min", MIN(Instances!F515:Instances!F515),"max", MAX(Instances!F515:Instances!F515),"diff", MAX(Instances!F515:Instances!F515)-MIN(Instances!F515:Instances!F515))</f>
        <v>0</v>
      </c>
      <c r="G515" s="1" cm="1">
        <f t="array" ref="G515">_xlfn.SWITCH($A$2,"average", AVERAGE(Instances!G515:Instances!G515),"median", MEDIAN(Instances!G515:Instances!G515),"min", MIN(Instances!G515:Instances!G515),"max", MAX(Instances!G515:Instances!G515),"diff", MAX(Instances!G515:Instances!G515)-MIN(Instances!G515:Instances!G515))</f>
        <v>0</v>
      </c>
      <c r="H515" s="1" cm="1">
        <f t="array" ref="H515">_xlfn.SWITCH($A$2,"average", AVERAGE(Instances!H515:Instances!H515),"median", MEDIAN(Instances!H515:Instances!H515),"min", MIN(Instances!H515:Instances!H515),"max", MAX(Instances!H515:Instances!H515),"diff", MAX(Instances!H515:Instances!H515)-MIN(Instances!H515:Instances!H515))</f>
        <v>0</v>
      </c>
      <c r="I515" s="1" cm="1">
        <f t="array" ref="I515">_xlfn.SWITCH($A$2,"average", AVERAGE(Instances!I515:Instances!I515),"median", MEDIAN(Instances!I515:Instances!I515),"min", MIN(Instances!I515:Instances!I515),"max", MAX(Instances!I515:Instances!I515),"diff", MAX(Instances!I515:Instances!I515)-MIN(Instances!I515:Instances!I515))</f>
        <v>0</v>
      </c>
      <c r="J515" s="1" cm="1">
        <f t="array" ref="J515">_xlfn.SWITCH($A$2,"average", AVERAGE(Instances!J515:Instances!J515),"median", MEDIAN(Instances!J515:Instances!J515),"min", MIN(Instances!J515:Instances!J515),"max", MAX(Instances!J515:Instances!J515),"diff", MAX(Instances!J515:Instances!J515)-MIN(Instances!J515:Instances!J515))</f>
        <v>0</v>
      </c>
      <c r="K515" s="1" cm="1">
        <f t="array" ref="K515">_xlfn.SWITCH($A$2,"average", AVERAGE(Instances!K515:Instances!K515),"median", MEDIAN(Instances!K515:Instances!K515),"min", MIN(Instances!K515:Instances!K515),"max", MAX(Instances!K515:Instances!K515),"diff", MAX(Instances!K515:Instances!K515)-MIN(Instances!K515:Instances!K515))</f>
        <v>0</v>
      </c>
      <c r="L515" s="1"/>
      <c r="M515" s="1" cm="1">
        <f t="array" ref="M515">_xlfn.SWITCH($A$2,"average", AVERAGE(Instances!M515:Instances!M515),"median", MEDIAN(Instances!M515:Instances!M515),"min", MIN(Instances!M515:Instances!M515),"max", MAX(Instances!M515:Instances!M515),"diff", MAX(Instances!M515:Instances!M515)-MIN(Instances!M515:Instances!M515))</f>
        <v>0</v>
      </c>
      <c r="N515" s="1" cm="1">
        <f t="array" ref="N515">_xlfn.SWITCH($A$2,"average", AVERAGE(Instances!N515:Instances!N515),"median", MEDIAN(Instances!N515:Instances!N515),"min", MIN(Instances!N515:Instances!N515),"max", MAX(Instances!N515:Instances!N515),"diff", MAX(Instances!N515:Instances!N515)-MIN(Instances!N515:Instances!N515))</f>
        <v>0</v>
      </c>
      <c r="O515" s="1"/>
      <c r="P515" s="1" cm="1">
        <f t="array" ref="P515">_xlfn.SWITCH($A$2,"average", AVERAGE(Instances!P515:Instances!P515),"median", MEDIAN(Instances!P515:Instances!P515),"min", MIN(Instances!P515:Instances!P515),"max", MAX(Instances!P515:Instances!P515),"diff", MAX(Instances!P515:Instances!P515)-MIN(Instances!P515:Instances!P515))</f>
        <v>0</v>
      </c>
      <c r="Q515" s="1" cm="1">
        <f t="array" ref="Q515">_xlfn.SWITCH($A$2,"average", AVERAGE(Instances!Q515:Instances!Q515),"median", MEDIAN(Instances!Q515:Instances!Q515),"min", MIN(Instances!Q515:Instances!Q515),"max", MAX(Instances!Q515:Instances!Q515),"diff", MAX(Instances!Q515:Instances!Q515)-MIN(Instances!Q515:Instances!Q515))</f>
        <v>0</v>
      </c>
      <c r="R515" s="1" cm="1">
        <f t="array" ref="R515">_xlfn.SWITCH($A$2,"average", AVERAGE(Instances!R515:Instances!R515),"median", MEDIAN(Instances!R515:Instances!R515),"min", MIN(Instances!R515:Instances!R515),"max", MAX(Instances!R515:Instances!R515),"diff", MAX(Instances!R515:Instances!R515)-MIN(Instances!R515:Instances!R515))</f>
        <v>0</v>
      </c>
      <c r="S515" s="1">
        <f>MIN($B515)</f>
        <v>0</v>
      </c>
      <c r="T515" s="1">
        <f>MIN($C515)</f>
        <v>0</v>
      </c>
      <c r="U515" s="1">
        <f>MIN($D515)</f>
        <v>0</v>
      </c>
      <c r="V515" s="1">
        <f>MIN($E515)</f>
        <v>0</v>
      </c>
      <c r="W515" s="1">
        <f>MIN($F515)</f>
        <v>0</v>
      </c>
      <c r="X515" s="1">
        <f>MIN($G515)</f>
        <v>0</v>
      </c>
      <c r="Y515" s="1">
        <f>MIN($H515)</f>
        <v>0</v>
      </c>
      <c r="Z515" s="1">
        <f>MIN($I515)</f>
        <v>0</v>
      </c>
      <c r="AA515" s="1">
        <f>MIN($J515)</f>
        <v>0</v>
      </c>
      <c r="AB515" s="1">
        <f>MIN($K515)</f>
        <v>0</v>
      </c>
      <c r="AC515" s="1">
        <f>MIN($M515)</f>
        <v>0</v>
      </c>
      <c r="AD515" s="1">
        <f>MIN($N515)</f>
        <v>0</v>
      </c>
      <c r="AE515" s="1">
        <f>MIN($P515)</f>
        <v>0</v>
      </c>
      <c r="AF515" s="1">
        <f>MIN($Q515)</f>
        <v>0</v>
      </c>
      <c r="AG515" s="1">
        <f>MIN($R515)</f>
        <v>0</v>
      </c>
      <c r="AH515" s="1">
        <f>MEDIAN($B515)</f>
        <v>0</v>
      </c>
      <c r="AI515" s="1">
        <f>MEDIAN($C515)</f>
        <v>0</v>
      </c>
      <c r="AJ515" s="1">
        <f>MEDIAN($D515)</f>
        <v>0</v>
      </c>
      <c r="AK515" s="1">
        <f>MEDIAN($E515)</f>
        <v>0</v>
      </c>
      <c r="AL515" s="1">
        <f>MEDIAN($F515)</f>
        <v>0</v>
      </c>
      <c r="AM515" s="1">
        <f>MEDIAN($G515)</f>
        <v>0</v>
      </c>
      <c r="AN515" s="1">
        <f>MEDIAN($H515)</f>
        <v>0</v>
      </c>
      <c r="AO515" s="1">
        <f>MEDIAN($I515)</f>
        <v>0</v>
      </c>
      <c r="AP515" s="1">
        <f>MEDIAN($J515)</f>
        <v>0</v>
      </c>
      <c r="AQ515" s="1">
        <f>MEDIAN($K515)</f>
        <v>0</v>
      </c>
      <c r="AR515" s="1">
        <f>MEDIAN($M515)</f>
        <v>0</v>
      </c>
      <c r="AS515" s="1">
        <f>MEDIAN($N515)</f>
        <v>0</v>
      </c>
      <c r="AT515" s="1">
        <f>MEDIAN($P515)</f>
        <v>0</v>
      </c>
      <c r="AU515" s="1">
        <f>MEDIAN($Q515)</f>
        <v>0</v>
      </c>
      <c r="AV515" s="1">
        <f>MEDIAN($R515)</f>
        <v>0</v>
      </c>
      <c r="AW515" s="1">
        <f>MAX($B515)</f>
        <v>0</v>
      </c>
      <c r="AX515" s="1">
        <f>MAX($C515)</f>
        <v>0</v>
      </c>
      <c r="AY515" s="1">
        <f>MAX($D515)</f>
        <v>0</v>
      </c>
      <c r="AZ515" s="1">
        <f>MAX($E515)</f>
        <v>0</v>
      </c>
      <c r="BA515" s="1">
        <f>MAX($F515)</f>
        <v>0</v>
      </c>
      <c r="BB515" s="1">
        <f>MAX($G515)</f>
        <v>0</v>
      </c>
      <c r="BC515" s="1">
        <f>MAX($H515)</f>
        <v>0</v>
      </c>
      <c r="BD515" s="1">
        <f>MAX($I515)</f>
        <v>0</v>
      </c>
      <c r="BE515" s="1">
        <f>MAX($J515)</f>
        <v>0</v>
      </c>
      <c r="BF515" s="1">
        <f>MAX($K515)</f>
        <v>0</v>
      </c>
      <c r="BG515" s="1">
        <f>MAX($M515)</f>
        <v>0</v>
      </c>
      <c r="BH515" s="1">
        <f>MAX($N515)</f>
        <v>0</v>
      </c>
      <c r="BI515" s="1">
        <f>MAX($P515)</f>
        <v>0</v>
      </c>
      <c r="BJ515" s="1">
        <f>MAX($Q515)</f>
        <v>0</v>
      </c>
      <c r="BK515" s="1">
        <f>MAX($R515)</f>
        <v>0</v>
      </c>
    </row>
    <row r="516" spans="1:63">
      <c r="A516" s="1" t="s">
        <v>30</v>
      </c>
      <c r="B516" s="1" cm="1">
        <f t="array" ref="B516">_xlfn.SWITCH($A$2,"average", AVERAGE(Instances!B516:Instances!B516),"median", MEDIAN(Instances!B516:Instances!B516),"min", MIN(Instances!B516:Instances!B516),"max", MAX(Instances!B516:Instances!B516),"diff", MAX(Instances!B516:Instances!B516)-MIN(Instances!B516:Instances!B516))</f>
        <v>0</v>
      </c>
      <c r="C516" s="1" cm="1">
        <f t="array" ref="C516">_xlfn.SWITCH($A$2,"average", AVERAGE(Instances!C516:Instances!C516),"median", MEDIAN(Instances!C516:Instances!C516),"min", MIN(Instances!C516:Instances!C516),"max", MAX(Instances!C516:Instances!C516),"diff", MAX(Instances!C516:Instances!C516)-MIN(Instances!C516:Instances!C516))</f>
        <v>0</v>
      </c>
      <c r="D516" s="1" cm="1">
        <f t="array" ref="D516">_xlfn.SWITCH($A$2,"average", AVERAGE(Instances!D516:Instances!D516),"median", MEDIAN(Instances!D516:Instances!D516),"min", MIN(Instances!D516:Instances!D516),"max", MAX(Instances!D516:Instances!D516),"diff", MAX(Instances!D516:Instances!D516)-MIN(Instances!D516:Instances!D516))</f>
        <v>0</v>
      </c>
      <c r="E516" s="1" cm="1">
        <f t="array" ref="E516">_xlfn.SWITCH($A$2,"average", AVERAGE(Instances!E516:Instances!E516),"median", MEDIAN(Instances!E516:Instances!E516),"min", MIN(Instances!E516:Instances!E516),"max", MAX(Instances!E516:Instances!E516),"diff", MAX(Instances!E516:Instances!E516)-MIN(Instances!E516:Instances!E516))</f>
        <v>0</v>
      </c>
      <c r="F516" s="1" cm="1">
        <f t="array" ref="F516">_xlfn.SWITCH($A$2,"average", AVERAGE(Instances!F516:Instances!F516),"median", MEDIAN(Instances!F516:Instances!F516),"min", MIN(Instances!F516:Instances!F516),"max", MAX(Instances!F516:Instances!F516),"diff", MAX(Instances!F516:Instances!F516)-MIN(Instances!F516:Instances!F516))</f>
        <v>0</v>
      </c>
      <c r="G516" s="1" cm="1">
        <f t="array" ref="G516">_xlfn.SWITCH($A$2,"average", AVERAGE(Instances!G516:Instances!G516),"median", MEDIAN(Instances!G516:Instances!G516),"min", MIN(Instances!G516:Instances!G516),"max", MAX(Instances!G516:Instances!G516),"diff", MAX(Instances!G516:Instances!G516)-MIN(Instances!G516:Instances!G516))</f>
        <v>0</v>
      </c>
      <c r="H516" s="1" cm="1">
        <f t="array" ref="H516">_xlfn.SWITCH($A$2,"average", AVERAGE(Instances!H516:Instances!H516),"median", MEDIAN(Instances!H516:Instances!H516),"min", MIN(Instances!H516:Instances!H516),"max", MAX(Instances!H516:Instances!H516),"diff", MAX(Instances!H516:Instances!H516)-MIN(Instances!H516:Instances!H516))</f>
        <v>0</v>
      </c>
      <c r="I516" s="1" cm="1">
        <f t="array" ref="I516">_xlfn.SWITCH($A$2,"average", AVERAGE(Instances!I516:Instances!I516),"median", MEDIAN(Instances!I516:Instances!I516),"min", MIN(Instances!I516:Instances!I516),"max", MAX(Instances!I516:Instances!I516),"diff", MAX(Instances!I516:Instances!I516)-MIN(Instances!I516:Instances!I516))</f>
        <v>0</v>
      </c>
      <c r="J516" s="1" cm="1">
        <f t="array" ref="J516">_xlfn.SWITCH($A$2,"average", AVERAGE(Instances!J516:Instances!J516),"median", MEDIAN(Instances!J516:Instances!J516),"min", MIN(Instances!J516:Instances!J516),"max", MAX(Instances!J516:Instances!J516),"diff", MAX(Instances!J516:Instances!J516)-MIN(Instances!J516:Instances!J516))</f>
        <v>0</v>
      </c>
      <c r="K516" s="1" cm="1">
        <f t="array" ref="K516">_xlfn.SWITCH($A$2,"average", AVERAGE(Instances!K516:Instances!K516),"median", MEDIAN(Instances!K516:Instances!K516),"min", MIN(Instances!K516:Instances!K516),"max", MAX(Instances!K516:Instances!K516),"diff", MAX(Instances!K516:Instances!K516)-MIN(Instances!K516:Instances!K516))</f>
        <v>0</v>
      </c>
      <c r="L516" s="1"/>
      <c r="M516" s="1" cm="1">
        <f t="array" ref="M516">_xlfn.SWITCH($A$2,"average", AVERAGE(Instances!M516:Instances!M516),"median", MEDIAN(Instances!M516:Instances!M516),"min", MIN(Instances!M516:Instances!M516),"max", MAX(Instances!M516:Instances!M516),"diff", MAX(Instances!M516:Instances!M516)-MIN(Instances!M516:Instances!M516))</f>
        <v>0</v>
      </c>
      <c r="N516" s="1" cm="1">
        <f t="array" ref="N516">_xlfn.SWITCH($A$2,"average", AVERAGE(Instances!N516:Instances!N516),"median", MEDIAN(Instances!N516:Instances!N516),"min", MIN(Instances!N516:Instances!N516),"max", MAX(Instances!N516:Instances!N516),"diff", MAX(Instances!N516:Instances!N516)-MIN(Instances!N516:Instances!N516))</f>
        <v>0</v>
      </c>
      <c r="O516" s="1"/>
      <c r="P516" s="1" cm="1">
        <f t="array" ref="P516">_xlfn.SWITCH($A$2,"average", AVERAGE(Instances!P516:Instances!P516),"median", MEDIAN(Instances!P516:Instances!P516),"min", MIN(Instances!P516:Instances!P516),"max", MAX(Instances!P516:Instances!P516),"diff", MAX(Instances!P516:Instances!P516)-MIN(Instances!P516:Instances!P516))</f>
        <v>0</v>
      </c>
      <c r="Q516" s="1" cm="1">
        <f t="array" ref="Q516">_xlfn.SWITCH($A$2,"average", AVERAGE(Instances!Q516:Instances!Q516),"median", MEDIAN(Instances!Q516:Instances!Q516),"min", MIN(Instances!Q516:Instances!Q516),"max", MAX(Instances!Q516:Instances!Q516),"diff", MAX(Instances!Q516:Instances!Q516)-MIN(Instances!Q516:Instances!Q516))</f>
        <v>0</v>
      </c>
      <c r="R516" s="1" cm="1">
        <f t="array" ref="R516">_xlfn.SWITCH($A$2,"average", AVERAGE(Instances!R516:Instances!R516),"median", MEDIAN(Instances!R516:Instances!R516),"min", MIN(Instances!R516:Instances!R516),"max", MAX(Instances!R516:Instances!R516),"diff", MAX(Instances!R516:Instances!R516)-MIN(Instances!R516:Instances!R516))</f>
        <v>0</v>
      </c>
      <c r="S516" s="1">
        <f>MIN($B516)</f>
        <v>0</v>
      </c>
      <c r="T516" s="1">
        <f>MIN($C516)</f>
        <v>0</v>
      </c>
      <c r="U516" s="1">
        <f>MIN($D516)</f>
        <v>0</v>
      </c>
      <c r="V516" s="1">
        <f>MIN($E516)</f>
        <v>0</v>
      </c>
      <c r="W516" s="1">
        <f>MIN($F516)</f>
        <v>0</v>
      </c>
      <c r="X516" s="1">
        <f>MIN($G516)</f>
        <v>0</v>
      </c>
      <c r="Y516" s="1">
        <f>MIN($H516)</f>
        <v>0</v>
      </c>
      <c r="Z516" s="1">
        <f>MIN($I516)</f>
        <v>0</v>
      </c>
      <c r="AA516" s="1">
        <f>MIN($J516)</f>
        <v>0</v>
      </c>
      <c r="AB516" s="1">
        <f>MIN($K516)</f>
        <v>0</v>
      </c>
      <c r="AC516" s="1">
        <f>MIN($M516)</f>
        <v>0</v>
      </c>
      <c r="AD516" s="1">
        <f>MIN($N516)</f>
        <v>0</v>
      </c>
      <c r="AE516" s="1">
        <f>MIN($P516)</f>
        <v>0</v>
      </c>
      <c r="AF516" s="1">
        <f>MIN($Q516)</f>
        <v>0</v>
      </c>
      <c r="AG516" s="1">
        <f>MIN($R516)</f>
        <v>0</v>
      </c>
      <c r="AH516" s="1">
        <f>MEDIAN($B516)</f>
        <v>0</v>
      </c>
      <c r="AI516" s="1">
        <f>MEDIAN($C516)</f>
        <v>0</v>
      </c>
      <c r="AJ516" s="1">
        <f>MEDIAN($D516)</f>
        <v>0</v>
      </c>
      <c r="AK516" s="1">
        <f>MEDIAN($E516)</f>
        <v>0</v>
      </c>
      <c r="AL516" s="1">
        <f>MEDIAN($F516)</f>
        <v>0</v>
      </c>
      <c r="AM516" s="1">
        <f>MEDIAN($G516)</f>
        <v>0</v>
      </c>
      <c r="AN516" s="1">
        <f>MEDIAN($H516)</f>
        <v>0</v>
      </c>
      <c r="AO516" s="1">
        <f>MEDIAN($I516)</f>
        <v>0</v>
      </c>
      <c r="AP516" s="1">
        <f>MEDIAN($J516)</f>
        <v>0</v>
      </c>
      <c r="AQ516" s="1">
        <f>MEDIAN($K516)</f>
        <v>0</v>
      </c>
      <c r="AR516" s="1">
        <f>MEDIAN($M516)</f>
        <v>0</v>
      </c>
      <c r="AS516" s="1">
        <f>MEDIAN($N516)</f>
        <v>0</v>
      </c>
      <c r="AT516" s="1">
        <f>MEDIAN($P516)</f>
        <v>0</v>
      </c>
      <c r="AU516" s="1">
        <f>MEDIAN($Q516)</f>
        <v>0</v>
      </c>
      <c r="AV516" s="1">
        <f>MEDIAN($R516)</f>
        <v>0</v>
      </c>
      <c r="AW516" s="1">
        <f>MAX($B516)</f>
        <v>0</v>
      </c>
      <c r="AX516" s="1">
        <f>MAX($C516)</f>
        <v>0</v>
      </c>
      <c r="AY516" s="1">
        <f>MAX($D516)</f>
        <v>0</v>
      </c>
      <c r="AZ516" s="1">
        <f>MAX($E516)</f>
        <v>0</v>
      </c>
      <c r="BA516" s="1">
        <f>MAX($F516)</f>
        <v>0</v>
      </c>
      <c r="BB516" s="1">
        <f>MAX($G516)</f>
        <v>0</v>
      </c>
      <c r="BC516" s="1">
        <f>MAX($H516)</f>
        <v>0</v>
      </c>
      <c r="BD516" s="1">
        <f>MAX($I516)</f>
        <v>0</v>
      </c>
      <c r="BE516" s="1">
        <f>MAX($J516)</f>
        <v>0</v>
      </c>
      <c r="BF516" s="1">
        <f>MAX($K516)</f>
        <v>0</v>
      </c>
      <c r="BG516" s="1">
        <f>MAX($M516)</f>
        <v>0</v>
      </c>
      <c r="BH516" s="1">
        <f>MAX($N516)</f>
        <v>0</v>
      </c>
      <c r="BI516" s="1">
        <f>MAX($P516)</f>
        <v>0</v>
      </c>
      <c r="BJ516" s="1">
        <f>MAX($Q516)</f>
        <v>0</v>
      </c>
      <c r="BK516" s="1">
        <f>MAX($R516)</f>
        <v>0</v>
      </c>
    </row>
    <row r="517" spans="1:63">
      <c r="A517" s="1" t="s">
        <v>31</v>
      </c>
      <c r="B517" s="1" cm="1">
        <f t="array" ref="B517">_xlfn.SWITCH($A$2,"average", AVERAGE(Instances!B517:Instances!B517),"median", MEDIAN(Instances!B517:Instances!B517),"min", MIN(Instances!B517:Instances!B517),"max", MAX(Instances!B517:Instances!B517),"diff", MAX(Instances!B517:Instances!B517)-MIN(Instances!B517:Instances!B517))</f>
        <v>0</v>
      </c>
      <c r="C517" s="1" cm="1">
        <f t="array" ref="C517">_xlfn.SWITCH($A$2,"average", AVERAGE(Instances!C517:Instances!C517),"median", MEDIAN(Instances!C517:Instances!C517),"min", MIN(Instances!C517:Instances!C517),"max", MAX(Instances!C517:Instances!C517),"diff", MAX(Instances!C517:Instances!C517)-MIN(Instances!C517:Instances!C517))</f>
        <v>0</v>
      </c>
      <c r="D517" s="1" cm="1">
        <f t="array" ref="D517">_xlfn.SWITCH($A$2,"average", AVERAGE(Instances!D517:Instances!D517),"median", MEDIAN(Instances!D517:Instances!D517),"min", MIN(Instances!D517:Instances!D517),"max", MAX(Instances!D517:Instances!D517),"diff", MAX(Instances!D517:Instances!D517)-MIN(Instances!D517:Instances!D517))</f>
        <v>0</v>
      </c>
      <c r="E517" s="1" cm="1">
        <f t="array" ref="E517">_xlfn.SWITCH($A$2,"average", AVERAGE(Instances!E517:Instances!E517),"median", MEDIAN(Instances!E517:Instances!E517),"min", MIN(Instances!E517:Instances!E517),"max", MAX(Instances!E517:Instances!E517),"diff", MAX(Instances!E517:Instances!E517)-MIN(Instances!E517:Instances!E517))</f>
        <v>0</v>
      </c>
      <c r="F517" s="1" cm="1">
        <f t="array" ref="F517">_xlfn.SWITCH($A$2,"average", AVERAGE(Instances!F517:Instances!F517),"median", MEDIAN(Instances!F517:Instances!F517),"min", MIN(Instances!F517:Instances!F517),"max", MAX(Instances!F517:Instances!F517),"diff", MAX(Instances!F517:Instances!F517)-MIN(Instances!F517:Instances!F517))</f>
        <v>0</v>
      </c>
      <c r="G517" s="1" cm="1">
        <f t="array" ref="G517">_xlfn.SWITCH($A$2,"average", AVERAGE(Instances!G517:Instances!G517),"median", MEDIAN(Instances!G517:Instances!G517),"min", MIN(Instances!G517:Instances!G517),"max", MAX(Instances!G517:Instances!G517),"diff", MAX(Instances!G517:Instances!G517)-MIN(Instances!G517:Instances!G517))</f>
        <v>0</v>
      </c>
      <c r="H517" s="1" cm="1">
        <f t="array" ref="H517">_xlfn.SWITCH($A$2,"average", AVERAGE(Instances!H517:Instances!H517),"median", MEDIAN(Instances!H517:Instances!H517),"min", MIN(Instances!H517:Instances!H517),"max", MAX(Instances!H517:Instances!H517),"diff", MAX(Instances!H517:Instances!H517)-MIN(Instances!H517:Instances!H517))</f>
        <v>0</v>
      </c>
      <c r="I517" s="1" cm="1">
        <f t="array" ref="I517">_xlfn.SWITCH($A$2,"average", AVERAGE(Instances!I517:Instances!I517),"median", MEDIAN(Instances!I517:Instances!I517),"min", MIN(Instances!I517:Instances!I517),"max", MAX(Instances!I517:Instances!I517),"diff", MAX(Instances!I517:Instances!I517)-MIN(Instances!I517:Instances!I517))</f>
        <v>0</v>
      </c>
      <c r="J517" s="1" cm="1">
        <f t="array" ref="J517">_xlfn.SWITCH($A$2,"average", AVERAGE(Instances!J517:Instances!J517),"median", MEDIAN(Instances!J517:Instances!J517),"min", MIN(Instances!J517:Instances!J517),"max", MAX(Instances!J517:Instances!J517),"diff", MAX(Instances!J517:Instances!J517)-MIN(Instances!J517:Instances!J517))</f>
        <v>0</v>
      </c>
      <c r="K517" s="1" cm="1">
        <f t="array" ref="K517">_xlfn.SWITCH($A$2,"average", AVERAGE(Instances!K517:Instances!K517),"median", MEDIAN(Instances!K517:Instances!K517),"min", MIN(Instances!K517:Instances!K517),"max", MAX(Instances!K517:Instances!K517),"diff", MAX(Instances!K517:Instances!K517)-MIN(Instances!K517:Instances!K517))</f>
        <v>0</v>
      </c>
      <c r="L517" s="1"/>
      <c r="M517" s="1" cm="1">
        <f t="array" ref="M517">_xlfn.SWITCH($A$2,"average", AVERAGE(Instances!M517:Instances!M517),"median", MEDIAN(Instances!M517:Instances!M517),"min", MIN(Instances!M517:Instances!M517),"max", MAX(Instances!M517:Instances!M517),"diff", MAX(Instances!M517:Instances!M517)-MIN(Instances!M517:Instances!M517))</f>
        <v>0</v>
      </c>
      <c r="N517" s="1" cm="1">
        <f t="array" ref="N517">_xlfn.SWITCH($A$2,"average", AVERAGE(Instances!N517:Instances!N517),"median", MEDIAN(Instances!N517:Instances!N517),"min", MIN(Instances!N517:Instances!N517),"max", MAX(Instances!N517:Instances!N517),"diff", MAX(Instances!N517:Instances!N517)-MIN(Instances!N517:Instances!N517))</f>
        <v>0</v>
      </c>
      <c r="O517" s="1"/>
      <c r="P517" s="1" cm="1">
        <f t="array" ref="P517">_xlfn.SWITCH($A$2,"average", AVERAGE(Instances!P517:Instances!P517),"median", MEDIAN(Instances!P517:Instances!P517),"min", MIN(Instances!P517:Instances!P517),"max", MAX(Instances!P517:Instances!P517),"diff", MAX(Instances!P517:Instances!P517)-MIN(Instances!P517:Instances!P517))</f>
        <v>0</v>
      </c>
      <c r="Q517" s="1" cm="1">
        <f t="array" ref="Q517">_xlfn.SWITCH($A$2,"average", AVERAGE(Instances!Q517:Instances!Q517),"median", MEDIAN(Instances!Q517:Instances!Q517),"min", MIN(Instances!Q517:Instances!Q517),"max", MAX(Instances!Q517:Instances!Q517),"diff", MAX(Instances!Q517:Instances!Q517)-MIN(Instances!Q517:Instances!Q517))</f>
        <v>0</v>
      </c>
      <c r="R517" s="1" cm="1">
        <f t="array" ref="R517">_xlfn.SWITCH($A$2,"average", AVERAGE(Instances!R517:Instances!R517),"median", MEDIAN(Instances!R517:Instances!R517),"min", MIN(Instances!R517:Instances!R517),"max", MAX(Instances!R517:Instances!R517),"diff", MAX(Instances!R517:Instances!R517)-MIN(Instances!R517:Instances!R517))</f>
        <v>0</v>
      </c>
      <c r="S517" s="1">
        <f>MIN($B517)</f>
        <v>0</v>
      </c>
      <c r="T517" s="1">
        <f>MIN($C517)</f>
        <v>0</v>
      </c>
      <c r="U517" s="1">
        <f>MIN($D517)</f>
        <v>0</v>
      </c>
      <c r="V517" s="1">
        <f>MIN($E517)</f>
        <v>0</v>
      </c>
      <c r="W517" s="1">
        <f>MIN($F517)</f>
        <v>0</v>
      </c>
      <c r="X517" s="1">
        <f>MIN($G517)</f>
        <v>0</v>
      </c>
      <c r="Y517" s="1">
        <f>MIN($H517)</f>
        <v>0</v>
      </c>
      <c r="Z517" s="1">
        <f>MIN($I517)</f>
        <v>0</v>
      </c>
      <c r="AA517" s="1">
        <f>MIN($J517)</f>
        <v>0</v>
      </c>
      <c r="AB517" s="1">
        <f>MIN($K517)</f>
        <v>0</v>
      </c>
      <c r="AC517" s="1">
        <f>MIN($M517)</f>
        <v>0</v>
      </c>
      <c r="AD517" s="1">
        <f>MIN($N517)</f>
        <v>0</v>
      </c>
      <c r="AE517" s="1">
        <f>MIN($P517)</f>
        <v>0</v>
      </c>
      <c r="AF517" s="1">
        <f>MIN($Q517)</f>
        <v>0</v>
      </c>
      <c r="AG517" s="1">
        <f>MIN($R517)</f>
        <v>0</v>
      </c>
      <c r="AH517" s="1">
        <f>MEDIAN($B517)</f>
        <v>0</v>
      </c>
      <c r="AI517" s="1">
        <f>MEDIAN($C517)</f>
        <v>0</v>
      </c>
      <c r="AJ517" s="1">
        <f>MEDIAN($D517)</f>
        <v>0</v>
      </c>
      <c r="AK517" s="1">
        <f>MEDIAN($E517)</f>
        <v>0</v>
      </c>
      <c r="AL517" s="1">
        <f>MEDIAN($F517)</f>
        <v>0</v>
      </c>
      <c r="AM517" s="1">
        <f>MEDIAN($G517)</f>
        <v>0</v>
      </c>
      <c r="AN517" s="1">
        <f>MEDIAN($H517)</f>
        <v>0</v>
      </c>
      <c r="AO517" s="1">
        <f>MEDIAN($I517)</f>
        <v>0</v>
      </c>
      <c r="AP517" s="1">
        <f>MEDIAN($J517)</f>
        <v>0</v>
      </c>
      <c r="AQ517" s="1">
        <f>MEDIAN($K517)</f>
        <v>0</v>
      </c>
      <c r="AR517" s="1">
        <f>MEDIAN($M517)</f>
        <v>0</v>
      </c>
      <c r="AS517" s="1">
        <f>MEDIAN($N517)</f>
        <v>0</v>
      </c>
      <c r="AT517" s="1">
        <f>MEDIAN($P517)</f>
        <v>0</v>
      </c>
      <c r="AU517" s="1">
        <f>MEDIAN($Q517)</f>
        <v>0</v>
      </c>
      <c r="AV517" s="1">
        <f>MEDIAN($R517)</f>
        <v>0</v>
      </c>
      <c r="AW517" s="1">
        <f>MAX($B517)</f>
        <v>0</v>
      </c>
      <c r="AX517" s="1">
        <f>MAX($C517)</f>
        <v>0</v>
      </c>
      <c r="AY517" s="1">
        <f>MAX($D517)</f>
        <v>0</v>
      </c>
      <c r="AZ517" s="1">
        <f>MAX($E517)</f>
        <v>0</v>
      </c>
      <c r="BA517" s="1">
        <f>MAX($F517)</f>
        <v>0</v>
      </c>
      <c r="BB517" s="1">
        <f>MAX($G517)</f>
        <v>0</v>
      </c>
      <c r="BC517" s="1">
        <f>MAX($H517)</f>
        <v>0</v>
      </c>
      <c r="BD517" s="1">
        <f>MAX($I517)</f>
        <v>0</v>
      </c>
      <c r="BE517" s="1">
        <f>MAX($J517)</f>
        <v>0</v>
      </c>
      <c r="BF517" s="1">
        <f>MAX($K517)</f>
        <v>0</v>
      </c>
      <c r="BG517" s="1">
        <f>MAX($M517)</f>
        <v>0</v>
      </c>
      <c r="BH517" s="1">
        <f>MAX($N517)</f>
        <v>0</v>
      </c>
      <c r="BI517" s="1">
        <f>MAX($P517)</f>
        <v>0</v>
      </c>
      <c r="BJ517" s="1">
        <f>MAX($Q517)</f>
        <v>0</v>
      </c>
      <c r="BK517" s="1">
        <f>MAX($R517)</f>
        <v>0</v>
      </c>
    </row>
    <row r="518" spans="1:63">
      <c r="A518" s="1" t="s">
        <v>32</v>
      </c>
      <c r="B518" s="1" cm="1">
        <f t="array" ref="B518">_xlfn.SWITCH($A$2,"average", AVERAGE(Instances!B518:Instances!B518),"median", MEDIAN(Instances!B518:Instances!B518),"min", MIN(Instances!B518:Instances!B518),"max", MAX(Instances!B518:Instances!B518),"diff", MAX(Instances!B518:Instances!B518)-MIN(Instances!B518:Instances!B518))</f>
        <v>0</v>
      </c>
      <c r="C518" s="1" cm="1">
        <f t="array" ref="C518">_xlfn.SWITCH($A$2,"average", AVERAGE(Instances!C518:Instances!C518),"median", MEDIAN(Instances!C518:Instances!C518),"min", MIN(Instances!C518:Instances!C518),"max", MAX(Instances!C518:Instances!C518),"diff", MAX(Instances!C518:Instances!C518)-MIN(Instances!C518:Instances!C518))</f>
        <v>0</v>
      </c>
      <c r="D518" s="1" cm="1">
        <f t="array" ref="D518">_xlfn.SWITCH($A$2,"average", AVERAGE(Instances!D518:Instances!D518),"median", MEDIAN(Instances!D518:Instances!D518),"min", MIN(Instances!D518:Instances!D518),"max", MAX(Instances!D518:Instances!D518),"diff", MAX(Instances!D518:Instances!D518)-MIN(Instances!D518:Instances!D518))</f>
        <v>0</v>
      </c>
      <c r="E518" s="1" cm="1">
        <f t="array" ref="E518">_xlfn.SWITCH($A$2,"average", AVERAGE(Instances!E518:Instances!E518),"median", MEDIAN(Instances!E518:Instances!E518),"min", MIN(Instances!E518:Instances!E518),"max", MAX(Instances!E518:Instances!E518),"diff", MAX(Instances!E518:Instances!E518)-MIN(Instances!E518:Instances!E518))</f>
        <v>0</v>
      </c>
      <c r="F518" s="1" cm="1">
        <f t="array" ref="F518">_xlfn.SWITCH($A$2,"average", AVERAGE(Instances!F518:Instances!F518),"median", MEDIAN(Instances!F518:Instances!F518),"min", MIN(Instances!F518:Instances!F518),"max", MAX(Instances!F518:Instances!F518),"diff", MAX(Instances!F518:Instances!F518)-MIN(Instances!F518:Instances!F518))</f>
        <v>0</v>
      </c>
      <c r="G518" s="1" cm="1">
        <f t="array" ref="G518">_xlfn.SWITCH($A$2,"average", AVERAGE(Instances!G518:Instances!G518),"median", MEDIAN(Instances!G518:Instances!G518),"min", MIN(Instances!G518:Instances!G518),"max", MAX(Instances!G518:Instances!G518),"diff", MAX(Instances!G518:Instances!G518)-MIN(Instances!G518:Instances!G518))</f>
        <v>0</v>
      </c>
      <c r="H518" s="1" cm="1">
        <f t="array" ref="H518">_xlfn.SWITCH($A$2,"average", AVERAGE(Instances!H518:Instances!H518),"median", MEDIAN(Instances!H518:Instances!H518),"min", MIN(Instances!H518:Instances!H518),"max", MAX(Instances!H518:Instances!H518),"diff", MAX(Instances!H518:Instances!H518)-MIN(Instances!H518:Instances!H518))</f>
        <v>0</v>
      </c>
      <c r="I518" s="1" cm="1">
        <f t="array" ref="I518">_xlfn.SWITCH($A$2,"average", AVERAGE(Instances!I518:Instances!I518),"median", MEDIAN(Instances!I518:Instances!I518),"min", MIN(Instances!I518:Instances!I518),"max", MAX(Instances!I518:Instances!I518),"diff", MAX(Instances!I518:Instances!I518)-MIN(Instances!I518:Instances!I518))</f>
        <v>0</v>
      </c>
      <c r="J518" s="1" cm="1">
        <f t="array" ref="J518">_xlfn.SWITCH($A$2,"average", AVERAGE(Instances!J518:Instances!J518),"median", MEDIAN(Instances!J518:Instances!J518),"min", MIN(Instances!J518:Instances!J518),"max", MAX(Instances!J518:Instances!J518),"diff", MAX(Instances!J518:Instances!J518)-MIN(Instances!J518:Instances!J518))</f>
        <v>0</v>
      </c>
      <c r="K518" s="1" cm="1">
        <f t="array" ref="K518">_xlfn.SWITCH($A$2,"average", AVERAGE(Instances!K518:Instances!K518),"median", MEDIAN(Instances!K518:Instances!K518),"min", MIN(Instances!K518:Instances!K518),"max", MAX(Instances!K518:Instances!K518),"diff", MAX(Instances!K518:Instances!K518)-MIN(Instances!K518:Instances!K518))</f>
        <v>0</v>
      </c>
      <c r="L518" s="1"/>
      <c r="M518" s="1" cm="1">
        <f t="array" ref="M518">_xlfn.SWITCH($A$2,"average", AVERAGE(Instances!M518:Instances!M518),"median", MEDIAN(Instances!M518:Instances!M518),"min", MIN(Instances!M518:Instances!M518),"max", MAX(Instances!M518:Instances!M518),"diff", MAX(Instances!M518:Instances!M518)-MIN(Instances!M518:Instances!M518))</f>
        <v>0</v>
      </c>
      <c r="N518" s="1" cm="1">
        <f t="array" ref="N518">_xlfn.SWITCH($A$2,"average", AVERAGE(Instances!N518:Instances!N518),"median", MEDIAN(Instances!N518:Instances!N518),"min", MIN(Instances!N518:Instances!N518),"max", MAX(Instances!N518:Instances!N518),"diff", MAX(Instances!N518:Instances!N518)-MIN(Instances!N518:Instances!N518))</f>
        <v>0</v>
      </c>
      <c r="O518" s="1"/>
      <c r="P518" s="1" cm="1">
        <f t="array" ref="P518">_xlfn.SWITCH($A$2,"average", AVERAGE(Instances!P518:Instances!P518),"median", MEDIAN(Instances!P518:Instances!P518),"min", MIN(Instances!P518:Instances!P518),"max", MAX(Instances!P518:Instances!P518),"diff", MAX(Instances!P518:Instances!P518)-MIN(Instances!P518:Instances!P518))</f>
        <v>0</v>
      </c>
      <c r="Q518" s="1" cm="1">
        <f t="array" ref="Q518">_xlfn.SWITCH($A$2,"average", AVERAGE(Instances!Q518:Instances!Q518),"median", MEDIAN(Instances!Q518:Instances!Q518),"min", MIN(Instances!Q518:Instances!Q518),"max", MAX(Instances!Q518:Instances!Q518),"diff", MAX(Instances!Q518:Instances!Q518)-MIN(Instances!Q518:Instances!Q518))</f>
        <v>0</v>
      </c>
      <c r="R518" s="1" cm="1">
        <f t="array" ref="R518">_xlfn.SWITCH($A$2,"average", AVERAGE(Instances!R518:Instances!R518),"median", MEDIAN(Instances!R518:Instances!R518),"min", MIN(Instances!R518:Instances!R518),"max", MAX(Instances!R518:Instances!R518),"diff", MAX(Instances!R518:Instances!R518)-MIN(Instances!R518:Instances!R518))</f>
        <v>0</v>
      </c>
      <c r="S518" s="1">
        <f>MIN($B518)</f>
        <v>0</v>
      </c>
      <c r="T518" s="1">
        <f>MIN($C518)</f>
        <v>0</v>
      </c>
      <c r="U518" s="1">
        <f>MIN($D518)</f>
        <v>0</v>
      </c>
      <c r="V518" s="1">
        <f>MIN($E518)</f>
        <v>0</v>
      </c>
      <c r="W518" s="1">
        <f>MIN($F518)</f>
        <v>0</v>
      </c>
      <c r="X518" s="1">
        <f>MIN($G518)</f>
        <v>0</v>
      </c>
      <c r="Y518" s="1">
        <f>MIN($H518)</f>
        <v>0</v>
      </c>
      <c r="Z518" s="1">
        <f>MIN($I518)</f>
        <v>0</v>
      </c>
      <c r="AA518" s="1">
        <f>MIN($J518)</f>
        <v>0</v>
      </c>
      <c r="AB518" s="1">
        <f>MIN($K518)</f>
        <v>0</v>
      </c>
      <c r="AC518" s="1">
        <f>MIN($M518)</f>
        <v>0</v>
      </c>
      <c r="AD518" s="1">
        <f>MIN($N518)</f>
        <v>0</v>
      </c>
      <c r="AE518" s="1">
        <f>MIN($P518)</f>
        <v>0</v>
      </c>
      <c r="AF518" s="1">
        <f>MIN($Q518)</f>
        <v>0</v>
      </c>
      <c r="AG518" s="1">
        <f>MIN($R518)</f>
        <v>0</v>
      </c>
      <c r="AH518" s="1">
        <f>MEDIAN($B518)</f>
        <v>0</v>
      </c>
      <c r="AI518" s="1">
        <f>MEDIAN($C518)</f>
        <v>0</v>
      </c>
      <c r="AJ518" s="1">
        <f>MEDIAN($D518)</f>
        <v>0</v>
      </c>
      <c r="AK518" s="1">
        <f>MEDIAN($E518)</f>
        <v>0</v>
      </c>
      <c r="AL518" s="1">
        <f>MEDIAN($F518)</f>
        <v>0</v>
      </c>
      <c r="AM518" s="1">
        <f>MEDIAN($G518)</f>
        <v>0</v>
      </c>
      <c r="AN518" s="1">
        <f>MEDIAN($H518)</f>
        <v>0</v>
      </c>
      <c r="AO518" s="1">
        <f>MEDIAN($I518)</f>
        <v>0</v>
      </c>
      <c r="AP518" s="1">
        <f>MEDIAN($J518)</f>
        <v>0</v>
      </c>
      <c r="AQ518" s="1">
        <f>MEDIAN($K518)</f>
        <v>0</v>
      </c>
      <c r="AR518" s="1">
        <f>MEDIAN($M518)</f>
        <v>0</v>
      </c>
      <c r="AS518" s="1">
        <f>MEDIAN($N518)</f>
        <v>0</v>
      </c>
      <c r="AT518" s="1">
        <f>MEDIAN($P518)</f>
        <v>0</v>
      </c>
      <c r="AU518" s="1">
        <f>MEDIAN($Q518)</f>
        <v>0</v>
      </c>
      <c r="AV518" s="1">
        <f>MEDIAN($R518)</f>
        <v>0</v>
      </c>
      <c r="AW518" s="1">
        <f>MAX($B518)</f>
        <v>0</v>
      </c>
      <c r="AX518" s="1">
        <f>MAX($C518)</f>
        <v>0</v>
      </c>
      <c r="AY518" s="1">
        <f>MAX($D518)</f>
        <v>0</v>
      </c>
      <c r="AZ518" s="1">
        <f>MAX($E518)</f>
        <v>0</v>
      </c>
      <c r="BA518" s="1">
        <f>MAX($F518)</f>
        <v>0</v>
      </c>
      <c r="BB518" s="1">
        <f>MAX($G518)</f>
        <v>0</v>
      </c>
      <c r="BC518" s="1">
        <f>MAX($H518)</f>
        <v>0</v>
      </c>
      <c r="BD518" s="1">
        <f>MAX($I518)</f>
        <v>0</v>
      </c>
      <c r="BE518" s="1">
        <f>MAX($J518)</f>
        <v>0</v>
      </c>
      <c r="BF518" s="1">
        <f>MAX($K518)</f>
        <v>0</v>
      </c>
      <c r="BG518" s="1">
        <f>MAX($M518)</f>
        <v>0</v>
      </c>
      <c r="BH518" s="1">
        <f>MAX($N518)</f>
        <v>0</v>
      </c>
      <c r="BI518" s="1">
        <f>MAX($P518)</f>
        <v>0</v>
      </c>
      <c r="BJ518" s="1">
        <f>MAX($Q518)</f>
        <v>0</v>
      </c>
      <c r="BK518" s="1">
        <f>MAX($R518)</f>
        <v>0</v>
      </c>
    </row>
    <row r="519" spans="1:63">
      <c r="A519" s="1" t="s">
        <v>33</v>
      </c>
      <c r="B519" s="1" cm="1">
        <f t="array" ref="B519">_xlfn.SWITCH($A$2,"average", AVERAGE(Instances!B519:Instances!B519),"median", MEDIAN(Instances!B519:Instances!B519),"min", MIN(Instances!B519:Instances!B519),"max", MAX(Instances!B519:Instances!B519),"diff", MAX(Instances!B519:Instances!B519)-MIN(Instances!B519:Instances!B519))</f>
        <v>0</v>
      </c>
      <c r="C519" s="1" cm="1">
        <f t="array" ref="C519">_xlfn.SWITCH($A$2,"average", AVERAGE(Instances!C519:Instances!C519),"median", MEDIAN(Instances!C519:Instances!C519),"min", MIN(Instances!C519:Instances!C519),"max", MAX(Instances!C519:Instances!C519),"diff", MAX(Instances!C519:Instances!C519)-MIN(Instances!C519:Instances!C519))</f>
        <v>0</v>
      </c>
      <c r="D519" s="1" cm="1">
        <f t="array" ref="D519">_xlfn.SWITCH($A$2,"average", AVERAGE(Instances!D519:Instances!D519),"median", MEDIAN(Instances!D519:Instances!D519),"min", MIN(Instances!D519:Instances!D519),"max", MAX(Instances!D519:Instances!D519),"diff", MAX(Instances!D519:Instances!D519)-MIN(Instances!D519:Instances!D519))</f>
        <v>0</v>
      </c>
      <c r="E519" s="1" cm="1">
        <f t="array" ref="E519">_xlfn.SWITCH($A$2,"average", AVERAGE(Instances!E519:Instances!E519),"median", MEDIAN(Instances!E519:Instances!E519),"min", MIN(Instances!E519:Instances!E519),"max", MAX(Instances!E519:Instances!E519),"diff", MAX(Instances!E519:Instances!E519)-MIN(Instances!E519:Instances!E519))</f>
        <v>0</v>
      </c>
      <c r="F519" s="1" cm="1">
        <f t="array" ref="F519">_xlfn.SWITCH($A$2,"average", AVERAGE(Instances!F519:Instances!F519),"median", MEDIAN(Instances!F519:Instances!F519),"min", MIN(Instances!F519:Instances!F519),"max", MAX(Instances!F519:Instances!F519),"diff", MAX(Instances!F519:Instances!F519)-MIN(Instances!F519:Instances!F519))</f>
        <v>0</v>
      </c>
      <c r="G519" s="1" cm="1">
        <f t="array" ref="G519">_xlfn.SWITCH($A$2,"average", AVERAGE(Instances!G519:Instances!G519),"median", MEDIAN(Instances!G519:Instances!G519),"min", MIN(Instances!G519:Instances!G519),"max", MAX(Instances!G519:Instances!G519),"diff", MAX(Instances!G519:Instances!G519)-MIN(Instances!G519:Instances!G519))</f>
        <v>0</v>
      </c>
      <c r="H519" s="1" cm="1">
        <f t="array" ref="H519">_xlfn.SWITCH($A$2,"average", AVERAGE(Instances!H519:Instances!H519),"median", MEDIAN(Instances!H519:Instances!H519),"min", MIN(Instances!H519:Instances!H519),"max", MAX(Instances!H519:Instances!H519),"diff", MAX(Instances!H519:Instances!H519)-MIN(Instances!H519:Instances!H519))</f>
        <v>0</v>
      </c>
      <c r="I519" s="1" cm="1">
        <f t="array" ref="I519">_xlfn.SWITCH($A$2,"average", AVERAGE(Instances!I519:Instances!I519),"median", MEDIAN(Instances!I519:Instances!I519),"min", MIN(Instances!I519:Instances!I519),"max", MAX(Instances!I519:Instances!I519),"diff", MAX(Instances!I519:Instances!I519)-MIN(Instances!I519:Instances!I519))</f>
        <v>0</v>
      </c>
      <c r="J519" s="1" cm="1">
        <f t="array" ref="J519">_xlfn.SWITCH($A$2,"average", AVERAGE(Instances!J519:Instances!J519),"median", MEDIAN(Instances!J519:Instances!J519),"min", MIN(Instances!J519:Instances!J519),"max", MAX(Instances!J519:Instances!J519),"diff", MAX(Instances!J519:Instances!J519)-MIN(Instances!J519:Instances!J519))</f>
        <v>0</v>
      </c>
      <c r="K519" s="1" cm="1">
        <f t="array" ref="K519">_xlfn.SWITCH($A$2,"average", AVERAGE(Instances!K519:Instances!K519),"median", MEDIAN(Instances!K519:Instances!K519),"min", MIN(Instances!K519:Instances!K519),"max", MAX(Instances!K519:Instances!K519),"diff", MAX(Instances!K519:Instances!K519)-MIN(Instances!K519:Instances!K519))</f>
        <v>0</v>
      </c>
      <c r="L519" s="1"/>
      <c r="M519" s="1" cm="1">
        <f t="array" ref="M519">_xlfn.SWITCH($A$2,"average", AVERAGE(Instances!M519:Instances!M519),"median", MEDIAN(Instances!M519:Instances!M519),"min", MIN(Instances!M519:Instances!M519),"max", MAX(Instances!M519:Instances!M519),"diff", MAX(Instances!M519:Instances!M519)-MIN(Instances!M519:Instances!M519))</f>
        <v>0</v>
      </c>
      <c r="N519" s="1" cm="1">
        <f t="array" ref="N519">_xlfn.SWITCH($A$2,"average", AVERAGE(Instances!N519:Instances!N519),"median", MEDIAN(Instances!N519:Instances!N519),"min", MIN(Instances!N519:Instances!N519),"max", MAX(Instances!N519:Instances!N519),"diff", MAX(Instances!N519:Instances!N519)-MIN(Instances!N519:Instances!N519))</f>
        <v>0</v>
      </c>
      <c r="O519" s="1"/>
      <c r="P519" s="1" cm="1">
        <f t="array" ref="P519">_xlfn.SWITCH($A$2,"average", AVERAGE(Instances!P519:Instances!P519),"median", MEDIAN(Instances!P519:Instances!P519),"min", MIN(Instances!P519:Instances!P519),"max", MAX(Instances!P519:Instances!P519),"diff", MAX(Instances!P519:Instances!P519)-MIN(Instances!P519:Instances!P519))</f>
        <v>0</v>
      </c>
      <c r="Q519" s="1" cm="1">
        <f t="array" ref="Q519">_xlfn.SWITCH($A$2,"average", AVERAGE(Instances!Q519:Instances!Q519),"median", MEDIAN(Instances!Q519:Instances!Q519),"min", MIN(Instances!Q519:Instances!Q519),"max", MAX(Instances!Q519:Instances!Q519),"diff", MAX(Instances!Q519:Instances!Q519)-MIN(Instances!Q519:Instances!Q519))</f>
        <v>0</v>
      </c>
      <c r="R519" s="1" cm="1">
        <f t="array" ref="R519">_xlfn.SWITCH($A$2,"average", AVERAGE(Instances!R519:Instances!R519),"median", MEDIAN(Instances!R519:Instances!R519),"min", MIN(Instances!R519:Instances!R519),"max", MAX(Instances!R519:Instances!R519),"diff", MAX(Instances!R519:Instances!R519)-MIN(Instances!R519:Instances!R519))</f>
        <v>0</v>
      </c>
      <c r="S519" s="1">
        <f>MIN($B519)</f>
        <v>0</v>
      </c>
      <c r="T519" s="1">
        <f>MIN($C519)</f>
        <v>0</v>
      </c>
      <c r="U519" s="1">
        <f>MIN($D519)</f>
        <v>0</v>
      </c>
      <c r="V519" s="1">
        <f>MIN($E519)</f>
        <v>0</v>
      </c>
      <c r="W519" s="1">
        <f>MIN($F519)</f>
        <v>0</v>
      </c>
      <c r="X519" s="1">
        <f>MIN($G519)</f>
        <v>0</v>
      </c>
      <c r="Y519" s="1">
        <f>MIN($H519)</f>
        <v>0</v>
      </c>
      <c r="Z519" s="1">
        <f>MIN($I519)</f>
        <v>0</v>
      </c>
      <c r="AA519" s="1">
        <f>MIN($J519)</f>
        <v>0</v>
      </c>
      <c r="AB519" s="1">
        <f>MIN($K519)</f>
        <v>0</v>
      </c>
      <c r="AC519" s="1">
        <f>MIN($M519)</f>
        <v>0</v>
      </c>
      <c r="AD519" s="1">
        <f>MIN($N519)</f>
        <v>0</v>
      </c>
      <c r="AE519" s="1">
        <f>MIN($P519)</f>
        <v>0</v>
      </c>
      <c r="AF519" s="1">
        <f>MIN($Q519)</f>
        <v>0</v>
      </c>
      <c r="AG519" s="1">
        <f>MIN($R519)</f>
        <v>0</v>
      </c>
      <c r="AH519" s="1">
        <f>MEDIAN($B519)</f>
        <v>0</v>
      </c>
      <c r="AI519" s="1">
        <f>MEDIAN($C519)</f>
        <v>0</v>
      </c>
      <c r="AJ519" s="1">
        <f>MEDIAN($D519)</f>
        <v>0</v>
      </c>
      <c r="AK519" s="1">
        <f>MEDIAN($E519)</f>
        <v>0</v>
      </c>
      <c r="AL519" s="1">
        <f>MEDIAN($F519)</f>
        <v>0</v>
      </c>
      <c r="AM519" s="1">
        <f>MEDIAN($G519)</f>
        <v>0</v>
      </c>
      <c r="AN519" s="1">
        <f>MEDIAN($H519)</f>
        <v>0</v>
      </c>
      <c r="AO519" s="1">
        <f>MEDIAN($I519)</f>
        <v>0</v>
      </c>
      <c r="AP519" s="1">
        <f>MEDIAN($J519)</f>
        <v>0</v>
      </c>
      <c r="AQ519" s="1">
        <f>MEDIAN($K519)</f>
        <v>0</v>
      </c>
      <c r="AR519" s="1">
        <f>MEDIAN($M519)</f>
        <v>0</v>
      </c>
      <c r="AS519" s="1">
        <f>MEDIAN($N519)</f>
        <v>0</v>
      </c>
      <c r="AT519" s="1">
        <f>MEDIAN($P519)</f>
        <v>0</v>
      </c>
      <c r="AU519" s="1">
        <f>MEDIAN($Q519)</f>
        <v>0</v>
      </c>
      <c r="AV519" s="1">
        <f>MEDIAN($R519)</f>
        <v>0</v>
      </c>
      <c r="AW519" s="1">
        <f>MAX($B519)</f>
        <v>0</v>
      </c>
      <c r="AX519" s="1">
        <f>MAX($C519)</f>
        <v>0</v>
      </c>
      <c r="AY519" s="1">
        <f>MAX($D519)</f>
        <v>0</v>
      </c>
      <c r="AZ519" s="1">
        <f>MAX($E519)</f>
        <v>0</v>
      </c>
      <c r="BA519" s="1">
        <f>MAX($F519)</f>
        <v>0</v>
      </c>
      <c r="BB519" s="1">
        <f>MAX($G519)</f>
        <v>0</v>
      </c>
      <c r="BC519" s="1">
        <f>MAX($H519)</f>
        <v>0</v>
      </c>
      <c r="BD519" s="1">
        <f>MAX($I519)</f>
        <v>0</v>
      </c>
      <c r="BE519" s="1">
        <f>MAX($J519)</f>
        <v>0</v>
      </c>
      <c r="BF519" s="1">
        <f>MAX($K519)</f>
        <v>0</v>
      </c>
      <c r="BG519" s="1">
        <f>MAX($M519)</f>
        <v>0</v>
      </c>
      <c r="BH519" s="1">
        <f>MAX($N519)</f>
        <v>0</v>
      </c>
      <c r="BI519" s="1">
        <f>MAX($P519)</f>
        <v>0</v>
      </c>
      <c r="BJ519" s="1">
        <f>MAX($Q519)</f>
        <v>0</v>
      </c>
      <c r="BK519" s="1">
        <f>MAX($R519)</f>
        <v>0</v>
      </c>
    </row>
    <row r="520" spans="1:63">
      <c r="A520" s="1" t="s">
        <v>34</v>
      </c>
      <c r="B520" s="1" cm="1">
        <f t="array" ref="B520">_xlfn.SWITCH($A$2,"average", AVERAGE(Instances!B520:Instances!B520),"median", MEDIAN(Instances!B520:Instances!B520),"min", MIN(Instances!B520:Instances!B520),"max", MAX(Instances!B520:Instances!B520),"diff", MAX(Instances!B520:Instances!B520)-MIN(Instances!B520:Instances!B520))</f>
        <v>0</v>
      </c>
      <c r="C520" s="1" cm="1">
        <f t="array" ref="C520">_xlfn.SWITCH($A$2,"average", AVERAGE(Instances!C520:Instances!C520),"median", MEDIAN(Instances!C520:Instances!C520),"min", MIN(Instances!C520:Instances!C520),"max", MAX(Instances!C520:Instances!C520),"diff", MAX(Instances!C520:Instances!C520)-MIN(Instances!C520:Instances!C520))</f>
        <v>0</v>
      </c>
      <c r="D520" s="1" cm="1">
        <f t="array" ref="D520">_xlfn.SWITCH($A$2,"average", AVERAGE(Instances!D520:Instances!D520),"median", MEDIAN(Instances!D520:Instances!D520),"min", MIN(Instances!D520:Instances!D520),"max", MAX(Instances!D520:Instances!D520),"diff", MAX(Instances!D520:Instances!D520)-MIN(Instances!D520:Instances!D520))</f>
        <v>0</v>
      </c>
      <c r="E520" s="1" cm="1">
        <f t="array" ref="E520">_xlfn.SWITCH($A$2,"average", AVERAGE(Instances!E520:Instances!E520),"median", MEDIAN(Instances!E520:Instances!E520),"min", MIN(Instances!E520:Instances!E520),"max", MAX(Instances!E520:Instances!E520),"diff", MAX(Instances!E520:Instances!E520)-MIN(Instances!E520:Instances!E520))</f>
        <v>0</v>
      </c>
      <c r="F520" s="1" cm="1">
        <f t="array" ref="F520">_xlfn.SWITCH($A$2,"average", AVERAGE(Instances!F520:Instances!F520),"median", MEDIAN(Instances!F520:Instances!F520),"min", MIN(Instances!F520:Instances!F520),"max", MAX(Instances!F520:Instances!F520),"diff", MAX(Instances!F520:Instances!F520)-MIN(Instances!F520:Instances!F520))</f>
        <v>0</v>
      </c>
      <c r="G520" s="1" cm="1">
        <f t="array" ref="G520">_xlfn.SWITCH($A$2,"average", AVERAGE(Instances!G520:Instances!G520),"median", MEDIAN(Instances!G520:Instances!G520),"min", MIN(Instances!G520:Instances!G520),"max", MAX(Instances!G520:Instances!G520),"diff", MAX(Instances!G520:Instances!G520)-MIN(Instances!G520:Instances!G520))</f>
        <v>0</v>
      </c>
      <c r="H520" s="1" cm="1">
        <f t="array" ref="H520">_xlfn.SWITCH($A$2,"average", AVERAGE(Instances!H520:Instances!H520),"median", MEDIAN(Instances!H520:Instances!H520),"min", MIN(Instances!H520:Instances!H520),"max", MAX(Instances!H520:Instances!H520),"diff", MAX(Instances!H520:Instances!H520)-MIN(Instances!H520:Instances!H520))</f>
        <v>0</v>
      </c>
      <c r="I520" s="1" cm="1">
        <f t="array" ref="I520">_xlfn.SWITCH($A$2,"average", AVERAGE(Instances!I520:Instances!I520),"median", MEDIAN(Instances!I520:Instances!I520),"min", MIN(Instances!I520:Instances!I520),"max", MAX(Instances!I520:Instances!I520),"diff", MAX(Instances!I520:Instances!I520)-MIN(Instances!I520:Instances!I520))</f>
        <v>0</v>
      </c>
      <c r="J520" s="1" cm="1">
        <f t="array" ref="J520">_xlfn.SWITCH($A$2,"average", AVERAGE(Instances!J520:Instances!J520),"median", MEDIAN(Instances!J520:Instances!J520),"min", MIN(Instances!J520:Instances!J520),"max", MAX(Instances!J520:Instances!J520),"diff", MAX(Instances!J520:Instances!J520)-MIN(Instances!J520:Instances!J520))</f>
        <v>0</v>
      </c>
      <c r="K520" s="1" cm="1">
        <f t="array" ref="K520">_xlfn.SWITCH($A$2,"average", AVERAGE(Instances!K520:Instances!K520),"median", MEDIAN(Instances!K520:Instances!K520),"min", MIN(Instances!K520:Instances!K520),"max", MAX(Instances!K520:Instances!K520),"diff", MAX(Instances!K520:Instances!K520)-MIN(Instances!K520:Instances!K520))</f>
        <v>0</v>
      </c>
      <c r="L520" s="1"/>
      <c r="M520" s="1" cm="1">
        <f t="array" ref="M520">_xlfn.SWITCH($A$2,"average", AVERAGE(Instances!M520:Instances!M520),"median", MEDIAN(Instances!M520:Instances!M520),"min", MIN(Instances!M520:Instances!M520),"max", MAX(Instances!M520:Instances!M520),"diff", MAX(Instances!M520:Instances!M520)-MIN(Instances!M520:Instances!M520))</f>
        <v>0</v>
      </c>
      <c r="N520" s="1" cm="1">
        <f t="array" ref="N520">_xlfn.SWITCH($A$2,"average", AVERAGE(Instances!N520:Instances!N520),"median", MEDIAN(Instances!N520:Instances!N520),"min", MIN(Instances!N520:Instances!N520),"max", MAX(Instances!N520:Instances!N520),"diff", MAX(Instances!N520:Instances!N520)-MIN(Instances!N520:Instances!N520))</f>
        <v>0</v>
      </c>
      <c r="O520" s="1"/>
      <c r="P520" s="1" cm="1">
        <f t="array" ref="P520">_xlfn.SWITCH($A$2,"average", AVERAGE(Instances!P520:Instances!P520),"median", MEDIAN(Instances!P520:Instances!P520),"min", MIN(Instances!P520:Instances!P520),"max", MAX(Instances!P520:Instances!P520),"diff", MAX(Instances!P520:Instances!P520)-MIN(Instances!P520:Instances!P520))</f>
        <v>0</v>
      </c>
      <c r="Q520" s="1" cm="1">
        <f t="array" ref="Q520">_xlfn.SWITCH($A$2,"average", AVERAGE(Instances!Q520:Instances!Q520),"median", MEDIAN(Instances!Q520:Instances!Q520),"min", MIN(Instances!Q520:Instances!Q520),"max", MAX(Instances!Q520:Instances!Q520),"diff", MAX(Instances!Q520:Instances!Q520)-MIN(Instances!Q520:Instances!Q520))</f>
        <v>0</v>
      </c>
      <c r="R520" s="1" cm="1">
        <f t="array" ref="R520">_xlfn.SWITCH($A$2,"average", AVERAGE(Instances!R520:Instances!R520),"median", MEDIAN(Instances!R520:Instances!R520),"min", MIN(Instances!R520:Instances!R520),"max", MAX(Instances!R520:Instances!R520),"diff", MAX(Instances!R520:Instances!R520)-MIN(Instances!R520:Instances!R520))</f>
        <v>0</v>
      </c>
      <c r="S520" s="1">
        <f>MIN($B520)</f>
        <v>0</v>
      </c>
      <c r="T520" s="1">
        <f>MIN($C520)</f>
        <v>0</v>
      </c>
      <c r="U520" s="1">
        <f>MIN($D520)</f>
        <v>0</v>
      </c>
      <c r="V520" s="1">
        <f>MIN($E520)</f>
        <v>0</v>
      </c>
      <c r="W520" s="1">
        <f>MIN($F520)</f>
        <v>0</v>
      </c>
      <c r="X520" s="1">
        <f>MIN($G520)</f>
        <v>0</v>
      </c>
      <c r="Y520" s="1">
        <f>MIN($H520)</f>
        <v>0</v>
      </c>
      <c r="Z520" s="1">
        <f>MIN($I520)</f>
        <v>0</v>
      </c>
      <c r="AA520" s="1">
        <f>MIN($J520)</f>
        <v>0</v>
      </c>
      <c r="AB520" s="1">
        <f>MIN($K520)</f>
        <v>0</v>
      </c>
      <c r="AC520" s="1">
        <f>MIN($M520)</f>
        <v>0</v>
      </c>
      <c r="AD520" s="1">
        <f>MIN($N520)</f>
        <v>0</v>
      </c>
      <c r="AE520" s="1">
        <f>MIN($P520)</f>
        <v>0</v>
      </c>
      <c r="AF520" s="1">
        <f>MIN($Q520)</f>
        <v>0</v>
      </c>
      <c r="AG520" s="1">
        <f>MIN($R520)</f>
        <v>0</v>
      </c>
      <c r="AH520" s="1">
        <f>MEDIAN($B520)</f>
        <v>0</v>
      </c>
      <c r="AI520" s="1">
        <f>MEDIAN($C520)</f>
        <v>0</v>
      </c>
      <c r="AJ520" s="1">
        <f>MEDIAN($D520)</f>
        <v>0</v>
      </c>
      <c r="AK520" s="1">
        <f>MEDIAN($E520)</f>
        <v>0</v>
      </c>
      <c r="AL520" s="1">
        <f>MEDIAN($F520)</f>
        <v>0</v>
      </c>
      <c r="AM520" s="1">
        <f>MEDIAN($G520)</f>
        <v>0</v>
      </c>
      <c r="AN520" s="1">
        <f>MEDIAN($H520)</f>
        <v>0</v>
      </c>
      <c r="AO520" s="1">
        <f>MEDIAN($I520)</f>
        <v>0</v>
      </c>
      <c r="AP520" s="1">
        <f>MEDIAN($J520)</f>
        <v>0</v>
      </c>
      <c r="AQ520" s="1">
        <f>MEDIAN($K520)</f>
        <v>0</v>
      </c>
      <c r="AR520" s="1">
        <f>MEDIAN($M520)</f>
        <v>0</v>
      </c>
      <c r="AS520" s="1">
        <f>MEDIAN($N520)</f>
        <v>0</v>
      </c>
      <c r="AT520" s="1">
        <f>MEDIAN($P520)</f>
        <v>0</v>
      </c>
      <c r="AU520" s="1">
        <f>MEDIAN($Q520)</f>
        <v>0</v>
      </c>
      <c r="AV520" s="1">
        <f>MEDIAN($R520)</f>
        <v>0</v>
      </c>
      <c r="AW520" s="1">
        <f>MAX($B520)</f>
        <v>0</v>
      </c>
      <c r="AX520" s="1">
        <f>MAX($C520)</f>
        <v>0</v>
      </c>
      <c r="AY520" s="1">
        <f>MAX($D520)</f>
        <v>0</v>
      </c>
      <c r="AZ520" s="1">
        <f>MAX($E520)</f>
        <v>0</v>
      </c>
      <c r="BA520" s="1">
        <f>MAX($F520)</f>
        <v>0</v>
      </c>
      <c r="BB520" s="1">
        <f>MAX($G520)</f>
        <v>0</v>
      </c>
      <c r="BC520" s="1">
        <f>MAX($H520)</f>
        <v>0</v>
      </c>
      <c r="BD520" s="1">
        <f>MAX($I520)</f>
        <v>0</v>
      </c>
      <c r="BE520" s="1">
        <f>MAX($J520)</f>
        <v>0</v>
      </c>
      <c r="BF520" s="1">
        <f>MAX($K520)</f>
        <v>0</v>
      </c>
      <c r="BG520" s="1">
        <f>MAX($M520)</f>
        <v>0</v>
      </c>
      <c r="BH520" s="1">
        <f>MAX($N520)</f>
        <v>0</v>
      </c>
      <c r="BI520" s="1">
        <f>MAX($P520)</f>
        <v>0</v>
      </c>
      <c r="BJ520" s="1">
        <f>MAX($Q520)</f>
        <v>0</v>
      </c>
      <c r="BK520" s="1">
        <f>MAX($R520)</f>
        <v>0</v>
      </c>
    </row>
    <row r="521" spans="1:63">
      <c r="A521" s="1" t="s">
        <v>35</v>
      </c>
      <c r="B521" s="1" cm="1">
        <f t="array" ref="B521">_xlfn.SWITCH($A$2,"average", AVERAGE(Instances!B521:Instances!B521),"median", MEDIAN(Instances!B521:Instances!B521),"min", MIN(Instances!B521:Instances!B521),"max", MAX(Instances!B521:Instances!B521),"diff", MAX(Instances!B521:Instances!B521)-MIN(Instances!B521:Instances!B521))</f>
        <v>0</v>
      </c>
      <c r="C521" s="1" cm="1">
        <f t="array" ref="C521">_xlfn.SWITCH($A$2,"average", AVERAGE(Instances!C521:Instances!C521),"median", MEDIAN(Instances!C521:Instances!C521),"min", MIN(Instances!C521:Instances!C521),"max", MAX(Instances!C521:Instances!C521),"diff", MAX(Instances!C521:Instances!C521)-MIN(Instances!C521:Instances!C521))</f>
        <v>0</v>
      </c>
      <c r="D521" s="1" cm="1">
        <f t="array" ref="D521">_xlfn.SWITCH($A$2,"average", AVERAGE(Instances!D521:Instances!D521),"median", MEDIAN(Instances!D521:Instances!D521),"min", MIN(Instances!D521:Instances!D521),"max", MAX(Instances!D521:Instances!D521),"diff", MAX(Instances!D521:Instances!D521)-MIN(Instances!D521:Instances!D521))</f>
        <v>0</v>
      </c>
      <c r="E521" s="1" cm="1">
        <f t="array" ref="E521">_xlfn.SWITCH($A$2,"average", AVERAGE(Instances!E521:Instances!E521),"median", MEDIAN(Instances!E521:Instances!E521),"min", MIN(Instances!E521:Instances!E521),"max", MAX(Instances!E521:Instances!E521),"diff", MAX(Instances!E521:Instances!E521)-MIN(Instances!E521:Instances!E521))</f>
        <v>0</v>
      </c>
      <c r="F521" s="1" cm="1">
        <f t="array" ref="F521">_xlfn.SWITCH($A$2,"average", AVERAGE(Instances!F521:Instances!F521),"median", MEDIAN(Instances!F521:Instances!F521),"min", MIN(Instances!F521:Instances!F521),"max", MAX(Instances!F521:Instances!F521),"diff", MAX(Instances!F521:Instances!F521)-MIN(Instances!F521:Instances!F521))</f>
        <v>0</v>
      </c>
      <c r="G521" s="1" cm="1">
        <f t="array" ref="G521">_xlfn.SWITCH($A$2,"average", AVERAGE(Instances!G521:Instances!G521),"median", MEDIAN(Instances!G521:Instances!G521),"min", MIN(Instances!G521:Instances!G521),"max", MAX(Instances!G521:Instances!G521),"diff", MAX(Instances!G521:Instances!G521)-MIN(Instances!G521:Instances!G521))</f>
        <v>0</v>
      </c>
      <c r="H521" s="1" cm="1">
        <f t="array" ref="H521">_xlfn.SWITCH($A$2,"average", AVERAGE(Instances!H521:Instances!H521),"median", MEDIAN(Instances!H521:Instances!H521),"min", MIN(Instances!H521:Instances!H521),"max", MAX(Instances!H521:Instances!H521),"diff", MAX(Instances!H521:Instances!H521)-MIN(Instances!H521:Instances!H521))</f>
        <v>0</v>
      </c>
      <c r="I521" s="1" cm="1">
        <f t="array" ref="I521">_xlfn.SWITCH($A$2,"average", AVERAGE(Instances!I521:Instances!I521),"median", MEDIAN(Instances!I521:Instances!I521),"min", MIN(Instances!I521:Instances!I521),"max", MAX(Instances!I521:Instances!I521),"diff", MAX(Instances!I521:Instances!I521)-MIN(Instances!I521:Instances!I521))</f>
        <v>0</v>
      </c>
      <c r="J521" s="1" cm="1">
        <f t="array" ref="J521">_xlfn.SWITCH($A$2,"average", AVERAGE(Instances!J521:Instances!J521),"median", MEDIAN(Instances!J521:Instances!J521),"min", MIN(Instances!J521:Instances!J521),"max", MAX(Instances!J521:Instances!J521),"diff", MAX(Instances!J521:Instances!J521)-MIN(Instances!J521:Instances!J521))</f>
        <v>0</v>
      </c>
      <c r="K521" s="1" cm="1">
        <f t="array" ref="K521">_xlfn.SWITCH($A$2,"average", AVERAGE(Instances!K521:Instances!K521),"median", MEDIAN(Instances!K521:Instances!K521),"min", MIN(Instances!K521:Instances!K521),"max", MAX(Instances!K521:Instances!K521),"diff", MAX(Instances!K521:Instances!K521)-MIN(Instances!K521:Instances!K521))</f>
        <v>0</v>
      </c>
      <c r="L521" s="1"/>
      <c r="M521" s="1" cm="1">
        <f t="array" ref="M521">_xlfn.SWITCH($A$2,"average", AVERAGE(Instances!M521:Instances!M521),"median", MEDIAN(Instances!M521:Instances!M521),"min", MIN(Instances!M521:Instances!M521),"max", MAX(Instances!M521:Instances!M521),"diff", MAX(Instances!M521:Instances!M521)-MIN(Instances!M521:Instances!M521))</f>
        <v>0</v>
      </c>
      <c r="N521" s="1" cm="1">
        <f t="array" ref="N521">_xlfn.SWITCH($A$2,"average", AVERAGE(Instances!N521:Instances!N521),"median", MEDIAN(Instances!N521:Instances!N521),"min", MIN(Instances!N521:Instances!N521),"max", MAX(Instances!N521:Instances!N521),"diff", MAX(Instances!N521:Instances!N521)-MIN(Instances!N521:Instances!N521))</f>
        <v>0</v>
      </c>
      <c r="O521" s="1"/>
      <c r="P521" s="1" cm="1">
        <f t="array" ref="P521">_xlfn.SWITCH($A$2,"average", AVERAGE(Instances!P521:Instances!P521),"median", MEDIAN(Instances!P521:Instances!P521),"min", MIN(Instances!P521:Instances!P521),"max", MAX(Instances!P521:Instances!P521),"diff", MAX(Instances!P521:Instances!P521)-MIN(Instances!P521:Instances!P521))</f>
        <v>0</v>
      </c>
      <c r="Q521" s="1" cm="1">
        <f t="array" ref="Q521">_xlfn.SWITCH($A$2,"average", AVERAGE(Instances!Q521:Instances!Q521),"median", MEDIAN(Instances!Q521:Instances!Q521),"min", MIN(Instances!Q521:Instances!Q521),"max", MAX(Instances!Q521:Instances!Q521),"diff", MAX(Instances!Q521:Instances!Q521)-MIN(Instances!Q521:Instances!Q521))</f>
        <v>0</v>
      </c>
      <c r="R521" s="1" cm="1">
        <f t="array" ref="R521">_xlfn.SWITCH($A$2,"average", AVERAGE(Instances!R521:Instances!R521),"median", MEDIAN(Instances!R521:Instances!R521),"min", MIN(Instances!R521:Instances!R521),"max", MAX(Instances!R521:Instances!R521),"diff", MAX(Instances!R521:Instances!R521)-MIN(Instances!R521:Instances!R521))</f>
        <v>0</v>
      </c>
      <c r="S521" s="1">
        <f>MIN($B521)</f>
        <v>0</v>
      </c>
      <c r="T521" s="1">
        <f>MIN($C521)</f>
        <v>0</v>
      </c>
      <c r="U521" s="1">
        <f>MIN($D521)</f>
        <v>0</v>
      </c>
      <c r="V521" s="1">
        <f>MIN($E521)</f>
        <v>0</v>
      </c>
      <c r="W521" s="1">
        <f>MIN($F521)</f>
        <v>0</v>
      </c>
      <c r="X521" s="1">
        <f>MIN($G521)</f>
        <v>0</v>
      </c>
      <c r="Y521" s="1">
        <f>MIN($H521)</f>
        <v>0</v>
      </c>
      <c r="Z521" s="1">
        <f>MIN($I521)</f>
        <v>0</v>
      </c>
      <c r="AA521" s="1">
        <f>MIN($J521)</f>
        <v>0</v>
      </c>
      <c r="AB521" s="1">
        <f>MIN($K521)</f>
        <v>0</v>
      </c>
      <c r="AC521" s="1">
        <f>MIN($M521)</f>
        <v>0</v>
      </c>
      <c r="AD521" s="1">
        <f>MIN($N521)</f>
        <v>0</v>
      </c>
      <c r="AE521" s="1">
        <f>MIN($P521)</f>
        <v>0</v>
      </c>
      <c r="AF521" s="1">
        <f>MIN($Q521)</f>
        <v>0</v>
      </c>
      <c r="AG521" s="1">
        <f>MIN($R521)</f>
        <v>0</v>
      </c>
      <c r="AH521" s="1">
        <f>MEDIAN($B521)</f>
        <v>0</v>
      </c>
      <c r="AI521" s="1">
        <f>MEDIAN($C521)</f>
        <v>0</v>
      </c>
      <c r="AJ521" s="1">
        <f>MEDIAN($D521)</f>
        <v>0</v>
      </c>
      <c r="AK521" s="1">
        <f>MEDIAN($E521)</f>
        <v>0</v>
      </c>
      <c r="AL521" s="1">
        <f>MEDIAN($F521)</f>
        <v>0</v>
      </c>
      <c r="AM521" s="1">
        <f>MEDIAN($G521)</f>
        <v>0</v>
      </c>
      <c r="AN521" s="1">
        <f>MEDIAN($H521)</f>
        <v>0</v>
      </c>
      <c r="AO521" s="1">
        <f>MEDIAN($I521)</f>
        <v>0</v>
      </c>
      <c r="AP521" s="1">
        <f>MEDIAN($J521)</f>
        <v>0</v>
      </c>
      <c r="AQ521" s="1">
        <f>MEDIAN($K521)</f>
        <v>0</v>
      </c>
      <c r="AR521" s="1">
        <f>MEDIAN($M521)</f>
        <v>0</v>
      </c>
      <c r="AS521" s="1">
        <f>MEDIAN($N521)</f>
        <v>0</v>
      </c>
      <c r="AT521" s="1">
        <f>MEDIAN($P521)</f>
        <v>0</v>
      </c>
      <c r="AU521" s="1">
        <f>MEDIAN($Q521)</f>
        <v>0</v>
      </c>
      <c r="AV521" s="1">
        <f>MEDIAN($R521)</f>
        <v>0</v>
      </c>
      <c r="AW521" s="1">
        <f>MAX($B521)</f>
        <v>0</v>
      </c>
      <c r="AX521" s="1">
        <f>MAX($C521)</f>
        <v>0</v>
      </c>
      <c r="AY521" s="1">
        <f>MAX($D521)</f>
        <v>0</v>
      </c>
      <c r="AZ521" s="1">
        <f>MAX($E521)</f>
        <v>0</v>
      </c>
      <c r="BA521" s="1">
        <f>MAX($F521)</f>
        <v>0</v>
      </c>
      <c r="BB521" s="1">
        <f>MAX($G521)</f>
        <v>0</v>
      </c>
      <c r="BC521" s="1">
        <f>MAX($H521)</f>
        <v>0</v>
      </c>
      <c r="BD521" s="1">
        <f>MAX($I521)</f>
        <v>0</v>
      </c>
      <c r="BE521" s="1">
        <f>MAX($J521)</f>
        <v>0</v>
      </c>
      <c r="BF521" s="1">
        <f>MAX($K521)</f>
        <v>0</v>
      </c>
      <c r="BG521" s="1">
        <f>MAX($M521)</f>
        <v>0</v>
      </c>
      <c r="BH521" s="1">
        <f>MAX($N521)</f>
        <v>0</v>
      </c>
      <c r="BI521" s="1">
        <f>MAX($P521)</f>
        <v>0</v>
      </c>
      <c r="BJ521" s="1">
        <f>MAX($Q521)</f>
        <v>0</v>
      </c>
      <c r="BK521" s="1">
        <f>MAX($R521)</f>
        <v>0</v>
      </c>
    </row>
    <row r="522" spans="1:63">
      <c r="A522" s="1" t="s">
        <v>36</v>
      </c>
      <c r="B522" s="1" cm="1">
        <f t="array" ref="B522">_xlfn.SWITCH($A$2,"average", AVERAGE(Instances!B522:Instances!B522),"median", MEDIAN(Instances!B522:Instances!B522),"min", MIN(Instances!B522:Instances!B522),"max", MAX(Instances!B522:Instances!B522),"diff", MAX(Instances!B522:Instances!B522)-MIN(Instances!B522:Instances!B522))</f>
        <v>0</v>
      </c>
      <c r="C522" s="1" cm="1">
        <f t="array" ref="C522">_xlfn.SWITCH($A$2,"average", AVERAGE(Instances!C522:Instances!C522),"median", MEDIAN(Instances!C522:Instances!C522),"min", MIN(Instances!C522:Instances!C522),"max", MAX(Instances!C522:Instances!C522),"diff", MAX(Instances!C522:Instances!C522)-MIN(Instances!C522:Instances!C522))</f>
        <v>0</v>
      </c>
      <c r="D522" s="1" cm="1">
        <f t="array" ref="D522">_xlfn.SWITCH($A$2,"average", AVERAGE(Instances!D522:Instances!D522),"median", MEDIAN(Instances!D522:Instances!D522),"min", MIN(Instances!D522:Instances!D522),"max", MAX(Instances!D522:Instances!D522),"diff", MAX(Instances!D522:Instances!D522)-MIN(Instances!D522:Instances!D522))</f>
        <v>0</v>
      </c>
      <c r="E522" s="1" cm="1">
        <f t="array" ref="E522">_xlfn.SWITCH($A$2,"average", AVERAGE(Instances!E522:Instances!E522),"median", MEDIAN(Instances!E522:Instances!E522),"min", MIN(Instances!E522:Instances!E522),"max", MAX(Instances!E522:Instances!E522),"diff", MAX(Instances!E522:Instances!E522)-MIN(Instances!E522:Instances!E522))</f>
        <v>0</v>
      </c>
      <c r="F522" s="1" cm="1">
        <f t="array" ref="F522">_xlfn.SWITCH($A$2,"average", AVERAGE(Instances!F522:Instances!F522),"median", MEDIAN(Instances!F522:Instances!F522),"min", MIN(Instances!F522:Instances!F522),"max", MAX(Instances!F522:Instances!F522),"diff", MAX(Instances!F522:Instances!F522)-MIN(Instances!F522:Instances!F522))</f>
        <v>0</v>
      </c>
      <c r="G522" s="1" cm="1">
        <f t="array" ref="G522">_xlfn.SWITCH($A$2,"average", AVERAGE(Instances!G522:Instances!G522),"median", MEDIAN(Instances!G522:Instances!G522),"min", MIN(Instances!G522:Instances!G522),"max", MAX(Instances!G522:Instances!G522),"diff", MAX(Instances!G522:Instances!G522)-MIN(Instances!G522:Instances!G522))</f>
        <v>0</v>
      </c>
      <c r="H522" s="1" cm="1">
        <f t="array" ref="H522">_xlfn.SWITCH($A$2,"average", AVERAGE(Instances!H522:Instances!H522),"median", MEDIAN(Instances!H522:Instances!H522),"min", MIN(Instances!H522:Instances!H522),"max", MAX(Instances!H522:Instances!H522),"diff", MAX(Instances!H522:Instances!H522)-MIN(Instances!H522:Instances!H522))</f>
        <v>0</v>
      </c>
      <c r="I522" s="1" cm="1">
        <f t="array" ref="I522">_xlfn.SWITCH($A$2,"average", AVERAGE(Instances!I522:Instances!I522),"median", MEDIAN(Instances!I522:Instances!I522),"min", MIN(Instances!I522:Instances!I522),"max", MAX(Instances!I522:Instances!I522),"diff", MAX(Instances!I522:Instances!I522)-MIN(Instances!I522:Instances!I522))</f>
        <v>0</v>
      </c>
      <c r="J522" s="1" cm="1">
        <f t="array" ref="J522">_xlfn.SWITCH($A$2,"average", AVERAGE(Instances!J522:Instances!J522),"median", MEDIAN(Instances!J522:Instances!J522),"min", MIN(Instances!J522:Instances!J522),"max", MAX(Instances!J522:Instances!J522),"diff", MAX(Instances!J522:Instances!J522)-MIN(Instances!J522:Instances!J522))</f>
        <v>0</v>
      </c>
      <c r="K522" s="1" cm="1">
        <f t="array" ref="K522">_xlfn.SWITCH($A$2,"average", AVERAGE(Instances!K522:Instances!K522),"median", MEDIAN(Instances!K522:Instances!K522),"min", MIN(Instances!K522:Instances!K522),"max", MAX(Instances!K522:Instances!K522),"diff", MAX(Instances!K522:Instances!K522)-MIN(Instances!K522:Instances!K522))</f>
        <v>0</v>
      </c>
      <c r="L522" s="1"/>
      <c r="M522" s="1" cm="1">
        <f t="array" ref="M522">_xlfn.SWITCH($A$2,"average", AVERAGE(Instances!M522:Instances!M522),"median", MEDIAN(Instances!M522:Instances!M522),"min", MIN(Instances!M522:Instances!M522),"max", MAX(Instances!M522:Instances!M522),"diff", MAX(Instances!M522:Instances!M522)-MIN(Instances!M522:Instances!M522))</f>
        <v>0</v>
      </c>
      <c r="N522" s="1" cm="1">
        <f t="array" ref="N522">_xlfn.SWITCH($A$2,"average", AVERAGE(Instances!N522:Instances!N522),"median", MEDIAN(Instances!N522:Instances!N522),"min", MIN(Instances!N522:Instances!N522),"max", MAX(Instances!N522:Instances!N522),"diff", MAX(Instances!N522:Instances!N522)-MIN(Instances!N522:Instances!N522))</f>
        <v>0</v>
      </c>
      <c r="O522" s="1"/>
      <c r="P522" s="1" cm="1">
        <f t="array" ref="P522">_xlfn.SWITCH($A$2,"average", AVERAGE(Instances!P522:Instances!P522),"median", MEDIAN(Instances!P522:Instances!P522),"min", MIN(Instances!P522:Instances!P522),"max", MAX(Instances!P522:Instances!P522),"diff", MAX(Instances!P522:Instances!P522)-MIN(Instances!P522:Instances!P522))</f>
        <v>0</v>
      </c>
      <c r="Q522" s="1" cm="1">
        <f t="array" ref="Q522">_xlfn.SWITCH($A$2,"average", AVERAGE(Instances!Q522:Instances!Q522),"median", MEDIAN(Instances!Q522:Instances!Q522),"min", MIN(Instances!Q522:Instances!Q522),"max", MAX(Instances!Q522:Instances!Q522),"diff", MAX(Instances!Q522:Instances!Q522)-MIN(Instances!Q522:Instances!Q522))</f>
        <v>0</v>
      </c>
      <c r="R522" s="1" cm="1">
        <f t="array" ref="R522">_xlfn.SWITCH($A$2,"average", AVERAGE(Instances!R522:Instances!R522),"median", MEDIAN(Instances!R522:Instances!R522),"min", MIN(Instances!R522:Instances!R522),"max", MAX(Instances!R522:Instances!R522),"diff", MAX(Instances!R522:Instances!R522)-MIN(Instances!R522:Instances!R522))</f>
        <v>0</v>
      </c>
      <c r="S522" s="1">
        <f>MIN($B522)</f>
        <v>0</v>
      </c>
      <c r="T522" s="1">
        <f>MIN($C522)</f>
        <v>0</v>
      </c>
      <c r="U522" s="1">
        <f>MIN($D522)</f>
        <v>0</v>
      </c>
      <c r="V522" s="1">
        <f>MIN($E522)</f>
        <v>0</v>
      </c>
      <c r="W522" s="1">
        <f>MIN($F522)</f>
        <v>0</v>
      </c>
      <c r="X522" s="1">
        <f>MIN($G522)</f>
        <v>0</v>
      </c>
      <c r="Y522" s="1">
        <f>MIN($H522)</f>
        <v>0</v>
      </c>
      <c r="Z522" s="1">
        <f>MIN($I522)</f>
        <v>0</v>
      </c>
      <c r="AA522" s="1">
        <f>MIN($J522)</f>
        <v>0</v>
      </c>
      <c r="AB522" s="1">
        <f>MIN($K522)</f>
        <v>0</v>
      </c>
      <c r="AC522" s="1">
        <f>MIN($M522)</f>
        <v>0</v>
      </c>
      <c r="AD522" s="1">
        <f>MIN($N522)</f>
        <v>0</v>
      </c>
      <c r="AE522" s="1">
        <f>MIN($P522)</f>
        <v>0</v>
      </c>
      <c r="AF522" s="1">
        <f>MIN($Q522)</f>
        <v>0</v>
      </c>
      <c r="AG522" s="1">
        <f>MIN($R522)</f>
        <v>0</v>
      </c>
      <c r="AH522" s="1">
        <f>MEDIAN($B522)</f>
        <v>0</v>
      </c>
      <c r="AI522" s="1">
        <f>MEDIAN($C522)</f>
        <v>0</v>
      </c>
      <c r="AJ522" s="1">
        <f>MEDIAN($D522)</f>
        <v>0</v>
      </c>
      <c r="AK522" s="1">
        <f>MEDIAN($E522)</f>
        <v>0</v>
      </c>
      <c r="AL522" s="1">
        <f>MEDIAN($F522)</f>
        <v>0</v>
      </c>
      <c r="AM522" s="1">
        <f>MEDIAN($G522)</f>
        <v>0</v>
      </c>
      <c r="AN522" s="1">
        <f>MEDIAN($H522)</f>
        <v>0</v>
      </c>
      <c r="AO522" s="1">
        <f>MEDIAN($I522)</f>
        <v>0</v>
      </c>
      <c r="AP522" s="1">
        <f>MEDIAN($J522)</f>
        <v>0</v>
      </c>
      <c r="AQ522" s="1">
        <f>MEDIAN($K522)</f>
        <v>0</v>
      </c>
      <c r="AR522" s="1">
        <f>MEDIAN($M522)</f>
        <v>0</v>
      </c>
      <c r="AS522" s="1">
        <f>MEDIAN($N522)</f>
        <v>0</v>
      </c>
      <c r="AT522" s="1">
        <f>MEDIAN($P522)</f>
        <v>0</v>
      </c>
      <c r="AU522" s="1">
        <f>MEDIAN($Q522)</f>
        <v>0</v>
      </c>
      <c r="AV522" s="1">
        <f>MEDIAN($R522)</f>
        <v>0</v>
      </c>
      <c r="AW522" s="1">
        <f>MAX($B522)</f>
        <v>0</v>
      </c>
      <c r="AX522" s="1">
        <f>MAX($C522)</f>
        <v>0</v>
      </c>
      <c r="AY522" s="1">
        <f>MAX($D522)</f>
        <v>0</v>
      </c>
      <c r="AZ522" s="1">
        <f>MAX($E522)</f>
        <v>0</v>
      </c>
      <c r="BA522" s="1">
        <f>MAX($F522)</f>
        <v>0</v>
      </c>
      <c r="BB522" s="1">
        <f>MAX($G522)</f>
        <v>0</v>
      </c>
      <c r="BC522" s="1">
        <f>MAX($H522)</f>
        <v>0</v>
      </c>
      <c r="BD522" s="1">
        <f>MAX($I522)</f>
        <v>0</v>
      </c>
      <c r="BE522" s="1">
        <f>MAX($J522)</f>
        <v>0</v>
      </c>
      <c r="BF522" s="1">
        <f>MAX($K522)</f>
        <v>0</v>
      </c>
      <c r="BG522" s="1">
        <f>MAX($M522)</f>
        <v>0</v>
      </c>
      <c r="BH522" s="1">
        <f>MAX($N522)</f>
        <v>0</v>
      </c>
      <c r="BI522" s="1">
        <f>MAX($P522)</f>
        <v>0</v>
      </c>
      <c r="BJ522" s="1">
        <f>MAX($Q522)</f>
        <v>0</v>
      </c>
      <c r="BK522" s="1">
        <f>MAX($R522)</f>
        <v>0</v>
      </c>
    </row>
    <row r="523" spans="1:63">
      <c r="A523" s="1" t="s">
        <v>37</v>
      </c>
      <c r="B523" s="1" cm="1">
        <f t="array" ref="B523">_xlfn.SWITCH($A$2,"average", AVERAGE(Instances!B523:Instances!B523),"median", MEDIAN(Instances!B523:Instances!B523),"min", MIN(Instances!B523:Instances!B523),"max", MAX(Instances!B523:Instances!B523),"diff", MAX(Instances!B523:Instances!B523)-MIN(Instances!B523:Instances!B523))</f>
        <v>0</v>
      </c>
      <c r="C523" s="1" cm="1">
        <f t="array" ref="C523">_xlfn.SWITCH($A$2,"average", AVERAGE(Instances!C523:Instances!C523),"median", MEDIAN(Instances!C523:Instances!C523),"min", MIN(Instances!C523:Instances!C523),"max", MAX(Instances!C523:Instances!C523),"diff", MAX(Instances!C523:Instances!C523)-MIN(Instances!C523:Instances!C523))</f>
        <v>0</v>
      </c>
      <c r="D523" s="1" cm="1">
        <f t="array" ref="D523">_xlfn.SWITCH($A$2,"average", AVERAGE(Instances!D523:Instances!D523),"median", MEDIAN(Instances!D523:Instances!D523),"min", MIN(Instances!D523:Instances!D523),"max", MAX(Instances!D523:Instances!D523),"diff", MAX(Instances!D523:Instances!D523)-MIN(Instances!D523:Instances!D523))</f>
        <v>0</v>
      </c>
      <c r="E523" s="1" cm="1">
        <f t="array" ref="E523">_xlfn.SWITCH($A$2,"average", AVERAGE(Instances!E523:Instances!E523),"median", MEDIAN(Instances!E523:Instances!E523),"min", MIN(Instances!E523:Instances!E523),"max", MAX(Instances!E523:Instances!E523),"diff", MAX(Instances!E523:Instances!E523)-MIN(Instances!E523:Instances!E523))</f>
        <v>0</v>
      </c>
      <c r="F523" s="1" cm="1">
        <f t="array" ref="F523">_xlfn.SWITCH($A$2,"average", AVERAGE(Instances!F523:Instances!F523),"median", MEDIAN(Instances!F523:Instances!F523),"min", MIN(Instances!F523:Instances!F523),"max", MAX(Instances!F523:Instances!F523),"diff", MAX(Instances!F523:Instances!F523)-MIN(Instances!F523:Instances!F523))</f>
        <v>0</v>
      </c>
      <c r="G523" s="1" cm="1">
        <f t="array" ref="G523">_xlfn.SWITCH($A$2,"average", AVERAGE(Instances!G523:Instances!G523),"median", MEDIAN(Instances!G523:Instances!G523),"min", MIN(Instances!G523:Instances!G523),"max", MAX(Instances!G523:Instances!G523),"diff", MAX(Instances!G523:Instances!G523)-MIN(Instances!G523:Instances!G523))</f>
        <v>0</v>
      </c>
      <c r="H523" s="1" cm="1">
        <f t="array" ref="H523">_xlfn.SWITCH($A$2,"average", AVERAGE(Instances!H523:Instances!H523),"median", MEDIAN(Instances!H523:Instances!H523),"min", MIN(Instances!H523:Instances!H523),"max", MAX(Instances!H523:Instances!H523),"diff", MAX(Instances!H523:Instances!H523)-MIN(Instances!H523:Instances!H523))</f>
        <v>0</v>
      </c>
      <c r="I523" s="1" cm="1">
        <f t="array" ref="I523">_xlfn.SWITCH($A$2,"average", AVERAGE(Instances!I523:Instances!I523),"median", MEDIAN(Instances!I523:Instances!I523),"min", MIN(Instances!I523:Instances!I523),"max", MAX(Instances!I523:Instances!I523),"diff", MAX(Instances!I523:Instances!I523)-MIN(Instances!I523:Instances!I523))</f>
        <v>0</v>
      </c>
      <c r="J523" s="1" cm="1">
        <f t="array" ref="J523">_xlfn.SWITCH($A$2,"average", AVERAGE(Instances!J523:Instances!J523),"median", MEDIAN(Instances!J523:Instances!J523),"min", MIN(Instances!J523:Instances!J523),"max", MAX(Instances!J523:Instances!J523),"diff", MAX(Instances!J523:Instances!J523)-MIN(Instances!J523:Instances!J523))</f>
        <v>0</v>
      </c>
      <c r="K523" s="1" cm="1">
        <f t="array" ref="K523">_xlfn.SWITCH($A$2,"average", AVERAGE(Instances!K523:Instances!K523),"median", MEDIAN(Instances!K523:Instances!K523),"min", MIN(Instances!K523:Instances!K523),"max", MAX(Instances!K523:Instances!K523),"diff", MAX(Instances!K523:Instances!K523)-MIN(Instances!K523:Instances!K523))</f>
        <v>0</v>
      </c>
      <c r="L523" s="1"/>
      <c r="M523" s="1" cm="1">
        <f t="array" ref="M523">_xlfn.SWITCH($A$2,"average", AVERAGE(Instances!M523:Instances!M523),"median", MEDIAN(Instances!M523:Instances!M523),"min", MIN(Instances!M523:Instances!M523),"max", MAX(Instances!M523:Instances!M523),"diff", MAX(Instances!M523:Instances!M523)-MIN(Instances!M523:Instances!M523))</f>
        <v>0</v>
      </c>
      <c r="N523" s="1" cm="1">
        <f t="array" ref="N523">_xlfn.SWITCH($A$2,"average", AVERAGE(Instances!N523:Instances!N523),"median", MEDIAN(Instances!N523:Instances!N523),"min", MIN(Instances!N523:Instances!N523),"max", MAX(Instances!N523:Instances!N523),"diff", MAX(Instances!N523:Instances!N523)-MIN(Instances!N523:Instances!N523))</f>
        <v>0</v>
      </c>
      <c r="O523" s="1"/>
      <c r="P523" s="1" cm="1">
        <f t="array" ref="P523">_xlfn.SWITCH($A$2,"average", AVERAGE(Instances!P523:Instances!P523),"median", MEDIAN(Instances!P523:Instances!P523),"min", MIN(Instances!P523:Instances!P523),"max", MAX(Instances!P523:Instances!P523),"diff", MAX(Instances!P523:Instances!P523)-MIN(Instances!P523:Instances!P523))</f>
        <v>0</v>
      </c>
      <c r="Q523" s="1" cm="1">
        <f t="array" ref="Q523">_xlfn.SWITCH($A$2,"average", AVERAGE(Instances!Q523:Instances!Q523),"median", MEDIAN(Instances!Q523:Instances!Q523),"min", MIN(Instances!Q523:Instances!Q523),"max", MAX(Instances!Q523:Instances!Q523),"diff", MAX(Instances!Q523:Instances!Q523)-MIN(Instances!Q523:Instances!Q523))</f>
        <v>0</v>
      </c>
      <c r="R523" s="1" cm="1">
        <f t="array" ref="R523">_xlfn.SWITCH($A$2,"average", AVERAGE(Instances!R523:Instances!R523),"median", MEDIAN(Instances!R523:Instances!R523),"min", MIN(Instances!R523:Instances!R523),"max", MAX(Instances!R523:Instances!R523),"diff", MAX(Instances!R523:Instances!R523)-MIN(Instances!R523:Instances!R523))</f>
        <v>0</v>
      </c>
      <c r="S523" s="1">
        <f>MIN($B523)</f>
        <v>0</v>
      </c>
      <c r="T523" s="1">
        <f>MIN($C523)</f>
        <v>0</v>
      </c>
      <c r="U523" s="1">
        <f>MIN($D523)</f>
        <v>0</v>
      </c>
      <c r="V523" s="1">
        <f>MIN($E523)</f>
        <v>0</v>
      </c>
      <c r="W523" s="1">
        <f>MIN($F523)</f>
        <v>0</v>
      </c>
      <c r="X523" s="1">
        <f>MIN($G523)</f>
        <v>0</v>
      </c>
      <c r="Y523" s="1">
        <f>MIN($H523)</f>
        <v>0</v>
      </c>
      <c r="Z523" s="1">
        <f>MIN($I523)</f>
        <v>0</v>
      </c>
      <c r="AA523" s="1">
        <f>MIN($J523)</f>
        <v>0</v>
      </c>
      <c r="AB523" s="1">
        <f>MIN($K523)</f>
        <v>0</v>
      </c>
      <c r="AC523" s="1">
        <f>MIN($M523)</f>
        <v>0</v>
      </c>
      <c r="AD523" s="1">
        <f>MIN($N523)</f>
        <v>0</v>
      </c>
      <c r="AE523" s="1">
        <f>MIN($P523)</f>
        <v>0</v>
      </c>
      <c r="AF523" s="1">
        <f>MIN($Q523)</f>
        <v>0</v>
      </c>
      <c r="AG523" s="1">
        <f>MIN($R523)</f>
        <v>0</v>
      </c>
      <c r="AH523" s="1">
        <f>MEDIAN($B523)</f>
        <v>0</v>
      </c>
      <c r="AI523" s="1">
        <f>MEDIAN($C523)</f>
        <v>0</v>
      </c>
      <c r="AJ523" s="1">
        <f>MEDIAN($D523)</f>
        <v>0</v>
      </c>
      <c r="AK523" s="1">
        <f>MEDIAN($E523)</f>
        <v>0</v>
      </c>
      <c r="AL523" s="1">
        <f>MEDIAN($F523)</f>
        <v>0</v>
      </c>
      <c r="AM523" s="1">
        <f>MEDIAN($G523)</f>
        <v>0</v>
      </c>
      <c r="AN523" s="1">
        <f>MEDIAN($H523)</f>
        <v>0</v>
      </c>
      <c r="AO523" s="1">
        <f>MEDIAN($I523)</f>
        <v>0</v>
      </c>
      <c r="AP523" s="1">
        <f>MEDIAN($J523)</f>
        <v>0</v>
      </c>
      <c r="AQ523" s="1">
        <f>MEDIAN($K523)</f>
        <v>0</v>
      </c>
      <c r="AR523" s="1">
        <f>MEDIAN($M523)</f>
        <v>0</v>
      </c>
      <c r="AS523" s="1">
        <f>MEDIAN($N523)</f>
        <v>0</v>
      </c>
      <c r="AT523" s="1">
        <f>MEDIAN($P523)</f>
        <v>0</v>
      </c>
      <c r="AU523" s="1">
        <f>MEDIAN($Q523)</f>
        <v>0</v>
      </c>
      <c r="AV523" s="1">
        <f>MEDIAN($R523)</f>
        <v>0</v>
      </c>
      <c r="AW523" s="1">
        <f>MAX($B523)</f>
        <v>0</v>
      </c>
      <c r="AX523" s="1">
        <f>MAX($C523)</f>
        <v>0</v>
      </c>
      <c r="AY523" s="1">
        <f>MAX($D523)</f>
        <v>0</v>
      </c>
      <c r="AZ523" s="1">
        <f>MAX($E523)</f>
        <v>0</v>
      </c>
      <c r="BA523" s="1">
        <f>MAX($F523)</f>
        <v>0</v>
      </c>
      <c r="BB523" s="1">
        <f>MAX($G523)</f>
        <v>0</v>
      </c>
      <c r="BC523" s="1">
        <f>MAX($H523)</f>
        <v>0</v>
      </c>
      <c r="BD523" s="1">
        <f>MAX($I523)</f>
        <v>0</v>
      </c>
      <c r="BE523" s="1">
        <f>MAX($J523)</f>
        <v>0</v>
      </c>
      <c r="BF523" s="1">
        <f>MAX($K523)</f>
        <v>0</v>
      </c>
      <c r="BG523" s="1">
        <f>MAX($M523)</f>
        <v>0</v>
      </c>
      <c r="BH523" s="1">
        <f>MAX($N523)</f>
        <v>0</v>
      </c>
      <c r="BI523" s="1">
        <f>MAX($P523)</f>
        <v>0</v>
      </c>
      <c r="BJ523" s="1">
        <f>MAX($Q523)</f>
        <v>0</v>
      </c>
      <c r="BK523" s="1">
        <f>MAX($R523)</f>
        <v>0</v>
      </c>
    </row>
    <row r="524" spans="1:63">
      <c r="A524" s="1" t="s">
        <v>38</v>
      </c>
      <c r="B524" s="1" cm="1">
        <f t="array" ref="B524">_xlfn.SWITCH($A$2,"average", AVERAGE(Instances!B524:Instances!B524),"median", MEDIAN(Instances!B524:Instances!B524),"min", MIN(Instances!B524:Instances!B524),"max", MAX(Instances!B524:Instances!B524),"diff", MAX(Instances!B524:Instances!B524)-MIN(Instances!B524:Instances!B524))</f>
        <v>0</v>
      </c>
      <c r="C524" s="1" cm="1">
        <f t="array" ref="C524">_xlfn.SWITCH($A$2,"average", AVERAGE(Instances!C524:Instances!C524),"median", MEDIAN(Instances!C524:Instances!C524),"min", MIN(Instances!C524:Instances!C524),"max", MAX(Instances!C524:Instances!C524),"diff", MAX(Instances!C524:Instances!C524)-MIN(Instances!C524:Instances!C524))</f>
        <v>0</v>
      </c>
      <c r="D524" s="1" cm="1">
        <f t="array" ref="D524">_xlfn.SWITCH($A$2,"average", AVERAGE(Instances!D524:Instances!D524),"median", MEDIAN(Instances!D524:Instances!D524),"min", MIN(Instances!D524:Instances!D524),"max", MAX(Instances!D524:Instances!D524),"diff", MAX(Instances!D524:Instances!D524)-MIN(Instances!D524:Instances!D524))</f>
        <v>0</v>
      </c>
      <c r="E524" s="1" cm="1">
        <f t="array" ref="E524">_xlfn.SWITCH($A$2,"average", AVERAGE(Instances!E524:Instances!E524),"median", MEDIAN(Instances!E524:Instances!E524),"min", MIN(Instances!E524:Instances!E524),"max", MAX(Instances!E524:Instances!E524),"diff", MAX(Instances!E524:Instances!E524)-MIN(Instances!E524:Instances!E524))</f>
        <v>0</v>
      </c>
      <c r="F524" s="1" cm="1">
        <f t="array" ref="F524">_xlfn.SWITCH($A$2,"average", AVERAGE(Instances!F524:Instances!F524),"median", MEDIAN(Instances!F524:Instances!F524),"min", MIN(Instances!F524:Instances!F524),"max", MAX(Instances!F524:Instances!F524),"diff", MAX(Instances!F524:Instances!F524)-MIN(Instances!F524:Instances!F524))</f>
        <v>0</v>
      </c>
      <c r="G524" s="1" cm="1">
        <f t="array" ref="G524">_xlfn.SWITCH($A$2,"average", AVERAGE(Instances!G524:Instances!G524),"median", MEDIAN(Instances!G524:Instances!G524),"min", MIN(Instances!G524:Instances!G524),"max", MAX(Instances!G524:Instances!G524),"diff", MAX(Instances!G524:Instances!G524)-MIN(Instances!G524:Instances!G524))</f>
        <v>0</v>
      </c>
      <c r="H524" s="1" cm="1">
        <f t="array" ref="H524">_xlfn.SWITCH($A$2,"average", AVERAGE(Instances!H524:Instances!H524),"median", MEDIAN(Instances!H524:Instances!H524),"min", MIN(Instances!H524:Instances!H524),"max", MAX(Instances!H524:Instances!H524),"diff", MAX(Instances!H524:Instances!H524)-MIN(Instances!H524:Instances!H524))</f>
        <v>0</v>
      </c>
      <c r="I524" s="1" cm="1">
        <f t="array" ref="I524">_xlfn.SWITCH($A$2,"average", AVERAGE(Instances!I524:Instances!I524),"median", MEDIAN(Instances!I524:Instances!I524),"min", MIN(Instances!I524:Instances!I524),"max", MAX(Instances!I524:Instances!I524),"diff", MAX(Instances!I524:Instances!I524)-MIN(Instances!I524:Instances!I524))</f>
        <v>0</v>
      </c>
      <c r="J524" s="1" cm="1">
        <f t="array" ref="J524">_xlfn.SWITCH($A$2,"average", AVERAGE(Instances!J524:Instances!J524),"median", MEDIAN(Instances!J524:Instances!J524),"min", MIN(Instances!J524:Instances!J524),"max", MAX(Instances!J524:Instances!J524),"diff", MAX(Instances!J524:Instances!J524)-MIN(Instances!J524:Instances!J524))</f>
        <v>0</v>
      </c>
      <c r="K524" s="1" cm="1">
        <f t="array" ref="K524">_xlfn.SWITCH($A$2,"average", AVERAGE(Instances!K524:Instances!K524),"median", MEDIAN(Instances!K524:Instances!K524),"min", MIN(Instances!K524:Instances!K524),"max", MAX(Instances!K524:Instances!K524),"diff", MAX(Instances!K524:Instances!K524)-MIN(Instances!K524:Instances!K524))</f>
        <v>0</v>
      </c>
      <c r="L524" s="1"/>
      <c r="M524" s="1" cm="1">
        <f t="array" ref="M524">_xlfn.SWITCH($A$2,"average", AVERAGE(Instances!M524:Instances!M524),"median", MEDIAN(Instances!M524:Instances!M524),"min", MIN(Instances!M524:Instances!M524),"max", MAX(Instances!M524:Instances!M524),"diff", MAX(Instances!M524:Instances!M524)-MIN(Instances!M524:Instances!M524))</f>
        <v>0</v>
      </c>
      <c r="N524" s="1" cm="1">
        <f t="array" ref="N524">_xlfn.SWITCH($A$2,"average", AVERAGE(Instances!N524:Instances!N524),"median", MEDIAN(Instances!N524:Instances!N524),"min", MIN(Instances!N524:Instances!N524),"max", MAX(Instances!N524:Instances!N524),"diff", MAX(Instances!N524:Instances!N524)-MIN(Instances!N524:Instances!N524))</f>
        <v>0</v>
      </c>
      <c r="O524" s="1"/>
      <c r="P524" s="1" cm="1">
        <f t="array" ref="P524">_xlfn.SWITCH($A$2,"average", AVERAGE(Instances!P524:Instances!P524),"median", MEDIAN(Instances!P524:Instances!P524),"min", MIN(Instances!P524:Instances!P524),"max", MAX(Instances!P524:Instances!P524),"diff", MAX(Instances!P524:Instances!P524)-MIN(Instances!P524:Instances!P524))</f>
        <v>0</v>
      </c>
      <c r="Q524" s="1" cm="1">
        <f t="array" ref="Q524">_xlfn.SWITCH($A$2,"average", AVERAGE(Instances!Q524:Instances!Q524),"median", MEDIAN(Instances!Q524:Instances!Q524),"min", MIN(Instances!Q524:Instances!Q524),"max", MAX(Instances!Q524:Instances!Q524),"diff", MAX(Instances!Q524:Instances!Q524)-MIN(Instances!Q524:Instances!Q524))</f>
        <v>0</v>
      </c>
      <c r="R524" s="1" cm="1">
        <f t="array" ref="R524">_xlfn.SWITCH($A$2,"average", AVERAGE(Instances!R524:Instances!R524),"median", MEDIAN(Instances!R524:Instances!R524),"min", MIN(Instances!R524:Instances!R524),"max", MAX(Instances!R524:Instances!R524),"diff", MAX(Instances!R524:Instances!R524)-MIN(Instances!R524:Instances!R524))</f>
        <v>0</v>
      </c>
      <c r="S524" s="1">
        <f>MIN($B524)</f>
        <v>0</v>
      </c>
      <c r="T524" s="1">
        <f>MIN($C524)</f>
        <v>0</v>
      </c>
      <c r="U524" s="1">
        <f>MIN($D524)</f>
        <v>0</v>
      </c>
      <c r="V524" s="1">
        <f>MIN($E524)</f>
        <v>0</v>
      </c>
      <c r="W524" s="1">
        <f>MIN($F524)</f>
        <v>0</v>
      </c>
      <c r="X524" s="1">
        <f>MIN($G524)</f>
        <v>0</v>
      </c>
      <c r="Y524" s="1">
        <f>MIN($H524)</f>
        <v>0</v>
      </c>
      <c r="Z524" s="1">
        <f>MIN($I524)</f>
        <v>0</v>
      </c>
      <c r="AA524" s="1">
        <f>MIN($J524)</f>
        <v>0</v>
      </c>
      <c r="AB524" s="1">
        <f>MIN($K524)</f>
        <v>0</v>
      </c>
      <c r="AC524" s="1">
        <f>MIN($M524)</f>
        <v>0</v>
      </c>
      <c r="AD524" s="1">
        <f>MIN($N524)</f>
        <v>0</v>
      </c>
      <c r="AE524" s="1">
        <f>MIN($P524)</f>
        <v>0</v>
      </c>
      <c r="AF524" s="1">
        <f>MIN($Q524)</f>
        <v>0</v>
      </c>
      <c r="AG524" s="1">
        <f>MIN($R524)</f>
        <v>0</v>
      </c>
      <c r="AH524" s="1">
        <f>MEDIAN($B524)</f>
        <v>0</v>
      </c>
      <c r="AI524" s="1">
        <f>MEDIAN($C524)</f>
        <v>0</v>
      </c>
      <c r="AJ524" s="1">
        <f>MEDIAN($D524)</f>
        <v>0</v>
      </c>
      <c r="AK524" s="1">
        <f>MEDIAN($E524)</f>
        <v>0</v>
      </c>
      <c r="AL524" s="1">
        <f>MEDIAN($F524)</f>
        <v>0</v>
      </c>
      <c r="AM524" s="1">
        <f>MEDIAN($G524)</f>
        <v>0</v>
      </c>
      <c r="AN524" s="1">
        <f>MEDIAN($H524)</f>
        <v>0</v>
      </c>
      <c r="AO524" s="1">
        <f>MEDIAN($I524)</f>
        <v>0</v>
      </c>
      <c r="AP524" s="1">
        <f>MEDIAN($J524)</f>
        <v>0</v>
      </c>
      <c r="AQ524" s="1">
        <f>MEDIAN($K524)</f>
        <v>0</v>
      </c>
      <c r="AR524" s="1">
        <f>MEDIAN($M524)</f>
        <v>0</v>
      </c>
      <c r="AS524" s="1">
        <f>MEDIAN($N524)</f>
        <v>0</v>
      </c>
      <c r="AT524" s="1">
        <f>MEDIAN($P524)</f>
        <v>0</v>
      </c>
      <c r="AU524" s="1">
        <f>MEDIAN($Q524)</f>
        <v>0</v>
      </c>
      <c r="AV524" s="1">
        <f>MEDIAN($R524)</f>
        <v>0</v>
      </c>
      <c r="AW524" s="1">
        <f>MAX($B524)</f>
        <v>0</v>
      </c>
      <c r="AX524" s="1">
        <f>MAX($C524)</f>
        <v>0</v>
      </c>
      <c r="AY524" s="1">
        <f>MAX($D524)</f>
        <v>0</v>
      </c>
      <c r="AZ524" s="1">
        <f>MAX($E524)</f>
        <v>0</v>
      </c>
      <c r="BA524" s="1">
        <f>MAX($F524)</f>
        <v>0</v>
      </c>
      <c r="BB524" s="1">
        <f>MAX($G524)</f>
        <v>0</v>
      </c>
      <c r="BC524" s="1">
        <f>MAX($H524)</f>
        <v>0</v>
      </c>
      <c r="BD524" s="1">
        <f>MAX($I524)</f>
        <v>0</v>
      </c>
      <c r="BE524" s="1">
        <f>MAX($J524)</f>
        <v>0</v>
      </c>
      <c r="BF524" s="1">
        <f>MAX($K524)</f>
        <v>0</v>
      </c>
      <c r="BG524" s="1">
        <f>MAX($M524)</f>
        <v>0</v>
      </c>
      <c r="BH524" s="1">
        <f>MAX($N524)</f>
        <v>0</v>
      </c>
      <c r="BI524" s="1">
        <f>MAX($P524)</f>
        <v>0</v>
      </c>
      <c r="BJ524" s="1">
        <f>MAX($Q524)</f>
        <v>0</v>
      </c>
      <c r="BK524" s="1">
        <f>MAX($R524)</f>
        <v>0</v>
      </c>
    </row>
    <row r="525" spans="1:63">
      <c r="A525" s="1" t="s">
        <v>39</v>
      </c>
      <c r="B525" s="1" cm="1">
        <f t="array" ref="B525">_xlfn.SWITCH($A$2,"average", AVERAGE(Instances!B525:Instances!B525),"median", MEDIAN(Instances!B525:Instances!B525),"min", MIN(Instances!B525:Instances!B525),"max", MAX(Instances!B525:Instances!B525),"diff", MAX(Instances!B525:Instances!B525)-MIN(Instances!B525:Instances!B525))</f>
        <v>0</v>
      </c>
      <c r="C525" s="1" cm="1">
        <f t="array" ref="C525">_xlfn.SWITCH($A$2,"average", AVERAGE(Instances!C525:Instances!C525),"median", MEDIAN(Instances!C525:Instances!C525),"min", MIN(Instances!C525:Instances!C525),"max", MAX(Instances!C525:Instances!C525),"diff", MAX(Instances!C525:Instances!C525)-MIN(Instances!C525:Instances!C525))</f>
        <v>0</v>
      </c>
      <c r="D525" s="1" cm="1">
        <f t="array" ref="D525">_xlfn.SWITCH($A$2,"average", AVERAGE(Instances!D525:Instances!D525),"median", MEDIAN(Instances!D525:Instances!D525),"min", MIN(Instances!D525:Instances!D525),"max", MAX(Instances!D525:Instances!D525),"diff", MAX(Instances!D525:Instances!D525)-MIN(Instances!D525:Instances!D525))</f>
        <v>0</v>
      </c>
      <c r="E525" s="1" cm="1">
        <f t="array" ref="E525">_xlfn.SWITCH($A$2,"average", AVERAGE(Instances!E525:Instances!E525),"median", MEDIAN(Instances!E525:Instances!E525),"min", MIN(Instances!E525:Instances!E525),"max", MAX(Instances!E525:Instances!E525),"diff", MAX(Instances!E525:Instances!E525)-MIN(Instances!E525:Instances!E525))</f>
        <v>0</v>
      </c>
      <c r="F525" s="1" cm="1">
        <f t="array" ref="F525">_xlfn.SWITCH($A$2,"average", AVERAGE(Instances!F525:Instances!F525),"median", MEDIAN(Instances!F525:Instances!F525),"min", MIN(Instances!F525:Instances!F525),"max", MAX(Instances!F525:Instances!F525),"diff", MAX(Instances!F525:Instances!F525)-MIN(Instances!F525:Instances!F525))</f>
        <v>0</v>
      </c>
      <c r="G525" s="1" cm="1">
        <f t="array" ref="G525">_xlfn.SWITCH($A$2,"average", AVERAGE(Instances!G525:Instances!G525),"median", MEDIAN(Instances!G525:Instances!G525),"min", MIN(Instances!G525:Instances!G525),"max", MAX(Instances!G525:Instances!G525),"diff", MAX(Instances!G525:Instances!G525)-MIN(Instances!G525:Instances!G525))</f>
        <v>0</v>
      </c>
      <c r="H525" s="1" cm="1">
        <f t="array" ref="H525">_xlfn.SWITCH($A$2,"average", AVERAGE(Instances!H525:Instances!H525),"median", MEDIAN(Instances!H525:Instances!H525),"min", MIN(Instances!H525:Instances!H525),"max", MAX(Instances!H525:Instances!H525),"diff", MAX(Instances!H525:Instances!H525)-MIN(Instances!H525:Instances!H525))</f>
        <v>0</v>
      </c>
      <c r="I525" s="1" cm="1">
        <f t="array" ref="I525">_xlfn.SWITCH($A$2,"average", AVERAGE(Instances!I525:Instances!I525),"median", MEDIAN(Instances!I525:Instances!I525),"min", MIN(Instances!I525:Instances!I525),"max", MAX(Instances!I525:Instances!I525),"diff", MAX(Instances!I525:Instances!I525)-MIN(Instances!I525:Instances!I525))</f>
        <v>0</v>
      </c>
      <c r="J525" s="1" cm="1">
        <f t="array" ref="J525">_xlfn.SWITCH($A$2,"average", AVERAGE(Instances!J525:Instances!J525),"median", MEDIAN(Instances!J525:Instances!J525),"min", MIN(Instances!J525:Instances!J525),"max", MAX(Instances!J525:Instances!J525),"diff", MAX(Instances!J525:Instances!J525)-MIN(Instances!J525:Instances!J525))</f>
        <v>0</v>
      </c>
      <c r="K525" s="1" cm="1">
        <f t="array" ref="K525">_xlfn.SWITCH($A$2,"average", AVERAGE(Instances!K525:Instances!K525),"median", MEDIAN(Instances!K525:Instances!K525),"min", MIN(Instances!K525:Instances!K525),"max", MAX(Instances!K525:Instances!K525),"diff", MAX(Instances!K525:Instances!K525)-MIN(Instances!K525:Instances!K525))</f>
        <v>0</v>
      </c>
      <c r="L525" s="1"/>
      <c r="M525" s="1" cm="1">
        <f t="array" ref="M525">_xlfn.SWITCH($A$2,"average", AVERAGE(Instances!M525:Instances!M525),"median", MEDIAN(Instances!M525:Instances!M525),"min", MIN(Instances!M525:Instances!M525),"max", MAX(Instances!M525:Instances!M525),"diff", MAX(Instances!M525:Instances!M525)-MIN(Instances!M525:Instances!M525))</f>
        <v>0</v>
      </c>
      <c r="N525" s="1" cm="1">
        <f t="array" ref="N525">_xlfn.SWITCH($A$2,"average", AVERAGE(Instances!N525:Instances!N525),"median", MEDIAN(Instances!N525:Instances!N525),"min", MIN(Instances!N525:Instances!N525),"max", MAX(Instances!N525:Instances!N525),"diff", MAX(Instances!N525:Instances!N525)-MIN(Instances!N525:Instances!N525))</f>
        <v>0</v>
      </c>
      <c r="O525" s="1"/>
      <c r="P525" s="1" cm="1">
        <f t="array" ref="P525">_xlfn.SWITCH($A$2,"average", AVERAGE(Instances!P525:Instances!P525),"median", MEDIAN(Instances!P525:Instances!P525),"min", MIN(Instances!P525:Instances!P525),"max", MAX(Instances!P525:Instances!P525),"diff", MAX(Instances!P525:Instances!P525)-MIN(Instances!P525:Instances!P525))</f>
        <v>0</v>
      </c>
      <c r="Q525" s="1" cm="1">
        <f t="array" ref="Q525">_xlfn.SWITCH($A$2,"average", AVERAGE(Instances!Q525:Instances!Q525),"median", MEDIAN(Instances!Q525:Instances!Q525),"min", MIN(Instances!Q525:Instances!Q525),"max", MAX(Instances!Q525:Instances!Q525),"diff", MAX(Instances!Q525:Instances!Q525)-MIN(Instances!Q525:Instances!Q525))</f>
        <v>0</v>
      </c>
      <c r="R525" s="1" cm="1">
        <f t="array" ref="R525">_xlfn.SWITCH($A$2,"average", AVERAGE(Instances!R525:Instances!R525),"median", MEDIAN(Instances!R525:Instances!R525),"min", MIN(Instances!R525:Instances!R525),"max", MAX(Instances!R525:Instances!R525),"diff", MAX(Instances!R525:Instances!R525)-MIN(Instances!R525:Instances!R525))</f>
        <v>0</v>
      </c>
      <c r="S525" s="1">
        <f>MIN($B525)</f>
        <v>0</v>
      </c>
      <c r="T525" s="1">
        <f>MIN($C525)</f>
        <v>0</v>
      </c>
      <c r="U525" s="1">
        <f>MIN($D525)</f>
        <v>0</v>
      </c>
      <c r="V525" s="1">
        <f>MIN($E525)</f>
        <v>0</v>
      </c>
      <c r="W525" s="1">
        <f>MIN($F525)</f>
        <v>0</v>
      </c>
      <c r="X525" s="1">
        <f>MIN($G525)</f>
        <v>0</v>
      </c>
      <c r="Y525" s="1">
        <f>MIN($H525)</f>
        <v>0</v>
      </c>
      <c r="Z525" s="1">
        <f>MIN($I525)</f>
        <v>0</v>
      </c>
      <c r="AA525" s="1">
        <f>MIN($J525)</f>
        <v>0</v>
      </c>
      <c r="AB525" s="1">
        <f>MIN($K525)</f>
        <v>0</v>
      </c>
      <c r="AC525" s="1">
        <f>MIN($M525)</f>
        <v>0</v>
      </c>
      <c r="AD525" s="1">
        <f>MIN($N525)</f>
        <v>0</v>
      </c>
      <c r="AE525" s="1">
        <f>MIN($P525)</f>
        <v>0</v>
      </c>
      <c r="AF525" s="1">
        <f>MIN($Q525)</f>
        <v>0</v>
      </c>
      <c r="AG525" s="1">
        <f>MIN($R525)</f>
        <v>0</v>
      </c>
      <c r="AH525" s="1">
        <f>MEDIAN($B525)</f>
        <v>0</v>
      </c>
      <c r="AI525" s="1">
        <f>MEDIAN($C525)</f>
        <v>0</v>
      </c>
      <c r="AJ525" s="1">
        <f>MEDIAN($D525)</f>
        <v>0</v>
      </c>
      <c r="AK525" s="1">
        <f>MEDIAN($E525)</f>
        <v>0</v>
      </c>
      <c r="AL525" s="1">
        <f>MEDIAN($F525)</f>
        <v>0</v>
      </c>
      <c r="AM525" s="1">
        <f>MEDIAN($G525)</f>
        <v>0</v>
      </c>
      <c r="AN525" s="1">
        <f>MEDIAN($H525)</f>
        <v>0</v>
      </c>
      <c r="AO525" s="1">
        <f>MEDIAN($I525)</f>
        <v>0</v>
      </c>
      <c r="AP525" s="1">
        <f>MEDIAN($J525)</f>
        <v>0</v>
      </c>
      <c r="AQ525" s="1">
        <f>MEDIAN($K525)</f>
        <v>0</v>
      </c>
      <c r="AR525" s="1">
        <f>MEDIAN($M525)</f>
        <v>0</v>
      </c>
      <c r="AS525" s="1">
        <f>MEDIAN($N525)</f>
        <v>0</v>
      </c>
      <c r="AT525" s="1">
        <f>MEDIAN($P525)</f>
        <v>0</v>
      </c>
      <c r="AU525" s="1">
        <f>MEDIAN($Q525)</f>
        <v>0</v>
      </c>
      <c r="AV525" s="1">
        <f>MEDIAN($R525)</f>
        <v>0</v>
      </c>
      <c r="AW525" s="1">
        <f>MAX($B525)</f>
        <v>0</v>
      </c>
      <c r="AX525" s="1">
        <f>MAX($C525)</f>
        <v>0</v>
      </c>
      <c r="AY525" s="1">
        <f>MAX($D525)</f>
        <v>0</v>
      </c>
      <c r="AZ525" s="1">
        <f>MAX($E525)</f>
        <v>0</v>
      </c>
      <c r="BA525" s="1">
        <f>MAX($F525)</f>
        <v>0</v>
      </c>
      <c r="BB525" s="1">
        <f>MAX($G525)</f>
        <v>0</v>
      </c>
      <c r="BC525" s="1">
        <f>MAX($H525)</f>
        <v>0</v>
      </c>
      <c r="BD525" s="1">
        <f>MAX($I525)</f>
        <v>0</v>
      </c>
      <c r="BE525" s="1">
        <f>MAX($J525)</f>
        <v>0</v>
      </c>
      <c r="BF525" s="1">
        <f>MAX($K525)</f>
        <v>0</v>
      </c>
      <c r="BG525" s="1">
        <f>MAX($M525)</f>
        <v>0</v>
      </c>
      <c r="BH525" s="1">
        <f>MAX($N525)</f>
        <v>0</v>
      </c>
      <c r="BI525" s="1">
        <f>MAX($P525)</f>
        <v>0</v>
      </c>
      <c r="BJ525" s="1">
        <f>MAX($Q525)</f>
        <v>0</v>
      </c>
      <c r="BK525" s="1">
        <f>MAX($R525)</f>
        <v>0</v>
      </c>
    </row>
    <row r="526" spans="1:63">
      <c r="A526" s="1" t="s">
        <v>40</v>
      </c>
      <c r="B526" s="1" cm="1">
        <f t="array" ref="B526">_xlfn.SWITCH($A$2,"average", AVERAGE(Instances!B526:Instances!B526),"median", MEDIAN(Instances!B526:Instances!B526),"min", MIN(Instances!B526:Instances!B526),"max", MAX(Instances!B526:Instances!B526),"diff", MAX(Instances!B526:Instances!B526)-MIN(Instances!B526:Instances!B526))</f>
        <v>0</v>
      </c>
      <c r="C526" s="1" cm="1">
        <f t="array" ref="C526">_xlfn.SWITCH($A$2,"average", AVERAGE(Instances!C526:Instances!C526),"median", MEDIAN(Instances!C526:Instances!C526),"min", MIN(Instances!C526:Instances!C526),"max", MAX(Instances!C526:Instances!C526),"diff", MAX(Instances!C526:Instances!C526)-MIN(Instances!C526:Instances!C526))</f>
        <v>0</v>
      </c>
      <c r="D526" s="1" cm="1">
        <f t="array" ref="D526">_xlfn.SWITCH($A$2,"average", AVERAGE(Instances!D526:Instances!D526),"median", MEDIAN(Instances!D526:Instances!D526),"min", MIN(Instances!D526:Instances!D526),"max", MAX(Instances!D526:Instances!D526),"diff", MAX(Instances!D526:Instances!D526)-MIN(Instances!D526:Instances!D526))</f>
        <v>0</v>
      </c>
      <c r="E526" s="1" cm="1">
        <f t="array" ref="E526">_xlfn.SWITCH($A$2,"average", AVERAGE(Instances!E526:Instances!E526),"median", MEDIAN(Instances!E526:Instances!E526),"min", MIN(Instances!E526:Instances!E526),"max", MAX(Instances!E526:Instances!E526),"diff", MAX(Instances!E526:Instances!E526)-MIN(Instances!E526:Instances!E526))</f>
        <v>0</v>
      </c>
      <c r="F526" s="1" cm="1">
        <f t="array" ref="F526">_xlfn.SWITCH($A$2,"average", AVERAGE(Instances!F526:Instances!F526),"median", MEDIAN(Instances!F526:Instances!F526),"min", MIN(Instances!F526:Instances!F526),"max", MAX(Instances!F526:Instances!F526),"diff", MAX(Instances!F526:Instances!F526)-MIN(Instances!F526:Instances!F526))</f>
        <v>0</v>
      </c>
      <c r="G526" s="1" cm="1">
        <f t="array" ref="G526">_xlfn.SWITCH($A$2,"average", AVERAGE(Instances!G526:Instances!G526),"median", MEDIAN(Instances!G526:Instances!G526),"min", MIN(Instances!G526:Instances!G526),"max", MAX(Instances!G526:Instances!G526),"diff", MAX(Instances!G526:Instances!G526)-MIN(Instances!G526:Instances!G526))</f>
        <v>0</v>
      </c>
      <c r="H526" s="1" cm="1">
        <f t="array" ref="H526">_xlfn.SWITCH($A$2,"average", AVERAGE(Instances!H526:Instances!H526),"median", MEDIAN(Instances!H526:Instances!H526),"min", MIN(Instances!H526:Instances!H526),"max", MAX(Instances!H526:Instances!H526),"diff", MAX(Instances!H526:Instances!H526)-MIN(Instances!H526:Instances!H526))</f>
        <v>0</v>
      </c>
      <c r="I526" s="1" cm="1">
        <f t="array" ref="I526">_xlfn.SWITCH($A$2,"average", AVERAGE(Instances!I526:Instances!I526),"median", MEDIAN(Instances!I526:Instances!I526),"min", MIN(Instances!I526:Instances!I526),"max", MAX(Instances!I526:Instances!I526),"diff", MAX(Instances!I526:Instances!I526)-MIN(Instances!I526:Instances!I526))</f>
        <v>0</v>
      </c>
      <c r="J526" s="1" cm="1">
        <f t="array" ref="J526">_xlfn.SWITCH($A$2,"average", AVERAGE(Instances!J526:Instances!J526),"median", MEDIAN(Instances!J526:Instances!J526),"min", MIN(Instances!J526:Instances!J526),"max", MAX(Instances!J526:Instances!J526),"diff", MAX(Instances!J526:Instances!J526)-MIN(Instances!J526:Instances!J526))</f>
        <v>0</v>
      </c>
      <c r="K526" s="1" cm="1">
        <f t="array" ref="K526">_xlfn.SWITCH($A$2,"average", AVERAGE(Instances!K526:Instances!K526),"median", MEDIAN(Instances!K526:Instances!K526),"min", MIN(Instances!K526:Instances!K526),"max", MAX(Instances!K526:Instances!K526),"diff", MAX(Instances!K526:Instances!K526)-MIN(Instances!K526:Instances!K526))</f>
        <v>0</v>
      </c>
      <c r="L526" s="1"/>
      <c r="M526" s="1" cm="1">
        <f t="array" ref="M526">_xlfn.SWITCH($A$2,"average", AVERAGE(Instances!M526:Instances!M526),"median", MEDIAN(Instances!M526:Instances!M526),"min", MIN(Instances!M526:Instances!M526),"max", MAX(Instances!M526:Instances!M526),"diff", MAX(Instances!M526:Instances!M526)-MIN(Instances!M526:Instances!M526))</f>
        <v>0</v>
      </c>
      <c r="N526" s="1" cm="1">
        <f t="array" ref="N526">_xlfn.SWITCH($A$2,"average", AVERAGE(Instances!N526:Instances!N526),"median", MEDIAN(Instances!N526:Instances!N526),"min", MIN(Instances!N526:Instances!N526),"max", MAX(Instances!N526:Instances!N526),"diff", MAX(Instances!N526:Instances!N526)-MIN(Instances!N526:Instances!N526))</f>
        <v>0</v>
      </c>
      <c r="O526" s="1"/>
      <c r="P526" s="1" cm="1">
        <f t="array" ref="P526">_xlfn.SWITCH($A$2,"average", AVERAGE(Instances!P526:Instances!P526),"median", MEDIAN(Instances!P526:Instances!P526),"min", MIN(Instances!P526:Instances!P526),"max", MAX(Instances!P526:Instances!P526),"diff", MAX(Instances!P526:Instances!P526)-MIN(Instances!P526:Instances!P526))</f>
        <v>0</v>
      </c>
      <c r="Q526" s="1" cm="1">
        <f t="array" ref="Q526">_xlfn.SWITCH($A$2,"average", AVERAGE(Instances!Q526:Instances!Q526),"median", MEDIAN(Instances!Q526:Instances!Q526),"min", MIN(Instances!Q526:Instances!Q526),"max", MAX(Instances!Q526:Instances!Q526),"diff", MAX(Instances!Q526:Instances!Q526)-MIN(Instances!Q526:Instances!Q526))</f>
        <v>0</v>
      </c>
      <c r="R526" s="1" cm="1">
        <f t="array" ref="R526">_xlfn.SWITCH($A$2,"average", AVERAGE(Instances!R526:Instances!R526),"median", MEDIAN(Instances!R526:Instances!R526),"min", MIN(Instances!R526:Instances!R526),"max", MAX(Instances!R526:Instances!R526),"diff", MAX(Instances!R526:Instances!R526)-MIN(Instances!R526:Instances!R526))</f>
        <v>0</v>
      </c>
      <c r="S526" s="1">
        <f>MIN($B526)</f>
        <v>0</v>
      </c>
      <c r="T526" s="1">
        <f>MIN($C526)</f>
        <v>0</v>
      </c>
      <c r="U526" s="1">
        <f>MIN($D526)</f>
        <v>0</v>
      </c>
      <c r="V526" s="1">
        <f>MIN($E526)</f>
        <v>0</v>
      </c>
      <c r="W526" s="1">
        <f>MIN($F526)</f>
        <v>0</v>
      </c>
      <c r="X526" s="1">
        <f>MIN($G526)</f>
        <v>0</v>
      </c>
      <c r="Y526" s="1">
        <f>MIN($H526)</f>
        <v>0</v>
      </c>
      <c r="Z526" s="1">
        <f>MIN($I526)</f>
        <v>0</v>
      </c>
      <c r="AA526" s="1">
        <f>MIN($J526)</f>
        <v>0</v>
      </c>
      <c r="AB526" s="1">
        <f>MIN($K526)</f>
        <v>0</v>
      </c>
      <c r="AC526" s="1">
        <f>MIN($M526)</f>
        <v>0</v>
      </c>
      <c r="AD526" s="1">
        <f>MIN($N526)</f>
        <v>0</v>
      </c>
      <c r="AE526" s="1">
        <f>MIN($P526)</f>
        <v>0</v>
      </c>
      <c r="AF526" s="1">
        <f>MIN($Q526)</f>
        <v>0</v>
      </c>
      <c r="AG526" s="1">
        <f>MIN($R526)</f>
        <v>0</v>
      </c>
      <c r="AH526" s="1">
        <f>MEDIAN($B526)</f>
        <v>0</v>
      </c>
      <c r="AI526" s="1">
        <f>MEDIAN($C526)</f>
        <v>0</v>
      </c>
      <c r="AJ526" s="1">
        <f>MEDIAN($D526)</f>
        <v>0</v>
      </c>
      <c r="AK526" s="1">
        <f>MEDIAN($E526)</f>
        <v>0</v>
      </c>
      <c r="AL526" s="1">
        <f>MEDIAN($F526)</f>
        <v>0</v>
      </c>
      <c r="AM526" s="1">
        <f>MEDIAN($G526)</f>
        <v>0</v>
      </c>
      <c r="AN526" s="1">
        <f>MEDIAN($H526)</f>
        <v>0</v>
      </c>
      <c r="AO526" s="1">
        <f>MEDIAN($I526)</f>
        <v>0</v>
      </c>
      <c r="AP526" s="1">
        <f>MEDIAN($J526)</f>
        <v>0</v>
      </c>
      <c r="AQ526" s="1">
        <f>MEDIAN($K526)</f>
        <v>0</v>
      </c>
      <c r="AR526" s="1">
        <f>MEDIAN($M526)</f>
        <v>0</v>
      </c>
      <c r="AS526" s="1">
        <f>MEDIAN($N526)</f>
        <v>0</v>
      </c>
      <c r="AT526" s="1">
        <f>MEDIAN($P526)</f>
        <v>0</v>
      </c>
      <c r="AU526" s="1">
        <f>MEDIAN($Q526)</f>
        <v>0</v>
      </c>
      <c r="AV526" s="1">
        <f>MEDIAN($R526)</f>
        <v>0</v>
      </c>
      <c r="AW526" s="1">
        <f>MAX($B526)</f>
        <v>0</v>
      </c>
      <c r="AX526" s="1">
        <f>MAX($C526)</f>
        <v>0</v>
      </c>
      <c r="AY526" s="1">
        <f>MAX($D526)</f>
        <v>0</v>
      </c>
      <c r="AZ526" s="1">
        <f>MAX($E526)</f>
        <v>0</v>
      </c>
      <c r="BA526" s="1">
        <f>MAX($F526)</f>
        <v>0</v>
      </c>
      <c r="BB526" s="1">
        <f>MAX($G526)</f>
        <v>0</v>
      </c>
      <c r="BC526" s="1">
        <f>MAX($H526)</f>
        <v>0</v>
      </c>
      <c r="BD526" s="1">
        <f>MAX($I526)</f>
        <v>0</v>
      </c>
      <c r="BE526" s="1">
        <f>MAX($J526)</f>
        <v>0</v>
      </c>
      <c r="BF526" s="1">
        <f>MAX($K526)</f>
        <v>0</v>
      </c>
      <c r="BG526" s="1">
        <f>MAX($M526)</f>
        <v>0</v>
      </c>
      <c r="BH526" s="1">
        <f>MAX($N526)</f>
        <v>0</v>
      </c>
      <c r="BI526" s="1">
        <f>MAX($P526)</f>
        <v>0</v>
      </c>
      <c r="BJ526" s="1">
        <f>MAX($Q526)</f>
        <v>0</v>
      </c>
      <c r="BK526" s="1">
        <f>MAX($R526)</f>
        <v>0</v>
      </c>
    </row>
    <row r="527" spans="1:63">
      <c r="A527" s="1" t="s">
        <v>41</v>
      </c>
      <c r="B527" s="1" cm="1">
        <f t="array" ref="B527">_xlfn.SWITCH($A$2,"average", AVERAGE(Instances!B527:Instances!B527),"median", MEDIAN(Instances!B527:Instances!B527),"min", MIN(Instances!B527:Instances!B527),"max", MAX(Instances!B527:Instances!B527),"diff", MAX(Instances!B527:Instances!B527)-MIN(Instances!B527:Instances!B527))</f>
        <v>0</v>
      </c>
      <c r="C527" s="1" cm="1">
        <f t="array" ref="C527">_xlfn.SWITCH($A$2,"average", AVERAGE(Instances!C527:Instances!C527),"median", MEDIAN(Instances!C527:Instances!C527),"min", MIN(Instances!C527:Instances!C527),"max", MAX(Instances!C527:Instances!C527),"diff", MAX(Instances!C527:Instances!C527)-MIN(Instances!C527:Instances!C527))</f>
        <v>0</v>
      </c>
      <c r="D527" s="1" cm="1">
        <f t="array" ref="D527">_xlfn.SWITCH($A$2,"average", AVERAGE(Instances!D527:Instances!D527),"median", MEDIAN(Instances!D527:Instances!D527),"min", MIN(Instances!D527:Instances!D527),"max", MAX(Instances!D527:Instances!D527),"diff", MAX(Instances!D527:Instances!D527)-MIN(Instances!D527:Instances!D527))</f>
        <v>0</v>
      </c>
      <c r="E527" s="1" cm="1">
        <f t="array" ref="E527">_xlfn.SWITCH($A$2,"average", AVERAGE(Instances!E527:Instances!E527),"median", MEDIAN(Instances!E527:Instances!E527),"min", MIN(Instances!E527:Instances!E527),"max", MAX(Instances!E527:Instances!E527),"diff", MAX(Instances!E527:Instances!E527)-MIN(Instances!E527:Instances!E527))</f>
        <v>0</v>
      </c>
      <c r="F527" s="1" cm="1">
        <f t="array" ref="F527">_xlfn.SWITCH($A$2,"average", AVERAGE(Instances!F527:Instances!F527),"median", MEDIAN(Instances!F527:Instances!F527),"min", MIN(Instances!F527:Instances!F527),"max", MAX(Instances!F527:Instances!F527),"diff", MAX(Instances!F527:Instances!F527)-MIN(Instances!F527:Instances!F527))</f>
        <v>0</v>
      </c>
      <c r="G527" s="1" cm="1">
        <f t="array" ref="G527">_xlfn.SWITCH($A$2,"average", AVERAGE(Instances!G527:Instances!G527),"median", MEDIAN(Instances!G527:Instances!G527),"min", MIN(Instances!G527:Instances!G527),"max", MAX(Instances!G527:Instances!G527),"diff", MAX(Instances!G527:Instances!G527)-MIN(Instances!G527:Instances!G527))</f>
        <v>0</v>
      </c>
      <c r="H527" s="1" cm="1">
        <f t="array" ref="H527">_xlfn.SWITCH($A$2,"average", AVERAGE(Instances!H527:Instances!H527),"median", MEDIAN(Instances!H527:Instances!H527),"min", MIN(Instances!H527:Instances!H527),"max", MAX(Instances!H527:Instances!H527),"diff", MAX(Instances!H527:Instances!H527)-MIN(Instances!H527:Instances!H527))</f>
        <v>0</v>
      </c>
      <c r="I527" s="1" cm="1">
        <f t="array" ref="I527">_xlfn.SWITCH($A$2,"average", AVERAGE(Instances!I527:Instances!I527),"median", MEDIAN(Instances!I527:Instances!I527),"min", MIN(Instances!I527:Instances!I527),"max", MAX(Instances!I527:Instances!I527),"diff", MAX(Instances!I527:Instances!I527)-MIN(Instances!I527:Instances!I527))</f>
        <v>0</v>
      </c>
      <c r="J527" s="1" cm="1">
        <f t="array" ref="J527">_xlfn.SWITCH($A$2,"average", AVERAGE(Instances!J527:Instances!J527),"median", MEDIAN(Instances!J527:Instances!J527),"min", MIN(Instances!J527:Instances!J527),"max", MAX(Instances!J527:Instances!J527),"diff", MAX(Instances!J527:Instances!J527)-MIN(Instances!J527:Instances!J527))</f>
        <v>0</v>
      </c>
      <c r="K527" s="1" cm="1">
        <f t="array" ref="K527">_xlfn.SWITCH($A$2,"average", AVERAGE(Instances!K527:Instances!K527),"median", MEDIAN(Instances!K527:Instances!K527),"min", MIN(Instances!K527:Instances!K527),"max", MAX(Instances!K527:Instances!K527),"diff", MAX(Instances!K527:Instances!K527)-MIN(Instances!K527:Instances!K527))</f>
        <v>0</v>
      </c>
      <c r="L527" s="1"/>
      <c r="M527" s="1" cm="1">
        <f t="array" ref="M527">_xlfn.SWITCH($A$2,"average", AVERAGE(Instances!M527:Instances!M527),"median", MEDIAN(Instances!M527:Instances!M527),"min", MIN(Instances!M527:Instances!M527),"max", MAX(Instances!M527:Instances!M527),"diff", MAX(Instances!M527:Instances!M527)-MIN(Instances!M527:Instances!M527))</f>
        <v>0</v>
      </c>
      <c r="N527" s="1" cm="1">
        <f t="array" ref="N527">_xlfn.SWITCH($A$2,"average", AVERAGE(Instances!N527:Instances!N527),"median", MEDIAN(Instances!N527:Instances!N527),"min", MIN(Instances!N527:Instances!N527),"max", MAX(Instances!N527:Instances!N527),"diff", MAX(Instances!N527:Instances!N527)-MIN(Instances!N527:Instances!N527))</f>
        <v>0</v>
      </c>
      <c r="O527" s="1"/>
      <c r="P527" s="1" cm="1">
        <f t="array" ref="P527">_xlfn.SWITCH($A$2,"average", AVERAGE(Instances!P527:Instances!P527),"median", MEDIAN(Instances!P527:Instances!P527),"min", MIN(Instances!P527:Instances!P527),"max", MAX(Instances!P527:Instances!P527),"diff", MAX(Instances!P527:Instances!P527)-MIN(Instances!P527:Instances!P527))</f>
        <v>0</v>
      </c>
      <c r="Q527" s="1" cm="1">
        <f t="array" ref="Q527">_xlfn.SWITCH($A$2,"average", AVERAGE(Instances!Q527:Instances!Q527),"median", MEDIAN(Instances!Q527:Instances!Q527),"min", MIN(Instances!Q527:Instances!Q527),"max", MAX(Instances!Q527:Instances!Q527),"diff", MAX(Instances!Q527:Instances!Q527)-MIN(Instances!Q527:Instances!Q527))</f>
        <v>0</v>
      </c>
      <c r="R527" s="1" cm="1">
        <f t="array" ref="R527">_xlfn.SWITCH($A$2,"average", AVERAGE(Instances!R527:Instances!R527),"median", MEDIAN(Instances!R527:Instances!R527),"min", MIN(Instances!R527:Instances!R527),"max", MAX(Instances!R527:Instances!R527),"diff", MAX(Instances!R527:Instances!R527)-MIN(Instances!R527:Instances!R527))</f>
        <v>0</v>
      </c>
      <c r="S527" s="1">
        <f>MIN($B527)</f>
        <v>0</v>
      </c>
      <c r="T527" s="1">
        <f>MIN($C527)</f>
        <v>0</v>
      </c>
      <c r="U527" s="1">
        <f>MIN($D527)</f>
        <v>0</v>
      </c>
      <c r="V527" s="1">
        <f>MIN($E527)</f>
        <v>0</v>
      </c>
      <c r="W527" s="1">
        <f>MIN($F527)</f>
        <v>0</v>
      </c>
      <c r="X527" s="1">
        <f>MIN($G527)</f>
        <v>0</v>
      </c>
      <c r="Y527" s="1">
        <f>MIN($H527)</f>
        <v>0</v>
      </c>
      <c r="Z527" s="1">
        <f>MIN($I527)</f>
        <v>0</v>
      </c>
      <c r="AA527" s="1">
        <f>MIN($J527)</f>
        <v>0</v>
      </c>
      <c r="AB527" s="1">
        <f>MIN($K527)</f>
        <v>0</v>
      </c>
      <c r="AC527" s="1">
        <f>MIN($M527)</f>
        <v>0</v>
      </c>
      <c r="AD527" s="1">
        <f>MIN($N527)</f>
        <v>0</v>
      </c>
      <c r="AE527" s="1">
        <f>MIN($P527)</f>
        <v>0</v>
      </c>
      <c r="AF527" s="1">
        <f>MIN($Q527)</f>
        <v>0</v>
      </c>
      <c r="AG527" s="1">
        <f>MIN($R527)</f>
        <v>0</v>
      </c>
      <c r="AH527" s="1">
        <f>MEDIAN($B527)</f>
        <v>0</v>
      </c>
      <c r="AI527" s="1">
        <f>MEDIAN($C527)</f>
        <v>0</v>
      </c>
      <c r="AJ527" s="1">
        <f>MEDIAN($D527)</f>
        <v>0</v>
      </c>
      <c r="AK527" s="1">
        <f>MEDIAN($E527)</f>
        <v>0</v>
      </c>
      <c r="AL527" s="1">
        <f>MEDIAN($F527)</f>
        <v>0</v>
      </c>
      <c r="AM527" s="1">
        <f>MEDIAN($G527)</f>
        <v>0</v>
      </c>
      <c r="AN527" s="1">
        <f>MEDIAN($H527)</f>
        <v>0</v>
      </c>
      <c r="AO527" s="1">
        <f>MEDIAN($I527)</f>
        <v>0</v>
      </c>
      <c r="AP527" s="1">
        <f>MEDIAN($J527)</f>
        <v>0</v>
      </c>
      <c r="AQ527" s="1">
        <f>MEDIAN($K527)</f>
        <v>0</v>
      </c>
      <c r="AR527" s="1">
        <f>MEDIAN($M527)</f>
        <v>0</v>
      </c>
      <c r="AS527" s="1">
        <f>MEDIAN($N527)</f>
        <v>0</v>
      </c>
      <c r="AT527" s="1">
        <f>MEDIAN($P527)</f>
        <v>0</v>
      </c>
      <c r="AU527" s="1">
        <f>MEDIAN($Q527)</f>
        <v>0</v>
      </c>
      <c r="AV527" s="1">
        <f>MEDIAN($R527)</f>
        <v>0</v>
      </c>
      <c r="AW527" s="1">
        <f>MAX($B527)</f>
        <v>0</v>
      </c>
      <c r="AX527" s="1">
        <f>MAX($C527)</f>
        <v>0</v>
      </c>
      <c r="AY527" s="1">
        <f>MAX($D527)</f>
        <v>0</v>
      </c>
      <c r="AZ527" s="1">
        <f>MAX($E527)</f>
        <v>0</v>
      </c>
      <c r="BA527" s="1">
        <f>MAX($F527)</f>
        <v>0</v>
      </c>
      <c r="BB527" s="1">
        <f>MAX($G527)</f>
        <v>0</v>
      </c>
      <c r="BC527" s="1">
        <f>MAX($H527)</f>
        <v>0</v>
      </c>
      <c r="BD527" s="1">
        <f>MAX($I527)</f>
        <v>0</v>
      </c>
      <c r="BE527" s="1">
        <f>MAX($J527)</f>
        <v>0</v>
      </c>
      <c r="BF527" s="1">
        <f>MAX($K527)</f>
        <v>0</v>
      </c>
      <c r="BG527" s="1">
        <f>MAX($M527)</f>
        <v>0</v>
      </c>
      <c r="BH527" s="1">
        <f>MAX($N527)</f>
        <v>0</v>
      </c>
      <c r="BI527" s="1">
        <f>MAX($P527)</f>
        <v>0</v>
      </c>
      <c r="BJ527" s="1">
        <f>MAX($Q527)</f>
        <v>0</v>
      </c>
      <c r="BK527" s="1">
        <f>MAX($R527)</f>
        <v>0</v>
      </c>
    </row>
    <row r="528" spans="1:63">
      <c r="A528" s="1" t="s">
        <v>42</v>
      </c>
      <c r="B528" s="1" cm="1">
        <f t="array" ref="B528">_xlfn.SWITCH($A$2,"average", AVERAGE(Instances!B528:Instances!B528),"median", MEDIAN(Instances!B528:Instances!B528),"min", MIN(Instances!B528:Instances!B528),"max", MAX(Instances!B528:Instances!B528),"diff", MAX(Instances!B528:Instances!B528)-MIN(Instances!B528:Instances!B528))</f>
        <v>0</v>
      </c>
      <c r="C528" s="1" cm="1">
        <f t="array" ref="C528">_xlfn.SWITCH($A$2,"average", AVERAGE(Instances!C528:Instances!C528),"median", MEDIAN(Instances!C528:Instances!C528),"min", MIN(Instances!C528:Instances!C528),"max", MAX(Instances!C528:Instances!C528),"diff", MAX(Instances!C528:Instances!C528)-MIN(Instances!C528:Instances!C528))</f>
        <v>0</v>
      </c>
      <c r="D528" s="1" cm="1">
        <f t="array" ref="D528">_xlfn.SWITCH($A$2,"average", AVERAGE(Instances!D528:Instances!D528),"median", MEDIAN(Instances!D528:Instances!D528),"min", MIN(Instances!D528:Instances!D528),"max", MAX(Instances!D528:Instances!D528),"diff", MAX(Instances!D528:Instances!D528)-MIN(Instances!D528:Instances!D528))</f>
        <v>0</v>
      </c>
      <c r="E528" s="1" cm="1">
        <f t="array" ref="E528">_xlfn.SWITCH($A$2,"average", AVERAGE(Instances!E528:Instances!E528),"median", MEDIAN(Instances!E528:Instances!E528),"min", MIN(Instances!E528:Instances!E528),"max", MAX(Instances!E528:Instances!E528),"diff", MAX(Instances!E528:Instances!E528)-MIN(Instances!E528:Instances!E528))</f>
        <v>0</v>
      </c>
      <c r="F528" s="1" cm="1">
        <f t="array" ref="F528">_xlfn.SWITCH($A$2,"average", AVERAGE(Instances!F528:Instances!F528),"median", MEDIAN(Instances!F528:Instances!F528),"min", MIN(Instances!F528:Instances!F528),"max", MAX(Instances!F528:Instances!F528),"diff", MAX(Instances!F528:Instances!F528)-MIN(Instances!F528:Instances!F528))</f>
        <v>0</v>
      </c>
      <c r="G528" s="1" cm="1">
        <f t="array" ref="G528">_xlfn.SWITCH($A$2,"average", AVERAGE(Instances!G528:Instances!G528),"median", MEDIAN(Instances!G528:Instances!G528),"min", MIN(Instances!G528:Instances!G528),"max", MAX(Instances!G528:Instances!G528),"diff", MAX(Instances!G528:Instances!G528)-MIN(Instances!G528:Instances!G528))</f>
        <v>0</v>
      </c>
      <c r="H528" s="1" cm="1">
        <f t="array" ref="H528">_xlfn.SWITCH($A$2,"average", AVERAGE(Instances!H528:Instances!H528),"median", MEDIAN(Instances!H528:Instances!H528),"min", MIN(Instances!H528:Instances!H528),"max", MAX(Instances!H528:Instances!H528),"diff", MAX(Instances!H528:Instances!H528)-MIN(Instances!H528:Instances!H528))</f>
        <v>0</v>
      </c>
      <c r="I528" s="1" cm="1">
        <f t="array" ref="I528">_xlfn.SWITCH($A$2,"average", AVERAGE(Instances!I528:Instances!I528),"median", MEDIAN(Instances!I528:Instances!I528),"min", MIN(Instances!I528:Instances!I528),"max", MAX(Instances!I528:Instances!I528),"diff", MAX(Instances!I528:Instances!I528)-MIN(Instances!I528:Instances!I528))</f>
        <v>0</v>
      </c>
      <c r="J528" s="1" cm="1">
        <f t="array" ref="J528">_xlfn.SWITCH($A$2,"average", AVERAGE(Instances!J528:Instances!J528),"median", MEDIAN(Instances!J528:Instances!J528),"min", MIN(Instances!J528:Instances!J528),"max", MAX(Instances!J528:Instances!J528),"diff", MAX(Instances!J528:Instances!J528)-MIN(Instances!J528:Instances!J528))</f>
        <v>0</v>
      </c>
      <c r="K528" s="1" cm="1">
        <f t="array" ref="K528">_xlfn.SWITCH($A$2,"average", AVERAGE(Instances!K528:Instances!K528),"median", MEDIAN(Instances!K528:Instances!K528),"min", MIN(Instances!K528:Instances!K528),"max", MAX(Instances!K528:Instances!K528),"diff", MAX(Instances!K528:Instances!K528)-MIN(Instances!K528:Instances!K528))</f>
        <v>0</v>
      </c>
      <c r="L528" s="1"/>
      <c r="M528" s="1" cm="1">
        <f t="array" ref="M528">_xlfn.SWITCH($A$2,"average", AVERAGE(Instances!M528:Instances!M528),"median", MEDIAN(Instances!M528:Instances!M528),"min", MIN(Instances!M528:Instances!M528),"max", MAX(Instances!M528:Instances!M528),"diff", MAX(Instances!M528:Instances!M528)-MIN(Instances!M528:Instances!M528))</f>
        <v>0</v>
      </c>
      <c r="N528" s="1" cm="1">
        <f t="array" ref="N528">_xlfn.SWITCH($A$2,"average", AVERAGE(Instances!N528:Instances!N528),"median", MEDIAN(Instances!N528:Instances!N528),"min", MIN(Instances!N528:Instances!N528),"max", MAX(Instances!N528:Instances!N528),"diff", MAX(Instances!N528:Instances!N528)-MIN(Instances!N528:Instances!N528))</f>
        <v>0</v>
      </c>
      <c r="O528" s="1"/>
      <c r="P528" s="1" cm="1">
        <f t="array" ref="P528">_xlfn.SWITCH($A$2,"average", AVERAGE(Instances!P528:Instances!P528),"median", MEDIAN(Instances!P528:Instances!P528),"min", MIN(Instances!P528:Instances!P528),"max", MAX(Instances!P528:Instances!P528),"diff", MAX(Instances!P528:Instances!P528)-MIN(Instances!P528:Instances!P528))</f>
        <v>0</v>
      </c>
      <c r="Q528" s="1" cm="1">
        <f t="array" ref="Q528">_xlfn.SWITCH($A$2,"average", AVERAGE(Instances!Q528:Instances!Q528),"median", MEDIAN(Instances!Q528:Instances!Q528),"min", MIN(Instances!Q528:Instances!Q528),"max", MAX(Instances!Q528:Instances!Q528),"diff", MAX(Instances!Q528:Instances!Q528)-MIN(Instances!Q528:Instances!Q528))</f>
        <v>0</v>
      </c>
      <c r="R528" s="1" cm="1">
        <f t="array" ref="R528">_xlfn.SWITCH($A$2,"average", AVERAGE(Instances!R528:Instances!R528),"median", MEDIAN(Instances!R528:Instances!R528),"min", MIN(Instances!R528:Instances!R528),"max", MAX(Instances!R528:Instances!R528),"diff", MAX(Instances!R528:Instances!R528)-MIN(Instances!R528:Instances!R528))</f>
        <v>0</v>
      </c>
      <c r="S528" s="1">
        <f>MIN($B528)</f>
        <v>0</v>
      </c>
      <c r="T528" s="1">
        <f>MIN($C528)</f>
        <v>0</v>
      </c>
      <c r="U528" s="1">
        <f>MIN($D528)</f>
        <v>0</v>
      </c>
      <c r="V528" s="1">
        <f>MIN($E528)</f>
        <v>0</v>
      </c>
      <c r="W528" s="1">
        <f>MIN($F528)</f>
        <v>0</v>
      </c>
      <c r="X528" s="1">
        <f>MIN($G528)</f>
        <v>0</v>
      </c>
      <c r="Y528" s="1">
        <f>MIN($H528)</f>
        <v>0</v>
      </c>
      <c r="Z528" s="1">
        <f>MIN($I528)</f>
        <v>0</v>
      </c>
      <c r="AA528" s="1">
        <f>MIN($J528)</f>
        <v>0</v>
      </c>
      <c r="AB528" s="1">
        <f>MIN($K528)</f>
        <v>0</v>
      </c>
      <c r="AC528" s="1">
        <f>MIN($M528)</f>
        <v>0</v>
      </c>
      <c r="AD528" s="1">
        <f>MIN($N528)</f>
        <v>0</v>
      </c>
      <c r="AE528" s="1">
        <f>MIN($P528)</f>
        <v>0</v>
      </c>
      <c r="AF528" s="1">
        <f>MIN($Q528)</f>
        <v>0</v>
      </c>
      <c r="AG528" s="1">
        <f>MIN($R528)</f>
        <v>0</v>
      </c>
      <c r="AH528" s="1">
        <f>MEDIAN($B528)</f>
        <v>0</v>
      </c>
      <c r="AI528" s="1">
        <f>MEDIAN($C528)</f>
        <v>0</v>
      </c>
      <c r="AJ528" s="1">
        <f>MEDIAN($D528)</f>
        <v>0</v>
      </c>
      <c r="AK528" s="1">
        <f>MEDIAN($E528)</f>
        <v>0</v>
      </c>
      <c r="AL528" s="1">
        <f>MEDIAN($F528)</f>
        <v>0</v>
      </c>
      <c r="AM528" s="1">
        <f>MEDIAN($G528)</f>
        <v>0</v>
      </c>
      <c r="AN528" s="1">
        <f>MEDIAN($H528)</f>
        <v>0</v>
      </c>
      <c r="AO528" s="1">
        <f>MEDIAN($I528)</f>
        <v>0</v>
      </c>
      <c r="AP528" s="1">
        <f>MEDIAN($J528)</f>
        <v>0</v>
      </c>
      <c r="AQ528" s="1">
        <f>MEDIAN($K528)</f>
        <v>0</v>
      </c>
      <c r="AR528" s="1">
        <f>MEDIAN($M528)</f>
        <v>0</v>
      </c>
      <c r="AS528" s="1">
        <f>MEDIAN($N528)</f>
        <v>0</v>
      </c>
      <c r="AT528" s="1">
        <f>MEDIAN($P528)</f>
        <v>0</v>
      </c>
      <c r="AU528" s="1">
        <f>MEDIAN($Q528)</f>
        <v>0</v>
      </c>
      <c r="AV528" s="1">
        <f>MEDIAN($R528)</f>
        <v>0</v>
      </c>
      <c r="AW528" s="1">
        <f>MAX($B528)</f>
        <v>0</v>
      </c>
      <c r="AX528" s="1">
        <f>MAX($C528)</f>
        <v>0</v>
      </c>
      <c r="AY528" s="1">
        <f>MAX($D528)</f>
        <v>0</v>
      </c>
      <c r="AZ528" s="1">
        <f>MAX($E528)</f>
        <v>0</v>
      </c>
      <c r="BA528" s="1">
        <f>MAX($F528)</f>
        <v>0</v>
      </c>
      <c r="BB528" s="1">
        <f>MAX($G528)</f>
        <v>0</v>
      </c>
      <c r="BC528" s="1">
        <f>MAX($H528)</f>
        <v>0</v>
      </c>
      <c r="BD528" s="1">
        <f>MAX($I528)</f>
        <v>0</v>
      </c>
      <c r="BE528" s="1">
        <f>MAX($J528)</f>
        <v>0</v>
      </c>
      <c r="BF528" s="1">
        <f>MAX($K528)</f>
        <v>0</v>
      </c>
      <c r="BG528" s="1">
        <f>MAX($M528)</f>
        <v>0</v>
      </c>
      <c r="BH528" s="1">
        <f>MAX($N528)</f>
        <v>0</v>
      </c>
      <c r="BI528" s="1">
        <f>MAX($P528)</f>
        <v>0</v>
      </c>
      <c r="BJ528" s="1">
        <f>MAX($Q528)</f>
        <v>0</v>
      </c>
      <c r="BK528" s="1">
        <f>MAX($R528)</f>
        <v>0</v>
      </c>
    </row>
    <row r="529" spans="1:63">
      <c r="A529" s="1" t="s">
        <v>43</v>
      </c>
      <c r="B529" s="1" cm="1">
        <f t="array" ref="B529">_xlfn.SWITCH($A$2,"average", AVERAGE(Instances!B529:Instances!B529),"median", MEDIAN(Instances!B529:Instances!B529),"min", MIN(Instances!B529:Instances!B529),"max", MAX(Instances!B529:Instances!B529),"diff", MAX(Instances!B529:Instances!B529)-MIN(Instances!B529:Instances!B529))</f>
        <v>0</v>
      </c>
      <c r="C529" s="1" cm="1">
        <f t="array" ref="C529">_xlfn.SWITCH($A$2,"average", AVERAGE(Instances!C529:Instances!C529),"median", MEDIAN(Instances!C529:Instances!C529),"min", MIN(Instances!C529:Instances!C529),"max", MAX(Instances!C529:Instances!C529),"diff", MAX(Instances!C529:Instances!C529)-MIN(Instances!C529:Instances!C529))</f>
        <v>0</v>
      </c>
      <c r="D529" s="1" cm="1">
        <f t="array" ref="D529">_xlfn.SWITCH($A$2,"average", AVERAGE(Instances!D529:Instances!D529),"median", MEDIAN(Instances!D529:Instances!D529),"min", MIN(Instances!D529:Instances!D529),"max", MAX(Instances!D529:Instances!D529),"diff", MAX(Instances!D529:Instances!D529)-MIN(Instances!D529:Instances!D529))</f>
        <v>0</v>
      </c>
      <c r="E529" s="1" cm="1">
        <f t="array" ref="E529">_xlfn.SWITCH($A$2,"average", AVERAGE(Instances!E529:Instances!E529),"median", MEDIAN(Instances!E529:Instances!E529),"min", MIN(Instances!E529:Instances!E529),"max", MAX(Instances!E529:Instances!E529),"diff", MAX(Instances!E529:Instances!E529)-MIN(Instances!E529:Instances!E529))</f>
        <v>0</v>
      </c>
      <c r="F529" s="1" cm="1">
        <f t="array" ref="F529">_xlfn.SWITCH($A$2,"average", AVERAGE(Instances!F529:Instances!F529),"median", MEDIAN(Instances!F529:Instances!F529),"min", MIN(Instances!F529:Instances!F529),"max", MAX(Instances!F529:Instances!F529),"diff", MAX(Instances!F529:Instances!F529)-MIN(Instances!F529:Instances!F529))</f>
        <v>0</v>
      </c>
      <c r="G529" s="1" cm="1">
        <f t="array" ref="G529">_xlfn.SWITCH($A$2,"average", AVERAGE(Instances!G529:Instances!G529),"median", MEDIAN(Instances!G529:Instances!G529),"min", MIN(Instances!G529:Instances!G529),"max", MAX(Instances!G529:Instances!G529),"diff", MAX(Instances!G529:Instances!G529)-MIN(Instances!G529:Instances!G529))</f>
        <v>0</v>
      </c>
      <c r="H529" s="1" cm="1">
        <f t="array" ref="H529">_xlfn.SWITCH($A$2,"average", AVERAGE(Instances!H529:Instances!H529),"median", MEDIAN(Instances!H529:Instances!H529),"min", MIN(Instances!H529:Instances!H529),"max", MAX(Instances!H529:Instances!H529),"diff", MAX(Instances!H529:Instances!H529)-MIN(Instances!H529:Instances!H529))</f>
        <v>0</v>
      </c>
      <c r="I529" s="1" cm="1">
        <f t="array" ref="I529">_xlfn.SWITCH($A$2,"average", AVERAGE(Instances!I529:Instances!I529),"median", MEDIAN(Instances!I529:Instances!I529),"min", MIN(Instances!I529:Instances!I529),"max", MAX(Instances!I529:Instances!I529),"diff", MAX(Instances!I529:Instances!I529)-MIN(Instances!I529:Instances!I529))</f>
        <v>0</v>
      </c>
      <c r="J529" s="1" cm="1">
        <f t="array" ref="J529">_xlfn.SWITCH($A$2,"average", AVERAGE(Instances!J529:Instances!J529),"median", MEDIAN(Instances!J529:Instances!J529),"min", MIN(Instances!J529:Instances!J529),"max", MAX(Instances!J529:Instances!J529),"diff", MAX(Instances!J529:Instances!J529)-MIN(Instances!J529:Instances!J529))</f>
        <v>0</v>
      </c>
      <c r="K529" s="1" cm="1">
        <f t="array" ref="K529">_xlfn.SWITCH($A$2,"average", AVERAGE(Instances!K529:Instances!K529),"median", MEDIAN(Instances!K529:Instances!K529),"min", MIN(Instances!K529:Instances!K529),"max", MAX(Instances!K529:Instances!K529),"diff", MAX(Instances!K529:Instances!K529)-MIN(Instances!K529:Instances!K529))</f>
        <v>0</v>
      </c>
      <c r="L529" s="1"/>
      <c r="M529" s="1" cm="1">
        <f t="array" ref="M529">_xlfn.SWITCH($A$2,"average", AVERAGE(Instances!M529:Instances!M529),"median", MEDIAN(Instances!M529:Instances!M529),"min", MIN(Instances!M529:Instances!M529),"max", MAX(Instances!M529:Instances!M529),"diff", MAX(Instances!M529:Instances!M529)-MIN(Instances!M529:Instances!M529))</f>
        <v>0</v>
      </c>
      <c r="N529" s="1" cm="1">
        <f t="array" ref="N529">_xlfn.SWITCH($A$2,"average", AVERAGE(Instances!N529:Instances!N529),"median", MEDIAN(Instances!N529:Instances!N529),"min", MIN(Instances!N529:Instances!N529),"max", MAX(Instances!N529:Instances!N529),"diff", MAX(Instances!N529:Instances!N529)-MIN(Instances!N529:Instances!N529))</f>
        <v>0</v>
      </c>
      <c r="O529" s="1"/>
      <c r="P529" s="1" cm="1">
        <f t="array" ref="P529">_xlfn.SWITCH($A$2,"average", AVERAGE(Instances!P529:Instances!P529),"median", MEDIAN(Instances!P529:Instances!P529),"min", MIN(Instances!P529:Instances!P529),"max", MAX(Instances!P529:Instances!P529),"diff", MAX(Instances!P529:Instances!P529)-MIN(Instances!P529:Instances!P529))</f>
        <v>0</v>
      </c>
      <c r="Q529" s="1" cm="1">
        <f t="array" ref="Q529">_xlfn.SWITCH($A$2,"average", AVERAGE(Instances!Q529:Instances!Q529),"median", MEDIAN(Instances!Q529:Instances!Q529),"min", MIN(Instances!Q529:Instances!Q529),"max", MAX(Instances!Q529:Instances!Q529),"diff", MAX(Instances!Q529:Instances!Q529)-MIN(Instances!Q529:Instances!Q529))</f>
        <v>0</v>
      </c>
      <c r="R529" s="1" cm="1">
        <f t="array" ref="R529">_xlfn.SWITCH($A$2,"average", AVERAGE(Instances!R529:Instances!R529),"median", MEDIAN(Instances!R529:Instances!R529),"min", MIN(Instances!R529:Instances!R529),"max", MAX(Instances!R529:Instances!R529),"diff", MAX(Instances!R529:Instances!R529)-MIN(Instances!R529:Instances!R529))</f>
        <v>0</v>
      </c>
      <c r="S529" s="1">
        <f>MIN($B529)</f>
        <v>0</v>
      </c>
      <c r="T529" s="1">
        <f>MIN($C529)</f>
        <v>0</v>
      </c>
      <c r="U529" s="1">
        <f>MIN($D529)</f>
        <v>0</v>
      </c>
      <c r="V529" s="1">
        <f>MIN($E529)</f>
        <v>0</v>
      </c>
      <c r="W529" s="1">
        <f>MIN($F529)</f>
        <v>0</v>
      </c>
      <c r="X529" s="1">
        <f>MIN($G529)</f>
        <v>0</v>
      </c>
      <c r="Y529" s="1">
        <f>MIN($H529)</f>
        <v>0</v>
      </c>
      <c r="Z529" s="1">
        <f>MIN($I529)</f>
        <v>0</v>
      </c>
      <c r="AA529" s="1">
        <f>MIN($J529)</f>
        <v>0</v>
      </c>
      <c r="AB529" s="1">
        <f>MIN($K529)</f>
        <v>0</v>
      </c>
      <c r="AC529" s="1">
        <f>MIN($M529)</f>
        <v>0</v>
      </c>
      <c r="AD529" s="1">
        <f>MIN($N529)</f>
        <v>0</v>
      </c>
      <c r="AE529" s="1">
        <f>MIN($P529)</f>
        <v>0</v>
      </c>
      <c r="AF529" s="1">
        <f>MIN($Q529)</f>
        <v>0</v>
      </c>
      <c r="AG529" s="1">
        <f>MIN($R529)</f>
        <v>0</v>
      </c>
      <c r="AH529" s="1">
        <f>MEDIAN($B529)</f>
        <v>0</v>
      </c>
      <c r="AI529" s="1">
        <f>MEDIAN($C529)</f>
        <v>0</v>
      </c>
      <c r="AJ529" s="1">
        <f>MEDIAN($D529)</f>
        <v>0</v>
      </c>
      <c r="AK529" s="1">
        <f>MEDIAN($E529)</f>
        <v>0</v>
      </c>
      <c r="AL529" s="1">
        <f>MEDIAN($F529)</f>
        <v>0</v>
      </c>
      <c r="AM529" s="1">
        <f>MEDIAN($G529)</f>
        <v>0</v>
      </c>
      <c r="AN529" s="1">
        <f>MEDIAN($H529)</f>
        <v>0</v>
      </c>
      <c r="AO529" s="1">
        <f>MEDIAN($I529)</f>
        <v>0</v>
      </c>
      <c r="AP529" s="1">
        <f>MEDIAN($J529)</f>
        <v>0</v>
      </c>
      <c r="AQ529" s="1">
        <f>MEDIAN($K529)</f>
        <v>0</v>
      </c>
      <c r="AR529" s="1">
        <f>MEDIAN($M529)</f>
        <v>0</v>
      </c>
      <c r="AS529" s="1">
        <f>MEDIAN($N529)</f>
        <v>0</v>
      </c>
      <c r="AT529" s="1">
        <f>MEDIAN($P529)</f>
        <v>0</v>
      </c>
      <c r="AU529" s="1">
        <f>MEDIAN($Q529)</f>
        <v>0</v>
      </c>
      <c r="AV529" s="1">
        <f>MEDIAN($R529)</f>
        <v>0</v>
      </c>
      <c r="AW529" s="1">
        <f>MAX($B529)</f>
        <v>0</v>
      </c>
      <c r="AX529" s="1">
        <f>MAX($C529)</f>
        <v>0</v>
      </c>
      <c r="AY529" s="1">
        <f>MAX($D529)</f>
        <v>0</v>
      </c>
      <c r="AZ529" s="1">
        <f>MAX($E529)</f>
        <v>0</v>
      </c>
      <c r="BA529" s="1">
        <f>MAX($F529)</f>
        <v>0</v>
      </c>
      <c r="BB529" s="1">
        <f>MAX($G529)</f>
        <v>0</v>
      </c>
      <c r="BC529" s="1">
        <f>MAX($H529)</f>
        <v>0</v>
      </c>
      <c r="BD529" s="1">
        <f>MAX($I529)</f>
        <v>0</v>
      </c>
      <c r="BE529" s="1">
        <f>MAX($J529)</f>
        <v>0</v>
      </c>
      <c r="BF529" s="1">
        <f>MAX($K529)</f>
        <v>0</v>
      </c>
      <c r="BG529" s="1">
        <f>MAX($M529)</f>
        <v>0</v>
      </c>
      <c r="BH529" s="1">
        <f>MAX($N529)</f>
        <v>0</v>
      </c>
      <c r="BI529" s="1">
        <f>MAX($P529)</f>
        <v>0</v>
      </c>
      <c r="BJ529" s="1">
        <f>MAX($Q529)</f>
        <v>0</v>
      </c>
      <c r="BK529" s="1">
        <f>MAX($R529)</f>
        <v>0</v>
      </c>
    </row>
    <row r="530" spans="1:63">
      <c r="A530" s="1" t="s">
        <v>44</v>
      </c>
      <c r="B530" s="1" cm="1">
        <f t="array" ref="B530">_xlfn.SWITCH($A$2,"average", AVERAGE(Instances!B530:Instances!B530),"median", MEDIAN(Instances!B530:Instances!B530),"min", MIN(Instances!B530:Instances!B530),"max", MAX(Instances!B530:Instances!B530),"diff", MAX(Instances!B530:Instances!B530)-MIN(Instances!B530:Instances!B530))</f>
        <v>0</v>
      </c>
      <c r="C530" s="1" cm="1">
        <f t="array" ref="C530">_xlfn.SWITCH($A$2,"average", AVERAGE(Instances!C530:Instances!C530),"median", MEDIAN(Instances!C530:Instances!C530),"min", MIN(Instances!C530:Instances!C530),"max", MAX(Instances!C530:Instances!C530),"diff", MAX(Instances!C530:Instances!C530)-MIN(Instances!C530:Instances!C530))</f>
        <v>0</v>
      </c>
      <c r="D530" s="1" cm="1">
        <f t="array" ref="D530">_xlfn.SWITCH($A$2,"average", AVERAGE(Instances!D530:Instances!D530),"median", MEDIAN(Instances!D530:Instances!D530),"min", MIN(Instances!D530:Instances!D530),"max", MAX(Instances!D530:Instances!D530),"diff", MAX(Instances!D530:Instances!D530)-MIN(Instances!D530:Instances!D530))</f>
        <v>0</v>
      </c>
      <c r="E530" s="1" cm="1">
        <f t="array" ref="E530">_xlfn.SWITCH($A$2,"average", AVERAGE(Instances!E530:Instances!E530),"median", MEDIAN(Instances!E530:Instances!E530),"min", MIN(Instances!E530:Instances!E530),"max", MAX(Instances!E530:Instances!E530),"diff", MAX(Instances!E530:Instances!E530)-MIN(Instances!E530:Instances!E530))</f>
        <v>0</v>
      </c>
      <c r="F530" s="1" cm="1">
        <f t="array" ref="F530">_xlfn.SWITCH($A$2,"average", AVERAGE(Instances!F530:Instances!F530),"median", MEDIAN(Instances!F530:Instances!F530),"min", MIN(Instances!F530:Instances!F530),"max", MAX(Instances!F530:Instances!F530),"diff", MAX(Instances!F530:Instances!F530)-MIN(Instances!F530:Instances!F530))</f>
        <v>0</v>
      </c>
      <c r="G530" s="1" cm="1">
        <f t="array" ref="G530">_xlfn.SWITCH($A$2,"average", AVERAGE(Instances!G530:Instances!G530),"median", MEDIAN(Instances!G530:Instances!G530),"min", MIN(Instances!G530:Instances!G530),"max", MAX(Instances!G530:Instances!G530),"diff", MAX(Instances!G530:Instances!G530)-MIN(Instances!G530:Instances!G530))</f>
        <v>0</v>
      </c>
      <c r="H530" s="1" cm="1">
        <f t="array" ref="H530">_xlfn.SWITCH($A$2,"average", AVERAGE(Instances!H530:Instances!H530),"median", MEDIAN(Instances!H530:Instances!H530),"min", MIN(Instances!H530:Instances!H530),"max", MAX(Instances!H530:Instances!H530),"diff", MAX(Instances!H530:Instances!H530)-MIN(Instances!H530:Instances!H530))</f>
        <v>0</v>
      </c>
      <c r="I530" s="1" cm="1">
        <f t="array" ref="I530">_xlfn.SWITCH($A$2,"average", AVERAGE(Instances!I530:Instances!I530),"median", MEDIAN(Instances!I530:Instances!I530),"min", MIN(Instances!I530:Instances!I530),"max", MAX(Instances!I530:Instances!I530),"diff", MAX(Instances!I530:Instances!I530)-MIN(Instances!I530:Instances!I530))</f>
        <v>0</v>
      </c>
      <c r="J530" s="1" cm="1">
        <f t="array" ref="J530">_xlfn.SWITCH($A$2,"average", AVERAGE(Instances!J530:Instances!J530),"median", MEDIAN(Instances!J530:Instances!J530),"min", MIN(Instances!J530:Instances!J530),"max", MAX(Instances!J530:Instances!J530),"diff", MAX(Instances!J530:Instances!J530)-MIN(Instances!J530:Instances!J530))</f>
        <v>0</v>
      </c>
      <c r="K530" s="1" cm="1">
        <f t="array" ref="K530">_xlfn.SWITCH($A$2,"average", AVERAGE(Instances!K530:Instances!K530),"median", MEDIAN(Instances!K530:Instances!K530),"min", MIN(Instances!K530:Instances!K530),"max", MAX(Instances!K530:Instances!K530),"diff", MAX(Instances!K530:Instances!K530)-MIN(Instances!K530:Instances!K530))</f>
        <v>0</v>
      </c>
      <c r="L530" s="1"/>
      <c r="M530" s="1" cm="1">
        <f t="array" ref="M530">_xlfn.SWITCH($A$2,"average", AVERAGE(Instances!M530:Instances!M530),"median", MEDIAN(Instances!M530:Instances!M530),"min", MIN(Instances!M530:Instances!M530),"max", MAX(Instances!M530:Instances!M530),"diff", MAX(Instances!M530:Instances!M530)-MIN(Instances!M530:Instances!M530))</f>
        <v>0</v>
      </c>
      <c r="N530" s="1" cm="1">
        <f t="array" ref="N530">_xlfn.SWITCH($A$2,"average", AVERAGE(Instances!N530:Instances!N530),"median", MEDIAN(Instances!N530:Instances!N530),"min", MIN(Instances!N530:Instances!N530),"max", MAX(Instances!N530:Instances!N530),"diff", MAX(Instances!N530:Instances!N530)-MIN(Instances!N530:Instances!N530))</f>
        <v>0</v>
      </c>
      <c r="O530" s="1"/>
      <c r="P530" s="1" cm="1">
        <f t="array" ref="P530">_xlfn.SWITCH($A$2,"average", AVERAGE(Instances!P530:Instances!P530),"median", MEDIAN(Instances!P530:Instances!P530),"min", MIN(Instances!P530:Instances!P530),"max", MAX(Instances!P530:Instances!P530),"diff", MAX(Instances!P530:Instances!P530)-MIN(Instances!P530:Instances!P530))</f>
        <v>0</v>
      </c>
      <c r="Q530" s="1" cm="1">
        <f t="array" ref="Q530">_xlfn.SWITCH($A$2,"average", AVERAGE(Instances!Q530:Instances!Q530),"median", MEDIAN(Instances!Q530:Instances!Q530),"min", MIN(Instances!Q530:Instances!Q530),"max", MAX(Instances!Q530:Instances!Q530),"diff", MAX(Instances!Q530:Instances!Q530)-MIN(Instances!Q530:Instances!Q530))</f>
        <v>0</v>
      </c>
      <c r="R530" s="1" cm="1">
        <f t="array" ref="R530">_xlfn.SWITCH($A$2,"average", AVERAGE(Instances!R530:Instances!R530),"median", MEDIAN(Instances!R530:Instances!R530),"min", MIN(Instances!R530:Instances!R530),"max", MAX(Instances!R530:Instances!R530),"diff", MAX(Instances!R530:Instances!R530)-MIN(Instances!R530:Instances!R530))</f>
        <v>0</v>
      </c>
      <c r="S530" s="1">
        <f>MIN($B530)</f>
        <v>0</v>
      </c>
      <c r="T530" s="1">
        <f>MIN($C530)</f>
        <v>0</v>
      </c>
      <c r="U530" s="1">
        <f>MIN($D530)</f>
        <v>0</v>
      </c>
      <c r="V530" s="1">
        <f>MIN($E530)</f>
        <v>0</v>
      </c>
      <c r="W530" s="1">
        <f>MIN($F530)</f>
        <v>0</v>
      </c>
      <c r="X530" s="1">
        <f>MIN($G530)</f>
        <v>0</v>
      </c>
      <c r="Y530" s="1">
        <f>MIN($H530)</f>
        <v>0</v>
      </c>
      <c r="Z530" s="1">
        <f>MIN($I530)</f>
        <v>0</v>
      </c>
      <c r="AA530" s="1">
        <f>MIN($J530)</f>
        <v>0</v>
      </c>
      <c r="AB530" s="1">
        <f>MIN($K530)</f>
        <v>0</v>
      </c>
      <c r="AC530" s="1">
        <f>MIN($M530)</f>
        <v>0</v>
      </c>
      <c r="AD530" s="1">
        <f>MIN($N530)</f>
        <v>0</v>
      </c>
      <c r="AE530" s="1">
        <f>MIN($P530)</f>
        <v>0</v>
      </c>
      <c r="AF530" s="1">
        <f>MIN($Q530)</f>
        <v>0</v>
      </c>
      <c r="AG530" s="1">
        <f>MIN($R530)</f>
        <v>0</v>
      </c>
      <c r="AH530" s="1">
        <f>MEDIAN($B530)</f>
        <v>0</v>
      </c>
      <c r="AI530" s="1">
        <f>MEDIAN($C530)</f>
        <v>0</v>
      </c>
      <c r="AJ530" s="1">
        <f>MEDIAN($D530)</f>
        <v>0</v>
      </c>
      <c r="AK530" s="1">
        <f>MEDIAN($E530)</f>
        <v>0</v>
      </c>
      <c r="AL530" s="1">
        <f>MEDIAN($F530)</f>
        <v>0</v>
      </c>
      <c r="AM530" s="1">
        <f>MEDIAN($G530)</f>
        <v>0</v>
      </c>
      <c r="AN530" s="1">
        <f>MEDIAN($H530)</f>
        <v>0</v>
      </c>
      <c r="AO530" s="1">
        <f>MEDIAN($I530)</f>
        <v>0</v>
      </c>
      <c r="AP530" s="1">
        <f>MEDIAN($J530)</f>
        <v>0</v>
      </c>
      <c r="AQ530" s="1">
        <f>MEDIAN($K530)</f>
        <v>0</v>
      </c>
      <c r="AR530" s="1">
        <f>MEDIAN($M530)</f>
        <v>0</v>
      </c>
      <c r="AS530" s="1">
        <f>MEDIAN($N530)</f>
        <v>0</v>
      </c>
      <c r="AT530" s="1">
        <f>MEDIAN($P530)</f>
        <v>0</v>
      </c>
      <c r="AU530" s="1">
        <f>MEDIAN($Q530)</f>
        <v>0</v>
      </c>
      <c r="AV530" s="1">
        <f>MEDIAN($R530)</f>
        <v>0</v>
      </c>
      <c r="AW530" s="1">
        <f>MAX($B530)</f>
        <v>0</v>
      </c>
      <c r="AX530" s="1">
        <f>MAX($C530)</f>
        <v>0</v>
      </c>
      <c r="AY530" s="1">
        <f>MAX($D530)</f>
        <v>0</v>
      </c>
      <c r="AZ530" s="1">
        <f>MAX($E530)</f>
        <v>0</v>
      </c>
      <c r="BA530" s="1">
        <f>MAX($F530)</f>
        <v>0</v>
      </c>
      <c r="BB530" s="1">
        <f>MAX($G530)</f>
        <v>0</v>
      </c>
      <c r="BC530" s="1">
        <f>MAX($H530)</f>
        <v>0</v>
      </c>
      <c r="BD530" s="1">
        <f>MAX($I530)</f>
        <v>0</v>
      </c>
      <c r="BE530" s="1">
        <f>MAX($J530)</f>
        <v>0</v>
      </c>
      <c r="BF530" s="1">
        <f>MAX($K530)</f>
        <v>0</v>
      </c>
      <c r="BG530" s="1">
        <f>MAX($M530)</f>
        <v>0</v>
      </c>
      <c r="BH530" s="1">
        <f>MAX($N530)</f>
        <v>0</v>
      </c>
      <c r="BI530" s="1">
        <f>MAX($P530)</f>
        <v>0</v>
      </c>
      <c r="BJ530" s="1">
        <f>MAX($Q530)</f>
        <v>0</v>
      </c>
      <c r="BK530" s="1">
        <f>MAX($R530)</f>
        <v>0</v>
      </c>
    </row>
    <row r="531" spans="1:63">
      <c r="A531" s="1" t="s">
        <v>45</v>
      </c>
      <c r="B531" s="1" cm="1">
        <f t="array" ref="B531">_xlfn.SWITCH($A$2,"average", AVERAGE(Instances!B531:Instances!B531),"median", MEDIAN(Instances!B531:Instances!B531),"min", MIN(Instances!B531:Instances!B531),"max", MAX(Instances!B531:Instances!B531),"diff", MAX(Instances!B531:Instances!B531)-MIN(Instances!B531:Instances!B531))</f>
        <v>0</v>
      </c>
      <c r="C531" s="1" cm="1">
        <f t="array" ref="C531">_xlfn.SWITCH($A$2,"average", AVERAGE(Instances!C531:Instances!C531),"median", MEDIAN(Instances!C531:Instances!C531),"min", MIN(Instances!C531:Instances!C531),"max", MAX(Instances!C531:Instances!C531),"diff", MAX(Instances!C531:Instances!C531)-MIN(Instances!C531:Instances!C531))</f>
        <v>0</v>
      </c>
      <c r="D531" s="1" cm="1">
        <f t="array" ref="D531">_xlfn.SWITCH($A$2,"average", AVERAGE(Instances!D531:Instances!D531),"median", MEDIAN(Instances!D531:Instances!D531),"min", MIN(Instances!D531:Instances!D531),"max", MAX(Instances!D531:Instances!D531),"diff", MAX(Instances!D531:Instances!D531)-MIN(Instances!D531:Instances!D531))</f>
        <v>0</v>
      </c>
      <c r="E531" s="1" cm="1">
        <f t="array" ref="E531">_xlfn.SWITCH($A$2,"average", AVERAGE(Instances!E531:Instances!E531),"median", MEDIAN(Instances!E531:Instances!E531),"min", MIN(Instances!E531:Instances!E531),"max", MAX(Instances!E531:Instances!E531),"diff", MAX(Instances!E531:Instances!E531)-MIN(Instances!E531:Instances!E531))</f>
        <v>0</v>
      </c>
      <c r="F531" s="1" cm="1">
        <f t="array" ref="F531">_xlfn.SWITCH($A$2,"average", AVERAGE(Instances!F531:Instances!F531),"median", MEDIAN(Instances!F531:Instances!F531),"min", MIN(Instances!F531:Instances!F531),"max", MAX(Instances!F531:Instances!F531),"diff", MAX(Instances!F531:Instances!F531)-MIN(Instances!F531:Instances!F531))</f>
        <v>0</v>
      </c>
      <c r="G531" s="1" cm="1">
        <f t="array" ref="G531">_xlfn.SWITCH($A$2,"average", AVERAGE(Instances!G531:Instances!G531),"median", MEDIAN(Instances!G531:Instances!G531),"min", MIN(Instances!G531:Instances!G531),"max", MAX(Instances!G531:Instances!G531),"diff", MAX(Instances!G531:Instances!G531)-MIN(Instances!G531:Instances!G531))</f>
        <v>0</v>
      </c>
      <c r="H531" s="1" cm="1">
        <f t="array" ref="H531">_xlfn.SWITCH($A$2,"average", AVERAGE(Instances!H531:Instances!H531),"median", MEDIAN(Instances!H531:Instances!H531),"min", MIN(Instances!H531:Instances!H531),"max", MAX(Instances!H531:Instances!H531),"diff", MAX(Instances!H531:Instances!H531)-MIN(Instances!H531:Instances!H531))</f>
        <v>0</v>
      </c>
      <c r="I531" s="1" cm="1">
        <f t="array" ref="I531">_xlfn.SWITCH($A$2,"average", AVERAGE(Instances!I531:Instances!I531),"median", MEDIAN(Instances!I531:Instances!I531),"min", MIN(Instances!I531:Instances!I531),"max", MAX(Instances!I531:Instances!I531),"diff", MAX(Instances!I531:Instances!I531)-MIN(Instances!I531:Instances!I531))</f>
        <v>0</v>
      </c>
      <c r="J531" s="1" cm="1">
        <f t="array" ref="J531">_xlfn.SWITCH($A$2,"average", AVERAGE(Instances!J531:Instances!J531),"median", MEDIAN(Instances!J531:Instances!J531),"min", MIN(Instances!J531:Instances!J531),"max", MAX(Instances!J531:Instances!J531),"diff", MAX(Instances!J531:Instances!J531)-MIN(Instances!J531:Instances!J531))</f>
        <v>0</v>
      </c>
      <c r="K531" s="1" cm="1">
        <f t="array" ref="K531">_xlfn.SWITCH($A$2,"average", AVERAGE(Instances!K531:Instances!K531),"median", MEDIAN(Instances!K531:Instances!K531),"min", MIN(Instances!K531:Instances!K531),"max", MAX(Instances!K531:Instances!K531),"diff", MAX(Instances!K531:Instances!K531)-MIN(Instances!K531:Instances!K531))</f>
        <v>0</v>
      </c>
      <c r="L531" s="1"/>
      <c r="M531" s="1" cm="1">
        <f t="array" ref="M531">_xlfn.SWITCH($A$2,"average", AVERAGE(Instances!M531:Instances!M531),"median", MEDIAN(Instances!M531:Instances!M531),"min", MIN(Instances!M531:Instances!M531),"max", MAX(Instances!M531:Instances!M531),"diff", MAX(Instances!M531:Instances!M531)-MIN(Instances!M531:Instances!M531))</f>
        <v>0</v>
      </c>
      <c r="N531" s="1" cm="1">
        <f t="array" ref="N531">_xlfn.SWITCH($A$2,"average", AVERAGE(Instances!N531:Instances!N531),"median", MEDIAN(Instances!N531:Instances!N531),"min", MIN(Instances!N531:Instances!N531),"max", MAX(Instances!N531:Instances!N531),"diff", MAX(Instances!N531:Instances!N531)-MIN(Instances!N531:Instances!N531))</f>
        <v>0</v>
      </c>
      <c r="O531" s="1"/>
      <c r="P531" s="1" cm="1">
        <f t="array" ref="P531">_xlfn.SWITCH($A$2,"average", AVERAGE(Instances!P531:Instances!P531),"median", MEDIAN(Instances!P531:Instances!P531),"min", MIN(Instances!P531:Instances!P531),"max", MAX(Instances!P531:Instances!P531),"diff", MAX(Instances!P531:Instances!P531)-MIN(Instances!P531:Instances!P531))</f>
        <v>0</v>
      </c>
      <c r="Q531" s="1" cm="1">
        <f t="array" ref="Q531">_xlfn.SWITCH($A$2,"average", AVERAGE(Instances!Q531:Instances!Q531),"median", MEDIAN(Instances!Q531:Instances!Q531),"min", MIN(Instances!Q531:Instances!Q531),"max", MAX(Instances!Q531:Instances!Q531),"diff", MAX(Instances!Q531:Instances!Q531)-MIN(Instances!Q531:Instances!Q531))</f>
        <v>0</v>
      </c>
      <c r="R531" s="1" cm="1">
        <f t="array" ref="R531">_xlfn.SWITCH($A$2,"average", AVERAGE(Instances!R531:Instances!R531),"median", MEDIAN(Instances!R531:Instances!R531),"min", MIN(Instances!R531:Instances!R531),"max", MAX(Instances!R531:Instances!R531),"diff", MAX(Instances!R531:Instances!R531)-MIN(Instances!R531:Instances!R531))</f>
        <v>0</v>
      </c>
      <c r="S531" s="1">
        <f>MIN($B531)</f>
        <v>0</v>
      </c>
      <c r="T531" s="1">
        <f>MIN($C531)</f>
        <v>0</v>
      </c>
      <c r="U531" s="1">
        <f>MIN($D531)</f>
        <v>0</v>
      </c>
      <c r="V531" s="1">
        <f>MIN($E531)</f>
        <v>0</v>
      </c>
      <c r="W531" s="1">
        <f>MIN($F531)</f>
        <v>0</v>
      </c>
      <c r="X531" s="1">
        <f>MIN($G531)</f>
        <v>0</v>
      </c>
      <c r="Y531" s="1">
        <f>MIN($H531)</f>
        <v>0</v>
      </c>
      <c r="Z531" s="1">
        <f>MIN($I531)</f>
        <v>0</v>
      </c>
      <c r="AA531" s="1">
        <f>MIN($J531)</f>
        <v>0</v>
      </c>
      <c r="AB531" s="1">
        <f>MIN($K531)</f>
        <v>0</v>
      </c>
      <c r="AC531" s="1">
        <f>MIN($M531)</f>
        <v>0</v>
      </c>
      <c r="AD531" s="1">
        <f>MIN($N531)</f>
        <v>0</v>
      </c>
      <c r="AE531" s="1">
        <f>MIN($P531)</f>
        <v>0</v>
      </c>
      <c r="AF531" s="1">
        <f>MIN($Q531)</f>
        <v>0</v>
      </c>
      <c r="AG531" s="1">
        <f>MIN($R531)</f>
        <v>0</v>
      </c>
      <c r="AH531" s="1">
        <f>MEDIAN($B531)</f>
        <v>0</v>
      </c>
      <c r="AI531" s="1">
        <f>MEDIAN($C531)</f>
        <v>0</v>
      </c>
      <c r="AJ531" s="1">
        <f>MEDIAN($D531)</f>
        <v>0</v>
      </c>
      <c r="AK531" s="1">
        <f>MEDIAN($E531)</f>
        <v>0</v>
      </c>
      <c r="AL531" s="1">
        <f>MEDIAN($F531)</f>
        <v>0</v>
      </c>
      <c r="AM531" s="1">
        <f>MEDIAN($G531)</f>
        <v>0</v>
      </c>
      <c r="AN531" s="1">
        <f>MEDIAN($H531)</f>
        <v>0</v>
      </c>
      <c r="AO531" s="1">
        <f>MEDIAN($I531)</f>
        <v>0</v>
      </c>
      <c r="AP531" s="1">
        <f>MEDIAN($J531)</f>
        <v>0</v>
      </c>
      <c r="AQ531" s="1">
        <f>MEDIAN($K531)</f>
        <v>0</v>
      </c>
      <c r="AR531" s="1">
        <f>MEDIAN($M531)</f>
        <v>0</v>
      </c>
      <c r="AS531" s="1">
        <f>MEDIAN($N531)</f>
        <v>0</v>
      </c>
      <c r="AT531" s="1">
        <f>MEDIAN($P531)</f>
        <v>0</v>
      </c>
      <c r="AU531" s="1">
        <f>MEDIAN($Q531)</f>
        <v>0</v>
      </c>
      <c r="AV531" s="1">
        <f>MEDIAN($R531)</f>
        <v>0</v>
      </c>
      <c r="AW531" s="1">
        <f>MAX($B531)</f>
        <v>0</v>
      </c>
      <c r="AX531" s="1">
        <f>MAX($C531)</f>
        <v>0</v>
      </c>
      <c r="AY531" s="1">
        <f>MAX($D531)</f>
        <v>0</v>
      </c>
      <c r="AZ531" s="1">
        <f>MAX($E531)</f>
        <v>0</v>
      </c>
      <c r="BA531" s="1">
        <f>MAX($F531)</f>
        <v>0</v>
      </c>
      <c r="BB531" s="1">
        <f>MAX($G531)</f>
        <v>0</v>
      </c>
      <c r="BC531" s="1">
        <f>MAX($H531)</f>
        <v>0</v>
      </c>
      <c r="BD531" s="1">
        <f>MAX($I531)</f>
        <v>0</v>
      </c>
      <c r="BE531" s="1">
        <f>MAX($J531)</f>
        <v>0</v>
      </c>
      <c r="BF531" s="1">
        <f>MAX($K531)</f>
        <v>0</v>
      </c>
      <c r="BG531" s="1">
        <f>MAX($M531)</f>
        <v>0</v>
      </c>
      <c r="BH531" s="1">
        <f>MAX($N531)</f>
        <v>0</v>
      </c>
      <c r="BI531" s="1">
        <f>MAX($P531)</f>
        <v>0</v>
      </c>
      <c r="BJ531" s="1">
        <f>MAX($Q531)</f>
        <v>0</v>
      </c>
      <c r="BK531" s="1">
        <f>MAX($R531)</f>
        <v>0</v>
      </c>
    </row>
    <row r="532" spans="1:63">
      <c r="A532" s="1" t="s">
        <v>46</v>
      </c>
      <c r="B532" s="1" cm="1">
        <f t="array" ref="B532">_xlfn.SWITCH($A$2,"average", AVERAGE(Instances!B532:Instances!B532),"median", MEDIAN(Instances!B532:Instances!B532),"min", MIN(Instances!B532:Instances!B532),"max", MAX(Instances!B532:Instances!B532),"diff", MAX(Instances!B532:Instances!B532)-MIN(Instances!B532:Instances!B532))</f>
        <v>0</v>
      </c>
      <c r="C532" s="1" cm="1">
        <f t="array" ref="C532">_xlfn.SWITCH($A$2,"average", AVERAGE(Instances!C532:Instances!C532),"median", MEDIAN(Instances!C532:Instances!C532),"min", MIN(Instances!C532:Instances!C532),"max", MAX(Instances!C532:Instances!C532),"diff", MAX(Instances!C532:Instances!C532)-MIN(Instances!C532:Instances!C532))</f>
        <v>0</v>
      </c>
      <c r="D532" s="1" cm="1">
        <f t="array" ref="D532">_xlfn.SWITCH($A$2,"average", AVERAGE(Instances!D532:Instances!D532),"median", MEDIAN(Instances!D532:Instances!D532),"min", MIN(Instances!D532:Instances!D532),"max", MAX(Instances!D532:Instances!D532),"diff", MAX(Instances!D532:Instances!D532)-MIN(Instances!D532:Instances!D532))</f>
        <v>0</v>
      </c>
      <c r="E532" s="1" cm="1">
        <f t="array" ref="E532">_xlfn.SWITCH($A$2,"average", AVERAGE(Instances!E532:Instances!E532),"median", MEDIAN(Instances!E532:Instances!E532),"min", MIN(Instances!E532:Instances!E532),"max", MAX(Instances!E532:Instances!E532),"diff", MAX(Instances!E532:Instances!E532)-MIN(Instances!E532:Instances!E532))</f>
        <v>0</v>
      </c>
      <c r="F532" s="1" cm="1">
        <f t="array" ref="F532">_xlfn.SWITCH($A$2,"average", AVERAGE(Instances!F532:Instances!F532),"median", MEDIAN(Instances!F532:Instances!F532),"min", MIN(Instances!F532:Instances!F532),"max", MAX(Instances!F532:Instances!F532),"diff", MAX(Instances!F532:Instances!F532)-MIN(Instances!F532:Instances!F532))</f>
        <v>0</v>
      </c>
      <c r="G532" s="1" cm="1">
        <f t="array" ref="G532">_xlfn.SWITCH($A$2,"average", AVERAGE(Instances!G532:Instances!G532),"median", MEDIAN(Instances!G532:Instances!G532),"min", MIN(Instances!G532:Instances!G532),"max", MAX(Instances!G532:Instances!G532),"diff", MAX(Instances!G532:Instances!G532)-MIN(Instances!G532:Instances!G532))</f>
        <v>0</v>
      </c>
      <c r="H532" s="1" cm="1">
        <f t="array" ref="H532">_xlfn.SWITCH($A$2,"average", AVERAGE(Instances!H532:Instances!H532),"median", MEDIAN(Instances!H532:Instances!H532),"min", MIN(Instances!H532:Instances!H532),"max", MAX(Instances!H532:Instances!H532),"diff", MAX(Instances!H532:Instances!H532)-MIN(Instances!H532:Instances!H532))</f>
        <v>0</v>
      </c>
      <c r="I532" s="1" cm="1">
        <f t="array" ref="I532">_xlfn.SWITCH($A$2,"average", AVERAGE(Instances!I532:Instances!I532),"median", MEDIAN(Instances!I532:Instances!I532),"min", MIN(Instances!I532:Instances!I532),"max", MAX(Instances!I532:Instances!I532),"diff", MAX(Instances!I532:Instances!I532)-MIN(Instances!I532:Instances!I532))</f>
        <v>0</v>
      </c>
      <c r="J532" s="1" cm="1">
        <f t="array" ref="J532">_xlfn.SWITCH($A$2,"average", AVERAGE(Instances!J532:Instances!J532),"median", MEDIAN(Instances!J532:Instances!J532),"min", MIN(Instances!J532:Instances!J532),"max", MAX(Instances!J532:Instances!J532),"diff", MAX(Instances!J532:Instances!J532)-MIN(Instances!J532:Instances!J532))</f>
        <v>0</v>
      </c>
      <c r="K532" s="1" cm="1">
        <f t="array" ref="K532">_xlfn.SWITCH($A$2,"average", AVERAGE(Instances!K532:Instances!K532),"median", MEDIAN(Instances!K532:Instances!K532),"min", MIN(Instances!K532:Instances!K532),"max", MAX(Instances!K532:Instances!K532),"diff", MAX(Instances!K532:Instances!K532)-MIN(Instances!K532:Instances!K532))</f>
        <v>0</v>
      </c>
      <c r="L532" s="1"/>
      <c r="M532" s="1" cm="1">
        <f t="array" ref="M532">_xlfn.SWITCH($A$2,"average", AVERAGE(Instances!M532:Instances!M532),"median", MEDIAN(Instances!M532:Instances!M532),"min", MIN(Instances!M532:Instances!M532),"max", MAX(Instances!M532:Instances!M532),"diff", MAX(Instances!M532:Instances!M532)-MIN(Instances!M532:Instances!M532))</f>
        <v>0</v>
      </c>
      <c r="N532" s="1" cm="1">
        <f t="array" ref="N532">_xlfn.SWITCH($A$2,"average", AVERAGE(Instances!N532:Instances!N532),"median", MEDIAN(Instances!N532:Instances!N532),"min", MIN(Instances!N532:Instances!N532),"max", MAX(Instances!N532:Instances!N532),"diff", MAX(Instances!N532:Instances!N532)-MIN(Instances!N532:Instances!N532))</f>
        <v>0</v>
      </c>
      <c r="O532" s="1"/>
      <c r="P532" s="1" cm="1">
        <f t="array" ref="P532">_xlfn.SWITCH($A$2,"average", AVERAGE(Instances!P532:Instances!P532),"median", MEDIAN(Instances!P532:Instances!P532),"min", MIN(Instances!P532:Instances!P532),"max", MAX(Instances!P532:Instances!P532),"diff", MAX(Instances!P532:Instances!P532)-MIN(Instances!P532:Instances!P532))</f>
        <v>0</v>
      </c>
      <c r="Q532" s="1" cm="1">
        <f t="array" ref="Q532">_xlfn.SWITCH($A$2,"average", AVERAGE(Instances!Q532:Instances!Q532),"median", MEDIAN(Instances!Q532:Instances!Q532),"min", MIN(Instances!Q532:Instances!Q532),"max", MAX(Instances!Q532:Instances!Q532),"diff", MAX(Instances!Q532:Instances!Q532)-MIN(Instances!Q532:Instances!Q532))</f>
        <v>0</v>
      </c>
      <c r="R532" s="1" cm="1">
        <f t="array" ref="R532">_xlfn.SWITCH($A$2,"average", AVERAGE(Instances!R532:Instances!R532),"median", MEDIAN(Instances!R532:Instances!R532),"min", MIN(Instances!R532:Instances!R532),"max", MAX(Instances!R532:Instances!R532),"diff", MAX(Instances!R532:Instances!R532)-MIN(Instances!R532:Instances!R532))</f>
        <v>0</v>
      </c>
      <c r="S532" s="1">
        <f>MIN($B532)</f>
        <v>0</v>
      </c>
      <c r="T532" s="1">
        <f>MIN($C532)</f>
        <v>0</v>
      </c>
      <c r="U532" s="1">
        <f>MIN($D532)</f>
        <v>0</v>
      </c>
      <c r="V532" s="1">
        <f>MIN($E532)</f>
        <v>0</v>
      </c>
      <c r="W532" s="1">
        <f>MIN($F532)</f>
        <v>0</v>
      </c>
      <c r="X532" s="1">
        <f>MIN($G532)</f>
        <v>0</v>
      </c>
      <c r="Y532" s="1">
        <f>MIN($H532)</f>
        <v>0</v>
      </c>
      <c r="Z532" s="1">
        <f>MIN($I532)</f>
        <v>0</v>
      </c>
      <c r="AA532" s="1">
        <f>MIN($J532)</f>
        <v>0</v>
      </c>
      <c r="AB532" s="1">
        <f>MIN($K532)</f>
        <v>0</v>
      </c>
      <c r="AC532" s="1">
        <f>MIN($M532)</f>
        <v>0</v>
      </c>
      <c r="AD532" s="1">
        <f>MIN($N532)</f>
        <v>0</v>
      </c>
      <c r="AE532" s="1">
        <f>MIN($P532)</f>
        <v>0</v>
      </c>
      <c r="AF532" s="1">
        <f>MIN($Q532)</f>
        <v>0</v>
      </c>
      <c r="AG532" s="1">
        <f>MIN($R532)</f>
        <v>0</v>
      </c>
      <c r="AH532" s="1">
        <f>MEDIAN($B532)</f>
        <v>0</v>
      </c>
      <c r="AI532" s="1">
        <f>MEDIAN($C532)</f>
        <v>0</v>
      </c>
      <c r="AJ532" s="1">
        <f>MEDIAN($D532)</f>
        <v>0</v>
      </c>
      <c r="AK532" s="1">
        <f>MEDIAN($E532)</f>
        <v>0</v>
      </c>
      <c r="AL532" s="1">
        <f>MEDIAN($F532)</f>
        <v>0</v>
      </c>
      <c r="AM532" s="1">
        <f>MEDIAN($G532)</f>
        <v>0</v>
      </c>
      <c r="AN532" s="1">
        <f>MEDIAN($H532)</f>
        <v>0</v>
      </c>
      <c r="AO532" s="1">
        <f>MEDIAN($I532)</f>
        <v>0</v>
      </c>
      <c r="AP532" s="1">
        <f>MEDIAN($J532)</f>
        <v>0</v>
      </c>
      <c r="AQ532" s="1">
        <f>MEDIAN($K532)</f>
        <v>0</v>
      </c>
      <c r="AR532" s="1">
        <f>MEDIAN($M532)</f>
        <v>0</v>
      </c>
      <c r="AS532" s="1">
        <f>MEDIAN($N532)</f>
        <v>0</v>
      </c>
      <c r="AT532" s="1">
        <f>MEDIAN($P532)</f>
        <v>0</v>
      </c>
      <c r="AU532" s="1">
        <f>MEDIAN($Q532)</f>
        <v>0</v>
      </c>
      <c r="AV532" s="1">
        <f>MEDIAN($R532)</f>
        <v>0</v>
      </c>
      <c r="AW532" s="1">
        <f>MAX($B532)</f>
        <v>0</v>
      </c>
      <c r="AX532" s="1">
        <f>MAX($C532)</f>
        <v>0</v>
      </c>
      <c r="AY532" s="1">
        <f>MAX($D532)</f>
        <v>0</v>
      </c>
      <c r="AZ532" s="1">
        <f>MAX($E532)</f>
        <v>0</v>
      </c>
      <c r="BA532" s="1">
        <f>MAX($F532)</f>
        <v>0</v>
      </c>
      <c r="BB532" s="1">
        <f>MAX($G532)</f>
        <v>0</v>
      </c>
      <c r="BC532" s="1">
        <f>MAX($H532)</f>
        <v>0</v>
      </c>
      <c r="BD532" s="1">
        <f>MAX($I532)</f>
        <v>0</v>
      </c>
      <c r="BE532" s="1">
        <f>MAX($J532)</f>
        <v>0</v>
      </c>
      <c r="BF532" s="1">
        <f>MAX($K532)</f>
        <v>0</v>
      </c>
      <c r="BG532" s="1">
        <f>MAX($M532)</f>
        <v>0</v>
      </c>
      <c r="BH532" s="1">
        <f>MAX($N532)</f>
        <v>0</v>
      </c>
      <c r="BI532" s="1">
        <f>MAX($P532)</f>
        <v>0</v>
      </c>
      <c r="BJ532" s="1">
        <f>MAX($Q532)</f>
        <v>0</v>
      </c>
      <c r="BK532" s="1">
        <f>MAX($R532)</f>
        <v>0</v>
      </c>
    </row>
    <row r="533" spans="1:63">
      <c r="A533" s="1" t="s">
        <v>47</v>
      </c>
      <c r="B533" s="1" cm="1">
        <f t="array" ref="B533">_xlfn.SWITCH($A$2,"average", AVERAGE(Instances!B533:Instances!B533),"median", MEDIAN(Instances!B533:Instances!B533),"min", MIN(Instances!B533:Instances!B533),"max", MAX(Instances!B533:Instances!B533),"diff", MAX(Instances!B533:Instances!B533)-MIN(Instances!B533:Instances!B533))</f>
        <v>0</v>
      </c>
      <c r="C533" s="1" cm="1">
        <f t="array" ref="C533">_xlfn.SWITCH($A$2,"average", AVERAGE(Instances!C533:Instances!C533),"median", MEDIAN(Instances!C533:Instances!C533),"min", MIN(Instances!C533:Instances!C533),"max", MAX(Instances!C533:Instances!C533),"diff", MAX(Instances!C533:Instances!C533)-MIN(Instances!C533:Instances!C533))</f>
        <v>0</v>
      </c>
      <c r="D533" s="1" cm="1">
        <f t="array" ref="D533">_xlfn.SWITCH($A$2,"average", AVERAGE(Instances!D533:Instances!D533),"median", MEDIAN(Instances!D533:Instances!D533),"min", MIN(Instances!D533:Instances!D533),"max", MAX(Instances!D533:Instances!D533),"diff", MAX(Instances!D533:Instances!D533)-MIN(Instances!D533:Instances!D533))</f>
        <v>0</v>
      </c>
      <c r="E533" s="1" cm="1">
        <f t="array" ref="E533">_xlfn.SWITCH($A$2,"average", AVERAGE(Instances!E533:Instances!E533),"median", MEDIAN(Instances!E533:Instances!E533),"min", MIN(Instances!E533:Instances!E533),"max", MAX(Instances!E533:Instances!E533),"diff", MAX(Instances!E533:Instances!E533)-MIN(Instances!E533:Instances!E533))</f>
        <v>0</v>
      </c>
      <c r="F533" s="1" cm="1">
        <f t="array" ref="F533">_xlfn.SWITCH($A$2,"average", AVERAGE(Instances!F533:Instances!F533),"median", MEDIAN(Instances!F533:Instances!F533),"min", MIN(Instances!F533:Instances!F533),"max", MAX(Instances!F533:Instances!F533),"diff", MAX(Instances!F533:Instances!F533)-MIN(Instances!F533:Instances!F533))</f>
        <v>0</v>
      </c>
      <c r="G533" s="1" cm="1">
        <f t="array" ref="G533">_xlfn.SWITCH($A$2,"average", AVERAGE(Instances!G533:Instances!G533),"median", MEDIAN(Instances!G533:Instances!G533),"min", MIN(Instances!G533:Instances!G533),"max", MAX(Instances!G533:Instances!G533),"diff", MAX(Instances!G533:Instances!G533)-MIN(Instances!G533:Instances!G533))</f>
        <v>0</v>
      </c>
      <c r="H533" s="1" cm="1">
        <f t="array" ref="H533">_xlfn.SWITCH($A$2,"average", AVERAGE(Instances!H533:Instances!H533),"median", MEDIAN(Instances!H533:Instances!H533),"min", MIN(Instances!H533:Instances!H533),"max", MAX(Instances!H533:Instances!H533),"diff", MAX(Instances!H533:Instances!H533)-MIN(Instances!H533:Instances!H533))</f>
        <v>0</v>
      </c>
      <c r="I533" s="1" cm="1">
        <f t="array" ref="I533">_xlfn.SWITCH($A$2,"average", AVERAGE(Instances!I533:Instances!I533),"median", MEDIAN(Instances!I533:Instances!I533),"min", MIN(Instances!I533:Instances!I533),"max", MAX(Instances!I533:Instances!I533),"diff", MAX(Instances!I533:Instances!I533)-MIN(Instances!I533:Instances!I533))</f>
        <v>0</v>
      </c>
      <c r="J533" s="1" cm="1">
        <f t="array" ref="J533">_xlfn.SWITCH($A$2,"average", AVERAGE(Instances!J533:Instances!J533),"median", MEDIAN(Instances!J533:Instances!J533),"min", MIN(Instances!J533:Instances!J533),"max", MAX(Instances!J533:Instances!J533),"diff", MAX(Instances!J533:Instances!J533)-MIN(Instances!J533:Instances!J533))</f>
        <v>0</v>
      </c>
      <c r="K533" s="1" cm="1">
        <f t="array" ref="K533">_xlfn.SWITCH($A$2,"average", AVERAGE(Instances!K533:Instances!K533),"median", MEDIAN(Instances!K533:Instances!K533),"min", MIN(Instances!K533:Instances!K533),"max", MAX(Instances!K533:Instances!K533),"diff", MAX(Instances!K533:Instances!K533)-MIN(Instances!K533:Instances!K533))</f>
        <v>0</v>
      </c>
      <c r="L533" s="1"/>
      <c r="M533" s="1" cm="1">
        <f t="array" ref="M533">_xlfn.SWITCH($A$2,"average", AVERAGE(Instances!M533:Instances!M533),"median", MEDIAN(Instances!M533:Instances!M533),"min", MIN(Instances!M533:Instances!M533),"max", MAX(Instances!M533:Instances!M533),"diff", MAX(Instances!M533:Instances!M533)-MIN(Instances!M533:Instances!M533))</f>
        <v>0</v>
      </c>
      <c r="N533" s="1" cm="1">
        <f t="array" ref="N533">_xlfn.SWITCH($A$2,"average", AVERAGE(Instances!N533:Instances!N533),"median", MEDIAN(Instances!N533:Instances!N533),"min", MIN(Instances!N533:Instances!N533),"max", MAX(Instances!N533:Instances!N533),"diff", MAX(Instances!N533:Instances!N533)-MIN(Instances!N533:Instances!N533))</f>
        <v>0</v>
      </c>
      <c r="O533" s="1"/>
      <c r="P533" s="1" cm="1">
        <f t="array" ref="P533">_xlfn.SWITCH($A$2,"average", AVERAGE(Instances!P533:Instances!P533),"median", MEDIAN(Instances!P533:Instances!P533),"min", MIN(Instances!P533:Instances!P533),"max", MAX(Instances!P533:Instances!P533),"diff", MAX(Instances!P533:Instances!P533)-MIN(Instances!P533:Instances!P533))</f>
        <v>0</v>
      </c>
      <c r="Q533" s="1" cm="1">
        <f t="array" ref="Q533">_xlfn.SWITCH($A$2,"average", AVERAGE(Instances!Q533:Instances!Q533),"median", MEDIAN(Instances!Q533:Instances!Q533),"min", MIN(Instances!Q533:Instances!Q533),"max", MAX(Instances!Q533:Instances!Q533),"diff", MAX(Instances!Q533:Instances!Q533)-MIN(Instances!Q533:Instances!Q533))</f>
        <v>0</v>
      </c>
      <c r="R533" s="1" cm="1">
        <f t="array" ref="R533">_xlfn.SWITCH($A$2,"average", AVERAGE(Instances!R533:Instances!R533),"median", MEDIAN(Instances!R533:Instances!R533),"min", MIN(Instances!R533:Instances!R533),"max", MAX(Instances!R533:Instances!R533),"diff", MAX(Instances!R533:Instances!R533)-MIN(Instances!R533:Instances!R533))</f>
        <v>0</v>
      </c>
      <c r="S533" s="1">
        <f>MIN($B533)</f>
        <v>0</v>
      </c>
      <c r="T533" s="1">
        <f>MIN($C533)</f>
        <v>0</v>
      </c>
      <c r="U533" s="1">
        <f>MIN($D533)</f>
        <v>0</v>
      </c>
      <c r="V533" s="1">
        <f>MIN($E533)</f>
        <v>0</v>
      </c>
      <c r="W533" s="1">
        <f>MIN($F533)</f>
        <v>0</v>
      </c>
      <c r="X533" s="1">
        <f>MIN($G533)</f>
        <v>0</v>
      </c>
      <c r="Y533" s="1">
        <f>MIN($H533)</f>
        <v>0</v>
      </c>
      <c r="Z533" s="1">
        <f>MIN($I533)</f>
        <v>0</v>
      </c>
      <c r="AA533" s="1">
        <f>MIN($J533)</f>
        <v>0</v>
      </c>
      <c r="AB533" s="1">
        <f>MIN($K533)</f>
        <v>0</v>
      </c>
      <c r="AC533" s="1">
        <f>MIN($M533)</f>
        <v>0</v>
      </c>
      <c r="AD533" s="1">
        <f>MIN($N533)</f>
        <v>0</v>
      </c>
      <c r="AE533" s="1">
        <f>MIN($P533)</f>
        <v>0</v>
      </c>
      <c r="AF533" s="1">
        <f>MIN($Q533)</f>
        <v>0</v>
      </c>
      <c r="AG533" s="1">
        <f>MIN($R533)</f>
        <v>0</v>
      </c>
      <c r="AH533" s="1">
        <f>MEDIAN($B533)</f>
        <v>0</v>
      </c>
      <c r="AI533" s="1">
        <f>MEDIAN($C533)</f>
        <v>0</v>
      </c>
      <c r="AJ533" s="1">
        <f>MEDIAN($D533)</f>
        <v>0</v>
      </c>
      <c r="AK533" s="1">
        <f>MEDIAN($E533)</f>
        <v>0</v>
      </c>
      <c r="AL533" s="1">
        <f>MEDIAN($F533)</f>
        <v>0</v>
      </c>
      <c r="AM533" s="1">
        <f>MEDIAN($G533)</f>
        <v>0</v>
      </c>
      <c r="AN533" s="1">
        <f>MEDIAN($H533)</f>
        <v>0</v>
      </c>
      <c r="AO533" s="1">
        <f>MEDIAN($I533)</f>
        <v>0</v>
      </c>
      <c r="AP533" s="1">
        <f>MEDIAN($J533)</f>
        <v>0</v>
      </c>
      <c r="AQ533" s="1">
        <f>MEDIAN($K533)</f>
        <v>0</v>
      </c>
      <c r="AR533" s="1">
        <f>MEDIAN($M533)</f>
        <v>0</v>
      </c>
      <c r="AS533" s="1">
        <f>MEDIAN($N533)</f>
        <v>0</v>
      </c>
      <c r="AT533" s="1">
        <f>MEDIAN($P533)</f>
        <v>0</v>
      </c>
      <c r="AU533" s="1">
        <f>MEDIAN($Q533)</f>
        <v>0</v>
      </c>
      <c r="AV533" s="1">
        <f>MEDIAN($R533)</f>
        <v>0</v>
      </c>
      <c r="AW533" s="1">
        <f>MAX($B533)</f>
        <v>0</v>
      </c>
      <c r="AX533" s="1">
        <f>MAX($C533)</f>
        <v>0</v>
      </c>
      <c r="AY533" s="1">
        <f>MAX($D533)</f>
        <v>0</v>
      </c>
      <c r="AZ533" s="1">
        <f>MAX($E533)</f>
        <v>0</v>
      </c>
      <c r="BA533" s="1">
        <f>MAX($F533)</f>
        <v>0</v>
      </c>
      <c r="BB533" s="1">
        <f>MAX($G533)</f>
        <v>0</v>
      </c>
      <c r="BC533" s="1">
        <f>MAX($H533)</f>
        <v>0</v>
      </c>
      <c r="BD533" s="1">
        <f>MAX($I533)</f>
        <v>0</v>
      </c>
      <c r="BE533" s="1">
        <f>MAX($J533)</f>
        <v>0</v>
      </c>
      <c r="BF533" s="1">
        <f>MAX($K533)</f>
        <v>0</v>
      </c>
      <c r="BG533" s="1">
        <f>MAX($M533)</f>
        <v>0</v>
      </c>
      <c r="BH533" s="1">
        <f>MAX($N533)</f>
        <v>0</v>
      </c>
      <c r="BI533" s="1">
        <f>MAX($P533)</f>
        <v>0</v>
      </c>
      <c r="BJ533" s="1">
        <f>MAX($Q533)</f>
        <v>0</v>
      </c>
      <c r="BK533" s="1">
        <f>MAX($R533)</f>
        <v>0</v>
      </c>
    </row>
    <row r="534" spans="1:63">
      <c r="A534" s="1" t="s">
        <v>48</v>
      </c>
      <c r="B534" s="1" cm="1">
        <f t="array" ref="B534">_xlfn.SWITCH($A$2,"average", AVERAGE(Instances!B534:Instances!B534),"median", MEDIAN(Instances!B534:Instances!B534),"min", MIN(Instances!B534:Instances!B534),"max", MAX(Instances!B534:Instances!B534),"diff", MAX(Instances!B534:Instances!B534)-MIN(Instances!B534:Instances!B534))</f>
        <v>0</v>
      </c>
      <c r="C534" s="1" cm="1">
        <f t="array" ref="C534">_xlfn.SWITCH($A$2,"average", AVERAGE(Instances!C534:Instances!C534),"median", MEDIAN(Instances!C534:Instances!C534),"min", MIN(Instances!C534:Instances!C534),"max", MAX(Instances!C534:Instances!C534),"diff", MAX(Instances!C534:Instances!C534)-MIN(Instances!C534:Instances!C534))</f>
        <v>0</v>
      </c>
      <c r="D534" s="1" cm="1">
        <f t="array" ref="D534">_xlfn.SWITCH($A$2,"average", AVERAGE(Instances!D534:Instances!D534),"median", MEDIAN(Instances!D534:Instances!D534),"min", MIN(Instances!D534:Instances!D534),"max", MAX(Instances!D534:Instances!D534),"diff", MAX(Instances!D534:Instances!D534)-MIN(Instances!D534:Instances!D534))</f>
        <v>0</v>
      </c>
      <c r="E534" s="1" cm="1">
        <f t="array" ref="E534">_xlfn.SWITCH($A$2,"average", AVERAGE(Instances!E534:Instances!E534),"median", MEDIAN(Instances!E534:Instances!E534),"min", MIN(Instances!E534:Instances!E534),"max", MAX(Instances!E534:Instances!E534),"diff", MAX(Instances!E534:Instances!E534)-MIN(Instances!E534:Instances!E534))</f>
        <v>0</v>
      </c>
      <c r="F534" s="1" cm="1">
        <f t="array" ref="F534">_xlfn.SWITCH($A$2,"average", AVERAGE(Instances!F534:Instances!F534),"median", MEDIAN(Instances!F534:Instances!F534),"min", MIN(Instances!F534:Instances!F534),"max", MAX(Instances!F534:Instances!F534),"diff", MAX(Instances!F534:Instances!F534)-MIN(Instances!F534:Instances!F534))</f>
        <v>0</v>
      </c>
      <c r="G534" s="1" cm="1">
        <f t="array" ref="G534">_xlfn.SWITCH($A$2,"average", AVERAGE(Instances!G534:Instances!G534),"median", MEDIAN(Instances!G534:Instances!G534),"min", MIN(Instances!G534:Instances!G534),"max", MAX(Instances!G534:Instances!G534),"diff", MAX(Instances!G534:Instances!G534)-MIN(Instances!G534:Instances!G534))</f>
        <v>0</v>
      </c>
      <c r="H534" s="1" cm="1">
        <f t="array" ref="H534">_xlfn.SWITCH($A$2,"average", AVERAGE(Instances!H534:Instances!H534),"median", MEDIAN(Instances!H534:Instances!H534),"min", MIN(Instances!H534:Instances!H534),"max", MAX(Instances!H534:Instances!H534),"diff", MAX(Instances!H534:Instances!H534)-MIN(Instances!H534:Instances!H534))</f>
        <v>0</v>
      </c>
      <c r="I534" s="1" cm="1">
        <f t="array" ref="I534">_xlfn.SWITCH($A$2,"average", AVERAGE(Instances!I534:Instances!I534),"median", MEDIAN(Instances!I534:Instances!I534),"min", MIN(Instances!I534:Instances!I534),"max", MAX(Instances!I534:Instances!I534),"diff", MAX(Instances!I534:Instances!I534)-MIN(Instances!I534:Instances!I534))</f>
        <v>0</v>
      </c>
      <c r="J534" s="1" cm="1">
        <f t="array" ref="J534">_xlfn.SWITCH($A$2,"average", AVERAGE(Instances!J534:Instances!J534),"median", MEDIAN(Instances!J534:Instances!J534),"min", MIN(Instances!J534:Instances!J534),"max", MAX(Instances!J534:Instances!J534),"diff", MAX(Instances!J534:Instances!J534)-MIN(Instances!J534:Instances!J534))</f>
        <v>0</v>
      </c>
      <c r="K534" s="1" cm="1">
        <f t="array" ref="K534">_xlfn.SWITCH($A$2,"average", AVERAGE(Instances!K534:Instances!K534),"median", MEDIAN(Instances!K534:Instances!K534),"min", MIN(Instances!K534:Instances!K534),"max", MAX(Instances!K534:Instances!K534),"diff", MAX(Instances!K534:Instances!K534)-MIN(Instances!K534:Instances!K534))</f>
        <v>0</v>
      </c>
      <c r="L534" s="1"/>
      <c r="M534" s="1" cm="1">
        <f t="array" ref="M534">_xlfn.SWITCH($A$2,"average", AVERAGE(Instances!M534:Instances!M534),"median", MEDIAN(Instances!M534:Instances!M534),"min", MIN(Instances!M534:Instances!M534),"max", MAX(Instances!M534:Instances!M534),"diff", MAX(Instances!M534:Instances!M534)-MIN(Instances!M534:Instances!M534))</f>
        <v>0</v>
      </c>
      <c r="N534" s="1" cm="1">
        <f t="array" ref="N534">_xlfn.SWITCH($A$2,"average", AVERAGE(Instances!N534:Instances!N534),"median", MEDIAN(Instances!N534:Instances!N534),"min", MIN(Instances!N534:Instances!N534),"max", MAX(Instances!N534:Instances!N534),"diff", MAX(Instances!N534:Instances!N534)-MIN(Instances!N534:Instances!N534))</f>
        <v>0</v>
      </c>
      <c r="O534" s="1"/>
      <c r="P534" s="1" cm="1">
        <f t="array" ref="P534">_xlfn.SWITCH($A$2,"average", AVERAGE(Instances!P534:Instances!P534),"median", MEDIAN(Instances!P534:Instances!P534),"min", MIN(Instances!P534:Instances!P534),"max", MAX(Instances!P534:Instances!P534),"diff", MAX(Instances!P534:Instances!P534)-MIN(Instances!P534:Instances!P534))</f>
        <v>0</v>
      </c>
      <c r="Q534" s="1" cm="1">
        <f t="array" ref="Q534">_xlfn.SWITCH($A$2,"average", AVERAGE(Instances!Q534:Instances!Q534),"median", MEDIAN(Instances!Q534:Instances!Q534),"min", MIN(Instances!Q534:Instances!Q534),"max", MAX(Instances!Q534:Instances!Q534),"diff", MAX(Instances!Q534:Instances!Q534)-MIN(Instances!Q534:Instances!Q534))</f>
        <v>0</v>
      </c>
      <c r="R534" s="1" cm="1">
        <f t="array" ref="R534">_xlfn.SWITCH($A$2,"average", AVERAGE(Instances!R534:Instances!R534),"median", MEDIAN(Instances!R534:Instances!R534),"min", MIN(Instances!R534:Instances!R534),"max", MAX(Instances!R534:Instances!R534),"diff", MAX(Instances!R534:Instances!R534)-MIN(Instances!R534:Instances!R534))</f>
        <v>0</v>
      </c>
      <c r="S534" s="1">
        <f>MIN($B534)</f>
        <v>0</v>
      </c>
      <c r="T534" s="1">
        <f>MIN($C534)</f>
        <v>0</v>
      </c>
      <c r="U534" s="1">
        <f>MIN($D534)</f>
        <v>0</v>
      </c>
      <c r="V534" s="1">
        <f>MIN($E534)</f>
        <v>0</v>
      </c>
      <c r="W534" s="1">
        <f>MIN($F534)</f>
        <v>0</v>
      </c>
      <c r="X534" s="1">
        <f>MIN($G534)</f>
        <v>0</v>
      </c>
      <c r="Y534" s="1">
        <f>MIN($H534)</f>
        <v>0</v>
      </c>
      <c r="Z534" s="1">
        <f>MIN($I534)</f>
        <v>0</v>
      </c>
      <c r="AA534" s="1">
        <f>MIN($J534)</f>
        <v>0</v>
      </c>
      <c r="AB534" s="1">
        <f>MIN($K534)</f>
        <v>0</v>
      </c>
      <c r="AC534" s="1">
        <f>MIN($M534)</f>
        <v>0</v>
      </c>
      <c r="AD534" s="1">
        <f>MIN($N534)</f>
        <v>0</v>
      </c>
      <c r="AE534" s="1">
        <f>MIN($P534)</f>
        <v>0</v>
      </c>
      <c r="AF534" s="1">
        <f>MIN($Q534)</f>
        <v>0</v>
      </c>
      <c r="AG534" s="1">
        <f>MIN($R534)</f>
        <v>0</v>
      </c>
      <c r="AH534" s="1">
        <f>MEDIAN($B534)</f>
        <v>0</v>
      </c>
      <c r="AI534" s="1">
        <f>MEDIAN($C534)</f>
        <v>0</v>
      </c>
      <c r="AJ534" s="1">
        <f>MEDIAN($D534)</f>
        <v>0</v>
      </c>
      <c r="AK534" s="1">
        <f>MEDIAN($E534)</f>
        <v>0</v>
      </c>
      <c r="AL534" s="1">
        <f>MEDIAN($F534)</f>
        <v>0</v>
      </c>
      <c r="AM534" s="1">
        <f>MEDIAN($G534)</f>
        <v>0</v>
      </c>
      <c r="AN534" s="1">
        <f>MEDIAN($H534)</f>
        <v>0</v>
      </c>
      <c r="AO534" s="1">
        <f>MEDIAN($I534)</f>
        <v>0</v>
      </c>
      <c r="AP534" s="1">
        <f>MEDIAN($J534)</f>
        <v>0</v>
      </c>
      <c r="AQ534" s="1">
        <f>MEDIAN($K534)</f>
        <v>0</v>
      </c>
      <c r="AR534" s="1">
        <f>MEDIAN($M534)</f>
        <v>0</v>
      </c>
      <c r="AS534" s="1">
        <f>MEDIAN($N534)</f>
        <v>0</v>
      </c>
      <c r="AT534" s="1">
        <f>MEDIAN($P534)</f>
        <v>0</v>
      </c>
      <c r="AU534" s="1">
        <f>MEDIAN($Q534)</f>
        <v>0</v>
      </c>
      <c r="AV534" s="1">
        <f>MEDIAN($R534)</f>
        <v>0</v>
      </c>
      <c r="AW534" s="1">
        <f>MAX($B534)</f>
        <v>0</v>
      </c>
      <c r="AX534" s="1">
        <f>MAX($C534)</f>
        <v>0</v>
      </c>
      <c r="AY534" s="1">
        <f>MAX($D534)</f>
        <v>0</v>
      </c>
      <c r="AZ534" s="1">
        <f>MAX($E534)</f>
        <v>0</v>
      </c>
      <c r="BA534" s="1">
        <f>MAX($F534)</f>
        <v>0</v>
      </c>
      <c r="BB534" s="1">
        <f>MAX($G534)</f>
        <v>0</v>
      </c>
      <c r="BC534" s="1">
        <f>MAX($H534)</f>
        <v>0</v>
      </c>
      <c r="BD534" s="1">
        <f>MAX($I534)</f>
        <v>0</v>
      </c>
      <c r="BE534" s="1">
        <f>MAX($J534)</f>
        <v>0</v>
      </c>
      <c r="BF534" s="1">
        <f>MAX($K534)</f>
        <v>0</v>
      </c>
      <c r="BG534" s="1">
        <f>MAX($M534)</f>
        <v>0</v>
      </c>
      <c r="BH534" s="1">
        <f>MAX($N534)</f>
        <v>0</v>
      </c>
      <c r="BI534" s="1">
        <f>MAX($P534)</f>
        <v>0</v>
      </c>
      <c r="BJ534" s="1">
        <f>MAX($Q534)</f>
        <v>0</v>
      </c>
      <c r="BK534" s="1">
        <f>MAX($R534)</f>
        <v>0</v>
      </c>
    </row>
    <row r="535" spans="1:63">
      <c r="A535" s="1" t="s">
        <v>49</v>
      </c>
      <c r="B535" s="1" cm="1">
        <f t="array" ref="B535">_xlfn.SWITCH($A$2,"average", AVERAGE(Instances!B535:Instances!B535),"median", MEDIAN(Instances!B535:Instances!B535),"min", MIN(Instances!B535:Instances!B535),"max", MAX(Instances!B535:Instances!B535),"diff", MAX(Instances!B535:Instances!B535)-MIN(Instances!B535:Instances!B535))</f>
        <v>0</v>
      </c>
      <c r="C535" s="1" cm="1">
        <f t="array" ref="C535">_xlfn.SWITCH($A$2,"average", AVERAGE(Instances!C535:Instances!C535),"median", MEDIAN(Instances!C535:Instances!C535),"min", MIN(Instances!C535:Instances!C535),"max", MAX(Instances!C535:Instances!C535),"diff", MAX(Instances!C535:Instances!C535)-MIN(Instances!C535:Instances!C535))</f>
        <v>0</v>
      </c>
      <c r="D535" s="1" cm="1">
        <f t="array" ref="D535">_xlfn.SWITCH($A$2,"average", AVERAGE(Instances!D535:Instances!D535),"median", MEDIAN(Instances!D535:Instances!D535),"min", MIN(Instances!D535:Instances!D535),"max", MAX(Instances!D535:Instances!D535),"diff", MAX(Instances!D535:Instances!D535)-MIN(Instances!D535:Instances!D535))</f>
        <v>0</v>
      </c>
      <c r="E535" s="1" cm="1">
        <f t="array" ref="E535">_xlfn.SWITCH($A$2,"average", AVERAGE(Instances!E535:Instances!E535),"median", MEDIAN(Instances!E535:Instances!E535),"min", MIN(Instances!E535:Instances!E535),"max", MAX(Instances!E535:Instances!E535),"diff", MAX(Instances!E535:Instances!E535)-MIN(Instances!E535:Instances!E535))</f>
        <v>0</v>
      </c>
      <c r="F535" s="1" cm="1">
        <f t="array" ref="F535">_xlfn.SWITCH($A$2,"average", AVERAGE(Instances!F535:Instances!F535),"median", MEDIAN(Instances!F535:Instances!F535),"min", MIN(Instances!F535:Instances!F535),"max", MAX(Instances!F535:Instances!F535),"diff", MAX(Instances!F535:Instances!F535)-MIN(Instances!F535:Instances!F535))</f>
        <v>0</v>
      </c>
      <c r="G535" s="1" cm="1">
        <f t="array" ref="G535">_xlfn.SWITCH($A$2,"average", AVERAGE(Instances!G535:Instances!G535),"median", MEDIAN(Instances!G535:Instances!G535),"min", MIN(Instances!G535:Instances!G535),"max", MAX(Instances!G535:Instances!G535),"diff", MAX(Instances!G535:Instances!G535)-MIN(Instances!G535:Instances!G535))</f>
        <v>0</v>
      </c>
      <c r="H535" s="1" cm="1">
        <f t="array" ref="H535">_xlfn.SWITCH($A$2,"average", AVERAGE(Instances!H535:Instances!H535),"median", MEDIAN(Instances!H535:Instances!H535),"min", MIN(Instances!H535:Instances!H535),"max", MAX(Instances!H535:Instances!H535),"diff", MAX(Instances!H535:Instances!H535)-MIN(Instances!H535:Instances!H535))</f>
        <v>0</v>
      </c>
      <c r="I535" s="1" cm="1">
        <f t="array" ref="I535">_xlfn.SWITCH($A$2,"average", AVERAGE(Instances!I535:Instances!I535),"median", MEDIAN(Instances!I535:Instances!I535),"min", MIN(Instances!I535:Instances!I535),"max", MAX(Instances!I535:Instances!I535),"diff", MAX(Instances!I535:Instances!I535)-MIN(Instances!I535:Instances!I535))</f>
        <v>0</v>
      </c>
      <c r="J535" s="1" cm="1">
        <f t="array" ref="J535">_xlfn.SWITCH($A$2,"average", AVERAGE(Instances!J535:Instances!J535),"median", MEDIAN(Instances!J535:Instances!J535),"min", MIN(Instances!J535:Instances!J535),"max", MAX(Instances!J535:Instances!J535),"diff", MAX(Instances!J535:Instances!J535)-MIN(Instances!J535:Instances!J535))</f>
        <v>0</v>
      </c>
      <c r="K535" s="1" cm="1">
        <f t="array" ref="K535">_xlfn.SWITCH($A$2,"average", AVERAGE(Instances!K535:Instances!K535),"median", MEDIAN(Instances!K535:Instances!K535),"min", MIN(Instances!K535:Instances!K535),"max", MAX(Instances!K535:Instances!K535),"diff", MAX(Instances!K535:Instances!K535)-MIN(Instances!K535:Instances!K535))</f>
        <v>0</v>
      </c>
      <c r="L535" s="1"/>
      <c r="M535" s="1" cm="1">
        <f t="array" ref="M535">_xlfn.SWITCH($A$2,"average", AVERAGE(Instances!M535:Instances!M535),"median", MEDIAN(Instances!M535:Instances!M535),"min", MIN(Instances!M535:Instances!M535),"max", MAX(Instances!M535:Instances!M535),"diff", MAX(Instances!M535:Instances!M535)-MIN(Instances!M535:Instances!M535))</f>
        <v>0</v>
      </c>
      <c r="N535" s="1" cm="1">
        <f t="array" ref="N535">_xlfn.SWITCH($A$2,"average", AVERAGE(Instances!N535:Instances!N535),"median", MEDIAN(Instances!N535:Instances!N535),"min", MIN(Instances!N535:Instances!N535),"max", MAX(Instances!N535:Instances!N535),"diff", MAX(Instances!N535:Instances!N535)-MIN(Instances!N535:Instances!N535))</f>
        <v>0</v>
      </c>
      <c r="O535" s="1"/>
      <c r="P535" s="1" cm="1">
        <f t="array" ref="P535">_xlfn.SWITCH($A$2,"average", AVERAGE(Instances!P535:Instances!P535),"median", MEDIAN(Instances!P535:Instances!P535),"min", MIN(Instances!P535:Instances!P535),"max", MAX(Instances!P535:Instances!P535),"diff", MAX(Instances!P535:Instances!P535)-MIN(Instances!P535:Instances!P535))</f>
        <v>0</v>
      </c>
      <c r="Q535" s="1" cm="1">
        <f t="array" ref="Q535">_xlfn.SWITCH($A$2,"average", AVERAGE(Instances!Q535:Instances!Q535),"median", MEDIAN(Instances!Q535:Instances!Q535),"min", MIN(Instances!Q535:Instances!Q535),"max", MAX(Instances!Q535:Instances!Q535),"diff", MAX(Instances!Q535:Instances!Q535)-MIN(Instances!Q535:Instances!Q535))</f>
        <v>0</v>
      </c>
      <c r="R535" s="1" cm="1">
        <f t="array" ref="R535">_xlfn.SWITCH($A$2,"average", AVERAGE(Instances!R535:Instances!R535),"median", MEDIAN(Instances!R535:Instances!R535),"min", MIN(Instances!R535:Instances!R535),"max", MAX(Instances!R535:Instances!R535),"diff", MAX(Instances!R535:Instances!R535)-MIN(Instances!R535:Instances!R535))</f>
        <v>0</v>
      </c>
      <c r="S535" s="1">
        <f>MIN($B535)</f>
        <v>0</v>
      </c>
      <c r="T535" s="1">
        <f>MIN($C535)</f>
        <v>0</v>
      </c>
      <c r="U535" s="1">
        <f>MIN($D535)</f>
        <v>0</v>
      </c>
      <c r="V535" s="1">
        <f>MIN($E535)</f>
        <v>0</v>
      </c>
      <c r="W535" s="1">
        <f>MIN($F535)</f>
        <v>0</v>
      </c>
      <c r="X535" s="1">
        <f>MIN($G535)</f>
        <v>0</v>
      </c>
      <c r="Y535" s="1">
        <f>MIN($H535)</f>
        <v>0</v>
      </c>
      <c r="Z535" s="1">
        <f>MIN($I535)</f>
        <v>0</v>
      </c>
      <c r="AA535" s="1">
        <f>MIN($J535)</f>
        <v>0</v>
      </c>
      <c r="AB535" s="1">
        <f>MIN($K535)</f>
        <v>0</v>
      </c>
      <c r="AC535" s="1">
        <f>MIN($M535)</f>
        <v>0</v>
      </c>
      <c r="AD535" s="1">
        <f>MIN($N535)</f>
        <v>0</v>
      </c>
      <c r="AE535" s="1">
        <f>MIN($P535)</f>
        <v>0</v>
      </c>
      <c r="AF535" s="1">
        <f>MIN($Q535)</f>
        <v>0</v>
      </c>
      <c r="AG535" s="1">
        <f>MIN($R535)</f>
        <v>0</v>
      </c>
      <c r="AH535" s="1">
        <f>MEDIAN($B535)</f>
        <v>0</v>
      </c>
      <c r="AI535" s="1">
        <f>MEDIAN($C535)</f>
        <v>0</v>
      </c>
      <c r="AJ535" s="1">
        <f>MEDIAN($D535)</f>
        <v>0</v>
      </c>
      <c r="AK535" s="1">
        <f>MEDIAN($E535)</f>
        <v>0</v>
      </c>
      <c r="AL535" s="1">
        <f>MEDIAN($F535)</f>
        <v>0</v>
      </c>
      <c r="AM535" s="1">
        <f>MEDIAN($G535)</f>
        <v>0</v>
      </c>
      <c r="AN535" s="1">
        <f>MEDIAN($H535)</f>
        <v>0</v>
      </c>
      <c r="AO535" s="1">
        <f>MEDIAN($I535)</f>
        <v>0</v>
      </c>
      <c r="AP535" s="1">
        <f>MEDIAN($J535)</f>
        <v>0</v>
      </c>
      <c r="AQ535" s="1">
        <f>MEDIAN($K535)</f>
        <v>0</v>
      </c>
      <c r="AR535" s="1">
        <f>MEDIAN($M535)</f>
        <v>0</v>
      </c>
      <c r="AS535" s="1">
        <f>MEDIAN($N535)</f>
        <v>0</v>
      </c>
      <c r="AT535" s="1">
        <f>MEDIAN($P535)</f>
        <v>0</v>
      </c>
      <c r="AU535" s="1">
        <f>MEDIAN($Q535)</f>
        <v>0</v>
      </c>
      <c r="AV535" s="1">
        <f>MEDIAN($R535)</f>
        <v>0</v>
      </c>
      <c r="AW535" s="1">
        <f>MAX($B535)</f>
        <v>0</v>
      </c>
      <c r="AX535" s="1">
        <f>MAX($C535)</f>
        <v>0</v>
      </c>
      <c r="AY535" s="1">
        <f>MAX($D535)</f>
        <v>0</v>
      </c>
      <c r="AZ535" s="1">
        <f>MAX($E535)</f>
        <v>0</v>
      </c>
      <c r="BA535" s="1">
        <f>MAX($F535)</f>
        <v>0</v>
      </c>
      <c r="BB535" s="1">
        <f>MAX($G535)</f>
        <v>0</v>
      </c>
      <c r="BC535" s="1">
        <f>MAX($H535)</f>
        <v>0</v>
      </c>
      <c r="BD535" s="1">
        <f>MAX($I535)</f>
        <v>0</v>
      </c>
      <c r="BE535" s="1">
        <f>MAX($J535)</f>
        <v>0</v>
      </c>
      <c r="BF535" s="1">
        <f>MAX($K535)</f>
        <v>0</v>
      </c>
      <c r="BG535" s="1">
        <f>MAX($M535)</f>
        <v>0</v>
      </c>
      <c r="BH535" s="1">
        <f>MAX($N535)</f>
        <v>0</v>
      </c>
      <c r="BI535" s="1">
        <f>MAX($P535)</f>
        <v>0</v>
      </c>
      <c r="BJ535" s="1">
        <f>MAX($Q535)</f>
        <v>0</v>
      </c>
      <c r="BK535" s="1">
        <f>MAX($R535)</f>
        <v>0</v>
      </c>
    </row>
    <row r="536" spans="1:63">
      <c r="A536" s="1" t="s">
        <v>50</v>
      </c>
      <c r="B536" s="1" cm="1">
        <f t="array" ref="B536">_xlfn.SWITCH($A$2,"average", AVERAGE(Instances!B536:Instances!B536),"median", MEDIAN(Instances!B536:Instances!B536),"min", MIN(Instances!B536:Instances!B536),"max", MAX(Instances!B536:Instances!B536),"diff", MAX(Instances!B536:Instances!B536)-MIN(Instances!B536:Instances!B536))</f>
        <v>0</v>
      </c>
      <c r="C536" s="1" cm="1">
        <f t="array" ref="C536">_xlfn.SWITCH($A$2,"average", AVERAGE(Instances!C536:Instances!C536),"median", MEDIAN(Instances!C536:Instances!C536),"min", MIN(Instances!C536:Instances!C536),"max", MAX(Instances!C536:Instances!C536),"diff", MAX(Instances!C536:Instances!C536)-MIN(Instances!C536:Instances!C536))</f>
        <v>0</v>
      </c>
      <c r="D536" s="1" cm="1">
        <f t="array" ref="D536">_xlfn.SWITCH($A$2,"average", AVERAGE(Instances!D536:Instances!D536),"median", MEDIAN(Instances!D536:Instances!D536),"min", MIN(Instances!D536:Instances!D536),"max", MAX(Instances!D536:Instances!D536),"diff", MAX(Instances!D536:Instances!D536)-MIN(Instances!D536:Instances!D536))</f>
        <v>0</v>
      </c>
      <c r="E536" s="1" cm="1">
        <f t="array" ref="E536">_xlfn.SWITCH($A$2,"average", AVERAGE(Instances!E536:Instances!E536),"median", MEDIAN(Instances!E536:Instances!E536),"min", MIN(Instances!E536:Instances!E536),"max", MAX(Instances!E536:Instances!E536),"diff", MAX(Instances!E536:Instances!E536)-MIN(Instances!E536:Instances!E536))</f>
        <v>0</v>
      </c>
      <c r="F536" s="1" cm="1">
        <f t="array" ref="F536">_xlfn.SWITCH($A$2,"average", AVERAGE(Instances!F536:Instances!F536),"median", MEDIAN(Instances!F536:Instances!F536),"min", MIN(Instances!F536:Instances!F536),"max", MAX(Instances!F536:Instances!F536),"diff", MAX(Instances!F536:Instances!F536)-MIN(Instances!F536:Instances!F536))</f>
        <v>0</v>
      </c>
      <c r="G536" s="1" cm="1">
        <f t="array" ref="G536">_xlfn.SWITCH($A$2,"average", AVERAGE(Instances!G536:Instances!G536),"median", MEDIAN(Instances!G536:Instances!G536),"min", MIN(Instances!G536:Instances!G536),"max", MAX(Instances!G536:Instances!G536),"diff", MAX(Instances!G536:Instances!G536)-MIN(Instances!G536:Instances!G536))</f>
        <v>0</v>
      </c>
      <c r="H536" s="1" cm="1">
        <f t="array" ref="H536">_xlfn.SWITCH($A$2,"average", AVERAGE(Instances!H536:Instances!H536),"median", MEDIAN(Instances!H536:Instances!H536),"min", MIN(Instances!H536:Instances!H536),"max", MAX(Instances!H536:Instances!H536),"diff", MAX(Instances!H536:Instances!H536)-MIN(Instances!H536:Instances!H536))</f>
        <v>0</v>
      </c>
      <c r="I536" s="1" cm="1">
        <f t="array" ref="I536">_xlfn.SWITCH($A$2,"average", AVERAGE(Instances!I536:Instances!I536),"median", MEDIAN(Instances!I536:Instances!I536),"min", MIN(Instances!I536:Instances!I536),"max", MAX(Instances!I536:Instances!I536),"diff", MAX(Instances!I536:Instances!I536)-MIN(Instances!I536:Instances!I536))</f>
        <v>0</v>
      </c>
      <c r="J536" s="1" cm="1">
        <f t="array" ref="J536">_xlfn.SWITCH($A$2,"average", AVERAGE(Instances!J536:Instances!J536),"median", MEDIAN(Instances!J536:Instances!J536),"min", MIN(Instances!J536:Instances!J536),"max", MAX(Instances!J536:Instances!J536),"diff", MAX(Instances!J536:Instances!J536)-MIN(Instances!J536:Instances!J536))</f>
        <v>0</v>
      </c>
      <c r="K536" s="1" cm="1">
        <f t="array" ref="K536">_xlfn.SWITCH($A$2,"average", AVERAGE(Instances!K536:Instances!K536),"median", MEDIAN(Instances!K536:Instances!K536),"min", MIN(Instances!K536:Instances!K536),"max", MAX(Instances!K536:Instances!K536),"diff", MAX(Instances!K536:Instances!K536)-MIN(Instances!K536:Instances!K536))</f>
        <v>0</v>
      </c>
      <c r="L536" s="1"/>
      <c r="M536" s="1" cm="1">
        <f t="array" ref="M536">_xlfn.SWITCH($A$2,"average", AVERAGE(Instances!M536:Instances!M536),"median", MEDIAN(Instances!M536:Instances!M536),"min", MIN(Instances!M536:Instances!M536),"max", MAX(Instances!M536:Instances!M536),"diff", MAX(Instances!M536:Instances!M536)-MIN(Instances!M536:Instances!M536))</f>
        <v>0</v>
      </c>
      <c r="N536" s="1" cm="1">
        <f t="array" ref="N536">_xlfn.SWITCH($A$2,"average", AVERAGE(Instances!N536:Instances!N536),"median", MEDIAN(Instances!N536:Instances!N536),"min", MIN(Instances!N536:Instances!N536),"max", MAX(Instances!N536:Instances!N536),"diff", MAX(Instances!N536:Instances!N536)-MIN(Instances!N536:Instances!N536))</f>
        <v>0</v>
      </c>
      <c r="O536" s="1"/>
      <c r="P536" s="1" cm="1">
        <f t="array" ref="P536">_xlfn.SWITCH($A$2,"average", AVERAGE(Instances!P536:Instances!P536),"median", MEDIAN(Instances!P536:Instances!P536),"min", MIN(Instances!P536:Instances!P536),"max", MAX(Instances!P536:Instances!P536),"diff", MAX(Instances!P536:Instances!P536)-MIN(Instances!P536:Instances!P536))</f>
        <v>0</v>
      </c>
      <c r="Q536" s="1" cm="1">
        <f t="array" ref="Q536">_xlfn.SWITCH($A$2,"average", AVERAGE(Instances!Q536:Instances!Q536),"median", MEDIAN(Instances!Q536:Instances!Q536),"min", MIN(Instances!Q536:Instances!Q536),"max", MAX(Instances!Q536:Instances!Q536),"diff", MAX(Instances!Q536:Instances!Q536)-MIN(Instances!Q536:Instances!Q536))</f>
        <v>0</v>
      </c>
      <c r="R536" s="1" cm="1">
        <f t="array" ref="R536">_xlfn.SWITCH($A$2,"average", AVERAGE(Instances!R536:Instances!R536),"median", MEDIAN(Instances!R536:Instances!R536),"min", MIN(Instances!R536:Instances!R536),"max", MAX(Instances!R536:Instances!R536),"diff", MAX(Instances!R536:Instances!R536)-MIN(Instances!R536:Instances!R536))</f>
        <v>0</v>
      </c>
      <c r="S536" s="1">
        <f>MIN($B536)</f>
        <v>0</v>
      </c>
      <c r="T536" s="1">
        <f>MIN($C536)</f>
        <v>0</v>
      </c>
      <c r="U536" s="1">
        <f>MIN($D536)</f>
        <v>0</v>
      </c>
      <c r="V536" s="1">
        <f>MIN($E536)</f>
        <v>0</v>
      </c>
      <c r="W536" s="1">
        <f>MIN($F536)</f>
        <v>0</v>
      </c>
      <c r="X536" s="1">
        <f>MIN($G536)</f>
        <v>0</v>
      </c>
      <c r="Y536" s="1">
        <f>MIN($H536)</f>
        <v>0</v>
      </c>
      <c r="Z536" s="1">
        <f>MIN($I536)</f>
        <v>0</v>
      </c>
      <c r="AA536" s="1">
        <f>MIN($J536)</f>
        <v>0</v>
      </c>
      <c r="AB536" s="1">
        <f>MIN($K536)</f>
        <v>0</v>
      </c>
      <c r="AC536" s="1">
        <f>MIN($M536)</f>
        <v>0</v>
      </c>
      <c r="AD536" s="1">
        <f>MIN($N536)</f>
        <v>0</v>
      </c>
      <c r="AE536" s="1">
        <f>MIN($P536)</f>
        <v>0</v>
      </c>
      <c r="AF536" s="1">
        <f>MIN($Q536)</f>
        <v>0</v>
      </c>
      <c r="AG536" s="1">
        <f>MIN($R536)</f>
        <v>0</v>
      </c>
      <c r="AH536" s="1">
        <f>MEDIAN($B536)</f>
        <v>0</v>
      </c>
      <c r="AI536" s="1">
        <f>MEDIAN($C536)</f>
        <v>0</v>
      </c>
      <c r="AJ536" s="1">
        <f>MEDIAN($D536)</f>
        <v>0</v>
      </c>
      <c r="AK536" s="1">
        <f>MEDIAN($E536)</f>
        <v>0</v>
      </c>
      <c r="AL536" s="1">
        <f>MEDIAN($F536)</f>
        <v>0</v>
      </c>
      <c r="AM536" s="1">
        <f>MEDIAN($G536)</f>
        <v>0</v>
      </c>
      <c r="AN536" s="1">
        <f>MEDIAN($H536)</f>
        <v>0</v>
      </c>
      <c r="AO536" s="1">
        <f>MEDIAN($I536)</f>
        <v>0</v>
      </c>
      <c r="AP536" s="1">
        <f>MEDIAN($J536)</f>
        <v>0</v>
      </c>
      <c r="AQ536" s="1">
        <f>MEDIAN($K536)</f>
        <v>0</v>
      </c>
      <c r="AR536" s="1">
        <f>MEDIAN($M536)</f>
        <v>0</v>
      </c>
      <c r="AS536" s="1">
        <f>MEDIAN($N536)</f>
        <v>0</v>
      </c>
      <c r="AT536" s="1">
        <f>MEDIAN($P536)</f>
        <v>0</v>
      </c>
      <c r="AU536" s="1">
        <f>MEDIAN($Q536)</f>
        <v>0</v>
      </c>
      <c r="AV536" s="1">
        <f>MEDIAN($R536)</f>
        <v>0</v>
      </c>
      <c r="AW536" s="1">
        <f>MAX($B536)</f>
        <v>0</v>
      </c>
      <c r="AX536" s="1">
        <f>MAX($C536)</f>
        <v>0</v>
      </c>
      <c r="AY536" s="1">
        <f>MAX($D536)</f>
        <v>0</v>
      </c>
      <c r="AZ536" s="1">
        <f>MAX($E536)</f>
        <v>0</v>
      </c>
      <c r="BA536" s="1">
        <f>MAX($F536)</f>
        <v>0</v>
      </c>
      <c r="BB536" s="1">
        <f>MAX($G536)</f>
        <v>0</v>
      </c>
      <c r="BC536" s="1">
        <f>MAX($H536)</f>
        <v>0</v>
      </c>
      <c r="BD536" s="1">
        <f>MAX($I536)</f>
        <v>0</v>
      </c>
      <c r="BE536" s="1">
        <f>MAX($J536)</f>
        <v>0</v>
      </c>
      <c r="BF536" s="1">
        <f>MAX($K536)</f>
        <v>0</v>
      </c>
      <c r="BG536" s="1">
        <f>MAX($M536)</f>
        <v>0</v>
      </c>
      <c r="BH536" s="1">
        <f>MAX($N536)</f>
        <v>0</v>
      </c>
      <c r="BI536" s="1">
        <f>MAX($P536)</f>
        <v>0</v>
      </c>
      <c r="BJ536" s="1">
        <f>MAX($Q536)</f>
        <v>0</v>
      </c>
      <c r="BK536" s="1">
        <f>MAX($R536)</f>
        <v>0</v>
      </c>
    </row>
    <row r="537" spans="1:63">
      <c r="A537" s="1" t="s">
        <v>51</v>
      </c>
      <c r="B537" s="1" cm="1">
        <f t="array" ref="B537">_xlfn.SWITCH($A$2,"average", AVERAGE(Instances!B537:Instances!B537),"median", MEDIAN(Instances!B537:Instances!B537),"min", MIN(Instances!B537:Instances!B537),"max", MAX(Instances!B537:Instances!B537),"diff", MAX(Instances!B537:Instances!B537)-MIN(Instances!B537:Instances!B537))</f>
        <v>0</v>
      </c>
      <c r="C537" s="1" cm="1">
        <f t="array" ref="C537">_xlfn.SWITCH($A$2,"average", AVERAGE(Instances!C537:Instances!C537),"median", MEDIAN(Instances!C537:Instances!C537),"min", MIN(Instances!C537:Instances!C537),"max", MAX(Instances!C537:Instances!C537),"diff", MAX(Instances!C537:Instances!C537)-MIN(Instances!C537:Instances!C537))</f>
        <v>0</v>
      </c>
      <c r="D537" s="1" cm="1">
        <f t="array" ref="D537">_xlfn.SWITCH($A$2,"average", AVERAGE(Instances!D537:Instances!D537),"median", MEDIAN(Instances!D537:Instances!D537),"min", MIN(Instances!D537:Instances!D537),"max", MAX(Instances!D537:Instances!D537),"diff", MAX(Instances!D537:Instances!D537)-MIN(Instances!D537:Instances!D537))</f>
        <v>0</v>
      </c>
      <c r="E537" s="1" cm="1">
        <f t="array" ref="E537">_xlfn.SWITCH($A$2,"average", AVERAGE(Instances!E537:Instances!E537),"median", MEDIAN(Instances!E537:Instances!E537),"min", MIN(Instances!E537:Instances!E537),"max", MAX(Instances!E537:Instances!E537),"diff", MAX(Instances!E537:Instances!E537)-MIN(Instances!E537:Instances!E537))</f>
        <v>0</v>
      </c>
      <c r="F537" s="1" cm="1">
        <f t="array" ref="F537">_xlfn.SWITCH($A$2,"average", AVERAGE(Instances!F537:Instances!F537),"median", MEDIAN(Instances!F537:Instances!F537),"min", MIN(Instances!F537:Instances!F537),"max", MAX(Instances!F537:Instances!F537),"diff", MAX(Instances!F537:Instances!F537)-MIN(Instances!F537:Instances!F537))</f>
        <v>0</v>
      </c>
      <c r="G537" s="1" cm="1">
        <f t="array" ref="G537">_xlfn.SWITCH($A$2,"average", AVERAGE(Instances!G537:Instances!G537),"median", MEDIAN(Instances!G537:Instances!G537),"min", MIN(Instances!G537:Instances!G537),"max", MAX(Instances!G537:Instances!G537),"diff", MAX(Instances!G537:Instances!G537)-MIN(Instances!G537:Instances!G537))</f>
        <v>0</v>
      </c>
      <c r="H537" s="1" cm="1">
        <f t="array" ref="H537">_xlfn.SWITCH($A$2,"average", AVERAGE(Instances!H537:Instances!H537),"median", MEDIAN(Instances!H537:Instances!H537),"min", MIN(Instances!H537:Instances!H537),"max", MAX(Instances!H537:Instances!H537),"diff", MAX(Instances!H537:Instances!H537)-MIN(Instances!H537:Instances!H537))</f>
        <v>0</v>
      </c>
      <c r="I537" s="1" cm="1">
        <f t="array" ref="I537">_xlfn.SWITCH($A$2,"average", AVERAGE(Instances!I537:Instances!I537),"median", MEDIAN(Instances!I537:Instances!I537),"min", MIN(Instances!I537:Instances!I537),"max", MAX(Instances!I537:Instances!I537),"diff", MAX(Instances!I537:Instances!I537)-MIN(Instances!I537:Instances!I537))</f>
        <v>0</v>
      </c>
      <c r="J537" s="1" cm="1">
        <f t="array" ref="J537">_xlfn.SWITCH($A$2,"average", AVERAGE(Instances!J537:Instances!J537),"median", MEDIAN(Instances!J537:Instances!J537),"min", MIN(Instances!J537:Instances!J537),"max", MAX(Instances!J537:Instances!J537),"diff", MAX(Instances!J537:Instances!J537)-MIN(Instances!J537:Instances!J537))</f>
        <v>0</v>
      </c>
      <c r="K537" s="1" cm="1">
        <f t="array" ref="K537">_xlfn.SWITCH($A$2,"average", AVERAGE(Instances!K537:Instances!K537),"median", MEDIAN(Instances!K537:Instances!K537),"min", MIN(Instances!K537:Instances!K537),"max", MAX(Instances!K537:Instances!K537),"diff", MAX(Instances!K537:Instances!K537)-MIN(Instances!K537:Instances!K537))</f>
        <v>0</v>
      </c>
      <c r="L537" s="1"/>
      <c r="M537" s="1" cm="1">
        <f t="array" ref="M537">_xlfn.SWITCH($A$2,"average", AVERAGE(Instances!M537:Instances!M537),"median", MEDIAN(Instances!M537:Instances!M537),"min", MIN(Instances!M537:Instances!M537),"max", MAX(Instances!M537:Instances!M537),"diff", MAX(Instances!M537:Instances!M537)-MIN(Instances!M537:Instances!M537))</f>
        <v>0</v>
      </c>
      <c r="N537" s="1" cm="1">
        <f t="array" ref="N537">_xlfn.SWITCH($A$2,"average", AVERAGE(Instances!N537:Instances!N537),"median", MEDIAN(Instances!N537:Instances!N537),"min", MIN(Instances!N537:Instances!N537),"max", MAX(Instances!N537:Instances!N537),"diff", MAX(Instances!N537:Instances!N537)-MIN(Instances!N537:Instances!N537))</f>
        <v>0</v>
      </c>
      <c r="O537" s="1"/>
      <c r="P537" s="1" cm="1">
        <f t="array" ref="P537">_xlfn.SWITCH($A$2,"average", AVERAGE(Instances!P537:Instances!P537),"median", MEDIAN(Instances!P537:Instances!P537),"min", MIN(Instances!P537:Instances!P537),"max", MAX(Instances!P537:Instances!P537),"diff", MAX(Instances!P537:Instances!P537)-MIN(Instances!P537:Instances!P537))</f>
        <v>0</v>
      </c>
      <c r="Q537" s="1" cm="1">
        <f t="array" ref="Q537">_xlfn.SWITCH($A$2,"average", AVERAGE(Instances!Q537:Instances!Q537),"median", MEDIAN(Instances!Q537:Instances!Q537),"min", MIN(Instances!Q537:Instances!Q537),"max", MAX(Instances!Q537:Instances!Q537),"diff", MAX(Instances!Q537:Instances!Q537)-MIN(Instances!Q537:Instances!Q537))</f>
        <v>0</v>
      </c>
      <c r="R537" s="1" cm="1">
        <f t="array" ref="R537">_xlfn.SWITCH($A$2,"average", AVERAGE(Instances!R537:Instances!R537),"median", MEDIAN(Instances!R537:Instances!R537),"min", MIN(Instances!R537:Instances!R537),"max", MAX(Instances!R537:Instances!R537),"diff", MAX(Instances!R537:Instances!R537)-MIN(Instances!R537:Instances!R537))</f>
        <v>0</v>
      </c>
      <c r="S537" s="1">
        <f>MIN($B537)</f>
        <v>0</v>
      </c>
      <c r="T537" s="1">
        <f>MIN($C537)</f>
        <v>0</v>
      </c>
      <c r="U537" s="1">
        <f>MIN($D537)</f>
        <v>0</v>
      </c>
      <c r="V537" s="1">
        <f>MIN($E537)</f>
        <v>0</v>
      </c>
      <c r="W537" s="1">
        <f>MIN($F537)</f>
        <v>0</v>
      </c>
      <c r="X537" s="1">
        <f>MIN($G537)</f>
        <v>0</v>
      </c>
      <c r="Y537" s="1">
        <f>MIN($H537)</f>
        <v>0</v>
      </c>
      <c r="Z537" s="1">
        <f>MIN($I537)</f>
        <v>0</v>
      </c>
      <c r="AA537" s="1">
        <f>MIN($J537)</f>
        <v>0</v>
      </c>
      <c r="AB537" s="1">
        <f>MIN($K537)</f>
        <v>0</v>
      </c>
      <c r="AC537" s="1">
        <f>MIN($M537)</f>
        <v>0</v>
      </c>
      <c r="AD537" s="1">
        <f>MIN($N537)</f>
        <v>0</v>
      </c>
      <c r="AE537" s="1">
        <f>MIN($P537)</f>
        <v>0</v>
      </c>
      <c r="AF537" s="1">
        <f>MIN($Q537)</f>
        <v>0</v>
      </c>
      <c r="AG537" s="1">
        <f>MIN($R537)</f>
        <v>0</v>
      </c>
      <c r="AH537" s="1">
        <f>MEDIAN($B537)</f>
        <v>0</v>
      </c>
      <c r="AI537" s="1">
        <f>MEDIAN($C537)</f>
        <v>0</v>
      </c>
      <c r="AJ537" s="1">
        <f>MEDIAN($D537)</f>
        <v>0</v>
      </c>
      <c r="AK537" s="1">
        <f>MEDIAN($E537)</f>
        <v>0</v>
      </c>
      <c r="AL537" s="1">
        <f>MEDIAN($F537)</f>
        <v>0</v>
      </c>
      <c r="AM537" s="1">
        <f>MEDIAN($G537)</f>
        <v>0</v>
      </c>
      <c r="AN537" s="1">
        <f>MEDIAN($H537)</f>
        <v>0</v>
      </c>
      <c r="AO537" s="1">
        <f>MEDIAN($I537)</f>
        <v>0</v>
      </c>
      <c r="AP537" s="1">
        <f>MEDIAN($J537)</f>
        <v>0</v>
      </c>
      <c r="AQ537" s="1">
        <f>MEDIAN($K537)</f>
        <v>0</v>
      </c>
      <c r="AR537" s="1">
        <f>MEDIAN($M537)</f>
        <v>0</v>
      </c>
      <c r="AS537" s="1">
        <f>MEDIAN($N537)</f>
        <v>0</v>
      </c>
      <c r="AT537" s="1">
        <f>MEDIAN($P537)</f>
        <v>0</v>
      </c>
      <c r="AU537" s="1">
        <f>MEDIAN($Q537)</f>
        <v>0</v>
      </c>
      <c r="AV537" s="1">
        <f>MEDIAN($R537)</f>
        <v>0</v>
      </c>
      <c r="AW537" s="1">
        <f>MAX($B537)</f>
        <v>0</v>
      </c>
      <c r="AX537" s="1">
        <f>MAX($C537)</f>
        <v>0</v>
      </c>
      <c r="AY537" s="1">
        <f>MAX($D537)</f>
        <v>0</v>
      </c>
      <c r="AZ537" s="1">
        <f>MAX($E537)</f>
        <v>0</v>
      </c>
      <c r="BA537" s="1">
        <f>MAX($F537)</f>
        <v>0</v>
      </c>
      <c r="BB537" s="1">
        <f>MAX($G537)</f>
        <v>0</v>
      </c>
      <c r="BC537" s="1">
        <f>MAX($H537)</f>
        <v>0</v>
      </c>
      <c r="BD537" s="1">
        <f>MAX($I537)</f>
        <v>0</v>
      </c>
      <c r="BE537" s="1">
        <f>MAX($J537)</f>
        <v>0</v>
      </c>
      <c r="BF537" s="1">
        <f>MAX($K537)</f>
        <v>0</v>
      </c>
      <c r="BG537" s="1">
        <f>MAX($M537)</f>
        <v>0</v>
      </c>
      <c r="BH537" s="1">
        <f>MAX($N537)</f>
        <v>0</v>
      </c>
      <c r="BI537" s="1">
        <f>MAX($P537)</f>
        <v>0</v>
      </c>
      <c r="BJ537" s="1">
        <f>MAX($Q537)</f>
        <v>0</v>
      </c>
      <c r="BK537" s="1">
        <f>MAX($R537)</f>
        <v>0</v>
      </c>
    </row>
    <row r="538" spans="1:63">
      <c r="A538" s="1" t="s">
        <v>52</v>
      </c>
      <c r="B538" s="1" cm="1">
        <f t="array" ref="B538">_xlfn.SWITCH($A$2,"average", AVERAGE(Instances!B538:Instances!B538),"median", MEDIAN(Instances!B538:Instances!B538),"min", MIN(Instances!B538:Instances!B538),"max", MAX(Instances!B538:Instances!B538),"diff", MAX(Instances!B538:Instances!B538)-MIN(Instances!B538:Instances!B538))</f>
        <v>0</v>
      </c>
      <c r="C538" s="1" cm="1">
        <f t="array" ref="C538">_xlfn.SWITCH($A$2,"average", AVERAGE(Instances!C538:Instances!C538),"median", MEDIAN(Instances!C538:Instances!C538),"min", MIN(Instances!C538:Instances!C538),"max", MAX(Instances!C538:Instances!C538),"diff", MAX(Instances!C538:Instances!C538)-MIN(Instances!C538:Instances!C538))</f>
        <v>0</v>
      </c>
      <c r="D538" s="1" cm="1">
        <f t="array" ref="D538">_xlfn.SWITCH($A$2,"average", AVERAGE(Instances!D538:Instances!D538),"median", MEDIAN(Instances!D538:Instances!D538),"min", MIN(Instances!D538:Instances!D538),"max", MAX(Instances!D538:Instances!D538),"diff", MAX(Instances!D538:Instances!D538)-MIN(Instances!D538:Instances!D538))</f>
        <v>0</v>
      </c>
      <c r="E538" s="1" cm="1">
        <f t="array" ref="E538">_xlfn.SWITCH($A$2,"average", AVERAGE(Instances!E538:Instances!E538),"median", MEDIAN(Instances!E538:Instances!E538),"min", MIN(Instances!E538:Instances!E538),"max", MAX(Instances!E538:Instances!E538),"diff", MAX(Instances!E538:Instances!E538)-MIN(Instances!E538:Instances!E538))</f>
        <v>0</v>
      </c>
      <c r="F538" s="1" cm="1">
        <f t="array" ref="F538">_xlfn.SWITCH($A$2,"average", AVERAGE(Instances!F538:Instances!F538),"median", MEDIAN(Instances!F538:Instances!F538),"min", MIN(Instances!F538:Instances!F538),"max", MAX(Instances!F538:Instances!F538),"diff", MAX(Instances!F538:Instances!F538)-MIN(Instances!F538:Instances!F538))</f>
        <v>0</v>
      </c>
      <c r="G538" s="1" cm="1">
        <f t="array" ref="G538">_xlfn.SWITCH($A$2,"average", AVERAGE(Instances!G538:Instances!G538),"median", MEDIAN(Instances!G538:Instances!G538),"min", MIN(Instances!G538:Instances!G538),"max", MAX(Instances!G538:Instances!G538),"diff", MAX(Instances!G538:Instances!G538)-MIN(Instances!G538:Instances!G538))</f>
        <v>0</v>
      </c>
      <c r="H538" s="1" cm="1">
        <f t="array" ref="H538">_xlfn.SWITCH($A$2,"average", AVERAGE(Instances!H538:Instances!H538),"median", MEDIAN(Instances!H538:Instances!H538),"min", MIN(Instances!H538:Instances!H538),"max", MAX(Instances!H538:Instances!H538),"diff", MAX(Instances!H538:Instances!H538)-MIN(Instances!H538:Instances!H538))</f>
        <v>0</v>
      </c>
      <c r="I538" s="1" cm="1">
        <f t="array" ref="I538">_xlfn.SWITCH($A$2,"average", AVERAGE(Instances!I538:Instances!I538),"median", MEDIAN(Instances!I538:Instances!I538),"min", MIN(Instances!I538:Instances!I538),"max", MAX(Instances!I538:Instances!I538),"diff", MAX(Instances!I538:Instances!I538)-MIN(Instances!I538:Instances!I538))</f>
        <v>0</v>
      </c>
      <c r="J538" s="1" cm="1">
        <f t="array" ref="J538">_xlfn.SWITCH($A$2,"average", AVERAGE(Instances!J538:Instances!J538),"median", MEDIAN(Instances!J538:Instances!J538),"min", MIN(Instances!J538:Instances!J538),"max", MAX(Instances!J538:Instances!J538),"diff", MAX(Instances!J538:Instances!J538)-MIN(Instances!J538:Instances!J538))</f>
        <v>0</v>
      </c>
      <c r="K538" s="1" cm="1">
        <f t="array" ref="K538">_xlfn.SWITCH($A$2,"average", AVERAGE(Instances!K538:Instances!K538),"median", MEDIAN(Instances!K538:Instances!K538),"min", MIN(Instances!K538:Instances!K538),"max", MAX(Instances!K538:Instances!K538),"diff", MAX(Instances!K538:Instances!K538)-MIN(Instances!K538:Instances!K538))</f>
        <v>0</v>
      </c>
      <c r="L538" s="1"/>
      <c r="M538" s="1" cm="1">
        <f t="array" ref="M538">_xlfn.SWITCH($A$2,"average", AVERAGE(Instances!M538:Instances!M538),"median", MEDIAN(Instances!M538:Instances!M538),"min", MIN(Instances!M538:Instances!M538),"max", MAX(Instances!M538:Instances!M538),"diff", MAX(Instances!M538:Instances!M538)-MIN(Instances!M538:Instances!M538))</f>
        <v>0</v>
      </c>
      <c r="N538" s="1" cm="1">
        <f t="array" ref="N538">_xlfn.SWITCH($A$2,"average", AVERAGE(Instances!N538:Instances!N538),"median", MEDIAN(Instances!N538:Instances!N538),"min", MIN(Instances!N538:Instances!N538),"max", MAX(Instances!N538:Instances!N538),"diff", MAX(Instances!N538:Instances!N538)-MIN(Instances!N538:Instances!N538))</f>
        <v>0</v>
      </c>
      <c r="O538" s="1"/>
      <c r="P538" s="1" cm="1">
        <f t="array" ref="P538">_xlfn.SWITCH($A$2,"average", AVERAGE(Instances!P538:Instances!P538),"median", MEDIAN(Instances!P538:Instances!P538),"min", MIN(Instances!P538:Instances!P538),"max", MAX(Instances!P538:Instances!P538),"diff", MAX(Instances!P538:Instances!P538)-MIN(Instances!P538:Instances!P538))</f>
        <v>0</v>
      </c>
      <c r="Q538" s="1" cm="1">
        <f t="array" ref="Q538">_xlfn.SWITCH($A$2,"average", AVERAGE(Instances!Q538:Instances!Q538),"median", MEDIAN(Instances!Q538:Instances!Q538),"min", MIN(Instances!Q538:Instances!Q538),"max", MAX(Instances!Q538:Instances!Q538),"diff", MAX(Instances!Q538:Instances!Q538)-MIN(Instances!Q538:Instances!Q538))</f>
        <v>0</v>
      </c>
      <c r="R538" s="1" cm="1">
        <f t="array" ref="R538">_xlfn.SWITCH($A$2,"average", AVERAGE(Instances!R538:Instances!R538),"median", MEDIAN(Instances!R538:Instances!R538),"min", MIN(Instances!R538:Instances!R538),"max", MAX(Instances!R538:Instances!R538),"diff", MAX(Instances!R538:Instances!R538)-MIN(Instances!R538:Instances!R538))</f>
        <v>0</v>
      </c>
      <c r="S538" s="1">
        <f>MIN($B538)</f>
        <v>0</v>
      </c>
      <c r="T538" s="1">
        <f>MIN($C538)</f>
        <v>0</v>
      </c>
      <c r="U538" s="1">
        <f>MIN($D538)</f>
        <v>0</v>
      </c>
      <c r="V538" s="1">
        <f>MIN($E538)</f>
        <v>0</v>
      </c>
      <c r="W538" s="1">
        <f>MIN($F538)</f>
        <v>0</v>
      </c>
      <c r="X538" s="1">
        <f>MIN($G538)</f>
        <v>0</v>
      </c>
      <c r="Y538" s="1">
        <f>MIN($H538)</f>
        <v>0</v>
      </c>
      <c r="Z538" s="1">
        <f>MIN($I538)</f>
        <v>0</v>
      </c>
      <c r="AA538" s="1">
        <f>MIN($J538)</f>
        <v>0</v>
      </c>
      <c r="AB538" s="1">
        <f>MIN($K538)</f>
        <v>0</v>
      </c>
      <c r="AC538" s="1">
        <f>MIN($M538)</f>
        <v>0</v>
      </c>
      <c r="AD538" s="1">
        <f>MIN($N538)</f>
        <v>0</v>
      </c>
      <c r="AE538" s="1">
        <f>MIN($P538)</f>
        <v>0</v>
      </c>
      <c r="AF538" s="1">
        <f>MIN($Q538)</f>
        <v>0</v>
      </c>
      <c r="AG538" s="1">
        <f>MIN($R538)</f>
        <v>0</v>
      </c>
      <c r="AH538" s="1">
        <f>MEDIAN($B538)</f>
        <v>0</v>
      </c>
      <c r="AI538" s="1">
        <f>MEDIAN($C538)</f>
        <v>0</v>
      </c>
      <c r="AJ538" s="1">
        <f>MEDIAN($D538)</f>
        <v>0</v>
      </c>
      <c r="AK538" s="1">
        <f>MEDIAN($E538)</f>
        <v>0</v>
      </c>
      <c r="AL538" s="1">
        <f>MEDIAN($F538)</f>
        <v>0</v>
      </c>
      <c r="AM538" s="1">
        <f>MEDIAN($G538)</f>
        <v>0</v>
      </c>
      <c r="AN538" s="1">
        <f>MEDIAN($H538)</f>
        <v>0</v>
      </c>
      <c r="AO538" s="1">
        <f>MEDIAN($I538)</f>
        <v>0</v>
      </c>
      <c r="AP538" s="1">
        <f>MEDIAN($J538)</f>
        <v>0</v>
      </c>
      <c r="AQ538" s="1">
        <f>MEDIAN($K538)</f>
        <v>0</v>
      </c>
      <c r="AR538" s="1">
        <f>MEDIAN($M538)</f>
        <v>0</v>
      </c>
      <c r="AS538" s="1">
        <f>MEDIAN($N538)</f>
        <v>0</v>
      </c>
      <c r="AT538" s="1">
        <f>MEDIAN($P538)</f>
        <v>0</v>
      </c>
      <c r="AU538" s="1">
        <f>MEDIAN($Q538)</f>
        <v>0</v>
      </c>
      <c r="AV538" s="1">
        <f>MEDIAN($R538)</f>
        <v>0</v>
      </c>
      <c r="AW538" s="1">
        <f>MAX($B538)</f>
        <v>0</v>
      </c>
      <c r="AX538" s="1">
        <f>MAX($C538)</f>
        <v>0</v>
      </c>
      <c r="AY538" s="1">
        <f>MAX($D538)</f>
        <v>0</v>
      </c>
      <c r="AZ538" s="1">
        <f>MAX($E538)</f>
        <v>0</v>
      </c>
      <c r="BA538" s="1">
        <f>MAX($F538)</f>
        <v>0</v>
      </c>
      <c r="BB538" s="1">
        <f>MAX($G538)</f>
        <v>0</v>
      </c>
      <c r="BC538" s="1">
        <f>MAX($H538)</f>
        <v>0</v>
      </c>
      <c r="BD538" s="1">
        <f>MAX($I538)</f>
        <v>0</v>
      </c>
      <c r="BE538" s="1">
        <f>MAX($J538)</f>
        <v>0</v>
      </c>
      <c r="BF538" s="1">
        <f>MAX($K538)</f>
        <v>0</v>
      </c>
      <c r="BG538" s="1">
        <f>MAX($M538)</f>
        <v>0</v>
      </c>
      <c r="BH538" s="1">
        <f>MAX($N538)</f>
        <v>0</v>
      </c>
      <c r="BI538" s="1">
        <f>MAX($P538)</f>
        <v>0</v>
      </c>
      <c r="BJ538" s="1">
        <f>MAX($Q538)</f>
        <v>0</v>
      </c>
      <c r="BK538" s="1">
        <f>MAX($R538)</f>
        <v>0</v>
      </c>
    </row>
    <row r="539" spans="1:63">
      <c r="A539" s="1" t="s">
        <v>53</v>
      </c>
      <c r="B539" s="1" cm="1">
        <f t="array" ref="B539">_xlfn.SWITCH($A$2,"average", AVERAGE(Instances!B539:Instances!B539),"median", MEDIAN(Instances!B539:Instances!B539),"min", MIN(Instances!B539:Instances!B539),"max", MAX(Instances!B539:Instances!B539),"diff", MAX(Instances!B539:Instances!B539)-MIN(Instances!B539:Instances!B539))</f>
        <v>0</v>
      </c>
      <c r="C539" s="1" cm="1">
        <f t="array" ref="C539">_xlfn.SWITCH($A$2,"average", AVERAGE(Instances!C539:Instances!C539),"median", MEDIAN(Instances!C539:Instances!C539),"min", MIN(Instances!C539:Instances!C539),"max", MAX(Instances!C539:Instances!C539),"diff", MAX(Instances!C539:Instances!C539)-MIN(Instances!C539:Instances!C539))</f>
        <v>0</v>
      </c>
      <c r="D539" s="1" cm="1">
        <f t="array" ref="D539">_xlfn.SWITCH($A$2,"average", AVERAGE(Instances!D539:Instances!D539),"median", MEDIAN(Instances!D539:Instances!D539),"min", MIN(Instances!D539:Instances!D539),"max", MAX(Instances!D539:Instances!D539),"diff", MAX(Instances!D539:Instances!D539)-MIN(Instances!D539:Instances!D539))</f>
        <v>0</v>
      </c>
      <c r="E539" s="1" cm="1">
        <f t="array" ref="E539">_xlfn.SWITCH($A$2,"average", AVERAGE(Instances!E539:Instances!E539),"median", MEDIAN(Instances!E539:Instances!E539),"min", MIN(Instances!E539:Instances!E539),"max", MAX(Instances!E539:Instances!E539),"diff", MAX(Instances!E539:Instances!E539)-MIN(Instances!E539:Instances!E539))</f>
        <v>0</v>
      </c>
      <c r="F539" s="1" cm="1">
        <f t="array" ref="F539">_xlfn.SWITCH($A$2,"average", AVERAGE(Instances!F539:Instances!F539),"median", MEDIAN(Instances!F539:Instances!F539),"min", MIN(Instances!F539:Instances!F539),"max", MAX(Instances!F539:Instances!F539),"diff", MAX(Instances!F539:Instances!F539)-MIN(Instances!F539:Instances!F539))</f>
        <v>0</v>
      </c>
      <c r="G539" s="1" cm="1">
        <f t="array" ref="G539">_xlfn.SWITCH($A$2,"average", AVERAGE(Instances!G539:Instances!G539),"median", MEDIAN(Instances!G539:Instances!G539),"min", MIN(Instances!G539:Instances!G539),"max", MAX(Instances!G539:Instances!G539),"diff", MAX(Instances!G539:Instances!G539)-MIN(Instances!G539:Instances!G539))</f>
        <v>0</v>
      </c>
      <c r="H539" s="1" cm="1">
        <f t="array" ref="H539">_xlfn.SWITCH($A$2,"average", AVERAGE(Instances!H539:Instances!H539),"median", MEDIAN(Instances!H539:Instances!H539),"min", MIN(Instances!H539:Instances!H539),"max", MAX(Instances!H539:Instances!H539),"diff", MAX(Instances!H539:Instances!H539)-MIN(Instances!H539:Instances!H539))</f>
        <v>0</v>
      </c>
      <c r="I539" s="1" cm="1">
        <f t="array" ref="I539">_xlfn.SWITCH($A$2,"average", AVERAGE(Instances!I539:Instances!I539),"median", MEDIAN(Instances!I539:Instances!I539),"min", MIN(Instances!I539:Instances!I539),"max", MAX(Instances!I539:Instances!I539),"diff", MAX(Instances!I539:Instances!I539)-MIN(Instances!I539:Instances!I539))</f>
        <v>0</v>
      </c>
      <c r="J539" s="1" cm="1">
        <f t="array" ref="J539">_xlfn.SWITCH($A$2,"average", AVERAGE(Instances!J539:Instances!J539),"median", MEDIAN(Instances!J539:Instances!J539),"min", MIN(Instances!J539:Instances!J539),"max", MAX(Instances!J539:Instances!J539),"diff", MAX(Instances!J539:Instances!J539)-MIN(Instances!J539:Instances!J539))</f>
        <v>0</v>
      </c>
      <c r="K539" s="1" cm="1">
        <f t="array" ref="K539">_xlfn.SWITCH($A$2,"average", AVERAGE(Instances!K539:Instances!K539),"median", MEDIAN(Instances!K539:Instances!K539),"min", MIN(Instances!K539:Instances!K539),"max", MAX(Instances!K539:Instances!K539),"diff", MAX(Instances!K539:Instances!K539)-MIN(Instances!K539:Instances!K539))</f>
        <v>0</v>
      </c>
      <c r="L539" s="1"/>
      <c r="M539" s="1" cm="1">
        <f t="array" ref="M539">_xlfn.SWITCH($A$2,"average", AVERAGE(Instances!M539:Instances!M539),"median", MEDIAN(Instances!M539:Instances!M539),"min", MIN(Instances!M539:Instances!M539),"max", MAX(Instances!M539:Instances!M539),"diff", MAX(Instances!M539:Instances!M539)-MIN(Instances!M539:Instances!M539))</f>
        <v>0</v>
      </c>
      <c r="N539" s="1" cm="1">
        <f t="array" ref="N539">_xlfn.SWITCH($A$2,"average", AVERAGE(Instances!N539:Instances!N539),"median", MEDIAN(Instances!N539:Instances!N539),"min", MIN(Instances!N539:Instances!N539),"max", MAX(Instances!N539:Instances!N539),"diff", MAX(Instances!N539:Instances!N539)-MIN(Instances!N539:Instances!N539))</f>
        <v>0</v>
      </c>
      <c r="O539" s="1"/>
      <c r="P539" s="1" cm="1">
        <f t="array" ref="P539">_xlfn.SWITCH($A$2,"average", AVERAGE(Instances!P539:Instances!P539),"median", MEDIAN(Instances!P539:Instances!P539),"min", MIN(Instances!P539:Instances!P539),"max", MAX(Instances!P539:Instances!P539),"diff", MAX(Instances!P539:Instances!P539)-MIN(Instances!P539:Instances!P539))</f>
        <v>0</v>
      </c>
      <c r="Q539" s="1" cm="1">
        <f t="array" ref="Q539">_xlfn.SWITCH($A$2,"average", AVERAGE(Instances!Q539:Instances!Q539),"median", MEDIAN(Instances!Q539:Instances!Q539),"min", MIN(Instances!Q539:Instances!Q539),"max", MAX(Instances!Q539:Instances!Q539),"diff", MAX(Instances!Q539:Instances!Q539)-MIN(Instances!Q539:Instances!Q539))</f>
        <v>0</v>
      </c>
      <c r="R539" s="1" cm="1">
        <f t="array" ref="R539">_xlfn.SWITCH($A$2,"average", AVERAGE(Instances!R539:Instances!R539),"median", MEDIAN(Instances!R539:Instances!R539),"min", MIN(Instances!R539:Instances!R539),"max", MAX(Instances!R539:Instances!R539),"diff", MAX(Instances!R539:Instances!R539)-MIN(Instances!R539:Instances!R539))</f>
        <v>0</v>
      </c>
      <c r="S539" s="1">
        <f>MIN($B539)</f>
        <v>0</v>
      </c>
      <c r="T539" s="1">
        <f>MIN($C539)</f>
        <v>0</v>
      </c>
      <c r="U539" s="1">
        <f>MIN($D539)</f>
        <v>0</v>
      </c>
      <c r="V539" s="1">
        <f>MIN($E539)</f>
        <v>0</v>
      </c>
      <c r="W539" s="1">
        <f>MIN($F539)</f>
        <v>0</v>
      </c>
      <c r="X539" s="1">
        <f>MIN($G539)</f>
        <v>0</v>
      </c>
      <c r="Y539" s="1">
        <f>MIN($H539)</f>
        <v>0</v>
      </c>
      <c r="Z539" s="1">
        <f>MIN($I539)</f>
        <v>0</v>
      </c>
      <c r="AA539" s="1">
        <f>MIN($J539)</f>
        <v>0</v>
      </c>
      <c r="AB539" s="1">
        <f>MIN($K539)</f>
        <v>0</v>
      </c>
      <c r="AC539" s="1">
        <f>MIN($M539)</f>
        <v>0</v>
      </c>
      <c r="AD539" s="1">
        <f>MIN($N539)</f>
        <v>0</v>
      </c>
      <c r="AE539" s="1">
        <f>MIN($P539)</f>
        <v>0</v>
      </c>
      <c r="AF539" s="1">
        <f>MIN($Q539)</f>
        <v>0</v>
      </c>
      <c r="AG539" s="1">
        <f>MIN($R539)</f>
        <v>0</v>
      </c>
      <c r="AH539" s="1">
        <f>MEDIAN($B539)</f>
        <v>0</v>
      </c>
      <c r="AI539" s="1">
        <f>MEDIAN($C539)</f>
        <v>0</v>
      </c>
      <c r="AJ539" s="1">
        <f>MEDIAN($D539)</f>
        <v>0</v>
      </c>
      <c r="AK539" s="1">
        <f>MEDIAN($E539)</f>
        <v>0</v>
      </c>
      <c r="AL539" s="1">
        <f>MEDIAN($F539)</f>
        <v>0</v>
      </c>
      <c r="AM539" s="1">
        <f>MEDIAN($G539)</f>
        <v>0</v>
      </c>
      <c r="AN539" s="1">
        <f>MEDIAN($H539)</f>
        <v>0</v>
      </c>
      <c r="AO539" s="1">
        <f>MEDIAN($I539)</f>
        <v>0</v>
      </c>
      <c r="AP539" s="1">
        <f>MEDIAN($J539)</f>
        <v>0</v>
      </c>
      <c r="AQ539" s="1">
        <f>MEDIAN($K539)</f>
        <v>0</v>
      </c>
      <c r="AR539" s="1">
        <f>MEDIAN($M539)</f>
        <v>0</v>
      </c>
      <c r="AS539" s="1">
        <f>MEDIAN($N539)</f>
        <v>0</v>
      </c>
      <c r="AT539" s="1">
        <f>MEDIAN($P539)</f>
        <v>0</v>
      </c>
      <c r="AU539" s="1">
        <f>MEDIAN($Q539)</f>
        <v>0</v>
      </c>
      <c r="AV539" s="1">
        <f>MEDIAN($R539)</f>
        <v>0</v>
      </c>
      <c r="AW539" s="1">
        <f>MAX($B539)</f>
        <v>0</v>
      </c>
      <c r="AX539" s="1">
        <f>MAX($C539)</f>
        <v>0</v>
      </c>
      <c r="AY539" s="1">
        <f>MAX($D539)</f>
        <v>0</v>
      </c>
      <c r="AZ539" s="1">
        <f>MAX($E539)</f>
        <v>0</v>
      </c>
      <c r="BA539" s="1">
        <f>MAX($F539)</f>
        <v>0</v>
      </c>
      <c r="BB539" s="1">
        <f>MAX($G539)</f>
        <v>0</v>
      </c>
      <c r="BC539" s="1">
        <f>MAX($H539)</f>
        <v>0</v>
      </c>
      <c r="BD539" s="1">
        <f>MAX($I539)</f>
        <v>0</v>
      </c>
      <c r="BE539" s="1">
        <f>MAX($J539)</f>
        <v>0</v>
      </c>
      <c r="BF539" s="1">
        <f>MAX($K539)</f>
        <v>0</v>
      </c>
      <c r="BG539" s="1">
        <f>MAX($M539)</f>
        <v>0</v>
      </c>
      <c r="BH539" s="1">
        <f>MAX($N539)</f>
        <v>0</v>
      </c>
      <c r="BI539" s="1">
        <f>MAX($P539)</f>
        <v>0</v>
      </c>
      <c r="BJ539" s="1">
        <f>MAX($Q539)</f>
        <v>0</v>
      </c>
      <c r="BK539" s="1">
        <f>MAX($R539)</f>
        <v>0</v>
      </c>
    </row>
    <row r="540" spans="1:63">
      <c r="A540" s="1" t="s">
        <v>54</v>
      </c>
      <c r="B540" s="1" cm="1">
        <f t="array" ref="B540">_xlfn.SWITCH($A$2,"average", AVERAGE(Instances!B540:Instances!B540),"median", MEDIAN(Instances!B540:Instances!B540),"min", MIN(Instances!B540:Instances!B540),"max", MAX(Instances!B540:Instances!B540),"diff", MAX(Instances!B540:Instances!B540)-MIN(Instances!B540:Instances!B540))</f>
        <v>0</v>
      </c>
      <c r="C540" s="1" cm="1">
        <f t="array" ref="C540">_xlfn.SWITCH($A$2,"average", AVERAGE(Instances!C540:Instances!C540),"median", MEDIAN(Instances!C540:Instances!C540),"min", MIN(Instances!C540:Instances!C540),"max", MAX(Instances!C540:Instances!C540),"diff", MAX(Instances!C540:Instances!C540)-MIN(Instances!C540:Instances!C540))</f>
        <v>0</v>
      </c>
      <c r="D540" s="1" cm="1">
        <f t="array" ref="D540">_xlfn.SWITCH($A$2,"average", AVERAGE(Instances!D540:Instances!D540),"median", MEDIAN(Instances!D540:Instances!D540),"min", MIN(Instances!D540:Instances!D540),"max", MAX(Instances!D540:Instances!D540),"diff", MAX(Instances!D540:Instances!D540)-MIN(Instances!D540:Instances!D540))</f>
        <v>0</v>
      </c>
      <c r="E540" s="1" cm="1">
        <f t="array" ref="E540">_xlfn.SWITCH($A$2,"average", AVERAGE(Instances!E540:Instances!E540),"median", MEDIAN(Instances!E540:Instances!E540),"min", MIN(Instances!E540:Instances!E540),"max", MAX(Instances!E540:Instances!E540),"diff", MAX(Instances!E540:Instances!E540)-MIN(Instances!E540:Instances!E540))</f>
        <v>0</v>
      </c>
      <c r="F540" s="1" cm="1">
        <f t="array" ref="F540">_xlfn.SWITCH($A$2,"average", AVERAGE(Instances!F540:Instances!F540),"median", MEDIAN(Instances!F540:Instances!F540),"min", MIN(Instances!F540:Instances!F540),"max", MAX(Instances!F540:Instances!F540),"diff", MAX(Instances!F540:Instances!F540)-MIN(Instances!F540:Instances!F540))</f>
        <v>0</v>
      </c>
      <c r="G540" s="1" cm="1">
        <f t="array" ref="G540">_xlfn.SWITCH($A$2,"average", AVERAGE(Instances!G540:Instances!G540),"median", MEDIAN(Instances!G540:Instances!G540),"min", MIN(Instances!G540:Instances!G540),"max", MAX(Instances!G540:Instances!G540),"diff", MAX(Instances!G540:Instances!G540)-MIN(Instances!G540:Instances!G540))</f>
        <v>0</v>
      </c>
      <c r="H540" s="1" cm="1">
        <f t="array" ref="H540">_xlfn.SWITCH($A$2,"average", AVERAGE(Instances!H540:Instances!H540),"median", MEDIAN(Instances!H540:Instances!H540),"min", MIN(Instances!H540:Instances!H540),"max", MAX(Instances!H540:Instances!H540),"diff", MAX(Instances!H540:Instances!H540)-MIN(Instances!H540:Instances!H540))</f>
        <v>0</v>
      </c>
      <c r="I540" s="1" cm="1">
        <f t="array" ref="I540">_xlfn.SWITCH($A$2,"average", AVERAGE(Instances!I540:Instances!I540),"median", MEDIAN(Instances!I540:Instances!I540),"min", MIN(Instances!I540:Instances!I540),"max", MAX(Instances!I540:Instances!I540),"diff", MAX(Instances!I540:Instances!I540)-MIN(Instances!I540:Instances!I540))</f>
        <v>0</v>
      </c>
      <c r="J540" s="1" cm="1">
        <f t="array" ref="J540">_xlfn.SWITCH($A$2,"average", AVERAGE(Instances!J540:Instances!J540),"median", MEDIAN(Instances!J540:Instances!J540),"min", MIN(Instances!J540:Instances!J540),"max", MAX(Instances!J540:Instances!J540),"diff", MAX(Instances!J540:Instances!J540)-MIN(Instances!J540:Instances!J540))</f>
        <v>0</v>
      </c>
      <c r="K540" s="1" cm="1">
        <f t="array" ref="K540">_xlfn.SWITCH($A$2,"average", AVERAGE(Instances!K540:Instances!K540),"median", MEDIAN(Instances!K540:Instances!K540),"min", MIN(Instances!K540:Instances!K540),"max", MAX(Instances!K540:Instances!K540),"diff", MAX(Instances!K540:Instances!K540)-MIN(Instances!K540:Instances!K540))</f>
        <v>0</v>
      </c>
      <c r="L540" s="1"/>
      <c r="M540" s="1" cm="1">
        <f t="array" ref="M540">_xlfn.SWITCH($A$2,"average", AVERAGE(Instances!M540:Instances!M540),"median", MEDIAN(Instances!M540:Instances!M540),"min", MIN(Instances!M540:Instances!M540),"max", MAX(Instances!M540:Instances!M540),"diff", MAX(Instances!M540:Instances!M540)-MIN(Instances!M540:Instances!M540))</f>
        <v>0</v>
      </c>
      <c r="N540" s="1" cm="1">
        <f t="array" ref="N540">_xlfn.SWITCH($A$2,"average", AVERAGE(Instances!N540:Instances!N540),"median", MEDIAN(Instances!N540:Instances!N540),"min", MIN(Instances!N540:Instances!N540),"max", MAX(Instances!N540:Instances!N540),"diff", MAX(Instances!N540:Instances!N540)-MIN(Instances!N540:Instances!N540))</f>
        <v>0</v>
      </c>
      <c r="O540" s="1"/>
      <c r="P540" s="1" cm="1">
        <f t="array" ref="P540">_xlfn.SWITCH($A$2,"average", AVERAGE(Instances!P540:Instances!P540),"median", MEDIAN(Instances!P540:Instances!P540),"min", MIN(Instances!P540:Instances!P540),"max", MAX(Instances!P540:Instances!P540),"diff", MAX(Instances!P540:Instances!P540)-MIN(Instances!P540:Instances!P540))</f>
        <v>0</v>
      </c>
      <c r="Q540" s="1" cm="1">
        <f t="array" ref="Q540">_xlfn.SWITCH($A$2,"average", AVERAGE(Instances!Q540:Instances!Q540),"median", MEDIAN(Instances!Q540:Instances!Q540),"min", MIN(Instances!Q540:Instances!Q540),"max", MAX(Instances!Q540:Instances!Q540),"diff", MAX(Instances!Q540:Instances!Q540)-MIN(Instances!Q540:Instances!Q540))</f>
        <v>0</v>
      </c>
      <c r="R540" s="1" cm="1">
        <f t="array" ref="R540">_xlfn.SWITCH($A$2,"average", AVERAGE(Instances!R540:Instances!R540),"median", MEDIAN(Instances!R540:Instances!R540),"min", MIN(Instances!R540:Instances!R540),"max", MAX(Instances!R540:Instances!R540),"diff", MAX(Instances!R540:Instances!R540)-MIN(Instances!R540:Instances!R540))</f>
        <v>0</v>
      </c>
      <c r="S540" s="1">
        <f>MIN($B540)</f>
        <v>0</v>
      </c>
      <c r="T540" s="1">
        <f>MIN($C540)</f>
        <v>0</v>
      </c>
      <c r="U540" s="1">
        <f>MIN($D540)</f>
        <v>0</v>
      </c>
      <c r="V540" s="1">
        <f>MIN($E540)</f>
        <v>0</v>
      </c>
      <c r="W540" s="1">
        <f>MIN($F540)</f>
        <v>0</v>
      </c>
      <c r="X540" s="1">
        <f>MIN($G540)</f>
        <v>0</v>
      </c>
      <c r="Y540" s="1">
        <f>MIN($H540)</f>
        <v>0</v>
      </c>
      <c r="Z540" s="1">
        <f>MIN($I540)</f>
        <v>0</v>
      </c>
      <c r="AA540" s="1">
        <f>MIN($J540)</f>
        <v>0</v>
      </c>
      <c r="AB540" s="1">
        <f>MIN($K540)</f>
        <v>0</v>
      </c>
      <c r="AC540" s="1">
        <f>MIN($M540)</f>
        <v>0</v>
      </c>
      <c r="AD540" s="1">
        <f>MIN($N540)</f>
        <v>0</v>
      </c>
      <c r="AE540" s="1">
        <f>MIN($P540)</f>
        <v>0</v>
      </c>
      <c r="AF540" s="1">
        <f>MIN($Q540)</f>
        <v>0</v>
      </c>
      <c r="AG540" s="1">
        <f>MIN($R540)</f>
        <v>0</v>
      </c>
      <c r="AH540" s="1">
        <f>MEDIAN($B540)</f>
        <v>0</v>
      </c>
      <c r="AI540" s="1">
        <f>MEDIAN($C540)</f>
        <v>0</v>
      </c>
      <c r="AJ540" s="1">
        <f>MEDIAN($D540)</f>
        <v>0</v>
      </c>
      <c r="AK540" s="1">
        <f>MEDIAN($E540)</f>
        <v>0</v>
      </c>
      <c r="AL540" s="1">
        <f>MEDIAN($F540)</f>
        <v>0</v>
      </c>
      <c r="AM540" s="1">
        <f>MEDIAN($G540)</f>
        <v>0</v>
      </c>
      <c r="AN540" s="1">
        <f>MEDIAN($H540)</f>
        <v>0</v>
      </c>
      <c r="AO540" s="1">
        <f>MEDIAN($I540)</f>
        <v>0</v>
      </c>
      <c r="AP540" s="1">
        <f>MEDIAN($J540)</f>
        <v>0</v>
      </c>
      <c r="AQ540" s="1">
        <f>MEDIAN($K540)</f>
        <v>0</v>
      </c>
      <c r="AR540" s="1">
        <f>MEDIAN($M540)</f>
        <v>0</v>
      </c>
      <c r="AS540" s="1">
        <f>MEDIAN($N540)</f>
        <v>0</v>
      </c>
      <c r="AT540" s="1">
        <f>MEDIAN($P540)</f>
        <v>0</v>
      </c>
      <c r="AU540" s="1">
        <f>MEDIAN($Q540)</f>
        <v>0</v>
      </c>
      <c r="AV540" s="1">
        <f>MEDIAN($R540)</f>
        <v>0</v>
      </c>
      <c r="AW540" s="1">
        <f>MAX($B540)</f>
        <v>0</v>
      </c>
      <c r="AX540" s="1">
        <f>MAX($C540)</f>
        <v>0</v>
      </c>
      <c r="AY540" s="1">
        <f>MAX($D540)</f>
        <v>0</v>
      </c>
      <c r="AZ540" s="1">
        <f>MAX($E540)</f>
        <v>0</v>
      </c>
      <c r="BA540" s="1">
        <f>MAX($F540)</f>
        <v>0</v>
      </c>
      <c r="BB540" s="1">
        <f>MAX($G540)</f>
        <v>0</v>
      </c>
      <c r="BC540" s="1">
        <f>MAX($H540)</f>
        <v>0</v>
      </c>
      <c r="BD540" s="1">
        <f>MAX($I540)</f>
        <v>0</v>
      </c>
      <c r="BE540" s="1">
        <f>MAX($J540)</f>
        <v>0</v>
      </c>
      <c r="BF540" s="1">
        <f>MAX($K540)</f>
        <v>0</v>
      </c>
      <c r="BG540" s="1">
        <f>MAX($M540)</f>
        <v>0</v>
      </c>
      <c r="BH540" s="1">
        <f>MAX($N540)</f>
        <v>0</v>
      </c>
      <c r="BI540" s="1">
        <f>MAX($P540)</f>
        <v>0</v>
      </c>
      <c r="BJ540" s="1">
        <f>MAX($Q540)</f>
        <v>0</v>
      </c>
      <c r="BK540" s="1">
        <f>MAX($R540)</f>
        <v>0</v>
      </c>
    </row>
    <row r="541" spans="1:63">
      <c r="A541" s="1" t="s">
        <v>55</v>
      </c>
      <c r="B541" s="1" cm="1">
        <f t="array" ref="B541">_xlfn.SWITCH($A$2,"average", AVERAGE(Instances!B541:Instances!B541),"median", MEDIAN(Instances!B541:Instances!B541),"min", MIN(Instances!B541:Instances!B541),"max", MAX(Instances!B541:Instances!B541),"diff", MAX(Instances!B541:Instances!B541)-MIN(Instances!B541:Instances!B541))</f>
        <v>0</v>
      </c>
      <c r="C541" s="1" cm="1">
        <f t="array" ref="C541">_xlfn.SWITCH($A$2,"average", AVERAGE(Instances!C541:Instances!C541),"median", MEDIAN(Instances!C541:Instances!C541),"min", MIN(Instances!C541:Instances!C541),"max", MAX(Instances!C541:Instances!C541),"diff", MAX(Instances!C541:Instances!C541)-MIN(Instances!C541:Instances!C541))</f>
        <v>0</v>
      </c>
      <c r="D541" s="1" cm="1">
        <f t="array" ref="D541">_xlfn.SWITCH($A$2,"average", AVERAGE(Instances!D541:Instances!D541),"median", MEDIAN(Instances!D541:Instances!D541),"min", MIN(Instances!D541:Instances!D541),"max", MAX(Instances!D541:Instances!D541),"diff", MAX(Instances!D541:Instances!D541)-MIN(Instances!D541:Instances!D541))</f>
        <v>0</v>
      </c>
      <c r="E541" s="1" cm="1">
        <f t="array" ref="E541">_xlfn.SWITCH($A$2,"average", AVERAGE(Instances!E541:Instances!E541),"median", MEDIAN(Instances!E541:Instances!E541),"min", MIN(Instances!E541:Instances!E541),"max", MAX(Instances!E541:Instances!E541),"diff", MAX(Instances!E541:Instances!E541)-MIN(Instances!E541:Instances!E541))</f>
        <v>0</v>
      </c>
      <c r="F541" s="1" cm="1">
        <f t="array" ref="F541">_xlfn.SWITCH($A$2,"average", AVERAGE(Instances!F541:Instances!F541),"median", MEDIAN(Instances!F541:Instances!F541),"min", MIN(Instances!F541:Instances!F541),"max", MAX(Instances!F541:Instances!F541),"diff", MAX(Instances!F541:Instances!F541)-MIN(Instances!F541:Instances!F541))</f>
        <v>0</v>
      </c>
      <c r="G541" s="1" cm="1">
        <f t="array" ref="G541">_xlfn.SWITCH($A$2,"average", AVERAGE(Instances!G541:Instances!G541),"median", MEDIAN(Instances!G541:Instances!G541),"min", MIN(Instances!G541:Instances!G541),"max", MAX(Instances!G541:Instances!G541),"diff", MAX(Instances!G541:Instances!G541)-MIN(Instances!G541:Instances!G541))</f>
        <v>0</v>
      </c>
      <c r="H541" s="1" cm="1">
        <f t="array" ref="H541">_xlfn.SWITCH($A$2,"average", AVERAGE(Instances!H541:Instances!H541),"median", MEDIAN(Instances!H541:Instances!H541),"min", MIN(Instances!H541:Instances!H541),"max", MAX(Instances!H541:Instances!H541),"diff", MAX(Instances!H541:Instances!H541)-MIN(Instances!H541:Instances!H541))</f>
        <v>0</v>
      </c>
      <c r="I541" s="1" cm="1">
        <f t="array" ref="I541">_xlfn.SWITCH($A$2,"average", AVERAGE(Instances!I541:Instances!I541),"median", MEDIAN(Instances!I541:Instances!I541),"min", MIN(Instances!I541:Instances!I541),"max", MAX(Instances!I541:Instances!I541),"diff", MAX(Instances!I541:Instances!I541)-MIN(Instances!I541:Instances!I541))</f>
        <v>0</v>
      </c>
      <c r="J541" s="1" cm="1">
        <f t="array" ref="J541">_xlfn.SWITCH($A$2,"average", AVERAGE(Instances!J541:Instances!J541),"median", MEDIAN(Instances!J541:Instances!J541),"min", MIN(Instances!J541:Instances!J541),"max", MAX(Instances!J541:Instances!J541),"diff", MAX(Instances!J541:Instances!J541)-MIN(Instances!J541:Instances!J541))</f>
        <v>0</v>
      </c>
      <c r="K541" s="1" cm="1">
        <f t="array" ref="K541">_xlfn.SWITCH($A$2,"average", AVERAGE(Instances!K541:Instances!K541),"median", MEDIAN(Instances!K541:Instances!K541),"min", MIN(Instances!K541:Instances!K541),"max", MAX(Instances!K541:Instances!K541),"diff", MAX(Instances!K541:Instances!K541)-MIN(Instances!K541:Instances!K541))</f>
        <v>0</v>
      </c>
      <c r="L541" s="1"/>
      <c r="M541" s="1" cm="1">
        <f t="array" ref="M541">_xlfn.SWITCH($A$2,"average", AVERAGE(Instances!M541:Instances!M541),"median", MEDIAN(Instances!M541:Instances!M541),"min", MIN(Instances!M541:Instances!M541),"max", MAX(Instances!M541:Instances!M541),"diff", MAX(Instances!M541:Instances!M541)-MIN(Instances!M541:Instances!M541))</f>
        <v>0</v>
      </c>
      <c r="N541" s="1" cm="1">
        <f t="array" ref="N541">_xlfn.SWITCH($A$2,"average", AVERAGE(Instances!N541:Instances!N541),"median", MEDIAN(Instances!N541:Instances!N541),"min", MIN(Instances!N541:Instances!N541),"max", MAX(Instances!N541:Instances!N541),"diff", MAX(Instances!N541:Instances!N541)-MIN(Instances!N541:Instances!N541))</f>
        <v>0</v>
      </c>
      <c r="O541" s="1"/>
      <c r="P541" s="1" cm="1">
        <f t="array" ref="P541">_xlfn.SWITCH($A$2,"average", AVERAGE(Instances!P541:Instances!P541),"median", MEDIAN(Instances!P541:Instances!P541),"min", MIN(Instances!P541:Instances!P541),"max", MAX(Instances!P541:Instances!P541),"diff", MAX(Instances!P541:Instances!P541)-MIN(Instances!P541:Instances!P541))</f>
        <v>0</v>
      </c>
      <c r="Q541" s="1" cm="1">
        <f t="array" ref="Q541">_xlfn.SWITCH($A$2,"average", AVERAGE(Instances!Q541:Instances!Q541),"median", MEDIAN(Instances!Q541:Instances!Q541),"min", MIN(Instances!Q541:Instances!Q541),"max", MAX(Instances!Q541:Instances!Q541),"diff", MAX(Instances!Q541:Instances!Q541)-MIN(Instances!Q541:Instances!Q541))</f>
        <v>0</v>
      </c>
      <c r="R541" s="1" cm="1">
        <f t="array" ref="R541">_xlfn.SWITCH($A$2,"average", AVERAGE(Instances!R541:Instances!R541),"median", MEDIAN(Instances!R541:Instances!R541),"min", MIN(Instances!R541:Instances!R541),"max", MAX(Instances!R541:Instances!R541),"diff", MAX(Instances!R541:Instances!R541)-MIN(Instances!R541:Instances!R541))</f>
        <v>0</v>
      </c>
      <c r="S541" s="1">
        <f>MIN($B541)</f>
        <v>0</v>
      </c>
      <c r="T541" s="1">
        <f>MIN($C541)</f>
        <v>0</v>
      </c>
      <c r="U541" s="1">
        <f>MIN($D541)</f>
        <v>0</v>
      </c>
      <c r="V541" s="1">
        <f>MIN($E541)</f>
        <v>0</v>
      </c>
      <c r="W541" s="1">
        <f>MIN($F541)</f>
        <v>0</v>
      </c>
      <c r="X541" s="1">
        <f>MIN($G541)</f>
        <v>0</v>
      </c>
      <c r="Y541" s="1">
        <f>MIN($H541)</f>
        <v>0</v>
      </c>
      <c r="Z541" s="1">
        <f>MIN($I541)</f>
        <v>0</v>
      </c>
      <c r="AA541" s="1">
        <f>MIN($J541)</f>
        <v>0</v>
      </c>
      <c r="AB541" s="1">
        <f>MIN($K541)</f>
        <v>0</v>
      </c>
      <c r="AC541" s="1">
        <f>MIN($M541)</f>
        <v>0</v>
      </c>
      <c r="AD541" s="1">
        <f>MIN($N541)</f>
        <v>0</v>
      </c>
      <c r="AE541" s="1">
        <f>MIN($P541)</f>
        <v>0</v>
      </c>
      <c r="AF541" s="1">
        <f>MIN($Q541)</f>
        <v>0</v>
      </c>
      <c r="AG541" s="1">
        <f>MIN($R541)</f>
        <v>0</v>
      </c>
      <c r="AH541" s="1">
        <f>MEDIAN($B541)</f>
        <v>0</v>
      </c>
      <c r="AI541" s="1">
        <f>MEDIAN($C541)</f>
        <v>0</v>
      </c>
      <c r="AJ541" s="1">
        <f>MEDIAN($D541)</f>
        <v>0</v>
      </c>
      <c r="AK541" s="1">
        <f>MEDIAN($E541)</f>
        <v>0</v>
      </c>
      <c r="AL541" s="1">
        <f>MEDIAN($F541)</f>
        <v>0</v>
      </c>
      <c r="AM541" s="1">
        <f>MEDIAN($G541)</f>
        <v>0</v>
      </c>
      <c r="AN541" s="1">
        <f>MEDIAN($H541)</f>
        <v>0</v>
      </c>
      <c r="AO541" s="1">
        <f>MEDIAN($I541)</f>
        <v>0</v>
      </c>
      <c r="AP541" s="1">
        <f>MEDIAN($J541)</f>
        <v>0</v>
      </c>
      <c r="AQ541" s="1">
        <f>MEDIAN($K541)</f>
        <v>0</v>
      </c>
      <c r="AR541" s="1">
        <f>MEDIAN($M541)</f>
        <v>0</v>
      </c>
      <c r="AS541" s="1">
        <f>MEDIAN($N541)</f>
        <v>0</v>
      </c>
      <c r="AT541" s="1">
        <f>MEDIAN($P541)</f>
        <v>0</v>
      </c>
      <c r="AU541" s="1">
        <f>MEDIAN($Q541)</f>
        <v>0</v>
      </c>
      <c r="AV541" s="1">
        <f>MEDIAN($R541)</f>
        <v>0</v>
      </c>
      <c r="AW541" s="1">
        <f>MAX($B541)</f>
        <v>0</v>
      </c>
      <c r="AX541" s="1">
        <f>MAX($C541)</f>
        <v>0</v>
      </c>
      <c r="AY541" s="1">
        <f>MAX($D541)</f>
        <v>0</v>
      </c>
      <c r="AZ541" s="1">
        <f>MAX($E541)</f>
        <v>0</v>
      </c>
      <c r="BA541" s="1">
        <f>MAX($F541)</f>
        <v>0</v>
      </c>
      <c r="BB541" s="1">
        <f>MAX($G541)</f>
        <v>0</v>
      </c>
      <c r="BC541" s="1">
        <f>MAX($H541)</f>
        <v>0</v>
      </c>
      <c r="BD541" s="1">
        <f>MAX($I541)</f>
        <v>0</v>
      </c>
      <c r="BE541" s="1">
        <f>MAX($J541)</f>
        <v>0</v>
      </c>
      <c r="BF541" s="1">
        <f>MAX($K541)</f>
        <v>0</v>
      </c>
      <c r="BG541" s="1">
        <f>MAX($M541)</f>
        <v>0</v>
      </c>
      <c r="BH541" s="1">
        <f>MAX($N541)</f>
        <v>0</v>
      </c>
      <c r="BI541" s="1">
        <f>MAX($P541)</f>
        <v>0</v>
      </c>
      <c r="BJ541" s="1">
        <f>MAX($Q541)</f>
        <v>0</v>
      </c>
      <c r="BK541" s="1">
        <f>MAX($R541)</f>
        <v>0</v>
      </c>
    </row>
    <row r="542" spans="1:63">
      <c r="A542" s="1" t="s">
        <v>56</v>
      </c>
      <c r="B542" s="1" cm="1">
        <f t="array" ref="B542">_xlfn.SWITCH($A$2,"average", AVERAGE(Instances!B542:Instances!B542),"median", MEDIAN(Instances!B542:Instances!B542),"min", MIN(Instances!B542:Instances!B542),"max", MAX(Instances!B542:Instances!B542),"diff", MAX(Instances!B542:Instances!B542)-MIN(Instances!B542:Instances!B542))</f>
        <v>0</v>
      </c>
      <c r="C542" s="1" cm="1">
        <f t="array" ref="C542">_xlfn.SWITCH($A$2,"average", AVERAGE(Instances!C542:Instances!C542),"median", MEDIAN(Instances!C542:Instances!C542),"min", MIN(Instances!C542:Instances!C542),"max", MAX(Instances!C542:Instances!C542),"diff", MAX(Instances!C542:Instances!C542)-MIN(Instances!C542:Instances!C542))</f>
        <v>0</v>
      </c>
      <c r="D542" s="1" cm="1">
        <f t="array" ref="D542">_xlfn.SWITCH($A$2,"average", AVERAGE(Instances!D542:Instances!D542),"median", MEDIAN(Instances!D542:Instances!D542),"min", MIN(Instances!D542:Instances!D542),"max", MAX(Instances!D542:Instances!D542),"diff", MAX(Instances!D542:Instances!D542)-MIN(Instances!D542:Instances!D542))</f>
        <v>0</v>
      </c>
      <c r="E542" s="1" cm="1">
        <f t="array" ref="E542">_xlfn.SWITCH($A$2,"average", AVERAGE(Instances!E542:Instances!E542),"median", MEDIAN(Instances!E542:Instances!E542),"min", MIN(Instances!E542:Instances!E542),"max", MAX(Instances!E542:Instances!E542),"diff", MAX(Instances!E542:Instances!E542)-MIN(Instances!E542:Instances!E542))</f>
        <v>0</v>
      </c>
      <c r="F542" s="1" cm="1">
        <f t="array" ref="F542">_xlfn.SWITCH($A$2,"average", AVERAGE(Instances!F542:Instances!F542),"median", MEDIAN(Instances!F542:Instances!F542),"min", MIN(Instances!F542:Instances!F542),"max", MAX(Instances!F542:Instances!F542),"diff", MAX(Instances!F542:Instances!F542)-MIN(Instances!F542:Instances!F542))</f>
        <v>0</v>
      </c>
      <c r="G542" s="1" cm="1">
        <f t="array" ref="G542">_xlfn.SWITCH($A$2,"average", AVERAGE(Instances!G542:Instances!G542),"median", MEDIAN(Instances!G542:Instances!G542),"min", MIN(Instances!G542:Instances!G542),"max", MAX(Instances!G542:Instances!G542),"diff", MAX(Instances!G542:Instances!G542)-MIN(Instances!G542:Instances!G542))</f>
        <v>0</v>
      </c>
      <c r="H542" s="1" cm="1">
        <f t="array" ref="H542">_xlfn.SWITCH($A$2,"average", AVERAGE(Instances!H542:Instances!H542),"median", MEDIAN(Instances!H542:Instances!H542),"min", MIN(Instances!H542:Instances!H542),"max", MAX(Instances!H542:Instances!H542),"diff", MAX(Instances!H542:Instances!H542)-MIN(Instances!H542:Instances!H542))</f>
        <v>0</v>
      </c>
      <c r="I542" s="1" cm="1">
        <f t="array" ref="I542">_xlfn.SWITCH($A$2,"average", AVERAGE(Instances!I542:Instances!I542),"median", MEDIAN(Instances!I542:Instances!I542),"min", MIN(Instances!I542:Instances!I542),"max", MAX(Instances!I542:Instances!I542),"diff", MAX(Instances!I542:Instances!I542)-MIN(Instances!I542:Instances!I542))</f>
        <v>0</v>
      </c>
      <c r="J542" s="1" cm="1">
        <f t="array" ref="J542">_xlfn.SWITCH($A$2,"average", AVERAGE(Instances!J542:Instances!J542),"median", MEDIAN(Instances!J542:Instances!J542),"min", MIN(Instances!J542:Instances!J542),"max", MAX(Instances!J542:Instances!J542),"diff", MAX(Instances!J542:Instances!J542)-MIN(Instances!J542:Instances!J542))</f>
        <v>0</v>
      </c>
      <c r="K542" s="1" cm="1">
        <f t="array" ref="K542">_xlfn.SWITCH($A$2,"average", AVERAGE(Instances!K542:Instances!K542),"median", MEDIAN(Instances!K542:Instances!K542),"min", MIN(Instances!K542:Instances!K542),"max", MAX(Instances!K542:Instances!K542),"diff", MAX(Instances!K542:Instances!K542)-MIN(Instances!K542:Instances!K542))</f>
        <v>0</v>
      </c>
      <c r="L542" s="1"/>
      <c r="M542" s="1" cm="1">
        <f t="array" ref="M542">_xlfn.SWITCH($A$2,"average", AVERAGE(Instances!M542:Instances!M542),"median", MEDIAN(Instances!M542:Instances!M542),"min", MIN(Instances!M542:Instances!M542),"max", MAX(Instances!M542:Instances!M542),"diff", MAX(Instances!M542:Instances!M542)-MIN(Instances!M542:Instances!M542))</f>
        <v>0</v>
      </c>
      <c r="N542" s="1" cm="1">
        <f t="array" ref="N542">_xlfn.SWITCH($A$2,"average", AVERAGE(Instances!N542:Instances!N542),"median", MEDIAN(Instances!N542:Instances!N542),"min", MIN(Instances!N542:Instances!N542),"max", MAX(Instances!N542:Instances!N542),"diff", MAX(Instances!N542:Instances!N542)-MIN(Instances!N542:Instances!N542))</f>
        <v>0</v>
      </c>
      <c r="O542" s="1"/>
      <c r="P542" s="1" cm="1">
        <f t="array" ref="P542">_xlfn.SWITCH($A$2,"average", AVERAGE(Instances!P542:Instances!P542),"median", MEDIAN(Instances!P542:Instances!P542),"min", MIN(Instances!P542:Instances!P542),"max", MAX(Instances!P542:Instances!P542),"diff", MAX(Instances!P542:Instances!P542)-MIN(Instances!P542:Instances!P542))</f>
        <v>0</v>
      </c>
      <c r="Q542" s="1" cm="1">
        <f t="array" ref="Q542">_xlfn.SWITCH($A$2,"average", AVERAGE(Instances!Q542:Instances!Q542),"median", MEDIAN(Instances!Q542:Instances!Q542),"min", MIN(Instances!Q542:Instances!Q542),"max", MAX(Instances!Q542:Instances!Q542),"diff", MAX(Instances!Q542:Instances!Q542)-MIN(Instances!Q542:Instances!Q542))</f>
        <v>0</v>
      </c>
      <c r="R542" s="1" cm="1">
        <f t="array" ref="R542">_xlfn.SWITCH($A$2,"average", AVERAGE(Instances!R542:Instances!R542),"median", MEDIAN(Instances!R542:Instances!R542),"min", MIN(Instances!R542:Instances!R542),"max", MAX(Instances!R542:Instances!R542),"diff", MAX(Instances!R542:Instances!R542)-MIN(Instances!R542:Instances!R542))</f>
        <v>0</v>
      </c>
      <c r="S542" s="1">
        <f>MIN($B542)</f>
        <v>0</v>
      </c>
      <c r="T542" s="1">
        <f>MIN($C542)</f>
        <v>0</v>
      </c>
      <c r="U542" s="1">
        <f>MIN($D542)</f>
        <v>0</v>
      </c>
      <c r="V542" s="1">
        <f>MIN($E542)</f>
        <v>0</v>
      </c>
      <c r="W542" s="1">
        <f>MIN($F542)</f>
        <v>0</v>
      </c>
      <c r="X542" s="1">
        <f>MIN($G542)</f>
        <v>0</v>
      </c>
      <c r="Y542" s="1">
        <f>MIN($H542)</f>
        <v>0</v>
      </c>
      <c r="Z542" s="1">
        <f>MIN($I542)</f>
        <v>0</v>
      </c>
      <c r="AA542" s="1">
        <f>MIN($J542)</f>
        <v>0</v>
      </c>
      <c r="AB542" s="1">
        <f>MIN($K542)</f>
        <v>0</v>
      </c>
      <c r="AC542" s="1">
        <f>MIN($M542)</f>
        <v>0</v>
      </c>
      <c r="AD542" s="1">
        <f>MIN($N542)</f>
        <v>0</v>
      </c>
      <c r="AE542" s="1">
        <f>MIN($P542)</f>
        <v>0</v>
      </c>
      <c r="AF542" s="1">
        <f>MIN($Q542)</f>
        <v>0</v>
      </c>
      <c r="AG542" s="1">
        <f>MIN($R542)</f>
        <v>0</v>
      </c>
      <c r="AH542" s="1">
        <f>MEDIAN($B542)</f>
        <v>0</v>
      </c>
      <c r="AI542" s="1">
        <f>MEDIAN($C542)</f>
        <v>0</v>
      </c>
      <c r="AJ542" s="1">
        <f>MEDIAN($D542)</f>
        <v>0</v>
      </c>
      <c r="AK542" s="1">
        <f>MEDIAN($E542)</f>
        <v>0</v>
      </c>
      <c r="AL542" s="1">
        <f>MEDIAN($F542)</f>
        <v>0</v>
      </c>
      <c r="AM542" s="1">
        <f>MEDIAN($G542)</f>
        <v>0</v>
      </c>
      <c r="AN542" s="1">
        <f>MEDIAN($H542)</f>
        <v>0</v>
      </c>
      <c r="AO542" s="1">
        <f>MEDIAN($I542)</f>
        <v>0</v>
      </c>
      <c r="AP542" s="1">
        <f>MEDIAN($J542)</f>
        <v>0</v>
      </c>
      <c r="AQ542" s="1">
        <f>MEDIAN($K542)</f>
        <v>0</v>
      </c>
      <c r="AR542" s="1">
        <f>MEDIAN($M542)</f>
        <v>0</v>
      </c>
      <c r="AS542" s="1">
        <f>MEDIAN($N542)</f>
        <v>0</v>
      </c>
      <c r="AT542" s="1">
        <f>MEDIAN($P542)</f>
        <v>0</v>
      </c>
      <c r="AU542" s="1">
        <f>MEDIAN($Q542)</f>
        <v>0</v>
      </c>
      <c r="AV542" s="1">
        <f>MEDIAN($R542)</f>
        <v>0</v>
      </c>
      <c r="AW542" s="1">
        <f>MAX($B542)</f>
        <v>0</v>
      </c>
      <c r="AX542" s="1">
        <f>MAX($C542)</f>
        <v>0</v>
      </c>
      <c r="AY542" s="1">
        <f>MAX($D542)</f>
        <v>0</v>
      </c>
      <c r="AZ542" s="1">
        <f>MAX($E542)</f>
        <v>0</v>
      </c>
      <c r="BA542" s="1">
        <f>MAX($F542)</f>
        <v>0</v>
      </c>
      <c r="BB542" s="1">
        <f>MAX($G542)</f>
        <v>0</v>
      </c>
      <c r="BC542" s="1">
        <f>MAX($H542)</f>
        <v>0</v>
      </c>
      <c r="BD542" s="1">
        <f>MAX($I542)</f>
        <v>0</v>
      </c>
      <c r="BE542" s="1">
        <f>MAX($J542)</f>
        <v>0</v>
      </c>
      <c r="BF542" s="1">
        <f>MAX($K542)</f>
        <v>0</v>
      </c>
      <c r="BG542" s="1">
        <f>MAX($M542)</f>
        <v>0</v>
      </c>
      <c r="BH542" s="1">
        <f>MAX($N542)</f>
        <v>0</v>
      </c>
      <c r="BI542" s="1">
        <f>MAX($P542)</f>
        <v>0</v>
      </c>
      <c r="BJ542" s="1">
        <f>MAX($Q542)</f>
        <v>0</v>
      </c>
      <c r="BK542" s="1">
        <f>MAX($R542)</f>
        <v>0</v>
      </c>
    </row>
    <row r="543" spans="1:63">
      <c r="A543" s="1" t="s">
        <v>57</v>
      </c>
      <c r="B543" s="1" cm="1">
        <f t="array" ref="B543">_xlfn.SWITCH($A$2,"average", AVERAGE(Instances!B543:Instances!B543),"median", MEDIAN(Instances!B543:Instances!B543),"min", MIN(Instances!B543:Instances!B543),"max", MAX(Instances!B543:Instances!B543),"diff", MAX(Instances!B543:Instances!B543)-MIN(Instances!B543:Instances!B543))</f>
        <v>0</v>
      </c>
      <c r="C543" s="1" cm="1">
        <f t="array" ref="C543">_xlfn.SWITCH($A$2,"average", AVERAGE(Instances!C543:Instances!C543),"median", MEDIAN(Instances!C543:Instances!C543),"min", MIN(Instances!C543:Instances!C543),"max", MAX(Instances!C543:Instances!C543),"diff", MAX(Instances!C543:Instances!C543)-MIN(Instances!C543:Instances!C543))</f>
        <v>0</v>
      </c>
      <c r="D543" s="1" cm="1">
        <f t="array" ref="D543">_xlfn.SWITCH($A$2,"average", AVERAGE(Instances!D543:Instances!D543),"median", MEDIAN(Instances!D543:Instances!D543),"min", MIN(Instances!D543:Instances!D543),"max", MAX(Instances!D543:Instances!D543),"diff", MAX(Instances!D543:Instances!D543)-MIN(Instances!D543:Instances!D543))</f>
        <v>0</v>
      </c>
      <c r="E543" s="1" cm="1">
        <f t="array" ref="E543">_xlfn.SWITCH($A$2,"average", AVERAGE(Instances!E543:Instances!E543),"median", MEDIAN(Instances!E543:Instances!E543),"min", MIN(Instances!E543:Instances!E543),"max", MAX(Instances!E543:Instances!E543),"diff", MAX(Instances!E543:Instances!E543)-MIN(Instances!E543:Instances!E543))</f>
        <v>0</v>
      </c>
      <c r="F543" s="1" cm="1">
        <f t="array" ref="F543">_xlfn.SWITCH($A$2,"average", AVERAGE(Instances!F543:Instances!F543),"median", MEDIAN(Instances!F543:Instances!F543),"min", MIN(Instances!F543:Instances!F543),"max", MAX(Instances!F543:Instances!F543),"diff", MAX(Instances!F543:Instances!F543)-MIN(Instances!F543:Instances!F543))</f>
        <v>0</v>
      </c>
      <c r="G543" s="1" cm="1">
        <f t="array" ref="G543">_xlfn.SWITCH($A$2,"average", AVERAGE(Instances!G543:Instances!G543),"median", MEDIAN(Instances!G543:Instances!G543),"min", MIN(Instances!G543:Instances!G543),"max", MAX(Instances!G543:Instances!G543),"diff", MAX(Instances!G543:Instances!G543)-MIN(Instances!G543:Instances!G543))</f>
        <v>0</v>
      </c>
      <c r="H543" s="1" cm="1">
        <f t="array" ref="H543">_xlfn.SWITCH($A$2,"average", AVERAGE(Instances!H543:Instances!H543),"median", MEDIAN(Instances!H543:Instances!H543),"min", MIN(Instances!H543:Instances!H543),"max", MAX(Instances!H543:Instances!H543),"diff", MAX(Instances!H543:Instances!H543)-MIN(Instances!H543:Instances!H543))</f>
        <v>0</v>
      </c>
      <c r="I543" s="1" cm="1">
        <f t="array" ref="I543">_xlfn.SWITCH($A$2,"average", AVERAGE(Instances!I543:Instances!I543),"median", MEDIAN(Instances!I543:Instances!I543),"min", MIN(Instances!I543:Instances!I543),"max", MAX(Instances!I543:Instances!I543),"diff", MAX(Instances!I543:Instances!I543)-MIN(Instances!I543:Instances!I543))</f>
        <v>0</v>
      </c>
      <c r="J543" s="1" cm="1">
        <f t="array" ref="J543">_xlfn.SWITCH($A$2,"average", AVERAGE(Instances!J543:Instances!J543),"median", MEDIAN(Instances!J543:Instances!J543),"min", MIN(Instances!J543:Instances!J543),"max", MAX(Instances!J543:Instances!J543),"diff", MAX(Instances!J543:Instances!J543)-MIN(Instances!J543:Instances!J543))</f>
        <v>0</v>
      </c>
      <c r="K543" s="1" cm="1">
        <f t="array" ref="K543">_xlfn.SWITCH($A$2,"average", AVERAGE(Instances!K543:Instances!K543),"median", MEDIAN(Instances!K543:Instances!K543),"min", MIN(Instances!K543:Instances!K543),"max", MAX(Instances!K543:Instances!K543),"diff", MAX(Instances!K543:Instances!K543)-MIN(Instances!K543:Instances!K543))</f>
        <v>0</v>
      </c>
      <c r="L543" s="1"/>
      <c r="M543" s="1" cm="1">
        <f t="array" ref="M543">_xlfn.SWITCH($A$2,"average", AVERAGE(Instances!M543:Instances!M543),"median", MEDIAN(Instances!M543:Instances!M543),"min", MIN(Instances!M543:Instances!M543),"max", MAX(Instances!M543:Instances!M543),"diff", MAX(Instances!M543:Instances!M543)-MIN(Instances!M543:Instances!M543))</f>
        <v>0</v>
      </c>
      <c r="N543" s="1" cm="1">
        <f t="array" ref="N543">_xlfn.SWITCH($A$2,"average", AVERAGE(Instances!N543:Instances!N543),"median", MEDIAN(Instances!N543:Instances!N543),"min", MIN(Instances!N543:Instances!N543),"max", MAX(Instances!N543:Instances!N543),"diff", MAX(Instances!N543:Instances!N543)-MIN(Instances!N543:Instances!N543))</f>
        <v>0</v>
      </c>
      <c r="O543" s="1"/>
      <c r="P543" s="1" cm="1">
        <f t="array" ref="P543">_xlfn.SWITCH($A$2,"average", AVERAGE(Instances!P543:Instances!P543),"median", MEDIAN(Instances!P543:Instances!P543),"min", MIN(Instances!P543:Instances!P543),"max", MAX(Instances!P543:Instances!P543),"diff", MAX(Instances!P543:Instances!P543)-MIN(Instances!P543:Instances!P543))</f>
        <v>0</v>
      </c>
      <c r="Q543" s="1" cm="1">
        <f t="array" ref="Q543">_xlfn.SWITCH($A$2,"average", AVERAGE(Instances!Q543:Instances!Q543),"median", MEDIAN(Instances!Q543:Instances!Q543),"min", MIN(Instances!Q543:Instances!Q543),"max", MAX(Instances!Q543:Instances!Q543),"diff", MAX(Instances!Q543:Instances!Q543)-MIN(Instances!Q543:Instances!Q543))</f>
        <v>0</v>
      </c>
      <c r="R543" s="1" cm="1">
        <f t="array" ref="R543">_xlfn.SWITCH($A$2,"average", AVERAGE(Instances!R543:Instances!R543),"median", MEDIAN(Instances!R543:Instances!R543),"min", MIN(Instances!R543:Instances!R543),"max", MAX(Instances!R543:Instances!R543),"diff", MAX(Instances!R543:Instances!R543)-MIN(Instances!R543:Instances!R543))</f>
        <v>0</v>
      </c>
      <c r="S543" s="1">
        <f>MIN($B543)</f>
        <v>0</v>
      </c>
      <c r="T543" s="1">
        <f>MIN($C543)</f>
        <v>0</v>
      </c>
      <c r="U543" s="1">
        <f>MIN($D543)</f>
        <v>0</v>
      </c>
      <c r="V543" s="1">
        <f>MIN($E543)</f>
        <v>0</v>
      </c>
      <c r="W543" s="1">
        <f>MIN($F543)</f>
        <v>0</v>
      </c>
      <c r="X543" s="1">
        <f>MIN($G543)</f>
        <v>0</v>
      </c>
      <c r="Y543" s="1">
        <f>MIN($H543)</f>
        <v>0</v>
      </c>
      <c r="Z543" s="1">
        <f>MIN($I543)</f>
        <v>0</v>
      </c>
      <c r="AA543" s="1">
        <f>MIN($J543)</f>
        <v>0</v>
      </c>
      <c r="AB543" s="1">
        <f>MIN($K543)</f>
        <v>0</v>
      </c>
      <c r="AC543" s="1">
        <f>MIN($M543)</f>
        <v>0</v>
      </c>
      <c r="AD543" s="1">
        <f>MIN($N543)</f>
        <v>0</v>
      </c>
      <c r="AE543" s="1">
        <f>MIN($P543)</f>
        <v>0</v>
      </c>
      <c r="AF543" s="1">
        <f>MIN($Q543)</f>
        <v>0</v>
      </c>
      <c r="AG543" s="1">
        <f>MIN($R543)</f>
        <v>0</v>
      </c>
      <c r="AH543" s="1">
        <f>MEDIAN($B543)</f>
        <v>0</v>
      </c>
      <c r="AI543" s="1">
        <f>MEDIAN($C543)</f>
        <v>0</v>
      </c>
      <c r="AJ543" s="1">
        <f>MEDIAN($D543)</f>
        <v>0</v>
      </c>
      <c r="AK543" s="1">
        <f>MEDIAN($E543)</f>
        <v>0</v>
      </c>
      <c r="AL543" s="1">
        <f>MEDIAN($F543)</f>
        <v>0</v>
      </c>
      <c r="AM543" s="1">
        <f>MEDIAN($G543)</f>
        <v>0</v>
      </c>
      <c r="AN543" s="1">
        <f>MEDIAN($H543)</f>
        <v>0</v>
      </c>
      <c r="AO543" s="1">
        <f>MEDIAN($I543)</f>
        <v>0</v>
      </c>
      <c r="AP543" s="1">
        <f>MEDIAN($J543)</f>
        <v>0</v>
      </c>
      <c r="AQ543" s="1">
        <f>MEDIAN($K543)</f>
        <v>0</v>
      </c>
      <c r="AR543" s="1">
        <f>MEDIAN($M543)</f>
        <v>0</v>
      </c>
      <c r="AS543" s="1">
        <f>MEDIAN($N543)</f>
        <v>0</v>
      </c>
      <c r="AT543" s="1">
        <f>MEDIAN($P543)</f>
        <v>0</v>
      </c>
      <c r="AU543" s="1">
        <f>MEDIAN($Q543)</f>
        <v>0</v>
      </c>
      <c r="AV543" s="1">
        <f>MEDIAN($R543)</f>
        <v>0</v>
      </c>
      <c r="AW543" s="1">
        <f>MAX($B543)</f>
        <v>0</v>
      </c>
      <c r="AX543" s="1">
        <f>MAX($C543)</f>
        <v>0</v>
      </c>
      <c r="AY543" s="1">
        <f>MAX($D543)</f>
        <v>0</v>
      </c>
      <c r="AZ543" s="1">
        <f>MAX($E543)</f>
        <v>0</v>
      </c>
      <c r="BA543" s="1">
        <f>MAX($F543)</f>
        <v>0</v>
      </c>
      <c r="BB543" s="1">
        <f>MAX($G543)</f>
        <v>0</v>
      </c>
      <c r="BC543" s="1">
        <f>MAX($H543)</f>
        <v>0</v>
      </c>
      <c r="BD543" s="1">
        <f>MAX($I543)</f>
        <v>0</v>
      </c>
      <c r="BE543" s="1">
        <f>MAX($J543)</f>
        <v>0</v>
      </c>
      <c r="BF543" s="1">
        <f>MAX($K543)</f>
        <v>0</v>
      </c>
      <c r="BG543" s="1">
        <f>MAX($M543)</f>
        <v>0</v>
      </c>
      <c r="BH543" s="1">
        <f>MAX($N543)</f>
        <v>0</v>
      </c>
      <c r="BI543" s="1">
        <f>MAX($P543)</f>
        <v>0</v>
      </c>
      <c r="BJ543" s="1">
        <f>MAX($Q543)</f>
        <v>0</v>
      </c>
      <c r="BK543" s="1">
        <f>MAX($R543)</f>
        <v>0</v>
      </c>
    </row>
    <row r="544" spans="1:63">
      <c r="A544" s="1" t="s">
        <v>58</v>
      </c>
      <c r="B544" s="1" cm="1">
        <f t="array" ref="B544">_xlfn.SWITCH($A$2,"average", AVERAGE(Instances!B544:Instances!B544),"median", MEDIAN(Instances!B544:Instances!B544),"min", MIN(Instances!B544:Instances!B544),"max", MAX(Instances!B544:Instances!B544),"diff", MAX(Instances!B544:Instances!B544)-MIN(Instances!B544:Instances!B544))</f>
        <v>0</v>
      </c>
      <c r="C544" s="1" cm="1">
        <f t="array" ref="C544">_xlfn.SWITCH($A$2,"average", AVERAGE(Instances!C544:Instances!C544),"median", MEDIAN(Instances!C544:Instances!C544),"min", MIN(Instances!C544:Instances!C544),"max", MAX(Instances!C544:Instances!C544),"diff", MAX(Instances!C544:Instances!C544)-MIN(Instances!C544:Instances!C544))</f>
        <v>0</v>
      </c>
      <c r="D544" s="1" cm="1">
        <f t="array" ref="D544">_xlfn.SWITCH($A$2,"average", AVERAGE(Instances!D544:Instances!D544),"median", MEDIAN(Instances!D544:Instances!D544),"min", MIN(Instances!D544:Instances!D544),"max", MAX(Instances!D544:Instances!D544),"diff", MAX(Instances!D544:Instances!D544)-MIN(Instances!D544:Instances!D544))</f>
        <v>0</v>
      </c>
      <c r="E544" s="1" cm="1">
        <f t="array" ref="E544">_xlfn.SWITCH($A$2,"average", AVERAGE(Instances!E544:Instances!E544),"median", MEDIAN(Instances!E544:Instances!E544),"min", MIN(Instances!E544:Instances!E544),"max", MAX(Instances!E544:Instances!E544),"diff", MAX(Instances!E544:Instances!E544)-MIN(Instances!E544:Instances!E544))</f>
        <v>0</v>
      </c>
      <c r="F544" s="1" cm="1">
        <f t="array" ref="F544">_xlfn.SWITCH($A$2,"average", AVERAGE(Instances!F544:Instances!F544),"median", MEDIAN(Instances!F544:Instances!F544),"min", MIN(Instances!F544:Instances!F544),"max", MAX(Instances!F544:Instances!F544),"diff", MAX(Instances!F544:Instances!F544)-MIN(Instances!F544:Instances!F544))</f>
        <v>0</v>
      </c>
      <c r="G544" s="1" cm="1">
        <f t="array" ref="G544">_xlfn.SWITCH($A$2,"average", AVERAGE(Instances!G544:Instances!G544),"median", MEDIAN(Instances!G544:Instances!G544),"min", MIN(Instances!G544:Instances!G544),"max", MAX(Instances!G544:Instances!G544),"diff", MAX(Instances!G544:Instances!G544)-MIN(Instances!G544:Instances!G544))</f>
        <v>0</v>
      </c>
      <c r="H544" s="1" cm="1">
        <f t="array" ref="H544">_xlfn.SWITCH($A$2,"average", AVERAGE(Instances!H544:Instances!H544),"median", MEDIAN(Instances!H544:Instances!H544),"min", MIN(Instances!H544:Instances!H544),"max", MAX(Instances!H544:Instances!H544),"diff", MAX(Instances!H544:Instances!H544)-MIN(Instances!H544:Instances!H544))</f>
        <v>0</v>
      </c>
      <c r="I544" s="1" cm="1">
        <f t="array" ref="I544">_xlfn.SWITCH($A$2,"average", AVERAGE(Instances!I544:Instances!I544),"median", MEDIAN(Instances!I544:Instances!I544),"min", MIN(Instances!I544:Instances!I544),"max", MAX(Instances!I544:Instances!I544),"diff", MAX(Instances!I544:Instances!I544)-MIN(Instances!I544:Instances!I544))</f>
        <v>0</v>
      </c>
      <c r="J544" s="1" cm="1">
        <f t="array" ref="J544">_xlfn.SWITCH($A$2,"average", AVERAGE(Instances!J544:Instances!J544),"median", MEDIAN(Instances!J544:Instances!J544),"min", MIN(Instances!J544:Instances!J544),"max", MAX(Instances!J544:Instances!J544),"diff", MAX(Instances!J544:Instances!J544)-MIN(Instances!J544:Instances!J544))</f>
        <v>0</v>
      </c>
      <c r="K544" s="1" cm="1">
        <f t="array" ref="K544">_xlfn.SWITCH($A$2,"average", AVERAGE(Instances!K544:Instances!K544),"median", MEDIAN(Instances!K544:Instances!K544),"min", MIN(Instances!K544:Instances!K544),"max", MAX(Instances!K544:Instances!K544),"diff", MAX(Instances!K544:Instances!K544)-MIN(Instances!K544:Instances!K544))</f>
        <v>0</v>
      </c>
      <c r="L544" s="1"/>
      <c r="M544" s="1" cm="1">
        <f t="array" ref="M544">_xlfn.SWITCH($A$2,"average", AVERAGE(Instances!M544:Instances!M544),"median", MEDIAN(Instances!M544:Instances!M544),"min", MIN(Instances!M544:Instances!M544),"max", MAX(Instances!M544:Instances!M544),"diff", MAX(Instances!M544:Instances!M544)-MIN(Instances!M544:Instances!M544))</f>
        <v>0</v>
      </c>
      <c r="N544" s="1" cm="1">
        <f t="array" ref="N544">_xlfn.SWITCH($A$2,"average", AVERAGE(Instances!N544:Instances!N544),"median", MEDIAN(Instances!N544:Instances!N544),"min", MIN(Instances!N544:Instances!N544),"max", MAX(Instances!N544:Instances!N544),"diff", MAX(Instances!N544:Instances!N544)-MIN(Instances!N544:Instances!N544))</f>
        <v>0</v>
      </c>
      <c r="O544" s="1"/>
      <c r="P544" s="1" cm="1">
        <f t="array" ref="P544">_xlfn.SWITCH($A$2,"average", AVERAGE(Instances!P544:Instances!P544),"median", MEDIAN(Instances!P544:Instances!P544),"min", MIN(Instances!P544:Instances!P544),"max", MAX(Instances!P544:Instances!P544),"diff", MAX(Instances!P544:Instances!P544)-MIN(Instances!P544:Instances!P544))</f>
        <v>0</v>
      </c>
      <c r="Q544" s="1" cm="1">
        <f t="array" ref="Q544">_xlfn.SWITCH($A$2,"average", AVERAGE(Instances!Q544:Instances!Q544),"median", MEDIAN(Instances!Q544:Instances!Q544),"min", MIN(Instances!Q544:Instances!Q544),"max", MAX(Instances!Q544:Instances!Q544),"diff", MAX(Instances!Q544:Instances!Q544)-MIN(Instances!Q544:Instances!Q544))</f>
        <v>0</v>
      </c>
      <c r="R544" s="1" cm="1">
        <f t="array" ref="R544">_xlfn.SWITCH($A$2,"average", AVERAGE(Instances!R544:Instances!R544),"median", MEDIAN(Instances!R544:Instances!R544),"min", MIN(Instances!R544:Instances!R544),"max", MAX(Instances!R544:Instances!R544),"diff", MAX(Instances!R544:Instances!R544)-MIN(Instances!R544:Instances!R544))</f>
        <v>0</v>
      </c>
      <c r="S544" s="1">
        <f>MIN($B544)</f>
        <v>0</v>
      </c>
      <c r="T544" s="1">
        <f>MIN($C544)</f>
        <v>0</v>
      </c>
      <c r="U544" s="1">
        <f>MIN($D544)</f>
        <v>0</v>
      </c>
      <c r="V544" s="1">
        <f>MIN($E544)</f>
        <v>0</v>
      </c>
      <c r="W544" s="1">
        <f>MIN($F544)</f>
        <v>0</v>
      </c>
      <c r="X544" s="1">
        <f>MIN($G544)</f>
        <v>0</v>
      </c>
      <c r="Y544" s="1">
        <f>MIN($H544)</f>
        <v>0</v>
      </c>
      <c r="Z544" s="1">
        <f>MIN($I544)</f>
        <v>0</v>
      </c>
      <c r="AA544" s="1">
        <f>MIN($J544)</f>
        <v>0</v>
      </c>
      <c r="AB544" s="1">
        <f>MIN($K544)</f>
        <v>0</v>
      </c>
      <c r="AC544" s="1">
        <f>MIN($M544)</f>
        <v>0</v>
      </c>
      <c r="AD544" s="1">
        <f>MIN($N544)</f>
        <v>0</v>
      </c>
      <c r="AE544" s="1">
        <f>MIN($P544)</f>
        <v>0</v>
      </c>
      <c r="AF544" s="1">
        <f>MIN($Q544)</f>
        <v>0</v>
      </c>
      <c r="AG544" s="1">
        <f>MIN($R544)</f>
        <v>0</v>
      </c>
      <c r="AH544" s="1">
        <f>MEDIAN($B544)</f>
        <v>0</v>
      </c>
      <c r="AI544" s="1">
        <f>MEDIAN($C544)</f>
        <v>0</v>
      </c>
      <c r="AJ544" s="1">
        <f>MEDIAN($D544)</f>
        <v>0</v>
      </c>
      <c r="AK544" s="1">
        <f>MEDIAN($E544)</f>
        <v>0</v>
      </c>
      <c r="AL544" s="1">
        <f>MEDIAN($F544)</f>
        <v>0</v>
      </c>
      <c r="AM544" s="1">
        <f>MEDIAN($G544)</f>
        <v>0</v>
      </c>
      <c r="AN544" s="1">
        <f>MEDIAN($H544)</f>
        <v>0</v>
      </c>
      <c r="AO544" s="1">
        <f>MEDIAN($I544)</f>
        <v>0</v>
      </c>
      <c r="AP544" s="1">
        <f>MEDIAN($J544)</f>
        <v>0</v>
      </c>
      <c r="AQ544" s="1">
        <f>MEDIAN($K544)</f>
        <v>0</v>
      </c>
      <c r="AR544" s="1">
        <f>MEDIAN($M544)</f>
        <v>0</v>
      </c>
      <c r="AS544" s="1">
        <f>MEDIAN($N544)</f>
        <v>0</v>
      </c>
      <c r="AT544" s="1">
        <f>MEDIAN($P544)</f>
        <v>0</v>
      </c>
      <c r="AU544" s="1">
        <f>MEDIAN($Q544)</f>
        <v>0</v>
      </c>
      <c r="AV544" s="1">
        <f>MEDIAN($R544)</f>
        <v>0</v>
      </c>
      <c r="AW544" s="1">
        <f>MAX($B544)</f>
        <v>0</v>
      </c>
      <c r="AX544" s="1">
        <f>MAX($C544)</f>
        <v>0</v>
      </c>
      <c r="AY544" s="1">
        <f>MAX($D544)</f>
        <v>0</v>
      </c>
      <c r="AZ544" s="1">
        <f>MAX($E544)</f>
        <v>0</v>
      </c>
      <c r="BA544" s="1">
        <f>MAX($F544)</f>
        <v>0</v>
      </c>
      <c r="BB544" s="1">
        <f>MAX($G544)</f>
        <v>0</v>
      </c>
      <c r="BC544" s="1">
        <f>MAX($H544)</f>
        <v>0</v>
      </c>
      <c r="BD544" s="1">
        <f>MAX($I544)</f>
        <v>0</v>
      </c>
      <c r="BE544" s="1">
        <f>MAX($J544)</f>
        <v>0</v>
      </c>
      <c r="BF544" s="1">
        <f>MAX($K544)</f>
        <v>0</v>
      </c>
      <c r="BG544" s="1">
        <f>MAX($M544)</f>
        <v>0</v>
      </c>
      <c r="BH544" s="1">
        <f>MAX($N544)</f>
        <v>0</v>
      </c>
      <c r="BI544" s="1">
        <f>MAX($P544)</f>
        <v>0</v>
      </c>
      <c r="BJ544" s="1">
        <f>MAX($Q544)</f>
        <v>0</v>
      </c>
      <c r="BK544" s="1">
        <f>MAX($R544)</f>
        <v>0</v>
      </c>
    </row>
    <row r="545" spans="1:63">
      <c r="A545" s="1" t="s">
        <v>59</v>
      </c>
      <c r="B545" s="1" cm="1">
        <f t="array" ref="B545">_xlfn.SWITCH($A$2,"average", AVERAGE(Instances!B545:Instances!B545),"median", MEDIAN(Instances!B545:Instances!B545),"min", MIN(Instances!B545:Instances!B545),"max", MAX(Instances!B545:Instances!B545),"diff", MAX(Instances!B545:Instances!B545)-MIN(Instances!B545:Instances!B545))</f>
        <v>0</v>
      </c>
      <c r="C545" s="1" cm="1">
        <f t="array" ref="C545">_xlfn.SWITCH($A$2,"average", AVERAGE(Instances!C545:Instances!C545),"median", MEDIAN(Instances!C545:Instances!C545),"min", MIN(Instances!C545:Instances!C545),"max", MAX(Instances!C545:Instances!C545),"diff", MAX(Instances!C545:Instances!C545)-MIN(Instances!C545:Instances!C545))</f>
        <v>0</v>
      </c>
      <c r="D545" s="1" cm="1">
        <f t="array" ref="D545">_xlfn.SWITCH($A$2,"average", AVERAGE(Instances!D545:Instances!D545),"median", MEDIAN(Instances!D545:Instances!D545),"min", MIN(Instances!D545:Instances!D545),"max", MAX(Instances!D545:Instances!D545),"diff", MAX(Instances!D545:Instances!D545)-MIN(Instances!D545:Instances!D545))</f>
        <v>0</v>
      </c>
      <c r="E545" s="1" cm="1">
        <f t="array" ref="E545">_xlfn.SWITCH($A$2,"average", AVERAGE(Instances!E545:Instances!E545),"median", MEDIAN(Instances!E545:Instances!E545),"min", MIN(Instances!E545:Instances!E545),"max", MAX(Instances!E545:Instances!E545),"diff", MAX(Instances!E545:Instances!E545)-MIN(Instances!E545:Instances!E545))</f>
        <v>0</v>
      </c>
      <c r="F545" s="1" cm="1">
        <f t="array" ref="F545">_xlfn.SWITCH($A$2,"average", AVERAGE(Instances!F545:Instances!F545),"median", MEDIAN(Instances!F545:Instances!F545),"min", MIN(Instances!F545:Instances!F545),"max", MAX(Instances!F545:Instances!F545),"diff", MAX(Instances!F545:Instances!F545)-MIN(Instances!F545:Instances!F545))</f>
        <v>0</v>
      </c>
      <c r="G545" s="1" cm="1">
        <f t="array" ref="G545">_xlfn.SWITCH($A$2,"average", AVERAGE(Instances!G545:Instances!G545),"median", MEDIAN(Instances!G545:Instances!G545),"min", MIN(Instances!G545:Instances!G545),"max", MAX(Instances!G545:Instances!G545),"diff", MAX(Instances!G545:Instances!G545)-MIN(Instances!G545:Instances!G545))</f>
        <v>0</v>
      </c>
      <c r="H545" s="1" cm="1">
        <f t="array" ref="H545">_xlfn.SWITCH($A$2,"average", AVERAGE(Instances!H545:Instances!H545),"median", MEDIAN(Instances!H545:Instances!H545),"min", MIN(Instances!H545:Instances!H545),"max", MAX(Instances!H545:Instances!H545),"diff", MAX(Instances!H545:Instances!H545)-MIN(Instances!H545:Instances!H545))</f>
        <v>0</v>
      </c>
      <c r="I545" s="1" cm="1">
        <f t="array" ref="I545">_xlfn.SWITCH($A$2,"average", AVERAGE(Instances!I545:Instances!I545),"median", MEDIAN(Instances!I545:Instances!I545),"min", MIN(Instances!I545:Instances!I545),"max", MAX(Instances!I545:Instances!I545),"diff", MAX(Instances!I545:Instances!I545)-MIN(Instances!I545:Instances!I545))</f>
        <v>0</v>
      </c>
      <c r="J545" s="1" cm="1">
        <f t="array" ref="J545">_xlfn.SWITCH($A$2,"average", AVERAGE(Instances!J545:Instances!J545),"median", MEDIAN(Instances!J545:Instances!J545),"min", MIN(Instances!J545:Instances!J545),"max", MAX(Instances!J545:Instances!J545),"diff", MAX(Instances!J545:Instances!J545)-MIN(Instances!J545:Instances!J545))</f>
        <v>0</v>
      </c>
      <c r="K545" s="1" cm="1">
        <f t="array" ref="K545">_xlfn.SWITCH($A$2,"average", AVERAGE(Instances!K545:Instances!K545),"median", MEDIAN(Instances!K545:Instances!K545),"min", MIN(Instances!K545:Instances!K545),"max", MAX(Instances!K545:Instances!K545),"diff", MAX(Instances!K545:Instances!K545)-MIN(Instances!K545:Instances!K545))</f>
        <v>0</v>
      </c>
      <c r="L545" s="1"/>
      <c r="M545" s="1" cm="1">
        <f t="array" ref="M545">_xlfn.SWITCH($A$2,"average", AVERAGE(Instances!M545:Instances!M545),"median", MEDIAN(Instances!M545:Instances!M545),"min", MIN(Instances!M545:Instances!M545),"max", MAX(Instances!M545:Instances!M545),"diff", MAX(Instances!M545:Instances!M545)-MIN(Instances!M545:Instances!M545))</f>
        <v>0</v>
      </c>
      <c r="N545" s="1" cm="1">
        <f t="array" ref="N545">_xlfn.SWITCH($A$2,"average", AVERAGE(Instances!N545:Instances!N545),"median", MEDIAN(Instances!N545:Instances!N545),"min", MIN(Instances!N545:Instances!N545),"max", MAX(Instances!N545:Instances!N545),"diff", MAX(Instances!N545:Instances!N545)-MIN(Instances!N545:Instances!N545))</f>
        <v>0</v>
      </c>
      <c r="O545" s="1"/>
      <c r="P545" s="1" cm="1">
        <f t="array" ref="P545">_xlfn.SWITCH($A$2,"average", AVERAGE(Instances!P545:Instances!P545),"median", MEDIAN(Instances!P545:Instances!P545),"min", MIN(Instances!P545:Instances!P545),"max", MAX(Instances!P545:Instances!P545),"diff", MAX(Instances!P545:Instances!P545)-MIN(Instances!P545:Instances!P545))</f>
        <v>0</v>
      </c>
      <c r="Q545" s="1" cm="1">
        <f t="array" ref="Q545">_xlfn.SWITCH($A$2,"average", AVERAGE(Instances!Q545:Instances!Q545),"median", MEDIAN(Instances!Q545:Instances!Q545),"min", MIN(Instances!Q545:Instances!Q545),"max", MAX(Instances!Q545:Instances!Q545),"diff", MAX(Instances!Q545:Instances!Q545)-MIN(Instances!Q545:Instances!Q545))</f>
        <v>0</v>
      </c>
      <c r="R545" s="1" cm="1">
        <f t="array" ref="R545">_xlfn.SWITCH($A$2,"average", AVERAGE(Instances!R545:Instances!R545),"median", MEDIAN(Instances!R545:Instances!R545),"min", MIN(Instances!R545:Instances!R545),"max", MAX(Instances!R545:Instances!R545),"diff", MAX(Instances!R545:Instances!R545)-MIN(Instances!R545:Instances!R545))</f>
        <v>0</v>
      </c>
      <c r="S545" s="1">
        <f>MIN($B545)</f>
        <v>0</v>
      </c>
      <c r="T545" s="1">
        <f>MIN($C545)</f>
        <v>0</v>
      </c>
      <c r="U545" s="1">
        <f>MIN($D545)</f>
        <v>0</v>
      </c>
      <c r="V545" s="1">
        <f>MIN($E545)</f>
        <v>0</v>
      </c>
      <c r="W545" s="1">
        <f>MIN($F545)</f>
        <v>0</v>
      </c>
      <c r="X545" s="1">
        <f>MIN($G545)</f>
        <v>0</v>
      </c>
      <c r="Y545" s="1">
        <f>MIN($H545)</f>
        <v>0</v>
      </c>
      <c r="Z545" s="1">
        <f>MIN($I545)</f>
        <v>0</v>
      </c>
      <c r="AA545" s="1">
        <f>MIN($J545)</f>
        <v>0</v>
      </c>
      <c r="AB545" s="1">
        <f>MIN($K545)</f>
        <v>0</v>
      </c>
      <c r="AC545" s="1">
        <f>MIN($M545)</f>
        <v>0</v>
      </c>
      <c r="AD545" s="1">
        <f>MIN($N545)</f>
        <v>0</v>
      </c>
      <c r="AE545" s="1">
        <f>MIN($P545)</f>
        <v>0</v>
      </c>
      <c r="AF545" s="1">
        <f>MIN($Q545)</f>
        <v>0</v>
      </c>
      <c r="AG545" s="1">
        <f>MIN($R545)</f>
        <v>0</v>
      </c>
      <c r="AH545" s="1">
        <f>MEDIAN($B545)</f>
        <v>0</v>
      </c>
      <c r="AI545" s="1">
        <f>MEDIAN($C545)</f>
        <v>0</v>
      </c>
      <c r="AJ545" s="1">
        <f>MEDIAN($D545)</f>
        <v>0</v>
      </c>
      <c r="AK545" s="1">
        <f>MEDIAN($E545)</f>
        <v>0</v>
      </c>
      <c r="AL545" s="1">
        <f>MEDIAN($F545)</f>
        <v>0</v>
      </c>
      <c r="AM545" s="1">
        <f>MEDIAN($G545)</f>
        <v>0</v>
      </c>
      <c r="AN545" s="1">
        <f>MEDIAN($H545)</f>
        <v>0</v>
      </c>
      <c r="AO545" s="1">
        <f>MEDIAN($I545)</f>
        <v>0</v>
      </c>
      <c r="AP545" s="1">
        <f>MEDIAN($J545)</f>
        <v>0</v>
      </c>
      <c r="AQ545" s="1">
        <f>MEDIAN($K545)</f>
        <v>0</v>
      </c>
      <c r="AR545" s="1">
        <f>MEDIAN($M545)</f>
        <v>0</v>
      </c>
      <c r="AS545" s="1">
        <f>MEDIAN($N545)</f>
        <v>0</v>
      </c>
      <c r="AT545" s="1">
        <f>MEDIAN($P545)</f>
        <v>0</v>
      </c>
      <c r="AU545" s="1">
        <f>MEDIAN($Q545)</f>
        <v>0</v>
      </c>
      <c r="AV545" s="1">
        <f>MEDIAN($R545)</f>
        <v>0</v>
      </c>
      <c r="AW545" s="1">
        <f>MAX($B545)</f>
        <v>0</v>
      </c>
      <c r="AX545" s="1">
        <f>MAX($C545)</f>
        <v>0</v>
      </c>
      <c r="AY545" s="1">
        <f>MAX($D545)</f>
        <v>0</v>
      </c>
      <c r="AZ545" s="1">
        <f>MAX($E545)</f>
        <v>0</v>
      </c>
      <c r="BA545" s="1">
        <f>MAX($F545)</f>
        <v>0</v>
      </c>
      <c r="BB545" s="1">
        <f>MAX($G545)</f>
        <v>0</v>
      </c>
      <c r="BC545" s="1">
        <f>MAX($H545)</f>
        <v>0</v>
      </c>
      <c r="BD545" s="1">
        <f>MAX($I545)</f>
        <v>0</v>
      </c>
      <c r="BE545" s="1">
        <f>MAX($J545)</f>
        <v>0</v>
      </c>
      <c r="BF545" s="1">
        <f>MAX($K545)</f>
        <v>0</v>
      </c>
      <c r="BG545" s="1">
        <f>MAX($M545)</f>
        <v>0</v>
      </c>
      <c r="BH545" s="1">
        <f>MAX($N545)</f>
        <v>0</v>
      </c>
      <c r="BI545" s="1">
        <f>MAX($P545)</f>
        <v>0</v>
      </c>
      <c r="BJ545" s="1">
        <f>MAX($Q545)</f>
        <v>0</v>
      </c>
      <c r="BK545" s="1">
        <f>MAX($R545)</f>
        <v>0</v>
      </c>
    </row>
    <row r="546" spans="1:63">
      <c r="A546" s="1" t="s">
        <v>60</v>
      </c>
      <c r="B546" s="1" cm="1">
        <f t="array" ref="B546">_xlfn.SWITCH($A$2,"average", AVERAGE(Instances!B546:Instances!B546),"median", MEDIAN(Instances!B546:Instances!B546),"min", MIN(Instances!B546:Instances!B546),"max", MAX(Instances!B546:Instances!B546),"diff", MAX(Instances!B546:Instances!B546)-MIN(Instances!B546:Instances!B546))</f>
        <v>0</v>
      </c>
      <c r="C546" s="1" cm="1">
        <f t="array" ref="C546">_xlfn.SWITCH($A$2,"average", AVERAGE(Instances!C546:Instances!C546),"median", MEDIAN(Instances!C546:Instances!C546),"min", MIN(Instances!C546:Instances!C546),"max", MAX(Instances!C546:Instances!C546),"diff", MAX(Instances!C546:Instances!C546)-MIN(Instances!C546:Instances!C546))</f>
        <v>0</v>
      </c>
      <c r="D546" s="1" cm="1">
        <f t="array" ref="D546">_xlfn.SWITCH($A$2,"average", AVERAGE(Instances!D546:Instances!D546),"median", MEDIAN(Instances!D546:Instances!D546),"min", MIN(Instances!D546:Instances!D546),"max", MAX(Instances!D546:Instances!D546),"diff", MAX(Instances!D546:Instances!D546)-MIN(Instances!D546:Instances!D546))</f>
        <v>0</v>
      </c>
      <c r="E546" s="1" cm="1">
        <f t="array" ref="E546">_xlfn.SWITCH($A$2,"average", AVERAGE(Instances!E546:Instances!E546),"median", MEDIAN(Instances!E546:Instances!E546),"min", MIN(Instances!E546:Instances!E546),"max", MAX(Instances!E546:Instances!E546),"diff", MAX(Instances!E546:Instances!E546)-MIN(Instances!E546:Instances!E546))</f>
        <v>0</v>
      </c>
      <c r="F546" s="1" cm="1">
        <f t="array" ref="F546">_xlfn.SWITCH($A$2,"average", AVERAGE(Instances!F546:Instances!F546),"median", MEDIAN(Instances!F546:Instances!F546),"min", MIN(Instances!F546:Instances!F546),"max", MAX(Instances!F546:Instances!F546),"diff", MAX(Instances!F546:Instances!F546)-MIN(Instances!F546:Instances!F546))</f>
        <v>0</v>
      </c>
      <c r="G546" s="1" cm="1">
        <f t="array" ref="G546">_xlfn.SWITCH($A$2,"average", AVERAGE(Instances!G546:Instances!G546),"median", MEDIAN(Instances!G546:Instances!G546),"min", MIN(Instances!G546:Instances!G546),"max", MAX(Instances!G546:Instances!G546),"diff", MAX(Instances!G546:Instances!G546)-MIN(Instances!G546:Instances!G546))</f>
        <v>0</v>
      </c>
      <c r="H546" s="1" cm="1">
        <f t="array" ref="H546">_xlfn.SWITCH($A$2,"average", AVERAGE(Instances!H546:Instances!H546),"median", MEDIAN(Instances!H546:Instances!H546),"min", MIN(Instances!H546:Instances!H546),"max", MAX(Instances!H546:Instances!H546),"diff", MAX(Instances!H546:Instances!H546)-MIN(Instances!H546:Instances!H546))</f>
        <v>0</v>
      </c>
      <c r="I546" s="1" cm="1">
        <f t="array" ref="I546">_xlfn.SWITCH($A$2,"average", AVERAGE(Instances!I546:Instances!I546),"median", MEDIAN(Instances!I546:Instances!I546),"min", MIN(Instances!I546:Instances!I546),"max", MAX(Instances!I546:Instances!I546),"diff", MAX(Instances!I546:Instances!I546)-MIN(Instances!I546:Instances!I546))</f>
        <v>0</v>
      </c>
      <c r="J546" s="1" cm="1">
        <f t="array" ref="J546">_xlfn.SWITCH($A$2,"average", AVERAGE(Instances!J546:Instances!J546),"median", MEDIAN(Instances!J546:Instances!J546),"min", MIN(Instances!J546:Instances!J546),"max", MAX(Instances!J546:Instances!J546),"diff", MAX(Instances!J546:Instances!J546)-MIN(Instances!J546:Instances!J546))</f>
        <v>0</v>
      </c>
      <c r="K546" s="1" cm="1">
        <f t="array" ref="K546">_xlfn.SWITCH($A$2,"average", AVERAGE(Instances!K546:Instances!K546),"median", MEDIAN(Instances!K546:Instances!K546),"min", MIN(Instances!K546:Instances!K546),"max", MAX(Instances!K546:Instances!K546),"diff", MAX(Instances!K546:Instances!K546)-MIN(Instances!K546:Instances!K546))</f>
        <v>0</v>
      </c>
      <c r="L546" s="1"/>
      <c r="M546" s="1" cm="1">
        <f t="array" ref="M546">_xlfn.SWITCH($A$2,"average", AVERAGE(Instances!M546:Instances!M546),"median", MEDIAN(Instances!M546:Instances!M546),"min", MIN(Instances!M546:Instances!M546),"max", MAX(Instances!M546:Instances!M546),"diff", MAX(Instances!M546:Instances!M546)-MIN(Instances!M546:Instances!M546))</f>
        <v>0</v>
      </c>
      <c r="N546" s="1" cm="1">
        <f t="array" ref="N546">_xlfn.SWITCH($A$2,"average", AVERAGE(Instances!N546:Instances!N546),"median", MEDIAN(Instances!N546:Instances!N546),"min", MIN(Instances!N546:Instances!N546),"max", MAX(Instances!N546:Instances!N546),"diff", MAX(Instances!N546:Instances!N546)-MIN(Instances!N546:Instances!N546))</f>
        <v>0</v>
      </c>
      <c r="O546" s="1"/>
      <c r="P546" s="1" cm="1">
        <f t="array" ref="P546">_xlfn.SWITCH($A$2,"average", AVERAGE(Instances!P546:Instances!P546),"median", MEDIAN(Instances!P546:Instances!P546),"min", MIN(Instances!P546:Instances!P546),"max", MAX(Instances!P546:Instances!P546),"diff", MAX(Instances!P546:Instances!P546)-MIN(Instances!P546:Instances!P546))</f>
        <v>0</v>
      </c>
      <c r="Q546" s="1" cm="1">
        <f t="array" ref="Q546">_xlfn.SWITCH($A$2,"average", AVERAGE(Instances!Q546:Instances!Q546),"median", MEDIAN(Instances!Q546:Instances!Q546),"min", MIN(Instances!Q546:Instances!Q546),"max", MAX(Instances!Q546:Instances!Q546),"diff", MAX(Instances!Q546:Instances!Q546)-MIN(Instances!Q546:Instances!Q546))</f>
        <v>0</v>
      </c>
      <c r="R546" s="1" cm="1">
        <f t="array" ref="R546">_xlfn.SWITCH($A$2,"average", AVERAGE(Instances!R546:Instances!R546),"median", MEDIAN(Instances!R546:Instances!R546),"min", MIN(Instances!R546:Instances!R546),"max", MAX(Instances!R546:Instances!R546),"diff", MAX(Instances!R546:Instances!R546)-MIN(Instances!R546:Instances!R546))</f>
        <v>0</v>
      </c>
      <c r="S546" s="1">
        <f>MIN($B546)</f>
        <v>0</v>
      </c>
      <c r="T546" s="1">
        <f>MIN($C546)</f>
        <v>0</v>
      </c>
      <c r="U546" s="1">
        <f>MIN($D546)</f>
        <v>0</v>
      </c>
      <c r="V546" s="1">
        <f>MIN($E546)</f>
        <v>0</v>
      </c>
      <c r="W546" s="1">
        <f>MIN($F546)</f>
        <v>0</v>
      </c>
      <c r="X546" s="1">
        <f>MIN($G546)</f>
        <v>0</v>
      </c>
      <c r="Y546" s="1">
        <f>MIN($H546)</f>
        <v>0</v>
      </c>
      <c r="Z546" s="1">
        <f>MIN($I546)</f>
        <v>0</v>
      </c>
      <c r="AA546" s="1">
        <f>MIN($J546)</f>
        <v>0</v>
      </c>
      <c r="AB546" s="1">
        <f>MIN($K546)</f>
        <v>0</v>
      </c>
      <c r="AC546" s="1">
        <f>MIN($M546)</f>
        <v>0</v>
      </c>
      <c r="AD546" s="1">
        <f>MIN($N546)</f>
        <v>0</v>
      </c>
      <c r="AE546" s="1">
        <f>MIN($P546)</f>
        <v>0</v>
      </c>
      <c r="AF546" s="1">
        <f>MIN($Q546)</f>
        <v>0</v>
      </c>
      <c r="AG546" s="1">
        <f>MIN($R546)</f>
        <v>0</v>
      </c>
      <c r="AH546" s="1">
        <f>MEDIAN($B546)</f>
        <v>0</v>
      </c>
      <c r="AI546" s="1">
        <f>MEDIAN($C546)</f>
        <v>0</v>
      </c>
      <c r="AJ546" s="1">
        <f>MEDIAN($D546)</f>
        <v>0</v>
      </c>
      <c r="AK546" s="1">
        <f>MEDIAN($E546)</f>
        <v>0</v>
      </c>
      <c r="AL546" s="1">
        <f>MEDIAN($F546)</f>
        <v>0</v>
      </c>
      <c r="AM546" s="1">
        <f>MEDIAN($G546)</f>
        <v>0</v>
      </c>
      <c r="AN546" s="1">
        <f>MEDIAN($H546)</f>
        <v>0</v>
      </c>
      <c r="AO546" s="1">
        <f>MEDIAN($I546)</f>
        <v>0</v>
      </c>
      <c r="AP546" s="1">
        <f>MEDIAN($J546)</f>
        <v>0</v>
      </c>
      <c r="AQ546" s="1">
        <f>MEDIAN($K546)</f>
        <v>0</v>
      </c>
      <c r="AR546" s="1">
        <f>MEDIAN($M546)</f>
        <v>0</v>
      </c>
      <c r="AS546" s="1">
        <f>MEDIAN($N546)</f>
        <v>0</v>
      </c>
      <c r="AT546" s="1">
        <f>MEDIAN($P546)</f>
        <v>0</v>
      </c>
      <c r="AU546" s="1">
        <f>MEDIAN($Q546)</f>
        <v>0</v>
      </c>
      <c r="AV546" s="1">
        <f>MEDIAN($R546)</f>
        <v>0</v>
      </c>
      <c r="AW546" s="1">
        <f>MAX($B546)</f>
        <v>0</v>
      </c>
      <c r="AX546" s="1">
        <f>MAX($C546)</f>
        <v>0</v>
      </c>
      <c r="AY546" s="1">
        <f>MAX($D546)</f>
        <v>0</v>
      </c>
      <c r="AZ546" s="1">
        <f>MAX($E546)</f>
        <v>0</v>
      </c>
      <c r="BA546" s="1">
        <f>MAX($F546)</f>
        <v>0</v>
      </c>
      <c r="BB546" s="1">
        <f>MAX($G546)</f>
        <v>0</v>
      </c>
      <c r="BC546" s="1">
        <f>MAX($H546)</f>
        <v>0</v>
      </c>
      <c r="BD546" s="1">
        <f>MAX($I546)</f>
        <v>0</v>
      </c>
      <c r="BE546" s="1">
        <f>MAX($J546)</f>
        <v>0</v>
      </c>
      <c r="BF546" s="1">
        <f>MAX($K546)</f>
        <v>0</v>
      </c>
      <c r="BG546" s="1">
        <f>MAX($M546)</f>
        <v>0</v>
      </c>
      <c r="BH546" s="1">
        <f>MAX($N546)</f>
        <v>0</v>
      </c>
      <c r="BI546" s="1">
        <f>MAX($P546)</f>
        <v>0</v>
      </c>
      <c r="BJ546" s="1">
        <f>MAX($Q546)</f>
        <v>0</v>
      </c>
      <c r="BK546" s="1">
        <f>MAX($R546)</f>
        <v>0</v>
      </c>
    </row>
    <row r="547" spans="1:63">
      <c r="A547" s="1" t="s">
        <v>61</v>
      </c>
      <c r="B547" s="1" cm="1">
        <f t="array" ref="B547">_xlfn.SWITCH($A$2,"average", AVERAGE(Instances!B547:Instances!B547),"median", MEDIAN(Instances!B547:Instances!B547),"min", MIN(Instances!B547:Instances!B547),"max", MAX(Instances!B547:Instances!B547),"diff", MAX(Instances!B547:Instances!B547)-MIN(Instances!B547:Instances!B547))</f>
        <v>0</v>
      </c>
      <c r="C547" s="1" cm="1">
        <f t="array" ref="C547">_xlfn.SWITCH($A$2,"average", AVERAGE(Instances!C547:Instances!C547),"median", MEDIAN(Instances!C547:Instances!C547),"min", MIN(Instances!C547:Instances!C547),"max", MAX(Instances!C547:Instances!C547),"diff", MAX(Instances!C547:Instances!C547)-MIN(Instances!C547:Instances!C547))</f>
        <v>0</v>
      </c>
      <c r="D547" s="1" cm="1">
        <f t="array" ref="D547">_xlfn.SWITCH($A$2,"average", AVERAGE(Instances!D547:Instances!D547),"median", MEDIAN(Instances!D547:Instances!D547),"min", MIN(Instances!D547:Instances!D547),"max", MAX(Instances!D547:Instances!D547),"diff", MAX(Instances!D547:Instances!D547)-MIN(Instances!D547:Instances!D547))</f>
        <v>0</v>
      </c>
      <c r="E547" s="1" cm="1">
        <f t="array" ref="E547">_xlfn.SWITCH($A$2,"average", AVERAGE(Instances!E547:Instances!E547),"median", MEDIAN(Instances!E547:Instances!E547),"min", MIN(Instances!E547:Instances!E547),"max", MAX(Instances!E547:Instances!E547),"diff", MAX(Instances!E547:Instances!E547)-MIN(Instances!E547:Instances!E547))</f>
        <v>0</v>
      </c>
      <c r="F547" s="1" cm="1">
        <f t="array" ref="F547">_xlfn.SWITCH($A$2,"average", AVERAGE(Instances!F547:Instances!F547),"median", MEDIAN(Instances!F547:Instances!F547),"min", MIN(Instances!F547:Instances!F547),"max", MAX(Instances!F547:Instances!F547),"diff", MAX(Instances!F547:Instances!F547)-MIN(Instances!F547:Instances!F547))</f>
        <v>0</v>
      </c>
      <c r="G547" s="1" cm="1">
        <f t="array" ref="G547">_xlfn.SWITCH($A$2,"average", AVERAGE(Instances!G547:Instances!G547),"median", MEDIAN(Instances!G547:Instances!G547),"min", MIN(Instances!G547:Instances!G547),"max", MAX(Instances!G547:Instances!G547),"diff", MAX(Instances!G547:Instances!G547)-MIN(Instances!G547:Instances!G547))</f>
        <v>0</v>
      </c>
      <c r="H547" s="1" cm="1">
        <f t="array" ref="H547">_xlfn.SWITCH($A$2,"average", AVERAGE(Instances!H547:Instances!H547),"median", MEDIAN(Instances!H547:Instances!H547),"min", MIN(Instances!H547:Instances!H547),"max", MAX(Instances!H547:Instances!H547),"diff", MAX(Instances!H547:Instances!H547)-MIN(Instances!H547:Instances!H547))</f>
        <v>0</v>
      </c>
      <c r="I547" s="1" cm="1">
        <f t="array" ref="I547">_xlfn.SWITCH($A$2,"average", AVERAGE(Instances!I547:Instances!I547),"median", MEDIAN(Instances!I547:Instances!I547),"min", MIN(Instances!I547:Instances!I547),"max", MAX(Instances!I547:Instances!I547),"diff", MAX(Instances!I547:Instances!I547)-MIN(Instances!I547:Instances!I547))</f>
        <v>0</v>
      </c>
      <c r="J547" s="1" cm="1">
        <f t="array" ref="J547">_xlfn.SWITCH($A$2,"average", AVERAGE(Instances!J547:Instances!J547),"median", MEDIAN(Instances!J547:Instances!J547),"min", MIN(Instances!J547:Instances!J547),"max", MAX(Instances!J547:Instances!J547),"diff", MAX(Instances!J547:Instances!J547)-MIN(Instances!J547:Instances!J547))</f>
        <v>0</v>
      </c>
      <c r="K547" s="1" cm="1">
        <f t="array" ref="K547">_xlfn.SWITCH($A$2,"average", AVERAGE(Instances!K547:Instances!K547),"median", MEDIAN(Instances!K547:Instances!K547),"min", MIN(Instances!K547:Instances!K547),"max", MAX(Instances!K547:Instances!K547),"diff", MAX(Instances!K547:Instances!K547)-MIN(Instances!K547:Instances!K547))</f>
        <v>0</v>
      </c>
      <c r="L547" s="1"/>
      <c r="M547" s="1" cm="1">
        <f t="array" ref="M547">_xlfn.SWITCH($A$2,"average", AVERAGE(Instances!M547:Instances!M547),"median", MEDIAN(Instances!M547:Instances!M547),"min", MIN(Instances!M547:Instances!M547),"max", MAX(Instances!M547:Instances!M547),"diff", MAX(Instances!M547:Instances!M547)-MIN(Instances!M547:Instances!M547))</f>
        <v>0</v>
      </c>
      <c r="N547" s="1" cm="1">
        <f t="array" ref="N547">_xlfn.SWITCH($A$2,"average", AVERAGE(Instances!N547:Instances!N547),"median", MEDIAN(Instances!N547:Instances!N547),"min", MIN(Instances!N547:Instances!N547),"max", MAX(Instances!N547:Instances!N547),"diff", MAX(Instances!N547:Instances!N547)-MIN(Instances!N547:Instances!N547))</f>
        <v>0</v>
      </c>
      <c r="O547" s="1"/>
      <c r="P547" s="1" cm="1">
        <f t="array" ref="P547">_xlfn.SWITCH($A$2,"average", AVERAGE(Instances!P547:Instances!P547),"median", MEDIAN(Instances!P547:Instances!P547),"min", MIN(Instances!P547:Instances!P547),"max", MAX(Instances!P547:Instances!P547),"diff", MAX(Instances!P547:Instances!P547)-MIN(Instances!P547:Instances!P547))</f>
        <v>0</v>
      </c>
      <c r="Q547" s="1" cm="1">
        <f t="array" ref="Q547">_xlfn.SWITCH($A$2,"average", AVERAGE(Instances!Q547:Instances!Q547),"median", MEDIAN(Instances!Q547:Instances!Q547),"min", MIN(Instances!Q547:Instances!Q547),"max", MAX(Instances!Q547:Instances!Q547),"diff", MAX(Instances!Q547:Instances!Q547)-MIN(Instances!Q547:Instances!Q547))</f>
        <v>0</v>
      </c>
      <c r="R547" s="1" cm="1">
        <f t="array" ref="R547">_xlfn.SWITCH($A$2,"average", AVERAGE(Instances!R547:Instances!R547),"median", MEDIAN(Instances!R547:Instances!R547),"min", MIN(Instances!R547:Instances!R547),"max", MAX(Instances!R547:Instances!R547),"diff", MAX(Instances!R547:Instances!R547)-MIN(Instances!R547:Instances!R547))</f>
        <v>0</v>
      </c>
      <c r="S547" s="1">
        <f>MIN($B547)</f>
        <v>0</v>
      </c>
      <c r="T547" s="1">
        <f>MIN($C547)</f>
        <v>0</v>
      </c>
      <c r="U547" s="1">
        <f>MIN($D547)</f>
        <v>0</v>
      </c>
      <c r="V547" s="1">
        <f>MIN($E547)</f>
        <v>0</v>
      </c>
      <c r="W547" s="1">
        <f>MIN($F547)</f>
        <v>0</v>
      </c>
      <c r="X547" s="1">
        <f>MIN($G547)</f>
        <v>0</v>
      </c>
      <c r="Y547" s="1">
        <f>MIN($H547)</f>
        <v>0</v>
      </c>
      <c r="Z547" s="1">
        <f>MIN($I547)</f>
        <v>0</v>
      </c>
      <c r="AA547" s="1">
        <f>MIN($J547)</f>
        <v>0</v>
      </c>
      <c r="AB547" s="1">
        <f>MIN($K547)</f>
        <v>0</v>
      </c>
      <c r="AC547" s="1">
        <f>MIN($M547)</f>
        <v>0</v>
      </c>
      <c r="AD547" s="1">
        <f>MIN($N547)</f>
        <v>0</v>
      </c>
      <c r="AE547" s="1">
        <f>MIN($P547)</f>
        <v>0</v>
      </c>
      <c r="AF547" s="1">
        <f>MIN($Q547)</f>
        <v>0</v>
      </c>
      <c r="AG547" s="1">
        <f>MIN($R547)</f>
        <v>0</v>
      </c>
      <c r="AH547" s="1">
        <f>MEDIAN($B547)</f>
        <v>0</v>
      </c>
      <c r="AI547" s="1">
        <f>MEDIAN($C547)</f>
        <v>0</v>
      </c>
      <c r="AJ547" s="1">
        <f>MEDIAN($D547)</f>
        <v>0</v>
      </c>
      <c r="AK547" s="1">
        <f>MEDIAN($E547)</f>
        <v>0</v>
      </c>
      <c r="AL547" s="1">
        <f>MEDIAN($F547)</f>
        <v>0</v>
      </c>
      <c r="AM547" s="1">
        <f>MEDIAN($G547)</f>
        <v>0</v>
      </c>
      <c r="AN547" s="1">
        <f>MEDIAN($H547)</f>
        <v>0</v>
      </c>
      <c r="AO547" s="1">
        <f>MEDIAN($I547)</f>
        <v>0</v>
      </c>
      <c r="AP547" s="1">
        <f>MEDIAN($J547)</f>
        <v>0</v>
      </c>
      <c r="AQ547" s="1">
        <f>MEDIAN($K547)</f>
        <v>0</v>
      </c>
      <c r="AR547" s="1">
        <f>MEDIAN($M547)</f>
        <v>0</v>
      </c>
      <c r="AS547" s="1">
        <f>MEDIAN($N547)</f>
        <v>0</v>
      </c>
      <c r="AT547" s="1">
        <f>MEDIAN($P547)</f>
        <v>0</v>
      </c>
      <c r="AU547" s="1">
        <f>MEDIAN($Q547)</f>
        <v>0</v>
      </c>
      <c r="AV547" s="1">
        <f>MEDIAN($R547)</f>
        <v>0</v>
      </c>
      <c r="AW547" s="1">
        <f>MAX($B547)</f>
        <v>0</v>
      </c>
      <c r="AX547" s="1">
        <f>MAX($C547)</f>
        <v>0</v>
      </c>
      <c r="AY547" s="1">
        <f>MAX($D547)</f>
        <v>0</v>
      </c>
      <c r="AZ547" s="1">
        <f>MAX($E547)</f>
        <v>0</v>
      </c>
      <c r="BA547" s="1">
        <f>MAX($F547)</f>
        <v>0</v>
      </c>
      <c r="BB547" s="1">
        <f>MAX($G547)</f>
        <v>0</v>
      </c>
      <c r="BC547" s="1">
        <f>MAX($H547)</f>
        <v>0</v>
      </c>
      <c r="BD547" s="1">
        <f>MAX($I547)</f>
        <v>0</v>
      </c>
      <c r="BE547" s="1">
        <f>MAX($J547)</f>
        <v>0</v>
      </c>
      <c r="BF547" s="1">
        <f>MAX($K547)</f>
        <v>0</v>
      </c>
      <c r="BG547" s="1">
        <f>MAX($M547)</f>
        <v>0</v>
      </c>
      <c r="BH547" s="1">
        <f>MAX($N547)</f>
        <v>0</v>
      </c>
      <c r="BI547" s="1">
        <f>MAX($P547)</f>
        <v>0</v>
      </c>
      <c r="BJ547" s="1">
        <f>MAX($Q547)</f>
        <v>0</v>
      </c>
      <c r="BK547" s="1">
        <f>MAX($R547)</f>
        <v>0</v>
      </c>
    </row>
    <row r="548" spans="1:63">
      <c r="A548" s="1" t="s">
        <v>62</v>
      </c>
      <c r="B548" s="1" cm="1">
        <f t="array" ref="B548">_xlfn.SWITCH($A$2,"average", AVERAGE(Instances!B548:Instances!B548),"median", MEDIAN(Instances!B548:Instances!B548),"min", MIN(Instances!B548:Instances!B548),"max", MAX(Instances!B548:Instances!B548),"diff", MAX(Instances!B548:Instances!B548)-MIN(Instances!B548:Instances!B548))</f>
        <v>0</v>
      </c>
      <c r="C548" s="1" cm="1">
        <f t="array" ref="C548">_xlfn.SWITCH($A$2,"average", AVERAGE(Instances!C548:Instances!C548),"median", MEDIAN(Instances!C548:Instances!C548),"min", MIN(Instances!C548:Instances!C548),"max", MAX(Instances!C548:Instances!C548),"diff", MAX(Instances!C548:Instances!C548)-MIN(Instances!C548:Instances!C548))</f>
        <v>0</v>
      </c>
      <c r="D548" s="1" cm="1">
        <f t="array" ref="D548">_xlfn.SWITCH($A$2,"average", AVERAGE(Instances!D548:Instances!D548),"median", MEDIAN(Instances!D548:Instances!D548),"min", MIN(Instances!D548:Instances!D548),"max", MAX(Instances!D548:Instances!D548),"diff", MAX(Instances!D548:Instances!D548)-MIN(Instances!D548:Instances!D548))</f>
        <v>0</v>
      </c>
      <c r="E548" s="1" cm="1">
        <f t="array" ref="E548">_xlfn.SWITCH($A$2,"average", AVERAGE(Instances!E548:Instances!E548),"median", MEDIAN(Instances!E548:Instances!E548),"min", MIN(Instances!E548:Instances!E548),"max", MAX(Instances!E548:Instances!E548),"diff", MAX(Instances!E548:Instances!E548)-MIN(Instances!E548:Instances!E548))</f>
        <v>0</v>
      </c>
      <c r="F548" s="1" cm="1">
        <f t="array" ref="F548">_xlfn.SWITCH($A$2,"average", AVERAGE(Instances!F548:Instances!F548),"median", MEDIAN(Instances!F548:Instances!F548),"min", MIN(Instances!F548:Instances!F548),"max", MAX(Instances!F548:Instances!F548),"diff", MAX(Instances!F548:Instances!F548)-MIN(Instances!F548:Instances!F548))</f>
        <v>0</v>
      </c>
      <c r="G548" s="1" cm="1">
        <f t="array" ref="G548">_xlfn.SWITCH($A$2,"average", AVERAGE(Instances!G548:Instances!G548),"median", MEDIAN(Instances!G548:Instances!G548),"min", MIN(Instances!G548:Instances!G548),"max", MAX(Instances!G548:Instances!G548),"diff", MAX(Instances!G548:Instances!G548)-MIN(Instances!G548:Instances!G548))</f>
        <v>0</v>
      </c>
      <c r="H548" s="1" cm="1">
        <f t="array" ref="H548">_xlfn.SWITCH($A$2,"average", AVERAGE(Instances!H548:Instances!H548),"median", MEDIAN(Instances!H548:Instances!H548),"min", MIN(Instances!H548:Instances!H548),"max", MAX(Instances!H548:Instances!H548),"diff", MAX(Instances!H548:Instances!H548)-MIN(Instances!H548:Instances!H548))</f>
        <v>0</v>
      </c>
      <c r="I548" s="1" cm="1">
        <f t="array" ref="I548">_xlfn.SWITCH($A$2,"average", AVERAGE(Instances!I548:Instances!I548),"median", MEDIAN(Instances!I548:Instances!I548),"min", MIN(Instances!I548:Instances!I548),"max", MAX(Instances!I548:Instances!I548),"diff", MAX(Instances!I548:Instances!I548)-MIN(Instances!I548:Instances!I548))</f>
        <v>0</v>
      </c>
      <c r="J548" s="1" cm="1">
        <f t="array" ref="J548">_xlfn.SWITCH($A$2,"average", AVERAGE(Instances!J548:Instances!J548),"median", MEDIAN(Instances!J548:Instances!J548),"min", MIN(Instances!J548:Instances!J548),"max", MAX(Instances!J548:Instances!J548),"diff", MAX(Instances!J548:Instances!J548)-MIN(Instances!J548:Instances!J548))</f>
        <v>0</v>
      </c>
      <c r="K548" s="1" cm="1">
        <f t="array" ref="K548">_xlfn.SWITCH($A$2,"average", AVERAGE(Instances!K548:Instances!K548),"median", MEDIAN(Instances!K548:Instances!K548),"min", MIN(Instances!K548:Instances!K548),"max", MAX(Instances!K548:Instances!K548),"diff", MAX(Instances!K548:Instances!K548)-MIN(Instances!K548:Instances!K548))</f>
        <v>0</v>
      </c>
      <c r="L548" s="1"/>
      <c r="M548" s="1" cm="1">
        <f t="array" ref="M548">_xlfn.SWITCH($A$2,"average", AVERAGE(Instances!M548:Instances!M548),"median", MEDIAN(Instances!M548:Instances!M548),"min", MIN(Instances!M548:Instances!M548),"max", MAX(Instances!M548:Instances!M548),"diff", MAX(Instances!M548:Instances!M548)-MIN(Instances!M548:Instances!M548))</f>
        <v>0</v>
      </c>
      <c r="N548" s="1" cm="1">
        <f t="array" ref="N548">_xlfn.SWITCH($A$2,"average", AVERAGE(Instances!N548:Instances!N548),"median", MEDIAN(Instances!N548:Instances!N548),"min", MIN(Instances!N548:Instances!N548),"max", MAX(Instances!N548:Instances!N548),"diff", MAX(Instances!N548:Instances!N548)-MIN(Instances!N548:Instances!N548))</f>
        <v>0</v>
      </c>
      <c r="O548" s="1"/>
      <c r="P548" s="1" cm="1">
        <f t="array" ref="P548">_xlfn.SWITCH($A$2,"average", AVERAGE(Instances!P548:Instances!P548),"median", MEDIAN(Instances!P548:Instances!P548),"min", MIN(Instances!P548:Instances!P548),"max", MAX(Instances!P548:Instances!P548),"diff", MAX(Instances!P548:Instances!P548)-MIN(Instances!P548:Instances!P548))</f>
        <v>0</v>
      </c>
      <c r="Q548" s="1" cm="1">
        <f t="array" ref="Q548">_xlfn.SWITCH($A$2,"average", AVERAGE(Instances!Q548:Instances!Q548),"median", MEDIAN(Instances!Q548:Instances!Q548),"min", MIN(Instances!Q548:Instances!Q548),"max", MAX(Instances!Q548:Instances!Q548),"diff", MAX(Instances!Q548:Instances!Q548)-MIN(Instances!Q548:Instances!Q548))</f>
        <v>0</v>
      </c>
      <c r="R548" s="1" cm="1">
        <f t="array" ref="R548">_xlfn.SWITCH($A$2,"average", AVERAGE(Instances!R548:Instances!R548),"median", MEDIAN(Instances!R548:Instances!R548),"min", MIN(Instances!R548:Instances!R548),"max", MAX(Instances!R548:Instances!R548),"diff", MAX(Instances!R548:Instances!R548)-MIN(Instances!R548:Instances!R548))</f>
        <v>0</v>
      </c>
      <c r="S548" s="1">
        <f>MIN($B548)</f>
        <v>0</v>
      </c>
      <c r="T548" s="1">
        <f>MIN($C548)</f>
        <v>0</v>
      </c>
      <c r="U548" s="1">
        <f>MIN($D548)</f>
        <v>0</v>
      </c>
      <c r="V548" s="1">
        <f>MIN($E548)</f>
        <v>0</v>
      </c>
      <c r="W548" s="1">
        <f>MIN($F548)</f>
        <v>0</v>
      </c>
      <c r="X548" s="1">
        <f>MIN($G548)</f>
        <v>0</v>
      </c>
      <c r="Y548" s="1">
        <f>MIN($H548)</f>
        <v>0</v>
      </c>
      <c r="Z548" s="1">
        <f>MIN($I548)</f>
        <v>0</v>
      </c>
      <c r="AA548" s="1">
        <f>MIN($J548)</f>
        <v>0</v>
      </c>
      <c r="AB548" s="1">
        <f>MIN($K548)</f>
        <v>0</v>
      </c>
      <c r="AC548" s="1">
        <f>MIN($M548)</f>
        <v>0</v>
      </c>
      <c r="AD548" s="1">
        <f>MIN($N548)</f>
        <v>0</v>
      </c>
      <c r="AE548" s="1">
        <f>MIN($P548)</f>
        <v>0</v>
      </c>
      <c r="AF548" s="1">
        <f>MIN($Q548)</f>
        <v>0</v>
      </c>
      <c r="AG548" s="1">
        <f>MIN($R548)</f>
        <v>0</v>
      </c>
      <c r="AH548" s="1">
        <f>MEDIAN($B548)</f>
        <v>0</v>
      </c>
      <c r="AI548" s="1">
        <f>MEDIAN($C548)</f>
        <v>0</v>
      </c>
      <c r="AJ548" s="1">
        <f>MEDIAN($D548)</f>
        <v>0</v>
      </c>
      <c r="AK548" s="1">
        <f>MEDIAN($E548)</f>
        <v>0</v>
      </c>
      <c r="AL548" s="1">
        <f>MEDIAN($F548)</f>
        <v>0</v>
      </c>
      <c r="AM548" s="1">
        <f>MEDIAN($G548)</f>
        <v>0</v>
      </c>
      <c r="AN548" s="1">
        <f>MEDIAN($H548)</f>
        <v>0</v>
      </c>
      <c r="AO548" s="1">
        <f>MEDIAN($I548)</f>
        <v>0</v>
      </c>
      <c r="AP548" s="1">
        <f>MEDIAN($J548)</f>
        <v>0</v>
      </c>
      <c r="AQ548" s="1">
        <f>MEDIAN($K548)</f>
        <v>0</v>
      </c>
      <c r="AR548" s="1">
        <f>MEDIAN($M548)</f>
        <v>0</v>
      </c>
      <c r="AS548" s="1">
        <f>MEDIAN($N548)</f>
        <v>0</v>
      </c>
      <c r="AT548" s="1">
        <f>MEDIAN($P548)</f>
        <v>0</v>
      </c>
      <c r="AU548" s="1">
        <f>MEDIAN($Q548)</f>
        <v>0</v>
      </c>
      <c r="AV548" s="1">
        <f>MEDIAN($R548)</f>
        <v>0</v>
      </c>
      <c r="AW548" s="1">
        <f>MAX($B548)</f>
        <v>0</v>
      </c>
      <c r="AX548" s="1">
        <f>MAX($C548)</f>
        <v>0</v>
      </c>
      <c r="AY548" s="1">
        <f>MAX($D548)</f>
        <v>0</v>
      </c>
      <c r="AZ548" s="1">
        <f>MAX($E548)</f>
        <v>0</v>
      </c>
      <c r="BA548" s="1">
        <f>MAX($F548)</f>
        <v>0</v>
      </c>
      <c r="BB548" s="1">
        <f>MAX($G548)</f>
        <v>0</v>
      </c>
      <c r="BC548" s="1">
        <f>MAX($H548)</f>
        <v>0</v>
      </c>
      <c r="BD548" s="1">
        <f>MAX($I548)</f>
        <v>0</v>
      </c>
      <c r="BE548" s="1">
        <f>MAX($J548)</f>
        <v>0</v>
      </c>
      <c r="BF548" s="1">
        <f>MAX($K548)</f>
        <v>0</v>
      </c>
      <c r="BG548" s="1">
        <f>MAX($M548)</f>
        <v>0</v>
      </c>
      <c r="BH548" s="1">
        <f>MAX($N548)</f>
        <v>0</v>
      </c>
      <c r="BI548" s="1">
        <f>MAX($P548)</f>
        <v>0</v>
      </c>
      <c r="BJ548" s="1">
        <f>MAX($Q548)</f>
        <v>0</v>
      </c>
      <c r="BK548" s="1">
        <f>MAX($R548)</f>
        <v>0</v>
      </c>
    </row>
    <row r="549" spans="1:63">
      <c r="A549" s="1" t="s">
        <v>63</v>
      </c>
      <c r="B549" s="1" cm="1">
        <f t="array" ref="B549">_xlfn.SWITCH($A$2,"average", AVERAGE(Instances!B549:Instances!B549),"median", MEDIAN(Instances!B549:Instances!B549),"min", MIN(Instances!B549:Instances!B549),"max", MAX(Instances!B549:Instances!B549),"diff", MAX(Instances!B549:Instances!B549)-MIN(Instances!B549:Instances!B549))</f>
        <v>0</v>
      </c>
      <c r="C549" s="1" cm="1">
        <f t="array" ref="C549">_xlfn.SWITCH($A$2,"average", AVERAGE(Instances!C549:Instances!C549),"median", MEDIAN(Instances!C549:Instances!C549),"min", MIN(Instances!C549:Instances!C549),"max", MAX(Instances!C549:Instances!C549),"diff", MAX(Instances!C549:Instances!C549)-MIN(Instances!C549:Instances!C549))</f>
        <v>0</v>
      </c>
      <c r="D549" s="1" cm="1">
        <f t="array" ref="D549">_xlfn.SWITCH($A$2,"average", AVERAGE(Instances!D549:Instances!D549),"median", MEDIAN(Instances!D549:Instances!D549),"min", MIN(Instances!D549:Instances!D549),"max", MAX(Instances!D549:Instances!D549),"diff", MAX(Instances!D549:Instances!D549)-MIN(Instances!D549:Instances!D549))</f>
        <v>0</v>
      </c>
      <c r="E549" s="1" cm="1">
        <f t="array" ref="E549">_xlfn.SWITCH($A$2,"average", AVERAGE(Instances!E549:Instances!E549),"median", MEDIAN(Instances!E549:Instances!E549),"min", MIN(Instances!E549:Instances!E549),"max", MAX(Instances!E549:Instances!E549),"diff", MAX(Instances!E549:Instances!E549)-MIN(Instances!E549:Instances!E549))</f>
        <v>0</v>
      </c>
      <c r="F549" s="1" cm="1">
        <f t="array" ref="F549">_xlfn.SWITCH($A$2,"average", AVERAGE(Instances!F549:Instances!F549),"median", MEDIAN(Instances!F549:Instances!F549),"min", MIN(Instances!F549:Instances!F549),"max", MAX(Instances!F549:Instances!F549),"diff", MAX(Instances!F549:Instances!F549)-MIN(Instances!F549:Instances!F549))</f>
        <v>0</v>
      </c>
      <c r="G549" s="1" cm="1">
        <f t="array" ref="G549">_xlfn.SWITCH($A$2,"average", AVERAGE(Instances!G549:Instances!G549),"median", MEDIAN(Instances!G549:Instances!G549),"min", MIN(Instances!G549:Instances!G549),"max", MAX(Instances!G549:Instances!G549),"diff", MAX(Instances!G549:Instances!G549)-MIN(Instances!G549:Instances!G549))</f>
        <v>0</v>
      </c>
      <c r="H549" s="1" cm="1">
        <f t="array" ref="H549">_xlfn.SWITCH($A$2,"average", AVERAGE(Instances!H549:Instances!H549),"median", MEDIAN(Instances!H549:Instances!H549),"min", MIN(Instances!H549:Instances!H549),"max", MAX(Instances!H549:Instances!H549),"diff", MAX(Instances!H549:Instances!H549)-MIN(Instances!H549:Instances!H549))</f>
        <v>0</v>
      </c>
      <c r="I549" s="1" cm="1">
        <f t="array" ref="I549">_xlfn.SWITCH($A$2,"average", AVERAGE(Instances!I549:Instances!I549),"median", MEDIAN(Instances!I549:Instances!I549),"min", MIN(Instances!I549:Instances!I549),"max", MAX(Instances!I549:Instances!I549),"diff", MAX(Instances!I549:Instances!I549)-MIN(Instances!I549:Instances!I549))</f>
        <v>0</v>
      </c>
      <c r="J549" s="1" cm="1">
        <f t="array" ref="J549">_xlfn.SWITCH($A$2,"average", AVERAGE(Instances!J549:Instances!J549),"median", MEDIAN(Instances!J549:Instances!J549),"min", MIN(Instances!J549:Instances!J549),"max", MAX(Instances!J549:Instances!J549),"diff", MAX(Instances!J549:Instances!J549)-MIN(Instances!J549:Instances!J549))</f>
        <v>0</v>
      </c>
      <c r="K549" s="1" cm="1">
        <f t="array" ref="K549">_xlfn.SWITCH($A$2,"average", AVERAGE(Instances!K549:Instances!K549),"median", MEDIAN(Instances!K549:Instances!K549),"min", MIN(Instances!K549:Instances!K549),"max", MAX(Instances!K549:Instances!K549),"diff", MAX(Instances!K549:Instances!K549)-MIN(Instances!K549:Instances!K549))</f>
        <v>0</v>
      </c>
      <c r="L549" s="1"/>
      <c r="M549" s="1" cm="1">
        <f t="array" ref="M549">_xlfn.SWITCH($A$2,"average", AVERAGE(Instances!M549:Instances!M549),"median", MEDIAN(Instances!M549:Instances!M549),"min", MIN(Instances!M549:Instances!M549),"max", MAX(Instances!M549:Instances!M549),"diff", MAX(Instances!M549:Instances!M549)-MIN(Instances!M549:Instances!M549))</f>
        <v>0</v>
      </c>
      <c r="N549" s="1" cm="1">
        <f t="array" ref="N549">_xlfn.SWITCH($A$2,"average", AVERAGE(Instances!N549:Instances!N549),"median", MEDIAN(Instances!N549:Instances!N549),"min", MIN(Instances!N549:Instances!N549),"max", MAX(Instances!N549:Instances!N549),"diff", MAX(Instances!N549:Instances!N549)-MIN(Instances!N549:Instances!N549))</f>
        <v>0</v>
      </c>
      <c r="O549" s="1"/>
      <c r="P549" s="1" cm="1">
        <f t="array" ref="P549">_xlfn.SWITCH($A$2,"average", AVERAGE(Instances!P549:Instances!P549),"median", MEDIAN(Instances!P549:Instances!P549),"min", MIN(Instances!P549:Instances!P549),"max", MAX(Instances!P549:Instances!P549),"diff", MAX(Instances!P549:Instances!P549)-MIN(Instances!P549:Instances!P549))</f>
        <v>0</v>
      </c>
      <c r="Q549" s="1" cm="1">
        <f t="array" ref="Q549">_xlfn.SWITCH($A$2,"average", AVERAGE(Instances!Q549:Instances!Q549),"median", MEDIAN(Instances!Q549:Instances!Q549),"min", MIN(Instances!Q549:Instances!Q549),"max", MAX(Instances!Q549:Instances!Q549),"diff", MAX(Instances!Q549:Instances!Q549)-MIN(Instances!Q549:Instances!Q549))</f>
        <v>0</v>
      </c>
      <c r="R549" s="1" cm="1">
        <f t="array" ref="R549">_xlfn.SWITCH($A$2,"average", AVERAGE(Instances!R549:Instances!R549),"median", MEDIAN(Instances!R549:Instances!R549),"min", MIN(Instances!R549:Instances!R549),"max", MAX(Instances!R549:Instances!R549),"diff", MAX(Instances!R549:Instances!R549)-MIN(Instances!R549:Instances!R549))</f>
        <v>0</v>
      </c>
      <c r="S549" s="1">
        <f>MIN($B549)</f>
        <v>0</v>
      </c>
      <c r="T549" s="1">
        <f>MIN($C549)</f>
        <v>0</v>
      </c>
      <c r="U549" s="1">
        <f>MIN($D549)</f>
        <v>0</v>
      </c>
      <c r="V549" s="1">
        <f>MIN($E549)</f>
        <v>0</v>
      </c>
      <c r="W549" s="1">
        <f>MIN($F549)</f>
        <v>0</v>
      </c>
      <c r="X549" s="1">
        <f>MIN($G549)</f>
        <v>0</v>
      </c>
      <c r="Y549" s="1">
        <f>MIN($H549)</f>
        <v>0</v>
      </c>
      <c r="Z549" s="1">
        <f>MIN($I549)</f>
        <v>0</v>
      </c>
      <c r="AA549" s="1">
        <f>MIN($J549)</f>
        <v>0</v>
      </c>
      <c r="AB549" s="1">
        <f>MIN($K549)</f>
        <v>0</v>
      </c>
      <c r="AC549" s="1">
        <f>MIN($M549)</f>
        <v>0</v>
      </c>
      <c r="AD549" s="1">
        <f>MIN($N549)</f>
        <v>0</v>
      </c>
      <c r="AE549" s="1">
        <f>MIN($P549)</f>
        <v>0</v>
      </c>
      <c r="AF549" s="1">
        <f>MIN($Q549)</f>
        <v>0</v>
      </c>
      <c r="AG549" s="1">
        <f>MIN($R549)</f>
        <v>0</v>
      </c>
      <c r="AH549" s="1">
        <f>MEDIAN($B549)</f>
        <v>0</v>
      </c>
      <c r="AI549" s="1">
        <f>MEDIAN($C549)</f>
        <v>0</v>
      </c>
      <c r="AJ549" s="1">
        <f>MEDIAN($D549)</f>
        <v>0</v>
      </c>
      <c r="AK549" s="1">
        <f>MEDIAN($E549)</f>
        <v>0</v>
      </c>
      <c r="AL549" s="1">
        <f>MEDIAN($F549)</f>
        <v>0</v>
      </c>
      <c r="AM549" s="1">
        <f>MEDIAN($G549)</f>
        <v>0</v>
      </c>
      <c r="AN549" s="1">
        <f>MEDIAN($H549)</f>
        <v>0</v>
      </c>
      <c r="AO549" s="1">
        <f>MEDIAN($I549)</f>
        <v>0</v>
      </c>
      <c r="AP549" s="1">
        <f>MEDIAN($J549)</f>
        <v>0</v>
      </c>
      <c r="AQ549" s="1">
        <f>MEDIAN($K549)</f>
        <v>0</v>
      </c>
      <c r="AR549" s="1">
        <f>MEDIAN($M549)</f>
        <v>0</v>
      </c>
      <c r="AS549" s="1">
        <f>MEDIAN($N549)</f>
        <v>0</v>
      </c>
      <c r="AT549" s="1">
        <f>MEDIAN($P549)</f>
        <v>0</v>
      </c>
      <c r="AU549" s="1">
        <f>MEDIAN($Q549)</f>
        <v>0</v>
      </c>
      <c r="AV549" s="1">
        <f>MEDIAN($R549)</f>
        <v>0</v>
      </c>
      <c r="AW549" s="1">
        <f>MAX($B549)</f>
        <v>0</v>
      </c>
      <c r="AX549" s="1">
        <f>MAX($C549)</f>
        <v>0</v>
      </c>
      <c r="AY549" s="1">
        <f>MAX($D549)</f>
        <v>0</v>
      </c>
      <c r="AZ549" s="1">
        <f>MAX($E549)</f>
        <v>0</v>
      </c>
      <c r="BA549" s="1">
        <f>MAX($F549)</f>
        <v>0</v>
      </c>
      <c r="BB549" s="1">
        <f>MAX($G549)</f>
        <v>0</v>
      </c>
      <c r="BC549" s="1">
        <f>MAX($H549)</f>
        <v>0</v>
      </c>
      <c r="BD549" s="1">
        <f>MAX($I549)</f>
        <v>0</v>
      </c>
      <c r="BE549" s="1">
        <f>MAX($J549)</f>
        <v>0</v>
      </c>
      <c r="BF549" s="1">
        <f>MAX($K549)</f>
        <v>0</v>
      </c>
      <c r="BG549" s="1">
        <f>MAX($M549)</f>
        <v>0</v>
      </c>
      <c r="BH549" s="1">
        <f>MAX($N549)</f>
        <v>0</v>
      </c>
      <c r="BI549" s="1">
        <f>MAX($P549)</f>
        <v>0</v>
      </c>
      <c r="BJ549" s="1">
        <f>MAX($Q549)</f>
        <v>0</v>
      </c>
      <c r="BK549" s="1">
        <f>MAX($R549)</f>
        <v>0</v>
      </c>
    </row>
    <row r="550" spans="1:63">
      <c r="A550" s="1" t="s">
        <v>64</v>
      </c>
      <c r="B550" s="1" cm="1">
        <f t="array" ref="B550">_xlfn.SWITCH($A$2,"average", AVERAGE(Instances!B550:Instances!B550),"median", MEDIAN(Instances!B550:Instances!B550),"min", MIN(Instances!B550:Instances!B550),"max", MAX(Instances!B550:Instances!B550),"diff", MAX(Instances!B550:Instances!B550)-MIN(Instances!B550:Instances!B550))</f>
        <v>0</v>
      </c>
      <c r="C550" s="1" cm="1">
        <f t="array" ref="C550">_xlfn.SWITCH($A$2,"average", AVERAGE(Instances!C550:Instances!C550),"median", MEDIAN(Instances!C550:Instances!C550),"min", MIN(Instances!C550:Instances!C550),"max", MAX(Instances!C550:Instances!C550),"diff", MAX(Instances!C550:Instances!C550)-MIN(Instances!C550:Instances!C550))</f>
        <v>0</v>
      </c>
      <c r="D550" s="1" cm="1">
        <f t="array" ref="D550">_xlfn.SWITCH($A$2,"average", AVERAGE(Instances!D550:Instances!D550),"median", MEDIAN(Instances!D550:Instances!D550),"min", MIN(Instances!D550:Instances!D550),"max", MAX(Instances!D550:Instances!D550),"diff", MAX(Instances!D550:Instances!D550)-MIN(Instances!D550:Instances!D550))</f>
        <v>0</v>
      </c>
      <c r="E550" s="1" cm="1">
        <f t="array" ref="E550">_xlfn.SWITCH($A$2,"average", AVERAGE(Instances!E550:Instances!E550),"median", MEDIAN(Instances!E550:Instances!E550),"min", MIN(Instances!E550:Instances!E550),"max", MAX(Instances!E550:Instances!E550),"diff", MAX(Instances!E550:Instances!E550)-MIN(Instances!E550:Instances!E550))</f>
        <v>0</v>
      </c>
      <c r="F550" s="1" cm="1">
        <f t="array" ref="F550">_xlfn.SWITCH($A$2,"average", AVERAGE(Instances!F550:Instances!F550),"median", MEDIAN(Instances!F550:Instances!F550),"min", MIN(Instances!F550:Instances!F550),"max", MAX(Instances!F550:Instances!F550),"diff", MAX(Instances!F550:Instances!F550)-MIN(Instances!F550:Instances!F550))</f>
        <v>0</v>
      </c>
      <c r="G550" s="1" cm="1">
        <f t="array" ref="G550">_xlfn.SWITCH($A$2,"average", AVERAGE(Instances!G550:Instances!G550),"median", MEDIAN(Instances!G550:Instances!G550),"min", MIN(Instances!G550:Instances!G550),"max", MAX(Instances!G550:Instances!G550),"diff", MAX(Instances!G550:Instances!G550)-MIN(Instances!G550:Instances!G550))</f>
        <v>0</v>
      </c>
      <c r="H550" s="1" cm="1">
        <f t="array" ref="H550">_xlfn.SWITCH($A$2,"average", AVERAGE(Instances!H550:Instances!H550),"median", MEDIAN(Instances!H550:Instances!H550),"min", MIN(Instances!H550:Instances!H550),"max", MAX(Instances!H550:Instances!H550),"diff", MAX(Instances!H550:Instances!H550)-MIN(Instances!H550:Instances!H550))</f>
        <v>0</v>
      </c>
      <c r="I550" s="1" cm="1">
        <f t="array" ref="I550">_xlfn.SWITCH($A$2,"average", AVERAGE(Instances!I550:Instances!I550),"median", MEDIAN(Instances!I550:Instances!I550),"min", MIN(Instances!I550:Instances!I550),"max", MAX(Instances!I550:Instances!I550),"diff", MAX(Instances!I550:Instances!I550)-MIN(Instances!I550:Instances!I550))</f>
        <v>0</v>
      </c>
      <c r="J550" s="1" cm="1">
        <f t="array" ref="J550">_xlfn.SWITCH($A$2,"average", AVERAGE(Instances!J550:Instances!J550),"median", MEDIAN(Instances!J550:Instances!J550),"min", MIN(Instances!J550:Instances!J550),"max", MAX(Instances!J550:Instances!J550),"diff", MAX(Instances!J550:Instances!J550)-MIN(Instances!J550:Instances!J550))</f>
        <v>0</v>
      </c>
      <c r="K550" s="1" cm="1">
        <f t="array" ref="K550">_xlfn.SWITCH($A$2,"average", AVERAGE(Instances!K550:Instances!K550),"median", MEDIAN(Instances!K550:Instances!K550),"min", MIN(Instances!K550:Instances!K550),"max", MAX(Instances!K550:Instances!K550),"diff", MAX(Instances!K550:Instances!K550)-MIN(Instances!K550:Instances!K550))</f>
        <v>0</v>
      </c>
      <c r="L550" s="1"/>
      <c r="M550" s="1" cm="1">
        <f t="array" ref="M550">_xlfn.SWITCH($A$2,"average", AVERAGE(Instances!M550:Instances!M550),"median", MEDIAN(Instances!M550:Instances!M550),"min", MIN(Instances!M550:Instances!M550),"max", MAX(Instances!M550:Instances!M550),"diff", MAX(Instances!M550:Instances!M550)-MIN(Instances!M550:Instances!M550))</f>
        <v>0</v>
      </c>
      <c r="N550" s="1" cm="1">
        <f t="array" ref="N550">_xlfn.SWITCH($A$2,"average", AVERAGE(Instances!N550:Instances!N550),"median", MEDIAN(Instances!N550:Instances!N550),"min", MIN(Instances!N550:Instances!N550),"max", MAX(Instances!N550:Instances!N550),"diff", MAX(Instances!N550:Instances!N550)-MIN(Instances!N550:Instances!N550))</f>
        <v>0</v>
      </c>
      <c r="O550" s="1"/>
      <c r="P550" s="1" cm="1">
        <f t="array" ref="P550">_xlfn.SWITCH($A$2,"average", AVERAGE(Instances!P550:Instances!P550),"median", MEDIAN(Instances!P550:Instances!P550),"min", MIN(Instances!P550:Instances!P550),"max", MAX(Instances!P550:Instances!P550),"diff", MAX(Instances!P550:Instances!P550)-MIN(Instances!P550:Instances!P550))</f>
        <v>0</v>
      </c>
      <c r="Q550" s="1" cm="1">
        <f t="array" ref="Q550">_xlfn.SWITCH($A$2,"average", AVERAGE(Instances!Q550:Instances!Q550),"median", MEDIAN(Instances!Q550:Instances!Q550),"min", MIN(Instances!Q550:Instances!Q550),"max", MAX(Instances!Q550:Instances!Q550),"diff", MAX(Instances!Q550:Instances!Q550)-MIN(Instances!Q550:Instances!Q550))</f>
        <v>0</v>
      </c>
      <c r="R550" s="1" cm="1">
        <f t="array" ref="R550">_xlfn.SWITCH($A$2,"average", AVERAGE(Instances!R550:Instances!R550),"median", MEDIAN(Instances!R550:Instances!R550),"min", MIN(Instances!R550:Instances!R550),"max", MAX(Instances!R550:Instances!R550),"diff", MAX(Instances!R550:Instances!R550)-MIN(Instances!R550:Instances!R550))</f>
        <v>0</v>
      </c>
      <c r="S550" s="1">
        <f>MIN($B550)</f>
        <v>0</v>
      </c>
      <c r="T550" s="1">
        <f>MIN($C550)</f>
        <v>0</v>
      </c>
      <c r="U550" s="1">
        <f>MIN($D550)</f>
        <v>0</v>
      </c>
      <c r="V550" s="1">
        <f>MIN($E550)</f>
        <v>0</v>
      </c>
      <c r="W550" s="1">
        <f>MIN($F550)</f>
        <v>0</v>
      </c>
      <c r="X550" s="1">
        <f>MIN($G550)</f>
        <v>0</v>
      </c>
      <c r="Y550" s="1">
        <f>MIN($H550)</f>
        <v>0</v>
      </c>
      <c r="Z550" s="1">
        <f>MIN($I550)</f>
        <v>0</v>
      </c>
      <c r="AA550" s="1">
        <f>MIN($J550)</f>
        <v>0</v>
      </c>
      <c r="AB550" s="1">
        <f>MIN($K550)</f>
        <v>0</v>
      </c>
      <c r="AC550" s="1">
        <f>MIN($M550)</f>
        <v>0</v>
      </c>
      <c r="AD550" s="1">
        <f>MIN($N550)</f>
        <v>0</v>
      </c>
      <c r="AE550" s="1">
        <f>MIN($P550)</f>
        <v>0</v>
      </c>
      <c r="AF550" s="1">
        <f>MIN($Q550)</f>
        <v>0</v>
      </c>
      <c r="AG550" s="1">
        <f>MIN($R550)</f>
        <v>0</v>
      </c>
      <c r="AH550" s="1">
        <f>MEDIAN($B550)</f>
        <v>0</v>
      </c>
      <c r="AI550" s="1">
        <f>MEDIAN($C550)</f>
        <v>0</v>
      </c>
      <c r="AJ550" s="1">
        <f>MEDIAN($D550)</f>
        <v>0</v>
      </c>
      <c r="AK550" s="1">
        <f>MEDIAN($E550)</f>
        <v>0</v>
      </c>
      <c r="AL550" s="1">
        <f>MEDIAN($F550)</f>
        <v>0</v>
      </c>
      <c r="AM550" s="1">
        <f>MEDIAN($G550)</f>
        <v>0</v>
      </c>
      <c r="AN550" s="1">
        <f>MEDIAN($H550)</f>
        <v>0</v>
      </c>
      <c r="AO550" s="1">
        <f>MEDIAN($I550)</f>
        <v>0</v>
      </c>
      <c r="AP550" s="1">
        <f>MEDIAN($J550)</f>
        <v>0</v>
      </c>
      <c r="AQ550" s="1">
        <f>MEDIAN($K550)</f>
        <v>0</v>
      </c>
      <c r="AR550" s="1">
        <f>MEDIAN($M550)</f>
        <v>0</v>
      </c>
      <c r="AS550" s="1">
        <f>MEDIAN($N550)</f>
        <v>0</v>
      </c>
      <c r="AT550" s="1">
        <f>MEDIAN($P550)</f>
        <v>0</v>
      </c>
      <c r="AU550" s="1">
        <f>MEDIAN($Q550)</f>
        <v>0</v>
      </c>
      <c r="AV550" s="1">
        <f>MEDIAN($R550)</f>
        <v>0</v>
      </c>
      <c r="AW550" s="1">
        <f>MAX($B550)</f>
        <v>0</v>
      </c>
      <c r="AX550" s="1">
        <f>MAX($C550)</f>
        <v>0</v>
      </c>
      <c r="AY550" s="1">
        <f>MAX($D550)</f>
        <v>0</v>
      </c>
      <c r="AZ550" s="1">
        <f>MAX($E550)</f>
        <v>0</v>
      </c>
      <c r="BA550" s="1">
        <f>MAX($F550)</f>
        <v>0</v>
      </c>
      <c r="BB550" s="1">
        <f>MAX($G550)</f>
        <v>0</v>
      </c>
      <c r="BC550" s="1">
        <f>MAX($H550)</f>
        <v>0</v>
      </c>
      <c r="BD550" s="1">
        <f>MAX($I550)</f>
        <v>0</v>
      </c>
      <c r="BE550" s="1">
        <f>MAX($J550)</f>
        <v>0</v>
      </c>
      <c r="BF550" s="1">
        <f>MAX($K550)</f>
        <v>0</v>
      </c>
      <c r="BG550" s="1">
        <f>MAX($M550)</f>
        <v>0</v>
      </c>
      <c r="BH550" s="1">
        <f>MAX($N550)</f>
        <v>0</v>
      </c>
      <c r="BI550" s="1">
        <f>MAX($P550)</f>
        <v>0</v>
      </c>
      <c r="BJ550" s="1">
        <f>MAX($Q550)</f>
        <v>0</v>
      </c>
      <c r="BK550" s="1">
        <f>MAX($R550)</f>
        <v>0</v>
      </c>
    </row>
    <row r="551" spans="1:63">
      <c r="A551" s="1" t="s">
        <v>65</v>
      </c>
      <c r="B551" s="1" cm="1">
        <f t="array" ref="B551">_xlfn.SWITCH($A$2,"average", AVERAGE(Instances!B551:Instances!B551),"median", MEDIAN(Instances!B551:Instances!B551),"min", MIN(Instances!B551:Instances!B551),"max", MAX(Instances!B551:Instances!B551),"diff", MAX(Instances!B551:Instances!B551)-MIN(Instances!B551:Instances!B551))</f>
        <v>0</v>
      </c>
      <c r="C551" s="1" cm="1">
        <f t="array" ref="C551">_xlfn.SWITCH($A$2,"average", AVERAGE(Instances!C551:Instances!C551),"median", MEDIAN(Instances!C551:Instances!C551),"min", MIN(Instances!C551:Instances!C551),"max", MAX(Instances!C551:Instances!C551),"diff", MAX(Instances!C551:Instances!C551)-MIN(Instances!C551:Instances!C551))</f>
        <v>0</v>
      </c>
      <c r="D551" s="1" cm="1">
        <f t="array" ref="D551">_xlfn.SWITCH($A$2,"average", AVERAGE(Instances!D551:Instances!D551),"median", MEDIAN(Instances!D551:Instances!D551),"min", MIN(Instances!D551:Instances!D551),"max", MAX(Instances!D551:Instances!D551),"diff", MAX(Instances!D551:Instances!D551)-MIN(Instances!D551:Instances!D551))</f>
        <v>0</v>
      </c>
      <c r="E551" s="1" cm="1">
        <f t="array" ref="E551">_xlfn.SWITCH($A$2,"average", AVERAGE(Instances!E551:Instances!E551),"median", MEDIAN(Instances!E551:Instances!E551),"min", MIN(Instances!E551:Instances!E551),"max", MAX(Instances!E551:Instances!E551),"diff", MAX(Instances!E551:Instances!E551)-MIN(Instances!E551:Instances!E551))</f>
        <v>0</v>
      </c>
      <c r="F551" s="1" cm="1">
        <f t="array" ref="F551">_xlfn.SWITCH($A$2,"average", AVERAGE(Instances!F551:Instances!F551),"median", MEDIAN(Instances!F551:Instances!F551),"min", MIN(Instances!F551:Instances!F551),"max", MAX(Instances!F551:Instances!F551),"diff", MAX(Instances!F551:Instances!F551)-MIN(Instances!F551:Instances!F551))</f>
        <v>0</v>
      </c>
      <c r="G551" s="1" cm="1">
        <f t="array" ref="G551">_xlfn.SWITCH($A$2,"average", AVERAGE(Instances!G551:Instances!G551),"median", MEDIAN(Instances!G551:Instances!G551),"min", MIN(Instances!G551:Instances!G551),"max", MAX(Instances!G551:Instances!G551),"diff", MAX(Instances!G551:Instances!G551)-MIN(Instances!G551:Instances!G551))</f>
        <v>0</v>
      </c>
      <c r="H551" s="1" cm="1">
        <f t="array" ref="H551">_xlfn.SWITCH($A$2,"average", AVERAGE(Instances!H551:Instances!H551),"median", MEDIAN(Instances!H551:Instances!H551),"min", MIN(Instances!H551:Instances!H551),"max", MAX(Instances!H551:Instances!H551),"diff", MAX(Instances!H551:Instances!H551)-MIN(Instances!H551:Instances!H551))</f>
        <v>0</v>
      </c>
      <c r="I551" s="1" cm="1">
        <f t="array" ref="I551">_xlfn.SWITCH($A$2,"average", AVERAGE(Instances!I551:Instances!I551),"median", MEDIAN(Instances!I551:Instances!I551),"min", MIN(Instances!I551:Instances!I551),"max", MAX(Instances!I551:Instances!I551),"diff", MAX(Instances!I551:Instances!I551)-MIN(Instances!I551:Instances!I551))</f>
        <v>0</v>
      </c>
      <c r="J551" s="1" cm="1">
        <f t="array" ref="J551">_xlfn.SWITCH($A$2,"average", AVERAGE(Instances!J551:Instances!J551),"median", MEDIAN(Instances!J551:Instances!J551),"min", MIN(Instances!J551:Instances!J551),"max", MAX(Instances!J551:Instances!J551),"diff", MAX(Instances!J551:Instances!J551)-MIN(Instances!J551:Instances!J551))</f>
        <v>0</v>
      </c>
      <c r="K551" s="1" cm="1">
        <f t="array" ref="K551">_xlfn.SWITCH($A$2,"average", AVERAGE(Instances!K551:Instances!K551),"median", MEDIAN(Instances!K551:Instances!K551),"min", MIN(Instances!K551:Instances!K551),"max", MAX(Instances!K551:Instances!K551),"diff", MAX(Instances!K551:Instances!K551)-MIN(Instances!K551:Instances!K551))</f>
        <v>0</v>
      </c>
      <c r="L551" s="1"/>
      <c r="M551" s="1" cm="1">
        <f t="array" ref="M551">_xlfn.SWITCH($A$2,"average", AVERAGE(Instances!M551:Instances!M551),"median", MEDIAN(Instances!M551:Instances!M551),"min", MIN(Instances!M551:Instances!M551),"max", MAX(Instances!M551:Instances!M551),"diff", MAX(Instances!M551:Instances!M551)-MIN(Instances!M551:Instances!M551))</f>
        <v>0</v>
      </c>
      <c r="N551" s="1" cm="1">
        <f t="array" ref="N551">_xlfn.SWITCH($A$2,"average", AVERAGE(Instances!N551:Instances!N551),"median", MEDIAN(Instances!N551:Instances!N551),"min", MIN(Instances!N551:Instances!N551),"max", MAX(Instances!N551:Instances!N551),"diff", MAX(Instances!N551:Instances!N551)-MIN(Instances!N551:Instances!N551))</f>
        <v>0</v>
      </c>
      <c r="O551" s="1"/>
      <c r="P551" s="1" cm="1">
        <f t="array" ref="P551">_xlfn.SWITCH($A$2,"average", AVERAGE(Instances!P551:Instances!P551),"median", MEDIAN(Instances!P551:Instances!P551),"min", MIN(Instances!P551:Instances!P551),"max", MAX(Instances!P551:Instances!P551),"diff", MAX(Instances!P551:Instances!P551)-MIN(Instances!P551:Instances!P551))</f>
        <v>0</v>
      </c>
      <c r="Q551" s="1" cm="1">
        <f t="array" ref="Q551">_xlfn.SWITCH($A$2,"average", AVERAGE(Instances!Q551:Instances!Q551),"median", MEDIAN(Instances!Q551:Instances!Q551),"min", MIN(Instances!Q551:Instances!Q551),"max", MAX(Instances!Q551:Instances!Q551),"diff", MAX(Instances!Q551:Instances!Q551)-MIN(Instances!Q551:Instances!Q551))</f>
        <v>0</v>
      </c>
      <c r="R551" s="1" cm="1">
        <f t="array" ref="R551">_xlfn.SWITCH($A$2,"average", AVERAGE(Instances!R551:Instances!R551),"median", MEDIAN(Instances!R551:Instances!R551),"min", MIN(Instances!R551:Instances!R551),"max", MAX(Instances!R551:Instances!R551),"diff", MAX(Instances!R551:Instances!R551)-MIN(Instances!R551:Instances!R551))</f>
        <v>0</v>
      </c>
      <c r="S551" s="1">
        <f>MIN($B551)</f>
        <v>0</v>
      </c>
      <c r="T551" s="1">
        <f>MIN($C551)</f>
        <v>0</v>
      </c>
      <c r="U551" s="1">
        <f>MIN($D551)</f>
        <v>0</v>
      </c>
      <c r="V551" s="1">
        <f>MIN($E551)</f>
        <v>0</v>
      </c>
      <c r="W551" s="1">
        <f>MIN($F551)</f>
        <v>0</v>
      </c>
      <c r="X551" s="1">
        <f>MIN($G551)</f>
        <v>0</v>
      </c>
      <c r="Y551" s="1">
        <f>MIN($H551)</f>
        <v>0</v>
      </c>
      <c r="Z551" s="1">
        <f>MIN($I551)</f>
        <v>0</v>
      </c>
      <c r="AA551" s="1">
        <f>MIN($J551)</f>
        <v>0</v>
      </c>
      <c r="AB551" s="1">
        <f>MIN($K551)</f>
        <v>0</v>
      </c>
      <c r="AC551" s="1">
        <f>MIN($M551)</f>
        <v>0</v>
      </c>
      <c r="AD551" s="1">
        <f>MIN($N551)</f>
        <v>0</v>
      </c>
      <c r="AE551" s="1">
        <f>MIN($P551)</f>
        <v>0</v>
      </c>
      <c r="AF551" s="1">
        <f>MIN($Q551)</f>
        <v>0</v>
      </c>
      <c r="AG551" s="1">
        <f>MIN($R551)</f>
        <v>0</v>
      </c>
      <c r="AH551" s="1">
        <f>MEDIAN($B551)</f>
        <v>0</v>
      </c>
      <c r="AI551" s="1">
        <f>MEDIAN($C551)</f>
        <v>0</v>
      </c>
      <c r="AJ551" s="1">
        <f>MEDIAN($D551)</f>
        <v>0</v>
      </c>
      <c r="AK551" s="1">
        <f>MEDIAN($E551)</f>
        <v>0</v>
      </c>
      <c r="AL551" s="1">
        <f>MEDIAN($F551)</f>
        <v>0</v>
      </c>
      <c r="AM551" s="1">
        <f>MEDIAN($G551)</f>
        <v>0</v>
      </c>
      <c r="AN551" s="1">
        <f>MEDIAN($H551)</f>
        <v>0</v>
      </c>
      <c r="AO551" s="1">
        <f>MEDIAN($I551)</f>
        <v>0</v>
      </c>
      <c r="AP551" s="1">
        <f>MEDIAN($J551)</f>
        <v>0</v>
      </c>
      <c r="AQ551" s="1">
        <f>MEDIAN($K551)</f>
        <v>0</v>
      </c>
      <c r="AR551" s="1">
        <f>MEDIAN($M551)</f>
        <v>0</v>
      </c>
      <c r="AS551" s="1">
        <f>MEDIAN($N551)</f>
        <v>0</v>
      </c>
      <c r="AT551" s="1">
        <f>MEDIAN($P551)</f>
        <v>0</v>
      </c>
      <c r="AU551" s="1">
        <f>MEDIAN($Q551)</f>
        <v>0</v>
      </c>
      <c r="AV551" s="1">
        <f>MEDIAN($R551)</f>
        <v>0</v>
      </c>
      <c r="AW551" s="1">
        <f>MAX($B551)</f>
        <v>0</v>
      </c>
      <c r="AX551" s="1">
        <f>MAX($C551)</f>
        <v>0</v>
      </c>
      <c r="AY551" s="1">
        <f>MAX($D551)</f>
        <v>0</v>
      </c>
      <c r="AZ551" s="1">
        <f>MAX($E551)</f>
        <v>0</v>
      </c>
      <c r="BA551" s="1">
        <f>MAX($F551)</f>
        <v>0</v>
      </c>
      <c r="BB551" s="1">
        <f>MAX($G551)</f>
        <v>0</v>
      </c>
      <c r="BC551" s="1">
        <f>MAX($H551)</f>
        <v>0</v>
      </c>
      <c r="BD551" s="1">
        <f>MAX($I551)</f>
        <v>0</v>
      </c>
      <c r="BE551" s="1">
        <f>MAX($J551)</f>
        <v>0</v>
      </c>
      <c r="BF551" s="1">
        <f>MAX($K551)</f>
        <v>0</v>
      </c>
      <c r="BG551" s="1">
        <f>MAX($M551)</f>
        <v>0</v>
      </c>
      <c r="BH551" s="1">
        <f>MAX($N551)</f>
        <v>0</v>
      </c>
      <c r="BI551" s="1">
        <f>MAX($P551)</f>
        <v>0</v>
      </c>
      <c r="BJ551" s="1">
        <f>MAX($Q551)</f>
        <v>0</v>
      </c>
      <c r="BK551" s="1">
        <f>MAX($R551)</f>
        <v>0</v>
      </c>
    </row>
    <row r="552" spans="1:63">
      <c r="A552" s="1" t="s">
        <v>66</v>
      </c>
      <c r="B552" s="1" cm="1">
        <f t="array" ref="B552">_xlfn.SWITCH($A$2,"average", AVERAGE(Instances!B552:Instances!B552),"median", MEDIAN(Instances!B552:Instances!B552),"min", MIN(Instances!B552:Instances!B552),"max", MAX(Instances!B552:Instances!B552),"diff", MAX(Instances!B552:Instances!B552)-MIN(Instances!B552:Instances!B552))</f>
        <v>0</v>
      </c>
      <c r="C552" s="1" cm="1">
        <f t="array" ref="C552">_xlfn.SWITCH($A$2,"average", AVERAGE(Instances!C552:Instances!C552),"median", MEDIAN(Instances!C552:Instances!C552),"min", MIN(Instances!C552:Instances!C552),"max", MAX(Instances!C552:Instances!C552),"diff", MAX(Instances!C552:Instances!C552)-MIN(Instances!C552:Instances!C552))</f>
        <v>0</v>
      </c>
      <c r="D552" s="1" cm="1">
        <f t="array" ref="D552">_xlfn.SWITCH($A$2,"average", AVERAGE(Instances!D552:Instances!D552),"median", MEDIAN(Instances!D552:Instances!D552),"min", MIN(Instances!D552:Instances!D552),"max", MAX(Instances!D552:Instances!D552),"diff", MAX(Instances!D552:Instances!D552)-MIN(Instances!D552:Instances!D552))</f>
        <v>0</v>
      </c>
      <c r="E552" s="1" cm="1">
        <f t="array" ref="E552">_xlfn.SWITCH($A$2,"average", AVERAGE(Instances!E552:Instances!E552),"median", MEDIAN(Instances!E552:Instances!E552),"min", MIN(Instances!E552:Instances!E552),"max", MAX(Instances!E552:Instances!E552),"diff", MAX(Instances!E552:Instances!E552)-MIN(Instances!E552:Instances!E552))</f>
        <v>0</v>
      </c>
      <c r="F552" s="1" cm="1">
        <f t="array" ref="F552">_xlfn.SWITCH($A$2,"average", AVERAGE(Instances!F552:Instances!F552),"median", MEDIAN(Instances!F552:Instances!F552),"min", MIN(Instances!F552:Instances!F552),"max", MAX(Instances!F552:Instances!F552),"diff", MAX(Instances!F552:Instances!F552)-MIN(Instances!F552:Instances!F552))</f>
        <v>0</v>
      </c>
      <c r="G552" s="1" cm="1">
        <f t="array" ref="G552">_xlfn.SWITCH($A$2,"average", AVERAGE(Instances!G552:Instances!G552),"median", MEDIAN(Instances!G552:Instances!G552),"min", MIN(Instances!G552:Instances!G552),"max", MAX(Instances!G552:Instances!G552),"diff", MAX(Instances!G552:Instances!G552)-MIN(Instances!G552:Instances!G552))</f>
        <v>0</v>
      </c>
      <c r="H552" s="1" cm="1">
        <f t="array" ref="H552">_xlfn.SWITCH($A$2,"average", AVERAGE(Instances!H552:Instances!H552),"median", MEDIAN(Instances!H552:Instances!H552),"min", MIN(Instances!H552:Instances!H552),"max", MAX(Instances!H552:Instances!H552),"diff", MAX(Instances!H552:Instances!H552)-MIN(Instances!H552:Instances!H552))</f>
        <v>0</v>
      </c>
      <c r="I552" s="1" cm="1">
        <f t="array" ref="I552">_xlfn.SWITCH($A$2,"average", AVERAGE(Instances!I552:Instances!I552),"median", MEDIAN(Instances!I552:Instances!I552),"min", MIN(Instances!I552:Instances!I552),"max", MAX(Instances!I552:Instances!I552),"diff", MAX(Instances!I552:Instances!I552)-MIN(Instances!I552:Instances!I552))</f>
        <v>0</v>
      </c>
      <c r="J552" s="1" cm="1">
        <f t="array" ref="J552">_xlfn.SWITCH($A$2,"average", AVERAGE(Instances!J552:Instances!J552),"median", MEDIAN(Instances!J552:Instances!J552),"min", MIN(Instances!J552:Instances!J552),"max", MAX(Instances!J552:Instances!J552),"diff", MAX(Instances!J552:Instances!J552)-MIN(Instances!J552:Instances!J552))</f>
        <v>0</v>
      </c>
      <c r="K552" s="1" cm="1">
        <f t="array" ref="K552">_xlfn.SWITCH($A$2,"average", AVERAGE(Instances!K552:Instances!K552),"median", MEDIAN(Instances!K552:Instances!K552),"min", MIN(Instances!K552:Instances!K552),"max", MAX(Instances!K552:Instances!K552),"diff", MAX(Instances!K552:Instances!K552)-MIN(Instances!K552:Instances!K552))</f>
        <v>0</v>
      </c>
      <c r="L552" s="1"/>
      <c r="M552" s="1" cm="1">
        <f t="array" ref="M552">_xlfn.SWITCH($A$2,"average", AVERAGE(Instances!M552:Instances!M552),"median", MEDIAN(Instances!M552:Instances!M552),"min", MIN(Instances!M552:Instances!M552),"max", MAX(Instances!M552:Instances!M552),"diff", MAX(Instances!M552:Instances!M552)-MIN(Instances!M552:Instances!M552))</f>
        <v>0</v>
      </c>
      <c r="N552" s="1" cm="1">
        <f t="array" ref="N552">_xlfn.SWITCH($A$2,"average", AVERAGE(Instances!N552:Instances!N552),"median", MEDIAN(Instances!N552:Instances!N552),"min", MIN(Instances!N552:Instances!N552),"max", MAX(Instances!N552:Instances!N552),"diff", MAX(Instances!N552:Instances!N552)-MIN(Instances!N552:Instances!N552))</f>
        <v>0</v>
      </c>
      <c r="O552" s="1"/>
      <c r="P552" s="1" cm="1">
        <f t="array" ref="P552">_xlfn.SWITCH($A$2,"average", AVERAGE(Instances!P552:Instances!P552),"median", MEDIAN(Instances!P552:Instances!P552),"min", MIN(Instances!P552:Instances!P552),"max", MAX(Instances!P552:Instances!P552),"diff", MAX(Instances!P552:Instances!P552)-MIN(Instances!P552:Instances!P552))</f>
        <v>0</v>
      </c>
      <c r="Q552" s="1" cm="1">
        <f t="array" ref="Q552">_xlfn.SWITCH($A$2,"average", AVERAGE(Instances!Q552:Instances!Q552),"median", MEDIAN(Instances!Q552:Instances!Q552),"min", MIN(Instances!Q552:Instances!Q552),"max", MAX(Instances!Q552:Instances!Q552),"diff", MAX(Instances!Q552:Instances!Q552)-MIN(Instances!Q552:Instances!Q552))</f>
        <v>0</v>
      </c>
      <c r="R552" s="1" cm="1">
        <f t="array" ref="R552">_xlfn.SWITCH($A$2,"average", AVERAGE(Instances!R552:Instances!R552),"median", MEDIAN(Instances!R552:Instances!R552),"min", MIN(Instances!R552:Instances!R552),"max", MAX(Instances!R552:Instances!R552),"diff", MAX(Instances!R552:Instances!R552)-MIN(Instances!R552:Instances!R552))</f>
        <v>0</v>
      </c>
      <c r="S552" s="1">
        <f>MIN($B552)</f>
        <v>0</v>
      </c>
      <c r="T552" s="1">
        <f>MIN($C552)</f>
        <v>0</v>
      </c>
      <c r="U552" s="1">
        <f>MIN($D552)</f>
        <v>0</v>
      </c>
      <c r="V552" s="1">
        <f>MIN($E552)</f>
        <v>0</v>
      </c>
      <c r="W552" s="1">
        <f>MIN($F552)</f>
        <v>0</v>
      </c>
      <c r="X552" s="1">
        <f>MIN($G552)</f>
        <v>0</v>
      </c>
      <c r="Y552" s="1">
        <f>MIN($H552)</f>
        <v>0</v>
      </c>
      <c r="Z552" s="1">
        <f>MIN($I552)</f>
        <v>0</v>
      </c>
      <c r="AA552" s="1">
        <f>MIN($J552)</f>
        <v>0</v>
      </c>
      <c r="AB552" s="1">
        <f>MIN($K552)</f>
        <v>0</v>
      </c>
      <c r="AC552" s="1">
        <f>MIN($M552)</f>
        <v>0</v>
      </c>
      <c r="AD552" s="1">
        <f>MIN($N552)</f>
        <v>0</v>
      </c>
      <c r="AE552" s="1">
        <f>MIN($P552)</f>
        <v>0</v>
      </c>
      <c r="AF552" s="1">
        <f>MIN($Q552)</f>
        <v>0</v>
      </c>
      <c r="AG552" s="1">
        <f>MIN($R552)</f>
        <v>0</v>
      </c>
      <c r="AH552" s="1">
        <f>MEDIAN($B552)</f>
        <v>0</v>
      </c>
      <c r="AI552" s="1">
        <f>MEDIAN($C552)</f>
        <v>0</v>
      </c>
      <c r="AJ552" s="1">
        <f>MEDIAN($D552)</f>
        <v>0</v>
      </c>
      <c r="AK552" s="1">
        <f>MEDIAN($E552)</f>
        <v>0</v>
      </c>
      <c r="AL552" s="1">
        <f>MEDIAN($F552)</f>
        <v>0</v>
      </c>
      <c r="AM552" s="1">
        <f>MEDIAN($G552)</f>
        <v>0</v>
      </c>
      <c r="AN552" s="1">
        <f>MEDIAN($H552)</f>
        <v>0</v>
      </c>
      <c r="AO552" s="1">
        <f>MEDIAN($I552)</f>
        <v>0</v>
      </c>
      <c r="AP552" s="1">
        <f>MEDIAN($J552)</f>
        <v>0</v>
      </c>
      <c r="AQ552" s="1">
        <f>MEDIAN($K552)</f>
        <v>0</v>
      </c>
      <c r="AR552" s="1">
        <f>MEDIAN($M552)</f>
        <v>0</v>
      </c>
      <c r="AS552" s="1">
        <f>MEDIAN($N552)</f>
        <v>0</v>
      </c>
      <c r="AT552" s="1">
        <f>MEDIAN($P552)</f>
        <v>0</v>
      </c>
      <c r="AU552" s="1">
        <f>MEDIAN($Q552)</f>
        <v>0</v>
      </c>
      <c r="AV552" s="1">
        <f>MEDIAN($R552)</f>
        <v>0</v>
      </c>
      <c r="AW552" s="1">
        <f>MAX($B552)</f>
        <v>0</v>
      </c>
      <c r="AX552" s="1">
        <f>MAX($C552)</f>
        <v>0</v>
      </c>
      <c r="AY552" s="1">
        <f>MAX($D552)</f>
        <v>0</v>
      </c>
      <c r="AZ552" s="1">
        <f>MAX($E552)</f>
        <v>0</v>
      </c>
      <c r="BA552" s="1">
        <f>MAX($F552)</f>
        <v>0</v>
      </c>
      <c r="BB552" s="1">
        <f>MAX($G552)</f>
        <v>0</v>
      </c>
      <c r="BC552" s="1">
        <f>MAX($H552)</f>
        <v>0</v>
      </c>
      <c r="BD552" s="1">
        <f>MAX($I552)</f>
        <v>0</v>
      </c>
      <c r="BE552" s="1">
        <f>MAX($J552)</f>
        <v>0</v>
      </c>
      <c r="BF552" s="1">
        <f>MAX($K552)</f>
        <v>0</v>
      </c>
      <c r="BG552" s="1">
        <f>MAX($M552)</f>
        <v>0</v>
      </c>
      <c r="BH552" s="1">
        <f>MAX($N552)</f>
        <v>0</v>
      </c>
      <c r="BI552" s="1">
        <f>MAX($P552)</f>
        <v>0</v>
      </c>
      <c r="BJ552" s="1">
        <f>MAX($Q552)</f>
        <v>0</v>
      </c>
      <c r="BK552" s="1">
        <f>MAX($R552)</f>
        <v>0</v>
      </c>
    </row>
    <row r="553" spans="1:63">
      <c r="A553" s="1" t="s">
        <v>67</v>
      </c>
      <c r="B553" s="1" cm="1">
        <f t="array" ref="B553">_xlfn.SWITCH($A$2,"average", AVERAGE(Instances!B553:Instances!B553),"median", MEDIAN(Instances!B553:Instances!B553),"min", MIN(Instances!B553:Instances!B553),"max", MAX(Instances!B553:Instances!B553),"diff", MAX(Instances!B553:Instances!B553)-MIN(Instances!B553:Instances!B553))</f>
        <v>0</v>
      </c>
      <c r="C553" s="1" cm="1">
        <f t="array" ref="C553">_xlfn.SWITCH($A$2,"average", AVERAGE(Instances!C553:Instances!C553),"median", MEDIAN(Instances!C553:Instances!C553),"min", MIN(Instances!C553:Instances!C553),"max", MAX(Instances!C553:Instances!C553),"diff", MAX(Instances!C553:Instances!C553)-MIN(Instances!C553:Instances!C553))</f>
        <v>0</v>
      </c>
      <c r="D553" s="1" cm="1">
        <f t="array" ref="D553">_xlfn.SWITCH($A$2,"average", AVERAGE(Instances!D553:Instances!D553),"median", MEDIAN(Instances!D553:Instances!D553),"min", MIN(Instances!D553:Instances!D553),"max", MAX(Instances!D553:Instances!D553),"diff", MAX(Instances!D553:Instances!D553)-MIN(Instances!D553:Instances!D553))</f>
        <v>0</v>
      </c>
      <c r="E553" s="1" cm="1">
        <f t="array" ref="E553">_xlfn.SWITCH($A$2,"average", AVERAGE(Instances!E553:Instances!E553),"median", MEDIAN(Instances!E553:Instances!E553),"min", MIN(Instances!E553:Instances!E553),"max", MAX(Instances!E553:Instances!E553),"diff", MAX(Instances!E553:Instances!E553)-MIN(Instances!E553:Instances!E553))</f>
        <v>0</v>
      </c>
      <c r="F553" s="1" cm="1">
        <f t="array" ref="F553">_xlfn.SWITCH($A$2,"average", AVERAGE(Instances!F553:Instances!F553),"median", MEDIAN(Instances!F553:Instances!F553),"min", MIN(Instances!F553:Instances!F553),"max", MAX(Instances!F553:Instances!F553),"diff", MAX(Instances!F553:Instances!F553)-MIN(Instances!F553:Instances!F553))</f>
        <v>0</v>
      </c>
      <c r="G553" s="1" cm="1">
        <f t="array" ref="G553">_xlfn.SWITCH($A$2,"average", AVERAGE(Instances!G553:Instances!G553),"median", MEDIAN(Instances!G553:Instances!G553),"min", MIN(Instances!G553:Instances!G553),"max", MAX(Instances!G553:Instances!G553),"diff", MAX(Instances!G553:Instances!G553)-MIN(Instances!G553:Instances!G553))</f>
        <v>0</v>
      </c>
      <c r="H553" s="1" cm="1">
        <f t="array" ref="H553">_xlfn.SWITCH($A$2,"average", AVERAGE(Instances!H553:Instances!H553),"median", MEDIAN(Instances!H553:Instances!H553),"min", MIN(Instances!H553:Instances!H553),"max", MAX(Instances!H553:Instances!H553),"diff", MAX(Instances!H553:Instances!H553)-MIN(Instances!H553:Instances!H553))</f>
        <v>0</v>
      </c>
      <c r="I553" s="1" cm="1">
        <f t="array" ref="I553">_xlfn.SWITCH($A$2,"average", AVERAGE(Instances!I553:Instances!I553),"median", MEDIAN(Instances!I553:Instances!I553),"min", MIN(Instances!I553:Instances!I553),"max", MAX(Instances!I553:Instances!I553),"diff", MAX(Instances!I553:Instances!I553)-MIN(Instances!I553:Instances!I553))</f>
        <v>0</v>
      </c>
      <c r="J553" s="1" cm="1">
        <f t="array" ref="J553">_xlfn.SWITCH($A$2,"average", AVERAGE(Instances!J553:Instances!J553),"median", MEDIAN(Instances!J553:Instances!J553),"min", MIN(Instances!J553:Instances!J553),"max", MAX(Instances!J553:Instances!J553),"diff", MAX(Instances!J553:Instances!J553)-MIN(Instances!J553:Instances!J553))</f>
        <v>0</v>
      </c>
      <c r="K553" s="1" cm="1">
        <f t="array" ref="K553">_xlfn.SWITCH($A$2,"average", AVERAGE(Instances!K553:Instances!K553),"median", MEDIAN(Instances!K553:Instances!K553),"min", MIN(Instances!K553:Instances!K553),"max", MAX(Instances!K553:Instances!K553),"diff", MAX(Instances!K553:Instances!K553)-MIN(Instances!K553:Instances!K553))</f>
        <v>0</v>
      </c>
      <c r="L553" s="1"/>
      <c r="M553" s="1" cm="1">
        <f t="array" ref="M553">_xlfn.SWITCH($A$2,"average", AVERAGE(Instances!M553:Instances!M553),"median", MEDIAN(Instances!M553:Instances!M553),"min", MIN(Instances!M553:Instances!M553),"max", MAX(Instances!M553:Instances!M553),"diff", MAX(Instances!M553:Instances!M553)-MIN(Instances!M553:Instances!M553))</f>
        <v>0</v>
      </c>
      <c r="N553" s="1" cm="1">
        <f t="array" ref="N553">_xlfn.SWITCH($A$2,"average", AVERAGE(Instances!N553:Instances!N553),"median", MEDIAN(Instances!N553:Instances!N553),"min", MIN(Instances!N553:Instances!N553),"max", MAX(Instances!N553:Instances!N553),"diff", MAX(Instances!N553:Instances!N553)-MIN(Instances!N553:Instances!N553))</f>
        <v>0</v>
      </c>
      <c r="O553" s="1"/>
      <c r="P553" s="1" cm="1">
        <f t="array" ref="P553">_xlfn.SWITCH($A$2,"average", AVERAGE(Instances!P553:Instances!P553),"median", MEDIAN(Instances!P553:Instances!P553),"min", MIN(Instances!P553:Instances!P553),"max", MAX(Instances!P553:Instances!P553),"diff", MAX(Instances!P553:Instances!P553)-MIN(Instances!P553:Instances!P553))</f>
        <v>0</v>
      </c>
      <c r="Q553" s="1" cm="1">
        <f t="array" ref="Q553">_xlfn.SWITCH($A$2,"average", AVERAGE(Instances!Q553:Instances!Q553),"median", MEDIAN(Instances!Q553:Instances!Q553),"min", MIN(Instances!Q553:Instances!Q553),"max", MAX(Instances!Q553:Instances!Q553),"diff", MAX(Instances!Q553:Instances!Q553)-MIN(Instances!Q553:Instances!Q553))</f>
        <v>0</v>
      </c>
      <c r="R553" s="1" cm="1">
        <f t="array" ref="R553">_xlfn.SWITCH($A$2,"average", AVERAGE(Instances!R553:Instances!R553),"median", MEDIAN(Instances!R553:Instances!R553),"min", MIN(Instances!R553:Instances!R553),"max", MAX(Instances!R553:Instances!R553),"diff", MAX(Instances!R553:Instances!R553)-MIN(Instances!R553:Instances!R553))</f>
        <v>0</v>
      </c>
      <c r="S553" s="1">
        <f>MIN($B553)</f>
        <v>0</v>
      </c>
      <c r="T553" s="1">
        <f>MIN($C553)</f>
        <v>0</v>
      </c>
      <c r="U553" s="1">
        <f>MIN($D553)</f>
        <v>0</v>
      </c>
      <c r="V553" s="1">
        <f>MIN($E553)</f>
        <v>0</v>
      </c>
      <c r="W553" s="1">
        <f>MIN($F553)</f>
        <v>0</v>
      </c>
      <c r="X553" s="1">
        <f>MIN($G553)</f>
        <v>0</v>
      </c>
      <c r="Y553" s="1">
        <f>MIN($H553)</f>
        <v>0</v>
      </c>
      <c r="Z553" s="1">
        <f>MIN($I553)</f>
        <v>0</v>
      </c>
      <c r="AA553" s="1">
        <f>MIN($J553)</f>
        <v>0</v>
      </c>
      <c r="AB553" s="1">
        <f>MIN($K553)</f>
        <v>0</v>
      </c>
      <c r="AC553" s="1">
        <f>MIN($M553)</f>
        <v>0</v>
      </c>
      <c r="AD553" s="1">
        <f>MIN($N553)</f>
        <v>0</v>
      </c>
      <c r="AE553" s="1">
        <f>MIN($P553)</f>
        <v>0</v>
      </c>
      <c r="AF553" s="1">
        <f>MIN($Q553)</f>
        <v>0</v>
      </c>
      <c r="AG553" s="1">
        <f>MIN($R553)</f>
        <v>0</v>
      </c>
      <c r="AH553" s="1">
        <f>MEDIAN($B553)</f>
        <v>0</v>
      </c>
      <c r="AI553" s="1">
        <f>MEDIAN($C553)</f>
        <v>0</v>
      </c>
      <c r="AJ553" s="1">
        <f>MEDIAN($D553)</f>
        <v>0</v>
      </c>
      <c r="AK553" s="1">
        <f>MEDIAN($E553)</f>
        <v>0</v>
      </c>
      <c r="AL553" s="1">
        <f>MEDIAN($F553)</f>
        <v>0</v>
      </c>
      <c r="AM553" s="1">
        <f>MEDIAN($G553)</f>
        <v>0</v>
      </c>
      <c r="AN553" s="1">
        <f>MEDIAN($H553)</f>
        <v>0</v>
      </c>
      <c r="AO553" s="1">
        <f>MEDIAN($I553)</f>
        <v>0</v>
      </c>
      <c r="AP553" s="1">
        <f>MEDIAN($J553)</f>
        <v>0</v>
      </c>
      <c r="AQ553" s="1">
        <f>MEDIAN($K553)</f>
        <v>0</v>
      </c>
      <c r="AR553" s="1">
        <f>MEDIAN($M553)</f>
        <v>0</v>
      </c>
      <c r="AS553" s="1">
        <f>MEDIAN($N553)</f>
        <v>0</v>
      </c>
      <c r="AT553" s="1">
        <f>MEDIAN($P553)</f>
        <v>0</v>
      </c>
      <c r="AU553" s="1">
        <f>MEDIAN($Q553)</f>
        <v>0</v>
      </c>
      <c r="AV553" s="1">
        <f>MEDIAN($R553)</f>
        <v>0</v>
      </c>
      <c r="AW553" s="1">
        <f>MAX($B553)</f>
        <v>0</v>
      </c>
      <c r="AX553" s="1">
        <f>MAX($C553)</f>
        <v>0</v>
      </c>
      <c r="AY553" s="1">
        <f>MAX($D553)</f>
        <v>0</v>
      </c>
      <c r="AZ553" s="1">
        <f>MAX($E553)</f>
        <v>0</v>
      </c>
      <c r="BA553" s="1">
        <f>MAX($F553)</f>
        <v>0</v>
      </c>
      <c r="BB553" s="1">
        <f>MAX($G553)</f>
        <v>0</v>
      </c>
      <c r="BC553" s="1">
        <f>MAX($H553)</f>
        <v>0</v>
      </c>
      <c r="BD553" s="1">
        <f>MAX($I553)</f>
        <v>0</v>
      </c>
      <c r="BE553" s="1">
        <f>MAX($J553)</f>
        <v>0</v>
      </c>
      <c r="BF553" s="1">
        <f>MAX($K553)</f>
        <v>0</v>
      </c>
      <c r="BG553" s="1">
        <f>MAX($M553)</f>
        <v>0</v>
      </c>
      <c r="BH553" s="1">
        <f>MAX($N553)</f>
        <v>0</v>
      </c>
      <c r="BI553" s="1">
        <f>MAX($P553)</f>
        <v>0</v>
      </c>
      <c r="BJ553" s="1">
        <f>MAX($Q553)</f>
        <v>0</v>
      </c>
      <c r="BK553" s="1">
        <f>MAX($R553)</f>
        <v>0</v>
      </c>
    </row>
    <row r="554" spans="1:63">
      <c r="A554" s="1" t="s">
        <v>68</v>
      </c>
      <c r="B554" s="1" cm="1">
        <f t="array" ref="B554">_xlfn.SWITCH($A$2,"average", AVERAGE(Instances!B554:Instances!B554),"median", MEDIAN(Instances!B554:Instances!B554),"min", MIN(Instances!B554:Instances!B554),"max", MAX(Instances!B554:Instances!B554),"diff", MAX(Instances!B554:Instances!B554)-MIN(Instances!B554:Instances!B554))</f>
        <v>0</v>
      </c>
      <c r="C554" s="1" cm="1">
        <f t="array" ref="C554">_xlfn.SWITCH($A$2,"average", AVERAGE(Instances!C554:Instances!C554),"median", MEDIAN(Instances!C554:Instances!C554),"min", MIN(Instances!C554:Instances!C554),"max", MAX(Instances!C554:Instances!C554),"diff", MAX(Instances!C554:Instances!C554)-MIN(Instances!C554:Instances!C554))</f>
        <v>0</v>
      </c>
      <c r="D554" s="1" cm="1">
        <f t="array" ref="D554">_xlfn.SWITCH($A$2,"average", AVERAGE(Instances!D554:Instances!D554),"median", MEDIAN(Instances!D554:Instances!D554),"min", MIN(Instances!D554:Instances!D554),"max", MAX(Instances!D554:Instances!D554),"diff", MAX(Instances!D554:Instances!D554)-MIN(Instances!D554:Instances!D554))</f>
        <v>0</v>
      </c>
      <c r="E554" s="1" cm="1">
        <f t="array" ref="E554">_xlfn.SWITCH($A$2,"average", AVERAGE(Instances!E554:Instances!E554),"median", MEDIAN(Instances!E554:Instances!E554),"min", MIN(Instances!E554:Instances!E554),"max", MAX(Instances!E554:Instances!E554),"diff", MAX(Instances!E554:Instances!E554)-MIN(Instances!E554:Instances!E554))</f>
        <v>0</v>
      </c>
      <c r="F554" s="1" cm="1">
        <f t="array" ref="F554">_xlfn.SWITCH($A$2,"average", AVERAGE(Instances!F554:Instances!F554),"median", MEDIAN(Instances!F554:Instances!F554),"min", MIN(Instances!F554:Instances!F554),"max", MAX(Instances!F554:Instances!F554),"diff", MAX(Instances!F554:Instances!F554)-MIN(Instances!F554:Instances!F554))</f>
        <v>0</v>
      </c>
      <c r="G554" s="1" cm="1">
        <f t="array" ref="G554">_xlfn.SWITCH($A$2,"average", AVERAGE(Instances!G554:Instances!G554),"median", MEDIAN(Instances!G554:Instances!G554),"min", MIN(Instances!G554:Instances!G554),"max", MAX(Instances!G554:Instances!G554),"diff", MAX(Instances!G554:Instances!G554)-MIN(Instances!G554:Instances!G554))</f>
        <v>0</v>
      </c>
      <c r="H554" s="1" cm="1">
        <f t="array" ref="H554">_xlfn.SWITCH($A$2,"average", AVERAGE(Instances!H554:Instances!H554),"median", MEDIAN(Instances!H554:Instances!H554),"min", MIN(Instances!H554:Instances!H554),"max", MAX(Instances!H554:Instances!H554),"diff", MAX(Instances!H554:Instances!H554)-MIN(Instances!H554:Instances!H554))</f>
        <v>0</v>
      </c>
      <c r="I554" s="1" cm="1">
        <f t="array" ref="I554">_xlfn.SWITCH($A$2,"average", AVERAGE(Instances!I554:Instances!I554),"median", MEDIAN(Instances!I554:Instances!I554),"min", MIN(Instances!I554:Instances!I554),"max", MAX(Instances!I554:Instances!I554),"diff", MAX(Instances!I554:Instances!I554)-MIN(Instances!I554:Instances!I554))</f>
        <v>0</v>
      </c>
      <c r="J554" s="1" cm="1">
        <f t="array" ref="J554">_xlfn.SWITCH($A$2,"average", AVERAGE(Instances!J554:Instances!J554),"median", MEDIAN(Instances!J554:Instances!J554),"min", MIN(Instances!J554:Instances!J554),"max", MAX(Instances!J554:Instances!J554),"diff", MAX(Instances!J554:Instances!J554)-MIN(Instances!J554:Instances!J554))</f>
        <v>0</v>
      </c>
      <c r="K554" s="1" cm="1">
        <f t="array" ref="K554">_xlfn.SWITCH($A$2,"average", AVERAGE(Instances!K554:Instances!K554),"median", MEDIAN(Instances!K554:Instances!K554),"min", MIN(Instances!K554:Instances!K554),"max", MAX(Instances!K554:Instances!K554),"diff", MAX(Instances!K554:Instances!K554)-MIN(Instances!K554:Instances!K554))</f>
        <v>0</v>
      </c>
      <c r="L554" s="1"/>
      <c r="M554" s="1" cm="1">
        <f t="array" ref="M554">_xlfn.SWITCH($A$2,"average", AVERAGE(Instances!M554:Instances!M554),"median", MEDIAN(Instances!M554:Instances!M554),"min", MIN(Instances!M554:Instances!M554),"max", MAX(Instances!M554:Instances!M554),"diff", MAX(Instances!M554:Instances!M554)-MIN(Instances!M554:Instances!M554))</f>
        <v>0</v>
      </c>
      <c r="N554" s="1" cm="1">
        <f t="array" ref="N554">_xlfn.SWITCH($A$2,"average", AVERAGE(Instances!N554:Instances!N554),"median", MEDIAN(Instances!N554:Instances!N554),"min", MIN(Instances!N554:Instances!N554),"max", MAX(Instances!N554:Instances!N554),"diff", MAX(Instances!N554:Instances!N554)-MIN(Instances!N554:Instances!N554))</f>
        <v>0</v>
      </c>
      <c r="O554" s="1"/>
      <c r="P554" s="1" cm="1">
        <f t="array" ref="P554">_xlfn.SWITCH($A$2,"average", AVERAGE(Instances!P554:Instances!P554),"median", MEDIAN(Instances!P554:Instances!P554),"min", MIN(Instances!P554:Instances!P554),"max", MAX(Instances!P554:Instances!P554),"diff", MAX(Instances!P554:Instances!P554)-MIN(Instances!P554:Instances!P554))</f>
        <v>0</v>
      </c>
      <c r="Q554" s="1" cm="1">
        <f t="array" ref="Q554">_xlfn.SWITCH($A$2,"average", AVERAGE(Instances!Q554:Instances!Q554),"median", MEDIAN(Instances!Q554:Instances!Q554),"min", MIN(Instances!Q554:Instances!Q554),"max", MAX(Instances!Q554:Instances!Q554),"diff", MAX(Instances!Q554:Instances!Q554)-MIN(Instances!Q554:Instances!Q554))</f>
        <v>0</v>
      </c>
      <c r="R554" s="1" cm="1">
        <f t="array" ref="R554">_xlfn.SWITCH($A$2,"average", AVERAGE(Instances!R554:Instances!R554),"median", MEDIAN(Instances!R554:Instances!R554),"min", MIN(Instances!R554:Instances!R554),"max", MAX(Instances!R554:Instances!R554),"diff", MAX(Instances!R554:Instances!R554)-MIN(Instances!R554:Instances!R554))</f>
        <v>0</v>
      </c>
      <c r="S554" s="1">
        <f>MIN($B554)</f>
        <v>0</v>
      </c>
      <c r="T554" s="1">
        <f>MIN($C554)</f>
        <v>0</v>
      </c>
      <c r="U554" s="1">
        <f>MIN($D554)</f>
        <v>0</v>
      </c>
      <c r="V554" s="1">
        <f>MIN($E554)</f>
        <v>0</v>
      </c>
      <c r="W554" s="1">
        <f>MIN($F554)</f>
        <v>0</v>
      </c>
      <c r="X554" s="1">
        <f>MIN($G554)</f>
        <v>0</v>
      </c>
      <c r="Y554" s="1">
        <f>MIN($H554)</f>
        <v>0</v>
      </c>
      <c r="Z554" s="1">
        <f>MIN($I554)</f>
        <v>0</v>
      </c>
      <c r="AA554" s="1">
        <f>MIN($J554)</f>
        <v>0</v>
      </c>
      <c r="AB554" s="1">
        <f>MIN($K554)</f>
        <v>0</v>
      </c>
      <c r="AC554" s="1">
        <f>MIN($M554)</f>
        <v>0</v>
      </c>
      <c r="AD554" s="1">
        <f>MIN($N554)</f>
        <v>0</v>
      </c>
      <c r="AE554" s="1">
        <f>MIN($P554)</f>
        <v>0</v>
      </c>
      <c r="AF554" s="1">
        <f>MIN($Q554)</f>
        <v>0</v>
      </c>
      <c r="AG554" s="1">
        <f>MIN($R554)</f>
        <v>0</v>
      </c>
      <c r="AH554" s="1">
        <f>MEDIAN($B554)</f>
        <v>0</v>
      </c>
      <c r="AI554" s="1">
        <f>MEDIAN($C554)</f>
        <v>0</v>
      </c>
      <c r="AJ554" s="1">
        <f>MEDIAN($D554)</f>
        <v>0</v>
      </c>
      <c r="AK554" s="1">
        <f>MEDIAN($E554)</f>
        <v>0</v>
      </c>
      <c r="AL554" s="1">
        <f>MEDIAN($F554)</f>
        <v>0</v>
      </c>
      <c r="AM554" s="1">
        <f>MEDIAN($G554)</f>
        <v>0</v>
      </c>
      <c r="AN554" s="1">
        <f>MEDIAN($H554)</f>
        <v>0</v>
      </c>
      <c r="AO554" s="1">
        <f>MEDIAN($I554)</f>
        <v>0</v>
      </c>
      <c r="AP554" s="1">
        <f>MEDIAN($J554)</f>
        <v>0</v>
      </c>
      <c r="AQ554" s="1">
        <f>MEDIAN($K554)</f>
        <v>0</v>
      </c>
      <c r="AR554" s="1">
        <f>MEDIAN($M554)</f>
        <v>0</v>
      </c>
      <c r="AS554" s="1">
        <f>MEDIAN($N554)</f>
        <v>0</v>
      </c>
      <c r="AT554" s="1">
        <f>MEDIAN($P554)</f>
        <v>0</v>
      </c>
      <c r="AU554" s="1">
        <f>MEDIAN($Q554)</f>
        <v>0</v>
      </c>
      <c r="AV554" s="1">
        <f>MEDIAN($R554)</f>
        <v>0</v>
      </c>
      <c r="AW554" s="1">
        <f>MAX($B554)</f>
        <v>0</v>
      </c>
      <c r="AX554" s="1">
        <f>MAX($C554)</f>
        <v>0</v>
      </c>
      <c r="AY554" s="1">
        <f>MAX($D554)</f>
        <v>0</v>
      </c>
      <c r="AZ554" s="1">
        <f>MAX($E554)</f>
        <v>0</v>
      </c>
      <c r="BA554" s="1">
        <f>MAX($F554)</f>
        <v>0</v>
      </c>
      <c r="BB554" s="1">
        <f>MAX($G554)</f>
        <v>0</v>
      </c>
      <c r="BC554" s="1">
        <f>MAX($H554)</f>
        <v>0</v>
      </c>
      <c r="BD554" s="1">
        <f>MAX($I554)</f>
        <v>0</v>
      </c>
      <c r="BE554" s="1">
        <f>MAX($J554)</f>
        <v>0</v>
      </c>
      <c r="BF554" s="1">
        <f>MAX($K554)</f>
        <v>0</v>
      </c>
      <c r="BG554" s="1">
        <f>MAX($M554)</f>
        <v>0</v>
      </c>
      <c r="BH554" s="1">
        <f>MAX($N554)</f>
        <v>0</v>
      </c>
      <c r="BI554" s="1">
        <f>MAX($P554)</f>
        <v>0</v>
      </c>
      <c r="BJ554" s="1">
        <f>MAX($Q554)</f>
        <v>0</v>
      </c>
      <c r="BK554" s="1">
        <f>MAX($R554)</f>
        <v>0</v>
      </c>
    </row>
    <row r="555" spans="1:63">
      <c r="A555" s="1" t="s">
        <v>69</v>
      </c>
      <c r="B555" s="1" cm="1">
        <f t="array" ref="B555">_xlfn.SWITCH($A$2,"average", AVERAGE(Instances!B555:Instances!B555),"median", MEDIAN(Instances!B555:Instances!B555),"min", MIN(Instances!B555:Instances!B555),"max", MAX(Instances!B555:Instances!B555),"diff", MAX(Instances!B555:Instances!B555)-MIN(Instances!B555:Instances!B555))</f>
        <v>0</v>
      </c>
      <c r="C555" s="1" cm="1">
        <f t="array" ref="C555">_xlfn.SWITCH($A$2,"average", AVERAGE(Instances!C555:Instances!C555),"median", MEDIAN(Instances!C555:Instances!C555),"min", MIN(Instances!C555:Instances!C555),"max", MAX(Instances!C555:Instances!C555),"diff", MAX(Instances!C555:Instances!C555)-MIN(Instances!C555:Instances!C555))</f>
        <v>0</v>
      </c>
      <c r="D555" s="1" cm="1">
        <f t="array" ref="D555">_xlfn.SWITCH($A$2,"average", AVERAGE(Instances!D555:Instances!D555),"median", MEDIAN(Instances!D555:Instances!D555),"min", MIN(Instances!D555:Instances!D555),"max", MAX(Instances!D555:Instances!D555),"diff", MAX(Instances!D555:Instances!D555)-MIN(Instances!D555:Instances!D555))</f>
        <v>0</v>
      </c>
      <c r="E555" s="1" cm="1">
        <f t="array" ref="E555">_xlfn.SWITCH($A$2,"average", AVERAGE(Instances!E555:Instances!E555),"median", MEDIAN(Instances!E555:Instances!E555),"min", MIN(Instances!E555:Instances!E555),"max", MAX(Instances!E555:Instances!E555),"diff", MAX(Instances!E555:Instances!E555)-MIN(Instances!E555:Instances!E555))</f>
        <v>0</v>
      </c>
      <c r="F555" s="1" cm="1">
        <f t="array" ref="F555">_xlfn.SWITCH($A$2,"average", AVERAGE(Instances!F555:Instances!F555),"median", MEDIAN(Instances!F555:Instances!F555),"min", MIN(Instances!F555:Instances!F555),"max", MAX(Instances!F555:Instances!F555),"diff", MAX(Instances!F555:Instances!F555)-MIN(Instances!F555:Instances!F555))</f>
        <v>0</v>
      </c>
      <c r="G555" s="1" cm="1">
        <f t="array" ref="G555">_xlfn.SWITCH($A$2,"average", AVERAGE(Instances!G555:Instances!G555),"median", MEDIAN(Instances!G555:Instances!G555),"min", MIN(Instances!G555:Instances!G555),"max", MAX(Instances!G555:Instances!G555),"diff", MAX(Instances!G555:Instances!G555)-MIN(Instances!G555:Instances!G555))</f>
        <v>0</v>
      </c>
      <c r="H555" s="1" cm="1">
        <f t="array" ref="H555">_xlfn.SWITCH($A$2,"average", AVERAGE(Instances!H555:Instances!H555),"median", MEDIAN(Instances!H555:Instances!H555),"min", MIN(Instances!H555:Instances!H555),"max", MAX(Instances!H555:Instances!H555),"diff", MAX(Instances!H555:Instances!H555)-MIN(Instances!H555:Instances!H555))</f>
        <v>0</v>
      </c>
      <c r="I555" s="1" cm="1">
        <f t="array" ref="I555">_xlfn.SWITCH($A$2,"average", AVERAGE(Instances!I555:Instances!I555),"median", MEDIAN(Instances!I555:Instances!I555),"min", MIN(Instances!I555:Instances!I555),"max", MAX(Instances!I555:Instances!I555),"diff", MAX(Instances!I555:Instances!I555)-MIN(Instances!I555:Instances!I555))</f>
        <v>0</v>
      </c>
      <c r="J555" s="1" cm="1">
        <f t="array" ref="J555">_xlfn.SWITCH($A$2,"average", AVERAGE(Instances!J555:Instances!J555),"median", MEDIAN(Instances!J555:Instances!J555),"min", MIN(Instances!J555:Instances!J555),"max", MAX(Instances!J555:Instances!J555),"diff", MAX(Instances!J555:Instances!J555)-MIN(Instances!J555:Instances!J555))</f>
        <v>0</v>
      </c>
      <c r="K555" s="1" cm="1">
        <f t="array" ref="K555">_xlfn.SWITCH($A$2,"average", AVERAGE(Instances!K555:Instances!K555),"median", MEDIAN(Instances!K555:Instances!K555),"min", MIN(Instances!K555:Instances!K555),"max", MAX(Instances!K555:Instances!K555),"diff", MAX(Instances!K555:Instances!K555)-MIN(Instances!K555:Instances!K555))</f>
        <v>0</v>
      </c>
      <c r="L555" s="1"/>
      <c r="M555" s="1" cm="1">
        <f t="array" ref="M555">_xlfn.SWITCH($A$2,"average", AVERAGE(Instances!M555:Instances!M555),"median", MEDIAN(Instances!M555:Instances!M555),"min", MIN(Instances!M555:Instances!M555),"max", MAX(Instances!M555:Instances!M555),"diff", MAX(Instances!M555:Instances!M555)-MIN(Instances!M555:Instances!M555))</f>
        <v>0</v>
      </c>
      <c r="N555" s="1" cm="1">
        <f t="array" ref="N555">_xlfn.SWITCH($A$2,"average", AVERAGE(Instances!N555:Instances!N555),"median", MEDIAN(Instances!N555:Instances!N555),"min", MIN(Instances!N555:Instances!N555),"max", MAX(Instances!N555:Instances!N555),"diff", MAX(Instances!N555:Instances!N555)-MIN(Instances!N555:Instances!N555))</f>
        <v>0</v>
      </c>
      <c r="O555" s="1"/>
      <c r="P555" s="1" cm="1">
        <f t="array" ref="P555">_xlfn.SWITCH($A$2,"average", AVERAGE(Instances!P555:Instances!P555),"median", MEDIAN(Instances!P555:Instances!P555),"min", MIN(Instances!P555:Instances!P555),"max", MAX(Instances!P555:Instances!P555),"diff", MAX(Instances!P555:Instances!P555)-MIN(Instances!P555:Instances!P555))</f>
        <v>0</v>
      </c>
      <c r="Q555" s="1" cm="1">
        <f t="array" ref="Q555">_xlfn.SWITCH($A$2,"average", AVERAGE(Instances!Q555:Instances!Q555),"median", MEDIAN(Instances!Q555:Instances!Q555),"min", MIN(Instances!Q555:Instances!Q555),"max", MAX(Instances!Q555:Instances!Q555),"diff", MAX(Instances!Q555:Instances!Q555)-MIN(Instances!Q555:Instances!Q555))</f>
        <v>0</v>
      </c>
      <c r="R555" s="1" cm="1">
        <f t="array" ref="R555">_xlfn.SWITCH($A$2,"average", AVERAGE(Instances!R555:Instances!R555),"median", MEDIAN(Instances!R555:Instances!R555),"min", MIN(Instances!R555:Instances!R555),"max", MAX(Instances!R555:Instances!R555),"diff", MAX(Instances!R555:Instances!R555)-MIN(Instances!R555:Instances!R555))</f>
        <v>0</v>
      </c>
      <c r="S555" s="1">
        <f>MIN($B555)</f>
        <v>0</v>
      </c>
      <c r="T555" s="1">
        <f>MIN($C555)</f>
        <v>0</v>
      </c>
      <c r="U555" s="1">
        <f>MIN($D555)</f>
        <v>0</v>
      </c>
      <c r="V555" s="1">
        <f>MIN($E555)</f>
        <v>0</v>
      </c>
      <c r="W555" s="1">
        <f>MIN($F555)</f>
        <v>0</v>
      </c>
      <c r="X555" s="1">
        <f>MIN($G555)</f>
        <v>0</v>
      </c>
      <c r="Y555" s="1">
        <f>MIN($H555)</f>
        <v>0</v>
      </c>
      <c r="Z555" s="1">
        <f>MIN($I555)</f>
        <v>0</v>
      </c>
      <c r="AA555" s="1">
        <f>MIN($J555)</f>
        <v>0</v>
      </c>
      <c r="AB555" s="1">
        <f>MIN($K555)</f>
        <v>0</v>
      </c>
      <c r="AC555" s="1">
        <f>MIN($M555)</f>
        <v>0</v>
      </c>
      <c r="AD555" s="1">
        <f>MIN($N555)</f>
        <v>0</v>
      </c>
      <c r="AE555" s="1">
        <f>MIN($P555)</f>
        <v>0</v>
      </c>
      <c r="AF555" s="1">
        <f>MIN($Q555)</f>
        <v>0</v>
      </c>
      <c r="AG555" s="1">
        <f>MIN($R555)</f>
        <v>0</v>
      </c>
      <c r="AH555" s="1">
        <f>MEDIAN($B555)</f>
        <v>0</v>
      </c>
      <c r="AI555" s="1">
        <f>MEDIAN($C555)</f>
        <v>0</v>
      </c>
      <c r="AJ555" s="1">
        <f>MEDIAN($D555)</f>
        <v>0</v>
      </c>
      <c r="AK555" s="1">
        <f>MEDIAN($E555)</f>
        <v>0</v>
      </c>
      <c r="AL555" s="1">
        <f>MEDIAN($F555)</f>
        <v>0</v>
      </c>
      <c r="AM555" s="1">
        <f>MEDIAN($G555)</f>
        <v>0</v>
      </c>
      <c r="AN555" s="1">
        <f>MEDIAN($H555)</f>
        <v>0</v>
      </c>
      <c r="AO555" s="1">
        <f>MEDIAN($I555)</f>
        <v>0</v>
      </c>
      <c r="AP555" s="1">
        <f>MEDIAN($J555)</f>
        <v>0</v>
      </c>
      <c r="AQ555" s="1">
        <f>MEDIAN($K555)</f>
        <v>0</v>
      </c>
      <c r="AR555" s="1">
        <f>MEDIAN($M555)</f>
        <v>0</v>
      </c>
      <c r="AS555" s="1">
        <f>MEDIAN($N555)</f>
        <v>0</v>
      </c>
      <c r="AT555" s="1">
        <f>MEDIAN($P555)</f>
        <v>0</v>
      </c>
      <c r="AU555" s="1">
        <f>MEDIAN($Q555)</f>
        <v>0</v>
      </c>
      <c r="AV555" s="1">
        <f>MEDIAN($R555)</f>
        <v>0</v>
      </c>
      <c r="AW555" s="1">
        <f>MAX($B555)</f>
        <v>0</v>
      </c>
      <c r="AX555" s="1">
        <f>MAX($C555)</f>
        <v>0</v>
      </c>
      <c r="AY555" s="1">
        <f>MAX($D555)</f>
        <v>0</v>
      </c>
      <c r="AZ555" s="1">
        <f>MAX($E555)</f>
        <v>0</v>
      </c>
      <c r="BA555" s="1">
        <f>MAX($F555)</f>
        <v>0</v>
      </c>
      <c r="BB555" s="1">
        <f>MAX($G555)</f>
        <v>0</v>
      </c>
      <c r="BC555" s="1">
        <f>MAX($H555)</f>
        <v>0</v>
      </c>
      <c r="BD555" s="1">
        <f>MAX($I555)</f>
        <v>0</v>
      </c>
      <c r="BE555" s="1">
        <f>MAX($J555)</f>
        <v>0</v>
      </c>
      <c r="BF555" s="1">
        <f>MAX($K555)</f>
        <v>0</v>
      </c>
      <c r="BG555" s="1">
        <f>MAX($M555)</f>
        <v>0</v>
      </c>
      <c r="BH555" s="1">
        <f>MAX($N555)</f>
        <v>0</v>
      </c>
      <c r="BI555" s="1">
        <f>MAX($P555)</f>
        <v>0</v>
      </c>
      <c r="BJ555" s="1">
        <f>MAX($Q555)</f>
        <v>0</v>
      </c>
      <c r="BK555" s="1">
        <f>MAX($R555)</f>
        <v>0</v>
      </c>
    </row>
    <row r="556" spans="1:63">
      <c r="A556" s="1" t="s">
        <v>70</v>
      </c>
      <c r="B556" s="1" cm="1">
        <f t="array" ref="B556">_xlfn.SWITCH($A$2,"average", AVERAGE(Instances!B556:Instances!B556),"median", MEDIAN(Instances!B556:Instances!B556),"min", MIN(Instances!B556:Instances!B556),"max", MAX(Instances!B556:Instances!B556),"diff", MAX(Instances!B556:Instances!B556)-MIN(Instances!B556:Instances!B556))</f>
        <v>0</v>
      </c>
      <c r="C556" s="1" cm="1">
        <f t="array" ref="C556">_xlfn.SWITCH($A$2,"average", AVERAGE(Instances!C556:Instances!C556),"median", MEDIAN(Instances!C556:Instances!C556),"min", MIN(Instances!C556:Instances!C556),"max", MAX(Instances!C556:Instances!C556),"diff", MAX(Instances!C556:Instances!C556)-MIN(Instances!C556:Instances!C556))</f>
        <v>0</v>
      </c>
      <c r="D556" s="1" cm="1">
        <f t="array" ref="D556">_xlfn.SWITCH($A$2,"average", AVERAGE(Instances!D556:Instances!D556),"median", MEDIAN(Instances!D556:Instances!D556),"min", MIN(Instances!D556:Instances!D556),"max", MAX(Instances!D556:Instances!D556),"diff", MAX(Instances!D556:Instances!D556)-MIN(Instances!D556:Instances!D556))</f>
        <v>0</v>
      </c>
      <c r="E556" s="1" cm="1">
        <f t="array" ref="E556">_xlfn.SWITCH($A$2,"average", AVERAGE(Instances!E556:Instances!E556),"median", MEDIAN(Instances!E556:Instances!E556),"min", MIN(Instances!E556:Instances!E556),"max", MAX(Instances!E556:Instances!E556),"diff", MAX(Instances!E556:Instances!E556)-MIN(Instances!E556:Instances!E556))</f>
        <v>0</v>
      </c>
      <c r="F556" s="1" cm="1">
        <f t="array" ref="F556">_xlfn.SWITCH($A$2,"average", AVERAGE(Instances!F556:Instances!F556),"median", MEDIAN(Instances!F556:Instances!F556),"min", MIN(Instances!F556:Instances!F556),"max", MAX(Instances!F556:Instances!F556),"diff", MAX(Instances!F556:Instances!F556)-MIN(Instances!F556:Instances!F556))</f>
        <v>0</v>
      </c>
      <c r="G556" s="1" cm="1">
        <f t="array" ref="G556">_xlfn.SWITCH($A$2,"average", AVERAGE(Instances!G556:Instances!G556),"median", MEDIAN(Instances!G556:Instances!G556),"min", MIN(Instances!G556:Instances!G556),"max", MAX(Instances!G556:Instances!G556),"diff", MAX(Instances!G556:Instances!G556)-MIN(Instances!G556:Instances!G556))</f>
        <v>0</v>
      </c>
      <c r="H556" s="1" cm="1">
        <f t="array" ref="H556">_xlfn.SWITCH($A$2,"average", AVERAGE(Instances!H556:Instances!H556),"median", MEDIAN(Instances!H556:Instances!H556),"min", MIN(Instances!H556:Instances!H556),"max", MAX(Instances!H556:Instances!H556),"diff", MAX(Instances!H556:Instances!H556)-MIN(Instances!H556:Instances!H556))</f>
        <v>0</v>
      </c>
      <c r="I556" s="1" cm="1">
        <f t="array" ref="I556">_xlfn.SWITCH($A$2,"average", AVERAGE(Instances!I556:Instances!I556),"median", MEDIAN(Instances!I556:Instances!I556),"min", MIN(Instances!I556:Instances!I556),"max", MAX(Instances!I556:Instances!I556),"diff", MAX(Instances!I556:Instances!I556)-MIN(Instances!I556:Instances!I556))</f>
        <v>0</v>
      </c>
      <c r="J556" s="1" cm="1">
        <f t="array" ref="J556">_xlfn.SWITCH($A$2,"average", AVERAGE(Instances!J556:Instances!J556),"median", MEDIAN(Instances!J556:Instances!J556),"min", MIN(Instances!J556:Instances!J556),"max", MAX(Instances!J556:Instances!J556),"diff", MAX(Instances!J556:Instances!J556)-MIN(Instances!J556:Instances!J556))</f>
        <v>0</v>
      </c>
      <c r="K556" s="1" cm="1">
        <f t="array" ref="K556">_xlfn.SWITCH($A$2,"average", AVERAGE(Instances!K556:Instances!K556),"median", MEDIAN(Instances!K556:Instances!K556),"min", MIN(Instances!K556:Instances!K556),"max", MAX(Instances!K556:Instances!K556),"diff", MAX(Instances!K556:Instances!K556)-MIN(Instances!K556:Instances!K556))</f>
        <v>0</v>
      </c>
      <c r="L556" s="1"/>
      <c r="M556" s="1" cm="1">
        <f t="array" ref="M556">_xlfn.SWITCH($A$2,"average", AVERAGE(Instances!M556:Instances!M556),"median", MEDIAN(Instances!M556:Instances!M556),"min", MIN(Instances!M556:Instances!M556),"max", MAX(Instances!M556:Instances!M556),"diff", MAX(Instances!M556:Instances!M556)-MIN(Instances!M556:Instances!M556))</f>
        <v>0</v>
      </c>
      <c r="N556" s="1" cm="1">
        <f t="array" ref="N556">_xlfn.SWITCH($A$2,"average", AVERAGE(Instances!N556:Instances!N556),"median", MEDIAN(Instances!N556:Instances!N556),"min", MIN(Instances!N556:Instances!N556),"max", MAX(Instances!N556:Instances!N556),"diff", MAX(Instances!N556:Instances!N556)-MIN(Instances!N556:Instances!N556))</f>
        <v>0</v>
      </c>
      <c r="O556" s="1"/>
      <c r="P556" s="1" cm="1">
        <f t="array" ref="P556">_xlfn.SWITCH($A$2,"average", AVERAGE(Instances!P556:Instances!P556),"median", MEDIAN(Instances!P556:Instances!P556),"min", MIN(Instances!P556:Instances!P556),"max", MAX(Instances!P556:Instances!P556),"diff", MAX(Instances!P556:Instances!P556)-MIN(Instances!P556:Instances!P556))</f>
        <v>0</v>
      </c>
      <c r="Q556" s="1" cm="1">
        <f t="array" ref="Q556">_xlfn.SWITCH($A$2,"average", AVERAGE(Instances!Q556:Instances!Q556),"median", MEDIAN(Instances!Q556:Instances!Q556),"min", MIN(Instances!Q556:Instances!Q556),"max", MAX(Instances!Q556:Instances!Q556),"diff", MAX(Instances!Q556:Instances!Q556)-MIN(Instances!Q556:Instances!Q556))</f>
        <v>0</v>
      </c>
      <c r="R556" s="1" cm="1">
        <f t="array" ref="R556">_xlfn.SWITCH($A$2,"average", AVERAGE(Instances!R556:Instances!R556),"median", MEDIAN(Instances!R556:Instances!R556),"min", MIN(Instances!R556:Instances!R556),"max", MAX(Instances!R556:Instances!R556),"diff", MAX(Instances!R556:Instances!R556)-MIN(Instances!R556:Instances!R556))</f>
        <v>0</v>
      </c>
      <c r="S556" s="1">
        <f>MIN($B556)</f>
        <v>0</v>
      </c>
      <c r="T556" s="1">
        <f>MIN($C556)</f>
        <v>0</v>
      </c>
      <c r="U556" s="1">
        <f>MIN($D556)</f>
        <v>0</v>
      </c>
      <c r="V556" s="1">
        <f>MIN($E556)</f>
        <v>0</v>
      </c>
      <c r="W556" s="1">
        <f>MIN($F556)</f>
        <v>0</v>
      </c>
      <c r="X556" s="1">
        <f>MIN($G556)</f>
        <v>0</v>
      </c>
      <c r="Y556" s="1">
        <f>MIN($H556)</f>
        <v>0</v>
      </c>
      <c r="Z556" s="1">
        <f>MIN($I556)</f>
        <v>0</v>
      </c>
      <c r="AA556" s="1">
        <f>MIN($J556)</f>
        <v>0</v>
      </c>
      <c r="AB556" s="1">
        <f>MIN($K556)</f>
        <v>0</v>
      </c>
      <c r="AC556" s="1">
        <f>MIN($M556)</f>
        <v>0</v>
      </c>
      <c r="AD556" s="1">
        <f>MIN($N556)</f>
        <v>0</v>
      </c>
      <c r="AE556" s="1">
        <f>MIN($P556)</f>
        <v>0</v>
      </c>
      <c r="AF556" s="1">
        <f>MIN($Q556)</f>
        <v>0</v>
      </c>
      <c r="AG556" s="1">
        <f>MIN($R556)</f>
        <v>0</v>
      </c>
      <c r="AH556" s="1">
        <f>MEDIAN($B556)</f>
        <v>0</v>
      </c>
      <c r="AI556" s="1">
        <f>MEDIAN($C556)</f>
        <v>0</v>
      </c>
      <c r="AJ556" s="1">
        <f>MEDIAN($D556)</f>
        <v>0</v>
      </c>
      <c r="AK556" s="1">
        <f>MEDIAN($E556)</f>
        <v>0</v>
      </c>
      <c r="AL556" s="1">
        <f>MEDIAN($F556)</f>
        <v>0</v>
      </c>
      <c r="AM556" s="1">
        <f>MEDIAN($G556)</f>
        <v>0</v>
      </c>
      <c r="AN556" s="1">
        <f>MEDIAN($H556)</f>
        <v>0</v>
      </c>
      <c r="AO556" s="1">
        <f>MEDIAN($I556)</f>
        <v>0</v>
      </c>
      <c r="AP556" s="1">
        <f>MEDIAN($J556)</f>
        <v>0</v>
      </c>
      <c r="AQ556" s="1">
        <f>MEDIAN($K556)</f>
        <v>0</v>
      </c>
      <c r="AR556" s="1">
        <f>MEDIAN($M556)</f>
        <v>0</v>
      </c>
      <c r="AS556" s="1">
        <f>MEDIAN($N556)</f>
        <v>0</v>
      </c>
      <c r="AT556" s="1">
        <f>MEDIAN($P556)</f>
        <v>0</v>
      </c>
      <c r="AU556" s="1">
        <f>MEDIAN($Q556)</f>
        <v>0</v>
      </c>
      <c r="AV556" s="1">
        <f>MEDIAN($R556)</f>
        <v>0</v>
      </c>
      <c r="AW556" s="1">
        <f>MAX($B556)</f>
        <v>0</v>
      </c>
      <c r="AX556" s="1">
        <f>MAX($C556)</f>
        <v>0</v>
      </c>
      <c r="AY556" s="1">
        <f>MAX($D556)</f>
        <v>0</v>
      </c>
      <c r="AZ556" s="1">
        <f>MAX($E556)</f>
        <v>0</v>
      </c>
      <c r="BA556" s="1">
        <f>MAX($F556)</f>
        <v>0</v>
      </c>
      <c r="BB556" s="1">
        <f>MAX($G556)</f>
        <v>0</v>
      </c>
      <c r="BC556" s="1">
        <f>MAX($H556)</f>
        <v>0</v>
      </c>
      <c r="BD556" s="1">
        <f>MAX($I556)</f>
        <v>0</v>
      </c>
      <c r="BE556" s="1">
        <f>MAX($J556)</f>
        <v>0</v>
      </c>
      <c r="BF556" s="1">
        <f>MAX($K556)</f>
        <v>0</v>
      </c>
      <c r="BG556" s="1">
        <f>MAX($M556)</f>
        <v>0</v>
      </c>
      <c r="BH556" s="1">
        <f>MAX($N556)</f>
        <v>0</v>
      </c>
      <c r="BI556" s="1">
        <f>MAX($P556)</f>
        <v>0</v>
      </c>
      <c r="BJ556" s="1">
        <f>MAX($Q556)</f>
        <v>0</v>
      </c>
      <c r="BK556" s="1">
        <f>MAX($R556)</f>
        <v>0</v>
      </c>
    </row>
    <row r="557" spans="1:63">
      <c r="A557" s="1" t="s">
        <v>71</v>
      </c>
      <c r="B557" s="1" cm="1">
        <f t="array" ref="B557">_xlfn.SWITCH($A$2,"average", AVERAGE(Instances!B557:Instances!B557),"median", MEDIAN(Instances!B557:Instances!B557),"min", MIN(Instances!B557:Instances!B557),"max", MAX(Instances!B557:Instances!B557),"diff", MAX(Instances!B557:Instances!B557)-MIN(Instances!B557:Instances!B557))</f>
        <v>0</v>
      </c>
      <c r="C557" s="1" cm="1">
        <f t="array" ref="C557">_xlfn.SWITCH($A$2,"average", AVERAGE(Instances!C557:Instances!C557),"median", MEDIAN(Instances!C557:Instances!C557),"min", MIN(Instances!C557:Instances!C557),"max", MAX(Instances!C557:Instances!C557),"diff", MAX(Instances!C557:Instances!C557)-MIN(Instances!C557:Instances!C557))</f>
        <v>0</v>
      </c>
      <c r="D557" s="1" cm="1">
        <f t="array" ref="D557">_xlfn.SWITCH($A$2,"average", AVERAGE(Instances!D557:Instances!D557),"median", MEDIAN(Instances!D557:Instances!D557),"min", MIN(Instances!D557:Instances!D557),"max", MAX(Instances!D557:Instances!D557),"diff", MAX(Instances!D557:Instances!D557)-MIN(Instances!D557:Instances!D557))</f>
        <v>0</v>
      </c>
      <c r="E557" s="1" cm="1">
        <f t="array" ref="E557">_xlfn.SWITCH($A$2,"average", AVERAGE(Instances!E557:Instances!E557),"median", MEDIAN(Instances!E557:Instances!E557),"min", MIN(Instances!E557:Instances!E557),"max", MAX(Instances!E557:Instances!E557),"diff", MAX(Instances!E557:Instances!E557)-MIN(Instances!E557:Instances!E557))</f>
        <v>0</v>
      </c>
      <c r="F557" s="1" cm="1">
        <f t="array" ref="F557">_xlfn.SWITCH($A$2,"average", AVERAGE(Instances!F557:Instances!F557),"median", MEDIAN(Instances!F557:Instances!F557),"min", MIN(Instances!F557:Instances!F557),"max", MAX(Instances!F557:Instances!F557),"diff", MAX(Instances!F557:Instances!F557)-MIN(Instances!F557:Instances!F557))</f>
        <v>0</v>
      </c>
      <c r="G557" s="1" cm="1">
        <f t="array" ref="G557">_xlfn.SWITCH($A$2,"average", AVERAGE(Instances!G557:Instances!G557),"median", MEDIAN(Instances!G557:Instances!G557),"min", MIN(Instances!G557:Instances!G557),"max", MAX(Instances!G557:Instances!G557),"diff", MAX(Instances!G557:Instances!G557)-MIN(Instances!G557:Instances!G557))</f>
        <v>0</v>
      </c>
      <c r="H557" s="1" cm="1">
        <f t="array" ref="H557">_xlfn.SWITCH($A$2,"average", AVERAGE(Instances!H557:Instances!H557),"median", MEDIAN(Instances!H557:Instances!H557),"min", MIN(Instances!H557:Instances!H557),"max", MAX(Instances!H557:Instances!H557),"diff", MAX(Instances!H557:Instances!H557)-MIN(Instances!H557:Instances!H557))</f>
        <v>0</v>
      </c>
      <c r="I557" s="1" cm="1">
        <f t="array" ref="I557">_xlfn.SWITCH($A$2,"average", AVERAGE(Instances!I557:Instances!I557),"median", MEDIAN(Instances!I557:Instances!I557),"min", MIN(Instances!I557:Instances!I557),"max", MAX(Instances!I557:Instances!I557),"diff", MAX(Instances!I557:Instances!I557)-MIN(Instances!I557:Instances!I557))</f>
        <v>0</v>
      </c>
      <c r="J557" s="1" cm="1">
        <f t="array" ref="J557">_xlfn.SWITCH($A$2,"average", AVERAGE(Instances!J557:Instances!J557),"median", MEDIAN(Instances!J557:Instances!J557),"min", MIN(Instances!J557:Instances!J557),"max", MAX(Instances!J557:Instances!J557),"diff", MAX(Instances!J557:Instances!J557)-MIN(Instances!J557:Instances!J557))</f>
        <v>0</v>
      </c>
      <c r="K557" s="1" cm="1">
        <f t="array" ref="K557">_xlfn.SWITCH($A$2,"average", AVERAGE(Instances!K557:Instances!K557),"median", MEDIAN(Instances!K557:Instances!K557),"min", MIN(Instances!K557:Instances!K557),"max", MAX(Instances!K557:Instances!K557),"diff", MAX(Instances!K557:Instances!K557)-MIN(Instances!K557:Instances!K557))</f>
        <v>0</v>
      </c>
      <c r="L557" s="1"/>
      <c r="M557" s="1" cm="1">
        <f t="array" ref="M557">_xlfn.SWITCH($A$2,"average", AVERAGE(Instances!M557:Instances!M557),"median", MEDIAN(Instances!M557:Instances!M557),"min", MIN(Instances!M557:Instances!M557),"max", MAX(Instances!M557:Instances!M557),"diff", MAX(Instances!M557:Instances!M557)-MIN(Instances!M557:Instances!M557))</f>
        <v>0</v>
      </c>
      <c r="N557" s="1" cm="1">
        <f t="array" ref="N557">_xlfn.SWITCH($A$2,"average", AVERAGE(Instances!N557:Instances!N557),"median", MEDIAN(Instances!N557:Instances!N557),"min", MIN(Instances!N557:Instances!N557),"max", MAX(Instances!N557:Instances!N557),"diff", MAX(Instances!N557:Instances!N557)-MIN(Instances!N557:Instances!N557))</f>
        <v>0</v>
      </c>
      <c r="O557" s="1"/>
      <c r="P557" s="1" cm="1">
        <f t="array" ref="P557">_xlfn.SWITCH($A$2,"average", AVERAGE(Instances!P557:Instances!P557),"median", MEDIAN(Instances!P557:Instances!P557),"min", MIN(Instances!P557:Instances!P557),"max", MAX(Instances!P557:Instances!P557),"diff", MAX(Instances!P557:Instances!P557)-MIN(Instances!P557:Instances!P557))</f>
        <v>0</v>
      </c>
      <c r="Q557" s="1" cm="1">
        <f t="array" ref="Q557">_xlfn.SWITCH($A$2,"average", AVERAGE(Instances!Q557:Instances!Q557),"median", MEDIAN(Instances!Q557:Instances!Q557),"min", MIN(Instances!Q557:Instances!Q557),"max", MAX(Instances!Q557:Instances!Q557),"diff", MAX(Instances!Q557:Instances!Q557)-MIN(Instances!Q557:Instances!Q557))</f>
        <v>0</v>
      </c>
      <c r="R557" s="1" cm="1">
        <f t="array" ref="R557">_xlfn.SWITCH($A$2,"average", AVERAGE(Instances!R557:Instances!R557),"median", MEDIAN(Instances!R557:Instances!R557),"min", MIN(Instances!R557:Instances!R557),"max", MAX(Instances!R557:Instances!R557),"diff", MAX(Instances!R557:Instances!R557)-MIN(Instances!R557:Instances!R557))</f>
        <v>0</v>
      </c>
      <c r="S557" s="1">
        <f>MIN($B557)</f>
        <v>0</v>
      </c>
      <c r="T557" s="1">
        <f>MIN($C557)</f>
        <v>0</v>
      </c>
      <c r="U557" s="1">
        <f>MIN($D557)</f>
        <v>0</v>
      </c>
      <c r="V557" s="1">
        <f>MIN($E557)</f>
        <v>0</v>
      </c>
      <c r="W557" s="1">
        <f>MIN($F557)</f>
        <v>0</v>
      </c>
      <c r="X557" s="1">
        <f>MIN($G557)</f>
        <v>0</v>
      </c>
      <c r="Y557" s="1">
        <f>MIN($H557)</f>
        <v>0</v>
      </c>
      <c r="Z557" s="1">
        <f>MIN($I557)</f>
        <v>0</v>
      </c>
      <c r="AA557" s="1">
        <f>MIN($J557)</f>
        <v>0</v>
      </c>
      <c r="AB557" s="1">
        <f>MIN($K557)</f>
        <v>0</v>
      </c>
      <c r="AC557" s="1">
        <f>MIN($M557)</f>
        <v>0</v>
      </c>
      <c r="AD557" s="1">
        <f>MIN($N557)</f>
        <v>0</v>
      </c>
      <c r="AE557" s="1">
        <f>MIN($P557)</f>
        <v>0</v>
      </c>
      <c r="AF557" s="1">
        <f>MIN($Q557)</f>
        <v>0</v>
      </c>
      <c r="AG557" s="1">
        <f>MIN($R557)</f>
        <v>0</v>
      </c>
      <c r="AH557" s="1">
        <f>MEDIAN($B557)</f>
        <v>0</v>
      </c>
      <c r="AI557" s="1">
        <f>MEDIAN($C557)</f>
        <v>0</v>
      </c>
      <c r="AJ557" s="1">
        <f>MEDIAN($D557)</f>
        <v>0</v>
      </c>
      <c r="AK557" s="1">
        <f>MEDIAN($E557)</f>
        <v>0</v>
      </c>
      <c r="AL557" s="1">
        <f>MEDIAN($F557)</f>
        <v>0</v>
      </c>
      <c r="AM557" s="1">
        <f>MEDIAN($G557)</f>
        <v>0</v>
      </c>
      <c r="AN557" s="1">
        <f>MEDIAN($H557)</f>
        <v>0</v>
      </c>
      <c r="AO557" s="1">
        <f>MEDIAN($I557)</f>
        <v>0</v>
      </c>
      <c r="AP557" s="1">
        <f>MEDIAN($J557)</f>
        <v>0</v>
      </c>
      <c r="AQ557" s="1">
        <f>MEDIAN($K557)</f>
        <v>0</v>
      </c>
      <c r="AR557" s="1">
        <f>MEDIAN($M557)</f>
        <v>0</v>
      </c>
      <c r="AS557" s="1">
        <f>MEDIAN($N557)</f>
        <v>0</v>
      </c>
      <c r="AT557" s="1">
        <f>MEDIAN($P557)</f>
        <v>0</v>
      </c>
      <c r="AU557" s="1">
        <f>MEDIAN($Q557)</f>
        <v>0</v>
      </c>
      <c r="AV557" s="1">
        <f>MEDIAN($R557)</f>
        <v>0</v>
      </c>
      <c r="AW557" s="1">
        <f>MAX($B557)</f>
        <v>0</v>
      </c>
      <c r="AX557" s="1">
        <f>MAX($C557)</f>
        <v>0</v>
      </c>
      <c r="AY557" s="1">
        <f>MAX($D557)</f>
        <v>0</v>
      </c>
      <c r="AZ557" s="1">
        <f>MAX($E557)</f>
        <v>0</v>
      </c>
      <c r="BA557" s="1">
        <f>MAX($F557)</f>
        <v>0</v>
      </c>
      <c r="BB557" s="1">
        <f>MAX($G557)</f>
        <v>0</v>
      </c>
      <c r="BC557" s="1">
        <f>MAX($H557)</f>
        <v>0</v>
      </c>
      <c r="BD557" s="1">
        <f>MAX($I557)</f>
        <v>0</v>
      </c>
      <c r="BE557" s="1">
        <f>MAX($J557)</f>
        <v>0</v>
      </c>
      <c r="BF557" s="1">
        <f>MAX($K557)</f>
        <v>0</v>
      </c>
      <c r="BG557" s="1">
        <f>MAX($M557)</f>
        <v>0</v>
      </c>
      <c r="BH557" s="1">
        <f>MAX($N557)</f>
        <v>0</v>
      </c>
      <c r="BI557" s="1">
        <f>MAX($P557)</f>
        <v>0</v>
      </c>
      <c r="BJ557" s="1">
        <f>MAX($Q557)</f>
        <v>0</v>
      </c>
      <c r="BK557" s="1">
        <f>MAX($R557)</f>
        <v>0</v>
      </c>
    </row>
    <row r="558" spans="1:63">
      <c r="A558" s="1" t="s">
        <v>72</v>
      </c>
      <c r="B558" s="1" cm="1">
        <f t="array" ref="B558">_xlfn.SWITCH($A$2,"average", AVERAGE(Instances!B558:Instances!B558),"median", MEDIAN(Instances!B558:Instances!B558),"min", MIN(Instances!B558:Instances!B558),"max", MAX(Instances!B558:Instances!B558),"diff", MAX(Instances!B558:Instances!B558)-MIN(Instances!B558:Instances!B558))</f>
        <v>0</v>
      </c>
      <c r="C558" s="1" cm="1">
        <f t="array" ref="C558">_xlfn.SWITCH($A$2,"average", AVERAGE(Instances!C558:Instances!C558),"median", MEDIAN(Instances!C558:Instances!C558),"min", MIN(Instances!C558:Instances!C558),"max", MAX(Instances!C558:Instances!C558),"diff", MAX(Instances!C558:Instances!C558)-MIN(Instances!C558:Instances!C558))</f>
        <v>0</v>
      </c>
      <c r="D558" s="1" cm="1">
        <f t="array" ref="D558">_xlfn.SWITCH($A$2,"average", AVERAGE(Instances!D558:Instances!D558),"median", MEDIAN(Instances!D558:Instances!D558),"min", MIN(Instances!D558:Instances!D558),"max", MAX(Instances!D558:Instances!D558),"diff", MAX(Instances!D558:Instances!D558)-MIN(Instances!D558:Instances!D558))</f>
        <v>0</v>
      </c>
      <c r="E558" s="1" cm="1">
        <f t="array" ref="E558">_xlfn.SWITCH($A$2,"average", AVERAGE(Instances!E558:Instances!E558),"median", MEDIAN(Instances!E558:Instances!E558),"min", MIN(Instances!E558:Instances!E558),"max", MAX(Instances!E558:Instances!E558),"diff", MAX(Instances!E558:Instances!E558)-MIN(Instances!E558:Instances!E558))</f>
        <v>0</v>
      </c>
      <c r="F558" s="1" cm="1">
        <f t="array" ref="F558">_xlfn.SWITCH($A$2,"average", AVERAGE(Instances!F558:Instances!F558),"median", MEDIAN(Instances!F558:Instances!F558),"min", MIN(Instances!F558:Instances!F558),"max", MAX(Instances!F558:Instances!F558),"diff", MAX(Instances!F558:Instances!F558)-MIN(Instances!F558:Instances!F558))</f>
        <v>0</v>
      </c>
      <c r="G558" s="1" cm="1">
        <f t="array" ref="G558">_xlfn.SWITCH($A$2,"average", AVERAGE(Instances!G558:Instances!G558),"median", MEDIAN(Instances!G558:Instances!G558),"min", MIN(Instances!G558:Instances!G558),"max", MAX(Instances!G558:Instances!G558),"diff", MAX(Instances!G558:Instances!G558)-MIN(Instances!G558:Instances!G558))</f>
        <v>0</v>
      </c>
      <c r="H558" s="1" cm="1">
        <f t="array" ref="H558">_xlfn.SWITCH($A$2,"average", AVERAGE(Instances!H558:Instances!H558),"median", MEDIAN(Instances!H558:Instances!H558),"min", MIN(Instances!H558:Instances!H558),"max", MAX(Instances!H558:Instances!H558),"diff", MAX(Instances!H558:Instances!H558)-MIN(Instances!H558:Instances!H558))</f>
        <v>0</v>
      </c>
      <c r="I558" s="1" cm="1">
        <f t="array" ref="I558">_xlfn.SWITCH($A$2,"average", AVERAGE(Instances!I558:Instances!I558),"median", MEDIAN(Instances!I558:Instances!I558),"min", MIN(Instances!I558:Instances!I558),"max", MAX(Instances!I558:Instances!I558),"diff", MAX(Instances!I558:Instances!I558)-MIN(Instances!I558:Instances!I558))</f>
        <v>0</v>
      </c>
      <c r="J558" s="1" cm="1">
        <f t="array" ref="J558">_xlfn.SWITCH($A$2,"average", AVERAGE(Instances!J558:Instances!J558),"median", MEDIAN(Instances!J558:Instances!J558),"min", MIN(Instances!J558:Instances!J558),"max", MAX(Instances!J558:Instances!J558),"diff", MAX(Instances!J558:Instances!J558)-MIN(Instances!J558:Instances!J558))</f>
        <v>0</v>
      </c>
      <c r="K558" s="1" cm="1">
        <f t="array" ref="K558">_xlfn.SWITCH($A$2,"average", AVERAGE(Instances!K558:Instances!K558),"median", MEDIAN(Instances!K558:Instances!K558),"min", MIN(Instances!K558:Instances!K558),"max", MAX(Instances!K558:Instances!K558),"diff", MAX(Instances!K558:Instances!K558)-MIN(Instances!K558:Instances!K558))</f>
        <v>0</v>
      </c>
      <c r="L558" s="1"/>
      <c r="M558" s="1" cm="1">
        <f t="array" ref="M558">_xlfn.SWITCH($A$2,"average", AVERAGE(Instances!M558:Instances!M558),"median", MEDIAN(Instances!M558:Instances!M558),"min", MIN(Instances!M558:Instances!M558),"max", MAX(Instances!M558:Instances!M558),"diff", MAX(Instances!M558:Instances!M558)-MIN(Instances!M558:Instances!M558))</f>
        <v>0</v>
      </c>
      <c r="N558" s="1" cm="1">
        <f t="array" ref="N558">_xlfn.SWITCH($A$2,"average", AVERAGE(Instances!N558:Instances!N558),"median", MEDIAN(Instances!N558:Instances!N558),"min", MIN(Instances!N558:Instances!N558),"max", MAX(Instances!N558:Instances!N558),"diff", MAX(Instances!N558:Instances!N558)-MIN(Instances!N558:Instances!N558))</f>
        <v>0</v>
      </c>
      <c r="O558" s="1"/>
      <c r="P558" s="1" cm="1">
        <f t="array" ref="P558">_xlfn.SWITCH($A$2,"average", AVERAGE(Instances!P558:Instances!P558),"median", MEDIAN(Instances!P558:Instances!P558),"min", MIN(Instances!P558:Instances!P558),"max", MAX(Instances!P558:Instances!P558),"diff", MAX(Instances!P558:Instances!P558)-MIN(Instances!P558:Instances!P558))</f>
        <v>0</v>
      </c>
      <c r="Q558" s="1" cm="1">
        <f t="array" ref="Q558">_xlfn.SWITCH($A$2,"average", AVERAGE(Instances!Q558:Instances!Q558),"median", MEDIAN(Instances!Q558:Instances!Q558),"min", MIN(Instances!Q558:Instances!Q558),"max", MAX(Instances!Q558:Instances!Q558),"diff", MAX(Instances!Q558:Instances!Q558)-MIN(Instances!Q558:Instances!Q558))</f>
        <v>0</v>
      </c>
      <c r="R558" s="1" cm="1">
        <f t="array" ref="R558">_xlfn.SWITCH($A$2,"average", AVERAGE(Instances!R558:Instances!R558),"median", MEDIAN(Instances!R558:Instances!R558),"min", MIN(Instances!R558:Instances!R558),"max", MAX(Instances!R558:Instances!R558),"diff", MAX(Instances!R558:Instances!R558)-MIN(Instances!R558:Instances!R558))</f>
        <v>0</v>
      </c>
      <c r="S558" s="1">
        <f>MIN($B558)</f>
        <v>0</v>
      </c>
      <c r="T558" s="1">
        <f>MIN($C558)</f>
        <v>0</v>
      </c>
      <c r="U558" s="1">
        <f>MIN($D558)</f>
        <v>0</v>
      </c>
      <c r="V558" s="1">
        <f>MIN($E558)</f>
        <v>0</v>
      </c>
      <c r="W558" s="1">
        <f>MIN($F558)</f>
        <v>0</v>
      </c>
      <c r="X558" s="1">
        <f>MIN($G558)</f>
        <v>0</v>
      </c>
      <c r="Y558" s="1">
        <f>MIN($H558)</f>
        <v>0</v>
      </c>
      <c r="Z558" s="1">
        <f>MIN($I558)</f>
        <v>0</v>
      </c>
      <c r="AA558" s="1">
        <f>MIN($J558)</f>
        <v>0</v>
      </c>
      <c r="AB558" s="1">
        <f>MIN($K558)</f>
        <v>0</v>
      </c>
      <c r="AC558" s="1">
        <f>MIN($M558)</f>
        <v>0</v>
      </c>
      <c r="AD558" s="1">
        <f>MIN($N558)</f>
        <v>0</v>
      </c>
      <c r="AE558" s="1">
        <f>MIN($P558)</f>
        <v>0</v>
      </c>
      <c r="AF558" s="1">
        <f>MIN($Q558)</f>
        <v>0</v>
      </c>
      <c r="AG558" s="1">
        <f>MIN($R558)</f>
        <v>0</v>
      </c>
      <c r="AH558" s="1">
        <f>MEDIAN($B558)</f>
        <v>0</v>
      </c>
      <c r="AI558" s="1">
        <f>MEDIAN($C558)</f>
        <v>0</v>
      </c>
      <c r="AJ558" s="1">
        <f>MEDIAN($D558)</f>
        <v>0</v>
      </c>
      <c r="AK558" s="1">
        <f>MEDIAN($E558)</f>
        <v>0</v>
      </c>
      <c r="AL558" s="1">
        <f>MEDIAN($F558)</f>
        <v>0</v>
      </c>
      <c r="AM558" s="1">
        <f>MEDIAN($G558)</f>
        <v>0</v>
      </c>
      <c r="AN558" s="1">
        <f>MEDIAN($H558)</f>
        <v>0</v>
      </c>
      <c r="AO558" s="1">
        <f>MEDIAN($I558)</f>
        <v>0</v>
      </c>
      <c r="AP558" s="1">
        <f>MEDIAN($J558)</f>
        <v>0</v>
      </c>
      <c r="AQ558" s="1">
        <f>MEDIAN($K558)</f>
        <v>0</v>
      </c>
      <c r="AR558" s="1">
        <f>MEDIAN($M558)</f>
        <v>0</v>
      </c>
      <c r="AS558" s="1">
        <f>MEDIAN($N558)</f>
        <v>0</v>
      </c>
      <c r="AT558" s="1">
        <f>MEDIAN($P558)</f>
        <v>0</v>
      </c>
      <c r="AU558" s="1">
        <f>MEDIAN($Q558)</f>
        <v>0</v>
      </c>
      <c r="AV558" s="1">
        <f>MEDIAN($R558)</f>
        <v>0</v>
      </c>
      <c r="AW558" s="1">
        <f>MAX($B558)</f>
        <v>0</v>
      </c>
      <c r="AX558" s="1">
        <f>MAX($C558)</f>
        <v>0</v>
      </c>
      <c r="AY558" s="1">
        <f>MAX($D558)</f>
        <v>0</v>
      </c>
      <c r="AZ558" s="1">
        <f>MAX($E558)</f>
        <v>0</v>
      </c>
      <c r="BA558" s="1">
        <f>MAX($F558)</f>
        <v>0</v>
      </c>
      <c r="BB558" s="1">
        <f>MAX($G558)</f>
        <v>0</v>
      </c>
      <c r="BC558" s="1">
        <f>MAX($H558)</f>
        <v>0</v>
      </c>
      <c r="BD558" s="1">
        <f>MAX($I558)</f>
        <v>0</v>
      </c>
      <c r="BE558" s="1">
        <f>MAX($J558)</f>
        <v>0</v>
      </c>
      <c r="BF558" s="1">
        <f>MAX($K558)</f>
        <v>0</v>
      </c>
      <c r="BG558" s="1">
        <f>MAX($M558)</f>
        <v>0</v>
      </c>
      <c r="BH558" s="1">
        <f>MAX($N558)</f>
        <v>0</v>
      </c>
      <c r="BI558" s="1">
        <f>MAX($P558)</f>
        <v>0</v>
      </c>
      <c r="BJ558" s="1">
        <f>MAX($Q558)</f>
        <v>0</v>
      </c>
      <c r="BK558" s="1">
        <f>MAX($R558)</f>
        <v>0</v>
      </c>
    </row>
    <row r="559" spans="1:63">
      <c r="A559" s="1" t="s">
        <v>73</v>
      </c>
      <c r="B559" s="1" cm="1">
        <f t="array" ref="B559">_xlfn.SWITCH($A$2,"average", AVERAGE(Instances!B559:Instances!B559),"median", MEDIAN(Instances!B559:Instances!B559),"min", MIN(Instances!B559:Instances!B559),"max", MAX(Instances!B559:Instances!B559),"diff", MAX(Instances!B559:Instances!B559)-MIN(Instances!B559:Instances!B559))</f>
        <v>0</v>
      </c>
      <c r="C559" s="1" cm="1">
        <f t="array" ref="C559">_xlfn.SWITCH($A$2,"average", AVERAGE(Instances!C559:Instances!C559),"median", MEDIAN(Instances!C559:Instances!C559),"min", MIN(Instances!C559:Instances!C559),"max", MAX(Instances!C559:Instances!C559),"diff", MAX(Instances!C559:Instances!C559)-MIN(Instances!C559:Instances!C559))</f>
        <v>0</v>
      </c>
      <c r="D559" s="1" cm="1">
        <f t="array" ref="D559">_xlfn.SWITCH($A$2,"average", AVERAGE(Instances!D559:Instances!D559),"median", MEDIAN(Instances!D559:Instances!D559),"min", MIN(Instances!D559:Instances!D559),"max", MAX(Instances!D559:Instances!D559),"diff", MAX(Instances!D559:Instances!D559)-MIN(Instances!D559:Instances!D559))</f>
        <v>0</v>
      </c>
      <c r="E559" s="1" cm="1">
        <f t="array" ref="E559">_xlfn.SWITCH($A$2,"average", AVERAGE(Instances!E559:Instances!E559),"median", MEDIAN(Instances!E559:Instances!E559),"min", MIN(Instances!E559:Instances!E559),"max", MAX(Instances!E559:Instances!E559),"diff", MAX(Instances!E559:Instances!E559)-MIN(Instances!E559:Instances!E559))</f>
        <v>0</v>
      </c>
      <c r="F559" s="1" cm="1">
        <f t="array" ref="F559">_xlfn.SWITCH($A$2,"average", AVERAGE(Instances!F559:Instances!F559),"median", MEDIAN(Instances!F559:Instances!F559),"min", MIN(Instances!F559:Instances!F559),"max", MAX(Instances!F559:Instances!F559),"diff", MAX(Instances!F559:Instances!F559)-MIN(Instances!F559:Instances!F559))</f>
        <v>0</v>
      </c>
      <c r="G559" s="1" cm="1">
        <f t="array" ref="G559">_xlfn.SWITCH($A$2,"average", AVERAGE(Instances!G559:Instances!G559),"median", MEDIAN(Instances!G559:Instances!G559),"min", MIN(Instances!G559:Instances!G559),"max", MAX(Instances!G559:Instances!G559),"diff", MAX(Instances!G559:Instances!G559)-MIN(Instances!G559:Instances!G559))</f>
        <v>0</v>
      </c>
      <c r="H559" s="1" cm="1">
        <f t="array" ref="H559">_xlfn.SWITCH($A$2,"average", AVERAGE(Instances!H559:Instances!H559),"median", MEDIAN(Instances!H559:Instances!H559),"min", MIN(Instances!H559:Instances!H559),"max", MAX(Instances!H559:Instances!H559),"diff", MAX(Instances!H559:Instances!H559)-MIN(Instances!H559:Instances!H559))</f>
        <v>0</v>
      </c>
      <c r="I559" s="1" cm="1">
        <f t="array" ref="I559">_xlfn.SWITCH($A$2,"average", AVERAGE(Instances!I559:Instances!I559),"median", MEDIAN(Instances!I559:Instances!I559),"min", MIN(Instances!I559:Instances!I559),"max", MAX(Instances!I559:Instances!I559),"diff", MAX(Instances!I559:Instances!I559)-MIN(Instances!I559:Instances!I559))</f>
        <v>0</v>
      </c>
      <c r="J559" s="1" cm="1">
        <f t="array" ref="J559">_xlfn.SWITCH($A$2,"average", AVERAGE(Instances!J559:Instances!J559),"median", MEDIAN(Instances!J559:Instances!J559),"min", MIN(Instances!J559:Instances!J559),"max", MAX(Instances!J559:Instances!J559),"diff", MAX(Instances!J559:Instances!J559)-MIN(Instances!J559:Instances!J559))</f>
        <v>0</v>
      </c>
      <c r="K559" s="1" cm="1">
        <f t="array" ref="K559">_xlfn.SWITCH($A$2,"average", AVERAGE(Instances!K559:Instances!K559),"median", MEDIAN(Instances!K559:Instances!K559),"min", MIN(Instances!K559:Instances!K559),"max", MAX(Instances!K559:Instances!K559),"diff", MAX(Instances!K559:Instances!K559)-MIN(Instances!K559:Instances!K559))</f>
        <v>0</v>
      </c>
      <c r="L559" s="1"/>
      <c r="M559" s="1" cm="1">
        <f t="array" ref="M559">_xlfn.SWITCH($A$2,"average", AVERAGE(Instances!M559:Instances!M559),"median", MEDIAN(Instances!M559:Instances!M559),"min", MIN(Instances!M559:Instances!M559),"max", MAX(Instances!M559:Instances!M559),"diff", MAX(Instances!M559:Instances!M559)-MIN(Instances!M559:Instances!M559))</f>
        <v>0</v>
      </c>
      <c r="N559" s="1" cm="1">
        <f t="array" ref="N559">_xlfn.SWITCH($A$2,"average", AVERAGE(Instances!N559:Instances!N559),"median", MEDIAN(Instances!N559:Instances!N559),"min", MIN(Instances!N559:Instances!N559),"max", MAX(Instances!N559:Instances!N559),"diff", MAX(Instances!N559:Instances!N559)-MIN(Instances!N559:Instances!N559))</f>
        <v>0</v>
      </c>
      <c r="O559" s="1"/>
      <c r="P559" s="1" cm="1">
        <f t="array" ref="P559">_xlfn.SWITCH($A$2,"average", AVERAGE(Instances!P559:Instances!P559),"median", MEDIAN(Instances!P559:Instances!P559),"min", MIN(Instances!P559:Instances!P559),"max", MAX(Instances!P559:Instances!P559),"diff", MAX(Instances!P559:Instances!P559)-MIN(Instances!P559:Instances!P559))</f>
        <v>0</v>
      </c>
      <c r="Q559" s="1" cm="1">
        <f t="array" ref="Q559">_xlfn.SWITCH($A$2,"average", AVERAGE(Instances!Q559:Instances!Q559),"median", MEDIAN(Instances!Q559:Instances!Q559),"min", MIN(Instances!Q559:Instances!Q559),"max", MAX(Instances!Q559:Instances!Q559),"diff", MAX(Instances!Q559:Instances!Q559)-MIN(Instances!Q559:Instances!Q559))</f>
        <v>0</v>
      </c>
      <c r="R559" s="1" cm="1">
        <f t="array" ref="R559">_xlfn.SWITCH($A$2,"average", AVERAGE(Instances!R559:Instances!R559),"median", MEDIAN(Instances!R559:Instances!R559),"min", MIN(Instances!R559:Instances!R559),"max", MAX(Instances!R559:Instances!R559),"diff", MAX(Instances!R559:Instances!R559)-MIN(Instances!R559:Instances!R559))</f>
        <v>0</v>
      </c>
      <c r="S559" s="1">
        <f>MIN($B559)</f>
        <v>0</v>
      </c>
      <c r="T559" s="1">
        <f>MIN($C559)</f>
        <v>0</v>
      </c>
      <c r="U559" s="1">
        <f>MIN($D559)</f>
        <v>0</v>
      </c>
      <c r="V559" s="1">
        <f>MIN($E559)</f>
        <v>0</v>
      </c>
      <c r="W559" s="1">
        <f>MIN($F559)</f>
        <v>0</v>
      </c>
      <c r="X559" s="1">
        <f>MIN($G559)</f>
        <v>0</v>
      </c>
      <c r="Y559" s="1">
        <f>MIN($H559)</f>
        <v>0</v>
      </c>
      <c r="Z559" s="1">
        <f>MIN($I559)</f>
        <v>0</v>
      </c>
      <c r="AA559" s="1">
        <f>MIN($J559)</f>
        <v>0</v>
      </c>
      <c r="AB559" s="1">
        <f>MIN($K559)</f>
        <v>0</v>
      </c>
      <c r="AC559" s="1">
        <f>MIN($M559)</f>
        <v>0</v>
      </c>
      <c r="AD559" s="1">
        <f>MIN($N559)</f>
        <v>0</v>
      </c>
      <c r="AE559" s="1">
        <f>MIN($P559)</f>
        <v>0</v>
      </c>
      <c r="AF559" s="1">
        <f>MIN($Q559)</f>
        <v>0</v>
      </c>
      <c r="AG559" s="1">
        <f>MIN($R559)</f>
        <v>0</v>
      </c>
      <c r="AH559" s="1">
        <f>MEDIAN($B559)</f>
        <v>0</v>
      </c>
      <c r="AI559" s="1">
        <f>MEDIAN($C559)</f>
        <v>0</v>
      </c>
      <c r="AJ559" s="1">
        <f>MEDIAN($D559)</f>
        <v>0</v>
      </c>
      <c r="AK559" s="1">
        <f>MEDIAN($E559)</f>
        <v>0</v>
      </c>
      <c r="AL559" s="1">
        <f>MEDIAN($F559)</f>
        <v>0</v>
      </c>
      <c r="AM559" s="1">
        <f>MEDIAN($G559)</f>
        <v>0</v>
      </c>
      <c r="AN559" s="1">
        <f>MEDIAN($H559)</f>
        <v>0</v>
      </c>
      <c r="AO559" s="1">
        <f>MEDIAN($I559)</f>
        <v>0</v>
      </c>
      <c r="AP559" s="1">
        <f>MEDIAN($J559)</f>
        <v>0</v>
      </c>
      <c r="AQ559" s="1">
        <f>MEDIAN($K559)</f>
        <v>0</v>
      </c>
      <c r="AR559" s="1">
        <f>MEDIAN($M559)</f>
        <v>0</v>
      </c>
      <c r="AS559" s="1">
        <f>MEDIAN($N559)</f>
        <v>0</v>
      </c>
      <c r="AT559" s="1">
        <f>MEDIAN($P559)</f>
        <v>0</v>
      </c>
      <c r="AU559" s="1">
        <f>MEDIAN($Q559)</f>
        <v>0</v>
      </c>
      <c r="AV559" s="1">
        <f>MEDIAN($R559)</f>
        <v>0</v>
      </c>
      <c r="AW559" s="1">
        <f>MAX($B559)</f>
        <v>0</v>
      </c>
      <c r="AX559" s="1">
        <f>MAX($C559)</f>
        <v>0</v>
      </c>
      <c r="AY559" s="1">
        <f>MAX($D559)</f>
        <v>0</v>
      </c>
      <c r="AZ559" s="1">
        <f>MAX($E559)</f>
        <v>0</v>
      </c>
      <c r="BA559" s="1">
        <f>MAX($F559)</f>
        <v>0</v>
      </c>
      <c r="BB559" s="1">
        <f>MAX($G559)</f>
        <v>0</v>
      </c>
      <c r="BC559" s="1">
        <f>MAX($H559)</f>
        <v>0</v>
      </c>
      <c r="BD559" s="1">
        <f>MAX($I559)</f>
        <v>0</v>
      </c>
      <c r="BE559" s="1">
        <f>MAX($J559)</f>
        <v>0</v>
      </c>
      <c r="BF559" s="1">
        <f>MAX($K559)</f>
        <v>0</v>
      </c>
      <c r="BG559" s="1">
        <f>MAX($M559)</f>
        <v>0</v>
      </c>
      <c r="BH559" s="1">
        <f>MAX($N559)</f>
        <v>0</v>
      </c>
      <c r="BI559" s="1">
        <f>MAX($P559)</f>
        <v>0</v>
      </c>
      <c r="BJ559" s="1">
        <f>MAX($Q559)</f>
        <v>0</v>
      </c>
      <c r="BK559" s="1">
        <f>MAX($R559)</f>
        <v>0</v>
      </c>
    </row>
    <row r="560" spans="1:63">
      <c r="A560" s="1" t="s">
        <v>74</v>
      </c>
      <c r="B560" s="1" cm="1">
        <f t="array" ref="B560">_xlfn.SWITCH($A$2,"average", AVERAGE(Instances!B560:Instances!B560),"median", MEDIAN(Instances!B560:Instances!B560),"min", MIN(Instances!B560:Instances!B560),"max", MAX(Instances!B560:Instances!B560),"diff", MAX(Instances!B560:Instances!B560)-MIN(Instances!B560:Instances!B560))</f>
        <v>0</v>
      </c>
      <c r="C560" s="1" cm="1">
        <f t="array" ref="C560">_xlfn.SWITCH($A$2,"average", AVERAGE(Instances!C560:Instances!C560),"median", MEDIAN(Instances!C560:Instances!C560),"min", MIN(Instances!C560:Instances!C560),"max", MAX(Instances!C560:Instances!C560),"diff", MAX(Instances!C560:Instances!C560)-MIN(Instances!C560:Instances!C560))</f>
        <v>0</v>
      </c>
      <c r="D560" s="1" cm="1">
        <f t="array" ref="D560">_xlfn.SWITCH($A$2,"average", AVERAGE(Instances!D560:Instances!D560),"median", MEDIAN(Instances!D560:Instances!D560),"min", MIN(Instances!D560:Instances!D560),"max", MAX(Instances!D560:Instances!D560),"diff", MAX(Instances!D560:Instances!D560)-MIN(Instances!D560:Instances!D560))</f>
        <v>0</v>
      </c>
      <c r="E560" s="1" cm="1">
        <f t="array" ref="E560">_xlfn.SWITCH($A$2,"average", AVERAGE(Instances!E560:Instances!E560),"median", MEDIAN(Instances!E560:Instances!E560),"min", MIN(Instances!E560:Instances!E560),"max", MAX(Instances!E560:Instances!E560),"diff", MAX(Instances!E560:Instances!E560)-MIN(Instances!E560:Instances!E560))</f>
        <v>0</v>
      </c>
      <c r="F560" s="1" cm="1">
        <f t="array" ref="F560">_xlfn.SWITCH($A$2,"average", AVERAGE(Instances!F560:Instances!F560),"median", MEDIAN(Instances!F560:Instances!F560),"min", MIN(Instances!F560:Instances!F560),"max", MAX(Instances!F560:Instances!F560),"diff", MAX(Instances!F560:Instances!F560)-MIN(Instances!F560:Instances!F560))</f>
        <v>0</v>
      </c>
      <c r="G560" s="1" cm="1">
        <f t="array" ref="G560">_xlfn.SWITCH($A$2,"average", AVERAGE(Instances!G560:Instances!G560),"median", MEDIAN(Instances!G560:Instances!G560),"min", MIN(Instances!G560:Instances!G560),"max", MAX(Instances!G560:Instances!G560),"diff", MAX(Instances!G560:Instances!G560)-MIN(Instances!G560:Instances!G560))</f>
        <v>0</v>
      </c>
      <c r="H560" s="1" cm="1">
        <f t="array" ref="H560">_xlfn.SWITCH($A$2,"average", AVERAGE(Instances!H560:Instances!H560),"median", MEDIAN(Instances!H560:Instances!H560),"min", MIN(Instances!H560:Instances!H560),"max", MAX(Instances!H560:Instances!H560),"diff", MAX(Instances!H560:Instances!H560)-MIN(Instances!H560:Instances!H560))</f>
        <v>0</v>
      </c>
      <c r="I560" s="1" cm="1">
        <f t="array" ref="I560">_xlfn.SWITCH($A$2,"average", AVERAGE(Instances!I560:Instances!I560),"median", MEDIAN(Instances!I560:Instances!I560),"min", MIN(Instances!I560:Instances!I560),"max", MAX(Instances!I560:Instances!I560),"diff", MAX(Instances!I560:Instances!I560)-MIN(Instances!I560:Instances!I560))</f>
        <v>0</v>
      </c>
      <c r="J560" s="1" cm="1">
        <f t="array" ref="J560">_xlfn.SWITCH($A$2,"average", AVERAGE(Instances!J560:Instances!J560),"median", MEDIAN(Instances!J560:Instances!J560),"min", MIN(Instances!J560:Instances!J560),"max", MAX(Instances!J560:Instances!J560),"diff", MAX(Instances!J560:Instances!J560)-MIN(Instances!J560:Instances!J560))</f>
        <v>0</v>
      </c>
      <c r="K560" s="1" cm="1">
        <f t="array" ref="K560">_xlfn.SWITCH($A$2,"average", AVERAGE(Instances!K560:Instances!K560),"median", MEDIAN(Instances!K560:Instances!K560),"min", MIN(Instances!K560:Instances!K560),"max", MAX(Instances!K560:Instances!K560),"diff", MAX(Instances!K560:Instances!K560)-MIN(Instances!K560:Instances!K560))</f>
        <v>0</v>
      </c>
      <c r="L560" s="1"/>
      <c r="M560" s="1" cm="1">
        <f t="array" ref="M560">_xlfn.SWITCH($A$2,"average", AVERAGE(Instances!M560:Instances!M560),"median", MEDIAN(Instances!M560:Instances!M560),"min", MIN(Instances!M560:Instances!M560),"max", MAX(Instances!M560:Instances!M560),"diff", MAX(Instances!M560:Instances!M560)-MIN(Instances!M560:Instances!M560))</f>
        <v>0</v>
      </c>
      <c r="N560" s="1" cm="1">
        <f t="array" ref="N560">_xlfn.SWITCH($A$2,"average", AVERAGE(Instances!N560:Instances!N560),"median", MEDIAN(Instances!N560:Instances!N560),"min", MIN(Instances!N560:Instances!N560),"max", MAX(Instances!N560:Instances!N560),"diff", MAX(Instances!N560:Instances!N560)-MIN(Instances!N560:Instances!N560))</f>
        <v>0</v>
      </c>
      <c r="O560" s="1"/>
      <c r="P560" s="1" cm="1">
        <f t="array" ref="P560">_xlfn.SWITCH($A$2,"average", AVERAGE(Instances!P560:Instances!P560),"median", MEDIAN(Instances!P560:Instances!P560),"min", MIN(Instances!P560:Instances!P560),"max", MAX(Instances!P560:Instances!P560),"diff", MAX(Instances!P560:Instances!P560)-MIN(Instances!P560:Instances!P560))</f>
        <v>0</v>
      </c>
      <c r="Q560" s="1" cm="1">
        <f t="array" ref="Q560">_xlfn.SWITCH($A$2,"average", AVERAGE(Instances!Q560:Instances!Q560),"median", MEDIAN(Instances!Q560:Instances!Q560),"min", MIN(Instances!Q560:Instances!Q560),"max", MAX(Instances!Q560:Instances!Q560),"diff", MAX(Instances!Q560:Instances!Q560)-MIN(Instances!Q560:Instances!Q560))</f>
        <v>0</v>
      </c>
      <c r="R560" s="1" cm="1">
        <f t="array" ref="R560">_xlfn.SWITCH($A$2,"average", AVERAGE(Instances!R560:Instances!R560),"median", MEDIAN(Instances!R560:Instances!R560),"min", MIN(Instances!R560:Instances!R560),"max", MAX(Instances!R560:Instances!R560),"diff", MAX(Instances!R560:Instances!R560)-MIN(Instances!R560:Instances!R560))</f>
        <v>0</v>
      </c>
      <c r="S560" s="1">
        <f>MIN($B560)</f>
        <v>0</v>
      </c>
      <c r="T560" s="1">
        <f>MIN($C560)</f>
        <v>0</v>
      </c>
      <c r="U560" s="1">
        <f>MIN($D560)</f>
        <v>0</v>
      </c>
      <c r="V560" s="1">
        <f>MIN($E560)</f>
        <v>0</v>
      </c>
      <c r="W560" s="1">
        <f>MIN($F560)</f>
        <v>0</v>
      </c>
      <c r="X560" s="1">
        <f>MIN($G560)</f>
        <v>0</v>
      </c>
      <c r="Y560" s="1">
        <f>MIN($H560)</f>
        <v>0</v>
      </c>
      <c r="Z560" s="1">
        <f>MIN($I560)</f>
        <v>0</v>
      </c>
      <c r="AA560" s="1">
        <f>MIN($J560)</f>
        <v>0</v>
      </c>
      <c r="AB560" s="1">
        <f>MIN($K560)</f>
        <v>0</v>
      </c>
      <c r="AC560" s="1">
        <f>MIN($M560)</f>
        <v>0</v>
      </c>
      <c r="AD560" s="1">
        <f>MIN($N560)</f>
        <v>0</v>
      </c>
      <c r="AE560" s="1">
        <f>MIN($P560)</f>
        <v>0</v>
      </c>
      <c r="AF560" s="1">
        <f>MIN($Q560)</f>
        <v>0</v>
      </c>
      <c r="AG560" s="1">
        <f>MIN($R560)</f>
        <v>0</v>
      </c>
      <c r="AH560" s="1">
        <f>MEDIAN($B560)</f>
        <v>0</v>
      </c>
      <c r="AI560" s="1">
        <f>MEDIAN($C560)</f>
        <v>0</v>
      </c>
      <c r="AJ560" s="1">
        <f>MEDIAN($D560)</f>
        <v>0</v>
      </c>
      <c r="AK560" s="1">
        <f>MEDIAN($E560)</f>
        <v>0</v>
      </c>
      <c r="AL560" s="1">
        <f>MEDIAN($F560)</f>
        <v>0</v>
      </c>
      <c r="AM560" s="1">
        <f>MEDIAN($G560)</f>
        <v>0</v>
      </c>
      <c r="AN560" s="1">
        <f>MEDIAN($H560)</f>
        <v>0</v>
      </c>
      <c r="AO560" s="1">
        <f>MEDIAN($I560)</f>
        <v>0</v>
      </c>
      <c r="AP560" s="1">
        <f>MEDIAN($J560)</f>
        <v>0</v>
      </c>
      <c r="AQ560" s="1">
        <f>MEDIAN($K560)</f>
        <v>0</v>
      </c>
      <c r="AR560" s="1">
        <f>MEDIAN($M560)</f>
        <v>0</v>
      </c>
      <c r="AS560" s="1">
        <f>MEDIAN($N560)</f>
        <v>0</v>
      </c>
      <c r="AT560" s="1">
        <f>MEDIAN($P560)</f>
        <v>0</v>
      </c>
      <c r="AU560" s="1">
        <f>MEDIAN($Q560)</f>
        <v>0</v>
      </c>
      <c r="AV560" s="1">
        <f>MEDIAN($R560)</f>
        <v>0</v>
      </c>
      <c r="AW560" s="1">
        <f>MAX($B560)</f>
        <v>0</v>
      </c>
      <c r="AX560" s="1">
        <f>MAX($C560)</f>
        <v>0</v>
      </c>
      <c r="AY560" s="1">
        <f>MAX($D560)</f>
        <v>0</v>
      </c>
      <c r="AZ560" s="1">
        <f>MAX($E560)</f>
        <v>0</v>
      </c>
      <c r="BA560" s="1">
        <f>MAX($F560)</f>
        <v>0</v>
      </c>
      <c r="BB560" s="1">
        <f>MAX($G560)</f>
        <v>0</v>
      </c>
      <c r="BC560" s="1">
        <f>MAX($H560)</f>
        <v>0</v>
      </c>
      <c r="BD560" s="1">
        <f>MAX($I560)</f>
        <v>0</v>
      </c>
      <c r="BE560" s="1">
        <f>MAX($J560)</f>
        <v>0</v>
      </c>
      <c r="BF560" s="1">
        <f>MAX($K560)</f>
        <v>0</v>
      </c>
      <c r="BG560" s="1">
        <f>MAX($M560)</f>
        <v>0</v>
      </c>
      <c r="BH560" s="1">
        <f>MAX($N560)</f>
        <v>0</v>
      </c>
      <c r="BI560" s="1">
        <f>MAX($P560)</f>
        <v>0</v>
      </c>
      <c r="BJ560" s="1">
        <f>MAX($Q560)</f>
        <v>0</v>
      </c>
      <c r="BK560" s="1">
        <f>MAX($R560)</f>
        <v>0</v>
      </c>
    </row>
    <row r="561" spans="1:63">
      <c r="A561" s="1" t="s">
        <v>75</v>
      </c>
      <c r="B561" s="1" cm="1">
        <f t="array" ref="B561">_xlfn.SWITCH($A$2,"average", AVERAGE(Instances!B561:Instances!B561),"median", MEDIAN(Instances!B561:Instances!B561),"min", MIN(Instances!B561:Instances!B561),"max", MAX(Instances!B561:Instances!B561),"diff", MAX(Instances!B561:Instances!B561)-MIN(Instances!B561:Instances!B561))</f>
        <v>0</v>
      </c>
      <c r="C561" s="1" cm="1">
        <f t="array" ref="C561">_xlfn.SWITCH($A$2,"average", AVERAGE(Instances!C561:Instances!C561),"median", MEDIAN(Instances!C561:Instances!C561),"min", MIN(Instances!C561:Instances!C561),"max", MAX(Instances!C561:Instances!C561),"diff", MAX(Instances!C561:Instances!C561)-MIN(Instances!C561:Instances!C561))</f>
        <v>0</v>
      </c>
      <c r="D561" s="1" cm="1">
        <f t="array" ref="D561">_xlfn.SWITCH($A$2,"average", AVERAGE(Instances!D561:Instances!D561),"median", MEDIAN(Instances!D561:Instances!D561),"min", MIN(Instances!D561:Instances!D561),"max", MAX(Instances!D561:Instances!D561),"diff", MAX(Instances!D561:Instances!D561)-MIN(Instances!D561:Instances!D561))</f>
        <v>0</v>
      </c>
      <c r="E561" s="1" cm="1">
        <f t="array" ref="E561">_xlfn.SWITCH($A$2,"average", AVERAGE(Instances!E561:Instances!E561),"median", MEDIAN(Instances!E561:Instances!E561),"min", MIN(Instances!E561:Instances!E561),"max", MAX(Instances!E561:Instances!E561),"diff", MAX(Instances!E561:Instances!E561)-MIN(Instances!E561:Instances!E561))</f>
        <v>0</v>
      </c>
      <c r="F561" s="1" cm="1">
        <f t="array" ref="F561">_xlfn.SWITCH($A$2,"average", AVERAGE(Instances!F561:Instances!F561),"median", MEDIAN(Instances!F561:Instances!F561),"min", MIN(Instances!F561:Instances!F561),"max", MAX(Instances!F561:Instances!F561),"diff", MAX(Instances!F561:Instances!F561)-MIN(Instances!F561:Instances!F561))</f>
        <v>0</v>
      </c>
      <c r="G561" s="1" cm="1">
        <f t="array" ref="G561">_xlfn.SWITCH($A$2,"average", AVERAGE(Instances!G561:Instances!G561),"median", MEDIAN(Instances!G561:Instances!G561),"min", MIN(Instances!G561:Instances!G561),"max", MAX(Instances!G561:Instances!G561),"diff", MAX(Instances!G561:Instances!G561)-MIN(Instances!G561:Instances!G561))</f>
        <v>0</v>
      </c>
      <c r="H561" s="1" cm="1">
        <f t="array" ref="H561">_xlfn.SWITCH($A$2,"average", AVERAGE(Instances!H561:Instances!H561),"median", MEDIAN(Instances!H561:Instances!H561),"min", MIN(Instances!H561:Instances!H561),"max", MAX(Instances!H561:Instances!H561),"diff", MAX(Instances!H561:Instances!H561)-MIN(Instances!H561:Instances!H561))</f>
        <v>0</v>
      </c>
      <c r="I561" s="1" cm="1">
        <f t="array" ref="I561">_xlfn.SWITCH($A$2,"average", AVERAGE(Instances!I561:Instances!I561),"median", MEDIAN(Instances!I561:Instances!I561),"min", MIN(Instances!I561:Instances!I561),"max", MAX(Instances!I561:Instances!I561),"diff", MAX(Instances!I561:Instances!I561)-MIN(Instances!I561:Instances!I561))</f>
        <v>0</v>
      </c>
      <c r="J561" s="1" cm="1">
        <f t="array" ref="J561">_xlfn.SWITCH($A$2,"average", AVERAGE(Instances!J561:Instances!J561),"median", MEDIAN(Instances!J561:Instances!J561),"min", MIN(Instances!J561:Instances!J561),"max", MAX(Instances!J561:Instances!J561),"diff", MAX(Instances!J561:Instances!J561)-MIN(Instances!J561:Instances!J561))</f>
        <v>0</v>
      </c>
      <c r="K561" s="1" cm="1">
        <f t="array" ref="K561">_xlfn.SWITCH($A$2,"average", AVERAGE(Instances!K561:Instances!K561),"median", MEDIAN(Instances!K561:Instances!K561),"min", MIN(Instances!K561:Instances!K561),"max", MAX(Instances!K561:Instances!K561),"diff", MAX(Instances!K561:Instances!K561)-MIN(Instances!K561:Instances!K561))</f>
        <v>0</v>
      </c>
      <c r="L561" s="1"/>
      <c r="M561" s="1" cm="1">
        <f t="array" ref="M561">_xlfn.SWITCH($A$2,"average", AVERAGE(Instances!M561:Instances!M561),"median", MEDIAN(Instances!M561:Instances!M561),"min", MIN(Instances!M561:Instances!M561),"max", MAX(Instances!M561:Instances!M561),"diff", MAX(Instances!M561:Instances!M561)-MIN(Instances!M561:Instances!M561))</f>
        <v>0</v>
      </c>
      <c r="N561" s="1" cm="1">
        <f t="array" ref="N561">_xlfn.SWITCH($A$2,"average", AVERAGE(Instances!N561:Instances!N561),"median", MEDIAN(Instances!N561:Instances!N561),"min", MIN(Instances!N561:Instances!N561),"max", MAX(Instances!N561:Instances!N561),"diff", MAX(Instances!N561:Instances!N561)-MIN(Instances!N561:Instances!N561))</f>
        <v>0</v>
      </c>
      <c r="O561" s="1"/>
      <c r="P561" s="1" cm="1">
        <f t="array" ref="P561">_xlfn.SWITCH($A$2,"average", AVERAGE(Instances!P561:Instances!P561),"median", MEDIAN(Instances!P561:Instances!P561),"min", MIN(Instances!P561:Instances!P561),"max", MAX(Instances!P561:Instances!P561),"diff", MAX(Instances!P561:Instances!P561)-MIN(Instances!P561:Instances!P561))</f>
        <v>0</v>
      </c>
      <c r="Q561" s="1" cm="1">
        <f t="array" ref="Q561">_xlfn.SWITCH($A$2,"average", AVERAGE(Instances!Q561:Instances!Q561),"median", MEDIAN(Instances!Q561:Instances!Q561),"min", MIN(Instances!Q561:Instances!Q561),"max", MAX(Instances!Q561:Instances!Q561),"diff", MAX(Instances!Q561:Instances!Q561)-MIN(Instances!Q561:Instances!Q561))</f>
        <v>0</v>
      </c>
      <c r="R561" s="1" cm="1">
        <f t="array" ref="R561">_xlfn.SWITCH($A$2,"average", AVERAGE(Instances!R561:Instances!R561),"median", MEDIAN(Instances!R561:Instances!R561),"min", MIN(Instances!R561:Instances!R561),"max", MAX(Instances!R561:Instances!R561),"diff", MAX(Instances!R561:Instances!R561)-MIN(Instances!R561:Instances!R561))</f>
        <v>0</v>
      </c>
      <c r="S561" s="1">
        <f>MIN($B561)</f>
        <v>0</v>
      </c>
      <c r="T561" s="1">
        <f>MIN($C561)</f>
        <v>0</v>
      </c>
      <c r="U561" s="1">
        <f>MIN($D561)</f>
        <v>0</v>
      </c>
      <c r="V561" s="1">
        <f>MIN($E561)</f>
        <v>0</v>
      </c>
      <c r="W561" s="1">
        <f>MIN($F561)</f>
        <v>0</v>
      </c>
      <c r="X561" s="1">
        <f>MIN($G561)</f>
        <v>0</v>
      </c>
      <c r="Y561" s="1">
        <f>MIN($H561)</f>
        <v>0</v>
      </c>
      <c r="Z561" s="1">
        <f>MIN($I561)</f>
        <v>0</v>
      </c>
      <c r="AA561" s="1">
        <f>MIN($J561)</f>
        <v>0</v>
      </c>
      <c r="AB561" s="1">
        <f>MIN($K561)</f>
        <v>0</v>
      </c>
      <c r="AC561" s="1">
        <f>MIN($M561)</f>
        <v>0</v>
      </c>
      <c r="AD561" s="1">
        <f>MIN($N561)</f>
        <v>0</v>
      </c>
      <c r="AE561" s="1">
        <f>MIN($P561)</f>
        <v>0</v>
      </c>
      <c r="AF561" s="1">
        <f>MIN($Q561)</f>
        <v>0</v>
      </c>
      <c r="AG561" s="1">
        <f>MIN($R561)</f>
        <v>0</v>
      </c>
      <c r="AH561" s="1">
        <f>MEDIAN($B561)</f>
        <v>0</v>
      </c>
      <c r="AI561" s="1">
        <f>MEDIAN($C561)</f>
        <v>0</v>
      </c>
      <c r="AJ561" s="1">
        <f>MEDIAN($D561)</f>
        <v>0</v>
      </c>
      <c r="AK561" s="1">
        <f>MEDIAN($E561)</f>
        <v>0</v>
      </c>
      <c r="AL561" s="1">
        <f>MEDIAN($F561)</f>
        <v>0</v>
      </c>
      <c r="AM561" s="1">
        <f>MEDIAN($G561)</f>
        <v>0</v>
      </c>
      <c r="AN561" s="1">
        <f>MEDIAN($H561)</f>
        <v>0</v>
      </c>
      <c r="AO561" s="1">
        <f>MEDIAN($I561)</f>
        <v>0</v>
      </c>
      <c r="AP561" s="1">
        <f>MEDIAN($J561)</f>
        <v>0</v>
      </c>
      <c r="AQ561" s="1">
        <f>MEDIAN($K561)</f>
        <v>0</v>
      </c>
      <c r="AR561" s="1">
        <f>MEDIAN($M561)</f>
        <v>0</v>
      </c>
      <c r="AS561" s="1">
        <f>MEDIAN($N561)</f>
        <v>0</v>
      </c>
      <c r="AT561" s="1">
        <f>MEDIAN($P561)</f>
        <v>0</v>
      </c>
      <c r="AU561" s="1">
        <f>MEDIAN($Q561)</f>
        <v>0</v>
      </c>
      <c r="AV561" s="1">
        <f>MEDIAN($R561)</f>
        <v>0</v>
      </c>
      <c r="AW561" s="1">
        <f>MAX($B561)</f>
        <v>0</v>
      </c>
      <c r="AX561" s="1">
        <f>MAX($C561)</f>
        <v>0</v>
      </c>
      <c r="AY561" s="1">
        <f>MAX($D561)</f>
        <v>0</v>
      </c>
      <c r="AZ561" s="1">
        <f>MAX($E561)</f>
        <v>0</v>
      </c>
      <c r="BA561" s="1">
        <f>MAX($F561)</f>
        <v>0</v>
      </c>
      <c r="BB561" s="1">
        <f>MAX($G561)</f>
        <v>0</v>
      </c>
      <c r="BC561" s="1">
        <f>MAX($H561)</f>
        <v>0</v>
      </c>
      <c r="BD561" s="1">
        <f>MAX($I561)</f>
        <v>0</v>
      </c>
      <c r="BE561" s="1">
        <f>MAX($J561)</f>
        <v>0</v>
      </c>
      <c r="BF561" s="1">
        <f>MAX($K561)</f>
        <v>0</v>
      </c>
      <c r="BG561" s="1">
        <f>MAX($M561)</f>
        <v>0</v>
      </c>
      <c r="BH561" s="1">
        <f>MAX($N561)</f>
        <v>0</v>
      </c>
      <c r="BI561" s="1">
        <f>MAX($P561)</f>
        <v>0</v>
      </c>
      <c r="BJ561" s="1">
        <f>MAX($Q561)</f>
        <v>0</v>
      </c>
      <c r="BK561" s="1">
        <f>MAX($R561)</f>
        <v>0</v>
      </c>
    </row>
    <row r="562" spans="1:63">
      <c r="A562" s="1" t="s">
        <v>76</v>
      </c>
      <c r="B562" s="1" cm="1">
        <f t="array" ref="B562">_xlfn.SWITCH($A$2,"average", AVERAGE(Instances!B562:Instances!B562),"median", MEDIAN(Instances!B562:Instances!B562),"min", MIN(Instances!B562:Instances!B562),"max", MAX(Instances!B562:Instances!B562),"diff", MAX(Instances!B562:Instances!B562)-MIN(Instances!B562:Instances!B562))</f>
        <v>0</v>
      </c>
      <c r="C562" s="1" cm="1">
        <f t="array" ref="C562">_xlfn.SWITCH($A$2,"average", AVERAGE(Instances!C562:Instances!C562),"median", MEDIAN(Instances!C562:Instances!C562),"min", MIN(Instances!C562:Instances!C562),"max", MAX(Instances!C562:Instances!C562),"diff", MAX(Instances!C562:Instances!C562)-MIN(Instances!C562:Instances!C562))</f>
        <v>0</v>
      </c>
      <c r="D562" s="1" cm="1">
        <f t="array" ref="D562">_xlfn.SWITCH($A$2,"average", AVERAGE(Instances!D562:Instances!D562),"median", MEDIAN(Instances!D562:Instances!D562),"min", MIN(Instances!D562:Instances!D562),"max", MAX(Instances!D562:Instances!D562),"diff", MAX(Instances!D562:Instances!D562)-MIN(Instances!D562:Instances!D562))</f>
        <v>0</v>
      </c>
      <c r="E562" s="1" cm="1">
        <f t="array" ref="E562">_xlfn.SWITCH($A$2,"average", AVERAGE(Instances!E562:Instances!E562),"median", MEDIAN(Instances!E562:Instances!E562),"min", MIN(Instances!E562:Instances!E562),"max", MAX(Instances!E562:Instances!E562),"diff", MAX(Instances!E562:Instances!E562)-MIN(Instances!E562:Instances!E562))</f>
        <v>0</v>
      </c>
      <c r="F562" s="1" cm="1">
        <f t="array" ref="F562">_xlfn.SWITCH($A$2,"average", AVERAGE(Instances!F562:Instances!F562),"median", MEDIAN(Instances!F562:Instances!F562),"min", MIN(Instances!F562:Instances!F562),"max", MAX(Instances!F562:Instances!F562),"diff", MAX(Instances!F562:Instances!F562)-MIN(Instances!F562:Instances!F562))</f>
        <v>0</v>
      </c>
      <c r="G562" s="1" cm="1">
        <f t="array" ref="G562">_xlfn.SWITCH($A$2,"average", AVERAGE(Instances!G562:Instances!G562),"median", MEDIAN(Instances!G562:Instances!G562),"min", MIN(Instances!G562:Instances!G562),"max", MAX(Instances!G562:Instances!G562),"diff", MAX(Instances!G562:Instances!G562)-MIN(Instances!G562:Instances!G562))</f>
        <v>0</v>
      </c>
      <c r="H562" s="1" cm="1">
        <f t="array" ref="H562">_xlfn.SWITCH($A$2,"average", AVERAGE(Instances!H562:Instances!H562),"median", MEDIAN(Instances!H562:Instances!H562),"min", MIN(Instances!H562:Instances!H562),"max", MAX(Instances!H562:Instances!H562),"diff", MAX(Instances!H562:Instances!H562)-MIN(Instances!H562:Instances!H562))</f>
        <v>0</v>
      </c>
      <c r="I562" s="1" cm="1">
        <f t="array" ref="I562">_xlfn.SWITCH($A$2,"average", AVERAGE(Instances!I562:Instances!I562),"median", MEDIAN(Instances!I562:Instances!I562),"min", MIN(Instances!I562:Instances!I562),"max", MAX(Instances!I562:Instances!I562),"diff", MAX(Instances!I562:Instances!I562)-MIN(Instances!I562:Instances!I562))</f>
        <v>0</v>
      </c>
      <c r="J562" s="1" cm="1">
        <f t="array" ref="J562">_xlfn.SWITCH($A$2,"average", AVERAGE(Instances!J562:Instances!J562),"median", MEDIAN(Instances!J562:Instances!J562),"min", MIN(Instances!J562:Instances!J562),"max", MAX(Instances!J562:Instances!J562),"diff", MAX(Instances!J562:Instances!J562)-MIN(Instances!J562:Instances!J562))</f>
        <v>0</v>
      </c>
      <c r="K562" s="1" cm="1">
        <f t="array" ref="K562">_xlfn.SWITCH($A$2,"average", AVERAGE(Instances!K562:Instances!K562),"median", MEDIAN(Instances!K562:Instances!K562),"min", MIN(Instances!K562:Instances!K562),"max", MAX(Instances!K562:Instances!K562),"diff", MAX(Instances!K562:Instances!K562)-MIN(Instances!K562:Instances!K562))</f>
        <v>0</v>
      </c>
      <c r="L562" s="1"/>
      <c r="M562" s="1" cm="1">
        <f t="array" ref="M562">_xlfn.SWITCH($A$2,"average", AVERAGE(Instances!M562:Instances!M562),"median", MEDIAN(Instances!M562:Instances!M562),"min", MIN(Instances!M562:Instances!M562),"max", MAX(Instances!M562:Instances!M562),"diff", MAX(Instances!M562:Instances!M562)-MIN(Instances!M562:Instances!M562))</f>
        <v>0</v>
      </c>
      <c r="N562" s="1" cm="1">
        <f t="array" ref="N562">_xlfn.SWITCH($A$2,"average", AVERAGE(Instances!N562:Instances!N562),"median", MEDIAN(Instances!N562:Instances!N562),"min", MIN(Instances!N562:Instances!N562),"max", MAX(Instances!N562:Instances!N562),"diff", MAX(Instances!N562:Instances!N562)-MIN(Instances!N562:Instances!N562))</f>
        <v>0</v>
      </c>
      <c r="O562" s="1"/>
      <c r="P562" s="1" cm="1">
        <f t="array" ref="P562">_xlfn.SWITCH($A$2,"average", AVERAGE(Instances!P562:Instances!P562),"median", MEDIAN(Instances!P562:Instances!P562),"min", MIN(Instances!P562:Instances!P562),"max", MAX(Instances!P562:Instances!P562),"diff", MAX(Instances!P562:Instances!P562)-MIN(Instances!P562:Instances!P562))</f>
        <v>0</v>
      </c>
      <c r="Q562" s="1" cm="1">
        <f t="array" ref="Q562">_xlfn.SWITCH($A$2,"average", AVERAGE(Instances!Q562:Instances!Q562),"median", MEDIAN(Instances!Q562:Instances!Q562),"min", MIN(Instances!Q562:Instances!Q562),"max", MAX(Instances!Q562:Instances!Q562),"diff", MAX(Instances!Q562:Instances!Q562)-MIN(Instances!Q562:Instances!Q562))</f>
        <v>0</v>
      </c>
      <c r="R562" s="1" cm="1">
        <f t="array" ref="R562">_xlfn.SWITCH($A$2,"average", AVERAGE(Instances!R562:Instances!R562),"median", MEDIAN(Instances!R562:Instances!R562),"min", MIN(Instances!R562:Instances!R562),"max", MAX(Instances!R562:Instances!R562),"diff", MAX(Instances!R562:Instances!R562)-MIN(Instances!R562:Instances!R562))</f>
        <v>0</v>
      </c>
      <c r="S562" s="1">
        <f>MIN($B562)</f>
        <v>0</v>
      </c>
      <c r="T562" s="1">
        <f>MIN($C562)</f>
        <v>0</v>
      </c>
      <c r="U562" s="1">
        <f>MIN($D562)</f>
        <v>0</v>
      </c>
      <c r="V562" s="1">
        <f>MIN($E562)</f>
        <v>0</v>
      </c>
      <c r="W562" s="1">
        <f>MIN($F562)</f>
        <v>0</v>
      </c>
      <c r="X562" s="1">
        <f>MIN($G562)</f>
        <v>0</v>
      </c>
      <c r="Y562" s="1">
        <f>MIN($H562)</f>
        <v>0</v>
      </c>
      <c r="Z562" s="1">
        <f>MIN($I562)</f>
        <v>0</v>
      </c>
      <c r="AA562" s="1">
        <f>MIN($J562)</f>
        <v>0</v>
      </c>
      <c r="AB562" s="1">
        <f>MIN($K562)</f>
        <v>0</v>
      </c>
      <c r="AC562" s="1">
        <f>MIN($M562)</f>
        <v>0</v>
      </c>
      <c r="AD562" s="1">
        <f>MIN($N562)</f>
        <v>0</v>
      </c>
      <c r="AE562" s="1">
        <f>MIN($P562)</f>
        <v>0</v>
      </c>
      <c r="AF562" s="1">
        <f>MIN($Q562)</f>
        <v>0</v>
      </c>
      <c r="AG562" s="1">
        <f>MIN($R562)</f>
        <v>0</v>
      </c>
      <c r="AH562" s="1">
        <f>MEDIAN($B562)</f>
        <v>0</v>
      </c>
      <c r="AI562" s="1">
        <f>MEDIAN($C562)</f>
        <v>0</v>
      </c>
      <c r="AJ562" s="1">
        <f>MEDIAN($D562)</f>
        <v>0</v>
      </c>
      <c r="AK562" s="1">
        <f>MEDIAN($E562)</f>
        <v>0</v>
      </c>
      <c r="AL562" s="1">
        <f>MEDIAN($F562)</f>
        <v>0</v>
      </c>
      <c r="AM562" s="1">
        <f>MEDIAN($G562)</f>
        <v>0</v>
      </c>
      <c r="AN562" s="1">
        <f>MEDIAN($H562)</f>
        <v>0</v>
      </c>
      <c r="AO562" s="1">
        <f>MEDIAN($I562)</f>
        <v>0</v>
      </c>
      <c r="AP562" s="1">
        <f>MEDIAN($J562)</f>
        <v>0</v>
      </c>
      <c r="AQ562" s="1">
        <f>MEDIAN($K562)</f>
        <v>0</v>
      </c>
      <c r="AR562" s="1">
        <f>MEDIAN($M562)</f>
        <v>0</v>
      </c>
      <c r="AS562" s="1">
        <f>MEDIAN($N562)</f>
        <v>0</v>
      </c>
      <c r="AT562" s="1">
        <f>MEDIAN($P562)</f>
        <v>0</v>
      </c>
      <c r="AU562" s="1">
        <f>MEDIAN($Q562)</f>
        <v>0</v>
      </c>
      <c r="AV562" s="1">
        <f>MEDIAN($R562)</f>
        <v>0</v>
      </c>
      <c r="AW562" s="1">
        <f>MAX($B562)</f>
        <v>0</v>
      </c>
      <c r="AX562" s="1">
        <f>MAX($C562)</f>
        <v>0</v>
      </c>
      <c r="AY562" s="1">
        <f>MAX($D562)</f>
        <v>0</v>
      </c>
      <c r="AZ562" s="1">
        <f>MAX($E562)</f>
        <v>0</v>
      </c>
      <c r="BA562" s="1">
        <f>MAX($F562)</f>
        <v>0</v>
      </c>
      <c r="BB562" s="1">
        <f>MAX($G562)</f>
        <v>0</v>
      </c>
      <c r="BC562" s="1">
        <f>MAX($H562)</f>
        <v>0</v>
      </c>
      <c r="BD562" s="1">
        <f>MAX($I562)</f>
        <v>0</v>
      </c>
      <c r="BE562" s="1">
        <f>MAX($J562)</f>
        <v>0</v>
      </c>
      <c r="BF562" s="1">
        <f>MAX($K562)</f>
        <v>0</v>
      </c>
      <c r="BG562" s="1">
        <f>MAX($M562)</f>
        <v>0</v>
      </c>
      <c r="BH562" s="1">
        <f>MAX($N562)</f>
        <v>0</v>
      </c>
      <c r="BI562" s="1">
        <f>MAX($P562)</f>
        <v>0</v>
      </c>
      <c r="BJ562" s="1">
        <f>MAX($Q562)</f>
        <v>0</v>
      </c>
      <c r="BK562" s="1">
        <f>MAX($R562)</f>
        <v>0</v>
      </c>
    </row>
    <row r="563" spans="1:63">
      <c r="A563" s="1" t="s">
        <v>77</v>
      </c>
      <c r="B563" s="1" cm="1">
        <f t="array" ref="B563">_xlfn.SWITCH($A$2,"average", AVERAGE(Instances!B563:Instances!B563),"median", MEDIAN(Instances!B563:Instances!B563),"min", MIN(Instances!B563:Instances!B563),"max", MAX(Instances!B563:Instances!B563),"diff", MAX(Instances!B563:Instances!B563)-MIN(Instances!B563:Instances!B563))</f>
        <v>0</v>
      </c>
      <c r="C563" s="1" cm="1">
        <f t="array" ref="C563">_xlfn.SWITCH($A$2,"average", AVERAGE(Instances!C563:Instances!C563),"median", MEDIAN(Instances!C563:Instances!C563),"min", MIN(Instances!C563:Instances!C563),"max", MAX(Instances!C563:Instances!C563),"diff", MAX(Instances!C563:Instances!C563)-MIN(Instances!C563:Instances!C563))</f>
        <v>0</v>
      </c>
      <c r="D563" s="1" cm="1">
        <f t="array" ref="D563">_xlfn.SWITCH($A$2,"average", AVERAGE(Instances!D563:Instances!D563),"median", MEDIAN(Instances!D563:Instances!D563),"min", MIN(Instances!D563:Instances!D563),"max", MAX(Instances!D563:Instances!D563),"diff", MAX(Instances!D563:Instances!D563)-MIN(Instances!D563:Instances!D563))</f>
        <v>0</v>
      </c>
      <c r="E563" s="1" cm="1">
        <f t="array" ref="E563">_xlfn.SWITCH($A$2,"average", AVERAGE(Instances!E563:Instances!E563),"median", MEDIAN(Instances!E563:Instances!E563),"min", MIN(Instances!E563:Instances!E563),"max", MAX(Instances!E563:Instances!E563),"diff", MAX(Instances!E563:Instances!E563)-MIN(Instances!E563:Instances!E563))</f>
        <v>0</v>
      </c>
      <c r="F563" s="1" cm="1">
        <f t="array" ref="F563">_xlfn.SWITCH($A$2,"average", AVERAGE(Instances!F563:Instances!F563),"median", MEDIAN(Instances!F563:Instances!F563),"min", MIN(Instances!F563:Instances!F563),"max", MAX(Instances!F563:Instances!F563),"diff", MAX(Instances!F563:Instances!F563)-MIN(Instances!F563:Instances!F563))</f>
        <v>0</v>
      </c>
      <c r="G563" s="1" cm="1">
        <f t="array" ref="G563">_xlfn.SWITCH($A$2,"average", AVERAGE(Instances!G563:Instances!G563),"median", MEDIAN(Instances!G563:Instances!G563),"min", MIN(Instances!G563:Instances!G563),"max", MAX(Instances!G563:Instances!G563),"diff", MAX(Instances!G563:Instances!G563)-MIN(Instances!G563:Instances!G563))</f>
        <v>0</v>
      </c>
      <c r="H563" s="1" cm="1">
        <f t="array" ref="H563">_xlfn.SWITCH($A$2,"average", AVERAGE(Instances!H563:Instances!H563),"median", MEDIAN(Instances!H563:Instances!H563),"min", MIN(Instances!H563:Instances!H563),"max", MAX(Instances!H563:Instances!H563),"diff", MAX(Instances!H563:Instances!H563)-MIN(Instances!H563:Instances!H563))</f>
        <v>0</v>
      </c>
      <c r="I563" s="1" cm="1">
        <f t="array" ref="I563">_xlfn.SWITCH($A$2,"average", AVERAGE(Instances!I563:Instances!I563),"median", MEDIAN(Instances!I563:Instances!I563),"min", MIN(Instances!I563:Instances!I563),"max", MAX(Instances!I563:Instances!I563),"diff", MAX(Instances!I563:Instances!I563)-MIN(Instances!I563:Instances!I563))</f>
        <v>0</v>
      </c>
      <c r="J563" s="1" cm="1">
        <f t="array" ref="J563">_xlfn.SWITCH($A$2,"average", AVERAGE(Instances!J563:Instances!J563),"median", MEDIAN(Instances!J563:Instances!J563),"min", MIN(Instances!J563:Instances!J563),"max", MAX(Instances!J563:Instances!J563),"diff", MAX(Instances!J563:Instances!J563)-MIN(Instances!J563:Instances!J563))</f>
        <v>0</v>
      </c>
      <c r="K563" s="1" cm="1">
        <f t="array" ref="K563">_xlfn.SWITCH($A$2,"average", AVERAGE(Instances!K563:Instances!K563),"median", MEDIAN(Instances!K563:Instances!K563),"min", MIN(Instances!K563:Instances!K563),"max", MAX(Instances!K563:Instances!K563),"diff", MAX(Instances!K563:Instances!K563)-MIN(Instances!K563:Instances!K563))</f>
        <v>0</v>
      </c>
      <c r="L563" s="1"/>
      <c r="M563" s="1" cm="1">
        <f t="array" ref="M563">_xlfn.SWITCH($A$2,"average", AVERAGE(Instances!M563:Instances!M563),"median", MEDIAN(Instances!M563:Instances!M563),"min", MIN(Instances!M563:Instances!M563),"max", MAX(Instances!M563:Instances!M563),"diff", MAX(Instances!M563:Instances!M563)-MIN(Instances!M563:Instances!M563))</f>
        <v>0</v>
      </c>
      <c r="N563" s="1" cm="1">
        <f t="array" ref="N563">_xlfn.SWITCH($A$2,"average", AVERAGE(Instances!N563:Instances!N563),"median", MEDIAN(Instances!N563:Instances!N563),"min", MIN(Instances!N563:Instances!N563),"max", MAX(Instances!N563:Instances!N563),"diff", MAX(Instances!N563:Instances!N563)-MIN(Instances!N563:Instances!N563))</f>
        <v>0</v>
      </c>
      <c r="O563" s="1"/>
      <c r="P563" s="1" cm="1">
        <f t="array" ref="P563">_xlfn.SWITCH($A$2,"average", AVERAGE(Instances!P563:Instances!P563),"median", MEDIAN(Instances!P563:Instances!P563),"min", MIN(Instances!P563:Instances!P563),"max", MAX(Instances!P563:Instances!P563),"diff", MAX(Instances!P563:Instances!P563)-MIN(Instances!P563:Instances!P563))</f>
        <v>0</v>
      </c>
      <c r="Q563" s="1" cm="1">
        <f t="array" ref="Q563">_xlfn.SWITCH($A$2,"average", AVERAGE(Instances!Q563:Instances!Q563),"median", MEDIAN(Instances!Q563:Instances!Q563),"min", MIN(Instances!Q563:Instances!Q563),"max", MAX(Instances!Q563:Instances!Q563),"diff", MAX(Instances!Q563:Instances!Q563)-MIN(Instances!Q563:Instances!Q563))</f>
        <v>0</v>
      </c>
      <c r="R563" s="1" cm="1">
        <f t="array" ref="R563">_xlfn.SWITCH($A$2,"average", AVERAGE(Instances!R563:Instances!R563),"median", MEDIAN(Instances!R563:Instances!R563),"min", MIN(Instances!R563:Instances!R563),"max", MAX(Instances!R563:Instances!R563),"diff", MAX(Instances!R563:Instances!R563)-MIN(Instances!R563:Instances!R563))</f>
        <v>0</v>
      </c>
      <c r="S563" s="1">
        <f>MIN($B563)</f>
        <v>0</v>
      </c>
      <c r="T563" s="1">
        <f>MIN($C563)</f>
        <v>0</v>
      </c>
      <c r="U563" s="1">
        <f>MIN($D563)</f>
        <v>0</v>
      </c>
      <c r="V563" s="1">
        <f>MIN($E563)</f>
        <v>0</v>
      </c>
      <c r="W563" s="1">
        <f>MIN($F563)</f>
        <v>0</v>
      </c>
      <c r="X563" s="1">
        <f>MIN($G563)</f>
        <v>0</v>
      </c>
      <c r="Y563" s="1">
        <f>MIN($H563)</f>
        <v>0</v>
      </c>
      <c r="Z563" s="1">
        <f>MIN($I563)</f>
        <v>0</v>
      </c>
      <c r="AA563" s="1">
        <f>MIN($J563)</f>
        <v>0</v>
      </c>
      <c r="AB563" s="1">
        <f>MIN($K563)</f>
        <v>0</v>
      </c>
      <c r="AC563" s="1">
        <f>MIN($M563)</f>
        <v>0</v>
      </c>
      <c r="AD563" s="1">
        <f>MIN($N563)</f>
        <v>0</v>
      </c>
      <c r="AE563" s="1">
        <f>MIN($P563)</f>
        <v>0</v>
      </c>
      <c r="AF563" s="1">
        <f>MIN($Q563)</f>
        <v>0</v>
      </c>
      <c r="AG563" s="1">
        <f>MIN($R563)</f>
        <v>0</v>
      </c>
      <c r="AH563" s="1">
        <f>MEDIAN($B563)</f>
        <v>0</v>
      </c>
      <c r="AI563" s="1">
        <f>MEDIAN($C563)</f>
        <v>0</v>
      </c>
      <c r="AJ563" s="1">
        <f>MEDIAN($D563)</f>
        <v>0</v>
      </c>
      <c r="AK563" s="1">
        <f>MEDIAN($E563)</f>
        <v>0</v>
      </c>
      <c r="AL563" s="1">
        <f>MEDIAN($F563)</f>
        <v>0</v>
      </c>
      <c r="AM563" s="1">
        <f>MEDIAN($G563)</f>
        <v>0</v>
      </c>
      <c r="AN563" s="1">
        <f>MEDIAN($H563)</f>
        <v>0</v>
      </c>
      <c r="AO563" s="1">
        <f>MEDIAN($I563)</f>
        <v>0</v>
      </c>
      <c r="AP563" s="1">
        <f>MEDIAN($J563)</f>
        <v>0</v>
      </c>
      <c r="AQ563" s="1">
        <f>MEDIAN($K563)</f>
        <v>0</v>
      </c>
      <c r="AR563" s="1">
        <f>MEDIAN($M563)</f>
        <v>0</v>
      </c>
      <c r="AS563" s="1">
        <f>MEDIAN($N563)</f>
        <v>0</v>
      </c>
      <c r="AT563" s="1">
        <f>MEDIAN($P563)</f>
        <v>0</v>
      </c>
      <c r="AU563" s="1">
        <f>MEDIAN($Q563)</f>
        <v>0</v>
      </c>
      <c r="AV563" s="1">
        <f>MEDIAN($R563)</f>
        <v>0</v>
      </c>
      <c r="AW563" s="1">
        <f>MAX($B563)</f>
        <v>0</v>
      </c>
      <c r="AX563" s="1">
        <f>MAX($C563)</f>
        <v>0</v>
      </c>
      <c r="AY563" s="1">
        <f>MAX($D563)</f>
        <v>0</v>
      </c>
      <c r="AZ563" s="1">
        <f>MAX($E563)</f>
        <v>0</v>
      </c>
      <c r="BA563" s="1">
        <f>MAX($F563)</f>
        <v>0</v>
      </c>
      <c r="BB563" s="1">
        <f>MAX($G563)</f>
        <v>0</v>
      </c>
      <c r="BC563" s="1">
        <f>MAX($H563)</f>
        <v>0</v>
      </c>
      <c r="BD563" s="1">
        <f>MAX($I563)</f>
        <v>0</v>
      </c>
      <c r="BE563" s="1">
        <f>MAX($J563)</f>
        <v>0</v>
      </c>
      <c r="BF563" s="1">
        <f>MAX($K563)</f>
        <v>0</v>
      </c>
      <c r="BG563" s="1">
        <f>MAX($M563)</f>
        <v>0</v>
      </c>
      <c r="BH563" s="1">
        <f>MAX($N563)</f>
        <v>0</v>
      </c>
      <c r="BI563" s="1">
        <f>MAX($P563)</f>
        <v>0</v>
      </c>
      <c r="BJ563" s="1">
        <f>MAX($Q563)</f>
        <v>0</v>
      </c>
      <c r="BK563" s="1">
        <f>MAX($R563)</f>
        <v>0</v>
      </c>
    </row>
    <row r="564" spans="1:63">
      <c r="A564" s="1" t="s">
        <v>78</v>
      </c>
      <c r="B564" s="1" cm="1">
        <f t="array" ref="B564">_xlfn.SWITCH($A$2,"average", AVERAGE(Instances!B564:Instances!B564),"median", MEDIAN(Instances!B564:Instances!B564),"min", MIN(Instances!B564:Instances!B564),"max", MAX(Instances!B564:Instances!B564),"diff", MAX(Instances!B564:Instances!B564)-MIN(Instances!B564:Instances!B564))</f>
        <v>0</v>
      </c>
      <c r="C564" s="1" cm="1">
        <f t="array" ref="C564">_xlfn.SWITCH($A$2,"average", AVERAGE(Instances!C564:Instances!C564),"median", MEDIAN(Instances!C564:Instances!C564),"min", MIN(Instances!C564:Instances!C564),"max", MAX(Instances!C564:Instances!C564),"diff", MAX(Instances!C564:Instances!C564)-MIN(Instances!C564:Instances!C564))</f>
        <v>0</v>
      </c>
      <c r="D564" s="1" cm="1">
        <f t="array" ref="D564">_xlfn.SWITCH($A$2,"average", AVERAGE(Instances!D564:Instances!D564),"median", MEDIAN(Instances!D564:Instances!D564),"min", MIN(Instances!D564:Instances!D564),"max", MAX(Instances!D564:Instances!D564),"diff", MAX(Instances!D564:Instances!D564)-MIN(Instances!D564:Instances!D564))</f>
        <v>0</v>
      </c>
      <c r="E564" s="1" cm="1">
        <f t="array" ref="E564">_xlfn.SWITCH($A$2,"average", AVERAGE(Instances!E564:Instances!E564),"median", MEDIAN(Instances!E564:Instances!E564),"min", MIN(Instances!E564:Instances!E564),"max", MAX(Instances!E564:Instances!E564),"diff", MAX(Instances!E564:Instances!E564)-MIN(Instances!E564:Instances!E564))</f>
        <v>0</v>
      </c>
      <c r="F564" s="1" cm="1">
        <f t="array" ref="F564">_xlfn.SWITCH($A$2,"average", AVERAGE(Instances!F564:Instances!F564),"median", MEDIAN(Instances!F564:Instances!F564),"min", MIN(Instances!F564:Instances!F564),"max", MAX(Instances!F564:Instances!F564),"diff", MAX(Instances!F564:Instances!F564)-MIN(Instances!F564:Instances!F564))</f>
        <v>0</v>
      </c>
      <c r="G564" s="1" cm="1">
        <f t="array" ref="G564">_xlfn.SWITCH($A$2,"average", AVERAGE(Instances!G564:Instances!G564),"median", MEDIAN(Instances!G564:Instances!G564),"min", MIN(Instances!G564:Instances!G564),"max", MAX(Instances!G564:Instances!G564),"diff", MAX(Instances!G564:Instances!G564)-MIN(Instances!G564:Instances!G564))</f>
        <v>0</v>
      </c>
      <c r="H564" s="1" cm="1">
        <f t="array" ref="H564">_xlfn.SWITCH($A$2,"average", AVERAGE(Instances!H564:Instances!H564),"median", MEDIAN(Instances!H564:Instances!H564),"min", MIN(Instances!H564:Instances!H564),"max", MAX(Instances!H564:Instances!H564),"diff", MAX(Instances!H564:Instances!H564)-MIN(Instances!H564:Instances!H564))</f>
        <v>0</v>
      </c>
      <c r="I564" s="1" cm="1">
        <f t="array" ref="I564">_xlfn.SWITCH($A$2,"average", AVERAGE(Instances!I564:Instances!I564),"median", MEDIAN(Instances!I564:Instances!I564),"min", MIN(Instances!I564:Instances!I564),"max", MAX(Instances!I564:Instances!I564),"diff", MAX(Instances!I564:Instances!I564)-MIN(Instances!I564:Instances!I564))</f>
        <v>0</v>
      </c>
      <c r="J564" s="1" cm="1">
        <f t="array" ref="J564">_xlfn.SWITCH($A$2,"average", AVERAGE(Instances!J564:Instances!J564),"median", MEDIAN(Instances!J564:Instances!J564),"min", MIN(Instances!J564:Instances!J564),"max", MAX(Instances!J564:Instances!J564),"diff", MAX(Instances!J564:Instances!J564)-MIN(Instances!J564:Instances!J564))</f>
        <v>0</v>
      </c>
      <c r="K564" s="1" cm="1">
        <f t="array" ref="K564">_xlfn.SWITCH($A$2,"average", AVERAGE(Instances!K564:Instances!K564),"median", MEDIAN(Instances!K564:Instances!K564),"min", MIN(Instances!K564:Instances!K564),"max", MAX(Instances!K564:Instances!K564),"diff", MAX(Instances!K564:Instances!K564)-MIN(Instances!K564:Instances!K564))</f>
        <v>0</v>
      </c>
      <c r="L564" s="1"/>
      <c r="M564" s="1" cm="1">
        <f t="array" ref="M564">_xlfn.SWITCH($A$2,"average", AVERAGE(Instances!M564:Instances!M564),"median", MEDIAN(Instances!M564:Instances!M564),"min", MIN(Instances!M564:Instances!M564),"max", MAX(Instances!M564:Instances!M564),"diff", MAX(Instances!M564:Instances!M564)-MIN(Instances!M564:Instances!M564))</f>
        <v>0</v>
      </c>
      <c r="N564" s="1" cm="1">
        <f t="array" ref="N564">_xlfn.SWITCH($A$2,"average", AVERAGE(Instances!N564:Instances!N564),"median", MEDIAN(Instances!N564:Instances!N564),"min", MIN(Instances!N564:Instances!N564),"max", MAX(Instances!N564:Instances!N564),"diff", MAX(Instances!N564:Instances!N564)-MIN(Instances!N564:Instances!N564))</f>
        <v>0</v>
      </c>
      <c r="O564" s="1"/>
      <c r="P564" s="1" cm="1">
        <f t="array" ref="P564">_xlfn.SWITCH($A$2,"average", AVERAGE(Instances!P564:Instances!P564),"median", MEDIAN(Instances!P564:Instances!P564),"min", MIN(Instances!P564:Instances!P564),"max", MAX(Instances!P564:Instances!P564),"diff", MAX(Instances!P564:Instances!P564)-MIN(Instances!P564:Instances!P564))</f>
        <v>0</v>
      </c>
      <c r="Q564" s="1" cm="1">
        <f t="array" ref="Q564">_xlfn.SWITCH($A$2,"average", AVERAGE(Instances!Q564:Instances!Q564),"median", MEDIAN(Instances!Q564:Instances!Q564),"min", MIN(Instances!Q564:Instances!Q564),"max", MAX(Instances!Q564:Instances!Q564),"diff", MAX(Instances!Q564:Instances!Q564)-MIN(Instances!Q564:Instances!Q564))</f>
        <v>0</v>
      </c>
      <c r="R564" s="1" cm="1">
        <f t="array" ref="R564">_xlfn.SWITCH($A$2,"average", AVERAGE(Instances!R564:Instances!R564),"median", MEDIAN(Instances!R564:Instances!R564),"min", MIN(Instances!R564:Instances!R564),"max", MAX(Instances!R564:Instances!R564),"diff", MAX(Instances!R564:Instances!R564)-MIN(Instances!R564:Instances!R564))</f>
        <v>0</v>
      </c>
      <c r="S564" s="1">
        <f>MIN($B564)</f>
        <v>0</v>
      </c>
      <c r="T564" s="1">
        <f>MIN($C564)</f>
        <v>0</v>
      </c>
      <c r="U564" s="1">
        <f>MIN($D564)</f>
        <v>0</v>
      </c>
      <c r="V564" s="1">
        <f>MIN($E564)</f>
        <v>0</v>
      </c>
      <c r="W564" s="1">
        <f>MIN($F564)</f>
        <v>0</v>
      </c>
      <c r="X564" s="1">
        <f>MIN($G564)</f>
        <v>0</v>
      </c>
      <c r="Y564" s="1">
        <f>MIN($H564)</f>
        <v>0</v>
      </c>
      <c r="Z564" s="1">
        <f>MIN($I564)</f>
        <v>0</v>
      </c>
      <c r="AA564" s="1">
        <f>MIN($J564)</f>
        <v>0</v>
      </c>
      <c r="AB564" s="1">
        <f>MIN($K564)</f>
        <v>0</v>
      </c>
      <c r="AC564" s="1">
        <f>MIN($M564)</f>
        <v>0</v>
      </c>
      <c r="AD564" s="1">
        <f>MIN($N564)</f>
        <v>0</v>
      </c>
      <c r="AE564" s="1">
        <f>MIN($P564)</f>
        <v>0</v>
      </c>
      <c r="AF564" s="1">
        <f>MIN($Q564)</f>
        <v>0</v>
      </c>
      <c r="AG564" s="1">
        <f>MIN($R564)</f>
        <v>0</v>
      </c>
      <c r="AH564" s="1">
        <f>MEDIAN($B564)</f>
        <v>0</v>
      </c>
      <c r="AI564" s="1">
        <f>MEDIAN($C564)</f>
        <v>0</v>
      </c>
      <c r="AJ564" s="1">
        <f>MEDIAN($D564)</f>
        <v>0</v>
      </c>
      <c r="AK564" s="1">
        <f>MEDIAN($E564)</f>
        <v>0</v>
      </c>
      <c r="AL564" s="1">
        <f>MEDIAN($F564)</f>
        <v>0</v>
      </c>
      <c r="AM564" s="1">
        <f>MEDIAN($G564)</f>
        <v>0</v>
      </c>
      <c r="AN564" s="1">
        <f>MEDIAN($H564)</f>
        <v>0</v>
      </c>
      <c r="AO564" s="1">
        <f>MEDIAN($I564)</f>
        <v>0</v>
      </c>
      <c r="AP564" s="1">
        <f>MEDIAN($J564)</f>
        <v>0</v>
      </c>
      <c r="AQ564" s="1">
        <f>MEDIAN($K564)</f>
        <v>0</v>
      </c>
      <c r="AR564" s="1">
        <f>MEDIAN($M564)</f>
        <v>0</v>
      </c>
      <c r="AS564" s="1">
        <f>MEDIAN($N564)</f>
        <v>0</v>
      </c>
      <c r="AT564" s="1">
        <f>MEDIAN($P564)</f>
        <v>0</v>
      </c>
      <c r="AU564" s="1">
        <f>MEDIAN($Q564)</f>
        <v>0</v>
      </c>
      <c r="AV564" s="1">
        <f>MEDIAN($R564)</f>
        <v>0</v>
      </c>
      <c r="AW564" s="1">
        <f>MAX($B564)</f>
        <v>0</v>
      </c>
      <c r="AX564" s="1">
        <f>MAX($C564)</f>
        <v>0</v>
      </c>
      <c r="AY564" s="1">
        <f>MAX($D564)</f>
        <v>0</v>
      </c>
      <c r="AZ564" s="1">
        <f>MAX($E564)</f>
        <v>0</v>
      </c>
      <c r="BA564" s="1">
        <f>MAX($F564)</f>
        <v>0</v>
      </c>
      <c r="BB564" s="1">
        <f>MAX($G564)</f>
        <v>0</v>
      </c>
      <c r="BC564" s="1">
        <f>MAX($H564)</f>
        <v>0</v>
      </c>
      <c r="BD564" s="1">
        <f>MAX($I564)</f>
        <v>0</v>
      </c>
      <c r="BE564" s="1">
        <f>MAX($J564)</f>
        <v>0</v>
      </c>
      <c r="BF564" s="1">
        <f>MAX($K564)</f>
        <v>0</v>
      </c>
      <c r="BG564" s="1">
        <f>MAX($M564)</f>
        <v>0</v>
      </c>
      <c r="BH564" s="1">
        <f>MAX($N564)</f>
        <v>0</v>
      </c>
      <c r="BI564" s="1">
        <f>MAX($P564)</f>
        <v>0</v>
      </c>
      <c r="BJ564" s="1">
        <f>MAX($Q564)</f>
        <v>0</v>
      </c>
      <c r="BK564" s="1">
        <f>MAX($R564)</f>
        <v>0</v>
      </c>
    </row>
    <row r="565" spans="1:63">
      <c r="A565" s="1" t="s">
        <v>79</v>
      </c>
      <c r="B565" s="1" cm="1">
        <f t="array" ref="B565">_xlfn.SWITCH($A$2,"average", AVERAGE(Instances!B565:Instances!B565),"median", MEDIAN(Instances!B565:Instances!B565),"min", MIN(Instances!B565:Instances!B565),"max", MAX(Instances!B565:Instances!B565),"diff", MAX(Instances!B565:Instances!B565)-MIN(Instances!B565:Instances!B565))</f>
        <v>0</v>
      </c>
      <c r="C565" s="1" cm="1">
        <f t="array" ref="C565">_xlfn.SWITCH($A$2,"average", AVERAGE(Instances!C565:Instances!C565),"median", MEDIAN(Instances!C565:Instances!C565),"min", MIN(Instances!C565:Instances!C565),"max", MAX(Instances!C565:Instances!C565),"diff", MAX(Instances!C565:Instances!C565)-MIN(Instances!C565:Instances!C565))</f>
        <v>0</v>
      </c>
      <c r="D565" s="1" cm="1">
        <f t="array" ref="D565">_xlfn.SWITCH($A$2,"average", AVERAGE(Instances!D565:Instances!D565),"median", MEDIAN(Instances!D565:Instances!D565),"min", MIN(Instances!D565:Instances!D565),"max", MAX(Instances!D565:Instances!D565),"diff", MAX(Instances!D565:Instances!D565)-MIN(Instances!D565:Instances!D565))</f>
        <v>0</v>
      </c>
      <c r="E565" s="1" cm="1">
        <f t="array" ref="E565">_xlfn.SWITCH($A$2,"average", AVERAGE(Instances!E565:Instances!E565),"median", MEDIAN(Instances!E565:Instances!E565),"min", MIN(Instances!E565:Instances!E565),"max", MAX(Instances!E565:Instances!E565),"diff", MAX(Instances!E565:Instances!E565)-MIN(Instances!E565:Instances!E565))</f>
        <v>0</v>
      </c>
      <c r="F565" s="1" cm="1">
        <f t="array" ref="F565">_xlfn.SWITCH($A$2,"average", AVERAGE(Instances!F565:Instances!F565),"median", MEDIAN(Instances!F565:Instances!F565),"min", MIN(Instances!F565:Instances!F565),"max", MAX(Instances!F565:Instances!F565),"diff", MAX(Instances!F565:Instances!F565)-MIN(Instances!F565:Instances!F565))</f>
        <v>0</v>
      </c>
      <c r="G565" s="1" cm="1">
        <f t="array" ref="G565">_xlfn.SWITCH($A$2,"average", AVERAGE(Instances!G565:Instances!G565),"median", MEDIAN(Instances!G565:Instances!G565),"min", MIN(Instances!G565:Instances!G565),"max", MAX(Instances!G565:Instances!G565),"diff", MAX(Instances!G565:Instances!G565)-MIN(Instances!G565:Instances!G565))</f>
        <v>0</v>
      </c>
      <c r="H565" s="1" cm="1">
        <f t="array" ref="H565">_xlfn.SWITCH($A$2,"average", AVERAGE(Instances!H565:Instances!H565),"median", MEDIAN(Instances!H565:Instances!H565),"min", MIN(Instances!H565:Instances!H565),"max", MAX(Instances!H565:Instances!H565),"diff", MAX(Instances!H565:Instances!H565)-MIN(Instances!H565:Instances!H565))</f>
        <v>0</v>
      </c>
      <c r="I565" s="1" cm="1">
        <f t="array" ref="I565">_xlfn.SWITCH($A$2,"average", AVERAGE(Instances!I565:Instances!I565),"median", MEDIAN(Instances!I565:Instances!I565),"min", MIN(Instances!I565:Instances!I565),"max", MAX(Instances!I565:Instances!I565),"diff", MAX(Instances!I565:Instances!I565)-MIN(Instances!I565:Instances!I565))</f>
        <v>0</v>
      </c>
      <c r="J565" s="1" cm="1">
        <f t="array" ref="J565">_xlfn.SWITCH($A$2,"average", AVERAGE(Instances!J565:Instances!J565),"median", MEDIAN(Instances!J565:Instances!J565),"min", MIN(Instances!J565:Instances!J565),"max", MAX(Instances!J565:Instances!J565),"diff", MAX(Instances!J565:Instances!J565)-MIN(Instances!J565:Instances!J565))</f>
        <v>0</v>
      </c>
      <c r="K565" s="1" cm="1">
        <f t="array" ref="K565">_xlfn.SWITCH($A$2,"average", AVERAGE(Instances!K565:Instances!K565),"median", MEDIAN(Instances!K565:Instances!K565),"min", MIN(Instances!K565:Instances!K565),"max", MAX(Instances!K565:Instances!K565),"diff", MAX(Instances!K565:Instances!K565)-MIN(Instances!K565:Instances!K565))</f>
        <v>0</v>
      </c>
      <c r="L565" s="1"/>
      <c r="M565" s="1" cm="1">
        <f t="array" ref="M565">_xlfn.SWITCH($A$2,"average", AVERAGE(Instances!M565:Instances!M565),"median", MEDIAN(Instances!M565:Instances!M565),"min", MIN(Instances!M565:Instances!M565),"max", MAX(Instances!M565:Instances!M565),"diff", MAX(Instances!M565:Instances!M565)-MIN(Instances!M565:Instances!M565))</f>
        <v>0</v>
      </c>
      <c r="N565" s="1" cm="1">
        <f t="array" ref="N565">_xlfn.SWITCH($A$2,"average", AVERAGE(Instances!N565:Instances!N565),"median", MEDIAN(Instances!N565:Instances!N565),"min", MIN(Instances!N565:Instances!N565),"max", MAX(Instances!N565:Instances!N565),"diff", MAX(Instances!N565:Instances!N565)-MIN(Instances!N565:Instances!N565))</f>
        <v>0</v>
      </c>
      <c r="O565" s="1"/>
      <c r="P565" s="1" cm="1">
        <f t="array" ref="P565">_xlfn.SWITCH($A$2,"average", AVERAGE(Instances!P565:Instances!P565),"median", MEDIAN(Instances!P565:Instances!P565),"min", MIN(Instances!P565:Instances!P565),"max", MAX(Instances!P565:Instances!P565),"diff", MAX(Instances!P565:Instances!P565)-MIN(Instances!P565:Instances!P565))</f>
        <v>0</v>
      </c>
      <c r="Q565" s="1" cm="1">
        <f t="array" ref="Q565">_xlfn.SWITCH($A$2,"average", AVERAGE(Instances!Q565:Instances!Q565),"median", MEDIAN(Instances!Q565:Instances!Q565),"min", MIN(Instances!Q565:Instances!Q565),"max", MAX(Instances!Q565:Instances!Q565),"diff", MAX(Instances!Q565:Instances!Q565)-MIN(Instances!Q565:Instances!Q565))</f>
        <v>0</v>
      </c>
      <c r="R565" s="1" cm="1">
        <f t="array" ref="R565">_xlfn.SWITCH($A$2,"average", AVERAGE(Instances!R565:Instances!R565),"median", MEDIAN(Instances!R565:Instances!R565),"min", MIN(Instances!R565:Instances!R565),"max", MAX(Instances!R565:Instances!R565),"diff", MAX(Instances!R565:Instances!R565)-MIN(Instances!R565:Instances!R565))</f>
        <v>0</v>
      </c>
      <c r="S565" s="1">
        <f>MIN($B565)</f>
        <v>0</v>
      </c>
      <c r="T565" s="1">
        <f>MIN($C565)</f>
        <v>0</v>
      </c>
      <c r="U565" s="1">
        <f>MIN($D565)</f>
        <v>0</v>
      </c>
      <c r="V565" s="1">
        <f>MIN($E565)</f>
        <v>0</v>
      </c>
      <c r="W565" s="1">
        <f>MIN($F565)</f>
        <v>0</v>
      </c>
      <c r="X565" s="1">
        <f>MIN($G565)</f>
        <v>0</v>
      </c>
      <c r="Y565" s="1">
        <f>MIN($H565)</f>
        <v>0</v>
      </c>
      <c r="Z565" s="1">
        <f>MIN($I565)</f>
        <v>0</v>
      </c>
      <c r="AA565" s="1">
        <f>MIN($J565)</f>
        <v>0</v>
      </c>
      <c r="AB565" s="1">
        <f>MIN($K565)</f>
        <v>0</v>
      </c>
      <c r="AC565" s="1">
        <f>MIN($M565)</f>
        <v>0</v>
      </c>
      <c r="AD565" s="1">
        <f>MIN($N565)</f>
        <v>0</v>
      </c>
      <c r="AE565" s="1">
        <f>MIN($P565)</f>
        <v>0</v>
      </c>
      <c r="AF565" s="1">
        <f>MIN($Q565)</f>
        <v>0</v>
      </c>
      <c r="AG565" s="1">
        <f>MIN($R565)</f>
        <v>0</v>
      </c>
      <c r="AH565" s="1">
        <f>MEDIAN($B565)</f>
        <v>0</v>
      </c>
      <c r="AI565" s="1">
        <f>MEDIAN($C565)</f>
        <v>0</v>
      </c>
      <c r="AJ565" s="1">
        <f>MEDIAN($D565)</f>
        <v>0</v>
      </c>
      <c r="AK565" s="1">
        <f>MEDIAN($E565)</f>
        <v>0</v>
      </c>
      <c r="AL565" s="1">
        <f>MEDIAN($F565)</f>
        <v>0</v>
      </c>
      <c r="AM565" s="1">
        <f>MEDIAN($G565)</f>
        <v>0</v>
      </c>
      <c r="AN565" s="1">
        <f>MEDIAN($H565)</f>
        <v>0</v>
      </c>
      <c r="AO565" s="1">
        <f>MEDIAN($I565)</f>
        <v>0</v>
      </c>
      <c r="AP565" s="1">
        <f>MEDIAN($J565)</f>
        <v>0</v>
      </c>
      <c r="AQ565" s="1">
        <f>MEDIAN($K565)</f>
        <v>0</v>
      </c>
      <c r="AR565" s="1">
        <f>MEDIAN($M565)</f>
        <v>0</v>
      </c>
      <c r="AS565" s="1">
        <f>MEDIAN($N565)</f>
        <v>0</v>
      </c>
      <c r="AT565" s="1">
        <f>MEDIAN($P565)</f>
        <v>0</v>
      </c>
      <c r="AU565" s="1">
        <f>MEDIAN($Q565)</f>
        <v>0</v>
      </c>
      <c r="AV565" s="1">
        <f>MEDIAN($R565)</f>
        <v>0</v>
      </c>
      <c r="AW565" s="1">
        <f>MAX($B565)</f>
        <v>0</v>
      </c>
      <c r="AX565" s="1">
        <f>MAX($C565)</f>
        <v>0</v>
      </c>
      <c r="AY565" s="1">
        <f>MAX($D565)</f>
        <v>0</v>
      </c>
      <c r="AZ565" s="1">
        <f>MAX($E565)</f>
        <v>0</v>
      </c>
      <c r="BA565" s="1">
        <f>MAX($F565)</f>
        <v>0</v>
      </c>
      <c r="BB565" s="1">
        <f>MAX($G565)</f>
        <v>0</v>
      </c>
      <c r="BC565" s="1">
        <f>MAX($H565)</f>
        <v>0</v>
      </c>
      <c r="BD565" s="1">
        <f>MAX($I565)</f>
        <v>0</v>
      </c>
      <c r="BE565" s="1">
        <f>MAX($J565)</f>
        <v>0</v>
      </c>
      <c r="BF565" s="1">
        <f>MAX($K565)</f>
        <v>0</v>
      </c>
      <c r="BG565" s="1">
        <f>MAX($M565)</f>
        <v>0</v>
      </c>
      <c r="BH565" s="1">
        <f>MAX($N565)</f>
        <v>0</v>
      </c>
      <c r="BI565" s="1">
        <f>MAX($P565)</f>
        <v>0</v>
      </c>
      <c r="BJ565" s="1">
        <f>MAX($Q565)</f>
        <v>0</v>
      </c>
      <c r="BK565" s="1">
        <f>MAX($R565)</f>
        <v>0</v>
      </c>
    </row>
    <row r="566" spans="1:63">
      <c r="A566" s="1" t="s">
        <v>80</v>
      </c>
      <c r="B566" s="1" cm="1">
        <f t="array" ref="B566">_xlfn.SWITCH($A$2,"average", AVERAGE(Instances!B566:Instances!B566),"median", MEDIAN(Instances!B566:Instances!B566),"min", MIN(Instances!B566:Instances!B566),"max", MAX(Instances!B566:Instances!B566),"diff", MAX(Instances!B566:Instances!B566)-MIN(Instances!B566:Instances!B566))</f>
        <v>0</v>
      </c>
      <c r="C566" s="1" cm="1">
        <f t="array" ref="C566">_xlfn.SWITCH($A$2,"average", AVERAGE(Instances!C566:Instances!C566),"median", MEDIAN(Instances!C566:Instances!C566),"min", MIN(Instances!C566:Instances!C566),"max", MAX(Instances!C566:Instances!C566),"diff", MAX(Instances!C566:Instances!C566)-MIN(Instances!C566:Instances!C566))</f>
        <v>0</v>
      </c>
      <c r="D566" s="1" cm="1">
        <f t="array" ref="D566">_xlfn.SWITCH($A$2,"average", AVERAGE(Instances!D566:Instances!D566),"median", MEDIAN(Instances!D566:Instances!D566),"min", MIN(Instances!D566:Instances!D566),"max", MAX(Instances!D566:Instances!D566),"diff", MAX(Instances!D566:Instances!D566)-MIN(Instances!D566:Instances!D566))</f>
        <v>0</v>
      </c>
      <c r="E566" s="1" cm="1">
        <f t="array" ref="E566">_xlfn.SWITCH($A$2,"average", AVERAGE(Instances!E566:Instances!E566),"median", MEDIAN(Instances!E566:Instances!E566),"min", MIN(Instances!E566:Instances!E566),"max", MAX(Instances!E566:Instances!E566),"diff", MAX(Instances!E566:Instances!E566)-MIN(Instances!E566:Instances!E566))</f>
        <v>0</v>
      </c>
      <c r="F566" s="1" cm="1">
        <f t="array" ref="F566">_xlfn.SWITCH($A$2,"average", AVERAGE(Instances!F566:Instances!F566),"median", MEDIAN(Instances!F566:Instances!F566),"min", MIN(Instances!F566:Instances!F566),"max", MAX(Instances!F566:Instances!F566),"diff", MAX(Instances!F566:Instances!F566)-MIN(Instances!F566:Instances!F566))</f>
        <v>0</v>
      </c>
      <c r="G566" s="1" cm="1">
        <f t="array" ref="G566">_xlfn.SWITCH($A$2,"average", AVERAGE(Instances!G566:Instances!G566),"median", MEDIAN(Instances!G566:Instances!G566),"min", MIN(Instances!G566:Instances!G566),"max", MAX(Instances!G566:Instances!G566),"diff", MAX(Instances!G566:Instances!G566)-MIN(Instances!G566:Instances!G566))</f>
        <v>0</v>
      </c>
      <c r="H566" s="1" cm="1">
        <f t="array" ref="H566">_xlfn.SWITCH($A$2,"average", AVERAGE(Instances!H566:Instances!H566),"median", MEDIAN(Instances!H566:Instances!H566),"min", MIN(Instances!H566:Instances!H566),"max", MAX(Instances!H566:Instances!H566),"diff", MAX(Instances!H566:Instances!H566)-MIN(Instances!H566:Instances!H566))</f>
        <v>0</v>
      </c>
      <c r="I566" s="1" cm="1">
        <f t="array" ref="I566">_xlfn.SWITCH($A$2,"average", AVERAGE(Instances!I566:Instances!I566),"median", MEDIAN(Instances!I566:Instances!I566),"min", MIN(Instances!I566:Instances!I566),"max", MAX(Instances!I566:Instances!I566),"diff", MAX(Instances!I566:Instances!I566)-MIN(Instances!I566:Instances!I566))</f>
        <v>0</v>
      </c>
      <c r="J566" s="1" cm="1">
        <f t="array" ref="J566">_xlfn.SWITCH($A$2,"average", AVERAGE(Instances!J566:Instances!J566),"median", MEDIAN(Instances!J566:Instances!J566),"min", MIN(Instances!J566:Instances!J566),"max", MAX(Instances!J566:Instances!J566),"diff", MAX(Instances!J566:Instances!J566)-MIN(Instances!J566:Instances!J566))</f>
        <v>0</v>
      </c>
      <c r="K566" s="1" cm="1">
        <f t="array" ref="K566">_xlfn.SWITCH($A$2,"average", AVERAGE(Instances!K566:Instances!K566),"median", MEDIAN(Instances!K566:Instances!K566),"min", MIN(Instances!K566:Instances!K566),"max", MAX(Instances!K566:Instances!K566),"diff", MAX(Instances!K566:Instances!K566)-MIN(Instances!K566:Instances!K566))</f>
        <v>0</v>
      </c>
      <c r="L566" s="1"/>
      <c r="M566" s="1" cm="1">
        <f t="array" ref="M566">_xlfn.SWITCH($A$2,"average", AVERAGE(Instances!M566:Instances!M566),"median", MEDIAN(Instances!M566:Instances!M566),"min", MIN(Instances!M566:Instances!M566),"max", MAX(Instances!M566:Instances!M566),"diff", MAX(Instances!M566:Instances!M566)-MIN(Instances!M566:Instances!M566))</f>
        <v>0</v>
      </c>
      <c r="N566" s="1" cm="1">
        <f t="array" ref="N566">_xlfn.SWITCH($A$2,"average", AVERAGE(Instances!N566:Instances!N566),"median", MEDIAN(Instances!N566:Instances!N566),"min", MIN(Instances!N566:Instances!N566),"max", MAX(Instances!N566:Instances!N566),"diff", MAX(Instances!N566:Instances!N566)-MIN(Instances!N566:Instances!N566))</f>
        <v>0</v>
      </c>
      <c r="O566" s="1"/>
      <c r="P566" s="1" cm="1">
        <f t="array" ref="P566">_xlfn.SWITCH($A$2,"average", AVERAGE(Instances!P566:Instances!P566),"median", MEDIAN(Instances!P566:Instances!P566),"min", MIN(Instances!P566:Instances!P566),"max", MAX(Instances!P566:Instances!P566),"diff", MAX(Instances!P566:Instances!P566)-MIN(Instances!P566:Instances!P566))</f>
        <v>0</v>
      </c>
      <c r="Q566" s="1" cm="1">
        <f t="array" ref="Q566">_xlfn.SWITCH($A$2,"average", AVERAGE(Instances!Q566:Instances!Q566),"median", MEDIAN(Instances!Q566:Instances!Q566),"min", MIN(Instances!Q566:Instances!Q566),"max", MAX(Instances!Q566:Instances!Q566),"diff", MAX(Instances!Q566:Instances!Q566)-MIN(Instances!Q566:Instances!Q566))</f>
        <v>0</v>
      </c>
      <c r="R566" s="1" cm="1">
        <f t="array" ref="R566">_xlfn.SWITCH($A$2,"average", AVERAGE(Instances!R566:Instances!R566),"median", MEDIAN(Instances!R566:Instances!R566),"min", MIN(Instances!R566:Instances!R566),"max", MAX(Instances!R566:Instances!R566),"diff", MAX(Instances!R566:Instances!R566)-MIN(Instances!R566:Instances!R566))</f>
        <v>0</v>
      </c>
      <c r="S566" s="1">
        <f>MIN($B566)</f>
        <v>0</v>
      </c>
      <c r="T566" s="1">
        <f>MIN($C566)</f>
        <v>0</v>
      </c>
      <c r="U566" s="1">
        <f>MIN($D566)</f>
        <v>0</v>
      </c>
      <c r="V566" s="1">
        <f>MIN($E566)</f>
        <v>0</v>
      </c>
      <c r="W566" s="1">
        <f>MIN($F566)</f>
        <v>0</v>
      </c>
      <c r="X566" s="1">
        <f>MIN($G566)</f>
        <v>0</v>
      </c>
      <c r="Y566" s="1">
        <f>MIN($H566)</f>
        <v>0</v>
      </c>
      <c r="Z566" s="1">
        <f>MIN($I566)</f>
        <v>0</v>
      </c>
      <c r="AA566" s="1">
        <f>MIN($J566)</f>
        <v>0</v>
      </c>
      <c r="AB566" s="1">
        <f>MIN($K566)</f>
        <v>0</v>
      </c>
      <c r="AC566" s="1">
        <f>MIN($M566)</f>
        <v>0</v>
      </c>
      <c r="AD566" s="1">
        <f>MIN($N566)</f>
        <v>0</v>
      </c>
      <c r="AE566" s="1">
        <f>MIN($P566)</f>
        <v>0</v>
      </c>
      <c r="AF566" s="1">
        <f>MIN($Q566)</f>
        <v>0</v>
      </c>
      <c r="AG566" s="1">
        <f>MIN($R566)</f>
        <v>0</v>
      </c>
      <c r="AH566" s="1">
        <f>MEDIAN($B566)</f>
        <v>0</v>
      </c>
      <c r="AI566" s="1">
        <f>MEDIAN($C566)</f>
        <v>0</v>
      </c>
      <c r="AJ566" s="1">
        <f>MEDIAN($D566)</f>
        <v>0</v>
      </c>
      <c r="AK566" s="1">
        <f>MEDIAN($E566)</f>
        <v>0</v>
      </c>
      <c r="AL566" s="1">
        <f>MEDIAN($F566)</f>
        <v>0</v>
      </c>
      <c r="AM566" s="1">
        <f>MEDIAN($G566)</f>
        <v>0</v>
      </c>
      <c r="AN566" s="1">
        <f>MEDIAN($H566)</f>
        <v>0</v>
      </c>
      <c r="AO566" s="1">
        <f>MEDIAN($I566)</f>
        <v>0</v>
      </c>
      <c r="AP566" s="1">
        <f>MEDIAN($J566)</f>
        <v>0</v>
      </c>
      <c r="AQ566" s="1">
        <f>MEDIAN($K566)</f>
        <v>0</v>
      </c>
      <c r="AR566" s="1">
        <f>MEDIAN($M566)</f>
        <v>0</v>
      </c>
      <c r="AS566" s="1">
        <f>MEDIAN($N566)</f>
        <v>0</v>
      </c>
      <c r="AT566" s="1">
        <f>MEDIAN($P566)</f>
        <v>0</v>
      </c>
      <c r="AU566" s="1">
        <f>MEDIAN($Q566)</f>
        <v>0</v>
      </c>
      <c r="AV566" s="1">
        <f>MEDIAN($R566)</f>
        <v>0</v>
      </c>
      <c r="AW566" s="1">
        <f>MAX($B566)</f>
        <v>0</v>
      </c>
      <c r="AX566" s="1">
        <f>MAX($C566)</f>
        <v>0</v>
      </c>
      <c r="AY566" s="1">
        <f>MAX($D566)</f>
        <v>0</v>
      </c>
      <c r="AZ566" s="1">
        <f>MAX($E566)</f>
        <v>0</v>
      </c>
      <c r="BA566" s="1">
        <f>MAX($F566)</f>
        <v>0</v>
      </c>
      <c r="BB566" s="1">
        <f>MAX($G566)</f>
        <v>0</v>
      </c>
      <c r="BC566" s="1">
        <f>MAX($H566)</f>
        <v>0</v>
      </c>
      <c r="BD566" s="1">
        <f>MAX($I566)</f>
        <v>0</v>
      </c>
      <c r="BE566" s="1">
        <f>MAX($J566)</f>
        <v>0</v>
      </c>
      <c r="BF566" s="1">
        <f>MAX($K566)</f>
        <v>0</v>
      </c>
      <c r="BG566" s="1">
        <f>MAX($M566)</f>
        <v>0</v>
      </c>
      <c r="BH566" s="1">
        <f>MAX($N566)</f>
        <v>0</v>
      </c>
      <c r="BI566" s="1">
        <f>MAX($P566)</f>
        <v>0</v>
      </c>
      <c r="BJ566" s="1">
        <f>MAX($Q566)</f>
        <v>0</v>
      </c>
      <c r="BK566" s="1">
        <f>MAX($R566)</f>
        <v>0</v>
      </c>
    </row>
    <row r="567" spans="1:63">
      <c r="A567" s="1" t="s">
        <v>81</v>
      </c>
      <c r="B567" s="1" cm="1">
        <f t="array" ref="B567">_xlfn.SWITCH($A$2,"average", AVERAGE(Instances!B567:Instances!B567),"median", MEDIAN(Instances!B567:Instances!B567),"min", MIN(Instances!B567:Instances!B567),"max", MAX(Instances!B567:Instances!B567),"diff", MAX(Instances!B567:Instances!B567)-MIN(Instances!B567:Instances!B567))</f>
        <v>0</v>
      </c>
      <c r="C567" s="1" cm="1">
        <f t="array" ref="C567">_xlfn.SWITCH($A$2,"average", AVERAGE(Instances!C567:Instances!C567),"median", MEDIAN(Instances!C567:Instances!C567),"min", MIN(Instances!C567:Instances!C567),"max", MAX(Instances!C567:Instances!C567),"diff", MAX(Instances!C567:Instances!C567)-MIN(Instances!C567:Instances!C567))</f>
        <v>0</v>
      </c>
      <c r="D567" s="1" cm="1">
        <f t="array" ref="D567">_xlfn.SWITCH($A$2,"average", AVERAGE(Instances!D567:Instances!D567),"median", MEDIAN(Instances!D567:Instances!D567),"min", MIN(Instances!D567:Instances!D567),"max", MAX(Instances!D567:Instances!D567),"diff", MAX(Instances!D567:Instances!D567)-MIN(Instances!D567:Instances!D567))</f>
        <v>0</v>
      </c>
      <c r="E567" s="1" cm="1">
        <f t="array" ref="E567">_xlfn.SWITCH($A$2,"average", AVERAGE(Instances!E567:Instances!E567),"median", MEDIAN(Instances!E567:Instances!E567),"min", MIN(Instances!E567:Instances!E567),"max", MAX(Instances!E567:Instances!E567),"diff", MAX(Instances!E567:Instances!E567)-MIN(Instances!E567:Instances!E567))</f>
        <v>0</v>
      </c>
      <c r="F567" s="1" cm="1">
        <f t="array" ref="F567">_xlfn.SWITCH($A$2,"average", AVERAGE(Instances!F567:Instances!F567),"median", MEDIAN(Instances!F567:Instances!F567),"min", MIN(Instances!F567:Instances!F567),"max", MAX(Instances!F567:Instances!F567),"diff", MAX(Instances!F567:Instances!F567)-MIN(Instances!F567:Instances!F567))</f>
        <v>0</v>
      </c>
      <c r="G567" s="1" cm="1">
        <f t="array" ref="G567">_xlfn.SWITCH($A$2,"average", AVERAGE(Instances!G567:Instances!G567),"median", MEDIAN(Instances!G567:Instances!G567),"min", MIN(Instances!G567:Instances!G567),"max", MAX(Instances!G567:Instances!G567),"diff", MAX(Instances!G567:Instances!G567)-MIN(Instances!G567:Instances!G567))</f>
        <v>0</v>
      </c>
      <c r="H567" s="1" cm="1">
        <f t="array" ref="H567">_xlfn.SWITCH($A$2,"average", AVERAGE(Instances!H567:Instances!H567),"median", MEDIAN(Instances!H567:Instances!H567),"min", MIN(Instances!H567:Instances!H567),"max", MAX(Instances!H567:Instances!H567),"diff", MAX(Instances!H567:Instances!H567)-MIN(Instances!H567:Instances!H567))</f>
        <v>0</v>
      </c>
      <c r="I567" s="1" cm="1">
        <f t="array" ref="I567">_xlfn.SWITCH($A$2,"average", AVERAGE(Instances!I567:Instances!I567),"median", MEDIAN(Instances!I567:Instances!I567),"min", MIN(Instances!I567:Instances!I567),"max", MAX(Instances!I567:Instances!I567),"diff", MAX(Instances!I567:Instances!I567)-MIN(Instances!I567:Instances!I567))</f>
        <v>0</v>
      </c>
      <c r="J567" s="1" cm="1">
        <f t="array" ref="J567">_xlfn.SWITCH($A$2,"average", AVERAGE(Instances!J567:Instances!J567),"median", MEDIAN(Instances!J567:Instances!J567),"min", MIN(Instances!J567:Instances!J567),"max", MAX(Instances!J567:Instances!J567),"diff", MAX(Instances!J567:Instances!J567)-MIN(Instances!J567:Instances!J567))</f>
        <v>0</v>
      </c>
      <c r="K567" s="1" cm="1">
        <f t="array" ref="K567">_xlfn.SWITCH($A$2,"average", AVERAGE(Instances!K567:Instances!K567),"median", MEDIAN(Instances!K567:Instances!K567),"min", MIN(Instances!K567:Instances!K567),"max", MAX(Instances!K567:Instances!K567),"diff", MAX(Instances!K567:Instances!K567)-MIN(Instances!K567:Instances!K567))</f>
        <v>0</v>
      </c>
      <c r="L567" s="1"/>
      <c r="M567" s="1" cm="1">
        <f t="array" ref="M567">_xlfn.SWITCH($A$2,"average", AVERAGE(Instances!M567:Instances!M567),"median", MEDIAN(Instances!M567:Instances!M567),"min", MIN(Instances!M567:Instances!M567),"max", MAX(Instances!M567:Instances!M567),"diff", MAX(Instances!M567:Instances!M567)-MIN(Instances!M567:Instances!M567))</f>
        <v>0</v>
      </c>
      <c r="N567" s="1" cm="1">
        <f t="array" ref="N567">_xlfn.SWITCH($A$2,"average", AVERAGE(Instances!N567:Instances!N567),"median", MEDIAN(Instances!N567:Instances!N567),"min", MIN(Instances!N567:Instances!N567),"max", MAX(Instances!N567:Instances!N567),"diff", MAX(Instances!N567:Instances!N567)-MIN(Instances!N567:Instances!N567))</f>
        <v>0</v>
      </c>
      <c r="O567" s="1"/>
      <c r="P567" s="1" cm="1">
        <f t="array" ref="P567">_xlfn.SWITCH($A$2,"average", AVERAGE(Instances!P567:Instances!P567),"median", MEDIAN(Instances!P567:Instances!P567),"min", MIN(Instances!P567:Instances!P567),"max", MAX(Instances!P567:Instances!P567),"diff", MAX(Instances!P567:Instances!P567)-MIN(Instances!P567:Instances!P567))</f>
        <v>0</v>
      </c>
      <c r="Q567" s="1" cm="1">
        <f t="array" ref="Q567">_xlfn.SWITCH($A$2,"average", AVERAGE(Instances!Q567:Instances!Q567),"median", MEDIAN(Instances!Q567:Instances!Q567),"min", MIN(Instances!Q567:Instances!Q567),"max", MAX(Instances!Q567:Instances!Q567),"diff", MAX(Instances!Q567:Instances!Q567)-MIN(Instances!Q567:Instances!Q567))</f>
        <v>0</v>
      </c>
      <c r="R567" s="1" cm="1">
        <f t="array" ref="R567">_xlfn.SWITCH($A$2,"average", AVERAGE(Instances!R567:Instances!R567),"median", MEDIAN(Instances!R567:Instances!R567),"min", MIN(Instances!R567:Instances!R567),"max", MAX(Instances!R567:Instances!R567),"diff", MAX(Instances!R567:Instances!R567)-MIN(Instances!R567:Instances!R567))</f>
        <v>0</v>
      </c>
      <c r="S567" s="1">
        <f>MIN($B567)</f>
        <v>0</v>
      </c>
      <c r="T567" s="1">
        <f>MIN($C567)</f>
        <v>0</v>
      </c>
      <c r="U567" s="1">
        <f>MIN($D567)</f>
        <v>0</v>
      </c>
      <c r="V567" s="1">
        <f>MIN($E567)</f>
        <v>0</v>
      </c>
      <c r="W567" s="1">
        <f>MIN($F567)</f>
        <v>0</v>
      </c>
      <c r="X567" s="1">
        <f>MIN($G567)</f>
        <v>0</v>
      </c>
      <c r="Y567" s="1">
        <f>MIN($H567)</f>
        <v>0</v>
      </c>
      <c r="Z567" s="1">
        <f>MIN($I567)</f>
        <v>0</v>
      </c>
      <c r="AA567" s="1">
        <f>MIN($J567)</f>
        <v>0</v>
      </c>
      <c r="AB567" s="1">
        <f>MIN($K567)</f>
        <v>0</v>
      </c>
      <c r="AC567" s="1">
        <f>MIN($M567)</f>
        <v>0</v>
      </c>
      <c r="AD567" s="1">
        <f>MIN($N567)</f>
        <v>0</v>
      </c>
      <c r="AE567" s="1">
        <f>MIN($P567)</f>
        <v>0</v>
      </c>
      <c r="AF567" s="1">
        <f>MIN($Q567)</f>
        <v>0</v>
      </c>
      <c r="AG567" s="1">
        <f>MIN($R567)</f>
        <v>0</v>
      </c>
      <c r="AH567" s="1">
        <f>MEDIAN($B567)</f>
        <v>0</v>
      </c>
      <c r="AI567" s="1">
        <f>MEDIAN($C567)</f>
        <v>0</v>
      </c>
      <c r="AJ567" s="1">
        <f>MEDIAN($D567)</f>
        <v>0</v>
      </c>
      <c r="AK567" s="1">
        <f>MEDIAN($E567)</f>
        <v>0</v>
      </c>
      <c r="AL567" s="1">
        <f>MEDIAN($F567)</f>
        <v>0</v>
      </c>
      <c r="AM567" s="1">
        <f>MEDIAN($G567)</f>
        <v>0</v>
      </c>
      <c r="AN567" s="1">
        <f>MEDIAN($H567)</f>
        <v>0</v>
      </c>
      <c r="AO567" s="1">
        <f>MEDIAN($I567)</f>
        <v>0</v>
      </c>
      <c r="AP567" s="1">
        <f>MEDIAN($J567)</f>
        <v>0</v>
      </c>
      <c r="AQ567" s="1">
        <f>MEDIAN($K567)</f>
        <v>0</v>
      </c>
      <c r="AR567" s="1">
        <f>MEDIAN($M567)</f>
        <v>0</v>
      </c>
      <c r="AS567" s="1">
        <f>MEDIAN($N567)</f>
        <v>0</v>
      </c>
      <c r="AT567" s="1">
        <f>MEDIAN($P567)</f>
        <v>0</v>
      </c>
      <c r="AU567" s="1">
        <f>MEDIAN($Q567)</f>
        <v>0</v>
      </c>
      <c r="AV567" s="1">
        <f>MEDIAN($R567)</f>
        <v>0</v>
      </c>
      <c r="AW567" s="1">
        <f>MAX($B567)</f>
        <v>0</v>
      </c>
      <c r="AX567" s="1">
        <f>MAX($C567)</f>
        <v>0</v>
      </c>
      <c r="AY567" s="1">
        <f>MAX($D567)</f>
        <v>0</v>
      </c>
      <c r="AZ567" s="1">
        <f>MAX($E567)</f>
        <v>0</v>
      </c>
      <c r="BA567" s="1">
        <f>MAX($F567)</f>
        <v>0</v>
      </c>
      <c r="BB567" s="1">
        <f>MAX($G567)</f>
        <v>0</v>
      </c>
      <c r="BC567" s="1">
        <f>MAX($H567)</f>
        <v>0</v>
      </c>
      <c r="BD567" s="1">
        <f>MAX($I567)</f>
        <v>0</v>
      </c>
      <c r="BE567" s="1">
        <f>MAX($J567)</f>
        <v>0</v>
      </c>
      <c r="BF567" s="1">
        <f>MAX($K567)</f>
        <v>0</v>
      </c>
      <c r="BG567" s="1">
        <f>MAX($M567)</f>
        <v>0</v>
      </c>
      <c r="BH567" s="1">
        <f>MAX($N567)</f>
        <v>0</v>
      </c>
      <c r="BI567" s="1">
        <f>MAX($P567)</f>
        <v>0</v>
      </c>
      <c r="BJ567" s="1">
        <f>MAX($Q567)</f>
        <v>0</v>
      </c>
      <c r="BK567" s="1">
        <f>MAX($R567)</f>
        <v>0</v>
      </c>
    </row>
    <row r="568" spans="1:63">
      <c r="A568" s="1" t="s">
        <v>82</v>
      </c>
      <c r="B568" s="1" cm="1">
        <f t="array" ref="B568">_xlfn.SWITCH($A$2,"average", AVERAGE(Instances!B568:Instances!B568),"median", MEDIAN(Instances!B568:Instances!B568),"min", MIN(Instances!B568:Instances!B568),"max", MAX(Instances!B568:Instances!B568),"diff", MAX(Instances!B568:Instances!B568)-MIN(Instances!B568:Instances!B568))</f>
        <v>0</v>
      </c>
      <c r="C568" s="1" cm="1">
        <f t="array" ref="C568">_xlfn.SWITCH($A$2,"average", AVERAGE(Instances!C568:Instances!C568),"median", MEDIAN(Instances!C568:Instances!C568),"min", MIN(Instances!C568:Instances!C568),"max", MAX(Instances!C568:Instances!C568),"diff", MAX(Instances!C568:Instances!C568)-MIN(Instances!C568:Instances!C568))</f>
        <v>0</v>
      </c>
      <c r="D568" s="1" cm="1">
        <f t="array" ref="D568">_xlfn.SWITCH($A$2,"average", AVERAGE(Instances!D568:Instances!D568),"median", MEDIAN(Instances!D568:Instances!D568),"min", MIN(Instances!D568:Instances!D568),"max", MAX(Instances!D568:Instances!D568),"diff", MAX(Instances!D568:Instances!D568)-MIN(Instances!D568:Instances!D568))</f>
        <v>0</v>
      </c>
      <c r="E568" s="1" cm="1">
        <f t="array" ref="E568">_xlfn.SWITCH($A$2,"average", AVERAGE(Instances!E568:Instances!E568),"median", MEDIAN(Instances!E568:Instances!E568),"min", MIN(Instances!E568:Instances!E568),"max", MAX(Instances!E568:Instances!E568),"diff", MAX(Instances!E568:Instances!E568)-MIN(Instances!E568:Instances!E568))</f>
        <v>0</v>
      </c>
      <c r="F568" s="1" cm="1">
        <f t="array" ref="F568">_xlfn.SWITCH($A$2,"average", AVERAGE(Instances!F568:Instances!F568),"median", MEDIAN(Instances!F568:Instances!F568),"min", MIN(Instances!F568:Instances!F568),"max", MAX(Instances!F568:Instances!F568),"diff", MAX(Instances!F568:Instances!F568)-MIN(Instances!F568:Instances!F568))</f>
        <v>0</v>
      </c>
      <c r="G568" s="1" cm="1">
        <f t="array" ref="G568">_xlfn.SWITCH($A$2,"average", AVERAGE(Instances!G568:Instances!G568),"median", MEDIAN(Instances!G568:Instances!G568),"min", MIN(Instances!G568:Instances!G568),"max", MAX(Instances!G568:Instances!G568),"diff", MAX(Instances!G568:Instances!G568)-MIN(Instances!G568:Instances!G568))</f>
        <v>0</v>
      </c>
      <c r="H568" s="1" cm="1">
        <f t="array" ref="H568">_xlfn.SWITCH($A$2,"average", AVERAGE(Instances!H568:Instances!H568),"median", MEDIAN(Instances!H568:Instances!H568),"min", MIN(Instances!H568:Instances!H568),"max", MAX(Instances!H568:Instances!H568),"diff", MAX(Instances!H568:Instances!H568)-MIN(Instances!H568:Instances!H568))</f>
        <v>0</v>
      </c>
      <c r="I568" s="1" cm="1">
        <f t="array" ref="I568">_xlfn.SWITCH($A$2,"average", AVERAGE(Instances!I568:Instances!I568),"median", MEDIAN(Instances!I568:Instances!I568),"min", MIN(Instances!I568:Instances!I568),"max", MAX(Instances!I568:Instances!I568),"diff", MAX(Instances!I568:Instances!I568)-MIN(Instances!I568:Instances!I568))</f>
        <v>0</v>
      </c>
      <c r="J568" s="1" cm="1">
        <f t="array" ref="J568">_xlfn.SWITCH($A$2,"average", AVERAGE(Instances!J568:Instances!J568),"median", MEDIAN(Instances!J568:Instances!J568),"min", MIN(Instances!J568:Instances!J568),"max", MAX(Instances!J568:Instances!J568),"diff", MAX(Instances!J568:Instances!J568)-MIN(Instances!J568:Instances!J568))</f>
        <v>0</v>
      </c>
      <c r="K568" s="1" cm="1">
        <f t="array" ref="K568">_xlfn.SWITCH($A$2,"average", AVERAGE(Instances!K568:Instances!K568),"median", MEDIAN(Instances!K568:Instances!K568),"min", MIN(Instances!K568:Instances!K568),"max", MAX(Instances!K568:Instances!K568),"diff", MAX(Instances!K568:Instances!K568)-MIN(Instances!K568:Instances!K568))</f>
        <v>0</v>
      </c>
      <c r="L568" s="1"/>
      <c r="M568" s="1" cm="1">
        <f t="array" ref="M568">_xlfn.SWITCH($A$2,"average", AVERAGE(Instances!M568:Instances!M568),"median", MEDIAN(Instances!M568:Instances!M568),"min", MIN(Instances!M568:Instances!M568),"max", MAX(Instances!M568:Instances!M568),"diff", MAX(Instances!M568:Instances!M568)-MIN(Instances!M568:Instances!M568))</f>
        <v>0</v>
      </c>
      <c r="N568" s="1" cm="1">
        <f t="array" ref="N568">_xlfn.SWITCH($A$2,"average", AVERAGE(Instances!N568:Instances!N568),"median", MEDIAN(Instances!N568:Instances!N568),"min", MIN(Instances!N568:Instances!N568),"max", MAX(Instances!N568:Instances!N568),"diff", MAX(Instances!N568:Instances!N568)-MIN(Instances!N568:Instances!N568))</f>
        <v>0</v>
      </c>
      <c r="O568" s="1"/>
      <c r="P568" s="1" cm="1">
        <f t="array" ref="P568">_xlfn.SWITCH($A$2,"average", AVERAGE(Instances!P568:Instances!P568),"median", MEDIAN(Instances!P568:Instances!P568),"min", MIN(Instances!P568:Instances!P568),"max", MAX(Instances!P568:Instances!P568),"diff", MAX(Instances!P568:Instances!P568)-MIN(Instances!P568:Instances!P568))</f>
        <v>0</v>
      </c>
      <c r="Q568" s="1" cm="1">
        <f t="array" ref="Q568">_xlfn.SWITCH($A$2,"average", AVERAGE(Instances!Q568:Instances!Q568),"median", MEDIAN(Instances!Q568:Instances!Q568),"min", MIN(Instances!Q568:Instances!Q568),"max", MAX(Instances!Q568:Instances!Q568),"diff", MAX(Instances!Q568:Instances!Q568)-MIN(Instances!Q568:Instances!Q568))</f>
        <v>0</v>
      </c>
      <c r="R568" s="1" cm="1">
        <f t="array" ref="R568">_xlfn.SWITCH($A$2,"average", AVERAGE(Instances!R568:Instances!R568),"median", MEDIAN(Instances!R568:Instances!R568),"min", MIN(Instances!R568:Instances!R568),"max", MAX(Instances!R568:Instances!R568),"diff", MAX(Instances!R568:Instances!R568)-MIN(Instances!R568:Instances!R568))</f>
        <v>0</v>
      </c>
      <c r="S568" s="1">
        <f>MIN($B568)</f>
        <v>0</v>
      </c>
      <c r="T568" s="1">
        <f>MIN($C568)</f>
        <v>0</v>
      </c>
      <c r="U568" s="1">
        <f>MIN($D568)</f>
        <v>0</v>
      </c>
      <c r="V568" s="1">
        <f>MIN($E568)</f>
        <v>0</v>
      </c>
      <c r="W568" s="1">
        <f>MIN($F568)</f>
        <v>0</v>
      </c>
      <c r="X568" s="1">
        <f>MIN($G568)</f>
        <v>0</v>
      </c>
      <c r="Y568" s="1">
        <f>MIN($H568)</f>
        <v>0</v>
      </c>
      <c r="Z568" s="1">
        <f>MIN($I568)</f>
        <v>0</v>
      </c>
      <c r="AA568" s="1">
        <f>MIN($J568)</f>
        <v>0</v>
      </c>
      <c r="AB568" s="1">
        <f>MIN($K568)</f>
        <v>0</v>
      </c>
      <c r="AC568" s="1">
        <f>MIN($M568)</f>
        <v>0</v>
      </c>
      <c r="AD568" s="1">
        <f>MIN($N568)</f>
        <v>0</v>
      </c>
      <c r="AE568" s="1">
        <f>MIN($P568)</f>
        <v>0</v>
      </c>
      <c r="AF568" s="1">
        <f>MIN($Q568)</f>
        <v>0</v>
      </c>
      <c r="AG568" s="1">
        <f>MIN($R568)</f>
        <v>0</v>
      </c>
      <c r="AH568" s="1">
        <f>MEDIAN($B568)</f>
        <v>0</v>
      </c>
      <c r="AI568" s="1">
        <f>MEDIAN($C568)</f>
        <v>0</v>
      </c>
      <c r="AJ568" s="1">
        <f>MEDIAN($D568)</f>
        <v>0</v>
      </c>
      <c r="AK568" s="1">
        <f>MEDIAN($E568)</f>
        <v>0</v>
      </c>
      <c r="AL568" s="1">
        <f>MEDIAN($F568)</f>
        <v>0</v>
      </c>
      <c r="AM568" s="1">
        <f>MEDIAN($G568)</f>
        <v>0</v>
      </c>
      <c r="AN568" s="1">
        <f>MEDIAN($H568)</f>
        <v>0</v>
      </c>
      <c r="AO568" s="1">
        <f>MEDIAN($I568)</f>
        <v>0</v>
      </c>
      <c r="AP568" s="1">
        <f>MEDIAN($J568)</f>
        <v>0</v>
      </c>
      <c r="AQ568" s="1">
        <f>MEDIAN($K568)</f>
        <v>0</v>
      </c>
      <c r="AR568" s="1">
        <f>MEDIAN($M568)</f>
        <v>0</v>
      </c>
      <c r="AS568" s="1">
        <f>MEDIAN($N568)</f>
        <v>0</v>
      </c>
      <c r="AT568" s="1">
        <f>MEDIAN($P568)</f>
        <v>0</v>
      </c>
      <c r="AU568" s="1">
        <f>MEDIAN($Q568)</f>
        <v>0</v>
      </c>
      <c r="AV568" s="1">
        <f>MEDIAN($R568)</f>
        <v>0</v>
      </c>
      <c r="AW568" s="1">
        <f>MAX($B568)</f>
        <v>0</v>
      </c>
      <c r="AX568" s="1">
        <f>MAX($C568)</f>
        <v>0</v>
      </c>
      <c r="AY568" s="1">
        <f>MAX($D568)</f>
        <v>0</v>
      </c>
      <c r="AZ568" s="1">
        <f>MAX($E568)</f>
        <v>0</v>
      </c>
      <c r="BA568" s="1">
        <f>MAX($F568)</f>
        <v>0</v>
      </c>
      <c r="BB568" s="1">
        <f>MAX($G568)</f>
        <v>0</v>
      </c>
      <c r="BC568" s="1">
        <f>MAX($H568)</f>
        <v>0</v>
      </c>
      <c r="BD568" s="1">
        <f>MAX($I568)</f>
        <v>0</v>
      </c>
      <c r="BE568" s="1">
        <f>MAX($J568)</f>
        <v>0</v>
      </c>
      <c r="BF568" s="1">
        <f>MAX($K568)</f>
        <v>0</v>
      </c>
      <c r="BG568" s="1">
        <f>MAX($M568)</f>
        <v>0</v>
      </c>
      <c r="BH568" s="1">
        <f>MAX($N568)</f>
        <v>0</v>
      </c>
      <c r="BI568" s="1">
        <f>MAX($P568)</f>
        <v>0</v>
      </c>
      <c r="BJ568" s="1">
        <f>MAX($Q568)</f>
        <v>0</v>
      </c>
      <c r="BK568" s="1">
        <f>MAX($R568)</f>
        <v>0</v>
      </c>
    </row>
    <row r="569" spans="1:63">
      <c r="A569" s="1" t="s">
        <v>83</v>
      </c>
      <c r="B569" s="1" cm="1">
        <f t="array" ref="B569">_xlfn.SWITCH($A$2,"average", AVERAGE(Instances!B569:Instances!B569),"median", MEDIAN(Instances!B569:Instances!B569),"min", MIN(Instances!B569:Instances!B569),"max", MAX(Instances!B569:Instances!B569),"diff", MAX(Instances!B569:Instances!B569)-MIN(Instances!B569:Instances!B569))</f>
        <v>0</v>
      </c>
      <c r="C569" s="1" cm="1">
        <f t="array" ref="C569">_xlfn.SWITCH($A$2,"average", AVERAGE(Instances!C569:Instances!C569),"median", MEDIAN(Instances!C569:Instances!C569),"min", MIN(Instances!C569:Instances!C569),"max", MAX(Instances!C569:Instances!C569),"diff", MAX(Instances!C569:Instances!C569)-MIN(Instances!C569:Instances!C569))</f>
        <v>0</v>
      </c>
      <c r="D569" s="1" cm="1">
        <f t="array" ref="D569">_xlfn.SWITCH($A$2,"average", AVERAGE(Instances!D569:Instances!D569),"median", MEDIAN(Instances!D569:Instances!D569),"min", MIN(Instances!D569:Instances!D569),"max", MAX(Instances!D569:Instances!D569),"diff", MAX(Instances!D569:Instances!D569)-MIN(Instances!D569:Instances!D569))</f>
        <v>0</v>
      </c>
      <c r="E569" s="1" cm="1">
        <f t="array" ref="E569">_xlfn.SWITCH($A$2,"average", AVERAGE(Instances!E569:Instances!E569),"median", MEDIAN(Instances!E569:Instances!E569),"min", MIN(Instances!E569:Instances!E569),"max", MAX(Instances!E569:Instances!E569),"diff", MAX(Instances!E569:Instances!E569)-MIN(Instances!E569:Instances!E569))</f>
        <v>0</v>
      </c>
      <c r="F569" s="1" cm="1">
        <f t="array" ref="F569">_xlfn.SWITCH($A$2,"average", AVERAGE(Instances!F569:Instances!F569),"median", MEDIAN(Instances!F569:Instances!F569),"min", MIN(Instances!F569:Instances!F569),"max", MAX(Instances!F569:Instances!F569),"diff", MAX(Instances!F569:Instances!F569)-MIN(Instances!F569:Instances!F569))</f>
        <v>0</v>
      </c>
      <c r="G569" s="1" cm="1">
        <f t="array" ref="G569">_xlfn.SWITCH($A$2,"average", AVERAGE(Instances!G569:Instances!G569),"median", MEDIAN(Instances!G569:Instances!G569),"min", MIN(Instances!G569:Instances!G569),"max", MAX(Instances!G569:Instances!G569),"diff", MAX(Instances!G569:Instances!G569)-MIN(Instances!G569:Instances!G569))</f>
        <v>0</v>
      </c>
      <c r="H569" s="1" cm="1">
        <f t="array" ref="H569">_xlfn.SWITCH($A$2,"average", AVERAGE(Instances!H569:Instances!H569),"median", MEDIAN(Instances!H569:Instances!H569),"min", MIN(Instances!H569:Instances!H569),"max", MAX(Instances!H569:Instances!H569),"diff", MAX(Instances!H569:Instances!H569)-MIN(Instances!H569:Instances!H569))</f>
        <v>0</v>
      </c>
      <c r="I569" s="1" cm="1">
        <f t="array" ref="I569">_xlfn.SWITCH($A$2,"average", AVERAGE(Instances!I569:Instances!I569),"median", MEDIAN(Instances!I569:Instances!I569),"min", MIN(Instances!I569:Instances!I569),"max", MAX(Instances!I569:Instances!I569),"diff", MAX(Instances!I569:Instances!I569)-MIN(Instances!I569:Instances!I569))</f>
        <v>0</v>
      </c>
      <c r="J569" s="1" cm="1">
        <f t="array" ref="J569">_xlfn.SWITCH($A$2,"average", AVERAGE(Instances!J569:Instances!J569),"median", MEDIAN(Instances!J569:Instances!J569),"min", MIN(Instances!J569:Instances!J569),"max", MAX(Instances!J569:Instances!J569),"diff", MAX(Instances!J569:Instances!J569)-MIN(Instances!J569:Instances!J569))</f>
        <v>0</v>
      </c>
      <c r="K569" s="1" cm="1">
        <f t="array" ref="K569">_xlfn.SWITCH($A$2,"average", AVERAGE(Instances!K569:Instances!K569),"median", MEDIAN(Instances!K569:Instances!K569),"min", MIN(Instances!K569:Instances!K569),"max", MAX(Instances!K569:Instances!K569),"diff", MAX(Instances!K569:Instances!K569)-MIN(Instances!K569:Instances!K569))</f>
        <v>0</v>
      </c>
      <c r="L569" s="1"/>
      <c r="M569" s="1" cm="1">
        <f t="array" ref="M569">_xlfn.SWITCH($A$2,"average", AVERAGE(Instances!M569:Instances!M569),"median", MEDIAN(Instances!M569:Instances!M569),"min", MIN(Instances!M569:Instances!M569),"max", MAX(Instances!M569:Instances!M569),"diff", MAX(Instances!M569:Instances!M569)-MIN(Instances!M569:Instances!M569))</f>
        <v>0</v>
      </c>
      <c r="N569" s="1" cm="1">
        <f t="array" ref="N569">_xlfn.SWITCH($A$2,"average", AVERAGE(Instances!N569:Instances!N569),"median", MEDIAN(Instances!N569:Instances!N569),"min", MIN(Instances!N569:Instances!N569),"max", MAX(Instances!N569:Instances!N569),"diff", MAX(Instances!N569:Instances!N569)-MIN(Instances!N569:Instances!N569))</f>
        <v>0</v>
      </c>
      <c r="O569" s="1"/>
      <c r="P569" s="1" cm="1">
        <f t="array" ref="P569">_xlfn.SWITCH($A$2,"average", AVERAGE(Instances!P569:Instances!P569),"median", MEDIAN(Instances!P569:Instances!P569),"min", MIN(Instances!P569:Instances!P569),"max", MAX(Instances!P569:Instances!P569),"diff", MAX(Instances!P569:Instances!P569)-MIN(Instances!P569:Instances!P569))</f>
        <v>0</v>
      </c>
      <c r="Q569" s="1" cm="1">
        <f t="array" ref="Q569">_xlfn.SWITCH($A$2,"average", AVERAGE(Instances!Q569:Instances!Q569),"median", MEDIAN(Instances!Q569:Instances!Q569),"min", MIN(Instances!Q569:Instances!Q569),"max", MAX(Instances!Q569:Instances!Q569),"diff", MAX(Instances!Q569:Instances!Q569)-MIN(Instances!Q569:Instances!Q569))</f>
        <v>0</v>
      </c>
      <c r="R569" s="1" cm="1">
        <f t="array" ref="R569">_xlfn.SWITCH($A$2,"average", AVERAGE(Instances!R569:Instances!R569),"median", MEDIAN(Instances!R569:Instances!R569),"min", MIN(Instances!R569:Instances!R569),"max", MAX(Instances!R569:Instances!R569),"diff", MAX(Instances!R569:Instances!R569)-MIN(Instances!R569:Instances!R569))</f>
        <v>0</v>
      </c>
      <c r="S569" s="1">
        <f>MIN($B569)</f>
        <v>0</v>
      </c>
      <c r="T569" s="1">
        <f>MIN($C569)</f>
        <v>0</v>
      </c>
      <c r="U569" s="1">
        <f>MIN($D569)</f>
        <v>0</v>
      </c>
      <c r="V569" s="1">
        <f>MIN($E569)</f>
        <v>0</v>
      </c>
      <c r="W569" s="1">
        <f>MIN($F569)</f>
        <v>0</v>
      </c>
      <c r="X569" s="1">
        <f>MIN($G569)</f>
        <v>0</v>
      </c>
      <c r="Y569" s="1">
        <f>MIN($H569)</f>
        <v>0</v>
      </c>
      <c r="Z569" s="1">
        <f>MIN($I569)</f>
        <v>0</v>
      </c>
      <c r="AA569" s="1">
        <f>MIN($J569)</f>
        <v>0</v>
      </c>
      <c r="AB569" s="1">
        <f>MIN($K569)</f>
        <v>0</v>
      </c>
      <c r="AC569" s="1">
        <f>MIN($M569)</f>
        <v>0</v>
      </c>
      <c r="AD569" s="1">
        <f>MIN($N569)</f>
        <v>0</v>
      </c>
      <c r="AE569" s="1">
        <f>MIN($P569)</f>
        <v>0</v>
      </c>
      <c r="AF569" s="1">
        <f>MIN($Q569)</f>
        <v>0</v>
      </c>
      <c r="AG569" s="1">
        <f>MIN($R569)</f>
        <v>0</v>
      </c>
      <c r="AH569" s="1">
        <f>MEDIAN($B569)</f>
        <v>0</v>
      </c>
      <c r="AI569" s="1">
        <f>MEDIAN($C569)</f>
        <v>0</v>
      </c>
      <c r="AJ569" s="1">
        <f>MEDIAN($D569)</f>
        <v>0</v>
      </c>
      <c r="AK569" s="1">
        <f>MEDIAN($E569)</f>
        <v>0</v>
      </c>
      <c r="AL569" s="1">
        <f>MEDIAN($F569)</f>
        <v>0</v>
      </c>
      <c r="AM569" s="1">
        <f>MEDIAN($G569)</f>
        <v>0</v>
      </c>
      <c r="AN569" s="1">
        <f>MEDIAN($H569)</f>
        <v>0</v>
      </c>
      <c r="AO569" s="1">
        <f>MEDIAN($I569)</f>
        <v>0</v>
      </c>
      <c r="AP569" s="1">
        <f>MEDIAN($J569)</f>
        <v>0</v>
      </c>
      <c r="AQ569" s="1">
        <f>MEDIAN($K569)</f>
        <v>0</v>
      </c>
      <c r="AR569" s="1">
        <f>MEDIAN($M569)</f>
        <v>0</v>
      </c>
      <c r="AS569" s="1">
        <f>MEDIAN($N569)</f>
        <v>0</v>
      </c>
      <c r="AT569" s="1">
        <f>MEDIAN($P569)</f>
        <v>0</v>
      </c>
      <c r="AU569" s="1">
        <f>MEDIAN($Q569)</f>
        <v>0</v>
      </c>
      <c r="AV569" s="1">
        <f>MEDIAN($R569)</f>
        <v>0</v>
      </c>
      <c r="AW569" s="1">
        <f>MAX($B569)</f>
        <v>0</v>
      </c>
      <c r="AX569" s="1">
        <f>MAX($C569)</f>
        <v>0</v>
      </c>
      <c r="AY569" s="1">
        <f>MAX($D569)</f>
        <v>0</v>
      </c>
      <c r="AZ569" s="1">
        <f>MAX($E569)</f>
        <v>0</v>
      </c>
      <c r="BA569" s="1">
        <f>MAX($F569)</f>
        <v>0</v>
      </c>
      <c r="BB569" s="1">
        <f>MAX($G569)</f>
        <v>0</v>
      </c>
      <c r="BC569" s="1">
        <f>MAX($H569)</f>
        <v>0</v>
      </c>
      <c r="BD569" s="1">
        <f>MAX($I569)</f>
        <v>0</v>
      </c>
      <c r="BE569" s="1">
        <f>MAX($J569)</f>
        <v>0</v>
      </c>
      <c r="BF569" s="1">
        <f>MAX($K569)</f>
        <v>0</v>
      </c>
      <c r="BG569" s="1">
        <f>MAX($M569)</f>
        <v>0</v>
      </c>
      <c r="BH569" s="1">
        <f>MAX($N569)</f>
        <v>0</v>
      </c>
      <c r="BI569" s="1">
        <f>MAX($P569)</f>
        <v>0</v>
      </c>
      <c r="BJ569" s="1">
        <f>MAX($Q569)</f>
        <v>0</v>
      </c>
      <c r="BK569" s="1">
        <f>MAX($R569)</f>
        <v>0</v>
      </c>
    </row>
    <row r="570" spans="1:63">
      <c r="A570" s="1" t="s">
        <v>84</v>
      </c>
      <c r="B570" s="1" cm="1">
        <f t="array" ref="B570">_xlfn.SWITCH($A$2,"average", AVERAGE(Instances!B570:Instances!B570),"median", MEDIAN(Instances!B570:Instances!B570),"min", MIN(Instances!B570:Instances!B570),"max", MAX(Instances!B570:Instances!B570),"diff", MAX(Instances!B570:Instances!B570)-MIN(Instances!B570:Instances!B570))</f>
        <v>0</v>
      </c>
      <c r="C570" s="1" cm="1">
        <f t="array" ref="C570">_xlfn.SWITCH($A$2,"average", AVERAGE(Instances!C570:Instances!C570),"median", MEDIAN(Instances!C570:Instances!C570),"min", MIN(Instances!C570:Instances!C570),"max", MAX(Instances!C570:Instances!C570),"diff", MAX(Instances!C570:Instances!C570)-MIN(Instances!C570:Instances!C570))</f>
        <v>0</v>
      </c>
      <c r="D570" s="1" cm="1">
        <f t="array" ref="D570">_xlfn.SWITCH($A$2,"average", AVERAGE(Instances!D570:Instances!D570),"median", MEDIAN(Instances!D570:Instances!D570),"min", MIN(Instances!D570:Instances!D570),"max", MAX(Instances!D570:Instances!D570),"diff", MAX(Instances!D570:Instances!D570)-MIN(Instances!D570:Instances!D570))</f>
        <v>0</v>
      </c>
      <c r="E570" s="1" cm="1">
        <f t="array" ref="E570">_xlfn.SWITCH($A$2,"average", AVERAGE(Instances!E570:Instances!E570),"median", MEDIAN(Instances!E570:Instances!E570),"min", MIN(Instances!E570:Instances!E570),"max", MAX(Instances!E570:Instances!E570),"diff", MAX(Instances!E570:Instances!E570)-MIN(Instances!E570:Instances!E570))</f>
        <v>0</v>
      </c>
      <c r="F570" s="1" cm="1">
        <f t="array" ref="F570">_xlfn.SWITCH($A$2,"average", AVERAGE(Instances!F570:Instances!F570),"median", MEDIAN(Instances!F570:Instances!F570),"min", MIN(Instances!F570:Instances!F570),"max", MAX(Instances!F570:Instances!F570),"diff", MAX(Instances!F570:Instances!F570)-MIN(Instances!F570:Instances!F570))</f>
        <v>0</v>
      </c>
      <c r="G570" s="1" cm="1">
        <f t="array" ref="G570">_xlfn.SWITCH($A$2,"average", AVERAGE(Instances!G570:Instances!G570),"median", MEDIAN(Instances!G570:Instances!G570),"min", MIN(Instances!G570:Instances!G570),"max", MAX(Instances!G570:Instances!G570),"diff", MAX(Instances!G570:Instances!G570)-MIN(Instances!G570:Instances!G570))</f>
        <v>0</v>
      </c>
      <c r="H570" s="1" cm="1">
        <f t="array" ref="H570">_xlfn.SWITCH($A$2,"average", AVERAGE(Instances!H570:Instances!H570),"median", MEDIAN(Instances!H570:Instances!H570),"min", MIN(Instances!H570:Instances!H570),"max", MAX(Instances!H570:Instances!H570),"diff", MAX(Instances!H570:Instances!H570)-MIN(Instances!H570:Instances!H570))</f>
        <v>0</v>
      </c>
      <c r="I570" s="1" cm="1">
        <f t="array" ref="I570">_xlfn.SWITCH($A$2,"average", AVERAGE(Instances!I570:Instances!I570),"median", MEDIAN(Instances!I570:Instances!I570),"min", MIN(Instances!I570:Instances!I570),"max", MAX(Instances!I570:Instances!I570),"diff", MAX(Instances!I570:Instances!I570)-MIN(Instances!I570:Instances!I570))</f>
        <v>0</v>
      </c>
      <c r="J570" s="1" cm="1">
        <f t="array" ref="J570">_xlfn.SWITCH($A$2,"average", AVERAGE(Instances!J570:Instances!J570),"median", MEDIAN(Instances!J570:Instances!J570),"min", MIN(Instances!J570:Instances!J570),"max", MAX(Instances!J570:Instances!J570),"diff", MAX(Instances!J570:Instances!J570)-MIN(Instances!J570:Instances!J570))</f>
        <v>0</v>
      </c>
      <c r="K570" s="1" cm="1">
        <f t="array" ref="K570">_xlfn.SWITCH($A$2,"average", AVERAGE(Instances!K570:Instances!K570),"median", MEDIAN(Instances!K570:Instances!K570),"min", MIN(Instances!K570:Instances!K570),"max", MAX(Instances!K570:Instances!K570),"diff", MAX(Instances!K570:Instances!K570)-MIN(Instances!K570:Instances!K570))</f>
        <v>0</v>
      </c>
      <c r="L570" s="1"/>
      <c r="M570" s="1" cm="1">
        <f t="array" ref="M570">_xlfn.SWITCH($A$2,"average", AVERAGE(Instances!M570:Instances!M570),"median", MEDIAN(Instances!M570:Instances!M570),"min", MIN(Instances!M570:Instances!M570),"max", MAX(Instances!M570:Instances!M570),"diff", MAX(Instances!M570:Instances!M570)-MIN(Instances!M570:Instances!M570))</f>
        <v>0</v>
      </c>
      <c r="N570" s="1" cm="1">
        <f t="array" ref="N570">_xlfn.SWITCH($A$2,"average", AVERAGE(Instances!N570:Instances!N570),"median", MEDIAN(Instances!N570:Instances!N570),"min", MIN(Instances!N570:Instances!N570),"max", MAX(Instances!N570:Instances!N570),"diff", MAX(Instances!N570:Instances!N570)-MIN(Instances!N570:Instances!N570))</f>
        <v>0</v>
      </c>
      <c r="O570" s="1"/>
      <c r="P570" s="1" cm="1">
        <f t="array" ref="P570">_xlfn.SWITCH($A$2,"average", AVERAGE(Instances!P570:Instances!P570),"median", MEDIAN(Instances!P570:Instances!P570),"min", MIN(Instances!P570:Instances!P570),"max", MAX(Instances!P570:Instances!P570),"diff", MAX(Instances!P570:Instances!P570)-MIN(Instances!P570:Instances!P570))</f>
        <v>0</v>
      </c>
      <c r="Q570" s="1" cm="1">
        <f t="array" ref="Q570">_xlfn.SWITCH($A$2,"average", AVERAGE(Instances!Q570:Instances!Q570),"median", MEDIAN(Instances!Q570:Instances!Q570),"min", MIN(Instances!Q570:Instances!Q570),"max", MAX(Instances!Q570:Instances!Q570),"diff", MAX(Instances!Q570:Instances!Q570)-MIN(Instances!Q570:Instances!Q570))</f>
        <v>0</v>
      </c>
      <c r="R570" s="1" cm="1">
        <f t="array" ref="R570">_xlfn.SWITCH($A$2,"average", AVERAGE(Instances!R570:Instances!R570),"median", MEDIAN(Instances!R570:Instances!R570),"min", MIN(Instances!R570:Instances!R570),"max", MAX(Instances!R570:Instances!R570),"diff", MAX(Instances!R570:Instances!R570)-MIN(Instances!R570:Instances!R570))</f>
        <v>0</v>
      </c>
      <c r="S570" s="1">
        <f>MIN($B570)</f>
        <v>0</v>
      </c>
      <c r="T570" s="1">
        <f>MIN($C570)</f>
        <v>0</v>
      </c>
      <c r="U570" s="1">
        <f>MIN($D570)</f>
        <v>0</v>
      </c>
      <c r="V570" s="1">
        <f>MIN($E570)</f>
        <v>0</v>
      </c>
      <c r="W570" s="1">
        <f>MIN($F570)</f>
        <v>0</v>
      </c>
      <c r="X570" s="1">
        <f>MIN($G570)</f>
        <v>0</v>
      </c>
      <c r="Y570" s="1">
        <f>MIN($H570)</f>
        <v>0</v>
      </c>
      <c r="Z570" s="1">
        <f>MIN($I570)</f>
        <v>0</v>
      </c>
      <c r="AA570" s="1">
        <f>MIN($J570)</f>
        <v>0</v>
      </c>
      <c r="AB570" s="1">
        <f>MIN($K570)</f>
        <v>0</v>
      </c>
      <c r="AC570" s="1">
        <f>MIN($M570)</f>
        <v>0</v>
      </c>
      <c r="AD570" s="1">
        <f>MIN($N570)</f>
        <v>0</v>
      </c>
      <c r="AE570" s="1">
        <f>MIN($P570)</f>
        <v>0</v>
      </c>
      <c r="AF570" s="1">
        <f>MIN($Q570)</f>
        <v>0</v>
      </c>
      <c r="AG570" s="1">
        <f>MIN($R570)</f>
        <v>0</v>
      </c>
      <c r="AH570" s="1">
        <f>MEDIAN($B570)</f>
        <v>0</v>
      </c>
      <c r="AI570" s="1">
        <f>MEDIAN($C570)</f>
        <v>0</v>
      </c>
      <c r="AJ570" s="1">
        <f>MEDIAN($D570)</f>
        <v>0</v>
      </c>
      <c r="AK570" s="1">
        <f>MEDIAN($E570)</f>
        <v>0</v>
      </c>
      <c r="AL570" s="1">
        <f>MEDIAN($F570)</f>
        <v>0</v>
      </c>
      <c r="AM570" s="1">
        <f>MEDIAN($G570)</f>
        <v>0</v>
      </c>
      <c r="AN570" s="1">
        <f>MEDIAN($H570)</f>
        <v>0</v>
      </c>
      <c r="AO570" s="1">
        <f>MEDIAN($I570)</f>
        <v>0</v>
      </c>
      <c r="AP570" s="1">
        <f>MEDIAN($J570)</f>
        <v>0</v>
      </c>
      <c r="AQ570" s="1">
        <f>MEDIAN($K570)</f>
        <v>0</v>
      </c>
      <c r="AR570" s="1">
        <f>MEDIAN($M570)</f>
        <v>0</v>
      </c>
      <c r="AS570" s="1">
        <f>MEDIAN($N570)</f>
        <v>0</v>
      </c>
      <c r="AT570" s="1">
        <f>MEDIAN($P570)</f>
        <v>0</v>
      </c>
      <c r="AU570" s="1">
        <f>MEDIAN($Q570)</f>
        <v>0</v>
      </c>
      <c r="AV570" s="1">
        <f>MEDIAN($R570)</f>
        <v>0</v>
      </c>
      <c r="AW570" s="1">
        <f>MAX($B570)</f>
        <v>0</v>
      </c>
      <c r="AX570" s="1">
        <f>MAX($C570)</f>
        <v>0</v>
      </c>
      <c r="AY570" s="1">
        <f>MAX($D570)</f>
        <v>0</v>
      </c>
      <c r="AZ570" s="1">
        <f>MAX($E570)</f>
        <v>0</v>
      </c>
      <c r="BA570" s="1">
        <f>MAX($F570)</f>
        <v>0</v>
      </c>
      <c r="BB570" s="1">
        <f>MAX($G570)</f>
        <v>0</v>
      </c>
      <c r="BC570" s="1">
        <f>MAX($H570)</f>
        <v>0</v>
      </c>
      <c r="BD570" s="1">
        <f>MAX($I570)</f>
        <v>0</v>
      </c>
      <c r="BE570" s="1">
        <f>MAX($J570)</f>
        <v>0</v>
      </c>
      <c r="BF570" s="1">
        <f>MAX($K570)</f>
        <v>0</v>
      </c>
      <c r="BG570" s="1">
        <f>MAX($M570)</f>
        <v>0</v>
      </c>
      <c r="BH570" s="1">
        <f>MAX($N570)</f>
        <v>0</v>
      </c>
      <c r="BI570" s="1">
        <f>MAX($P570)</f>
        <v>0</v>
      </c>
      <c r="BJ570" s="1">
        <f>MAX($Q570)</f>
        <v>0</v>
      </c>
      <c r="BK570" s="1">
        <f>MAX($R570)</f>
        <v>0</v>
      </c>
    </row>
    <row r="571" spans="1:63">
      <c r="A571" s="1" t="s">
        <v>85</v>
      </c>
      <c r="B571" s="1" cm="1">
        <f t="array" ref="B571">_xlfn.SWITCH($A$2,"average", AVERAGE(Instances!B571:Instances!B571),"median", MEDIAN(Instances!B571:Instances!B571),"min", MIN(Instances!B571:Instances!B571),"max", MAX(Instances!B571:Instances!B571),"diff", MAX(Instances!B571:Instances!B571)-MIN(Instances!B571:Instances!B571))</f>
        <v>0</v>
      </c>
      <c r="C571" s="1" cm="1">
        <f t="array" ref="C571">_xlfn.SWITCH($A$2,"average", AVERAGE(Instances!C571:Instances!C571),"median", MEDIAN(Instances!C571:Instances!C571),"min", MIN(Instances!C571:Instances!C571),"max", MAX(Instances!C571:Instances!C571),"diff", MAX(Instances!C571:Instances!C571)-MIN(Instances!C571:Instances!C571))</f>
        <v>0</v>
      </c>
      <c r="D571" s="1" cm="1">
        <f t="array" ref="D571">_xlfn.SWITCH($A$2,"average", AVERAGE(Instances!D571:Instances!D571),"median", MEDIAN(Instances!D571:Instances!D571),"min", MIN(Instances!D571:Instances!D571),"max", MAX(Instances!D571:Instances!D571),"diff", MAX(Instances!D571:Instances!D571)-MIN(Instances!D571:Instances!D571))</f>
        <v>0</v>
      </c>
      <c r="E571" s="1" cm="1">
        <f t="array" ref="E571">_xlfn.SWITCH($A$2,"average", AVERAGE(Instances!E571:Instances!E571),"median", MEDIAN(Instances!E571:Instances!E571),"min", MIN(Instances!E571:Instances!E571),"max", MAX(Instances!E571:Instances!E571),"diff", MAX(Instances!E571:Instances!E571)-MIN(Instances!E571:Instances!E571))</f>
        <v>0</v>
      </c>
      <c r="F571" s="1" cm="1">
        <f t="array" ref="F571">_xlfn.SWITCH($A$2,"average", AVERAGE(Instances!F571:Instances!F571),"median", MEDIAN(Instances!F571:Instances!F571),"min", MIN(Instances!F571:Instances!F571),"max", MAX(Instances!F571:Instances!F571),"diff", MAX(Instances!F571:Instances!F571)-MIN(Instances!F571:Instances!F571))</f>
        <v>0</v>
      </c>
      <c r="G571" s="1" cm="1">
        <f t="array" ref="G571">_xlfn.SWITCH($A$2,"average", AVERAGE(Instances!G571:Instances!G571),"median", MEDIAN(Instances!G571:Instances!G571),"min", MIN(Instances!G571:Instances!G571),"max", MAX(Instances!G571:Instances!G571),"diff", MAX(Instances!G571:Instances!G571)-MIN(Instances!G571:Instances!G571))</f>
        <v>0</v>
      </c>
      <c r="H571" s="1" cm="1">
        <f t="array" ref="H571">_xlfn.SWITCH($A$2,"average", AVERAGE(Instances!H571:Instances!H571),"median", MEDIAN(Instances!H571:Instances!H571),"min", MIN(Instances!H571:Instances!H571),"max", MAX(Instances!H571:Instances!H571),"diff", MAX(Instances!H571:Instances!H571)-MIN(Instances!H571:Instances!H571))</f>
        <v>0</v>
      </c>
      <c r="I571" s="1" cm="1">
        <f t="array" ref="I571">_xlfn.SWITCH($A$2,"average", AVERAGE(Instances!I571:Instances!I571),"median", MEDIAN(Instances!I571:Instances!I571),"min", MIN(Instances!I571:Instances!I571),"max", MAX(Instances!I571:Instances!I571),"diff", MAX(Instances!I571:Instances!I571)-MIN(Instances!I571:Instances!I571))</f>
        <v>0</v>
      </c>
      <c r="J571" s="1" cm="1">
        <f t="array" ref="J571">_xlfn.SWITCH($A$2,"average", AVERAGE(Instances!J571:Instances!J571),"median", MEDIAN(Instances!J571:Instances!J571),"min", MIN(Instances!J571:Instances!J571),"max", MAX(Instances!J571:Instances!J571),"diff", MAX(Instances!J571:Instances!J571)-MIN(Instances!J571:Instances!J571))</f>
        <v>0</v>
      </c>
      <c r="K571" s="1" cm="1">
        <f t="array" ref="K571">_xlfn.SWITCH($A$2,"average", AVERAGE(Instances!K571:Instances!K571),"median", MEDIAN(Instances!K571:Instances!K571),"min", MIN(Instances!K571:Instances!K571),"max", MAX(Instances!K571:Instances!K571),"diff", MAX(Instances!K571:Instances!K571)-MIN(Instances!K571:Instances!K571))</f>
        <v>0</v>
      </c>
      <c r="L571" s="1"/>
      <c r="M571" s="1" cm="1">
        <f t="array" ref="M571">_xlfn.SWITCH($A$2,"average", AVERAGE(Instances!M571:Instances!M571),"median", MEDIAN(Instances!M571:Instances!M571),"min", MIN(Instances!M571:Instances!M571),"max", MAX(Instances!M571:Instances!M571),"diff", MAX(Instances!M571:Instances!M571)-MIN(Instances!M571:Instances!M571))</f>
        <v>0</v>
      </c>
      <c r="N571" s="1" cm="1">
        <f t="array" ref="N571">_xlfn.SWITCH($A$2,"average", AVERAGE(Instances!N571:Instances!N571),"median", MEDIAN(Instances!N571:Instances!N571),"min", MIN(Instances!N571:Instances!N571),"max", MAX(Instances!N571:Instances!N571),"diff", MAX(Instances!N571:Instances!N571)-MIN(Instances!N571:Instances!N571))</f>
        <v>0</v>
      </c>
      <c r="O571" s="1"/>
      <c r="P571" s="1" cm="1">
        <f t="array" ref="P571">_xlfn.SWITCH($A$2,"average", AVERAGE(Instances!P571:Instances!P571),"median", MEDIAN(Instances!P571:Instances!P571),"min", MIN(Instances!P571:Instances!P571),"max", MAX(Instances!P571:Instances!P571),"diff", MAX(Instances!P571:Instances!P571)-MIN(Instances!P571:Instances!P571))</f>
        <v>0</v>
      </c>
      <c r="Q571" s="1" cm="1">
        <f t="array" ref="Q571">_xlfn.SWITCH($A$2,"average", AVERAGE(Instances!Q571:Instances!Q571),"median", MEDIAN(Instances!Q571:Instances!Q571),"min", MIN(Instances!Q571:Instances!Q571),"max", MAX(Instances!Q571:Instances!Q571),"diff", MAX(Instances!Q571:Instances!Q571)-MIN(Instances!Q571:Instances!Q571))</f>
        <v>0</v>
      </c>
      <c r="R571" s="1" cm="1">
        <f t="array" ref="R571">_xlfn.SWITCH($A$2,"average", AVERAGE(Instances!R571:Instances!R571),"median", MEDIAN(Instances!R571:Instances!R571),"min", MIN(Instances!R571:Instances!R571),"max", MAX(Instances!R571:Instances!R571),"diff", MAX(Instances!R571:Instances!R571)-MIN(Instances!R571:Instances!R571))</f>
        <v>0</v>
      </c>
      <c r="S571" s="1">
        <f>MIN($B571)</f>
        <v>0</v>
      </c>
      <c r="T571" s="1">
        <f>MIN($C571)</f>
        <v>0</v>
      </c>
      <c r="U571" s="1">
        <f>MIN($D571)</f>
        <v>0</v>
      </c>
      <c r="V571" s="1">
        <f>MIN($E571)</f>
        <v>0</v>
      </c>
      <c r="W571" s="1">
        <f>MIN($F571)</f>
        <v>0</v>
      </c>
      <c r="X571" s="1">
        <f>MIN($G571)</f>
        <v>0</v>
      </c>
      <c r="Y571" s="1">
        <f>MIN($H571)</f>
        <v>0</v>
      </c>
      <c r="Z571" s="1">
        <f>MIN($I571)</f>
        <v>0</v>
      </c>
      <c r="AA571" s="1">
        <f>MIN($J571)</f>
        <v>0</v>
      </c>
      <c r="AB571" s="1">
        <f>MIN($K571)</f>
        <v>0</v>
      </c>
      <c r="AC571" s="1">
        <f>MIN($M571)</f>
        <v>0</v>
      </c>
      <c r="AD571" s="1">
        <f>MIN($N571)</f>
        <v>0</v>
      </c>
      <c r="AE571" s="1">
        <f>MIN($P571)</f>
        <v>0</v>
      </c>
      <c r="AF571" s="1">
        <f>MIN($Q571)</f>
        <v>0</v>
      </c>
      <c r="AG571" s="1">
        <f>MIN($R571)</f>
        <v>0</v>
      </c>
      <c r="AH571" s="1">
        <f>MEDIAN($B571)</f>
        <v>0</v>
      </c>
      <c r="AI571" s="1">
        <f>MEDIAN($C571)</f>
        <v>0</v>
      </c>
      <c r="AJ571" s="1">
        <f>MEDIAN($D571)</f>
        <v>0</v>
      </c>
      <c r="AK571" s="1">
        <f>MEDIAN($E571)</f>
        <v>0</v>
      </c>
      <c r="AL571" s="1">
        <f>MEDIAN($F571)</f>
        <v>0</v>
      </c>
      <c r="AM571" s="1">
        <f>MEDIAN($G571)</f>
        <v>0</v>
      </c>
      <c r="AN571" s="1">
        <f>MEDIAN($H571)</f>
        <v>0</v>
      </c>
      <c r="AO571" s="1">
        <f>MEDIAN($I571)</f>
        <v>0</v>
      </c>
      <c r="AP571" s="1">
        <f>MEDIAN($J571)</f>
        <v>0</v>
      </c>
      <c r="AQ571" s="1">
        <f>MEDIAN($K571)</f>
        <v>0</v>
      </c>
      <c r="AR571" s="1">
        <f>MEDIAN($M571)</f>
        <v>0</v>
      </c>
      <c r="AS571" s="1">
        <f>MEDIAN($N571)</f>
        <v>0</v>
      </c>
      <c r="AT571" s="1">
        <f>MEDIAN($P571)</f>
        <v>0</v>
      </c>
      <c r="AU571" s="1">
        <f>MEDIAN($Q571)</f>
        <v>0</v>
      </c>
      <c r="AV571" s="1">
        <f>MEDIAN($R571)</f>
        <v>0</v>
      </c>
      <c r="AW571" s="1">
        <f>MAX($B571)</f>
        <v>0</v>
      </c>
      <c r="AX571" s="1">
        <f>MAX($C571)</f>
        <v>0</v>
      </c>
      <c r="AY571" s="1">
        <f>MAX($D571)</f>
        <v>0</v>
      </c>
      <c r="AZ571" s="1">
        <f>MAX($E571)</f>
        <v>0</v>
      </c>
      <c r="BA571" s="1">
        <f>MAX($F571)</f>
        <v>0</v>
      </c>
      <c r="BB571" s="1">
        <f>MAX($G571)</f>
        <v>0</v>
      </c>
      <c r="BC571" s="1">
        <f>MAX($H571)</f>
        <v>0</v>
      </c>
      <c r="BD571" s="1">
        <f>MAX($I571)</f>
        <v>0</v>
      </c>
      <c r="BE571" s="1">
        <f>MAX($J571)</f>
        <v>0</v>
      </c>
      <c r="BF571" s="1">
        <f>MAX($K571)</f>
        <v>0</v>
      </c>
      <c r="BG571" s="1">
        <f>MAX($M571)</f>
        <v>0</v>
      </c>
      <c r="BH571" s="1">
        <f>MAX($N571)</f>
        <v>0</v>
      </c>
      <c r="BI571" s="1">
        <f>MAX($P571)</f>
        <v>0</v>
      </c>
      <c r="BJ571" s="1">
        <f>MAX($Q571)</f>
        <v>0</v>
      </c>
      <c r="BK571" s="1">
        <f>MAX($R571)</f>
        <v>0</v>
      </c>
    </row>
    <row r="572" spans="1:63">
      <c r="A572" s="1" t="s">
        <v>86</v>
      </c>
      <c r="B572" s="1" cm="1">
        <f t="array" ref="B572">_xlfn.SWITCH($A$2,"average", AVERAGE(Instances!B572:Instances!B572),"median", MEDIAN(Instances!B572:Instances!B572),"min", MIN(Instances!B572:Instances!B572),"max", MAX(Instances!B572:Instances!B572),"diff", MAX(Instances!B572:Instances!B572)-MIN(Instances!B572:Instances!B572))</f>
        <v>0</v>
      </c>
      <c r="C572" s="1" cm="1">
        <f t="array" ref="C572">_xlfn.SWITCH($A$2,"average", AVERAGE(Instances!C572:Instances!C572),"median", MEDIAN(Instances!C572:Instances!C572),"min", MIN(Instances!C572:Instances!C572),"max", MAX(Instances!C572:Instances!C572),"diff", MAX(Instances!C572:Instances!C572)-MIN(Instances!C572:Instances!C572))</f>
        <v>0</v>
      </c>
      <c r="D572" s="1" cm="1">
        <f t="array" ref="D572">_xlfn.SWITCH($A$2,"average", AVERAGE(Instances!D572:Instances!D572),"median", MEDIAN(Instances!D572:Instances!D572),"min", MIN(Instances!D572:Instances!D572),"max", MAX(Instances!D572:Instances!D572),"diff", MAX(Instances!D572:Instances!D572)-MIN(Instances!D572:Instances!D572))</f>
        <v>0</v>
      </c>
      <c r="E572" s="1" cm="1">
        <f t="array" ref="E572">_xlfn.SWITCH($A$2,"average", AVERAGE(Instances!E572:Instances!E572),"median", MEDIAN(Instances!E572:Instances!E572),"min", MIN(Instances!E572:Instances!E572),"max", MAX(Instances!E572:Instances!E572),"diff", MAX(Instances!E572:Instances!E572)-MIN(Instances!E572:Instances!E572))</f>
        <v>0</v>
      </c>
      <c r="F572" s="1" cm="1">
        <f t="array" ref="F572">_xlfn.SWITCH($A$2,"average", AVERAGE(Instances!F572:Instances!F572),"median", MEDIAN(Instances!F572:Instances!F572),"min", MIN(Instances!F572:Instances!F572),"max", MAX(Instances!F572:Instances!F572),"diff", MAX(Instances!F572:Instances!F572)-MIN(Instances!F572:Instances!F572))</f>
        <v>0</v>
      </c>
      <c r="G572" s="1" cm="1">
        <f t="array" ref="G572">_xlfn.SWITCH($A$2,"average", AVERAGE(Instances!G572:Instances!G572),"median", MEDIAN(Instances!G572:Instances!G572),"min", MIN(Instances!G572:Instances!G572),"max", MAX(Instances!G572:Instances!G572),"diff", MAX(Instances!G572:Instances!G572)-MIN(Instances!G572:Instances!G572))</f>
        <v>0</v>
      </c>
      <c r="H572" s="1" cm="1">
        <f t="array" ref="H572">_xlfn.SWITCH($A$2,"average", AVERAGE(Instances!H572:Instances!H572),"median", MEDIAN(Instances!H572:Instances!H572),"min", MIN(Instances!H572:Instances!H572),"max", MAX(Instances!H572:Instances!H572),"diff", MAX(Instances!H572:Instances!H572)-MIN(Instances!H572:Instances!H572))</f>
        <v>0</v>
      </c>
      <c r="I572" s="1" cm="1">
        <f t="array" ref="I572">_xlfn.SWITCH($A$2,"average", AVERAGE(Instances!I572:Instances!I572),"median", MEDIAN(Instances!I572:Instances!I572),"min", MIN(Instances!I572:Instances!I572),"max", MAX(Instances!I572:Instances!I572),"diff", MAX(Instances!I572:Instances!I572)-MIN(Instances!I572:Instances!I572))</f>
        <v>0</v>
      </c>
      <c r="J572" s="1" cm="1">
        <f t="array" ref="J572">_xlfn.SWITCH($A$2,"average", AVERAGE(Instances!J572:Instances!J572),"median", MEDIAN(Instances!J572:Instances!J572),"min", MIN(Instances!J572:Instances!J572),"max", MAX(Instances!J572:Instances!J572),"diff", MAX(Instances!J572:Instances!J572)-MIN(Instances!J572:Instances!J572))</f>
        <v>0</v>
      </c>
      <c r="K572" s="1" cm="1">
        <f t="array" ref="K572">_xlfn.SWITCH($A$2,"average", AVERAGE(Instances!K572:Instances!K572),"median", MEDIAN(Instances!K572:Instances!K572),"min", MIN(Instances!K572:Instances!K572),"max", MAX(Instances!K572:Instances!K572),"diff", MAX(Instances!K572:Instances!K572)-MIN(Instances!K572:Instances!K572))</f>
        <v>0</v>
      </c>
      <c r="L572" s="1"/>
      <c r="M572" s="1" cm="1">
        <f t="array" ref="M572">_xlfn.SWITCH($A$2,"average", AVERAGE(Instances!M572:Instances!M572),"median", MEDIAN(Instances!M572:Instances!M572),"min", MIN(Instances!M572:Instances!M572),"max", MAX(Instances!M572:Instances!M572),"diff", MAX(Instances!M572:Instances!M572)-MIN(Instances!M572:Instances!M572))</f>
        <v>0</v>
      </c>
      <c r="N572" s="1" cm="1">
        <f t="array" ref="N572">_xlfn.SWITCH($A$2,"average", AVERAGE(Instances!N572:Instances!N572),"median", MEDIAN(Instances!N572:Instances!N572),"min", MIN(Instances!N572:Instances!N572),"max", MAX(Instances!N572:Instances!N572),"diff", MAX(Instances!N572:Instances!N572)-MIN(Instances!N572:Instances!N572))</f>
        <v>0</v>
      </c>
      <c r="O572" s="1"/>
      <c r="P572" s="1" cm="1">
        <f t="array" ref="P572">_xlfn.SWITCH($A$2,"average", AVERAGE(Instances!P572:Instances!P572),"median", MEDIAN(Instances!P572:Instances!P572),"min", MIN(Instances!P572:Instances!P572),"max", MAX(Instances!P572:Instances!P572),"diff", MAX(Instances!P572:Instances!P572)-MIN(Instances!P572:Instances!P572))</f>
        <v>0</v>
      </c>
      <c r="Q572" s="1" cm="1">
        <f t="array" ref="Q572">_xlfn.SWITCH($A$2,"average", AVERAGE(Instances!Q572:Instances!Q572),"median", MEDIAN(Instances!Q572:Instances!Q572),"min", MIN(Instances!Q572:Instances!Q572),"max", MAX(Instances!Q572:Instances!Q572),"diff", MAX(Instances!Q572:Instances!Q572)-MIN(Instances!Q572:Instances!Q572))</f>
        <v>0</v>
      </c>
      <c r="R572" s="1" cm="1">
        <f t="array" ref="R572">_xlfn.SWITCH($A$2,"average", AVERAGE(Instances!R572:Instances!R572),"median", MEDIAN(Instances!R572:Instances!R572),"min", MIN(Instances!R572:Instances!R572),"max", MAX(Instances!R572:Instances!R572),"diff", MAX(Instances!R572:Instances!R572)-MIN(Instances!R572:Instances!R572))</f>
        <v>0</v>
      </c>
      <c r="S572" s="1">
        <f>MIN($B572)</f>
        <v>0</v>
      </c>
      <c r="T572" s="1">
        <f>MIN($C572)</f>
        <v>0</v>
      </c>
      <c r="U572" s="1">
        <f>MIN($D572)</f>
        <v>0</v>
      </c>
      <c r="V572" s="1">
        <f>MIN($E572)</f>
        <v>0</v>
      </c>
      <c r="W572" s="1">
        <f>MIN($F572)</f>
        <v>0</v>
      </c>
      <c r="X572" s="1">
        <f>MIN($G572)</f>
        <v>0</v>
      </c>
      <c r="Y572" s="1">
        <f>MIN($H572)</f>
        <v>0</v>
      </c>
      <c r="Z572" s="1">
        <f>MIN($I572)</f>
        <v>0</v>
      </c>
      <c r="AA572" s="1">
        <f>MIN($J572)</f>
        <v>0</v>
      </c>
      <c r="AB572" s="1">
        <f>MIN($K572)</f>
        <v>0</v>
      </c>
      <c r="AC572" s="1">
        <f>MIN($M572)</f>
        <v>0</v>
      </c>
      <c r="AD572" s="1">
        <f>MIN($N572)</f>
        <v>0</v>
      </c>
      <c r="AE572" s="1">
        <f>MIN($P572)</f>
        <v>0</v>
      </c>
      <c r="AF572" s="1">
        <f>MIN($Q572)</f>
        <v>0</v>
      </c>
      <c r="AG572" s="1">
        <f>MIN($R572)</f>
        <v>0</v>
      </c>
      <c r="AH572" s="1">
        <f>MEDIAN($B572)</f>
        <v>0</v>
      </c>
      <c r="AI572" s="1">
        <f>MEDIAN($C572)</f>
        <v>0</v>
      </c>
      <c r="AJ572" s="1">
        <f>MEDIAN($D572)</f>
        <v>0</v>
      </c>
      <c r="AK572" s="1">
        <f>MEDIAN($E572)</f>
        <v>0</v>
      </c>
      <c r="AL572" s="1">
        <f>MEDIAN($F572)</f>
        <v>0</v>
      </c>
      <c r="AM572" s="1">
        <f>MEDIAN($G572)</f>
        <v>0</v>
      </c>
      <c r="AN572" s="1">
        <f>MEDIAN($H572)</f>
        <v>0</v>
      </c>
      <c r="AO572" s="1">
        <f>MEDIAN($I572)</f>
        <v>0</v>
      </c>
      <c r="AP572" s="1">
        <f>MEDIAN($J572)</f>
        <v>0</v>
      </c>
      <c r="AQ572" s="1">
        <f>MEDIAN($K572)</f>
        <v>0</v>
      </c>
      <c r="AR572" s="1">
        <f>MEDIAN($M572)</f>
        <v>0</v>
      </c>
      <c r="AS572" s="1">
        <f>MEDIAN($N572)</f>
        <v>0</v>
      </c>
      <c r="AT572" s="1">
        <f>MEDIAN($P572)</f>
        <v>0</v>
      </c>
      <c r="AU572" s="1">
        <f>MEDIAN($Q572)</f>
        <v>0</v>
      </c>
      <c r="AV572" s="1">
        <f>MEDIAN($R572)</f>
        <v>0</v>
      </c>
      <c r="AW572" s="1">
        <f>MAX($B572)</f>
        <v>0</v>
      </c>
      <c r="AX572" s="1">
        <f>MAX($C572)</f>
        <v>0</v>
      </c>
      <c r="AY572" s="1">
        <f>MAX($D572)</f>
        <v>0</v>
      </c>
      <c r="AZ572" s="1">
        <f>MAX($E572)</f>
        <v>0</v>
      </c>
      <c r="BA572" s="1">
        <f>MAX($F572)</f>
        <v>0</v>
      </c>
      <c r="BB572" s="1">
        <f>MAX($G572)</f>
        <v>0</v>
      </c>
      <c r="BC572" s="1">
        <f>MAX($H572)</f>
        <v>0</v>
      </c>
      <c r="BD572" s="1">
        <f>MAX($I572)</f>
        <v>0</v>
      </c>
      <c r="BE572" s="1">
        <f>MAX($J572)</f>
        <v>0</v>
      </c>
      <c r="BF572" s="1">
        <f>MAX($K572)</f>
        <v>0</v>
      </c>
      <c r="BG572" s="1">
        <f>MAX($M572)</f>
        <v>0</v>
      </c>
      <c r="BH572" s="1">
        <f>MAX($N572)</f>
        <v>0</v>
      </c>
      <c r="BI572" s="1">
        <f>MAX($P572)</f>
        <v>0</v>
      </c>
      <c r="BJ572" s="1">
        <f>MAX($Q572)</f>
        <v>0</v>
      </c>
      <c r="BK572" s="1">
        <f>MAX($R572)</f>
        <v>0</v>
      </c>
    </row>
    <row r="573" spans="1:63">
      <c r="A573" s="1" t="s">
        <v>87</v>
      </c>
      <c r="B573" s="1" cm="1">
        <f t="array" ref="B573">_xlfn.SWITCH($A$2,"average", AVERAGE(Instances!B573:Instances!B573),"median", MEDIAN(Instances!B573:Instances!B573),"min", MIN(Instances!B573:Instances!B573),"max", MAX(Instances!B573:Instances!B573),"diff", MAX(Instances!B573:Instances!B573)-MIN(Instances!B573:Instances!B573))</f>
        <v>0</v>
      </c>
      <c r="C573" s="1" cm="1">
        <f t="array" ref="C573">_xlfn.SWITCH($A$2,"average", AVERAGE(Instances!C573:Instances!C573),"median", MEDIAN(Instances!C573:Instances!C573),"min", MIN(Instances!C573:Instances!C573),"max", MAX(Instances!C573:Instances!C573),"diff", MAX(Instances!C573:Instances!C573)-MIN(Instances!C573:Instances!C573))</f>
        <v>0</v>
      </c>
      <c r="D573" s="1" cm="1">
        <f t="array" ref="D573">_xlfn.SWITCH($A$2,"average", AVERAGE(Instances!D573:Instances!D573),"median", MEDIAN(Instances!D573:Instances!D573),"min", MIN(Instances!D573:Instances!D573),"max", MAX(Instances!D573:Instances!D573),"diff", MAX(Instances!D573:Instances!D573)-MIN(Instances!D573:Instances!D573))</f>
        <v>0</v>
      </c>
      <c r="E573" s="1" cm="1">
        <f t="array" ref="E573">_xlfn.SWITCH($A$2,"average", AVERAGE(Instances!E573:Instances!E573),"median", MEDIAN(Instances!E573:Instances!E573),"min", MIN(Instances!E573:Instances!E573),"max", MAX(Instances!E573:Instances!E573),"diff", MAX(Instances!E573:Instances!E573)-MIN(Instances!E573:Instances!E573))</f>
        <v>0</v>
      </c>
      <c r="F573" s="1" cm="1">
        <f t="array" ref="F573">_xlfn.SWITCH($A$2,"average", AVERAGE(Instances!F573:Instances!F573),"median", MEDIAN(Instances!F573:Instances!F573),"min", MIN(Instances!F573:Instances!F573),"max", MAX(Instances!F573:Instances!F573),"diff", MAX(Instances!F573:Instances!F573)-MIN(Instances!F573:Instances!F573))</f>
        <v>0</v>
      </c>
      <c r="G573" s="1" cm="1">
        <f t="array" ref="G573">_xlfn.SWITCH($A$2,"average", AVERAGE(Instances!G573:Instances!G573),"median", MEDIAN(Instances!G573:Instances!G573),"min", MIN(Instances!G573:Instances!G573),"max", MAX(Instances!G573:Instances!G573),"diff", MAX(Instances!G573:Instances!G573)-MIN(Instances!G573:Instances!G573))</f>
        <v>0</v>
      </c>
      <c r="H573" s="1" cm="1">
        <f t="array" ref="H573">_xlfn.SWITCH($A$2,"average", AVERAGE(Instances!H573:Instances!H573),"median", MEDIAN(Instances!H573:Instances!H573),"min", MIN(Instances!H573:Instances!H573),"max", MAX(Instances!H573:Instances!H573),"diff", MAX(Instances!H573:Instances!H573)-MIN(Instances!H573:Instances!H573))</f>
        <v>0</v>
      </c>
      <c r="I573" s="1" cm="1">
        <f t="array" ref="I573">_xlfn.SWITCH($A$2,"average", AVERAGE(Instances!I573:Instances!I573),"median", MEDIAN(Instances!I573:Instances!I573),"min", MIN(Instances!I573:Instances!I573),"max", MAX(Instances!I573:Instances!I573),"diff", MAX(Instances!I573:Instances!I573)-MIN(Instances!I573:Instances!I573))</f>
        <v>0</v>
      </c>
      <c r="J573" s="1" cm="1">
        <f t="array" ref="J573">_xlfn.SWITCH($A$2,"average", AVERAGE(Instances!J573:Instances!J573),"median", MEDIAN(Instances!J573:Instances!J573),"min", MIN(Instances!J573:Instances!J573),"max", MAX(Instances!J573:Instances!J573),"diff", MAX(Instances!J573:Instances!J573)-MIN(Instances!J573:Instances!J573))</f>
        <v>0</v>
      </c>
      <c r="K573" s="1" cm="1">
        <f t="array" ref="K573">_xlfn.SWITCH($A$2,"average", AVERAGE(Instances!K573:Instances!K573),"median", MEDIAN(Instances!K573:Instances!K573),"min", MIN(Instances!K573:Instances!K573),"max", MAX(Instances!K573:Instances!K573),"diff", MAX(Instances!K573:Instances!K573)-MIN(Instances!K573:Instances!K573))</f>
        <v>0</v>
      </c>
      <c r="L573" s="1"/>
      <c r="M573" s="1" cm="1">
        <f t="array" ref="M573">_xlfn.SWITCH($A$2,"average", AVERAGE(Instances!M573:Instances!M573),"median", MEDIAN(Instances!M573:Instances!M573),"min", MIN(Instances!M573:Instances!M573),"max", MAX(Instances!M573:Instances!M573),"diff", MAX(Instances!M573:Instances!M573)-MIN(Instances!M573:Instances!M573))</f>
        <v>0</v>
      </c>
      <c r="N573" s="1" cm="1">
        <f t="array" ref="N573">_xlfn.SWITCH($A$2,"average", AVERAGE(Instances!N573:Instances!N573),"median", MEDIAN(Instances!N573:Instances!N573),"min", MIN(Instances!N573:Instances!N573),"max", MAX(Instances!N573:Instances!N573),"diff", MAX(Instances!N573:Instances!N573)-MIN(Instances!N573:Instances!N573))</f>
        <v>0</v>
      </c>
      <c r="O573" s="1"/>
      <c r="P573" s="1" cm="1">
        <f t="array" ref="P573">_xlfn.SWITCH($A$2,"average", AVERAGE(Instances!P573:Instances!P573),"median", MEDIAN(Instances!P573:Instances!P573),"min", MIN(Instances!P573:Instances!P573),"max", MAX(Instances!P573:Instances!P573),"diff", MAX(Instances!P573:Instances!P573)-MIN(Instances!P573:Instances!P573))</f>
        <v>0</v>
      </c>
      <c r="Q573" s="1" cm="1">
        <f t="array" ref="Q573">_xlfn.SWITCH($A$2,"average", AVERAGE(Instances!Q573:Instances!Q573),"median", MEDIAN(Instances!Q573:Instances!Q573),"min", MIN(Instances!Q573:Instances!Q573),"max", MAX(Instances!Q573:Instances!Q573),"diff", MAX(Instances!Q573:Instances!Q573)-MIN(Instances!Q573:Instances!Q573))</f>
        <v>0</v>
      </c>
      <c r="R573" s="1" cm="1">
        <f t="array" ref="R573">_xlfn.SWITCH($A$2,"average", AVERAGE(Instances!R573:Instances!R573),"median", MEDIAN(Instances!R573:Instances!R573),"min", MIN(Instances!R573:Instances!R573),"max", MAX(Instances!R573:Instances!R573),"diff", MAX(Instances!R573:Instances!R573)-MIN(Instances!R573:Instances!R573))</f>
        <v>0</v>
      </c>
      <c r="S573" s="1">
        <f>MIN($B573)</f>
        <v>0</v>
      </c>
      <c r="T573" s="1">
        <f>MIN($C573)</f>
        <v>0</v>
      </c>
      <c r="U573" s="1">
        <f>MIN($D573)</f>
        <v>0</v>
      </c>
      <c r="V573" s="1">
        <f>MIN($E573)</f>
        <v>0</v>
      </c>
      <c r="W573" s="1">
        <f>MIN($F573)</f>
        <v>0</v>
      </c>
      <c r="X573" s="1">
        <f>MIN($G573)</f>
        <v>0</v>
      </c>
      <c r="Y573" s="1">
        <f>MIN($H573)</f>
        <v>0</v>
      </c>
      <c r="Z573" s="1">
        <f>MIN($I573)</f>
        <v>0</v>
      </c>
      <c r="AA573" s="1">
        <f>MIN($J573)</f>
        <v>0</v>
      </c>
      <c r="AB573" s="1">
        <f>MIN($K573)</f>
        <v>0</v>
      </c>
      <c r="AC573" s="1">
        <f>MIN($M573)</f>
        <v>0</v>
      </c>
      <c r="AD573" s="1">
        <f>MIN($N573)</f>
        <v>0</v>
      </c>
      <c r="AE573" s="1">
        <f>MIN($P573)</f>
        <v>0</v>
      </c>
      <c r="AF573" s="1">
        <f>MIN($Q573)</f>
        <v>0</v>
      </c>
      <c r="AG573" s="1">
        <f>MIN($R573)</f>
        <v>0</v>
      </c>
      <c r="AH573" s="1">
        <f>MEDIAN($B573)</f>
        <v>0</v>
      </c>
      <c r="AI573" s="1">
        <f>MEDIAN($C573)</f>
        <v>0</v>
      </c>
      <c r="AJ573" s="1">
        <f>MEDIAN($D573)</f>
        <v>0</v>
      </c>
      <c r="AK573" s="1">
        <f>MEDIAN($E573)</f>
        <v>0</v>
      </c>
      <c r="AL573" s="1">
        <f>MEDIAN($F573)</f>
        <v>0</v>
      </c>
      <c r="AM573" s="1">
        <f>MEDIAN($G573)</f>
        <v>0</v>
      </c>
      <c r="AN573" s="1">
        <f>MEDIAN($H573)</f>
        <v>0</v>
      </c>
      <c r="AO573" s="1">
        <f>MEDIAN($I573)</f>
        <v>0</v>
      </c>
      <c r="AP573" s="1">
        <f>MEDIAN($J573)</f>
        <v>0</v>
      </c>
      <c r="AQ573" s="1">
        <f>MEDIAN($K573)</f>
        <v>0</v>
      </c>
      <c r="AR573" s="1">
        <f>MEDIAN($M573)</f>
        <v>0</v>
      </c>
      <c r="AS573" s="1">
        <f>MEDIAN($N573)</f>
        <v>0</v>
      </c>
      <c r="AT573" s="1">
        <f>MEDIAN($P573)</f>
        <v>0</v>
      </c>
      <c r="AU573" s="1">
        <f>MEDIAN($Q573)</f>
        <v>0</v>
      </c>
      <c r="AV573" s="1">
        <f>MEDIAN($R573)</f>
        <v>0</v>
      </c>
      <c r="AW573" s="1">
        <f>MAX($B573)</f>
        <v>0</v>
      </c>
      <c r="AX573" s="1">
        <f>MAX($C573)</f>
        <v>0</v>
      </c>
      <c r="AY573" s="1">
        <f>MAX($D573)</f>
        <v>0</v>
      </c>
      <c r="AZ573" s="1">
        <f>MAX($E573)</f>
        <v>0</v>
      </c>
      <c r="BA573" s="1">
        <f>MAX($F573)</f>
        <v>0</v>
      </c>
      <c r="BB573" s="1">
        <f>MAX($G573)</f>
        <v>0</v>
      </c>
      <c r="BC573" s="1">
        <f>MAX($H573)</f>
        <v>0</v>
      </c>
      <c r="BD573" s="1">
        <f>MAX($I573)</f>
        <v>0</v>
      </c>
      <c r="BE573" s="1">
        <f>MAX($J573)</f>
        <v>0</v>
      </c>
      <c r="BF573" s="1">
        <f>MAX($K573)</f>
        <v>0</v>
      </c>
      <c r="BG573" s="1">
        <f>MAX($M573)</f>
        <v>0</v>
      </c>
      <c r="BH573" s="1">
        <f>MAX($N573)</f>
        <v>0</v>
      </c>
      <c r="BI573" s="1">
        <f>MAX($P573)</f>
        <v>0</v>
      </c>
      <c r="BJ573" s="1">
        <f>MAX($Q573)</f>
        <v>0</v>
      </c>
      <c r="BK573" s="1">
        <f>MAX($R573)</f>
        <v>0</v>
      </c>
    </row>
    <row r="574" spans="1:63">
      <c r="A574" s="1" t="s">
        <v>88</v>
      </c>
      <c r="B574" s="1" cm="1">
        <f t="array" ref="B574">_xlfn.SWITCH($A$2,"average", AVERAGE(Instances!B574:Instances!B574),"median", MEDIAN(Instances!B574:Instances!B574),"min", MIN(Instances!B574:Instances!B574),"max", MAX(Instances!B574:Instances!B574),"diff", MAX(Instances!B574:Instances!B574)-MIN(Instances!B574:Instances!B574))</f>
        <v>0</v>
      </c>
      <c r="C574" s="1" cm="1">
        <f t="array" ref="C574">_xlfn.SWITCH($A$2,"average", AVERAGE(Instances!C574:Instances!C574),"median", MEDIAN(Instances!C574:Instances!C574),"min", MIN(Instances!C574:Instances!C574),"max", MAX(Instances!C574:Instances!C574),"diff", MAX(Instances!C574:Instances!C574)-MIN(Instances!C574:Instances!C574))</f>
        <v>0</v>
      </c>
      <c r="D574" s="1" cm="1">
        <f t="array" ref="D574">_xlfn.SWITCH($A$2,"average", AVERAGE(Instances!D574:Instances!D574),"median", MEDIAN(Instances!D574:Instances!D574),"min", MIN(Instances!D574:Instances!D574),"max", MAX(Instances!D574:Instances!D574),"diff", MAX(Instances!D574:Instances!D574)-MIN(Instances!D574:Instances!D574))</f>
        <v>0</v>
      </c>
      <c r="E574" s="1" cm="1">
        <f t="array" ref="E574">_xlfn.SWITCH($A$2,"average", AVERAGE(Instances!E574:Instances!E574),"median", MEDIAN(Instances!E574:Instances!E574),"min", MIN(Instances!E574:Instances!E574),"max", MAX(Instances!E574:Instances!E574),"diff", MAX(Instances!E574:Instances!E574)-MIN(Instances!E574:Instances!E574))</f>
        <v>0</v>
      </c>
      <c r="F574" s="1" cm="1">
        <f t="array" ref="F574">_xlfn.SWITCH($A$2,"average", AVERAGE(Instances!F574:Instances!F574),"median", MEDIAN(Instances!F574:Instances!F574),"min", MIN(Instances!F574:Instances!F574),"max", MAX(Instances!F574:Instances!F574),"diff", MAX(Instances!F574:Instances!F574)-MIN(Instances!F574:Instances!F574))</f>
        <v>0</v>
      </c>
      <c r="G574" s="1" cm="1">
        <f t="array" ref="G574">_xlfn.SWITCH($A$2,"average", AVERAGE(Instances!G574:Instances!G574),"median", MEDIAN(Instances!G574:Instances!G574),"min", MIN(Instances!G574:Instances!G574),"max", MAX(Instances!G574:Instances!G574),"diff", MAX(Instances!G574:Instances!G574)-MIN(Instances!G574:Instances!G574))</f>
        <v>0</v>
      </c>
      <c r="H574" s="1" cm="1">
        <f t="array" ref="H574">_xlfn.SWITCH($A$2,"average", AVERAGE(Instances!H574:Instances!H574),"median", MEDIAN(Instances!H574:Instances!H574),"min", MIN(Instances!H574:Instances!H574),"max", MAX(Instances!H574:Instances!H574),"diff", MAX(Instances!H574:Instances!H574)-MIN(Instances!H574:Instances!H574))</f>
        <v>0</v>
      </c>
      <c r="I574" s="1" cm="1">
        <f t="array" ref="I574">_xlfn.SWITCH($A$2,"average", AVERAGE(Instances!I574:Instances!I574),"median", MEDIAN(Instances!I574:Instances!I574),"min", MIN(Instances!I574:Instances!I574),"max", MAX(Instances!I574:Instances!I574),"diff", MAX(Instances!I574:Instances!I574)-MIN(Instances!I574:Instances!I574))</f>
        <v>0</v>
      </c>
      <c r="J574" s="1" cm="1">
        <f t="array" ref="J574">_xlfn.SWITCH($A$2,"average", AVERAGE(Instances!J574:Instances!J574),"median", MEDIAN(Instances!J574:Instances!J574),"min", MIN(Instances!J574:Instances!J574),"max", MAX(Instances!J574:Instances!J574),"diff", MAX(Instances!J574:Instances!J574)-MIN(Instances!J574:Instances!J574))</f>
        <v>0</v>
      </c>
      <c r="K574" s="1" cm="1">
        <f t="array" ref="K574">_xlfn.SWITCH($A$2,"average", AVERAGE(Instances!K574:Instances!K574),"median", MEDIAN(Instances!K574:Instances!K574),"min", MIN(Instances!K574:Instances!K574),"max", MAX(Instances!K574:Instances!K574),"diff", MAX(Instances!K574:Instances!K574)-MIN(Instances!K574:Instances!K574))</f>
        <v>0</v>
      </c>
      <c r="L574" s="1"/>
      <c r="M574" s="1" cm="1">
        <f t="array" ref="M574">_xlfn.SWITCH($A$2,"average", AVERAGE(Instances!M574:Instances!M574),"median", MEDIAN(Instances!M574:Instances!M574),"min", MIN(Instances!M574:Instances!M574),"max", MAX(Instances!M574:Instances!M574),"diff", MAX(Instances!M574:Instances!M574)-MIN(Instances!M574:Instances!M574))</f>
        <v>0</v>
      </c>
      <c r="N574" s="1" cm="1">
        <f t="array" ref="N574">_xlfn.SWITCH($A$2,"average", AVERAGE(Instances!N574:Instances!N574),"median", MEDIAN(Instances!N574:Instances!N574),"min", MIN(Instances!N574:Instances!N574),"max", MAX(Instances!N574:Instances!N574),"diff", MAX(Instances!N574:Instances!N574)-MIN(Instances!N574:Instances!N574))</f>
        <v>0</v>
      </c>
      <c r="O574" s="1"/>
      <c r="P574" s="1" cm="1">
        <f t="array" ref="P574">_xlfn.SWITCH($A$2,"average", AVERAGE(Instances!P574:Instances!P574),"median", MEDIAN(Instances!P574:Instances!P574),"min", MIN(Instances!P574:Instances!P574),"max", MAX(Instances!P574:Instances!P574),"diff", MAX(Instances!P574:Instances!P574)-MIN(Instances!P574:Instances!P574))</f>
        <v>0</v>
      </c>
      <c r="Q574" s="1" cm="1">
        <f t="array" ref="Q574">_xlfn.SWITCH($A$2,"average", AVERAGE(Instances!Q574:Instances!Q574),"median", MEDIAN(Instances!Q574:Instances!Q574),"min", MIN(Instances!Q574:Instances!Q574),"max", MAX(Instances!Q574:Instances!Q574),"diff", MAX(Instances!Q574:Instances!Q574)-MIN(Instances!Q574:Instances!Q574))</f>
        <v>0</v>
      </c>
      <c r="R574" s="1" cm="1">
        <f t="array" ref="R574">_xlfn.SWITCH($A$2,"average", AVERAGE(Instances!R574:Instances!R574),"median", MEDIAN(Instances!R574:Instances!R574),"min", MIN(Instances!R574:Instances!R574),"max", MAX(Instances!R574:Instances!R574),"diff", MAX(Instances!R574:Instances!R574)-MIN(Instances!R574:Instances!R574))</f>
        <v>0</v>
      </c>
      <c r="S574" s="1">
        <f>MIN($B574)</f>
        <v>0</v>
      </c>
      <c r="T574" s="1">
        <f>MIN($C574)</f>
        <v>0</v>
      </c>
      <c r="U574" s="1">
        <f>MIN($D574)</f>
        <v>0</v>
      </c>
      <c r="V574" s="1">
        <f>MIN($E574)</f>
        <v>0</v>
      </c>
      <c r="W574" s="1">
        <f>MIN($F574)</f>
        <v>0</v>
      </c>
      <c r="X574" s="1">
        <f>MIN($G574)</f>
        <v>0</v>
      </c>
      <c r="Y574" s="1">
        <f>MIN($H574)</f>
        <v>0</v>
      </c>
      <c r="Z574" s="1">
        <f>MIN($I574)</f>
        <v>0</v>
      </c>
      <c r="AA574" s="1">
        <f>MIN($J574)</f>
        <v>0</v>
      </c>
      <c r="AB574" s="1">
        <f>MIN($K574)</f>
        <v>0</v>
      </c>
      <c r="AC574" s="1">
        <f>MIN($M574)</f>
        <v>0</v>
      </c>
      <c r="AD574" s="1">
        <f>MIN($N574)</f>
        <v>0</v>
      </c>
      <c r="AE574" s="1">
        <f>MIN($P574)</f>
        <v>0</v>
      </c>
      <c r="AF574" s="1">
        <f>MIN($Q574)</f>
        <v>0</v>
      </c>
      <c r="AG574" s="1">
        <f>MIN($R574)</f>
        <v>0</v>
      </c>
      <c r="AH574" s="1">
        <f>MEDIAN($B574)</f>
        <v>0</v>
      </c>
      <c r="AI574" s="1">
        <f>MEDIAN($C574)</f>
        <v>0</v>
      </c>
      <c r="AJ574" s="1">
        <f>MEDIAN($D574)</f>
        <v>0</v>
      </c>
      <c r="AK574" s="1">
        <f>MEDIAN($E574)</f>
        <v>0</v>
      </c>
      <c r="AL574" s="1">
        <f>MEDIAN($F574)</f>
        <v>0</v>
      </c>
      <c r="AM574" s="1">
        <f>MEDIAN($G574)</f>
        <v>0</v>
      </c>
      <c r="AN574" s="1">
        <f>MEDIAN($H574)</f>
        <v>0</v>
      </c>
      <c r="AO574" s="1">
        <f>MEDIAN($I574)</f>
        <v>0</v>
      </c>
      <c r="AP574" s="1">
        <f>MEDIAN($J574)</f>
        <v>0</v>
      </c>
      <c r="AQ574" s="1">
        <f>MEDIAN($K574)</f>
        <v>0</v>
      </c>
      <c r="AR574" s="1">
        <f>MEDIAN($M574)</f>
        <v>0</v>
      </c>
      <c r="AS574" s="1">
        <f>MEDIAN($N574)</f>
        <v>0</v>
      </c>
      <c r="AT574" s="1">
        <f>MEDIAN($P574)</f>
        <v>0</v>
      </c>
      <c r="AU574" s="1">
        <f>MEDIAN($Q574)</f>
        <v>0</v>
      </c>
      <c r="AV574" s="1">
        <f>MEDIAN($R574)</f>
        <v>0</v>
      </c>
      <c r="AW574" s="1">
        <f>MAX($B574)</f>
        <v>0</v>
      </c>
      <c r="AX574" s="1">
        <f>MAX($C574)</f>
        <v>0</v>
      </c>
      <c r="AY574" s="1">
        <f>MAX($D574)</f>
        <v>0</v>
      </c>
      <c r="AZ574" s="1">
        <f>MAX($E574)</f>
        <v>0</v>
      </c>
      <c r="BA574" s="1">
        <f>MAX($F574)</f>
        <v>0</v>
      </c>
      <c r="BB574" s="1">
        <f>MAX($G574)</f>
        <v>0</v>
      </c>
      <c r="BC574" s="1">
        <f>MAX($H574)</f>
        <v>0</v>
      </c>
      <c r="BD574" s="1">
        <f>MAX($I574)</f>
        <v>0</v>
      </c>
      <c r="BE574" s="1">
        <f>MAX($J574)</f>
        <v>0</v>
      </c>
      <c r="BF574" s="1">
        <f>MAX($K574)</f>
        <v>0</v>
      </c>
      <c r="BG574" s="1">
        <f>MAX($M574)</f>
        <v>0</v>
      </c>
      <c r="BH574" s="1">
        <f>MAX($N574)</f>
        <v>0</v>
      </c>
      <c r="BI574" s="1">
        <f>MAX($P574)</f>
        <v>0</v>
      </c>
      <c r="BJ574" s="1">
        <f>MAX($Q574)</f>
        <v>0</v>
      </c>
      <c r="BK574" s="1">
        <f>MAX($R574)</f>
        <v>0</v>
      </c>
    </row>
    <row r="575" spans="1:63">
      <c r="A575" s="1" t="s">
        <v>89</v>
      </c>
      <c r="B575" s="1" cm="1">
        <f t="array" ref="B575">_xlfn.SWITCH($A$2,"average", AVERAGE(Instances!B575:Instances!B575),"median", MEDIAN(Instances!B575:Instances!B575),"min", MIN(Instances!B575:Instances!B575),"max", MAX(Instances!B575:Instances!B575),"diff", MAX(Instances!B575:Instances!B575)-MIN(Instances!B575:Instances!B575))</f>
        <v>0</v>
      </c>
      <c r="C575" s="1" cm="1">
        <f t="array" ref="C575">_xlfn.SWITCH($A$2,"average", AVERAGE(Instances!C575:Instances!C575),"median", MEDIAN(Instances!C575:Instances!C575),"min", MIN(Instances!C575:Instances!C575),"max", MAX(Instances!C575:Instances!C575),"diff", MAX(Instances!C575:Instances!C575)-MIN(Instances!C575:Instances!C575))</f>
        <v>0</v>
      </c>
      <c r="D575" s="1" cm="1">
        <f t="array" ref="D575">_xlfn.SWITCH($A$2,"average", AVERAGE(Instances!D575:Instances!D575),"median", MEDIAN(Instances!D575:Instances!D575),"min", MIN(Instances!D575:Instances!D575),"max", MAX(Instances!D575:Instances!D575),"diff", MAX(Instances!D575:Instances!D575)-MIN(Instances!D575:Instances!D575))</f>
        <v>0</v>
      </c>
      <c r="E575" s="1" cm="1">
        <f t="array" ref="E575">_xlfn.SWITCH($A$2,"average", AVERAGE(Instances!E575:Instances!E575),"median", MEDIAN(Instances!E575:Instances!E575),"min", MIN(Instances!E575:Instances!E575),"max", MAX(Instances!E575:Instances!E575),"diff", MAX(Instances!E575:Instances!E575)-MIN(Instances!E575:Instances!E575))</f>
        <v>0</v>
      </c>
      <c r="F575" s="1" cm="1">
        <f t="array" ref="F575">_xlfn.SWITCH($A$2,"average", AVERAGE(Instances!F575:Instances!F575),"median", MEDIAN(Instances!F575:Instances!F575),"min", MIN(Instances!F575:Instances!F575),"max", MAX(Instances!F575:Instances!F575),"diff", MAX(Instances!F575:Instances!F575)-MIN(Instances!F575:Instances!F575))</f>
        <v>0</v>
      </c>
      <c r="G575" s="1" cm="1">
        <f t="array" ref="G575">_xlfn.SWITCH($A$2,"average", AVERAGE(Instances!G575:Instances!G575),"median", MEDIAN(Instances!G575:Instances!G575),"min", MIN(Instances!G575:Instances!G575),"max", MAX(Instances!G575:Instances!G575),"diff", MAX(Instances!G575:Instances!G575)-MIN(Instances!G575:Instances!G575))</f>
        <v>0</v>
      </c>
      <c r="H575" s="1" cm="1">
        <f t="array" ref="H575">_xlfn.SWITCH($A$2,"average", AVERAGE(Instances!H575:Instances!H575),"median", MEDIAN(Instances!H575:Instances!H575),"min", MIN(Instances!H575:Instances!H575),"max", MAX(Instances!H575:Instances!H575),"diff", MAX(Instances!H575:Instances!H575)-MIN(Instances!H575:Instances!H575))</f>
        <v>0</v>
      </c>
      <c r="I575" s="1" cm="1">
        <f t="array" ref="I575">_xlfn.SWITCH($A$2,"average", AVERAGE(Instances!I575:Instances!I575),"median", MEDIAN(Instances!I575:Instances!I575),"min", MIN(Instances!I575:Instances!I575),"max", MAX(Instances!I575:Instances!I575),"diff", MAX(Instances!I575:Instances!I575)-MIN(Instances!I575:Instances!I575))</f>
        <v>0</v>
      </c>
      <c r="J575" s="1" cm="1">
        <f t="array" ref="J575">_xlfn.SWITCH($A$2,"average", AVERAGE(Instances!J575:Instances!J575),"median", MEDIAN(Instances!J575:Instances!J575),"min", MIN(Instances!J575:Instances!J575),"max", MAX(Instances!J575:Instances!J575),"diff", MAX(Instances!J575:Instances!J575)-MIN(Instances!J575:Instances!J575))</f>
        <v>0</v>
      </c>
      <c r="K575" s="1" cm="1">
        <f t="array" ref="K575">_xlfn.SWITCH($A$2,"average", AVERAGE(Instances!K575:Instances!K575),"median", MEDIAN(Instances!K575:Instances!K575),"min", MIN(Instances!K575:Instances!K575),"max", MAX(Instances!K575:Instances!K575),"diff", MAX(Instances!K575:Instances!K575)-MIN(Instances!K575:Instances!K575))</f>
        <v>0</v>
      </c>
      <c r="L575" s="1"/>
      <c r="M575" s="1" cm="1">
        <f t="array" ref="M575">_xlfn.SWITCH($A$2,"average", AVERAGE(Instances!M575:Instances!M575),"median", MEDIAN(Instances!M575:Instances!M575),"min", MIN(Instances!M575:Instances!M575),"max", MAX(Instances!M575:Instances!M575),"diff", MAX(Instances!M575:Instances!M575)-MIN(Instances!M575:Instances!M575))</f>
        <v>0</v>
      </c>
      <c r="N575" s="1" cm="1">
        <f t="array" ref="N575">_xlfn.SWITCH($A$2,"average", AVERAGE(Instances!N575:Instances!N575),"median", MEDIAN(Instances!N575:Instances!N575),"min", MIN(Instances!N575:Instances!N575),"max", MAX(Instances!N575:Instances!N575),"diff", MAX(Instances!N575:Instances!N575)-MIN(Instances!N575:Instances!N575))</f>
        <v>0</v>
      </c>
      <c r="O575" s="1"/>
      <c r="P575" s="1" cm="1">
        <f t="array" ref="P575">_xlfn.SWITCH($A$2,"average", AVERAGE(Instances!P575:Instances!P575),"median", MEDIAN(Instances!P575:Instances!P575),"min", MIN(Instances!P575:Instances!P575),"max", MAX(Instances!P575:Instances!P575),"diff", MAX(Instances!P575:Instances!P575)-MIN(Instances!P575:Instances!P575))</f>
        <v>0</v>
      </c>
      <c r="Q575" s="1" cm="1">
        <f t="array" ref="Q575">_xlfn.SWITCH($A$2,"average", AVERAGE(Instances!Q575:Instances!Q575),"median", MEDIAN(Instances!Q575:Instances!Q575),"min", MIN(Instances!Q575:Instances!Q575),"max", MAX(Instances!Q575:Instances!Q575),"diff", MAX(Instances!Q575:Instances!Q575)-MIN(Instances!Q575:Instances!Q575))</f>
        <v>0</v>
      </c>
      <c r="R575" s="1" cm="1">
        <f t="array" ref="R575">_xlfn.SWITCH($A$2,"average", AVERAGE(Instances!R575:Instances!R575),"median", MEDIAN(Instances!R575:Instances!R575),"min", MIN(Instances!R575:Instances!R575),"max", MAX(Instances!R575:Instances!R575),"diff", MAX(Instances!R575:Instances!R575)-MIN(Instances!R575:Instances!R575))</f>
        <v>0</v>
      </c>
      <c r="S575" s="1">
        <f>MIN($B575)</f>
        <v>0</v>
      </c>
      <c r="T575" s="1">
        <f>MIN($C575)</f>
        <v>0</v>
      </c>
      <c r="U575" s="1">
        <f>MIN($D575)</f>
        <v>0</v>
      </c>
      <c r="V575" s="1">
        <f>MIN($E575)</f>
        <v>0</v>
      </c>
      <c r="W575" s="1">
        <f>MIN($F575)</f>
        <v>0</v>
      </c>
      <c r="X575" s="1">
        <f>MIN($G575)</f>
        <v>0</v>
      </c>
      <c r="Y575" s="1">
        <f>MIN($H575)</f>
        <v>0</v>
      </c>
      <c r="Z575" s="1">
        <f>MIN($I575)</f>
        <v>0</v>
      </c>
      <c r="AA575" s="1">
        <f>MIN($J575)</f>
        <v>0</v>
      </c>
      <c r="AB575" s="1">
        <f>MIN($K575)</f>
        <v>0</v>
      </c>
      <c r="AC575" s="1">
        <f>MIN($M575)</f>
        <v>0</v>
      </c>
      <c r="AD575" s="1">
        <f>MIN($N575)</f>
        <v>0</v>
      </c>
      <c r="AE575" s="1">
        <f>MIN($P575)</f>
        <v>0</v>
      </c>
      <c r="AF575" s="1">
        <f>MIN($Q575)</f>
        <v>0</v>
      </c>
      <c r="AG575" s="1">
        <f>MIN($R575)</f>
        <v>0</v>
      </c>
      <c r="AH575" s="1">
        <f>MEDIAN($B575)</f>
        <v>0</v>
      </c>
      <c r="AI575" s="1">
        <f>MEDIAN($C575)</f>
        <v>0</v>
      </c>
      <c r="AJ575" s="1">
        <f>MEDIAN($D575)</f>
        <v>0</v>
      </c>
      <c r="AK575" s="1">
        <f>MEDIAN($E575)</f>
        <v>0</v>
      </c>
      <c r="AL575" s="1">
        <f>MEDIAN($F575)</f>
        <v>0</v>
      </c>
      <c r="AM575" s="1">
        <f>MEDIAN($G575)</f>
        <v>0</v>
      </c>
      <c r="AN575" s="1">
        <f>MEDIAN($H575)</f>
        <v>0</v>
      </c>
      <c r="AO575" s="1">
        <f>MEDIAN($I575)</f>
        <v>0</v>
      </c>
      <c r="AP575" s="1">
        <f>MEDIAN($J575)</f>
        <v>0</v>
      </c>
      <c r="AQ575" s="1">
        <f>MEDIAN($K575)</f>
        <v>0</v>
      </c>
      <c r="AR575" s="1">
        <f>MEDIAN($M575)</f>
        <v>0</v>
      </c>
      <c r="AS575" s="1">
        <f>MEDIAN($N575)</f>
        <v>0</v>
      </c>
      <c r="AT575" s="1">
        <f>MEDIAN($P575)</f>
        <v>0</v>
      </c>
      <c r="AU575" s="1">
        <f>MEDIAN($Q575)</f>
        <v>0</v>
      </c>
      <c r="AV575" s="1">
        <f>MEDIAN($R575)</f>
        <v>0</v>
      </c>
      <c r="AW575" s="1">
        <f>MAX($B575)</f>
        <v>0</v>
      </c>
      <c r="AX575" s="1">
        <f>MAX($C575)</f>
        <v>0</v>
      </c>
      <c r="AY575" s="1">
        <f>MAX($D575)</f>
        <v>0</v>
      </c>
      <c r="AZ575" s="1">
        <f>MAX($E575)</f>
        <v>0</v>
      </c>
      <c r="BA575" s="1">
        <f>MAX($F575)</f>
        <v>0</v>
      </c>
      <c r="BB575" s="1">
        <f>MAX($G575)</f>
        <v>0</v>
      </c>
      <c r="BC575" s="1">
        <f>MAX($H575)</f>
        <v>0</v>
      </c>
      <c r="BD575" s="1">
        <f>MAX($I575)</f>
        <v>0</v>
      </c>
      <c r="BE575" s="1">
        <f>MAX($J575)</f>
        <v>0</v>
      </c>
      <c r="BF575" s="1">
        <f>MAX($K575)</f>
        <v>0</v>
      </c>
      <c r="BG575" s="1">
        <f>MAX($M575)</f>
        <v>0</v>
      </c>
      <c r="BH575" s="1">
        <f>MAX($N575)</f>
        <v>0</v>
      </c>
      <c r="BI575" s="1">
        <f>MAX($P575)</f>
        <v>0</v>
      </c>
      <c r="BJ575" s="1">
        <f>MAX($Q575)</f>
        <v>0</v>
      </c>
      <c r="BK575" s="1">
        <f>MAX($R575)</f>
        <v>0</v>
      </c>
    </row>
    <row r="576" spans="1:63">
      <c r="A576" s="1" t="s">
        <v>90</v>
      </c>
      <c r="B576" s="1" cm="1">
        <f t="array" ref="B576">_xlfn.SWITCH($A$2,"average", AVERAGE(Instances!B576:Instances!B576),"median", MEDIAN(Instances!B576:Instances!B576),"min", MIN(Instances!B576:Instances!B576),"max", MAX(Instances!B576:Instances!B576),"diff", MAX(Instances!B576:Instances!B576)-MIN(Instances!B576:Instances!B576))</f>
        <v>0</v>
      </c>
      <c r="C576" s="1" cm="1">
        <f t="array" ref="C576">_xlfn.SWITCH($A$2,"average", AVERAGE(Instances!C576:Instances!C576),"median", MEDIAN(Instances!C576:Instances!C576),"min", MIN(Instances!C576:Instances!C576),"max", MAX(Instances!C576:Instances!C576),"diff", MAX(Instances!C576:Instances!C576)-MIN(Instances!C576:Instances!C576))</f>
        <v>0</v>
      </c>
      <c r="D576" s="1" cm="1">
        <f t="array" ref="D576">_xlfn.SWITCH($A$2,"average", AVERAGE(Instances!D576:Instances!D576),"median", MEDIAN(Instances!D576:Instances!D576),"min", MIN(Instances!D576:Instances!D576),"max", MAX(Instances!D576:Instances!D576),"diff", MAX(Instances!D576:Instances!D576)-MIN(Instances!D576:Instances!D576))</f>
        <v>0</v>
      </c>
      <c r="E576" s="1" cm="1">
        <f t="array" ref="E576">_xlfn.SWITCH($A$2,"average", AVERAGE(Instances!E576:Instances!E576),"median", MEDIAN(Instances!E576:Instances!E576),"min", MIN(Instances!E576:Instances!E576),"max", MAX(Instances!E576:Instances!E576),"diff", MAX(Instances!E576:Instances!E576)-MIN(Instances!E576:Instances!E576))</f>
        <v>0</v>
      </c>
      <c r="F576" s="1" cm="1">
        <f t="array" ref="F576">_xlfn.SWITCH($A$2,"average", AVERAGE(Instances!F576:Instances!F576),"median", MEDIAN(Instances!F576:Instances!F576),"min", MIN(Instances!F576:Instances!F576),"max", MAX(Instances!F576:Instances!F576),"diff", MAX(Instances!F576:Instances!F576)-MIN(Instances!F576:Instances!F576))</f>
        <v>0</v>
      </c>
      <c r="G576" s="1" cm="1">
        <f t="array" ref="G576">_xlfn.SWITCH($A$2,"average", AVERAGE(Instances!G576:Instances!G576),"median", MEDIAN(Instances!G576:Instances!G576),"min", MIN(Instances!G576:Instances!G576),"max", MAX(Instances!G576:Instances!G576),"diff", MAX(Instances!G576:Instances!G576)-MIN(Instances!G576:Instances!G576))</f>
        <v>0</v>
      </c>
      <c r="H576" s="1" cm="1">
        <f t="array" ref="H576">_xlfn.SWITCH($A$2,"average", AVERAGE(Instances!H576:Instances!H576),"median", MEDIAN(Instances!H576:Instances!H576),"min", MIN(Instances!H576:Instances!H576),"max", MAX(Instances!H576:Instances!H576),"diff", MAX(Instances!H576:Instances!H576)-MIN(Instances!H576:Instances!H576))</f>
        <v>0</v>
      </c>
      <c r="I576" s="1" cm="1">
        <f t="array" ref="I576">_xlfn.SWITCH($A$2,"average", AVERAGE(Instances!I576:Instances!I576),"median", MEDIAN(Instances!I576:Instances!I576),"min", MIN(Instances!I576:Instances!I576),"max", MAX(Instances!I576:Instances!I576),"diff", MAX(Instances!I576:Instances!I576)-MIN(Instances!I576:Instances!I576))</f>
        <v>0</v>
      </c>
      <c r="J576" s="1" cm="1">
        <f t="array" ref="J576">_xlfn.SWITCH($A$2,"average", AVERAGE(Instances!J576:Instances!J576),"median", MEDIAN(Instances!J576:Instances!J576),"min", MIN(Instances!J576:Instances!J576),"max", MAX(Instances!J576:Instances!J576),"diff", MAX(Instances!J576:Instances!J576)-MIN(Instances!J576:Instances!J576))</f>
        <v>0</v>
      </c>
      <c r="K576" s="1" cm="1">
        <f t="array" ref="K576">_xlfn.SWITCH($A$2,"average", AVERAGE(Instances!K576:Instances!K576),"median", MEDIAN(Instances!K576:Instances!K576),"min", MIN(Instances!K576:Instances!K576),"max", MAX(Instances!K576:Instances!K576),"diff", MAX(Instances!K576:Instances!K576)-MIN(Instances!K576:Instances!K576))</f>
        <v>0</v>
      </c>
      <c r="L576" s="1"/>
      <c r="M576" s="1" cm="1">
        <f t="array" ref="M576">_xlfn.SWITCH($A$2,"average", AVERAGE(Instances!M576:Instances!M576),"median", MEDIAN(Instances!M576:Instances!M576),"min", MIN(Instances!M576:Instances!M576),"max", MAX(Instances!M576:Instances!M576),"diff", MAX(Instances!M576:Instances!M576)-MIN(Instances!M576:Instances!M576))</f>
        <v>0</v>
      </c>
      <c r="N576" s="1" cm="1">
        <f t="array" ref="N576">_xlfn.SWITCH($A$2,"average", AVERAGE(Instances!N576:Instances!N576),"median", MEDIAN(Instances!N576:Instances!N576),"min", MIN(Instances!N576:Instances!N576),"max", MAX(Instances!N576:Instances!N576),"diff", MAX(Instances!N576:Instances!N576)-MIN(Instances!N576:Instances!N576))</f>
        <v>0</v>
      </c>
      <c r="O576" s="1"/>
      <c r="P576" s="1" cm="1">
        <f t="array" ref="P576">_xlfn.SWITCH($A$2,"average", AVERAGE(Instances!P576:Instances!P576),"median", MEDIAN(Instances!P576:Instances!P576),"min", MIN(Instances!P576:Instances!P576),"max", MAX(Instances!P576:Instances!P576),"diff", MAX(Instances!P576:Instances!P576)-MIN(Instances!P576:Instances!P576))</f>
        <v>0</v>
      </c>
      <c r="Q576" s="1" cm="1">
        <f t="array" ref="Q576">_xlfn.SWITCH($A$2,"average", AVERAGE(Instances!Q576:Instances!Q576),"median", MEDIAN(Instances!Q576:Instances!Q576),"min", MIN(Instances!Q576:Instances!Q576),"max", MAX(Instances!Q576:Instances!Q576),"diff", MAX(Instances!Q576:Instances!Q576)-MIN(Instances!Q576:Instances!Q576))</f>
        <v>0</v>
      </c>
      <c r="R576" s="1" cm="1">
        <f t="array" ref="R576">_xlfn.SWITCH($A$2,"average", AVERAGE(Instances!R576:Instances!R576),"median", MEDIAN(Instances!R576:Instances!R576),"min", MIN(Instances!R576:Instances!R576),"max", MAX(Instances!R576:Instances!R576),"diff", MAX(Instances!R576:Instances!R576)-MIN(Instances!R576:Instances!R576))</f>
        <v>0</v>
      </c>
      <c r="S576" s="1">
        <f>MIN($B576)</f>
        <v>0</v>
      </c>
      <c r="T576" s="1">
        <f>MIN($C576)</f>
        <v>0</v>
      </c>
      <c r="U576" s="1">
        <f>MIN($D576)</f>
        <v>0</v>
      </c>
      <c r="V576" s="1">
        <f>MIN($E576)</f>
        <v>0</v>
      </c>
      <c r="W576" s="1">
        <f>MIN($F576)</f>
        <v>0</v>
      </c>
      <c r="X576" s="1">
        <f>MIN($G576)</f>
        <v>0</v>
      </c>
      <c r="Y576" s="1">
        <f>MIN($H576)</f>
        <v>0</v>
      </c>
      <c r="Z576" s="1">
        <f>MIN($I576)</f>
        <v>0</v>
      </c>
      <c r="AA576" s="1">
        <f>MIN($J576)</f>
        <v>0</v>
      </c>
      <c r="AB576" s="1">
        <f>MIN($K576)</f>
        <v>0</v>
      </c>
      <c r="AC576" s="1">
        <f>MIN($M576)</f>
        <v>0</v>
      </c>
      <c r="AD576" s="1">
        <f>MIN($N576)</f>
        <v>0</v>
      </c>
      <c r="AE576" s="1">
        <f>MIN($P576)</f>
        <v>0</v>
      </c>
      <c r="AF576" s="1">
        <f>MIN($Q576)</f>
        <v>0</v>
      </c>
      <c r="AG576" s="1">
        <f>MIN($R576)</f>
        <v>0</v>
      </c>
      <c r="AH576" s="1">
        <f>MEDIAN($B576)</f>
        <v>0</v>
      </c>
      <c r="AI576" s="1">
        <f>MEDIAN($C576)</f>
        <v>0</v>
      </c>
      <c r="AJ576" s="1">
        <f>MEDIAN($D576)</f>
        <v>0</v>
      </c>
      <c r="AK576" s="1">
        <f>MEDIAN($E576)</f>
        <v>0</v>
      </c>
      <c r="AL576" s="1">
        <f>MEDIAN($F576)</f>
        <v>0</v>
      </c>
      <c r="AM576" s="1">
        <f>MEDIAN($G576)</f>
        <v>0</v>
      </c>
      <c r="AN576" s="1">
        <f>MEDIAN($H576)</f>
        <v>0</v>
      </c>
      <c r="AO576" s="1">
        <f>MEDIAN($I576)</f>
        <v>0</v>
      </c>
      <c r="AP576" s="1">
        <f>MEDIAN($J576)</f>
        <v>0</v>
      </c>
      <c r="AQ576" s="1">
        <f>MEDIAN($K576)</f>
        <v>0</v>
      </c>
      <c r="AR576" s="1">
        <f>MEDIAN($M576)</f>
        <v>0</v>
      </c>
      <c r="AS576" s="1">
        <f>MEDIAN($N576)</f>
        <v>0</v>
      </c>
      <c r="AT576" s="1">
        <f>MEDIAN($P576)</f>
        <v>0</v>
      </c>
      <c r="AU576" s="1">
        <f>MEDIAN($Q576)</f>
        <v>0</v>
      </c>
      <c r="AV576" s="1">
        <f>MEDIAN($R576)</f>
        <v>0</v>
      </c>
      <c r="AW576" s="1">
        <f>MAX($B576)</f>
        <v>0</v>
      </c>
      <c r="AX576" s="1">
        <f>MAX($C576)</f>
        <v>0</v>
      </c>
      <c r="AY576" s="1">
        <f>MAX($D576)</f>
        <v>0</v>
      </c>
      <c r="AZ576" s="1">
        <f>MAX($E576)</f>
        <v>0</v>
      </c>
      <c r="BA576" s="1">
        <f>MAX($F576)</f>
        <v>0</v>
      </c>
      <c r="BB576" s="1">
        <f>MAX($G576)</f>
        <v>0</v>
      </c>
      <c r="BC576" s="1">
        <f>MAX($H576)</f>
        <v>0</v>
      </c>
      <c r="BD576" s="1">
        <f>MAX($I576)</f>
        <v>0</v>
      </c>
      <c r="BE576" s="1">
        <f>MAX($J576)</f>
        <v>0</v>
      </c>
      <c r="BF576" s="1">
        <f>MAX($K576)</f>
        <v>0</v>
      </c>
      <c r="BG576" s="1">
        <f>MAX($M576)</f>
        <v>0</v>
      </c>
      <c r="BH576" s="1">
        <f>MAX($N576)</f>
        <v>0</v>
      </c>
      <c r="BI576" s="1">
        <f>MAX($P576)</f>
        <v>0</v>
      </c>
      <c r="BJ576" s="1">
        <f>MAX($Q576)</f>
        <v>0</v>
      </c>
      <c r="BK576" s="1">
        <f>MAX($R576)</f>
        <v>0</v>
      </c>
    </row>
    <row r="577" spans="1:63">
      <c r="A577" s="1" t="s">
        <v>91</v>
      </c>
      <c r="B577" s="1" cm="1">
        <f t="array" ref="B577">_xlfn.SWITCH($A$2,"average", AVERAGE(Instances!B577:Instances!B577),"median", MEDIAN(Instances!B577:Instances!B577),"min", MIN(Instances!B577:Instances!B577),"max", MAX(Instances!B577:Instances!B577),"diff", MAX(Instances!B577:Instances!B577)-MIN(Instances!B577:Instances!B577))</f>
        <v>0</v>
      </c>
      <c r="C577" s="1" cm="1">
        <f t="array" ref="C577">_xlfn.SWITCH($A$2,"average", AVERAGE(Instances!C577:Instances!C577),"median", MEDIAN(Instances!C577:Instances!C577),"min", MIN(Instances!C577:Instances!C577),"max", MAX(Instances!C577:Instances!C577),"diff", MAX(Instances!C577:Instances!C577)-MIN(Instances!C577:Instances!C577))</f>
        <v>0</v>
      </c>
      <c r="D577" s="1" cm="1">
        <f t="array" ref="D577">_xlfn.SWITCH($A$2,"average", AVERAGE(Instances!D577:Instances!D577),"median", MEDIAN(Instances!D577:Instances!D577),"min", MIN(Instances!D577:Instances!D577),"max", MAX(Instances!D577:Instances!D577),"diff", MAX(Instances!D577:Instances!D577)-MIN(Instances!D577:Instances!D577))</f>
        <v>0</v>
      </c>
      <c r="E577" s="1" cm="1">
        <f t="array" ref="E577">_xlfn.SWITCH($A$2,"average", AVERAGE(Instances!E577:Instances!E577),"median", MEDIAN(Instances!E577:Instances!E577),"min", MIN(Instances!E577:Instances!E577),"max", MAX(Instances!E577:Instances!E577),"diff", MAX(Instances!E577:Instances!E577)-MIN(Instances!E577:Instances!E577))</f>
        <v>0</v>
      </c>
      <c r="F577" s="1" cm="1">
        <f t="array" ref="F577">_xlfn.SWITCH($A$2,"average", AVERAGE(Instances!F577:Instances!F577),"median", MEDIAN(Instances!F577:Instances!F577),"min", MIN(Instances!F577:Instances!F577),"max", MAX(Instances!F577:Instances!F577),"diff", MAX(Instances!F577:Instances!F577)-MIN(Instances!F577:Instances!F577))</f>
        <v>0</v>
      </c>
      <c r="G577" s="1" cm="1">
        <f t="array" ref="G577">_xlfn.SWITCH($A$2,"average", AVERAGE(Instances!G577:Instances!G577),"median", MEDIAN(Instances!G577:Instances!G577),"min", MIN(Instances!G577:Instances!G577),"max", MAX(Instances!G577:Instances!G577),"diff", MAX(Instances!G577:Instances!G577)-MIN(Instances!G577:Instances!G577))</f>
        <v>0</v>
      </c>
      <c r="H577" s="1" cm="1">
        <f t="array" ref="H577">_xlfn.SWITCH($A$2,"average", AVERAGE(Instances!H577:Instances!H577),"median", MEDIAN(Instances!H577:Instances!H577),"min", MIN(Instances!H577:Instances!H577),"max", MAX(Instances!H577:Instances!H577),"diff", MAX(Instances!H577:Instances!H577)-MIN(Instances!H577:Instances!H577))</f>
        <v>0</v>
      </c>
      <c r="I577" s="1" cm="1">
        <f t="array" ref="I577">_xlfn.SWITCH($A$2,"average", AVERAGE(Instances!I577:Instances!I577),"median", MEDIAN(Instances!I577:Instances!I577),"min", MIN(Instances!I577:Instances!I577),"max", MAX(Instances!I577:Instances!I577),"diff", MAX(Instances!I577:Instances!I577)-MIN(Instances!I577:Instances!I577))</f>
        <v>0</v>
      </c>
      <c r="J577" s="1" cm="1">
        <f t="array" ref="J577">_xlfn.SWITCH($A$2,"average", AVERAGE(Instances!J577:Instances!J577),"median", MEDIAN(Instances!J577:Instances!J577),"min", MIN(Instances!J577:Instances!J577),"max", MAX(Instances!J577:Instances!J577),"diff", MAX(Instances!J577:Instances!J577)-MIN(Instances!J577:Instances!J577))</f>
        <v>0</v>
      </c>
      <c r="K577" s="1" cm="1">
        <f t="array" ref="K577">_xlfn.SWITCH($A$2,"average", AVERAGE(Instances!K577:Instances!K577),"median", MEDIAN(Instances!K577:Instances!K577),"min", MIN(Instances!K577:Instances!K577),"max", MAX(Instances!K577:Instances!K577),"diff", MAX(Instances!K577:Instances!K577)-MIN(Instances!K577:Instances!K577))</f>
        <v>0</v>
      </c>
      <c r="L577" s="1"/>
      <c r="M577" s="1" cm="1">
        <f t="array" ref="M577">_xlfn.SWITCH($A$2,"average", AVERAGE(Instances!M577:Instances!M577),"median", MEDIAN(Instances!M577:Instances!M577),"min", MIN(Instances!M577:Instances!M577),"max", MAX(Instances!M577:Instances!M577),"diff", MAX(Instances!M577:Instances!M577)-MIN(Instances!M577:Instances!M577))</f>
        <v>0</v>
      </c>
      <c r="N577" s="1" cm="1">
        <f t="array" ref="N577">_xlfn.SWITCH($A$2,"average", AVERAGE(Instances!N577:Instances!N577),"median", MEDIAN(Instances!N577:Instances!N577),"min", MIN(Instances!N577:Instances!N577),"max", MAX(Instances!N577:Instances!N577),"diff", MAX(Instances!N577:Instances!N577)-MIN(Instances!N577:Instances!N577))</f>
        <v>0</v>
      </c>
      <c r="O577" s="1"/>
      <c r="P577" s="1" cm="1">
        <f t="array" ref="P577">_xlfn.SWITCH($A$2,"average", AVERAGE(Instances!P577:Instances!P577),"median", MEDIAN(Instances!P577:Instances!P577),"min", MIN(Instances!P577:Instances!P577),"max", MAX(Instances!P577:Instances!P577),"diff", MAX(Instances!P577:Instances!P577)-MIN(Instances!P577:Instances!P577))</f>
        <v>0</v>
      </c>
      <c r="Q577" s="1" cm="1">
        <f t="array" ref="Q577">_xlfn.SWITCH($A$2,"average", AVERAGE(Instances!Q577:Instances!Q577),"median", MEDIAN(Instances!Q577:Instances!Q577),"min", MIN(Instances!Q577:Instances!Q577),"max", MAX(Instances!Q577:Instances!Q577),"diff", MAX(Instances!Q577:Instances!Q577)-MIN(Instances!Q577:Instances!Q577))</f>
        <v>0</v>
      </c>
      <c r="R577" s="1" cm="1">
        <f t="array" ref="R577">_xlfn.SWITCH($A$2,"average", AVERAGE(Instances!R577:Instances!R577),"median", MEDIAN(Instances!R577:Instances!R577),"min", MIN(Instances!R577:Instances!R577),"max", MAX(Instances!R577:Instances!R577),"diff", MAX(Instances!R577:Instances!R577)-MIN(Instances!R577:Instances!R577))</f>
        <v>0</v>
      </c>
      <c r="S577" s="1">
        <f>MIN($B577)</f>
        <v>0</v>
      </c>
      <c r="T577" s="1">
        <f>MIN($C577)</f>
        <v>0</v>
      </c>
      <c r="U577" s="1">
        <f>MIN($D577)</f>
        <v>0</v>
      </c>
      <c r="V577" s="1">
        <f>MIN($E577)</f>
        <v>0</v>
      </c>
      <c r="W577" s="1">
        <f>MIN($F577)</f>
        <v>0</v>
      </c>
      <c r="X577" s="1">
        <f>MIN($G577)</f>
        <v>0</v>
      </c>
      <c r="Y577" s="1">
        <f>MIN($H577)</f>
        <v>0</v>
      </c>
      <c r="Z577" s="1">
        <f>MIN($I577)</f>
        <v>0</v>
      </c>
      <c r="AA577" s="1">
        <f>MIN($J577)</f>
        <v>0</v>
      </c>
      <c r="AB577" s="1">
        <f>MIN($K577)</f>
        <v>0</v>
      </c>
      <c r="AC577" s="1">
        <f>MIN($M577)</f>
        <v>0</v>
      </c>
      <c r="AD577" s="1">
        <f>MIN($N577)</f>
        <v>0</v>
      </c>
      <c r="AE577" s="1">
        <f>MIN($P577)</f>
        <v>0</v>
      </c>
      <c r="AF577" s="1">
        <f>MIN($Q577)</f>
        <v>0</v>
      </c>
      <c r="AG577" s="1">
        <f>MIN($R577)</f>
        <v>0</v>
      </c>
      <c r="AH577" s="1">
        <f>MEDIAN($B577)</f>
        <v>0</v>
      </c>
      <c r="AI577" s="1">
        <f>MEDIAN($C577)</f>
        <v>0</v>
      </c>
      <c r="AJ577" s="1">
        <f>MEDIAN($D577)</f>
        <v>0</v>
      </c>
      <c r="AK577" s="1">
        <f>MEDIAN($E577)</f>
        <v>0</v>
      </c>
      <c r="AL577" s="1">
        <f>MEDIAN($F577)</f>
        <v>0</v>
      </c>
      <c r="AM577" s="1">
        <f>MEDIAN($G577)</f>
        <v>0</v>
      </c>
      <c r="AN577" s="1">
        <f>MEDIAN($H577)</f>
        <v>0</v>
      </c>
      <c r="AO577" s="1">
        <f>MEDIAN($I577)</f>
        <v>0</v>
      </c>
      <c r="AP577" s="1">
        <f>MEDIAN($J577)</f>
        <v>0</v>
      </c>
      <c r="AQ577" s="1">
        <f>MEDIAN($K577)</f>
        <v>0</v>
      </c>
      <c r="AR577" s="1">
        <f>MEDIAN($M577)</f>
        <v>0</v>
      </c>
      <c r="AS577" s="1">
        <f>MEDIAN($N577)</f>
        <v>0</v>
      </c>
      <c r="AT577" s="1">
        <f>MEDIAN($P577)</f>
        <v>0</v>
      </c>
      <c r="AU577" s="1">
        <f>MEDIAN($Q577)</f>
        <v>0</v>
      </c>
      <c r="AV577" s="1">
        <f>MEDIAN($R577)</f>
        <v>0</v>
      </c>
      <c r="AW577" s="1">
        <f>MAX($B577)</f>
        <v>0</v>
      </c>
      <c r="AX577" s="1">
        <f>MAX($C577)</f>
        <v>0</v>
      </c>
      <c r="AY577" s="1">
        <f>MAX($D577)</f>
        <v>0</v>
      </c>
      <c r="AZ577" s="1">
        <f>MAX($E577)</f>
        <v>0</v>
      </c>
      <c r="BA577" s="1">
        <f>MAX($F577)</f>
        <v>0</v>
      </c>
      <c r="BB577" s="1">
        <f>MAX($G577)</f>
        <v>0</v>
      </c>
      <c r="BC577" s="1">
        <f>MAX($H577)</f>
        <v>0</v>
      </c>
      <c r="BD577" s="1">
        <f>MAX($I577)</f>
        <v>0</v>
      </c>
      <c r="BE577" s="1">
        <f>MAX($J577)</f>
        <v>0</v>
      </c>
      <c r="BF577" s="1">
        <f>MAX($K577)</f>
        <v>0</v>
      </c>
      <c r="BG577" s="1">
        <f>MAX($M577)</f>
        <v>0</v>
      </c>
      <c r="BH577" s="1">
        <f>MAX($N577)</f>
        <v>0</v>
      </c>
      <c r="BI577" s="1">
        <f>MAX($P577)</f>
        <v>0</v>
      </c>
      <c r="BJ577" s="1">
        <f>MAX($Q577)</f>
        <v>0</v>
      </c>
      <c r="BK577" s="1">
        <f>MAX($R577)</f>
        <v>0</v>
      </c>
    </row>
    <row r="578" spans="1:63">
      <c r="A578" s="1" t="s">
        <v>92</v>
      </c>
      <c r="B578" s="1" cm="1">
        <f t="array" ref="B578">_xlfn.SWITCH($A$2,"average", AVERAGE(Instances!B578:Instances!B578),"median", MEDIAN(Instances!B578:Instances!B578),"min", MIN(Instances!B578:Instances!B578),"max", MAX(Instances!B578:Instances!B578),"diff", MAX(Instances!B578:Instances!B578)-MIN(Instances!B578:Instances!B578))</f>
        <v>0</v>
      </c>
      <c r="C578" s="1" cm="1">
        <f t="array" ref="C578">_xlfn.SWITCH($A$2,"average", AVERAGE(Instances!C578:Instances!C578),"median", MEDIAN(Instances!C578:Instances!C578),"min", MIN(Instances!C578:Instances!C578),"max", MAX(Instances!C578:Instances!C578),"diff", MAX(Instances!C578:Instances!C578)-MIN(Instances!C578:Instances!C578))</f>
        <v>0</v>
      </c>
      <c r="D578" s="1" cm="1">
        <f t="array" ref="D578">_xlfn.SWITCH($A$2,"average", AVERAGE(Instances!D578:Instances!D578),"median", MEDIAN(Instances!D578:Instances!D578),"min", MIN(Instances!D578:Instances!D578),"max", MAX(Instances!D578:Instances!D578),"diff", MAX(Instances!D578:Instances!D578)-MIN(Instances!D578:Instances!D578))</f>
        <v>0</v>
      </c>
      <c r="E578" s="1" cm="1">
        <f t="array" ref="E578">_xlfn.SWITCH($A$2,"average", AVERAGE(Instances!E578:Instances!E578),"median", MEDIAN(Instances!E578:Instances!E578),"min", MIN(Instances!E578:Instances!E578),"max", MAX(Instances!E578:Instances!E578),"diff", MAX(Instances!E578:Instances!E578)-MIN(Instances!E578:Instances!E578))</f>
        <v>0</v>
      </c>
      <c r="F578" s="1" cm="1">
        <f t="array" ref="F578">_xlfn.SWITCH($A$2,"average", AVERAGE(Instances!F578:Instances!F578),"median", MEDIAN(Instances!F578:Instances!F578),"min", MIN(Instances!F578:Instances!F578),"max", MAX(Instances!F578:Instances!F578),"diff", MAX(Instances!F578:Instances!F578)-MIN(Instances!F578:Instances!F578))</f>
        <v>0</v>
      </c>
      <c r="G578" s="1" cm="1">
        <f t="array" ref="G578">_xlfn.SWITCH($A$2,"average", AVERAGE(Instances!G578:Instances!G578),"median", MEDIAN(Instances!G578:Instances!G578),"min", MIN(Instances!G578:Instances!G578),"max", MAX(Instances!G578:Instances!G578),"diff", MAX(Instances!G578:Instances!G578)-MIN(Instances!G578:Instances!G578))</f>
        <v>0</v>
      </c>
      <c r="H578" s="1" cm="1">
        <f t="array" ref="H578">_xlfn.SWITCH($A$2,"average", AVERAGE(Instances!H578:Instances!H578),"median", MEDIAN(Instances!H578:Instances!H578),"min", MIN(Instances!H578:Instances!H578),"max", MAX(Instances!H578:Instances!H578),"diff", MAX(Instances!H578:Instances!H578)-MIN(Instances!H578:Instances!H578))</f>
        <v>0</v>
      </c>
      <c r="I578" s="1" cm="1">
        <f t="array" ref="I578">_xlfn.SWITCH($A$2,"average", AVERAGE(Instances!I578:Instances!I578),"median", MEDIAN(Instances!I578:Instances!I578),"min", MIN(Instances!I578:Instances!I578),"max", MAX(Instances!I578:Instances!I578),"diff", MAX(Instances!I578:Instances!I578)-MIN(Instances!I578:Instances!I578))</f>
        <v>0</v>
      </c>
      <c r="J578" s="1" cm="1">
        <f t="array" ref="J578">_xlfn.SWITCH($A$2,"average", AVERAGE(Instances!J578:Instances!J578),"median", MEDIAN(Instances!J578:Instances!J578),"min", MIN(Instances!J578:Instances!J578),"max", MAX(Instances!J578:Instances!J578),"diff", MAX(Instances!J578:Instances!J578)-MIN(Instances!J578:Instances!J578))</f>
        <v>0</v>
      </c>
      <c r="K578" s="1" cm="1">
        <f t="array" ref="K578">_xlfn.SWITCH($A$2,"average", AVERAGE(Instances!K578:Instances!K578),"median", MEDIAN(Instances!K578:Instances!K578),"min", MIN(Instances!K578:Instances!K578),"max", MAX(Instances!K578:Instances!K578),"diff", MAX(Instances!K578:Instances!K578)-MIN(Instances!K578:Instances!K578))</f>
        <v>0</v>
      </c>
      <c r="L578" s="1"/>
      <c r="M578" s="1" cm="1">
        <f t="array" ref="M578">_xlfn.SWITCH($A$2,"average", AVERAGE(Instances!M578:Instances!M578),"median", MEDIAN(Instances!M578:Instances!M578),"min", MIN(Instances!M578:Instances!M578),"max", MAX(Instances!M578:Instances!M578),"diff", MAX(Instances!M578:Instances!M578)-MIN(Instances!M578:Instances!M578))</f>
        <v>0</v>
      </c>
      <c r="N578" s="1" cm="1">
        <f t="array" ref="N578">_xlfn.SWITCH($A$2,"average", AVERAGE(Instances!N578:Instances!N578),"median", MEDIAN(Instances!N578:Instances!N578),"min", MIN(Instances!N578:Instances!N578),"max", MAX(Instances!N578:Instances!N578),"diff", MAX(Instances!N578:Instances!N578)-MIN(Instances!N578:Instances!N578))</f>
        <v>0</v>
      </c>
      <c r="O578" s="1"/>
      <c r="P578" s="1" cm="1">
        <f t="array" ref="P578">_xlfn.SWITCH($A$2,"average", AVERAGE(Instances!P578:Instances!P578),"median", MEDIAN(Instances!P578:Instances!P578),"min", MIN(Instances!P578:Instances!P578),"max", MAX(Instances!P578:Instances!P578),"diff", MAX(Instances!P578:Instances!P578)-MIN(Instances!P578:Instances!P578))</f>
        <v>0</v>
      </c>
      <c r="Q578" s="1" cm="1">
        <f t="array" ref="Q578">_xlfn.SWITCH($A$2,"average", AVERAGE(Instances!Q578:Instances!Q578),"median", MEDIAN(Instances!Q578:Instances!Q578),"min", MIN(Instances!Q578:Instances!Q578),"max", MAX(Instances!Q578:Instances!Q578),"diff", MAX(Instances!Q578:Instances!Q578)-MIN(Instances!Q578:Instances!Q578))</f>
        <v>0</v>
      </c>
      <c r="R578" s="1" cm="1">
        <f t="array" ref="R578">_xlfn.SWITCH($A$2,"average", AVERAGE(Instances!R578:Instances!R578),"median", MEDIAN(Instances!R578:Instances!R578),"min", MIN(Instances!R578:Instances!R578),"max", MAX(Instances!R578:Instances!R578),"diff", MAX(Instances!R578:Instances!R578)-MIN(Instances!R578:Instances!R578))</f>
        <v>0</v>
      </c>
      <c r="S578" s="1">
        <f>MIN($B578)</f>
        <v>0</v>
      </c>
      <c r="T578" s="1">
        <f>MIN($C578)</f>
        <v>0</v>
      </c>
      <c r="U578" s="1">
        <f>MIN($D578)</f>
        <v>0</v>
      </c>
      <c r="V578" s="1">
        <f>MIN($E578)</f>
        <v>0</v>
      </c>
      <c r="W578" s="1">
        <f>MIN($F578)</f>
        <v>0</v>
      </c>
      <c r="X578" s="1">
        <f>MIN($G578)</f>
        <v>0</v>
      </c>
      <c r="Y578" s="1">
        <f>MIN($H578)</f>
        <v>0</v>
      </c>
      <c r="Z578" s="1">
        <f>MIN($I578)</f>
        <v>0</v>
      </c>
      <c r="AA578" s="1">
        <f>MIN($J578)</f>
        <v>0</v>
      </c>
      <c r="AB578" s="1">
        <f>MIN($K578)</f>
        <v>0</v>
      </c>
      <c r="AC578" s="1">
        <f>MIN($M578)</f>
        <v>0</v>
      </c>
      <c r="AD578" s="1">
        <f>MIN($N578)</f>
        <v>0</v>
      </c>
      <c r="AE578" s="1">
        <f>MIN($P578)</f>
        <v>0</v>
      </c>
      <c r="AF578" s="1">
        <f>MIN($Q578)</f>
        <v>0</v>
      </c>
      <c r="AG578" s="1">
        <f>MIN($R578)</f>
        <v>0</v>
      </c>
      <c r="AH578" s="1">
        <f>MEDIAN($B578)</f>
        <v>0</v>
      </c>
      <c r="AI578" s="1">
        <f>MEDIAN($C578)</f>
        <v>0</v>
      </c>
      <c r="AJ578" s="1">
        <f>MEDIAN($D578)</f>
        <v>0</v>
      </c>
      <c r="AK578" s="1">
        <f>MEDIAN($E578)</f>
        <v>0</v>
      </c>
      <c r="AL578" s="1">
        <f>MEDIAN($F578)</f>
        <v>0</v>
      </c>
      <c r="AM578" s="1">
        <f>MEDIAN($G578)</f>
        <v>0</v>
      </c>
      <c r="AN578" s="1">
        <f>MEDIAN($H578)</f>
        <v>0</v>
      </c>
      <c r="AO578" s="1">
        <f>MEDIAN($I578)</f>
        <v>0</v>
      </c>
      <c r="AP578" s="1">
        <f>MEDIAN($J578)</f>
        <v>0</v>
      </c>
      <c r="AQ578" s="1">
        <f>MEDIAN($K578)</f>
        <v>0</v>
      </c>
      <c r="AR578" s="1">
        <f>MEDIAN($M578)</f>
        <v>0</v>
      </c>
      <c r="AS578" s="1">
        <f>MEDIAN($N578)</f>
        <v>0</v>
      </c>
      <c r="AT578" s="1">
        <f>MEDIAN($P578)</f>
        <v>0</v>
      </c>
      <c r="AU578" s="1">
        <f>MEDIAN($Q578)</f>
        <v>0</v>
      </c>
      <c r="AV578" s="1">
        <f>MEDIAN($R578)</f>
        <v>0</v>
      </c>
      <c r="AW578" s="1">
        <f>MAX($B578)</f>
        <v>0</v>
      </c>
      <c r="AX578" s="1">
        <f>MAX($C578)</f>
        <v>0</v>
      </c>
      <c r="AY578" s="1">
        <f>MAX($D578)</f>
        <v>0</v>
      </c>
      <c r="AZ578" s="1">
        <f>MAX($E578)</f>
        <v>0</v>
      </c>
      <c r="BA578" s="1">
        <f>MAX($F578)</f>
        <v>0</v>
      </c>
      <c r="BB578" s="1">
        <f>MAX($G578)</f>
        <v>0</v>
      </c>
      <c r="BC578" s="1">
        <f>MAX($H578)</f>
        <v>0</v>
      </c>
      <c r="BD578" s="1">
        <f>MAX($I578)</f>
        <v>0</v>
      </c>
      <c r="BE578" s="1">
        <f>MAX($J578)</f>
        <v>0</v>
      </c>
      <c r="BF578" s="1">
        <f>MAX($K578)</f>
        <v>0</v>
      </c>
      <c r="BG578" s="1">
        <f>MAX($M578)</f>
        <v>0</v>
      </c>
      <c r="BH578" s="1">
        <f>MAX($N578)</f>
        <v>0</v>
      </c>
      <c r="BI578" s="1">
        <f>MAX($P578)</f>
        <v>0</v>
      </c>
      <c r="BJ578" s="1">
        <f>MAX($Q578)</f>
        <v>0</v>
      </c>
      <c r="BK578" s="1">
        <f>MAX($R578)</f>
        <v>0</v>
      </c>
    </row>
    <row r="579" spans="1:63">
      <c r="A579" s="1" t="s">
        <v>93</v>
      </c>
      <c r="B579" s="1" cm="1">
        <f t="array" ref="B579">_xlfn.SWITCH($A$2,"average", AVERAGE(Instances!B579:Instances!B579),"median", MEDIAN(Instances!B579:Instances!B579),"min", MIN(Instances!B579:Instances!B579),"max", MAX(Instances!B579:Instances!B579),"diff", MAX(Instances!B579:Instances!B579)-MIN(Instances!B579:Instances!B579))</f>
        <v>0</v>
      </c>
      <c r="C579" s="1" cm="1">
        <f t="array" ref="C579">_xlfn.SWITCH($A$2,"average", AVERAGE(Instances!C579:Instances!C579),"median", MEDIAN(Instances!C579:Instances!C579),"min", MIN(Instances!C579:Instances!C579),"max", MAX(Instances!C579:Instances!C579),"diff", MAX(Instances!C579:Instances!C579)-MIN(Instances!C579:Instances!C579))</f>
        <v>0</v>
      </c>
      <c r="D579" s="1" cm="1">
        <f t="array" ref="D579">_xlfn.SWITCH($A$2,"average", AVERAGE(Instances!D579:Instances!D579),"median", MEDIAN(Instances!D579:Instances!D579),"min", MIN(Instances!D579:Instances!D579),"max", MAX(Instances!D579:Instances!D579),"diff", MAX(Instances!D579:Instances!D579)-MIN(Instances!D579:Instances!D579))</f>
        <v>0</v>
      </c>
      <c r="E579" s="1" cm="1">
        <f t="array" ref="E579">_xlfn.SWITCH($A$2,"average", AVERAGE(Instances!E579:Instances!E579),"median", MEDIAN(Instances!E579:Instances!E579),"min", MIN(Instances!E579:Instances!E579),"max", MAX(Instances!E579:Instances!E579),"diff", MAX(Instances!E579:Instances!E579)-MIN(Instances!E579:Instances!E579))</f>
        <v>0</v>
      </c>
      <c r="F579" s="1" cm="1">
        <f t="array" ref="F579">_xlfn.SWITCH($A$2,"average", AVERAGE(Instances!F579:Instances!F579),"median", MEDIAN(Instances!F579:Instances!F579),"min", MIN(Instances!F579:Instances!F579),"max", MAX(Instances!F579:Instances!F579),"diff", MAX(Instances!F579:Instances!F579)-MIN(Instances!F579:Instances!F579))</f>
        <v>0</v>
      </c>
      <c r="G579" s="1" cm="1">
        <f t="array" ref="G579">_xlfn.SWITCH($A$2,"average", AVERAGE(Instances!G579:Instances!G579),"median", MEDIAN(Instances!G579:Instances!G579),"min", MIN(Instances!G579:Instances!G579),"max", MAX(Instances!G579:Instances!G579),"diff", MAX(Instances!G579:Instances!G579)-MIN(Instances!G579:Instances!G579))</f>
        <v>0</v>
      </c>
      <c r="H579" s="1" cm="1">
        <f t="array" ref="H579">_xlfn.SWITCH($A$2,"average", AVERAGE(Instances!H579:Instances!H579),"median", MEDIAN(Instances!H579:Instances!H579),"min", MIN(Instances!H579:Instances!H579),"max", MAX(Instances!H579:Instances!H579),"diff", MAX(Instances!H579:Instances!H579)-MIN(Instances!H579:Instances!H579))</f>
        <v>0</v>
      </c>
      <c r="I579" s="1" cm="1">
        <f t="array" ref="I579">_xlfn.SWITCH($A$2,"average", AVERAGE(Instances!I579:Instances!I579),"median", MEDIAN(Instances!I579:Instances!I579),"min", MIN(Instances!I579:Instances!I579),"max", MAX(Instances!I579:Instances!I579),"diff", MAX(Instances!I579:Instances!I579)-MIN(Instances!I579:Instances!I579))</f>
        <v>0</v>
      </c>
      <c r="J579" s="1" cm="1">
        <f t="array" ref="J579">_xlfn.SWITCH($A$2,"average", AVERAGE(Instances!J579:Instances!J579),"median", MEDIAN(Instances!J579:Instances!J579),"min", MIN(Instances!J579:Instances!J579),"max", MAX(Instances!J579:Instances!J579),"diff", MAX(Instances!J579:Instances!J579)-MIN(Instances!J579:Instances!J579))</f>
        <v>0</v>
      </c>
      <c r="K579" s="1" cm="1">
        <f t="array" ref="K579">_xlfn.SWITCH($A$2,"average", AVERAGE(Instances!K579:Instances!K579),"median", MEDIAN(Instances!K579:Instances!K579),"min", MIN(Instances!K579:Instances!K579),"max", MAX(Instances!K579:Instances!K579),"diff", MAX(Instances!K579:Instances!K579)-MIN(Instances!K579:Instances!K579))</f>
        <v>0</v>
      </c>
      <c r="L579" s="1"/>
      <c r="M579" s="1" cm="1">
        <f t="array" ref="M579">_xlfn.SWITCH($A$2,"average", AVERAGE(Instances!M579:Instances!M579),"median", MEDIAN(Instances!M579:Instances!M579),"min", MIN(Instances!M579:Instances!M579),"max", MAX(Instances!M579:Instances!M579),"diff", MAX(Instances!M579:Instances!M579)-MIN(Instances!M579:Instances!M579))</f>
        <v>0</v>
      </c>
      <c r="N579" s="1" cm="1">
        <f t="array" ref="N579">_xlfn.SWITCH($A$2,"average", AVERAGE(Instances!N579:Instances!N579),"median", MEDIAN(Instances!N579:Instances!N579),"min", MIN(Instances!N579:Instances!N579),"max", MAX(Instances!N579:Instances!N579),"diff", MAX(Instances!N579:Instances!N579)-MIN(Instances!N579:Instances!N579))</f>
        <v>0</v>
      </c>
      <c r="O579" s="1"/>
      <c r="P579" s="1" cm="1">
        <f t="array" ref="P579">_xlfn.SWITCH($A$2,"average", AVERAGE(Instances!P579:Instances!P579),"median", MEDIAN(Instances!P579:Instances!P579),"min", MIN(Instances!P579:Instances!P579),"max", MAX(Instances!P579:Instances!P579),"diff", MAX(Instances!P579:Instances!P579)-MIN(Instances!P579:Instances!P579))</f>
        <v>0</v>
      </c>
      <c r="Q579" s="1" cm="1">
        <f t="array" ref="Q579">_xlfn.SWITCH($A$2,"average", AVERAGE(Instances!Q579:Instances!Q579),"median", MEDIAN(Instances!Q579:Instances!Q579),"min", MIN(Instances!Q579:Instances!Q579),"max", MAX(Instances!Q579:Instances!Q579),"diff", MAX(Instances!Q579:Instances!Q579)-MIN(Instances!Q579:Instances!Q579))</f>
        <v>0</v>
      </c>
      <c r="R579" s="1" cm="1">
        <f t="array" ref="R579">_xlfn.SWITCH($A$2,"average", AVERAGE(Instances!R579:Instances!R579),"median", MEDIAN(Instances!R579:Instances!R579),"min", MIN(Instances!R579:Instances!R579),"max", MAX(Instances!R579:Instances!R579),"diff", MAX(Instances!R579:Instances!R579)-MIN(Instances!R579:Instances!R579))</f>
        <v>0</v>
      </c>
      <c r="S579" s="1">
        <f>MIN($B579)</f>
        <v>0</v>
      </c>
      <c r="T579" s="1">
        <f>MIN($C579)</f>
        <v>0</v>
      </c>
      <c r="U579" s="1">
        <f>MIN($D579)</f>
        <v>0</v>
      </c>
      <c r="V579" s="1">
        <f>MIN($E579)</f>
        <v>0</v>
      </c>
      <c r="W579" s="1">
        <f>MIN($F579)</f>
        <v>0</v>
      </c>
      <c r="X579" s="1">
        <f>MIN($G579)</f>
        <v>0</v>
      </c>
      <c r="Y579" s="1">
        <f>MIN($H579)</f>
        <v>0</v>
      </c>
      <c r="Z579" s="1">
        <f>MIN($I579)</f>
        <v>0</v>
      </c>
      <c r="AA579" s="1">
        <f>MIN($J579)</f>
        <v>0</v>
      </c>
      <c r="AB579" s="1">
        <f>MIN($K579)</f>
        <v>0</v>
      </c>
      <c r="AC579" s="1">
        <f>MIN($M579)</f>
        <v>0</v>
      </c>
      <c r="AD579" s="1">
        <f>MIN($N579)</f>
        <v>0</v>
      </c>
      <c r="AE579" s="1">
        <f>MIN($P579)</f>
        <v>0</v>
      </c>
      <c r="AF579" s="1">
        <f>MIN($Q579)</f>
        <v>0</v>
      </c>
      <c r="AG579" s="1">
        <f>MIN($R579)</f>
        <v>0</v>
      </c>
      <c r="AH579" s="1">
        <f>MEDIAN($B579)</f>
        <v>0</v>
      </c>
      <c r="AI579" s="1">
        <f>MEDIAN($C579)</f>
        <v>0</v>
      </c>
      <c r="AJ579" s="1">
        <f>MEDIAN($D579)</f>
        <v>0</v>
      </c>
      <c r="AK579" s="1">
        <f>MEDIAN($E579)</f>
        <v>0</v>
      </c>
      <c r="AL579" s="1">
        <f>MEDIAN($F579)</f>
        <v>0</v>
      </c>
      <c r="AM579" s="1">
        <f>MEDIAN($G579)</f>
        <v>0</v>
      </c>
      <c r="AN579" s="1">
        <f>MEDIAN($H579)</f>
        <v>0</v>
      </c>
      <c r="AO579" s="1">
        <f>MEDIAN($I579)</f>
        <v>0</v>
      </c>
      <c r="AP579" s="1">
        <f>MEDIAN($J579)</f>
        <v>0</v>
      </c>
      <c r="AQ579" s="1">
        <f>MEDIAN($K579)</f>
        <v>0</v>
      </c>
      <c r="AR579" s="1">
        <f>MEDIAN($M579)</f>
        <v>0</v>
      </c>
      <c r="AS579" s="1">
        <f>MEDIAN($N579)</f>
        <v>0</v>
      </c>
      <c r="AT579" s="1">
        <f>MEDIAN($P579)</f>
        <v>0</v>
      </c>
      <c r="AU579" s="1">
        <f>MEDIAN($Q579)</f>
        <v>0</v>
      </c>
      <c r="AV579" s="1">
        <f>MEDIAN($R579)</f>
        <v>0</v>
      </c>
      <c r="AW579" s="1">
        <f>MAX($B579)</f>
        <v>0</v>
      </c>
      <c r="AX579" s="1">
        <f>MAX($C579)</f>
        <v>0</v>
      </c>
      <c r="AY579" s="1">
        <f>MAX($D579)</f>
        <v>0</v>
      </c>
      <c r="AZ579" s="1">
        <f>MAX($E579)</f>
        <v>0</v>
      </c>
      <c r="BA579" s="1">
        <f>MAX($F579)</f>
        <v>0</v>
      </c>
      <c r="BB579" s="1">
        <f>MAX($G579)</f>
        <v>0</v>
      </c>
      <c r="BC579" s="1">
        <f>MAX($H579)</f>
        <v>0</v>
      </c>
      <c r="BD579" s="1">
        <f>MAX($I579)</f>
        <v>0</v>
      </c>
      <c r="BE579" s="1">
        <f>MAX($J579)</f>
        <v>0</v>
      </c>
      <c r="BF579" s="1">
        <f>MAX($K579)</f>
        <v>0</v>
      </c>
      <c r="BG579" s="1">
        <f>MAX($M579)</f>
        <v>0</v>
      </c>
      <c r="BH579" s="1">
        <f>MAX($N579)</f>
        <v>0</v>
      </c>
      <c r="BI579" s="1">
        <f>MAX($P579)</f>
        <v>0</v>
      </c>
      <c r="BJ579" s="1">
        <f>MAX($Q579)</f>
        <v>0</v>
      </c>
      <c r="BK579" s="1">
        <f>MAX($R579)</f>
        <v>0</v>
      </c>
    </row>
    <row r="580" spans="1:63">
      <c r="A580" s="1" t="s">
        <v>94</v>
      </c>
      <c r="B580" s="1" cm="1">
        <f t="array" ref="B580">_xlfn.SWITCH($A$2,"average", AVERAGE(Instances!B580:Instances!B580),"median", MEDIAN(Instances!B580:Instances!B580),"min", MIN(Instances!B580:Instances!B580),"max", MAX(Instances!B580:Instances!B580),"diff", MAX(Instances!B580:Instances!B580)-MIN(Instances!B580:Instances!B580))</f>
        <v>0</v>
      </c>
      <c r="C580" s="1" cm="1">
        <f t="array" ref="C580">_xlfn.SWITCH($A$2,"average", AVERAGE(Instances!C580:Instances!C580),"median", MEDIAN(Instances!C580:Instances!C580),"min", MIN(Instances!C580:Instances!C580),"max", MAX(Instances!C580:Instances!C580),"diff", MAX(Instances!C580:Instances!C580)-MIN(Instances!C580:Instances!C580))</f>
        <v>0</v>
      </c>
      <c r="D580" s="1" cm="1">
        <f t="array" ref="D580">_xlfn.SWITCH($A$2,"average", AVERAGE(Instances!D580:Instances!D580),"median", MEDIAN(Instances!D580:Instances!D580),"min", MIN(Instances!D580:Instances!D580),"max", MAX(Instances!D580:Instances!D580),"diff", MAX(Instances!D580:Instances!D580)-MIN(Instances!D580:Instances!D580))</f>
        <v>0</v>
      </c>
      <c r="E580" s="1" cm="1">
        <f t="array" ref="E580">_xlfn.SWITCH($A$2,"average", AVERAGE(Instances!E580:Instances!E580),"median", MEDIAN(Instances!E580:Instances!E580),"min", MIN(Instances!E580:Instances!E580),"max", MAX(Instances!E580:Instances!E580),"diff", MAX(Instances!E580:Instances!E580)-MIN(Instances!E580:Instances!E580))</f>
        <v>0</v>
      </c>
      <c r="F580" s="1" cm="1">
        <f t="array" ref="F580">_xlfn.SWITCH($A$2,"average", AVERAGE(Instances!F580:Instances!F580),"median", MEDIAN(Instances!F580:Instances!F580),"min", MIN(Instances!F580:Instances!F580),"max", MAX(Instances!F580:Instances!F580),"diff", MAX(Instances!F580:Instances!F580)-MIN(Instances!F580:Instances!F580))</f>
        <v>0</v>
      </c>
      <c r="G580" s="1" cm="1">
        <f t="array" ref="G580">_xlfn.SWITCH($A$2,"average", AVERAGE(Instances!G580:Instances!G580),"median", MEDIAN(Instances!G580:Instances!G580),"min", MIN(Instances!G580:Instances!G580),"max", MAX(Instances!G580:Instances!G580),"diff", MAX(Instances!G580:Instances!G580)-MIN(Instances!G580:Instances!G580))</f>
        <v>0</v>
      </c>
      <c r="H580" s="1" cm="1">
        <f t="array" ref="H580">_xlfn.SWITCH($A$2,"average", AVERAGE(Instances!H580:Instances!H580),"median", MEDIAN(Instances!H580:Instances!H580),"min", MIN(Instances!H580:Instances!H580),"max", MAX(Instances!H580:Instances!H580),"diff", MAX(Instances!H580:Instances!H580)-MIN(Instances!H580:Instances!H580))</f>
        <v>0</v>
      </c>
      <c r="I580" s="1" cm="1">
        <f t="array" ref="I580">_xlfn.SWITCH($A$2,"average", AVERAGE(Instances!I580:Instances!I580),"median", MEDIAN(Instances!I580:Instances!I580),"min", MIN(Instances!I580:Instances!I580),"max", MAX(Instances!I580:Instances!I580),"diff", MAX(Instances!I580:Instances!I580)-MIN(Instances!I580:Instances!I580))</f>
        <v>0</v>
      </c>
      <c r="J580" s="1" cm="1">
        <f t="array" ref="J580">_xlfn.SWITCH($A$2,"average", AVERAGE(Instances!J580:Instances!J580),"median", MEDIAN(Instances!J580:Instances!J580),"min", MIN(Instances!J580:Instances!J580),"max", MAX(Instances!J580:Instances!J580),"diff", MAX(Instances!J580:Instances!J580)-MIN(Instances!J580:Instances!J580))</f>
        <v>0</v>
      </c>
      <c r="K580" s="1" cm="1">
        <f t="array" ref="K580">_xlfn.SWITCH($A$2,"average", AVERAGE(Instances!K580:Instances!K580),"median", MEDIAN(Instances!K580:Instances!K580),"min", MIN(Instances!K580:Instances!K580),"max", MAX(Instances!K580:Instances!K580),"diff", MAX(Instances!K580:Instances!K580)-MIN(Instances!K580:Instances!K580))</f>
        <v>0</v>
      </c>
      <c r="L580" s="1"/>
      <c r="M580" s="1" cm="1">
        <f t="array" ref="M580">_xlfn.SWITCH($A$2,"average", AVERAGE(Instances!M580:Instances!M580),"median", MEDIAN(Instances!M580:Instances!M580),"min", MIN(Instances!M580:Instances!M580),"max", MAX(Instances!M580:Instances!M580),"diff", MAX(Instances!M580:Instances!M580)-MIN(Instances!M580:Instances!M580))</f>
        <v>0</v>
      </c>
      <c r="N580" s="1" cm="1">
        <f t="array" ref="N580">_xlfn.SWITCH($A$2,"average", AVERAGE(Instances!N580:Instances!N580),"median", MEDIAN(Instances!N580:Instances!N580),"min", MIN(Instances!N580:Instances!N580),"max", MAX(Instances!N580:Instances!N580),"diff", MAX(Instances!N580:Instances!N580)-MIN(Instances!N580:Instances!N580))</f>
        <v>0</v>
      </c>
      <c r="O580" s="1"/>
      <c r="P580" s="1" cm="1">
        <f t="array" ref="P580">_xlfn.SWITCH($A$2,"average", AVERAGE(Instances!P580:Instances!P580),"median", MEDIAN(Instances!P580:Instances!P580),"min", MIN(Instances!P580:Instances!P580),"max", MAX(Instances!P580:Instances!P580),"diff", MAX(Instances!P580:Instances!P580)-MIN(Instances!P580:Instances!P580))</f>
        <v>0</v>
      </c>
      <c r="Q580" s="1" cm="1">
        <f t="array" ref="Q580">_xlfn.SWITCH($A$2,"average", AVERAGE(Instances!Q580:Instances!Q580),"median", MEDIAN(Instances!Q580:Instances!Q580),"min", MIN(Instances!Q580:Instances!Q580),"max", MAX(Instances!Q580:Instances!Q580),"diff", MAX(Instances!Q580:Instances!Q580)-MIN(Instances!Q580:Instances!Q580))</f>
        <v>0</v>
      </c>
      <c r="R580" s="1" cm="1">
        <f t="array" ref="R580">_xlfn.SWITCH($A$2,"average", AVERAGE(Instances!R580:Instances!R580),"median", MEDIAN(Instances!R580:Instances!R580),"min", MIN(Instances!R580:Instances!R580),"max", MAX(Instances!R580:Instances!R580),"diff", MAX(Instances!R580:Instances!R580)-MIN(Instances!R580:Instances!R580))</f>
        <v>0</v>
      </c>
      <c r="S580" s="1">
        <f>MIN($B580)</f>
        <v>0</v>
      </c>
      <c r="T580" s="1">
        <f>MIN($C580)</f>
        <v>0</v>
      </c>
      <c r="U580" s="1">
        <f>MIN($D580)</f>
        <v>0</v>
      </c>
      <c r="V580" s="1">
        <f>MIN($E580)</f>
        <v>0</v>
      </c>
      <c r="W580" s="1">
        <f>MIN($F580)</f>
        <v>0</v>
      </c>
      <c r="X580" s="1">
        <f>MIN($G580)</f>
        <v>0</v>
      </c>
      <c r="Y580" s="1">
        <f>MIN($H580)</f>
        <v>0</v>
      </c>
      <c r="Z580" s="1">
        <f>MIN($I580)</f>
        <v>0</v>
      </c>
      <c r="AA580" s="1">
        <f>MIN($J580)</f>
        <v>0</v>
      </c>
      <c r="AB580" s="1">
        <f>MIN($K580)</f>
        <v>0</v>
      </c>
      <c r="AC580" s="1">
        <f>MIN($M580)</f>
        <v>0</v>
      </c>
      <c r="AD580" s="1">
        <f>MIN($N580)</f>
        <v>0</v>
      </c>
      <c r="AE580" s="1">
        <f>MIN($P580)</f>
        <v>0</v>
      </c>
      <c r="AF580" s="1">
        <f>MIN($Q580)</f>
        <v>0</v>
      </c>
      <c r="AG580" s="1">
        <f>MIN($R580)</f>
        <v>0</v>
      </c>
      <c r="AH580" s="1">
        <f>MEDIAN($B580)</f>
        <v>0</v>
      </c>
      <c r="AI580" s="1">
        <f>MEDIAN($C580)</f>
        <v>0</v>
      </c>
      <c r="AJ580" s="1">
        <f>MEDIAN($D580)</f>
        <v>0</v>
      </c>
      <c r="AK580" s="1">
        <f>MEDIAN($E580)</f>
        <v>0</v>
      </c>
      <c r="AL580" s="1">
        <f>MEDIAN($F580)</f>
        <v>0</v>
      </c>
      <c r="AM580" s="1">
        <f>MEDIAN($G580)</f>
        <v>0</v>
      </c>
      <c r="AN580" s="1">
        <f>MEDIAN($H580)</f>
        <v>0</v>
      </c>
      <c r="AO580" s="1">
        <f>MEDIAN($I580)</f>
        <v>0</v>
      </c>
      <c r="AP580" s="1">
        <f>MEDIAN($J580)</f>
        <v>0</v>
      </c>
      <c r="AQ580" s="1">
        <f>MEDIAN($K580)</f>
        <v>0</v>
      </c>
      <c r="AR580" s="1">
        <f>MEDIAN($M580)</f>
        <v>0</v>
      </c>
      <c r="AS580" s="1">
        <f>MEDIAN($N580)</f>
        <v>0</v>
      </c>
      <c r="AT580" s="1">
        <f>MEDIAN($P580)</f>
        <v>0</v>
      </c>
      <c r="AU580" s="1">
        <f>MEDIAN($Q580)</f>
        <v>0</v>
      </c>
      <c r="AV580" s="1">
        <f>MEDIAN($R580)</f>
        <v>0</v>
      </c>
      <c r="AW580" s="1">
        <f>MAX($B580)</f>
        <v>0</v>
      </c>
      <c r="AX580" s="1">
        <f>MAX($C580)</f>
        <v>0</v>
      </c>
      <c r="AY580" s="1">
        <f>MAX($D580)</f>
        <v>0</v>
      </c>
      <c r="AZ580" s="1">
        <f>MAX($E580)</f>
        <v>0</v>
      </c>
      <c r="BA580" s="1">
        <f>MAX($F580)</f>
        <v>0</v>
      </c>
      <c r="BB580" s="1">
        <f>MAX($G580)</f>
        <v>0</v>
      </c>
      <c r="BC580" s="1">
        <f>MAX($H580)</f>
        <v>0</v>
      </c>
      <c r="BD580" s="1">
        <f>MAX($I580)</f>
        <v>0</v>
      </c>
      <c r="BE580" s="1">
        <f>MAX($J580)</f>
        <v>0</v>
      </c>
      <c r="BF580" s="1">
        <f>MAX($K580)</f>
        <v>0</v>
      </c>
      <c r="BG580" s="1">
        <f>MAX($M580)</f>
        <v>0</v>
      </c>
      <c r="BH580" s="1">
        <f>MAX($N580)</f>
        <v>0</v>
      </c>
      <c r="BI580" s="1">
        <f>MAX($P580)</f>
        <v>0</v>
      </c>
      <c r="BJ580" s="1">
        <f>MAX($Q580)</f>
        <v>0</v>
      </c>
      <c r="BK580" s="1">
        <f>MAX($R580)</f>
        <v>0</v>
      </c>
    </row>
    <row r="581" spans="1:63">
      <c r="A581" s="1" t="s">
        <v>95</v>
      </c>
      <c r="B581" s="1" cm="1">
        <f t="array" ref="B581">_xlfn.SWITCH($A$2,"average", AVERAGE(Instances!B581:Instances!B581),"median", MEDIAN(Instances!B581:Instances!B581),"min", MIN(Instances!B581:Instances!B581),"max", MAX(Instances!B581:Instances!B581),"diff", MAX(Instances!B581:Instances!B581)-MIN(Instances!B581:Instances!B581))</f>
        <v>0</v>
      </c>
      <c r="C581" s="1" cm="1">
        <f t="array" ref="C581">_xlfn.SWITCH($A$2,"average", AVERAGE(Instances!C581:Instances!C581),"median", MEDIAN(Instances!C581:Instances!C581),"min", MIN(Instances!C581:Instances!C581),"max", MAX(Instances!C581:Instances!C581),"diff", MAX(Instances!C581:Instances!C581)-MIN(Instances!C581:Instances!C581))</f>
        <v>0</v>
      </c>
      <c r="D581" s="1" cm="1">
        <f t="array" ref="D581">_xlfn.SWITCH($A$2,"average", AVERAGE(Instances!D581:Instances!D581),"median", MEDIAN(Instances!D581:Instances!D581),"min", MIN(Instances!D581:Instances!D581),"max", MAX(Instances!D581:Instances!D581),"diff", MAX(Instances!D581:Instances!D581)-MIN(Instances!D581:Instances!D581))</f>
        <v>0</v>
      </c>
      <c r="E581" s="1" cm="1">
        <f t="array" ref="E581">_xlfn.SWITCH($A$2,"average", AVERAGE(Instances!E581:Instances!E581),"median", MEDIAN(Instances!E581:Instances!E581),"min", MIN(Instances!E581:Instances!E581),"max", MAX(Instances!E581:Instances!E581),"diff", MAX(Instances!E581:Instances!E581)-MIN(Instances!E581:Instances!E581))</f>
        <v>0</v>
      </c>
      <c r="F581" s="1" cm="1">
        <f t="array" ref="F581">_xlfn.SWITCH($A$2,"average", AVERAGE(Instances!F581:Instances!F581),"median", MEDIAN(Instances!F581:Instances!F581),"min", MIN(Instances!F581:Instances!F581),"max", MAX(Instances!F581:Instances!F581),"diff", MAX(Instances!F581:Instances!F581)-MIN(Instances!F581:Instances!F581))</f>
        <v>0</v>
      </c>
      <c r="G581" s="1" cm="1">
        <f t="array" ref="G581">_xlfn.SWITCH($A$2,"average", AVERAGE(Instances!G581:Instances!G581),"median", MEDIAN(Instances!G581:Instances!G581),"min", MIN(Instances!G581:Instances!G581),"max", MAX(Instances!G581:Instances!G581),"diff", MAX(Instances!G581:Instances!G581)-MIN(Instances!G581:Instances!G581))</f>
        <v>0</v>
      </c>
      <c r="H581" s="1" cm="1">
        <f t="array" ref="H581">_xlfn.SWITCH($A$2,"average", AVERAGE(Instances!H581:Instances!H581),"median", MEDIAN(Instances!H581:Instances!H581),"min", MIN(Instances!H581:Instances!H581),"max", MAX(Instances!H581:Instances!H581),"diff", MAX(Instances!H581:Instances!H581)-MIN(Instances!H581:Instances!H581))</f>
        <v>0</v>
      </c>
      <c r="I581" s="1" cm="1">
        <f t="array" ref="I581">_xlfn.SWITCH($A$2,"average", AVERAGE(Instances!I581:Instances!I581),"median", MEDIAN(Instances!I581:Instances!I581),"min", MIN(Instances!I581:Instances!I581),"max", MAX(Instances!I581:Instances!I581),"diff", MAX(Instances!I581:Instances!I581)-MIN(Instances!I581:Instances!I581))</f>
        <v>0</v>
      </c>
      <c r="J581" s="1" cm="1">
        <f t="array" ref="J581">_xlfn.SWITCH($A$2,"average", AVERAGE(Instances!J581:Instances!J581),"median", MEDIAN(Instances!J581:Instances!J581),"min", MIN(Instances!J581:Instances!J581),"max", MAX(Instances!J581:Instances!J581),"diff", MAX(Instances!J581:Instances!J581)-MIN(Instances!J581:Instances!J581))</f>
        <v>0</v>
      </c>
      <c r="K581" s="1" cm="1">
        <f t="array" ref="K581">_xlfn.SWITCH($A$2,"average", AVERAGE(Instances!K581:Instances!K581),"median", MEDIAN(Instances!K581:Instances!K581),"min", MIN(Instances!K581:Instances!K581),"max", MAX(Instances!K581:Instances!K581),"diff", MAX(Instances!K581:Instances!K581)-MIN(Instances!K581:Instances!K581))</f>
        <v>0</v>
      </c>
      <c r="L581" s="1"/>
      <c r="M581" s="1" cm="1">
        <f t="array" ref="M581">_xlfn.SWITCH($A$2,"average", AVERAGE(Instances!M581:Instances!M581),"median", MEDIAN(Instances!M581:Instances!M581),"min", MIN(Instances!M581:Instances!M581),"max", MAX(Instances!M581:Instances!M581),"diff", MAX(Instances!M581:Instances!M581)-MIN(Instances!M581:Instances!M581))</f>
        <v>0</v>
      </c>
      <c r="N581" s="1" cm="1">
        <f t="array" ref="N581">_xlfn.SWITCH($A$2,"average", AVERAGE(Instances!N581:Instances!N581),"median", MEDIAN(Instances!N581:Instances!N581),"min", MIN(Instances!N581:Instances!N581),"max", MAX(Instances!N581:Instances!N581),"diff", MAX(Instances!N581:Instances!N581)-MIN(Instances!N581:Instances!N581))</f>
        <v>0</v>
      </c>
      <c r="O581" s="1"/>
      <c r="P581" s="1" cm="1">
        <f t="array" ref="P581">_xlfn.SWITCH($A$2,"average", AVERAGE(Instances!P581:Instances!P581),"median", MEDIAN(Instances!P581:Instances!P581),"min", MIN(Instances!P581:Instances!P581),"max", MAX(Instances!P581:Instances!P581),"diff", MAX(Instances!P581:Instances!P581)-MIN(Instances!P581:Instances!P581))</f>
        <v>0</v>
      </c>
      <c r="Q581" s="1" cm="1">
        <f t="array" ref="Q581">_xlfn.SWITCH($A$2,"average", AVERAGE(Instances!Q581:Instances!Q581),"median", MEDIAN(Instances!Q581:Instances!Q581),"min", MIN(Instances!Q581:Instances!Q581),"max", MAX(Instances!Q581:Instances!Q581),"diff", MAX(Instances!Q581:Instances!Q581)-MIN(Instances!Q581:Instances!Q581))</f>
        <v>0</v>
      </c>
      <c r="R581" s="1" cm="1">
        <f t="array" ref="R581">_xlfn.SWITCH($A$2,"average", AVERAGE(Instances!R581:Instances!R581),"median", MEDIAN(Instances!R581:Instances!R581),"min", MIN(Instances!R581:Instances!R581),"max", MAX(Instances!R581:Instances!R581),"diff", MAX(Instances!R581:Instances!R581)-MIN(Instances!R581:Instances!R581))</f>
        <v>0</v>
      </c>
      <c r="S581" s="1">
        <f>MIN($B581)</f>
        <v>0</v>
      </c>
      <c r="T581" s="1">
        <f>MIN($C581)</f>
        <v>0</v>
      </c>
      <c r="U581" s="1">
        <f>MIN($D581)</f>
        <v>0</v>
      </c>
      <c r="V581" s="1">
        <f>MIN($E581)</f>
        <v>0</v>
      </c>
      <c r="W581" s="1">
        <f>MIN($F581)</f>
        <v>0</v>
      </c>
      <c r="X581" s="1">
        <f>MIN($G581)</f>
        <v>0</v>
      </c>
      <c r="Y581" s="1">
        <f>MIN($H581)</f>
        <v>0</v>
      </c>
      <c r="Z581" s="1">
        <f>MIN($I581)</f>
        <v>0</v>
      </c>
      <c r="AA581" s="1">
        <f>MIN($J581)</f>
        <v>0</v>
      </c>
      <c r="AB581" s="1">
        <f>MIN($K581)</f>
        <v>0</v>
      </c>
      <c r="AC581" s="1">
        <f>MIN($M581)</f>
        <v>0</v>
      </c>
      <c r="AD581" s="1">
        <f>MIN($N581)</f>
        <v>0</v>
      </c>
      <c r="AE581" s="1">
        <f>MIN($P581)</f>
        <v>0</v>
      </c>
      <c r="AF581" s="1">
        <f>MIN($Q581)</f>
        <v>0</v>
      </c>
      <c r="AG581" s="1">
        <f>MIN($R581)</f>
        <v>0</v>
      </c>
      <c r="AH581" s="1">
        <f>MEDIAN($B581)</f>
        <v>0</v>
      </c>
      <c r="AI581" s="1">
        <f>MEDIAN($C581)</f>
        <v>0</v>
      </c>
      <c r="AJ581" s="1">
        <f>MEDIAN($D581)</f>
        <v>0</v>
      </c>
      <c r="AK581" s="1">
        <f>MEDIAN($E581)</f>
        <v>0</v>
      </c>
      <c r="AL581" s="1">
        <f>MEDIAN($F581)</f>
        <v>0</v>
      </c>
      <c r="AM581" s="1">
        <f>MEDIAN($G581)</f>
        <v>0</v>
      </c>
      <c r="AN581" s="1">
        <f>MEDIAN($H581)</f>
        <v>0</v>
      </c>
      <c r="AO581" s="1">
        <f>MEDIAN($I581)</f>
        <v>0</v>
      </c>
      <c r="AP581" s="1">
        <f>MEDIAN($J581)</f>
        <v>0</v>
      </c>
      <c r="AQ581" s="1">
        <f>MEDIAN($K581)</f>
        <v>0</v>
      </c>
      <c r="AR581" s="1">
        <f>MEDIAN($M581)</f>
        <v>0</v>
      </c>
      <c r="AS581" s="1">
        <f>MEDIAN($N581)</f>
        <v>0</v>
      </c>
      <c r="AT581" s="1">
        <f>MEDIAN($P581)</f>
        <v>0</v>
      </c>
      <c r="AU581" s="1">
        <f>MEDIAN($Q581)</f>
        <v>0</v>
      </c>
      <c r="AV581" s="1">
        <f>MEDIAN($R581)</f>
        <v>0</v>
      </c>
      <c r="AW581" s="1">
        <f>MAX($B581)</f>
        <v>0</v>
      </c>
      <c r="AX581" s="1">
        <f>MAX($C581)</f>
        <v>0</v>
      </c>
      <c r="AY581" s="1">
        <f>MAX($D581)</f>
        <v>0</v>
      </c>
      <c r="AZ581" s="1">
        <f>MAX($E581)</f>
        <v>0</v>
      </c>
      <c r="BA581" s="1">
        <f>MAX($F581)</f>
        <v>0</v>
      </c>
      <c r="BB581" s="1">
        <f>MAX($G581)</f>
        <v>0</v>
      </c>
      <c r="BC581" s="1">
        <f>MAX($H581)</f>
        <v>0</v>
      </c>
      <c r="BD581" s="1">
        <f>MAX($I581)</f>
        <v>0</v>
      </c>
      <c r="BE581" s="1">
        <f>MAX($J581)</f>
        <v>0</v>
      </c>
      <c r="BF581" s="1">
        <f>MAX($K581)</f>
        <v>0</v>
      </c>
      <c r="BG581" s="1">
        <f>MAX($M581)</f>
        <v>0</v>
      </c>
      <c r="BH581" s="1">
        <f>MAX($N581)</f>
        <v>0</v>
      </c>
      <c r="BI581" s="1">
        <f>MAX($P581)</f>
        <v>0</v>
      </c>
      <c r="BJ581" s="1">
        <f>MAX($Q581)</f>
        <v>0</v>
      </c>
      <c r="BK581" s="1">
        <f>MAX($R581)</f>
        <v>0</v>
      </c>
    </row>
    <row r="582" spans="1:63">
      <c r="A582" s="1" t="s">
        <v>96</v>
      </c>
      <c r="B582" s="1" cm="1">
        <f t="array" ref="B582">_xlfn.SWITCH($A$2,"average", AVERAGE(Instances!B582:Instances!B582),"median", MEDIAN(Instances!B582:Instances!B582),"min", MIN(Instances!B582:Instances!B582),"max", MAX(Instances!B582:Instances!B582),"diff", MAX(Instances!B582:Instances!B582)-MIN(Instances!B582:Instances!B582))</f>
        <v>0</v>
      </c>
      <c r="C582" s="1" cm="1">
        <f t="array" ref="C582">_xlfn.SWITCH($A$2,"average", AVERAGE(Instances!C582:Instances!C582),"median", MEDIAN(Instances!C582:Instances!C582),"min", MIN(Instances!C582:Instances!C582),"max", MAX(Instances!C582:Instances!C582),"diff", MAX(Instances!C582:Instances!C582)-MIN(Instances!C582:Instances!C582))</f>
        <v>0</v>
      </c>
      <c r="D582" s="1" cm="1">
        <f t="array" ref="D582">_xlfn.SWITCH($A$2,"average", AVERAGE(Instances!D582:Instances!D582),"median", MEDIAN(Instances!D582:Instances!D582),"min", MIN(Instances!D582:Instances!D582),"max", MAX(Instances!D582:Instances!D582),"diff", MAX(Instances!D582:Instances!D582)-MIN(Instances!D582:Instances!D582))</f>
        <v>0</v>
      </c>
      <c r="E582" s="1" cm="1">
        <f t="array" ref="E582">_xlfn.SWITCH($A$2,"average", AVERAGE(Instances!E582:Instances!E582),"median", MEDIAN(Instances!E582:Instances!E582),"min", MIN(Instances!E582:Instances!E582),"max", MAX(Instances!E582:Instances!E582),"diff", MAX(Instances!E582:Instances!E582)-MIN(Instances!E582:Instances!E582))</f>
        <v>0</v>
      </c>
      <c r="F582" s="1" cm="1">
        <f t="array" ref="F582">_xlfn.SWITCH($A$2,"average", AVERAGE(Instances!F582:Instances!F582),"median", MEDIAN(Instances!F582:Instances!F582),"min", MIN(Instances!F582:Instances!F582),"max", MAX(Instances!F582:Instances!F582),"diff", MAX(Instances!F582:Instances!F582)-MIN(Instances!F582:Instances!F582))</f>
        <v>0</v>
      </c>
      <c r="G582" s="1" cm="1">
        <f t="array" ref="G582">_xlfn.SWITCH($A$2,"average", AVERAGE(Instances!G582:Instances!G582),"median", MEDIAN(Instances!G582:Instances!G582),"min", MIN(Instances!G582:Instances!G582),"max", MAX(Instances!G582:Instances!G582),"diff", MAX(Instances!G582:Instances!G582)-MIN(Instances!G582:Instances!G582))</f>
        <v>0</v>
      </c>
      <c r="H582" s="1" cm="1">
        <f t="array" ref="H582">_xlfn.SWITCH($A$2,"average", AVERAGE(Instances!H582:Instances!H582),"median", MEDIAN(Instances!H582:Instances!H582),"min", MIN(Instances!H582:Instances!H582),"max", MAX(Instances!H582:Instances!H582),"diff", MAX(Instances!H582:Instances!H582)-MIN(Instances!H582:Instances!H582))</f>
        <v>0</v>
      </c>
      <c r="I582" s="1" cm="1">
        <f t="array" ref="I582">_xlfn.SWITCH($A$2,"average", AVERAGE(Instances!I582:Instances!I582),"median", MEDIAN(Instances!I582:Instances!I582),"min", MIN(Instances!I582:Instances!I582),"max", MAX(Instances!I582:Instances!I582),"diff", MAX(Instances!I582:Instances!I582)-MIN(Instances!I582:Instances!I582))</f>
        <v>0</v>
      </c>
      <c r="J582" s="1" cm="1">
        <f t="array" ref="J582">_xlfn.SWITCH($A$2,"average", AVERAGE(Instances!J582:Instances!J582),"median", MEDIAN(Instances!J582:Instances!J582),"min", MIN(Instances!J582:Instances!J582),"max", MAX(Instances!J582:Instances!J582),"diff", MAX(Instances!J582:Instances!J582)-MIN(Instances!J582:Instances!J582))</f>
        <v>0</v>
      </c>
      <c r="K582" s="1" cm="1">
        <f t="array" ref="K582">_xlfn.SWITCH($A$2,"average", AVERAGE(Instances!K582:Instances!K582),"median", MEDIAN(Instances!K582:Instances!K582),"min", MIN(Instances!K582:Instances!K582),"max", MAX(Instances!K582:Instances!K582),"diff", MAX(Instances!K582:Instances!K582)-MIN(Instances!K582:Instances!K582))</f>
        <v>0</v>
      </c>
      <c r="L582" s="1"/>
      <c r="M582" s="1" cm="1">
        <f t="array" ref="M582">_xlfn.SWITCH($A$2,"average", AVERAGE(Instances!M582:Instances!M582),"median", MEDIAN(Instances!M582:Instances!M582),"min", MIN(Instances!M582:Instances!M582),"max", MAX(Instances!M582:Instances!M582),"diff", MAX(Instances!M582:Instances!M582)-MIN(Instances!M582:Instances!M582))</f>
        <v>0</v>
      </c>
      <c r="N582" s="1" cm="1">
        <f t="array" ref="N582">_xlfn.SWITCH($A$2,"average", AVERAGE(Instances!N582:Instances!N582),"median", MEDIAN(Instances!N582:Instances!N582),"min", MIN(Instances!N582:Instances!N582),"max", MAX(Instances!N582:Instances!N582),"diff", MAX(Instances!N582:Instances!N582)-MIN(Instances!N582:Instances!N582))</f>
        <v>0</v>
      </c>
      <c r="O582" s="1"/>
      <c r="P582" s="1" cm="1">
        <f t="array" ref="P582">_xlfn.SWITCH($A$2,"average", AVERAGE(Instances!P582:Instances!P582),"median", MEDIAN(Instances!P582:Instances!P582),"min", MIN(Instances!P582:Instances!P582),"max", MAX(Instances!P582:Instances!P582),"diff", MAX(Instances!P582:Instances!P582)-MIN(Instances!P582:Instances!P582))</f>
        <v>0</v>
      </c>
      <c r="Q582" s="1" cm="1">
        <f t="array" ref="Q582">_xlfn.SWITCH($A$2,"average", AVERAGE(Instances!Q582:Instances!Q582),"median", MEDIAN(Instances!Q582:Instances!Q582),"min", MIN(Instances!Q582:Instances!Q582),"max", MAX(Instances!Q582:Instances!Q582),"diff", MAX(Instances!Q582:Instances!Q582)-MIN(Instances!Q582:Instances!Q582))</f>
        <v>0</v>
      </c>
      <c r="R582" s="1" cm="1">
        <f t="array" ref="R582">_xlfn.SWITCH($A$2,"average", AVERAGE(Instances!R582:Instances!R582),"median", MEDIAN(Instances!R582:Instances!R582),"min", MIN(Instances!R582:Instances!R582),"max", MAX(Instances!R582:Instances!R582),"diff", MAX(Instances!R582:Instances!R582)-MIN(Instances!R582:Instances!R582))</f>
        <v>0</v>
      </c>
      <c r="S582" s="1">
        <f>MIN($B582)</f>
        <v>0</v>
      </c>
      <c r="T582" s="1">
        <f>MIN($C582)</f>
        <v>0</v>
      </c>
      <c r="U582" s="1">
        <f>MIN($D582)</f>
        <v>0</v>
      </c>
      <c r="V582" s="1">
        <f>MIN($E582)</f>
        <v>0</v>
      </c>
      <c r="W582" s="1">
        <f>MIN($F582)</f>
        <v>0</v>
      </c>
      <c r="X582" s="1">
        <f>MIN($G582)</f>
        <v>0</v>
      </c>
      <c r="Y582" s="1">
        <f>MIN($H582)</f>
        <v>0</v>
      </c>
      <c r="Z582" s="1">
        <f>MIN($I582)</f>
        <v>0</v>
      </c>
      <c r="AA582" s="1">
        <f>MIN($J582)</f>
        <v>0</v>
      </c>
      <c r="AB582" s="1">
        <f>MIN($K582)</f>
        <v>0</v>
      </c>
      <c r="AC582" s="1">
        <f>MIN($M582)</f>
        <v>0</v>
      </c>
      <c r="AD582" s="1">
        <f>MIN($N582)</f>
        <v>0</v>
      </c>
      <c r="AE582" s="1">
        <f>MIN($P582)</f>
        <v>0</v>
      </c>
      <c r="AF582" s="1">
        <f>MIN($Q582)</f>
        <v>0</v>
      </c>
      <c r="AG582" s="1">
        <f>MIN($R582)</f>
        <v>0</v>
      </c>
      <c r="AH582" s="1">
        <f>MEDIAN($B582)</f>
        <v>0</v>
      </c>
      <c r="AI582" s="1">
        <f>MEDIAN($C582)</f>
        <v>0</v>
      </c>
      <c r="AJ582" s="1">
        <f>MEDIAN($D582)</f>
        <v>0</v>
      </c>
      <c r="AK582" s="1">
        <f>MEDIAN($E582)</f>
        <v>0</v>
      </c>
      <c r="AL582" s="1">
        <f>MEDIAN($F582)</f>
        <v>0</v>
      </c>
      <c r="AM582" s="1">
        <f>MEDIAN($G582)</f>
        <v>0</v>
      </c>
      <c r="AN582" s="1">
        <f>MEDIAN($H582)</f>
        <v>0</v>
      </c>
      <c r="AO582" s="1">
        <f>MEDIAN($I582)</f>
        <v>0</v>
      </c>
      <c r="AP582" s="1">
        <f>MEDIAN($J582)</f>
        <v>0</v>
      </c>
      <c r="AQ582" s="1">
        <f>MEDIAN($K582)</f>
        <v>0</v>
      </c>
      <c r="AR582" s="1">
        <f>MEDIAN($M582)</f>
        <v>0</v>
      </c>
      <c r="AS582" s="1">
        <f>MEDIAN($N582)</f>
        <v>0</v>
      </c>
      <c r="AT582" s="1">
        <f>MEDIAN($P582)</f>
        <v>0</v>
      </c>
      <c r="AU582" s="1">
        <f>MEDIAN($Q582)</f>
        <v>0</v>
      </c>
      <c r="AV582" s="1">
        <f>MEDIAN($R582)</f>
        <v>0</v>
      </c>
      <c r="AW582" s="1">
        <f>MAX($B582)</f>
        <v>0</v>
      </c>
      <c r="AX582" s="1">
        <f>MAX($C582)</f>
        <v>0</v>
      </c>
      <c r="AY582" s="1">
        <f>MAX($D582)</f>
        <v>0</v>
      </c>
      <c r="AZ582" s="1">
        <f>MAX($E582)</f>
        <v>0</v>
      </c>
      <c r="BA582" s="1">
        <f>MAX($F582)</f>
        <v>0</v>
      </c>
      <c r="BB582" s="1">
        <f>MAX($G582)</f>
        <v>0</v>
      </c>
      <c r="BC582" s="1">
        <f>MAX($H582)</f>
        <v>0</v>
      </c>
      <c r="BD582" s="1">
        <f>MAX($I582)</f>
        <v>0</v>
      </c>
      <c r="BE582" s="1">
        <f>MAX($J582)</f>
        <v>0</v>
      </c>
      <c r="BF582" s="1">
        <f>MAX($K582)</f>
        <v>0</v>
      </c>
      <c r="BG582" s="1">
        <f>MAX($M582)</f>
        <v>0</v>
      </c>
      <c r="BH582" s="1">
        <f>MAX($N582)</f>
        <v>0</v>
      </c>
      <c r="BI582" s="1">
        <f>MAX($P582)</f>
        <v>0</v>
      </c>
      <c r="BJ582" s="1">
        <f>MAX($Q582)</f>
        <v>0</v>
      </c>
      <c r="BK582" s="1">
        <f>MAX($R582)</f>
        <v>0</v>
      </c>
    </row>
    <row r="583" spans="1:63">
      <c r="A583" s="1" t="s">
        <v>97</v>
      </c>
      <c r="B583" s="1" cm="1">
        <f t="array" ref="B583">_xlfn.SWITCH($A$2,"average", AVERAGE(Instances!B583:Instances!B583),"median", MEDIAN(Instances!B583:Instances!B583),"min", MIN(Instances!B583:Instances!B583),"max", MAX(Instances!B583:Instances!B583),"diff", MAX(Instances!B583:Instances!B583)-MIN(Instances!B583:Instances!B583))</f>
        <v>0</v>
      </c>
      <c r="C583" s="1" cm="1">
        <f t="array" ref="C583">_xlfn.SWITCH($A$2,"average", AVERAGE(Instances!C583:Instances!C583),"median", MEDIAN(Instances!C583:Instances!C583),"min", MIN(Instances!C583:Instances!C583),"max", MAX(Instances!C583:Instances!C583),"diff", MAX(Instances!C583:Instances!C583)-MIN(Instances!C583:Instances!C583))</f>
        <v>0</v>
      </c>
      <c r="D583" s="1" cm="1">
        <f t="array" ref="D583">_xlfn.SWITCH($A$2,"average", AVERAGE(Instances!D583:Instances!D583),"median", MEDIAN(Instances!D583:Instances!D583),"min", MIN(Instances!D583:Instances!D583),"max", MAX(Instances!D583:Instances!D583),"diff", MAX(Instances!D583:Instances!D583)-MIN(Instances!D583:Instances!D583))</f>
        <v>0</v>
      </c>
      <c r="E583" s="1" cm="1">
        <f t="array" ref="E583">_xlfn.SWITCH($A$2,"average", AVERAGE(Instances!E583:Instances!E583),"median", MEDIAN(Instances!E583:Instances!E583),"min", MIN(Instances!E583:Instances!E583),"max", MAX(Instances!E583:Instances!E583),"diff", MAX(Instances!E583:Instances!E583)-MIN(Instances!E583:Instances!E583))</f>
        <v>0</v>
      </c>
      <c r="F583" s="1" cm="1">
        <f t="array" ref="F583">_xlfn.SWITCH($A$2,"average", AVERAGE(Instances!F583:Instances!F583),"median", MEDIAN(Instances!F583:Instances!F583),"min", MIN(Instances!F583:Instances!F583),"max", MAX(Instances!F583:Instances!F583),"diff", MAX(Instances!F583:Instances!F583)-MIN(Instances!F583:Instances!F583))</f>
        <v>0</v>
      </c>
      <c r="G583" s="1" cm="1">
        <f t="array" ref="G583">_xlfn.SWITCH($A$2,"average", AVERAGE(Instances!G583:Instances!G583),"median", MEDIAN(Instances!G583:Instances!G583),"min", MIN(Instances!G583:Instances!G583),"max", MAX(Instances!G583:Instances!G583),"diff", MAX(Instances!G583:Instances!G583)-MIN(Instances!G583:Instances!G583))</f>
        <v>0</v>
      </c>
      <c r="H583" s="1" cm="1">
        <f t="array" ref="H583">_xlfn.SWITCH($A$2,"average", AVERAGE(Instances!H583:Instances!H583),"median", MEDIAN(Instances!H583:Instances!H583),"min", MIN(Instances!H583:Instances!H583),"max", MAX(Instances!H583:Instances!H583),"diff", MAX(Instances!H583:Instances!H583)-MIN(Instances!H583:Instances!H583))</f>
        <v>0</v>
      </c>
      <c r="I583" s="1" cm="1">
        <f t="array" ref="I583">_xlfn.SWITCH($A$2,"average", AVERAGE(Instances!I583:Instances!I583),"median", MEDIAN(Instances!I583:Instances!I583),"min", MIN(Instances!I583:Instances!I583),"max", MAX(Instances!I583:Instances!I583),"diff", MAX(Instances!I583:Instances!I583)-MIN(Instances!I583:Instances!I583))</f>
        <v>0</v>
      </c>
      <c r="J583" s="1" cm="1">
        <f t="array" ref="J583">_xlfn.SWITCH($A$2,"average", AVERAGE(Instances!J583:Instances!J583),"median", MEDIAN(Instances!J583:Instances!J583),"min", MIN(Instances!J583:Instances!J583),"max", MAX(Instances!J583:Instances!J583),"diff", MAX(Instances!J583:Instances!J583)-MIN(Instances!J583:Instances!J583))</f>
        <v>0</v>
      </c>
      <c r="K583" s="1" cm="1">
        <f t="array" ref="K583">_xlfn.SWITCH($A$2,"average", AVERAGE(Instances!K583:Instances!K583),"median", MEDIAN(Instances!K583:Instances!K583),"min", MIN(Instances!K583:Instances!K583),"max", MAX(Instances!K583:Instances!K583),"diff", MAX(Instances!K583:Instances!K583)-MIN(Instances!K583:Instances!K583))</f>
        <v>0</v>
      </c>
      <c r="L583" s="1"/>
      <c r="M583" s="1" cm="1">
        <f t="array" ref="M583">_xlfn.SWITCH($A$2,"average", AVERAGE(Instances!M583:Instances!M583),"median", MEDIAN(Instances!M583:Instances!M583),"min", MIN(Instances!M583:Instances!M583),"max", MAX(Instances!M583:Instances!M583),"diff", MAX(Instances!M583:Instances!M583)-MIN(Instances!M583:Instances!M583))</f>
        <v>0</v>
      </c>
      <c r="N583" s="1" cm="1">
        <f t="array" ref="N583">_xlfn.SWITCH($A$2,"average", AVERAGE(Instances!N583:Instances!N583),"median", MEDIAN(Instances!N583:Instances!N583),"min", MIN(Instances!N583:Instances!N583),"max", MAX(Instances!N583:Instances!N583),"diff", MAX(Instances!N583:Instances!N583)-MIN(Instances!N583:Instances!N583))</f>
        <v>0</v>
      </c>
      <c r="O583" s="1"/>
      <c r="P583" s="1" cm="1">
        <f t="array" ref="P583">_xlfn.SWITCH($A$2,"average", AVERAGE(Instances!P583:Instances!P583),"median", MEDIAN(Instances!P583:Instances!P583),"min", MIN(Instances!P583:Instances!P583),"max", MAX(Instances!P583:Instances!P583),"diff", MAX(Instances!P583:Instances!P583)-MIN(Instances!P583:Instances!P583))</f>
        <v>0</v>
      </c>
      <c r="Q583" s="1" cm="1">
        <f t="array" ref="Q583">_xlfn.SWITCH($A$2,"average", AVERAGE(Instances!Q583:Instances!Q583),"median", MEDIAN(Instances!Q583:Instances!Q583),"min", MIN(Instances!Q583:Instances!Q583),"max", MAX(Instances!Q583:Instances!Q583),"diff", MAX(Instances!Q583:Instances!Q583)-MIN(Instances!Q583:Instances!Q583))</f>
        <v>0</v>
      </c>
      <c r="R583" s="1" cm="1">
        <f t="array" ref="R583">_xlfn.SWITCH($A$2,"average", AVERAGE(Instances!R583:Instances!R583),"median", MEDIAN(Instances!R583:Instances!R583),"min", MIN(Instances!R583:Instances!R583),"max", MAX(Instances!R583:Instances!R583),"diff", MAX(Instances!R583:Instances!R583)-MIN(Instances!R583:Instances!R583))</f>
        <v>0</v>
      </c>
      <c r="S583" s="1">
        <f>MIN($B583)</f>
        <v>0</v>
      </c>
      <c r="T583" s="1">
        <f>MIN($C583)</f>
        <v>0</v>
      </c>
      <c r="U583" s="1">
        <f>MIN($D583)</f>
        <v>0</v>
      </c>
      <c r="V583" s="1">
        <f>MIN($E583)</f>
        <v>0</v>
      </c>
      <c r="W583" s="1">
        <f>MIN($F583)</f>
        <v>0</v>
      </c>
      <c r="X583" s="1">
        <f>MIN($G583)</f>
        <v>0</v>
      </c>
      <c r="Y583" s="1">
        <f>MIN($H583)</f>
        <v>0</v>
      </c>
      <c r="Z583" s="1">
        <f>MIN($I583)</f>
        <v>0</v>
      </c>
      <c r="AA583" s="1">
        <f>MIN($J583)</f>
        <v>0</v>
      </c>
      <c r="AB583" s="1">
        <f>MIN($K583)</f>
        <v>0</v>
      </c>
      <c r="AC583" s="1">
        <f>MIN($M583)</f>
        <v>0</v>
      </c>
      <c r="AD583" s="1">
        <f>MIN($N583)</f>
        <v>0</v>
      </c>
      <c r="AE583" s="1">
        <f>MIN($P583)</f>
        <v>0</v>
      </c>
      <c r="AF583" s="1">
        <f>MIN($Q583)</f>
        <v>0</v>
      </c>
      <c r="AG583" s="1">
        <f>MIN($R583)</f>
        <v>0</v>
      </c>
      <c r="AH583" s="1">
        <f>MEDIAN($B583)</f>
        <v>0</v>
      </c>
      <c r="AI583" s="1">
        <f>MEDIAN($C583)</f>
        <v>0</v>
      </c>
      <c r="AJ583" s="1">
        <f>MEDIAN($D583)</f>
        <v>0</v>
      </c>
      <c r="AK583" s="1">
        <f>MEDIAN($E583)</f>
        <v>0</v>
      </c>
      <c r="AL583" s="1">
        <f>MEDIAN($F583)</f>
        <v>0</v>
      </c>
      <c r="AM583" s="1">
        <f>MEDIAN($G583)</f>
        <v>0</v>
      </c>
      <c r="AN583" s="1">
        <f>MEDIAN($H583)</f>
        <v>0</v>
      </c>
      <c r="AO583" s="1">
        <f>MEDIAN($I583)</f>
        <v>0</v>
      </c>
      <c r="AP583" s="1">
        <f>MEDIAN($J583)</f>
        <v>0</v>
      </c>
      <c r="AQ583" s="1">
        <f>MEDIAN($K583)</f>
        <v>0</v>
      </c>
      <c r="AR583" s="1">
        <f>MEDIAN($M583)</f>
        <v>0</v>
      </c>
      <c r="AS583" s="1">
        <f>MEDIAN($N583)</f>
        <v>0</v>
      </c>
      <c r="AT583" s="1">
        <f>MEDIAN($P583)</f>
        <v>0</v>
      </c>
      <c r="AU583" s="1">
        <f>MEDIAN($Q583)</f>
        <v>0</v>
      </c>
      <c r="AV583" s="1">
        <f>MEDIAN($R583)</f>
        <v>0</v>
      </c>
      <c r="AW583" s="1">
        <f>MAX($B583)</f>
        <v>0</v>
      </c>
      <c r="AX583" s="1">
        <f>MAX($C583)</f>
        <v>0</v>
      </c>
      <c r="AY583" s="1">
        <f>MAX($D583)</f>
        <v>0</v>
      </c>
      <c r="AZ583" s="1">
        <f>MAX($E583)</f>
        <v>0</v>
      </c>
      <c r="BA583" s="1">
        <f>MAX($F583)</f>
        <v>0</v>
      </c>
      <c r="BB583" s="1">
        <f>MAX($G583)</f>
        <v>0</v>
      </c>
      <c r="BC583" s="1">
        <f>MAX($H583)</f>
        <v>0</v>
      </c>
      <c r="BD583" s="1">
        <f>MAX($I583)</f>
        <v>0</v>
      </c>
      <c r="BE583" s="1">
        <f>MAX($J583)</f>
        <v>0</v>
      </c>
      <c r="BF583" s="1">
        <f>MAX($K583)</f>
        <v>0</v>
      </c>
      <c r="BG583" s="1">
        <f>MAX($M583)</f>
        <v>0</v>
      </c>
      <c r="BH583" s="1">
        <f>MAX($N583)</f>
        <v>0</v>
      </c>
      <c r="BI583" s="1">
        <f>MAX($P583)</f>
        <v>0</v>
      </c>
      <c r="BJ583" s="1">
        <f>MAX($Q583)</f>
        <v>0</v>
      </c>
      <c r="BK583" s="1">
        <f>MAX($R583)</f>
        <v>0</v>
      </c>
    </row>
    <row r="584" spans="1:63">
      <c r="A584" s="1" t="s">
        <v>98</v>
      </c>
      <c r="B584" s="1" cm="1">
        <f t="array" ref="B584">_xlfn.SWITCH($A$2,"average", AVERAGE(Instances!B584:Instances!B584),"median", MEDIAN(Instances!B584:Instances!B584),"min", MIN(Instances!B584:Instances!B584),"max", MAX(Instances!B584:Instances!B584),"diff", MAX(Instances!B584:Instances!B584)-MIN(Instances!B584:Instances!B584))</f>
        <v>0</v>
      </c>
      <c r="C584" s="1" cm="1">
        <f t="array" ref="C584">_xlfn.SWITCH($A$2,"average", AVERAGE(Instances!C584:Instances!C584),"median", MEDIAN(Instances!C584:Instances!C584),"min", MIN(Instances!C584:Instances!C584),"max", MAX(Instances!C584:Instances!C584),"diff", MAX(Instances!C584:Instances!C584)-MIN(Instances!C584:Instances!C584))</f>
        <v>0</v>
      </c>
      <c r="D584" s="1" cm="1">
        <f t="array" ref="D584">_xlfn.SWITCH($A$2,"average", AVERAGE(Instances!D584:Instances!D584),"median", MEDIAN(Instances!D584:Instances!D584),"min", MIN(Instances!D584:Instances!D584),"max", MAX(Instances!D584:Instances!D584),"diff", MAX(Instances!D584:Instances!D584)-MIN(Instances!D584:Instances!D584))</f>
        <v>0</v>
      </c>
      <c r="E584" s="1" cm="1">
        <f t="array" ref="E584">_xlfn.SWITCH($A$2,"average", AVERAGE(Instances!E584:Instances!E584),"median", MEDIAN(Instances!E584:Instances!E584),"min", MIN(Instances!E584:Instances!E584),"max", MAX(Instances!E584:Instances!E584),"diff", MAX(Instances!E584:Instances!E584)-MIN(Instances!E584:Instances!E584))</f>
        <v>0</v>
      </c>
      <c r="F584" s="1" cm="1">
        <f t="array" ref="F584">_xlfn.SWITCH($A$2,"average", AVERAGE(Instances!F584:Instances!F584),"median", MEDIAN(Instances!F584:Instances!F584),"min", MIN(Instances!F584:Instances!F584),"max", MAX(Instances!F584:Instances!F584),"diff", MAX(Instances!F584:Instances!F584)-MIN(Instances!F584:Instances!F584))</f>
        <v>0</v>
      </c>
      <c r="G584" s="1" cm="1">
        <f t="array" ref="G584">_xlfn.SWITCH($A$2,"average", AVERAGE(Instances!G584:Instances!G584),"median", MEDIAN(Instances!G584:Instances!G584),"min", MIN(Instances!G584:Instances!G584),"max", MAX(Instances!G584:Instances!G584),"diff", MAX(Instances!G584:Instances!G584)-MIN(Instances!G584:Instances!G584))</f>
        <v>0</v>
      </c>
      <c r="H584" s="1" cm="1">
        <f t="array" ref="H584">_xlfn.SWITCH($A$2,"average", AVERAGE(Instances!H584:Instances!H584),"median", MEDIAN(Instances!H584:Instances!H584),"min", MIN(Instances!H584:Instances!H584),"max", MAX(Instances!H584:Instances!H584),"diff", MAX(Instances!H584:Instances!H584)-MIN(Instances!H584:Instances!H584))</f>
        <v>0</v>
      </c>
      <c r="I584" s="1" cm="1">
        <f t="array" ref="I584">_xlfn.SWITCH($A$2,"average", AVERAGE(Instances!I584:Instances!I584),"median", MEDIAN(Instances!I584:Instances!I584),"min", MIN(Instances!I584:Instances!I584),"max", MAX(Instances!I584:Instances!I584),"diff", MAX(Instances!I584:Instances!I584)-MIN(Instances!I584:Instances!I584))</f>
        <v>0</v>
      </c>
      <c r="J584" s="1" cm="1">
        <f t="array" ref="J584">_xlfn.SWITCH($A$2,"average", AVERAGE(Instances!J584:Instances!J584),"median", MEDIAN(Instances!J584:Instances!J584),"min", MIN(Instances!J584:Instances!J584),"max", MAX(Instances!J584:Instances!J584),"diff", MAX(Instances!J584:Instances!J584)-MIN(Instances!J584:Instances!J584))</f>
        <v>0</v>
      </c>
      <c r="K584" s="1" cm="1">
        <f t="array" ref="K584">_xlfn.SWITCH($A$2,"average", AVERAGE(Instances!K584:Instances!K584),"median", MEDIAN(Instances!K584:Instances!K584),"min", MIN(Instances!K584:Instances!K584),"max", MAX(Instances!K584:Instances!K584),"diff", MAX(Instances!K584:Instances!K584)-MIN(Instances!K584:Instances!K584))</f>
        <v>0</v>
      </c>
      <c r="L584" s="1"/>
      <c r="M584" s="1" cm="1">
        <f t="array" ref="M584">_xlfn.SWITCH($A$2,"average", AVERAGE(Instances!M584:Instances!M584),"median", MEDIAN(Instances!M584:Instances!M584),"min", MIN(Instances!M584:Instances!M584),"max", MAX(Instances!M584:Instances!M584),"diff", MAX(Instances!M584:Instances!M584)-MIN(Instances!M584:Instances!M584))</f>
        <v>0</v>
      </c>
      <c r="N584" s="1" cm="1">
        <f t="array" ref="N584">_xlfn.SWITCH($A$2,"average", AVERAGE(Instances!N584:Instances!N584),"median", MEDIAN(Instances!N584:Instances!N584),"min", MIN(Instances!N584:Instances!N584),"max", MAX(Instances!N584:Instances!N584),"diff", MAX(Instances!N584:Instances!N584)-MIN(Instances!N584:Instances!N584))</f>
        <v>0</v>
      </c>
      <c r="O584" s="1"/>
      <c r="P584" s="1" cm="1">
        <f t="array" ref="P584">_xlfn.SWITCH($A$2,"average", AVERAGE(Instances!P584:Instances!P584),"median", MEDIAN(Instances!P584:Instances!P584),"min", MIN(Instances!P584:Instances!P584),"max", MAX(Instances!P584:Instances!P584),"diff", MAX(Instances!P584:Instances!P584)-MIN(Instances!P584:Instances!P584))</f>
        <v>0</v>
      </c>
      <c r="Q584" s="1" cm="1">
        <f t="array" ref="Q584">_xlfn.SWITCH($A$2,"average", AVERAGE(Instances!Q584:Instances!Q584),"median", MEDIAN(Instances!Q584:Instances!Q584),"min", MIN(Instances!Q584:Instances!Q584),"max", MAX(Instances!Q584:Instances!Q584),"diff", MAX(Instances!Q584:Instances!Q584)-MIN(Instances!Q584:Instances!Q584))</f>
        <v>0</v>
      </c>
      <c r="R584" s="1" cm="1">
        <f t="array" ref="R584">_xlfn.SWITCH($A$2,"average", AVERAGE(Instances!R584:Instances!R584),"median", MEDIAN(Instances!R584:Instances!R584),"min", MIN(Instances!R584:Instances!R584),"max", MAX(Instances!R584:Instances!R584),"diff", MAX(Instances!R584:Instances!R584)-MIN(Instances!R584:Instances!R584))</f>
        <v>0</v>
      </c>
      <c r="S584" s="1">
        <f>MIN($B584)</f>
        <v>0</v>
      </c>
      <c r="T584" s="1">
        <f>MIN($C584)</f>
        <v>0</v>
      </c>
      <c r="U584" s="1">
        <f>MIN($D584)</f>
        <v>0</v>
      </c>
      <c r="V584" s="1">
        <f>MIN($E584)</f>
        <v>0</v>
      </c>
      <c r="W584" s="1">
        <f>MIN($F584)</f>
        <v>0</v>
      </c>
      <c r="X584" s="1">
        <f>MIN($G584)</f>
        <v>0</v>
      </c>
      <c r="Y584" s="1">
        <f>MIN($H584)</f>
        <v>0</v>
      </c>
      <c r="Z584" s="1">
        <f>MIN($I584)</f>
        <v>0</v>
      </c>
      <c r="AA584" s="1">
        <f>MIN($J584)</f>
        <v>0</v>
      </c>
      <c r="AB584" s="1">
        <f>MIN($K584)</f>
        <v>0</v>
      </c>
      <c r="AC584" s="1">
        <f>MIN($M584)</f>
        <v>0</v>
      </c>
      <c r="AD584" s="1">
        <f>MIN($N584)</f>
        <v>0</v>
      </c>
      <c r="AE584" s="1">
        <f>MIN($P584)</f>
        <v>0</v>
      </c>
      <c r="AF584" s="1">
        <f>MIN($Q584)</f>
        <v>0</v>
      </c>
      <c r="AG584" s="1">
        <f>MIN($R584)</f>
        <v>0</v>
      </c>
      <c r="AH584" s="1">
        <f>MEDIAN($B584)</f>
        <v>0</v>
      </c>
      <c r="AI584" s="1">
        <f>MEDIAN($C584)</f>
        <v>0</v>
      </c>
      <c r="AJ584" s="1">
        <f>MEDIAN($D584)</f>
        <v>0</v>
      </c>
      <c r="AK584" s="1">
        <f>MEDIAN($E584)</f>
        <v>0</v>
      </c>
      <c r="AL584" s="1">
        <f>MEDIAN($F584)</f>
        <v>0</v>
      </c>
      <c r="AM584" s="1">
        <f>MEDIAN($G584)</f>
        <v>0</v>
      </c>
      <c r="AN584" s="1">
        <f>MEDIAN($H584)</f>
        <v>0</v>
      </c>
      <c r="AO584" s="1">
        <f>MEDIAN($I584)</f>
        <v>0</v>
      </c>
      <c r="AP584" s="1">
        <f>MEDIAN($J584)</f>
        <v>0</v>
      </c>
      <c r="AQ584" s="1">
        <f>MEDIAN($K584)</f>
        <v>0</v>
      </c>
      <c r="AR584" s="1">
        <f>MEDIAN($M584)</f>
        <v>0</v>
      </c>
      <c r="AS584" s="1">
        <f>MEDIAN($N584)</f>
        <v>0</v>
      </c>
      <c r="AT584" s="1">
        <f>MEDIAN($P584)</f>
        <v>0</v>
      </c>
      <c r="AU584" s="1">
        <f>MEDIAN($Q584)</f>
        <v>0</v>
      </c>
      <c r="AV584" s="1">
        <f>MEDIAN($R584)</f>
        <v>0</v>
      </c>
      <c r="AW584" s="1">
        <f>MAX($B584)</f>
        <v>0</v>
      </c>
      <c r="AX584" s="1">
        <f>MAX($C584)</f>
        <v>0</v>
      </c>
      <c r="AY584" s="1">
        <f>MAX($D584)</f>
        <v>0</v>
      </c>
      <c r="AZ584" s="1">
        <f>MAX($E584)</f>
        <v>0</v>
      </c>
      <c r="BA584" s="1">
        <f>MAX($F584)</f>
        <v>0</v>
      </c>
      <c r="BB584" s="1">
        <f>MAX($G584)</f>
        <v>0</v>
      </c>
      <c r="BC584" s="1">
        <f>MAX($H584)</f>
        <v>0</v>
      </c>
      <c r="BD584" s="1">
        <f>MAX($I584)</f>
        <v>0</v>
      </c>
      <c r="BE584" s="1">
        <f>MAX($J584)</f>
        <v>0</v>
      </c>
      <c r="BF584" s="1">
        <f>MAX($K584)</f>
        <v>0</v>
      </c>
      <c r="BG584" s="1">
        <f>MAX($M584)</f>
        <v>0</v>
      </c>
      <c r="BH584" s="1">
        <f>MAX($N584)</f>
        <v>0</v>
      </c>
      <c r="BI584" s="1">
        <f>MAX($P584)</f>
        <v>0</v>
      </c>
      <c r="BJ584" s="1">
        <f>MAX($Q584)</f>
        <v>0</v>
      </c>
      <c r="BK584" s="1">
        <f>MAX($R584)</f>
        <v>0</v>
      </c>
    </row>
    <row r="585" spans="1:63">
      <c r="A585" s="1" t="s">
        <v>99</v>
      </c>
      <c r="B585" s="1" cm="1">
        <f t="array" ref="B585">_xlfn.SWITCH($A$2,"average", AVERAGE(Instances!B585:Instances!B585),"median", MEDIAN(Instances!B585:Instances!B585),"min", MIN(Instances!B585:Instances!B585),"max", MAX(Instances!B585:Instances!B585),"diff", MAX(Instances!B585:Instances!B585)-MIN(Instances!B585:Instances!B585))</f>
        <v>0</v>
      </c>
      <c r="C585" s="1" cm="1">
        <f t="array" ref="C585">_xlfn.SWITCH($A$2,"average", AVERAGE(Instances!C585:Instances!C585),"median", MEDIAN(Instances!C585:Instances!C585),"min", MIN(Instances!C585:Instances!C585),"max", MAX(Instances!C585:Instances!C585),"diff", MAX(Instances!C585:Instances!C585)-MIN(Instances!C585:Instances!C585))</f>
        <v>0</v>
      </c>
      <c r="D585" s="1" cm="1">
        <f t="array" ref="D585">_xlfn.SWITCH($A$2,"average", AVERAGE(Instances!D585:Instances!D585),"median", MEDIAN(Instances!D585:Instances!D585),"min", MIN(Instances!D585:Instances!D585),"max", MAX(Instances!D585:Instances!D585),"diff", MAX(Instances!D585:Instances!D585)-MIN(Instances!D585:Instances!D585))</f>
        <v>0</v>
      </c>
      <c r="E585" s="1" cm="1">
        <f t="array" ref="E585">_xlfn.SWITCH($A$2,"average", AVERAGE(Instances!E585:Instances!E585),"median", MEDIAN(Instances!E585:Instances!E585),"min", MIN(Instances!E585:Instances!E585),"max", MAX(Instances!E585:Instances!E585),"diff", MAX(Instances!E585:Instances!E585)-MIN(Instances!E585:Instances!E585))</f>
        <v>0</v>
      </c>
      <c r="F585" s="1" cm="1">
        <f t="array" ref="F585">_xlfn.SWITCH($A$2,"average", AVERAGE(Instances!F585:Instances!F585),"median", MEDIAN(Instances!F585:Instances!F585),"min", MIN(Instances!F585:Instances!F585),"max", MAX(Instances!F585:Instances!F585),"diff", MAX(Instances!F585:Instances!F585)-MIN(Instances!F585:Instances!F585))</f>
        <v>0</v>
      </c>
      <c r="G585" s="1" cm="1">
        <f t="array" ref="G585">_xlfn.SWITCH($A$2,"average", AVERAGE(Instances!G585:Instances!G585),"median", MEDIAN(Instances!G585:Instances!G585),"min", MIN(Instances!G585:Instances!G585),"max", MAX(Instances!G585:Instances!G585),"diff", MAX(Instances!G585:Instances!G585)-MIN(Instances!G585:Instances!G585))</f>
        <v>0</v>
      </c>
      <c r="H585" s="1" cm="1">
        <f t="array" ref="H585">_xlfn.SWITCH($A$2,"average", AVERAGE(Instances!H585:Instances!H585),"median", MEDIAN(Instances!H585:Instances!H585),"min", MIN(Instances!H585:Instances!H585),"max", MAX(Instances!H585:Instances!H585),"diff", MAX(Instances!H585:Instances!H585)-MIN(Instances!H585:Instances!H585))</f>
        <v>0</v>
      </c>
      <c r="I585" s="1" cm="1">
        <f t="array" ref="I585">_xlfn.SWITCH($A$2,"average", AVERAGE(Instances!I585:Instances!I585),"median", MEDIAN(Instances!I585:Instances!I585),"min", MIN(Instances!I585:Instances!I585),"max", MAX(Instances!I585:Instances!I585),"diff", MAX(Instances!I585:Instances!I585)-MIN(Instances!I585:Instances!I585))</f>
        <v>0</v>
      </c>
      <c r="J585" s="1" cm="1">
        <f t="array" ref="J585">_xlfn.SWITCH($A$2,"average", AVERAGE(Instances!J585:Instances!J585),"median", MEDIAN(Instances!J585:Instances!J585),"min", MIN(Instances!J585:Instances!J585),"max", MAX(Instances!J585:Instances!J585),"diff", MAX(Instances!J585:Instances!J585)-MIN(Instances!J585:Instances!J585))</f>
        <v>0</v>
      </c>
      <c r="K585" s="1" cm="1">
        <f t="array" ref="K585">_xlfn.SWITCH($A$2,"average", AVERAGE(Instances!K585:Instances!K585),"median", MEDIAN(Instances!K585:Instances!K585),"min", MIN(Instances!K585:Instances!K585),"max", MAX(Instances!K585:Instances!K585),"diff", MAX(Instances!K585:Instances!K585)-MIN(Instances!K585:Instances!K585))</f>
        <v>0</v>
      </c>
      <c r="L585" s="1"/>
      <c r="M585" s="1" cm="1">
        <f t="array" ref="M585">_xlfn.SWITCH($A$2,"average", AVERAGE(Instances!M585:Instances!M585),"median", MEDIAN(Instances!M585:Instances!M585),"min", MIN(Instances!M585:Instances!M585),"max", MAX(Instances!M585:Instances!M585),"diff", MAX(Instances!M585:Instances!M585)-MIN(Instances!M585:Instances!M585))</f>
        <v>0</v>
      </c>
      <c r="N585" s="1" cm="1">
        <f t="array" ref="N585">_xlfn.SWITCH($A$2,"average", AVERAGE(Instances!N585:Instances!N585),"median", MEDIAN(Instances!N585:Instances!N585),"min", MIN(Instances!N585:Instances!N585),"max", MAX(Instances!N585:Instances!N585),"diff", MAX(Instances!N585:Instances!N585)-MIN(Instances!N585:Instances!N585))</f>
        <v>0</v>
      </c>
      <c r="O585" s="1"/>
      <c r="P585" s="1" cm="1">
        <f t="array" ref="P585">_xlfn.SWITCH($A$2,"average", AVERAGE(Instances!P585:Instances!P585),"median", MEDIAN(Instances!P585:Instances!P585),"min", MIN(Instances!P585:Instances!P585),"max", MAX(Instances!P585:Instances!P585),"diff", MAX(Instances!P585:Instances!P585)-MIN(Instances!P585:Instances!P585))</f>
        <v>0</v>
      </c>
      <c r="Q585" s="1" cm="1">
        <f t="array" ref="Q585">_xlfn.SWITCH($A$2,"average", AVERAGE(Instances!Q585:Instances!Q585),"median", MEDIAN(Instances!Q585:Instances!Q585),"min", MIN(Instances!Q585:Instances!Q585),"max", MAX(Instances!Q585:Instances!Q585),"diff", MAX(Instances!Q585:Instances!Q585)-MIN(Instances!Q585:Instances!Q585))</f>
        <v>0</v>
      </c>
      <c r="R585" s="1" cm="1">
        <f t="array" ref="R585">_xlfn.SWITCH($A$2,"average", AVERAGE(Instances!R585:Instances!R585),"median", MEDIAN(Instances!R585:Instances!R585),"min", MIN(Instances!R585:Instances!R585),"max", MAX(Instances!R585:Instances!R585),"diff", MAX(Instances!R585:Instances!R585)-MIN(Instances!R585:Instances!R585))</f>
        <v>0</v>
      </c>
      <c r="S585" s="1">
        <f>MIN($B585)</f>
        <v>0</v>
      </c>
      <c r="T585" s="1">
        <f>MIN($C585)</f>
        <v>0</v>
      </c>
      <c r="U585" s="1">
        <f>MIN($D585)</f>
        <v>0</v>
      </c>
      <c r="V585" s="1">
        <f>MIN($E585)</f>
        <v>0</v>
      </c>
      <c r="W585" s="1">
        <f>MIN($F585)</f>
        <v>0</v>
      </c>
      <c r="X585" s="1">
        <f>MIN($G585)</f>
        <v>0</v>
      </c>
      <c r="Y585" s="1">
        <f>MIN($H585)</f>
        <v>0</v>
      </c>
      <c r="Z585" s="1">
        <f>MIN($I585)</f>
        <v>0</v>
      </c>
      <c r="AA585" s="1">
        <f>MIN($J585)</f>
        <v>0</v>
      </c>
      <c r="AB585" s="1">
        <f>MIN($K585)</f>
        <v>0</v>
      </c>
      <c r="AC585" s="1">
        <f>MIN($M585)</f>
        <v>0</v>
      </c>
      <c r="AD585" s="1">
        <f>MIN($N585)</f>
        <v>0</v>
      </c>
      <c r="AE585" s="1">
        <f>MIN($P585)</f>
        <v>0</v>
      </c>
      <c r="AF585" s="1">
        <f>MIN($Q585)</f>
        <v>0</v>
      </c>
      <c r="AG585" s="1">
        <f>MIN($R585)</f>
        <v>0</v>
      </c>
      <c r="AH585" s="1">
        <f>MEDIAN($B585)</f>
        <v>0</v>
      </c>
      <c r="AI585" s="1">
        <f>MEDIAN($C585)</f>
        <v>0</v>
      </c>
      <c r="AJ585" s="1">
        <f>MEDIAN($D585)</f>
        <v>0</v>
      </c>
      <c r="AK585" s="1">
        <f>MEDIAN($E585)</f>
        <v>0</v>
      </c>
      <c r="AL585" s="1">
        <f>MEDIAN($F585)</f>
        <v>0</v>
      </c>
      <c r="AM585" s="1">
        <f>MEDIAN($G585)</f>
        <v>0</v>
      </c>
      <c r="AN585" s="1">
        <f>MEDIAN($H585)</f>
        <v>0</v>
      </c>
      <c r="AO585" s="1">
        <f>MEDIAN($I585)</f>
        <v>0</v>
      </c>
      <c r="AP585" s="1">
        <f>MEDIAN($J585)</f>
        <v>0</v>
      </c>
      <c r="AQ585" s="1">
        <f>MEDIAN($K585)</f>
        <v>0</v>
      </c>
      <c r="AR585" s="1">
        <f>MEDIAN($M585)</f>
        <v>0</v>
      </c>
      <c r="AS585" s="1">
        <f>MEDIAN($N585)</f>
        <v>0</v>
      </c>
      <c r="AT585" s="1">
        <f>MEDIAN($P585)</f>
        <v>0</v>
      </c>
      <c r="AU585" s="1">
        <f>MEDIAN($Q585)</f>
        <v>0</v>
      </c>
      <c r="AV585" s="1">
        <f>MEDIAN($R585)</f>
        <v>0</v>
      </c>
      <c r="AW585" s="1">
        <f>MAX($B585)</f>
        <v>0</v>
      </c>
      <c r="AX585" s="1">
        <f>MAX($C585)</f>
        <v>0</v>
      </c>
      <c r="AY585" s="1">
        <f>MAX($D585)</f>
        <v>0</v>
      </c>
      <c r="AZ585" s="1">
        <f>MAX($E585)</f>
        <v>0</v>
      </c>
      <c r="BA585" s="1">
        <f>MAX($F585)</f>
        <v>0</v>
      </c>
      <c r="BB585" s="1">
        <f>MAX($G585)</f>
        <v>0</v>
      </c>
      <c r="BC585" s="1">
        <f>MAX($H585)</f>
        <v>0</v>
      </c>
      <c r="BD585" s="1">
        <f>MAX($I585)</f>
        <v>0</v>
      </c>
      <c r="BE585" s="1">
        <f>MAX($J585)</f>
        <v>0</v>
      </c>
      <c r="BF585" s="1">
        <f>MAX($K585)</f>
        <v>0</v>
      </c>
      <c r="BG585" s="1">
        <f>MAX($M585)</f>
        <v>0</v>
      </c>
      <c r="BH585" s="1">
        <f>MAX($N585)</f>
        <v>0</v>
      </c>
      <c r="BI585" s="1">
        <f>MAX($P585)</f>
        <v>0</v>
      </c>
      <c r="BJ585" s="1">
        <f>MAX($Q585)</f>
        <v>0</v>
      </c>
      <c r="BK585" s="1">
        <f>MAX($R585)</f>
        <v>0</v>
      </c>
    </row>
    <row r="586" spans="1:63">
      <c r="A586" s="1" t="s">
        <v>100</v>
      </c>
      <c r="B586" s="1" cm="1">
        <f t="array" ref="B586">_xlfn.SWITCH($A$2,"average", AVERAGE(Instances!B586:Instances!B586),"median", MEDIAN(Instances!B586:Instances!B586),"min", MIN(Instances!B586:Instances!B586),"max", MAX(Instances!B586:Instances!B586),"diff", MAX(Instances!B586:Instances!B586)-MIN(Instances!B586:Instances!B586))</f>
        <v>0</v>
      </c>
      <c r="C586" s="1" cm="1">
        <f t="array" ref="C586">_xlfn.SWITCH($A$2,"average", AVERAGE(Instances!C586:Instances!C586),"median", MEDIAN(Instances!C586:Instances!C586),"min", MIN(Instances!C586:Instances!C586),"max", MAX(Instances!C586:Instances!C586),"diff", MAX(Instances!C586:Instances!C586)-MIN(Instances!C586:Instances!C586))</f>
        <v>0</v>
      </c>
      <c r="D586" s="1" cm="1">
        <f t="array" ref="D586">_xlfn.SWITCH($A$2,"average", AVERAGE(Instances!D586:Instances!D586),"median", MEDIAN(Instances!D586:Instances!D586),"min", MIN(Instances!D586:Instances!D586),"max", MAX(Instances!D586:Instances!D586),"diff", MAX(Instances!D586:Instances!D586)-MIN(Instances!D586:Instances!D586))</f>
        <v>0</v>
      </c>
      <c r="E586" s="1" cm="1">
        <f t="array" ref="E586">_xlfn.SWITCH($A$2,"average", AVERAGE(Instances!E586:Instances!E586),"median", MEDIAN(Instances!E586:Instances!E586),"min", MIN(Instances!E586:Instances!E586),"max", MAX(Instances!E586:Instances!E586),"diff", MAX(Instances!E586:Instances!E586)-MIN(Instances!E586:Instances!E586))</f>
        <v>0</v>
      </c>
      <c r="F586" s="1" cm="1">
        <f t="array" ref="F586">_xlfn.SWITCH($A$2,"average", AVERAGE(Instances!F586:Instances!F586),"median", MEDIAN(Instances!F586:Instances!F586),"min", MIN(Instances!F586:Instances!F586),"max", MAX(Instances!F586:Instances!F586),"diff", MAX(Instances!F586:Instances!F586)-MIN(Instances!F586:Instances!F586))</f>
        <v>0</v>
      </c>
      <c r="G586" s="1" cm="1">
        <f t="array" ref="G586">_xlfn.SWITCH($A$2,"average", AVERAGE(Instances!G586:Instances!G586),"median", MEDIAN(Instances!G586:Instances!G586),"min", MIN(Instances!G586:Instances!G586),"max", MAX(Instances!G586:Instances!G586),"diff", MAX(Instances!G586:Instances!G586)-MIN(Instances!G586:Instances!G586))</f>
        <v>0</v>
      </c>
      <c r="H586" s="1" cm="1">
        <f t="array" ref="H586">_xlfn.SWITCH($A$2,"average", AVERAGE(Instances!H586:Instances!H586),"median", MEDIAN(Instances!H586:Instances!H586),"min", MIN(Instances!H586:Instances!H586),"max", MAX(Instances!H586:Instances!H586),"diff", MAX(Instances!H586:Instances!H586)-MIN(Instances!H586:Instances!H586))</f>
        <v>0</v>
      </c>
      <c r="I586" s="1" cm="1">
        <f t="array" ref="I586">_xlfn.SWITCH($A$2,"average", AVERAGE(Instances!I586:Instances!I586),"median", MEDIAN(Instances!I586:Instances!I586),"min", MIN(Instances!I586:Instances!I586),"max", MAX(Instances!I586:Instances!I586),"diff", MAX(Instances!I586:Instances!I586)-MIN(Instances!I586:Instances!I586))</f>
        <v>0</v>
      </c>
      <c r="J586" s="1" cm="1">
        <f t="array" ref="J586">_xlfn.SWITCH($A$2,"average", AVERAGE(Instances!J586:Instances!J586),"median", MEDIAN(Instances!J586:Instances!J586),"min", MIN(Instances!J586:Instances!J586),"max", MAX(Instances!J586:Instances!J586),"diff", MAX(Instances!J586:Instances!J586)-MIN(Instances!J586:Instances!J586))</f>
        <v>0</v>
      </c>
      <c r="K586" s="1" cm="1">
        <f t="array" ref="K586">_xlfn.SWITCH($A$2,"average", AVERAGE(Instances!K586:Instances!K586),"median", MEDIAN(Instances!K586:Instances!K586),"min", MIN(Instances!K586:Instances!K586),"max", MAX(Instances!K586:Instances!K586),"diff", MAX(Instances!K586:Instances!K586)-MIN(Instances!K586:Instances!K586))</f>
        <v>0</v>
      </c>
      <c r="L586" s="1"/>
      <c r="M586" s="1" cm="1">
        <f t="array" ref="M586">_xlfn.SWITCH($A$2,"average", AVERAGE(Instances!M586:Instances!M586),"median", MEDIAN(Instances!M586:Instances!M586),"min", MIN(Instances!M586:Instances!M586),"max", MAX(Instances!M586:Instances!M586),"diff", MAX(Instances!M586:Instances!M586)-MIN(Instances!M586:Instances!M586))</f>
        <v>0</v>
      </c>
      <c r="N586" s="1" cm="1">
        <f t="array" ref="N586">_xlfn.SWITCH($A$2,"average", AVERAGE(Instances!N586:Instances!N586),"median", MEDIAN(Instances!N586:Instances!N586),"min", MIN(Instances!N586:Instances!N586),"max", MAX(Instances!N586:Instances!N586),"diff", MAX(Instances!N586:Instances!N586)-MIN(Instances!N586:Instances!N586))</f>
        <v>0</v>
      </c>
      <c r="O586" s="1"/>
      <c r="P586" s="1" cm="1">
        <f t="array" ref="P586">_xlfn.SWITCH($A$2,"average", AVERAGE(Instances!P586:Instances!P586),"median", MEDIAN(Instances!P586:Instances!P586),"min", MIN(Instances!P586:Instances!P586),"max", MAX(Instances!P586:Instances!P586),"diff", MAX(Instances!P586:Instances!P586)-MIN(Instances!P586:Instances!P586))</f>
        <v>0</v>
      </c>
      <c r="Q586" s="1" cm="1">
        <f t="array" ref="Q586">_xlfn.SWITCH($A$2,"average", AVERAGE(Instances!Q586:Instances!Q586),"median", MEDIAN(Instances!Q586:Instances!Q586),"min", MIN(Instances!Q586:Instances!Q586),"max", MAX(Instances!Q586:Instances!Q586),"diff", MAX(Instances!Q586:Instances!Q586)-MIN(Instances!Q586:Instances!Q586))</f>
        <v>0</v>
      </c>
      <c r="R586" s="1" cm="1">
        <f t="array" ref="R586">_xlfn.SWITCH($A$2,"average", AVERAGE(Instances!R586:Instances!R586),"median", MEDIAN(Instances!R586:Instances!R586),"min", MIN(Instances!R586:Instances!R586),"max", MAX(Instances!R586:Instances!R586),"diff", MAX(Instances!R586:Instances!R586)-MIN(Instances!R586:Instances!R586))</f>
        <v>0</v>
      </c>
      <c r="S586" s="1">
        <f>MIN($B586)</f>
        <v>0</v>
      </c>
      <c r="T586" s="1">
        <f>MIN($C586)</f>
        <v>0</v>
      </c>
      <c r="U586" s="1">
        <f>MIN($D586)</f>
        <v>0</v>
      </c>
      <c r="V586" s="1">
        <f>MIN($E586)</f>
        <v>0</v>
      </c>
      <c r="W586" s="1">
        <f>MIN($F586)</f>
        <v>0</v>
      </c>
      <c r="X586" s="1">
        <f>MIN($G586)</f>
        <v>0</v>
      </c>
      <c r="Y586" s="1">
        <f>MIN($H586)</f>
        <v>0</v>
      </c>
      <c r="Z586" s="1">
        <f>MIN($I586)</f>
        <v>0</v>
      </c>
      <c r="AA586" s="1">
        <f>MIN($J586)</f>
        <v>0</v>
      </c>
      <c r="AB586" s="1">
        <f>MIN($K586)</f>
        <v>0</v>
      </c>
      <c r="AC586" s="1">
        <f>MIN($M586)</f>
        <v>0</v>
      </c>
      <c r="AD586" s="1">
        <f>MIN($N586)</f>
        <v>0</v>
      </c>
      <c r="AE586" s="1">
        <f>MIN($P586)</f>
        <v>0</v>
      </c>
      <c r="AF586" s="1">
        <f>MIN($Q586)</f>
        <v>0</v>
      </c>
      <c r="AG586" s="1">
        <f>MIN($R586)</f>
        <v>0</v>
      </c>
      <c r="AH586" s="1">
        <f>MEDIAN($B586)</f>
        <v>0</v>
      </c>
      <c r="AI586" s="1">
        <f>MEDIAN($C586)</f>
        <v>0</v>
      </c>
      <c r="AJ586" s="1">
        <f>MEDIAN($D586)</f>
        <v>0</v>
      </c>
      <c r="AK586" s="1">
        <f>MEDIAN($E586)</f>
        <v>0</v>
      </c>
      <c r="AL586" s="1">
        <f>MEDIAN($F586)</f>
        <v>0</v>
      </c>
      <c r="AM586" s="1">
        <f>MEDIAN($G586)</f>
        <v>0</v>
      </c>
      <c r="AN586" s="1">
        <f>MEDIAN($H586)</f>
        <v>0</v>
      </c>
      <c r="AO586" s="1">
        <f>MEDIAN($I586)</f>
        <v>0</v>
      </c>
      <c r="AP586" s="1">
        <f>MEDIAN($J586)</f>
        <v>0</v>
      </c>
      <c r="AQ586" s="1">
        <f>MEDIAN($K586)</f>
        <v>0</v>
      </c>
      <c r="AR586" s="1">
        <f>MEDIAN($M586)</f>
        <v>0</v>
      </c>
      <c r="AS586" s="1">
        <f>MEDIAN($N586)</f>
        <v>0</v>
      </c>
      <c r="AT586" s="1">
        <f>MEDIAN($P586)</f>
        <v>0</v>
      </c>
      <c r="AU586" s="1">
        <f>MEDIAN($Q586)</f>
        <v>0</v>
      </c>
      <c r="AV586" s="1">
        <f>MEDIAN($R586)</f>
        <v>0</v>
      </c>
      <c r="AW586" s="1">
        <f>MAX($B586)</f>
        <v>0</v>
      </c>
      <c r="AX586" s="1">
        <f>MAX($C586)</f>
        <v>0</v>
      </c>
      <c r="AY586" s="1">
        <f>MAX($D586)</f>
        <v>0</v>
      </c>
      <c r="AZ586" s="1">
        <f>MAX($E586)</f>
        <v>0</v>
      </c>
      <c r="BA586" s="1">
        <f>MAX($F586)</f>
        <v>0</v>
      </c>
      <c r="BB586" s="1">
        <f>MAX($G586)</f>
        <v>0</v>
      </c>
      <c r="BC586" s="1">
        <f>MAX($H586)</f>
        <v>0</v>
      </c>
      <c r="BD586" s="1">
        <f>MAX($I586)</f>
        <v>0</v>
      </c>
      <c r="BE586" s="1">
        <f>MAX($J586)</f>
        <v>0</v>
      </c>
      <c r="BF586" s="1">
        <f>MAX($K586)</f>
        <v>0</v>
      </c>
      <c r="BG586" s="1">
        <f>MAX($M586)</f>
        <v>0</v>
      </c>
      <c r="BH586" s="1">
        <f>MAX($N586)</f>
        <v>0</v>
      </c>
      <c r="BI586" s="1">
        <f>MAX($P586)</f>
        <v>0</v>
      </c>
      <c r="BJ586" s="1">
        <f>MAX($Q586)</f>
        <v>0</v>
      </c>
      <c r="BK586" s="1">
        <f>MAX($R586)</f>
        <v>0</v>
      </c>
    </row>
    <row r="587" spans="1:63">
      <c r="A587" s="1" t="s">
        <v>101</v>
      </c>
      <c r="B587" s="1" cm="1">
        <f t="array" ref="B587">_xlfn.SWITCH($A$2,"average", AVERAGE(Instances!B587:Instances!B587),"median", MEDIAN(Instances!B587:Instances!B587),"min", MIN(Instances!B587:Instances!B587),"max", MAX(Instances!B587:Instances!B587),"diff", MAX(Instances!B587:Instances!B587)-MIN(Instances!B587:Instances!B587))</f>
        <v>0</v>
      </c>
      <c r="C587" s="1" cm="1">
        <f t="array" ref="C587">_xlfn.SWITCH($A$2,"average", AVERAGE(Instances!C587:Instances!C587),"median", MEDIAN(Instances!C587:Instances!C587),"min", MIN(Instances!C587:Instances!C587),"max", MAX(Instances!C587:Instances!C587),"diff", MAX(Instances!C587:Instances!C587)-MIN(Instances!C587:Instances!C587))</f>
        <v>0</v>
      </c>
      <c r="D587" s="1" cm="1">
        <f t="array" ref="D587">_xlfn.SWITCH($A$2,"average", AVERAGE(Instances!D587:Instances!D587),"median", MEDIAN(Instances!D587:Instances!D587),"min", MIN(Instances!D587:Instances!D587),"max", MAX(Instances!D587:Instances!D587),"diff", MAX(Instances!D587:Instances!D587)-MIN(Instances!D587:Instances!D587))</f>
        <v>0</v>
      </c>
      <c r="E587" s="1" cm="1">
        <f t="array" ref="E587">_xlfn.SWITCH($A$2,"average", AVERAGE(Instances!E587:Instances!E587),"median", MEDIAN(Instances!E587:Instances!E587),"min", MIN(Instances!E587:Instances!E587),"max", MAX(Instances!E587:Instances!E587),"diff", MAX(Instances!E587:Instances!E587)-MIN(Instances!E587:Instances!E587))</f>
        <v>0</v>
      </c>
      <c r="F587" s="1" cm="1">
        <f t="array" ref="F587">_xlfn.SWITCH($A$2,"average", AVERAGE(Instances!F587:Instances!F587),"median", MEDIAN(Instances!F587:Instances!F587),"min", MIN(Instances!F587:Instances!F587),"max", MAX(Instances!F587:Instances!F587),"diff", MAX(Instances!F587:Instances!F587)-MIN(Instances!F587:Instances!F587))</f>
        <v>0</v>
      </c>
      <c r="G587" s="1" cm="1">
        <f t="array" ref="G587">_xlfn.SWITCH($A$2,"average", AVERAGE(Instances!G587:Instances!G587),"median", MEDIAN(Instances!G587:Instances!G587),"min", MIN(Instances!G587:Instances!G587),"max", MAX(Instances!G587:Instances!G587),"diff", MAX(Instances!G587:Instances!G587)-MIN(Instances!G587:Instances!G587))</f>
        <v>0</v>
      </c>
      <c r="H587" s="1" cm="1">
        <f t="array" ref="H587">_xlfn.SWITCH($A$2,"average", AVERAGE(Instances!H587:Instances!H587),"median", MEDIAN(Instances!H587:Instances!H587),"min", MIN(Instances!H587:Instances!H587),"max", MAX(Instances!H587:Instances!H587),"diff", MAX(Instances!H587:Instances!H587)-MIN(Instances!H587:Instances!H587))</f>
        <v>0</v>
      </c>
      <c r="I587" s="1" cm="1">
        <f t="array" ref="I587">_xlfn.SWITCH($A$2,"average", AVERAGE(Instances!I587:Instances!I587),"median", MEDIAN(Instances!I587:Instances!I587),"min", MIN(Instances!I587:Instances!I587),"max", MAX(Instances!I587:Instances!I587),"diff", MAX(Instances!I587:Instances!I587)-MIN(Instances!I587:Instances!I587))</f>
        <v>0</v>
      </c>
      <c r="J587" s="1" cm="1">
        <f t="array" ref="J587">_xlfn.SWITCH($A$2,"average", AVERAGE(Instances!J587:Instances!J587),"median", MEDIAN(Instances!J587:Instances!J587),"min", MIN(Instances!J587:Instances!J587),"max", MAX(Instances!J587:Instances!J587),"diff", MAX(Instances!J587:Instances!J587)-MIN(Instances!J587:Instances!J587))</f>
        <v>0</v>
      </c>
      <c r="K587" s="1" cm="1">
        <f t="array" ref="K587">_xlfn.SWITCH($A$2,"average", AVERAGE(Instances!K587:Instances!K587),"median", MEDIAN(Instances!K587:Instances!K587),"min", MIN(Instances!K587:Instances!K587),"max", MAX(Instances!K587:Instances!K587),"diff", MAX(Instances!K587:Instances!K587)-MIN(Instances!K587:Instances!K587))</f>
        <v>0</v>
      </c>
      <c r="L587" s="1"/>
      <c r="M587" s="1" cm="1">
        <f t="array" ref="M587">_xlfn.SWITCH($A$2,"average", AVERAGE(Instances!M587:Instances!M587),"median", MEDIAN(Instances!M587:Instances!M587),"min", MIN(Instances!M587:Instances!M587),"max", MAX(Instances!M587:Instances!M587),"diff", MAX(Instances!M587:Instances!M587)-MIN(Instances!M587:Instances!M587))</f>
        <v>0</v>
      </c>
      <c r="N587" s="1" cm="1">
        <f t="array" ref="N587">_xlfn.SWITCH($A$2,"average", AVERAGE(Instances!N587:Instances!N587),"median", MEDIAN(Instances!N587:Instances!N587),"min", MIN(Instances!N587:Instances!N587),"max", MAX(Instances!N587:Instances!N587),"diff", MAX(Instances!N587:Instances!N587)-MIN(Instances!N587:Instances!N587))</f>
        <v>0</v>
      </c>
      <c r="O587" s="1"/>
      <c r="P587" s="1" cm="1">
        <f t="array" ref="P587">_xlfn.SWITCH($A$2,"average", AVERAGE(Instances!P587:Instances!P587),"median", MEDIAN(Instances!P587:Instances!P587),"min", MIN(Instances!P587:Instances!P587),"max", MAX(Instances!P587:Instances!P587),"diff", MAX(Instances!P587:Instances!P587)-MIN(Instances!P587:Instances!P587))</f>
        <v>0</v>
      </c>
      <c r="Q587" s="1" cm="1">
        <f t="array" ref="Q587">_xlfn.SWITCH($A$2,"average", AVERAGE(Instances!Q587:Instances!Q587),"median", MEDIAN(Instances!Q587:Instances!Q587),"min", MIN(Instances!Q587:Instances!Q587),"max", MAX(Instances!Q587:Instances!Q587),"diff", MAX(Instances!Q587:Instances!Q587)-MIN(Instances!Q587:Instances!Q587))</f>
        <v>0</v>
      </c>
      <c r="R587" s="1" cm="1">
        <f t="array" ref="R587">_xlfn.SWITCH($A$2,"average", AVERAGE(Instances!R587:Instances!R587),"median", MEDIAN(Instances!R587:Instances!R587),"min", MIN(Instances!R587:Instances!R587),"max", MAX(Instances!R587:Instances!R587),"diff", MAX(Instances!R587:Instances!R587)-MIN(Instances!R587:Instances!R587))</f>
        <v>0</v>
      </c>
      <c r="S587" s="1">
        <f>MIN($B587)</f>
        <v>0</v>
      </c>
      <c r="T587" s="1">
        <f>MIN($C587)</f>
        <v>0</v>
      </c>
      <c r="U587" s="1">
        <f>MIN($D587)</f>
        <v>0</v>
      </c>
      <c r="V587" s="1">
        <f>MIN($E587)</f>
        <v>0</v>
      </c>
      <c r="W587" s="1">
        <f>MIN($F587)</f>
        <v>0</v>
      </c>
      <c r="X587" s="1">
        <f>MIN($G587)</f>
        <v>0</v>
      </c>
      <c r="Y587" s="1">
        <f>MIN($H587)</f>
        <v>0</v>
      </c>
      <c r="Z587" s="1">
        <f>MIN($I587)</f>
        <v>0</v>
      </c>
      <c r="AA587" s="1">
        <f>MIN($J587)</f>
        <v>0</v>
      </c>
      <c r="AB587" s="1">
        <f>MIN($K587)</f>
        <v>0</v>
      </c>
      <c r="AC587" s="1">
        <f>MIN($M587)</f>
        <v>0</v>
      </c>
      <c r="AD587" s="1">
        <f>MIN($N587)</f>
        <v>0</v>
      </c>
      <c r="AE587" s="1">
        <f>MIN($P587)</f>
        <v>0</v>
      </c>
      <c r="AF587" s="1">
        <f>MIN($Q587)</f>
        <v>0</v>
      </c>
      <c r="AG587" s="1">
        <f>MIN($R587)</f>
        <v>0</v>
      </c>
      <c r="AH587" s="1">
        <f>MEDIAN($B587)</f>
        <v>0</v>
      </c>
      <c r="AI587" s="1">
        <f>MEDIAN($C587)</f>
        <v>0</v>
      </c>
      <c r="AJ587" s="1">
        <f>MEDIAN($D587)</f>
        <v>0</v>
      </c>
      <c r="AK587" s="1">
        <f>MEDIAN($E587)</f>
        <v>0</v>
      </c>
      <c r="AL587" s="1">
        <f>MEDIAN($F587)</f>
        <v>0</v>
      </c>
      <c r="AM587" s="1">
        <f>MEDIAN($G587)</f>
        <v>0</v>
      </c>
      <c r="AN587" s="1">
        <f>MEDIAN($H587)</f>
        <v>0</v>
      </c>
      <c r="AO587" s="1">
        <f>MEDIAN($I587)</f>
        <v>0</v>
      </c>
      <c r="AP587" s="1">
        <f>MEDIAN($J587)</f>
        <v>0</v>
      </c>
      <c r="AQ587" s="1">
        <f>MEDIAN($K587)</f>
        <v>0</v>
      </c>
      <c r="AR587" s="1">
        <f>MEDIAN($M587)</f>
        <v>0</v>
      </c>
      <c r="AS587" s="1">
        <f>MEDIAN($N587)</f>
        <v>0</v>
      </c>
      <c r="AT587" s="1">
        <f>MEDIAN($P587)</f>
        <v>0</v>
      </c>
      <c r="AU587" s="1">
        <f>MEDIAN($Q587)</f>
        <v>0</v>
      </c>
      <c r="AV587" s="1">
        <f>MEDIAN($R587)</f>
        <v>0</v>
      </c>
      <c r="AW587" s="1">
        <f>MAX($B587)</f>
        <v>0</v>
      </c>
      <c r="AX587" s="1">
        <f>MAX($C587)</f>
        <v>0</v>
      </c>
      <c r="AY587" s="1">
        <f>MAX($D587)</f>
        <v>0</v>
      </c>
      <c r="AZ587" s="1">
        <f>MAX($E587)</f>
        <v>0</v>
      </c>
      <c r="BA587" s="1">
        <f>MAX($F587)</f>
        <v>0</v>
      </c>
      <c r="BB587" s="1">
        <f>MAX($G587)</f>
        <v>0</v>
      </c>
      <c r="BC587" s="1">
        <f>MAX($H587)</f>
        <v>0</v>
      </c>
      <c r="BD587" s="1">
        <f>MAX($I587)</f>
        <v>0</v>
      </c>
      <c r="BE587" s="1">
        <f>MAX($J587)</f>
        <v>0</v>
      </c>
      <c r="BF587" s="1">
        <f>MAX($K587)</f>
        <v>0</v>
      </c>
      <c r="BG587" s="1">
        <f>MAX($M587)</f>
        <v>0</v>
      </c>
      <c r="BH587" s="1">
        <f>MAX($N587)</f>
        <v>0</v>
      </c>
      <c r="BI587" s="1">
        <f>MAX($P587)</f>
        <v>0</v>
      </c>
      <c r="BJ587" s="1">
        <f>MAX($Q587)</f>
        <v>0</v>
      </c>
      <c r="BK587" s="1">
        <f>MAX($R587)</f>
        <v>0</v>
      </c>
    </row>
    <row r="588" spans="1:63">
      <c r="A588" s="1" t="s">
        <v>102</v>
      </c>
      <c r="B588" s="1" cm="1">
        <f t="array" ref="B588">_xlfn.SWITCH($A$2,"average", AVERAGE(Instances!B588:Instances!B588),"median", MEDIAN(Instances!B588:Instances!B588),"min", MIN(Instances!B588:Instances!B588),"max", MAX(Instances!B588:Instances!B588),"diff", MAX(Instances!B588:Instances!B588)-MIN(Instances!B588:Instances!B588))</f>
        <v>0</v>
      </c>
      <c r="C588" s="1" cm="1">
        <f t="array" ref="C588">_xlfn.SWITCH($A$2,"average", AVERAGE(Instances!C588:Instances!C588),"median", MEDIAN(Instances!C588:Instances!C588),"min", MIN(Instances!C588:Instances!C588),"max", MAX(Instances!C588:Instances!C588),"diff", MAX(Instances!C588:Instances!C588)-MIN(Instances!C588:Instances!C588))</f>
        <v>0</v>
      </c>
      <c r="D588" s="1" cm="1">
        <f t="array" ref="D588">_xlfn.SWITCH($A$2,"average", AVERAGE(Instances!D588:Instances!D588),"median", MEDIAN(Instances!D588:Instances!D588),"min", MIN(Instances!D588:Instances!D588),"max", MAX(Instances!D588:Instances!D588),"diff", MAX(Instances!D588:Instances!D588)-MIN(Instances!D588:Instances!D588))</f>
        <v>0</v>
      </c>
      <c r="E588" s="1" cm="1">
        <f t="array" ref="E588">_xlfn.SWITCH($A$2,"average", AVERAGE(Instances!E588:Instances!E588),"median", MEDIAN(Instances!E588:Instances!E588),"min", MIN(Instances!E588:Instances!E588),"max", MAX(Instances!E588:Instances!E588),"diff", MAX(Instances!E588:Instances!E588)-MIN(Instances!E588:Instances!E588))</f>
        <v>0</v>
      </c>
      <c r="F588" s="1" cm="1">
        <f t="array" ref="F588">_xlfn.SWITCH($A$2,"average", AVERAGE(Instances!F588:Instances!F588),"median", MEDIAN(Instances!F588:Instances!F588),"min", MIN(Instances!F588:Instances!F588),"max", MAX(Instances!F588:Instances!F588),"diff", MAX(Instances!F588:Instances!F588)-MIN(Instances!F588:Instances!F588))</f>
        <v>0</v>
      </c>
      <c r="G588" s="1" cm="1">
        <f t="array" ref="G588">_xlfn.SWITCH($A$2,"average", AVERAGE(Instances!G588:Instances!G588),"median", MEDIAN(Instances!G588:Instances!G588),"min", MIN(Instances!G588:Instances!G588),"max", MAX(Instances!G588:Instances!G588),"diff", MAX(Instances!G588:Instances!G588)-MIN(Instances!G588:Instances!G588))</f>
        <v>0</v>
      </c>
      <c r="H588" s="1" cm="1">
        <f t="array" ref="H588">_xlfn.SWITCH($A$2,"average", AVERAGE(Instances!H588:Instances!H588),"median", MEDIAN(Instances!H588:Instances!H588),"min", MIN(Instances!H588:Instances!H588),"max", MAX(Instances!H588:Instances!H588),"diff", MAX(Instances!H588:Instances!H588)-MIN(Instances!H588:Instances!H588))</f>
        <v>0</v>
      </c>
      <c r="I588" s="1" cm="1">
        <f t="array" ref="I588">_xlfn.SWITCH($A$2,"average", AVERAGE(Instances!I588:Instances!I588),"median", MEDIAN(Instances!I588:Instances!I588),"min", MIN(Instances!I588:Instances!I588),"max", MAX(Instances!I588:Instances!I588),"diff", MAX(Instances!I588:Instances!I588)-MIN(Instances!I588:Instances!I588))</f>
        <v>0</v>
      </c>
      <c r="J588" s="1" cm="1">
        <f t="array" ref="J588">_xlfn.SWITCH($A$2,"average", AVERAGE(Instances!J588:Instances!J588),"median", MEDIAN(Instances!J588:Instances!J588),"min", MIN(Instances!J588:Instances!J588),"max", MAX(Instances!J588:Instances!J588),"diff", MAX(Instances!J588:Instances!J588)-MIN(Instances!J588:Instances!J588))</f>
        <v>0</v>
      </c>
      <c r="K588" s="1" cm="1">
        <f t="array" ref="K588">_xlfn.SWITCH($A$2,"average", AVERAGE(Instances!K588:Instances!K588),"median", MEDIAN(Instances!K588:Instances!K588),"min", MIN(Instances!K588:Instances!K588),"max", MAX(Instances!K588:Instances!K588),"diff", MAX(Instances!K588:Instances!K588)-MIN(Instances!K588:Instances!K588))</f>
        <v>0</v>
      </c>
      <c r="L588" s="1"/>
      <c r="M588" s="1" cm="1">
        <f t="array" ref="M588">_xlfn.SWITCH($A$2,"average", AVERAGE(Instances!M588:Instances!M588),"median", MEDIAN(Instances!M588:Instances!M588),"min", MIN(Instances!M588:Instances!M588),"max", MAX(Instances!M588:Instances!M588),"diff", MAX(Instances!M588:Instances!M588)-MIN(Instances!M588:Instances!M588))</f>
        <v>0</v>
      </c>
      <c r="N588" s="1" cm="1">
        <f t="array" ref="N588">_xlfn.SWITCH($A$2,"average", AVERAGE(Instances!N588:Instances!N588),"median", MEDIAN(Instances!N588:Instances!N588),"min", MIN(Instances!N588:Instances!N588),"max", MAX(Instances!N588:Instances!N588),"diff", MAX(Instances!N588:Instances!N588)-MIN(Instances!N588:Instances!N588))</f>
        <v>0</v>
      </c>
      <c r="O588" s="1"/>
      <c r="P588" s="1" cm="1">
        <f t="array" ref="P588">_xlfn.SWITCH($A$2,"average", AVERAGE(Instances!P588:Instances!P588),"median", MEDIAN(Instances!P588:Instances!P588),"min", MIN(Instances!P588:Instances!P588),"max", MAX(Instances!P588:Instances!P588),"diff", MAX(Instances!P588:Instances!P588)-MIN(Instances!P588:Instances!P588))</f>
        <v>0</v>
      </c>
      <c r="Q588" s="1" cm="1">
        <f t="array" ref="Q588">_xlfn.SWITCH($A$2,"average", AVERAGE(Instances!Q588:Instances!Q588),"median", MEDIAN(Instances!Q588:Instances!Q588),"min", MIN(Instances!Q588:Instances!Q588),"max", MAX(Instances!Q588:Instances!Q588),"diff", MAX(Instances!Q588:Instances!Q588)-MIN(Instances!Q588:Instances!Q588))</f>
        <v>0</v>
      </c>
      <c r="R588" s="1" cm="1">
        <f t="array" ref="R588">_xlfn.SWITCH($A$2,"average", AVERAGE(Instances!R588:Instances!R588),"median", MEDIAN(Instances!R588:Instances!R588),"min", MIN(Instances!R588:Instances!R588),"max", MAX(Instances!R588:Instances!R588),"diff", MAX(Instances!R588:Instances!R588)-MIN(Instances!R588:Instances!R588))</f>
        <v>0</v>
      </c>
      <c r="S588" s="1">
        <f>MIN($B588)</f>
        <v>0</v>
      </c>
      <c r="T588" s="1">
        <f>MIN($C588)</f>
        <v>0</v>
      </c>
      <c r="U588" s="1">
        <f>MIN($D588)</f>
        <v>0</v>
      </c>
      <c r="V588" s="1">
        <f>MIN($E588)</f>
        <v>0</v>
      </c>
      <c r="W588" s="1">
        <f>MIN($F588)</f>
        <v>0</v>
      </c>
      <c r="X588" s="1">
        <f>MIN($G588)</f>
        <v>0</v>
      </c>
      <c r="Y588" s="1">
        <f>MIN($H588)</f>
        <v>0</v>
      </c>
      <c r="Z588" s="1">
        <f>MIN($I588)</f>
        <v>0</v>
      </c>
      <c r="AA588" s="1">
        <f>MIN($J588)</f>
        <v>0</v>
      </c>
      <c r="AB588" s="1">
        <f>MIN($K588)</f>
        <v>0</v>
      </c>
      <c r="AC588" s="1">
        <f>MIN($M588)</f>
        <v>0</v>
      </c>
      <c r="AD588" s="1">
        <f>MIN($N588)</f>
        <v>0</v>
      </c>
      <c r="AE588" s="1">
        <f>MIN($P588)</f>
        <v>0</v>
      </c>
      <c r="AF588" s="1">
        <f>MIN($Q588)</f>
        <v>0</v>
      </c>
      <c r="AG588" s="1">
        <f>MIN($R588)</f>
        <v>0</v>
      </c>
      <c r="AH588" s="1">
        <f>MEDIAN($B588)</f>
        <v>0</v>
      </c>
      <c r="AI588" s="1">
        <f>MEDIAN($C588)</f>
        <v>0</v>
      </c>
      <c r="AJ588" s="1">
        <f>MEDIAN($D588)</f>
        <v>0</v>
      </c>
      <c r="AK588" s="1">
        <f>MEDIAN($E588)</f>
        <v>0</v>
      </c>
      <c r="AL588" s="1">
        <f>MEDIAN($F588)</f>
        <v>0</v>
      </c>
      <c r="AM588" s="1">
        <f>MEDIAN($G588)</f>
        <v>0</v>
      </c>
      <c r="AN588" s="1">
        <f>MEDIAN($H588)</f>
        <v>0</v>
      </c>
      <c r="AO588" s="1">
        <f>MEDIAN($I588)</f>
        <v>0</v>
      </c>
      <c r="AP588" s="1">
        <f>MEDIAN($J588)</f>
        <v>0</v>
      </c>
      <c r="AQ588" s="1">
        <f>MEDIAN($K588)</f>
        <v>0</v>
      </c>
      <c r="AR588" s="1">
        <f>MEDIAN($M588)</f>
        <v>0</v>
      </c>
      <c r="AS588" s="1">
        <f>MEDIAN($N588)</f>
        <v>0</v>
      </c>
      <c r="AT588" s="1">
        <f>MEDIAN($P588)</f>
        <v>0</v>
      </c>
      <c r="AU588" s="1">
        <f>MEDIAN($Q588)</f>
        <v>0</v>
      </c>
      <c r="AV588" s="1">
        <f>MEDIAN($R588)</f>
        <v>0</v>
      </c>
      <c r="AW588" s="1">
        <f>MAX($B588)</f>
        <v>0</v>
      </c>
      <c r="AX588" s="1">
        <f>MAX($C588)</f>
        <v>0</v>
      </c>
      <c r="AY588" s="1">
        <f>MAX($D588)</f>
        <v>0</v>
      </c>
      <c r="AZ588" s="1">
        <f>MAX($E588)</f>
        <v>0</v>
      </c>
      <c r="BA588" s="1">
        <f>MAX($F588)</f>
        <v>0</v>
      </c>
      <c r="BB588" s="1">
        <f>MAX($G588)</f>
        <v>0</v>
      </c>
      <c r="BC588" s="1">
        <f>MAX($H588)</f>
        <v>0</v>
      </c>
      <c r="BD588" s="1">
        <f>MAX($I588)</f>
        <v>0</v>
      </c>
      <c r="BE588" s="1">
        <f>MAX($J588)</f>
        <v>0</v>
      </c>
      <c r="BF588" s="1">
        <f>MAX($K588)</f>
        <v>0</v>
      </c>
      <c r="BG588" s="1">
        <f>MAX($M588)</f>
        <v>0</v>
      </c>
      <c r="BH588" s="1">
        <f>MAX($N588)</f>
        <v>0</v>
      </c>
      <c r="BI588" s="1">
        <f>MAX($P588)</f>
        <v>0</v>
      </c>
      <c r="BJ588" s="1">
        <f>MAX($Q588)</f>
        <v>0</v>
      </c>
      <c r="BK588" s="1">
        <f>MAX($R588)</f>
        <v>0</v>
      </c>
    </row>
    <row r="589" spans="1:63">
      <c r="A589" s="1" t="s">
        <v>103</v>
      </c>
      <c r="B589" s="1" cm="1">
        <f t="array" ref="B589">_xlfn.SWITCH($A$2,"average", AVERAGE(Instances!B589:Instances!B589),"median", MEDIAN(Instances!B589:Instances!B589),"min", MIN(Instances!B589:Instances!B589),"max", MAX(Instances!B589:Instances!B589),"diff", MAX(Instances!B589:Instances!B589)-MIN(Instances!B589:Instances!B589))</f>
        <v>0</v>
      </c>
      <c r="C589" s="1" cm="1">
        <f t="array" ref="C589">_xlfn.SWITCH($A$2,"average", AVERAGE(Instances!C589:Instances!C589),"median", MEDIAN(Instances!C589:Instances!C589),"min", MIN(Instances!C589:Instances!C589),"max", MAX(Instances!C589:Instances!C589),"diff", MAX(Instances!C589:Instances!C589)-MIN(Instances!C589:Instances!C589))</f>
        <v>0</v>
      </c>
      <c r="D589" s="1" cm="1">
        <f t="array" ref="D589">_xlfn.SWITCH($A$2,"average", AVERAGE(Instances!D589:Instances!D589),"median", MEDIAN(Instances!D589:Instances!D589),"min", MIN(Instances!D589:Instances!D589),"max", MAX(Instances!D589:Instances!D589),"diff", MAX(Instances!D589:Instances!D589)-MIN(Instances!D589:Instances!D589))</f>
        <v>0</v>
      </c>
      <c r="E589" s="1" cm="1">
        <f t="array" ref="E589">_xlfn.SWITCH($A$2,"average", AVERAGE(Instances!E589:Instances!E589),"median", MEDIAN(Instances!E589:Instances!E589),"min", MIN(Instances!E589:Instances!E589),"max", MAX(Instances!E589:Instances!E589),"diff", MAX(Instances!E589:Instances!E589)-MIN(Instances!E589:Instances!E589))</f>
        <v>0</v>
      </c>
      <c r="F589" s="1" cm="1">
        <f t="array" ref="F589">_xlfn.SWITCH($A$2,"average", AVERAGE(Instances!F589:Instances!F589),"median", MEDIAN(Instances!F589:Instances!F589),"min", MIN(Instances!F589:Instances!F589),"max", MAX(Instances!F589:Instances!F589),"diff", MAX(Instances!F589:Instances!F589)-MIN(Instances!F589:Instances!F589))</f>
        <v>0</v>
      </c>
      <c r="G589" s="1" cm="1">
        <f t="array" ref="G589">_xlfn.SWITCH($A$2,"average", AVERAGE(Instances!G589:Instances!G589),"median", MEDIAN(Instances!G589:Instances!G589),"min", MIN(Instances!G589:Instances!G589),"max", MAX(Instances!G589:Instances!G589),"diff", MAX(Instances!G589:Instances!G589)-MIN(Instances!G589:Instances!G589))</f>
        <v>0</v>
      </c>
      <c r="H589" s="1" cm="1">
        <f t="array" ref="H589">_xlfn.SWITCH($A$2,"average", AVERAGE(Instances!H589:Instances!H589),"median", MEDIAN(Instances!H589:Instances!H589),"min", MIN(Instances!H589:Instances!H589),"max", MAX(Instances!H589:Instances!H589),"diff", MAX(Instances!H589:Instances!H589)-MIN(Instances!H589:Instances!H589))</f>
        <v>0</v>
      </c>
      <c r="I589" s="1" cm="1">
        <f t="array" ref="I589">_xlfn.SWITCH($A$2,"average", AVERAGE(Instances!I589:Instances!I589),"median", MEDIAN(Instances!I589:Instances!I589),"min", MIN(Instances!I589:Instances!I589),"max", MAX(Instances!I589:Instances!I589),"diff", MAX(Instances!I589:Instances!I589)-MIN(Instances!I589:Instances!I589))</f>
        <v>0</v>
      </c>
      <c r="J589" s="1" cm="1">
        <f t="array" ref="J589">_xlfn.SWITCH($A$2,"average", AVERAGE(Instances!J589:Instances!J589),"median", MEDIAN(Instances!J589:Instances!J589),"min", MIN(Instances!J589:Instances!J589),"max", MAX(Instances!J589:Instances!J589),"diff", MAX(Instances!J589:Instances!J589)-MIN(Instances!J589:Instances!J589))</f>
        <v>0</v>
      </c>
      <c r="K589" s="1" cm="1">
        <f t="array" ref="K589">_xlfn.SWITCH($A$2,"average", AVERAGE(Instances!K589:Instances!K589),"median", MEDIAN(Instances!K589:Instances!K589),"min", MIN(Instances!K589:Instances!K589),"max", MAX(Instances!K589:Instances!K589),"diff", MAX(Instances!K589:Instances!K589)-MIN(Instances!K589:Instances!K589))</f>
        <v>0</v>
      </c>
      <c r="L589" s="1"/>
      <c r="M589" s="1" cm="1">
        <f t="array" ref="M589">_xlfn.SWITCH($A$2,"average", AVERAGE(Instances!M589:Instances!M589),"median", MEDIAN(Instances!M589:Instances!M589),"min", MIN(Instances!M589:Instances!M589),"max", MAX(Instances!M589:Instances!M589),"diff", MAX(Instances!M589:Instances!M589)-MIN(Instances!M589:Instances!M589))</f>
        <v>0</v>
      </c>
      <c r="N589" s="1" cm="1">
        <f t="array" ref="N589">_xlfn.SWITCH($A$2,"average", AVERAGE(Instances!N589:Instances!N589),"median", MEDIAN(Instances!N589:Instances!N589),"min", MIN(Instances!N589:Instances!N589),"max", MAX(Instances!N589:Instances!N589),"diff", MAX(Instances!N589:Instances!N589)-MIN(Instances!N589:Instances!N589))</f>
        <v>0</v>
      </c>
      <c r="O589" s="1"/>
      <c r="P589" s="1" cm="1">
        <f t="array" ref="P589">_xlfn.SWITCH($A$2,"average", AVERAGE(Instances!P589:Instances!P589),"median", MEDIAN(Instances!P589:Instances!P589),"min", MIN(Instances!P589:Instances!P589),"max", MAX(Instances!P589:Instances!P589),"diff", MAX(Instances!P589:Instances!P589)-MIN(Instances!P589:Instances!P589))</f>
        <v>0</v>
      </c>
      <c r="Q589" s="1" cm="1">
        <f t="array" ref="Q589">_xlfn.SWITCH($A$2,"average", AVERAGE(Instances!Q589:Instances!Q589),"median", MEDIAN(Instances!Q589:Instances!Q589),"min", MIN(Instances!Q589:Instances!Q589),"max", MAX(Instances!Q589:Instances!Q589),"diff", MAX(Instances!Q589:Instances!Q589)-MIN(Instances!Q589:Instances!Q589))</f>
        <v>0</v>
      </c>
      <c r="R589" s="1" cm="1">
        <f t="array" ref="R589">_xlfn.SWITCH($A$2,"average", AVERAGE(Instances!R589:Instances!R589),"median", MEDIAN(Instances!R589:Instances!R589),"min", MIN(Instances!R589:Instances!R589),"max", MAX(Instances!R589:Instances!R589),"diff", MAX(Instances!R589:Instances!R589)-MIN(Instances!R589:Instances!R589))</f>
        <v>0</v>
      </c>
      <c r="S589" s="1">
        <f>MIN($B589)</f>
        <v>0</v>
      </c>
      <c r="T589" s="1">
        <f>MIN($C589)</f>
        <v>0</v>
      </c>
      <c r="U589" s="1">
        <f>MIN($D589)</f>
        <v>0</v>
      </c>
      <c r="V589" s="1">
        <f>MIN($E589)</f>
        <v>0</v>
      </c>
      <c r="W589" s="1">
        <f>MIN($F589)</f>
        <v>0</v>
      </c>
      <c r="X589" s="1">
        <f>MIN($G589)</f>
        <v>0</v>
      </c>
      <c r="Y589" s="1">
        <f>MIN($H589)</f>
        <v>0</v>
      </c>
      <c r="Z589" s="1">
        <f>MIN($I589)</f>
        <v>0</v>
      </c>
      <c r="AA589" s="1">
        <f>MIN($J589)</f>
        <v>0</v>
      </c>
      <c r="AB589" s="1">
        <f>MIN($K589)</f>
        <v>0</v>
      </c>
      <c r="AC589" s="1">
        <f>MIN($M589)</f>
        <v>0</v>
      </c>
      <c r="AD589" s="1">
        <f>MIN($N589)</f>
        <v>0</v>
      </c>
      <c r="AE589" s="1">
        <f>MIN($P589)</f>
        <v>0</v>
      </c>
      <c r="AF589" s="1">
        <f>MIN($Q589)</f>
        <v>0</v>
      </c>
      <c r="AG589" s="1">
        <f>MIN($R589)</f>
        <v>0</v>
      </c>
      <c r="AH589" s="1">
        <f>MEDIAN($B589)</f>
        <v>0</v>
      </c>
      <c r="AI589" s="1">
        <f>MEDIAN($C589)</f>
        <v>0</v>
      </c>
      <c r="AJ589" s="1">
        <f>MEDIAN($D589)</f>
        <v>0</v>
      </c>
      <c r="AK589" s="1">
        <f>MEDIAN($E589)</f>
        <v>0</v>
      </c>
      <c r="AL589" s="1">
        <f>MEDIAN($F589)</f>
        <v>0</v>
      </c>
      <c r="AM589" s="1">
        <f>MEDIAN($G589)</f>
        <v>0</v>
      </c>
      <c r="AN589" s="1">
        <f>MEDIAN($H589)</f>
        <v>0</v>
      </c>
      <c r="AO589" s="1">
        <f>MEDIAN($I589)</f>
        <v>0</v>
      </c>
      <c r="AP589" s="1">
        <f>MEDIAN($J589)</f>
        <v>0</v>
      </c>
      <c r="AQ589" s="1">
        <f>MEDIAN($K589)</f>
        <v>0</v>
      </c>
      <c r="AR589" s="1">
        <f>MEDIAN($M589)</f>
        <v>0</v>
      </c>
      <c r="AS589" s="1">
        <f>MEDIAN($N589)</f>
        <v>0</v>
      </c>
      <c r="AT589" s="1">
        <f>MEDIAN($P589)</f>
        <v>0</v>
      </c>
      <c r="AU589" s="1">
        <f>MEDIAN($Q589)</f>
        <v>0</v>
      </c>
      <c r="AV589" s="1">
        <f>MEDIAN($R589)</f>
        <v>0</v>
      </c>
      <c r="AW589" s="1">
        <f>MAX($B589)</f>
        <v>0</v>
      </c>
      <c r="AX589" s="1">
        <f>MAX($C589)</f>
        <v>0</v>
      </c>
      <c r="AY589" s="1">
        <f>MAX($D589)</f>
        <v>0</v>
      </c>
      <c r="AZ589" s="1">
        <f>MAX($E589)</f>
        <v>0</v>
      </c>
      <c r="BA589" s="1">
        <f>MAX($F589)</f>
        <v>0</v>
      </c>
      <c r="BB589" s="1">
        <f>MAX($G589)</f>
        <v>0</v>
      </c>
      <c r="BC589" s="1">
        <f>MAX($H589)</f>
        <v>0</v>
      </c>
      <c r="BD589" s="1">
        <f>MAX($I589)</f>
        <v>0</v>
      </c>
      <c r="BE589" s="1">
        <f>MAX($J589)</f>
        <v>0</v>
      </c>
      <c r="BF589" s="1">
        <f>MAX($K589)</f>
        <v>0</v>
      </c>
      <c r="BG589" s="1">
        <f>MAX($M589)</f>
        <v>0</v>
      </c>
      <c r="BH589" s="1">
        <f>MAX($N589)</f>
        <v>0</v>
      </c>
      <c r="BI589" s="1">
        <f>MAX($P589)</f>
        <v>0</v>
      </c>
      <c r="BJ589" s="1">
        <f>MAX($Q589)</f>
        <v>0</v>
      </c>
      <c r="BK589" s="1">
        <f>MAX($R589)</f>
        <v>0</v>
      </c>
    </row>
    <row r="590" spans="1:63">
      <c r="A590" s="1" t="s">
        <v>104</v>
      </c>
      <c r="B590" s="1" cm="1">
        <f t="array" ref="B590">_xlfn.SWITCH($A$2,"average", AVERAGE(Instances!B590:Instances!B590),"median", MEDIAN(Instances!B590:Instances!B590),"min", MIN(Instances!B590:Instances!B590),"max", MAX(Instances!B590:Instances!B590),"diff", MAX(Instances!B590:Instances!B590)-MIN(Instances!B590:Instances!B590))</f>
        <v>0</v>
      </c>
      <c r="C590" s="1" cm="1">
        <f t="array" ref="C590">_xlfn.SWITCH($A$2,"average", AVERAGE(Instances!C590:Instances!C590),"median", MEDIAN(Instances!C590:Instances!C590),"min", MIN(Instances!C590:Instances!C590),"max", MAX(Instances!C590:Instances!C590),"diff", MAX(Instances!C590:Instances!C590)-MIN(Instances!C590:Instances!C590))</f>
        <v>0</v>
      </c>
      <c r="D590" s="1" cm="1">
        <f t="array" ref="D590">_xlfn.SWITCH($A$2,"average", AVERAGE(Instances!D590:Instances!D590),"median", MEDIAN(Instances!D590:Instances!D590),"min", MIN(Instances!D590:Instances!D590),"max", MAX(Instances!D590:Instances!D590),"diff", MAX(Instances!D590:Instances!D590)-MIN(Instances!D590:Instances!D590))</f>
        <v>0</v>
      </c>
      <c r="E590" s="1" cm="1">
        <f t="array" ref="E590">_xlfn.SWITCH($A$2,"average", AVERAGE(Instances!E590:Instances!E590),"median", MEDIAN(Instances!E590:Instances!E590),"min", MIN(Instances!E590:Instances!E590),"max", MAX(Instances!E590:Instances!E590),"diff", MAX(Instances!E590:Instances!E590)-MIN(Instances!E590:Instances!E590))</f>
        <v>0</v>
      </c>
      <c r="F590" s="1" cm="1">
        <f t="array" ref="F590">_xlfn.SWITCH($A$2,"average", AVERAGE(Instances!F590:Instances!F590),"median", MEDIAN(Instances!F590:Instances!F590),"min", MIN(Instances!F590:Instances!F590),"max", MAX(Instances!F590:Instances!F590),"diff", MAX(Instances!F590:Instances!F590)-MIN(Instances!F590:Instances!F590))</f>
        <v>0</v>
      </c>
      <c r="G590" s="1" cm="1">
        <f t="array" ref="G590">_xlfn.SWITCH($A$2,"average", AVERAGE(Instances!G590:Instances!G590),"median", MEDIAN(Instances!G590:Instances!G590),"min", MIN(Instances!G590:Instances!G590),"max", MAX(Instances!G590:Instances!G590),"diff", MAX(Instances!G590:Instances!G590)-MIN(Instances!G590:Instances!G590))</f>
        <v>0</v>
      </c>
      <c r="H590" s="1" cm="1">
        <f t="array" ref="H590">_xlfn.SWITCH($A$2,"average", AVERAGE(Instances!H590:Instances!H590),"median", MEDIAN(Instances!H590:Instances!H590),"min", MIN(Instances!H590:Instances!H590),"max", MAX(Instances!H590:Instances!H590),"diff", MAX(Instances!H590:Instances!H590)-MIN(Instances!H590:Instances!H590))</f>
        <v>0</v>
      </c>
      <c r="I590" s="1" cm="1">
        <f t="array" ref="I590">_xlfn.SWITCH($A$2,"average", AVERAGE(Instances!I590:Instances!I590),"median", MEDIAN(Instances!I590:Instances!I590),"min", MIN(Instances!I590:Instances!I590),"max", MAX(Instances!I590:Instances!I590),"diff", MAX(Instances!I590:Instances!I590)-MIN(Instances!I590:Instances!I590))</f>
        <v>0</v>
      </c>
      <c r="J590" s="1" cm="1">
        <f t="array" ref="J590">_xlfn.SWITCH($A$2,"average", AVERAGE(Instances!J590:Instances!J590),"median", MEDIAN(Instances!J590:Instances!J590),"min", MIN(Instances!J590:Instances!J590),"max", MAX(Instances!J590:Instances!J590),"diff", MAX(Instances!J590:Instances!J590)-MIN(Instances!J590:Instances!J590))</f>
        <v>0</v>
      </c>
      <c r="K590" s="1" cm="1">
        <f t="array" ref="K590">_xlfn.SWITCH($A$2,"average", AVERAGE(Instances!K590:Instances!K590),"median", MEDIAN(Instances!K590:Instances!K590),"min", MIN(Instances!K590:Instances!K590),"max", MAX(Instances!K590:Instances!K590),"diff", MAX(Instances!K590:Instances!K590)-MIN(Instances!K590:Instances!K590))</f>
        <v>0</v>
      </c>
      <c r="L590" s="1"/>
      <c r="M590" s="1" cm="1">
        <f t="array" ref="M590">_xlfn.SWITCH($A$2,"average", AVERAGE(Instances!M590:Instances!M590),"median", MEDIAN(Instances!M590:Instances!M590),"min", MIN(Instances!M590:Instances!M590),"max", MAX(Instances!M590:Instances!M590),"diff", MAX(Instances!M590:Instances!M590)-MIN(Instances!M590:Instances!M590))</f>
        <v>0</v>
      </c>
      <c r="N590" s="1" cm="1">
        <f t="array" ref="N590">_xlfn.SWITCH($A$2,"average", AVERAGE(Instances!N590:Instances!N590),"median", MEDIAN(Instances!N590:Instances!N590),"min", MIN(Instances!N590:Instances!N590),"max", MAX(Instances!N590:Instances!N590),"diff", MAX(Instances!N590:Instances!N590)-MIN(Instances!N590:Instances!N590))</f>
        <v>0</v>
      </c>
      <c r="O590" s="1"/>
      <c r="P590" s="1" cm="1">
        <f t="array" ref="P590">_xlfn.SWITCH($A$2,"average", AVERAGE(Instances!P590:Instances!P590),"median", MEDIAN(Instances!P590:Instances!P590),"min", MIN(Instances!P590:Instances!P590),"max", MAX(Instances!P590:Instances!P590),"diff", MAX(Instances!P590:Instances!P590)-MIN(Instances!P590:Instances!P590))</f>
        <v>0</v>
      </c>
      <c r="Q590" s="1" cm="1">
        <f t="array" ref="Q590">_xlfn.SWITCH($A$2,"average", AVERAGE(Instances!Q590:Instances!Q590),"median", MEDIAN(Instances!Q590:Instances!Q590),"min", MIN(Instances!Q590:Instances!Q590),"max", MAX(Instances!Q590:Instances!Q590),"diff", MAX(Instances!Q590:Instances!Q590)-MIN(Instances!Q590:Instances!Q590))</f>
        <v>0</v>
      </c>
      <c r="R590" s="1" cm="1">
        <f t="array" ref="R590">_xlfn.SWITCH($A$2,"average", AVERAGE(Instances!R590:Instances!R590),"median", MEDIAN(Instances!R590:Instances!R590),"min", MIN(Instances!R590:Instances!R590),"max", MAX(Instances!R590:Instances!R590),"diff", MAX(Instances!R590:Instances!R590)-MIN(Instances!R590:Instances!R590))</f>
        <v>0</v>
      </c>
      <c r="S590" s="1">
        <f>MIN($B590)</f>
        <v>0</v>
      </c>
      <c r="T590" s="1">
        <f>MIN($C590)</f>
        <v>0</v>
      </c>
      <c r="U590" s="1">
        <f>MIN($D590)</f>
        <v>0</v>
      </c>
      <c r="V590" s="1">
        <f>MIN($E590)</f>
        <v>0</v>
      </c>
      <c r="W590" s="1">
        <f>MIN($F590)</f>
        <v>0</v>
      </c>
      <c r="X590" s="1">
        <f>MIN($G590)</f>
        <v>0</v>
      </c>
      <c r="Y590" s="1">
        <f>MIN($H590)</f>
        <v>0</v>
      </c>
      <c r="Z590" s="1">
        <f>MIN($I590)</f>
        <v>0</v>
      </c>
      <c r="AA590" s="1">
        <f>MIN($J590)</f>
        <v>0</v>
      </c>
      <c r="AB590" s="1">
        <f>MIN($K590)</f>
        <v>0</v>
      </c>
      <c r="AC590" s="1">
        <f>MIN($M590)</f>
        <v>0</v>
      </c>
      <c r="AD590" s="1">
        <f>MIN($N590)</f>
        <v>0</v>
      </c>
      <c r="AE590" s="1">
        <f>MIN($P590)</f>
        <v>0</v>
      </c>
      <c r="AF590" s="1">
        <f>MIN($Q590)</f>
        <v>0</v>
      </c>
      <c r="AG590" s="1">
        <f>MIN($R590)</f>
        <v>0</v>
      </c>
      <c r="AH590" s="1">
        <f>MEDIAN($B590)</f>
        <v>0</v>
      </c>
      <c r="AI590" s="1">
        <f>MEDIAN($C590)</f>
        <v>0</v>
      </c>
      <c r="AJ590" s="1">
        <f>MEDIAN($D590)</f>
        <v>0</v>
      </c>
      <c r="AK590" s="1">
        <f>MEDIAN($E590)</f>
        <v>0</v>
      </c>
      <c r="AL590" s="1">
        <f>MEDIAN($F590)</f>
        <v>0</v>
      </c>
      <c r="AM590" s="1">
        <f>MEDIAN($G590)</f>
        <v>0</v>
      </c>
      <c r="AN590" s="1">
        <f>MEDIAN($H590)</f>
        <v>0</v>
      </c>
      <c r="AO590" s="1">
        <f>MEDIAN($I590)</f>
        <v>0</v>
      </c>
      <c r="AP590" s="1">
        <f>MEDIAN($J590)</f>
        <v>0</v>
      </c>
      <c r="AQ590" s="1">
        <f>MEDIAN($K590)</f>
        <v>0</v>
      </c>
      <c r="AR590" s="1">
        <f>MEDIAN($M590)</f>
        <v>0</v>
      </c>
      <c r="AS590" s="1">
        <f>MEDIAN($N590)</f>
        <v>0</v>
      </c>
      <c r="AT590" s="1">
        <f>MEDIAN($P590)</f>
        <v>0</v>
      </c>
      <c r="AU590" s="1">
        <f>MEDIAN($Q590)</f>
        <v>0</v>
      </c>
      <c r="AV590" s="1">
        <f>MEDIAN($R590)</f>
        <v>0</v>
      </c>
      <c r="AW590" s="1">
        <f>MAX($B590)</f>
        <v>0</v>
      </c>
      <c r="AX590" s="1">
        <f>MAX($C590)</f>
        <v>0</v>
      </c>
      <c r="AY590" s="1">
        <f>MAX($D590)</f>
        <v>0</v>
      </c>
      <c r="AZ590" s="1">
        <f>MAX($E590)</f>
        <v>0</v>
      </c>
      <c r="BA590" s="1">
        <f>MAX($F590)</f>
        <v>0</v>
      </c>
      <c r="BB590" s="1">
        <f>MAX($G590)</f>
        <v>0</v>
      </c>
      <c r="BC590" s="1">
        <f>MAX($H590)</f>
        <v>0</v>
      </c>
      <c r="BD590" s="1">
        <f>MAX($I590)</f>
        <v>0</v>
      </c>
      <c r="BE590" s="1">
        <f>MAX($J590)</f>
        <v>0</v>
      </c>
      <c r="BF590" s="1">
        <f>MAX($K590)</f>
        <v>0</v>
      </c>
      <c r="BG590" s="1">
        <f>MAX($M590)</f>
        <v>0</v>
      </c>
      <c r="BH590" s="1">
        <f>MAX($N590)</f>
        <v>0</v>
      </c>
      <c r="BI590" s="1">
        <f>MAX($P590)</f>
        <v>0</v>
      </c>
      <c r="BJ590" s="1">
        <f>MAX($Q590)</f>
        <v>0</v>
      </c>
      <c r="BK590" s="1">
        <f>MAX($R590)</f>
        <v>0</v>
      </c>
    </row>
    <row r="591" spans="1:63">
      <c r="A591" s="1" t="s">
        <v>105</v>
      </c>
      <c r="B591" s="1" cm="1">
        <f t="array" ref="B591">_xlfn.SWITCH($A$2,"average", AVERAGE(Instances!B591:Instances!B591),"median", MEDIAN(Instances!B591:Instances!B591),"min", MIN(Instances!B591:Instances!B591),"max", MAX(Instances!B591:Instances!B591),"diff", MAX(Instances!B591:Instances!B591)-MIN(Instances!B591:Instances!B591))</f>
        <v>0</v>
      </c>
      <c r="C591" s="1" cm="1">
        <f t="array" ref="C591">_xlfn.SWITCH($A$2,"average", AVERAGE(Instances!C591:Instances!C591),"median", MEDIAN(Instances!C591:Instances!C591),"min", MIN(Instances!C591:Instances!C591),"max", MAX(Instances!C591:Instances!C591),"diff", MAX(Instances!C591:Instances!C591)-MIN(Instances!C591:Instances!C591))</f>
        <v>0</v>
      </c>
      <c r="D591" s="1" cm="1">
        <f t="array" ref="D591">_xlfn.SWITCH($A$2,"average", AVERAGE(Instances!D591:Instances!D591),"median", MEDIAN(Instances!D591:Instances!D591),"min", MIN(Instances!D591:Instances!D591),"max", MAX(Instances!D591:Instances!D591),"diff", MAX(Instances!D591:Instances!D591)-MIN(Instances!D591:Instances!D591))</f>
        <v>0</v>
      </c>
      <c r="E591" s="1" cm="1">
        <f t="array" ref="E591">_xlfn.SWITCH($A$2,"average", AVERAGE(Instances!E591:Instances!E591),"median", MEDIAN(Instances!E591:Instances!E591),"min", MIN(Instances!E591:Instances!E591),"max", MAX(Instances!E591:Instances!E591),"diff", MAX(Instances!E591:Instances!E591)-MIN(Instances!E591:Instances!E591))</f>
        <v>0</v>
      </c>
      <c r="F591" s="1" cm="1">
        <f t="array" ref="F591">_xlfn.SWITCH($A$2,"average", AVERAGE(Instances!F591:Instances!F591),"median", MEDIAN(Instances!F591:Instances!F591),"min", MIN(Instances!F591:Instances!F591),"max", MAX(Instances!F591:Instances!F591),"diff", MAX(Instances!F591:Instances!F591)-MIN(Instances!F591:Instances!F591))</f>
        <v>0</v>
      </c>
      <c r="G591" s="1" cm="1">
        <f t="array" ref="G591">_xlfn.SWITCH($A$2,"average", AVERAGE(Instances!G591:Instances!G591),"median", MEDIAN(Instances!G591:Instances!G591),"min", MIN(Instances!G591:Instances!G591),"max", MAX(Instances!G591:Instances!G591),"diff", MAX(Instances!G591:Instances!G591)-MIN(Instances!G591:Instances!G591))</f>
        <v>0</v>
      </c>
      <c r="H591" s="1" cm="1">
        <f t="array" ref="H591">_xlfn.SWITCH($A$2,"average", AVERAGE(Instances!H591:Instances!H591),"median", MEDIAN(Instances!H591:Instances!H591),"min", MIN(Instances!H591:Instances!H591),"max", MAX(Instances!H591:Instances!H591),"diff", MAX(Instances!H591:Instances!H591)-MIN(Instances!H591:Instances!H591))</f>
        <v>0</v>
      </c>
      <c r="I591" s="1" cm="1">
        <f t="array" ref="I591">_xlfn.SWITCH($A$2,"average", AVERAGE(Instances!I591:Instances!I591),"median", MEDIAN(Instances!I591:Instances!I591),"min", MIN(Instances!I591:Instances!I591),"max", MAX(Instances!I591:Instances!I591),"diff", MAX(Instances!I591:Instances!I591)-MIN(Instances!I591:Instances!I591))</f>
        <v>0</v>
      </c>
      <c r="J591" s="1" cm="1">
        <f t="array" ref="J591">_xlfn.SWITCH($A$2,"average", AVERAGE(Instances!J591:Instances!J591),"median", MEDIAN(Instances!J591:Instances!J591),"min", MIN(Instances!J591:Instances!J591),"max", MAX(Instances!J591:Instances!J591),"diff", MAX(Instances!J591:Instances!J591)-MIN(Instances!J591:Instances!J591))</f>
        <v>0</v>
      </c>
      <c r="K591" s="1" cm="1">
        <f t="array" ref="K591">_xlfn.SWITCH($A$2,"average", AVERAGE(Instances!K591:Instances!K591),"median", MEDIAN(Instances!K591:Instances!K591),"min", MIN(Instances!K591:Instances!K591),"max", MAX(Instances!K591:Instances!K591),"diff", MAX(Instances!K591:Instances!K591)-MIN(Instances!K591:Instances!K591))</f>
        <v>0</v>
      </c>
      <c r="L591" s="1"/>
      <c r="M591" s="1" cm="1">
        <f t="array" ref="M591">_xlfn.SWITCH($A$2,"average", AVERAGE(Instances!M591:Instances!M591),"median", MEDIAN(Instances!M591:Instances!M591),"min", MIN(Instances!M591:Instances!M591),"max", MAX(Instances!M591:Instances!M591),"diff", MAX(Instances!M591:Instances!M591)-MIN(Instances!M591:Instances!M591))</f>
        <v>0</v>
      </c>
      <c r="N591" s="1" cm="1">
        <f t="array" ref="N591">_xlfn.SWITCH($A$2,"average", AVERAGE(Instances!N591:Instances!N591),"median", MEDIAN(Instances!N591:Instances!N591),"min", MIN(Instances!N591:Instances!N591),"max", MAX(Instances!N591:Instances!N591),"diff", MAX(Instances!N591:Instances!N591)-MIN(Instances!N591:Instances!N591))</f>
        <v>0</v>
      </c>
      <c r="O591" s="1"/>
      <c r="P591" s="1" cm="1">
        <f t="array" ref="P591">_xlfn.SWITCH($A$2,"average", AVERAGE(Instances!P591:Instances!P591),"median", MEDIAN(Instances!P591:Instances!P591),"min", MIN(Instances!P591:Instances!P591),"max", MAX(Instances!P591:Instances!P591),"diff", MAX(Instances!P591:Instances!P591)-MIN(Instances!P591:Instances!P591))</f>
        <v>0</v>
      </c>
      <c r="Q591" s="1" cm="1">
        <f t="array" ref="Q591">_xlfn.SWITCH($A$2,"average", AVERAGE(Instances!Q591:Instances!Q591),"median", MEDIAN(Instances!Q591:Instances!Q591),"min", MIN(Instances!Q591:Instances!Q591),"max", MAX(Instances!Q591:Instances!Q591),"diff", MAX(Instances!Q591:Instances!Q591)-MIN(Instances!Q591:Instances!Q591))</f>
        <v>0</v>
      </c>
      <c r="R591" s="1" cm="1">
        <f t="array" ref="R591">_xlfn.SWITCH($A$2,"average", AVERAGE(Instances!R591:Instances!R591),"median", MEDIAN(Instances!R591:Instances!R591),"min", MIN(Instances!R591:Instances!R591),"max", MAX(Instances!R591:Instances!R591),"diff", MAX(Instances!R591:Instances!R591)-MIN(Instances!R591:Instances!R591))</f>
        <v>0</v>
      </c>
      <c r="S591" s="1">
        <f>MIN($B591)</f>
        <v>0</v>
      </c>
      <c r="T591" s="1">
        <f>MIN($C591)</f>
        <v>0</v>
      </c>
      <c r="U591" s="1">
        <f>MIN($D591)</f>
        <v>0</v>
      </c>
      <c r="V591" s="1">
        <f>MIN($E591)</f>
        <v>0</v>
      </c>
      <c r="W591" s="1">
        <f>MIN($F591)</f>
        <v>0</v>
      </c>
      <c r="X591" s="1">
        <f>MIN($G591)</f>
        <v>0</v>
      </c>
      <c r="Y591" s="1">
        <f>MIN($H591)</f>
        <v>0</v>
      </c>
      <c r="Z591" s="1">
        <f>MIN($I591)</f>
        <v>0</v>
      </c>
      <c r="AA591" s="1">
        <f>MIN($J591)</f>
        <v>0</v>
      </c>
      <c r="AB591" s="1">
        <f>MIN($K591)</f>
        <v>0</v>
      </c>
      <c r="AC591" s="1">
        <f>MIN($M591)</f>
        <v>0</v>
      </c>
      <c r="AD591" s="1">
        <f>MIN($N591)</f>
        <v>0</v>
      </c>
      <c r="AE591" s="1">
        <f>MIN($P591)</f>
        <v>0</v>
      </c>
      <c r="AF591" s="1">
        <f>MIN($Q591)</f>
        <v>0</v>
      </c>
      <c r="AG591" s="1">
        <f>MIN($R591)</f>
        <v>0</v>
      </c>
      <c r="AH591" s="1">
        <f>MEDIAN($B591)</f>
        <v>0</v>
      </c>
      <c r="AI591" s="1">
        <f>MEDIAN($C591)</f>
        <v>0</v>
      </c>
      <c r="AJ591" s="1">
        <f>MEDIAN($D591)</f>
        <v>0</v>
      </c>
      <c r="AK591" s="1">
        <f>MEDIAN($E591)</f>
        <v>0</v>
      </c>
      <c r="AL591" s="1">
        <f>MEDIAN($F591)</f>
        <v>0</v>
      </c>
      <c r="AM591" s="1">
        <f>MEDIAN($G591)</f>
        <v>0</v>
      </c>
      <c r="AN591" s="1">
        <f>MEDIAN($H591)</f>
        <v>0</v>
      </c>
      <c r="AO591" s="1">
        <f>MEDIAN($I591)</f>
        <v>0</v>
      </c>
      <c r="AP591" s="1">
        <f>MEDIAN($J591)</f>
        <v>0</v>
      </c>
      <c r="AQ591" s="1">
        <f>MEDIAN($K591)</f>
        <v>0</v>
      </c>
      <c r="AR591" s="1">
        <f>MEDIAN($M591)</f>
        <v>0</v>
      </c>
      <c r="AS591" s="1">
        <f>MEDIAN($N591)</f>
        <v>0</v>
      </c>
      <c r="AT591" s="1">
        <f>MEDIAN($P591)</f>
        <v>0</v>
      </c>
      <c r="AU591" s="1">
        <f>MEDIAN($Q591)</f>
        <v>0</v>
      </c>
      <c r="AV591" s="1">
        <f>MEDIAN($R591)</f>
        <v>0</v>
      </c>
      <c r="AW591" s="1">
        <f>MAX($B591)</f>
        <v>0</v>
      </c>
      <c r="AX591" s="1">
        <f>MAX($C591)</f>
        <v>0</v>
      </c>
      <c r="AY591" s="1">
        <f>MAX($D591)</f>
        <v>0</v>
      </c>
      <c r="AZ591" s="1">
        <f>MAX($E591)</f>
        <v>0</v>
      </c>
      <c r="BA591" s="1">
        <f>MAX($F591)</f>
        <v>0</v>
      </c>
      <c r="BB591" s="1">
        <f>MAX($G591)</f>
        <v>0</v>
      </c>
      <c r="BC591" s="1">
        <f>MAX($H591)</f>
        <v>0</v>
      </c>
      <c r="BD591" s="1">
        <f>MAX($I591)</f>
        <v>0</v>
      </c>
      <c r="BE591" s="1">
        <f>MAX($J591)</f>
        <v>0</v>
      </c>
      <c r="BF591" s="1">
        <f>MAX($K591)</f>
        <v>0</v>
      </c>
      <c r="BG591" s="1">
        <f>MAX($M591)</f>
        <v>0</v>
      </c>
      <c r="BH591" s="1">
        <f>MAX($N591)</f>
        <v>0</v>
      </c>
      <c r="BI591" s="1">
        <f>MAX($P591)</f>
        <v>0</v>
      </c>
      <c r="BJ591" s="1">
        <f>MAX($Q591)</f>
        <v>0</v>
      </c>
      <c r="BK591" s="1">
        <f>MAX($R591)</f>
        <v>0</v>
      </c>
    </row>
    <row r="592" spans="1:63">
      <c r="A592" s="1" t="s">
        <v>106</v>
      </c>
      <c r="B592" s="1" cm="1">
        <f t="array" ref="B592">_xlfn.SWITCH($A$2,"average", AVERAGE(Instances!B592:Instances!B592),"median", MEDIAN(Instances!B592:Instances!B592),"min", MIN(Instances!B592:Instances!B592),"max", MAX(Instances!B592:Instances!B592),"diff", MAX(Instances!B592:Instances!B592)-MIN(Instances!B592:Instances!B592))</f>
        <v>0</v>
      </c>
      <c r="C592" s="1" cm="1">
        <f t="array" ref="C592">_xlfn.SWITCH($A$2,"average", AVERAGE(Instances!C592:Instances!C592),"median", MEDIAN(Instances!C592:Instances!C592),"min", MIN(Instances!C592:Instances!C592),"max", MAX(Instances!C592:Instances!C592),"diff", MAX(Instances!C592:Instances!C592)-MIN(Instances!C592:Instances!C592))</f>
        <v>0</v>
      </c>
      <c r="D592" s="1" cm="1">
        <f t="array" ref="D592">_xlfn.SWITCH($A$2,"average", AVERAGE(Instances!D592:Instances!D592),"median", MEDIAN(Instances!D592:Instances!D592),"min", MIN(Instances!D592:Instances!D592),"max", MAX(Instances!D592:Instances!D592),"diff", MAX(Instances!D592:Instances!D592)-MIN(Instances!D592:Instances!D592))</f>
        <v>0</v>
      </c>
      <c r="E592" s="1" cm="1">
        <f t="array" ref="E592">_xlfn.SWITCH($A$2,"average", AVERAGE(Instances!E592:Instances!E592),"median", MEDIAN(Instances!E592:Instances!E592),"min", MIN(Instances!E592:Instances!E592),"max", MAX(Instances!E592:Instances!E592),"diff", MAX(Instances!E592:Instances!E592)-MIN(Instances!E592:Instances!E592))</f>
        <v>0</v>
      </c>
      <c r="F592" s="1" cm="1">
        <f t="array" ref="F592">_xlfn.SWITCH($A$2,"average", AVERAGE(Instances!F592:Instances!F592),"median", MEDIAN(Instances!F592:Instances!F592),"min", MIN(Instances!F592:Instances!F592),"max", MAX(Instances!F592:Instances!F592),"diff", MAX(Instances!F592:Instances!F592)-MIN(Instances!F592:Instances!F592))</f>
        <v>0</v>
      </c>
      <c r="G592" s="1" cm="1">
        <f t="array" ref="G592">_xlfn.SWITCH($A$2,"average", AVERAGE(Instances!G592:Instances!G592),"median", MEDIAN(Instances!G592:Instances!G592),"min", MIN(Instances!G592:Instances!G592),"max", MAX(Instances!G592:Instances!G592),"diff", MAX(Instances!G592:Instances!G592)-MIN(Instances!G592:Instances!G592))</f>
        <v>0</v>
      </c>
      <c r="H592" s="1" cm="1">
        <f t="array" ref="H592">_xlfn.SWITCH($A$2,"average", AVERAGE(Instances!H592:Instances!H592),"median", MEDIAN(Instances!H592:Instances!H592),"min", MIN(Instances!H592:Instances!H592),"max", MAX(Instances!H592:Instances!H592),"diff", MAX(Instances!H592:Instances!H592)-MIN(Instances!H592:Instances!H592))</f>
        <v>0</v>
      </c>
      <c r="I592" s="1" cm="1">
        <f t="array" ref="I592">_xlfn.SWITCH($A$2,"average", AVERAGE(Instances!I592:Instances!I592),"median", MEDIAN(Instances!I592:Instances!I592),"min", MIN(Instances!I592:Instances!I592),"max", MAX(Instances!I592:Instances!I592),"diff", MAX(Instances!I592:Instances!I592)-MIN(Instances!I592:Instances!I592))</f>
        <v>0</v>
      </c>
      <c r="J592" s="1" cm="1">
        <f t="array" ref="J592">_xlfn.SWITCH($A$2,"average", AVERAGE(Instances!J592:Instances!J592),"median", MEDIAN(Instances!J592:Instances!J592),"min", MIN(Instances!J592:Instances!J592),"max", MAX(Instances!J592:Instances!J592),"diff", MAX(Instances!J592:Instances!J592)-MIN(Instances!J592:Instances!J592))</f>
        <v>0</v>
      </c>
      <c r="K592" s="1" cm="1">
        <f t="array" ref="K592">_xlfn.SWITCH($A$2,"average", AVERAGE(Instances!K592:Instances!K592),"median", MEDIAN(Instances!K592:Instances!K592),"min", MIN(Instances!K592:Instances!K592),"max", MAX(Instances!K592:Instances!K592),"diff", MAX(Instances!K592:Instances!K592)-MIN(Instances!K592:Instances!K592))</f>
        <v>0</v>
      </c>
      <c r="L592" s="1"/>
      <c r="M592" s="1" cm="1">
        <f t="array" ref="M592">_xlfn.SWITCH($A$2,"average", AVERAGE(Instances!M592:Instances!M592),"median", MEDIAN(Instances!M592:Instances!M592),"min", MIN(Instances!M592:Instances!M592),"max", MAX(Instances!M592:Instances!M592),"diff", MAX(Instances!M592:Instances!M592)-MIN(Instances!M592:Instances!M592))</f>
        <v>0</v>
      </c>
      <c r="N592" s="1" cm="1">
        <f t="array" ref="N592">_xlfn.SWITCH($A$2,"average", AVERAGE(Instances!N592:Instances!N592),"median", MEDIAN(Instances!N592:Instances!N592),"min", MIN(Instances!N592:Instances!N592),"max", MAX(Instances!N592:Instances!N592),"diff", MAX(Instances!N592:Instances!N592)-MIN(Instances!N592:Instances!N592))</f>
        <v>0</v>
      </c>
      <c r="O592" s="1"/>
      <c r="P592" s="1" cm="1">
        <f t="array" ref="P592">_xlfn.SWITCH($A$2,"average", AVERAGE(Instances!P592:Instances!P592),"median", MEDIAN(Instances!P592:Instances!P592),"min", MIN(Instances!P592:Instances!P592),"max", MAX(Instances!P592:Instances!P592),"diff", MAX(Instances!P592:Instances!P592)-MIN(Instances!P592:Instances!P592))</f>
        <v>0</v>
      </c>
      <c r="Q592" s="1" cm="1">
        <f t="array" ref="Q592">_xlfn.SWITCH($A$2,"average", AVERAGE(Instances!Q592:Instances!Q592),"median", MEDIAN(Instances!Q592:Instances!Q592),"min", MIN(Instances!Q592:Instances!Q592),"max", MAX(Instances!Q592:Instances!Q592),"diff", MAX(Instances!Q592:Instances!Q592)-MIN(Instances!Q592:Instances!Q592))</f>
        <v>0</v>
      </c>
      <c r="R592" s="1" cm="1">
        <f t="array" ref="R592">_xlfn.SWITCH($A$2,"average", AVERAGE(Instances!R592:Instances!R592),"median", MEDIAN(Instances!R592:Instances!R592),"min", MIN(Instances!R592:Instances!R592),"max", MAX(Instances!R592:Instances!R592),"diff", MAX(Instances!R592:Instances!R592)-MIN(Instances!R592:Instances!R592))</f>
        <v>0</v>
      </c>
      <c r="S592" s="1">
        <f>MIN($B592)</f>
        <v>0</v>
      </c>
      <c r="T592" s="1">
        <f>MIN($C592)</f>
        <v>0</v>
      </c>
      <c r="U592" s="1">
        <f>MIN($D592)</f>
        <v>0</v>
      </c>
      <c r="V592" s="1">
        <f>MIN($E592)</f>
        <v>0</v>
      </c>
      <c r="W592" s="1">
        <f>MIN($F592)</f>
        <v>0</v>
      </c>
      <c r="X592" s="1">
        <f>MIN($G592)</f>
        <v>0</v>
      </c>
      <c r="Y592" s="1">
        <f>MIN($H592)</f>
        <v>0</v>
      </c>
      <c r="Z592" s="1">
        <f>MIN($I592)</f>
        <v>0</v>
      </c>
      <c r="AA592" s="1">
        <f>MIN($J592)</f>
        <v>0</v>
      </c>
      <c r="AB592" s="1">
        <f>MIN($K592)</f>
        <v>0</v>
      </c>
      <c r="AC592" s="1">
        <f>MIN($M592)</f>
        <v>0</v>
      </c>
      <c r="AD592" s="1">
        <f>MIN($N592)</f>
        <v>0</v>
      </c>
      <c r="AE592" s="1">
        <f>MIN($P592)</f>
        <v>0</v>
      </c>
      <c r="AF592" s="1">
        <f>MIN($Q592)</f>
        <v>0</v>
      </c>
      <c r="AG592" s="1">
        <f>MIN($R592)</f>
        <v>0</v>
      </c>
      <c r="AH592" s="1">
        <f>MEDIAN($B592)</f>
        <v>0</v>
      </c>
      <c r="AI592" s="1">
        <f>MEDIAN($C592)</f>
        <v>0</v>
      </c>
      <c r="AJ592" s="1">
        <f>MEDIAN($D592)</f>
        <v>0</v>
      </c>
      <c r="AK592" s="1">
        <f>MEDIAN($E592)</f>
        <v>0</v>
      </c>
      <c r="AL592" s="1">
        <f>MEDIAN($F592)</f>
        <v>0</v>
      </c>
      <c r="AM592" s="1">
        <f>MEDIAN($G592)</f>
        <v>0</v>
      </c>
      <c r="AN592" s="1">
        <f>MEDIAN($H592)</f>
        <v>0</v>
      </c>
      <c r="AO592" s="1">
        <f>MEDIAN($I592)</f>
        <v>0</v>
      </c>
      <c r="AP592" s="1">
        <f>MEDIAN($J592)</f>
        <v>0</v>
      </c>
      <c r="AQ592" s="1">
        <f>MEDIAN($K592)</f>
        <v>0</v>
      </c>
      <c r="AR592" s="1">
        <f>MEDIAN($M592)</f>
        <v>0</v>
      </c>
      <c r="AS592" s="1">
        <f>MEDIAN($N592)</f>
        <v>0</v>
      </c>
      <c r="AT592" s="1">
        <f>MEDIAN($P592)</f>
        <v>0</v>
      </c>
      <c r="AU592" s="1">
        <f>MEDIAN($Q592)</f>
        <v>0</v>
      </c>
      <c r="AV592" s="1">
        <f>MEDIAN($R592)</f>
        <v>0</v>
      </c>
      <c r="AW592" s="1">
        <f>MAX($B592)</f>
        <v>0</v>
      </c>
      <c r="AX592" s="1">
        <f>MAX($C592)</f>
        <v>0</v>
      </c>
      <c r="AY592" s="1">
        <f>MAX($D592)</f>
        <v>0</v>
      </c>
      <c r="AZ592" s="1">
        <f>MAX($E592)</f>
        <v>0</v>
      </c>
      <c r="BA592" s="1">
        <f>MAX($F592)</f>
        <v>0</v>
      </c>
      <c r="BB592" s="1">
        <f>MAX($G592)</f>
        <v>0</v>
      </c>
      <c r="BC592" s="1">
        <f>MAX($H592)</f>
        <v>0</v>
      </c>
      <c r="BD592" s="1">
        <f>MAX($I592)</f>
        <v>0</v>
      </c>
      <c r="BE592" s="1">
        <f>MAX($J592)</f>
        <v>0</v>
      </c>
      <c r="BF592" s="1">
        <f>MAX($K592)</f>
        <v>0</v>
      </c>
      <c r="BG592" s="1">
        <f>MAX($M592)</f>
        <v>0</v>
      </c>
      <c r="BH592" s="1">
        <f>MAX($N592)</f>
        <v>0</v>
      </c>
      <c r="BI592" s="1">
        <f>MAX($P592)</f>
        <v>0</v>
      </c>
      <c r="BJ592" s="1">
        <f>MAX($Q592)</f>
        <v>0</v>
      </c>
      <c r="BK592" s="1">
        <f>MAX($R592)</f>
        <v>0</v>
      </c>
    </row>
    <row r="593" spans="1:63">
      <c r="A593" s="1" t="s">
        <v>107</v>
      </c>
      <c r="B593" s="1" cm="1">
        <f t="array" ref="B593">_xlfn.SWITCH($A$2,"average", AVERAGE(Instances!B593:Instances!B593),"median", MEDIAN(Instances!B593:Instances!B593),"min", MIN(Instances!B593:Instances!B593),"max", MAX(Instances!B593:Instances!B593),"diff", MAX(Instances!B593:Instances!B593)-MIN(Instances!B593:Instances!B593))</f>
        <v>0</v>
      </c>
      <c r="C593" s="1" cm="1">
        <f t="array" ref="C593">_xlfn.SWITCH($A$2,"average", AVERAGE(Instances!C593:Instances!C593),"median", MEDIAN(Instances!C593:Instances!C593),"min", MIN(Instances!C593:Instances!C593),"max", MAX(Instances!C593:Instances!C593),"diff", MAX(Instances!C593:Instances!C593)-MIN(Instances!C593:Instances!C593))</f>
        <v>0</v>
      </c>
      <c r="D593" s="1" cm="1">
        <f t="array" ref="D593">_xlfn.SWITCH($A$2,"average", AVERAGE(Instances!D593:Instances!D593),"median", MEDIAN(Instances!D593:Instances!D593),"min", MIN(Instances!D593:Instances!D593),"max", MAX(Instances!D593:Instances!D593),"diff", MAX(Instances!D593:Instances!D593)-MIN(Instances!D593:Instances!D593))</f>
        <v>0</v>
      </c>
      <c r="E593" s="1" cm="1">
        <f t="array" ref="E593">_xlfn.SWITCH($A$2,"average", AVERAGE(Instances!E593:Instances!E593),"median", MEDIAN(Instances!E593:Instances!E593),"min", MIN(Instances!E593:Instances!E593),"max", MAX(Instances!E593:Instances!E593),"diff", MAX(Instances!E593:Instances!E593)-MIN(Instances!E593:Instances!E593))</f>
        <v>0</v>
      </c>
      <c r="F593" s="1" cm="1">
        <f t="array" ref="F593">_xlfn.SWITCH($A$2,"average", AVERAGE(Instances!F593:Instances!F593),"median", MEDIAN(Instances!F593:Instances!F593),"min", MIN(Instances!F593:Instances!F593),"max", MAX(Instances!F593:Instances!F593),"diff", MAX(Instances!F593:Instances!F593)-MIN(Instances!F593:Instances!F593))</f>
        <v>0</v>
      </c>
      <c r="G593" s="1" cm="1">
        <f t="array" ref="G593">_xlfn.SWITCH($A$2,"average", AVERAGE(Instances!G593:Instances!G593),"median", MEDIAN(Instances!G593:Instances!G593),"min", MIN(Instances!G593:Instances!G593),"max", MAX(Instances!G593:Instances!G593),"diff", MAX(Instances!G593:Instances!G593)-MIN(Instances!G593:Instances!G593))</f>
        <v>0</v>
      </c>
      <c r="H593" s="1" cm="1">
        <f t="array" ref="H593">_xlfn.SWITCH($A$2,"average", AVERAGE(Instances!H593:Instances!H593),"median", MEDIAN(Instances!H593:Instances!H593),"min", MIN(Instances!H593:Instances!H593),"max", MAX(Instances!H593:Instances!H593),"diff", MAX(Instances!H593:Instances!H593)-MIN(Instances!H593:Instances!H593))</f>
        <v>0</v>
      </c>
      <c r="I593" s="1" cm="1">
        <f t="array" ref="I593">_xlfn.SWITCH($A$2,"average", AVERAGE(Instances!I593:Instances!I593),"median", MEDIAN(Instances!I593:Instances!I593),"min", MIN(Instances!I593:Instances!I593),"max", MAX(Instances!I593:Instances!I593),"diff", MAX(Instances!I593:Instances!I593)-MIN(Instances!I593:Instances!I593))</f>
        <v>0</v>
      </c>
      <c r="J593" s="1" cm="1">
        <f t="array" ref="J593">_xlfn.SWITCH($A$2,"average", AVERAGE(Instances!J593:Instances!J593),"median", MEDIAN(Instances!J593:Instances!J593),"min", MIN(Instances!J593:Instances!J593),"max", MAX(Instances!J593:Instances!J593),"diff", MAX(Instances!J593:Instances!J593)-MIN(Instances!J593:Instances!J593))</f>
        <v>0</v>
      </c>
      <c r="K593" s="1" cm="1">
        <f t="array" ref="K593">_xlfn.SWITCH($A$2,"average", AVERAGE(Instances!K593:Instances!K593),"median", MEDIAN(Instances!K593:Instances!K593),"min", MIN(Instances!K593:Instances!K593),"max", MAX(Instances!K593:Instances!K593),"diff", MAX(Instances!K593:Instances!K593)-MIN(Instances!K593:Instances!K593))</f>
        <v>0</v>
      </c>
      <c r="L593" s="1"/>
      <c r="M593" s="1" cm="1">
        <f t="array" ref="M593">_xlfn.SWITCH($A$2,"average", AVERAGE(Instances!M593:Instances!M593),"median", MEDIAN(Instances!M593:Instances!M593),"min", MIN(Instances!M593:Instances!M593),"max", MAX(Instances!M593:Instances!M593),"diff", MAX(Instances!M593:Instances!M593)-MIN(Instances!M593:Instances!M593))</f>
        <v>0</v>
      </c>
      <c r="N593" s="1" cm="1">
        <f t="array" ref="N593">_xlfn.SWITCH($A$2,"average", AVERAGE(Instances!N593:Instances!N593),"median", MEDIAN(Instances!N593:Instances!N593),"min", MIN(Instances!N593:Instances!N593),"max", MAX(Instances!N593:Instances!N593),"diff", MAX(Instances!N593:Instances!N593)-MIN(Instances!N593:Instances!N593))</f>
        <v>0</v>
      </c>
      <c r="O593" s="1"/>
      <c r="P593" s="1" cm="1">
        <f t="array" ref="P593">_xlfn.SWITCH($A$2,"average", AVERAGE(Instances!P593:Instances!P593),"median", MEDIAN(Instances!P593:Instances!P593),"min", MIN(Instances!P593:Instances!P593),"max", MAX(Instances!P593:Instances!P593),"diff", MAX(Instances!P593:Instances!P593)-MIN(Instances!P593:Instances!P593))</f>
        <v>0</v>
      </c>
      <c r="Q593" s="1" cm="1">
        <f t="array" ref="Q593">_xlfn.SWITCH($A$2,"average", AVERAGE(Instances!Q593:Instances!Q593),"median", MEDIAN(Instances!Q593:Instances!Q593),"min", MIN(Instances!Q593:Instances!Q593),"max", MAX(Instances!Q593:Instances!Q593),"diff", MAX(Instances!Q593:Instances!Q593)-MIN(Instances!Q593:Instances!Q593))</f>
        <v>0</v>
      </c>
      <c r="R593" s="1" cm="1">
        <f t="array" ref="R593">_xlfn.SWITCH($A$2,"average", AVERAGE(Instances!R593:Instances!R593),"median", MEDIAN(Instances!R593:Instances!R593),"min", MIN(Instances!R593:Instances!R593),"max", MAX(Instances!R593:Instances!R593),"diff", MAX(Instances!R593:Instances!R593)-MIN(Instances!R593:Instances!R593))</f>
        <v>0</v>
      </c>
      <c r="S593" s="1">
        <f>MIN($B593)</f>
        <v>0</v>
      </c>
      <c r="T593" s="1">
        <f>MIN($C593)</f>
        <v>0</v>
      </c>
      <c r="U593" s="1">
        <f>MIN($D593)</f>
        <v>0</v>
      </c>
      <c r="V593" s="1">
        <f>MIN($E593)</f>
        <v>0</v>
      </c>
      <c r="W593" s="1">
        <f>MIN($F593)</f>
        <v>0</v>
      </c>
      <c r="X593" s="1">
        <f>MIN($G593)</f>
        <v>0</v>
      </c>
      <c r="Y593" s="1">
        <f>MIN($H593)</f>
        <v>0</v>
      </c>
      <c r="Z593" s="1">
        <f>MIN($I593)</f>
        <v>0</v>
      </c>
      <c r="AA593" s="1">
        <f>MIN($J593)</f>
        <v>0</v>
      </c>
      <c r="AB593" s="1">
        <f>MIN($K593)</f>
        <v>0</v>
      </c>
      <c r="AC593" s="1">
        <f>MIN($M593)</f>
        <v>0</v>
      </c>
      <c r="AD593" s="1">
        <f>MIN($N593)</f>
        <v>0</v>
      </c>
      <c r="AE593" s="1">
        <f>MIN($P593)</f>
        <v>0</v>
      </c>
      <c r="AF593" s="1">
        <f>MIN($Q593)</f>
        <v>0</v>
      </c>
      <c r="AG593" s="1">
        <f>MIN($R593)</f>
        <v>0</v>
      </c>
      <c r="AH593" s="1">
        <f>MEDIAN($B593)</f>
        <v>0</v>
      </c>
      <c r="AI593" s="1">
        <f>MEDIAN($C593)</f>
        <v>0</v>
      </c>
      <c r="AJ593" s="1">
        <f>MEDIAN($D593)</f>
        <v>0</v>
      </c>
      <c r="AK593" s="1">
        <f>MEDIAN($E593)</f>
        <v>0</v>
      </c>
      <c r="AL593" s="1">
        <f>MEDIAN($F593)</f>
        <v>0</v>
      </c>
      <c r="AM593" s="1">
        <f>MEDIAN($G593)</f>
        <v>0</v>
      </c>
      <c r="AN593" s="1">
        <f>MEDIAN($H593)</f>
        <v>0</v>
      </c>
      <c r="AO593" s="1">
        <f>MEDIAN($I593)</f>
        <v>0</v>
      </c>
      <c r="AP593" s="1">
        <f>MEDIAN($J593)</f>
        <v>0</v>
      </c>
      <c r="AQ593" s="1">
        <f>MEDIAN($K593)</f>
        <v>0</v>
      </c>
      <c r="AR593" s="1">
        <f>MEDIAN($M593)</f>
        <v>0</v>
      </c>
      <c r="AS593" s="1">
        <f>MEDIAN($N593)</f>
        <v>0</v>
      </c>
      <c r="AT593" s="1">
        <f>MEDIAN($P593)</f>
        <v>0</v>
      </c>
      <c r="AU593" s="1">
        <f>MEDIAN($Q593)</f>
        <v>0</v>
      </c>
      <c r="AV593" s="1">
        <f>MEDIAN($R593)</f>
        <v>0</v>
      </c>
      <c r="AW593" s="1">
        <f>MAX($B593)</f>
        <v>0</v>
      </c>
      <c r="AX593" s="1">
        <f>MAX($C593)</f>
        <v>0</v>
      </c>
      <c r="AY593" s="1">
        <f>MAX($D593)</f>
        <v>0</v>
      </c>
      <c r="AZ593" s="1">
        <f>MAX($E593)</f>
        <v>0</v>
      </c>
      <c r="BA593" s="1">
        <f>MAX($F593)</f>
        <v>0</v>
      </c>
      <c r="BB593" s="1">
        <f>MAX($G593)</f>
        <v>0</v>
      </c>
      <c r="BC593" s="1">
        <f>MAX($H593)</f>
        <v>0</v>
      </c>
      <c r="BD593" s="1">
        <f>MAX($I593)</f>
        <v>0</v>
      </c>
      <c r="BE593" s="1">
        <f>MAX($J593)</f>
        <v>0</v>
      </c>
      <c r="BF593" s="1">
        <f>MAX($K593)</f>
        <v>0</v>
      </c>
      <c r="BG593" s="1">
        <f>MAX($M593)</f>
        <v>0</v>
      </c>
      <c r="BH593" s="1">
        <f>MAX($N593)</f>
        <v>0</v>
      </c>
      <c r="BI593" s="1">
        <f>MAX($P593)</f>
        <v>0</v>
      </c>
      <c r="BJ593" s="1">
        <f>MAX($Q593)</f>
        <v>0</v>
      </c>
      <c r="BK593" s="1">
        <f>MAX($R593)</f>
        <v>0</v>
      </c>
    </row>
    <row r="594" spans="1:63">
      <c r="A594" s="1" t="s">
        <v>108</v>
      </c>
      <c r="B594" s="1" cm="1">
        <f t="array" ref="B594">_xlfn.SWITCH($A$2,"average", AVERAGE(Instances!B594:Instances!B594),"median", MEDIAN(Instances!B594:Instances!B594),"min", MIN(Instances!B594:Instances!B594),"max", MAX(Instances!B594:Instances!B594),"diff", MAX(Instances!B594:Instances!B594)-MIN(Instances!B594:Instances!B594))</f>
        <v>0</v>
      </c>
      <c r="C594" s="1" cm="1">
        <f t="array" ref="C594">_xlfn.SWITCH($A$2,"average", AVERAGE(Instances!C594:Instances!C594),"median", MEDIAN(Instances!C594:Instances!C594),"min", MIN(Instances!C594:Instances!C594),"max", MAX(Instances!C594:Instances!C594),"diff", MAX(Instances!C594:Instances!C594)-MIN(Instances!C594:Instances!C594))</f>
        <v>0</v>
      </c>
      <c r="D594" s="1" cm="1">
        <f t="array" ref="D594">_xlfn.SWITCH($A$2,"average", AVERAGE(Instances!D594:Instances!D594),"median", MEDIAN(Instances!D594:Instances!D594),"min", MIN(Instances!D594:Instances!D594),"max", MAX(Instances!D594:Instances!D594),"diff", MAX(Instances!D594:Instances!D594)-MIN(Instances!D594:Instances!D594))</f>
        <v>0</v>
      </c>
      <c r="E594" s="1" cm="1">
        <f t="array" ref="E594">_xlfn.SWITCH($A$2,"average", AVERAGE(Instances!E594:Instances!E594),"median", MEDIAN(Instances!E594:Instances!E594),"min", MIN(Instances!E594:Instances!E594),"max", MAX(Instances!E594:Instances!E594),"diff", MAX(Instances!E594:Instances!E594)-MIN(Instances!E594:Instances!E594))</f>
        <v>0</v>
      </c>
      <c r="F594" s="1" cm="1">
        <f t="array" ref="F594">_xlfn.SWITCH($A$2,"average", AVERAGE(Instances!F594:Instances!F594),"median", MEDIAN(Instances!F594:Instances!F594),"min", MIN(Instances!F594:Instances!F594),"max", MAX(Instances!F594:Instances!F594),"diff", MAX(Instances!F594:Instances!F594)-MIN(Instances!F594:Instances!F594))</f>
        <v>0</v>
      </c>
      <c r="G594" s="1" cm="1">
        <f t="array" ref="G594">_xlfn.SWITCH($A$2,"average", AVERAGE(Instances!G594:Instances!G594),"median", MEDIAN(Instances!G594:Instances!G594),"min", MIN(Instances!G594:Instances!G594),"max", MAX(Instances!G594:Instances!G594),"diff", MAX(Instances!G594:Instances!G594)-MIN(Instances!G594:Instances!G594))</f>
        <v>0</v>
      </c>
      <c r="H594" s="1" cm="1">
        <f t="array" ref="H594">_xlfn.SWITCH($A$2,"average", AVERAGE(Instances!H594:Instances!H594),"median", MEDIAN(Instances!H594:Instances!H594),"min", MIN(Instances!H594:Instances!H594),"max", MAX(Instances!H594:Instances!H594),"diff", MAX(Instances!H594:Instances!H594)-MIN(Instances!H594:Instances!H594))</f>
        <v>0</v>
      </c>
      <c r="I594" s="1" cm="1">
        <f t="array" ref="I594">_xlfn.SWITCH($A$2,"average", AVERAGE(Instances!I594:Instances!I594),"median", MEDIAN(Instances!I594:Instances!I594),"min", MIN(Instances!I594:Instances!I594),"max", MAX(Instances!I594:Instances!I594),"diff", MAX(Instances!I594:Instances!I594)-MIN(Instances!I594:Instances!I594))</f>
        <v>0</v>
      </c>
      <c r="J594" s="1" cm="1">
        <f t="array" ref="J594">_xlfn.SWITCH($A$2,"average", AVERAGE(Instances!J594:Instances!J594),"median", MEDIAN(Instances!J594:Instances!J594),"min", MIN(Instances!J594:Instances!J594),"max", MAX(Instances!J594:Instances!J594),"diff", MAX(Instances!J594:Instances!J594)-MIN(Instances!J594:Instances!J594))</f>
        <v>0</v>
      </c>
      <c r="K594" s="1" cm="1">
        <f t="array" ref="K594">_xlfn.SWITCH($A$2,"average", AVERAGE(Instances!K594:Instances!K594),"median", MEDIAN(Instances!K594:Instances!K594),"min", MIN(Instances!K594:Instances!K594),"max", MAX(Instances!K594:Instances!K594),"diff", MAX(Instances!K594:Instances!K594)-MIN(Instances!K594:Instances!K594))</f>
        <v>0</v>
      </c>
      <c r="L594" s="1"/>
      <c r="M594" s="1" cm="1">
        <f t="array" ref="M594">_xlfn.SWITCH($A$2,"average", AVERAGE(Instances!M594:Instances!M594),"median", MEDIAN(Instances!M594:Instances!M594),"min", MIN(Instances!M594:Instances!M594),"max", MAX(Instances!M594:Instances!M594),"diff", MAX(Instances!M594:Instances!M594)-MIN(Instances!M594:Instances!M594))</f>
        <v>0</v>
      </c>
      <c r="N594" s="1" cm="1">
        <f t="array" ref="N594">_xlfn.SWITCH($A$2,"average", AVERAGE(Instances!N594:Instances!N594),"median", MEDIAN(Instances!N594:Instances!N594),"min", MIN(Instances!N594:Instances!N594),"max", MAX(Instances!N594:Instances!N594),"diff", MAX(Instances!N594:Instances!N594)-MIN(Instances!N594:Instances!N594))</f>
        <v>0</v>
      </c>
      <c r="O594" s="1"/>
      <c r="P594" s="1" cm="1">
        <f t="array" ref="P594">_xlfn.SWITCH($A$2,"average", AVERAGE(Instances!P594:Instances!P594),"median", MEDIAN(Instances!P594:Instances!P594),"min", MIN(Instances!P594:Instances!P594),"max", MAX(Instances!P594:Instances!P594),"diff", MAX(Instances!P594:Instances!P594)-MIN(Instances!P594:Instances!P594))</f>
        <v>0</v>
      </c>
      <c r="Q594" s="1" cm="1">
        <f t="array" ref="Q594">_xlfn.SWITCH($A$2,"average", AVERAGE(Instances!Q594:Instances!Q594),"median", MEDIAN(Instances!Q594:Instances!Q594),"min", MIN(Instances!Q594:Instances!Q594),"max", MAX(Instances!Q594:Instances!Q594),"diff", MAX(Instances!Q594:Instances!Q594)-MIN(Instances!Q594:Instances!Q594))</f>
        <v>0</v>
      </c>
      <c r="R594" s="1" cm="1">
        <f t="array" ref="R594">_xlfn.SWITCH($A$2,"average", AVERAGE(Instances!R594:Instances!R594),"median", MEDIAN(Instances!R594:Instances!R594),"min", MIN(Instances!R594:Instances!R594),"max", MAX(Instances!R594:Instances!R594),"diff", MAX(Instances!R594:Instances!R594)-MIN(Instances!R594:Instances!R594))</f>
        <v>0</v>
      </c>
      <c r="S594" s="1">
        <f>MIN($B594)</f>
        <v>0</v>
      </c>
      <c r="T594" s="1">
        <f>MIN($C594)</f>
        <v>0</v>
      </c>
      <c r="U594" s="1">
        <f>MIN($D594)</f>
        <v>0</v>
      </c>
      <c r="V594" s="1">
        <f>MIN($E594)</f>
        <v>0</v>
      </c>
      <c r="W594" s="1">
        <f>MIN($F594)</f>
        <v>0</v>
      </c>
      <c r="X594" s="1">
        <f>MIN($G594)</f>
        <v>0</v>
      </c>
      <c r="Y594" s="1">
        <f>MIN($H594)</f>
        <v>0</v>
      </c>
      <c r="Z594" s="1">
        <f>MIN($I594)</f>
        <v>0</v>
      </c>
      <c r="AA594" s="1">
        <f>MIN($J594)</f>
        <v>0</v>
      </c>
      <c r="AB594" s="1">
        <f>MIN($K594)</f>
        <v>0</v>
      </c>
      <c r="AC594" s="1">
        <f>MIN($M594)</f>
        <v>0</v>
      </c>
      <c r="AD594" s="1">
        <f>MIN($N594)</f>
        <v>0</v>
      </c>
      <c r="AE594" s="1">
        <f>MIN($P594)</f>
        <v>0</v>
      </c>
      <c r="AF594" s="1">
        <f>MIN($Q594)</f>
        <v>0</v>
      </c>
      <c r="AG594" s="1">
        <f>MIN($R594)</f>
        <v>0</v>
      </c>
      <c r="AH594" s="1">
        <f>MEDIAN($B594)</f>
        <v>0</v>
      </c>
      <c r="AI594" s="1">
        <f>MEDIAN($C594)</f>
        <v>0</v>
      </c>
      <c r="AJ594" s="1">
        <f>MEDIAN($D594)</f>
        <v>0</v>
      </c>
      <c r="AK594" s="1">
        <f>MEDIAN($E594)</f>
        <v>0</v>
      </c>
      <c r="AL594" s="1">
        <f>MEDIAN($F594)</f>
        <v>0</v>
      </c>
      <c r="AM594" s="1">
        <f>MEDIAN($G594)</f>
        <v>0</v>
      </c>
      <c r="AN594" s="1">
        <f>MEDIAN($H594)</f>
        <v>0</v>
      </c>
      <c r="AO594" s="1">
        <f>MEDIAN($I594)</f>
        <v>0</v>
      </c>
      <c r="AP594" s="1">
        <f>MEDIAN($J594)</f>
        <v>0</v>
      </c>
      <c r="AQ594" s="1">
        <f>MEDIAN($K594)</f>
        <v>0</v>
      </c>
      <c r="AR594" s="1">
        <f>MEDIAN($M594)</f>
        <v>0</v>
      </c>
      <c r="AS594" s="1">
        <f>MEDIAN($N594)</f>
        <v>0</v>
      </c>
      <c r="AT594" s="1">
        <f>MEDIAN($P594)</f>
        <v>0</v>
      </c>
      <c r="AU594" s="1">
        <f>MEDIAN($Q594)</f>
        <v>0</v>
      </c>
      <c r="AV594" s="1">
        <f>MEDIAN($R594)</f>
        <v>0</v>
      </c>
      <c r="AW594" s="1">
        <f>MAX($B594)</f>
        <v>0</v>
      </c>
      <c r="AX594" s="1">
        <f>MAX($C594)</f>
        <v>0</v>
      </c>
      <c r="AY594" s="1">
        <f>MAX($D594)</f>
        <v>0</v>
      </c>
      <c r="AZ594" s="1">
        <f>MAX($E594)</f>
        <v>0</v>
      </c>
      <c r="BA594" s="1">
        <f>MAX($F594)</f>
        <v>0</v>
      </c>
      <c r="BB594" s="1">
        <f>MAX($G594)</f>
        <v>0</v>
      </c>
      <c r="BC594" s="1">
        <f>MAX($H594)</f>
        <v>0</v>
      </c>
      <c r="BD594" s="1">
        <f>MAX($I594)</f>
        <v>0</v>
      </c>
      <c r="BE594" s="1">
        <f>MAX($J594)</f>
        <v>0</v>
      </c>
      <c r="BF594" s="1">
        <f>MAX($K594)</f>
        <v>0</v>
      </c>
      <c r="BG594" s="1">
        <f>MAX($M594)</f>
        <v>0</v>
      </c>
      <c r="BH594" s="1">
        <f>MAX($N594)</f>
        <v>0</v>
      </c>
      <c r="BI594" s="1">
        <f>MAX($P594)</f>
        <v>0</v>
      </c>
      <c r="BJ594" s="1">
        <f>MAX($Q594)</f>
        <v>0</v>
      </c>
      <c r="BK594" s="1">
        <f>MAX($R594)</f>
        <v>0</v>
      </c>
    </row>
    <row r="595" spans="1:63">
      <c r="A595" s="1" t="s">
        <v>109</v>
      </c>
      <c r="B595" s="1" cm="1">
        <f t="array" ref="B595">_xlfn.SWITCH($A$2,"average", AVERAGE(Instances!B595:Instances!B595),"median", MEDIAN(Instances!B595:Instances!B595),"min", MIN(Instances!B595:Instances!B595),"max", MAX(Instances!B595:Instances!B595),"diff", MAX(Instances!B595:Instances!B595)-MIN(Instances!B595:Instances!B595))</f>
        <v>0</v>
      </c>
      <c r="C595" s="1" cm="1">
        <f t="array" ref="C595">_xlfn.SWITCH($A$2,"average", AVERAGE(Instances!C595:Instances!C595),"median", MEDIAN(Instances!C595:Instances!C595),"min", MIN(Instances!C595:Instances!C595),"max", MAX(Instances!C595:Instances!C595),"diff", MAX(Instances!C595:Instances!C595)-MIN(Instances!C595:Instances!C595))</f>
        <v>0</v>
      </c>
      <c r="D595" s="1" cm="1">
        <f t="array" ref="D595">_xlfn.SWITCH($A$2,"average", AVERAGE(Instances!D595:Instances!D595),"median", MEDIAN(Instances!D595:Instances!D595),"min", MIN(Instances!D595:Instances!D595),"max", MAX(Instances!D595:Instances!D595),"diff", MAX(Instances!D595:Instances!D595)-MIN(Instances!D595:Instances!D595))</f>
        <v>0</v>
      </c>
      <c r="E595" s="1" cm="1">
        <f t="array" ref="E595">_xlfn.SWITCH($A$2,"average", AVERAGE(Instances!E595:Instances!E595),"median", MEDIAN(Instances!E595:Instances!E595),"min", MIN(Instances!E595:Instances!E595),"max", MAX(Instances!E595:Instances!E595),"diff", MAX(Instances!E595:Instances!E595)-MIN(Instances!E595:Instances!E595))</f>
        <v>0</v>
      </c>
      <c r="F595" s="1" cm="1">
        <f t="array" ref="F595">_xlfn.SWITCH($A$2,"average", AVERAGE(Instances!F595:Instances!F595),"median", MEDIAN(Instances!F595:Instances!F595),"min", MIN(Instances!F595:Instances!F595),"max", MAX(Instances!F595:Instances!F595),"diff", MAX(Instances!F595:Instances!F595)-MIN(Instances!F595:Instances!F595))</f>
        <v>0</v>
      </c>
      <c r="G595" s="1" cm="1">
        <f t="array" ref="G595">_xlfn.SWITCH($A$2,"average", AVERAGE(Instances!G595:Instances!G595),"median", MEDIAN(Instances!G595:Instances!G595),"min", MIN(Instances!G595:Instances!G595),"max", MAX(Instances!G595:Instances!G595),"diff", MAX(Instances!G595:Instances!G595)-MIN(Instances!G595:Instances!G595))</f>
        <v>0</v>
      </c>
      <c r="H595" s="1" cm="1">
        <f t="array" ref="H595">_xlfn.SWITCH($A$2,"average", AVERAGE(Instances!H595:Instances!H595),"median", MEDIAN(Instances!H595:Instances!H595),"min", MIN(Instances!H595:Instances!H595),"max", MAX(Instances!H595:Instances!H595),"diff", MAX(Instances!H595:Instances!H595)-MIN(Instances!H595:Instances!H595))</f>
        <v>0</v>
      </c>
      <c r="I595" s="1" cm="1">
        <f t="array" ref="I595">_xlfn.SWITCH($A$2,"average", AVERAGE(Instances!I595:Instances!I595),"median", MEDIAN(Instances!I595:Instances!I595),"min", MIN(Instances!I595:Instances!I595),"max", MAX(Instances!I595:Instances!I595),"diff", MAX(Instances!I595:Instances!I595)-MIN(Instances!I595:Instances!I595))</f>
        <v>0</v>
      </c>
      <c r="J595" s="1" cm="1">
        <f t="array" ref="J595">_xlfn.SWITCH($A$2,"average", AVERAGE(Instances!J595:Instances!J595),"median", MEDIAN(Instances!J595:Instances!J595),"min", MIN(Instances!J595:Instances!J595),"max", MAX(Instances!J595:Instances!J595),"diff", MAX(Instances!J595:Instances!J595)-MIN(Instances!J595:Instances!J595))</f>
        <v>0</v>
      </c>
      <c r="K595" s="1" cm="1">
        <f t="array" ref="K595">_xlfn.SWITCH($A$2,"average", AVERAGE(Instances!K595:Instances!K595),"median", MEDIAN(Instances!K595:Instances!K595),"min", MIN(Instances!K595:Instances!K595),"max", MAX(Instances!K595:Instances!K595),"diff", MAX(Instances!K595:Instances!K595)-MIN(Instances!K595:Instances!K595))</f>
        <v>0</v>
      </c>
      <c r="L595" s="1"/>
      <c r="M595" s="1" cm="1">
        <f t="array" ref="M595">_xlfn.SWITCH($A$2,"average", AVERAGE(Instances!M595:Instances!M595),"median", MEDIAN(Instances!M595:Instances!M595),"min", MIN(Instances!M595:Instances!M595),"max", MAX(Instances!M595:Instances!M595),"diff", MAX(Instances!M595:Instances!M595)-MIN(Instances!M595:Instances!M595))</f>
        <v>0</v>
      </c>
      <c r="N595" s="1" cm="1">
        <f t="array" ref="N595">_xlfn.SWITCH($A$2,"average", AVERAGE(Instances!N595:Instances!N595),"median", MEDIAN(Instances!N595:Instances!N595),"min", MIN(Instances!N595:Instances!N595),"max", MAX(Instances!N595:Instances!N595),"diff", MAX(Instances!N595:Instances!N595)-MIN(Instances!N595:Instances!N595))</f>
        <v>0</v>
      </c>
      <c r="O595" s="1"/>
      <c r="P595" s="1" cm="1">
        <f t="array" ref="P595">_xlfn.SWITCH($A$2,"average", AVERAGE(Instances!P595:Instances!P595),"median", MEDIAN(Instances!P595:Instances!P595),"min", MIN(Instances!P595:Instances!P595),"max", MAX(Instances!P595:Instances!P595),"diff", MAX(Instances!P595:Instances!P595)-MIN(Instances!P595:Instances!P595))</f>
        <v>0</v>
      </c>
      <c r="Q595" s="1" cm="1">
        <f t="array" ref="Q595">_xlfn.SWITCH($A$2,"average", AVERAGE(Instances!Q595:Instances!Q595),"median", MEDIAN(Instances!Q595:Instances!Q595),"min", MIN(Instances!Q595:Instances!Q595),"max", MAX(Instances!Q595:Instances!Q595),"diff", MAX(Instances!Q595:Instances!Q595)-MIN(Instances!Q595:Instances!Q595))</f>
        <v>0</v>
      </c>
      <c r="R595" s="1" cm="1">
        <f t="array" ref="R595">_xlfn.SWITCH($A$2,"average", AVERAGE(Instances!R595:Instances!R595),"median", MEDIAN(Instances!R595:Instances!R595),"min", MIN(Instances!R595:Instances!R595),"max", MAX(Instances!R595:Instances!R595),"diff", MAX(Instances!R595:Instances!R595)-MIN(Instances!R595:Instances!R595))</f>
        <v>0</v>
      </c>
      <c r="S595" s="1">
        <f>MIN($B595)</f>
        <v>0</v>
      </c>
      <c r="T595" s="1">
        <f>MIN($C595)</f>
        <v>0</v>
      </c>
      <c r="U595" s="1">
        <f>MIN($D595)</f>
        <v>0</v>
      </c>
      <c r="V595" s="1">
        <f>MIN($E595)</f>
        <v>0</v>
      </c>
      <c r="W595" s="1">
        <f>MIN($F595)</f>
        <v>0</v>
      </c>
      <c r="X595" s="1">
        <f>MIN($G595)</f>
        <v>0</v>
      </c>
      <c r="Y595" s="1">
        <f>MIN($H595)</f>
        <v>0</v>
      </c>
      <c r="Z595" s="1">
        <f>MIN($I595)</f>
        <v>0</v>
      </c>
      <c r="AA595" s="1">
        <f>MIN($J595)</f>
        <v>0</v>
      </c>
      <c r="AB595" s="1">
        <f>MIN($K595)</f>
        <v>0</v>
      </c>
      <c r="AC595" s="1">
        <f>MIN($M595)</f>
        <v>0</v>
      </c>
      <c r="AD595" s="1">
        <f>MIN($N595)</f>
        <v>0</v>
      </c>
      <c r="AE595" s="1">
        <f>MIN($P595)</f>
        <v>0</v>
      </c>
      <c r="AF595" s="1">
        <f>MIN($Q595)</f>
        <v>0</v>
      </c>
      <c r="AG595" s="1">
        <f>MIN($R595)</f>
        <v>0</v>
      </c>
      <c r="AH595" s="1">
        <f>MEDIAN($B595)</f>
        <v>0</v>
      </c>
      <c r="AI595" s="1">
        <f>MEDIAN($C595)</f>
        <v>0</v>
      </c>
      <c r="AJ595" s="1">
        <f>MEDIAN($D595)</f>
        <v>0</v>
      </c>
      <c r="AK595" s="1">
        <f>MEDIAN($E595)</f>
        <v>0</v>
      </c>
      <c r="AL595" s="1">
        <f>MEDIAN($F595)</f>
        <v>0</v>
      </c>
      <c r="AM595" s="1">
        <f>MEDIAN($G595)</f>
        <v>0</v>
      </c>
      <c r="AN595" s="1">
        <f>MEDIAN($H595)</f>
        <v>0</v>
      </c>
      <c r="AO595" s="1">
        <f>MEDIAN($I595)</f>
        <v>0</v>
      </c>
      <c r="AP595" s="1">
        <f>MEDIAN($J595)</f>
        <v>0</v>
      </c>
      <c r="AQ595" s="1">
        <f>MEDIAN($K595)</f>
        <v>0</v>
      </c>
      <c r="AR595" s="1">
        <f>MEDIAN($M595)</f>
        <v>0</v>
      </c>
      <c r="AS595" s="1">
        <f>MEDIAN($N595)</f>
        <v>0</v>
      </c>
      <c r="AT595" s="1">
        <f>MEDIAN($P595)</f>
        <v>0</v>
      </c>
      <c r="AU595" s="1">
        <f>MEDIAN($Q595)</f>
        <v>0</v>
      </c>
      <c r="AV595" s="1">
        <f>MEDIAN($R595)</f>
        <v>0</v>
      </c>
      <c r="AW595" s="1">
        <f>MAX($B595)</f>
        <v>0</v>
      </c>
      <c r="AX595" s="1">
        <f>MAX($C595)</f>
        <v>0</v>
      </c>
      <c r="AY595" s="1">
        <f>MAX($D595)</f>
        <v>0</v>
      </c>
      <c r="AZ595" s="1">
        <f>MAX($E595)</f>
        <v>0</v>
      </c>
      <c r="BA595" s="1">
        <f>MAX($F595)</f>
        <v>0</v>
      </c>
      <c r="BB595" s="1">
        <f>MAX($G595)</f>
        <v>0</v>
      </c>
      <c r="BC595" s="1">
        <f>MAX($H595)</f>
        <v>0</v>
      </c>
      <c r="BD595" s="1">
        <f>MAX($I595)</f>
        <v>0</v>
      </c>
      <c r="BE595" s="1">
        <f>MAX($J595)</f>
        <v>0</v>
      </c>
      <c r="BF595" s="1">
        <f>MAX($K595)</f>
        <v>0</v>
      </c>
      <c r="BG595" s="1">
        <f>MAX($M595)</f>
        <v>0</v>
      </c>
      <c r="BH595" s="1">
        <f>MAX($N595)</f>
        <v>0</v>
      </c>
      <c r="BI595" s="1">
        <f>MAX($P595)</f>
        <v>0</v>
      </c>
      <c r="BJ595" s="1">
        <f>MAX($Q595)</f>
        <v>0</v>
      </c>
      <c r="BK595" s="1">
        <f>MAX($R595)</f>
        <v>0</v>
      </c>
    </row>
    <row r="596" spans="1:63">
      <c r="A596" s="1" t="s">
        <v>110</v>
      </c>
      <c r="B596" s="1" cm="1">
        <f t="array" ref="B596">_xlfn.SWITCH($A$2,"average", AVERAGE(Instances!B596:Instances!B596),"median", MEDIAN(Instances!B596:Instances!B596),"min", MIN(Instances!B596:Instances!B596),"max", MAX(Instances!B596:Instances!B596),"diff", MAX(Instances!B596:Instances!B596)-MIN(Instances!B596:Instances!B596))</f>
        <v>0</v>
      </c>
      <c r="C596" s="1" cm="1">
        <f t="array" ref="C596">_xlfn.SWITCH($A$2,"average", AVERAGE(Instances!C596:Instances!C596),"median", MEDIAN(Instances!C596:Instances!C596),"min", MIN(Instances!C596:Instances!C596),"max", MAX(Instances!C596:Instances!C596),"diff", MAX(Instances!C596:Instances!C596)-MIN(Instances!C596:Instances!C596))</f>
        <v>0</v>
      </c>
      <c r="D596" s="1" cm="1">
        <f t="array" ref="D596">_xlfn.SWITCH($A$2,"average", AVERAGE(Instances!D596:Instances!D596),"median", MEDIAN(Instances!D596:Instances!D596),"min", MIN(Instances!D596:Instances!D596),"max", MAX(Instances!D596:Instances!D596),"diff", MAX(Instances!D596:Instances!D596)-MIN(Instances!D596:Instances!D596))</f>
        <v>0</v>
      </c>
      <c r="E596" s="1" cm="1">
        <f t="array" ref="E596">_xlfn.SWITCH($A$2,"average", AVERAGE(Instances!E596:Instances!E596),"median", MEDIAN(Instances!E596:Instances!E596),"min", MIN(Instances!E596:Instances!E596),"max", MAX(Instances!E596:Instances!E596),"diff", MAX(Instances!E596:Instances!E596)-MIN(Instances!E596:Instances!E596))</f>
        <v>0</v>
      </c>
      <c r="F596" s="1" cm="1">
        <f t="array" ref="F596">_xlfn.SWITCH($A$2,"average", AVERAGE(Instances!F596:Instances!F596),"median", MEDIAN(Instances!F596:Instances!F596),"min", MIN(Instances!F596:Instances!F596),"max", MAX(Instances!F596:Instances!F596),"diff", MAX(Instances!F596:Instances!F596)-MIN(Instances!F596:Instances!F596))</f>
        <v>0</v>
      </c>
      <c r="G596" s="1" cm="1">
        <f t="array" ref="G596">_xlfn.SWITCH($A$2,"average", AVERAGE(Instances!G596:Instances!G596),"median", MEDIAN(Instances!G596:Instances!G596),"min", MIN(Instances!G596:Instances!G596),"max", MAX(Instances!G596:Instances!G596),"diff", MAX(Instances!G596:Instances!G596)-MIN(Instances!G596:Instances!G596))</f>
        <v>0</v>
      </c>
      <c r="H596" s="1" cm="1">
        <f t="array" ref="H596">_xlfn.SWITCH($A$2,"average", AVERAGE(Instances!H596:Instances!H596),"median", MEDIAN(Instances!H596:Instances!H596),"min", MIN(Instances!H596:Instances!H596),"max", MAX(Instances!H596:Instances!H596),"diff", MAX(Instances!H596:Instances!H596)-MIN(Instances!H596:Instances!H596))</f>
        <v>0</v>
      </c>
      <c r="I596" s="1" cm="1">
        <f t="array" ref="I596">_xlfn.SWITCH($A$2,"average", AVERAGE(Instances!I596:Instances!I596),"median", MEDIAN(Instances!I596:Instances!I596),"min", MIN(Instances!I596:Instances!I596),"max", MAX(Instances!I596:Instances!I596),"diff", MAX(Instances!I596:Instances!I596)-MIN(Instances!I596:Instances!I596))</f>
        <v>0</v>
      </c>
      <c r="J596" s="1" cm="1">
        <f t="array" ref="J596">_xlfn.SWITCH($A$2,"average", AVERAGE(Instances!J596:Instances!J596),"median", MEDIAN(Instances!J596:Instances!J596),"min", MIN(Instances!J596:Instances!J596),"max", MAX(Instances!J596:Instances!J596),"diff", MAX(Instances!J596:Instances!J596)-MIN(Instances!J596:Instances!J596))</f>
        <v>0</v>
      </c>
      <c r="K596" s="1" cm="1">
        <f t="array" ref="K596">_xlfn.SWITCH($A$2,"average", AVERAGE(Instances!K596:Instances!K596),"median", MEDIAN(Instances!K596:Instances!K596),"min", MIN(Instances!K596:Instances!K596),"max", MAX(Instances!K596:Instances!K596),"diff", MAX(Instances!K596:Instances!K596)-MIN(Instances!K596:Instances!K596))</f>
        <v>0</v>
      </c>
      <c r="L596" s="1"/>
      <c r="M596" s="1" cm="1">
        <f t="array" ref="M596">_xlfn.SWITCH($A$2,"average", AVERAGE(Instances!M596:Instances!M596),"median", MEDIAN(Instances!M596:Instances!M596),"min", MIN(Instances!M596:Instances!M596),"max", MAX(Instances!M596:Instances!M596),"diff", MAX(Instances!M596:Instances!M596)-MIN(Instances!M596:Instances!M596))</f>
        <v>0</v>
      </c>
      <c r="N596" s="1" cm="1">
        <f t="array" ref="N596">_xlfn.SWITCH($A$2,"average", AVERAGE(Instances!N596:Instances!N596),"median", MEDIAN(Instances!N596:Instances!N596),"min", MIN(Instances!N596:Instances!N596),"max", MAX(Instances!N596:Instances!N596),"diff", MAX(Instances!N596:Instances!N596)-MIN(Instances!N596:Instances!N596))</f>
        <v>0</v>
      </c>
      <c r="O596" s="1"/>
      <c r="P596" s="1" cm="1">
        <f t="array" ref="P596">_xlfn.SWITCH($A$2,"average", AVERAGE(Instances!P596:Instances!P596),"median", MEDIAN(Instances!P596:Instances!P596),"min", MIN(Instances!P596:Instances!P596),"max", MAX(Instances!P596:Instances!P596),"diff", MAX(Instances!P596:Instances!P596)-MIN(Instances!P596:Instances!P596))</f>
        <v>0</v>
      </c>
      <c r="Q596" s="1" cm="1">
        <f t="array" ref="Q596">_xlfn.SWITCH($A$2,"average", AVERAGE(Instances!Q596:Instances!Q596),"median", MEDIAN(Instances!Q596:Instances!Q596),"min", MIN(Instances!Q596:Instances!Q596),"max", MAX(Instances!Q596:Instances!Q596),"diff", MAX(Instances!Q596:Instances!Q596)-MIN(Instances!Q596:Instances!Q596))</f>
        <v>0</v>
      </c>
      <c r="R596" s="1" cm="1">
        <f t="array" ref="R596">_xlfn.SWITCH($A$2,"average", AVERAGE(Instances!R596:Instances!R596),"median", MEDIAN(Instances!R596:Instances!R596),"min", MIN(Instances!R596:Instances!R596),"max", MAX(Instances!R596:Instances!R596),"diff", MAX(Instances!R596:Instances!R596)-MIN(Instances!R596:Instances!R596))</f>
        <v>0</v>
      </c>
      <c r="S596" s="1">
        <f>MIN($B596)</f>
        <v>0</v>
      </c>
      <c r="T596" s="1">
        <f>MIN($C596)</f>
        <v>0</v>
      </c>
      <c r="U596" s="1">
        <f>MIN($D596)</f>
        <v>0</v>
      </c>
      <c r="V596" s="1">
        <f>MIN($E596)</f>
        <v>0</v>
      </c>
      <c r="W596" s="1">
        <f>MIN($F596)</f>
        <v>0</v>
      </c>
      <c r="X596" s="1">
        <f>MIN($G596)</f>
        <v>0</v>
      </c>
      <c r="Y596" s="1">
        <f>MIN($H596)</f>
        <v>0</v>
      </c>
      <c r="Z596" s="1">
        <f>MIN($I596)</f>
        <v>0</v>
      </c>
      <c r="AA596" s="1">
        <f>MIN($J596)</f>
        <v>0</v>
      </c>
      <c r="AB596" s="1">
        <f>MIN($K596)</f>
        <v>0</v>
      </c>
      <c r="AC596" s="1">
        <f>MIN($M596)</f>
        <v>0</v>
      </c>
      <c r="AD596" s="1">
        <f>MIN($N596)</f>
        <v>0</v>
      </c>
      <c r="AE596" s="1">
        <f>MIN($P596)</f>
        <v>0</v>
      </c>
      <c r="AF596" s="1">
        <f>MIN($Q596)</f>
        <v>0</v>
      </c>
      <c r="AG596" s="1">
        <f>MIN($R596)</f>
        <v>0</v>
      </c>
      <c r="AH596" s="1">
        <f>MEDIAN($B596)</f>
        <v>0</v>
      </c>
      <c r="AI596" s="1">
        <f>MEDIAN($C596)</f>
        <v>0</v>
      </c>
      <c r="AJ596" s="1">
        <f>MEDIAN($D596)</f>
        <v>0</v>
      </c>
      <c r="AK596" s="1">
        <f>MEDIAN($E596)</f>
        <v>0</v>
      </c>
      <c r="AL596" s="1">
        <f>MEDIAN($F596)</f>
        <v>0</v>
      </c>
      <c r="AM596" s="1">
        <f>MEDIAN($G596)</f>
        <v>0</v>
      </c>
      <c r="AN596" s="1">
        <f>MEDIAN($H596)</f>
        <v>0</v>
      </c>
      <c r="AO596" s="1">
        <f>MEDIAN($I596)</f>
        <v>0</v>
      </c>
      <c r="AP596" s="1">
        <f>MEDIAN($J596)</f>
        <v>0</v>
      </c>
      <c r="AQ596" s="1">
        <f>MEDIAN($K596)</f>
        <v>0</v>
      </c>
      <c r="AR596" s="1">
        <f>MEDIAN($M596)</f>
        <v>0</v>
      </c>
      <c r="AS596" s="1">
        <f>MEDIAN($N596)</f>
        <v>0</v>
      </c>
      <c r="AT596" s="1">
        <f>MEDIAN($P596)</f>
        <v>0</v>
      </c>
      <c r="AU596" s="1">
        <f>MEDIAN($Q596)</f>
        <v>0</v>
      </c>
      <c r="AV596" s="1">
        <f>MEDIAN($R596)</f>
        <v>0</v>
      </c>
      <c r="AW596" s="1">
        <f>MAX($B596)</f>
        <v>0</v>
      </c>
      <c r="AX596" s="1">
        <f>MAX($C596)</f>
        <v>0</v>
      </c>
      <c r="AY596" s="1">
        <f>MAX($D596)</f>
        <v>0</v>
      </c>
      <c r="AZ596" s="1">
        <f>MAX($E596)</f>
        <v>0</v>
      </c>
      <c r="BA596" s="1">
        <f>MAX($F596)</f>
        <v>0</v>
      </c>
      <c r="BB596" s="1">
        <f>MAX($G596)</f>
        <v>0</v>
      </c>
      <c r="BC596" s="1">
        <f>MAX($H596)</f>
        <v>0</v>
      </c>
      <c r="BD596" s="1">
        <f>MAX($I596)</f>
        <v>0</v>
      </c>
      <c r="BE596" s="1">
        <f>MAX($J596)</f>
        <v>0</v>
      </c>
      <c r="BF596" s="1">
        <f>MAX($K596)</f>
        <v>0</v>
      </c>
      <c r="BG596" s="1">
        <f>MAX($M596)</f>
        <v>0</v>
      </c>
      <c r="BH596" s="1">
        <f>MAX($N596)</f>
        <v>0</v>
      </c>
      <c r="BI596" s="1">
        <f>MAX($P596)</f>
        <v>0</v>
      </c>
      <c r="BJ596" s="1">
        <f>MAX($Q596)</f>
        <v>0</v>
      </c>
      <c r="BK596" s="1">
        <f>MAX($R596)</f>
        <v>0</v>
      </c>
    </row>
    <row r="597" spans="1:63">
      <c r="A597" s="1" t="s">
        <v>111</v>
      </c>
      <c r="B597" s="1" cm="1">
        <f t="array" ref="B597">_xlfn.SWITCH($A$2,"average", AVERAGE(Instances!B597:Instances!B597),"median", MEDIAN(Instances!B597:Instances!B597),"min", MIN(Instances!B597:Instances!B597),"max", MAX(Instances!B597:Instances!B597),"diff", MAX(Instances!B597:Instances!B597)-MIN(Instances!B597:Instances!B597))</f>
        <v>0</v>
      </c>
      <c r="C597" s="1" cm="1">
        <f t="array" ref="C597">_xlfn.SWITCH($A$2,"average", AVERAGE(Instances!C597:Instances!C597),"median", MEDIAN(Instances!C597:Instances!C597),"min", MIN(Instances!C597:Instances!C597),"max", MAX(Instances!C597:Instances!C597),"diff", MAX(Instances!C597:Instances!C597)-MIN(Instances!C597:Instances!C597))</f>
        <v>0</v>
      </c>
      <c r="D597" s="1" cm="1">
        <f t="array" ref="D597">_xlfn.SWITCH($A$2,"average", AVERAGE(Instances!D597:Instances!D597),"median", MEDIAN(Instances!D597:Instances!D597),"min", MIN(Instances!D597:Instances!D597),"max", MAX(Instances!D597:Instances!D597),"diff", MAX(Instances!D597:Instances!D597)-MIN(Instances!D597:Instances!D597))</f>
        <v>0</v>
      </c>
      <c r="E597" s="1" cm="1">
        <f t="array" ref="E597">_xlfn.SWITCH($A$2,"average", AVERAGE(Instances!E597:Instances!E597),"median", MEDIAN(Instances!E597:Instances!E597),"min", MIN(Instances!E597:Instances!E597),"max", MAX(Instances!E597:Instances!E597),"diff", MAX(Instances!E597:Instances!E597)-MIN(Instances!E597:Instances!E597))</f>
        <v>0</v>
      </c>
      <c r="F597" s="1" cm="1">
        <f t="array" ref="F597">_xlfn.SWITCH($A$2,"average", AVERAGE(Instances!F597:Instances!F597),"median", MEDIAN(Instances!F597:Instances!F597),"min", MIN(Instances!F597:Instances!F597),"max", MAX(Instances!F597:Instances!F597),"diff", MAX(Instances!F597:Instances!F597)-MIN(Instances!F597:Instances!F597))</f>
        <v>0</v>
      </c>
      <c r="G597" s="1" cm="1">
        <f t="array" ref="G597">_xlfn.SWITCH($A$2,"average", AVERAGE(Instances!G597:Instances!G597),"median", MEDIAN(Instances!G597:Instances!G597),"min", MIN(Instances!G597:Instances!G597),"max", MAX(Instances!G597:Instances!G597),"diff", MAX(Instances!G597:Instances!G597)-MIN(Instances!G597:Instances!G597))</f>
        <v>0</v>
      </c>
      <c r="H597" s="1" cm="1">
        <f t="array" ref="H597">_xlfn.SWITCH($A$2,"average", AVERAGE(Instances!H597:Instances!H597),"median", MEDIAN(Instances!H597:Instances!H597),"min", MIN(Instances!H597:Instances!H597),"max", MAX(Instances!H597:Instances!H597),"diff", MAX(Instances!H597:Instances!H597)-MIN(Instances!H597:Instances!H597))</f>
        <v>0</v>
      </c>
      <c r="I597" s="1" cm="1">
        <f t="array" ref="I597">_xlfn.SWITCH($A$2,"average", AVERAGE(Instances!I597:Instances!I597),"median", MEDIAN(Instances!I597:Instances!I597),"min", MIN(Instances!I597:Instances!I597),"max", MAX(Instances!I597:Instances!I597),"diff", MAX(Instances!I597:Instances!I597)-MIN(Instances!I597:Instances!I597))</f>
        <v>0</v>
      </c>
      <c r="J597" s="1" cm="1">
        <f t="array" ref="J597">_xlfn.SWITCH($A$2,"average", AVERAGE(Instances!J597:Instances!J597),"median", MEDIAN(Instances!J597:Instances!J597),"min", MIN(Instances!J597:Instances!J597),"max", MAX(Instances!J597:Instances!J597),"diff", MAX(Instances!J597:Instances!J597)-MIN(Instances!J597:Instances!J597))</f>
        <v>0</v>
      </c>
      <c r="K597" s="1" cm="1">
        <f t="array" ref="K597">_xlfn.SWITCH($A$2,"average", AVERAGE(Instances!K597:Instances!K597),"median", MEDIAN(Instances!K597:Instances!K597),"min", MIN(Instances!K597:Instances!K597),"max", MAX(Instances!K597:Instances!K597),"diff", MAX(Instances!K597:Instances!K597)-MIN(Instances!K597:Instances!K597))</f>
        <v>0</v>
      </c>
      <c r="L597" s="1"/>
      <c r="M597" s="1" cm="1">
        <f t="array" ref="M597">_xlfn.SWITCH($A$2,"average", AVERAGE(Instances!M597:Instances!M597),"median", MEDIAN(Instances!M597:Instances!M597),"min", MIN(Instances!M597:Instances!M597),"max", MAX(Instances!M597:Instances!M597),"diff", MAX(Instances!M597:Instances!M597)-MIN(Instances!M597:Instances!M597))</f>
        <v>0</v>
      </c>
      <c r="N597" s="1" cm="1">
        <f t="array" ref="N597">_xlfn.SWITCH($A$2,"average", AVERAGE(Instances!N597:Instances!N597),"median", MEDIAN(Instances!N597:Instances!N597),"min", MIN(Instances!N597:Instances!N597),"max", MAX(Instances!N597:Instances!N597),"diff", MAX(Instances!N597:Instances!N597)-MIN(Instances!N597:Instances!N597))</f>
        <v>0</v>
      </c>
      <c r="O597" s="1"/>
      <c r="P597" s="1" cm="1">
        <f t="array" ref="P597">_xlfn.SWITCH($A$2,"average", AVERAGE(Instances!P597:Instances!P597),"median", MEDIAN(Instances!P597:Instances!P597),"min", MIN(Instances!P597:Instances!P597),"max", MAX(Instances!P597:Instances!P597),"diff", MAX(Instances!P597:Instances!P597)-MIN(Instances!P597:Instances!P597))</f>
        <v>0</v>
      </c>
      <c r="Q597" s="1" cm="1">
        <f t="array" ref="Q597">_xlfn.SWITCH($A$2,"average", AVERAGE(Instances!Q597:Instances!Q597),"median", MEDIAN(Instances!Q597:Instances!Q597),"min", MIN(Instances!Q597:Instances!Q597),"max", MAX(Instances!Q597:Instances!Q597),"diff", MAX(Instances!Q597:Instances!Q597)-MIN(Instances!Q597:Instances!Q597))</f>
        <v>0</v>
      </c>
      <c r="R597" s="1" cm="1">
        <f t="array" ref="R597">_xlfn.SWITCH($A$2,"average", AVERAGE(Instances!R597:Instances!R597),"median", MEDIAN(Instances!R597:Instances!R597),"min", MIN(Instances!R597:Instances!R597),"max", MAX(Instances!R597:Instances!R597),"diff", MAX(Instances!R597:Instances!R597)-MIN(Instances!R597:Instances!R597))</f>
        <v>0</v>
      </c>
      <c r="S597" s="1">
        <f>MIN($B597)</f>
        <v>0</v>
      </c>
      <c r="T597" s="1">
        <f>MIN($C597)</f>
        <v>0</v>
      </c>
      <c r="U597" s="1">
        <f>MIN($D597)</f>
        <v>0</v>
      </c>
      <c r="V597" s="1">
        <f>MIN($E597)</f>
        <v>0</v>
      </c>
      <c r="W597" s="1">
        <f>MIN($F597)</f>
        <v>0</v>
      </c>
      <c r="X597" s="1">
        <f>MIN($G597)</f>
        <v>0</v>
      </c>
      <c r="Y597" s="1">
        <f>MIN($H597)</f>
        <v>0</v>
      </c>
      <c r="Z597" s="1">
        <f>MIN($I597)</f>
        <v>0</v>
      </c>
      <c r="AA597" s="1">
        <f>MIN($J597)</f>
        <v>0</v>
      </c>
      <c r="AB597" s="1">
        <f>MIN($K597)</f>
        <v>0</v>
      </c>
      <c r="AC597" s="1">
        <f>MIN($M597)</f>
        <v>0</v>
      </c>
      <c r="AD597" s="1">
        <f>MIN($N597)</f>
        <v>0</v>
      </c>
      <c r="AE597" s="1">
        <f>MIN($P597)</f>
        <v>0</v>
      </c>
      <c r="AF597" s="1">
        <f>MIN($Q597)</f>
        <v>0</v>
      </c>
      <c r="AG597" s="1">
        <f>MIN($R597)</f>
        <v>0</v>
      </c>
      <c r="AH597" s="1">
        <f>MEDIAN($B597)</f>
        <v>0</v>
      </c>
      <c r="AI597" s="1">
        <f>MEDIAN($C597)</f>
        <v>0</v>
      </c>
      <c r="AJ597" s="1">
        <f>MEDIAN($D597)</f>
        <v>0</v>
      </c>
      <c r="AK597" s="1">
        <f>MEDIAN($E597)</f>
        <v>0</v>
      </c>
      <c r="AL597" s="1">
        <f>MEDIAN($F597)</f>
        <v>0</v>
      </c>
      <c r="AM597" s="1">
        <f>MEDIAN($G597)</f>
        <v>0</v>
      </c>
      <c r="AN597" s="1">
        <f>MEDIAN($H597)</f>
        <v>0</v>
      </c>
      <c r="AO597" s="1">
        <f>MEDIAN($I597)</f>
        <v>0</v>
      </c>
      <c r="AP597" s="1">
        <f>MEDIAN($J597)</f>
        <v>0</v>
      </c>
      <c r="AQ597" s="1">
        <f>MEDIAN($K597)</f>
        <v>0</v>
      </c>
      <c r="AR597" s="1">
        <f>MEDIAN($M597)</f>
        <v>0</v>
      </c>
      <c r="AS597" s="1">
        <f>MEDIAN($N597)</f>
        <v>0</v>
      </c>
      <c r="AT597" s="1">
        <f>MEDIAN($P597)</f>
        <v>0</v>
      </c>
      <c r="AU597" s="1">
        <f>MEDIAN($Q597)</f>
        <v>0</v>
      </c>
      <c r="AV597" s="1">
        <f>MEDIAN($R597)</f>
        <v>0</v>
      </c>
      <c r="AW597" s="1">
        <f>MAX($B597)</f>
        <v>0</v>
      </c>
      <c r="AX597" s="1">
        <f>MAX($C597)</f>
        <v>0</v>
      </c>
      <c r="AY597" s="1">
        <f>MAX($D597)</f>
        <v>0</v>
      </c>
      <c r="AZ597" s="1">
        <f>MAX($E597)</f>
        <v>0</v>
      </c>
      <c r="BA597" s="1">
        <f>MAX($F597)</f>
        <v>0</v>
      </c>
      <c r="BB597" s="1">
        <f>MAX($G597)</f>
        <v>0</v>
      </c>
      <c r="BC597" s="1">
        <f>MAX($H597)</f>
        <v>0</v>
      </c>
      <c r="BD597" s="1">
        <f>MAX($I597)</f>
        <v>0</v>
      </c>
      <c r="BE597" s="1">
        <f>MAX($J597)</f>
        <v>0</v>
      </c>
      <c r="BF597" s="1">
        <f>MAX($K597)</f>
        <v>0</v>
      </c>
      <c r="BG597" s="1">
        <f>MAX($M597)</f>
        <v>0</v>
      </c>
      <c r="BH597" s="1">
        <f>MAX($N597)</f>
        <v>0</v>
      </c>
      <c r="BI597" s="1">
        <f>MAX($P597)</f>
        <v>0</v>
      </c>
      <c r="BJ597" s="1">
        <f>MAX($Q597)</f>
        <v>0</v>
      </c>
      <c r="BK597" s="1">
        <f>MAX($R597)</f>
        <v>0</v>
      </c>
    </row>
    <row r="598" spans="1:63">
      <c r="A598" s="1" t="s">
        <v>112</v>
      </c>
      <c r="B598" s="1" cm="1">
        <f t="array" ref="B598">_xlfn.SWITCH($A$2,"average", AVERAGE(Instances!B598:Instances!B598),"median", MEDIAN(Instances!B598:Instances!B598),"min", MIN(Instances!B598:Instances!B598),"max", MAX(Instances!B598:Instances!B598),"diff", MAX(Instances!B598:Instances!B598)-MIN(Instances!B598:Instances!B598))</f>
        <v>0</v>
      </c>
      <c r="C598" s="1" cm="1">
        <f t="array" ref="C598">_xlfn.SWITCH($A$2,"average", AVERAGE(Instances!C598:Instances!C598),"median", MEDIAN(Instances!C598:Instances!C598),"min", MIN(Instances!C598:Instances!C598),"max", MAX(Instances!C598:Instances!C598),"diff", MAX(Instances!C598:Instances!C598)-MIN(Instances!C598:Instances!C598))</f>
        <v>0</v>
      </c>
      <c r="D598" s="1" cm="1">
        <f t="array" ref="D598">_xlfn.SWITCH($A$2,"average", AVERAGE(Instances!D598:Instances!D598),"median", MEDIAN(Instances!D598:Instances!D598),"min", MIN(Instances!D598:Instances!D598),"max", MAX(Instances!D598:Instances!D598),"diff", MAX(Instances!D598:Instances!D598)-MIN(Instances!D598:Instances!D598))</f>
        <v>0</v>
      </c>
      <c r="E598" s="1" cm="1">
        <f t="array" ref="E598">_xlfn.SWITCH($A$2,"average", AVERAGE(Instances!E598:Instances!E598),"median", MEDIAN(Instances!E598:Instances!E598),"min", MIN(Instances!E598:Instances!E598),"max", MAX(Instances!E598:Instances!E598),"diff", MAX(Instances!E598:Instances!E598)-MIN(Instances!E598:Instances!E598))</f>
        <v>0</v>
      </c>
      <c r="F598" s="1" cm="1">
        <f t="array" ref="F598">_xlfn.SWITCH($A$2,"average", AVERAGE(Instances!F598:Instances!F598),"median", MEDIAN(Instances!F598:Instances!F598),"min", MIN(Instances!F598:Instances!F598),"max", MAX(Instances!F598:Instances!F598),"diff", MAX(Instances!F598:Instances!F598)-MIN(Instances!F598:Instances!F598))</f>
        <v>0</v>
      </c>
      <c r="G598" s="1" cm="1">
        <f t="array" ref="G598">_xlfn.SWITCH($A$2,"average", AVERAGE(Instances!G598:Instances!G598),"median", MEDIAN(Instances!G598:Instances!G598),"min", MIN(Instances!G598:Instances!G598),"max", MAX(Instances!G598:Instances!G598),"diff", MAX(Instances!G598:Instances!G598)-MIN(Instances!G598:Instances!G598))</f>
        <v>0</v>
      </c>
      <c r="H598" s="1" cm="1">
        <f t="array" ref="H598">_xlfn.SWITCH($A$2,"average", AVERAGE(Instances!H598:Instances!H598),"median", MEDIAN(Instances!H598:Instances!H598),"min", MIN(Instances!H598:Instances!H598),"max", MAX(Instances!H598:Instances!H598),"diff", MAX(Instances!H598:Instances!H598)-MIN(Instances!H598:Instances!H598))</f>
        <v>0</v>
      </c>
      <c r="I598" s="1" cm="1">
        <f t="array" ref="I598">_xlfn.SWITCH($A$2,"average", AVERAGE(Instances!I598:Instances!I598),"median", MEDIAN(Instances!I598:Instances!I598),"min", MIN(Instances!I598:Instances!I598),"max", MAX(Instances!I598:Instances!I598),"diff", MAX(Instances!I598:Instances!I598)-MIN(Instances!I598:Instances!I598))</f>
        <v>0</v>
      </c>
      <c r="J598" s="1" cm="1">
        <f t="array" ref="J598">_xlfn.SWITCH($A$2,"average", AVERAGE(Instances!J598:Instances!J598),"median", MEDIAN(Instances!J598:Instances!J598),"min", MIN(Instances!J598:Instances!J598),"max", MAX(Instances!J598:Instances!J598),"diff", MAX(Instances!J598:Instances!J598)-MIN(Instances!J598:Instances!J598))</f>
        <v>0</v>
      </c>
      <c r="K598" s="1" cm="1">
        <f t="array" ref="K598">_xlfn.SWITCH($A$2,"average", AVERAGE(Instances!K598:Instances!K598),"median", MEDIAN(Instances!K598:Instances!K598),"min", MIN(Instances!K598:Instances!K598),"max", MAX(Instances!K598:Instances!K598),"diff", MAX(Instances!K598:Instances!K598)-MIN(Instances!K598:Instances!K598))</f>
        <v>0</v>
      </c>
      <c r="L598" s="1"/>
      <c r="M598" s="1" cm="1">
        <f t="array" ref="M598">_xlfn.SWITCH($A$2,"average", AVERAGE(Instances!M598:Instances!M598),"median", MEDIAN(Instances!M598:Instances!M598),"min", MIN(Instances!M598:Instances!M598),"max", MAX(Instances!M598:Instances!M598),"diff", MAX(Instances!M598:Instances!M598)-MIN(Instances!M598:Instances!M598))</f>
        <v>0</v>
      </c>
      <c r="N598" s="1" cm="1">
        <f t="array" ref="N598">_xlfn.SWITCH($A$2,"average", AVERAGE(Instances!N598:Instances!N598),"median", MEDIAN(Instances!N598:Instances!N598),"min", MIN(Instances!N598:Instances!N598),"max", MAX(Instances!N598:Instances!N598),"diff", MAX(Instances!N598:Instances!N598)-MIN(Instances!N598:Instances!N598))</f>
        <v>0</v>
      </c>
      <c r="O598" s="1"/>
      <c r="P598" s="1" cm="1">
        <f t="array" ref="P598">_xlfn.SWITCH($A$2,"average", AVERAGE(Instances!P598:Instances!P598),"median", MEDIAN(Instances!P598:Instances!P598),"min", MIN(Instances!P598:Instances!P598),"max", MAX(Instances!P598:Instances!P598),"diff", MAX(Instances!P598:Instances!P598)-MIN(Instances!P598:Instances!P598))</f>
        <v>0</v>
      </c>
      <c r="Q598" s="1" cm="1">
        <f t="array" ref="Q598">_xlfn.SWITCH($A$2,"average", AVERAGE(Instances!Q598:Instances!Q598),"median", MEDIAN(Instances!Q598:Instances!Q598),"min", MIN(Instances!Q598:Instances!Q598),"max", MAX(Instances!Q598:Instances!Q598),"diff", MAX(Instances!Q598:Instances!Q598)-MIN(Instances!Q598:Instances!Q598))</f>
        <v>0</v>
      </c>
      <c r="R598" s="1" cm="1">
        <f t="array" ref="R598">_xlfn.SWITCH($A$2,"average", AVERAGE(Instances!R598:Instances!R598),"median", MEDIAN(Instances!R598:Instances!R598),"min", MIN(Instances!R598:Instances!R598),"max", MAX(Instances!R598:Instances!R598),"diff", MAX(Instances!R598:Instances!R598)-MIN(Instances!R598:Instances!R598))</f>
        <v>0</v>
      </c>
      <c r="S598" s="1">
        <f>MIN($B598)</f>
        <v>0</v>
      </c>
      <c r="T598" s="1">
        <f>MIN($C598)</f>
        <v>0</v>
      </c>
      <c r="U598" s="1">
        <f>MIN($D598)</f>
        <v>0</v>
      </c>
      <c r="V598" s="1">
        <f>MIN($E598)</f>
        <v>0</v>
      </c>
      <c r="W598" s="1">
        <f>MIN($F598)</f>
        <v>0</v>
      </c>
      <c r="X598" s="1">
        <f>MIN($G598)</f>
        <v>0</v>
      </c>
      <c r="Y598" s="1">
        <f>MIN($H598)</f>
        <v>0</v>
      </c>
      <c r="Z598" s="1">
        <f>MIN($I598)</f>
        <v>0</v>
      </c>
      <c r="AA598" s="1">
        <f>MIN($J598)</f>
        <v>0</v>
      </c>
      <c r="AB598" s="1">
        <f>MIN($K598)</f>
        <v>0</v>
      </c>
      <c r="AC598" s="1">
        <f>MIN($M598)</f>
        <v>0</v>
      </c>
      <c r="AD598" s="1">
        <f>MIN($N598)</f>
        <v>0</v>
      </c>
      <c r="AE598" s="1">
        <f>MIN($P598)</f>
        <v>0</v>
      </c>
      <c r="AF598" s="1">
        <f>MIN($Q598)</f>
        <v>0</v>
      </c>
      <c r="AG598" s="1">
        <f>MIN($R598)</f>
        <v>0</v>
      </c>
      <c r="AH598" s="1">
        <f>MEDIAN($B598)</f>
        <v>0</v>
      </c>
      <c r="AI598" s="1">
        <f>MEDIAN($C598)</f>
        <v>0</v>
      </c>
      <c r="AJ598" s="1">
        <f>MEDIAN($D598)</f>
        <v>0</v>
      </c>
      <c r="AK598" s="1">
        <f>MEDIAN($E598)</f>
        <v>0</v>
      </c>
      <c r="AL598" s="1">
        <f>MEDIAN($F598)</f>
        <v>0</v>
      </c>
      <c r="AM598" s="1">
        <f>MEDIAN($G598)</f>
        <v>0</v>
      </c>
      <c r="AN598" s="1">
        <f>MEDIAN($H598)</f>
        <v>0</v>
      </c>
      <c r="AO598" s="1">
        <f>MEDIAN($I598)</f>
        <v>0</v>
      </c>
      <c r="AP598" s="1">
        <f>MEDIAN($J598)</f>
        <v>0</v>
      </c>
      <c r="AQ598" s="1">
        <f>MEDIAN($K598)</f>
        <v>0</v>
      </c>
      <c r="AR598" s="1">
        <f>MEDIAN($M598)</f>
        <v>0</v>
      </c>
      <c r="AS598" s="1">
        <f>MEDIAN($N598)</f>
        <v>0</v>
      </c>
      <c r="AT598" s="1">
        <f>MEDIAN($P598)</f>
        <v>0</v>
      </c>
      <c r="AU598" s="1">
        <f>MEDIAN($Q598)</f>
        <v>0</v>
      </c>
      <c r="AV598" s="1">
        <f>MEDIAN($R598)</f>
        <v>0</v>
      </c>
      <c r="AW598" s="1">
        <f>MAX($B598)</f>
        <v>0</v>
      </c>
      <c r="AX598" s="1">
        <f>MAX($C598)</f>
        <v>0</v>
      </c>
      <c r="AY598" s="1">
        <f>MAX($D598)</f>
        <v>0</v>
      </c>
      <c r="AZ598" s="1">
        <f>MAX($E598)</f>
        <v>0</v>
      </c>
      <c r="BA598" s="1">
        <f>MAX($F598)</f>
        <v>0</v>
      </c>
      <c r="BB598" s="1">
        <f>MAX($G598)</f>
        <v>0</v>
      </c>
      <c r="BC598" s="1">
        <f>MAX($H598)</f>
        <v>0</v>
      </c>
      <c r="BD598" s="1">
        <f>MAX($I598)</f>
        <v>0</v>
      </c>
      <c r="BE598" s="1">
        <f>MAX($J598)</f>
        <v>0</v>
      </c>
      <c r="BF598" s="1">
        <f>MAX($K598)</f>
        <v>0</v>
      </c>
      <c r="BG598" s="1">
        <f>MAX($M598)</f>
        <v>0</v>
      </c>
      <c r="BH598" s="1">
        <f>MAX($N598)</f>
        <v>0</v>
      </c>
      <c r="BI598" s="1">
        <f>MAX($P598)</f>
        <v>0</v>
      </c>
      <c r="BJ598" s="1">
        <f>MAX($Q598)</f>
        <v>0</v>
      </c>
      <c r="BK598" s="1">
        <f>MAX($R598)</f>
        <v>0</v>
      </c>
    </row>
    <row r="599" spans="1:63">
      <c r="A599" s="1" t="s">
        <v>113</v>
      </c>
      <c r="B599" s="1" cm="1">
        <f t="array" ref="B599">_xlfn.SWITCH($A$2,"average", AVERAGE(Instances!B599:Instances!B599),"median", MEDIAN(Instances!B599:Instances!B599),"min", MIN(Instances!B599:Instances!B599),"max", MAX(Instances!B599:Instances!B599),"diff", MAX(Instances!B599:Instances!B599)-MIN(Instances!B599:Instances!B599))</f>
        <v>0</v>
      </c>
      <c r="C599" s="1" cm="1">
        <f t="array" ref="C599">_xlfn.SWITCH($A$2,"average", AVERAGE(Instances!C599:Instances!C599),"median", MEDIAN(Instances!C599:Instances!C599),"min", MIN(Instances!C599:Instances!C599),"max", MAX(Instances!C599:Instances!C599),"diff", MAX(Instances!C599:Instances!C599)-MIN(Instances!C599:Instances!C599))</f>
        <v>0</v>
      </c>
      <c r="D599" s="1" cm="1">
        <f t="array" ref="D599">_xlfn.SWITCH($A$2,"average", AVERAGE(Instances!D599:Instances!D599),"median", MEDIAN(Instances!D599:Instances!D599),"min", MIN(Instances!D599:Instances!D599),"max", MAX(Instances!D599:Instances!D599),"diff", MAX(Instances!D599:Instances!D599)-MIN(Instances!D599:Instances!D599))</f>
        <v>0</v>
      </c>
      <c r="E599" s="1" cm="1">
        <f t="array" ref="E599">_xlfn.SWITCH($A$2,"average", AVERAGE(Instances!E599:Instances!E599),"median", MEDIAN(Instances!E599:Instances!E599),"min", MIN(Instances!E599:Instances!E599),"max", MAX(Instances!E599:Instances!E599),"diff", MAX(Instances!E599:Instances!E599)-MIN(Instances!E599:Instances!E599))</f>
        <v>0</v>
      </c>
      <c r="F599" s="1" cm="1">
        <f t="array" ref="F599">_xlfn.SWITCH($A$2,"average", AVERAGE(Instances!F599:Instances!F599),"median", MEDIAN(Instances!F599:Instances!F599),"min", MIN(Instances!F599:Instances!F599),"max", MAX(Instances!F599:Instances!F599),"diff", MAX(Instances!F599:Instances!F599)-MIN(Instances!F599:Instances!F599))</f>
        <v>0</v>
      </c>
      <c r="G599" s="1" cm="1">
        <f t="array" ref="G599">_xlfn.SWITCH($A$2,"average", AVERAGE(Instances!G599:Instances!G599),"median", MEDIAN(Instances!G599:Instances!G599),"min", MIN(Instances!G599:Instances!G599),"max", MAX(Instances!G599:Instances!G599),"diff", MAX(Instances!G599:Instances!G599)-MIN(Instances!G599:Instances!G599))</f>
        <v>0</v>
      </c>
      <c r="H599" s="1" cm="1">
        <f t="array" ref="H599">_xlfn.SWITCH($A$2,"average", AVERAGE(Instances!H599:Instances!H599),"median", MEDIAN(Instances!H599:Instances!H599),"min", MIN(Instances!H599:Instances!H599),"max", MAX(Instances!H599:Instances!H599),"diff", MAX(Instances!H599:Instances!H599)-MIN(Instances!H599:Instances!H599))</f>
        <v>0</v>
      </c>
      <c r="I599" s="1" cm="1">
        <f t="array" ref="I599">_xlfn.SWITCH($A$2,"average", AVERAGE(Instances!I599:Instances!I599),"median", MEDIAN(Instances!I599:Instances!I599),"min", MIN(Instances!I599:Instances!I599),"max", MAX(Instances!I599:Instances!I599),"diff", MAX(Instances!I599:Instances!I599)-MIN(Instances!I599:Instances!I599))</f>
        <v>0</v>
      </c>
      <c r="J599" s="1" cm="1">
        <f t="array" ref="J599">_xlfn.SWITCH($A$2,"average", AVERAGE(Instances!J599:Instances!J599),"median", MEDIAN(Instances!J599:Instances!J599),"min", MIN(Instances!J599:Instances!J599),"max", MAX(Instances!J599:Instances!J599),"diff", MAX(Instances!J599:Instances!J599)-MIN(Instances!J599:Instances!J599))</f>
        <v>0</v>
      </c>
      <c r="K599" s="1" cm="1">
        <f t="array" ref="K599">_xlfn.SWITCH($A$2,"average", AVERAGE(Instances!K599:Instances!K599),"median", MEDIAN(Instances!K599:Instances!K599),"min", MIN(Instances!K599:Instances!K599),"max", MAX(Instances!K599:Instances!K599),"diff", MAX(Instances!K599:Instances!K599)-MIN(Instances!K599:Instances!K599))</f>
        <v>0</v>
      </c>
      <c r="L599" s="1"/>
      <c r="M599" s="1" cm="1">
        <f t="array" ref="M599">_xlfn.SWITCH($A$2,"average", AVERAGE(Instances!M599:Instances!M599),"median", MEDIAN(Instances!M599:Instances!M599),"min", MIN(Instances!M599:Instances!M599),"max", MAX(Instances!M599:Instances!M599),"diff", MAX(Instances!M599:Instances!M599)-MIN(Instances!M599:Instances!M599))</f>
        <v>0</v>
      </c>
      <c r="N599" s="1" cm="1">
        <f t="array" ref="N599">_xlfn.SWITCH($A$2,"average", AVERAGE(Instances!N599:Instances!N599),"median", MEDIAN(Instances!N599:Instances!N599),"min", MIN(Instances!N599:Instances!N599),"max", MAX(Instances!N599:Instances!N599),"diff", MAX(Instances!N599:Instances!N599)-MIN(Instances!N599:Instances!N599))</f>
        <v>0</v>
      </c>
      <c r="O599" s="1"/>
      <c r="P599" s="1" cm="1">
        <f t="array" ref="P599">_xlfn.SWITCH($A$2,"average", AVERAGE(Instances!P599:Instances!P599),"median", MEDIAN(Instances!P599:Instances!P599),"min", MIN(Instances!P599:Instances!P599),"max", MAX(Instances!P599:Instances!P599),"diff", MAX(Instances!P599:Instances!P599)-MIN(Instances!P599:Instances!P599))</f>
        <v>0</v>
      </c>
      <c r="Q599" s="1" cm="1">
        <f t="array" ref="Q599">_xlfn.SWITCH($A$2,"average", AVERAGE(Instances!Q599:Instances!Q599),"median", MEDIAN(Instances!Q599:Instances!Q599),"min", MIN(Instances!Q599:Instances!Q599),"max", MAX(Instances!Q599:Instances!Q599),"diff", MAX(Instances!Q599:Instances!Q599)-MIN(Instances!Q599:Instances!Q599))</f>
        <v>0</v>
      </c>
      <c r="R599" s="1" cm="1">
        <f t="array" ref="R599">_xlfn.SWITCH($A$2,"average", AVERAGE(Instances!R599:Instances!R599),"median", MEDIAN(Instances!R599:Instances!R599),"min", MIN(Instances!R599:Instances!R599),"max", MAX(Instances!R599:Instances!R599),"diff", MAX(Instances!R599:Instances!R599)-MIN(Instances!R599:Instances!R599))</f>
        <v>0</v>
      </c>
      <c r="S599" s="1">
        <f>MIN($B599)</f>
        <v>0</v>
      </c>
      <c r="T599" s="1">
        <f>MIN($C599)</f>
        <v>0</v>
      </c>
      <c r="U599" s="1">
        <f>MIN($D599)</f>
        <v>0</v>
      </c>
      <c r="V599" s="1">
        <f>MIN($E599)</f>
        <v>0</v>
      </c>
      <c r="W599" s="1">
        <f>MIN($F599)</f>
        <v>0</v>
      </c>
      <c r="X599" s="1">
        <f>MIN($G599)</f>
        <v>0</v>
      </c>
      <c r="Y599" s="1">
        <f>MIN($H599)</f>
        <v>0</v>
      </c>
      <c r="Z599" s="1">
        <f>MIN($I599)</f>
        <v>0</v>
      </c>
      <c r="AA599" s="1">
        <f>MIN($J599)</f>
        <v>0</v>
      </c>
      <c r="AB599" s="1">
        <f>MIN($K599)</f>
        <v>0</v>
      </c>
      <c r="AC599" s="1">
        <f>MIN($M599)</f>
        <v>0</v>
      </c>
      <c r="AD599" s="1">
        <f>MIN($N599)</f>
        <v>0</v>
      </c>
      <c r="AE599" s="1">
        <f>MIN($P599)</f>
        <v>0</v>
      </c>
      <c r="AF599" s="1">
        <f>MIN($Q599)</f>
        <v>0</v>
      </c>
      <c r="AG599" s="1">
        <f>MIN($R599)</f>
        <v>0</v>
      </c>
      <c r="AH599" s="1">
        <f>MEDIAN($B599)</f>
        <v>0</v>
      </c>
      <c r="AI599" s="1">
        <f>MEDIAN($C599)</f>
        <v>0</v>
      </c>
      <c r="AJ599" s="1">
        <f>MEDIAN($D599)</f>
        <v>0</v>
      </c>
      <c r="AK599" s="1">
        <f>MEDIAN($E599)</f>
        <v>0</v>
      </c>
      <c r="AL599" s="1">
        <f>MEDIAN($F599)</f>
        <v>0</v>
      </c>
      <c r="AM599" s="1">
        <f>MEDIAN($G599)</f>
        <v>0</v>
      </c>
      <c r="AN599" s="1">
        <f>MEDIAN($H599)</f>
        <v>0</v>
      </c>
      <c r="AO599" s="1">
        <f>MEDIAN($I599)</f>
        <v>0</v>
      </c>
      <c r="AP599" s="1">
        <f>MEDIAN($J599)</f>
        <v>0</v>
      </c>
      <c r="AQ599" s="1">
        <f>MEDIAN($K599)</f>
        <v>0</v>
      </c>
      <c r="AR599" s="1">
        <f>MEDIAN($M599)</f>
        <v>0</v>
      </c>
      <c r="AS599" s="1">
        <f>MEDIAN($N599)</f>
        <v>0</v>
      </c>
      <c r="AT599" s="1">
        <f>MEDIAN($P599)</f>
        <v>0</v>
      </c>
      <c r="AU599" s="1">
        <f>MEDIAN($Q599)</f>
        <v>0</v>
      </c>
      <c r="AV599" s="1">
        <f>MEDIAN($R599)</f>
        <v>0</v>
      </c>
      <c r="AW599" s="1">
        <f>MAX($B599)</f>
        <v>0</v>
      </c>
      <c r="AX599" s="1">
        <f>MAX($C599)</f>
        <v>0</v>
      </c>
      <c r="AY599" s="1">
        <f>MAX($D599)</f>
        <v>0</v>
      </c>
      <c r="AZ599" s="1">
        <f>MAX($E599)</f>
        <v>0</v>
      </c>
      <c r="BA599" s="1">
        <f>MAX($F599)</f>
        <v>0</v>
      </c>
      <c r="BB599" s="1">
        <f>MAX($G599)</f>
        <v>0</v>
      </c>
      <c r="BC599" s="1">
        <f>MAX($H599)</f>
        <v>0</v>
      </c>
      <c r="BD599" s="1">
        <f>MAX($I599)</f>
        <v>0</v>
      </c>
      <c r="BE599" s="1">
        <f>MAX($J599)</f>
        <v>0</v>
      </c>
      <c r="BF599" s="1">
        <f>MAX($K599)</f>
        <v>0</v>
      </c>
      <c r="BG599" s="1">
        <f>MAX($M599)</f>
        <v>0</v>
      </c>
      <c r="BH599" s="1">
        <f>MAX($N599)</f>
        <v>0</v>
      </c>
      <c r="BI599" s="1">
        <f>MAX($P599)</f>
        <v>0</v>
      </c>
      <c r="BJ599" s="1">
        <f>MAX($Q599)</f>
        <v>0</v>
      </c>
      <c r="BK599" s="1">
        <f>MAX($R599)</f>
        <v>0</v>
      </c>
    </row>
    <row r="600" spans="1:63">
      <c r="A600" s="1" t="s">
        <v>114</v>
      </c>
      <c r="B600" s="1" cm="1">
        <f t="array" ref="B600">_xlfn.SWITCH($A$2,"average", AVERAGE(Instances!B600:Instances!B600),"median", MEDIAN(Instances!B600:Instances!B600),"min", MIN(Instances!B600:Instances!B600),"max", MAX(Instances!B600:Instances!B600),"diff", MAX(Instances!B600:Instances!B600)-MIN(Instances!B600:Instances!B600))</f>
        <v>0</v>
      </c>
      <c r="C600" s="1" cm="1">
        <f t="array" ref="C600">_xlfn.SWITCH($A$2,"average", AVERAGE(Instances!C600:Instances!C600),"median", MEDIAN(Instances!C600:Instances!C600),"min", MIN(Instances!C600:Instances!C600),"max", MAX(Instances!C600:Instances!C600),"diff", MAX(Instances!C600:Instances!C600)-MIN(Instances!C600:Instances!C600))</f>
        <v>0</v>
      </c>
      <c r="D600" s="1" cm="1">
        <f t="array" ref="D600">_xlfn.SWITCH($A$2,"average", AVERAGE(Instances!D600:Instances!D600),"median", MEDIAN(Instances!D600:Instances!D600),"min", MIN(Instances!D600:Instances!D600),"max", MAX(Instances!D600:Instances!D600),"diff", MAX(Instances!D600:Instances!D600)-MIN(Instances!D600:Instances!D600))</f>
        <v>0</v>
      </c>
      <c r="E600" s="1" cm="1">
        <f t="array" ref="E600">_xlfn.SWITCH($A$2,"average", AVERAGE(Instances!E600:Instances!E600),"median", MEDIAN(Instances!E600:Instances!E600),"min", MIN(Instances!E600:Instances!E600),"max", MAX(Instances!E600:Instances!E600),"diff", MAX(Instances!E600:Instances!E600)-MIN(Instances!E600:Instances!E600))</f>
        <v>0</v>
      </c>
      <c r="F600" s="1" cm="1">
        <f t="array" ref="F600">_xlfn.SWITCH($A$2,"average", AVERAGE(Instances!F600:Instances!F600),"median", MEDIAN(Instances!F600:Instances!F600),"min", MIN(Instances!F600:Instances!F600),"max", MAX(Instances!F600:Instances!F600),"diff", MAX(Instances!F600:Instances!F600)-MIN(Instances!F600:Instances!F600))</f>
        <v>0</v>
      </c>
      <c r="G600" s="1" cm="1">
        <f t="array" ref="G600">_xlfn.SWITCH($A$2,"average", AVERAGE(Instances!G600:Instances!G600),"median", MEDIAN(Instances!G600:Instances!G600),"min", MIN(Instances!G600:Instances!G600),"max", MAX(Instances!G600:Instances!G600),"diff", MAX(Instances!G600:Instances!G600)-MIN(Instances!G600:Instances!G600))</f>
        <v>0</v>
      </c>
      <c r="H600" s="1" cm="1">
        <f t="array" ref="H600">_xlfn.SWITCH($A$2,"average", AVERAGE(Instances!H600:Instances!H600),"median", MEDIAN(Instances!H600:Instances!H600),"min", MIN(Instances!H600:Instances!H600),"max", MAX(Instances!H600:Instances!H600),"diff", MAX(Instances!H600:Instances!H600)-MIN(Instances!H600:Instances!H600))</f>
        <v>0</v>
      </c>
      <c r="I600" s="1" cm="1">
        <f t="array" ref="I600">_xlfn.SWITCH($A$2,"average", AVERAGE(Instances!I600:Instances!I600),"median", MEDIAN(Instances!I600:Instances!I600),"min", MIN(Instances!I600:Instances!I600),"max", MAX(Instances!I600:Instances!I600),"diff", MAX(Instances!I600:Instances!I600)-MIN(Instances!I600:Instances!I600))</f>
        <v>0</v>
      </c>
      <c r="J600" s="1" cm="1">
        <f t="array" ref="J600">_xlfn.SWITCH($A$2,"average", AVERAGE(Instances!J600:Instances!J600),"median", MEDIAN(Instances!J600:Instances!J600),"min", MIN(Instances!J600:Instances!J600),"max", MAX(Instances!J600:Instances!J600),"diff", MAX(Instances!J600:Instances!J600)-MIN(Instances!J600:Instances!J600))</f>
        <v>0</v>
      </c>
      <c r="K600" s="1" cm="1">
        <f t="array" ref="K600">_xlfn.SWITCH($A$2,"average", AVERAGE(Instances!K600:Instances!K600),"median", MEDIAN(Instances!K600:Instances!K600),"min", MIN(Instances!K600:Instances!K600),"max", MAX(Instances!K600:Instances!K600),"diff", MAX(Instances!K600:Instances!K600)-MIN(Instances!K600:Instances!K600))</f>
        <v>0</v>
      </c>
      <c r="L600" s="1"/>
      <c r="M600" s="1" cm="1">
        <f t="array" ref="M600">_xlfn.SWITCH($A$2,"average", AVERAGE(Instances!M600:Instances!M600),"median", MEDIAN(Instances!M600:Instances!M600),"min", MIN(Instances!M600:Instances!M600),"max", MAX(Instances!M600:Instances!M600),"diff", MAX(Instances!M600:Instances!M600)-MIN(Instances!M600:Instances!M600))</f>
        <v>0</v>
      </c>
      <c r="N600" s="1" cm="1">
        <f t="array" ref="N600">_xlfn.SWITCH($A$2,"average", AVERAGE(Instances!N600:Instances!N600),"median", MEDIAN(Instances!N600:Instances!N600),"min", MIN(Instances!N600:Instances!N600),"max", MAX(Instances!N600:Instances!N600),"diff", MAX(Instances!N600:Instances!N600)-MIN(Instances!N600:Instances!N600))</f>
        <v>0</v>
      </c>
      <c r="O600" s="1"/>
      <c r="P600" s="1" cm="1">
        <f t="array" ref="P600">_xlfn.SWITCH($A$2,"average", AVERAGE(Instances!P600:Instances!P600),"median", MEDIAN(Instances!P600:Instances!P600),"min", MIN(Instances!P600:Instances!P600),"max", MAX(Instances!P600:Instances!P600),"diff", MAX(Instances!P600:Instances!P600)-MIN(Instances!P600:Instances!P600))</f>
        <v>0</v>
      </c>
      <c r="Q600" s="1" cm="1">
        <f t="array" ref="Q600">_xlfn.SWITCH($A$2,"average", AVERAGE(Instances!Q600:Instances!Q600),"median", MEDIAN(Instances!Q600:Instances!Q600),"min", MIN(Instances!Q600:Instances!Q600),"max", MAX(Instances!Q600:Instances!Q600),"diff", MAX(Instances!Q600:Instances!Q600)-MIN(Instances!Q600:Instances!Q600))</f>
        <v>0</v>
      </c>
      <c r="R600" s="1" cm="1">
        <f t="array" ref="R600">_xlfn.SWITCH($A$2,"average", AVERAGE(Instances!R600:Instances!R600),"median", MEDIAN(Instances!R600:Instances!R600),"min", MIN(Instances!R600:Instances!R600),"max", MAX(Instances!R600:Instances!R600),"diff", MAX(Instances!R600:Instances!R600)-MIN(Instances!R600:Instances!R600))</f>
        <v>0</v>
      </c>
      <c r="S600" s="1">
        <f>MIN($B600)</f>
        <v>0</v>
      </c>
      <c r="T600" s="1">
        <f>MIN($C600)</f>
        <v>0</v>
      </c>
      <c r="U600" s="1">
        <f>MIN($D600)</f>
        <v>0</v>
      </c>
      <c r="V600" s="1">
        <f>MIN($E600)</f>
        <v>0</v>
      </c>
      <c r="W600" s="1">
        <f>MIN($F600)</f>
        <v>0</v>
      </c>
      <c r="X600" s="1">
        <f>MIN($G600)</f>
        <v>0</v>
      </c>
      <c r="Y600" s="1">
        <f>MIN($H600)</f>
        <v>0</v>
      </c>
      <c r="Z600" s="1">
        <f>MIN($I600)</f>
        <v>0</v>
      </c>
      <c r="AA600" s="1">
        <f>MIN($J600)</f>
        <v>0</v>
      </c>
      <c r="AB600" s="1">
        <f>MIN($K600)</f>
        <v>0</v>
      </c>
      <c r="AC600" s="1">
        <f>MIN($M600)</f>
        <v>0</v>
      </c>
      <c r="AD600" s="1">
        <f>MIN($N600)</f>
        <v>0</v>
      </c>
      <c r="AE600" s="1">
        <f>MIN($P600)</f>
        <v>0</v>
      </c>
      <c r="AF600" s="1">
        <f>MIN($Q600)</f>
        <v>0</v>
      </c>
      <c r="AG600" s="1">
        <f>MIN($R600)</f>
        <v>0</v>
      </c>
      <c r="AH600" s="1">
        <f>MEDIAN($B600)</f>
        <v>0</v>
      </c>
      <c r="AI600" s="1">
        <f>MEDIAN($C600)</f>
        <v>0</v>
      </c>
      <c r="AJ600" s="1">
        <f>MEDIAN($D600)</f>
        <v>0</v>
      </c>
      <c r="AK600" s="1">
        <f>MEDIAN($E600)</f>
        <v>0</v>
      </c>
      <c r="AL600" s="1">
        <f>MEDIAN($F600)</f>
        <v>0</v>
      </c>
      <c r="AM600" s="1">
        <f>MEDIAN($G600)</f>
        <v>0</v>
      </c>
      <c r="AN600" s="1">
        <f>MEDIAN($H600)</f>
        <v>0</v>
      </c>
      <c r="AO600" s="1">
        <f>MEDIAN($I600)</f>
        <v>0</v>
      </c>
      <c r="AP600" s="1">
        <f>MEDIAN($J600)</f>
        <v>0</v>
      </c>
      <c r="AQ600" s="1">
        <f>MEDIAN($K600)</f>
        <v>0</v>
      </c>
      <c r="AR600" s="1">
        <f>MEDIAN($M600)</f>
        <v>0</v>
      </c>
      <c r="AS600" s="1">
        <f>MEDIAN($N600)</f>
        <v>0</v>
      </c>
      <c r="AT600" s="1">
        <f>MEDIAN($P600)</f>
        <v>0</v>
      </c>
      <c r="AU600" s="1">
        <f>MEDIAN($Q600)</f>
        <v>0</v>
      </c>
      <c r="AV600" s="1">
        <f>MEDIAN($R600)</f>
        <v>0</v>
      </c>
      <c r="AW600" s="1">
        <f>MAX($B600)</f>
        <v>0</v>
      </c>
      <c r="AX600" s="1">
        <f>MAX($C600)</f>
        <v>0</v>
      </c>
      <c r="AY600" s="1">
        <f>MAX($D600)</f>
        <v>0</v>
      </c>
      <c r="AZ600" s="1">
        <f>MAX($E600)</f>
        <v>0</v>
      </c>
      <c r="BA600" s="1">
        <f>MAX($F600)</f>
        <v>0</v>
      </c>
      <c r="BB600" s="1">
        <f>MAX($G600)</f>
        <v>0</v>
      </c>
      <c r="BC600" s="1">
        <f>MAX($H600)</f>
        <v>0</v>
      </c>
      <c r="BD600" s="1">
        <f>MAX($I600)</f>
        <v>0</v>
      </c>
      <c r="BE600" s="1">
        <f>MAX($J600)</f>
        <v>0</v>
      </c>
      <c r="BF600" s="1">
        <f>MAX($K600)</f>
        <v>0</v>
      </c>
      <c r="BG600" s="1">
        <f>MAX($M600)</f>
        <v>0</v>
      </c>
      <c r="BH600" s="1">
        <f>MAX($N600)</f>
        <v>0</v>
      </c>
      <c r="BI600" s="1">
        <f>MAX($P600)</f>
        <v>0</v>
      </c>
      <c r="BJ600" s="1">
        <f>MAX($Q600)</f>
        <v>0</v>
      </c>
      <c r="BK600" s="1">
        <f>MAX($R600)</f>
        <v>0</v>
      </c>
    </row>
    <row r="601" spans="1:63">
      <c r="A601" s="1" t="s">
        <v>115</v>
      </c>
      <c r="B601" s="1" cm="1">
        <f t="array" ref="B601">_xlfn.SWITCH($A$2,"average", AVERAGE(Instances!B601:Instances!B601),"median", MEDIAN(Instances!B601:Instances!B601),"min", MIN(Instances!B601:Instances!B601),"max", MAX(Instances!B601:Instances!B601),"diff", MAX(Instances!B601:Instances!B601)-MIN(Instances!B601:Instances!B601))</f>
        <v>0</v>
      </c>
      <c r="C601" s="1" cm="1">
        <f t="array" ref="C601">_xlfn.SWITCH($A$2,"average", AVERAGE(Instances!C601:Instances!C601),"median", MEDIAN(Instances!C601:Instances!C601),"min", MIN(Instances!C601:Instances!C601),"max", MAX(Instances!C601:Instances!C601),"diff", MAX(Instances!C601:Instances!C601)-MIN(Instances!C601:Instances!C601))</f>
        <v>0</v>
      </c>
      <c r="D601" s="1" cm="1">
        <f t="array" ref="D601">_xlfn.SWITCH($A$2,"average", AVERAGE(Instances!D601:Instances!D601),"median", MEDIAN(Instances!D601:Instances!D601),"min", MIN(Instances!D601:Instances!D601),"max", MAX(Instances!D601:Instances!D601),"diff", MAX(Instances!D601:Instances!D601)-MIN(Instances!D601:Instances!D601))</f>
        <v>0</v>
      </c>
      <c r="E601" s="1" cm="1">
        <f t="array" ref="E601">_xlfn.SWITCH($A$2,"average", AVERAGE(Instances!E601:Instances!E601),"median", MEDIAN(Instances!E601:Instances!E601),"min", MIN(Instances!E601:Instances!E601),"max", MAX(Instances!E601:Instances!E601),"diff", MAX(Instances!E601:Instances!E601)-MIN(Instances!E601:Instances!E601))</f>
        <v>0</v>
      </c>
      <c r="F601" s="1" cm="1">
        <f t="array" ref="F601">_xlfn.SWITCH($A$2,"average", AVERAGE(Instances!F601:Instances!F601),"median", MEDIAN(Instances!F601:Instances!F601),"min", MIN(Instances!F601:Instances!F601),"max", MAX(Instances!F601:Instances!F601),"diff", MAX(Instances!F601:Instances!F601)-MIN(Instances!F601:Instances!F601))</f>
        <v>0</v>
      </c>
      <c r="G601" s="1" cm="1">
        <f t="array" ref="G601">_xlfn.SWITCH($A$2,"average", AVERAGE(Instances!G601:Instances!G601),"median", MEDIAN(Instances!G601:Instances!G601),"min", MIN(Instances!G601:Instances!G601),"max", MAX(Instances!G601:Instances!G601),"diff", MAX(Instances!G601:Instances!G601)-MIN(Instances!G601:Instances!G601))</f>
        <v>0</v>
      </c>
      <c r="H601" s="1" cm="1">
        <f t="array" ref="H601">_xlfn.SWITCH($A$2,"average", AVERAGE(Instances!H601:Instances!H601),"median", MEDIAN(Instances!H601:Instances!H601),"min", MIN(Instances!H601:Instances!H601),"max", MAX(Instances!H601:Instances!H601),"diff", MAX(Instances!H601:Instances!H601)-MIN(Instances!H601:Instances!H601))</f>
        <v>0</v>
      </c>
      <c r="I601" s="1" cm="1">
        <f t="array" ref="I601">_xlfn.SWITCH($A$2,"average", AVERAGE(Instances!I601:Instances!I601),"median", MEDIAN(Instances!I601:Instances!I601),"min", MIN(Instances!I601:Instances!I601),"max", MAX(Instances!I601:Instances!I601),"diff", MAX(Instances!I601:Instances!I601)-MIN(Instances!I601:Instances!I601))</f>
        <v>0</v>
      </c>
      <c r="J601" s="1" cm="1">
        <f t="array" ref="J601">_xlfn.SWITCH($A$2,"average", AVERAGE(Instances!J601:Instances!J601),"median", MEDIAN(Instances!J601:Instances!J601),"min", MIN(Instances!J601:Instances!J601),"max", MAX(Instances!J601:Instances!J601),"diff", MAX(Instances!J601:Instances!J601)-MIN(Instances!J601:Instances!J601))</f>
        <v>0</v>
      </c>
      <c r="K601" s="1" cm="1">
        <f t="array" ref="K601">_xlfn.SWITCH($A$2,"average", AVERAGE(Instances!K601:Instances!K601),"median", MEDIAN(Instances!K601:Instances!K601),"min", MIN(Instances!K601:Instances!K601),"max", MAX(Instances!K601:Instances!K601),"diff", MAX(Instances!K601:Instances!K601)-MIN(Instances!K601:Instances!K601))</f>
        <v>0</v>
      </c>
      <c r="L601" s="1"/>
      <c r="M601" s="1" cm="1">
        <f t="array" ref="M601">_xlfn.SWITCH($A$2,"average", AVERAGE(Instances!M601:Instances!M601),"median", MEDIAN(Instances!M601:Instances!M601),"min", MIN(Instances!M601:Instances!M601),"max", MAX(Instances!M601:Instances!M601),"diff", MAX(Instances!M601:Instances!M601)-MIN(Instances!M601:Instances!M601))</f>
        <v>0</v>
      </c>
      <c r="N601" s="1" cm="1">
        <f t="array" ref="N601">_xlfn.SWITCH($A$2,"average", AVERAGE(Instances!N601:Instances!N601),"median", MEDIAN(Instances!N601:Instances!N601),"min", MIN(Instances!N601:Instances!N601),"max", MAX(Instances!N601:Instances!N601),"diff", MAX(Instances!N601:Instances!N601)-MIN(Instances!N601:Instances!N601))</f>
        <v>0</v>
      </c>
      <c r="O601" s="1"/>
      <c r="P601" s="1" cm="1">
        <f t="array" ref="P601">_xlfn.SWITCH($A$2,"average", AVERAGE(Instances!P601:Instances!P601),"median", MEDIAN(Instances!P601:Instances!P601),"min", MIN(Instances!P601:Instances!P601),"max", MAX(Instances!P601:Instances!P601),"diff", MAX(Instances!P601:Instances!P601)-MIN(Instances!P601:Instances!P601))</f>
        <v>0</v>
      </c>
      <c r="Q601" s="1" cm="1">
        <f t="array" ref="Q601">_xlfn.SWITCH($A$2,"average", AVERAGE(Instances!Q601:Instances!Q601),"median", MEDIAN(Instances!Q601:Instances!Q601),"min", MIN(Instances!Q601:Instances!Q601),"max", MAX(Instances!Q601:Instances!Q601),"diff", MAX(Instances!Q601:Instances!Q601)-MIN(Instances!Q601:Instances!Q601))</f>
        <v>0</v>
      </c>
      <c r="R601" s="1" cm="1">
        <f t="array" ref="R601">_xlfn.SWITCH($A$2,"average", AVERAGE(Instances!R601:Instances!R601),"median", MEDIAN(Instances!R601:Instances!R601),"min", MIN(Instances!R601:Instances!R601),"max", MAX(Instances!R601:Instances!R601),"diff", MAX(Instances!R601:Instances!R601)-MIN(Instances!R601:Instances!R601))</f>
        <v>0</v>
      </c>
      <c r="S601" s="1">
        <f>MIN($B601)</f>
        <v>0</v>
      </c>
      <c r="T601" s="1">
        <f>MIN($C601)</f>
        <v>0</v>
      </c>
      <c r="U601" s="1">
        <f>MIN($D601)</f>
        <v>0</v>
      </c>
      <c r="V601" s="1">
        <f>MIN($E601)</f>
        <v>0</v>
      </c>
      <c r="W601" s="1">
        <f>MIN($F601)</f>
        <v>0</v>
      </c>
      <c r="X601" s="1">
        <f>MIN($G601)</f>
        <v>0</v>
      </c>
      <c r="Y601" s="1">
        <f>MIN($H601)</f>
        <v>0</v>
      </c>
      <c r="Z601" s="1">
        <f>MIN($I601)</f>
        <v>0</v>
      </c>
      <c r="AA601" s="1">
        <f>MIN($J601)</f>
        <v>0</v>
      </c>
      <c r="AB601" s="1">
        <f>MIN($K601)</f>
        <v>0</v>
      </c>
      <c r="AC601" s="1">
        <f>MIN($M601)</f>
        <v>0</v>
      </c>
      <c r="AD601" s="1">
        <f>MIN($N601)</f>
        <v>0</v>
      </c>
      <c r="AE601" s="1">
        <f>MIN($P601)</f>
        <v>0</v>
      </c>
      <c r="AF601" s="1">
        <f>MIN($Q601)</f>
        <v>0</v>
      </c>
      <c r="AG601" s="1">
        <f>MIN($R601)</f>
        <v>0</v>
      </c>
      <c r="AH601" s="1">
        <f>MEDIAN($B601)</f>
        <v>0</v>
      </c>
      <c r="AI601" s="1">
        <f>MEDIAN($C601)</f>
        <v>0</v>
      </c>
      <c r="AJ601" s="1">
        <f>MEDIAN($D601)</f>
        <v>0</v>
      </c>
      <c r="AK601" s="1">
        <f>MEDIAN($E601)</f>
        <v>0</v>
      </c>
      <c r="AL601" s="1">
        <f>MEDIAN($F601)</f>
        <v>0</v>
      </c>
      <c r="AM601" s="1">
        <f>MEDIAN($G601)</f>
        <v>0</v>
      </c>
      <c r="AN601" s="1">
        <f>MEDIAN($H601)</f>
        <v>0</v>
      </c>
      <c r="AO601" s="1">
        <f>MEDIAN($I601)</f>
        <v>0</v>
      </c>
      <c r="AP601" s="1">
        <f>MEDIAN($J601)</f>
        <v>0</v>
      </c>
      <c r="AQ601" s="1">
        <f>MEDIAN($K601)</f>
        <v>0</v>
      </c>
      <c r="AR601" s="1">
        <f>MEDIAN($M601)</f>
        <v>0</v>
      </c>
      <c r="AS601" s="1">
        <f>MEDIAN($N601)</f>
        <v>0</v>
      </c>
      <c r="AT601" s="1">
        <f>MEDIAN($P601)</f>
        <v>0</v>
      </c>
      <c r="AU601" s="1">
        <f>MEDIAN($Q601)</f>
        <v>0</v>
      </c>
      <c r="AV601" s="1">
        <f>MEDIAN($R601)</f>
        <v>0</v>
      </c>
      <c r="AW601" s="1">
        <f>MAX($B601)</f>
        <v>0</v>
      </c>
      <c r="AX601" s="1">
        <f>MAX($C601)</f>
        <v>0</v>
      </c>
      <c r="AY601" s="1">
        <f>MAX($D601)</f>
        <v>0</v>
      </c>
      <c r="AZ601" s="1">
        <f>MAX($E601)</f>
        <v>0</v>
      </c>
      <c r="BA601" s="1">
        <f>MAX($F601)</f>
        <v>0</v>
      </c>
      <c r="BB601" s="1">
        <f>MAX($G601)</f>
        <v>0</v>
      </c>
      <c r="BC601" s="1">
        <f>MAX($H601)</f>
        <v>0</v>
      </c>
      <c r="BD601" s="1">
        <f>MAX($I601)</f>
        <v>0</v>
      </c>
      <c r="BE601" s="1">
        <f>MAX($J601)</f>
        <v>0</v>
      </c>
      <c r="BF601" s="1">
        <f>MAX($K601)</f>
        <v>0</v>
      </c>
      <c r="BG601" s="1">
        <f>MAX($M601)</f>
        <v>0</v>
      </c>
      <c r="BH601" s="1">
        <f>MAX($N601)</f>
        <v>0</v>
      </c>
      <c r="BI601" s="1">
        <f>MAX($P601)</f>
        <v>0</v>
      </c>
      <c r="BJ601" s="1">
        <f>MAX($Q601)</f>
        <v>0</v>
      </c>
      <c r="BK601" s="1">
        <f>MAX($R601)</f>
        <v>0</v>
      </c>
    </row>
    <row r="602" spans="1:63">
      <c r="A602" s="1" t="s">
        <v>116</v>
      </c>
      <c r="B602" s="1" cm="1">
        <f t="array" ref="B602">_xlfn.SWITCH($A$2,"average", AVERAGE(Instances!B602:Instances!B602),"median", MEDIAN(Instances!B602:Instances!B602),"min", MIN(Instances!B602:Instances!B602),"max", MAX(Instances!B602:Instances!B602),"diff", MAX(Instances!B602:Instances!B602)-MIN(Instances!B602:Instances!B602))</f>
        <v>0</v>
      </c>
      <c r="C602" s="1" cm="1">
        <f t="array" ref="C602">_xlfn.SWITCH($A$2,"average", AVERAGE(Instances!C602:Instances!C602),"median", MEDIAN(Instances!C602:Instances!C602),"min", MIN(Instances!C602:Instances!C602),"max", MAX(Instances!C602:Instances!C602),"diff", MAX(Instances!C602:Instances!C602)-MIN(Instances!C602:Instances!C602))</f>
        <v>0</v>
      </c>
      <c r="D602" s="1" cm="1">
        <f t="array" ref="D602">_xlfn.SWITCH($A$2,"average", AVERAGE(Instances!D602:Instances!D602),"median", MEDIAN(Instances!D602:Instances!D602),"min", MIN(Instances!D602:Instances!D602),"max", MAX(Instances!D602:Instances!D602),"diff", MAX(Instances!D602:Instances!D602)-MIN(Instances!D602:Instances!D602))</f>
        <v>0</v>
      </c>
      <c r="E602" s="1" cm="1">
        <f t="array" ref="E602">_xlfn.SWITCH($A$2,"average", AVERAGE(Instances!E602:Instances!E602),"median", MEDIAN(Instances!E602:Instances!E602),"min", MIN(Instances!E602:Instances!E602),"max", MAX(Instances!E602:Instances!E602),"diff", MAX(Instances!E602:Instances!E602)-MIN(Instances!E602:Instances!E602))</f>
        <v>0</v>
      </c>
      <c r="F602" s="1" cm="1">
        <f t="array" ref="F602">_xlfn.SWITCH($A$2,"average", AVERAGE(Instances!F602:Instances!F602),"median", MEDIAN(Instances!F602:Instances!F602),"min", MIN(Instances!F602:Instances!F602),"max", MAX(Instances!F602:Instances!F602),"diff", MAX(Instances!F602:Instances!F602)-MIN(Instances!F602:Instances!F602))</f>
        <v>0</v>
      </c>
      <c r="G602" s="1" cm="1">
        <f t="array" ref="G602">_xlfn.SWITCH($A$2,"average", AVERAGE(Instances!G602:Instances!G602),"median", MEDIAN(Instances!G602:Instances!G602),"min", MIN(Instances!G602:Instances!G602),"max", MAX(Instances!G602:Instances!G602),"diff", MAX(Instances!G602:Instances!G602)-MIN(Instances!G602:Instances!G602))</f>
        <v>0</v>
      </c>
      <c r="H602" s="1" cm="1">
        <f t="array" ref="H602">_xlfn.SWITCH($A$2,"average", AVERAGE(Instances!H602:Instances!H602),"median", MEDIAN(Instances!H602:Instances!H602),"min", MIN(Instances!H602:Instances!H602),"max", MAX(Instances!H602:Instances!H602),"diff", MAX(Instances!H602:Instances!H602)-MIN(Instances!H602:Instances!H602))</f>
        <v>0</v>
      </c>
      <c r="I602" s="1" cm="1">
        <f t="array" ref="I602">_xlfn.SWITCH($A$2,"average", AVERAGE(Instances!I602:Instances!I602),"median", MEDIAN(Instances!I602:Instances!I602),"min", MIN(Instances!I602:Instances!I602),"max", MAX(Instances!I602:Instances!I602),"diff", MAX(Instances!I602:Instances!I602)-MIN(Instances!I602:Instances!I602))</f>
        <v>0</v>
      </c>
      <c r="J602" s="1" cm="1">
        <f t="array" ref="J602">_xlfn.SWITCH($A$2,"average", AVERAGE(Instances!J602:Instances!J602),"median", MEDIAN(Instances!J602:Instances!J602),"min", MIN(Instances!J602:Instances!J602),"max", MAX(Instances!J602:Instances!J602),"diff", MAX(Instances!J602:Instances!J602)-MIN(Instances!J602:Instances!J602))</f>
        <v>0</v>
      </c>
      <c r="K602" s="1" cm="1">
        <f t="array" ref="K602">_xlfn.SWITCH($A$2,"average", AVERAGE(Instances!K602:Instances!K602),"median", MEDIAN(Instances!K602:Instances!K602),"min", MIN(Instances!K602:Instances!K602),"max", MAX(Instances!K602:Instances!K602),"diff", MAX(Instances!K602:Instances!K602)-MIN(Instances!K602:Instances!K602))</f>
        <v>0</v>
      </c>
      <c r="L602" s="1"/>
      <c r="M602" s="1" cm="1">
        <f t="array" ref="M602">_xlfn.SWITCH($A$2,"average", AVERAGE(Instances!M602:Instances!M602),"median", MEDIAN(Instances!M602:Instances!M602),"min", MIN(Instances!M602:Instances!M602),"max", MAX(Instances!M602:Instances!M602),"diff", MAX(Instances!M602:Instances!M602)-MIN(Instances!M602:Instances!M602))</f>
        <v>0</v>
      </c>
      <c r="N602" s="1" cm="1">
        <f t="array" ref="N602">_xlfn.SWITCH($A$2,"average", AVERAGE(Instances!N602:Instances!N602),"median", MEDIAN(Instances!N602:Instances!N602),"min", MIN(Instances!N602:Instances!N602),"max", MAX(Instances!N602:Instances!N602),"diff", MAX(Instances!N602:Instances!N602)-MIN(Instances!N602:Instances!N602))</f>
        <v>0</v>
      </c>
      <c r="O602" s="1"/>
      <c r="P602" s="1" cm="1">
        <f t="array" ref="P602">_xlfn.SWITCH($A$2,"average", AVERAGE(Instances!P602:Instances!P602),"median", MEDIAN(Instances!P602:Instances!P602),"min", MIN(Instances!P602:Instances!P602),"max", MAX(Instances!P602:Instances!P602),"diff", MAX(Instances!P602:Instances!P602)-MIN(Instances!P602:Instances!P602))</f>
        <v>0</v>
      </c>
      <c r="Q602" s="1" cm="1">
        <f t="array" ref="Q602">_xlfn.SWITCH($A$2,"average", AVERAGE(Instances!Q602:Instances!Q602),"median", MEDIAN(Instances!Q602:Instances!Q602),"min", MIN(Instances!Q602:Instances!Q602),"max", MAX(Instances!Q602:Instances!Q602),"diff", MAX(Instances!Q602:Instances!Q602)-MIN(Instances!Q602:Instances!Q602))</f>
        <v>0</v>
      </c>
      <c r="R602" s="1" cm="1">
        <f t="array" ref="R602">_xlfn.SWITCH($A$2,"average", AVERAGE(Instances!R602:Instances!R602),"median", MEDIAN(Instances!R602:Instances!R602),"min", MIN(Instances!R602:Instances!R602),"max", MAX(Instances!R602:Instances!R602),"diff", MAX(Instances!R602:Instances!R602)-MIN(Instances!R602:Instances!R602))</f>
        <v>0</v>
      </c>
      <c r="S602" s="1">
        <f>MIN($B602)</f>
        <v>0</v>
      </c>
      <c r="T602" s="1">
        <f>MIN($C602)</f>
        <v>0</v>
      </c>
      <c r="U602" s="1">
        <f>MIN($D602)</f>
        <v>0</v>
      </c>
      <c r="V602" s="1">
        <f>MIN($E602)</f>
        <v>0</v>
      </c>
      <c r="W602" s="1">
        <f>MIN($F602)</f>
        <v>0</v>
      </c>
      <c r="X602" s="1">
        <f>MIN($G602)</f>
        <v>0</v>
      </c>
      <c r="Y602" s="1">
        <f>MIN($H602)</f>
        <v>0</v>
      </c>
      <c r="Z602" s="1">
        <f>MIN($I602)</f>
        <v>0</v>
      </c>
      <c r="AA602" s="1">
        <f>MIN($J602)</f>
        <v>0</v>
      </c>
      <c r="AB602" s="1">
        <f>MIN($K602)</f>
        <v>0</v>
      </c>
      <c r="AC602" s="1">
        <f>MIN($M602)</f>
        <v>0</v>
      </c>
      <c r="AD602" s="1">
        <f>MIN($N602)</f>
        <v>0</v>
      </c>
      <c r="AE602" s="1">
        <f>MIN($P602)</f>
        <v>0</v>
      </c>
      <c r="AF602" s="1">
        <f>MIN($Q602)</f>
        <v>0</v>
      </c>
      <c r="AG602" s="1">
        <f>MIN($R602)</f>
        <v>0</v>
      </c>
      <c r="AH602" s="1">
        <f>MEDIAN($B602)</f>
        <v>0</v>
      </c>
      <c r="AI602" s="1">
        <f>MEDIAN($C602)</f>
        <v>0</v>
      </c>
      <c r="AJ602" s="1">
        <f>MEDIAN($D602)</f>
        <v>0</v>
      </c>
      <c r="AK602" s="1">
        <f>MEDIAN($E602)</f>
        <v>0</v>
      </c>
      <c r="AL602" s="1">
        <f>MEDIAN($F602)</f>
        <v>0</v>
      </c>
      <c r="AM602" s="1">
        <f>MEDIAN($G602)</f>
        <v>0</v>
      </c>
      <c r="AN602" s="1">
        <f>MEDIAN($H602)</f>
        <v>0</v>
      </c>
      <c r="AO602" s="1">
        <f>MEDIAN($I602)</f>
        <v>0</v>
      </c>
      <c r="AP602" s="1">
        <f>MEDIAN($J602)</f>
        <v>0</v>
      </c>
      <c r="AQ602" s="1">
        <f>MEDIAN($K602)</f>
        <v>0</v>
      </c>
      <c r="AR602" s="1">
        <f>MEDIAN($M602)</f>
        <v>0</v>
      </c>
      <c r="AS602" s="1">
        <f>MEDIAN($N602)</f>
        <v>0</v>
      </c>
      <c r="AT602" s="1">
        <f>MEDIAN($P602)</f>
        <v>0</v>
      </c>
      <c r="AU602" s="1">
        <f>MEDIAN($Q602)</f>
        <v>0</v>
      </c>
      <c r="AV602" s="1">
        <f>MEDIAN($R602)</f>
        <v>0</v>
      </c>
      <c r="AW602" s="1">
        <f>MAX($B602)</f>
        <v>0</v>
      </c>
      <c r="AX602" s="1">
        <f>MAX($C602)</f>
        <v>0</v>
      </c>
      <c r="AY602" s="1">
        <f>MAX($D602)</f>
        <v>0</v>
      </c>
      <c r="AZ602" s="1">
        <f>MAX($E602)</f>
        <v>0</v>
      </c>
      <c r="BA602" s="1">
        <f>MAX($F602)</f>
        <v>0</v>
      </c>
      <c r="BB602" s="1">
        <f>MAX($G602)</f>
        <v>0</v>
      </c>
      <c r="BC602" s="1">
        <f>MAX($H602)</f>
        <v>0</v>
      </c>
      <c r="BD602" s="1">
        <f>MAX($I602)</f>
        <v>0</v>
      </c>
      <c r="BE602" s="1">
        <f>MAX($J602)</f>
        <v>0</v>
      </c>
      <c r="BF602" s="1">
        <f>MAX($K602)</f>
        <v>0</v>
      </c>
      <c r="BG602" s="1">
        <f>MAX($M602)</f>
        <v>0</v>
      </c>
      <c r="BH602" s="1">
        <f>MAX($N602)</f>
        <v>0</v>
      </c>
      <c r="BI602" s="1">
        <f>MAX($P602)</f>
        <v>0</v>
      </c>
      <c r="BJ602" s="1">
        <f>MAX($Q602)</f>
        <v>0</v>
      </c>
      <c r="BK602" s="1">
        <f>MAX($R602)</f>
        <v>0</v>
      </c>
    </row>
    <row r="603" spans="1:63">
      <c r="A603" s="1" t="s">
        <v>117</v>
      </c>
      <c r="B603" s="1" cm="1">
        <f t="array" ref="B603">_xlfn.SWITCH($A$2,"average", AVERAGE(Instances!B603:Instances!B603),"median", MEDIAN(Instances!B603:Instances!B603),"min", MIN(Instances!B603:Instances!B603),"max", MAX(Instances!B603:Instances!B603),"diff", MAX(Instances!B603:Instances!B603)-MIN(Instances!B603:Instances!B603))</f>
        <v>0</v>
      </c>
      <c r="C603" s="1" cm="1">
        <f t="array" ref="C603">_xlfn.SWITCH($A$2,"average", AVERAGE(Instances!C603:Instances!C603),"median", MEDIAN(Instances!C603:Instances!C603),"min", MIN(Instances!C603:Instances!C603),"max", MAX(Instances!C603:Instances!C603),"diff", MAX(Instances!C603:Instances!C603)-MIN(Instances!C603:Instances!C603))</f>
        <v>0</v>
      </c>
      <c r="D603" s="1" cm="1">
        <f t="array" ref="D603">_xlfn.SWITCH($A$2,"average", AVERAGE(Instances!D603:Instances!D603),"median", MEDIAN(Instances!D603:Instances!D603),"min", MIN(Instances!D603:Instances!D603),"max", MAX(Instances!D603:Instances!D603),"diff", MAX(Instances!D603:Instances!D603)-MIN(Instances!D603:Instances!D603))</f>
        <v>0</v>
      </c>
      <c r="E603" s="1" cm="1">
        <f t="array" ref="E603">_xlfn.SWITCH($A$2,"average", AVERAGE(Instances!E603:Instances!E603),"median", MEDIAN(Instances!E603:Instances!E603),"min", MIN(Instances!E603:Instances!E603),"max", MAX(Instances!E603:Instances!E603),"diff", MAX(Instances!E603:Instances!E603)-MIN(Instances!E603:Instances!E603))</f>
        <v>0</v>
      </c>
      <c r="F603" s="1" cm="1">
        <f t="array" ref="F603">_xlfn.SWITCH($A$2,"average", AVERAGE(Instances!F603:Instances!F603),"median", MEDIAN(Instances!F603:Instances!F603),"min", MIN(Instances!F603:Instances!F603),"max", MAX(Instances!F603:Instances!F603),"diff", MAX(Instances!F603:Instances!F603)-MIN(Instances!F603:Instances!F603))</f>
        <v>0</v>
      </c>
      <c r="G603" s="1" cm="1">
        <f t="array" ref="G603">_xlfn.SWITCH($A$2,"average", AVERAGE(Instances!G603:Instances!G603),"median", MEDIAN(Instances!G603:Instances!G603),"min", MIN(Instances!G603:Instances!G603),"max", MAX(Instances!G603:Instances!G603),"diff", MAX(Instances!G603:Instances!G603)-MIN(Instances!G603:Instances!G603))</f>
        <v>0</v>
      </c>
      <c r="H603" s="1" cm="1">
        <f t="array" ref="H603">_xlfn.SWITCH($A$2,"average", AVERAGE(Instances!H603:Instances!H603),"median", MEDIAN(Instances!H603:Instances!H603),"min", MIN(Instances!H603:Instances!H603),"max", MAX(Instances!H603:Instances!H603),"diff", MAX(Instances!H603:Instances!H603)-MIN(Instances!H603:Instances!H603))</f>
        <v>0</v>
      </c>
      <c r="I603" s="1" cm="1">
        <f t="array" ref="I603">_xlfn.SWITCH($A$2,"average", AVERAGE(Instances!I603:Instances!I603),"median", MEDIAN(Instances!I603:Instances!I603),"min", MIN(Instances!I603:Instances!I603),"max", MAX(Instances!I603:Instances!I603),"diff", MAX(Instances!I603:Instances!I603)-MIN(Instances!I603:Instances!I603))</f>
        <v>0</v>
      </c>
      <c r="J603" s="1" cm="1">
        <f t="array" ref="J603">_xlfn.SWITCH($A$2,"average", AVERAGE(Instances!J603:Instances!J603),"median", MEDIAN(Instances!J603:Instances!J603),"min", MIN(Instances!J603:Instances!J603),"max", MAX(Instances!J603:Instances!J603),"diff", MAX(Instances!J603:Instances!J603)-MIN(Instances!J603:Instances!J603))</f>
        <v>0</v>
      </c>
      <c r="K603" s="1" cm="1">
        <f t="array" ref="K603">_xlfn.SWITCH($A$2,"average", AVERAGE(Instances!K603:Instances!K603),"median", MEDIAN(Instances!K603:Instances!K603),"min", MIN(Instances!K603:Instances!K603),"max", MAX(Instances!K603:Instances!K603),"diff", MAX(Instances!K603:Instances!K603)-MIN(Instances!K603:Instances!K603))</f>
        <v>0</v>
      </c>
      <c r="L603" s="1"/>
      <c r="M603" s="1" cm="1">
        <f t="array" ref="M603">_xlfn.SWITCH($A$2,"average", AVERAGE(Instances!M603:Instances!M603),"median", MEDIAN(Instances!M603:Instances!M603),"min", MIN(Instances!M603:Instances!M603),"max", MAX(Instances!M603:Instances!M603),"diff", MAX(Instances!M603:Instances!M603)-MIN(Instances!M603:Instances!M603))</f>
        <v>0</v>
      </c>
      <c r="N603" s="1" cm="1">
        <f t="array" ref="N603">_xlfn.SWITCH($A$2,"average", AVERAGE(Instances!N603:Instances!N603),"median", MEDIAN(Instances!N603:Instances!N603),"min", MIN(Instances!N603:Instances!N603),"max", MAX(Instances!N603:Instances!N603),"diff", MAX(Instances!N603:Instances!N603)-MIN(Instances!N603:Instances!N603))</f>
        <v>0</v>
      </c>
      <c r="O603" s="1"/>
      <c r="P603" s="1" cm="1">
        <f t="array" ref="P603">_xlfn.SWITCH($A$2,"average", AVERAGE(Instances!P603:Instances!P603),"median", MEDIAN(Instances!P603:Instances!P603),"min", MIN(Instances!P603:Instances!P603),"max", MAX(Instances!P603:Instances!P603),"diff", MAX(Instances!P603:Instances!P603)-MIN(Instances!P603:Instances!P603))</f>
        <v>0</v>
      </c>
      <c r="Q603" s="1" cm="1">
        <f t="array" ref="Q603">_xlfn.SWITCH($A$2,"average", AVERAGE(Instances!Q603:Instances!Q603),"median", MEDIAN(Instances!Q603:Instances!Q603),"min", MIN(Instances!Q603:Instances!Q603),"max", MAX(Instances!Q603:Instances!Q603),"diff", MAX(Instances!Q603:Instances!Q603)-MIN(Instances!Q603:Instances!Q603))</f>
        <v>0</v>
      </c>
      <c r="R603" s="1" cm="1">
        <f t="array" ref="R603">_xlfn.SWITCH($A$2,"average", AVERAGE(Instances!R603:Instances!R603),"median", MEDIAN(Instances!R603:Instances!R603),"min", MIN(Instances!R603:Instances!R603),"max", MAX(Instances!R603:Instances!R603),"diff", MAX(Instances!R603:Instances!R603)-MIN(Instances!R603:Instances!R603))</f>
        <v>0</v>
      </c>
      <c r="S603" s="1">
        <f>MIN($B603)</f>
        <v>0</v>
      </c>
      <c r="T603" s="1">
        <f>MIN($C603)</f>
        <v>0</v>
      </c>
      <c r="U603" s="1">
        <f>MIN($D603)</f>
        <v>0</v>
      </c>
      <c r="V603" s="1">
        <f>MIN($E603)</f>
        <v>0</v>
      </c>
      <c r="W603" s="1">
        <f>MIN($F603)</f>
        <v>0</v>
      </c>
      <c r="X603" s="1">
        <f>MIN($G603)</f>
        <v>0</v>
      </c>
      <c r="Y603" s="1">
        <f>MIN($H603)</f>
        <v>0</v>
      </c>
      <c r="Z603" s="1">
        <f>MIN($I603)</f>
        <v>0</v>
      </c>
      <c r="AA603" s="1">
        <f>MIN($J603)</f>
        <v>0</v>
      </c>
      <c r="AB603" s="1">
        <f>MIN($K603)</f>
        <v>0</v>
      </c>
      <c r="AC603" s="1">
        <f>MIN($M603)</f>
        <v>0</v>
      </c>
      <c r="AD603" s="1">
        <f>MIN($N603)</f>
        <v>0</v>
      </c>
      <c r="AE603" s="1">
        <f>MIN($P603)</f>
        <v>0</v>
      </c>
      <c r="AF603" s="1">
        <f>MIN($Q603)</f>
        <v>0</v>
      </c>
      <c r="AG603" s="1">
        <f>MIN($R603)</f>
        <v>0</v>
      </c>
      <c r="AH603" s="1">
        <f>MEDIAN($B603)</f>
        <v>0</v>
      </c>
      <c r="AI603" s="1">
        <f>MEDIAN($C603)</f>
        <v>0</v>
      </c>
      <c r="AJ603" s="1">
        <f>MEDIAN($D603)</f>
        <v>0</v>
      </c>
      <c r="AK603" s="1">
        <f>MEDIAN($E603)</f>
        <v>0</v>
      </c>
      <c r="AL603" s="1">
        <f>MEDIAN($F603)</f>
        <v>0</v>
      </c>
      <c r="AM603" s="1">
        <f>MEDIAN($G603)</f>
        <v>0</v>
      </c>
      <c r="AN603" s="1">
        <f>MEDIAN($H603)</f>
        <v>0</v>
      </c>
      <c r="AO603" s="1">
        <f>MEDIAN($I603)</f>
        <v>0</v>
      </c>
      <c r="AP603" s="1">
        <f>MEDIAN($J603)</f>
        <v>0</v>
      </c>
      <c r="AQ603" s="1">
        <f>MEDIAN($K603)</f>
        <v>0</v>
      </c>
      <c r="AR603" s="1">
        <f>MEDIAN($M603)</f>
        <v>0</v>
      </c>
      <c r="AS603" s="1">
        <f>MEDIAN($N603)</f>
        <v>0</v>
      </c>
      <c r="AT603" s="1">
        <f>MEDIAN($P603)</f>
        <v>0</v>
      </c>
      <c r="AU603" s="1">
        <f>MEDIAN($Q603)</f>
        <v>0</v>
      </c>
      <c r="AV603" s="1">
        <f>MEDIAN($R603)</f>
        <v>0</v>
      </c>
      <c r="AW603" s="1">
        <f>MAX($B603)</f>
        <v>0</v>
      </c>
      <c r="AX603" s="1">
        <f>MAX($C603)</f>
        <v>0</v>
      </c>
      <c r="AY603" s="1">
        <f>MAX($D603)</f>
        <v>0</v>
      </c>
      <c r="AZ603" s="1">
        <f>MAX($E603)</f>
        <v>0</v>
      </c>
      <c r="BA603" s="1">
        <f>MAX($F603)</f>
        <v>0</v>
      </c>
      <c r="BB603" s="1">
        <f>MAX($G603)</f>
        <v>0</v>
      </c>
      <c r="BC603" s="1">
        <f>MAX($H603)</f>
        <v>0</v>
      </c>
      <c r="BD603" s="1">
        <f>MAX($I603)</f>
        <v>0</v>
      </c>
      <c r="BE603" s="1">
        <f>MAX($J603)</f>
        <v>0</v>
      </c>
      <c r="BF603" s="1">
        <f>MAX($K603)</f>
        <v>0</v>
      </c>
      <c r="BG603" s="1">
        <f>MAX($M603)</f>
        <v>0</v>
      </c>
      <c r="BH603" s="1">
        <f>MAX($N603)</f>
        <v>0</v>
      </c>
      <c r="BI603" s="1">
        <f>MAX($P603)</f>
        <v>0</v>
      </c>
      <c r="BJ603" s="1">
        <f>MAX($Q603)</f>
        <v>0</v>
      </c>
      <c r="BK603" s="1">
        <f>MAX($R603)</f>
        <v>0</v>
      </c>
    </row>
    <row r="604" spans="1:63">
      <c r="A604" s="1" t="s">
        <v>118</v>
      </c>
      <c r="B604" s="1" cm="1">
        <f t="array" ref="B604">_xlfn.SWITCH($A$2,"average", AVERAGE(Instances!B604:Instances!B604),"median", MEDIAN(Instances!B604:Instances!B604),"min", MIN(Instances!B604:Instances!B604),"max", MAX(Instances!B604:Instances!B604),"diff", MAX(Instances!B604:Instances!B604)-MIN(Instances!B604:Instances!B604))</f>
        <v>0</v>
      </c>
      <c r="C604" s="1" cm="1">
        <f t="array" ref="C604">_xlfn.SWITCH($A$2,"average", AVERAGE(Instances!C604:Instances!C604),"median", MEDIAN(Instances!C604:Instances!C604),"min", MIN(Instances!C604:Instances!C604),"max", MAX(Instances!C604:Instances!C604),"diff", MAX(Instances!C604:Instances!C604)-MIN(Instances!C604:Instances!C604))</f>
        <v>0</v>
      </c>
      <c r="D604" s="1" cm="1">
        <f t="array" ref="D604">_xlfn.SWITCH($A$2,"average", AVERAGE(Instances!D604:Instances!D604),"median", MEDIAN(Instances!D604:Instances!D604),"min", MIN(Instances!D604:Instances!D604),"max", MAX(Instances!D604:Instances!D604),"diff", MAX(Instances!D604:Instances!D604)-MIN(Instances!D604:Instances!D604))</f>
        <v>0</v>
      </c>
      <c r="E604" s="1" cm="1">
        <f t="array" ref="E604">_xlfn.SWITCH($A$2,"average", AVERAGE(Instances!E604:Instances!E604),"median", MEDIAN(Instances!E604:Instances!E604),"min", MIN(Instances!E604:Instances!E604),"max", MAX(Instances!E604:Instances!E604),"diff", MAX(Instances!E604:Instances!E604)-MIN(Instances!E604:Instances!E604))</f>
        <v>0</v>
      </c>
      <c r="F604" s="1" cm="1">
        <f t="array" ref="F604">_xlfn.SWITCH($A$2,"average", AVERAGE(Instances!F604:Instances!F604),"median", MEDIAN(Instances!F604:Instances!F604),"min", MIN(Instances!F604:Instances!F604),"max", MAX(Instances!F604:Instances!F604),"diff", MAX(Instances!F604:Instances!F604)-MIN(Instances!F604:Instances!F604))</f>
        <v>0</v>
      </c>
      <c r="G604" s="1" cm="1">
        <f t="array" ref="G604">_xlfn.SWITCH($A$2,"average", AVERAGE(Instances!G604:Instances!G604),"median", MEDIAN(Instances!G604:Instances!G604),"min", MIN(Instances!G604:Instances!G604),"max", MAX(Instances!G604:Instances!G604),"diff", MAX(Instances!G604:Instances!G604)-MIN(Instances!G604:Instances!G604))</f>
        <v>0</v>
      </c>
      <c r="H604" s="1" cm="1">
        <f t="array" ref="H604">_xlfn.SWITCH($A$2,"average", AVERAGE(Instances!H604:Instances!H604),"median", MEDIAN(Instances!H604:Instances!H604),"min", MIN(Instances!H604:Instances!H604),"max", MAX(Instances!H604:Instances!H604),"diff", MAX(Instances!H604:Instances!H604)-MIN(Instances!H604:Instances!H604))</f>
        <v>0</v>
      </c>
      <c r="I604" s="1" cm="1">
        <f t="array" ref="I604">_xlfn.SWITCH($A$2,"average", AVERAGE(Instances!I604:Instances!I604),"median", MEDIAN(Instances!I604:Instances!I604),"min", MIN(Instances!I604:Instances!I604),"max", MAX(Instances!I604:Instances!I604),"diff", MAX(Instances!I604:Instances!I604)-MIN(Instances!I604:Instances!I604))</f>
        <v>0</v>
      </c>
      <c r="J604" s="1" cm="1">
        <f t="array" ref="J604">_xlfn.SWITCH($A$2,"average", AVERAGE(Instances!J604:Instances!J604),"median", MEDIAN(Instances!J604:Instances!J604),"min", MIN(Instances!J604:Instances!J604),"max", MAX(Instances!J604:Instances!J604),"diff", MAX(Instances!J604:Instances!J604)-MIN(Instances!J604:Instances!J604))</f>
        <v>0</v>
      </c>
      <c r="K604" s="1" cm="1">
        <f t="array" ref="K604">_xlfn.SWITCH($A$2,"average", AVERAGE(Instances!K604:Instances!K604),"median", MEDIAN(Instances!K604:Instances!K604),"min", MIN(Instances!K604:Instances!K604),"max", MAX(Instances!K604:Instances!K604),"diff", MAX(Instances!K604:Instances!K604)-MIN(Instances!K604:Instances!K604))</f>
        <v>0</v>
      </c>
      <c r="L604" s="1"/>
      <c r="M604" s="1" cm="1">
        <f t="array" ref="M604">_xlfn.SWITCH($A$2,"average", AVERAGE(Instances!M604:Instances!M604),"median", MEDIAN(Instances!M604:Instances!M604),"min", MIN(Instances!M604:Instances!M604),"max", MAX(Instances!M604:Instances!M604),"diff", MAX(Instances!M604:Instances!M604)-MIN(Instances!M604:Instances!M604))</f>
        <v>0</v>
      </c>
      <c r="N604" s="1" cm="1">
        <f t="array" ref="N604">_xlfn.SWITCH($A$2,"average", AVERAGE(Instances!N604:Instances!N604),"median", MEDIAN(Instances!N604:Instances!N604),"min", MIN(Instances!N604:Instances!N604),"max", MAX(Instances!N604:Instances!N604),"diff", MAX(Instances!N604:Instances!N604)-MIN(Instances!N604:Instances!N604))</f>
        <v>0</v>
      </c>
      <c r="O604" s="1"/>
      <c r="P604" s="1" cm="1">
        <f t="array" ref="P604">_xlfn.SWITCH($A$2,"average", AVERAGE(Instances!P604:Instances!P604),"median", MEDIAN(Instances!P604:Instances!P604),"min", MIN(Instances!P604:Instances!P604),"max", MAX(Instances!P604:Instances!P604),"diff", MAX(Instances!P604:Instances!P604)-MIN(Instances!P604:Instances!P604))</f>
        <v>0</v>
      </c>
      <c r="Q604" s="1" cm="1">
        <f t="array" ref="Q604">_xlfn.SWITCH($A$2,"average", AVERAGE(Instances!Q604:Instances!Q604),"median", MEDIAN(Instances!Q604:Instances!Q604),"min", MIN(Instances!Q604:Instances!Q604),"max", MAX(Instances!Q604:Instances!Q604),"diff", MAX(Instances!Q604:Instances!Q604)-MIN(Instances!Q604:Instances!Q604))</f>
        <v>0</v>
      </c>
      <c r="R604" s="1" cm="1">
        <f t="array" ref="R604">_xlfn.SWITCH($A$2,"average", AVERAGE(Instances!R604:Instances!R604),"median", MEDIAN(Instances!R604:Instances!R604),"min", MIN(Instances!R604:Instances!R604),"max", MAX(Instances!R604:Instances!R604),"diff", MAX(Instances!R604:Instances!R604)-MIN(Instances!R604:Instances!R604))</f>
        <v>0</v>
      </c>
      <c r="S604" s="1">
        <f>MIN($B604)</f>
        <v>0</v>
      </c>
      <c r="T604" s="1">
        <f>MIN($C604)</f>
        <v>0</v>
      </c>
      <c r="U604" s="1">
        <f>MIN($D604)</f>
        <v>0</v>
      </c>
      <c r="V604" s="1">
        <f>MIN($E604)</f>
        <v>0</v>
      </c>
      <c r="W604" s="1">
        <f>MIN($F604)</f>
        <v>0</v>
      </c>
      <c r="X604" s="1">
        <f>MIN($G604)</f>
        <v>0</v>
      </c>
      <c r="Y604" s="1">
        <f>MIN($H604)</f>
        <v>0</v>
      </c>
      <c r="Z604" s="1">
        <f>MIN($I604)</f>
        <v>0</v>
      </c>
      <c r="AA604" s="1">
        <f>MIN($J604)</f>
        <v>0</v>
      </c>
      <c r="AB604" s="1">
        <f>MIN($K604)</f>
        <v>0</v>
      </c>
      <c r="AC604" s="1">
        <f>MIN($M604)</f>
        <v>0</v>
      </c>
      <c r="AD604" s="1">
        <f>MIN($N604)</f>
        <v>0</v>
      </c>
      <c r="AE604" s="1">
        <f>MIN($P604)</f>
        <v>0</v>
      </c>
      <c r="AF604" s="1">
        <f>MIN($Q604)</f>
        <v>0</v>
      </c>
      <c r="AG604" s="1">
        <f>MIN($R604)</f>
        <v>0</v>
      </c>
      <c r="AH604" s="1">
        <f>MEDIAN($B604)</f>
        <v>0</v>
      </c>
      <c r="AI604" s="1">
        <f>MEDIAN($C604)</f>
        <v>0</v>
      </c>
      <c r="AJ604" s="1">
        <f>MEDIAN($D604)</f>
        <v>0</v>
      </c>
      <c r="AK604" s="1">
        <f>MEDIAN($E604)</f>
        <v>0</v>
      </c>
      <c r="AL604" s="1">
        <f>MEDIAN($F604)</f>
        <v>0</v>
      </c>
      <c r="AM604" s="1">
        <f>MEDIAN($G604)</f>
        <v>0</v>
      </c>
      <c r="AN604" s="1">
        <f>MEDIAN($H604)</f>
        <v>0</v>
      </c>
      <c r="AO604" s="1">
        <f>MEDIAN($I604)</f>
        <v>0</v>
      </c>
      <c r="AP604" s="1">
        <f>MEDIAN($J604)</f>
        <v>0</v>
      </c>
      <c r="AQ604" s="1">
        <f>MEDIAN($K604)</f>
        <v>0</v>
      </c>
      <c r="AR604" s="1">
        <f>MEDIAN($M604)</f>
        <v>0</v>
      </c>
      <c r="AS604" s="1">
        <f>MEDIAN($N604)</f>
        <v>0</v>
      </c>
      <c r="AT604" s="1">
        <f>MEDIAN($P604)</f>
        <v>0</v>
      </c>
      <c r="AU604" s="1">
        <f>MEDIAN($Q604)</f>
        <v>0</v>
      </c>
      <c r="AV604" s="1">
        <f>MEDIAN($R604)</f>
        <v>0</v>
      </c>
      <c r="AW604" s="1">
        <f>MAX($B604)</f>
        <v>0</v>
      </c>
      <c r="AX604" s="1">
        <f>MAX($C604)</f>
        <v>0</v>
      </c>
      <c r="AY604" s="1">
        <f>MAX($D604)</f>
        <v>0</v>
      </c>
      <c r="AZ604" s="1">
        <f>MAX($E604)</f>
        <v>0</v>
      </c>
      <c r="BA604" s="1">
        <f>MAX($F604)</f>
        <v>0</v>
      </c>
      <c r="BB604" s="1">
        <f>MAX($G604)</f>
        <v>0</v>
      </c>
      <c r="BC604" s="1">
        <f>MAX($H604)</f>
        <v>0</v>
      </c>
      <c r="BD604" s="1">
        <f>MAX($I604)</f>
        <v>0</v>
      </c>
      <c r="BE604" s="1">
        <f>MAX($J604)</f>
        <v>0</v>
      </c>
      <c r="BF604" s="1">
        <f>MAX($K604)</f>
        <v>0</v>
      </c>
      <c r="BG604" s="1">
        <f>MAX($M604)</f>
        <v>0</v>
      </c>
      <c r="BH604" s="1">
        <f>MAX($N604)</f>
        <v>0</v>
      </c>
      <c r="BI604" s="1">
        <f>MAX($P604)</f>
        <v>0</v>
      </c>
      <c r="BJ604" s="1">
        <f>MAX($Q604)</f>
        <v>0</v>
      </c>
      <c r="BK604" s="1">
        <f>MAX($R604)</f>
        <v>0</v>
      </c>
    </row>
    <row r="605" spans="1:63">
      <c r="A605" s="1" t="s">
        <v>119</v>
      </c>
      <c r="B605" s="1" cm="1">
        <f t="array" ref="B605">_xlfn.SWITCH($A$2,"average", AVERAGE(Instances!B605:Instances!B605),"median", MEDIAN(Instances!B605:Instances!B605),"min", MIN(Instances!B605:Instances!B605),"max", MAX(Instances!B605:Instances!B605),"diff", MAX(Instances!B605:Instances!B605)-MIN(Instances!B605:Instances!B605))</f>
        <v>0</v>
      </c>
      <c r="C605" s="1" cm="1">
        <f t="array" ref="C605">_xlfn.SWITCH($A$2,"average", AVERAGE(Instances!C605:Instances!C605),"median", MEDIAN(Instances!C605:Instances!C605),"min", MIN(Instances!C605:Instances!C605),"max", MAX(Instances!C605:Instances!C605),"diff", MAX(Instances!C605:Instances!C605)-MIN(Instances!C605:Instances!C605))</f>
        <v>0</v>
      </c>
      <c r="D605" s="1" cm="1">
        <f t="array" ref="D605">_xlfn.SWITCH($A$2,"average", AVERAGE(Instances!D605:Instances!D605),"median", MEDIAN(Instances!D605:Instances!D605),"min", MIN(Instances!D605:Instances!D605),"max", MAX(Instances!D605:Instances!D605),"diff", MAX(Instances!D605:Instances!D605)-MIN(Instances!D605:Instances!D605))</f>
        <v>0</v>
      </c>
      <c r="E605" s="1" cm="1">
        <f t="array" ref="E605">_xlfn.SWITCH($A$2,"average", AVERAGE(Instances!E605:Instances!E605),"median", MEDIAN(Instances!E605:Instances!E605),"min", MIN(Instances!E605:Instances!E605),"max", MAX(Instances!E605:Instances!E605),"diff", MAX(Instances!E605:Instances!E605)-MIN(Instances!E605:Instances!E605))</f>
        <v>0</v>
      </c>
      <c r="F605" s="1" cm="1">
        <f t="array" ref="F605">_xlfn.SWITCH($A$2,"average", AVERAGE(Instances!F605:Instances!F605),"median", MEDIAN(Instances!F605:Instances!F605),"min", MIN(Instances!F605:Instances!F605),"max", MAX(Instances!F605:Instances!F605),"diff", MAX(Instances!F605:Instances!F605)-MIN(Instances!F605:Instances!F605))</f>
        <v>0</v>
      </c>
      <c r="G605" s="1" cm="1">
        <f t="array" ref="G605">_xlfn.SWITCH($A$2,"average", AVERAGE(Instances!G605:Instances!G605),"median", MEDIAN(Instances!G605:Instances!G605),"min", MIN(Instances!G605:Instances!G605),"max", MAX(Instances!G605:Instances!G605),"diff", MAX(Instances!G605:Instances!G605)-MIN(Instances!G605:Instances!G605))</f>
        <v>0</v>
      </c>
      <c r="H605" s="1" cm="1">
        <f t="array" ref="H605">_xlfn.SWITCH($A$2,"average", AVERAGE(Instances!H605:Instances!H605),"median", MEDIAN(Instances!H605:Instances!H605),"min", MIN(Instances!H605:Instances!H605),"max", MAX(Instances!H605:Instances!H605),"diff", MAX(Instances!H605:Instances!H605)-MIN(Instances!H605:Instances!H605))</f>
        <v>0</v>
      </c>
      <c r="I605" s="1" cm="1">
        <f t="array" ref="I605">_xlfn.SWITCH($A$2,"average", AVERAGE(Instances!I605:Instances!I605),"median", MEDIAN(Instances!I605:Instances!I605),"min", MIN(Instances!I605:Instances!I605),"max", MAX(Instances!I605:Instances!I605),"diff", MAX(Instances!I605:Instances!I605)-MIN(Instances!I605:Instances!I605))</f>
        <v>0</v>
      </c>
      <c r="J605" s="1" cm="1">
        <f t="array" ref="J605">_xlfn.SWITCH($A$2,"average", AVERAGE(Instances!J605:Instances!J605),"median", MEDIAN(Instances!J605:Instances!J605),"min", MIN(Instances!J605:Instances!J605),"max", MAX(Instances!J605:Instances!J605),"diff", MAX(Instances!J605:Instances!J605)-MIN(Instances!J605:Instances!J605))</f>
        <v>0</v>
      </c>
      <c r="K605" s="1" cm="1">
        <f t="array" ref="K605">_xlfn.SWITCH($A$2,"average", AVERAGE(Instances!K605:Instances!K605),"median", MEDIAN(Instances!K605:Instances!K605),"min", MIN(Instances!K605:Instances!K605),"max", MAX(Instances!K605:Instances!K605),"diff", MAX(Instances!K605:Instances!K605)-MIN(Instances!K605:Instances!K605))</f>
        <v>0</v>
      </c>
      <c r="L605" s="1"/>
      <c r="M605" s="1" cm="1">
        <f t="array" ref="M605">_xlfn.SWITCH($A$2,"average", AVERAGE(Instances!M605:Instances!M605),"median", MEDIAN(Instances!M605:Instances!M605),"min", MIN(Instances!M605:Instances!M605),"max", MAX(Instances!M605:Instances!M605),"diff", MAX(Instances!M605:Instances!M605)-MIN(Instances!M605:Instances!M605))</f>
        <v>0</v>
      </c>
      <c r="N605" s="1" cm="1">
        <f t="array" ref="N605">_xlfn.SWITCH($A$2,"average", AVERAGE(Instances!N605:Instances!N605),"median", MEDIAN(Instances!N605:Instances!N605),"min", MIN(Instances!N605:Instances!N605),"max", MAX(Instances!N605:Instances!N605),"diff", MAX(Instances!N605:Instances!N605)-MIN(Instances!N605:Instances!N605))</f>
        <v>0</v>
      </c>
      <c r="O605" s="1"/>
      <c r="P605" s="1" cm="1">
        <f t="array" ref="P605">_xlfn.SWITCH($A$2,"average", AVERAGE(Instances!P605:Instances!P605),"median", MEDIAN(Instances!P605:Instances!P605),"min", MIN(Instances!P605:Instances!P605),"max", MAX(Instances!P605:Instances!P605),"diff", MAX(Instances!P605:Instances!P605)-MIN(Instances!P605:Instances!P605))</f>
        <v>0</v>
      </c>
      <c r="Q605" s="1" cm="1">
        <f t="array" ref="Q605">_xlfn.SWITCH($A$2,"average", AVERAGE(Instances!Q605:Instances!Q605),"median", MEDIAN(Instances!Q605:Instances!Q605),"min", MIN(Instances!Q605:Instances!Q605),"max", MAX(Instances!Q605:Instances!Q605),"diff", MAX(Instances!Q605:Instances!Q605)-MIN(Instances!Q605:Instances!Q605))</f>
        <v>0</v>
      </c>
      <c r="R605" s="1" cm="1">
        <f t="array" ref="R605">_xlfn.SWITCH($A$2,"average", AVERAGE(Instances!R605:Instances!R605),"median", MEDIAN(Instances!R605:Instances!R605),"min", MIN(Instances!R605:Instances!R605),"max", MAX(Instances!R605:Instances!R605),"diff", MAX(Instances!R605:Instances!R605)-MIN(Instances!R605:Instances!R605))</f>
        <v>0</v>
      </c>
      <c r="S605" s="1">
        <f>MIN($B605)</f>
        <v>0</v>
      </c>
      <c r="T605" s="1">
        <f>MIN($C605)</f>
        <v>0</v>
      </c>
      <c r="U605" s="1">
        <f>MIN($D605)</f>
        <v>0</v>
      </c>
      <c r="V605" s="1">
        <f>MIN($E605)</f>
        <v>0</v>
      </c>
      <c r="W605" s="1">
        <f>MIN($F605)</f>
        <v>0</v>
      </c>
      <c r="X605" s="1">
        <f>MIN($G605)</f>
        <v>0</v>
      </c>
      <c r="Y605" s="1">
        <f>MIN($H605)</f>
        <v>0</v>
      </c>
      <c r="Z605" s="1">
        <f>MIN($I605)</f>
        <v>0</v>
      </c>
      <c r="AA605" s="1">
        <f>MIN($J605)</f>
        <v>0</v>
      </c>
      <c r="AB605" s="1">
        <f>MIN($K605)</f>
        <v>0</v>
      </c>
      <c r="AC605" s="1">
        <f>MIN($M605)</f>
        <v>0</v>
      </c>
      <c r="AD605" s="1">
        <f>MIN($N605)</f>
        <v>0</v>
      </c>
      <c r="AE605" s="1">
        <f>MIN($P605)</f>
        <v>0</v>
      </c>
      <c r="AF605" s="1">
        <f>MIN($Q605)</f>
        <v>0</v>
      </c>
      <c r="AG605" s="1">
        <f>MIN($R605)</f>
        <v>0</v>
      </c>
      <c r="AH605" s="1">
        <f>MEDIAN($B605)</f>
        <v>0</v>
      </c>
      <c r="AI605" s="1">
        <f>MEDIAN($C605)</f>
        <v>0</v>
      </c>
      <c r="AJ605" s="1">
        <f>MEDIAN($D605)</f>
        <v>0</v>
      </c>
      <c r="AK605" s="1">
        <f>MEDIAN($E605)</f>
        <v>0</v>
      </c>
      <c r="AL605" s="1">
        <f>MEDIAN($F605)</f>
        <v>0</v>
      </c>
      <c r="AM605" s="1">
        <f>MEDIAN($G605)</f>
        <v>0</v>
      </c>
      <c r="AN605" s="1">
        <f>MEDIAN($H605)</f>
        <v>0</v>
      </c>
      <c r="AO605" s="1">
        <f>MEDIAN($I605)</f>
        <v>0</v>
      </c>
      <c r="AP605" s="1">
        <f>MEDIAN($J605)</f>
        <v>0</v>
      </c>
      <c r="AQ605" s="1">
        <f>MEDIAN($K605)</f>
        <v>0</v>
      </c>
      <c r="AR605" s="1">
        <f>MEDIAN($M605)</f>
        <v>0</v>
      </c>
      <c r="AS605" s="1">
        <f>MEDIAN($N605)</f>
        <v>0</v>
      </c>
      <c r="AT605" s="1">
        <f>MEDIAN($P605)</f>
        <v>0</v>
      </c>
      <c r="AU605" s="1">
        <f>MEDIAN($Q605)</f>
        <v>0</v>
      </c>
      <c r="AV605" s="1">
        <f>MEDIAN($R605)</f>
        <v>0</v>
      </c>
      <c r="AW605" s="1">
        <f>MAX($B605)</f>
        <v>0</v>
      </c>
      <c r="AX605" s="1">
        <f>MAX($C605)</f>
        <v>0</v>
      </c>
      <c r="AY605" s="1">
        <f>MAX($D605)</f>
        <v>0</v>
      </c>
      <c r="AZ605" s="1">
        <f>MAX($E605)</f>
        <v>0</v>
      </c>
      <c r="BA605" s="1">
        <f>MAX($F605)</f>
        <v>0</v>
      </c>
      <c r="BB605" s="1">
        <f>MAX($G605)</f>
        <v>0</v>
      </c>
      <c r="BC605" s="1">
        <f>MAX($H605)</f>
        <v>0</v>
      </c>
      <c r="BD605" s="1">
        <f>MAX($I605)</f>
        <v>0</v>
      </c>
      <c r="BE605" s="1">
        <f>MAX($J605)</f>
        <v>0</v>
      </c>
      <c r="BF605" s="1">
        <f>MAX($K605)</f>
        <v>0</v>
      </c>
      <c r="BG605" s="1">
        <f>MAX($M605)</f>
        <v>0</v>
      </c>
      <c r="BH605" s="1">
        <f>MAX($N605)</f>
        <v>0</v>
      </c>
      <c r="BI605" s="1">
        <f>MAX($P605)</f>
        <v>0</v>
      </c>
      <c r="BJ605" s="1">
        <f>MAX($Q605)</f>
        <v>0</v>
      </c>
      <c r="BK605" s="1">
        <f>MAX($R605)</f>
        <v>0</v>
      </c>
    </row>
    <row r="606" spans="1:63">
      <c r="A606" s="1" t="s">
        <v>120</v>
      </c>
      <c r="B606" s="1" cm="1">
        <f t="array" ref="B606">_xlfn.SWITCH($A$2,"average", AVERAGE(Instances!B606:Instances!B606),"median", MEDIAN(Instances!B606:Instances!B606),"min", MIN(Instances!B606:Instances!B606),"max", MAX(Instances!B606:Instances!B606),"diff", MAX(Instances!B606:Instances!B606)-MIN(Instances!B606:Instances!B606))</f>
        <v>0</v>
      </c>
      <c r="C606" s="1" cm="1">
        <f t="array" ref="C606">_xlfn.SWITCH($A$2,"average", AVERAGE(Instances!C606:Instances!C606),"median", MEDIAN(Instances!C606:Instances!C606),"min", MIN(Instances!C606:Instances!C606),"max", MAX(Instances!C606:Instances!C606),"diff", MAX(Instances!C606:Instances!C606)-MIN(Instances!C606:Instances!C606))</f>
        <v>0</v>
      </c>
      <c r="D606" s="1" cm="1">
        <f t="array" ref="D606">_xlfn.SWITCH($A$2,"average", AVERAGE(Instances!D606:Instances!D606),"median", MEDIAN(Instances!D606:Instances!D606),"min", MIN(Instances!D606:Instances!D606),"max", MAX(Instances!D606:Instances!D606),"diff", MAX(Instances!D606:Instances!D606)-MIN(Instances!D606:Instances!D606))</f>
        <v>0</v>
      </c>
      <c r="E606" s="1" cm="1">
        <f t="array" ref="E606">_xlfn.SWITCH($A$2,"average", AVERAGE(Instances!E606:Instances!E606),"median", MEDIAN(Instances!E606:Instances!E606),"min", MIN(Instances!E606:Instances!E606),"max", MAX(Instances!E606:Instances!E606),"diff", MAX(Instances!E606:Instances!E606)-MIN(Instances!E606:Instances!E606))</f>
        <v>0</v>
      </c>
      <c r="F606" s="1" cm="1">
        <f t="array" ref="F606">_xlfn.SWITCH($A$2,"average", AVERAGE(Instances!F606:Instances!F606),"median", MEDIAN(Instances!F606:Instances!F606),"min", MIN(Instances!F606:Instances!F606),"max", MAX(Instances!F606:Instances!F606),"diff", MAX(Instances!F606:Instances!F606)-MIN(Instances!F606:Instances!F606))</f>
        <v>0</v>
      </c>
      <c r="G606" s="1" cm="1">
        <f t="array" ref="G606">_xlfn.SWITCH($A$2,"average", AVERAGE(Instances!G606:Instances!G606),"median", MEDIAN(Instances!G606:Instances!G606),"min", MIN(Instances!G606:Instances!G606),"max", MAX(Instances!G606:Instances!G606),"diff", MAX(Instances!G606:Instances!G606)-MIN(Instances!G606:Instances!G606))</f>
        <v>0</v>
      </c>
      <c r="H606" s="1" cm="1">
        <f t="array" ref="H606">_xlfn.SWITCH($A$2,"average", AVERAGE(Instances!H606:Instances!H606),"median", MEDIAN(Instances!H606:Instances!H606),"min", MIN(Instances!H606:Instances!H606),"max", MAX(Instances!H606:Instances!H606),"diff", MAX(Instances!H606:Instances!H606)-MIN(Instances!H606:Instances!H606))</f>
        <v>0</v>
      </c>
      <c r="I606" s="1" cm="1">
        <f t="array" ref="I606">_xlfn.SWITCH($A$2,"average", AVERAGE(Instances!I606:Instances!I606),"median", MEDIAN(Instances!I606:Instances!I606),"min", MIN(Instances!I606:Instances!I606),"max", MAX(Instances!I606:Instances!I606),"diff", MAX(Instances!I606:Instances!I606)-MIN(Instances!I606:Instances!I606))</f>
        <v>0</v>
      </c>
      <c r="J606" s="1" cm="1">
        <f t="array" ref="J606">_xlfn.SWITCH($A$2,"average", AVERAGE(Instances!J606:Instances!J606),"median", MEDIAN(Instances!J606:Instances!J606),"min", MIN(Instances!J606:Instances!J606),"max", MAX(Instances!J606:Instances!J606),"diff", MAX(Instances!J606:Instances!J606)-MIN(Instances!J606:Instances!J606))</f>
        <v>0</v>
      </c>
      <c r="K606" s="1" cm="1">
        <f t="array" ref="K606">_xlfn.SWITCH($A$2,"average", AVERAGE(Instances!K606:Instances!K606),"median", MEDIAN(Instances!K606:Instances!K606),"min", MIN(Instances!K606:Instances!K606),"max", MAX(Instances!K606:Instances!K606),"diff", MAX(Instances!K606:Instances!K606)-MIN(Instances!K606:Instances!K606))</f>
        <v>0</v>
      </c>
      <c r="L606" s="1"/>
      <c r="M606" s="1" cm="1">
        <f t="array" ref="M606">_xlfn.SWITCH($A$2,"average", AVERAGE(Instances!M606:Instances!M606),"median", MEDIAN(Instances!M606:Instances!M606),"min", MIN(Instances!M606:Instances!M606),"max", MAX(Instances!M606:Instances!M606),"diff", MAX(Instances!M606:Instances!M606)-MIN(Instances!M606:Instances!M606))</f>
        <v>0</v>
      </c>
      <c r="N606" s="1" cm="1">
        <f t="array" ref="N606">_xlfn.SWITCH($A$2,"average", AVERAGE(Instances!N606:Instances!N606),"median", MEDIAN(Instances!N606:Instances!N606),"min", MIN(Instances!N606:Instances!N606),"max", MAX(Instances!N606:Instances!N606),"diff", MAX(Instances!N606:Instances!N606)-MIN(Instances!N606:Instances!N606))</f>
        <v>0</v>
      </c>
      <c r="O606" s="1"/>
      <c r="P606" s="1" cm="1">
        <f t="array" ref="P606">_xlfn.SWITCH($A$2,"average", AVERAGE(Instances!P606:Instances!P606),"median", MEDIAN(Instances!P606:Instances!P606),"min", MIN(Instances!P606:Instances!P606),"max", MAX(Instances!P606:Instances!P606),"diff", MAX(Instances!P606:Instances!P606)-MIN(Instances!P606:Instances!P606))</f>
        <v>0</v>
      </c>
      <c r="Q606" s="1" cm="1">
        <f t="array" ref="Q606">_xlfn.SWITCH($A$2,"average", AVERAGE(Instances!Q606:Instances!Q606),"median", MEDIAN(Instances!Q606:Instances!Q606),"min", MIN(Instances!Q606:Instances!Q606),"max", MAX(Instances!Q606:Instances!Q606),"diff", MAX(Instances!Q606:Instances!Q606)-MIN(Instances!Q606:Instances!Q606))</f>
        <v>0</v>
      </c>
      <c r="R606" s="1" cm="1">
        <f t="array" ref="R606">_xlfn.SWITCH($A$2,"average", AVERAGE(Instances!R606:Instances!R606),"median", MEDIAN(Instances!R606:Instances!R606),"min", MIN(Instances!R606:Instances!R606),"max", MAX(Instances!R606:Instances!R606),"diff", MAX(Instances!R606:Instances!R606)-MIN(Instances!R606:Instances!R606))</f>
        <v>0</v>
      </c>
      <c r="S606" s="1">
        <f>MIN($B606)</f>
        <v>0</v>
      </c>
      <c r="T606" s="1">
        <f>MIN($C606)</f>
        <v>0</v>
      </c>
      <c r="U606" s="1">
        <f>MIN($D606)</f>
        <v>0</v>
      </c>
      <c r="V606" s="1">
        <f>MIN($E606)</f>
        <v>0</v>
      </c>
      <c r="W606" s="1">
        <f>MIN($F606)</f>
        <v>0</v>
      </c>
      <c r="X606" s="1">
        <f>MIN($G606)</f>
        <v>0</v>
      </c>
      <c r="Y606" s="1">
        <f>MIN($H606)</f>
        <v>0</v>
      </c>
      <c r="Z606" s="1">
        <f>MIN($I606)</f>
        <v>0</v>
      </c>
      <c r="AA606" s="1">
        <f>MIN($J606)</f>
        <v>0</v>
      </c>
      <c r="AB606" s="1">
        <f>MIN($K606)</f>
        <v>0</v>
      </c>
      <c r="AC606" s="1">
        <f>MIN($M606)</f>
        <v>0</v>
      </c>
      <c r="AD606" s="1">
        <f>MIN($N606)</f>
        <v>0</v>
      </c>
      <c r="AE606" s="1">
        <f>MIN($P606)</f>
        <v>0</v>
      </c>
      <c r="AF606" s="1">
        <f>MIN($Q606)</f>
        <v>0</v>
      </c>
      <c r="AG606" s="1">
        <f>MIN($R606)</f>
        <v>0</v>
      </c>
      <c r="AH606" s="1">
        <f>MEDIAN($B606)</f>
        <v>0</v>
      </c>
      <c r="AI606" s="1">
        <f>MEDIAN($C606)</f>
        <v>0</v>
      </c>
      <c r="AJ606" s="1">
        <f>MEDIAN($D606)</f>
        <v>0</v>
      </c>
      <c r="AK606" s="1">
        <f>MEDIAN($E606)</f>
        <v>0</v>
      </c>
      <c r="AL606" s="1">
        <f>MEDIAN($F606)</f>
        <v>0</v>
      </c>
      <c r="AM606" s="1">
        <f>MEDIAN($G606)</f>
        <v>0</v>
      </c>
      <c r="AN606" s="1">
        <f>MEDIAN($H606)</f>
        <v>0</v>
      </c>
      <c r="AO606" s="1">
        <f>MEDIAN($I606)</f>
        <v>0</v>
      </c>
      <c r="AP606" s="1">
        <f>MEDIAN($J606)</f>
        <v>0</v>
      </c>
      <c r="AQ606" s="1">
        <f>MEDIAN($K606)</f>
        <v>0</v>
      </c>
      <c r="AR606" s="1">
        <f>MEDIAN($M606)</f>
        <v>0</v>
      </c>
      <c r="AS606" s="1">
        <f>MEDIAN($N606)</f>
        <v>0</v>
      </c>
      <c r="AT606" s="1">
        <f>MEDIAN($P606)</f>
        <v>0</v>
      </c>
      <c r="AU606" s="1">
        <f>MEDIAN($Q606)</f>
        <v>0</v>
      </c>
      <c r="AV606" s="1">
        <f>MEDIAN($R606)</f>
        <v>0</v>
      </c>
      <c r="AW606" s="1">
        <f>MAX($B606)</f>
        <v>0</v>
      </c>
      <c r="AX606" s="1">
        <f>MAX($C606)</f>
        <v>0</v>
      </c>
      <c r="AY606" s="1">
        <f>MAX($D606)</f>
        <v>0</v>
      </c>
      <c r="AZ606" s="1">
        <f>MAX($E606)</f>
        <v>0</v>
      </c>
      <c r="BA606" s="1">
        <f>MAX($F606)</f>
        <v>0</v>
      </c>
      <c r="BB606" s="1">
        <f>MAX($G606)</f>
        <v>0</v>
      </c>
      <c r="BC606" s="1">
        <f>MAX($H606)</f>
        <v>0</v>
      </c>
      <c r="BD606" s="1">
        <f>MAX($I606)</f>
        <v>0</v>
      </c>
      <c r="BE606" s="1">
        <f>MAX($J606)</f>
        <v>0</v>
      </c>
      <c r="BF606" s="1">
        <f>MAX($K606)</f>
        <v>0</v>
      </c>
      <c r="BG606" s="1">
        <f>MAX($M606)</f>
        <v>0</v>
      </c>
      <c r="BH606" s="1">
        <f>MAX($N606)</f>
        <v>0</v>
      </c>
      <c r="BI606" s="1">
        <f>MAX($P606)</f>
        <v>0</v>
      </c>
      <c r="BJ606" s="1">
        <f>MAX($Q606)</f>
        <v>0</v>
      </c>
      <c r="BK606" s="1">
        <f>MAX($R606)</f>
        <v>0</v>
      </c>
    </row>
    <row r="607" spans="1:63">
      <c r="A607" s="1" t="s">
        <v>121</v>
      </c>
      <c r="B607" s="1" cm="1">
        <f t="array" ref="B607">_xlfn.SWITCH($A$2,"average", AVERAGE(Instances!B607:Instances!B607),"median", MEDIAN(Instances!B607:Instances!B607),"min", MIN(Instances!B607:Instances!B607),"max", MAX(Instances!B607:Instances!B607),"diff", MAX(Instances!B607:Instances!B607)-MIN(Instances!B607:Instances!B607))</f>
        <v>0</v>
      </c>
      <c r="C607" s="1" cm="1">
        <f t="array" ref="C607">_xlfn.SWITCH($A$2,"average", AVERAGE(Instances!C607:Instances!C607),"median", MEDIAN(Instances!C607:Instances!C607),"min", MIN(Instances!C607:Instances!C607),"max", MAX(Instances!C607:Instances!C607),"diff", MAX(Instances!C607:Instances!C607)-MIN(Instances!C607:Instances!C607))</f>
        <v>0</v>
      </c>
      <c r="D607" s="1" cm="1">
        <f t="array" ref="D607">_xlfn.SWITCH($A$2,"average", AVERAGE(Instances!D607:Instances!D607),"median", MEDIAN(Instances!D607:Instances!D607),"min", MIN(Instances!D607:Instances!D607),"max", MAX(Instances!D607:Instances!D607),"diff", MAX(Instances!D607:Instances!D607)-MIN(Instances!D607:Instances!D607))</f>
        <v>0</v>
      </c>
      <c r="E607" s="1" cm="1">
        <f t="array" ref="E607">_xlfn.SWITCH($A$2,"average", AVERAGE(Instances!E607:Instances!E607),"median", MEDIAN(Instances!E607:Instances!E607),"min", MIN(Instances!E607:Instances!E607),"max", MAX(Instances!E607:Instances!E607),"diff", MAX(Instances!E607:Instances!E607)-MIN(Instances!E607:Instances!E607))</f>
        <v>0</v>
      </c>
      <c r="F607" s="1" cm="1">
        <f t="array" ref="F607">_xlfn.SWITCH($A$2,"average", AVERAGE(Instances!F607:Instances!F607),"median", MEDIAN(Instances!F607:Instances!F607),"min", MIN(Instances!F607:Instances!F607),"max", MAX(Instances!F607:Instances!F607),"diff", MAX(Instances!F607:Instances!F607)-MIN(Instances!F607:Instances!F607))</f>
        <v>0</v>
      </c>
      <c r="G607" s="1" cm="1">
        <f t="array" ref="G607">_xlfn.SWITCH($A$2,"average", AVERAGE(Instances!G607:Instances!G607),"median", MEDIAN(Instances!G607:Instances!G607),"min", MIN(Instances!G607:Instances!G607),"max", MAX(Instances!G607:Instances!G607),"diff", MAX(Instances!G607:Instances!G607)-MIN(Instances!G607:Instances!G607))</f>
        <v>0</v>
      </c>
      <c r="H607" s="1" cm="1">
        <f t="array" ref="H607">_xlfn.SWITCH($A$2,"average", AVERAGE(Instances!H607:Instances!H607),"median", MEDIAN(Instances!H607:Instances!H607),"min", MIN(Instances!H607:Instances!H607),"max", MAX(Instances!H607:Instances!H607),"diff", MAX(Instances!H607:Instances!H607)-MIN(Instances!H607:Instances!H607))</f>
        <v>0</v>
      </c>
      <c r="I607" s="1" cm="1">
        <f t="array" ref="I607">_xlfn.SWITCH($A$2,"average", AVERAGE(Instances!I607:Instances!I607),"median", MEDIAN(Instances!I607:Instances!I607),"min", MIN(Instances!I607:Instances!I607),"max", MAX(Instances!I607:Instances!I607),"diff", MAX(Instances!I607:Instances!I607)-MIN(Instances!I607:Instances!I607))</f>
        <v>0</v>
      </c>
      <c r="J607" s="1" cm="1">
        <f t="array" ref="J607">_xlfn.SWITCH($A$2,"average", AVERAGE(Instances!J607:Instances!J607),"median", MEDIAN(Instances!J607:Instances!J607),"min", MIN(Instances!J607:Instances!J607),"max", MAX(Instances!J607:Instances!J607),"diff", MAX(Instances!J607:Instances!J607)-MIN(Instances!J607:Instances!J607))</f>
        <v>0</v>
      </c>
      <c r="K607" s="1" cm="1">
        <f t="array" ref="K607">_xlfn.SWITCH($A$2,"average", AVERAGE(Instances!K607:Instances!K607),"median", MEDIAN(Instances!K607:Instances!K607),"min", MIN(Instances!K607:Instances!K607),"max", MAX(Instances!K607:Instances!K607),"diff", MAX(Instances!K607:Instances!K607)-MIN(Instances!K607:Instances!K607))</f>
        <v>0</v>
      </c>
      <c r="L607" s="1"/>
      <c r="M607" s="1" cm="1">
        <f t="array" ref="M607">_xlfn.SWITCH($A$2,"average", AVERAGE(Instances!M607:Instances!M607),"median", MEDIAN(Instances!M607:Instances!M607),"min", MIN(Instances!M607:Instances!M607),"max", MAX(Instances!M607:Instances!M607),"diff", MAX(Instances!M607:Instances!M607)-MIN(Instances!M607:Instances!M607))</f>
        <v>0</v>
      </c>
      <c r="N607" s="1" cm="1">
        <f t="array" ref="N607">_xlfn.SWITCH($A$2,"average", AVERAGE(Instances!N607:Instances!N607),"median", MEDIAN(Instances!N607:Instances!N607),"min", MIN(Instances!N607:Instances!N607),"max", MAX(Instances!N607:Instances!N607),"diff", MAX(Instances!N607:Instances!N607)-MIN(Instances!N607:Instances!N607))</f>
        <v>0</v>
      </c>
      <c r="O607" s="1"/>
      <c r="P607" s="1" cm="1">
        <f t="array" ref="P607">_xlfn.SWITCH($A$2,"average", AVERAGE(Instances!P607:Instances!P607),"median", MEDIAN(Instances!P607:Instances!P607),"min", MIN(Instances!P607:Instances!P607),"max", MAX(Instances!P607:Instances!P607),"diff", MAX(Instances!P607:Instances!P607)-MIN(Instances!P607:Instances!P607))</f>
        <v>0</v>
      </c>
      <c r="Q607" s="1" cm="1">
        <f t="array" ref="Q607">_xlfn.SWITCH($A$2,"average", AVERAGE(Instances!Q607:Instances!Q607),"median", MEDIAN(Instances!Q607:Instances!Q607),"min", MIN(Instances!Q607:Instances!Q607),"max", MAX(Instances!Q607:Instances!Q607),"diff", MAX(Instances!Q607:Instances!Q607)-MIN(Instances!Q607:Instances!Q607))</f>
        <v>0</v>
      </c>
      <c r="R607" s="1" cm="1">
        <f t="array" ref="R607">_xlfn.SWITCH($A$2,"average", AVERAGE(Instances!R607:Instances!R607),"median", MEDIAN(Instances!R607:Instances!R607),"min", MIN(Instances!R607:Instances!R607),"max", MAX(Instances!R607:Instances!R607),"diff", MAX(Instances!R607:Instances!R607)-MIN(Instances!R607:Instances!R607))</f>
        <v>0</v>
      </c>
      <c r="S607" s="1">
        <f>MIN($B607)</f>
        <v>0</v>
      </c>
      <c r="T607" s="1">
        <f>MIN($C607)</f>
        <v>0</v>
      </c>
      <c r="U607" s="1">
        <f>MIN($D607)</f>
        <v>0</v>
      </c>
      <c r="V607" s="1">
        <f>MIN($E607)</f>
        <v>0</v>
      </c>
      <c r="W607" s="1">
        <f>MIN($F607)</f>
        <v>0</v>
      </c>
      <c r="X607" s="1">
        <f>MIN($G607)</f>
        <v>0</v>
      </c>
      <c r="Y607" s="1">
        <f>MIN($H607)</f>
        <v>0</v>
      </c>
      <c r="Z607" s="1">
        <f>MIN($I607)</f>
        <v>0</v>
      </c>
      <c r="AA607" s="1">
        <f>MIN($J607)</f>
        <v>0</v>
      </c>
      <c r="AB607" s="1">
        <f>MIN($K607)</f>
        <v>0</v>
      </c>
      <c r="AC607" s="1">
        <f>MIN($M607)</f>
        <v>0</v>
      </c>
      <c r="AD607" s="1">
        <f>MIN($N607)</f>
        <v>0</v>
      </c>
      <c r="AE607" s="1">
        <f>MIN($P607)</f>
        <v>0</v>
      </c>
      <c r="AF607" s="1">
        <f>MIN($Q607)</f>
        <v>0</v>
      </c>
      <c r="AG607" s="1">
        <f>MIN($R607)</f>
        <v>0</v>
      </c>
      <c r="AH607" s="1">
        <f>MEDIAN($B607)</f>
        <v>0</v>
      </c>
      <c r="AI607" s="1">
        <f>MEDIAN($C607)</f>
        <v>0</v>
      </c>
      <c r="AJ607" s="1">
        <f>MEDIAN($D607)</f>
        <v>0</v>
      </c>
      <c r="AK607" s="1">
        <f>MEDIAN($E607)</f>
        <v>0</v>
      </c>
      <c r="AL607" s="1">
        <f>MEDIAN($F607)</f>
        <v>0</v>
      </c>
      <c r="AM607" s="1">
        <f>MEDIAN($G607)</f>
        <v>0</v>
      </c>
      <c r="AN607" s="1">
        <f>MEDIAN($H607)</f>
        <v>0</v>
      </c>
      <c r="AO607" s="1">
        <f>MEDIAN($I607)</f>
        <v>0</v>
      </c>
      <c r="AP607" s="1">
        <f>MEDIAN($J607)</f>
        <v>0</v>
      </c>
      <c r="AQ607" s="1">
        <f>MEDIAN($K607)</f>
        <v>0</v>
      </c>
      <c r="AR607" s="1">
        <f>MEDIAN($M607)</f>
        <v>0</v>
      </c>
      <c r="AS607" s="1">
        <f>MEDIAN($N607)</f>
        <v>0</v>
      </c>
      <c r="AT607" s="1">
        <f>MEDIAN($P607)</f>
        <v>0</v>
      </c>
      <c r="AU607" s="1">
        <f>MEDIAN($Q607)</f>
        <v>0</v>
      </c>
      <c r="AV607" s="1">
        <f>MEDIAN($R607)</f>
        <v>0</v>
      </c>
      <c r="AW607" s="1">
        <f>MAX($B607)</f>
        <v>0</v>
      </c>
      <c r="AX607" s="1">
        <f>MAX($C607)</f>
        <v>0</v>
      </c>
      <c r="AY607" s="1">
        <f>MAX($D607)</f>
        <v>0</v>
      </c>
      <c r="AZ607" s="1">
        <f>MAX($E607)</f>
        <v>0</v>
      </c>
      <c r="BA607" s="1">
        <f>MAX($F607)</f>
        <v>0</v>
      </c>
      <c r="BB607" s="1">
        <f>MAX($G607)</f>
        <v>0</v>
      </c>
      <c r="BC607" s="1">
        <f>MAX($H607)</f>
        <v>0</v>
      </c>
      <c r="BD607" s="1">
        <f>MAX($I607)</f>
        <v>0</v>
      </c>
      <c r="BE607" s="1">
        <f>MAX($J607)</f>
        <v>0</v>
      </c>
      <c r="BF607" s="1">
        <f>MAX($K607)</f>
        <v>0</v>
      </c>
      <c r="BG607" s="1">
        <f>MAX($M607)</f>
        <v>0</v>
      </c>
      <c r="BH607" s="1">
        <f>MAX($N607)</f>
        <v>0</v>
      </c>
      <c r="BI607" s="1">
        <f>MAX($P607)</f>
        <v>0</v>
      </c>
      <c r="BJ607" s="1">
        <f>MAX($Q607)</f>
        <v>0</v>
      </c>
      <c r="BK607" s="1">
        <f>MAX($R607)</f>
        <v>0</v>
      </c>
    </row>
    <row r="608" spans="1:63">
      <c r="A608" s="1" t="s">
        <v>122</v>
      </c>
      <c r="B608" s="1" cm="1">
        <f t="array" ref="B608">_xlfn.SWITCH($A$2,"average", AVERAGE(Instances!B608:Instances!B608),"median", MEDIAN(Instances!B608:Instances!B608),"min", MIN(Instances!B608:Instances!B608),"max", MAX(Instances!B608:Instances!B608),"diff", MAX(Instances!B608:Instances!B608)-MIN(Instances!B608:Instances!B608))</f>
        <v>0</v>
      </c>
      <c r="C608" s="1" cm="1">
        <f t="array" ref="C608">_xlfn.SWITCH($A$2,"average", AVERAGE(Instances!C608:Instances!C608),"median", MEDIAN(Instances!C608:Instances!C608),"min", MIN(Instances!C608:Instances!C608),"max", MAX(Instances!C608:Instances!C608),"diff", MAX(Instances!C608:Instances!C608)-MIN(Instances!C608:Instances!C608))</f>
        <v>0</v>
      </c>
      <c r="D608" s="1" cm="1">
        <f t="array" ref="D608">_xlfn.SWITCH($A$2,"average", AVERAGE(Instances!D608:Instances!D608),"median", MEDIAN(Instances!D608:Instances!D608),"min", MIN(Instances!D608:Instances!D608),"max", MAX(Instances!D608:Instances!D608),"diff", MAX(Instances!D608:Instances!D608)-MIN(Instances!D608:Instances!D608))</f>
        <v>0</v>
      </c>
      <c r="E608" s="1" cm="1">
        <f t="array" ref="E608">_xlfn.SWITCH($A$2,"average", AVERAGE(Instances!E608:Instances!E608),"median", MEDIAN(Instances!E608:Instances!E608),"min", MIN(Instances!E608:Instances!E608),"max", MAX(Instances!E608:Instances!E608),"diff", MAX(Instances!E608:Instances!E608)-MIN(Instances!E608:Instances!E608))</f>
        <v>0</v>
      </c>
      <c r="F608" s="1" cm="1">
        <f t="array" ref="F608">_xlfn.SWITCH($A$2,"average", AVERAGE(Instances!F608:Instances!F608),"median", MEDIAN(Instances!F608:Instances!F608),"min", MIN(Instances!F608:Instances!F608),"max", MAX(Instances!F608:Instances!F608),"diff", MAX(Instances!F608:Instances!F608)-MIN(Instances!F608:Instances!F608))</f>
        <v>0</v>
      </c>
      <c r="G608" s="1" cm="1">
        <f t="array" ref="G608">_xlfn.SWITCH($A$2,"average", AVERAGE(Instances!G608:Instances!G608),"median", MEDIAN(Instances!G608:Instances!G608),"min", MIN(Instances!G608:Instances!G608),"max", MAX(Instances!G608:Instances!G608),"diff", MAX(Instances!G608:Instances!G608)-MIN(Instances!G608:Instances!G608))</f>
        <v>0</v>
      </c>
      <c r="H608" s="1" cm="1">
        <f t="array" ref="H608">_xlfn.SWITCH($A$2,"average", AVERAGE(Instances!H608:Instances!H608),"median", MEDIAN(Instances!H608:Instances!H608),"min", MIN(Instances!H608:Instances!H608),"max", MAX(Instances!H608:Instances!H608),"diff", MAX(Instances!H608:Instances!H608)-MIN(Instances!H608:Instances!H608))</f>
        <v>0</v>
      </c>
      <c r="I608" s="1" cm="1">
        <f t="array" ref="I608">_xlfn.SWITCH($A$2,"average", AVERAGE(Instances!I608:Instances!I608),"median", MEDIAN(Instances!I608:Instances!I608),"min", MIN(Instances!I608:Instances!I608),"max", MAX(Instances!I608:Instances!I608),"diff", MAX(Instances!I608:Instances!I608)-MIN(Instances!I608:Instances!I608))</f>
        <v>0</v>
      </c>
      <c r="J608" s="1" cm="1">
        <f t="array" ref="J608">_xlfn.SWITCH($A$2,"average", AVERAGE(Instances!J608:Instances!J608),"median", MEDIAN(Instances!J608:Instances!J608),"min", MIN(Instances!J608:Instances!J608),"max", MAX(Instances!J608:Instances!J608),"diff", MAX(Instances!J608:Instances!J608)-MIN(Instances!J608:Instances!J608))</f>
        <v>0</v>
      </c>
      <c r="K608" s="1" cm="1">
        <f t="array" ref="K608">_xlfn.SWITCH($A$2,"average", AVERAGE(Instances!K608:Instances!K608),"median", MEDIAN(Instances!K608:Instances!K608),"min", MIN(Instances!K608:Instances!K608),"max", MAX(Instances!K608:Instances!K608),"diff", MAX(Instances!K608:Instances!K608)-MIN(Instances!K608:Instances!K608))</f>
        <v>0</v>
      </c>
      <c r="L608" s="1"/>
      <c r="M608" s="1" cm="1">
        <f t="array" ref="M608">_xlfn.SWITCH($A$2,"average", AVERAGE(Instances!M608:Instances!M608),"median", MEDIAN(Instances!M608:Instances!M608),"min", MIN(Instances!M608:Instances!M608),"max", MAX(Instances!M608:Instances!M608),"diff", MAX(Instances!M608:Instances!M608)-MIN(Instances!M608:Instances!M608))</f>
        <v>0</v>
      </c>
      <c r="N608" s="1" cm="1">
        <f t="array" ref="N608">_xlfn.SWITCH($A$2,"average", AVERAGE(Instances!N608:Instances!N608),"median", MEDIAN(Instances!N608:Instances!N608),"min", MIN(Instances!N608:Instances!N608),"max", MAX(Instances!N608:Instances!N608),"diff", MAX(Instances!N608:Instances!N608)-MIN(Instances!N608:Instances!N608))</f>
        <v>0</v>
      </c>
      <c r="O608" s="1"/>
      <c r="P608" s="1" cm="1">
        <f t="array" ref="P608">_xlfn.SWITCH($A$2,"average", AVERAGE(Instances!P608:Instances!P608),"median", MEDIAN(Instances!P608:Instances!P608),"min", MIN(Instances!P608:Instances!P608),"max", MAX(Instances!P608:Instances!P608),"diff", MAX(Instances!P608:Instances!P608)-MIN(Instances!P608:Instances!P608))</f>
        <v>0</v>
      </c>
      <c r="Q608" s="1" cm="1">
        <f t="array" ref="Q608">_xlfn.SWITCH($A$2,"average", AVERAGE(Instances!Q608:Instances!Q608),"median", MEDIAN(Instances!Q608:Instances!Q608),"min", MIN(Instances!Q608:Instances!Q608),"max", MAX(Instances!Q608:Instances!Q608),"diff", MAX(Instances!Q608:Instances!Q608)-MIN(Instances!Q608:Instances!Q608))</f>
        <v>0</v>
      </c>
      <c r="R608" s="1" cm="1">
        <f t="array" ref="R608">_xlfn.SWITCH($A$2,"average", AVERAGE(Instances!R608:Instances!R608),"median", MEDIAN(Instances!R608:Instances!R608),"min", MIN(Instances!R608:Instances!R608),"max", MAX(Instances!R608:Instances!R608),"diff", MAX(Instances!R608:Instances!R608)-MIN(Instances!R608:Instances!R608))</f>
        <v>0</v>
      </c>
      <c r="S608" s="1">
        <f>MIN($B608)</f>
        <v>0</v>
      </c>
      <c r="T608" s="1">
        <f>MIN($C608)</f>
        <v>0</v>
      </c>
      <c r="U608" s="1">
        <f>MIN($D608)</f>
        <v>0</v>
      </c>
      <c r="V608" s="1">
        <f>MIN($E608)</f>
        <v>0</v>
      </c>
      <c r="W608" s="1">
        <f>MIN($F608)</f>
        <v>0</v>
      </c>
      <c r="X608" s="1">
        <f>MIN($G608)</f>
        <v>0</v>
      </c>
      <c r="Y608" s="1">
        <f>MIN($H608)</f>
        <v>0</v>
      </c>
      <c r="Z608" s="1">
        <f>MIN($I608)</f>
        <v>0</v>
      </c>
      <c r="AA608" s="1">
        <f>MIN($J608)</f>
        <v>0</v>
      </c>
      <c r="AB608" s="1">
        <f>MIN($K608)</f>
        <v>0</v>
      </c>
      <c r="AC608" s="1">
        <f>MIN($M608)</f>
        <v>0</v>
      </c>
      <c r="AD608" s="1">
        <f>MIN($N608)</f>
        <v>0</v>
      </c>
      <c r="AE608" s="1">
        <f>MIN($P608)</f>
        <v>0</v>
      </c>
      <c r="AF608" s="1">
        <f>MIN($Q608)</f>
        <v>0</v>
      </c>
      <c r="AG608" s="1">
        <f>MIN($R608)</f>
        <v>0</v>
      </c>
      <c r="AH608" s="1">
        <f>MEDIAN($B608)</f>
        <v>0</v>
      </c>
      <c r="AI608" s="1">
        <f>MEDIAN($C608)</f>
        <v>0</v>
      </c>
      <c r="AJ608" s="1">
        <f>MEDIAN($D608)</f>
        <v>0</v>
      </c>
      <c r="AK608" s="1">
        <f>MEDIAN($E608)</f>
        <v>0</v>
      </c>
      <c r="AL608" s="1">
        <f>MEDIAN($F608)</f>
        <v>0</v>
      </c>
      <c r="AM608" s="1">
        <f>MEDIAN($G608)</f>
        <v>0</v>
      </c>
      <c r="AN608" s="1">
        <f>MEDIAN($H608)</f>
        <v>0</v>
      </c>
      <c r="AO608" s="1">
        <f>MEDIAN($I608)</f>
        <v>0</v>
      </c>
      <c r="AP608" s="1">
        <f>MEDIAN($J608)</f>
        <v>0</v>
      </c>
      <c r="AQ608" s="1">
        <f>MEDIAN($K608)</f>
        <v>0</v>
      </c>
      <c r="AR608" s="1">
        <f>MEDIAN($M608)</f>
        <v>0</v>
      </c>
      <c r="AS608" s="1">
        <f>MEDIAN($N608)</f>
        <v>0</v>
      </c>
      <c r="AT608" s="1">
        <f>MEDIAN($P608)</f>
        <v>0</v>
      </c>
      <c r="AU608" s="1">
        <f>MEDIAN($Q608)</f>
        <v>0</v>
      </c>
      <c r="AV608" s="1">
        <f>MEDIAN($R608)</f>
        <v>0</v>
      </c>
      <c r="AW608" s="1">
        <f>MAX($B608)</f>
        <v>0</v>
      </c>
      <c r="AX608" s="1">
        <f>MAX($C608)</f>
        <v>0</v>
      </c>
      <c r="AY608" s="1">
        <f>MAX($D608)</f>
        <v>0</v>
      </c>
      <c r="AZ608" s="1">
        <f>MAX($E608)</f>
        <v>0</v>
      </c>
      <c r="BA608" s="1">
        <f>MAX($F608)</f>
        <v>0</v>
      </c>
      <c r="BB608" s="1">
        <f>MAX($G608)</f>
        <v>0</v>
      </c>
      <c r="BC608" s="1">
        <f>MAX($H608)</f>
        <v>0</v>
      </c>
      <c r="BD608" s="1">
        <f>MAX($I608)</f>
        <v>0</v>
      </c>
      <c r="BE608" s="1">
        <f>MAX($J608)</f>
        <v>0</v>
      </c>
      <c r="BF608" s="1">
        <f>MAX($K608)</f>
        <v>0</v>
      </c>
      <c r="BG608" s="1">
        <f>MAX($M608)</f>
        <v>0</v>
      </c>
      <c r="BH608" s="1">
        <f>MAX($N608)</f>
        <v>0</v>
      </c>
      <c r="BI608" s="1">
        <f>MAX($P608)</f>
        <v>0</v>
      </c>
      <c r="BJ608" s="1">
        <f>MAX($Q608)</f>
        <v>0</v>
      </c>
      <c r="BK608" s="1">
        <f>MAX($R608)</f>
        <v>0</v>
      </c>
    </row>
    <row r="609" spans="1:63">
      <c r="A609" s="1" t="s">
        <v>123</v>
      </c>
      <c r="B609" s="1" cm="1">
        <f t="array" ref="B609">_xlfn.SWITCH($A$2,"average", AVERAGE(Instances!B609:Instances!B609),"median", MEDIAN(Instances!B609:Instances!B609),"min", MIN(Instances!B609:Instances!B609),"max", MAX(Instances!B609:Instances!B609),"diff", MAX(Instances!B609:Instances!B609)-MIN(Instances!B609:Instances!B609))</f>
        <v>0</v>
      </c>
      <c r="C609" s="1" cm="1">
        <f t="array" ref="C609">_xlfn.SWITCH($A$2,"average", AVERAGE(Instances!C609:Instances!C609),"median", MEDIAN(Instances!C609:Instances!C609),"min", MIN(Instances!C609:Instances!C609),"max", MAX(Instances!C609:Instances!C609),"diff", MAX(Instances!C609:Instances!C609)-MIN(Instances!C609:Instances!C609))</f>
        <v>0</v>
      </c>
      <c r="D609" s="1" cm="1">
        <f t="array" ref="D609">_xlfn.SWITCH($A$2,"average", AVERAGE(Instances!D609:Instances!D609),"median", MEDIAN(Instances!D609:Instances!D609),"min", MIN(Instances!D609:Instances!D609),"max", MAX(Instances!D609:Instances!D609),"diff", MAX(Instances!D609:Instances!D609)-MIN(Instances!D609:Instances!D609))</f>
        <v>0</v>
      </c>
      <c r="E609" s="1" cm="1">
        <f t="array" ref="E609">_xlfn.SWITCH($A$2,"average", AVERAGE(Instances!E609:Instances!E609),"median", MEDIAN(Instances!E609:Instances!E609),"min", MIN(Instances!E609:Instances!E609),"max", MAX(Instances!E609:Instances!E609),"diff", MAX(Instances!E609:Instances!E609)-MIN(Instances!E609:Instances!E609))</f>
        <v>0</v>
      </c>
      <c r="F609" s="1" cm="1">
        <f t="array" ref="F609">_xlfn.SWITCH($A$2,"average", AVERAGE(Instances!F609:Instances!F609),"median", MEDIAN(Instances!F609:Instances!F609),"min", MIN(Instances!F609:Instances!F609),"max", MAX(Instances!F609:Instances!F609),"diff", MAX(Instances!F609:Instances!F609)-MIN(Instances!F609:Instances!F609))</f>
        <v>0</v>
      </c>
      <c r="G609" s="1" cm="1">
        <f t="array" ref="G609">_xlfn.SWITCH($A$2,"average", AVERAGE(Instances!G609:Instances!G609),"median", MEDIAN(Instances!G609:Instances!G609),"min", MIN(Instances!G609:Instances!G609),"max", MAX(Instances!G609:Instances!G609),"diff", MAX(Instances!G609:Instances!G609)-MIN(Instances!G609:Instances!G609))</f>
        <v>0</v>
      </c>
      <c r="H609" s="1" cm="1">
        <f t="array" ref="H609">_xlfn.SWITCH($A$2,"average", AVERAGE(Instances!H609:Instances!H609),"median", MEDIAN(Instances!H609:Instances!H609),"min", MIN(Instances!H609:Instances!H609),"max", MAX(Instances!H609:Instances!H609),"diff", MAX(Instances!H609:Instances!H609)-MIN(Instances!H609:Instances!H609))</f>
        <v>0</v>
      </c>
      <c r="I609" s="1" cm="1">
        <f t="array" ref="I609">_xlfn.SWITCH($A$2,"average", AVERAGE(Instances!I609:Instances!I609),"median", MEDIAN(Instances!I609:Instances!I609),"min", MIN(Instances!I609:Instances!I609),"max", MAX(Instances!I609:Instances!I609),"diff", MAX(Instances!I609:Instances!I609)-MIN(Instances!I609:Instances!I609))</f>
        <v>0</v>
      </c>
      <c r="J609" s="1" cm="1">
        <f t="array" ref="J609">_xlfn.SWITCH($A$2,"average", AVERAGE(Instances!J609:Instances!J609),"median", MEDIAN(Instances!J609:Instances!J609),"min", MIN(Instances!J609:Instances!J609),"max", MAX(Instances!J609:Instances!J609),"diff", MAX(Instances!J609:Instances!J609)-MIN(Instances!J609:Instances!J609))</f>
        <v>0</v>
      </c>
      <c r="K609" s="1" cm="1">
        <f t="array" ref="K609">_xlfn.SWITCH($A$2,"average", AVERAGE(Instances!K609:Instances!K609),"median", MEDIAN(Instances!K609:Instances!K609),"min", MIN(Instances!K609:Instances!K609),"max", MAX(Instances!K609:Instances!K609),"diff", MAX(Instances!K609:Instances!K609)-MIN(Instances!K609:Instances!K609))</f>
        <v>0</v>
      </c>
      <c r="L609" s="1"/>
      <c r="M609" s="1" cm="1">
        <f t="array" ref="M609">_xlfn.SWITCH($A$2,"average", AVERAGE(Instances!M609:Instances!M609),"median", MEDIAN(Instances!M609:Instances!M609),"min", MIN(Instances!M609:Instances!M609),"max", MAX(Instances!M609:Instances!M609),"diff", MAX(Instances!M609:Instances!M609)-MIN(Instances!M609:Instances!M609))</f>
        <v>0</v>
      </c>
      <c r="N609" s="1" cm="1">
        <f t="array" ref="N609">_xlfn.SWITCH($A$2,"average", AVERAGE(Instances!N609:Instances!N609),"median", MEDIAN(Instances!N609:Instances!N609),"min", MIN(Instances!N609:Instances!N609),"max", MAX(Instances!N609:Instances!N609),"diff", MAX(Instances!N609:Instances!N609)-MIN(Instances!N609:Instances!N609))</f>
        <v>0</v>
      </c>
      <c r="O609" s="1"/>
      <c r="P609" s="1" cm="1">
        <f t="array" ref="P609">_xlfn.SWITCH($A$2,"average", AVERAGE(Instances!P609:Instances!P609),"median", MEDIAN(Instances!P609:Instances!P609),"min", MIN(Instances!P609:Instances!P609),"max", MAX(Instances!P609:Instances!P609),"diff", MAX(Instances!P609:Instances!P609)-MIN(Instances!P609:Instances!P609))</f>
        <v>0</v>
      </c>
      <c r="Q609" s="1" cm="1">
        <f t="array" ref="Q609">_xlfn.SWITCH($A$2,"average", AVERAGE(Instances!Q609:Instances!Q609),"median", MEDIAN(Instances!Q609:Instances!Q609),"min", MIN(Instances!Q609:Instances!Q609),"max", MAX(Instances!Q609:Instances!Q609),"diff", MAX(Instances!Q609:Instances!Q609)-MIN(Instances!Q609:Instances!Q609))</f>
        <v>0</v>
      </c>
      <c r="R609" s="1" cm="1">
        <f t="array" ref="R609">_xlfn.SWITCH($A$2,"average", AVERAGE(Instances!R609:Instances!R609),"median", MEDIAN(Instances!R609:Instances!R609),"min", MIN(Instances!R609:Instances!R609),"max", MAX(Instances!R609:Instances!R609),"diff", MAX(Instances!R609:Instances!R609)-MIN(Instances!R609:Instances!R609))</f>
        <v>0</v>
      </c>
      <c r="S609" s="1">
        <f>MIN($B609)</f>
        <v>0</v>
      </c>
      <c r="T609" s="1">
        <f>MIN($C609)</f>
        <v>0</v>
      </c>
      <c r="U609" s="1">
        <f>MIN($D609)</f>
        <v>0</v>
      </c>
      <c r="V609" s="1">
        <f>MIN($E609)</f>
        <v>0</v>
      </c>
      <c r="W609" s="1">
        <f>MIN($F609)</f>
        <v>0</v>
      </c>
      <c r="X609" s="1">
        <f>MIN($G609)</f>
        <v>0</v>
      </c>
      <c r="Y609" s="1">
        <f>MIN($H609)</f>
        <v>0</v>
      </c>
      <c r="Z609" s="1">
        <f>MIN($I609)</f>
        <v>0</v>
      </c>
      <c r="AA609" s="1">
        <f>MIN($J609)</f>
        <v>0</v>
      </c>
      <c r="AB609" s="1">
        <f>MIN($K609)</f>
        <v>0</v>
      </c>
      <c r="AC609" s="1">
        <f>MIN($M609)</f>
        <v>0</v>
      </c>
      <c r="AD609" s="1">
        <f>MIN($N609)</f>
        <v>0</v>
      </c>
      <c r="AE609" s="1">
        <f>MIN($P609)</f>
        <v>0</v>
      </c>
      <c r="AF609" s="1">
        <f>MIN($Q609)</f>
        <v>0</v>
      </c>
      <c r="AG609" s="1">
        <f>MIN($R609)</f>
        <v>0</v>
      </c>
      <c r="AH609" s="1">
        <f>MEDIAN($B609)</f>
        <v>0</v>
      </c>
      <c r="AI609" s="1">
        <f>MEDIAN($C609)</f>
        <v>0</v>
      </c>
      <c r="AJ609" s="1">
        <f>MEDIAN($D609)</f>
        <v>0</v>
      </c>
      <c r="AK609" s="1">
        <f>MEDIAN($E609)</f>
        <v>0</v>
      </c>
      <c r="AL609" s="1">
        <f>MEDIAN($F609)</f>
        <v>0</v>
      </c>
      <c r="AM609" s="1">
        <f>MEDIAN($G609)</f>
        <v>0</v>
      </c>
      <c r="AN609" s="1">
        <f>MEDIAN($H609)</f>
        <v>0</v>
      </c>
      <c r="AO609" s="1">
        <f>MEDIAN($I609)</f>
        <v>0</v>
      </c>
      <c r="AP609" s="1">
        <f>MEDIAN($J609)</f>
        <v>0</v>
      </c>
      <c r="AQ609" s="1">
        <f>MEDIAN($K609)</f>
        <v>0</v>
      </c>
      <c r="AR609" s="1">
        <f>MEDIAN($M609)</f>
        <v>0</v>
      </c>
      <c r="AS609" s="1">
        <f>MEDIAN($N609)</f>
        <v>0</v>
      </c>
      <c r="AT609" s="1">
        <f>MEDIAN($P609)</f>
        <v>0</v>
      </c>
      <c r="AU609" s="1">
        <f>MEDIAN($Q609)</f>
        <v>0</v>
      </c>
      <c r="AV609" s="1">
        <f>MEDIAN($R609)</f>
        <v>0</v>
      </c>
      <c r="AW609" s="1">
        <f>MAX($B609)</f>
        <v>0</v>
      </c>
      <c r="AX609" s="1">
        <f>MAX($C609)</f>
        <v>0</v>
      </c>
      <c r="AY609" s="1">
        <f>MAX($D609)</f>
        <v>0</v>
      </c>
      <c r="AZ609" s="1">
        <f>MAX($E609)</f>
        <v>0</v>
      </c>
      <c r="BA609" s="1">
        <f>MAX($F609)</f>
        <v>0</v>
      </c>
      <c r="BB609" s="1">
        <f>MAX($G609)</f>
        <v>0</v>
      </c>
      <c r="BC609" s="1">
        <f>MAX($H609)</f>
        <v>0</v>
      </c>
      <c r="BD609" s="1">
        <f>MAX($I609)</f>
        <v>0</v>
      </c>
      <c r="BE609" s="1">
        <f>MAX($J609)</f>
        <v>0</v>
      </c>
      <c r="BF609" s="1">
        <f>MAX($K609)</f>
        <v>0</v>
      </c>
      <c r="BG609" s="1">
        <f>MAX($M609)</f>
        <v>0</v>
      </c>
      <c r="BH609" s="1">
        <f>MAX($N609)</f>
        <v>0</v>
      </c>
      <c r="BI609" s="1">
        <f>MAX($P609)</f>
        <v>0</v>
      </c>
      <c r="BJ609" s="1">
        <f>MAX($Q609)</f>
        <v>0</v>
      </c>
      <c r="BK609" s="1">
        <f>MAX($R609)</f>
        <v>0</v>
      </c>
    </row>
    <row r="610" spans="1:63">
      <c r="A610" s="1" t="s">
        <v>124</v>
      </c>
      <c r="B610" s="1" cm="1">
        <f t="array" ref="B610">_xlfn.SWITCH($A$2,"average", AVERAGE(Instances!B610:Instances!B610),"median", MEDIAN(Instances!B610:Instances!B610),"min", MIN(Instances!B610:Instances!B610),"max", MAX(Instances!B610:Instances!B610),"diff", MAX(Instances!B610:Instances!B610)-MIN(Instances!B610:Instances!B610))</f>
        <v>0</v>
      </c>
      <c r="C610" s="1" cm="1">
        <f t="array" ref="C610">_xlfn.SWITCH($A$2,"average", AVERAGE(Instances!C610:Instances!C610),"median", MEDIAN(Instances!C610:Instances!C610),"min", MIN(Instances!C610:Instances!C610),"max", MAX(Instances!C610:Instances!C610),"diff", MAX(Instances!C610:Instances!C610)-MIN(Instances!C610:Instances!C610))</f>
        <v>0</v>
      </c>
      <c r="D610" s="1" cm="1">
        <f t="array" ref="D610">_xlfn.SWITCH($A$2,"average", AVERAGE(Instances!D610:Instances!D610),"median", MEDIAN(Instances!D610:Instances!D610),"min", MIN(Instances!D610:Instances!D610),"max", MAX(Instances!D610:Instances!D610),"diff", MAX(Instances!D610:Instances!D610)-MIN(Instances!D610:Instances!D610))</f>
        <v>0</v>
      </c>
      <c r="E610" s="1" cm="1">
        <f t="array" ref="E610">_xlfn.SWITCH($A$2,"average", AVERAGE(Instances!E610:Instances!E610),"median", MEDIAN(Instances!E610:Instances!E610),"min", MIN(Instances!E610:Instances!E610),"max", MAX(Instances!E610:Instances!E610),"diff", MAX(Instances!E610:Instances!E610)-MIN(Instances!E610:Instances!E610))</f>
        <v>0</v>
      </c>
      <c r="F610" s="1" cm="1">
        <f t="array" ref="F610">_xlfn.SWITCH($A$2,"average", AVERAGE(Instances!F610:Instances!F610),"median", MEDIAN(Instances!F610:Instances!F610),"min", MIN(Instances!F610:Instances!F610),"max", MAX(Instances!F610:Instances!F610),"diff", MAX(Instances!F610:Instances!F610)-MIN(Instances!F610:Instances!F610))</f>
        <v>0</v>
      </c>
      <c r="G610" s="1" cm="1">
        <f t="array" ref="G610">_xlfn.SWITCH($A$2,"average", AVERAGE(Instances!G610:Instances!G610),"median", MEDIAN(Instances!G610:Instances!G610),"min", MIN(Instances!G610:Instances!G610),"max", MAX(Instances!G610:Instances!G610),"diff", MAX(Instances!G610:Instances!G610)-MIN(Instances!G610:Instances!G610))</f>
        <v>0</v>
      </c>
      <c r="H610" s="1" cm="1">
        <f t="array" ref="H610">_xlfn.SWITCH($A$2,"average", AVERAGE(Instances!H610:Instances!H610),"median", MEDIAN(Instances!H610:Instances!H610),"min", MIN(Instances!H610:Instances!H610),"max", MAX(Instances!H610:Instances!H610),"diff", MAX(Instances!H610:Instances!H610)-MIN(Instances!H610:Instances!H610))</f>
        <v>0</v>
      </c>
      <c r="I610" s="1" cm="1">
        <f t="array" ref="I610">_xlfn.SWITCH($A$2,"average", AVERAGE(Instances!I610:Instances!I610),"median", MEDIAN(Instances!I610:Instances!I610),"min", MIN(Instances!I610:Instances!I610),"max", MAX(Instances!I610:Instances!I610),"diff", MAX(Instances!I610:Instances!I610)-MIN(Instances!I610:Instances!I610))</f>
        <v>0</v>
      </c>
      <c r="J610" s="1" cm="1">
        <f t="array" ref="J610">_xlfn.SWITCH($A$2,"average", AVERAGE(Instances!J610:Instances!J610),"median", MEDIAN(Instances!J610:Instances!J610),"min", MIN(Instances!J610:Instances!J610),"max", MAX(Instances!J610:Instances!J610),"diff", MAX(Instances!J610:Instances!J610)-MIN(Instances!J610:Instances!J610))</f>
        <v>0</v>
      </c>
      <c r="K610" s="1" cm="1">
        <f t="array" ref="K610">_xlfn.SWITCH($A$2,"average", AVERAGE(Instances!K610:Instances!K610),"median", MEDIAN(Instances!K610:Instances!K610),"min", MIN(Instances!K610:Instances!K610),"max", MAX(Instances!K610:Instances!K610),"diff", MAX(Instances!K610:Instances!K610)-MIN(Instances!K610:Instances!K610))</f>
        <v>0</v>
      </c>
      <c r="L610" s="1"/>
      <c r="M610" s="1" cm="1">
        <f t="array" ref="M610">_xlfn.SWITCH($A$2,"average", AVERAGE(Instances!M610:Instances!M610),"median", MEDIAN(Instances!M610:Instances!M610),"min", MIN(Instances!M610:Instances!M610),"max", MAX(Instances!M610:Instances!M610),"diff", MAX(Instances!M610:Instances!M610)-MIN(Instances!M610:Instances!M610))</f>
        <v>0</v>
      </c>
      <c r="N610" s="1" cm="1">
        <f t="array" ref="N610">_xlfn.SWITCH($A$2,"average", AVERAGE(Instances!N610:Instances!N610),"median", MEDIAN(Instances!N610:Instances!N610),"min", MIN(Instances!N610:Instances!N610),"max", MAX(Instances!N610:Instances!N610),"diff", MAX(Instances!N610:Instances!N610)-MIN(Instances!N610:Instances!N610))</f>
        <v>0</v>
      </c>
      <c r="O610" s="1"/>
      <c r="P610" s="1" cm="1">
        <f t="array" ref="P610">_xlfn.SWITCH($A$2,"average", AVERAGE(Instances!P610:Instances!P610),"median", MEDIAN(Instances!P610:Instances!P610),"min", MIN(Instances!P610:Instances!P610),"max", MAX(Instances!P610:Instances!P610),"diff", MAX(Instances!P610:Instances!P610)-MIN(Instances!P610:Instances!P610))</f>
        <v>0</v>
      </c>
      <c r="Q610" s="1" cm="1">
        <f t="array" ref="Q610">_xlfn.SWITCH($A$2,"average", AVERAGE(Instances!Q610:Instances!Q610),"median", MEDIAN(Instances!Q610:Instances!Q610),"min", MIN(Instances!Q610:Instances!Q610),"max", MAX(Instances!Q610:Instances!Q610),"diff", MAX(Instances!Q610:Instances!Q610)-MIN(Instances!Q610:Instances!Q610))</f>
        <v>0</v>
      </c>
      <c r="R610" s="1" cm="1">
        <f t="array" ref="R610">_xlfn.SWITCH($A$2,"average", AVERAGE(Instances!R610:Instances!R610),"median", MEDIAN(Instances!R610:Instances!R610),"min", MIN(Instances!R610:Instances!R610),"max", MAX(Instances!R610:Instances!R610),"diff", MAX(Instances!R610:Instances!R610)-MIN(Instances!R610:Instances!R610))</f>
        <v>0</v>
      </c>
      <c r="S610" s="1">
        <f>MIN($B610)</f>
        <v>0</v>
      </c>
      <c r="T610" s="1">
        <f>MIN($C610)</f>
        <v>0</v>
      </c>
      <c r="U610" s="1">
        <f>MIN($D610)</f>
        <v>0</v>
      </c>
      <c r="V610" s="1">
        <f>MIN($E610)</f>
        <v>0</v>
      </c>
      <c r="W610" s="1">
        <f>MIN($F610)</f>
        <v>0</v>
      </c>
      <c r="X610" s="1">
        <f>MIN($G610)</f>
        <v>0</v>
      </c>
      <c r="Y610" s="1">
        <f>MIN($H610)</f>
        <v>0</v>
      </c>
      <c r="Z610" s="1">
        <f>MIN($I610)</f>
        <v>0</v>
      </c>
      <c r="AA610" s="1">
        <f>MIN($J610)</f>
        <v>0</v>
      </c>
      <c r="AB610" s="1">
        <f>MIN($K610)</f>
        <v>0</v>
      </c>
      <c r="AC610" s="1">
        <f>MIN($M610)</f>
        <v>0</v>
      </c>
      <c r="AD610" s="1">
        <f>MIN($N610)</f>
        <v>0</v>
      </c>
      <c r="AE610" s="1">
        <f>MIN($P610)</f>
        <v>0</v>
      </c>
      <c r="AF610" s="1">
        <f>MIN($Q610)</f>
        <v>0</v>
      </c>
      <c r="AG610" s="1">
        <f>MIN($R610)</f>
        <v>0</v>
      </c>
      <c r="AH610" s="1">
        <f>MEDIAN($B610)</f>
        <v>0</v>
      </c>
      <c r="AI610" s="1">
        <f>MEDIAN($C610)</f>
        <v>0</v>
      </c>
      <c r="AJ610" s="1">
        <f>MEDIAN($D610)</f>
        <v>0</v>
      </c>
      <c r="AK610" s="1">
        <f>MEDIAN($E610)</f>
        <v>0</v>
      </c>
      <c r="AL610" s="1">
        <f>MEDIAN($F610)</f>
        <v>0</v>
      </c>
      <c r="AM610" s="1">
        <f>MEDIAN($G610)</f>
        <v>0</v>
      </c>
      <c r="AN610" s="1">
        <f>MEDIAN($H610)</f>
        <v>0</v>
      </c>
      <c r="AO610" s="1">
        <f>MEDIAN($I610)</f>
        <v>0</v>
      </c>
      <c r="AP610" s="1">
        <f>MEDIAN($J610)</f>
        <v>0</v>
      </c>
      <c r="AQ610" s="1">
        <f>MEDIAN($K610)</f>
        <v>0</v>
      </c>
      <c r="AR610" s="1">
        <f>MEDIAN($M610)</f>
        <v>0</v>
      </c>
      <c r="AS610" s="1">
        <f>MEDIAN($N610)</f>
        <v>0</v>
      </c>
      <c r="AT610" s="1">
        <f>MEDIAN($P610)</f>
        <v>0</v>
      </c>
      <c r="AU610" s="1">
        <f>MEDIAN($Q610)</f>
        <v>0</v>
      </c>
      <c r="AV610" s="1">
        <f>MEDIAN($R610)</f>
        <v>0</v>
      </c>
      <c r="AW610" s="1">
        <f>MAX($B610)</f>
        <v>0</v>
      </c>
      <c r="AX610" s="1">
        <f>MAX($C610)</f>
        <v>0</v>
      </c>
      <c r="AY610" s="1">
        <f>MAX($D610)</f>
        <v>0</v>
      </c>
      <c r="AZ610" s="1">
        <f>MAX($E610)</f>
        <v>0</v>
      </c>
      <c r="BA610" s="1">
        <f>MAX($F610)</f>
        <v>0</v>
      </c>
      <c r="BB610" s="1">
        <f>MAX($G610)</f>
        <v>0</v>
      </c>
      <c r="BC610" s="1">
        <f>MAX($H610)</f>
        <v>0</v>
      </c>
      <c r="BD610" s="1">
        <f>MAX($I610)</f>
        <v>0</v>
      </c>
      <c r="BE610" s="1">
        <f>MAX($J610)</f>
        <v>0</v>
      </c>
      <c r="BF610" s="1">
        <f>MAX($K610)</f>
        <v>0</v>
      </c>
      <c r="BG610" s="1">
        <f>MAX($M610)</f>
        <v>0</v>
      </c>
      <c r="BH610" s="1">
        <f>MAX($N610)</f>
        <v>0</v>
      </c>
      <c r="BI610" s="1">
        <f>MAX($P610)</f>
        <v>0</v>
      </c>
      <c r="BJ610" s="1">
        <f>MAX($Q610)</f>
        <v>0</v>
      </c>
      <c r="BK610" s="1">
        <f>MAX($R610)</f>
        <v>0</v>
      </c>
    </row>
    <row r="611" spans="1:63">
      <c r="A611" s="1" t="s">
        <v>125</v>
      </c>
      <c r="B611" s="1" cm="1">
        <f t="array" ref="B611">_xlfn.SWITCH($A$2,"average", AVERAGE(Instances!B611:Instances!B611),"median", MEDIAN(Instances!B611:Instances!B611),"min", MIN(Instances!B611:Instances!B611),"max", MAX(Instances!B611:Instances!B611),"diff", MAX(Instances!B611:Instances!B611)-MIN(Instances!B611:Instances!B611))</f>
        <v>0</v>
      </c>
      <c r="C611" s="1" cm="1">
        <f t="array" ref="C611">_xlfn.SWITCH($A$2,"average", AVERAGE(Instances!C611:Instances!C611),"median", MEDIAN(Instances!C611:Instances!C611),"min", MIN(Instances!C611:Instances!C611),"max", MAX(Instances!C611:Instances!C611),"diff", MAX(Instances!C611:Instances!C611)-MIN(Instances!C611:Instances!C611))</f>
        <v>0</v>
      </c>
      <c r="D611" s="1" cm="1">
        <f t="array" ref="D611">_xlfn.SWITCH($A$2,"average", AVERAGE(Instances!D611:Instances!D611),"median", MEDIAN(Instances!D611:Instances!D611),"min", MIN(Instances!D611:Instances!D611),"max", MAX(Instances!D611:Instances!D611),"diff", MAX(Instances!D611:Instances!D611)-MIN(Instances!D611:Instances!D611))</f>
        <v>0</v>
      </c>
      <c r="E611" s="1" cm="1">
        <f t="array" ref="E611">_xlfn.SWITCH($A$2,"average", AVERAGE(Instances!E611:Instances!E611),"median", MEDIAN(Instances!E611:Instances!E611),"min", MIN(Instances!E611:Instances!E611),"max", MAX(Instances!E611:Instances!E611),"diff", MAX(Instances!E611:Instances!E611)-MIN(Instances!E611:Instances!E611))</f>
        <v>0</v>
      </c>
      <c r="F611" s="1" cm="1">
        <f t="array" ref="F611">_xlfn.SWITCH($A$2,"average", AVERAGE(Instances!F611:Instances!F611),"median", MEDIAN(Instances!F611:Instances!F611),"min", MIN(Instances!F611:Instances!F611),"max", MAX(Instances!F611:Instances!F611),"diff", MAX(Instances!F611:Instances!F611)-MIN(Instances!F611:Instances!F611))</f>
        <v>0</v>
      </c>
      <c r="G611" s="1" cm="1">
        <f t="array" ref="G611">_xlfn.SWITCH($A$2,"average", AVERAGE(Instances!G611:Instances!G611),"median", MEDIAN(Instances!G611:Instances!G611),"min", MIN(Instances!G611:Instances!G611),"max", MAX(Instances!G611:Instances!G611),"diff", MAX(Instances!G611:Instances!G611)-MIN(Instances!G611:Instances!G611))</f>
        <v>0</v>
      </c>
      <c r="H611" s="1" cm="1">
        <f t="array" ref="H611">_xlfn.SWITCH($A$2,"average", AVERAGE(Instances!H611:Instances!H611),"median", MEDIAN(Instances!H611:Instances!H611),"min", MIN(Instances!H611:Instances!H611),"max", MAX(Instances!H611:Instances!H611),"diff", MAX(Instances!H611:Instances!H611)-MIN(Instances!H611:Instances!H611))</f>
        <v>0</v>
      </c>
      <c r="I611" s="1" cm="1">
        <f t="array" ref="I611">_xlfn.SWITCH($A$2,"average", AVERAGE(Instances!I611:Instances!I611),"median", MEDIAN(Instances!I611:Instances!I611),"min", MIN(Instances!I611:Instances!I611),"max", MAX(Instances!I611:Instances!I611),"diff", MAX(Instances!I611:Instances!I611)-MIN(Instances!I611:Instances!I611))</f>
        <v>0</v>
      </c>
      <c r="J611" s="1" cm="1">
        <f t="array" ref="J611">_xlfn.SWITCH($A$2,"average", AVERAGE(Instances!J611:Instances!J611),"median", MEDIAN(Instances!J611:Instances!J611),"min", MIN(Instances!J611:Instances!J611),"max", MAX(Instances!J611:Instances!J611),"diff", MAX(Instances!J611:Instances!J611)-MIN(Instances!J611:Instances!J611))</f>
        <v>0</v>
      </c>
      <c r="K611" s="1" cm="1">
        <f t="array" ref="K611">_xlfn.SWITCH($A$2,"average", AVERAGE(Instances!K611:Instances!K611),"median", MEDIAN(Instances!K611:Instances!K611),"min", MIN(Instances!K611:Instances!K611),"max", MAX(Instances!K611:Instances!K611),"diff", MAX(Instances!K611:Instances!K611)-MIN(Instances!K611:Instances!K611))</f>
        <v>0</v>
      </c>
      <c r="L611" s="1"/>
      <c r="M611" s="1" cm="1">
        <f t="array" ref="M611">_xlfn.SWITCH($A$2,"average", AVERAGE(Instances!M611:Instances!M611),"median", MEDIAN(Instances!M611:Instances!M611),"min", MIN(Instances!M611:Instances!M611),"max", MAX(Instances!M611:Instances!M611),"diff", MAX(Instances!M611:Instances!M611)-MIN(Instances!M611:Instances!M611))</f>
        <v>0</v>
      </c>
      <c r="N611" s="1" cm="1">
        <f t="array" ref="N611">_xlfn.SWITCH($A$2,"average", AVERAGE(Instances!N611:Instances!N611),"median", MEDIAN(Instances!N611:Instances!N611),"min", MIN(Instances!N611:Instances!N611),"max", MAX(Instances!N611:Instances!N611),"diff", MAX(Instances!N611:Instances!N611)-MIN(Instances!N611:Instances!N611))</f>
        <v>0</v>
      </c>
      <c r="O611" s="1"/>
      <c r="P611" s="1" cm="1">
        <f t="array" ref="P611">_xlfn.SWITCH($A$2,"average", AVERAGE(Instances!P611:Instances!P611),"median", MEDIAN(Instances!P611:Instances!P611),"min", MIN(Instances!P611:Instances!P611),"max", MAX(Instances!P611:Instances!P611),"diff", MAX(Instances!P611:Instances!P611)-MIN(Instances!P611:Instances!P611))</f>
        <v>0</v>
      </c>
      <c r="Q611" s="1" cm="1">
        <f t="array" ref="Q611">_xlfn.SWITCH($A$2,"average", AVERAGE(Instances!Q611:Instances!Q611),"median", MEDIAN(Instances!Q611:Instances!Q611),"min", MIN(Instances!Q611:Instances!Q611),"max", MAX(Instances!Q611:Instances!Q611),"diff", MAX(Instances!Q611:Instances!Q611)-MIN(Instances!Q611:Instances!Q611))</f>
        <v>0</v>
      </c>
      <c r="R611" s="1" cm="1">
        <f t="array" ref="R611">_xlfn.SWITCH($A$2,"average", AVERAGE(Instances!R611:Instances!R611),"median", MEDIAN(Instances!R611:Instances!R611),"min", MIN(Instances!R611:Instances!R611),"max", MAX(Instances!R611:Instances!R611),"diff", MAX(Instances!R611:Instances!R611)-MIN(Instances!R611:Instances!R611))</f>
        <v>0</v>
      </c>
      <c r="S611" s="1">
        <f>MIN($B611)</f>
        <v>0</v>
      </c>
      <c r="T611" s="1">
        <f>MIN($C611)</f>
        <v>0</v>
      </c>
      <c r="U611" s="1">
        <f>MIN($D611)</f>
        <v>0</v>
      </c>
      <c r="V611" s="1">
        <f>MIN($E611)</f>
        <v>0</v>
      </c>
      <c r="W611" s="1">
        <f>MIN($F611)</f>
        <v>0</v>
      </c>
      <c r="X611" s="1">
        <f>MIN($G611)</f>
        <v>0</v>
      </c>
      <c r="Y611" s="1">
        <f>MIN($H611)</f>
        <v>0</v>
      </c>
      <c r="Z611" s="1">
        <f>MIN($I611)</f>
        <v>0</v>
      </c>
      <c r="AA611" s="1">
        <f>MIN($J611)</f>
        <v>0</v>
      </c>
      <c r="AB611" s="1">
        <f>MIN($K611)</f>
        <v>0</v>
      </c>
      <c r="AC611" s="1">
        <f>MIN($M611)</f>
        <v>0</v>
      </c>
      <c r="AD611" s="1">
        <f>MIN($N611)</f>
        <v>0</v>
      </c>
      <c r="AE611" s="1">
        <f>MIN($P611)</f>
        <v>0</v>
      </c>
      <c r="AF611" s="1">
        <f>MIN($Q611)</f>
        <v>0</v>
      </c>
      <c r="AG611" s="1">
        <f>MIN($R611)</f>
        <v>0</v>
      </c>
      <c r="AH611" s="1">
        <f>MEDIAN($B611)</f>
        <v>0</v>
      </c>
      <c r="AI611" s="1">
        <f>MEDIAN($C611)</f>
        <v>0</v>
      </c>
      <c r="AJ611" s="1">
        <f>MEDIAN($D611)</f>
        <v>0</v>
      </c>
      <c r="AK611" s="1">
        <f>MEDIAN($E611)</f>
        <v>0</v>
      </c>
      <c r="AL611" s="1">
        <f>MEDIAN($F611)</f>
        <v>0</v>
      </c>
      <c r="AM611" s="1">
        <f>MEDIAN($G611)</f>
        <v>0</v>
      </c>
      <c r="AN611" s="1">
        <f>MEDIAN($H611)</f>
        <v>0</v>
      </c>
      <c r="AO611" s="1">
        <f>MEDIAN($I611)</f>
        <v>0</v>
      </c>
      <c r="AP611" s="1">
        <f>MEDIAN($J611)</f>
        <v>0</v>
      </c>
      <c r="AQ611" s="1">
        <f>MEDIAN($K611)</f>
        <v>0</v>
      </c>
      <c r="AR611" s="1">
        <f>MEDIAN($M611)</f>
        <v>0</v>
      </c>
      <c r="AS611" s="1">
        <f>MEDIAN($N611)</f>
        <v>0</v>
      </c>
      <c r="AT611" s="1">
        <f>MEDIAN($P611)</f>
        <v>0</v>
      </c>
      <c r="AU611" s="1">
        <f>MEDIAN($Q611)</f>
        <v>0</v>
      </c>
      <c r="AV611" s="1">
        <f>MEDIAN($R611)</f>
        <v>0</v>
      </c>
      <c r="AW611" s="1">
        <f>MAX($B611)</f>
        <v>0</v>
      </c>
      <c r="AX611" s="1">
        <f>MAX($C611)</f>
        <v>0</v>
      </c>
      <c r="AY611" s="1">
        <f>MAX($D611)</f>
        <v>0</v>
      </c>
      <c r="AZ611" s="1">
        <f>MAX($E611)</f>
        <v>0</v>
      </c>
      <c r="BA611" s="1">
        <f>MAX($F611)</f>
        <v>0</v>
      </c>
      <c r="BB611" s="1">
        <f>MAX($G611)</f>
        <v>0</v>
      </c>
      <c r="BC611" s="1">
        <f>MAX($H611)</f>
        <v>0</v>
      </c>
      <c r="BD611" s="1">
        <f>MAX($I611)</f>
        <v>0</v>
      </c>
      <c r="BE611" s="1">
        <f>MAX($J611)</f>
        <v>0</v>
      </c>
      <c r="BF611" s="1">
        <f>MAX($K611)</f>
        <v>0</v>
      </c>
      <c r="BG611" s="1">
        <f>MAX($M611)</f>
        <v>0</v>
      </c>
      <c r="BH611" s="1">
        <f>MAX($N611)</f>
        <v>0</v>
      </c>
      <c r="BI611" s="1">
        <f>MAX($P611)</f>
        <v>0</v>
      </c>
      <c r="BJ611" s="1">
        <f>MAX($Q611)</f>
        <v>0</v>
      </c>
      <c r="BK611" s="1">
        <f>MAX($R611)</f>
        <v>0</v>
      </c>
    </row>
    <row r="612" spans="1:63">
      <c r="A612" s="1" t="s">
        <v>126</v>
      </c>
      <c r="B612" s="1" cm="1">
        <f t="array" ref="B612">_xlfn.SWITCH($A$2,"average", AVERAGE(Instances!B612:Instances!B612),"median", MEDIAN(Instances!B612:Instances!B612),"min", MIN(Instances!B612:Instances!B612),"max", MAX(Instances!B612:Instances!B612),"diff", MAX(Instances!B612:Instances!B612)-MIN(Instances!B612:Instances!B612))</f>
        <v>0</v>
      </c>
      <c r="C612" s="1" cm="1">
        <f t="array" ref="C612">_xlfn.SWITCH($A$2,"average", AVERAGE(Instances!C612:Instances!C612),"median", MEDIAN(Instances!C612:Instances!C612),"min", MIN(Instances!C612:Instances!C612),"max", MAX(Instances!C612:Instances!C612),"diff", MAX(Instances!C612:Instances!C612)-MIN(Instances!C612:Instances!C612))</f>
        <v>0</v>
      </c>
      <c r="D612" s="1" cm="1">
        <f t="array" ref="D612">_xlfn.SWITCH($A$2,"average", AVERAGE(Instances!D612:Instances!D612),"median", MEDIAN(Instances!D612:Instances!D612),"min", MIN(Instances!D612:Instances!D612),"max", MAX(Instances!D612:Instances!D612),"diff", MAX(Instances!D612:Instances!D612)-MIN(Instances!D612:Instances!D612))</f>
        <v>0</v>
      </c>
      <c r="E612" s="1" cm="1">
        <f t="array" ref="E612">_xlfn.SWITCH($A$2,"average", AVERAGE(Instances!E612:Instances!E612),"median", MEDIAN(Instances!E612:Instances!E612),"min", MIN(Instances!E612:Instances!E612),"max", MAX(Instances!E612:Instances!E612),"diff", MAX(Instances!E612:Instances!E612)-MIN(Instances!E612:Instances!E612))</f>
        <v>0</v>
      </c>
      <c r="F612" s="1" cm="1">
        <f t="array" ref="F612">_xlfn.SWITCH($A$2,"average", AVERAGE(Instances!F612:Instances!F612),"median", MEDIAN(Instances!F612:Instances!F612),"min", MIN(Instances!F612:Instances!F612),"max", MAX(Instances!F612:Instances!F612),"diff", MAX(Instances!F612:Instances!F612)-MIN(Instances!F612:Instances!F612))</f>
        <v>0</v>
      </c>
      <c r="G612" s="1" cm="1">
        <f t="array" ref="G612">_xlfn.SWITCH($A$2,"average", AVERAGE(Instances!G612:Instances!G612),"median", MEDIAN(Instances!G612:Instances!G612),"min", MIN(Instances!G612:Instances!G612),"max", MAX(Instances!G612:Instances!G612),"diff", MAX(Instances!G612:Instances!G612)-MIN(Instances!G612:Instances!G612))</f>
        <v>0</v>
      </c>
      <c r="H612" s="1" cm="1">
        <f t="array" ref="H612">_xlfn.SWITCH($A$2,"average", AVERAGE(Instances!H612:Instances!H612),"median", MEDIAN(Instances!H612:Instances!H612),"min", MIN(Instances!H612:Instances!H612),"max", MAX(Instances!H612:Instances!H612),"diff", MAX(Instances!H612:Instances!H612)-MIN(Instances!H612:Instances!H612))</f>
        <v>0</v>
      </c>
      <c r="I612" s="1" cm="1">
        <f t="array" ref="I612">_xlfn.SWITCH($A$2,"average", AVERAGE(Instances!I612:Instances!I612),"median", MEDIAN(Instances!I612:Instances!I612),"min", MIN(Instances!I612:Instances!I612),"max", MAX(Instances!I612:Instances!I612),"diff", MAX(Instances!I612:Instances!I612)-MIN(Instances!I612:Instances!I612))</f>
        <v>0</v>
      </c>
      <c r="J612" s="1" cm="1">
        <f t="array" ref="J612">_xlfn.SWITCH($A$2,"average", AVERAGE(Instances!J612:Instances!J612),"median", MEDIAN(Instances!J612:Instances!J612),"min", MIN(Instances!J612:Instances!J612),"max", MAX(Instances!J612:Instances!J612),"diff", MAX(Instances!J612:Instances!J612)-MIN(Instances!J612:Instances!J612))</f>
        <v>0</v>
      </c>
      <c r="K612" s="1" cm="1">
        <f t="array" ref="K612">_xlfn.SWITCH($A$2,"average", AVERAGE(Instances!K612:Instances!K612),"median", MEDIAN(Instances!K612:Instances!K612),"min", MIN(Instances!K612:Instances!K612),"max", MAX(Instances!K612:Instances!K612),"diff", MAX(Instances!K612:Instances!K612)-MIN(Instances!K612:Instances!K612))</f>
        <v>0</v>
      </c>
      <c r="L612" s="1"/>
      <c r="M612" s="1" cm="1">
        <f t="array" ref="M612">_xlfn.SWITCH($A$2,"average", AVERAGE(Instances!M612:Instances!M612),"median", MEDIAN(Instances!M612:Instances!M612),"min", MIN(Instances!M612:Instances!M612),"max", MAX(Instances!M612:Instances!M612),"diff", MAX(Instances!M612:Instances!M612)-MIN(Instances!M612:Instances!M612))</f>
        <v>0</v>
      </c>
      <c r="N612" s="1" cm="1">
        <f t="array" ref="N612">_xlfn.SWITCH($A$2,"average", AVERAGE(Instances!N612:Instances!N612),"median", MEDIAN(Instances!N612:Instances!N612),"min", MIN(Instances!N612:Instances!N612),"max", MAX(Instances!N612:Instances!N612),"diff", MAX(Instances!N612:Instances!N612)-MIN(Instances!N612:Instances!N612))</f>
        <v>0</v>
      </c>
      <c r="O612" s="1"/>
      <c r="P612" s="1" cm="1">
        <f t="array" ref="P612">_xlfn.SWITCH($A$2,"average", AVERAGE(Instances!P612:Instances!P612),"median", MEDIAN(Instances!P612:Instances!P612),"min", MIN(Instances!P612:Instances!P612),"max", MAX(Instances!P612:Instances!P612),"diff", MAX(Instances!P612:Instances!P612)-MIN(Instances!P612:Instances!P612))</f>
        <v>0</v>
      </c>
      <c r="Q612" s="1" cm="1">
        <f t="array" ref="Q612">_xlfn.SWITCH($A$2,"average", AVERAGE(Instances!Q612:Instances!Q612),"median", MEDIAN(Instances!Q612:Instances!Q612),"min", MIN(Instances!Q612:Instances!Q612),"max", MAX(Instances!Q612:Instances!Q612),"diff", MAX(Instances!Q612:Instances!Q612)-MIN(Instances!Q612:Instances!Q612))</f>
        <v>0</v>
      </c>
      <c r="R612" s="1" cm="1">
        <f t="array" ref="R612">_xlfn.SWITCH($A$2,"average", AVERAGE(Instances!R612:Instances!R612),"median", MEDIAN(Instances!R612:Instances!R612),"min", MIN(Instances!R612:Instances!R612),"max", MAX(Instances!R612:Instances!R612),"diff", MAX(Instances!R612:Instances!R612)-MIN(Instances!R612:Instances!R612))</f>
        <v>0</v>
      </c>
      <c r="S612" s="1">
        <f>MIN($B612)</f>
        <v>0</v>
      </c>
      <c r="T612" s="1">
        <f>MIN($C612)</f>
        <v>0</v>
      </c>
      <c r="U612" s="1">
        <f>MIN($D612)</f>
        <v>0</v>
      </c>
      <c r="V612" s="1">
        <f>MIN($E612)</f>
        <v>0</v>
      </c>
      <c r="W612" s="1">
        <f>MIN($F612)</f>
        <v>0</v>
      </c>
      <c r="X612" s="1">
        <f>MIN($G612)</f>
        <v>0</v>
      </c>
      <c r="Y612" s="1">
        <f>MIN($H612)</f>
        <v>0</v>
      </c>
      <c r="Z612" s="1">
        <f>MIN($I612)</f>
        <v>0</v>
      </c>
      <c r="AA612" s="1">
        <f>MIN($J612)</f>
        <v>0</v>
      </c>
      <c r="AB612" s="1">
        <f>MIN($K612)</f>
        <v>0</v>
      </c>
      <c r="AC612" s="1">
        <f>MIN($M612)</f>
        <v>0</v>
      </c>
      <c r="AD612" s="1">
        <f>MIN($N612)</f>
        <v>0</v>
      </c>
      <c r="AE612" s="1">
        <f>MIN($P612)</f>
        <v>0</v>
      </c>
      <c r="AF612" s="1">
        <f>MIN($Q612)</f>
        <v>0</v>
      </c>
      <c r="AG612" s="1">
        <f>MIN($R612)</f>
        <v>0</v>
      </c>
      <c r="AH612" s="1">
        <f>MEDIAN($B612)</f>
        <v>0</v>
      </c>
      <c r="AI612" s="1">
        <f>MEDIAN($C612)</f>
        <v>0</v>
      </c>
      <c r="AJ612" s="1">
        <f>MEDIAN($D612)</f>
        <v>0</v>
      </c>
      <c r="AK612" s="1">
        <f>MEDIAN($E612)</f>
        <v>0</v>
      </c>
      <c r="AL612" s="1">
        <f>MEDIAN($F612)</f>
        <v>0</v>
      </c>
      <c r="AM612" s="1">
        <f>MEDIAN($G612)</f>
        <v>0</v>
      </c>
      <c r="AN612" s="1">
        <f>MEDIAN($H612)</f>
        <v>0</v>
      </c>
      <c r="AO612" s="1">
        <f>MEDIAN($I612)</f>
        <v>0</v>
      </c>
      <c r="AP612" s="1">
        <f>MEDIAN($J612)</f>
        <v>0</v>
      </c>
      <c r="AQ612" s="1">
        <f>MEDIAN($K612)</f>
        <v>0</v>
      </c>
      <c r="AR612" s="1">
        <f>MEDIAN($M612)</f>
        <v>0</v>
      </c>
      <c r="AS612" s="1">
        <f>MEDIAN($N612)</f>
        <v>0</v>
      </c>
      <c r="AT612" s="1">
        <f>MEDIAN($P612)</f>
        <v>0</v>
      </c>
      <c r="AU612" s="1">
        <f>MEDIAN($Q612)</f>
        <v>0</v>
      </c>
      <c r="AV612" s="1">
        <f>MEDIAN($R612)</f>
        <v>0</v>
      </c>
      <c r="AW612" s="1">
        <f>MAX($B612)</f>
        <v>0</v>
      </c>
      <c r="AX612" s="1">
        <f>MAX($C612)</f>
        <v>0</v>
      </c>
      <c r="AY612" s="1">
        <f>MAX($D612)</f>
        <v>0</v>
      </c>
      <c r="AZ612" s="1">
        <f>MAX($E612)</f>
        <v>0</v>
      </c>
      <c r="BA612" s="1">
        <f>MAX($F612)</f>
        <v>0</v>
      </c>
      <c r="BB612" s="1">
        <f>MAX($G612)</f>
        <v>0</v>
      </c>
      <c r="BC612" s="1">
        <f>MAX($H612)</f>
        <v>0</v>
      </c>
      <c r="BD612" s="1">
        <f>MAX($I612)</f>
        <v>0</v>
      </c>
      <c r="BE612" s="1">
        <f>MAX($J612)</f>
        <v>0</v>
      </c>
      <c r="BF612" s="1">
        <f>MAX($K612)</f>
        <v>0</v>
      </c>
      <c r="BG612" s="1">
        <f>MAX($M612)</f>
        <v>0</v>
      </c>
      <c r="BH612" s="1">
        <f>MAX($N612)</f>
        <v>0</v>
      </c>
      <c r="BI612" s="1">
        <f>MAX($P612)</f>
        <v>0</v>
      </c>
      <c r="BJ612" s="1">
        <f>MAX($Q612)</f>
        <v>0</v>
      </c>
      <c r="BK612" s="1">
        <f>MAX($R612)</f>
        <v>0</v>
      </c>
    </row>
    <row r="613" spans="1:63">
      <c r="A613" s="1" t="s">
        <v>127</v>
      </c>
      <c r="B613" s="1" cm="1">
        <f t="array" ref="B613">_xlfn.SWITCH($A$2,"average", AVERAGE(Instances!B613:Instances!B613),"median", MEDIAN(Instances!B613:Instances!B613),"min", MIN(Instances!B613:Instances!B613),"max", MAX(Instances!B613:Instances!B613),"diff", MAX(Instances!B613:Instances!B613)-MIN(Instances!B613:Instances!B613))</f>
        <v>0</v>
      </c>
      <c r="C613" s="1" cm="1">
        <f t="array" ref="C613">_xlfn.SWITCH($A$2,"average", AVERAGE(Instances!C613:Instances!C613),"median", MEDIAN(Instances!C613:Instances!C613),"min", MIN(Instances!C613:Instances!C613),"max", MAX(Instances!C613:Instances!C613),"diff", MAX(Instances!C613:Instances!C613)-MIN(Instances!C613:Instances!C613))</f>
        <v>0</v>
      </c>
      <c r="D613" s="1" cm="1">
        <f t="array" ref="D613">_xlfn.SWITCH($A$2,"average", AVERAGE(Instances!D613:Instances!D613),"median", MEDIAN(Instances!D613:Instances!D613),"min", MIN(Instances!D613:Instances!D613),"max", MAX(Instances!D613:Instances!D613),"diff", MAX(Instances!D613:Instances!D613)-MIN(Instances!D613:Instances!D613))</f>
        <v>0</v>
      </c>
      <c r="E613" s="1" cm="1">
        <f t="array" ref="E613">_xlfn.SWITCH($A$2,"average", AVERAGE(Instances!E613:Instances!E613),"median", MEDIAN(Instances!E613:Instances!E613),"min", MIN(Instances!E613:Instances!E613),"max", MAX(Instances!E613:Instances!E613),"diff", MAX(Instances!E613:Instances!E613)-MIN(Instances!E613:Instances!E613))</f>
        <v>0</v>
      </c>
      <c r="F613" s="1" cm="1">
        <f t="array" ref="F613">_xlfn.SWITCH($A$2,"average", AVERAGE(Instances!F613:Instances!F613),"median", MEDIAN(Instances!F613:Instances!F613),"min", MIN(Instances!F613:Instances!F613),"max", MAX(Instances!F613:Instances!F613),"diff", MAX(Instances!F613:Instances!F613)-MIN(Instances!F613:Instances!F613))</f>
        <v>0</v>
      </c>
      <c r="G613" s="1" cm="1">
        <f t="array" ref="G613">_xlfn.SWITCH($A$2,"average", AVERAGE(Instances!G613:Instances!G613),"median", MEDIAN(Instances!G613:Instances!G613),"min", MIN(Instances!G613:Instances!G613),"max", MAX(Instances!G613:Instances!G613),"diff", MAX(Instances!G613:Instances!G613)-MIN(Instances!G613:Instances!G613))</f>
        <v>0</v>
      </c>
      <c r="H613" s="1" cm="1">
        <f t="array" ref="H613">_xlfn.SWITCH($A$2,"average", AVERAGE(Instances!H613:Instances!H613),"median", MEDIAN(Instances!H613:Instances!H613),"min", MIN(Instances!H613:Instances!H613),"max", MAX(Instances!H613:Instances!H613),"diff", MAX(Instances!H613:Instances!H613)-MIN(Instances!H613:Instances!H613))</f>
        <v>0</v>
      </c>
      <c r="I613" s="1" cm="1">
        <f t="array" ref="I613">_xlfn.SWITCH($A$2,"average", AVERAGE(Instances!I613:Instances!I613),"median", MEDIAN(Instances!I613:Instances!I613),"min", MIN(Instances!I613:Instances!I613),"max", MAX(Instances!I613:Instances!I613),"diff", MAX(Instances!I613:Instances!I613)-MIN(Instances!I613:Instances!I613))</f>
        <v>0</v>
      </c>
      <c r="J613" s="1" cm="1">
        <f t="array" ref="J613">_xlfn.SWITCH($A$2,"average", AVERAGE(Instances!J613:Instances!J613),"median", MEDIAN(Instances!J613:Instances!J613),"min", MIN(Instances!J613:Instances!J613),"max", MAX(Instances!J613:Instances!J613),"diff", MAX(Instances!J613:Instances!J613)-MIN(Instances!J613:Instances!J613))</f>
        <v>0</v>
      </c>
      <c r="K613" s="1" cm="1">
        <f t="array" ref="K613">_xlfn.SWITCH($A$2,"average", AVERAGE(Instances!K613:Instances!K613),"median", MEDIAN(Instances!K613:Instances!K613),"min", MIN(Instances!K613:Instances!K613),"max", MAX(Instances!K613:Instances!K613),"diff", MAX(Instances!K613:Instances!K613)-MIN(Instances!K613:Instances!K613))</f>
        <v>0</v>
      </c>
      <c r="L613" s="1"/>
      <c r="M613" s="1" cm="1">
        <f t="array" ref="M613">_xlfn.SWITCH($A$2,"average", AVERAGE(Instances!M613:Instances!M613),"median", MEDIAN(Instances!M613:Instances!M613),"min", MIN(Instances!M613:Instances!M613),"max", MAX(Instances!M613:Instances!M613),"diff", MAX(Instances!M613:Instances!M613)-MIN(Instances!M613:Instances!M613))</f>
        <v>0</v>
      </c>
      <c r="N613" s="1" cm="1">
        <f t="array" ref="N613">_xlfn.SWITCH($A$2,"average", AVERAGE(Instances!N613:Instances!N613),"median", MEDIAN(Instances!N613:Instances!N613),"min", MIN(Instances!N613:Instances!N613),"max", MAX(Instances!N613:Instances!N613),"diff", MAX(Instances!N613:Instances!N613)-MIN(Instances!N613:Instances!N613))</f>
        <v>0</v>
      </c>
      <c r="O613" s="1"/>
      <c r="P613" s="1" cm="1">
        <f t="array" ref="P613">_xlfn.SWITCH($A$2,"average", AVERAGE(Instances!P613:Instances!P613),"median", MEDIAN(Instances!P613:Instances!P613),"min", MIN(Instances!P613:Instances!P613),"max", MAX(Instances!P613:Instances!P613),"diff", MAX(Instances!P613:Instances!P613)-MIN(Instances!P613:Instances!P613))</f>
        <v>0</v>
      </c>
      <c r="Q613" s="1" cm="1">
        <f t="array" ref="Q613">_xlfn.SWITCH($A$2,"average", AVERAGE(Instances!Q613:Instances!Q613),"median", MEDIAN(Instances!Q613:Instances!Q613),"min", MIN(Instances!Q613:Instances!Q613),"max", MAX(Instances!Q613:Instances!Q613),"diff", MAX(Instances!Q613:Instances!Q613)-MIN(Instances!Q613:Instances!Q613))</f>
        <v>0</v>
      </c>
      <c r="R613" s="1" cm="1">
        <f t="array" ref="R613">_xlfn.SWITCH($A$2,"average", AVERAGE(Instances!R613:Instances!R613),"median", MEDIAN(Instances!R613:Instances!R613),"min", MIN(Instances!R613:Instances!R613),"max", MAX(Instances!R613:Instances!R613),"diff", MAX(Instances!R613:Instances!R613)-MIN(Instances!R613:Instances!R613))</f>
        <v>0</v>
      </c>
      <c r="S613" s="1">
        <f>MIN($B613)</f>
        <v>0</v>
      </c>
      <c r="T613" s="1">
        <f>MIN($C613)</f>
        <v>0</v>
      </c>
      <c r="U613" s="1">
        <f>MIN($D613)</f>
        <v>0</v>
      </c>
      <c r="V613" s="1">
        <f>MIN($E613)</f>
        <v>0</v>
      </c>
      <c r="W613" s="1">
        <f>MIN($F613)</f>
        <v>0</v>
      </c>
      <c r="X613" s="1">
        <f>MIN($G613)</f>
        <v>0</v>
      </c>
      <c r="Y613" s="1">
        <f>MIN($H613)</f>
        <v>0</v>
      </c>
      <c r="Z613" s="1">
        <f>MIN($I613)</f>
        <v>0</v>
      </c>
      <c r="AA613" s="1">
        <f>MIN($J613)</f>
        <v>0</v>
      </c>
      <c r="AB613" s="1">
        <f>MIN($K613)</f>
        <v>0</v>
      </c>
      <c r="AC613" s="1">
        <f>MIN($M613)</f>
        <v>0</v>
      </c>
      <c r="AD613" s="1">
        <f>MIN($N613)</f>
        <v>0</v>
      </c>
      <c r="AE613" s="1">
        <f>MIN($P613)</f>
        <v>0</v>
      </c>
      <c r="AF613" s="1">
        <f>MIN($Q613)</f>
        <v>0</v>
      </c>
      <c r="AG613" s="1">
        <f>MIN($R613)</f>
        <v>0</v>
      </c>
      <c r="AH613" s="1">
        <f>MEDIAN($B613)</f>
        <v>0</v>
      </c>
      <c r="AI613" s="1">
        <f>MEDIAN($C613)</f>
        <v>0</v>
      </c>
      <c r="AJ613" s="1">
        <f>MEDIAN($D613)</f>
        <v>0</v>
      </c>
      <c r="AK613" s="1">
        <f>MEDIAN($E613)</f>
        <v>0</v>
      </c>
      <c r="AL613" s="1">
        <f>MEDIAN($F613)</f>
        <v>0</v>
      </c>
      <c r="AM613" s="1">
        <f>MEDIAN($G613)</f>
        <v>0</v>
      </c>
      <c r="AN613" s="1">
        <f>MEDIAN($H613)</f>
        <v>0</v>
      </c>
      <c r="AO613" s="1">
        <f>MEDIAN($I613)</f>
        <v>0</v>
      </c>
      <c r="AP613" s="1">
        <f>MEDIAN($J613)</f>
        <v>0</v>
      </c>
      <c r="AQ613" s="1">
        <f>MEDIAN($K613)</f>
        <v>0</v>
      </c>
      <c r="AR613" s="1">
        <f>MEDIAN($M613)</f>
        <v>0</v>
      </c>
      <c r="AS613" s="1">
        <f>MEDIAN($N613)</f>
        <v>0</v>
      </c>
      <c r="AT613" s="1">
        <f>MEDIAN($P613)</f>
        <v>0</v>
      </c>
      <c r="AU613" s="1">
        <f>MEDIAN($Q613)</f>
        <v>0</v>
      </c>
      <c r="AV613" s="1">
        <f>MEDIAN($R613)</f>
        <v>0</v>
      </c>
      <c r="AW613" s="1">
        <f>MAX($B613)</f>
        <v>0</v>
      </c>
      <c r="AX613" s="1">
        <f>MAX($C613)</f>
        <v>0</v>
      </c>
      <c r="AY613" s="1">
        <f>MAX($D613)</f>
        <v>0</v>
      </c>
      <c r="AZ613" s="1">
        <f>MAX($E613)</f>
        <v>0</v>
      </c>
      <c r="BA613" s="1">
        <f>MAX($F613)</f>
        <v>0</v>
      </c>
      <c r="BB613" s="1">
        <f>MAX($G613)</f>
        <v>0</v>
      </c>
      <c r="BC613" s="1">
        <f>MAX($H613)</f>
        <v>0</v>
      </c>
      <c r="BD613" s="1">
        <f>MAX($I613)</f>
        <v>0</v>
      </c>
      <c r="BE613" s="1">
        <f>MAX($J613)</f>
        <v>0</v>
      </c>
      <c r="BF613" s="1">
        <f>MAX($K613)</f>
        <v>0</v>
      </c>
      <c r="BG613" s="1">
        <f>MAX($M613)</f>
        <v>0</v>
      </c>
      <c r="BH613" s="1">
        <f>MAX($N613)</f>
        <v>0</v>
      </c>
      <c r="BI613" s="1">
        <f>MAX($P613)</f>
        <v>0</v>
      </c>
      <c r="BJ613" s="1">
        <f>MAX($Q613)</f>
        <v>0</v>
      </c>
      <c r="BK613" s="1">
        <f>MAX($R613)</f>
        <v>0</v>
      </c>
    </row>
    <row r="614" spans="1:63">
      <c r="A614" s="1" t="s">
        <v>128</v>
      </c>
      <c r="B614" s="1" cm="1">
        <f t="array" ref="B614">_xlfn.SWITCH($A$2,"average", AVERAGE(Instances!B614:Instances!B614),"median", MEDIAN(Instances!B614:Instances!B614),"min", MIN(Instances!B614:Instances!B614),"max", MAX(Instances!B614:Instances!B614),"diff", MAX(Instances!B614:Instances!B614)-MIN(Instances!B614:Instances!B614))</f>
        <v>0</v>
      </c>
      <c r="C614" s="1" cm="1">
        <f t="array" ref="C614">_xlfn.SWITCH($A$2,"average", AVERAGE(Instances!C614:Instances!C614),"median", MEDIAN(Instances!C614:Instances!C614),"min", MIN(Instances!C614:Instances!C614),"max", MAX(Instances!C614:Instances!C614),"diff", MAX(Instances!C614:Instances!C614)-MIN(Instances!C614:Instances!C614))</f>
        <v>0</v>
      </c>
      <c r="D614" s="1" cm="1">
        <f t="array" ref="D614">_xlfn.SWITCH($A$2,"average", AVERAGE(Instances!D614:Instances!D614),"median", MEDIAN(Instances!D614:Instances!D614),"min", MIN(Instances!D614:Instances!D614),"max", MAX(Instances!D614:Instances!D614),"diff", MAX(Instances!D614:Instances!D614)-MIN(Instances!D614:Instances!D614))</f>
        <v>0</v>
      </c>
      <c r="E614" s="1" cm="1">
        <f t="array" ref="E614">_xlfn.SWITCH($A$2,"average", AVERAGE(Instances!E614:Instances!E614),"median", MEDIAN(Instances!E614:Instances!E614),"min", MIN(Instances!E614:Instances!E614),"max", MAX(Instances!E614:Instances!E614),"diff", MAX(Instances!E614:Instances!E614)-MIN(Instances!E614:Instances!E614))</f>
        <v>0</v>
      </c>
      <c r="F614" s="1" cm="1">
        <f t="array" ref="F614">_xlfn.SWITCH($A$2,"average", AVERAGE(Instances!F614:Instances!F614),"median", MEDIAN(Instances!F614:Instances!F614),"min", MIN(Instances!F614:Instances!F614),"max", MAX(Instances!F614:Instances!F614),"diff", MAX(Instances!F614:Instances!F614)-MIN(Instances!F614:Instances!F614))</f>
        <v>0</v>
      </c>
      <c r="G614" s="1" cm="1">
        <f t="array" ref="G614">_xlfn.SWITCH($A$2,"average", AVERAGE(Instances!G614:Instances!G614),"median", MEDIAN(Instances!G614:Instances!G614),"min", MIN(Instances!G614:Instances!G614),"max", MAX(Instances!G614:Instances!G614),"diff", MAX(Instances!G614:Instances!G614)-MIN(Instances!G614:Instances!G614))</f>
        <v>0</v>
      </c>
      <c r="H614" s="1" cm="1">
        <f t="array" ref="H614">_xlfn.SWITCH($A$2,"average", AVERAGE(Instances!H614:Instances!H614),"median", MEDIAN(Instances!H614:Instances!H614),"min", MIN(Instances!H614:Instances!H614),"max", MAX(Instances!H614:Instances!H614),"diff", MAX(Instances!H614:Instances!H614)-MIN(Instances!H614:Instances!H614))</f>
        <v>0</v>
      </c>
      <c r="I614" s="1" cm="1">
        <f t="array" ref="I614">_xlfn.SWITCH($A$2,"average", AVERAGE(Instances!I614:Instances!I614),"median", MEDIAN(Instances!I614:Instances!I614),"min", MIN(Instances!I614:Instances!I614),"max", MAX(Instances!I614:Instances!I614),"diff", MAX(Instances!I614:Instances!I614)-MIN(Instances!I614:Instances!I614))</f>
        <v>0</v>
      </c>
      <c r="J614" s="1" cm="1">
        <f t="array" ref="J614">_xlfn.SWITCH($A$2,"average", AVERAGE(Instances!J614:Instances!J614),"median", MEDIAN(Instances!J614:Instances!J614),"min", MIN(Instances!J614:Instances!J614),"max", MAX(Instances!J614:Instances!J614),"diff", MAX(Instances!J614:Instances!J614)-MIN(Instances!J614:Instances!J614))</f>
        <v>0</v>
      </c>
      <c r="K614" s="1" cm="1">
        <f t="array" ref="K614">_xlfn.SWITCH($A$2,"average", AVERAGE(Instances!K614:Instances!K614),"median", MEDIAN(Instances!K614:Instances!K614),"min", MIN(Instances!K614:Instances!K614),"max", MAX(Instances!K614:Instances!K614),"diff", MAX(Instances!K614:Instances!K614)-MIN(Instances!K614:Instances!K614))</f>
        <v>0</v>
      </c>
      <c r="L614" s="1"/>
      <c r="M614" s="1" cm="1">
        <f t="array" ref="M614">_xlfn.SWITCH($A$2,"average", AVERAGE(Instances!M614:Instances!M614),"median", MEDIAN(Instances!M614:Instances!M614),"min", MIN(Instances!M614:Instances!M614),"max", MAX(Instances!M614:Instances!M614),"diff", MAX(Instances!M614:Instances!M614)-MIN(Instances!M614:Instances!M614))</f>
        <v>0</v>
      </c>
      <c r="N614" s="1" cm="1">
        <f t="array" ref="N614">_xlfn.SWITCH($A$2,"average", AVERAGE(Instances!N614:Instances!N614),"median", MEDIAN(Instances!N614:Instances!N614),"min", MIN(Instances!N614:Instances!N614),"max", MAX(Instances!N614:Instances!N614),"diff", MAX(Instances!N614:Instances!N614)-MIN(Instances!N614:Instances!N614))</f>
        <v>0</v>
      </c>
      <c r="O614" s="1"/>
      <c r="P614" s="1" cm="1">
        <f t="array" ref="P614">_xlfn.SWITCH($A$2,"average", AVERAGE(Instances!P614:Instances!P614),"median", MEDIAN(Instances!P614:Instances!P614),"min", MIN(Instances!P614:Instances!P614),"max", MAX(Instances!P614:Instances!P614),"diff", MAX(Instances!P614:Instances!P614)-MIN(Instances!P614:Instances!P614))</f>
        <v>0</v>
      </c>
      <c r="Q614" s="1" cm="1">
        <f t="array" ref="Q614">_xlfn.SWITCH($A$2,"average", AVERAGE(Instances!Q614:Instances!Q614),"median", MEDIAN(Instances!Q614:Instances!Q614),"min", MIN(Instances!Q614:Instances!Q614),"max", MAX(Instances!Q614:Instances!Q614),"diff", MAX(Instances!Q614:Instances!Q614)-MIN(Instances!Q614:Instances!Q614))</f>
        <v>0</v>
      </c>
      <c r="R614" s="1" cm="1">
        <f t="array" ref="R614">_xlfn.SWITCH($A$2,"average", AVERAGE(Instances!R614:Instances!R614),"median", MEDIAN(Instances!R614:Instances!R614),"min", MIN(Instances!R614:Instances!R614),"max", MAX(Instances!R614:Instances!R614),"diff", MAX(Instances!R614:Instances!R614)-MIN(Instances!R614:Instances!R614))</f>
        <v>0</v>
      </c>
      <c r="S614" s="1">
        <f>MIN($B614)</f>
        <v>0</v>
      </c>
      <c r="T614" s="1">
        <f>MIN($C614)</f>
        <v>0</v>
      </c>
      <c r="U614" s="1">
        <f>MIN($D614)</f>
        <v>0</v>
      </c>
      <c r="V614" s="1">
        <f>MIN($E614)</f>
        <v>0</v>
      </c>
      <c r="W614" s="1">
        <f>MIN($F614)</f>
        <v>0</v>
      </c>
      <c r="X614" s="1">
        <f>MIN($G614)</f>
        <v>0</v>
      </c>
      <c r="Y614" s="1">
        <f>MIN($H614)</f>
        <v>0</v>
      </c>
      <c r="Z614" s="1">
        <f>MIN($I614)</f>
        <v>0</v>
      </c>
      <c r="AA614" s="1">
        <f>MIN($J614)</f>
        <v>0</v>
      </c>
      <c r="AB614" s="1">
        <f>MIN($K614)</f>
        <v>0</v>
      </c>
      <c r="AC614" s="1">
        <f>MIN($M614)</f>
        <v>0</v>
      </c>
      <c r="AD614" s="1">
        <f>MIN($N614)</f>
        <v>0</v>
      </c>
      <c r="AE614" s="1">
        <f>MIN($P614)</f>
        <v>0</v>
      </c>
      <c r="AF614" s="1">
        <f>MIN($Q614)</f>
        <v>0</v>
      </c>
      <c r="AG614" s="1">
        <f>MIN($R614)</f>
        <v>0</v>
      </c>
      <c r="AH614" s="1">
        <f>MEDIAN($B614)</f>
        <v>0</v>
      </c>
      <c r="AI614" s="1">
        <f>MEDIAN($C614)</f>
        <v>0</v>
      </c>
      <c r="AJ614" s="1">
        <f>MEDIAN($D614)</f>
        <v>0</v>
      </c>
      <c r="AK614" s="1">
        <f>MEDIAN($E614)</f>
        <v>0</v>
      </c>
      <c r="AL614" s="1">
        <f>MEDIAN($F614)</f>
        <v>0</v>
      </c>
      <c r="AM614" s="1">
        <f>MEDIAN($G614)</f>
        <v>0</v>
      </c>
      <c r="AN614" s="1">
        <f>MEDIAN($H614)</f>
        <v>0</v>
      </c>
      <c r="AO614" s="1">
        <f>MEDIAN($I614)</f>
        <v>0</v>
      </c>
      <c r="AP614" s="1">
        <f>MEDIAN($J614)</f>
        <v>0</v>
      </c>
      <c r="AQ614" s="1">
        <f>MEDIAN($K614)</f>
        <v>0</v>
      </c>
      <c r="AR614" s="1">
        <f>MEDIAN($M614)</f>
        <v>0</v>
      </c>
      <c r="AS614" s="1">
        <f>MEDIAN($N614)</f>
        <v>0</v>
      </c>
      <c r="AT614" s="1">
        <f>MEDIAN($P614)</f>
        <v>0</v>
      </c>
      <c r="AU614" s="1">
        <f>MEDIAN($Q614)</f>
        <v>0</v>
      </c>
      <c r="AV614" s="1">
        <f>MEDIAN($R614)</f>
        <v>0</v>
      </c>
      <c r="AW614" s="1">
        <f>MAX($B614)</f>
        <v>0</v>
      </c>
      <c r="AX614" s="1">
        <f>MAX($C614)</f>
        <v>0</v>
      </c>
      <c r="AY614" s="1">
        <f>MAX($D614)</f>
        <v>0</v>
      </c>
      <c r="AZ614" s="1">
        <f>MAX($E614)</f>
        <v>0</v>
      </c>
      <c r="BA614" s="1">
        <f>MAX($F614)</f>
        <v>0</v>
      </c>
      <c r="BB614" s="1">
        <f>MAX($G614)</f>
        <v>0</v>
      </c>
      <c r="BC614" s="1">
        <f>MAX($H614)</f>
        <v>0</v>
      </c>
      <c r="BD614" s="1">
        <f>MAX($I614)</f>
        <v>0</v>
      </c>
      <c r="BE614" s="1">
        <f>MAX($J614)</f>
        <v>0</v>
      </c>
      <c r="BF614" s="1">
        <f>MAX($K614)</f>
        <v>0</v>
      </c>
      <c r="BG614" s="1">
        <f>MAX($M614)</f>
        <v>0</v>
      </c>
      <c r="BH614" s="1">
        <f>MAX($N614)</f>
        <v>0</v>
      </c>
      <c r="BI614" s="1">
        <f>MAX($P614)</f>
        <v>0</v>
      </c>
      <c r="BJ614" s="1">
        <f>MAX($Q614)</f>
        <v>0</v>
      </c>
      <c r="BK614" s="1">
        <f>MAX($R614)</f>
        <v>0</v>
      </c>
    </row>
    <row r="615" spans="1:63">
      <c r="A615" s="1" t="s">
        <v>129</v>
      </c>
      <c r="B615" s="1" cm="1">
        <f t="array" ref="B615">_xlfn.SWITCH($A$2,"average", AVERAGE(Instances!B615:Instances!B615),"median", MEDIAN(Instances!B615:Instances!B615),"min", MIN(Instances!B615:Instances!B615),"max", MAX(Instances!B615:Instances!B615),"diff", MAX(Instances!B615:Instances!B615)-MIN(Instances!B615:Instances!B615))</f>
        <v>0</v>
      </c>
      <c r="C615" s="1" cm="1">
        <f t="array" ref="C615">_xlfn.SWITCH($A$2,"average", AVERAGE(Instances!C615:Instances!C615),"median", MEDIAN(Instances!C615:Instances!C615),"min", MIN(Instances!C615:Instances!C615),"max", MAX(Instances!C615:Instances!C615),"diff", MAX(Instances!C615:Instances!C615)-MIN(Instances!C615:Instances!C615))</f>
        <v>0</v>
      </c>
      <c r="D615" s="1" cm="1">
        <f t="array" ref="D615">_xlfn.SWITCH($A$2,"average", AVERAGE(Instances!D615:Instances!D615),"median", MEDIAN(Instances!D615:Instances!D615),"min", MIN(Instances!D615:Instances!D615),"max", MAX(Instances!D615:Instances!D615),"diff", MAX(Instances!D615:Instances!D615)-MIN(Instances!D615:Instances!D615))</f>
        <v>0</v>
      </c>
      <c r="E615" s="1" cm="1">
        <f t="array" ref="E615">_xlfn.SWITCH($A$2,"average", AVERAGE(Instances!E615:Instances!E615),"median", MEDIAN(Instances!E615:Instances!E615),"min", MIN(Instances!E615:Instances!E615),"max", MAX(Instances!E615:Instances!E615),"diff", MAX(Instances!E615:Instances!E615)-MIN(Instances!E615:Instances!E615))</f>
        <v>0</v>
      </c>
      <c r="F615" s="1" cm="1">
        <f t="array" ref="F615">_xlfn.SWITCH($A$2,"average", AVERAGE(Instances!F615:Instances!F615),"median", MEDIAN(Instances!F615:Instances!F615),"min", MIN(Instances!F615:Instances!F615),"max", MAX(Instances!F615:Instances!F615),"diff", MAX(Instances!F615:Instances!F615)-MIN(Instances!F615:Instances!F615))</f>
        <v>0</v>
      </c>
      <c r="G615" s="1" cm="1">
        <f t="array" ref="G615">_xlfn.SWITCH($A$2,"average", AVERAGE(Instances!G615:Instances!G615),"median", MEDIAN(Instances!G615:Instances!G615),"min", MIN(Instances!G615:Instances!G615),"max", MAX(Instances!G615:Instances!G615),"diff", MAX(Instances!G615:Instances!G615)-MIN(Instances!G615:Instances!G615))</f>
        <v>0</v>
      </c>
      <c r="H615" s="1" cm="1">
        <f t="array" ref="H615">_xlfn.SWITCH($A$2,"average", AVERAGE(Instances!H615:Instances!H615),"median", MEDIAN(Instances!H615:Instances!H615),"min", MIN(Instances!H615:Instances!H615),"max", MAX(Instances!H615:Instances!H615),"diff", MAX(Instances!H615:Instances!H615)-MIN(Instances!H615:Instances!H615))</f>
        <v>0</v>
      </c>
      <c r="I615" s="1" cm="1">
        <f t="array" ref="I615">_xlfn.SWITCH($A$2,"average", AVERAGE(Instances!I615:Instances!I615),"median", MEDIAN(Instances!I615:Instances!I615),"min", MIN(Instances!I615:Instances!I615),"max", MAX(Instances!I615:Instances!I615),"diff", MAX(Instances!I615:Instances!I615)-MIN(Instances!I615:Instances!I615))</f>
        <v>0</v>
      </c>
      <c r="J615" s="1" cm="1">
        <f t="array" ref="J615">_xlfn.SWITCH($A$2,"average", AVERAGE(Instances!J615:Instances!J615),"median", MEDIAN(Instances!J615:Instances!J615),"min", MIN(Instances!J615:Instances!J615),"max", MAX(Instances!J615:Instances!J615),"diff", MAX(Instances!J615:Instances!J615)-MIN(Instances!J615:Instances!J615))</f>
        <v>0</v>
      </c>
      <c r="K615" s="1" cm="1">
        <f t="array" ref="K615">_xlfn.SWITCH($A$2,"average", AVERAGE(Instances!K615:Instances!K615),"median", MEDIAN(Instances!K615:Instances!K615),"min", MIN(Instances!K615:Instances!K615),"max", MAX(Instances!K615:Instances!K615),"diff", MAX(Instances!K615:Instances!K615)-MIN(Instances!K615:Instances!K615))</f>
        <v>0</v>
      </c>
      <c r="L615" s="1"/>
      <c r="M615" s="1" cm="1">
        <f t="array" ref="M615">_xlfn.SWITCH($A$2,"average", AVERAGE(Instances!M615:Instances!M615),"median", MEDIAN(Instances!M615:Instances!M615),"min", MIN(Instances!M615:Instances!M615),"max", MAX(Instances!M615:Instances!M615),"diff", MAX(Instances!M615:Instances!M615)-MIN(Instances!M615:Instances!M615))</f>
        <v>0</v>
      </c>
      <c r="N615" s="1" cm="1">
        <f t="array" ref="N615">_xlfn.SWITCH($A$2,"average", AVERAGE(Instances!N615:Instances!N615),"median", MEDIAN(Instances!N615:Instances!N615),"min", MIN(Instances!N615:Instances!N615),"max", MAX(Instances!N615:Instances!N615),"diff", MAX(Instances!N615:Instances!N615)-MIN(Instances!N615:Instances!N615))</f>
        <v>0</v>
      </c>
      <c r="O615" s="1"/>
      <c r="P615" s="1" cm="1">
        <f t="array" ref="P615">_xlfn.SWITCH($A$2,"average", AVERAGE(Instances!P615:Instances!P615),"median", MEDIAN(Instances!P615:Instances!P615),"min", MIN(Instances!P615:Instances!P615),"max", MAX(Instances!P615:Instances!P615),"diff", MAX(Instances!P615:Instances!P615)-MIN(Instances!P615:Instances!P615))</f>
        <v>0</v>
      </c>
      <c r="Q615" s="1" cm="1">
        <f t="array" ref="Q615">_xlfn.SWITCH($A$2,"average", AVERAGE(Instances!Q615:Instances!Q615),"median", MEDIAN(Instances!Q615:Instances!Q615),"min", MIN(Instances!Q615:Instances!Q615),"max", MAX(Instances!Q615:Instances!Q615),"diff", MAX(Instances!Q615:Instances!Q615)-MIN(Instances!Q615:Instances!Q615))</f>
        <v>0</v>
      </c>
      <c r="R615" s="1" cm="1">
        <f t="array" ref="R615">_xlfn.SWITCH($A$2,"average", AVERAGE(Instances!R615:Instances!R615),"median", MEDIAN(Instances!R615:Instances!R615),"min", MIN(Instances!R615:Instances!R615),"max", MAX(Instances!R615:Instances!R615),"diff", MAX(Instances!R615:Instances!R615)-MIN(Instances!R615:Instances!R615))</f>
        <v>0</v>
      </c>
      <c r="S615" s="1">
        <f>MIN($B615)</f>
        <v>0</v>
      </c>
      <c r="T615" s="1">
        <f>MIN($C615)</f>
        <v>0</v>
      </c>
      <c r="U615" s="1">
        <f>MIN($D615)</f>
        <v>0</v>
      </c>
      <c r="V615" s="1">
        <f>MIN($E615)</f>
        <v>0</v>
      </c>
      <c r="W615" s="1">
        <f>MIN($F615)</f>
        <v>0</v>
      </c>
      <c r="X615" s="1">
        <f>MIN($G615)</f>
        <v>0</v>
      </c>
      <c r="Y615" s="1">
        <f>MIN($H615)</f>
        <v>0</v>
      </c>
      <c r="Z615" s="1">
        <f>MIN($I615)</f>
        <v>0</v>
      </c>
      <c r="AA615" s="1">
        <f>MIN($J615)</f>
        <v>0</v>
      </c>
      <c r="AB615" s="1">
        <f>MIN($K615)</f>
        <v>0</v>
      </c>
      <c r="AC615" s="1">
        <f>MIN($M615)</f>
        <v>0</v>
      </c>
      <c r="AD615" s="1">
        <f>MIN($N615)</f>
        <v>0</v>
      </c>
      <c r="AE615" s="1">
        <f>MIN($P615)</f>
        <v>0</v>
      </c>
      <c r="AF615" s="1">
        <f>MIN($Q615)</f>
        <v>0</v>
      </c>
      <c r="AG615" s="1">
        <f>MIN($R615)</f>
        <v>0</v>
      </c>
      <c r="AH615" s="1">
        <f>MEDIAN($B615)</f>
        <v>0</v>
      </c>
      <c r="AI615" s="1">
        <f>MEDIAN($C615)</f>
        <v>0</v>
      </c>
      <c r="AJ615" s="1">
        <f>MEDIAN($D615)</f>
        <v>0</v>
      </c>
      <c r="AK615" s="1">
        <f>MEDIAN($E615)</f>
        <v>0</v>
      </c>
      <c r="AL615" s="1">
        <f>MEDIAN($F615)</f>
        <v>0</v>
      </c>
      <c r="AM615" s="1">
        <f>MEDIAN($G615)</f>
        <v>0</v>
      </c>
      <c r="AN615" s="1">
        <f>MEDIAN($H615)</f>
        <v>0</v>
      </c>
      <c r="AO615" s="1">
        <f>MEDIAN($I615)</f>
        <v>0</v>
      </c>
      <c r="AP615" s="1">
        <f>MEDIAN($J615)</f>
        <v>0</v>
      </c>
      <c r="AQ615" s="1">
        <f>MEDIAN($K615)</f>
        <v>0</v>
      </c>
      <c r="AR615" s="1">
        <f>MEDIAN($M615)</f>
        <v>0</v>
      </c>
      <c r="AS615" s="1">
        <f>MEDIAN($N615)</f>
        <v>0</v>
      </c>
      <c r="AT615" s="1">
        <f>MEDIAN($P615)</f>
        <v>0</v>
      </c>
      <c r="AU615" s="1">
        <f>MEDIAN($Q615)</f>
        <v>0</v>
      </c>
      <c r="AV615" s="1">
        <f>MEDIAN($R615)</f>
        <v>0</v>
      </c>
      <c r="AW615" s="1">
        <f>MAX($B615)</f>
        <v>0</v>
      </c>
      <c r="AX615" s="1">
        <f>MAX($C615)</f>
        <v>0</v>
      </c>
      <c r="AY615" s="1">
        <f>MAX($D615)</f>
        <v>0</v>
      </c>
      <c r="AZ615" s="1">
        <f>MAX($E615)</f>
        <v>0</v>
      </c>
      <c r="BA615" s="1">
        <f>MAX($F615)</f>
        <v>0</v>
      </c>
      <c r="BB615" s="1">
        <f>MAX($G615)</f>
        <v>0</v>
      </c>
      <c r="BC615" s="1">
        <f>MAX($H615)</f>
        <v>0</v>
      </c>
      <c r="BD615" s="1">
        <f>MAX($I615)</f>
        <v>0</v>
      </c>
      <c r="BE615" s="1">
        <f>MAX($J615)</f>
        <v>0</v>
      </c>
      <c r="BF615" s="1">
        <f>MAX($K615)</f>
        <v>0</v>
      </c>
      <c r="BG615" s="1">
        <f>MAX($M615)</f>
        <v>0</v>
      </c>
      <c r="BH615" s="1">
        <f>MAX($N615)</f>
        <v>0</v>
      </c>
      <c r="BI615" s="1">
        <f>MAX($P615)</f>
        <v>0</v>
      </c>
      <c r="BJ615" s="1">
        <f>MAX($Q615)</f>
        <v>0</v>
      </c>
      <c r="BK615" s="1">
        <f>MAX($R615)</f>
        <v>0</v>
      </c>
    </row>
    <row r="616" spans="1:63">
      <c r="A616" s="1" t="s">
        <v>130</v>
      </c>
      <c r="B616" s="1" cm="1">
        <f t="array" ref="B616">_xlfn.SWITCH($A$2,"average", AVERAGE(Instances!B616:Instances!B616),"median", MEDIAN(Instances!B616:Instances!B616),"min", MIN(Instances!B616:Instances!B616),"max", MAX(Instances!B616:Instances!B616),"diff", MAX(Instances!B616:Instances!B616)-MIN(Instances!B616:Instances!B616))</f>
        <v>0</v>
      </c>
      <c r="C616" s="1" cm="1">
        <f t="array" ref="C616">_xlfn.SWITCH($A$2,"average", AVERAGE(Instances!C616:Instances!C616),"median", MEDIAN(Instances!C616:Instances!C616),"min", MIN(Instances!C616:Instances!C616),"max", MAX(Instances!C616:Instances!C616),"diff", MAX(Instances!C616:Instances!C616)-MIN(Instances!C616:Instances!C616))</f>
        <v>0</v>
      </c>
      <c r="D616" s="1" cm="1">
        <f t="array" ref="D616">_xlfn.SWITCH($A$2,"average", AVERAGE(Instances!D616:Instances!D616),"median", MEDIAN(Instances!D616:Instances!D616),"min", MIN(Instances!D616:Instances!D616),"max", MAX(Instances!D616:Instances!D616),"diff", MAX(Instances!D616:Instances!D616)-MIN(Instances!D616:Instances!D616))</f>
        <v>0</v>
      </c>
      <c r="E616" s="1" cm="1">
        <f t="array" ref="E616">_xlfn.SWITCH($A$2,"average", AVERAGE(Instances!E616:Instances!E616),"median", MEDIAN(Instances!E616:Instances!E616),"min", MIN(Instances!E616:Instances!E616),"max", MAX(Instances!E616:Instances!E616),"diff", MAX(Instances!E616:Instances!E616)-MIN(Instances!E616:Instances!E616))</f>
        <v>0</v>
      </c>
      <c r="F616" s="1" cm="1">
        <f t="array" ref="F616">_xlfn.SWITCH($A$2,"average", AVERAGE(Instances!F616:Instances!F616),"median", MEDIAN(Instances!F616:Instances!F616),"min", MIN(Instances!F616:Instances!F616),"max", MAX(Instances!F616:Instances!F616),"diff", MAX(Instances!F616:Instances!F616)-MIN(Instances!F616:Instances!F616))</f>
        <v>0</v>
      </c>
      <c r="G616" s="1" cm="1">
        <f t="array" ref="G616">_xlfn.SWITCH($A$2,"average", AVERAGE(Instances!G616:Instances!G616),"median", MEDIAN(Instances!G616:Instances!G616),"min", MIN(Instances!G616:Instances!G616),"max", MAX(Instances!G616:Instances!G616),"diff", MAX(Instances!G616:Instances!G616)-MIN(Instances!G616:Instances!G616))</f>
        <v>0</v>
      </c>
      <c r="H616" s="1" cm="1">
        <f t="array" ref="H616">_xlfn.SWITCH($A$2,"average", AVERAGE(Instances!H616:Instances!H616),"median", MEDIAN(Instances!H616:Instances!H616),"min", MIN(Instances!H616:Instances!H616),"max", MAX(Instances!H616:Instances!H616),"diff", MAX(Instances!H616:Instances!H616)-MIN(Instances!H616:Instances!H616))</f>
        <v>0</v>
      </c>
      <c r="I616" s="1" cm="1">
        <f t="array" ref="I616">_xlfn.SWITCH($A$2,"average", AVERAGE(Instances!I616:Instances!I616),"median", MEDIAN(Instances!I616:Instances!I616),"min", MIN(Instances!I616:Instances!I616),"max", MAX(Instances!I616:Instances!I616),"diff", MAX(Instances!I616:Instances!I616)-MIN(Instances!I616:Instances!I616))</f>
        <v>0</v>
      </c>
      <c r="J616" s="1" cm="1">
        <f t="array" ref="J616">_xlfn.SWITCH($A$2,"average", AVERAGE(Instances!J616:Instances!J616),"median", MEDIAN(Instances!J616:Instances!J616),"min", MIN(Instances!J616:Instances!J616),"max", MAX(Instances!J616:Instances!J616),"diff", MAX(Instances!J616:Instances!J616)-MIN(Instances!J616:Instances!J616))</f>
        <v>0</v>
      </c>
      <c r="K616" s="1" cm="1">
        <f t="array" ref="K616">_xlfn.SWITCH($A$2,"average", AVERAGE(Instances!K616:Instances!K616),"median", MEDIAN(Instances!K616:Instances!K616),"min", MIN(Instances!K616:Instances!K616),"max", MAX(Instances!K616:Instances!K616),"diff", MAX(Instances!K616:Instances!K616)-MIN(Instances!K616:Instances!K616))</f>
        <v>0</v>
      </c>
      <c r="L616" s="1"/>
      <c r="M616" s="1" cm="1">
        <f t="array" ref="M616">_xlfn.SWITCH($A$2,"average", AVERAGE(Instances!M616:Instances!M616),"median", MEDIAN(Instances!M616:Instances!M616),"min", MIN(Instances!M616:Instances!M616),"max", MAX(Instances!M616:Instances!M616),"diff", MAX(Instances!M616:Instances!M616)-MIN(Instances!M616:Instances!M616))</f>
        <v>0</v>
      </c>
      <c r="N616" s="1" cm="1">
        <f t="array" ref="N616">_xlfn.SWITCH($A$2,"average", AVERAGE(Instances!N616:Instances!N616),"median", MEDIAN(Instances!N616:Instances!N616),"min", MIN(Instances!N616:Instances!N616),"max", MAX(Instances!N616:Instances!N616),"diff", MAX(Instances!N616:Instances!N616)-MIN(Instances!N616:Instances!N616))</f>
        <v>0</v>
      </c>
      <c r="O616" s="1"/>
      <c r="P616" s="1" cm="1">
        <f t="array" ref="P616">_xlfn.SWITCH($A$2,"average", AVERAGE(Instances!P616:Instances!P616),"median", MEDIAN(Instances!P616:Instances!P616),"min", MIN(Instances!P616:Instances!P616),"max", MAX(Instances!P616:Instances!P616),"diff", MAX(Instances!P616:Instances!P616)-MIN(Instances!P616:Instances!P616))</f>
        <v>0</v>
      </c>
      <c r="Q616" s="1" cm="1">
        <f t="array" ref="Q616">_xlfn.SWITCH($A$2,"average", AVERAGE(Instances!Q616:Instances!Q616),"median", MEDIAN(Instances!Q616:Instances!Q616),"min", MIN(Instances!Q616:Instances!Q616),"max", MAX(Instances!Q616:Instances!Q616),"diff", MAX(Instances!Q616:Instances!Q616)-MIN(Instances!Q616:Instances!Q616))</f>
        <v>0</v>
      </c>
      <c r="R616" s="1" cm="1">
        <f t="array" ref="R616">_xlfn.SWITCH($A$2,"average", AVERAGE(Instances!R616:Instances!R616),"median", MEDIAN(Instances!R616:Instances!R616),"min", MIN(Instances!R616:Instances!R616),"max", MAX(Instances!R616:Instances!R616),"diff", MAX(Instances!R616:Instances!R616)-MIN(Instances!R616:Instances!R616))</f>
        <v>0</v>
      </c>
      <c r="S616" s="1">
        <f>MIN($B616)</f>
        <v>0</v>
      </c>
      <c r="T616" s="1">
        <f>MIN($C616)</f>
        <v>0</v>
      </c>
      <c r="U616" s="1">
        <f>MIN($D616)</f>
        <v>0</v>
      </c>
      <c r="V616" s="1">
        <f>MIN($E616)</f>
        <v>0</v>
      </c>
      <c r="W616" s="1">
        <f>MIN($F616)</f>
        <v>0</v>
      </c>
      <c r="X616" s="1">
        <f>MIN($G616)</f>
        <v>0</v>
      </c>
      <c r="Y616" s="1">
        <f>MIN($H616)</f>
        <v>0</v>
      </c>
      <c r="Z616" s="1">
        <f>MIN($I616)</f>
        <v>0</v>
      </c>
      <c r="AA616" s="1">
        <f>MIN($J616)</f>
        <v>0</v>
      </c>
      <c r="AB616" s="1">
        <f>MIN($K616)</f>
        <v>0</v>
      </c>
      <c r="AC616" s="1">
        <f>MIN($M616)</f>
        <v>0</v>
      </c>
      <c r="AD616" s="1">
        <f>MIN($N616)</f>
        <v>0</v>
      </c>
      <c r="AE616" s="1">
        <f>MIN($P616)</f>
        <v>0</v>
      </c>
      <c r="AF616" s="1">
        <f>MIN($Q616)</f>
        <v>0</v>
      </c>
      <c r="AG616" s="1">
        <f>MIN($R616)</f>
        <v>0</v>
      </c>
      <c r="AH616" s="1">
        <f>MEDIAN($B616)</f>
        <v>0</v>
      </c>
      <c r="AI616" s="1">
        <f>MEDIAN($C616)</f>
        <v>0</v>
      </c>
      <c r="AJ616" s="1">
        <f>MEDIAN($D616)</f>
        <v>0</v>
      </c>
      <c r="AK616" s="1">
        <f>MEDIAN($E616)</f>
        <v>0</v>
      </c>
      <c r="AL616" s="1">
        <f>MEDIAN($F616)</f>
        <v>0</v>
      </c>
      <c r="AM616" s="1">
        <f>MEDIAN($G616)</f>
        <v>0</v>
      </c>
      <c r="AN616" s="1">
        <f>MEDIAN($H616)</f>
        <v>0</v>
      </c>
      <c r="AO616" s="1">
        <f>MEDIAN($I616)</f>
        <v>0</v>
      </c>
      <c r="AP616" s="1">
        <f>MEDIAN($J616)</f>
        <v>0</v>
      </c>
      <c r="AQ616" s="1">
        <f>MEDIAN($K616)</f>
        <v>0</v>
      </c>
      <c r="AR616" s="1">
        <f>MEDIAN($M616)</f>
        <v>0</v>
      </c>
      <c r="AS616" s="1">
        <f>MEDIAN($N616)</f>
        <v>0</v>
      </c>
      <c r="AT616" s="1">
        <f>MEDIAN($P616)</f>
        <v>0</v>
      </c>
      <c r="AU616" s="1">
        <f>MEDIAN($Q616)</f>
        <v>0</v>
      </c>
      <c r="AV616" s="1">
        <f>MEDIAN($R616)</f>
        <v>0</v>
      </c>
      <c r="AW616" s="1">
        <f>MAX($B616)</f>
        <v>0</v>
      </c>
      <c r="AX616" s="1">
        <f>MAX($C616)</f>
        <v>0</v>
      </c>
      <c r="AY616" s="1">
        <f>MAX($D616)</f>
        <v>0</v>
      </c>
      <c r="AZ616" s="1">
        <f>MAX($E616)</f>
        <v>0</v>
      </c>
      <c r="BA616" s="1">
        <f>MAX($F616)</f>
        <v>0</v>
      </c>
      <c r="BB616" s="1">
        <f>MAX($G616)</f>
        <v>0</v>
      </c>
      <c r="BC616" s="1">
        <f>MAX($H616)</f>
        <v>0</v>
      </c>
      <c r="BD616" s="1">
        <f>MAX($I616)</f>
        <v>0</v>
      </c>
      <c r="BE616" s="1">
        <f>MAX($J616)</f>
        <v>0</v>
      </c>
      <c r="BF616" s="1">
        <f>MAX($K616)</f>
        <v>0</v>
      </c>
      <c r="BG616" s="1">
        <f>MAX($M616)</f>
        <v>0</v>
      </c>
      <c r="BH616" s="1">
        <f>MAX($N616)</f>
        <v>0</v>
      </c>
      <c r="BI616" s="1">
        <f>MAX($P616)</f>
        <v>0</v>
      </c>
      <c r="BJ616" s="1">
        <f>MAX($Q616)</f>
        <v>0</v>
      </c>
      <c r="BK616" s="1">
        <f>MAX($R616)</f>
        <v>0</v>
      </c>
    </row>
    <row r="617" spans="1:63">
      <c r="A617" s="1" t="s">
        <v>131</v>
      </c>
      <c r="B617" s="1" cm="1">
        <f t="array" ref="B617">_xlfn.SWITCH($A$2,"average", AVERAGE(Instances!B617:Instances!B617),"median", MEDIAN(Instances!B617:Instances!B617),"min", MIN(Instances!B617:Instances!B617),"max", MAX(Instances!B617:Instances!B617),"diff", MAX(Instances!B617:Instances!B617)-MIN(Instances!B617:Instances!B617))</f>
        <v>0</v>
      </c>
      <c r="C617" s="1" cm="1">
        <f t="array" ref="C617">_xlfn.SWITCH($A$2,"average", AVERAGE(Instances!C617:Instances!C617),"median", MEDIAN(Instances!C617:Instances!C617),"min", MIN(Instances!C617:Instances!C617),"max", MAX(Instances!C617:Instances!C617),"diff", MAX(Instances!C617:Instances!C617)-MIN(Instances!C617:Instances!C617))</f>
        <v>0</v>
      </c>
      <c r="D617" s="1" cm="1">
        <f t="array" ref="D617">_xlfn.SWITCH($A$2,"average", AVERAGE(Instances!D617:Instances!D617),"median", MEDIAN(Instances!D617:Instances!D617),"min", MIN(Instances!D617:Instances!D617),"max", MAX(Instances!D617:Instances!D617),"diff", MAX(Instances!D617:Instances!D617)-MIN(Instances!D617:Instances!D617))</f>
        <v>0</v>
      </c>
      <c r="E617" s="1" cm="1">
        <f t="array" ref="E617">_xlfn.SWITCH($A$2,"average", AVERAGE(Instances!E617:Instances!E617),"median", MEDIAN(Instances!E617:Instances!E617),"min", MIN(Instances!E617:Instances!E617),"max", MAX(Instances!E617:Instances!E617),"diff", MAX(Instances!E617:Instances!E617)-MIN(Instances!E617:Instances!E617))</f>
        <v>0</v>
      </c>
      <c r="F617" s="1" cm="1">
        <f t="array" ref="F617">_xlfn.SWITCH($A$2,"average", AVERAGE(Instances!F617:Instances!F617),"median", MEDIAN(Instances!F617:Instances!F617),"min", MIN(Instances!F617:Instances!F617),"max", MAX(Instances!F617:Instances!F617),"diff", MAX(Instances!F617:Instances!F617)-MIN(Instances!F617:Instances!F617))</f>
        <v>0</v>
      </c>
      <c r="G617" s="1" cm="1">
        <f t="array" ref="G617">_xlfn.SWITCH($A$2,"average", AVERAGE(Instances!G617:Instances!G617),"median", MEDIAN(Instances!G617:Instances!G617),"min", MIN(Instances!G617:Instances!G617),"max", MAX(Instances!G617:Instances!G617),"diff", MAX(Instances!G617:Instances!G617)-MIN(Instances!G617:Instances!G617))</f>
        <v>0</v>
      </c>
      <c r="H617" s="1" cm="1">
        <f t="array" ref="H617">_xlfn.SWITCH($A$2,"average", AVERAGE(Instances!H617:Instances!H617),"median", MEDIAN(Instances!H617:Instances!H617),"min", MIN(Instances!H617:Instances!H617),"max", MAX(Instances!H617:Instances!H617),"diff", MAX(Instances!H617:Instances!H617)-MIN(Instances!H617:Instances!H617))</f>
        <v>0</v>
      </c>
      <c r="I617" s="1" cm="1">
        <f t="array" ref="I617">_xlfn.SWITCH($A$2,"average", AVERAGE(Instances!I617:Instances!I617),"median", MEDIAN(Instances!I617:Instances!I617),"min", MIN(Instances!I617:Instances!I617),"max", MAX(Instances!I617:Instances!I617),"diff", MAX(Instances!I617:Instances!I617)-MIN(Instances!I617:Instances!I617))</f>
        <v>0</v>
      </c>
      <c r="J617" s="1" cm="1">
        <f t="array" ref="J617">_xlfn.SWITCH($A$2,"average", AVERAGE(Instances!J617:Instances!J617),"median", MEDIAN(Instances!J617:Instances!J617),"min", MIN(Instances!J617:Instances!J617),"max", MAX(Instances!J617:Instances!J617),"diff", MAX(Instances!J617:Instances!J617)-MIN(Instances!J617:Instances!J617))</f>
        <v>0</v>
      </c>
      <c r="K617" s="1" cm="1">
        <f t="array" ref="K617">_xlfn.SWITCH($A$2,"average", AVERAGE(Instances!K617:Instances!K617),"median", MEDIAN(Instances!K617:Instances!K617),"min", MIN(Instances!K617:Instances!K617),"max", MAX(Instances!K617:Instances!K617),"diff", MAX(Instances!K617:Instances!K617)-MIN(Instances!K617:Instances!K617))</f>
        <v>0</v>
      </c>
      <c r="L617" s="1"/>
      <c r="M617" s="1" cm="1">
        <f t="array" ref="M617">_xlfn.SWITCH($A$2,"average", AVERAGE(Instances!M617:Instances!M617),"median", MEDIAN(Instances!M617:Instances!M617),"min", MIN(Instances!M617:Instances!M617),"max", MAX(Instances!M617:Instances!M617),"diff", MAX(Instances!M617:Instances!M617)-MIN(Instances!M617:Instances!M617))</f>
        <v>0</v>
      </c>
      <c r="N617" s="1" cm="1">
        <f t="array" ref="N617">_xlfn.SWITCH($A$2,"average", AVERAGE(Instances!N617:Instances!N617),"median", MEDIAN(Instances!N617:Instances!N617),"min", MIN(Instances!N617:Instances!N617),"max", MAX(Instances!N617:Instances!N617),"diff", MAX(Instances!N617:Instances!N617)-MIN(Instances!N617:Instances!N617))</f>
        <v>0</v>
      </c>
      <c r="O617" s="1"/>
      <c r="P617" s="1" cm="1">
        <f t="array" ref="P617">_xlfn.SWITCH($A$2,"average", AVERAGE(Instances!P617:Instances!P617),"median", MEDIAN(Instances!P617:Instances!P617),"min", MIN(Instances!P617:Instances!P617),"max", MAX(Instances!P617:Instances!P617),"diff", MAX(Instances!P617:Instances!P617)-MIN(Instances!P617:Instances!P617))</f>
        <v>0</v>
      </c>
      <c r="Q617" s="1" cm="1">
        <f t="array" ref="Q617">_xlfn.SWITCH($A$2,"average", AVERAGE(Instances!Q617:Instances!Q617),"median", MEDIAN(Instances!Q617:Instances!Q617),"min", MIN(Instances!Q617:Instances!Q617),"max", MAX(Instances!Q617:Instances!Q617),"diff", MAX(Instances!Q617:Instances!Q617)-MIN(Instances!Q617:Instances!Q617))</f>
        <v>0</v>
      </c>
      <c r="R617" s="1" cm="1">
        <f t="array" ref="R617">_xlfn.SWITCH($A$2,"average", AVERAGE(Instances!R617:Instances!R617),"median", MEDIAN(Instances!R617:Instances!R617),"min", MIN(Instances!R617:Instances!R617),"max", MAX(Instances!R617:Instances!R617),"diff", MAX(Instances!R617:Instances!R617)-MIN(Instances!R617:Instances!R617))</f>
        <v>0</v>
      </c>
      <c r="S617" s="1">
        <f>MIN($B617)</f>
        <v>0</v>
      </c>
      <c r="T617" s="1">
        <f>MIN($C617)</f>
        <v>0</v>
      </c>
      <c r="U617" s="1">
        <f>MIN($D617)</f>
        <v>0</v>
      </c>
      <c r="V617" s="1">
        <f>MIN($E617)</f>
        <v>0</v>
      </c>
      <c r="W617" s="1">
        <f>MIN($F617)</f>
        <v>0</v>
      </c>
      <c r="X617" s="1">
        <f>MIN($G617)</f>
        <v>0</v>
      </c>
      <c r="Y617" s="1">
        <f>MIN($H617)</f>
        <v>0</v>
      </c>
      <c r="Z617" s="1">
        <f>MIN($I617)</f>
        <v>0</v>
      </c>
      <c r="AA617" s="1">
        <f>MIN($J617)</f>
        <v>0</v>
      </c>
      <c r="AB617" s="1">
        <f>MIN($K617)</f>
        <v>0</v>
      </c>
      <c r="AC617" s="1">
        <f>MIN($M617)</f>
        <v>0</v>
      </c>
      <c r="AD617" s="1">
        <f>MIN($N617)</f>
        <v>0</v>
      </c>
      <c r="AE617" s="1">
        <f>MIN($P617)</f>
        <v>0</v>
      </c>
      <c r="AF617" s="1">
        <f>MIN($Q617)</f>
        <v>0</v>
      </c>
      <c r="AG617" s="1">
        <f>MIN($R617)</f>
        <v>0</v>
      </c>
      <c r="AH617" s="1">
        <f>MEDIAN($B617)</f>
        <v>0</v>
      </c>
      <c r="AI617" s="1">
        <f>MEDIAN($C617)</f>
        <v>0</v>
      </c>
      <c r="AJ617" s="1">
        <f>MEDIAN($D617)</f>
        <v>0</v>
      </c>
      <c r="AK617" s="1">
        <f>MEDIAN($E617)</f>
        <v>0</v>
      </c>
      <c r="AL617" s="1">
        <f>MEDIAN($F617)</f>
        <v>0</v>
      </c>
      <c r="AM617" s="1">
        <f>MEDIAN($G617)</f>
        <v>0</v>
      </c>
      <c r="AN617" s="1">
        <f>MEDIAN($H617)</f>
        <v>0</v>
      </c>
      <c r="AO617" s="1">
        <f>MEDIAN($I617)</f>
        <v>0</v>
      </c>
      <c r="AP617" s="1">
        <f>MEDIAN($J617)</f>
        <v>0</v>
      </c>
      <c r="AQ617" s="1">
        <f>MEDIAN($K617)</f>
        <v>0</v>
      </c>
      <c r="AR617" s="1">
        <f>MEDIAN($M617)</f>
        <v>0</v>
      </c>
      <c r="AS617" s="1">
        <f>MEDIAN($N617)</f>
        <v>0</v>
      </c>
      <c r="AT617" s="1">
        <f>MEDIAN($P617)</f>
        <v>0</v>
      </c>
      <c r="AU617" s="1">
        <f>MEDIAN($Q617)</f>
        <v>0</v>
      </c>
      <c r="AV617" s="1">
        <f>MEDIAN($R617)</f>
        <v>0</v>
      </c>
      <c r="AW617" s="1">
        <f>MAX($B617)</f>
        <v>0</v>
      </c>
      <c r="AX617" s="1">
        <f>MAX($C617)</f>
        <v>0</v>
      </c>
      <c r="AY617" s="1">
        <f>MAX($D617)</f>
        <v>0</v>
      </c>
      <c r="AZ617" s="1">
        <f>MAX($E617)</f>
        <v>0</v>
      </c>
      <c r="BA617" s="1">
        <f>MAX($F617)</f>
        <v>0</v>
      </c>
      <c r="BB617" s="1">
        <f>MAX($G617)</f>
        <v>0</v>
      </c>
      <c r="BC617" s="1">
        <f>MAX($H617)</f>
        <v>0</v>
      </c>
      <c r="BD617" s="1">
        <f>MAX($I617)</f>
        <v>0</v>
      </c>
      <c r="BE617" s="1">
        <f>MAX($J617)</f>
        <v>0</v>
      </c>
      <c r="BF617" s="1">
        <f>MAX($K617)</f>
        <v>0</v>
      </c>
      <c r="BG617" s="1">
        <f>MAX($M617)</f>
        <v>0</v>
      </c>
      <c r="BH617" s="1">
        <f>MAX($N617)</f>
        <v>0</v>
      </c>
      <c r="BI617" s="1">
        <f>MAX($P617)</f>
        <v>0</v>
      </c>
      <c r="BJ617" s="1">
        <f>MAX($Q617)</f>
        <v>0</v>
      </c>
      <c r="BK617" s="1">
        <f>MAX($R617)</f>
        <v>0</v>
      </c>
    </row>
    <row r="618" spans="1:63">
      <c r="A618" s="1" t="s">
        <v>132</v>
      </c>
      <c r="B618" s="1" cm="1">
        <f t="array" ref="B618">_xlfn.SWITCH($A$2,"average", AVERAGE(Instances!B618:Instances!B618),"median", MEDIAN(Instances!B618:Instances!B618),"min", MIN(Instances!B618:Instances!B618),"max", MAX(Instances!B618:Instances!B618),"diff", MAX(Instances!B618:Instances!B618)-MIN(Instances!B618:Instances!B618))</f>
        <v>0</v>
      </c>
      <c r="C618" s="1" cm="1">
        <f t="array" ref="C618">_xlfn.SWITCH($A$2,"average", AVERAGE(Instances!C618:Instances!C618),"median", MEDIAN(Instances!C618:Instances!C618),"min", MIN(Instances!C618:Instances!C618),"max", MAX(Instances!C618:Instances!C618),"diff", MAX(Instances!C618:Instances!C618)-MIN(Instances!C618:Instances!C618))</f>
        <v>0</v>
      </c>
      <c r="D618" s="1" cm="1">
        <f t="array" ref="D618">_xlfn.SWITCH($A$2,"average", AVERAGE(Instances!D618:Instances!D618),"median", MEDIAN(Instances!D618:Instances!D618),"min", MIN(Instances!D618:Instances!D618),"max", MAX(Instances!D618:Instances!D618),"diff", MAX(Instances!D618:Instances!D618)-MIN(Instances!D618:Instances!D618))</f>
        <v>0</v>
      </c>
      <c r="E618" s="1" cm="1">
        <f t="array" ref="E618">_xlfn.SWITCH($A$2,"average", AVERAGE(Instances!E618:Instances!E618),"median", MEDIAN(Instances!E618:Instances!E618),"min", MIN(Instances!E618:Instances!E618),"max", MAX(Instances!E618:Instances!E618),"diff", MAX(Instances!E618:Instances!E618)-MIN(Instances!E618:Instances!E618))</f>
        <v>0</v>
      </c>
      <c r="F618" s="1" cm="1">
        <f t="array" ref="F618">_xlfn.SWITCH($A$2,"average", AVERAGE(Instances!F618:Instances!F618),"median", MEDIAN(Instances!F618:Instances!F618),"min", MIN(Instances!F618:Instances!F618),"max", MAX(Instances!F618:Instances!F618),"diff", MAX(Instances!F618:Instances!F618)-MIN(Instances!F618:Instances!F618))</f>
        <v>0</v>
      </c>
      <c r="G618" s="1" cm="1">
        <f t="array" ref="G618">_xlfn.SWITCH($A$2,"average", AVERAGE(Instances!G618:Instances!G618),"median", MEDIAN(Instances!G618:Instances!G618),"min", MIN(Instances!G618:Instances!G618),"max", MAX(Instances!G618:Instances!G618),"diff", MAX(Instances!G618:Instances!G618)-MIN(Instances!G618:Instances!G618))</f>
        <v>0</v>
      </c>
      <c r="H618" s="1" cm="1">
        <f t="array" ref="H618">_xlfn.SWITCH($A$2,"average", AVERAGE(Instances!H618:Instances!H618),"median", MEDIAN(Instances!H618:Instances!H618),"min", MIN(Instances!H618:Instances!H618),"max", MAX(Instances!H618:Instances!H618),"diff", MAX(Instances!H618:Instances!H618)-MIN(Instances!H618:Instances!H618))</f>
        <v>0</v>
      </c>
      <c r="I618" s="1" cm="1">
        <f t="array" ref="I618">_xlfn.SWITCH($A$2,"average", AVERAGE(Instances!I618:Instances!I618),"median", MEDIAN(Instances!I618:Instances!I618),"min", MIN(Instances!I618:Instances!I618),"max", MAX(Instances!I618:Instances!I618),"diff", MAX(Instances!I618:Instances!I618)-MIN(Instances!I618:Instances!I618))</f>
        <v>0</v>
      </c>
      <c r="J618" s="1" cm="1">
        <f t="array" ref="J618">_xlfn.SWITCH($A$2,"average", AVERAGE(Instances!J618:Instances!J618),"median", MEDIAN(Instances!J618:Instances!J618),"min", MIN(Instances!J618:Instances!J618),"max", MAX(Instances!J618:Instances!J618),"diff", MAX(Instances!J618:Instances!J618)-MIN(Instances!J618:Instances!J618))</f>
        <v>0</v>
      </c>
      <c r="K618" s="1" cm="1">
        <f t="array" ref="K618">_xlfn.SWITCH($A$2,"average", AVERAGE(Instances!K618:Instances!K618),"median", MEDIAN(Instances!K618:Instances!K618),"min", MIN(Instances!K618:Instances!K618),"max", MAX(Instances!K618:Instances!K618),"diff", MAX(Instances!K618:Instances!K618)-MIN(Instances!K618:Instances!K618))</f>
        <v>0</v>
      </c>
      <c r="L618" s="1"/>
      <c r="M618" s="1" cm="1">
        <f t="array" ref="M618">_xlfn.SWITCH($A$2,"average", AVERAGE(Instances!M618:Instances!M618),"median", MEDIAN(Instances!M618:Instances!M618),"min", MIN(Instances!M618:Instances!M618),"max", MAX(Instances!M618:Instances!M618),"diff", MAX(Instances!M618:Instances!M618)-MIN(Instances!M618:Instances!M618))</f>
        <v>0</v>
      </c>
      <c r="N618" s="1" cm="1">
        <f t="array" ref="N618">_xlfn.SWITCH($A$2,"average", AVERAGE(Instances!N618:Instances!N618),"median", MEDIAN(Instances!N618:Instances!N618),"min", MIN(Instances!N618:Instances!N618),"max", MAX(Instances!N618:Instances!N618),"diff", MAX(Instances!N618:Instances!N618)-MIN(Instances!N618:Instances!N618))</f>
        <v>0</v>
      </c>
      <c r="O618" s="1"/>
      <c r="P618" s="1" cm="1">
        <f t="array" ref="P618">_xlfn.SWITCH($A$2,"average", AVERAGE(Instances!P618:Instances!P618),"median", MEDIAN(Instances!P618:Instances!P618),"min", MIN(Instances!P618:Instances!P618),"max", MAX(Instances!P618:Instances!P618),"diff", MAX(Instances!P618:Instances!P618)-MIN(Instances!P618:Instances!P618))</f>
        <v>0</v>
      </c>
      <c r="Q618" s="1" cm="1">
        <f t="array" ref="Q618">_xlfn.SWITCH($A$2,"average", AVERAGE(Instances!Q618:Instances!Q618),"median", MEDIAN(Instances!Q618:Instances!Q618),"min", MIN(Instances!Q618:Instances!Q618),"max", MAX(Instances!Q618:Instances!Q618),"diff", MAX(Instances!Q618:Instances!Q618)-MIN(Instances!Q618:Instances!Q618))</f>
        <v>0</v>
      </c>
      <c r="R618" s="1" cm="1">
        <f t="array" ref="R618">_xlfn.SWITCH($A$2,"average", AVERAGE(Instances!R618:Instances!R618),"median", MEDIAN(Instances!R618:Instances!R618),"min", MIN(Instances!R618:Instances!R618),"max", MAX(Instances!R618:Instances!R618),"diff", MAX(Instances!R618:Instances!R618)-MIN(Instances!R618:Instances!R618))</f>
        <v>0</v>
      </c>
      <c r="S618" s="1">
        <f>MIN($B618)</f>
        <v>0</v>
      </c>
      <c r="T618" s="1">
        <f>MIN($C618)</f>
        <v>0</v>
      </c>
      <c r="U618" s="1">
        <f>MIN($D618)</f>
        <v>0</v>
      </c>
      <c r="V618" s="1">
        <f>MIN($E618)</f>
        <v>0</v>
      </c>
      <c r="W618" s="1">
        <f>MIN($F618)</f>
        <v>0</v>
      </c>
      <c r="X618" s="1">
        <f>MIN($G618)</f>
        <v>0</v>
      </c>
      <c r="Y618" s="1">
        <f>MIN($H618)</f>
        <v>0</v>
      </c>
      <c r="Z618" s="1">
        <f>MIN($I618)</f>
        <v>0</v>
      </c>
      <c r="AA618" s="1">
        <f>MIN($J618)</f>
        <v>0</v>
      </c>
      <c r="AB618" s="1">
        <f>MIN($K618)</f>
        <v>0</v>
      </c>
      <c r="AC618" s="1">
        <f>MIN($M618)</f>
        <v>0</v>
      </c>
      <c r="AD618" s="1">
        <f>MIN($N618)</f>
        <v>0</v>
      </c>
      <c r="AE618" s="1">
        <f>MIN($P618)</f>
        <v>0</v>
      </c>
      <c r="AF618" s="1">
        <f>MIN($Q618)</f>
        <v>0</v>
      </c>
      <c r="AG618" s="1">
        <f>MIN($R618)</f>
        <v>0</v>
      </c>
      <c r="AH618" s="1">
        <f>MEDIAN($B618)</f>
        <v>0</v>
      </c>
      <c r="AI618" s="1">
        <f>MEDIAN($C618)</f>
        <v>0</v>
      </c>
      <c r="AJ618" s="1">
        <f>MEDIAN($D618)</f>
        <v>0</v>
      </c>
      <c r="AK618" s="1">
        <f>MEDIAN($E618)</f>
        <v>0</v>
      </c>
      <c r="AL618" s="1">
        <f>MEDIAN($F618)</f>
        <v>0</v>
      </c>
      <c r="AM618" s="1">
        <f>MEDIAN($G618)</f>
        <v>0</v>
      </c>
      <c r="AN618" s="1">
        <f>MEDIAN($H618)</f>
        <v>0</v>
      </c>
      <c r="AO618" s="1">
        <f>MEDIAN($I618)</f>
        <v>0</v>
      </c>
      <c r="AP618" s="1">
        <f>MEDIAN($J618)</f>
        <v>0</v>
      </c>
      <c r="AQ618" s="1">
        <f>MEDIAN($K618)</f>
        <v>0</v>
      </c>
      <c r="AR618" s="1">
        <f>MEDIAN($M618)</f>
        <v>0</v>
      </c>
      <c r="AS618" s="1">
        <f>MEDIAN($N618)</f>
        <v>0</v>
      </c>
      <c r="AT618" s="1">
        <f>MEDIAN($P618)</f>
        <v>0</v>
      </c>
      <c r="AU618" s="1">
        <f>MEDIAN($Q618)</f>
        <v>0</v>
      </c>
      <c r="AV618" s="1">
        <f>MEDIAN($R618)</f>
        <v>0</v>
      </c>
      <c r="AW618" s="1">
        <f>MAX($B618)</f>
        <v>0</v>
      </c>
      <c r="AX618" s="1">
        <f>MAX($C618)</f>
        <v>0</v>
      </c>
      <c r="AY618" s="1">
        <f>MAX($D618)</f>
        <v>0</v>
      </c>
      <c r="AZ618" s="1">
        <f>MAX($E618)</f>
        <v>0</v>
      </c>
      <c r="BA618" s="1">
        <f>MAX($F618)</f>
        <v>0</v>
      </c>
      <c r="BB618" s="1">
        <f>MAX($G618)</f>
        <v>0</v>
      </c>
      <c r="BC618" s="1">
        <f>MAX($H618)</f>
        <v>0</v>
      </c>
      <c r="BD618" s="1">
        <f>MAX($I618)</f>
        <v>0</v>
      </c>
      <c r="BE618" s="1">
        <f>MAX($J618)</f>
        <v>0</v>
      </c>
      <c r="BF618" s="1">
        <f>MAX($K618)</f>
        <v>0</v>
      </c>
      <c r="BG618" s="1">
        <f>MAX($M618)</f>
        <v>0</v>
      </c>
      <c r="BH618" s="1">
        <f>MAX($N618)</f>
        <v>0</v>
      </c>
      <c r="BI618" s="1">
        <f>MAX($P618)</f>
        <v>0</v>
      </c>
      <c r="BJ618" s="1">
        <f>MAX($Q618)</f>
        <v>0</v>
      </c>
      <c r="BK618" s="1">
        <f>MAX($R618)</f>
        <v>0</v>
      </c>
    </row>
    <row r="619" spans="1:63">
      <c r="A619" s="1" t="s">
        <v>133</v>
      </c>
      <c r="B619" s="1" cm="1">
        <f t="array" ref="B619">_xlfn.SWITCH($A$2,"average", AVERAGE(Instances!B619:Instances!B619),"median", MEDIAN(Instances!B619:Instances!B619),"min", MIN(Instances!B619:Instances!B619),"max", MAX(Instances!B619:Instances!B619),"diff", MAX(Instances!B619:Instances!B619)-MIN(Instances!B619:Instances!B619))</f>
        <v>0</v>
      </c>
      <c r="C619" s="1" cm="1">
        <f t="array" ref="C619">_xlfn.SWITCH($A$2,"average", AVERAGE(Instances!C619:Instances!C619),"median", MEDIAN(Instances!C619:Instances!C619),"min", MIN(Instances!C619:Instances!C619),"max", MAX(Instances!C619:Instances!C619),"diff", MAX(Instances!C619:Instances!C619)-MIN(Instances!C619:Instances!C619))</f>
        <v>0</v>
      </c>
      <c r="D619" s="1" cm="1">
        <f t="array" ref="D619">_xlfn.SWITCH($A$2,"average", AVERAGE(Instances!D619:Instances!D619),"median", MEDIAN(Instances!D619:Instances!D619),"min", MIN(Instances!D619:Instances!D619),"max", MAX(Instances!D619:Instances!D619),"diff", MAX(Instances!D619:Instances!D619)-MIN(Instances!D619:Instances!D619))</f>
        <v>0</v>
      </c>
      <c r="E619" s="1" cm="1">
        <f t="array" ref="E619">_xlfn.SWITCH($A$2,"average", AVERAGE(Instances!E619:Instances!E619),"median", MEDIAN(Instances!E619:Instances!E619),"min", MIN(Instances!E619:Instances!E619),"max", MAX(Instances!E619:Instances!E619),"diff", MAX(Instances!E619:Instances!E619)-MIN(Instances!E619:Instances!E619))</f>
        <v>0</v>
      </c>
      <c r="F619" s="1" cm="1">
        <f t="array" ref="F619">_xlfn.SWITCH($A$2,"average", AVERAGE(Instances!F619:Instances!F619),"median", MEDIAN(Instances!F619:Instances!F619),"min", MIN(Instances!F619:Instances!F619),"max", MAX(Instances!F619:Instances!F619),"diff", MAX(Instances!F619:Instances!F619)-MIN(Instances!F619:Instances!F619))</f>
        <v>0</v>
      </c>
      <c r="G619" s="1" cm="1">
        <f t="array" ref="G619">_xlfn.SWITCH($A$2,"average", AVERAGE(Instances!G619:Instances!G619),"median", MEDIAN(Instances!G619:Instances!G619),"min", MIN(Instances!G619:Instances!G619),"max", MAX(Instances!G619:Instances!G619),"diff", MAX(Instances!G619:Instances!G619)-MIN(Instances!G619:Instances!G619))</f>
        <v>0</v>
      </c>
      <c r="H619" s="1" cm="1">
        <f t="array" ref="H619">_xlfn.SWITCH($A$2,"average", AVERAGE(Instances!H619:Instances!H619),"median", MEDIAN(Instances!H619:Instances!H619),"min", MIN(Instances!H619:Instances!H619),"max", MAX(Instances!H619:Instances!H619),"diff", MAX(Instances!H619:Instances!H619)-MIN(Instances!H619:Instances!H619))</f>
        <v>0</v>
      </c>
      <c r="I619" s="1" cm="1">
        <f t="array" ref="I619">_xlfn.SWITCH($A$2,"average", AVERAGE(Instances!I619:Instances!I619),"median", MEDIAN(Instances!I619:Instances!I619),"min", MIN(Instances!I619:Instances!I619),"max", MAX(Instances!I619:Instances!I619),"diff", MAX(Instances!I619:Instances!I619)-MIN(Instances!I619:Instances!I619))</f>
        <v>0</v>
      </c>
      <c r="J619" s="1" cm="1">
        <f t="array" ref="J619">_xlfn.SWITCH($A$2,"average", AVERAGE(Instances!J619:Instances!J619),"median", MEDIAN(Instances!J619:Instances!J619),"min", MIN(Instances!J619:Instances!J619),"max", MAX(Instances!J619:Instances!J619),"diff", MAX(Instances!J619:Instances!J619)-MIN(Instances!J619:Instances!J619))</f>
        <v>0</v>
      </c>
      <c r="K619" s="1" cm="1">
        <f t="array" ref="K619">_xlfn.SWITCH($A$2,"average", AVERAGE(Instances!K619:Instances!K619),"median", MEDIAN(Instances!K619:Instances!K619),"min", MIN(Instances!K619:Instances!K619),"max", MAX(Instances!K619:Instances!K619),"diff", MAX(Instances!K619:Instances!K619)-MIN(Instances!K619:Instances!K619))</f>
        <v>0</v>
      </c>
      <c r="L619" s="1"/>
      <c r="M619" s="1" cm="1">
        <f t="array" ref="M619">_xlfn.SWITCH($A$2,"average", AVERAGE(Instances!M619:Instances!M619),"median", MEDIAN(Instances!M619:Instances!M619),"min", MIN(Instances!M619:Instances!M619),"max", MAX(Instances!M619:Instances!M619),"diff", MAX(Instances!M619:Instances!M619)-MIN(Instances!M619:Instances!M619))</f>
        <v>0</v>
      </c>
      <c r="N619" s="1" cm="1">
        <f t="array" ref="N619">_xlfn.SWITCH($A$2,"average", AVERAGE(Instances!N619:Instances!N619),"median", MEDIAN(Instances!N619:Instances!N619),"min", MIN(Instances!N619:Instances!N619),"max", MAX(Instances!N619:Instances!N619),"diff", MAX(Instances!N619:Instances!N619)-MIN(Instances!N619:Instances!N619))</f>
        <v>0</v>
      </c>
      <c r="O619" s="1"/>
      <c r="P619" s="1" cm="1">
        <f t="array" ref="P619">_xlfn.SWITCH($A$2,"average", AVERAGE(Instances!P619:Instances!P619),"median", MEDIAN(Instances!P619:Instances!P619),"min", MIN(Instances!P619:Instances!P619),"max", MAX(Instances!P619:Instances!P619),"diff", MAX(Instances!P619:Instances!P619)-MIN(Instances!P619:Instances!P619))</f>
        <v>0</v>
      </c>
      <c r="Q619" s="1" cm="1">
        <f t="array" ref="Q619">_xlfn.SWITCH($A$2,"average", AVERAGE(Instances!Q619:Instances!Q619),"median", MEDIAN(Instances!Q619:Instances!Q619),"min", MIN(Instances!Q619:Instances!Q619),"max", MAX(Instances!Q619:Instances!Q619),"diff", MAX(Instances!Q619:Instances!Q619)-MIN(Instances!Q619:Instances!Q619))</f>
        <v>0</v>
      </c>
      <c r="R619" s="1" cm="1">
        <f t="array" ref="R619">_xlfn.SWITCH($A$2,"average", AVERAGE(Instances!R619:Instances!R619),"median", MEDIAN(Instances!R619:Instances!R619),"min", MIN(Instances!R619:Instances!R619),"max", MAX(Instances!R619:Instances!R619),"diff", MAX(Instances!R619:Instances!R619)-MIN(Instances!R619:Instances!R619))</f>
        <v>0</v>
      </c>
      <c r="S619" s="1">
        <f>MIN($B619)</f>
        <v>0</v>
      </c>
      <c r="T619" s="1">
        <f>MIN($C619)</f>
        <v>0</v>
      </c>
      <c r="U619" s="1">
        <f>MIN($D619)</f>
        <v>0</v>
      </c>
      <c r="V619" s="1">
        <f>MIN($E619)</f>
        <v>0</v>
      </c>
      <c r="W619" s="1">
        <f>MIN($F619)</f>
        <v>0</v>
      </c>
      <c r="X619" s="1">
        <f>MIN($G619)</f>
        <v>0</v>
      </c>
      <c r="Y619" s="1">
        <f>MIN($H619)</f>
        <v>0</v>
      </c>
      <c r="Z619" s="1">
        <f>MIN($I619)</f>
        <v>0</v>
      </c>
      <c r="AA619" s="1">
        <f>MIN($J619)</f>
        <v>0</v>
      </c>
      <c r="AB619" s="1">
        <f>MIN($K619)</f>
        <v>0</v>
      </c>
      <c r="AC619" s="1">
        <f>MIN($M619)</f>
        <v>0</v>
      </c>
      <c r="AD619" s="1">
        <f>MIN($N619)</f>
        <v>0</v>
      </c>
      <c r="AE619" s="1">
        <f>MIN($P619)</f>
        <v>0</v>
      </c>
      <c r="AF619" s="1">
        <f>MIN($Q619)</f>
        <v>0</v>
      </c>
      <c r="AG619" s="1">
        <f>MIN($R619)</f>
        <v>0</v>
      </c>
      <c r="AH619" s="1">
        <f>MEDIAN($B619)</f>
        <v>0</v>
      </c>
      <c r="AI619" s="1">
        <f>MEDIAN($C619)</f>
        <v>0</v>
      </c>
      <c r="AJ619" s="1">
        <f>MEDIAN($D619)</f>
        <v>0</v>
      </c>
      <c r="AK619" s="1">
        <f>MEDIAN($E619)</f>
        <v>0</v>
      </c>
      <c r="AL619" s="1">
        <f>MEDIAN($F619)</f>
        <v>0</v>
      </c>
      <c r="AM619" s="1">
        <f>MEDIAN($G619)</f>
        <v>0</v>
      </c>
      <c r="AN619" s="1">
        <f>MEDIAN($H619)</f>
        <v>0</v>
      </c>
      <c r="AO619" s="1">
        <f>MEDIAN($I619)</f>
        <v>0</v>
      </c>
      <c r="AP619" s="1">
        <f>MEDIAN($J619)</f>
        <v>0</v>
      </c>
      <c r="AQ619" s="1">
        <f>MEDIAN($K619)</f>
        <v>0</v>
      </c>
      <c r="AR619" s="1">
        <f>MEDIAN($M619)</f>
        <v>0</v>
      </c>
      <c r="AS619" s="1">
        <f>MEDIAN($N619)</f>
        <v>0</v>
      </c>
      <c r="AT619" s="1">
        <f>MEDIAN($P619)</f>
        <v>0</v>
      </c>
      <c r="AU619" s="1">
        <f>MEDIAN($Q619)</f>
        <v>0</v>
      </c>
      <c r="AV619" s="1">
        <f>MEDIAN($R619)</f>
        <v>0</v>
      </c>
      <c r="AW619" s="1">
        <f>MAX($B619)</f>
        <v>0</v>
      </c>
      <c r="AX619" s="1">
        <f>MAX($C619)</f>
        <v>0</v>
      </c>
      <c r="AY619" s="1">
        <f>MAX($D619)</f>
        <v>0</v>
      </c>
      <c r="AZ619" s="1">
        <f>MAX($E619)</f>
        <v>0</v>
      </c>
      <c r="BA619" s="1">
        <f>MAX($F619)</f>
        <v>0</v>
      </c>
      <c r="BB619" s="1">
        <f>MAX($G619)</f>
        <v>0</v>
      </c>
      <c r="BC619" s="1">
        <f>MAX($H619)</f>
        <v>0</v>
      </c>
      <c r="BD619" s="1">
        <f>MAX($I619)</f>
        <v>0</v>
      </c>
      <c r="BE619" s="1">
        <f>MAX($J619)</f>
        <v>0</v>
      </c>
      <c r="BF619" s="1">
        <f>MAX($K619)</f>
        <v>0</v>
      </c>
      <c r="BG619" s="1">
        <f>MAX($M619)</f>
        <v>0</v>
      </c>
      <c r="BH619" s="1">
        <f>MAX($N619)</f>
        <v>0</v>
      </c>
      <c r="BI619" s="1">
        <f>MAX($P619)</f>
        <v>0</v>
      </c>
      <c r="BJ619" s="1">
        <f>MAX($Q619)</f>
        <v>0</v>
      </c>
      <c r="BK619" s="1">
        <f>MAX($R619)</f>
        <v>0</v>
      </c>
    </row>
    <row r="620" spans="1:63">
      <c r="A620" s="1" t="s">
        <v>134</v>
      </c>
      <c r="B620" s="1" cm="1">
        <f t="array" ref="B620">_xlfn.SWITCH($A$2,"average", AVERAGE(Instances!B620:Instances!B620),"median", MEDIAN(Instances!B620:Instances!B620),"min", MIN(Instances!B620:Instances!B620),"max", MAX(Instances!B620:Instances!B620),"diff", MAX(Instances!B620:Instances!B620)-MIN(Instances!B620:Instances!B620))</f>
        <v>0</v>
      </c>
      <c r="C620" s="1" cm="1">
        <f t="array" ref="C620">_xlfn.SWITCH($A$2,"average", AVERAGE(Instances!C620:Instances!C620),"median", MEDIAN(Instances!C620:Instances!C620),"min", MIN(Instances!C620:Instances!C620),"max", MAX(Instances!C620:Instances!C620),"diff", MAX(Instances!C620:Instances!C620)-MIN(Instances!C620:Instances!C620))</f>
        <v>0</v>
      </c>
      <c r="D620" s="1" cm="1">
        <f t="array" ref="D620">_xlfn.SWITCH($A$2,"average", AVERAGE(Instances!D620:Instances!D620),"median", MEDIAN(Instances!D620:Instances!D620),"min", MIN(Instances!D620:Instances!D620),"max", MAX(Instances!D620:Instances!D620),"diff", MAX(Instances!D620:Instances!D620)-MIN(Instances!D620:Instances!D620))</f>
        <v>0</v>
      </c>
      <c r="E620" s="1" cm="1">
        <f t="array" ref="E620">_xlfn.SWITCH($A$2,"average", AVERAGE(Instances!E620:Instances!E620),"median", MEDIAN(Instances!E620:Instances!E620),"min", MIN(Instances!E620:Instances!E620),"max", MAX(Instances!E620:Instances!E620),"diff", MAX(Instances!E620:Instances!E620)-MIN(Instances!E620:Instances!E620))</f>
        <v>0</v>
      </c>
      <c r="F620" s="1" cm="1">
        <f t="array" ref="F620">_xlfn.SWITCH($A$2,"average", AVERAGE(Instances!F620:Instances!F620),"median", MEDIAN(Instances!F620:Instances!F620),"min", MIN(Instances!F620:Instances!F620),"max", MAX(Instances!F620:Instances!F620),"diff", MAX(Instances!F620:Instances!F620)-MIN(Instances!F620:Instances!F620))</f>
        <v>0</v>
      </c>
      <c r="G620" s="1" cm="1">
        <f t="array" ref="G620">_xlfn.SWITCH($A$2,"average", AVERAGE(Instances!G620:Instances!G620),"median", MEDIAN(Instances!G620:Instances!G620),"min", MIN(Instances!G620:Instances!G620),"max", MAX(Instances!G620:Instances!G620),"diff", MAX(Instances!G620:Instances!G620)-MIN(Instances!G620:Instances!G620))</f>
        <v>0</v>
      </c>
      <c r="H620" s="1" cm="1">
        <f t="array" ref="H620">_xlfn.SWITCH($A$2,"average", AVERAGE(Instances!H620:Instances!H620),"median", MEDIAN(Instances!H620:Instances!H620),"min", MIN(Instances!H620:Instances!H620),"max", MAX(Instances!H620:Instances!H620),"diff", MAX(Instances!H620:Instances!H620)-MIN(Instances!H620:Instances!H620))</f>
        <v>0</v>
      </c>
      <c r="I620" s="1" cm="1">
        <f t="array" ref="I620">_xlfn.SWITCH($A$2,"average", AVERAGE(Instances!I620:Instances!I620),"median", MEDIAN(Instances!I620:Instances!I620),"min", MIN(Instances!I620:Instances!I620),"max", MAX(Instances!I620:Instances!I620),"diff", MAX(Instances!I620:Instances!I620)-MIN(Instances!I620:Instances!I620))</f>
        <v>0</v>
      </c>
      <c r="J620" s="1" cm="1">
        <f t="array" ref="J620">_xlfn.SWITCH($A$2,"average", AVERAGE(Instances!J620:Instances!J620),"median", MEDIAN(Instances!J620:Instances!J620),"min", MIN(Instances!J620:Instances!J620),"max", MAX(Instances!J620:Instances!J620),"diff", MAX(Instances!J620:Instances!J620)-MIN(Instances!J620:Instances!J620))</f>
        <v>0</v>
      </c>
      <c r="K620" s="1" cm="1">
        <f t="array" ref="K620">_xlfn.SWITCH($A$2,"average", AVERAGE(Instances!K620:Instances!K620),"median", MEDIAN(Instances!K620:Instances!K620),"min", MIN(Instances!K620:Instances!K620),"max", MAX(Instances!K620:Instances!K620),"diff", MAX(Instances!K620:Instances!K620)-MIN(Instances!K620:Instances!K620))</f>
        <v>0</v>
      </c>
      <c r="L620" s="1"/>
      <c r="M620" s="1" cm="1">
        <f t="array" ref="M620">_xlfn.SWITCH($A$2,"average", AVERAGE(Instances!M620:Instances!M620),"median", MEDIAN(Instances!M620:Instances!M620),"min", MIN(Instances!M620:Instances!M620),"max", MAX(Instances!M620:Instances!M620),"diff", MAX(Instances!M620:Instances!M620)-MIN(Instances!M620:Instances!M620))</f>
        <v>0</v>
      </c>
      <c r="N620" s="1" cm="1">
        <f t="array" ref="N620">_xlfn.SWITCH($A$2,"average", AVERAGE(Instances!N620:Instances!N620),"median", MEDIAN(Instances!N620:Instances!N620),"min", MIN(Instances!N620:Instances!N620),"max", MAX(Instances!N620:Instances!N620),"diff", MAX(Instances!N620:Instances!N620)-MIN(Instances!N620:Instances!N620))</f>
        <v>0</v>
      </c>
      <c r="O620" s="1"/>
      <c r="P620" s="1" cm="1">
        <f t="array" ref="P620">_xlfn.SWITCH($A$2,"average", AVERAGE(Instances!P620:Instances!P620),"median", MEDIAN(Instances!P620:Instances!P620),"min", MIN(Instances!P620:Instances!P620),"max", MAX(Instances!P620:Instances!P620),"diff", MAX(Instances!P620:Instances!P620)-MIN(Instances!P620:Instances!P620))</f>
        <v>0</v>
      </c>
      <c r="Q620" s="1" cm="1">
        <f t="array" ref="Q620">_xlfn.SWITCH($A$2,"average", AVERAGE(Instances!Q620:Instances!Q620),"median", MEDIAN(Instances!Q620:Instances!Q620),"min", MIN(Instances!Q620:Instances!Q620),"max", MAX(Instances!Q620:Instances!Q620),"diff", MAX(Instances!Q620:Instances!Q620)-MIN(Instances!Q620:Instances!Q620))</f>
        <v>0</v>
      </c>
      <c r="R620" s="1" cm="1">
        <f t="array" ref="R620">_xlfn.SWITCH($A$2,"average", AVERAGE(Instances!R620:Instances!R620),"median", MEDIAN(Instances!R620:Instances!R620),"min", MIN(Instances!R620:Instances!R620),"max", MAX(Instances!R620:Instances!R620),"diff", MAX(Instances!R620:Instances!R620)-MIN(Instances!R620:Instances!R620))</f>
        <v>0</v>
      </c>
      <c r="S620" s="1">
        <f>MIN($B620)</f>
        <v>0</v>
      </c>
      <c r="T620" s="1">
        <f>MIN($C620)</f>
        <v>0</v>
      </c>
      <c r="U620" s="1">
        <f>MIN($D620)</f>
        <v>0</v>
      </c>
      <c r="V620" s="1">
        <f>MIN($E620)</f>
        <v>0</v>
      </c>
      <c r="W620" s="1">
        <f>MIN($F620)</f>
        <v>0</v>
      </c>
      <c r="X620" s="1">
        <f>MIN($G620)</f>
        <v>0</v>
      </c>
      <c r="Y620" s="1">
        <f>MIN($H620)</f>
        <v>0</v>
      </c>
      <c r="Z620" s="1">
        <f>MIN($I620)</f>
        <v>0</v>
      </c>
      <c r="AA620" s="1">
        <f>MIN($J620)</f>
        <v>0</v>
      </c>
      <c r="AB620" s="1">
        <f>MIN($K620)</f>
        <v>0</v>
      </c>
      <c r="AC620" s="1">
        <f>MIN($M620)</f>
        <v>0</v>
      </c>
      <c r="AD620" s="1">
        <f>MIN($N620)</f>
        <v>0</v>
      </c>
      <c r="AE620" s="1">
        <f>MIN($P620)</f>
        <v>0</v>
      </c>
      <c r="AF620" s="1">
        <f>MIN($Q620)</f>
        <v>0</v>
      </c>
      <c r="AG620" s="1">
        <f>MIN($R620)</f>
        <v>0</v>
      </c>
      <c r="AH620" s="1">
        <f>MEDIAN($B620)</f>
        <v>0</v>
      </c>
      <c r="AI620" s="1">
        <f>MEDIAN($C620)</f>
        <v>0</v>
      </c>
      <c r="AJ620" s="1">
        <f>MEDIAN($D620)</f>
        <v>0</v>
      </c>
      <c r="AK620" s="1">
        <f>MEDIAN($E620)</f>
        <v>0</v>
      </c>
      <c r="AL620" s="1">
        <f>MEDIAN($F620)</f>
        <v>0</v>
      </c>
      <c r="AM620" s="1">
        <f>MEDIAN($G620)</f>
        <v>0</v>
      </c>
      <c r="AN620" s="1">
        <f>MEDIAN($H620)</f>
        <v>0</v>
      </c>
      <c r="AO620" s="1">
        <f>MEDIAN($I620)</f>
        <v>0</v>
      </c>
      <c r="AP620" s="1">
        <f>MEDIAN($J620)</f>
        <v>0</v>
      </c>
      <c r="AQ620" s="1">
        <f>MEDIAN($K620)</f>
        <v>0</v>
      </c>
      <c r="AR620" s="1">
        <f>MEDIAN($M620)</f>
        <v>0</v>
      </c>
      <c r="AS620" s="1">
        <f>MEDIAN($N620)</f>
        <v>0</v>
      </c>
      <c r="AT620" s="1">
        <f>MEDIAN($P620)</f>
        <v>0</v>
      </c>
      <c r="AU620" s="1">
        <f>MEDIAN($Q620)</f>
        <v>0</v>
      </c>
      <c r="AV620" s="1">
        <f>MEDIAN($R620)</f>
        <v>0</v>
      </c>
      <c r="AW620" s="1">
        <f>MAX($B620)</f>
        <v>0</v>
      </c>
      <c r="AX620" s="1">
        <f>MAX($C620)</f>
        <v>0</v>
      </c>
      <c r="AY620" s="1">
        <f>MAX($D620)</f>
        <v>0</v>
      </c>
      <c r="AZ620" s="1">
        <f>MAX($E620)</f>
        <v>0</v>
      </c>
      <c r="BA620" s="1">
        <f>MAX($F620)</f>
        <v>0</v>
      </c>
      <c r="BB620" s="1">
        <f>MAX($G620)</f>
        <v>0</v>
      </c>
      <c r="BC620" s="1">
        <f>MAX($H620)</f>
        <v>0</v>
      </c>
      <c r="BD620" s="1">
        <f>MAX($I620)</f>
        <v>0</v>
      </c>
      <c r="BE620" s="1">
        <f>MAX($J620)</f>
        <v>0</v>
      </c>
      <c r="BF620" s="1">
        <f>MAX($K620)</f>
        <v>0</v>
      </c>
      <c r="BG620" s="1">
        <f>MAX($M620)</f>
        <v>0</v>
      </c>
      <c r="BH620" s="1">
        <f>MAX($N620)</f>
        <v>0</v>
      </c>
      <c r="BI620" s="1">
        <f>MAX($P620)</f>
        <v>0</v>
      </c>
      <c r="BJ620" s="1">
        <f>MAX($Q620)</f>
        <v>0</v>
      </c>
      <c r="BK620" s="1">
        <f>MAX($R620)</f>
        <v>0</v>
      </c>
    </row>
    <row r="621" spans="1:63">
      <c r="A621" s="1" t="s">
        <v>135</v>
      </c>
      <c r="B621" s="1" cm="1">
        <f t="array" ref="B621">_xlfn.SWITCH($A$2,"average", AVERAGE(Instances!B621:Instances!B621),"median", MEDIAN(Instances!B621:Instances!B621),"min", MIN(Instances!B621:Instances!B621),"max", MAX(Instances!B621:Instances!B621),"diff", MAX(Instances!B621:Instances!B621)-MIN(Instances!B621:Instances!B621))</f>
        <v>0</v>
      </c>
      <c r="C621" s="1" cm="1">
        <f t="array" ref="C621">_xlfn.SWITCH($A$2,"average", AVERAGE(Instances!C621:Instances!C621),"median", MEDIAN(Instances!C621:Instances!C621),"min", MIN(Instances!C621:Instances!C621),"max", MAX(Instances!C621:Instances!C621),"diff", MAX(Instances!C621:Instances!C621)-MIN(Instances!C621:Instances!C621))</f>
        <v>0</v>
      </c>
      <c r="D621" s="1" cm="1">
        <f t="array" ref="D621">_xlfn.SWITCH($A$2,"average", AVERAGE(Instances!D621:Instances!D621),"median", MEDIAN(Instances!D621:Instances!D621),"min", MIN(Instances!D621:Instances!D621),"max", MAX(Instances!D621:Instances!D621),"diff", MAX(Instances!D621:Instances!D621)-MIN(Instances!D621:Instances!D621))</f>
        <v>0</v>
      </c>
      <c r="E621" s="1" cm="1">
        <f t="array" ref="E621">_xlfn.SWITCH($A$2,"average", AVERAGE(Instances!E621:Instances!E621),"median", MEDIAN(Instances!E621:Instances!E621),"min", MIN(Instances!E621:Instances!E621),"max", MAX(Instances!E621:Instances!E621),"diff", MAX(Instances!E621:Instances!E621)-MIN(Instances!E621:Instances!E621))</f>
        <v>0</v>
      </c>
      <c r="F621" s="1" cm="1">
        <f t="array" ref="F621">_xlfn.SWITCH($A$2,"average", AVERAGE(Instances!F621:Instances!F621),"median", MEDIAN(Instances!F621:Instances!F621),"min", MIN(Instances!F621:Instances!F621),"max", MAX(Instances!F621:Instances!F621),"diff", MAX(Instances!F621:Instances!F621)-MIN(Instances!F621:Instances!F621))</f>
        <v>0</v>
      </c>
      <c r="G621" s="1" cm="1">
        <f t="array" ref="G621">_xlfn.SWITCH($A$2,"average", AVERAGE(Instances!G621:Instances!G621),"median", MEDIAN(Instances!G621:Instances!G621),"min", MIN(Instances!G621:Instances!G621),"max", MAX(Instances!G621:Instances!G621),"diff", MAX(Instances!G621:Instances!G621)-MIN(Instances!G621:Instances!G621))</f>
        <v>0</v>
      </c>
      <c r="H621" s="1" cm="1">
        <f t="array" ref="H621">_xlfn.SWITCH($A$2,"average", AVERAGE(Instances!H621:Instances!H621),"median", MEDIAN(Instances!H621:Instances!H621),"min", MIN(Instances!H621:Instances!H621),"max", MAX(Instances!H621:Instances!H621),"diff", MAX(Instances!H621:Instances!H621)-MIN(Instances!H621:Instances!H621))</f>
        <v>0</v>
      </c>
      <c r="I621" s="1" cm="1">
        <f t="array" ref="I621">_xlfn.SWITCH($A$2,"average", AVERAGE(Instances!I621:Instances!I621),"median", MEDIAN(Instances!I621:Instances!I621),"min", MIN(Instances!I621:Instances!I621),"max", MAX(Instances!I621:Instances!I621),"diff", MAX(Instances!I621:Instances!I621)-MIN(Instances!I621:Instances!I621))</f>
        <v>0</v>
      </c>
      <c r="J621" s="1" cm="1">
        <f t="array" ref="J621">_xlfn.SWITCH($A$2,"average", AVERAGE(Instances!J621:Instances!J621),"median", MEDIAN(Instances!J621:Instances!J621),"min", MIN(Instances!J621:Instances!J621),"max", MAX(Instances!J621:Instances!J621),"diff", MAX(Instances!J621:Instances!J621)-MIN(Instances!J621:Instances!J621))</f>
        <v>0</v>
      </c>
      <c r="K621" s="1" cm="1">
        <f t="array" ref="K621">_xlfn.SWITCH($A$2,"average", AVERAGE(Instances!K621:Instances!K621),"median", MEDIAN(Instances!K621:Instances!K621),"min", MIN(Instances!K621:Instances!K621),"max", MAX(Instances!K621:Instances!K621),"diff", MAX(Instances!K621:Instances!K621)-MIN(Instances!K621:Instances!K621))</f>
        <v>0</v>
      </c>
      <c r="L621" s="1"/>
      <c r="M621" s="1" cm="1">
        <f t="array" ref="M621">_xlfn.SWITCH($A$2,"average", AVERAGE(Instances!M621:Instances!M621),"median", MEDIAN(Instances!M621:Instances!M621),"min", MIN(Instances!M621:Instances!M621),"max", MAX(Instances!M621:Instances!M621),"diff", MAX(Instances!M621:Instances!M621)-MIN(Instances!M621:Instances!M621))</f>
        <v>0</v>
      </c>
      <c r="N621" s="1" cm="1">
        <f t="array" ref="N621">_xlfn.SWITCH($A$2,"average", AVERAGE(Instances!N621:Instances!N621),"median", MEDIAN(Instances!N621:Instances!N621),"min", MIN(Instances!N621:Instances!N621),"max", MAX(Instances!N621:Instances!N621),"diff", MAX(Instances!N621:Instances!N621)-MIN(Instances!N621:Instances!N621))</f>
        <v>0</v>
      </c>
      <c r="O621" s="1"/>
      <c r="P621" s="1" cm="1">
        <f t="array" ref="P621">_xlfn.SWITCH($A$2,"average", AVERAGE(Instances!P621:Instances!P621),"median", MEDIAN(Instances!P621:Instances!P621),"min", MIN(Instances!P621:Instances!P621),"max", MAX(Instances!P621:Instances!P621),"diff", MAX(Instances!P621:Instances!P621)-MIN(Instances!P621:Instances!P621))</f>
        <v>0</v>
      </c>
      <c r="Q621" s="1" cm="1">
        <f t="array" ref="Q621">_xlfn.SWITCH($A$2,"average", AVERAGE(Instances!Q621:Instances!Q621),"median", MEDIAN(Instances!Q621:Instances!Q621),"min", MIN(Instances!Q621:Instances!Q621),"max", MAX(Instances!Q621:Instances!Q621),"diff", MAX(Instances!Q621:Instances!Q621)-MIN(Instances!Q621:Instances!Q621))</f>
        <v>0</v>
      </c>
      <c r="R621" s="1" cm="1">
        <f t="array" ref="R621">_xlfn.SWITCH($A$2,"average", AVERAGE(Instances!R621:Instances!R621),"median", MEDIAN(Instances!R621:Instances!R621),"min", MIN(Instances!R621:Instances!R621),"max", MAX(Instances!R621:Instances!R621),"diff", MAX(Instances!R621:Instances!R621)-MIN(Instances!R621:Instances!R621))</f>
        <v>0</v>
      </c>
      <c r="S621" s="1">
        <f>MIN($B621)</f>
        <v>0</v>
      </c>
      <c r="T621" s="1">
        <f>MIN($C621)</f>
        <v>0</v>
      </c>
      <c r="U621" s="1">
        <f>MIN($D621)</f>
        <v>0</v>
      </c>
      <c r="V621" s="1">
        <f>MIN($E621)</f>
        <v>0</v>
      </c>
      <c r="W621" s="1">
        <f>MIN($F621)</f>
        <v>0</v>
      </c>
      <c r="X621" s="1">
        <f>MIN($G621)</f>
        <v>0</v>
      </c>
      <c r="Y621" s="1">
        <f>MIN($H621)</f>
        <v>0</v>
      </c>
      <c r="Z621" s="1">
        <f>MIN($I621)</f>
        <v>0</v>
      </c>
      <c r="AA621" s="1">
        <f>MIN($J621)</f>
        <v>0</v>
      </c>
      <c r="AB621" s="1">
        <f>MIN($K621)</f>
        <v>0</v>
      </c>
      <c r="AC621" s="1">
        <f>MIN($M621)</f>
        <v>0</v>
      </c>
      <c r="AD621" s="1">
        <f>MIN($N621)</f>
        <v>0</v>
      </c>
      <c r="AE621" s="1">
        <f>MIN($P621)</f>
        <v>0</v>
      </c>
      <c r="AF621" s="1">
        <f>MIN($Q621)</f>
        <v>0</v>
      </c>
      <c r="AG621" s="1">
        <f>MIN($R621)</f>
        <v>0</v>
      </c>
      <c r="AH621" s="1">
        <f>MEDIAN($B621)</f>
        <v>0</v>
      </c>
      <c r="AI621" s="1">
        <f>MEDIAN($C621)</f>
        <v>0</v>
      </c>
      <c r="AJ621" s="1">
        <f>MEDIAN($D621)</f>
        <v>0</v>
      </c>
      <c r="AK621" s="1">
        <f>MEDIAN($E621)</f>
        <v>0</v>
      </c>
      <c r="AL621" s="1">
        <f>MEDIAN($F621)</f>
        <v>0</v>
      </c>
      <c r="AM621" s="1">
        <f>MEDIAN($G621)</f>
        <v>0</v>
      </c>
      <c r="AN621" s="1">
        <f>MEDIAN($H621)</f>
        <v>0</v>
      </c>
      <c r="AO621" s="1">
        <f>MEDIAN($I621)</f>
        <v>0</v>
      </c>
      <c r="AP621" s="1">
        <f>MEDIAN($J621)</f>
        <v>0</v>
      </c>
      <c r="AQ621" s="1">
        <f>MEDIAN($K621)</f>
        <v>0</v>
      </c>
      <c r="AR621" s="1">
        <f>MEDIAN($M621)</f>
        <v>0</v>
      </c>
      <c r="AS621" s="1">
        <f>MEDIAN($N621)</f>
        <v>0</v>
      </c>
      <c r="AT621" s="1">
        <f>MEDIAN($P621)</f>
        <v>0</v>
      </c>
      <c r="AU621" s="1">
        <f>MEDIAN($Q621)</f>
        <v>0</v>
      </c>
      <c r="AV621" s="1">
        <f>MEDIAN($R621)</f>
        <v>0</v>
      </c>
      <c r="AW621" s="1">
        <f>MAX($B621)</f>
        <v>0</v>
      </c>
      <c r="AX621" s="1">
        <f>MAX($C621)</f>
        <v>0</v>
      </c>
      <c r="AY621" s="1">
        <f>MAX($D621)</f>
        <v>0</v>
      </c>
      <c r="AZ621" s="1">
        <f>MAX($E621)</f>
        <v>0</v>
      </c>
      <c r="BA621" s="1">
        <f>MAX($F621)</f>
        <v>0</v>
      </c>
      <c r="BB621" s="1">
        <f>MAX($G621)</f>
        <v>0</v>
      </c>
      <c r="BC621" s="1">
        <f>MAX($H621)</f>
        <v>0</v>
      </c>
      <c r="BD621" s="1">
        <f>MAX($I621)</f>
        <v>0</v>
      </c>
      <c r="BE621" s="1">
        <f>MAX($J621)</f>
        <v>0</v>
      </c>
      <c r="BF621" s="1">
        <f>MAX($K621)</f>
        <v>0</v>
      </c>
      <c r="BG621" s="1">
        <f>MAX($M621)</f>
        <v>0</v>
      </c>
      <c r="BH621" s="1">
        <f>MAX($N621)</f>
        <v>0</v>
      </c>
      <c r="BI621" s="1">
        <f>MAX($P621)</f>
        <v>0</v>
      </c>
      <c r="BJ621" s="1">
        <f>MAX($Q621)</f>
        <v>0</v>
      </c>
      <c r="BK621" s="1">
        <f>MAX($R621)</f>
        <v>0</v>
      </c>
    </row>
    <row r="622" spans="1:63">
      <c r="A622" s="1" t="s">
        <v>136</v>
      </c>
      <c r="B622" s="1" cm="1">
        <f t="array" ref="B622">_xlfn.SWITCH($A$2,"average", AVERAGE(Instances!B622:Instances!B622),"median", MEDIAN(Instances!B622:Instances!B622),"min", MIN(Instances!B622:Instances!B622),"max", MAX(Instances!B622:Instances!B622),"diff", MAX(Instances!B622:Instances!B622)-MIN(Instances!B622:Instances!B622))</f>
        <v>0</v>
      </c>
      <c r="C622" s="1" cm="1">
        <f t="array" ref="C622">_xlfn.SWITCH($A$2,"average", AVERAGE(Instances!C622:Instances!C622),"median", MEDIAN(Instances!C622:Instances!C622),"min", MIN(Instances!C622:Instances!C622),"max", MAX(Instances!C622:Instances!C622),"diff", MAX(Instances!C622:Instances!C622)-MIN(Instances!C622:Instances!C622))</f>
        <v>0</v>
      </c>
      <c r="D622" s="1" cm="1">
        <f t="array" ref="D622">_xlfn.SWITCH($A$2,"average", AVERAGE(Instances!D622:Instances!D622),"median", MEDIAN(Instances!D622:Instances!D622),"min", MIN(Instances!D622:Instances!D622),"max", MAX(Instances!D622:Instances!D622),"diff", MAX(Instances!D622:Instances!D622)-MIN(Instances!D622:Instances!D622))</f>
        <v>0</v>
      </c>
      <c r="E622" s="1" cm="1">
        <f t="array" ref="E622">_xlfn.SWITCH($A$2,"average", AVERAGE(Instances!E622:Instances!E622),"median", MEDIAN(Instances!E622:Instances!E622),"min", MIN(Instances!E622:Instances!E622),"max", MAX(Instances!E622:Instances!E622),"diff", MAX(Instances!E622:Instances!E622)-MIN(Instances!E622:Instances!E622))</f>
        <v>0</v>
      </c>
      <c r="F622" s="1" cm="1">
        <f t="array" ref="F622">_xlfn.SWITCH($A$2,"average", AVERAGE(Instances!F622:Instances!F622),"median", MEDIAN(Instances!F622:Instances!F622),"min", MIN(Instances!F622:Instances!F622),"max", MAX(Instances!F622:Instances!F622),"diff", MAX(Instances!F622:Instances!F622)-MIN(Instances!F622:Instances!F622))</f>
        <v>0</v>
      </c>
      <c r="G622" s="1" cm="1">
        <f t="array" ref="G622">_xlfn.SWITCH($A$2,"average", AVERAGE(Instances!G622:Instances!G622),"median", MEDIAN(Instances!G622:Instances!G622),"min", MIN(Instances!G622:Instances!G622),"max", MAX(Instances!G622:Instances!G622),"diff", MAX(Instances!G622:Instances!G622)-MIN(Instances!G622:Instances!G622))</f>
        <v>0</v>
      </c>
      <c r="H622" s="1" cm="1">
        <f t="array" ref="H622">_xlfn.SWITCH($A$2,"average", AVERAGE(Instances!H622:Instances!H622),"median", MEDIAN(Instances!H622:Instances!H622),"min", MIN(Instances!H622:Instances!H622),"max", MAX(Instances!H622:Instances!H622),"diff", MAX(Instances!H622:Instances!H622)-MIN(Instances!H622:Instances!H622))</f>
        <v>0</v>
      </c>
      <c r="I622" s="1" cm="1">
        <f t="array" ref="I622">_xlfn.SWITCH($A$2,"average", AVERAGE(Instances!I622:Instances!I622),"median", MEDIAN(Instances!I622:Instances!I622),"min", MIN(Instances!I622:Instances!I622),"max", MAX(Instances!I622:Instances!I622),"diff", MAX(Instances!I622:Instances!I622)-MIN(Instances!I622:Instances!I622))</f>
        <v>0</v>
      </c>
      <c r="J622" s="1" cm="1">
        <f t="array" ref="J622">_xlfn.SWITCH($A$2,"average", AVERAGE(Instances!J622:Instances!J622),"median", MEDIAN(Instances!J622:Instances!J622),"min", MIN(Instances!J622:Instances!J622),"max", MAX(Instances!J622:Instances!J622),"diff", MAX(Instances!J622:Instances!J622)-MIN(Instances!J622:Instances!J622))</f>
        <v>0</v>
      </c>
      <c r="K622" s="1" cm="1">
        <f t="array" ref="K622">_xlfn.SWITCH($A$2,"average", AVERAGE(Instances!K622:Instances!K622),"median", MEDIAN(Instances!K622:Instances!K622),"min", MIN(Instances!K622:Instances!K622),"max", MAX(Instances!K622:Instances!K622),"diff", MAX(Instances!K622:Instances!K622)-MIN(Instances!K622:Instances!K622))</f>
        <v>0</v>
      </c>
      <c r="L622" s="1"/>
      <c r="M622" s="1" cm="1">
        <f t="array" ref="M622">_xlfn.SWITCH($A$2,"average", AVERAGE(Instances!M622:Instances!M622),"median", MEDIAN(Instances!M622:Instances!M622),"min", MIN(Instances!M622:Instances!M622),"max", MAX(Instances!M622:Instances!M622),"diff", MAX(Instances!M622:Instances!M622)-MIN(Instances!M622:Instances!M622))</f>
        <v>0</v>
      </c>
      <c r="N622" s="1" cm="1">
        <f t="array" ref="N622">_xlfn.SWITCH($A$2,"average", AVERAGE(Instances!N622:Instances!N622),"median", MEDIAN(Instances!N622:Instances!N622),"min", MIN(Instances!N622:Instances!N622),"max", MAX(Instances!N622:Instances!N622),"diff", MAX(Instances!N622:Instances!N622)-MIN(Instances!N622:Instances!N622))</f>
        <v>0</v>
      </c>
      <c r="O622" s="1"/>
      <c r="P622" s="1" cm="1">
        <f t="array" ref="P622">_xlfn.SWITCH($A$2,"average", AVERAGE(Instances!P622:Instances!P622),"median", MEDIAN(Instances!P622:Instances!P622),"min", MIN(Instances!P622:Instances!P622),"max", MAX(Instances!P622:Instances!P622),"diff", MAX(Instances!P622:Instances!P622)-MIN(Instances!P622:Instances!P622))</f>
        <v>0</v>
      </c>
      <c r="Q622" s="1" cm="1">
        <f t="array" ref="Q622">_xlfn.SWITCH($A$2,"average", AVERAGE(Instances!Q622:Instances!Q622),"median", MEDIAN(Instances!Q622:Instances!Q622),"min", MIN(Instances!Q622:Instances!Q622),"max", MAX(Instances!Q622:Instances!Q622),"diff", MAX(Instances!Q622:Instances!Q622)-MIN(Instances!Q622:Instances!Q622))</f>
        <v>0</v>
      </c>
      <c r="R622" s="1" cm="1">
        <f t="array" ref="R622">_xlfn.SWITCH($A$2,"average", AVERAGE(Instances!R622:Instances!R622),"median", MEDIAN(Instances!R622:Instances!R622),"min", MIN(Instances!R622:Instances!R622),"max", MAX(Instances!R622:Instances!R622),"diff", MAX(Instances!R622:Instances!R622)-MIN(Instances!R622:Instances!R622))</f>
        <v>0</v>
      </c>
      <c r="S622" s="1">
        <f>MIN($B622)</f>
        <v>0</v>
      </c>
      <c r="T622" s="1">
        <f>MIN($C622)</f>
        <v>0</v>
      </c>
      <c r="U622" s="1">
        <f>MIN($D622)</f>
        <v>0</v>
      </c>
      <c r="V622" s="1">
        <f>MIN($E622)</f>
        <v>0</v>
      </c>
      <c r="W622" s="1">
        <f>MIN($F622)</f>
        <v>0</v>
      </c>
      <c r="X622" s="1">
        <f>MIN($G622)</f>
        <v>0</v>
      </c>
      <c r="Y622" s="1">
        <f>MIN($H622)</f>
        <v>0</v>
      </c>
      <c r="Z622" s="1">
        <f>MIN($I622)</f>
        <v>0</v>
      </c>
      <c r="AA622" s="1">
        <f>MIN($J622)</f>
        <v>0</v>
      </c>
      <c r="AB622" s="1">
        <f>MIN($K622)</f>
        <v>0</v>
      </c>
      <c r="AC622" s="1">
        <f>MIN($M622)</f>
        <v>0</v>
      </c>
      <c r="AD622" s="1">
        <f>MIN($N622)</f>
        <v>0</v>
      </c>
      <c r="AE622" s="1">
        <f>MIN($P622)</f>
        <v>0</v>
      </c>
      <c r="AF622" s="1">
        <f>MIN($Q622)</f>
        <v>0</v>
      </c>
      <c r="AG622" s="1">
        <f>MIN($R622)</f>
        <v>0</v>
      </c>
      <c r="AH622" s="1">
        <f>MEDIAN($B622)</f>
        <v>0</v>
      </c>
      <c r="AI622" s="1">
        <f>MEDIAN($C622)</f>
        <v>0</v>
      </c>
      <c r="AJ622" s="1">
        <f>MEDIAN($D622)</f>
        <v>0</v>
      </c>
      <c r="AK622" s="1">
        <f>MEDIAN($E622)</f>
        <v>0</v>
      </c>
      <c r="AL622" s="1">
        <f>MEDIAN($F622)</f>
        <v>0</v>
      </c>
      <c r="AM622" s="1">
        <f>MEDIAN($G622)</f>
        <v>0</v>
      </c>
      <c r="AN622" s="1">
        <f>MEDIAN($H622)</f>
        <v>0</v>
      </c>
      <c r="AO622" s="1">
        <f>MEDIAN($I622)</f>
        <v>0</v>
      </c>
      <c r="AP622" s="1">
        <f>MEDIAN($J622)</f>
        <v>0</v>
      </c>
      <c r="AQ622" s="1">
        <f>MEDIAN($K622)</f>
        <v>0</v>
      </c>
      <c r="AR622" s="1">
        <f>MEDIAN($M622)</f>
        <v>0</v>
      </c>
      <c r="AS622" s="1">
        <f>MEDIAN($N622)</f>
        <v>0</v>
      </c>
      <c r="AT622" s="1">
        <f>MEDIAN($P622)</f>
        <v>0</v>
      </c>
      <c r="AU622" s="1">
        <f>MEDIAN($Q622)</f>
        <v>0</v>
      </c>
      <c r="AV622" s="1">
        <f>MEDIAN($R622)</f>
        <v>0</v>
      </c>
      <c r="AW622" s="1">
        <f>MAX($B622)</f>
        <v>0</v>
      </c>
      <c r="AX622" s="1">
        <f>MAX($C622)</f>
        <v>0</v>
      </c>
      <c r="AY622" s="1">
        <f>MAX($D622)</f>
        <v>0</v>
      </c>
      <c r="AZ622" s="1">
        <f>MAX($E622)</f>
        <v>0</v>
      </c>
      <c r="BA622" s="1">
        <f>MAX($F622)</f>
        <v>0</v>
      </c>
      <c r="BB622" s="1">
        <f>MAX($G622)</f>
        <v>0</v>
      </c>
      <c r="BC622" s="1">
        <f>MAX($H622)</f>
        <v>0</v>
      </c>
      <c r="BD622" s="1">
        <f>MAX($I622)</f>
        <v>0</v>
      </c>
      <c r="BE622" s="1">
        <f>MAX($J622)</f>
        <v>0</v>
      </c>
      <c r="BF622" s="1">
        <f>MAX($K622)</f>
        <v>0</v>
      </c>
      <c r="BG622" s="1">
        <f>MAX($M622)</f>
        <v>0</v>
      </c>
      <c r="BH622" s="1">
        <f>MAX($N622)</f>
        <v>0</v>
      </c>
      <c r="BI622" s="1">
        <f>MAX($P622)</f>
        <v>0</v>
      </c>
      <c r="BJ622" s="1">
        <f>MAX($Q622)</f>
        <v>0</v>
      </c>
      <c r="BK622" s="1">
        <f>MAX($R622)</f>
        <v>0</v>
      </c>
    </row>
    <row r="623" spans="1:63">
      <c r="A623" s="1" t="s">
        <v>137</v>
      </c>
      <c r="B623" s="1" cm="1">
        <f t="array" ref="B623">_xlfn.SWITCH($A$2,"average", AVERAGE(Instances!B623:Instances!B623),"median", MEDIAN(Instances!B623:Instances!B623),"min", MIN(Instances!B623:Instances!B623),"max", MAX(Instances!B623:Instances!B623),"diff", MAX(Instances!B623:Instances!B623)-MIN(Instances!B623:Instances!B623))</f>
        <v>0</v>
      </c>
      <c r="C623" s="1" cm="1">
        <f t="array" ref="C623">_xlfn.SWITCH($A$2,"average", AVERAGE(Instances!C623:Instances!C623),"median", MEDIAN(Instances!C623:Instances!C623),"min", MIN(Instances!C623:Instances!C623),"max", MAX(Instances!C623:Instances!C623),"diff", MAX(Instances!C623:Instances!C623)-MIN(Instances!C623:Instances!C623))</f>
        <v>0</v>
      </c>
      <c r="D623" s="1" cm="1">
        <f t="array" ref="D623">_xlfn.SWITCH($A$2,"average", AVERAGE(Instances!D623:Instances!D623),"median", MEDIAN(Instances!D623:Instances!D623),"min", MIN(Instances!D623:Instances!D623),"max", MAX(Instances!D623:Instances!D623),"diff", MAX(Instances!D623:Instances!D623)-MIN(Instances!D623:Instances!D623))</f>
        <v>0</v>
      </c>
      <c r="E623" s="1" cm="1">
        <f t="array" ref="E623">_xlfn.SWITCH($A$2,"average", AVERAGE(Instances!E623:Instances!E623),"median", MEDIAN(Instances!E623:Instances!E623),"min", MIN(Instances!E623:Instances!E623),"max", MAX(Instances!E623:Instances!E623),"diff", MAX(Instances!E623:Instances!E623)-MIN(Instances!E623:Instances!E623))</f>
        <v>0</v>
      </c>
      <c r="F623" s="1" cm="1">
        <f t="array" ref="F623">_xlfn.SWITCH($A$2,"average", AVERAGE(Instances!F623:Instances!F623),"median", MEDIAN(Instances!F623:Instances!F623),"min", MIN(Instances!F623:Instances!F623),"max", MAX(Instances!F623:Instances!F623),"diff", MAX(Instances!F623:Instances!F623)-MIN(Instances!F623:Instances!F623))</f>
        <v>0</v>
      </c>
      <c r="G623" s="1" cm="1">
        <f t="array" ref="G623">_xlfn.SWITCH($A$2,"average", AVERAGE(Instances!G623:Instances!G623),"median", MEDIAN(Instances!G623:Instances!G623),"min", MIN(Instances!G623:Instances!G623),"max", MAX(Instances!G623:Instances!G623),"diff", MAX(Instances!G623:Instances!G623)-MIN(Instances!G623:Instances!G623))</f>
        <v>0</v>
      </c>
      <c r="H623" s="1" cm="1">
        <f t="array" ref="H623">_xlfn.SWITCH($A$2,"average", AVERAGE(Instances!H623:Instances!H623),"median", MEDIAN(Instances!H623:Instances!H623),"min", MIN(Instances!H623:Instances!H623),"max", MAX(Instances!H623:Instances!H623),"diff", MAX(Instances!H623:Instances!H623)-MIN(Instances!H623:Instances!H623))</f>
        <v>0</v>
      </c>
      <c r="I623" s="1" cm="1">
        <f t="array" ref="I623">_xlfn.SWITCH($A$2,"average", AVERAGE(Instances!I623:Instances!I623),"median", MEDIAN(Instances!I623:Instances!I623),"min", MIN(Instances!I623:Instances!I623),"max", MAX(Instances!I623:Instances!I623),"diff", MAX(Instances!I623:Instances!I623)-MIN(Instances!I623:Instances!I623))</f>
        <v>0</v>
      </c>
      <c r="J623" s="1" cm="1">
        <f t="array" ref="J623">_xlfn.SWITCH($A$2,"average", AVERAGE(Instances!J623:Instances!J623),"median", MEDIAN(Instances!J623:Instances!J623),"min", MIN(Instances!J623:Instances!J623),"max", MAX(Instances!J623:Instances!J623),"diff", MAX(Instances!J623:Instances!J623)-MIN(Instances!J623:Instances!J623))</f>
        <v>0</v>
      </c>
      <c r="K623" s="1" cm="1">
        <f t="array" ref="K623">_xlfn.SWITCH($A$2,"average", AVERAGE(Instances!K623:Instances!K623),"median", MEDIAN(Instances!K623:Instances!K623),"min", MIN(Instances!K623:Instances!K623),"max", MAX(Instances!K623:Instances!K623),"diff", MAX(Instances!K623:Instances!K623)-MIN(Instances!K623:Instances!K623))</f>
        <v>0</v>
      </c>
      <c r="L623" s="1"/>
      <c r="M623" s="1" cm="1">
        <f t="array" ref="M623">_xlfn.SWITCH($A$2,"average", AVERAGE(Instances!M623:Instances!M623),"median", MEDIAN(Instances!M623:Instances!M623),"min", MIN(Instances!M623:Instances!M623),"max", MAX(Instances!M623:Instances!M623),"diff", MAX(Instances!M623:Instances!M623)-MIN(Instances!M623:Instances!M623))</f>
        <v>0</v>
      </c>
      <c r="N623" s="1" cm="1">
        <f t="array" ref="N623">_xlfn.SWITCH($A$2,"average", AVERAGE(Instances!N623:Instances!N623),"median", MEDIAN(Instances!N623:Instances!N623),"min", MIN(Instances!N623:Instances!N623),"max", MAX(Instances!N623:Instances!N623),"diff", MAX(Instances!N623:Instances!N623)-MIN(Instances!N623:Instances!N623))</f>
        <v>0</v>
      </c>
      <c r="O623" s="1"/>
      <c r="P623" s="1" cm="1">
        <f t="array" ref="P623">_xlfn.SWITCH($A$2,"average", AVERAGE(Instances!P623:Instances!P623),"median", MEDIAN(Instances!P623:Instances!P623),"min", MIN(Instances!P623:Instances!P623),"max", MAX(Instances!P623:Instances!P623),"diff", MAX(Instances!P623:Instances!P623)-MIN(Instances!P623:Instances!P623))</f>
        <v>0</v>
      </c>
      <c r="Q623" s="1" cm="1">
        <f t="array" ref="Q623">_xlfn.SWITCH($A$2,"average", AVERAGE(Instances!Q623:Instances!Q623),"median", MEDIAN(Instances!Q623:Instances!Q623),"min", MIN(Instances!Q623:Instances!Q623),"max", MAX(Instances!Q623:Instances!Q623),"diff", MAX(Instances!Q623:Instances!Q623)-MIN(Instances!Q623:Instances!Q623))</f>
        <v>0</v>
      </c>
      <c r="R623" s="1" cm="1">
        <f t="array" ref="R623">_xlfn.SWITCH($A$2,"average", AVERAGE(Instances!R623:Instances!R623),"median", MEDIAN(Instances!R623:Instances!R623),"min", MIN(Instances!R623:Instances!R623),"max", MAX(Instances!R623:Instances!R623),"diff", MAX(Instances!R623:Instances!R623)-MIN(Instances!R623:Instances!R623))</f>
        <v>0</v>
      </c>
      <c r="S623" s="1">
        <f>MIN($B623)</f>
        <v>0</v>
      </c>
      <c r="T623" s="1">
        <f>MIN($C623)</f>
        <v>0</v>
      </c>
      <c r="U623" s="1">
        <f>MIN($D623)</f>
        <v>0</v>
      </c>
      <c r="V623" s="1">
        <f>MIN($E623)</f>
        <v>0</v>
      </c>
      <c r="W623" s="1">
        <f>MIN($F623)</f>
        <v>0</v>
      </c>
      <c r="X623" s="1">
        <f>MIN($G623)</f>
        <v>0</v>
      </c>
      <c r="Y623" s="1">
        <f>MIN($H623)</f>
        <v>0</v>
      </c>
      <c r="Z623" s="1">
        <f>MIN($I623)</f>
        <v>0</v>
      </c>
      <c r="AA623" s="1">
        <f>MIN($J623)</f>
        <v>0</v>
      </c>
      <c r="AB623" s="1">
        <f>MIN($K623)</f>
        <v>0</v>
      </c>
      <c r="AC623" s="1">
        <f>MIN($M623)</f>
        <v>0</v>
      </c>
      <c r="AD623" s="1">
        <f>MIN($N623)</f>
        <v>0</v>
      </c>
      <c r="AE623" s="1">
        <f>MIN($P623)</f>
        <v>0</v>
      </c>
      <c r="AF623" s="1">
        <f>MIN($Q623)</f>
        <v>0</v>
      </c>
      <c r="AG623" s="1">
        <f>MIN($R623)</f>
        <v>0</v>
      </c>
      <c r="AH623" s="1">
        <f>MEDIAN($B623)</f>
        <v>0</v>
      </c>
      <c r="AI623" s="1">
        <f>MEDIAN($C623)</f>
        <v>0</v>
      </c>
      <c r="AJ623" s="1">
        <f>MEDIAN($D623)</f>
        <v>0</v>
      </c>
      <c r="AK623" s="1">
        <f>MEDIAN($E623)</f>
        <v>0</v>
      </c>
      <c r="AL623" s="1">
        <f>MEDIAN($F623)</f>
        <v>0</v>
      </c>
      <c r="AM623" s="1">
        <f>MEDIAN($G623)</f>
        <v>0</v>
      </c>
      <c r="AN623" s="1">
        <f>MEDIAN($H623)</f>
        <v>0</v>
      </c>
      <c r="AO623" s="1">
        <f>MEDIAN($I623)</f>
        <v>0</v>
      </c>
      <c r="AP623" s="1">
        <f>MEDIAN($J623)</f>
        <v>0</v>
      </c>
      <c r="AQ623" s="1">
        <f>MEDIAN($K623)</f>
        <v>0</v>
      </c>
      <c r="AR623" s="1">
        <f>MEDIAN($M623)</f>
        <v>0</v>
      </c>
      <c r="AS623" s="1">
        <f>MEDIAN($N623)</f>
        <v>0</v>
      </c>
      <c r="AT623" s="1">
        <f>MEDIAN($P623)</f>
        <v>0</v>
      </c>
      <c r="AU623" s="1">
        <f>MEDIAN($Q623)</f>
        <v>0</v>
      </c>
      <c r="AV623" s="1">
        <f>MEDIAN($R623)</f>
        <v>0</v>
      </c>
      <c r="AW623" s="1">
        <f>MAX($B623)</f>
        <v>0</v>
      </c>
      <c r="AX623" s="1">
        <f>MAX($C623)</f>
        <v>0</v>
      </c>
      <c r="AY623" s="1">
        <f>MAX($D623)</f>
        <v>0</v>
      </c>
      <c r="AZ623" s="1">
        <f>MAX($E623)</f>
        <v>0</v>
      </c>
      <c r="BA623" s="1">
        <f>MAX($F623)</f>
        <v>0</v>
      </c>
      <c r="BB623" s="1">
        <f>MAX($G623)</f>
        <v>0</v>
      </c>
      <c r="BC623" s="1">
        <f>MAX($H623)</f>
        <v>0</v>
      </c>
      <c r="BD623" s="1">
        <f>MAX($I623)</f>
        <v>0</v>
      </c>
      <c r="BE623" s="1">
        <f>MAX($J623)</f>
        <v>0</v>
      </c>
      <c r="BF623" s="1">
        <f>MAX($K623)</f>
        <v>0</v>
      </c>
      <c r="BG623" s="1">
        <f>MAX($M623)</f>
        <v>0</v>
      </c>
      <c r="BH623" s="1">
        <f>MAX($N623)</f>
        <v>0</v>
      </c>
      <c r="BI623" s="1">
        <f>MAX($P623)</f>
        <v>0</v>
      </c>
      <c r="BJ623" s="1">
        <f>MAX($Q623)</f>
        <v>0</v>
      </c>
      <c r="BK623" s="1">
        <f>MAX($R623)</f>
        <v>0</v>
      </c>
    </row>
    <row r="624" spans="1:63">
      <c r="A624" s="1" t="s">
        <v>138</v>
      </c>
      <c r="B624" s="1" cm="1">
        <f t="array" ref="B624">_xlfn.SWITCH($A$2,"average", AVERAGE(Instances!B624:Instances!B624),"median", MEDIAN(Instances!B624:Instances!B624),"min", MIN(Instances!B624:Instances!B624),"max", MAX(Instances!B624:Instances!B624),"diff", MAX(Instances!B624:Instances!B624)-MIN(Instances!B624:Instances!B624))</f>
        <v>0</v>
      </c>
      <c r="C624" s="1" cm="1">
        <f t="array" ref="C624">_xlfn.SWITCH($A$2,"average", AVERAGE(Instances!C624:Instances!C624),"median", MEDIAN(Instances!C624:Instances!C624),"min", MIN(Instances!C624:Instances!C624),"max", MAX(Instances!C624:Instances!C624),"diff", MAX(Instances!C624:Instances!C624)-MIN(Instances!C624:Instances!C624))</f>
        <v>0</v>
      </c>
      <c r="D624" s="1" cm="1">
        <f t="array" ref="D624">_xlfn.SWITCH($A$2,"average", AVERAGE(Instances!D624:Instances!D624),"median", MEDIAN(Instances!D624:Instances!D624),"min", MIN(Instances!D624:Instances!D624),"max", MAX(Instances!D624:Instances!D624),"diff", MAX(Instances!D624:Instances!D624)-MIN(Instances!D624:Instances!D624))</f>
        <v>0</v>
      </c>
      <c r="E624" s="1" cm="1">
        <f t="array" ref="E624">_xlfn.SWITCH($A$2,"average", AVERAGE(Instances!E624:Instances!E624),"median", MEDIAN(Instances!E624:Instances!E624),"min", MIN(Instances!E624:Instances!E624),"max", MAX(Instances!E624:Instances!E624),"diff", MAX(Instances!E624:Instances!E624)-MIN(Instances!E624:Instances!E624))</f>
        <v>0</v>
      </c>
      <c r="F624" s="1" cm="1">
        <f t="array" ref="F624">_xlfn.SWITCH($A$2,"average", AVERAGE(Instances!F624:Instances!F624),"median", MEDIAN(Instances!F624:Instances!F624),"min", MIN(Instances!F624:Instances!F624),"max", MAX(Instances!F624:Instances!F624),"diff", MAX(Instances!F624:Instances!F624)-MIN(Instances!F624:Instances!F624))</f>
        <v>0</v>
      </c>
      <c r="G624" s="1" cm="1">
        <f t="array" ref="G624">_xlfn.SWITCH($A$2,"average", AVERAGE(Instances!G624:Instances!G624),"median", MEDIAN(Instances!G624:Instances!G624),"min", MIN(Instances!G624:Instances!G624),"max", MAX(Instances!G624:Instances!G624),"diff", MAX(Instances!G624:Instances!G624)-MIN(Instances!G624:Instances!G624))</f>
        <v>0</v>
      </c>
      <c r="H624" s="1" cm="1">
        <f t="array" ref="H624">_xlfn.SWITCH($A$2,"average", AVERAGE(Instances!H624:Instances!H624),"median", MEDIAN(Instances!H624:Instances!H624),"min", MIN(Instances!H624:Instances!H624),"max", MAX(Instances!H624:Instances!H624),"diff", MAX(Instances!H624:Instances!H624)-MIN(Instances!H624:Instances!H624))</f>
        <v>0</v>
      </c>
      <c r="I624" s="1" cm="1">
        <f t="array" ref="I624">_xlfn.SWITCH($A$2,"average", AVERAGE(Instances!I624:Instances!I624),"median", MEDIAN(Instances!I624:Instances!I624),"min", MIN(Instances!I624:Instances!I624),"max", MAX(Instances!I624:Instances!I624),"diff", MAX(Instances!I624:Instances!I624)-MIN(Instances!I624:Instances!I624))</f>
        <v>0</v>
      </c>
      <c r="J624" s="1" cm="1">
        <f t="array" ref="J624">_xlfn.SWITCH($A$2,"average", AVERAGE(Instances!J624:Instances!J624),"median", MEDIAN(Instances!J624:Instances!J624),"min", MIN(Instances!J624:Instances!J624),"max", MAX(Instances!J624:Instances!J624),"diff", MAX(Instances!J624:Instances!J624)-MIN(Instances!J624:Instances!J624))</f>
        <v>0</v>
      </c>
      <c r="K624" s="1" cm="1">
        <f t="array" ref="K624">_xlfn.SWITCH($A$2,"average", AVERAGE(Instances!K624:Instances!K624),"median", MEDIAN(Instances!K624:Instances!K624),"min", MIN(Instances!K624:Instances!K624),"max", MAX(Instances!K624:Instances!K624),"diff", MAX(Instances!K624:Instances!K624)-MIN(Instances!K624:Instances!K624))</f>
        <v>0</v>
      </c>
      <c r="L624" s="1"/>
      <c r="M624" s="1" cm="1">
        <f t="array" ref="M624">_xlfn.SWITCH($A$2,"average", AVERAGE(Instances!M624:Instances!M624),"median", MEDIAN(Instances!M624:Instances!M624),"min", MIN(Instances!M624:Instances!M624),"max", MAX(Instances!M624:Instances!M624),"diff", MAX(Instances!M624:Instances!M624)-MIN(Instances!M624:Instances!M624))</f>
        <v>0</v>
      </c>
      <c r="N624" s="1" cm="1">
        <f t="array" ref="N624">_xlfn.SWITCH($A$2,"average", AVERAGE(Instances!N624:Instances!N624),"median", MEDIAN(Instances!N624:Instances!N624),"min", MIN(Instances!N624:Instances!N624),"max", MAX(Instances!N624:Instances!N624),"diff", MAX(Instances!N624:Instances!N624)-MIN(Instances!N624:Instances!N624))</f>
        <v>0</v>
      </c>
      <c r="O624" s="1"/>
      <c r="P624" s="1" cm="1">
        <f t="array" ref="P624">_xlfn.SWITCH($A$2,"average", AVERAGE(Instances!P624:Instances!P624),"median", MEDIAN(Instances!P624:Instances!P624),"min", MIN(Instances!P624:Instances!P624),"max", MAX(Instances!P624:Instances!P624),"diff", MAX(Instances!P624:Instances!P624)-MIN(Instances!P624:Instances!P624))</f>
        <v>0</v>
      </c>
      <c r="Q624" s="1" cm="1">
        <f t="array" ref="Q624">_xlfn.SWITCH($A$2,"average", AVERAGE(Instances!Q624:Instances!Q624),"median", MEDIAN(Instances!Q624:Instances!Q624),"min", MIN(Instances!Q624:Instances!Q624),"max", MAX(Instances!Q624:Instances!Q624),"diff", MAX(Instances!Q624:Instances!Q624)-MIN(Instances!Q624:Instances!Q624))</f>
        <v>0</v>
      </c>
      <c r="R624" s="1" cm="1">
        <f t="array" ref="R624">_xlfn.SWITCH($A$2,"average", AVERAGE(Instances!R624:Instances!R624),"median", MEDIAN(Instances!R624:Instances!R624),"min", MIN(Instances!R624:Instances!R624),"max", MAX(Instances!R624:Instances!R624),"diff", MAX(Instances!R624:Instances!R624)-MIN(Instances!R624:Instances!R624))</f>
        <v>0</v>
      </c>
      <c r="S624" s="1">
        <f>MIN($B624)</f>
        <v>0</v>
      </c>
      <c r="T624" s="1">
        <f>MIN($C624)</f>
        <v>0</v>
      </c>
      <c r="U624" s="1">
        <f>MIN($D624)</f>
        <v>0</v>
      </c>
      <c r="V624" s="1">
        <f>MIN($E624)</f>
        <v>0</v>
      </c>
      <c r="W624" s="1">
        <f>MIN($F624)</f>
        <v>0</v>
      </c>
      <c r="X624" s="1">
        <f>MIN($G624)</f>
        <v>0</v>
      </c>
      <c r="Y624" s="1">
        <f>MIN($H624)</f>
        <v>0</v>
      </c>
      <c r="Z624" s="1">
        <f>MIN($I624)</f>
        <v>0</v>
      </c>
      <c r="AA624" s="1">
        <f>MIN($J624)</f>
        <v>0</v>
      </c>
      <c r="AB624" s="1">
        <f>MIN($K624)</f>
        <v>0</v>
      </c>
      <c r="AC624" s="1">
        <f>MIN($M624)</f>
        <v>0</v>
      </c>
      <c r="AD624" s="1">
        <f>MIN($N624)</f>
        <v>0</v>
      </c>
      <c r="AE624" s="1">
        <f>MIN($P624)</f>
        <v>0</v>
      </c>
      <c r="AF624" s="1">
        <f>MIN($Q624)</f>
        <v>0</v>
      </c>
      <c r="AG624" s="1">
        <f>MIN($R624)</f>
        <v>0</v>
      </c>
      <c r="AH624" s="1">
        <f>MEDIAN($B624)</f>
        <v>0</v>
      </c>
      <c r="AI624" s="1">
        <f>MEDIAN($C624)</f>
        <v>0</v>
      </c>
      <c r="AJ624" s="1">
        <f>MEDIAN($D624)</f>
        <v>0</v>
      </c>
      <c r="AK624" s="1">
        <f>MEDIAN($E624)</f>
        <v>0</v>
      </c>
      <c r="AL624" s="1">
        <f>MEDIAN($F624)</f>
        <v>0</v>
      </c>
      <c r="AM624" s="1">
        <f>MEDIAN($G624)</f>
        <v>0</v>
      </c>
      <c r="AN624" s="1">
        <f>MEDIAN($H624)</f>
        <v>0</v>
      </c>
      <c r="AO624" s="1">
        <f>MEDIAN($I624)</f>
        <v>0</v>
      </c>
      <c r="AP624" s="1">
        <f>MEDIAN($J624)</f>
        <v>0</v>
      </c>
      <c r="AQ624" s="1">
        <f>MEDIAN($K624)</f>
        <v>0</v>
      </c>
      <c r="AR624" s="1">
        <f>MEDIAN($M624)</f>
        <v>0</v>
      </c>
      <c r="AS624" s="1">
        <f>MEDIAN($N624)</f>
        <v>0</v>
      </c>
      <c r="AT624" s="1">
        <f>MEDIAN($P624)</f>
        <v>0</v>
      </c>
      <c r="AU624" s="1">
        <f>MEDIAN($Q624)</f>
        <v>0</v>
      </c>
      <c r="AV624" s="1">
        <f>MEDIAN($R624)</f>
        <v>0</v>
      </c>
      <c r="AW624" s="1">
        <f>MAX($B624)</f>
        <v>0</v>
      </c>
      <c r="AX624" s="1">
        <f>MAX($C624)</f>
        <v>0</v>
      </c>
      <c r="AY624" s="1">
        <f>MAX($D624)</f>
        <v>0</v>
      </c>
      <c r="AZ624" s="1">
        <f>MAX($E624)</f>
        <v>0</v>
      </c>
      <c r="BA624" s="1">
        <f>MAX($F624)</f>
        <v>0</v>
      </c>
      <c r="BB624" s="1">
        <f>MAX($G624)</f>
        <v>0</v>
      </c>
      <c r="BC624" s="1">
        <f>MAX($H624)</f>
        <v>0</v>
      </c>
      <c r="BD624" s="1">
        <f>MAX($I624)</f>
        <v>0</v>
      </c>
      <c r="BE624" s="1">
        <f>MAX($J624)</f>
        <v>0</v>
      </c>
      <c r="BF624" s="1">
        <f>MAX($K624)</f>
        <v>0</v>
      </c>
      <c r="BG624" s="1">
        <f>MAX($M624)</f>
        <v>0</v>
      </c>
      <c r="BH624" s="1">
        <f>MAX($N624)</f>
        <v>0</v>
      </c>
      <c r="BI624" s="1">
        <f>MAX($P624)</f>
        <v>0</v>
      </c>
      <c r="BJ624" s="1">
        <f>MAX($Q624)</f>
        <v>0</v>
      </c>
      <c r="BK624" s="1">
        <f>MAX($R624)</f>
        <v>0</v>
      </c>
    </row>
    <row r="625" spans="1:63">
      <c r="A625" s="1" t="s">
        <v>139</v>
      </c>
      <c r="B625" s="1" cm="1">
        <f t="array" ref="B625">_xlfn.SWITCH($A$2,"average", AVERAGE(Instances!B625:Instances!B625),"median", MEDIAN(Instances!B625:Instances!B625),"min", MIN(Instances!B625:Instances!B625),"max", MAX(Instances!B625:Instances!B625),"diff", MAX(Instances!B625:Instances!B625)-MIN(Instances!B625:Instances!B625))</f>
        <v>0</v>
      </c>
      <c r="C625" s="1" cm="1">
        <f t="array" ref="C625">_xlfn.SWITCH($A$2,"average", AVERAGE(Instances!C625:Instances!C625),"median", MEDIAN(Instances!C625:Instances!C625),"min", MIN(Instances!C625:Instances!C625),"max", MAX(Instances!C625:Instances!C625),"diff", MAX(Instances!C625:Instances!C625)-MIN(Instances!C625:Instances!C625))</f>
        <v>0</v>
      </c>
      <c r="D625" s="1" cm="1">
        <f t="array" ref="D625">_xlfn.SWITCH($A$2,"average", AVERAGE(Instances!D625:Instances!D625),"median", MEDIAN(Instances!D625:Instances!D625),"min", MIN(Instances!D625:Instances!D625),"max", MAX(Instances!D625:Instances!D625),"diff", MAX(Instances!D625:Instances!D625)-MIN(Instances!D625:Instances!D625))</f>
        <v>0</v>
      </c>
      <c r="E625" s="1" cm="1">
        <f t="array" ref="E625">_xlfn.SWITCH($A$2,"average", AVERAGE(Instances!E625:Instances!E625),"median", MEDIAN(Instances!E625:Instances!E625),"min", MIN(Instances!E625:Instances!E625),"max", MAX(Instances!E625:Instances!E625),"diff", MAX(Instances!E625:Instances!E625)-MIN(Instances!E625:Instances!E625))</f>
        <v>0</v>
      </c>
      <c r="F625" s="1" cm="1">
        <f t="array" ref="F625">_xlfn.SWITCH($A$2,"average", AVERAGE(Instances!F625:Instances!F625),"median", MEDIAN(Instances!F625:Instances!F625),"min", MIN(Instances!F625:Instances!F625),"max", MAX(Instances!F625:Instances!F625),"diff", MAX(Instances!F625:Instances!F625)-MIN(Instances!F625:Instances!F625))</f>
        <v>0</v>
      </c>
      <c r="G625" s="1" cm="1">
        <f t="array" ref="G625">_xlfn.SWITCH($A$2,"average", AVERAGE(Instances!G625:Instances!G625),"median", MEDIAN(Instances!G625:Instances!G625),"min", MIN(Instances!G625:Instances!G625),"max", MAX(Instances!G625:Instances!G625),"diff", MAX(Instances!G625:Instances!G625)-MIN(Instances!G625:Instances!G625))</f>
        <v>0</v>
      </c>
      <c r="H625" s="1" cm="1">
        <f t="array" ref="H625">_xlfn.SWITCH($A$2,"average", AVERAGE(Instances!H625:Instances!H625),"median", MEDIAN(Instances!H625:Instances!H625),"min", MIN(Instances!H625:Instances!H625),"max", MAX(Instances!H625:Instances!H625),"diff", MAX(Instances!H625:Instances!H625)-MIN(Instances!H625:Instances!H625))</f>
        <v>0</v>
      </c>
      <c r="I625" s="1" cm="1">
        <f t="array" ref="I625">_xlfn.SWITCH($A$2,"average", AVERAGE(Instances!I625:Instances!I625),"median", MEDIAN(Instances!I625:Instances!I625),"min", MIN(Instances!I625:Instances!I625),"max", MAX(Instances!I625:Instances!I625),"diff", MAX(Instances!I625:Instances!I625)-MIN(Instances!I625:Instances!I625))</f>
        <v>0</v>
      </c>
      <c r="J625" s="1" cm="1">
        <f t="array" ref="J625">_xlfn.SWITCH($A$2,"average", AVERAGE(Instances!J625:Instances!J625),"median", MEDIAN(Instances!J625:Instances!J625),"min", MIN(Instances!J625:Instances!J625),"max", MAX(Instances!J625:Instances!J625),"diff", MAX(Instances!J625:Instances!J625)-MIN(Instances!J625:Instances!J625))</f>
        <v>0</v>
      </c>
      <c r="K625" s="1" cm="1">
        <f t="array" ref="K625">_xlfn.SWITCH($A$2,"average", AVERAGE(Instances!K625:Instances!K625),"median", MEDIAN(Instances!K625:Instances!K625),"min", MIN(Instances!K625:Instances!K625),"max", MAX(Instances!K625:Instances!K625),"diff", MAX(Instances!K625:Instances!K625)-MIN(Instances!K625:Instances!K625))</f>
        <v>0</v>
      </c>
      <c r="L625" s="1"/>
      <c r="M625" s="1" cm="1">
        <f t="array" ref="M625">_xlfn.SWITCH($A$2,"average", AVERAGE(Instances!M625:Instances!M625),"median", MEDIAN(Instances!M625:Instances!M625),"min", MIN(Instances!M625:Instances!M625),"max", MAX(Instances!M625:Instances!M625),"diff", MAX(Instances!M625:Instances!M625)-MIN(Instances!M625:Instances!M625))</f>
        <v>0</v>
      </c>
      <c r="N625" s="1" cm="1">
        <f t="array" ref="N625">_xlfn.SWITCH($A$2,"average", AVERAGE(Instances!N625:Instances!N625),"median", MEDIAN(Instances!N625:Instances!N625),"min", MIN(Instances!N625:Instances!N625),"max", MAX(Instances!N625:Instances!N625),"diff", MAX(Instances!N625:Instances!N625)-MIN(Instances!N625:Instances!N625))</f>
        <v>0</v>
      </c>
      <c r="O625" s="1"/>
      <c r="P625" s="1" cm="1">
        <f t="array" ref="P625">_xlfn.SWITCH($A$2,"average", AVERAGE(Instances!P625:Instances!P625),"median", MEDIAN(Instances!P625:Instances!P625),"min", MIN(Instances!P625:Instances!P625),"max", MAX(Instances!P625:Instances!P625),"diff", MAX(Instances!P625:Instances!P625)-MIN(Instances!P625:Instances!P625))</f>
        <v>0</v>
      </c>
      <c r="Q625" s="1" cm="1">
        <f t="array" ref="Q625">_xlfn.SWITCH($A$2,"average", AVERAGE(Instances!Q625:Instances!Q625),"median", MEDIAN(Instances!Q625:Instances!Q625),"min", MIN(Instances!Q625:Instances!Q625),"max", MAX(Instances!Q625:Instances!Q625),"diff", MAX(Instances!Q625:Instances!Q625)-MIN(Instances!Q625:Instances!Q625))</f>
        <v>0</v>
      </c>
      <c r="R625" s="1" cm="1">
        <f t="array" ref="R625">_xlfn.SWITCH($A$2,"average", AVERAGE(Instances!R625:Instances!R625),"median", MEDIAN(Instances!R625:Instances!R625),"min", MIN(Instances!R625:Instances!R625),"max", MAX(Instances!R625:Instances!R625),"diff", MAX(Instances!R625:Instances!R625)-MIN(Instances!R625:Instances!R625))</f>
        <v>0</v>
      </c>
      <c r="S625" s="1">
        <f>MIN($B625)</f>
        <v>0</v>
      </c>
      <c r="T625" s="1">
        <f>MIN($C625)</f>
        <v>0</v>
      </c>
      <c r="U625" s="1">
        <f>MIN($D625)</f>
        <v>0</v>
      </c>
      <c r="V625" s="1">
        <f>MIN($E625)</f>
        <v>0</v>
      </c>
      <c r="W625" s="1">
        <f>MIN($F625)</f>
        <v>0</v>
      </c>
      <c r="X625" s="1">
        <f>MIN($G625)</f>
        <v>0</v>
      </c>
      <c r="Y625" s="1">
        <f>MIN($H625)</f>
        <v>0</v>
      </c>
      <c r="Z625" s="1">
        <f>MIN($I625)</f>
        <v>0</v>
      </c>
      <c r="AA625" s="1">
        <f>MIN($J625)</f>
        <v>0</v>
      </c>
      <c r="AB625" s="1">
        <f>MIN($K625)</f>
        <v>0</v>
      </c>
      <c r="AC625" s="1">
        <f>MIN($M625)</f>
        <v>0</v>
      </c>
      <c r="AD625" s="1">
        <f>MIN($N625)</f>
        <v>0</v>
      </c>
      <c r="AE625" s="1">
        <f>MIN($P625)</f>
        <v>0</v>
      </c>
      <c r="AF625" s="1">
        <f>MIN($Q625)</f>
        <v>0</v>
      </c>
      <c r="AG625" s="1">
        <f>MIN($R625)</f>
        <v>0</v>
      </c>
      <c r="AH625" s="1">
        <f>MEDIAN($B625)</f>
        <v>0</v>
      </c>
      <c r="AI625" s="1">
        <f>MEDIAN($C625)</f>
        <v>0</v>
      </c>
      <c r="AJ625" s="1">
        <f>MEDIAN($D625)</f>
        <v>0</v>
      </c>
      <c r="AK625" s="1">
        <f>MEDIAN($E625)</f>
        <v>0</v>
      </c>
      <c r="AL625" s="1">
        <f>MEDIAN($F625)</f>
        <v>0</v>
      </c>
      <c r="AM625" s="1">
        <f>MEDIAN($G625)</f>
        <v>0</v>
      </c>
      <c r="AN625" s="1">
        <f>MEDIAN($H625)</f>
        <v>0</v>
      </c>
      <c r="AO625" s="1">
        <f>MEDIAN($I625)</f>
        <v>0</v>
      </c>
      <c r="AP625" s="1">
        <f>MEDIAN($J625)</f>
        <v>0</v>
      </c>
      <c r="AQ625" s="1">
        <f>MEDIAN($K625)</f>
        <v>0</v>
      </c>
      <c r="AR625" s="1">
        <f>MEDIAN($M625)</f>
        <v>0</v>
      </c>
      <c r="AS625" s="1">
        <f>MEDIAN($N625)</f>
        <v>0</v>
      </c>
      <c r="AT625" s="1">
        <f>MEDIAN($P625)</f>
        <v>0</v>
      </c>
      <c r="AU625" s="1">
        <f>MEDIAN($Q625)</f>
        <v>0</v>
      </c>
      <c r="AV625" s="1">
        <f>MEDIAN($R625)</f>
        <v>0</v>
      </c>
      <c r="AW625" s="1">
        <f>MAX($B625)</f>
        <v>0</v>
      </c>
      <c r="AX625" s="1">
        <f>MAX($C625)</f>
        <v>0</v>
      </c>
      <c r="AY625" s="1">
        <f>MAX($D625)</f>
        <v>0</v>
      </c>
      <c r="AZ625" s="1">
        <f>MAX($E625)</f>
        <v>0</v>
      </c>
      <c r="BA625" s="1">
        <f>MAX($F625)</f>
        <v>0</v>
      </c>
      <c r="BB625" s="1">
        <f>MAX($G625)</f>
        <v>0</v>
      </c>
      <c r="BC625" s="1">
        <f>MAX($H625)</f>
        <v>0</v>
      </c>
      <c r="BD625" s="1">
        <f>MAX($I625)</f>
        <v>0</v>
      </c>
      <c r="BE625" s="1">
        <f>MAX($J625)</f>
        <v>0</v>
      </c>
      <c r="BF625" s="1">
        <f>MAX($K625)</f>
        <v>0</v>
      </c>
      <c r="BG625" s="1">
        <f>MAX($M625)</f>
        <v>0</v>
      </c>
      <c r="BH625" s="1">
        <f>MAX($N625)</f>
        <v>0</v>
      </c>
      <c r="BI625" s="1">
        <f>MAX($P625)</f>
        <v>0</v>
      </c>
      <c r="BJ625" s="1">
        <f>MAX($Q625)</f>
        <v>0</v>
      </c>
      <c r="BK625" s="1">
        <f>MAX($R625)</f>
        <v>0</v>
      </c>
    </row>
    <row r="626" spans="1:63">
      <c r="A626" s="1" t="s">
        <v>140</v>
      </c>
      <c r="B626" s="1" cm="1">
        <f t="array" ref="B626">_xlfn.SWITCH($A$2,"average", AVERAGE(Instances!B626:Instances!B626),"median", MEDIAN(Instances!B626:Instances!B626),"min", MIN(Instances!B626:Instances!B626),"max", MAX(Instances!B626:Instances!B626),"diff", MAX(Instances!B626:Instances!B626)-MIN(Instances!B626:Instances!B626))</f>
        <v>0</v>
      </c>
      <c r="C626" s="1" cm="1">
        <f t="array" ref="C626">_xlfn.SWITCH($A$2,"average", AVERAGE(Instances!C626:Instances!C626),"median", MEDIAN(Instances!C626:Instances!C626),"min", MIN(Instances!C626:Instances!C626),"max", MAX(Instances!C626:Instances!C626),"diff", MAX(Instances!C626:Instances!C626)-MIN(Instances!C626:Instances!C626))</f>
        <v>0</v>
      </c>
      <c r="D626" s="1" cm="1">
        <f t="array" ref="D626">_xlfn.SWITCH($A$2,"average", AVERAGE(Instances!D626:Instances!D626),"median", MEDIAN(Instances!D626:Instances!D626),"min", MIN(Instances!D626:Instances!D626),"max", MAX(Instances!D626:Instances!D626),"diff", MAX(Instances!D626:Instances!D626)-MIN(Instances!D626:Instances!D626))</f>
        <v>0</v>
      </c>
      <c r="E626" s="1" cm="1">
        <f t="array" ref="E626">_xlfn.SWITCH($A$2,"average", AVERAGE(Instances!E626:Instances!E626),"median", MEDIAN(Instances!E626:Instances!E626),"min", MIN(Instances!E626:Instances!E626),"max", MAX(Instances!E626:Instances!E626),"diff", MAX(Instances!E626:Instances!E626)-MIN(Instances!E626:Instances!E626))</f>
        <v>0</v>
      </c>
      <c r="F626" s="1" cm="1">
        <f t="array" ref="F626">_xlfn.SWITCH($A$2,"average", AVERAGE(Instances!F626:Instances!F626),"median", MEDIAN(Instances!F626:Instances!F626),"min", MIN(Instances!F626:Instances!F626),"max", MAX(Instances!F626:Instances!F626),"diff", MAX(Instances!F626:Instances!F626)-MIN(Instances!F626:Instances!F626))</f>
        <v>0</v>
      </c>
      <c r="G626" s="1" cm="1">
        <f t="array" ref="G626">_xlfn.SWITCH($A$2,"average", AVERAGE(Instances!G626:Instances!G626),"median", MEDIAN(Instances!G626:Instances!G626),"min", MIN(Instances!G626:Instances!G626),"max", MAX(Instances!G626:Instances!G626),"diff", MAX(Instances!G626:Instances!G626)-MIN(Instances!G626:Instances!G626))</f>
        <v>0</v>
      </c>
      <c r="H626" s="1" cm="1">
        <f t="array" ref="H626">_xlfn.SWITCH($A$2,"average", AVERAGE(Instances!H626:Instances!H626),"median", MEDIAN(Instances!H626:Instances!H626),"min", MIN(Instances!H626:Instances!H626),"max", MAX(Instances!H626:Instances!H626),"diff", MAX(Instances!H626:Instances!H626)-MIN(Instances!H626:Instances!H626))</f>
        <v>0</v>
      </c>
      <c r="I626" s="1" cm="1">
        <f t="array" ref="I626">_xlfn.SWITCH($A$2,"average", AVERAGE(Instances!I626:Instances!I626),"median", MEDIAN(Instances!I626:Instances!I626),"min", MIN(Instances!I626:Instances!I626),"max", MAX(Instances!I626:Instances!I626),"diff", MAX(Instances!I626:Instances!I626)-MIN(Instances!I626:Instances!I626))</f>
        <v>0</v>
      </c>
      <c r="J626" s="1" cm="1">
        <f t="array" ref="J626">_xlfn.SWITCH($A$2,"average", AVERAGE(Instances!J626:Instances!J626),"median", MEDIAN(Instances!J626:Instances!J626),"min", MIN(Instances!J626:Instances!J626),"max", MAX(Instances!J626:Instances!J626),"diff", MAX(Instances!J626:Instances!J626)-MIN(Instances!J626:Instances!J626))</f>
        <v>0</v>
      </c>
      <c r="K626" s="1" cm="1">
        <f t="array" ref="K626">_xlfn.SWITCH($A$2,"average", AVERAGE(Instances!K626:Instances!K626),"median", MEDIAN(Instances!K626:Instances!K626),"min", MIN(Instances!K626:Instances!K626),"max", MAX(Instances!K626:Instances!K626),"diff", MAX(Instances!K626:Instances!K626)-MIN(Instances!K626:Instances!K626))</f>
        <v>0</v>
      </c>
      <c r="L626" s="1"/>
      <c r="M626" s="1" cm="1">
        <f t="array" ref="M626">_xlfn.SWITCH($A$2,"average", AVERAGE(Instances!M626:Instances!M626),"median", MEDIAN(Instances!M626:Instances!M626),"min", MIN(Instances!M626:Instances!M626),"max", MAX(Instances!M626:Instances!M626),"diff", MAX(Instances!M626:Instances!M626)-MIN(Instances!M626:Instances!M626))</f>
        <v>0</v>
      </c>
      <c r="N626" s="1" cm="1">
        <f t="array" ref="N626">_xlfn.SWITCH($A$2,"average", AVERAGE(Instances!N626:Instances!N626),"median", MEDIAN(Instances!N626:Instances!N626),"min", MIN(Instances!N626:Instances!N626),"max", MAX(Instances!N626:Instances!N626),"diff", MAX(Instances!N626:Instances!N626)-MIN(Instances!N626:Instances!N626))</f>
        <v>0</v>
      </c>
      <c r="O626" s="1"/>
      <c r="P626" s="1" cm="1">
        <f t="array" ref="P626">_xlfn.SWITCH($A$2,"average", AVERAGE(Instances!P626:Instances!P626),"median", MEDIAN(Instances!P626:Instances!P626),"min", MIN(Instances!P626:Instances!P626),"max", MAX(Instances!P626:Instances!P626),"diff", MAX(Instances!P626:Instances!P626)-MIN(Instances!P626:Instances!P626))</f>
        <v>0</v>
      </c>
      <c r="Q626" s="1" cm="1">
        <f t="array" ref="Q626">_xlfn.SWITCH($A$2,"average", AVERAGE(Instances!Q626:Instances!Q626),"median", MEDIAN(Instances!Q626:Instances!Q626),"min", MIN(Instances!Q626:Instances!Q626),"max", MAX(Instances!Q626:Instances!Q626),"diff", MAX(Instances!Q626:Instances!Q626)-MIN(Instances!Q626:Instances!Q626))</f>
        <v>0</v>
      </c>
      <c r="R626" s="1" cm="1">
        <f t="array" ref="R626">_xlfn.SWITCH($A$2,"average", AVERAGE(Instances!R626:Instances!R626),"median", MEDIAN(Instances!R626:Instances!R626),"min", MIN(Instances!R626:Instances!R626),"max", MAX(Instances!R626:Instances!R626),"diff", MAX(Instances!R626:Instances!R626)-MIN(Instances!R626:Instances!R626))</f>
        <v>0</v>
      </c>
      <c r="S626" s="1">
        <f>MIN($B626)</f>
        <v>0</v>
      </c>
      <c r="T626" s="1">
        <f>MIN($C626)</f>
        <v>0</v>
      </c>
      <c r="U626" s="1">
        <f>MIN($D626)</f>
        <v>0</v>
      </c>
      <c r="V626" s="1">
        <f>MIN($E626)</f>
        <v>0</v>
      </c>
      <c r="W626" s="1">
        <f>MIN($F626)</f>
        <v>0</v>
      </c>
      <c r="X626" s="1">
        <f>MIN($G626)</f>
        <v>0</v>
      </c>
      <c r="Y626" s="1">
        <f>MIN($H626)</f>
        <v>0</v>
      </c>
      <c r="Z626" s="1">
        <f>MIN($I626)</f>
        <v>0</v>
      </c>
      <c r="AA626" s="1">
        <f>MIN($J626)</f>
        <v>0</v>
      </c>
      <c r="AB626" s="1">
        <f>MIN($K626)</f>
        <v>0</v>
      </c>
      <c r="AC626" s="1">
        <f>MIN($M626)</f>
        <v>0</v>
      </c>
      <c r="AD626" s="1">
        <f>MIN($N626)</f>
        <v>0</v>
      </c>
      <c r="AE626" s="1">
        <f>MIN($P626)</f>
        <v>0</v>
      </c>
      <c r="AF626" s="1">
        <f>MIN($Q626)</f>
        <v>0</v>
      </c>
      <c r="AG626" s="1">
        <f>MIN($R626)</f>
        <v>0</v>
      </c>
      <c r="AH626" s="1">
        <f>MEDIAN($B626)</f>
        <v>0</v>
      </c>
      <c r="AI626" s="1">
        <f>MEDIAN($C626)</f>
        <v>0</v>
      </c>
      <c r="AJ626" s="1">
        <f>MEDIAN($D626)</f>
        <v>0</v>
      </c>
      <c r="AK626" s="1">
        <f>MEDIAN($E626)</f>
        <v>0</v>
      </c>
      <c r="AL626" s="1">
        <f>MEDIAN($F626)</f>
        <v>0</v>
      </c>
      <c r="AM626" s="1">
        <f>MEDIAN($G626)</f>
        <v>0</v>
      </c>
      <c r="AN626" s="1">
        <f>MEDIAN($H626)</f>
        <v>0</v>
      </c>
      <c r="AO626" s="1">
        <f>MEDIAN($I626)</f>
        <v>0</v>
      </c>
      <c r="AP626" s="1">
        <f>MEDIAN($J626)</f>
        <v>0</v>
      </c>
      <c r="AQ626" s="1">
        <f>MEDIAN($K626)</f>
        <v>0</v>
      </c>
      <c r="AR626" s="1">
        <f>MEDIAN($M626)</f>
        <v>0</v>
      </c>
      <c r="AS626" s="1">
        <f>MEDIAN($N626)</f>
        <v>0</v>
      </c>
      <c r="AT626" s="1">
        <f>MEDIAN($P626)</f>
        <v>0</v>
      </c>
      <c r="AU626" s="1">
        <f>MEDIAN($Q626)</f>
        <v>0</v>
      </c>
      <c r="AV626" s="1">
        <f>MEDIAN($R626)</f>
        <v>0</v>
      </c>
      <c r="AW626" s="1">
        <f>MAX($B626)</f>
        <v>0</v>
      </c>
      <c r="AX626" s="1">
        <f>MAX($C626)</f>
        <v>0</v>
      </c>
      <c r="AY626" s="1">
        <f>MAX($D626)</f>
        <v>0</v>
      </c>
      <c r="AZ626" s="1">
        <f>MAX($E626)</f>
        <v>0</v>
      </c>
      <c r="BA626" s="1">
        <f>MAX($F626)</f>
        <v>0</v>
      </c>
      <c r="BB626" s="1">
        <f>MAX($G626)</f>
        <v>0</v>
      </c>
      <c r="BC626" s="1">
        <f>MAX($H626)</f>
        <v>0</v>
      </c>
      <c r="BD626" s="1">
        <f>MAX($I626)</f>
        <v>0</v>
      </c>
      <c r="BE626" s="1">
        <f>MAX($J626)</f>
        <v>0</v>
      </c>
      <c r="BF626" s="1">
        <f>MAX($K626)</f>
        <v>0</v>
      </c>
      <c r="BG626" s="1">
        <f>MAX($M626)</f>
        <v>0</v>
      </c>
      <c r="BH626" s="1">
        <f>MAX($N626)</f>
        <v>0</v>
      </c>
      <c r="BI626" s="1">
        <f>MAX($P626)</f>
        <v>0</v>
      </c>
      <c r="BJ626" s="1">
        <f>MAX($Q626)</f>
        <v>0</v>
      </c>
      <c r="BK626" s="1">
        <f>MAX($R626)</f>
        <v>0</v>
      </c>
    </row>
    <row r="627" spans="1:63">
      <c r="A627" s="1" t="s">
        <v>141</v>
      </c>
      <c r="B627" s="1" cm="1">
        <f t="array" ref="B627">_xlfn.SWITCH($A$2,"average", AVERAGE(Instances!B627:Instances!B627),"median", MEDIAN(Instances!B627:Instances!B627),"min", MIN(Instances!B627:Instances!B627),"max", MAX(Instances!B627:Instances!B627),"diff", MAX(Instances!B627:Instances!B627)-MIN(Instances!B627:Instances!B627))</f>
        <v>0</v>
      </c>
      <c r="C627" s="1" cm="1">
        <f t="array" ref="C627">_xlfn.SWITCH($A$2,"average", AVERAGE(Instances!C627:Instances!C627),"median", MEDIAN(Instances!C627:Instances!C627),"min", MIN(Instances!C627:Instances!C627),"max", MAX(Instances!C627:Instances!C627),"diff", MAX(Instances!C627:Instances!C627)-MIN(Instances!C627:Instances!C627))</f>
        <v>0</v>
      </c>
      <c r="D627" s="1" cm="1">
        <f t="array" ref="D627">_xlfn.SWITCH($A$2,"average", AVERAGE(Instances!D627:Instances!D627),"median", MEDIAN(Instances!D627:Instances!D627),"min", MIN(Instances!D627:Instances!D627),"max", MAX(Instances!D627:Instances!D627),"diff", MAX(Instances!D627:Instances!D627)-MIN(Instances!D627:Instances!D627))</f>
        <v>0</v>
      </c>
      <c r="E627" s="1" cm="1">
        <f t="array" ref="E627">_xlfn.SWITCH($A$2,"average", AVERAGE(Instances!E627:Instances!E627),"median", MEDIAN(Instances!E627:Instances!E627),"min", MIN(Instances!E627:Instances!E627),"max", MAX(Instances!E627:Instances!E627),"diff", MAX(Instances!E627:Instances!E627)-MIN(Instances!E627:Instances!E627))</f>
        <v>0</v>
      </c>
      <c r="F627" s="1" cm="1">
        <f t="array" ref="F627">_xlfn.SWITCH($A$2,"average", AVERAGE(Instances!F627:Instances!F627),"median", MEDIAN(Instances!F627:Instances!F627),"min", MIN(Instances!F627:Instances!F627),"max", MAX(Instances!F627:Instances!F627),"diff", MAX(Instances!F627:Instances!F627)-MIN(Instances!F627:Instances!F627))</f>
        <v>0</v>
      </c>
      <c r="G627" s="1" cm="1">
        <f t="array" ref="G627">_xlfn.SWITCH($A$2,"average", AVERAGE(Instances!G627:Instances!G627),"median", MEDIAN(Instances!G627:Instances!G627),"min", MIN(Instances!G627:Instances!G627),"max", MAX(Instances!G627:Instances!G627),"diff", MAX(Instances!G627:Instances!G627)-MIN(Instances!G627:Instances!G627))</f>
        <v>0</v>
      </c>
      <c r="H627" s="1" cm="1">
        <f t="array" ref="H627">_xlfn.SWITCH($A$2,"average", AVERAGE(Instances!H627:Instances!H627),"median", MEDIAN(Instances!H627:Instances!H627),"min", MIN(Instances!H627:Instances!H627),"max", MAX(Instances!H627:Instances!H627),"diff", MAX(Instances!H627:Instances!H627)-MIN(Instances!H627:Instances!H627))</f>
        <v>0</v>
      </c>
      <c r="I627" s="1" cm="1">
        <f t="array" ref="I627">_xlfn.SWITCH($A$2,"average", AVERAGE(Instances!I627:Instances!I627),"median", MEDIAN(Instances!I627:Instances!I627),"min", MIN(Instances!I627:Instances!I627),"max", MAX(Instances!I627:Instances!I627),"diff", MAX(Instances!I627:Instances!I627)-MIN(Instances!I627:Instances!I627))</f>
        <v>0</v>
      </c>
      <c r="J627" s="1" cm="1">
        <f t="array" ref="J627">_xlfn.SWITCH($A$2,"average", AVERAGE(Instances!J627:Instances!J627),"median", MEDIAN(Instances!J627:Instances!J627),"min", MIN(Instances!J627:Instances!J627),"max", MAX(Instances!J627:Instances!J627),"diff", MAX(Instances!J627:Instances!J627)-MIN(Instances!J627:Instances!J627))</f>
        <v>0</v>
      </c>
      <c r="K627" s="1" cm="1">
        <f t="array" ref="K627">_xlfn.SWITCH($A$2,"average", AVERAGE(Instances!K627:Instances!K627),"median", MEDIAN(Instances!K627:Instances!K627),"min", MIN(Instances!K627:Instances!K627),"max", MAX(Instances!K627:Instances!K627),"diff", MAX(Instances!K627:Instances!K627)-MIN(Instances!K627:Instances!K627))</f>
        <v>0</v>
      </c>
      <c r="L627" s="1"/>
      <c r="M627" s="1" cm="1">
        <f t="array" ref="M627">_xlfn.SWITCH($A$2,"average", AVERAGE(Instances!M627:Instances!M627),"median", MEDIAN(Instances!M627:Instances!M627),"min", MIN(Instances!M627:Instances!M627),"max", MAX(Instances!M627:Instances!M627),"diff", MAX(Instances!M627:Instances!M627)-MIN(Instances!M627:Instances!M627))</f>
        <v>0</v>
      </c>
      <c r="N627" s="1" cm="1">
        <f t="array" ref="N627">_xlfn.SWITCH($A$2,"average", AVERAGE(Instances!N627:Instances!N627),"median", MEDIAN(Instances!N627:Instances!N627),"min", MIN(Instances!N627:Instances!N627),"max", MAX(Instances!N627:Instances!N627),"diff", MAX(Instances!N627:Instances!N627)-MIN(Instances!N627:Instances!N627))</f>
        <v>0</v>
      </c>
      <c r="O627" s="1"/>
      <c r="P627" s="1" cm="1">
        <f t="array" ref="P627">_xlfn.SWITCH($A$2,"average", AVERAGE(Instances!P627:Instances!P627),"median", MEDIAN(Instances!P627:Instances!P627),"min", MIN(Instances!P627:Instances!P627),"max", MAX(Instances!P627:Instances!P627),"diff", MAX(Instances!P627:Instances!P627)-MIN(Instances!P627:Instances!P627))</f>
        <v>0</v>
      </c>
      <c r="Q627" s="1" cm="1">
        <f t="array" ref="Q627">_xlfn.SWITCH($A$2,"average", AVERAGE(Instances!Q627:Instances!Q627),"median", MEDIAN(Instances!Q627:Instances!Q627),"min", MIN(Instances!Q627:Instances!Q627),"max", MAX(Instances!Q627:Instances!Q627),"diff", MAX(Instances!Q627:Instances!Q627)-MIN(Instances!Q627:Instances!Q627))</f>
        <v>0</v>
      </c>
      <c r="R627" s="1" cm="1">
        <f t="array" ref="R627">_xlfn.SWITCH($A$2,"average", AVERAGE(Instances!R627:Instances!R627),"median", MEDIAN(Instances!R627:Instances!R627),"min", MIN(Instances!R627:Instances!R627),"max", MAX(Instances!R627:Instances!R627),"diff", MAX(Instances!R627:Instances!R627)-MIN(Instances!R627:Instances!R627))</f>
        <v>0</v>
      </c>
      <c r="S627" s="1">
        <f>MIN($B627)</f>
        <v>0</v>
      </c>
      <c r="T627" s="1">
        <f>MIN($C627)</f>
        <v>0</v>
      </c>
      <c r="U627" s="1">
        <f>MIN($D627)</f>
        <v>0</v>
      </c>
      <c r="V627" s="1">
        <f>MIN($E627)</f>
        <v>0</v>
      </c>
      <c r="W627" s="1">
        <f>MIN($F627)</f>
        <v>0</v>
      </c>
      <c r="X627" s="1">
        <f>MIN($G627)</f>
        <v>0</v>
      </c>
      <c r="Y627" s="1">
        <f>MIN($H627)</f>
        <v>0</v>
      </c>
      <c r="Z627" s="1">
        <f>MIN($I627)</f>
        <v>0</v>
      </c>
      <c r="AA627" s="1">
        <f>MIN($J627)</f>
        <v>0</v>
      </c>
      <c r="AB627" s="1">
        <f>MIN($K627)</f>
        <v>0</v>
      </c>
      <c r="AC627" s="1">
        <f>MIN($M627)</f>
        <v>0</v>
      </c>
      <c r="AD627" s="1">
        <f>MIN($N627)</f>
        <v>0</v>
      </c>
      <c r="AE627" s="1">
        <f>MIN($P627)</f>
        <v>0</v>
      </c>
      <c r="AF627" s="1">
        <f>MIN($Q627)</f>
        <v>0</v>
      </c>
      <c r="AG627" s="1">
        <f>MIN($R627)</f>
        <v>0</v>
      </c>
      <c r="AH627" s="1">
        <f>MEDIAN($B627)</f>
        <v>0</v>
      </c>
      <c r="AI627" s="1">
        <f>MEDIAN($C627)</f>
        <v>0</v>
      </c>
      <c r="AJ627" s="1">
        <f>MEDIAN($D627)</f>
        <v>0</v>
      </c>
      <c r="AK627" s="1">
        <f>MEDIAN($E627)</f>
        <v>0</v>
      </c>
      <c r="AL627" s="1">
        <f>MEDIAN($F627)</f>
        <v>0</v>
      </c>
      <c r="AM627" s="1">
        <f>MEDIAN($G627)</f>
        <v>0</v>
      </c>
      <c r="AN627" s="1">
        <f>MEDIAN($H627)</f>
        <v>0</v>
      </c>
      <c r="AO627" s="1">
        <f>MEDIAN($I627)</f>
        <v>0</v>
      </c>
      <c r="AP627" s="1">
        <f>MEDIAN($J627)</f>
        <v>0</v>
      </c>
      <c r="AQ627" s="1">
        <f>MEDIAN($K627)</f>
        <v>0</v>
      </c>
      <c r="AR627" s="1">
        <f>MEDIAN($M627)</f>
        <v>0</v>
      </c>
      <c r="AS627" s="1">
        <f>MEDIAN($N627)</f>
        <v>0</v>
      </c>
      <c r="AT627" s="1">
        <f>MEDIAN($P627)</f>
        <v>0</v>
      </c>
      <c r="AU627" s="1">
        <f>MEDIAN($Q627)</f>
        <v>0</v>
      </c>
      <c r="AV627" s="1">
        <f>MEDIAN($R627)</f>
        <v>0</v>
      </c>
      <c r="AW627" s="1">
        <f>MAX($B627)</f>
        <v>0</v>
      </c>
      <c r="AX627" s="1">
        <f>MAX($C627)</f>
        <v>0</v>
      </c>
      <c r="AY627" s="1">
        <f>MAX($D627)</f>
        <v>0</v>
      </c>
      <c r="AZ627" s="1">
        <f>MAX($E627)</f>
        <v>0</v>
      </c>
      <c r="BA627" s="1">
        <f>MAX($F627)</f>
        <v>0</v>
      </c>
      <c r="BB627" s="1">
        <f>MAX($G627)</f>
        <v>0</v>
      </c>
      <c r="BC627" s="1">
        <f>MAX($H627)</f>
        <v>0</v>
      </c>
      <c r="BD627" s="1">
        <f>MAX($I627)</f>
        <v>0</v>
      </c>
      <c r="BE627" s="1">
        <f>MAX($J627)</f>
        <v>0</v>
      </c>
      <c r="BF627" s="1">
        <f>MAX($K627)</f>
        <v>0</v>
      </c>
      <c r="BG627" s="1">
        <f>MAX($M627)</f>
        <v>0</v>
      </c>
      <c r="BH627" s="1">
        <f>MAX($N627)</f>
        <v>0</v>
      </c>
      <c r="BI627" s="1">
        <f>MAX($P627)</f>
        <v>0</v>
      </c>
      <c r="BJ627" s="1">
        <f>MAX($Q627)</f>
        <v>0</v>
      </c>
      <c r="BK627" s="1">
        <f>MAX($R627)</f>
        <v>0</v>
      </c>
    </row>
    <row r="628" spans="1:63">
      <c r="A628" s="1" t="s">
        <v>142</v>
      </c>
      <c r="B628" s="1" cm="1">
        <f t="array" ref="B628">_xlfn.SWITCH($A$2,"average", AVERAGE(Instances!B628:Instances!B628),"median", MEDIAN(Instances!B628:Instances!B628),"min", MIN(Instances!B628:Instances!B628),"max", MAX(Instances!B628:Instances!B628),"diff", MAX(Instances!B628:Instances!B628)-MIN(Instances!B628:Instances!B628))</f>
        <v>0</v>
      </c>
      <c r="C628" s="1" cm="1">
        <f t="array" ref="C628">_xlfn.SWITCH($A$2,"average", AVERAGE(Instances!C628:Instances!C628),"median", MEDIAN(Instances!C628:Instances!C628),"min", MIN(Instances!C628:Instances!C628),"max", MAX(Instances!C628:Instances!C628),"diff", MAX(Instances!C628:Instances!C628)-MIN(Instances!C628:Instances!C628))</f>
        <v>0</v>
      </c>
      <c r="D628" s="1" cm="1">
        <f t="array" ref="D628">_xlfn.SWITCH($A$2,"average", AVERAGE(Instances!D628:Instances!D628),"median", MEDIAN(Instances!D628:Instances!D628),"min", MIN(Instances!D628:Instances!D628),"max", MAX(Instances!D628:Instances!D628),"diff", MAX(Instances!D628:Instances!D628)-MIN(Instances!D628:Instances!D628))</f>
        <v>0</v>
      </c>
      <c r="E628" s="1" cm="1">
        <f t="array" ref="E628">_xlfn.SWITCH($A$2,"average", AVERAGE(Instances!E628:Instances!E628),"median", MEDIAN(Instances!E628:Instances!E628),"min", MIN(Instances!E628:Instances!E628),"max", MAX(Instances!E628:Instances!E628),"diff", MAX(Instances!E628:Instances!E628)-MIN(Instances!E628:Instances!E628))</f>
        <v>0</v>
      </c>
      <c r="F628" s="1" cm="1">
        <f t="array" ref="F628">_xlfn.SWITCH($A$2,"average", AVERAGE(Instances!F628:Instances!F628),"median", MEDIAN(Instances!F628:Instances!F628),"min", MIN(Instances!F628:Instances!F628),"max", MAX(Instances!F628:Instances!F628),"diff", MAX(Instances!F628:Instances!F628)-MIN(Instances!F628:Instances!F628))</f>
        <v>0</v>
      </c>
      <c r="G628" s="1" cm="1">
        <f t="array" ref="G628">_xlfn.SWITCH($A$2,"average", AVERAGE(Instances!G628:Instances!G628),"median", MEDIAN(Instances!G628:Instances!G628),"min", MIN(Instances!G628:Instances!G628),"max", MAX(Instances!G628:Instances!G628),"diff", MAX(Instances!G628:Instances!G628)-MIN(Instances!G628:Instances!G628))</f>
        <v>0</v>
      </c>
      <c r="H628" s="1" cm="1">
        <f t="array" ref="H628">_xlfn.SWITCH($A$2,"average", AVERAGE(Instances!H628:Instances!H628),"median", MEDIAN(Instances!H628:Instances!H628),"min", MIN(Instances!H628:Instances!H628),"max", MAX(Instances!H628:Instances!H628),"diff", MAX(Instances!H628:Instances!H628)-MIN(Instances!H628:Instances!H628))</f>
        <v>0</v>
      </c>
      <c r="I628" s="1" cm="1">
        <f t="array" ref="I628">_xlfn.SWITCH($A$2,"average", AVERAGE(Instances!I628:Instances!I628),"median", MEDIAN(Instances!I628:Instances!I628),"min", MIN(Instances!I628:Instances!I628),"max", MAX(Instances!I628:Instances!I628),"diff", MAX(Instances!I628:Instances!I628)-MIN(Instances!I628:Instances!I628))</f>
        <v>0</v>
      </c>
      <c r="J628" s="1" cm="1">
        <f t="array" ref="J628">_xlfn.SWITCH($A$2,"average", AVERAGE(Instances!J628:Instances!J628),"median", MEDIAN(Instances!J628:Instances!J628),"min", MIN(Instances!J628:Instances!J628),"max", MAX(Instances!J628:Instances!J628),"diff", MAX(Instances!J628:Instances!J628)-MIN(Instances!J628:Instances!J628))</f>
        <v>0</v>
      </c>
      <c r="K628" s="1" cm="1">
        <f t="array" ref="K628">_xlfn.SWITCH($A$2,"average", AVERAGE(Instances!K628:Instances!K628),"median", MEDIAN(Instances!K628:Instances!K628),"min", MIN(Instances!K628:Instances!K628),"max", MAX(Instances!K628:Instances!K628),"diff", MAX(Instances!K628:Instances!K628)-MIN(Instances!K628:Instances!K628))</f>
        <v>0</v>
      </c>
      <c r="L628" s="1"/>
      <c r="M628" s="1" cm="1">
        <f t="array" ref="M628">_xlfn.SWITCH($A$2,"average", AVERAGE(Instances!M628:Instances!M628),"median", MEDIAN(Instances!M628:Instances!M628),"min", MIN(Instances!M628:Instances!M628),"max", MAX(Instances!M628:Instances!M628),"diff", MAX(Instances!M628:Instances!M628)-MIN(Instances!M628:Instances!M628))</f>
        <v>0</v>
      </c>
      <c r="N628" s="1" cm="1">
        <f t="array" ref="N628">_xlfn.SWITCH($A$2,"average", AVERAGE(Instances!N628:Instances!N628),"median", MEDIAN(Instances!N628:Instances!N628),"min", MIN(Instances!N628:Instances!N628),"max", MAX(Instances!N628:Instances!N628),"diff", MAX(Instances!N628:Instances!N628)-MIN(Instances!N628:Instances!N628))</f>
        <v>0</v>
      </c>
      <c r="O628" s="1"/>
      <c r="P628" s="1" cm="1">
        <f t="array" ref="P628">_xlfn.SWITCH($A$2,"average", AVERAGE(Instances!P628:Instances!P628),"median", MEDIAN(Instances!P628:Instances!P628),"min", MIN(Instances!P628:Instances!P628),"max", MAX(Instances!P628:Instances!P628),"diff", MAX(Instances!P628:Instances!P628)-MIN(Instances!P628:Instances!P628))</f>
        <v>0</v>
      </c>
      <c r="Q628" s="1" cm="1">
        <f t="array" ref="Q628">_xlfn.SWITCH($A$2,"average", AVERAGE(Instances!Q628:Instances!Q628),"median", MEDIAN(Instances!Q628:Instances!Q628),"min", MIN(Instances!Q628:Instances!Q628),"max", MAX(Instances!Q628:Instances!Q628),"diff", MAX(Instances!Q628:Instances!Q628)-MIN(Instances!Q628:Instances!Q628))</f>
        <v>0</v>
      </c>
      <c r="R628" s="1" cm="1">
        <f t="array" ref="R628">_xlfn.SWITCH($A$2,"average", AVERAGE(Instances!R628:Instances!R628),"median", MEDIAN(Instances!R628:Instances!R628),"min", MIN(Instances!R628:Instances!R628),"max", MAX(Instances!R628:Instances!R628),"diff", MAX(Instances!R628:Instances!R628)-MIN(Instances!R628:Instances!R628))</f>
        <v>0</v>
      </c>
      <c r="S628" s="1">
        <f>MIN($B628)</f>
        <v>0</v>
      </c>
      <c r="T628" s="1">
        <f>MIN($C628)</f>
        <v>0</v>
      </c>
      <c r="U628" s="1">
        <f>MIN($D628)</f>
        <v>0</v>
      </c>
      <c r="V628" s="1">
        <f>MIN($E628)</f>
        <v>0</v>
      </c>
      <c r="W628" s="1">
        <f>MIN($F628)</f>
        <v>0</v>
      </c>
      <c r="X628" s="1">
        <f>MIN($G628)</f>
        <v>0</v>
      </c>
      <c r="Y628" s="1">
        <f>MIN($H628)</f>
        <v>0</v>
      </c>
      <c r="Z628" s="1">
        <f>MIN($I628)</f>
        <v>0</v>
      </c>
      <c r="AA628" s="1">
        <f>MIN($J628)</f>
        <v>0</v>
      </c>
      <c r="AB628" s="1">
        <f>MIN($K628)</f>
        <v>0</v>
      </c>
      <c r="AC628" s="1">
        <f>MIN($M628)</f>
        <v>0</v>
      </c>
      <c r="AD628" s="1">
        <f>MIN($N628)</f>
        <v>0</v>
      </c>
      <c r="AE628" s="1">
        <f>MIN($P628)</f>
        <v>0</v>
      </c>
      <c r="AF628" s="1">
        <f>MIN($Q628)</f>
        <v>0</v>
      </c>
      <c r="AG628" s="1">
        <f>MIN($R628)</f>
        <v>0</v>
      </c>
      <c r="AH628" s="1">
        <f>MEDIAN($B628)</f>
        <v>0</v>
      </c>
      <c r="AI628" s="1">
        <f>MEDIAN($C628)</f>
        <v>0</v>
      </c>
      <c r="AJ628" s="1">
        <f>MEDIAN($D628)</f>
        <v>0</v>
      </c>
      <c r="AK628" s="1">
        <f>MEDIAN($E628)</f>
        <v>0</v>
      </c>
      <c r="AL628" s="1">
        <f>MEDIAN($F628)</f>
        <v>0</v>
      </c>
      <c r="AM628" s="1">
        <f>MEDIAN($G628)</f>
        <v>0</v>
      </c>
      <c r="AN628" s="1">
        <f>MEDIAN($H628)</f>
        <v>0</v>
      </c>
      <c r="AO628" s="1">
        <f>MEDIAN($I628)</f>
        <v>0</v>
      </c>
      <c r="AP628" s="1">
        <f>MEDIAN($J628)</f>
        <v>0</v>
      </c>
      <c r="AQ628" s="1">
        <f>MEDIAN($K628)</f>
        <v>0</v>
      </c>
      <c r="AR628" s="1">
        <f>MEDIAN($M628)</f>
        <v>0</v>
      </c>
      <c r="AS628" s="1">
        <f>MEDIAN($N628)</f>
        <v>0</v>
      </c>
      <c r="AT628" s="1">
        <f>MEDIAN($P628)</f>
        <v>0</v>
      </c>
      <c r="AU628" s="1">
        <f>MEDIAN($Q628)</f>
        <v>0</v>
      </c>
      <c r="AV628" s="1">
        <f>MEDIAN($R628)</f>
        <v>0</v>
      </c>
      <c r="AW628" s="1">
        <f>MAX($B628)</f>
        <v>0</v>
      </c>
      <c r="AX628" s="1">
        <f>MAX($C628)</f>
        <v>0</v>
      </c>
      <c r="AY628" s="1">
        <f>MAX($D628)</f>
        <v>0</v>
      </c>
      <c r="AZ628" s="1">
        <f>MAX($E628)</f>
        <v>0</v>
      </c>
      <c r="BA628" s="1">
        <f>MAX($F628)</f>
        <v>0</v>
      </c>
      <c r="BB628" s="1">
        <f>MAX($G628)</f>
        <v>0</v>
      </c>
      <c r="BC628" s="1">
        <f>MAX($H628)</f>
        <v>0</v>
      </c>
      <c r="BD628" s="1">
        <f>MAX($I628)</f>
        <v>0</v>
      </c>
      <c r="BE628" s="1">
        <f>MAX($J628)</f>
        <v>0</v>
      </c>
      <c r="BF628" s="1">
        <f>MAX($K628)</f>
        <v>0</v>
      </c>
      <c r="BG628" s="1">
        <f>MAX($M628)</f>
        <v>0</v>
      </c>
      <c r="BH628" s="1">
        <f>MAX($N628)</f>
        <v>0</v>
      </c>
      <c r="BI628" s="1">
        <f>MAX($P628)</f>
        <v>0</v>
      </c>
      <c r="BJ628" s="1">
        <f>MAX($Q628)</f>
        <v>0</v>
      </c>
      <c r="BK628" s="1">
        <f>MAX($R628)</f>
        <v>0</v>
      </c>
    </row>
    <row r="629" spans="1:63">
      <c r="A629" s="1" t="s">
        <v>143</v>
      </c>
      <c r="B629" s="1" cm="1">
        <f t="array" ref="B629">_xlfn.SWITCH($A$2,"average", AVERAGE(Instances!B629:Instances!B629),"median", MEDIAN(Instances!B629:Instances!B629),"min", MIN(Instances!B629:Instances!B629),"max", MAX(Instances!B629:Instances!B629),"diff", MAX(Instances!B629:Instances!B629)-MIN(Instances!B629:Instances!B629))</f>
        <v>0</v>
      </c>
      <c r="C629" s="1" cm="1">
        <f t="array" ref="C629">_xlfn.SWITCH($A$2,"average", AVERAGE(Instances!C629:Instances!C629),"median", MEDIAN(Instances!C629:Instances!C629),"min", MIN(Instances!C629:Instances!C629),"max", MAX(Instances!C629:Instances!C629),"diff", MAX(Instances!C629:Instances!C629)-MIN(Instances!C629:Instances!C629))</f>
        <v>0</v>
      </c>
      <c r="D629" s="1" cm="1">
        <f t="array" ref="D629">_xlfn.SWITCH($A$2,"average", AVERAGE(Instances!D629:Instances!D629),"median", MEDIAN(Instances!D629:Instances!D629),"min", MIN(Instances!D629:Instances!D629),"max", MAX(Instances!D629:Instances!D629),"diff", MAX(Instances!D629:Instances!D629)-MIN(Instances!D629:Instances!D629))</f>
        <v>0</v>
      </c>
      <c r="E629" s="1" cm="1">
        <f t="array" ref="E629">_xlfn.SWITCH($A$2,"average", AVERAGE(Instances!E629:Instances!E629),"median", MEDIAN(Instances!E629:Instances!E629),"min", MIN(Instances!E629:Instances!E629),"max", MAX(Instances!E629:Instances!E629),"diff", MAX(Instances!E629:Instances!E629)-MIN(Instances!E629:Instances!E629))</f>
        <v>0</v>
      </c>
      <c r="F629" s="1" cm="1">
        <f t="array" ref="F629">_xlfn.SWITCH($A$2,"average", AVERAGE(Instances!F629:Instances!F629),"median", MEDIAN(Instances!F629:Instances!F629),"min", MIN(Instances!F629:Instances!F629),"max", MAX(Instances!F629:Instances!F629),"diff", MAX(Instances!F629:Instances!F629)-MIN(Instances!F629:Instances!F629))</f>
        <v>0</v>
      </c>
      <c r="G629" s="1" cm="1">
        <f t="array" ref="G629">_xlfn.SWITCH($A$2,"average", AVERAGE(Instances!G629:Instances!G629),"median", MEDIAN(Instances!G629:Instances!G629),"min", MIN(Instances!G629:Instances!G629),"max", MAX(Instances!G629:Instances!G629),"diff", MAX(Instances!G629:Instances!G629)-MIN(Instances!G629:Instances!G629))</f>
        <v>0</v>
      </c>
      <c r="H629" s="1" cm="1">
        <f t="array" ref="H629">_xlfn.SWITCH($A$2,"average", AVERAGE(Instances!H629:Instances!H629),"median", MEDIAN(Instances!H629:Instances!H629),"min", MIN(Instances!H629:Instances!H629),"max", MAX(Instances!H629:Instances!H629),"diff", MAX(Instances!H629:Instances!H629)-MIN(Instances!H629:Instances!H629))</f>
        <v>0</v>
      </c>
      <c r="I629" s="1" cm="1">
        <f t="array" ref="I629">_xlfn.SWITCH($A$2,"average", AVERAGE(Instances!I629:Instances!I629),"median", MEDIAN(Instances!I629:Instances!I629),"min", MIN(Instances!I629:Instances!I629),"max", MAX(Instances!I629:Instances!I629),"diff", MAX(Instances!I629:Instances!I629)-MIN(Instances!I629:Instances!I629))</f>
        <v>0</v>
      </c>
      <c r="J629" s="1" cm="1">
        <f t="array" ref="J629">_xlfn.SWITCH($A$2,"average", AVERAGE(Instances!J629:Instances!J629),"median", MEDIAN(Instances!J629:Instances!J629),"min", MIN(Instances!J629:Instances!J629),"max", MAX(Instances!J629:Instances!J629),"diff", MAX(Instances!J629:Instances!J629)-MIN(Instances!J629:Instances!J629))</f>
        <v>0</v>
      </c>
      <c r="K629" s="1" cm="1">
        <f t="array" ref="K629">_xlfn.SWITCH($A$2,"average", AVERAGE(Instances!K629:Instances!K629),"median", MEDIAN(Instances!K629:Instances!K629),"min", MIN(Instances!K629:Instances!K629),"max", MAX(Instances!K629:Instances!K629),"diff", MAX(Instances!K629:Instances!K629)-MIN(Instances!K629:Instances!K629))</f>
        <v>0</v>
      </c>
      <c r="L629" s="1"/>
      <c r="M629" s="1" cm="1">
        <f t="array" ref="M629">_xlfn.SWITCH($A$2,"average", AVERAGE(Instances!M629:Instances!M629),"median", MEDIAN(Instances!M629:Instances!M629),"min", MIN(Instances!M629:Instances!M629),"max", MAX(Instances!M629:Instances!M629),"diff", MAX(Instances!M629:Instances!M629)-MIN(Instances!M629:Instances!M629))</f>
        <v>0</v>
      </c>
      <c r="N629" s="1" cm="1">
        <f t="array" ref="N629">_xlfn.SWITCH($A$2,"average", AVERAGE(Instances!N629:Instances!N629),"median", MEDIAN(Instances!N629:Instances!N629),"min", MIN(Instances!N629:Instances!N629),"max", MAX(Instances!N629:Instances!N629),"diff", MAX(Instances!N629:Instances!N629)-MIN(Instances!N629:Instances!N629))</f>
        <v>0</v>
      </c>
      <c r="O629" s="1"/>
      <c r="P629" s="1" cm="1">
        <f t="array" ref="P629">_xlfn.SWITCH($A$2,"average", AVERAGE(Instances!P629:Instances!P629),"median", MEDIAN(Instances!P629:Instances!P629),"min", MIN(Instances!P629:Instances!P629),"max", MAX(Instances!P629:Instances!P629),"diff", MAX(Instances!P629:Instances!P629)-MIN(Instances!P629:Instances!P629))</f>
        <v>0</v>
      </c>
      <c r="Q629" s="1" cm="1">
        <f t="array" ref="Q629">_xlfn.SWITCH($A$2,"average", AVERAGE(Instances!Q629:Instances!Q629),"median", MEDIAN(Instances!Q629:Instances!Q629),"min", MIN(Instances!Q629:Instances!Q629),"max", MAX(Instances!Q629:Instances!Q629),"diff", MAX(Instances!Q629:Instances!Q629)-MIN(Instances!Q629:Instances!Q629))</f>
        <v>0</v>
      </c>
      <c r="R629" s="1" cm="1">
        <f t="array" ref="R629">_xlfn.SWITCH($A$2,"average", AVERAGE(Instances!R629:Instances!R629),"median", MEDIAN(Instances!R629:Instances!R629),"min", MIN(Instances!R629:Instances!R629),"max", MAX(Instances!R629:Instances!R629),"diff", MAX(Instances!R629:Instances!R629)-MIN(Instances!R629:Instances!R629))</f>
        <v>0</v>
      </c>
      <c r="S629" s="1">
        <f>MIN($B629)</f>
        <v>0</v>
      </c>
      <c r="T629" s="1">
        <f>MIN($C629)</f>
        <v>0</v>
      </c>
      <c r="U629" s="1">
        <f>MIN($D629)</f>
        <v>0</v>
      </c>
      <c r="V629" s="1">
        <f>MIN($E629)</f>
        <v>0</v>
      </c>
      <c r="W629" s="1">
        <f>MIN($F629)</f>
        <v>0</v>
      </c>
      <c r="X629" s="1">
        <f>MIN($G629)</f>
        <v>0</v>
      </c>
      <c r="Y629" s="1">
        <f>MIN($H629)</f>
        <v>0</v>
      </c>
      <c r="Z629" s="1">
        <f>MIN($I629)</f>
        <v>0</v>
      </c>
      <c r="AA629" s="1">
        <f>MIN($J629)</f>
        <v>0</v>
      </c>
      <c r="AB629" s="1">
        <f>MIN($K629)</f>
        <v>0</v>
      </c>
      <c r="AC629" s="1">
        <f>MIN($M629)</f>
        <v>0</v>
      </c>
      <c r="AD629" s="1">
        <f>MIN($N629)</f>
        <v>0</v>
      </c>
      <c r="AE629" s="1">
        <f>MIN($P629)</f>
        <v>0</v>
      </c>
      <c r="AF629" s="1">
        <f>MIN($Q629)</f>
        <v>0</v>
      </c>
      <c r="AG629" s="1">
        <f>MIN($R629)</f>
        <v>0</v>
      </c>
      <c r="AH629" s="1">
        <f>MEDIAN($B629)</f>
        <v>0</v>
      </c>
      <c r="AI629" s="1">
        <f>MEDIAN($C629)</f>
        <v>0</v>
      </c>
      <c r="AJ629" s="1">
        <f>MEDIAN($D629)</f>
        <v>0</v>
      </c>
      <c r="AK629" s="1">
        <f>MEDIAN($E629)</f>
        <v>0</v>
      </c>
      <c r="AL629" s="1">
        <f>MEDIAN($F629)</f>
        <v>0</v>
      </c>
      <c r="AM629" s="1">
        <f>MEDIAN($G629)</f>
        <v>0</v>
      </c>
      <c r="AN629" s="1">
        <f>MEDIAN($H629)</f>
        <v>0</v>
      </c>
      <c r="AO629" s="1">
        <f>MEDIAN($I629)</f>
        <v>0</v>
      </c>
      <c r="AP629" s="1">
        <f>MEDIAN($J629)</f>
        <v>0</v>
      </c>
      <c r="AQ629" s="1">
        <f>MEDIAN($K629)</f>
        <v>0</v>
      </c>
      <c r="AR629" s="1">
        <f>MEDIAN($M629)</f>
        <v>0</v>
      </c>
      <c r="AS629" s="1">
        <f>MEDIAN($N629)</f>
        <v>0</v>
      </c>
      <c r="AT629" s="1">
        <f>MEDIAN($P629)</f>
        <v>0</v>
      </c>
      <c r="AU629" s="1">
        <f>MEDIAN($Q629)</f>
        <v>0</v>
      </c>
      <c r="AV629" s="1">
        <f>MEDIAN($R629)</f>
        <v>0</v>
      </c>
      <c r="AW629" s="1">
        <f>MAX($B629)</f>
        <v>0</v>
      </c>
      <c r="AX629" s="1">
        <f>MAX($C629)</f>
        <v>0</v>
      </c>
      <c r="AY629" s="1">
        <f>MAX($D629)</f>
        <v>0</v>
      </c>
      <c r="AZ629" s="1">
        <f>MAX($E629)</f>
        <v>0</v>
      </c>
      <c r="BA629" s="1">
        <f>MAX($F629)</f>
        <v>0</v>
      </c>
      <c r="BB629" s="1">
        <f>MAX($G629)</f>
        <v>0</v>
      </c>
      <c r="BC629" s="1">
        <f>MAX($H629)</f>
        <v>0</v>
      </c>
      <c r="BD629" s="1">
        <f>MAX($I629)</f>
        <v>0</v>
      </c>
      <c r="BE629" s="1">
        <f>MAX($J629)</f>
        <v>0</v>
      </c>
      <c r="BF629" s="1">
        <f>MAX($K629)</f>
        <v>0</v>
      </c>
      <c r="BG629" s="1">
        <f>MAX($M629)</f>
        <v>0</v>
      </c>
      <c r="BH629" s="1">
        <f>MAX($N629)</f>
        <v>0</v>
      </c>
      <c r="BI629" s="1">
        <f>MAX($P629)</f>
        <v>0</v>
      </c>
      <c r="BJ629" s="1">
        <f>MAX($Q629)</f>
        <v>0</v>
      </c>
      <c r="BK629" s="1">
        <f>MAX($R629)</f>
        <v>0</v>
      </c>
    </row>
    <row r="630" spans="1:63">
      <c r="A630" s="1" t="s">
        <v>144</v>
      </c>
      <c r="B630" s="1" cm="1">
        <f t="array" ref="B630">_xlfn.SWITCH($A$2,"average", AVERAGE(Instances!B630:Instances!B630),"median", MEDIAN(Instances!B630:Instances!B630),"min", MIN(Instances!B630:Instances!B630),"max", MAX(Instances!B630:Instances!B630),"diff", MAX(Instances!B630:Instances!B630)-MIN(Instances!B630:Instances!B630))</f>
        <v>0</v>
      </c>
      <c r="C630" s="1" cm="1">
        <f t="array" ref="C630">_xlfn.SWITCH($A$2,"average", AVERAGE(Instances!C630:Instances!C630),"median", MEDIAN(Instances!C630:Instances!C630),"min", MIN(Instances!C630:Instances!C630),"max", MAX(Instances!C630:Instances!C630),"diff", MAX(Instances!C630:Instances!C630)-MIN(Instances!C630:Instances!C630))</f>
        <v>0</v>
      </c>
      <c r="D630" s="1" cm="1">
        <f t="array" ref="D630">_xlfn.SWITCH($A$2,"average", AVERAGE(Instances!D630:Instances!D630),"median", MEDIAN(Instances!D630:Instances!D630),"min", MIN(Instances!D630:Instances!D630),"max", MAX(Instances!D630:Instances!D630),"diff", MAX(Instances!D630:Instances!D630)-MIN(Instances!D630:Instances!D630))</f>
        <v>0</v>
      </c>
      <c r="E630" s="1" cm="1">
        <f t="array" ref="E630">_xlfn.SWITCH($A$2,"average", AVERAGE(Instances!E630:Instances!E630),"median", MEDIAN(Instances!E630:Instances!E630),"min", MIN(Instances!E630:Instances!E630),"max", MAX(Instances!E630:Instances!E630),"diff", MAX(Instances!E630:Instances!E630)-MIN(Instances!E630:Instances!E630))</f>
        <v>0</v>
      </c>
      <c r="F630" s="1" cm="1">
        <f t="array" ref="F630">_xlfn.SWITCH($A$2,"average", AVERAGE(Instances!F630:Instances!F630),"median", MEDIAN(Instances!F630:Instances!F630),"min", MIN(Instances!F630:Instances!F630),"max", MAX(Instances!F630:Instances!F630),"diff", MAX(Instances!F630:Instances!F630)-MIN(Instances!F630:Instances!F630))</f>
        <v>0</v>
      </c>
      <c r="G630" s="1" cm="1">
        <f t="array" ref="G630">_xlfn.SWITCH($A$2,"average", AVERAGE(Instances!G630:Instances!G630),"median", MEDIAN(Instances!G630:Instances!G630),"min", MIN(Instances!G630:Instances!G630),"max", MAX(Instances!G630:Instances!G630),"diff", MAX(Instances!G630:Instances!G630)-MIN(Instances!G630:Instances!G630))</f>
        <v>0</v>
      </c>
      <c r="H630" s="1" cm="1">
        <f t="array" ref="H630">_xlfn.SWITCH($A$2,"average", AVERAGE(Instances!H630:Instances!H630),"median", MEDIAN(Instances!H630:Instances!H630),"min", MIN(Instances!H630:Instances!H630),"max", MAX(Instances!H630:Instances!H630),"diff", MAX(Instances!H630:Instances!H630)-MIN(Instances!H630:Instances!H630))</f>
        <v>0</v>
      </c>
      <c r="I630" s="1" cm="1">
        <f t="array" ref="I630">_xlfn.SWITCH($A$2,"average", AVERAGE(Instances!I630:Instances!I630),"median", MEDIAN(Instances!I630:Instances!I630),"min", MIN(Instances!I630:Instances!I630),"max", MAX(Instances!I630:Instances!I630),"diff", MAX(Instances!I630:Instances!I630)-MIN(Instances!I630:Instances!I630))</f>
        <v>0</v>
      </c>
      <c r="J630" s="1" cm="1">
        <f t="array" ref="J630">_xlfn.SWITCH($A$2,"average", AVERAGE(Instances!J630:Instances!J630),"median", MEDIAN(Instances!J630:Instances!J630),"min", MIN(Instances!J630:Instances!J630),"max", MAX(Instances!J630:Instances!J630),"diff", MAX(Instances!J630:Instances!J630)-MIN(Instances!J630:Instances!J630))</f>
        <v>0</v>
      </c>
      <c r="K630" s="1" cm="1">
        <f t="array" ref="K630">_xlfn.SWITCH($A$2,"average", AVERAGE(Instances!K630:Instances!K630),"median", MEDIAN(Instances!K630:Instances!K630),"min", MIN(Instances!K630:Instances!K630),"max", MAX(Instances!K630:Instances!K630),"diff", MAX(Instances!K630:Instances!K630)-MIN(Instances!K630:Instances!K630))</f>
        <v>0</v>
      </c>
      <c r="L630" s="1"/>
      <c r="M630" s="1" cm="1">
        <f t="array" ref="M630">_xlfn.SWITCH($A$2,"average", AVERAGE(Instances!M630:Instances!M630),"median", MEDIAN(Instances!M630:Instances!M630),"min", MIN(Instances!M630:Instances!M630),"max", MAX(Instances!M630:Instances!M630),"diff", MAX(Instances!M630:Instances!M630)-MIN(Instances!M630:Instances!M630))</f>
        <v>0</v>
      </c>
      <c r="N630" s="1" cm="1">
        <f t="array" ref="N630">_xlfn.SWITCH($A$2,"average", AVERAGE(Instances!N630:Instances!N630),"median", MEDIAN(Instances!N630:Instances!N630),"min", MIN(Instances!N630:Instances!N630),"max", MAX(Instances!N630:Instances!N630),"diff", MAX(Instances!N630:Instances!N630)-MIN(Instances!N630:Instances!N630))</f>
        <v>0</v>
      </c>
      <c r="O630" s="1"/>
      <c r="P630" s="1" cm="1">
        <f t="array" ref="P630">_xlfn.SWITCH($A$2,"average", AVERAGE(Instances!P630:Instances!P630),"median", MEDIAN(Instances!P630:Instances!P630),"min", MIN(Instances!P630:Instances!P630),"max", MAX(Instances!P630:Instances!P630),"diff", MAX(Instances!P630:Instances!P630)-MIN(Instances!P630:Instances!P630))</f>
        <v>0</v>
      </c>
      <c r="Q630" s="1" cm="1">
        <f t="array" ref="Q630">_xlfn.SWITCH($A$2,"average", AVERAGE(Instances!Q630:Instances!Q630),"median", MEDIAN(Instances!Q630:Instances!Q630),"min", MIN(Instances!Q630:Instances!Q630),"max", MAX(Instances!Q630:Instances!Q630),"diff", MAX(Instances!Q630:Instances!Q630)-MIN(Instances!Q630:Instances!Q630))</f>
        <v>0</v>
      </c>
      <c r="R630" s="1" cm="1">
        <f t="array" ref="R630">_xlfn.SWITCH($A$2,"average", AVERAGE(Instances!R630:Instances!R630),"median", MEDIAN(Instances!R630:Instances!R630),"min", MIN(Instances!R630:Instances!R630),"max", MAX(Instances!R630:Instances!R630),"diff", MAX(Instances!R630:Instances!R630)-MIN(Instances!R630:Instances!R630))</f>
        <v>0</v>
      </c>
      <c r="S630" s="1">
        <f>MIN($B630)</f>
        <v>0</v>
      </c>
      <c r="T630" s="1">
        <f>MIN($C630)</f>
        <v>0</v>
      </c>
      <c r="U630" s="1">
        <f>MIN($D630)</f>
        <v>0</v>
      </c>
      <c r="V630" s="1">
        <f>MIN($E630)</f>
        <v>0</v>
      </c>
      <c r="W630" s="1">
        <f>MIN($F630)</f>
        <v>0</v>
      </c>
      <c r="X630" s="1">
        <f>MIN($G630)</f>
        <v>0</v>
      </c>
      <c r="Y630" s="1">
        <f>MIN($H630)</f>
        <v>0</v>
      </c>
      <c r="Z630" s="1">
        <f>MIN($I630)</f>
        <v>0</v>
      </c>
      <c r="AA630" s="1">
        <f>MIN($J630)</f>
        <v>0</v>
      </c>
      <c r="AB630" s="1">
        <f>MIN($K630)</f>
        <v>0</v>
      </c>
      <c r="AC630" s="1">
        <f>MIN($M630)</f>
        <v>0</v>
      </c>
      <c r="AD630" s="1">
        <f>MIN($N630)</f>
        <v>0</v>
      </c>
      <c r="AE630" s="1">
        <f>MIN($P630)</f>
        <v>0</v>
      </c>
      <c r="AF630" s="1">
        <f>MIN($Q630)</f>
        <v>0</v>
      </c>
      <c r="AG630" s="1">
        <f>MIN($R630)</f>
        <v>0</v>
      </c>
      <c r="AH630" s="1">
        <f>MEDIAN($B630)</f>
        <v>0</v>
      </c>
      <c r="AI630" s="1">
        <f>MEDIAN($C630)</f>
        <v>0</v>
      </c>
      <c r="AJ630" s="1">
        <f>MEDIAN($D630)</f>
        <v>0</v>
      </c>
      <c r="AK630" s="1">
        <f>MEDIAN($E630)</f>
        <v>0</v>
      </c>
      <c r="AL630" s="1">
        <f>MEDIAN($F630)</f>
        <v>0</v>
      </c>
      <c r="AM630" s="1">
        <f>MEDIAN($G630)</f>
        <v>0</v>
      </c>
      <c r="AN630" s="1">
        <f>MEDIAN($H630)</f>
        <v>0</v>
      </c>
      <c r="AO630" s="1">
        <f>MEDIAN($I630)</f>
        <v>0</v>
      </c>
      <c r="AP630" s="1">
        <f>MEDIAN($J630)</f>
        <v>0</v>
      </c>
      <c r="AQ630" s="1">
        <f>MEDIAN($K630)</f>
        <v>0</v>
      </c>
      <c r="AR630" s="1">
        <f>MEDIAN($M630)</f>
        <v>0</v>
      </c>
      <c r="AS630" s="1">
        <f>MEDIAN($N630)</f>
        <v>0</v>
      </c>
      <c r="AT630" s="1">
        <f>MEDIAN($P630)</f>
        <v>0</v>
      </c>
      <c r="AU630" s="1">
        <f>MEDIAN($Q630)</f>
        <v>0</v>
      </c>
      <c r="AV630" s="1">
        <f>MEDIAN($R630)</f>
        <v>0</v>
      </c>
      <c r="AW630" s="1">
        <f>MAX($B630)</f>
        <v>0</v>
      </c>
      <c r="AX630" s="1">
        <f>MAX($C630)</f>
        <v>0</v>
      </c>
      <c r="AY630" s="1">
        <f>MAX($D630)</f>
        <v>0</v>
      </c>
      <c r="AZ630" s="1">
        <f>MAX($E630)</f>
        <v>0</v>
      </c>
      <c r="BA630" s="1">
        <f>MAX($F630)</f>
        <v>0</v>
      </c>
      <c r="BB630" s="1">
        <f>MAX($G630)</f>
        <v>0</v>
      </c>
      <c r="BC630" s="1">
        <f>MAX($H630)</f>
        <v>0</v>
      </c>
      <c r="BD630" s="1">
        <f>MAX($I630)</f>
        <v>0</v>
      </c>
      <c r="BE630" s="1">
        <f>MAX($J630)</f>
        <v>0</v>
      </c>
      <c r="BF630" s="1">
        <f>MAX($K630)</f>
        <v>0</v>
      </c>
      <c r="BG630" s="1">
        <f>MAX($M630)</f>
        <v>0</v>
      </c>
      <c r="BH630" s="1">
        <f>MAX($N630)</f>
        <v>0</v>
      </c>
      <c r="BI630" s="1">
        <f>MAX($P630)</f>
        <v>0</v>
      </c>
      <c r="BJ630" s="1">
        <f>MAX($Q630)</f>
        <v>0</v>
      </c>
      <c r="BK630" s="1">
        <f>MAX($R630)</f>
        <v>0</v>
      </c>
    </row>
    <row r="631" spans="1:63">
      <c r="A631" s="1" t="s">
        <v>145</v>
      </c>
      <c r="B631" s="1" cm="1">
        <f t="array" ref="B631">_xlfn.SWITCH($A$2,"average", AVERAGE(Instances!B631:Instances!B631),"median", MEDIAN(Instances!B631:Instances!B631),"min", MIN(Instances!B631:Instances!B631),"max", MAX(Instances!B631:Instances!B631),"diff", MAX(Instances!B631:Instances!B631)-MIN(Instances!B631:Instances!B631))</f>
        <v>0</v>
      </c>
      <c r="C631" s="1" cm="1">
        <f t="array" ref="C631">_xlfn.SWITCH($A$2,"average", AVERAGE(Instances!C631:Instances!C631),"median", MEDIAN(Instances!C631:Instances!C631),"min", MIN(Instances!C631:Instances!C631),"max", MAX(Instances!C631:Instances!C631),"diff", MAX(Instances!C631:Instances!C631)-MIN(Instances!C631:Instances!C631))</f>
        <v>0</v>
      </c>
      <c r="D631" s="1" cm="1">
        <f t="array" ref="D631">_xlfn.SWITCH($A$2,"average", AVERAGE(Instances!D631:Instances!D631),"median", MEDIAN(Instances!D631:Instances!D631),"min", MIN(Instances!D631:Instances!D631),"max", MAX(Instances!D631:Instances!D631),"diff", MAX(Instances!D631:Instances!D631)-MIN(Instances!D631:Instances!D631))</f>
        <v>0</v>
      </c>
      <c r="E631" s="1" cm="1">
        <f t="array" ref="E631">_xlfn.SWITCH($A$2,"average", AVERAGE(Instances!E631:Instances!E631),"median", MEDIAN(Instances!E631:Instances!E631),"min", MIN(Instances!E631:Instances!E631),"max", MAX(Instances!E631:Instances!E631),"diff", MAX(Instances!E631:Instances!E631)-MIN(Instances!E631:Instances!E631))</f>
        <v>0</v>
      </c>
      <c r="F631" s="1" cm="1">
        <f t="array" ref="F631">_xlfn.SWITCH($A$2,"average", AVERAGE(Instances!F631:Instances!F631),"median", MEDIAN(Instances!F631:Instances!F631),"min", MIN(Instances!F631:Instances!F631),"max", MAX(Instances!F631:Instances!F631),"diff", MAX(Instances!F631:Instances!F631)-MIN(Instances!F631:Instances!F631))</f>
        <v>0</v>
      </c>
      <c r="G631" s="1" cm="1">
        <f t="array" ref="G631">_xlfn.SWITCH($A$2,"average", AVERAGE(Instances!G631:Instances!G631),"median", MEDIAN(Instances!G631:Instances!G631),"min", MIN(Instances!G631:Instances!G631),"max", MAX(Instances!G631:Instances!G631),"diff", MAX(Instances!G631:Instances!G631)-MIN(Instances!G631:Instances!G631))</f>
        <v>0</v>
      </c>
      <c r="H631" s="1" cm="1">
        <f t="array" ref="H631">_xlfn.SWITCH($A$2,"average", AVERAGE(Instances!H631:Instances!H631),"median", MEDIAN(Instances!H631:Instances!H631),"min", MIN(Instances!H631:Instances!H631),"max", MAX(Instances!H631:Instances!H631),"diff", MAX(Instances!H631:Instances!H631)-MIN(Instances!H631:Instances!H631))</f>
        <v>0</v>
      </c>
      <c r="I631" s="1" cm="1">
        <f t="array" ref="I631">_xlfn.SWITCH($A$2,"average", AVERAGE(Instances!I631:Instances!I631),"median", MEDIAN(Instances!I631:Instances!I631),"min", MIN(Instances!I631:Instances!I631),"max", MAX(Instances!I631:Instances!I631),"diff", MAX(Instances!I631:Instances!I631)-MIN(Instances!I631:Instances!I631))</f>
        <v>0</v>
      </c>
      <c r="J631" s="1" cm="1">
        <f t="array" ref="J631">_xlfn.SWITCH($A$2,"average", AVERAGE(Instances!J631:Instances!J631),"median", MEDIAN(Instances!J631:Instances!J631),"min", MIN(Instances!J631:Instances!J631),"max", MAX(Instances!J631:Instances!J631),"diff", MAX(Instances!J631:Instances!J631)-MIN(Instances!J631:Instances!J631))</f>
        <v>0</v>
      </c>
      <c r="K631" s="1" cm="1">
        <f t="array" ref="K631">_xlfn.SWITCH($A$2,"average", AVERAGE(Instances!K631:Instances!K631),"median", MEDIAN(Instances!K631:Instances!K631),"min", MIN(Instances!K631:Instances!K631),"max", MAX(Instances!K631:Instances!K631),"diff", MAX(Instances!K631:Instances!K631)-MIN(Instances!K631:Instances!K631))</f>
        <v>0</v>
      </c>
      <c r="L631" s="1"/>
      <c r="M631" s="1" cm="1">
        <f t="array" ref="M631">_xlfn.SWITCH($A$2,"average", AVERAGE(Instances!M631:Instances!M631),"median", MEDIAN(Instances!M631:Instances!M631),"min", MIN(Instances!M631:Instances!M631),"max", MAX(Instances!M631:Instances!M631),"diff", MAX(Instances!M631:Instances!M631)-MIN(Instances!M631:Instances!M631))</f>
        <v>0</v>
      </c>
      <c r="N631" s="1" cm="1">
        <f t="array" ref="N631">_xlfn.SWITCH($A$2,"average", AVERAGE(Instances!N631:Instances!N631),"median", MEDIAN(Instances!N631:Instances!N631),"min", MIN(Instances!N631:Instances!N631),"max", MAX(Instances!N631:Instances!N631),"diff", MAX(Instances!N631:Instances!N631)-MIN(Instances!N631:Instances!N631))</f>
        <v>0</v>
      </c>
      <c r="O631" s="1"/>
      <c r="P631" s="1" cm="1">
        <f t="array" ref="P631">_xlfn.SWITCH($A$2,"average", AVERAGE(Instances!P631:Instances!P631),"median", MEDIAN(Instances!P631:Instances!P631),"min", MIN(Instances!P631:Instances!P631),"max", MAX(Instances!P631:Instances!P631),"diff", MAX(Instances!P631:Instances!P631)-MIN(Instances!P631:Instances!P631))</f>
        <v>0</v>
      </c>
      <c r="Q631" s="1" cm="1">
        <f t="array" ref="Q631">_xlfn.SWITCH($A$2,"average", AVERAGE(Instances!Q631:Instances!Q631),"median", MEDIAN(Instances!Q631:Instances!Q631),"min", MIN(Instances!Q631:Instances!Q631),"max", MAX(Instances!Q631:Instances!Q631),"diff", MAX(Instances!Q631:Instances!Q631)-MIN(Instances!Q631:Instances!Q631))</f>
        <v>0</v>
      </c>
      <c r="R631" s="1" cm="1">
        <f t="array" ref="R631">_xlfn.SWITCH($A$2,"average", AVERAGE(Instances!R631:Instances!R631),"median", MEDIAN(Instances!R631:Instances!R631),"min", MIN(Instances!R631:Instances!R631),"max", MAX(Instances!R631:Instances!R631),"diff", MAX(Instances!R631:Instances!R631)-MIN(Instances!R631:Instances!R631))</f>
        <v>0</v>
      </c>
      <c r="S631" s="1">
        <f>MIN($B631)</f>
        <v>0</v>
      </c>
      <c r="T631" s="1">
        <f>MIN($C631)</f>
        <v>0</v>
      </c>
      <c r="U631" s="1">
        <f>MIN($D631)</f>
        <v>0</v>
      </c>
      <c r="V631" s="1">
        <f>MIN($E631)</f>
        <v>0</v>
      </c>
      <c r="W631" s="1">
        <f>MIN($F631)</f>
        <v>0</v>
      </c>
      <c r="X631" s="1">
        <f>MIN($G631)</f>
        <v>0</v>
      </c>
      <c r="Y631" s="1">
        <f>MIN($H631)</f>
        <v>0</v>
      </c>
      <c r="Z631" s="1">
        <f>MIN($I631)</f>
        <v>0</v>
      </c>
      <c r="AA631" s="1">
        <f>MIN($J631)</f>
        <v>0</v>
      </c>
      <c r="AB631" s="1">
        <f>MIN($K631)</f>
        <v>0</v>
      </c>
      <c r="AC631" s="1">
        <f>MIN($M631)</f>
        <v>0</v>
      </c>
      <c r="AD631" s="1">
        <f>MIN($N631)</f>
        <v>0</v>
      </c>
      <c r="AE631" s="1">
        <f>MIN($P631)</f>
        <v>0</v>
      </c>
      <c r="AF631" s="1">
        <f>MIN($Q631)</f>
        <v>0</v>
      </c>
      <c r="AG631" s="1">
        <f>MIN($R631)</f>
        <v>0</v>
      </c>
      <c r="AH631" s="1">
        <f>MEDIAN($B631)</f>
        <v>0</v>
      </c>
      <c r="AI631" s="1">
        <f>MEDIAN($C631)</f>
        <v>0</v>
      </c>
      <c r="AJ631" s="1">
        <f>MEDIAN($D631)</f>
        <v>0</v>
      </c>
      <c r="AK631" s="1">
        <f>MEDIAN($E631)</f>
        <v>0</v>
      </c>
      <c r="AL631" s="1">
        <f>MEDIAN($F631)</f>
        <v>0</v>
      </c>
      <c r="AM631" s="1">
        <f>MEDIAN($G631)</f>
        <v>0</v>
      </c>
      <c r="AN631" s="1">
        <f>MEDIAN($H631)</f>
        <v>0</v>
      </c>
      <c r="AO631" s="1">
        <f>MEDIAN($I631)</f>
        <v>0</v>
      </c>
      <c r="AP631" s="1">
        <f>MEDIAN($J631)</f>
        <v>0</v>
      </c>
      <c r="AQ631" s="1">
        <f>MEDIAN($K631)</f>
        <v>0</v>
      </c>
      <c r="AR631" s="1">
        <f>MEDIAN($M631)</f>
        <v>0</v>
      </c>
      <c r="AS631" s="1">
        <f>MEDIAN($N631)</f>
        <v>0</v>
      </c>
      <c r="AT631" s="1">
        <f>MEDIAN($P631)</f>
        <v>0</v>
      </c>
      <c r="AU631" s="1">
        <f>MEDIAN($Q631)</f>
        <v>0</v>
      </c>
      <c r="AV631" s="1">
        <f>MEDIAN($R631)</f>
        <v>0</v>
      </c>
      <c r="AW631" s="1">
        <f>MAX($B631)</f>
        <v>0</v>
      </c>
      <c r="AX631" s="1">
        <f>MAX($C631)</f>
        <v>0</v>
      </c>
      <c r="AY631" s="1">
        <f>MAX($D631)</f>
        <v>0</v>
      </c>
      <c r="AZ631" s="1">
        <f>MAX($E631)</f>
        <v>0</v>
      </c>
      <c r="BA631" s="1">
        <f>MAX($F631)</f>
        <v>0</v>
      </c>
      <c r="BB631" s="1">
        <f>MAX($G631)</f>
        <v>0</v>
      </c>
      <c r="BC631" s="1">
        <f>MAX($H631)</f>
        <v>0</v>
      </c>
      <c r="BD631" s="1">
        <f>MAX($I631)</f>
        <v>0</v>
      </c>
      <c r="BE631" s="1">
        <f>MAX($J631)</f>
        <v>0</v>
      </c>
      <c r="BF631" s="1">
        <f>MAX($K631)</f>
        <v>0</v>
      </c>
      <c r="BG631" s="1">
        <f>MAX($M631)</f>
        <v>0</v>
      </c>
      <c r="BH631" s="1">
        <f>MAX($N631)</f>
        <v>0</v>
      </c>
      <c r="BI631" s="1">
        <f>MAX($P631)</f>
        <v>0</v>
      </c>
      <c r="BJ631" s="1">
        <f>MAX($Q631)</f>
        <v>0</v>
      </c>
      <c r="BK631" s="1">
        <f>MAX($R631)</f>
        <v>0</v>
      </c>
    </row>
    <row r="632" spans="1:63">
      <c r="A632" s="1" t="s">
        <v>146</v>
      </c>
      <c r="B632" s="1" cm="1">
        <f t="array" ref="B632">_xlfn.SWITCH($A$2,"average", AVERAGE(Instances!B632:Instances!B632),"median", MEDIAN(Instances!B632:Instances!B632),"min", MIN(Instances!B632:Instances!B632),"max", MAX(Instances!B632:Instances!B632),"diff", MAX(Instances!B632:Instances!B632)-MIN(Instances!B632:Instances!B632))</f>
        <v>0</v>
      </c>
      <c r="C632" s="1" cm="1">
        <f t="array" ref="C632">_xlfn.SWITCH($A$2,"average", AVERAGE(Instances!C632:Instances!C632),"median", MEDIAN(Instances!C632:Instances!C632),"min", MIN(Instances!C632:Instances!C632),"max", MAX(Instances!C632:Instances!C632),"diff", MAX(Instances!C632:Instances!C632)-MIN(Instances!C632:Instances!C632))</f>
        <v>0</v>
      </c>
      <c r="D632" s="1" cm="1">
        <f t="array" ref="D632">_xlfn.SWITCH($A$2,"average", AVERAGE(Instances!D632:Instances!D632),"median", MEDIAN(Instances!D632:Instances!D632),"min", MIN(Instances!D632:Instances!D632),"max", MAX(Instances!D632:Instances!D632),"diff", MAX(Instances!D632:Instances!D632)-MIN(Instances!D632:Instances!D632))</f>
        <v>0</v>
      </c>
      <c r="E632" s="1" cm="1">
        <f t="array" ref="E632">_xlfn.SWITCH($A$2,"average", AVERAGE(Instances!E632:Instances!E632),"median", MEDIAN(Instances!E632:Instances!E632),"min", MIN(Instances!E632:Instances!E632),"max", MAX(Instances!E632:Instances!E632),"diff", MAX(Instances!E632:Instances!E632)-MIN(Instances!E632:Instances!E632))</f>
        <v>0</v>
      </c>
      <c r="F632" s="1" cm="1">
        <f t="array" ref="F632">_xlfn.SWITCH($A$2,"average", AVERAGE(Instances!F632:Instances!F632),"median", MEDIAN(Instances!F632:Instances!F632),"min", MIN(Instances!F632:Instances!F632),"max", MAX(Instances!F632:Instances!F632),"diff", MAX(Instances!F632:Instances!F632)-MIN(Instances!F632:Instances!F632))</f>
        <v>0</v>
      </c>
      <c r="G632" s="1" cm="1">
        <f t="array" ref="G632">_xlfn.SWITCH($A$2,"average", AVERAGE(Instances!G632:Instances!G632),"median", MEDIAN(Instances!G632:Instances!G632),"min", MIN(Instances!G632:Instances!G632),"max", MAX(Instances!G632:Instances!G632),"diff", MAX(Instances!G632:Instances!G632)-MIN(Instances!G632:Instances!G632))</f>
        <v>0</v>
      </c>
      <c r="H632" s="1" cm="1">
        <f t="array" ref="H632">_xlfn.SWITCH($A$2,"average", AVERAGE(Instances!H632:Instances!H632),"median", MEDIAN(Instances!H632:Instances!H632),"min", MIN(Instances!H632:Instances!H632),"max", MAX(Instances!H632:Instances!H632),"diff", MAX(Instances!H632:Instances!H632)-MIN(Instances!H632:Instances!H632))</f>
        <v>0</v>
      </c>
      <c r="I632" s="1" cm="1">
        <f t="array" ref="I632">_xlfn.SWITCH($A$2,"average", AVERAGE(Instances!I632:Instances!I632),"median", MEDIAN(Instances!I632:Instances!I632),"min", MIN(Instances!I632:Instances!I632),"max", MAX(Instances!I632:Instances!I632),"diff", MAX(Instances!I632:Instances!I632)-MIN(Instances!I632:Instances!I632))</f>
        <v>0</v>
      </c>
      <c r="J632" s="1" cm="1">
        <f t="array" ref="J632">_xlfn.SWITCH($A$2,"average", AVERAGE(Instances!J632:Instances!J632),"median", MEDIAN(Instances!J632:Instances!J632),"min", MIN(Instances!J632:Instances!J632),"max", MAX(Instances!J632:Instances!J632),"diff", MAX(Instances!J632:Instances!J632)-MIN(Instances!J632:Instances!J632))</f>
        <v>0</v>
      </c>
      <c r="K632" s="1" cm="1">
        <f t="array" ref="K632">_xlfn.SWITCH($A$2,"average", AVERAGE(Instances!K632:Instances!K632),"median", MEDIAN(Instances!K632:Instances!K632),"min", MIN(Instances!K632:Instances!K632),"max", MAX(Instances!K632:Instances!K632),"diff", MAX(Instances!K632:Instances!K632)-MIN(Instances!K632:Instances!K632))</f>
        <v>0</v>
      </c>
      <c r="L632" s="1"/>
      <c r="M632" s="1" cm="1">
        <f t="array" ref="M632">_xlfn.SWITCH($A$2,"average", AVERAGE(Instances!M632:Instances!M632),"median", MEDIAN(Instances!M632:Instances!M632),"min", MIN(Instances!M632:Instances!M632),"max", MAX(Instances!M632:Instances!M632),"diff", MAX(Instances!M632:Instances!M632)-MIN(Instances!M632:Instances!M632))</f>
        <v>0</v>
      </c>
      <c r="N632" s="1" cm="1">
        <f t="array" ref="N632">_xlfn.SWITCH($A$2,"average", AVERAGE(Instances!N632:Instances!N632),"median", MEDIAN(Instances!N632:Instances!N632),"min", MIN(Instances!N632:Instances!N632),"max", MAX(Instances!N632:Instances!N632),"diff", MAX(Instances!N632:Instances!N632)-MIN(Instances!N632:Instances!N632))</f>
        <v>0</v>
      </c>
      <c r="O632" s="1"/>
      <c r="P632" s="1" cm="1">
        <f t="array" ref="P632">_xlfn.SWITCH($A$2,"average", AVERAGE(Instances!P632:Instances!P632),"median", MEDIAN(Instances!P632:Instances!P632),"min", MIN(Instances!P632:Instances!P632),"max", MAX(Instances!P632:Instances!P632),"diff", MAX(Instances!P632:Instances!P632)-MIN(Instances!P632:Instances!P632))</f>
        <v>0</v>
      </c>
      <c r="Q632" s="1" cm="1">
        <f t="array" ref="Q632">_xlfn.SWITCH($A$2,"average", AVERAGE(Instances!Q632:Instances!Q632),"median", MEDIAN(Instances!Q632:Instances!Q632),"min", MIN(Instances!Q632:Instances!Q632),"max", MAX(Instances!Q632:Instances!Q632),"diff", MAX(Instances!Q632:Instances!Q632)-MIN(Instances!Q632:Instances!Q632))</f>
        <v>0</v>
      </c>
      <c r="R632" s="1" cm="1">
        <f t="array" ref="R632">_xlfn.SWITCH($A$2,"average", AVERAGE(Instances!R632:Instances!R632),"median", MEDIAN(Instances!R632:Instances!R632),"min", MIN(Instances!R632:Instances!R632),"max", MAX(Instances!R632:Instances!R632),"diff", MAX(Instances!R632:Instances!R632)-MIN(Instances!R632:Instances!R632))</f>
        <v>0</v>
      </c>
      <c r="S632" s="1">
        <f>MIN($B632)</f>
        <v>0</v>
      </c>
      <c r="T632" s="1">
        <f>MIN($C632)</f>
        <v>0</v>
      </c>
      <c r="U632" s="1">
        <f>MIN($D632)</f>
        <v>0</v>
      </c>
      <c r="V632" s="1">
        <f>MIN($E632)</f>
        <v>0</v>
      </c>
      <c r="W632" s="1">
        <f>MIN($F632)</f>
        <v>0</v>
      </c>
      <c r="X632" s="1">
        <f>MIN($G632)</f>
        <v>0</v>
      </c>
      <c r="Y632" s="1">
        <f>MIN($H632)</f>
        <v>0</v>
      </c>
      <c r="Z632" s="1">
        <f>MIN($I632)</f>
        <v>0</v>
      </c>
      <c r="AA632" s="1">
        <f>MIN($J632)</f>
        <v>0</v>
      </c>
      <c r="AB632" s="1">
        <f>MIN($K632)</f>
        <v>0</v>
      </c>
      <c r="AC632" s="1">
        <f>MIN($M632)</f>
        <v>0</v>
      </c>
      <c r="AD632" s="1">
        <f>MIN($N632)</f>
        <v>0</v>
      </c>
      <c r="AE632" s="1">
        <f>MIN($P632)</f>
        <v>0</v>
      </c>
      <c r="AF632" s="1">
        <f>MIN($Q632)</f>
        <v>0</v>
      </c>
      <c r="AG632" s="1">
        <f>MIN($R632)</f>
        <v>0</v>
      </c>
      <c r="AH632" s="1">
        <f>MEDIAN($B632)</f>
        <v>0</v>
      </c>
      <c r="AI632" s="1">
        <f>MEDIAN($C632)</f>
        <v>0</v>
      </c>
      <c r="AJ632" s="1">
        <f>MEDIAN($D632)</f>
        <v>0</v>
      </c>
      <c r="AK632" s="1">
        <f>MEDIAN($E632)</f>
        <v>0</v>
      </c>
      <c r="AL632" s="1">
        <f>MEDIAN($F632)</f>
        <v>0</v>
      </c>
      <c r="AM632" s="1">
        <f>MEDIAN($G632)</f>
        <v>0</v>
      </c>
      <c r="AN632" s="1">
        <f>MEDIAN($H632)</f>
        <v>0</v>
      </c>
      <c r="AO632" s="1">
        <f>MEDIAN($I632)</f>
        <v>0</v>
      </c>
      <c r="AP632" s="1">
        <f>MEDIAN($J632)</f>
        <v>0</v>
      </c>
      <c r="AQ632" s="1">
        <f>MEDIAN($K632)</f>
        <v>0</v>
      </c>
      <c r="AR632" s="1">
        <f>MEDIAN($M632)</f>
        <v>0</v>
      </c>
      <c r="AS632" s="1">
        <f>MEDIAN($N632)</f>
        <v>0</v>
      </c>
      <c r="AT632" s="1">
        <f>MEDIAN($P632)</f>
        <v>0</v>
      </c>
      <c r="AU632" s="1">
        <f>MEDIAN($Q632)</f>
        <v>0</v>
      </c>
      <c r="AV632" s="1">
        <f>MEDIAN($R632)</f>
        <v>0</v>
      </c>
      <c r="AW632" s="1">
        <f>MAX($B632)</f>
        <v>0</v>
      </c>
      <c r="AX632" s="1">
        <f>MAX($C632)</f>
        <v>0</v>
      </c>
      <c r="AY632" s="1">
        <f>MAX($D632)</f>
        <v>0</v>
      </c>
      <c r="AZ632" s="1">
        <f>MAX($E632)</f>
        <v>0</v>
      </c>
      <c r="BA632" s="1">
        <f>MAX($F632)</f>
        <v>0</v>
      </c>
      <c r="BB632" s="1">
        <f>MAX($G632)</f>
        <v>0</v>
      </c>
      <c r="BC632" s="1">
        <f>MAX($H632)</f>
        <v>0</v>
      </c>
      <c r="BD632" s="1">
        <f>MAX($I632)</f>
        <v>0</v>
      </c>
      <c r="BE632" s="1">
        <f>MAX($J632)</f>
        <v>0</v>
      </c>
      <c r="BF632" s="1">
        <f>MAX($K632)</f>
        <v>0</v>
      </c>
      <c r="BG632" s="1">
        <f>MAX($M632)</f>
        <v>0</v>
      </c>
      <c r="BH632" s="1">
        <f>MAX($N632)</f>
        <v>0</v>
      </c>
      <c r="BI632" s="1">
        <f>MAX($P632)</f>
        <v>0</v>
      </c>
      <c r="BJ632" s="1">
        <f>MAX($Q632)</f>
        <v>0</v>
      </c>
      <c r="BK632" s="1">
        <f>MAX($R632)</f>
        <v>0</v>
      </c>
    </row>
    <row r="633" spans="1:63">
      <c r="A633" s="1" t="s">
        <v>147</v>
      </c>
      <c r="B633" s="1" cm="1">
        <f t="array" ref="B633">_xlfn.SWITCH($A$2,"average", AVERAGE(Instances!B633:Instances!B633),"median", MEDIAN(Instances!B633:Instances!B633),"min", MIN(Instances!B633:Instances!B633),"max", MAX(Instances!B633:Instances!B633),"diff", MAX(Instances!B633:Instances!B633)-MIN(Instances!B633:Instances!B633))</f>
        <v>0</v>
      </c>
      <c r="C633" s="1" cm="1">
        <f t="array" ref="C633">_xlfn.SWITCH($A$2,"average", AVERAGE(Instances!C633:Instances!C633),"median", MEDIAN(Instances!C633:Instances!C633),"min", MIN(Instances!C633:Instances!C633),"max", MAX(Instances!C633:Instances!C633),"diff", MAX(Instances!C633:Instances!C633)-MIN(Instances!C633:Instances!C633))</f>
        <v>0</v>
      </c>
      <c r="D633" s="1" cm="1">
        <f t="array" ref="D633">_xlfn.SWITCH($A$2,"average", AVERAGE(Instances!D633:Instances!D633),"median", MEDIAN(Instances!D633:Instances!D633),"min", MIN(Instances!D633:Instances!D633),"max", MAX(Instances!D633:Instances!D633),"diff", MAX(Instances!D633:Instances!D633)-MIN(Instances!D633:Instances!D633))</f>
        <v>0</v>
      </c>
      <c r="E633" s="1" cm="1">
        <f t="array" ref="E633">_xlfn.SWITCH($A$2,"average", AVERAGE(Instances!E633:Instances!E633),"median", MEDIAN(Instances!E633:Instances!E633),"min", MIN(Instances!E633:Instances!E633),"max", MAX(Instances!E633:Instances!E633),"diff", MAX(Instances!E633:Instances!E633)-MIN(Instances!E633:Instances!E633))</f>
        <v>0</v>
      </c>
      <c r="F633" s="1" cm="1">
        <f t="array" ref="F633">_xlfn.SWITCH($A$2,"average", AVERAGE(Instances!F633:Instances!F633),"median", MEDIAN(Instances!F633:Instances!F633),"min", MIN(Instances!F633:Instances!F633),"max", MAX(Instances!F633:Instances!F633),"diff", MAX(Instances!F633:Instances!F633)-MIN(Instances!F633:Instances!F633))</f>
        <v>0</v>
      </c>
      <c r="G633" s="1" cm="1">
        <f t="array" ref="G633">_xlfn.SWITCH($A$2,"average", AVERAGE(Instances!G633:Instances!G633),"median", MEDIAN(Instances!G633:Instances!G633),"min", MIN(Instances!G633:Instances!G633),"max", MAX(Instances!G633:Instances!G633),"diff", MAX(Instances!G633:Instances!G633)-MIN(Instances!G633:Instances!G633))</f>
        <v>0</v>
      </c>
      <c r="H633" s="1" cm="1">
        <f t="array" ref="H633">_xlfn.SWITCH($A$2,"average", AVERAGE(Instances!H633:Instances!H633),"median", MEDIAN(Instances!H633:Instances!H633),"min", MIN(Instances!H633:Instances!H633),"max", MAX(Instances!H633:Instances!H633),"diff", MAX(Instances!H633:Instances!H633)-MIN(Instances!H633:Instances!H633))</f>
        <v>0</v>
      </c>
      <c r="I633" s="1" cm="1">
        <f t="array" ref="I633">_xlfn.SWITCH($A$2,"average", AVERAGE(Instances!I633:Instances!I633),"median", MEDIAN(Instances!I633:Instances!I633),"min", MIN(Instances!I633:Instances!I633),"max", MAX(Instances!I633:Instances!I633),"diff", MAX(Instances!I633:Instances!I633)-MIN(Instances!I633:Instances!I633))</f>
        <v>0</v>
      </c>
      <c r="J633" s="1" cm="1">
        <f t="array" ref="J633">_xlfn.SWITCH($A$2,"average", AVERAGE(Instances!J633:Instances!J633),"median", MEDIAN(Instances!J633:Instances!J633),"min", MIN(Instances!J633:Instances!J633),"max", MAX(Instances!J633:Instances!J633),"diff", MAX(Instances!J633:Instances!J633)-MIN(Instances!J633:Instances!J633))</f>
        <v>0</v>
      </c>
      <c r="K633" s="1" cm="1">
        <f t="array" ref="K633">_xlfn.SWITCH($A$2,"average", AVERAGE(Instances!K633:Instances!K633),"median", MEDIAN(Instances!K633:Instances!K633),"min", MIN(Instances!K633:Instances!K633),"max", MAX(Instances!K633:Instances!K633),"diff", MAX(Instances!K633:Instances!K633)-MIN(Instances!K633:Instances!K633))</f>
        <v>0</v>
      </c>
      <c r="L633" s="1"/>
      <c r="M633" s="1" cm="1">
        <f t="array" ref="M633">_xlfn.SWITCH($A$2,"average", AVERAGE(Instances!M633:Instances!M633),"median", MEDIAN(Instances!M633:Instances!M633),"min", MIN(Instances!M633:Instances!M633),"max", MAX(Instances!M633:Instances!M633),"diff", MAX(Instances!M633:Instances!M633)-MIN(Instances!M633:Instances!M633))</f>
        <v>0</v>
      </c>
      <c r="N633" s="1" cm="1">
        <f t="array" ref="N633">_xlfn.SWITCH($A$2,"average", AVERAGE(Instances!N633:Instances!N633),"median", MEDIAN(Instances!N633:Instances!N633),"min", MIN(Instances!N633:Instances!N633),"max", MAX(Instances!N633:Instances!N633),"diff", MAX(Instances!N633:Instances!N633)-MIN(Instances!N633:Instances!N633))</f>
        <v>0</v>
      </c>
      <c r="O633" s="1"/>
      <c r="P633" s="1" cm="1">
        <f t="array" ref="P633">_xlfn.SWITCH($A$2,"average", AVERAGE(Instances!P633:Instances!P633),"median", MEDIAN(Instances!P633:Instances!P633),"min", MIN(Instances!P633:Instances!P633),"max", MAX(Instances!P633:Instances!P633),"diff", MAX(Instances!P633:Instances!P633)-MIN(Instances!P633:Instances!P633))</f>
        <v>0</v>
      </c>
      <c r="Q633" s="1" cm="1">
        <f t="array" ref="Q633">_xlfn.SWITCH($A$2,"average", AVERAGE(Instances!Q633:Instances!Q633),"median", MEDIAN(Instances!Q633:Instances!Q633),"min", MIN(Instances!Q633:Instances!Q633),"max", MAX(Instances!Q633:Instances!Q633),"diff", MAX(Instances!Q633:Instances!Q633)-MIN(Instances!Q633:Instances!Q633))</f>
        <v>0</v>
      </c>
      <c r="R633" s="1" cm="1">
        <f t="array" ref="R633">_xlfn.SWITCH($A$2,"average", AVERAGE(Instances!R633:Instances!R633),"median", MEDIAN(Instances!R633:Instances!R633),"min", MIN(Instances!R633:Instances!R633),"max", MAX(Instances!R633:Instances!R633),"diff", MAX(Instances!R633:Instances!R633)-MIN(Instances!R633:Instances!R633))</f>
        <v>0</v>
      </c>
      <c r="S633" s="1">
        <f>MIN($B633)</f>
        <v>0</v>
      </c>
      <c r="T633" s="1">
        <f>MIN($C633)</f>
        <v>0</v>
      </c>
      <c r="U633" s="1">
        <f>MIN($D633)</f>
        <v>0</v>
      </c>
      <c r="V633" s="1">
        <f>MIN($E633)</f>
        <v>0</v>
      </c>
      <c r="W633" s="1">
        <f>MIN($F633)</f>
        <v>0</v>
      </c>
      <c r="X633" s="1">
        <f>MIN($G633)</f>
        <v>0</v>
      </c>
      <c r="Y633" s="1">
        <f>MIN($H633)</f>
        <v>0</v>
      </c>
      <c r="Z633" s="1">
        <f>MIN($I633)</f>
        <v>0</v>
      </c>
      <c r="AA633" s="1">
        <f>MIN($J633)</f>
        <v>0</v>
      </c>
      <c r="AB633" s="1">
        <f>MIN($K633)</f>
        <v>0</v>
      </c>
      <c r="AC633" s="1">
        <f>MIN($M633)</f>
        <v>0</v>
      </c>
      <c r="AD633" s="1">
        <f>MIN($N633)</f>
        <v>0</v>
      </c>
      <c r="AE633" s="1">
        <f>MIN($P633)</f>
        <v>0</v>
      </c>
      <c r="AF633" s="1">
        <f>MIN($Q633)</f>
        <v>0</v>
      </c>
      <c r="AG633" s="1">
        <f>MIN($R633)</f>
        <v>0</v>
      </c>
      <c r="AH633" s="1">
        <f>MEDIAN($B633)</f>
        <v>0</v>
      </c>
      <c r="AI633" s="1">
        <f>MEDIAN($C633)</f>
        <v>0</v>
      </c>
      <c r="AJ633" s="1">
        <f>MEDIAN($D633)</f>
        <v>0</v>
      </c>
      <c r="AK633" s="1">
        <f>MEDIAN($E633)</f>
        <v>0</v>
      </c>
      <c r="AL633" s="1">
        <f>MEDIAN($F633)</f>
        <v>0</v>
      </c>
      <c r="AM633" s="1">
        <f>MEDIAN($G633)</f>
        <v>0</v>
      </c>
      <c r="AN633" s="1">
        <f>MEDIAN($H633)</f>
        <v>0</v>
      </c>
      <c r="AO633" s="1">
        <f>MEDIAN($I633)</f>
        <v>0</v>
      </c>
      <c r="AP633" s="1">
        <f>MEDIAN($J633)</f>
        <v>0</v>
      </c>
      <c r="AQ633" s="1">
        <f>MEDIAN($K633)</f>
        <v>0</v>
      </c>
      <c r="AR633" s="1">
        <f>MEDIAN($M633)</f>
        <v>0</v>
      </c>
      <c r="AS633" s="1">
        <f>MEDIAN($N633)</f>
        <v>0</v>
      </c>
      <c r="AT633" s="1">
        <f>MEDIAN($P633)</f>
        <v>0</v>
      </c>
      <c r="AU633" s="1">
        <f>MEDIAN($Q633)</f>
        <v>0</v>
      </c>
      <c r="AV633" s="1">
        <f>MEDIAN($R633)</f>
        <v>0</v>
      </c>
      <c r="AW633" s="1">
        <f>MAX($B633)</f>
        <v>0</v>
      </c>
      <c r="AX633" s="1">
        <f>MAX($C633)</f>
        <v>0</v>
      </c>
      <c r="AY633" s="1">
        <f>MAX($D633)</f>
        <v>0</v>
      </c>
      <c r="AZ633" s="1">
        <f>MAX($E633)</f>
        <v>0</v>
      </c>
      <c r="BA633" s="1">
        <f>MAX($F633)</f>
        <v>0</v>
      </c>
      <c r="BB633" s="1">
        <f>MAX($G633)</f>
        <v>0</v>
      </c>
      <c r="BC633" s="1">
        <f>MAX($H633)</f>
        <v>0</v>
      </c>
      <c r="BD633" s="1">
        <f>MAX($I633)</f>
        <v>0</v>
      </c>
      <c r="BE633" s="1">
        <f>MAX($J633)</f>
        <v>0</v>
      </c>
      <c r="BF633" s="1">
        <f>MAX($K633)</f>
        <v>0</v>
      </c>
      <c r="BG633" s="1">
        <f>MAX($M633)</f>
        <v>0</v>
      </c>
      <c r="BH633" s="1">
        <f>MAX($N633)</f>
        <v>0</v>
      </c>
      <c r="BI633" s="1">
        <f>MAX($P633)</f>
        <v>0</v>
      </c>
      <c r="BJ633" s="1">
        <f>MAX($Q633)</f>
        <v>0</v>
      </c>
      <c r="BK633" s="1">
        <f>MAX($R633)</f>
        <v>0</v>
      </c>
    </row>
    <row r="634" spans="1:63">
      <c r="A634" s="1" t="s">
        <v>148</v>
      </c>
      <c r="B634" s="1" cm="1">
        <f t="array" ref="B634">_xlfn.SWITCH($A$2,"average", AVERAGE(Instances!B634:Instances!B634),"median", MEDIAN(Instances!B634:Instances!B634),"min", MIN(Instances!B634:Instances!B634),"max", MAX(Instances!B634:Instances!B634),"diff", MAX(Instances!B634:Instances!B634)-MIN(Instances!B634:Instances!B634))</f>
        <v>0</v>
      </c>
      <c r="C634" s="1" cm="1">
        <f t="array" ref="C634">_xlfn.SWITCH($A$2,"average", AVERAGE(Instances!C634:Instances!C634),"median", MEDIAN(Instances!C634:Instances!C634),"min", MIN(Instances!C634:Instances!C634),"max", MAX(Instances!C634:Instances!C634),"diff", MAX(Instances!C634:Instances!C634)-MIN(Instances!C634:Instances!C634))</f>
        <v>0</v>
      </c>
      <c r="D634" s="1" cm="1">
        <f t="array" ref="D634">_xlfn.SWITCH($A$2,"average", AVERAGE(Instances!D634:Instances!D634),"median", MEDIAN(Instances!D634:Instances!D634),"min", MIN(Instances!D634:Instances!D634),"max", MAX(Instances!D634:Instances!D634),"diff", MAX(Instances!D634:Instances!D634)-MIN(Instances!D634:Instances!D634))</f>
        <v>0</v>
      </c>
      <c r="E634" s="1" cm="1">
        <f t="array" ref="E634">_xlfn.SWITCH($A$2,"average", AVERAGE(Instances!E634:Instances!E634),"median", MEDIAN(Instances!E634:Instances!E634),"min", MIN(Instances!E634:Instances!E634),"max", MAX(Instances!E634:Instances!E634),"diff", MAX(Instances!E634:Instances!E634)-MIN(Instances!E634:Instances!E634))</f>
        <v>0</v>
      </c>
      <c r="F634" s="1" cm="1">
        <f t="array" ref="F634">_xlfn.SWITCH($A$2,"average", AVERAGE(Instances!F634:Instances!F634),"median", MEDIAN(Instances!F634:Instances!F634),"min", MIN(Instances!F634:Instances!F634),"max", MAX(Instances!F634:Instances!F634),"diff", MAX(Instances!F634:Instances!F634)-MIN(Instances!F634:Instances!F634))</f>
        <v>0</v>
      </c>
      <c r="G634" s="1" cm="1">
        <f t="array" ref="G634">_xlfn.SWITCH($A$2,"average", AVERAGE(Instances!G634:Instances!G634),"median", MEDIAN(Instances!G634:Instances!G634),"min", MIN(Instances!G634:Instances!G634),"max", MAX(Instances!G634:Instances!G634),"diff", MAX(Instances!G634:Instances!G634)-MIN(Instances!G634:Instances!G634))</f>
        <v>0</v>
      </c>
      <c r="H634" s="1" cm="1">
        <f t="array" ref="H634">_xlfn.SWITCH($A$2,"average", AVERAGE(Instances!H634:Instances!H634),"median", MEDIAN(Instances!H634:Instances!H634),"min", MIN(Instances!H634:Instances!H634),"max", MAX(Instances!H634:Instances!H634),"diff", MAX(Instances!H634:Instances!H634)-MIN(Instances!H634:Instances!H634))</f>
        <v>0</v>
      </c>
      <c r="I634" s="1" cm="1">
        <f t="array" ref="I634">_xlfn.SWITCH($A$2,"average", AVERAGE(Instances!I634:Instances!I634),"median", MEDIAN(Instances!I634:Instances!I634),"min", MIN(Instances!I634:Instances!I634),"max", MAX(Instances!I634:Instances!I634),"diff", MAX(Instances!I634:Instances!I634)-MIN(Instances!I634:Instances!I634))</f>
        <v>0</v>
      </c>
      <c r="J634" s="1" cm="1">
        <f t="array" ref="J634">_xlfn.SWITCH($A$2,"average", AVERAGE(Instances!J634:Instances!J634),"median", MEDIAN(Instances!J634:Instances!J634),"min", MIN(Instances!J634:Instances!J634),"max", MAX(Instances!J634:Instances!J634),"diff", MAX(Instances!J634:Instances!J634)-MIN(Instances!J634:Instances!J634))</f>
        <v>0</v>
      </c>
      <c r="K634" s="1" cm="1">
        <f t="array" ref="K634">_xlfn.SWITCH($A$2,"average", AVERAGE(Instances!K634:Instances!K634),"median", MEDIAN(Instances!K634:Instances!K634),"min", MIN(Instances!K634:Instances!K634),"max", MAX(Instances!K634:Instances!K634),"diff", MAX(Instances!K634:Instances!K634)-MIN(Instances!K634:Instances!K634))</f>
        <v>0</v>
      </c>
      <c r="L634" s="1"/>
      <c r="M634" s="1" cm="1">
        <f t="array" ref="M634">_xlfn.SWITCH($A$2,"average", AVERAGE(Instances!M634:Instances!M634),"median", MEDIAN(Instances!M634:Instances!M634),"min", MIN(Instances!M634:Instances!M634),"max", MAX(Instances!M634:Instances!M634),"diff", MAX(Instances!M634:Instances!M634)-MIN(Instances!M634:Instances!M634))</f>
        <v>0</v>
      </c>
      <c r="N634" s="1" cm="1">
        <f t="array" ref="N634">_xlfn.SWITCH($A$2,"average", AVERAGE(Instances!N634:Instances!N634),"median", MEDIAN(Instances!N634:Instances!N634),"min", MIN(Instances!N634:Instances!N634),"max", MAX(Instances!N634:Instances!N634),"diff", MAX(Instances!N634:Instances!N634)-MIN(Instances!N634:Instances!N634))</f>
        <v>0</v>
      </c>
      <c r="O634" s="1"/>
      <c r="P634" s="1" cm="1">
        <f t="array" ref="P634">_xlfn.SWITCH($A$2,"average", AVERAGE(Instances!P634:Instances!P634),"median", MEDIAN(Instances!P634:Instances!P634),"min", MIN(Instances!P634:Instances!P634),"max", MAX(Instances!P634:Instances!P634),"diff", MAX(Instances!P634:Instances!P634)-MIN(Instances!P634:Instances!P634))</f>
        <v>0</v>
      </c>
      <c r="Q634" s="1" cm="1">
        <f t="array" ref="Q634">_xlfn.SWITCH($A$2,"average", AVERAGE(Instances!Q634:Instances!Q634),"median", MEDIAN(Instances!Q634:Instances!Q634),"min", MIN(Instances!Q634:Instances!Q634),"max", MAX(Instances!Q634:Instances!Q634),"diff", MAX(Instances!Q634:Instances!Q634)-MIN(Instances!Q634:Instances!Q634))</f>
        <v>0</v>
      </c>
      <c r="R634" s="1" cm="1">
        <f t="array" ref="R634">_xlfn.SWITCH($A$2,"average", AVERAGE(Instances!R634:Instances!R634),"median", MEDIAN(Instances!R634:Instances!R634),"min", MIN(Instances!R634:Instances!R634),"max", MAX(Instances!R634:Instances!R634),"diff", MAX(Instances!R634:Instances!R634)-MIN(Instances!R634:Instances!R634))</f>
        <v>0</v>
      </c>
      <c r="S634" s="1">
        <f>MIN($B634)</f>
        <v>0</v>
      </c>
      <c r="T634" s="1">
        <f>MIN($C634)</f>
        <v>0</v>
      </c>
      <c r="U634" s="1">
        <f>MIN($D634)</f>
        <v>0</v>
      </c>
      <c r="V634" s="1">
        <f>MIN($E634)</f>
        <v>0</v>
      </c>
      <c r="W634" s="1">
        <f>MIN($F634)</f>
        <v>0</v>
      </c>
      <c r="X634" s="1">
        <f>MIN($G634)</f>
        <v>0</v>
      </c>
      <c r="Y634" s="1">
        <f>MIN($H634)</f>
        <v>0</v>
      </c>
      <c r="Z634" s="1">
        <f>MIN($I634)</f>
        <v>0</v>
      </c>
      <c r="AA634" s="1">
        <f>MIN($J634)</f>
        <v>0</v>
      </c>
      <c r="AB634" s="1">
        <f>MIN($K634)</f>
        <v>0</v>
      </c>
      <c r="AC634" s="1">
        <f>MIN($M634)</f>
        <v>0</v>
      </c>
      <c r="AD634" s="1">
        <f>MIN($N634)</f>
        <v>0</v>
      </c>
      <c r="AE634" s="1">
        <f>MIN($P634)</f>
        <v>0</v>
      </c>
      <c r="AF634" s="1">
        <f>MIN($Q634)</f>
        <v>0</v>
      </c>
      <c r="AG634" s="1">
        <f>MIN($R634)</f>
        <v>0</v>
      </c>
      <c r="AH634" s="1">
        <f>MEDIAN($B634)</f>
        <v>0</v>
      </c>
      <c r="AI634" s="1">
        <f>MEDIAN($C634)</f>
        <v>0</v>
      </c>
      <c r="AJ634" s="1">
        <f>MEDIAN($D634)</f>
        <v>0</v>
      </c>
      <c r="AK634" s="1">
        <f>MEDIAN($E634)</f>
        <v>0</v>
      </c>
      <c r="AL634" s="1">
        <f>MEDIAN($F634)</f>
        <v>0</v>
      </c>
      <c r="AM634" s="1">
        <f>MEDIAN($G634)</f>
        <v>0</v>
      </c>
      <c r="AN634" s="1">
        <f>MEDIAN($H634)</f>
        <v>0</v>
      </c>
      <c r="AO634" s="1">
        <f>MEDIAN($I634)</f>
        <v>0</v>
      </c>
      <c r="AP634" s="1">
        <f>MEDIAN($J634)</f>
        <v>0</v>
      </c>
      <c r="AQ634" s="1">
        <f>MEDIAN($K634)</f>
        <v>0</v>
      </c>
      <c r="AR634" s="1">
        <f>MEDIAN($M634)</f>
        <v>0</v>
      </c>
      <c r="AS634" s="1">
        <f>MEDIAN($N634)</f>
        <v>0</v>
      </c>
      <c r="AT634" s="1">
        <f>MEDIAN($P634)</f>
        <v>0</v>
      </c>
      <c r="AU634" s="1">
        <f>MEDIAN($Q634)</f>
        <v>0</v>
      </c>
      <c r="AV634" s="1">
        <f>MEDIAN($R634)</f>
        <v>0</v>
      </c>
      <c r="AW634" s="1">
        <f>MAX($B634)</f>
        <v>0</v>
      </c>
      <c r="AX634" s="1">
        <f>MAX($C634)</f>
        <v>0</v>
      </c>
      <c r="AY634" s="1">
        <f>MAX($D634)</f>
        <v>0</v>
      </c>
      <c r="AZ634" s="1">
        <f>MAX($E634)</f>
        <v>0</v>
      </c>
      <c r="BA634" s="1">
        <f>MAX($F634)</f>
        <v>0</v>
      </c>
      <c r="BB634" s="1">
        <f>MAX($G634)</f>
        <v>0</v>
      </c>
      <c r="BC634" s="1">
        <f>MAX($H634)</f>
        <v>0</v>
      </c>
      <c r="BD634" s="1">
        <f>MAX($I634)</f>
        <v>0</v>
      </c>
      <c r="BE634" s="1">
        <f>MAX($J634)</f>
        <v>0</v>
      </c>
      <c r="BF634" s="1">
        <f>MAX($K634)</f>
        <v>0</v>
      </c>
      <c r="BG634" s="1">
        <f>MAX($M634)</f>
        <v>0</v>
      </c>
      <c r="BH634" s="1">
        <f>MAX($N634)</f>
        <v>0</v>
      </c>
      <c r="BI634" s="1">
        <f>MAX($P634)</f>
        <v>0</v>
      </c>
      <c r="BJ634" s="1">
        <f>MAX($Q634)</f>
        <v>0</v>
      </c>
      <c r="BK634" s="1">
        <f>MAX($R634)</f>
        <v>0</v>
      </c>
    </row>
    <row r="635" spans="1:63">
      <c r="A635" s="1" t="s">
        <v>149</v>
      </c>
      <c r="B635" s="1" cm="1">
        <f t="array" ref="B635">_xlfn.SWITCH($A$2,"average", AVERAGE(Instances!B635:Instances!B635),"median", MEDIAN(Instances!B635:Instances!B635),"min", MIN(Instances!B635:Instances!B635),"max", MAX(Instances!B635:Instances!B635),"diff", MAX(Instances!B635:Instances!B635)-MIN(Instances!B635:Instances!B635))</f>
        <v>0</v>
      </c>
      <c r="C635" s="1" cm="1">
        <f t="array" ref="C635">_xlfn.SWITCH($A$2,"average", AVERAGE(Instances!C635:Instances!C635),"median", MEDIAN(Instances!C635:Instances!C635),"min", MIN(Instances!C635:Instances!C635),"max", MAX(Instances!C635:Instances!C635),"diff", MAX(Instances!C635:Instances!C635)-MIN(Instances!C635:Instances!C635))</f>
        <v>0</v>
      </c>
      <c r="D635" s="1" cm="1">
        <f t="array" ref="D635">_xlfn.SWITCH($A$2,"average", AVERAGE(Instances!D635:Instances!D635),"median", MEDIAN(Instances!D635:Instances!D635),"min", MIN(Instances!D635:Instances!D635),"max", MAX(Instances!D635:Instances!D635),"diff", MAX(Instances!D635:Instances!D635)-MIN(Instances!D635:Instances!D635))</f>
        <v>0</v>
      </c>
      <c r="E635" s="1" cm="1">
        <f t="array" ref="E635">_xlfn.SWITCH($A$2,"average", AVERAGE(Instances!E635:Instances!E635),"median", MEDIAN(Instances!E635:Instances!E635),"min", MIN(Instances!E635:Instances!E635),"max", MAX(Instances!E635:Instances!E635),"diff", MAX(Instances!E635:Instances!E635)-MIN(Instances!E635:Instances!E635))</f>
        <v>0</v>
      </c>
      <c r="F635" s="1" cm="1">
        <f t="array" ref="F635">_xlfn.SWITCH($A$2,"average", AVERAGE(Instances!F635:Instances!F635),"median", MEDIAN(Instances!F635:Instances!F635),"min", MIN(Instances!F635:Instances!F635),"max", MAX(Instances!F635:Instances!F635),"diff", MAX(Instances!F635:Instances!F635)-MIN(Instances!F635:Instances!F635))</f>
        <v>0</v>
      </c>
      <c r="G635" s="1" cm="1">
        <f t="array" ref="G635">_xlfn.SWITCH($A$2,"average", AVERAGE(Instances!G635:Instances!G635),"median", MEDIAN(Instances!G635:Instances!G635),"min", MIN(Instances!G635:Instances!G635),"max", MAX(Instances!G635:Instances!G635),"diff", MAX(Instances!G635:Instances!G635)-MIN(Instances!G635:Instances!G635))</f>
        <v>0</v>
      </c>
      <c r="H635" s="1" cm="1">
        <f t="array" ref="H635">_xlfn.SWITCH($A$2,"average", AVERAGE(Instances!H635:Instances!H635),"median", MEDIAN(Instances!H635:Instances!H635),"min", MIN(Instances!H635:Instances!H635),"max", MAX(Instances!H635:Instances!H635),"diff", MAX(Instances!H635:Instances!H635)-MIN(Instances!H635:Instances!H635))</f>
        <v>0</v>
      </c>
      <c r="I635" s="1" cm="1">
        <f t="array" ref="I635">_xlfn.SWITCH($A$2,"average", AVERAGE(Instances!I635:Instances!I635),"median", MEDIAN(Instances!I635:Instances!I635),"min", MIN(Instances!I635:Instances!I635),"max", MAX(Instances!I635:Instances!I635),"diff", MAX(Instances!I635:Instances!I635)-MIN(Instances!I635:Instances!I635))</f>
        <v>0</v>
      </c>
      <c r="J635" s="1" cm="1">
        <f t="array" ref="J635">_xlfn.SWITCH($A$2,"average", AVERAGE(Instances!J635:Instances!J635),"median", MEDIAN(Instances!J635:Instances!J635),"min", MIN(Instances!J635:Instances!J635),"max", MAX(Instances!J635:Instances!J635),"diff", MAX(Instances!J635:Instances!J635)-MIN(Instances!J635:Instances!J635))</f>
        <v>0</v>
      </c>
      <c r="K635" s="1" cm="1">
        <f t="array" ref="K635">_xlfn.SWITCH($A$2,"average", AVERAGE(Instances!K635:Instances!K635),"median", MEDIAN(Instances!K635:Instances!K635),"min", MIN(Instances!K635:Instances!K635),"max", MAX(Instances!K635:Instances!K635),"diff", MAX(Instances!K635:Instances!K635)-MIN(Instances!K635:Instances!K635))</f>
        <v>0</v>
      </c>
      <c r="L635" s="1"/>
      <c r="M635" s="1" cm="1">
        <f t="array" ref="M635">_xlfn.SWITCH($A$2,"average", AVERAGE(Instances!M635:Instances!M635),"median", MEDIAN(Instances!M635:Instances!M635),"min", MIN(Instances!M635:Instances!M635),"max", MAX(Instances!M635:Instances!M635),"diff", MAX(Instances!M635:Instances!M635)-MIN(Instances!M635:Instances!M635))</f>
        <v>0</v>
      </c>
      <c r="N635" s="1" cm="1">
        <f t="array" ref="N635">_xlfn.SWITCH($A$2,"average", AVERAGE(Instances!N635:Instances!N635),"median", MEDIAN(Instances!N635:Instances!N635),"min", MIN(Instances!N635:Instances!N635),"max", MAX(Instances!N635:Instances!N635),"diff", MAX(Instances!N635:Instances!N635)-MIN(Instances!N635:Instances!N635))</f>
        <v>0</v>
      </c>
      <c r="O635" s="1"/>
      <c r="P635" s="1" cm="1">
        <f t="array" ref="P635">_xlfn.SWITCH($A$2,"average", AVERAGE(Instances!P635:Instances!P635),"median", MEDIAN(Instances!P635:Instances!P635),"min", MIN(Instances!P635:Instances!P635),"max", MAX(Instances!P635:Instances!P635),"diff", MAX(Instances!P635:Instances!P635)-MIN(Instances!P635:Instances!P635))</f>
        <v>0</v>
      </c>
      <c r="Q635" s="1" cm="1">
        <f t="array" ref="Q635">_xlfn.SWITCH($A$2,"average", AVERAGE(Instances!Q635:Instances!Q635),"median", MEDIAN(Instances!Q635:Instances!Q635),"min", MIN(Instances!Q635:Instances!Q635),"max", MAX(Instances!Q635:Instances!Q635),"diff", MAX(Instances!Q635:Instances!Q635)-MIN(Instances!Q635:Instances!Q635))</f>
        <v>0</v>
      </c>
      <c r="R635" s="1" cm="1">
        <f t="array" ref="R635">_xlfn.SWITCH($A$2,"average", AVERAGE(Instances!R635:Instances!R635),"median", MEDIAN(Instances!R635:Instances!R635),"min", MIN(Instances!R635:Instances!R635),"max", MAX(Instances!R635:Instances!R635),"diff", MAX(Instances!R635:Instances!R635)-MIN(Instances!R635:Instances!R635))</f>
        <v>0</v>
      </c>
      <c r="S635" s="1">
        <f>MIN($B635)</f>
        <v>0</v>
      </c>
      <c r="T635" s="1">
        <f>MIN($C635)</f>
        <v>0</v>
      </c>
      <c r="U635" s="1">
        <f>MIN($D635)</f>
        <v>0</v>
      </c>
      <c r="V635" s="1">
        <f>MIN($E635)</f>
        <v>0</v>
      </c>
      <c r="W635" s="1">
        <f>MIN($F635)</f>
        <v>0</v>
      </c>
      <c r="X635" s="1">
        <f>MIN($G635)</f>
        <v>0</v>
      </c>
      <c r="Y635" s="1">
        <f>MIN($H635)</f>
        <v>0</v>
      </c>
      <c r="Z635" s="1">
        <f>MIN($I635)</f>
        <v>0</v>
      </c>
      <c r="AA635" s="1">
        <f>MIN($J635)</f>
        <v>0</v>
      </c>
      <c r="AB635" s="1">
        <f>MIN($K635)</f>
        <v>0</v>
      </c>
      <c r="AC635" s="1">
        <f>MIN($M635)</f>
        <v>0</v>
      </c>
      <c r="AD635" s="1">
        <f>MIN($N635)</f>
        <v>0</v>
      </c>
      <c r="AE635" s="1">
        <f>MIN($P635)</f>
        <v>0</v>
      </c>
      <c r="AF635" s="1">
        <f>MIN($Q635)</f>
        <v>0</v>
      </c>
      <c r="AG635" s="1">
        <f>MIN($R635)</f>
        <v>0</v>
      </c>
      <c r="AH635" s="1">
        <f>MEDIAN($B635)</f>
        <v>0</v>
      </c>
      <c r="AI635" s="1">
        <f>MEDIAN($C635)</f>
        <v>0</v>
      </c>
      <c r="AJ635" s="1">
        <f>MEDIAN($D635)</f>
        <v>0</v>
      </c>
      <c r="AK635" s="1">
        <f>MEDIAN($E635)</f>
        <v>0</v>
      </c>
      <c r="AL635" s="1">
        <f>MEDIAN($F635)</f>
        <v>0</v>
      </c>
      <c r="AM635" s="1">
        <f>MEDIAN($G635)</f>
        <v>0</v>
      </c>
      <c r="AN635" s="1">
        <f>MEDIAN($H635)</f>
        <v>0</v>
      </c>
      <c r="AO635" s="1">
        <f>MEDIAN($I635)</f>
        <v>0</v>
      </c>
      <c r="AP635" s="1">
        <f>MEDIAN($J635)</f>
        <v>0</v>
      </c>
      <c r="AQ635" s="1">
        <f>MEDIAN($K635)</f>
        <v>0</v>
      </c>
      <c r="AR635" s="1">
        <f>MEDIAN($M635)</f>
        <v>0</v>
      </c>
      <c r="AS635" s="1">
        <f>MEDIAN($N635)</f>
        <v>0</v>
      </c>
      <c r="AT635" s="1">
        <f>MEDIAN($P635)</f>
        <v>0</v>
      </c>
      <c r="AU635" s="1">
        <f>MEDIAN($Q635)</f>
        <v>0</v>
      </c>
      <c r="AV635" s="1">
        <f>MEDIAN($R635)</f>
        <v>0</v>
      </c>
      <c r="AW635" s="1">
        <f>MAX($B635)</f>
        <v>0</v>
      </c>
      <c r="AX635" s="1">
        <f>MAX($C635)</f>
        <v>0</v>
      </c>
      <c r="AY635" s="1">
        <f>MAX($D635)</f>
        <v>0</v>
      </c>
      <c r="AZ635" s="1">
        <f>MAX($E635)</f>
        <v>0</v>
      </c>
      <c r="BA635" s="1">
        <f>MAX($F635)</f>
        <v>0</v>
      </c>
      <c r="BB635" s="1">
        <f>MAX($G635)</f>
        <v>0</v>
      </c>
      <c r="BC635" s="1">
        <f>MAX($H635)</f>
        <v>0</v>
      </c>
      <c r="BD635" s="1">
        <f>MAX($I635)</f>
        <v>0</v>
      </c>
      <c r="BE635" s="1">
        <f>MAX($J635)</f>
        <v>0</v>
      </c>
      <c r="BF635" s="1">
        <f>MAX($K635)</f>
        <v>0</v>
      </c>
      <c r="BG635" s="1">
        <f>MAX($M635)</f>
        <v>0</v>
      </c>
      <c r="BH635" s="1">
        <f>MAX($N635)</f>
        <v>0</v>
      </c>
      <c r="BI635" s="1">
        <f>MAX($P635)</f>
        <v>0</v>
      </c>
      <c r="BJ635" s="1">
        <f>MAX($Q635)</f>
        <v>0</v>
      </c>
      <c r="BK635" s="1">
        <f>MAX($R635)</f>
        <v>0</v>
      </c>
    </row>
    <row r="636" spans="1:63">
      <c r="A636" s="1" t="s">
        <v>150</v>
      </c>
      <c r="B636" s="1" cm="1">
        <f t="array" ref="B636">_xlfn.SWITCH($A$2,"average", AVERAGE(Instances!B636:Instances!B636),"median", MEDIAN(Instances!B636:Instances!B636),"min", MIN(Instances!B636:Instances!B636),"max", MAX(Instances!B636:Instances!B636),"diff", MAX(Instances!B636:Instances!B636)-MIN(Instances!B636:Instances!B636))</f>
        <v>0</v>
      </c>
      <c r="C636" s="1" cm="1">
        <f t="array" ref="C636">_xlfn.SWITCH($A$2,"average", AVERAGE(Instances!C636:Instances!C636),"median", MEDIAN(Instances!C636:Instances!C636),"min", MIN(Instances!C636:Instances!C636),"max", MAX(Instances!C636:Instances!C636),"diff", MAX(Instances!C636:Instances!C636)-MIN(Instances!C636:Instances!C636))</f>
        <v>0</v>
      </c>
      <c r="D636" s="1" cm="1">
        <f t="array" ref="D636">_xlfn.SWITCH($A$2,"average", AVERAGE(Instances!D636:Instances!D636),"median", MEDIAN(Instances!D636:Instances!D636),"min", MIN(Instances!D636:Instances!D636),"max", MAX(Instances!D636:Instances!D636),"diff", MAX(Instances!D636:Instances!D636)-MIN(Instances!D636:Instances!D636))</f>
        <v>0</v>
      </c>
      <c r="E636" s="1" cm="1">
        <f t="array" ref="E636">_xlfn.SWITCH($A$2,"average", AVERAGE(Instances!E636:Instances!E636),"median", MEDIAN(Instances!E636:Instances!E636),"min", MIN(Instances!E636:Instances!E636),"max", MAX(Instances!E636:Instances!E636),"diff", MAX(Instances!E636:Instances!E636)-MIN(Instances!E636:Instances!E636))</f>
        <v>0</v>
      </c>
      <c r="F636" s="1" cm="1">
        <f t="array" ref="F636">_xlfn.SWITCH($A$2,"average", AVERAGE(Instances!F636:Instances!F636),"median", MEDIAN(Instances!F636:Instances!F636),"min", MIN(Instances!F636:Instances!F636),"max", MAX(Instances!F636:Instances!F636),"diff", MAX(Instances!F636:Instances!F636)-MIN(Instances!F636:Instances!F636))</f>
        <v>0</v>
      </c>
      <c r="G636" s="1" cm="1">
        <f t="array" ref="G636">_xlfn.SWITCH($A$2,"average", AVERAGE(Instances!G636:Instances!G636),"median", MEDIAN(Instances!G636:Instances!G636),"min", MIN(Instances!G636:Instances!G636),"max", MAX(Instances!G636:Instances!G636),"diff", MAX(Instances!G636:Instances!G636)-MIN(Instances!G636:Instances!G636))</f>
        <v>0</v>
      </c>
      <c r="H636" s="1" cm="1">
        <f t="array" ref="H636">_xlfn.SWITCH($A$2,"average", AVERAGE(Instances!H636:Instances!H636),"median", MEDIAN(Instances!H636:Instances!H636),"min", MIN(Instances!H636:Instances!H636),"max", MAX(Instances!H636:Instances!H636),"diff", MAX(Instances!H636:Instances!H636)-MIN(Instances!H636:Instances!H636))</f>
        <v>0</v>
      </c>
      <c r="I636" s="1" cm="1">
        <f t="array" ref="I636">_xlfn.SWITCH($A$2,"average", AVERAGE(Instances!I636:Instances!I636),"median", MEDIAN(Instances!I636:Instances!I636),"min", MIN(Instances!I636:Instances!I636),"max", MAX(Instances!I636:Instances!I636),"diff", MAX(Instances!I636:Instances!I636)-MIN(Instances!I636:Instances!I636))</f>
        <v>0</v>
      </c>
      <c r="J636" s="1" cm="1">
        <f t="array" ref="J636">_xlfn.SWITCH($A$2,"average", AVERAGE(Instances!J636:Instances!J636),"median", MEDIAN(Instances!J636:Instances!J636),"min", MIN(Instances!J636:Instances!J636),"max", MAX(Instances!J636:Instances!J636),"diff", MAX(Instances!J636:Instances!J636)-MIN(Instances!J636:Instances!J636))</f>
        <v>0</v>
      </c>
      <c r="K636" s="1" cm="1">
        <f t="array" ref="K636">_xlfn.SWITCH($A$2,"average", AVERAGE(Instances!K636:Instances!K636),"median", MEDIAN(Instances!K636:Instances!K636),"min", MIN(Instances!K636:Instances!K636),"max", MAX(Instances!K636:Instances!K636),"diff", MAX(Instances!K636:Instances!K636)-MIN(Instances!K636:Instances!K636))</f>
        <v>0</v>
      </c>
      <c r="L636" s="1"/>
      <c r="M636" s="1" cm="1">
        <f t="array" ref="M636">_xlfn.SWITCH($A$2,"average", AVERAGE(Instances!M636:Instances!M636),"median", MEDIAN(Instances!M636:Instances!M636),"min", MIN(Instances!M636:Instances!M636),"max", MAX(Instances!M636:Instances!M636),"diff", MAX(Instances!M636:Instances!M636)-MIN(Instances!M636:Instances!M636))</f>
        <v>0</v>
      </c>
      <c r="N636" s="1" cm="1">
        <f t="array" ref="N636">_xlfn.SWITCH($A$2,"average", AVERAGE(Instances!N636:Instances!N636),"median", MEDIAN(Instances!N636:Instances!N636),"min", MIN(Instances!N636:Instances!N636),"max", MAX(Instances!N636:Instances!N636),"diff", MAX(Instances!N636:Instances!N636)-MIN(Instances!N636:Instances!N636))</f>
        <v>0</v>
      </c>
      <c r="O636" s="1"/>
      <c r="P636" s="1" cm="1">
        <f t="array" ref="P636">_xlfn.SWITCH($A$2,"average", AVERAGE(Instances!P636:Instances!P636),"median", MEDIAN(Instances!P636:Instances!P636),"min", MIN(Instances!P636:Instances!P636),"max", MAX(Instances!P636:Instances!P636),"diff", MAX(Instances!P636:Instances!P636)-MIN(Instances!P636:Instances!P636))</f>
        <v>0</v>
      </c>
      <c r="Q636" s="1" cm="1">
        <f t="array" ref="Q636">_xlfn.SWITCH($A$2,"average", AVERAGE(Instances!Q636:Instances!Q636),"median", MEDIAN(Instances!Q636:Instances!Q636),"min", MIN(Instances!Q636:Instances!Q636),"max", MAX(Instances!Q636:Instances!Q636),"diff", MAX(Instances!Q636:Instances!Q636)-MIN(Instances!Q636:Instances!Q636))</f>
        <v>0</v>
      </c>
      <c r="R636" s="1" cm="1">
        <f t="array" ref="R636">_xlfn.SWITCH($A$2,"average", AVERAGE(Instances!R636:Instances!R636),"median", MEDIAN(Instances!R636:Instances!R636),"min", MIN(Instances!R636:Instances!R636),"max", MAX(Instances!R636:Instances!R636),"diff", MAX(Instances!R636:Instances!R636)-MIN(Instances!R636:Instances!R636))</f>
        <v>0</v>
      </c>
      <c r="S636" s="1">
        <f>MIN($B636)</f>
        <v>0</v>
      </c>
      <c r="T636" s="1">
        <f>MIN($C636)</f>
        <v>0</v>
      </c>
      <c r="U636" s="1">
        <f>MIN($D636)</f>
        <v>0</v>
      </c>
      <c r="V636" s="1">
        <f>MIN($E636)</f>
        <v>0</v>
      </c>
      <c r="W636" s="1">
        <f>MIN($F636)</f>
        <v>0</v>
      </c>
      <c r="X636" s="1">
        <f>MIN($G636)</f>
        <v>0</v>
      </c>
      <c r="Y636" s="1">
        <f>MIN($H636)</f>
        <v>0</v>
      </c>
      <c r="Z636" s="1">
        <f>MIN($I636)</f>
        <v>0</v>
      </c>
      <c r="AA636" s="1">
        <f>MIN($J636)</f>
        <v>0</v>
      </c>
      <c r="AB636" s="1">
        <f>MIN($K636)</f>
        <v>0</v>
      </c>
      <c r="AC636" s="1">
        <f>MIN($M636)</f>
        <v>0</v>
      </c>
      <c r="AD636" s="1">
        <f>MIN($N636)</f>
        <v>0</v>
      </c>
      <c r="AE636" s="1">
        <f>MIN($P636)</f>
        <v>0</v>
      </c>
      <c r="AF636" s="1">
        <f>MIN($Q636)</f>
        <v>0</v>
      </c>
      <c r="AG636" s="1">
        <f>MIN($R636)</f>
        <v>0</v>
      </c>
      <c r="AH636" s="1">
        <f>MEDIAN($B636)</f>
        <v>0</v>
      </c>
      <c r="AI636" s="1">
        <f>MEDIAN($C636)</f>
        <v>0</v>
      </c>
      <c r="AJ636" s="1">
        <f>MEDIAN($D636)</f>
        <v>0</v>
      </c>
      <c r="AK636" s="1">
        <f>MEDIAN($E636)</f>
        <v>0</v>
      </c>
      <c r="AL636" s="1">
        <f>MEDIAN($F636)</f>
        <v>0</v>
      </c>
      <c r="AM636" s="1">
        <f>MEDIAN($G636)</f>
        <v>0</v>
      </c>
      <c r="AN636" s="1">
        <f>MEDIAN($H636)</f>
        <v>0</v>
      </c>
      <c r="AO636" s="1">
        <f>MEDIAN($I636)</f>
        <v>0</v>
      </c>
      <c r="AP636" s="1">
        <f>MEDIAN($J636)</f>
        <v>0</v>
      </c>
      <c r="AQ636" s="1">
        <f>MEDIAN($K636)</f>
        <v>0</v>
      </c>
      <c r="AR636" s="1">
        <f>MEDIAN($M636)</f>
        <v>0</v>
      </c>
      <c r="AS636" s="1">
        <f>MEDIAN($N636)</f>
        <v>0</v>
      </c>
      <c r="AT636" s="1">
        <f>MEDIAN($P636)</f>
        <v>0</v>
      </c>
      <c r="AU636" s="1">
        <f>MEDIAN($Q636)</f>
        <v>0</v>
      </c>
      <c r="AV636" s="1">
        <f>MEDIAN($R636)</f>
        <v>0</v>
      </c>
      <c r="AW636" s="1">
        <f>MAX($B636)</f>
        <v>0</v>
      </c>
      <c r="AX636" s="1">
        <f>MAX($C636)</f>
        <v>0</v>
      </c>
      <c r="AY636" s="1">
        <f>MAX($D636)</f>
        <v>0</v>
      </c>
      <c r="AZ636" s="1">
        <f>MAX($E636)</f>
        <v>0</v>
      </c>
      <c r="BA636" s="1">
        <f>MAX($F636)</f>
        <v>0</v>
      </c>
      <c r="BB636" s="1">
        <f>MAX($G636)</f>
        <v>0</v>
      </c>
      <c r="BC636" s="1">
        <f>MAX($H636)</f>
        <v>0</v>
      </c>
      <c r="BD636" s="1">
        <f>MAX($I636)</f>
        <v>0</v>
      </c>
      <c r="BE636" s="1">
        <f>MAX($J636)</f>
        <v>0</v>
      </c>
      <c r="BF636" s="1">
        <f>MAX($K636)</f>
        <v>0</v>
      </c>
      <c r="BG636" s="1">
        <f>MAX($M636)</f>
        <v>0</v>
      </c>
      <c r="BH636" s="1">
        <f>MAX($N636)</f>
        <v>0</v>
      </c>
      <c r="BI636" s="1">
        <f>MAX($P636)</f>
        <v>0</v>
      </c>
      <c r="BJ636" s="1">
        <f>MAX($Q636)</f>
        <v>0</v>
      </c>
      <c r="BK636" s="1">
        <f>MAX($R636)</f>
        <v>0</v>
      </c>
    </row>
    <row r="637" spans="1:63">
      <c r="A637" s="1" t="s">
        <v>151</v>
      </c>
      <c r="B637" s="1" cm="1">
        <f t="array" ref="B637">_xlfn.SWITCH($A$2,"average", AVERAGE(Instances!B637:Instances!B637),"median", MEDIAN(Instances!B637:Instances!B637),"min", MIN(Instances!B637:Instances!B637),"max", MAX(Instances!B637:Instances!B637),"diff", MAX(Instances!B637:Instances!B637)-MIN(Instances!B637:Instances!B637))</f>
        <v>0</v>
      </c>
      <c r="C637" s="1" cm="1">
        <f t="array" ref="C637">_xlfn.SWITCH($A$2,"average", AVERAGE(Instances!C637:Instances!C637),"median", MEDIAN(Instances!C637:Instances!C637),"min", MIN(Instances!C637:Instances!C637),"max", MAX(Instances!C637:Instances!C637),"diff", MAX(Instances!C637:Instances!C637)-MIN(Instances!C637:Instances!C637))</f>
        <v>0</v>
      </c>
      <c r="D637" s="1" cm="1">
        <f t="array" ref="D637">_xlfn.SWITCH($A$2,"average", AVERAGE(Instances!D637:Instances!D637),"median", MEDIAN(Instances!D637:Instances!D637),"min", MIN(Instances!D637:Instances!D637),"max", MAX(Instances!D637:Instances!D637),"diff", MAX(Instances!D637:Instances!D637)-MIN(Instances!D637:Instances!D637))</f>
        <v>0</v>
      </c>
      <c r="E637" s="1" cm="1">
        <f t="array" ref="E637">_xlfn.SWITCH($A$2,"average", AVERAGE(Instances!E637:Instances!E637),"median", MEDIAN(Instances!E637:Instances!E637),"min", MIN(Instances!E637:Instances!E637),"max", MAX(Instances!E637:Instances!E637),"diff", MAX(Instances!E637:Instances!E637)-MIN(Instances!E637:Instances!E637))</f>
        <v>0</v>
      </c>
      <c r="F637" s="1" cm="1">
        <f t="array" ref="F637">_xlfn.SWITCH($A$2,"average", AVERAGE(Instances!F637:Instances!F637),"median", MEDIAN(Instances!F637:Instances!F637),"min", MIN(Instances!F637:Instances!F637),"max", MAX(Instances!F637:Instances!F637),"diff", MAX(Instances!F637:Instances!F637)-MIN(Instances!F637:Instances!F637))</f>
        <v>0</v>
      </c>
      <c r="G637" s="1" cm="1">
        <f t="array" ref="G637">_xlfn.SWITCH($A$2,"average", AVERAGE(Instances!G637:Instances!G637),"median", MEDIAN(Instances!G637:Instances!G637),"min", MIN(Instances!G637:Instances!G637),"max", MAX(Instances!G637:Instances!G637),"diff", MAX(Instances!G637:Instances!G637)-MIN(Instances!G637:Instances!G637))</f>
        <v>0</v>
      </c>
      <c r="H637" s="1" cm="1">
        <f t="array" ref="H637">_xlfn.SWITCH($A$2,"average", AVERAGE(Instances!H637:Instances!H637),"median", MEDIAN(Instances!H637:Instances!H637),"min", MIN(Instances!H637:Instances!H637),"max", MAX(Instances!H637:Instances!H637),"diff", MAX(Instances!H637:Instances!H637)-MIN(Instances!H637:Instances!H637))</f>
        <v>0</v>
      </c>
      <c r="I637" s="1" cm="1">
        <f t="array" ref="I637">_xlfn.SWITCH($A$2,"average", AVERAGE(Instances!I637:Instances!I637),"median", MEDIAN(Instances!I637:Instances!I637),"min", MIN(Instances!I637:Instances!I637),"max", MAX(Instances!I637:Instances!I637),"diff", MAX(Instances!I637:Instances!I637)-MIN(Instances!I637:Instances!I637))</f>
        <v>0</v>
      </c>
      <c r="J637" s="1" cm="1">
        <f t="array" ref="J637">_xlfn.SWITCH($A$2,"average", AVERAGE(Instances!J637:Instances!J637),"median", MEDIAN(Instances!J637:Instances!J637),"min", MIN(Instances!J637:Instances!J637),"max", MAX(Instances!J637:Instances!J637),"diff", MAX(Instances!J637:Instances!J637)-MIN(Instances!J637:Instances!J637))</f>
        <v>0</v>
      </c>
      <c r="K637" s="1" cm="1">
        <f t="array" ref="K637">_xlfn.SWITCH($A$2,"average", AVERAGE(Instances!K637:Instances!K637),"median", MEDIAN(Instances!K637:Instances!K637),"min", MIN(Instances!K637:Instances!K637),"max", MAX(Instances!K637:Instances!K637),"diff", MAX(Instances!K637:Instances!K637)-MIN(Instances!K637:Instances!K637))</f>
        <v>0</v>
      </c>
      <c r="L637" s="1"/>
      <c r="M637" s="1" cm="1">
        <f t="array" ref="M637">_xlfn.SWITCH($A$2,"average", AVERAGE(Instances!M637:Instances!M637),"median", MEDIAN(Instances!M637:Instances!M637),"min", MIN(Instances!M637:Instances!M637),"max", MAX(Instances!M637:Instances!M637),"diff", MAX(Instances!M637:Instances!M637)-MIN(Instances!M637:Instances!M637))</f>
        <v>0</v>
      </c>
      <c r="N637" s="1" cm="1">
        <f t="array" ref="N637">_xlfn.SWITCH($A$2,"average", AVERAGE(Instances!N637:Instances!N637),"median", MEDIAN(Instances!N637:Instances!N637),"min", MIN(Instances!N637:Instances!N637),"max", MAX(Instances!N637:Instances!N637),"diff", MAX(Instances!N637:Instances!N637)-MIN(Instances!N637:Instances!N637))</f>
        <v>0</v>
      </c>
      <c r="O637" s="1"/>
      <c r="P637" s="1" cm="1">
        <f t="array" ref="P637">_xlfn.SWITCH($A$2,"average", AVERAGE(Instances!P637:Instances!P637),"median", MEDIAN(Instances!P637:Instances!P637),"min", MIN(Instances!P637:Instances!P637),"max", MAX(Instances!P637:Instances!P637),"diff", MAX(Instances!P637:Instances!P637)-MIN(Instances!P637:Instances!P637))</f>
        <v>0</v>
      </c>
      <c r="Q637" s="1" cm="1">
        <f t="array" ref="Q637">_xlfn.SWITCH($A$2,"average", AVERAGE(Instances!Q637:Instances!Q637),"median", MEDIAN(Instances!Q637:Instances!Q637),"min", MIN(Instances!Q637:Instances!Q637),"max", MAX(Instances!Q637:Instances!Q637),"diff", MAX(Instances!Q637:Instances!Q637)-MIN(Instances!Q637:Instances!Q637))</f>
        <v>0</v>
      </c>
      <c r="R637" s="1" cm="1">
        <f t="array" ref="R637">_xlfn.SWITCH($A$2,"average", AVERAGE(Instances!R637:Instances!R637),"median", MEDIAN(Instances!R637:Instances!R637),"min", MIN(Instances!R637:Instances!R637),"max", MAX(Instances!R637:Instances!R637),"diff", MAX(Instances!R637:Instances!R637)-MIN(Instances!R637:Instances!R637))</f>
        <v>0</v>
      </c>
      <c r="S637" s="1">
        <f>MIN($B637)</f>
        <v>0</v>
      </c>
      <c r="T637" s="1">
        <f>MIN($C637)</f>
        <v>0</v>
      </c>
      <c r="U637" s="1">
        <f>MIN($D637)</f>
        <v>0</v>
      </c>
      <c r="V637" s="1">
        <f>MIN($E637)</f>
        <v>0</v>
      </c>
      <c r="W637" s="1">
        <f>MIN($F637)</f>
        <v>0</v>
      </c>
      <c r="X637" s="1">
        <f>MIN($G637)</f>
        <v>0</v>
      </c>
      <c r="Y637" s="1">
        <f>MIN($H637)</f>
        <v>0</v>
      </c>
      <c r="Z637" s="1">
        <f>MIN($I637)</f>
        <v>0</v>
      </c>
      <c r="AA637" s="1">
        <f>MIN($J637)</f>
        <v>0</v>
      </c>
      <c r="AB637" s="1">
        <f>MIN($K637)</f>
        <v>0</v>
      </c>
      <c r="AC637" s="1">
        <f>MIN($M637)</f>
        <v>0</v>
      </c>
      <c r="AD637" s="1">
        <f>MIN($N637)</f>
        <v>0</v>
      </c>
      <c r="AE637" s="1">
        <f>MIN($P637)</f>
        <v>0</v>
      </c>
      <c r="AF637" s="1">
        <f>MIN($Q637)</f>
        <v>0</v>
      </c>
      <c r="AG637" s="1">
        <f>MIN($R637)</f>
        <v>0</v>
      </c>
      <c r="AH637" s="1">
        <f>MEDIAN($B637)</f>
        <v>0</v>
      </c>
      <c r="AI637" s="1">
        <f>MEDIAN($C637)</f>
        <v>0</v>
      </c>
      <c r="AJ637" s="1">
        <f>MEDIAN($D637)</f>
        <v>0</v>
      </c>
      <c r="AK637" s="1">
        <f>MEDIAN($E637)</f>
        <v>0</v>
      </c>
      <c r="AL637" s="1">
        <f>MEDIAN($F637)</f>
        <v>0</v>
      </c>
      <c r="AM637" s="1">
        <f>MEDIAN($G637)</f>
        <v>0</v>
      </c>
      <c r="AN637" s="1">
        <f>MEDIAN($H637)</f>
        <v>0</v>
      </c>
      <c r="AO637" s="1">
        <f>MEDIAN($I637)</f>
        <v>0</v>
      </c>
      <c r="AP637" s="1">
        <f>MEDIAN($J637)</f>
        <v>0</v>
      </c>
      <c r="AQ637" s="1">
        <f>MEDIAN($K637)</f>
        <v>0</v>
      </c>
      <c r="AR637" s="1">
        <f>MEDIAN($M637)</f>
        <v>0</v>
      </c>
      <c r="AS637" s="1">
        <f>MEDIAN($N637)</f>
        <v>0</v>
      </c>
      <c r="AT637" s="1">
        <f>MEDIAN($P637)</f>
        <v>0</v>
      </c>
      <c r="AU637" s="1">
        <f>MEDIAN($Q637)</f>
        <v>0</v>
      </c>
      <c r="AV637" s="1">
        <f>MEDIAN($R637)</f>
        <v>0</v>
      </c>
      <c r="AW637" s="1">
        <f>MAX($B637)</f>
        <v>0</v>
      </c>
      <c r="AX637" s="1">
        <f>MAX($C637)</f>
        <v>0</v>
      </c>
      <c r="AY637" s="1">
        <f>MAX($D637)</f>
        <v>0</v>
      </c>
      <c r="AZ637" s="1">
        <f>MAX($E637)</f>
        <v>0</v>
      </c>
      <c r="BA637" s="1">
        <f>MAX($F637)</f>
        <v>0</v>
      </c>
      <c r="BB637" s="1">
        <f>MAX($G637)</f>
        <v>0</v>
      </c>
      <c r="BC637" s="1">
        <f>MAX($H637)</f>
        <v>0</v>
      </c>
      <c r="BD637" s="1">
        <f>MAX($I637)</f>
        <v>0</v>
      </c>
      <c r="BE637" s="1">
        <f>MAX($J637)</f>
        <v>0</v>
      </c>
      <c r="BF637" s="1">
        <f>MAX($K637)</f>
        <v>0</v>
      </c>
      <c r="BG637" s="1">
        <f>MAX($M637)</f>
        <v>0</v>
      </c>
      <c r="BH637" s="1">
        <f>MAX($N637)</f>
        <v>0</v>
      </c>
      <c r="BI637" s="1">
        <f>MAX($P637)</f>
        <v>0</v>
      </c>
      <c r="BJ637" s="1">
        <f>MAX($Q637)</f>
        <v>0</v>
      </c>
      <c r="BK637" s="1">
        <f>MAX($R637)</f>
        <v>0</v>
      </c>
    </row>
    <row r="638" spans="1:63">
      <c r="A638" s="1" t="s">
        <v>152</v>
      </c>
      <c r="B638" s="1" cm="1">
        <f t="array" ref="B638">_xlfn.SWITCH($A$2,"average", AVERAGE(Instances!B638:Instances!B638),"median", MEDIAN(Instances!B638:Instances!B638),"min", MIN(Instances!B638:Instances!B638),"max", MAX(Instances!B638:Instances!B638),"diff", MAX(Instances!B638:Instances!B638)-MIN(Instances!B638:Instances!B638))</f>
        <v>0</v>
      </c>
      <c r="C638" s="1" cm="1">
        <f t="array" ref="C638">_xlfn.SWITCH($A$2,"average", AVERAGE(Instances!C638:Instances!C638),"median", MEDIAN(Instances!C638:Instances!C638),"min", MIN(Instances!C638:Instances!C638),"max", MAX(Instances!C638:Instances!C638),"diff", MAX(Instances!C638:Instances!C638)-MIN(Instances!C638:Instances!C638))</f>
        <v>0</v>
      </c>
      <c r="D638" s="1" cm="1">
        <f t="array" ref="D638">_xlfn.SWITCH($A$2,"average", AVERAGE(Instances!D638:Instances!D638),"median", MEDIAN(Instances!D638:Instances!D638),"min", MIN(Instances!D638:Instances!D638),"max", MAX(Instances!D638:Instances!D638),"diff", MAX(Instances!D638:Instances!D638)-MIN(Instances!D638:Instances!D638))</f>
        <v>0</v>
      </c>
      <c r="E638" s="1" cm="1">
        <f t="array" ref="E638">_xlfn.SWITCH($A$2,"average", AVERAGE(Instances!E638:Instances!E638),"median", MEDIAN(Instances!E638:Instances!E638),"min", MIN(Instances!E638:Instances!E638),"max", MAX(Instances!E638:Instances!E638),"diff", MAX(Instances!E638:Instances!E638)-MIN(Instances!E638:Instances!E638))</f>
        <v>0</v>
      </c>
      <c r="F638" s="1" cm="1">
        <f t="array" ref="F638">_xlfn.SWITCH($A$2,"average", AVERAGE(Instances!F638:Instances!F638),"median", MEDIAN(Instances!F638:Instances!F638),"min", MIN(Instances!F638:Instances!F638),"max", MAX(Instances!F638:Instances!F638),"diff", MAX(Instances!F638:Instances!F638)-MIN(Instances!F638:Instances!F638))</f>
        <v>0</v>
      </c>
      <c r="G638" s="1" cm="1">
        <f t="array" ref="G638">_xlfn.SWITCH($A$2,"average", AVERAGE(Instances!G638:Instances!G638),"median", MEDIAN(Instances!G638:Instances!G638),"min", MIN(Instances!G638:Instances!G638),"max", MAX(Instances!G638:Instances!G638),"diff", MAX(Instances!G638:Instances!G638)-MIN(Instances!G638:Instances!G638))</f>
        <v>0</v>
      </c>
      <c r="H638" s="1" cm="1">
        <f t="array" ref="H638">_xlfn.SWITCH($A$2,"average", AVERAGE(Instances!H638:Instances!H638),"median", MEDIAN(Instances!H638:Instances!H638),"min", MIN(Instances!H638:Instances!H638),"max", MAX(Instances!H638:Instances!H638),"diff", MAX(Instances!H638:Instances!H638)-MIN(Instances!H638:Instances!H638))</f>
        <v>0</v>
      </c>
      <c r="I638" s="1" cm="1">
        <f t="array" ref="I638">_xlfn.SWITCH($A$2,"average", AVERAGE(Instances!I638:Instances!I638),"median", MEDIAN(Instances!I638:Instances!I638),"min", MIN(Instances!I638:Instances!I638),"max", MAX(Instances!I638:Instances!I638),"diff", MAX(Instances!I638:Instances!I638)-MIN(Instances!I638:Instances!I638))</f>
        <v>0</v>
      </c>
      <c r="J638" s="1" cm="1">
        <f t="array" ref="J638">_xlfn.SWITCH($A$2,"average", AVERAGE(Instances!J638:Instances!J638),"median", MEDIAN(Instances!J638:Instances!J638),"min", MIN(Instances!J638:Instances!J638),"max", MAX(Instances!J638:Instances!J638),"diff", MAX(Instances!J638:Instances!J638)-MIN(Instances!J638:Instances!J638))</f>
        <v>0</v>
      </c>
      <c r="K638" s="1" cm="1">
        <f t="array" ref="K638">_xlfn.SWITCH($A$2,"average", AVERAGE(Instances!K638:Instances!K638),"median", MEDIAN(Instances!K638:Instances!K638),"min", MIN(Instances!K638:Instances!K638),"max", MAX(Instances!K638:Instances!K638),"diff", MAX(Instances!K638:Instances!K638)-MIN(Instances!K638:Instances!K638))</f>
        <v>0</v>
      </c>
      <c r="L638" s="1"/>
      <c r="M638" s="1" cm="1">
        <f t="array" ref="M638">_xlfn.SWITCH($A$2,"average", AVERAGE(Instances!M638:Instances!M638),"median", MEDIAN(Instances!M638:Instances!M638),"min", MIN(Instances!M638:Instances!M638),"max", MAX(Instances!M638:Instances!M638),"diff", MAX(Instances!M638:Instances!M638)-MIN(Instances!M638:Instances!M638))</f>
        <v>0</v>
      </c>
      <c r="N638" s="1" cm="1">
        <f t="array" ref="N638">_xlfn.SWITCH($A$2,"average", AVERAGE(Instances!N638:Instances!N638),"median", MEDIAN(Instances!N638:Instances!N638),"min", MIN(Instances!N638:Instances!N638),"max", MAX(Instances!N638:Instances!N638),"diff", MAX(Instances!N638:Instances!N638)-MIN(Instances!N638:Instances!N638))</f>
        <v>0</v>
      </c>
      <c r="O638" s="1"/>
      <c r="P638" s="1" cm="1">
        <f t="array" ref="P638">_xlfn.SWITCH($A$2,"average", AVERAGE(Instances!P638:Instances!P638),"median", MEDIAN(Instances!P638:Instances!P638),"min", MIN(Instances!P638:Instances!P638),"max", MAX(Instances!P638:Instances!P638),"diff", MAX(Instances!P638:Instances!P638)-MIN(Instances!P638:Instances!P638))</f>
        <v>0</v>
      </c>
      <c r="Q638" s="1" cm="1">
        <f t="array" ref="Q638">_xlfn.SWITCH($A$2,"average", AVERAGE(Instances!Q638:Instances!Q638),"median", MEDIAN(Instances!Q638:Instances!Q638),"min", MIN(Instances!Q638:Instances!Q638),"max", MAX(Instances!Q638:Instances!Q638),"diff", MAX(Instances!Q638:Instances!Q638)-MIN(Instances!Q638:Instances!Q638))</f>
        <v>0</v>
      </c>
      <c r="R638" s="1" cm="1">
        <f t="array" ref="R638">_xlfn.SWITCH($A$2,"average", AVERAGE(Instances!R638:Instances!R638),"median", MEDIAN(Instances!R638:Instances!R638),"min", MIN(Instances!R638:Instances!R638),"max", MAX(Instances!R638:Instances!R638),"diff", MAX(Instances!R638:Instances!R638)-MIN(Instances!R638:Instances!R638))</f>
        <v>0</v>
      </c>
      <c r="S638" s="1">
        <f>MIN($B638)</f>
        <v>0</v>
      </c>
      <c r="T638" s="1">
        <f>MIN($C638)</f>
        <v>0</v>
      </c>
      <c r="U638" s="1">
        <f>MIN($D638)</f>
        <v>0</v>
      </c>
      <c r="V638" s="1">
        <f>MIN($E638)</f>
        <v>0</v>
      </c>
      <c r="W638" s="1">
        <f>MIN($F638)</f>
        <v>0</v>
      </c>
      <c r="X638" s="1">
        <f>MIN($G638)</f>
        <v>0</v>
      </c>
      <c r="Y638" s="1">
        <f>MIN($H638)</f>
        <v>0</v>
      </c>
      <c r="Z638" s="1">
        <f>MIN($I638)</f>
        <v>0</v>
      </c>
      <c r="AA638" s="1">
        <f>MIN($J638)</f>
        <v>0</v>
      </c>
      <c r="AB638" s="1">
        <f>MIN($K638)</f>
        <v>0</v>
      </c>
      <c r="AC638" s="1">
        <f>MIN($M638)</f>
        <v>0</v>
      </c>
      <c r="AD638" s="1">
        <f>MIN($N638)</f>
        <v>0</v>
      </c>
      <c r="AE638" s="1">
        <f>MIN($P638)</f>
        <v>0</v>
      </c>
      <c r="AF638" s="1">
        <f>MIN($Q638)</f>
        <v>0</v>
      </c>
      <c r="AG638" s="1">
        <f>MIN($R638)</f>
        <v>0</v>
      </c>
      <c r="AH638" s="1">
        <f>MEDIAN($B638)</f>
        <v>0</v>
      </c>
      <c r="AI638" s="1">
        <f>MEDIAN($C638)</f>
        <v>0</v>
      </c>
      <c r="AJ638" s="1">
        <f>MEDIAN($D638)</f>
        <v>0</v>
      </c>
      <c r="AK638" s="1">
        <f>MEDIAN($E638)</f>
        <v>0</v>
      </c>
      <c r="AL638" s="1">
        <f>MEDIAN($F638)</f>
        <v>0</v>
      </c>
      <c r="AM638" s="1">
        <f>MEDIAN($G638)</f>
        <v>0</v>
      </c>
      <c r="AN638" s="1">
        <f>MEDIAN($H638)</f>
        <v>0</v>
      </c>
      <c r="AO638" s="1">
        <f>MEDIAN($I638)</f>
        <v>0</v>
      </c>
      <c r="AP638" s="1">
        <f>MEDIAN($J638)</f>
        <v>0</v>
      </c>
      <c r="AQ638" s="1">
        <f>MEDIAN($K638)</f>
        <v>0</v>
      </c>
      <c r="AR638" s="1">
        <f>MEDIAN($M638)</f>
        <v>0</v>
      </c>
      <c r="AS638" s="1">
        <f>MEDIAN($N638)</f>
        <v>0</v>
      </c>
      <c r="AT638" s="1">
        <f>MEDIAN($P638)</f>
        <v>0</v>
      </c>
      <c r="AU638" s="1">
        <f>MEDIAN($Q638)</f>
        <v>0</v>
      </c>
      <c r="AV638" s="1">
        <f>MEDIAN($R638)</f>
        <v>0</v>
      </c>
      <c r="AW638" s="1">
        <f>MAX($B638)</f>
        <v>0</v>
      </c>
      <c r="AX638" s="1">
        <f>MAX($C638)</f>
        <v>0</v>
      </c>
      <c r="AY638" s="1">
        <f>MAX($D638)</f>
        <v>0</v>
      </c>
      <c r="AZ638" s="1">
        <f>MAX($E638)</f>
        <v>0</v>
      </c>
      <c r="BA638" s="1">
        <f>MAX($F638)</f>
        <v>0</v>
      </c>
      <c r="BB638" s="1">
        <f>MAX($G638)</f>
        <v>0</v>
      </c>
      <c r="BC638" s="1">
        <f>MAX($H638)</f>
        <v>0</v>
      </c>
      <c r="BD638" s="1">
        <f>MAX($I638)</f>
        <v>0</v>
      </c>
      <c r="BE638" s="1">
        <f>MAX($J638)</f>
        <v>0</v>
      </c>
      <c r="BF638" s="1">
        <f>MAX($K638)</f>
        <v>0</v>
      </c>
      <c r="BG638" s="1">
        <f>MAX($M638)</f>
        <v>0</v>
      </c>
      <c r="BH638" s="1">
        <f>MAX($N638)</f>
        <v>0</v>
      </c>
      <c r="BI638" s="1">
        <f>MAX($P638)</f>
        <v>0</v>
      </c>
      <c r="BJ638" s="1">
        <f>MAX($Q638)</f>
        <v>0</v>
      </c>
      <c r="BK638" s="1">
        <f>MAX($R638)</f>
        <v>0</v>
      </c>
    </row>
    <row r="639" spans="1:63">
      <c r="A639" s="1" t="s">
        <v>153</v>
      </c>
      <c r="B639" s="1" cm="1">
        <f t="array" ref="B639">_xlfn.SWITCH($A$2,"average", AVERAGE(Instances!B639:Instances!B639),"median", MEDIAN(Instances!B639:Instances!B639),"min", MIN(Instances!B639:Instances!B639),"max", MAX(Instances!B639:Instances!B639),"diff", MAX(Instances!B639:Instances!B639)-MIN(Instances!B639:Instances!B639))</f>
        <v>0</v>
      </c>
      <c r="C639" s="1" cm="1">
        <f t="array" ref="C639">_xlfn.SWITCH($A$2,"average", AVERAGE(Instances!C639:Instances!C639),"median", MEDIAN(Instances!C639:Instances!C639),"min", MIN(Instances!C639:Instances!C639),"max", MAX(Instances!C639:Instances!C639),"diff", MAX(Instances!C639:Instances!C639)-MIN(Instances!C639:Instances!C639))</f>
        <v>0</v>
      </c>
      <c r="D639" s="1" cm="1">
        <f t="array" ref="D639">_xlfn.SWITCH($A$2,"average", AVERAGE(Instances!D639:Instances!D639),"median", MEDIAN(Instances!D639:Instances!D639),"min", MIN(Instances!D639:Instances!D639),"max", MAX(Instances!D639:Instances!D639),"diff", MAX(Instances!D639:Instances!D639)-MIN(Instances!D639:Instances!D639))</f>
        <v>0</v>
      </c>
      <c r="E639" s="1" cm="1">
        <f t="array" ref="E639">_xlfn.SWITCH($A$2,"average", AVERAGE(Instances!E639:Instances!E639),"median", MEDIAN(Instances!E639:Instances!E639),"min", MIN(Instances!E639:Instances!E639),"max", MAX(Instances!E639:Instances!E639),"diff", MAX(Instances!E639:Instances!E639)-MIN(Instances!E639:Instances!E639))</f>
        <v>0</v>
      </c>
      <c r="F639" s="1" cm="1">
        <f t="array" ref="F639">_xlfn.SWITCH($A$2,"average", AVERAGE(Instances!F639:Instances!F639),"median", MEDIAN(Instances!F639:Instances!F639),"min", MIN(Instances!F639:Instances!F639),"max", MAX(Instances!F639:Instances!F639),"diff", MAX(Instances!F639:Instances!F639)-MIN(Instances!F639:Instances!F639))</f>
        <v>0</v>
      </c>
      <c r="G639" s="1" cm="1">
        <f t="array" ref="G639">_xlfn.SWITCH($A$2,"average", AVERAGE(Instances!G639:Instances!G639),"median", MEDIAN(Instances!G639:Instances!G639),"min", MIN(Instances!G639:Instances!G639),"max", MAX(Instances!G639:Instances!G639),"diff", MAX(Instances!G639:Instances!G639)-MIN(Instances!G639:Instances!G639))</f>
        <v>0</v>
      </c>
      <c r="H639" s="1" cm="1">
        <f t="array" ref="H639">_xlfn.SWITCH($A$2,"average", AVERAGE(Instances!H639:Instances!H639),"median", MEDIAN(Instances!H639:Instances!H639),"min", MIN(Instances!H639:Instances!H639),"max", MAX(Instances!H639:Instances!H639),"diff", MAX(Instances!H639:Instances!H639)-MIN(Instances!H639:Instances!H639))</f>
        <v>0</v>
      </c>
      <c r="I639" s="1" cm="1">
        <f t="array" ref="I639">_xlfn.SWITCH($A$2,"average", AVERAGE(Instances!I639:Instances!I639),"median", MEDIAN(Instances!I639:Instances!I639),"min", MIN(Instances!I639:Instances!I639),"max", MAX(Instances!I639:Instances!I639),"diff", MAX(Instances!I639:Instances!I639)-MIN(Instances!I639:Instances!I639))</f>
        <v>0</v>
      </c>
      <c r="J639" s="1" cm="1">
        <f t="array" ref="J639">_xlfn.SWITCH($A$2,"average", AVERAGE(Instances!J639:Instances!J639),"median", MEDIAN(Instances!J639:Instances!J639),"min", MIN(Instances!J639:Instances!J639),"max", MAX(Instances!J639:Instances!J639),"diff", MAX(Instances!J639:Instances!J639)-MIN(Instances!J639:Instances!J639))</f>
        <v>0</v>
      </c>
      <c r="K639" s="1" cm="1">
        <f t="array" ref="K639">_xlfn.SWITCH($A$2,"average", AVERAGE(Instances!K639:Instances!K639),"median", MEDIAN(Instances!K639:Instances!K639),"min", MIN(Instances!K639:Instances!K639),"max", MAX(Instances!K639:Instances!K639),"diff", MAX(Instances!K639:Instances!K639)-MIN(Instances!K639:Instances!K639))</f>
        <v>0</v>
      </c>
      <c r="L639" s="1"/>
      <c r="M639" s="1" cm="1">
        <f t="array" ref="M639">_xlfn.SWITCH($A$2,"average", AVERAGE(Instances!M639:Instances!M639),"median", MEDIAN(Instances!M639:Instances!M639),"min", MIN(Instances!M639:Instances!M639),"max", MAX(Instances!M639:Instances!M639),"diff", MAX(Instances!M639:Instances!M639)-MIN(Instances!M639:Instances!M639))</f>
        <v>0</v>
      </c>
      <c r="N639" s="1" cm="1">
        <f t="array" ref="N639">_xlfn.SWITCH($A$2,"average", AVERAGE(Instances!N639:Instances!N639),"median", MEDIAN(Instances!N639:Instances!N639),"min", MIN(Instances!N639:Instances!N639),"max", MAX(Instances!N639:Instances!N639),"diff", MAX(Instances!N639:Instances!N639)-MIN(Instances!N639:Instances!N639))</f>
        <v>0</v>
      </c>
      <c r="O639" s="1"/>
      <c r="P639" s="1" cm="1">
        <f t="array" ref="P639">_xlfn.SWITCH($A$2,"average", AVERAGE(Instances!P639:Instances!P639),"median", MEDIAN(Instances!P639:Instances!P639),"min", MIN(Instances!P639:Instances!P639),"max", MAX(Instances!P639:Instances!P639),"diff", MAX(Instances!P639:Instances!P639)-MIN(Instances!P639:Instances!P639))</f>
        <v>0</v>
      </c>
      <c r="Q639" s="1" cm="1">
        <f t="array" ref="Q639">_xlfn.SWITCH($A$2,"average", AVERAGE(Instances!Q639:Instances!Q639),"median", MEDIAN(Instances!Q639:Instances!Q639),"min", MIN(Instances!Q639:Instances!Q639),"max", MAX(Instances!Q639:Instances!Q639),"diff", MAX(Instances!Q639:Instances!Q639)-MIN(Instances!Q639:Instances!Q639))</f>
        <v>0</v>
      </c>
      <c r="R639" s="1" cm="1">
        <f t="array" ref="R639">_xlfn.SWITCH($A$2,"average", AVERAGE(Instances!R639:Instances!R639),"median", MEDIAN(Instances!R639:Instances!R639),"min", MIN(Instances!R639:Instances!R639),"max", MAX(Instances!R639:Instances!R639),"diff", MAX(Instances!R639:Instances!R639)-MIN(Instances!R639:Instances!R639))</f>
        <v>0</v>
      </c>
      <c r="S639" s="1">
        <f>MIN($B639)</f>
        <v>0</v>
      </c>
      <c r="T639" s="1">
        <f>MIN($C639)</f>
        <v>0</v>
      </c>
      <c r="U639" s="1">
        <f>MIN($D639)</f>
        <v>0</v>
      </c>
      <c r="V639" s="1">
        <f>MIN($E639)</f>
        <v>0</v>
      </c>
      <c r="W639" s="1">
        <f>MIN($F639)</f>
        <v>0</v>
      </c>
      <c r="X639" s="1">
        <f>MIN($G639)</f>
        <v>0</v>
      </c>
      <c r="Y639" s="1">
        <f>MIN($H639)</f>
        <v>0</v>
      </c>
      <c r="Z639" s="1">
        <f>MIN($I639)</f>
        <v>0</v>
      </c>
      <c r="AA639" s="1">
        <f>MIN($J639)</f>
        <v>0</v>
      </c>
      <c r="AB639" s="1">
        <f>MIN($K639)</f>
        <v>0</v>
      </c>
      <c r="AC639" s="1">
        <f>MIN($M639)</f>
        <v>0</v>
      </c>
      <c r="AD639" s="1">
        <f>MIN($N639)</f>
        <v>0</v>
      </c>
      <c r="AE639" s="1">
        <f>MIN($P639)</f>
        <v>0</v>
      </c>
      <c r="AF639" s="1">
        <f>MIN($Q639)</f>
        <v>0</v>
      </c>
      <c r="AG639" s="1">
        <f>MIN($R639)</f>
        <v>0</v>
      </c>
      <c r="AH639" s="1">
        <f>MEDIAN($B639)</f>
        <v>0</v>
      </c>
      <c r="AI639" s="1">
        <f>MEDIAN($C639)</f>
        <v>0</v>
      </c>
      <c r="AJ639" s="1">
        <f>MEDIAN($D639)</f>
        <v>0</v>
      </c>
      <c r="AK639" s="1">
        <f>MEDIAN($E639)</f>
        <v>0</v>
      </c>
      <c r="AL639" s="1">
        <f>MEDIAN($F639)</f>
        <v>0</v>
      </c>
      <c r="AM639" s="1">
        <f>MEDIAN($G639)</f>
        <v>0</v>
      </c>
      <c r="AN639" s="1">
        <f>MEDIAN($H639)</f>
        <v>0</v>
      </c>
      <c r="AO639" s="1">
        <f>MEDIAN($I639)</f>
        <v>0</v>
      </c>
      <c r="AP639" s="1">
        <f>MEDIAN($J639)</f>
        <v>0</v>
      </c>
      <c r="AQ639" s="1">
        <f>MEDIAN($K639)</f>
        <v>0</v>
      </c>
      <c r="AR639" s="1">
        <f>MEDIAN($M639)</f>
        <v>0</v>
      </c>
      <c r="AS639" s="1">
        <f>MEDIAN($N639)</f>
        <v>0</v>
      </c>
      <c r="AT639" s="1">
        <f>MEDIAN($P639)</f>
        <v>0</v>
      </c>
      <c r="AU639" s="1">
        <f>MEDIAN($Q639)</f>
        <v>0</v>
      </c>
      <c r="AV639" s="1">
        <f>MEDIAN($R639)</f>
        <v>0</v>
      </c>
      <c r="AW639" s="1">
        <f>MAX($B639)</f>
        <v>0</v>
      </c>
      <c r="AX639" s="1">
        <f>MAX($C639)</f>
        <v>0</v>
      </c>
      <c r="AY639" s="1">
        <f>MAX($D639)</f>
        <v>0</v>
      </c>
      <c r="AZ639" s="1">
        <f>MAX($E639)</f>
        <v>0</v>
      </c>
      <c r="BA639" s="1">
        <f>MAX($F639)</f>
        <v>0</v>
      </c>
      <c r="BB639" s="1">
        <f>MAX($G639)</f>
        <v>0</v>
      </c>
      <c r="BC639" s="1">
        <f>MAX($H639)</f>
        <v>0</v>
      </c>
      <c r="BD639" s="1">
        <f>MAX($I639)</f>
        <v>0</v>
      </c>
      <c r="BE639" s="1">
        <f>MAX($J639)</f>
        <v>0</v>
      </c>
      <c r="BF639" s="1">
        <f>MAX($K639)</f>
        <v>0</v>
      </c>
      <c r="BG639" s="1">
        <f>MAX($M639)</f>
        <v>0</v>
      </c>
      <c r="BH639" s="1">
        <f>MAX($N639)</f>
        <v>0</v>
      </c>
      <c r="BI639" s="1">
        <f>MAX($P639)</f>
        <v>0</v>
      </c>
      <c r="BJ639" s="1">
        <f>MAX($Q639)</f>
        <v>0</v>
      </c>
      <c r="BK639" s="1">
        <f>MAX($R639)</f>
        <v>0</v>
      </c>
    </row>
    <row r="640" spans="1:63">
      <c r="A640" s="1" t="s">
        <v>154</v>
      </c>
      <c r="B640" s="1" cm="1">
        <f t="array" ref="B640">_xlfn.SWITCH($A$2,"average", AVERAGE(Instances!B640:Instances!B640),"median", MEDIAN(Instances!B640:Instances!B640),"min", MIN(Instances!B640:Instances!B640),"max", MAX(Instances!B640:Instances!B640),"diff", MAX(Instances!B640:Instances!B640)-MIN(Instances!B640:Instances!B640))</f>
        <v>0</v>
      </c>
      <c r="C640" s="1" cm="1">
        <f t="array" ref="C640">_xlfn.SWITCH($A$2,"average", AVERAGE(Instances!C640:Instances!C640),"median", MEDIAN(Instances!C640:Instances!C640),"min", MIN(Instances!C640:Instances!C640),"max", MAX(Instances!C640:Instances!C640),"diff", MAX(Instances!C640:Instances!C640)-MIN(Instances!C640:Instances!C640))</f>
        <v>0</v>
      </c>
      <c r="D640" s="1" cm="1">
        <f t="array" ref="D640">_xlfn.SWITCH($A$2,"average", AVERAGE(Instances!D640:Instances!D640),"median", MEDIAN(Instances!D640:Instances!D640),"min", MIN(Instances!D640:Instances!D640),"max", MAX(Instances!D640:Instances!D640),"diff", MAX(Instances!D640:Instances!D640)-MIN(Instances!D640:Instances!D640))</f>
        <v>0</v>
      </c>
      <c r="E640" s="1" cm="1">
        <f t="array" ref="E640">_xlfn.SWITCH($A$2,"average", AVERAGE(Instances!E640:Instances!E640),"median", MEDIAN(Instances!E640:Instances!E640),"min", MIN(Instances!E640:Instances!E640),"max", MAX(Instances!E640:Instances!E640),"diff", MAX(Instances!E640:Instances!E640)-MIN(Instances!E640:Instances!E640))</f>
        <v>0</v>
      </c>
      <c r="F640" s="1" cm="1">
        <f t="array" ref="F640">_xlfn.SWITCH($A$2,"average", AVERAGE(Instances!F640:Instances!F640),"median", MEDIAN(Instances!F640:Instances!F640),"min", MIN(Instances!F640:Instances!F640),"max", MAX(Instances!F640:Instances!F640),"diff", MAX(Instances!F640:Instances!F640)-MIN(Instances!F640:Instances!F640))</f>
        <v>0</v>
      </c>
      <c r="G640" s="1" cm="1">
        <f t="array" ref="G640">_xlfn.SWITCH($A$2,"average", AVERAGE(Instances!G640:Instances!G640),"median", MEDIAN(Instances!G640:Instances!G640),"min", MIN(Instances!G640:Instances!G640),"max", MAX(Instances!G640:Instances!G640),"diff", MAX(Instances!G640:Instances!G640)-MIN(Instances!G640:Instances!G640))</f>
        <v>0</v>
      </c>
      <c r="H640" s="1" cm="1">
        <f t="array" ref="H640">_xlfn.SWITCH($A$2,"average", AVERAGE(Instances!H640:Instances!H640),"median", MEDIAN(Instances!H640:Instances!H640),"min", MIN(Instances!H640:Instances!H640),"max", MAX(Instances!H640:Instances!H640),"diff", MAX(Instances!H640:Instances!H640)-MIN(Instances!H640:Instances!H640))</f>
        <v>0</v>
      </c>
      <c r="I640" s="1" cm="1">
        <f t="array" ref="I640">_xlfn.SWITCH($A$2,"average", AVERAGE(Instances!I640:Instances!I640),"median", MEDIAN(Instances!I640:Instances!I640),"min", MIN(Instances!I640:Instances!I640),"max", MAX(Instances!I640:Instances!I640),"diff", MAX(Instances!I640:Instances!I640)-MIN(Instances!I640:Instances!I640))</f>
        <v>0</v>
      </c>
      <c r="J640" s="1" cm="1">
        <f t="array" ref="J640">_xlfn.SWITCH($A$2,"average", AVERAGE(Instances!J640:Instances!J640),"median", MEDIAN(Instances!J640:Instances!J640),"min", MIN(Instances!J640:Instances!J640),"max", MAX(Instances!J640:Instances!J640),"diff", MAX(Instances!J640:Instances!J640)-MIN(Instances!J640:Instances!J640))</f>
        <v>0</v>
      </c>
      <c r="K640" s="1" cm="1">
        <f t="array" ref="K640">_xlfn.SWITCH($A$2,"average", AVERAGE(Instances!K640:Instances!K640),"median", MEDIAN(Instances!K640:Instances!K640),"min", MIN(Instances!K640:Instances!K640),"max", MAX(Instances!K640:Instances!K640),"diff", MAX(Instances!K640:Instances!K640)-MIN(Instances!K640:Instances!K640))</f>
        <v>0</v>
      </c>
      <c r="L640" s="1"/>
      <c r="M640" s="1" cm="1">
        <f t="array" ref="M640">_xlfn.SWITCH($A$2,"average", AVERAGE(Instances!M640:Instances!M640),"median", MEDIAN(Instances!M640:Instances!M640),"min", MIN(Instances!M640:Instances!M640),"max", MAX(Instances!M640:Instances!M640),"diff", MAX(Instances!M640:Instances!M640)-MIN(Instances!M640:Instances!M640))</f>
        <v>0</v>
      </c>
      <c r="N640" s="1" cm="1">
        <f t="array" ref="N640">_xlfn.SWITCH($A$2,"average", AVERAGE(Instances!N640:Instances!N640),"median", MEDIAN(Instances!N640:Instances!N640),"min", MIN(Instances!N640:Instances!N640),"max", MAX(Instances!N640:Instances!N640),"diff", MAX(Instances!N640:Instances!N640)-MIN(Instances!N640:Instances!N640))</f>
        <v>0</v>
      </c>
      <c r="O640" s="1"/>
      <c r="P640" s="1" cm="1">
        <f t="array" ref="P640">_xlfn.SWITCH($A$2,"average", AVERAGE(Instances!P640:Instances!P640),"median", MEDIAN(Instances!P640:Instances!P640),"min", MIN(Instances!P640:Instances!P640),"max", MAX(Instances!P640:Instances!P640),"diff", MAX(Instances!P640:Instances!P640)-MIN(Instances!P640:Instances!P640))</f>
        <v>0</v>
      </c>
      <c r="Q640" s="1" cm="1">
        <f t="array" ref="Q640">_xlfn.SWITCH($A$2,"average", AVERAGE(Instances!Q640:Instances!Q640),"median", MEDIAN(Instances!Q640:Instances!Q640),"min", MIN(Instances!Q640:Instances!Q640),"max", MAX(Instances!Q640:Instances!Q640),"diff", MAX(Instances!Q640:Instances!Q640)-MIN(Instances!Q640:Instances!Q640))</f>
        <v>0</v>
      </c>
      <c r="R640" s="1" cm="1">
        <f t="array" ref="R640">_xlfn.SWITCH($A$2,"average", AVERAGE(Instances!R640:Instances!R640),"median", MEDIAN(Instances!R640:Instances!R640),"min", MIN(Instances!R640:Instances!R640),"max", MAX(Instances!R640:Instances!R640),"diff", MAX(Instances!R640:Instances!R640)-MIN(Instances!R640:Instances!R640))</f>
        <v>0</v>
      </c>
      <c r="S640" s="1">
        <f>MIN($B640)</f>
        <v>0</v>
      </c>
      <c r="T640" s="1">
        <f>MIN($C640)</f>
        <v>0</v>
      </c>
      <c r="U640" s="1">
        <f>MIN($D640)</f>
        <v>0</v>
      </c>
      <c r="V640" s="1">
        <f>MIN($E640)</f>
        <v>0</v>
      </c>
      <c r="W640" s="1">
        <f>MIN($F640)</f>
        <v>0</v>
      </c>
      <c r="X640" s="1">
        <f>MIN($G640)</f>
        <v>0</v>
      </c>
      <c r="Y640" s="1">
        <f>MIN($H640)</f>
        <v>0</v>
      </c>
      <c r="Z640" s="1">
        <f>MIN($I640)</f>
        <v>0</v>
      </c>
      <c r="AA640" s="1">
        <f>MIN($J640)</f>
        <v>0</v>
      </c>
      <c r="AB640" s="1">
        <f>MIN($K640)</f>
        <v>0</v>
      </c>
      <c r="AC640" s="1">
        <f>MIN($M640)</f>
        <v>0</v>
      </c>
      <c r="AD640" s="1">
        <f>MIN($N640)</f>
        <v>0</v>
      </c>
      <c r="AE640" s="1">
        <f>MIN($P640)</f>
        <v>0</v>
      </c>
      <c r="AF640" s="1">
        <f>MIN($Q640)</f>
        <v>0</v>
      </c>
      <c r="AG640" s="1">
        <f>MIN($R640)</f>
        <v>0</v>
      </c>
      <c r="AH640" s="1">
        <f>MEDIAN($B640)</f>
        <v>0</v>
      </c>
      <c r="AI640" s="1">
        <f>MEDIAN($C640)</f>
        <v>0</v>
      </c>
      <c r="AJ640" s="1">
        <f>MEDIAN($D640)</f>
        <v>0</v>
      </c>
      <c r="AK640" s="1">
        <f>MEDIAN($E640)</f>
        <v>0</v>
      </c>
      <c r="AL640" s="1">
        <f>MEDIAN($F640)</f>
        <v>0</v>
      </c>
      <c r="AM640" s="1">
        <f>MEDIAN($G640)</f>
        <v>0</v>
      </c>
      <c r="AN640" s="1">
        <f>MEDIAN($H640)</f>
        <v>0</v>
      </c>
      <c r="AO640" s="1">
        <f>MEDIAN($I640)</f>
        <v>0</v>
      </c>
      <c r="AP640" s="1">
        <f>MEDIAN($J640)</f>
        <v>0</v>
      </c>
      <c r="AQ640" s="1">
        <f>MEDIAN($K640)</f>
        <v>0</v>
      </c>
      <c r="AR640" s="1">
        <f>MEDIAN($M640)</f>
        <v>0</v>
      </c>
      <c r="AS640" s="1">
        <f>MEDIAN($N640)</f>
        <v>0</v>
      </c>
      <c r="AT640" s="1">
        <f>MEDIAN($P640)</f>
        <v>0</v>
      </c>
      <c r="AU640" s="1">
        <f>MEDIAN($Q640)</f>
        <v>0</v>
      </c>
      <c r="AV640" s="1">
        <f>MEDIAN($R640)</f>
        <v>0</v>
      </c>
      <c r="AW640" s="1">
        <f>MAX($B640)</f>
        <v>0</v>
      </c>
      <c r="AX640" s="1">
        <f>MAX($C640)</f>
        <v>0</v>
      </c>
      <c r="AY640" s="1">
        <f>MAX($D640)</f>
        <v>0</v>
      </c>
      <c r="AZ640" s="1">
        <f>MAX($E640)</f>
        <v>0</v>
      </c>
      <c r="BA640" s="1">
        <f>MAX($F640)</f>
        <v>0</v>
      </c>
      <c r="BB640" s="1">
        <f>MAX($G640)</f>
        <v>0</v>
      </c>
      <c r="BC640" s="1">
        <f>MAX($H640)</f>
        <v>0</v>
      </c>
      <c r="BD640" s="1">
        <f>MAX($I640)</f>
        <v>0</v>
      </c>
      <c r="BE640" s="1">
        <f>MAX($J640)</f>
        <v>0</v>
      </c>
      <c r="BF640" s="1">
        <f>MAX($K640)</f>
        <v>0</v>
      </c>
      <c r="BG640" s="1">
        <f>MAX($M640)</f>
        <v>0</v>
      </c>
      <c r="BH640" s="1">
        <f>MAX($N640)</f>
        <v>0</v>
      </c>
      <c r="BI640" s="1">
        <f>MAX($P640)</f>
        <v>0</v>
      </c>
      <c r="BJ640" s="1">
        <f>MAX($Q640)</f>
        <v>0</v>
      </c>
      <c r="BK640" s="1">
        <f>MAX($R640)</f>
        <v>0</v>
      </c>
    </row>
    <row r="641" spans="1:63">
      <c r="A641" s="1" t="s">
        <v>155</v>
      </c>
      <c r="B641" s="1" cm="1">
        <f t="array" ref="B641">_xlfn.SWITCH($A$2,"average", AVERAGE(Instances!B641:Instances!B641),"median", MEDIAN(Instances!B641:Instances!B641),"min", MIN(Instances!B641:Instances!B641),"max", MAX(Instances!B641:Instances!B641),"diff", MAX(Instances!B641:Instances!B641)-MIN(Instances!B641:Instances!B641))</f>
        <v>0</v>
      </c>
      <c r="C641" s="1" cm="1">
        <f t="array" ref="C641">_xlfn.SWITCH($A$2,"average", AVERAGE(Instances!C641:Instances!C641),"median", MEDIAN(Instances!C641:Instances!C641),"min", MIN(Instances!C641:Instances!C641),"max", MAX(Instances!C641:Instances!C641),"diff", MAX(Instances!C641:Instances!C641)-MIN(Instances!C641:Instances!C641))</f>
        <v>0</v>
      </c>
      <c r="D641" s="1" cm="1">
        <f t="array" ref="D641">_xlfn.SWITCH($A$2,"average", AVERAGE(Instances!D641:Instances!D641),"median", MEDIAN(Instances!D641:Instances!D641),"min", MIN(Instances!D641:Instances!D641),"max", MAX(Instances!D641:Instances!D641),"diff", MAX(Instances!D641:Instances!D641)-MIN(Instances!D641:Instances!D641))</f>
        <v>0</v>
      </c>
      <c r="E641" s="1" cm="1">
        <f t="array" ref="E641">_xlfn.SWITCH($A$2,"average", AVERAGE(Instances!E641:Instances!E641),"median", MEDIAN(Instances!E641:Instances!E641),"min", MIN(Instances!E641:Instances!E641),"max", MAX(Instances!E641:Instances!E641),"diff", MAX(Instances!E641:Instances!E641)-MIN(Instances!E641:Instances!E641))</f>
        <v>0</v>
      </c>
      <c r="F641" s="1" cm="1">
        <f t="array" ref="F641">_xlfn.SWITCH($A$2,"average", AVERAGE(Instances!F641:Instances!F641),"median", MEDIAN(Instances!F641:Instances!F641),"min", MIN(Instances!F641:Instances!F641),"max", MAX(Instances!F641:Instances!F641),"diff", MAX(Instances!F641:Instances!F641)-MIN(Instances!F641:Instances!F641))</f>
        <v>0</v>
      </c>
      <c r="G641" s="1" cm="1">
        <f t="array" ref="G641">_xlfn.SWITCH($A$2,"average", AVERAGE(Instances!G641:Instances!G641),"median", MEDIAN(Instances!G641:Instances!G641),"min", MIN(Instances!G641:Instances!G641),"max", MAX(Instances!G641:Instances!G641),"diff", MAX(Instances!G641:Instances!G641)-MIN(Instances!G641:Instances!G641))</f>
        <v>0</v>
      </c>
      <c r="H641" s="1" cm="1">
        <f t="array" ref="H641">_xlfn.SWITCH($A$2,"average", AVERAGE(Instances!H641:Instances!H641),"median", MEDIAN(Instances!H641:Instances!H641),"min", MIN(Instances!H641:Instances!H641),"max", MAX(Instances!H641:Instances!H641),"diff", MAX(Instances!H641:Instances!H641)-MIN(Instances!H641:Instances!H641))</f>
        <v>0</v>
      </c>
      <c r="I641" s="1" cm="1">
        <f t="array" ref="I641">_xlfn.SWITCH($A$2,"average", AVERAGE(Instances!I641:Instances!I641),"median", MEDIAN(Instances!I641:Instances!I641),"min", MIN(Instances!I641:Instances!I641),"max", MAX(Instances!I641:Instances!I641),"diff", MAX(Instances!I641:Instances!I641)-MIN(Instances!I641:Instances!I641))</f>
        <v>0</v>
      </c>
      <c r="J641" s="1" cm="1">
        <f t="array" ref="J641">_xlfn.SWITCH($A$2,"average", AVERAGE(Instances!J641:Instances!J641),"median", MEDIAN(Instances!J641:Instances!J641),"min", MIN(Instances!J641:Instances!J641),"max", MAX(Instances!J641:Instances!J641),"diff", MAX(Instances!J641:Instances!J641)-MIN(Instances!J641:Instances!J641))</f>
        <v>0</v>
      </c>
      <c r="K641" s="1" cm="1">
        <f t="array" ref="K641">_xlfn.SWITCH($A$2,"average", AVERAGE(Instances!K641:Instances!K641),"median", MEDIAN(Instances!K641:Instances!K641),"min", MIN(Instances!K641:Instances!K641),"max", MAX(Instances!K641:Instances!K641),"diff", MAX(Instances!K641:Instances!K641)-MIN(Instances!K641:Instances!K641))</f>
        <v>0</v>
      </c>
      <c r="L641" s="1"/>
      <c r="M641" s="1" cm="1">
        <f t="array" ref="M641">_xlfn.SWITCH($A$2,"average", AVERAGE(Instances!M641:Instances!M641),"median", MEDIAN(Instances!M641:Instances!M641),"min", MIN(Instances!M641:Instances!M641),"max", MAX(Instances!M641:Instances!M641),"diff", MAX(Instances!M641:Instances!M641)-MIN(Instances!M641:Instances!M641))</f>
        <v>0</v>
      </c>
      <c r="N641" s="1" cm="1">
        <f t="array" ref="N641">_xlfn.SWITCH($A$2,"average", AVERAGE(Instances!N641:Instances!N641),"median", MEDIAN(Instances!N641:Instances!N641),"min", MIN(Instances!N641:Instances!N641),"max", MAX(Instances!N641:Instances!N641),"diff", MAX(Instances!N641:Instances!N641)-MIN(Instances!N641:Instances!N641))</f>
        <v>0</v>
      </c>
      <c r="O641" s="1"/>
      <c r="P641" s="1" cm="1">
        <f t="array" ref="P641">_xlfn.SWITCH($A$2,"average", AVERAGE(Instances!P641:Instances!P641),"median", MEDIAN(Instances!P641:Instances!P641),"min", MIN(Instances!P641:Instances!P641),"max", MAX(Instances!P641:Instances!P641),"diff", MAX(Instances!P641:Instances!P641)-MIN(Instances!P641:Instances!P641))</f>
        <v>0</v>
      </c>
      <c r="Q641" s="1" cm="1">
        <f t="array" ref="Q641">_xlfn.SWITCH($A$2,"average", AVERAGE(Instances!Q641:Instances!Q641),"median", MEDIAN(Instances!Q641:Instances!Q641),"min", MIN(Instances!Q641:Instances!Q641),"max", MAX(Instances!Q641:Instances!Q641),"diff", MAX(Instances!Q641:Instances!Q641)-MIN(Instances!Q641:Instances!Q641))</f>
        <v>0</v>
      </c>
      <c r="R641" s="1" cm="1">
        <f t="array" ref="R641">_xlfn.SWITCH($A$2,"average", AVERAGE(Instances!R641:Instances!R641),"median", MEDIAN(Instances!R641:Instances!R641),"min", MIN(Instances!R641:Instances!R641),"max", MAX(Instances!R641:Instances!R641),"diff", MAX(Instances!R641:Instances!R641)-MIN(Instances!R641:Instances!R641))</f>
        <v>0</v>
      </c>
      <c r="S641" s="1">
        <f>MIN($B641)</f>
        <v>0</v>
      </c>
      <c r="T641" s="1">
        <f>MIN($C641)</f>
        <v>0</v>
      </c>
      <c r="U641" s="1">
        <f>MIN($D641)</f>
        <v>0</v>
      </c>
      <c r="V641" s="1">
        <f>MIN($E641)</f>
        <v>0</v>
      </c>
      <c r="W641" s="1">
        <f>MIN($F641)</f>
        <v>0</v>
      </c>
      <c r="X641" s="1">
        <f>MIN($G641)</f>
        <v>0</v>
      </c>
      <c r="Y641" s="1">
        <f>MIN($H641)</f>
        <v>0</v>
      </c>
      <c r="Z641" s="1">
        <f>MIN($I641)</f>
        <v>0</v>
      </c>
      <c r="AA641" s="1">
        <f>MIN($J641)</f>
        <v>0</v>
      </c>
      <c r="AB641" s="1">
        <f>MIN($K641)</f>
        <v>0</v>
      </c>
      <c r="AC641" s="1">
        <f>MIN($M641)</f>
        <v>0</v>
      </c>
      <c r="AD641" s="1">
        <f>MIN($N641)</f>
        <v>0</v>
      </c>
      <c r="AE641" s="1">
        <f>MIN($P641)</f>
        <v>0</v>
      </c>
      <c r="AF641" s="1">
        <f>MIN($Q641)</f>
        <v>0</v>
      </c>
      <c r="AG641" s="1">
        <f>MIN($R641)</f>
        <v>0</v>
      </c>
      <c r="AH641" s="1">
        <f>MEDIAN($B641)</f>
        <v>0</v>
      </c>
      <c r="AI641" s="1">
        <f>MEDIAN($C641)</f>
        <v>0</v>
      </c>
      <c r="AJ641" s="1">
        <f>MEDIAN($D641)</f>
        <v>0</v>
      </c>
      <c r="AK641" s="1">
        <f>MEDIAN($E641)</f>
        <v>0</v>
      </c>
      <c r="AL641" s="1">
        <f>MEDIAN($F641)</f>
        <v>0</v>
      </c>
      <c r="AM641" s="1">
        <f>MEDIAN($G641)</f>
        <v>0</v>
      </c>
      <c r="AN641" s="1">
        <f>MEDIAN($H641)</f>
        <v>0</v>
      </c>
      <c r="AO641" s="1">
        <f>MEDIAN($I641)</f>
        <v>0</v>
      </c>
      <c r="AP641" s="1">
        <f>MEDIAN($J641)</f>
        <v>0</v>
      </c>
      <c r="AQ641" s="1">
        <f>MEDIAN($K641)</f>
        <v>0</v>
      </c>
      <c r="AR641" s="1">
        <f>MEDIAN($M641)</f>
        <v>0</v>
      </c>
      <c r="AS641" s="1">
        <f>MEDIAN($N641)</f>
        <v>0</v>
      </c>
      <c r="AT641" s="1">
        <f>MEDIAN($P641)</f>
        <v>0</v>
      </c>
      <c r="AU641" s="1">
        <f>MEDIAN($Q641)</f>
        <v>0</v>
      </c>
      <c r="AV641" s="1">
        <f>MEDIAN($R641)</f>
        <v>0</v>
      </c>
      <c r="AW641" s="1">
        <f>MAX($B641)</f>
        <v>0</v>
      </c>
      <c r="AX641" s="1">
        <f>MAX($C641)</f>
        <v>0</v>
      </c>
      <c r="AY641" s="1">
        <f>MAX($D641)</f>
        <v>0</v>
      </c>
      <c r="AZ641" s="1">
        <f>MAX($E641)</f>
        <v>0</v>
      </c>
      <c r="BA641" s="1">
        <f>MAX($F641)</f>
        <v>0</v>
      </c>
      <c r="BB641" s="1">
        <f>MAX($G641)</f>
        <v>0</v>
      </c>
      <c r="BC641" s="1">
        <f>MAX($H641)</f>
        <v>0</v>
      </c>
      <c r="BD641" s="1">
        <f>MAX($I641)</f>
        <v>0</v>
      </c>
      <c r="BE641" s="1">
        <f>MAX($J641)</f>
        <v>0</v>
      </c>
      <c r="BF641" s="1">
        <f>MAX($K641)</f>
        <v>0</v>
      </c>
      <c r="BG641" s="1">
        <f>MAX($M641)</f>
        <v>0</v>
      </c>
      <c r="BH641" s="1">
        <f>MAX($N641)</f>
        <v>0</v>
      </c>
      <c r="BI641" s="1">
        <f>MAX($P641)</f>
        <v>0</v>
      </c>
      <c r="BJ641" s="1">
        <f>MAX($Q641)</f>
        <v>0</v>
      </c>
      <c r="BK641" s="1">
        <f>MAX($R641)</f>
        <v>0</v>
      </c>
    </row>
    <row r="642" spans="1:63">
      <c r="A642" s="1" t="s">
        <v>156</v>
      </c>
      <c r="B642" s="1" cm="1">
        <f t="array" ref="B642">_xlfn.SWITCH($A$2,"average", AVERAGE(Instances!B642:Instances!B642),"median", MEDIAN(Instances!B642:Instances!B642),"min", MIN(Instances!B642:Instances!B642),"max", MAX(Instances!B642:Instances!B642),"diff", MAX(Instances!B642:Instances!B642)-MIN(Instances!B642:Instances!B642))</f>
        <v>0</v>
      </c>
      <c r="C642" s="1" cm="1">
        <f t="array" ref="C642">_xlfn.SWITCH($A$2,"average", AVERAGE(Instances!C642:Instances!C642),"median", MEDIAN(Instances!C642:Instances!C642),"min", MIN(Instances!C642:Instances!C642),"max", MAX(Instances!C642:Instances!C642),"diff", MAX(Instances!C642:Instances!C642)-MIN(Instances!C642:Instances!C642))</f>
        <v>0</v>
      </c>
      <c r="D642" s="1" cm="1">
        <f t="array" ref="D642">_xlfn.SWITCH($A$2,"average", AVERAGE(Instances!D642:Instances!D642),"median", MEDIAN(Instances!D642:Instances!D642),"min", MIN(Instances!D642:Instances!D642),"max", MAX(Instances!D642:Instances!D642),"diff", MAX(Instances!D642:Instances!D642)-MIN(Instances!D642:Instances!D642))</f>
        <v>0</v>
      </c>
      <c r="E642" s="1" cm="1">
        <f t="array" ref="E642">_xlfn.SWITCH($A$2,"average", AVERAGE(Instances!E642:Instances!E642),"median", MEDIAN(Instances!E642:Instances!E642),"min", MIN(Instances!E642:Instances!E642),"max", MAX(Instances!E642:Instances!E642),"diff", MAX(Instances!E642:Instances!E642)-MIN(Instances!E642:Instances!E642))</f>
        <v>0</v>
      </c>
      <c r="F642" s="1" cm="1">
        <f t="array" ref="F642">_xlfn.SWITCH($A$2,"average", AVERAGE(Instances!F642:Instances!F642),"median", MEDIAN(Instances!F642:Instances!F642),"min", MIN(Instances!F642:Instances!F642),"max", MAX(Instances!F642:Instances!F642),"diff", MAX(Instances!F642:Instances!F642)-MIN(Instances!F642:Instances!F642))</f>
        <v>0</v>
      </c>
      <c r="G642" s="1" cm="1">
        <f t="array" ref="G642">_xlfn.SWITCH($A$2,"average", AVERAGE(Instances!G642:Instances!G642),"median", MEDIAN(Instances!G642:Instances!G642),"min", MIN(Instances!G642:Instances!G642),"max", MAX(Instances!G642:Instances!G642),"diff", MAX(Instances!G642:Instances!G642)-MIN(Instances!G642:Instances!G642))</f>
        <v>0</v>
      </c>
      <c r="H642" s="1" cm="1">
        <f t="array" ref="H642">_xlfn.SWITCH($A$2,"average", AVERAGE(Instances!H642:Instances!H642),"median", MEDIAN(Instances!H642:Instances!H642),"min", MIN(Instances!H642:Instances!H642),"max", MAX(Instances!H642:Instances!H642),"diff", MAX(Instances!H642:Instances!H642)-MIN(Instances!H642:Instances!H642))</f>
        <v>0</v>
      </c>
      <c r="I642" s="1" cm="1">
        <f t="array" ref="I642">_xlfn.SWITCH($A$2,"average", AVERAGE(Instances!I642:Instances!I642),"median", MEDIAN(Instances!I642:Instances!I642),"min", MIN(Instances!I642:Instances!I642),"max", MAX(Instances!I642:Instances!I642),"diff", MAX(Instances!I642:Instances!I642)-MIN(Instances!I642:Instances!I642))</f>
        <v>0</v>
      </c>
      <c r="J642" s="1" cm="1">
        <f t="array" ref="J642">_xlfn.SWITCH($A$2,"average", AVERAGE(Instances!J642:Instances!J642),"median", MEDIAN(Instances!J642:Instances!J642),"min", MIN(Instances!J642:Instances!J642),"max", MAX(Instances!J642:Instances!J642),"diff", MAX(Instances!J642:Instances!J642)-MIN(Instances!J642:Instances!J642))</f>
        <v>0</v>
      </c>
      <c r="K642" s="1" cm="1">
        <f t="array" ref="K642">_xlfn.SWITCH($A$2,"average", AVERAGE(Instances!K642:Instances!K642),"median", MEDIAN(Instances!K642:Instances!K642),"min", MIN(Instances!K642:Instances!K642),"max", MAX(Instances!K642:Instances!K642),"diff", MAX(Instances!K642:Instances!K642)-MIN(Instances!K642:Instances!K642))</f>
        <v>0</v>
      </c>
      <c r="L642" s="1"/>
      <c r="M642" s="1" cm="1">
        <f t="array" ref="M642">_xlfn.SWITCH($A$2,"average", AVERAGE(Instances!M642:Instances!M642),"median", MEDIAN(Instances!M642:Instances!M642),"min", MIN(Instances!M642:Instances!M642),"max", MAX(Instances!M642:Instances!M642),"diff", MAX(Instances!M642:Instances!M642)-MIN(Instances!M642:Instances!M642))</f>
        <v>0</v>
      </c>
      <c r="N642" s="1" cm="1">
        <f t="array" ref="N642">_xlfn.SWITCH($A$2,"average", AVERAGE(Instances!N642:Instances!N642),"median", MEDIAN(Instances!N642:Instances!N642),"min", MIN(Instances!N642:Instances!N642),"max", MAX(Instances!N642:Instances!N642),"diff", MAX(Instances!N642:Instances!N642)-MIN(Instances!N642:Instances!N642))</f>
        <v>0</v>
      </c>
      <c r="O642" s="1"/>
      <c r="P642" s="1" cm="1">
        <f t="array" ref="P642">_xlfn.SWITCH($A$2,"average", AVERAGE(Instances!P642:Instances!P642),"median", MEDIAN(Instances!P642:Instances!P642),"min", MIN(Instances!P642:Instances!P642),"max", MAX(Instances!P642:Instances!P642),"diff", MAX(Instances!P642:Instances!P642)-MIN(Instances!P642:Instances!P642))</f>
        <v>0</v>
      </c>
      <c r="Q642" s="1" cm="1">
        <f t="array" ref="Q642">_xlfn.SWITCH($A$2,"average", AVERAGE(Instances!Q642:Instances!Q642),"median", MEDIAN(Instances!Q642:Instances!Q642),"min", MIN(Instances!Q642:Instances!Q642),"max", MAX(Instances!Q642:Instances!Q642),"diff", MAX(Instances!Q642:Instances!Q642)-MIN(Instances!Q642:Instances!Q642))</f>
        <v>0</v>
      </c>
      <c r="R642" s="1" cm="1">
        <f t="array" ref="R642">_xlfn.SWITCH($A$2,"average", AVERAGE(Instances!R642:Instances!R642),"median", MEDIAN(Instances!R642:Instances!R642),"min", MIN(Instances!R642:Instances!R642),"max", MAX(Instances!R642:Instances!R642),"diff", MAX(Instances!R642:Instances!R642)-MIN(Instances!R642:Instances!R642))</f>
        <v>0</v>
      </c>
      <c r="S642" s="1">
        <f>MIN($B642)</f>
        <v>0</v>
      </c>
      <c r="T642" s="1">
        <f>MIN($C642)</f>
        <v>0</v>
      </c>
      <c r="U642" s="1">
        <f>MIN($D642)</f>
        <v>0</v>
      </c>
      <c r="V642" s="1">
        <f>MIN($E642)</f>
        <v>0</v>
      </c>
      <c r="W642" s="1">
        <f>MIN($F642)</f>
        <v>0</v>
      </c>
      <c r="X642" s="1">
        <f>MIN($G642)</f>
        <v>0</v>
      </c>
      <c r="Y642" s="1">
        <f>MIN($H642)</f>
        <v>0</v>
      </c>
      <c r="Z642" s="1">
        <f>MIN($I642)</f>
        <v>0</v>
      </c>
      <c r="AA642" s="1">
        <f>MIN($J642)</f>
        <v>0</v>
      </c>
      <c r="AB642" s="1">
        <f>MIN($K642)</f>
        <v>0</v>
      </c>
      <c r="AC642" s="1">
        <f>MIN($M642)</f>
        <v>0</v>
      </c>
      <c r="AD642" s="1">
        <f>MIN($N642)</f>
        <v>0</v>
      </c>
      <c r="AE642" s="1">
        <f>MIN($P642)</f>
        <v>0</v>
      </c>
      <c r="AF642" s="1">
        <f>MIN($Q642)</f>
        <v>0</v>
      </c>
      <c r="AG642" s="1">
        <f>MIN($R642)</f>
        <v>0</v>
      </c>
      <c r="AH642" s="1">
        <f>MEDIAN($B642)</f>
        <v>0</v>
      </c>
      <c r="AI642" s="1">
        <f>MEDIAN($C642)</f>
        <v>0</v>
      </c>
      <c r="AJ642" s="1">
        <f>MEDIAN($D642)</f>
        <v>0</v>
      </c>
      <c r="AK642" s="1">
        <f>MEDIAN($E642)</f>
        <v>0</v>
      </c>
      <c r="AL642" s="1">
        <f>MEDIAN($F642)</f>
        <v>0</v>
      </c>
      <c r="AM642" s="1">
        <f>MEDIAN($G642)</f>
        <v>0</v>
      </c>
      <c r="AN642" s="1">
        <f>MEDIAN($H642)</f>
        <v>0</v>
      </c>
      <c r="AO642" s="1">
        <f>MEDIAN($I642)</f>
        <v>0</v>
      </c>
      <c r="AP642" s="1">
        <f>MEDIAN($J642)</f>
        <v>0</v>
      </c>
      <c r="AQ642" s="1">
        <f>MEDIAN($K642)</f>
        <v>0</v>
      </c>
      <c r="AR642" s="1">
        <f>MEDIAN($M642)</f>
        <v>0</v>
      </c>
      <c r="AS642" s="1">
        <f>MEDIAN($N642)</f>
        <v>0</v>
      </c>
      <c r="AT642" s="1">
        <f>MEDIAN($P642)</f>
        <v>0</v>
      </c>
      <c r="AU642" s="1">
        <f>MEDIAN($Q642)</f>
        <v>0</v>
      </c>
      <c r="AV642" s="1">
        <f>MEDIAN($R642)</f>
        <v>0</v>
      </c>
      <c r="AW642" s="1">
        <f>MAX($B642)</f>
        <v>0</v>
      </c>
      <c r="AX642" s="1">
        <f>MAX($C642)</f>
        <v>0</v>
      </c>
      <c r="AY642" s="1">
        <f>MAX($D642)</f>
        <v>0</v>
      </c>
      <c r="AZ642" s="1">
        <f>MAX($E642)</f>
        <v>0</v>
      </c>
      <c r="BA642" s="1">
        <f>MAX($F642)</f>
        <v>0</v>
      </c>
      <c r="BB642" s="1">
        <f>MAX($G642)</f>
        <v>0</v>
      </c>
      <c r="BC642" s="1">
        <f>MAX($H642)</f>
        <v>0</v>
      </c>
      <c r="BD642" s="1">
        <f>MAX($I642)</f>
        <v>0</v>
      </c>
      <c r="BE642" s="1">
        <f>MAX($J642)</f>
        <v>0</v>
      </c>
      <c r="BF642" s="1">
        <f>MAX($K642)</f>
        <v>0</v>
      </c>
      <c r="BG642" s="1">
        <f>MAX($M642)</f>
        <v>0</v>
      </c>
      <c r="BH642" s="1">
        <f>MAX($N642)</f>
        <v>0</v>
      </c>
      <c r="BI642" s="1">
        <f>MAX($P642)</f>
        <v>0</v>
      </c>
      <c r="BJ642" s="1">
        <f>MAX($Q642)</f>
        <v>0</v>
      </c>
      <c r="BK642" s="1">
        <f>MAX($R642)</f>
        <v>0</v>
      </c>
    </row>
    <row r="643" spans="1:63">
      <c r="A643" s="1" t="s">
        <v>157</v>
      </c>
      <c r="B643" s="1" cm="1">
        <f t="array" ref="B643">_xlfn.SWITCH($A$2,"average", AVERAGE(Instances!B643:Instances!B643),"median", MEDIAN(Instances!B643:Instances!B643),"min", MIN(Instances!B643:Instances!B643),"max", MAX(Instances!B643:Instances!B643),"diff", MAX(Instances!B643:Instances!B643)-MIN(Instances!B643:Instances!B643))</f>
        <v>0</v>
      </c>
      <c r="C643" s="1" cm="1">
        <f t="array" ref="C643">_xlfn.SWITCH($A$2,"average", AVERAGE(Instances!C643:Instances!C643),"median", MEDIAN(Instances!C643:Instances!C643),"min", MIN(Instances!C643:Instances!C643),"max", MAX(Instances!C643:Instances!C643),"diff", MAX(Instances!C643:Instances!C643)-MIN(Instances!C643:Instances!C643))</f>
        <v>0</v>
      </c>
      <c r="D643" s="1" cm="1">
        <f t="array" ref="D643">_xlfn.SWITCH($A$2,"average", AVERAGE(Instances!D643:Instances!D643),"median", MEDIAN(Instances!D643:Instances!D643),"min", MIN(Instances!D643:Instances!D643),"max", MAX(Instances!D643:Instances!D643),"diff", MAX(Instances!D643:Instances!D643)-MIN(Instances!D643:Instances!D643))</f>
        <v>0</v>
      </c>
      <c r="E643" s="1" cm="1">
        <f t="array" ref="E643">_xlfn.SWITCH($A$2,"average", AVERAGE(Instances!E643:Instances!E643),"median", MEDIAN(Instances!E643:Instances!E643),"min", MIN(Instances!E643:Instances!E643),"max", MAX(Instances!E643:Instances!E643),"diff", MAX(Instances!E643:Instances!E643)-MIN(Instances!E643:Instances!E643))</f>
        <v>0</v>
      </c>
      <c r="F643" s="1" cm="1">
        <f t="array" ref="F643">_xlfn.SWITCH($A$2,"average", AVERAGE(Instances!F643:Instances!F643),"median", MEDIAN(Instances!F643:Instances!F643),"min", MIN(Instances!F643:Instances!F643),"max", MAX(Instances!F643:Instances!F643),"diff", MAX(Instances!F643:Instances!F643)-MIN(Instances!F643:Instances!F643))</f>
        <v>0</v>
      </c>
      <c r="G643" s="1" cm="1">
        <f t="array" ref="G643">_xlfn.SWITCH($A$2,"average", AVERAGE(Instances!G643:Instances!G643),"median", MEDIAN(Instances!G643:Instances!G643),"min", MIN(Instances!G643:Instances!G643),"max", MAX(Instances!G643:Instances!G643),"diff", MAX(Instances!G643:Instances!G643)-MIN(Instances!G643:Instances!G643))</f>
        <v>0</v>
      </c>
      <c r="H643" s="1" cm="1">
        <f t="array" ref="H643">_xlfn.SWITCH($A$2,"average", AVERAGE(Instances!H643:Instances!H643),"median", MEDIAN(Instances!H643:Instances!H643),"min", MIN(Instances!H643:Instances!H643),"max", MAX(Instances!H643:Instances!H643),"diff", MAX(Instances!H643:Instances!H643)-MIN(Instances!H643:Instances!H643))</f>
        <v>0</v>
      </c>
      <c r="I643" s="1" cm="1">
        <f t="array" ref="I643">_xlfn.SWITCH($A$2,"average", AVERAGE(Instances!I643:Instances!I643),"median", MEDIAN(Instances!I643:Instances!I643),"min", MIN(Instances!I643:Instances!I643),"max", MAX(Instances!I643:Instances!I643),"diff", MAX(Instances!I643:Instances!I643)-MIN(Instances!I643:Instances!I643))</f>
        <v>0</v>
      </c>
      <c r="J643" s="1" cm="1">
        <f t="array" ref="J643">_xlfn.SWITCH($A$2,"average", AVERAGE(Instances!J643:Instances!J643),"median", MEDIAN(Instances!J643:Instances!J643),"min", MIN(Instances!J643:Instances!J643),"max", MAX(Instances!J643:Instances!J643),"diff", MAX(Instances!J643:Instances!J643)-MIN(Instances!J643:Instances!J643))</f>
        <v>0</v>
      </c>
      <c r="K643" s="1" cm="1">
        <f t="array" ref="K643">_xlfn.SWITCH($A$2,"average", AVERAGE(Instances!K643:Instances!K643),"median", MEDIAN(Instances!K643:Instances!K643),"min", MIN(Instances!K643:Instances!K643),"max", MAX(Instances!K643:Instances!K643),"diff", MAX(Instances!K643:Instances!K643)-MIN(Instances!K643:Instances!K643))</f>
        <v>0</v>
      </c>
      <c r="L643" s="1"/>
      <c r="M643" s="1" cm="1">
        <f t="array" ref="M643">_xlfn.SWITCH($A$2,"average", AVERAGE(Instances!M643:Instances!M643),"median", MEDIAN(Instances!M643:Instances!M643),"min", MIN(Instances!M643:Instances!M643),"max", MAX(Instances!M643:Instances!M643),"diff", MAX(Instances!M643:Instances!M643)-MIN(Instances!M643:Instances!M643))</f>
        <v>0</v>
      </c>
      <c r="N643" s="1" cm="1">
        <f t="array" ref="N643">_xlfn.SWITCH($A$2,"average", AVERAGE(Instances!N643:Instances!N643),"median", MEDIAN(Instances!N643:Instances!N643),"min", MIN(Instances!N643:Instances!N643),"max", MAX(Instances!N643:Instances!N643),"diff", MAX(Instances!N643:Instances!N643)-MIN(Instances!N643:Instances!N643))</f>
        <v>0</v>
      </c>
      <c r="O643" s="1"/>
      <c r="P643" s="1" cm="1">
        <f t="array" ref="P643">_xlfn.SWITCH($A$2,"average", AVERAGE(Instances!P643:Instances!P643),"median", MEDIAN(Instances!P643:Instances!P643),"min", MIN(Instances!P643:Instances!P643),"max", MAX(Instances!P643:Instances!P643),"diff", MAX(Instances!P643:Instances!P643)-MIN(Instances!P643:Instances!P643))</f>
        <v>0</v>
      </c>
      <c r="Q643" s="1" cm="1">
        <f t="array" ref="Q643">_xlfn.SWITCH($A$2,"average", AVERAGE(Instances!Q643:Instances!Q643),"median", MEDIAN(Instances!Q643:Instances!Q643),"min", MIN(Instances!Q643:Instances!Q643),"max", MAX(Instances!Q643:Instances!Q643),"diff", MAX(Instances!Q643:Instances!Q643)-MIN(Instances!Q643:Instances!Q643))</f>
        <v>0</v>
      </c>
      <c r="R643" s="1" cm="1">
        <f t="array" ref="R643">_xlfn.SWITCH($A$2,"average", AVERAGE(Instances!R643:Instances!R643),"median", MEDIAN(Instances!R643:Instances!R643),"min", MIN(Instances!R643:Instances!R643),"max", MAX(Instances!R643:Instances!R643),"diff", MAX(Instances!R643:Instances!R643)-MIN(Instances!R643:Instances!R643))</f>
        <v>0</v>
      </c>
      <c r="S643" s="1">
        <f>MIN($B643)</f>
        <v>0</v>
      </c>
      <c r="T643" s="1">
        <f>MIN($C643)</f>
        <v>0</v>
      </c>
      <c r="U643" s="1">
        <f>MIN($D643)</f>
        <v>0</v>
      </c>
      <c r="V643" s="1">
        <f>MIN($E643)</f>
        <v>0</v>
      </c>
      <c r="W643" s="1">
        <f>MIN($F643)</f>
        <v>0</v>
      </c>
      <c r="X643" s="1">
        <f>MIN($G643)</f>
        <v>0</v>
      </c>
      <c r="Y643" s="1">
        <f>MIN($H643)</f>
        <v>0</v>
      </c>
      <c r="Z643" s="1">
        <f>MIN($I643)</f>
        <v>0</v>
      </c>
      <c r="AA643" s="1">
        <f>MIN($J643)</f>
        <v>0</v>
      </c>
      <c r="AB643" s="1">
        <f>MIN($K643)</f>
        <v>0</v>
      </c>
      <c r="AC643" s="1">
        <f>MIN($M643)</f>
        <v>0</v>
      </c>
      <c r="AD643" s="1">
        <f>MIN($N643)</f>
        <v>0</v>
      </c>
      <c r="AE643" s="1">
        <f>MIN($P643)</f>
        <v>0</v>
      </c>
      <c r="AF643" s="1">
        <f>MIN($Q643)</f>
        <v>0</v>
      </c>
      <c r="AG643" s="1">
        <f>MIN($R643)</f>
        <v>0</v>
      </c>
      <c r="AH643" s="1">
        <f>MEDIAN($B643)</f>
        <v>0</v>
      </c>
      <c r="AI643" s="1">
        <f>MEDIAN($C643)</f>
        <v>0</v>
      </c>
      <c r="AJ643" s="1">
        <f>MEDIAN($D643)</f>
        <v>0</v>
      </c>
      <c r="AK643" s="1">
        <f>MEDIAN($E643)</f>
        <v>0</v>
      </c>
      <c r="AL643" s="1">
        <f>MEDIAN($F643)</f>
        <v>0</v>
      </c>
      <c r="AM643" s="1">
        <f>MEDIAN($G643)</f>
        <v>0</v>
      </c>
      <c r="AN643" s="1">
        <f>MEDIAN($H643)</f>
        <v>0</v>
      </c>
      <c r="AO643" s="1">
        <f>MEDIAN($I643)</f>
        <v>0</v>
      </c>
      <c r="AP643" s="1">
        <f>MEDIAN($J643)</f>
        <v>0</v>
      </c>
      <c r="AQ643" s="1">
        <f>MEDIAN($K643)</f>
        <v>0</v>
      </c>
      <c r="AR643" s="1">
        <f>MEDIAN($M643)</f>
        <v>0</v>
      </c>
      <c r="AS643" s="1">
        <f>MEDIAN($N643)</f>
        <v>0</v>
      </c>
      <c r="AT643" s="1">
        <f>MEDIAN($P643)</f>
        <v>0</v>
      </c>
      <c r="AU643" s="1">
        <f>MEDIAN($Q643)</f>
        <v>0</v>
      </c>
      <c r="AV643" s="1">
        <f>MEDIAN($R643)</f>
        <v>0</v>
      </c>
      <c r="AW643" s="1">
        <f>MAX($B643)</f>
        <v>0</v>
      </c>
      <c r="AX643" s="1">
        <f>MAX($C643)</f>
        <v>0</v>
      </c>
      <c r="AY643" s="1">
        <f>MAX($D643)</f>
        <v>0</v>
      </c>
      <c r="AZ643" s="1">
        <f>MAX($E643)</f>
        <v>0</v>
      </c>
      <c r="BA643" s="1">
        <f>MAX($F643)</f>
        <v>0</v>
      </c>
      <c r="BB643" s="1">
        <f>MAX($G643)</f>
        <v>0</v>
      </c>
      <c r="BC643" s="1">
        <f>MAX($H643)</f>
        <v>0</v>
      </c>
      <c r="BD643" s="1">
        <f>MAX($I643)</f>
        <v>0</v>
      </c>
      <c r="BE643" s="1">
        <f>MAX($J643)</f>
        <v>0</v>
      </c>
      <c r="BF643" s="1">
        <f>MAX($K643)</f>
        <v>0</v>
      </c>
      <c r="BG643" s="1">
        <f>MAX($M643)</f>
        <v>0</v>
      </c>
      <c r="BH643" s="1">
        <f>MAX($N643)</f>
        <v>0</v>
      </c>
      <c r="BI643" s="1">
        <f>MAX($P643)</f>
        <v>0</v>
      </c>
      <c r="BJ643" s="1">
        <f>MAX($Q643)</f>
        <v>0</v>
      </c>
      <c r="BK643" s="1">
        <f>MAX($R643)</f>
        <v>0</v>
      </c>
    </row>
    <row r="644" spans="1:63">
      <c r="A644" s="1" t="s">
        <v>158</v>
      </c>
      <c r="B644" s="1" cm="1">
        <f t="array" ref="B644">_xlfn.SWITCH($A$2,"average", AVERAGE(Instances!B644:Instances!B644),"median", MEDIAN(Instances!B644:Instances!B644),"min", MIN(Instances!B644:Instances!B644),"max", MAX(Instances!B644:Instances!B644),"diff", MAX(Instances!B644:Instances!B644)-MIN(Instances!B644:Instances!B644))</f>
        <v>0</v>
      </c>
      <c r="C644" s="1" cm="1">
        <f t="array" ref="C644">_xlfn.SWITCH($A$2,"average", AVERAGE(Instances!C644:Instances!C644),"median", MEDIAN(Instances!C644:Instances!C644),"min", MIN(Instances!C644:Instances!C644),"max", MAX(Instances!C644:Instances!C644),"diff", MAX(Instances!C644:Instances!C644)-MIN(Instances!C644:Instances!C644))</f>
        <v>0</v>
      </c>
      <c r="D644" s="1" cm="1">
        <f t="array" ref="D644">_xlfn.SWITCH($A$2,"average", AVERAGE(Instances!D644:Instances!D644),"median", MEDIAN(Instances!D644:Instances!D644),"min", MIN(Instances!D644:Instances!D644),"max", MAX(Instances!D644:Instances!D644),"diff", MAX(Instances!D644:Instances!D644)-MIN(Instances!D644:Instances!D644))</f>
        <v>0</v>
      </c>
      <c r="E644" s="1" cm="1">
        <f t="array" ref="E644">_xlfn.SWITCH($A$2,"average", AVERAGE(Instances!E644:Instances!E644),"median", MEDIAN(Instances!E644:Instances!E644),"min", MIN(Instances!E644:Instances!E644),"max", MAX(Instances!E644:Instances!E644),"diff", MAX(Instances!E644:Instances!E644)-MIN(Instances!E644:Instances!E644))</f>
        <v>0</v>
      </c>
      <c r="F644" s="1" cm="1">
        <f t="array" ref="F644">_xlfn.SWITCH($A$2,"average", AVERAGE(Instances!F644:Instances!F644),"median", MEDIAN(Instances!F644:Instances!F644),"min", MIN(Instances!F644:Instances!F644),"max", MAX(Instances!F644:Instances!F644),"diff", MAX(Instances!F644:Instances!F644)-MIN(Instances!F644:Instances!F644))</f>
        <v>0</v>
      </c>
      <c r="G644" s="1" cm="1">
        <f t="array" ref="G644">_xlfn.SWITCH($A$2,"average", AVERAGE(Instances!G644:Instances!G644),"median", MEDIAN(Instances!G644:Instances!G644),"min", MIN(Instances!G644:Instances!G644),"max", MAX(Instances!G644:Instances!G644),"diff", MAX(Instances!G644:Instances!G644)-MIN(Instances!G644:Instances!G644))</f>
        <v>0</v>
      </c>
      <c r="H644" s="1" cm="1">
        <f t="array" ref="H644">_xlfn.SWITCH($A$2,"average", AVERAGE(Instances!H644:Instances!H644),"median", MEDIAN(Instances!H644:Instances!H644),"min", MIN(Instances!H644:Instances!H644),"max", MAX(Instances!H644:Instances!H644),"diff", MAX(Instances!H644:Instances!H644)-MIN(Instances!H644:Instances!H644))</f>
        <v>0</v>
      </c>
      <c r="I644" s="1" cm="1">
        <f t="array" ref="I644">_xlfn.SWITCH($A$2,"average", AVERAGE(Instances!I644:Instances!I644),"median", MEDIAN(Instances!I644:Instances!I644),"min", MIN(Instances!I644:Instances!I644),"max", MAX(Instances!I644:Instances!I644),"diff", MAX(Instances!I644:Instances!I644)-MIN(Instances!I644:Instances!I644))</f>
        <v>0</v>
      </c>
      <c r="J644" s="1" cm="1">
        <f t="array" ref="J644">_xlfn.SWITCH($A$2,"average", AVERAGE(Instances!J644:Instances!J644),"median", MEDIAN(Instances!J644:Instances!J644),"min", MIN(Instances!J644:Instances!J644),"max", MAX(Instances!J644:Instances!J644),"diff", MAX(Instances!J644:Instances!J644)-MIN(Instances!J644:Instances!J644))</f>
        <v>0</v>
      </c>
      <c r="K644" s="1" cm="1">
        <f t="array" ref="K644">_xlfn.SWITCH($A$2,"average", AVERAGE(Instances!K644:Instances!K644),"median", MEDIAN(Instances!K644:Instances!K644),"min", MIN(Instances!K644:Instances!K644),"max", MAX(Instances!K644:Instances!K644),"diff", MAX(Instances!K644:Instances!K644)-MIN(Instances!K644:Instances!K644))</f>
        <v>0</v>
      </c>
      <c r="L644" s="1"/>
      <c r="M644" s="1" cm="1">
        <f t="array" ref="M644">_xlfn.SWITCH($A$2,"average", AVERAGE(Instances!M644:Instances!M644),"median", MEDIAN(Instances!M644:Instances!M644),"min", MIN(Instances!M644:Instances!M644),"max", MAX(Instances!M644:Instances!M644),"diff", MAX(Instances!M644:Instances!M644)-MIN(Instances!M644:Instances!M644))</f>
        <v>0</v>
      </c>
      <c r="N644" s="1" cm="1">
        <f t="array" ref="N644">_xlfn.SWITCH($A$2,"average", AVERAGE(Instances!N644:Instances!N644),"median", MEDIAN(Instances!N644:Instances!N644),"min", MIN(Instances!N644:Instances!N644),"max", MAX(Instances!N644:Instances!N644),"diff", MAX(Instances!N644:Instances!N644)-MIN(Instances!N644:Instances!N644))</f>
        <v>0</v>
      </c>
      <c r="O644" s="1"/>
      <c r="P644" s="1" cm="1">
        <f t="array" ref="P644">_xlfn.SWITCH($A$2,"average", AVERAGE(Instances!P644:Instances!P644),"median", MEDIAN(Instances!P644:Instances!P644),"min", MIN(Instances!P644:Instances!P644),"max", MAX(Instances!P644:Instances!P644),"diff", MAX(Instances!P644:Instances!P644)-MIN(Instances!P644:Instances!P644))</f>
        <v>0</v>
      </c>
      <c r="Q644" s="1" cm="1">
        <f t="array" ref="Q644">_xlfn.SWITCH($A$2,"average", AVERAGE(Instances!Q644:Instances!Q644),"median", MEDIAN(Instances!Q644:Instances!Q644),"min", MIN(Instances!Q644:Instances!Q644),"max", MAX(Instances!Q644:Instances!Q644),"diff", MAX(Instances!Q644:Instances!Q644)-MIN(Instances!Q644:Instances!Q644))</f>
        <v>0</v>
      </c>
      <c r="R644" s="1" cm="1">
        <f t="array" ref="R644">_xlfn.SWITCH($A$2,"average", AVERAGE(Instances!R644:Instances!R644),"median", MEDIAN(Instances!R644:Instances!R644),"min", MIN(Instances!R644:Instances!R644),"max", MAX(Instances!R644:Instances!R644),"diff", MAX(Instances!R644:Instances!R644)-MIN(Instances!R644:Instances!R644))</f>
        <v>0</v>
      </c>
      <c r="S644" s="1">
        <f>MIN($B644)</f>
        <v>0</v>
      </c>
      <c r="T644" s="1">
        <f>MIN($C644)</f>
        <v>0</v>
      </c>
      <c r="U644" s="1">
        <f>MIN($D644)</f>
        <v>0</v>
      </c>
      <c r="V644" s="1">
        <f>MIN($E644)</f>
        <v>0</v>
      </c>
      <c r="W644" s="1">
        <f>MIN($F644)</f>
        <v>0</v>
      </c>
      <c r="X644" s="1">
        <f>MIN($G644)</f>
        <v>0</v>
      </c>
      <c r="Y644" s="1">
        <f>MIN($H644)</f>
        <v>0</v>
      </c>
      <c r="Z644" s="1">
        <f>MIN($I644)</f>
        <v>0</v>
      </c>
      <c r="AA644" s="1">
        <f>MIN($J644)</f>
        <v>0</v>
      </c>
      <c r="AB644" s="1">
        <f>MIN($K644)</f>
        <v>0</v>
      </c>
      <c r="AC644" s="1">
        <f>MIN($M644)</f>
        <v>0</v>
      </c>
      <c r="AD644" s="1">
        <f>MIN($N644)</f>
        <v>0</v>
      </c>
      <c r="AE644" s="1">
        <f>MIN($P644)</f>
        <v>0</v>
      </c>
      <c r="AF644" s="1">
        <f>MIN($Q644)</f>
        <v>0</v>
      </c>
      <c r="AG644" s="1">
        <f>MIN($R644)</f>
        <v>0</v>
      </c>
      <c r="AH644" s="1">
        <f>MEDIAN($B644)</f>
        <v>0</v>
      </c>
      <c r="AI644" s="1">
        <f>MEDIAN($C644)</f>
        <v>0</v>
      </c>
      <c r="AJ644" s="1">
        <f>MEDIAN($D644)</f>
        <v>0</v>
      </c>
      <c r="AK644" s="1">
        <f>MEDIAN($E644)</f>
        <v>0</v>
      </c>
      <c r="AL644" s="1">
        <f>MEDIAN($F644)</f>
        <v>0</v>
      </c>
      <c r="AM644" s="1">
        <f>MEDIAN($G644)</f>
        <v>0</v>
      </c>
      <c r="AN644" s="1">
        <f>MEDIAN($H644)</f>
        <v>0</v>
      </c>
      <c r="AO644" s="1">
        <f>MEDIAN($I644)</f>
        <v>0</v>
      </c>
      <c r="AP644" s="1">
        <f>MEDIAN($J644)</f>
        <v>0</v>
      </c>
      <c r="AQ644" s="1">
        <f>MEDIAN($K644)</f>
        <v>0</v>
      </c>
      <c r="AR644" s="1">
        <f>MEDIAN($M644)</f>
        <v>0</v>
      </c>
      <c r="AS644" s="1">
        <f>MEDIAN($N644)</f>
        <v>0</v>
      </c>
      <c r="AT644" s="1">
        <f>MEDIAN($P644)</f>
        <v>0</v>
      </c>
      <c r="AU644" s="1">
        <f>MEDIAN($Q644)</f>
        <v>0</v>
      </c>
      <c r="AV644" s="1">
        <f>MEDIAN($R644)</f>
        <v>0</v>
      </c>
      <c r="AW644" s="1">
        <f>MAX($B644)</f>
        <v>0</v>
      </c>
      <c r="AX644" s="1">
        <f>MAX($C644)</f>
        <v>0</v>
      </c>
      <c r="AY644" s="1">
        <f>MAX($D644)</f>
        <v>0</v>
      </c>
      <c r="AZ644" s="1">
        <f>MAX($E644)</f>
        <v>0</v>
      </c>
      <c r="BA644" s="1">
        <f>MAX($F644)</f>
        <v>0</v>
      </c>
      <c r="BB644" s="1">
        <f>MAX($G644)</f>
        <v>0</v>
      </c>
      <c r="BC644" s="1">
        <f>MAX($H644)</f>
        <v>0</v>
      </c>
      <c r="BD644" s="1">
        <f>MAX($I644)</f>
        <v>0</v>
      </c>
      <c r="BE644" s="1">
        <f>MAX($J644)</f>
        <v>0</v>
      </c>
      <c r="BF644" s="1">
        <f>MAX($K644)</f>
        <v>0</v>
      </c>
      <c r="BG644" s="1">
        <f>MAX($M644)</f>
        <v>0</v>
      </c>
      <c r="BH644" s="1">
        <f>MAX($N644)</f>
        <v>0</v>
      </c>
      <c r="BI644" s="1">
        <f>MAX($P644)</f>
        <v>0</v>
      </c>
      <c r="BJ644" s="1">
        <f>MAX($Q644)</f>
        <v>0</v>
      </c>
      <c r="BK644" s="1">
        <f>MAX($R644)</f>
        <v>0</v>
      </c>
    </row>
    <row r="645" spans="1:63">
      <c r="A645" s="1" t="s">
        <v>159</v>
      </c>
      <c r="B645" s="1" cm="1">
        <f t="array" ref="B645">_xlfn.SWITCH($A$2,"average", AVERAGE(Instances!B645:Instances!B645),"median", MEDIAN(Instances!B645:Instances!B645),"min", MIN(Instances!B645:Instances!B645),"max", MAX(Instances!B645:Instances!B645),"diff", MAX(Instances!B645:Instances!B645)-MIN(Instances!B645:Instances!B645))</f>
        <v>0</v>
      </c>
      <c r="C645" s="1" cm="1">
        <f t="array" ref="C645">_xlfn.SWITCH($A$2,"average", AVERAGE(Instances!C645:Instances!C645),"median", MEDIAN(Instances!C645:Instances!C645),"min", MIN(Instances!C645:Instances!C645),"max", MAX(Instances!C645:Instances!C645),"diff", MAX(Instances!C645:Instances!C645)-MIN(Instances!C645:Instances!C645))</f>
        <v>0</v>
      </c>
      <c r="D645" s="1" cm="1">
        <f t="array" ref="D645">_xlfn.SWITCH($A$2,"average", AVERAGE(Instances!D645:Instances!D645),"median", MEDIAN(Instances!D645:Instances!D645),"min", MIN(Instances!D645:Instances!D645),"max", MAX(Instances!D645:Instances!D645),"diff", MAX(Instances!D645:Instances!D645)-MIN(Instances!D645:Instances!D645))</f>
        <v>0</v>
      </c>
      <c r="E645" s="1" cm="1">
        <f t="array" ref="E645">_xlfn.SWITCH($A$2,"average", AVERAGE(Instances!E645:Instances!E645),"median", MEDIAN(Instances!E645:Instances!E645),"min", MIN(Instances!E645:Instances!E645),"max", MAX(Instances!E645:Instances!E645),"diff", MAX(Instances!E645:Instances!E645)-MIN(Instances!E645:Instances!E645))</f>
        <v>0</v>
      </c>
      <c r="F645" s="1" cm="1">
        <f t="array" ref="F645">_xlfn.SWITCH($A$2,"average", AVERAGE(Instances!F645:Instances!F645),"median", MEDIAN(Instances!F645:Instances!F645),"min", MIN(Instances!F645:Instances!F645),"max", MAX(Instances!F645:Instances!F645),"diff", MAX(Instances!F645:Instances!F645)-MIN(Instances!F645:Instances!F645))</f>
        <v>0</v>
      </c>
      <c r="G645" s="1" cm="1">
        <f t="array" ref="G645">_xlfn.SWITCH($A$2,"average", AVERAGE(Instances!G645:Instances!G645),"median", MEDIAN(Instances!G645:Instances!G645),"min", MIN(Instances!G645:Instances!G645),"max", MAX(Instances!G645:Instances!G645),"diff", MAX(Instances!G645:Instances!G645)-MIN(Instances!G645:Instances!G645))</f>
        <v>0</v>
      </c>
      <c r="H645" s="1" cm="1">
        <f t="array" ref="H645">_xlfn.SWITCH($A$2,"average", AVERAGE(Instances!H645:Instances!H645),"median", MEDIAN(Instances!H645:Instances!H645),"min", MIN(Instances!H645:Instances!H645),"max", MAX(Instances!H645:Instances!H645),"diff", MAX(Instances!H645:Instances!H645)-MIN(Instances!H645:Instances!H645))</f>
        <v>0</v>
      </c>
      <c r="I645" s="1" cm="1">
        <f t="array" ref="I645">_xlfn.SWITCH($A$2,"average", AVERAGE(Instances!I645:Instances!I645),"median", MEDIAN(Instances!I645:Instances!I645),"min", MIN(Instances!I645:Instances!I645),"max", MAX(Instances!I645:Instances!I645),"diff", MAX(Instances!I645:Instances!I645)-MIN(Instances!I645:Instances!I645))</f>
        <v>0</v>
      </c>
      <c r="J645" s="1" cm="1">
        <f t="array" ref="J645">_xlfn.SWITCH($A$2,"average", AVERAGE(Instances!J645:Instances!J645),"median", MEDIAN(Instances!J645:Instances!J645),"min", MIN(Instances!J645:Instances!J645),"max", MAX(Instances!J645:Instances!J645),"diff", MAX(Instances!J645:Instances!J645)-MIN(Instances!J645:Instances!J645))</f>
        <v>0</v>
      </c>
      <c r="K645" s="1" cm="1">
        <f t="array" ref="K645">_xlfn.SWITCH($A$2,"average", AVERAGE(Instances!K645:Instances!K645),"median", MEDIAN(Instances!K645:Instances!K645),"min", MIN(Instances!K645:Instances!K645),"max", MAX(Instances!K645:Instances!K645),"diff", MAX(Instances!K645:Instances!K645)-MIN(Instances!K645:Instances!K645))</f>
        <v>0</v>
      </c>
      <c r="L645" s="1"/>
      <c r="M645" s="1" cm="1">
        <f t="array" ref="M645">_xlfn.SWITCH($A$2,"average", AVERAGE(Instances!M645:Instances!M645),"median", MEDIAN(Instances!M645:Instances!M645),"min", MIN(Instances!M645:Instances!M645),"max", MAX(Instances!M645:Instances!M645),"diff", MAX(Instances!M645:Instances!M645)-MIN(Instances!M645:Instances!M645))</f>
        <v>0</v>
      </c>
      <c r="N645" s="1" cm="1">
        <f t="array" ref="N645">_xlfn.SWITCH($A$2,"average", AVERAGE(Instances!N645:Instances!N645),"median", MEDIAN(Instances!N645:Instances!N645),"min", MIN(Instances!N645:Instances!N645),"max", MAX(Instances!N645:Instances!N645),"diff", MAX(Instances!N645:Instances!N645)-MIN(Instances!N645:Instances!N645))</f>
        <v>0</v>
      </c>
      <c r="O645" s="1"/>
      <c r="P645" s="1" cm="1">
        <f t="array" ref="P645">_xlfn.SWITCH($A$2,"average", AVERAGE(Instances!P645:Instances!P645),"median", MEDIAN(Instances!P645:Instances!P645),"min", MIN(Instances!P645:Instances!P645),"max", MAX(Instances!P645:Instances!P645),"diff", MAX(Instances!P645:Instances!P645)-MIN(Instances!P645:Instances!P645))</f>
        <v>0</v>
      </c>
      <c r="Q645" s="1" cm="1">
        <f t="array" ref="Q645">_xlfn.SWITCH($A$2,"average", AVERAGE(Instances!Q645:Instances!Q645),"median", MEDIAN(Instances!Q645:Instances!Q645),"min", MIN(Instances!Q645:Instances!Q645),"max", MAX(Instances!Q645:Instances!Q645),"diff", MAX(Instances!Q645:Instances!Q645)-MIN(Instances!Q645:Instances!Q645))</f>
        <v>0</v>
      </c>
      <c r="R645" s="1" cm="1">
        <f t="array" ref="R645">_xlfn.SWITCH($A$2,"average", AVERAGE(Instances!R645:Instances!R645),"median", MEDIAN(Instances!R645:Instances!R645),"min", MIN(Instances!R645:Instances!R645),"max", MAX(Instances!R645:Instances!R645),"diff", MAX(Instances!R645:Instances!R645)-MIN(Instances!R645:Instances!R645))</f>
        <v>0</v>
      </c>
      <c r="S645" s="1">
        <f>MIN($B645)</f>
        <v>0</v>
      </c>
      <c r="T645" s="1">
        <f>MIN($C645)</f>
        <v>0</v>
      </c>
      <c r="U645" s="1">
        <f>MIN($D645)</f>
        <v>0</v>
      </c>
      <c r="V645" s="1">
        <f>MIN($E645)</f>
        <v>0</v>
      </c>
      <c r="W645" s="1">
        <f>MIN($F645)</f>
        <v>0</v>
      </c>
      <c r="X645" s="1">
        <f>MIN($G645)</f>
        <v>0</v>
      </c>
      <c r="Y645" s="1">
        <f>MIN($H645)</f>
        <v>0</v>
      </c>
      <c r="Z645" s="1">
        <f>MIN($I645)</f>
        <v>0</v>
      </c>
      <c r="AA645" s="1">
        <f>MIN($J645)</f>
        <v>0</v>
      </c>
      <c r="AB645" s="1">
        <f>MIN($K645)</f>
        <v>0</v>
      </c>
      <c r="AC645" s="1">
        <f>MIN($M645)</f>
        <v>0</v>
      </c>
      <c r="AD645" s="1">
        <f>MIN($N645)</f>
        <v>0</v>
      </c>
      <c r="AE645" s="1">
        <f>MIN($P645)</f>
        <v>0</v>
      </c>
      <c r="AF645" s="1">
        <f>MIN($Q645)</f>
        <v>0</v>
      </c>
      <c r="AG645" s="1">
        <f>MIN($R645)</f>
        <v>0</v>
      </c>
      <c r="AH645" s="1">
        <f>MEDIAN($B645)</f>
        <v>0</v>
      </c>
      <c r="AI645" s="1">
        <f>MEDIAN($C645)</f>
        <v>0</v>
      </c>
      <c r="AJ645" s="1">
        <f>MEDIAN($D645)</f>
        <v>0</v>
      </c>
      <c r="AK645" s="1">
        <f>MEDIAN($E645)</f>
        <v>0</v>
      </c>
      <c r="AL645" s="1">
        <f>MEDIAN($F645)</f>
        <v>0</v>
      </c>
      <c r="AM645" s="1">
        <f>MEDIAN($G645)</f>
        <v>0</v>
      </c>
      <c r="AN645" s="1">
        <f>MEDIAN($H645)</f>
        <v>0</v>
      </c>
      <c r="AO645" s="1">
        <f>MEDIAN($I645)</f>
        <v>0</v>
      </c>
      <c r="AP645" s="1">
        <f>MEDIAN($J645)</f>
        <v>0</v>
      </c>
      <c r="AQ645" s="1">
        <f>MEDIAN($K645)</f>
        <v>0</v>
      </c>
      <c r="AR645" s="1">
        <f>MEDIAN($M645)</f>
        <v>0</v>
      </c>
      <c r="AS645" s="1">
        <f>MEDIAN($N645)</f>
        <v>0</v>
      </c>
      <c r="AT645" s="1">
        <f>MEDIAN($P645)</f>
        <v>0</v>
      </c>
      <c r="AU645" s="1">
        <f>MEDIAN($Q645)</f>
        <v>0</v>
      </c>
      <c r="AV645" s="1">
        <f>MEDIAN($R645)</f>
        <v>0</v>
      </c>
      <c r="AW645" s="1">
        <f>MAX($B645)</f>
        <v>0</v>
      </c>
      <c r="AX645" s="1">
        <f>MAX($C645)</f>
        <v>0</v>
      </c>
      <c r="AY645" s="1">
        <f>MAX($D645)</f>
        <v>0</v>
      </c>
      <c r="AZ645" s="1">
        <f>MAX($E645)</f>
        <v>0</v>
      </c>
      <c r="BA645" s="1">
        <f>MAX($F645)</f>
        <v>0</v>
      </c>
      <c r="BB645" s="1">
        <f>MAX($G645)</f>
        <v>0</v>
      </c>
      <c r="BC645" s="1">
        <f>MAX($H645)</f>
        <v>0</v>
      </c>
      <c r="BD645" s="1">
        <f>MAX($I645)</f>
        <v>0</v>
      </c>
      <c r="BE645" s="1">
        <f>MAX($J645)</f>
        <v>0</v>
      </c>
      <c r="BF645" s="1">
        <f>MAX($K645)</f>
        <v>0</v>
      </c>
      <c r="BG645" s="1">
        <f>MAX($M645)</f>
        <v>0</v>
      </c>
      <c r="BH645" s="1">
        <f>MAX($N645)</f>
        <v>0</v>
      </c>
      <c r="BI645" s="1">
        <f>MAX($P645)</f>
        <v>0</v>
      </c>
      <c r="BJ645" s="1">
        <f>MAX($Q645)</f>
        <v>0</v>
      </c>
      <c r="BK645" s="1">
        <f>MAX($R645)</f>
        <v>0</v>
      </c>
    </row>
    <row r="646" spans="1:63">
      <c r="A646" s="1" t="s">
        <v>160</v>
      </c>
      <c r="B646" s="1" cm="1">
        <f t="array" ref="B646">_xlfn.SWITCH($A$2,"average", AVERAGE(Instances!B646:Instances!B646),"median", MEDIAN(Instances!B646:Instances!B646),"min", MIN(Instances!B646:Instances!B646),"max", MAX(Instances!B646:Instances!B646),"diff", MAX(Instances!B646:Instances!B646)-MIN(Instances!B646:Instances!B646))</f>
        <v>0</v>
      </c>
      <c r="C646" s="1" cm="1">
        <f t="array" ref="C646">_xlfn.SWITCH($A$2,"average", AVERAGE(Instances!C646:Instances!C646),"median", MEDIAN(Instances!C646:Instances!C646),"min", MIN(Instances!C646:Instances!C646),"max", MAX(Instances!C646:Instances!C646),"diff", MAX(Instances!C646:Instances!C646)-MIN(Instances!C646:Instances!C646))</f>
        <v>0</v>
      </c>
      <c r="D646" s="1" cm="1">
        <f t="array" ref="D646">_xlfn.SWITCH($A$2,"average", AVERAGE(Instances!D646:Instances!D646),"median", MEDIAN(Instances!D646:Instances!D646),"min", MIN(Instances!D646:Instances!D646),"max", MAX(Instances!D646:Instances!D646),"diff", MAX(Instances!D646:Instances!D646)-MIN(Instances!D646:Instances!D646))</f>
        <v>0</v>
      </c>
      <c r="E646" s="1" cm="1">
        <f t="array" ref="E646">_xlfn.SWITCH($A$2,"average", AVERAGE(Instances!E646:Instances!E646),"median", MEDIAN(Instances!E646:Instances!E646),"min", MIN(Instances!E646:Instances!E646),"max", MAX(Instances!E646:Instances!E646),"diff", MAX(Instances!E646:Instances!E646)-MIN(Instances!E646:Instances!E646))</f>
        <v>0</v>
      </c>
      <c r="F646" s="1" cm="1">
        <f t="array" ref="F646">_xlfn.SWITCH($A$2,"average", AVERAGE(Instances!F646:Instances!F646),"median", MEDIAN(Instances!F646:Instances!F646),"min", MIN(Instances!F646:Instances!F646),"max", MAX(Instances!F646:Instances!F646),"diff", MAX(Instances!F646:Instances!F646)-MIN(Instances!F646:Instances!F646))</f>
        <v>0</v>
      </c>
      <c r="G646" s="1" cm="1">
        <f t="array" ref="G646">_xlfn.SWITCH($A$2,"average", AVERAGE(Instances!G646:Instances!G646),"median", MEDIAN(Instances!G646:Instances!G646),"min", MIN(Instances!G646:Instances!G646),"max", MAX(Instances!G646:Instances!G646),"diff", MAX(Instances!G646:Instances!G646)-MIN(Instances!G646:Instances!G646))</f>
        <v>0</v>
      </c>
      <c r="H646" s="1" cm="1">
        <f t="array" ref="H646">_xlfn.SWITCH($A$2,"average", AVERAGE(Instances!H646:Instances!H646),"median", MEDIAN(Instances!H646:Instances!H646),"min", MIN(Instances!H646:Instances!H646),"max", MAX(Instances!H646:Instances!H646),"diff", MAX(Instances!H646:Instances!H646)-MIN(Instances!H646:Instances!H646))</f>
        <v>0</v>
      </c>
      <c r="I646" s="1" cm="1">
        <f t="array" ref="I646">_xlfn.SWITCH($A$2,"average", AVERAGE(Instances!I646:Instances!I646),"median", MEDIAN(Instances!I646:Instances!I646),"min", MIN(Instances!I646:Instances!I646),"max", MAX(Instances!I646:Instances!I646),"diff", MAX(Instances!I646:Instances!I646)-MIN(Instances!I646:Instances!I646))</f>
        <v>0</v>
      </c>
      <c r="J646" s="1" cm="1">
        <f t="array" ref="J646">_xlfn.SWITCH($A$2,"average", AVERAGE(Instances!J646:Instances!J646),"median", MEDIAN(Instances!J646:Instances!J646),"min", MIN(Instances!J646:Instances!J646),"max", MAX(Instances!J646:Instances!J646),"diff", MAX(Instances!J646:Instances!J646)-MIN(Instances!J646:Instances!J646))</f>
        <v>0</v>
      </c>
      <c r="K646" s="1" cm="1">
        <f t="array" ref="K646">_xlfn.SWITCH($A$2,"average", AVERAGE(Instances!K646:Instances!K646),"median", MEDIAN(Instances!K646:Instances!K646),"min", MIN(Instances!K646:Instances!K646),"max", MAX(Instances!K646:Instances!K646),"diff", MAX(Instances!K646:Instances!K646)-MIN(Instances!K646:Instances!K646))</f>
        <v>0</v>
      </c>
      <c r="L646" s="1"/>
      <c r="M646" s="1" cm="1">
        <f t="array" ref="M646">_xlfn.SWITCH($A$2,"average", AVERAGE(Instances!M646:Instances!M646),"median", MEDIAN(Instances!M646:Instances!M646),"min", MIN(Instances!M646:Instances!M646),"max", MAX(Instances!M646:Instances!M646),"diff", MAX(Instances!M646:Instances!M646)-MIN(Instances!M646:Instances!M646))</f>
        <v>0</v>
      </c>
      <c r="N646" s="1" cm="1">
        <f t="array" ref="N646">_xlfn.SWITCH($A$2,"average", AVERAGE(Instances!N646:Instances!N646),"median", MEDIAN(Instances!N646:Instances!N646),"min", MIN(Instances!N646:Instances!N646),"max", MAX(Instances!N646:Instances!N646),"diff", MAX(Instances!N646:Instances!N646)-MIN(Instances!N646:Instances!N646))</f>
        <v>0</v>
      </c>
      <c r="O646" s="1"/>
      <c r="P646" s="1" cm="1">
        <f t="array" ref="P646">_xlfn.SWITCH($A$2,"average", AVERAGE(Instances!P646:Instances!P646),"median", MEDIAN(Instances!P646:Instances!P646),"min", MIN(Instances!P646:Instances!P646),"max", MAX(Instances!P646:Instances!P646),"diff", MAX(Instances!P646:Instances!P646)-MIN(Instances!P646:Instances!P646))</f>
        <v>0</v>
      </c>
      <c r="Q646" s="1" cm="1">
        <f t="array" ref="Q646">_xlfn.SWITCH($A$2,"average", AVERAGE(Instances!Q646:Instances!Q646),"median", MEDIAN(Instances!Q646:Instances!Q646),"min", MIN(Instances!Q646:Instances!Q646),"max", MAX(Instances!Q646:Instances!Q646),"diff", MAX(Instances!Q646:Instances!Q646)-MIN(Instances!Q646:Instances!Q646))</f>
        <v>0</v>
      </c>
      <c r="R646" s="1" cm="1">
        <f t="array" ref="R646">_xlfn.SWITCH($A$2,"average", AVERAGE(Instances!R646:Instances!R646),"median", MEDIAN(Instances!R646:Instances!R646),"min", MIN(Instances!R646:Instances!R646),"max", MAX(Instances!R646:Instances!R646),"diff", MAX(Instances!R646:Instances!R646)-MIN(Instances!R646:Instances!R646))</f>
        <v>0</v>
      </c>
      <c r="S646" s="1">
        <f>MIN($B646)</f>
        <v>0</v>
      </c>
      <c r="T646" s="1">
        <f>MIN($C646)</f>
        <v>0</v>
      </c>
      <c r="U646" s="1">
        <f>MIN($D646)</f>
        <v>0</v>
      </c>
      <c r="V646" s="1">
        <f>MIN($E646)</f>
        <v>0</v>
      </c>
      <c r="W646" s="1">
        <f>MIN($F646)</f>
        <v>0</v>
      </c>
      <c r="X646" s="1">
        <f>MIN($G646)</f>
        <v>0</v>
      </c>
      <c r="Y646" s="1">
        <f>MIN($H646)</f>
        <v>0</v>
      </c>
      <c r="Z646" s="1">
        <f>MIN($I646)</f>
        <v>0</v>
      </c>
      <c r="AA646" s="1">
        <f>MIN($J646)</f>
        <v>0</v>
      </c>
      <c r="AB646" s="1">
        <f>MIN($K646)</f>
        <v>0</v>
      </c>
      <c r="AC646" s="1">
        <f>MIN($M646)</f>
        <v>0</v>
      </c>
      <c r="AD646" s="1">
        <f>MIN($N646)</f>
        <v>0</v>
      </c>
      <c r="AE646" s="1">
        <f>MIN($P646)</f>
        <v>0</v>
      </c>
      <c r="AF646" s="1">
        <f>MIN($Q646)</f>
        <v>0</v>
      </c>
      <c r="AG646" s="1">
        <f>MIN($R646)</f>
        <v>0</v>
      </c>
      <c r="AH646" s="1">
        <f>MEDIAN($B646)</f>
        <v>0</v>
      </c>
      <c r="AI646" s="1">
        <f>MEDIAN($C646)</f>
        <v>0</v>
      </c>
      <c r="AJ646" s="1">
        <f>MEDIAN($D646)</f>
        <v>0</v>
      </c>
      <c r="AK646" s="1">
        <f>MEDIAN($E646)</f>
        <v>0</v>
      </c>
      <c r="AL646" s="1">
        <f>MEDIAN($F646)</f>
        <v>0</v>
      </c>
      <c r="AM646" s="1">
        <f>MEDIAN($G646)</f>
        <v>0</v>
      </c>
      <c r="AN646" s="1">
        <f>MEDIAN($H646)</f>
        <v>0</v>
      </c>
      <c r="AO646" s="1">
        <f>MEDIAN($I646)</f>
        <v>0</v>
      </c>
      <c r="AP646" s="1">
        <f>MEDIAN($J646)</f>
        <v>0</v>
      </c>
      <c r="AQ646" s="1">
        <f>MEDIAN($K646)</f>
        <v>0</v>
      </c>
      <c r="AR646" s="1">
        <f>MEDIAN($M646)</f>
        <v>0</v>
      </c>
      <c r="AS646" s="1">
        <f>MEDIAN($N646)</f>
        <v>0</v>
      </c>
      <c r="AT646" s="1">
        <f>MEDIAN($P646)</f>
        <v>0</v>
      </c>
      <c r="AU646" s="1">
        <f>MEDIAN($Q646)</f>
        <v>0</v>
      </c>
      <c r="AV646" s="1">
        <f>MEDIAN($R646)</f>
        <v>0</v>
      </c>
      <c r="AW646" s="1">
        <f>MAX($B646)</f>
        <v>0</v>
      </c>
      <c r="AX646" s="1">
        <f>MAX($C646)</f>
        <v>0</v>
      </c>
      <c r="AY646" s="1">
        <f>MAX($D646)</f>
        <v>0</v>
      </c>
      <c r="AZ646" s="1">
        <f>MAX($E646)</f>
        <v>0</v>
      </c>
      <c r="BA646" s="1">
        <f>MAX($F646)</f>
        <v>0</v>
      </c>
      <c r="BB646" s="1">
        <f>MAX($G646)</f>
        <v>0</v>
      </c>
      <c r="BC646" s="1">
        <f>MAX($H646)</f>
        <v>0</v>
      </c>
      <c r="BD646" s="1">
        <f>MAX($I646)</f>
        <v>0</v>
      </c>
      <c r="BE646" s="1">
        <f>MAX($J646)</f>
        <v>0</v>
      </c>
      <c r="BF646" s="1">
        <f>MAX($K646)</f>
        <v>0</v>
      </c>
      <c r="BG646" s="1">
        <f>MAX($M646)</f>
        <v>0</v>
      </c>
      <c r="BH646" s="1">
        <f>MAX($N646)</f>
        <v>0</v>
      </c>
      <c r="BI646" s="1">
        <f>MAX($P646)</f>
        <v>0</v>
      </c>
      <c r="BJ646" s="1">
        <f>MAX($Q646)</f>
        <v>0</v>
      </c>
      <c r="BK646" s="1">
        <f>MAX($R646)</f>
        <v>0</v>
      </c>
    </row>
    <row r="647" spans="1:63">
      <c r="A647" s="1" t="s">
        <v>161</v>
      </c>
      <c r="B647" s="1" cm="1">
        <f t="array" ref="B647">_xlfn.SWITCH($A$2,"average", AVERAGE(Instances!B647:Instances!B647),"median", MEDIAN(Instances!B647:Instances!B647),"min", MIN(Instances!B647:Instances!B647),"max", MAX(Instances!B647:Instances!B647),"diff", MAX(Instances!B647:Instances!B647)-MIN(Instances!B647:Instances!B647))</f>
        <v>0</v>
      </c>
      <c r="C647" s="1" cm="1">
        <f t="array" ref="C647">_xlfn.SWITCH($A$2,"average", AVERAGE(Instances!C647:Instances!C647),"median", MEDIAN(Instances!C647:Instances!C647),"min", MIN(Instances!C647:Instances!C647),"max", MAX(Instances!C647:Instances!C647),"diff", MAX(Instances!C647:Instances!C647)-MIN(Instances!C647:Instances!C647))</f>
        <v>0</v>
      </c>
      <c r="D647" s="1" cm="1">
        <f t="array" ref="D647">_xlfn.SWITCH($A$2,"average", AVERAGE(Instances!D647:Instances!D647),"median", MEDIAN(Instances!D647:Instances!D647),"min", MIN(Instances!D647:Instances!D647),"max", MAX(Instances!D647:Instances!D647),"diff", MAX(Instances!D647:Instances!D647)-MIN(Instances!D647:Instances!D647))</f>
        <v>0</v>
      </c>
      <c r="E647" s="1" cm="1">
        <f t="array" ref="E647">_xlfn.SWITCH($A$2,"average", AVERAGE(Instances!E647:Instances!E647),"median", MEDIAN(Instances!E647:Instances!E647),"min", MIN(Instances!E647:Instances!E647),"max", MAX(Instances!E647:Instances!E647),"diff", MAX(Instances!E647:Instances!E647)-MIN(Instances!E647:Instances!E647))</f>
        <v>0</v>
      </c>
      <c r="F647" s="1" cm="1">
        <f t="array" ref="F647">_xlfn.SWITCH($A$2,"average", AVERAGE(Instances!F647:Instances!F647),"median", MEDIAN(Instances!F647:Instances!F647),"min", MIN(Instances!F647:Instances!F647),"max", MAX(Instances!F647:Instances!F647),"diff", MAX(Instances!F647:Instances!F647)-MIN(Instances!F647:Instances!F647))</f>
        <v>0</v>
      </c>
      <c r="G647" s="1" cm="1">
        <f t="array" ref="G647">_xlfn.SWITCH($A$2,"average", AVERAGE(Instances!G647:Instances!G647),"median", MEDIAN(Instances!G647:Instances!G647),"min", MIN(Instances!G647:Instances!G647),"max", MAX(Instances!G647:Instances!G647),"diff", MAX(Instances!G647:Instances!G647)-MIN(Instances!G647:Instances!G647))</f>
        <v>0</v>
      </c>
      <c r="H647" s="1" cm="1">
        <f t="array" ref="H647">_xlfn.SWITCH($A$2,"average", AVERAGE(Instances!H647:Instances!H647),"median", MEDIAN(Instances!H647:Instances!H647),"min", MIN(Instances!H647:Instances!H647),"max", MAX(Instances!H647:Instances!H647),"diff", MAX(Instances!H647:Instances!H647)-MIN(Instances!H647:Instances!H647))</f>
        <v>0</v>
      </c>
      <c r="I647" s="1" cm="1">
        <f t="array" ref="I647">_xlfn.SWITCH($A$2,"average", AVERAGE(Instances!I647:Instances!I647),"median", MEDIAN(Instances!I647:Instances!I647),"min", MIN(Instances!I647:Instances!I647),"max", MAX(Instances!I647:Instances!I647),"diff", MAX(Instances!I647:Instances!I647)-MIN(Instances!I647:Instances!I647))</f>
        <v>0</v>
      </c>
      <c r="J647" s="1" cm="1">
        <f t="array" ref="J647">_xlfn.SWITCH($A$2,"average", AVERAGE(Instances!J647:Instances!J647),"median", MEDIAN(Instances!J647:Instances!J647),"min", MIN(Instances!J647:Instances!J647),"max", MAX(Instances!J647:Instances!J647),"diff", MAX(Instances!J647:Instances!J647)-MIN(Instances!J647:Instances!J647))</f>
        <v>0</v>
      </c>
      <c r="K647" s="1" cm="1">
        <f t="array" ref="K647">_xlfn.SWITCH($A$2,"average", AVERAGE(Instances!K647:Instances!K647),"median", MEDIAN(Instances!K647:Instances!K647),"min", MIN(Instances!K647:Instances!K647),"max", MAX(Instances!K647:Instances!K647),"diff", MAX(Instances!K647:Instances!K647)-MIN(Instances!K647:Instances!K647))</f>
        <v>0</v>
      </c>
      <c r="L647" s="1"/>
      <c r="M647" s="1" cm="1">
        <f t="array" ref="M647">_xlfn.SWITCH($A$2,"average", AVERAGE(Instances!M647:Instances!M647),"median", MEDIAN(Instances!M647:Instances!M647),"min", MIN(Instances!M647:Instances!M647),"max", MAX(Instances!M647:Instances!M647),"diff", MAX(Instances!M647:Instances!M647)-MIN(Instances!M647:Instances!M647))</f>
        <v>0</v>
      </c>
      <c r="N647" s="1" cm="1">
        <f t="array" ref="N647">_xlfn.SWITCH($A$2,"average", AVERAGE(Instances!N647:Instances!N647),"median", MEDIAN(Instances!N647:Instances!N647),"min", MIN(Instances!N647:Instances!N647),"max", MAX(Instances!N647:Instances!N647),"diff", MAX(Instances!N647:Instances!N647)-MIN(Instances!N647:Instances!N647))</f>
        <v>0</v>
      </c>
      <c r="O647" s="1"/>
      <c r="P647" s="1" cm="1">
        <f t="array" ref="P647">_xlfn.SWITCH($A$2,"average", AVERAGE(Instances!P647:Instances!P647),"median", MEDIAN(Instances!P647:Instances!P647),"min", MIN(Instances!P647:Instances!P647),"max", MAX(Instances!P647:Instances!P647),"diff", MAX(Instances!P647:Instances!P647)-MIN(Instances!P647:Instances!P647))</f>
        <v>0</v>
      </c>
      <c r="Q647" s="1" cm="1">
        <f t="array" ref="Q647">_xlfn.SWITCH($A$2,"average", AVERAGE(Instances!Q647:Instances!Q647),"median", MEDIAN(Instances!Q647:Instances!Q647),"min", MIN(Instances!Q647:Instances!Q647),"max", MAX(Instances!Q647:Instances!Q647),"diff", MAX(Instances!Q647:Instances!Q647)-MIN(Instances!Q647:Instances!Q647))</f>
        <v>0</v>
      </c>
      <c r="R647" s="1" cm="1">
        <f t="array" ref="R647">_xlfn.SWITCH($A$2,"average", AVERAGE(Instances!R647:Instances!R647),"median", MEDIAN(Instances!R647:Instances!R647),"min", MIN(Instances!R647:Instances!R647),"max", MAX(Instances!R647:Instances!R647),"diff", MAX(Instances!R647:Instances!R647)-MIN(Instances!R647:Instances!R647))</f>
        <v>0</v>
      </c>
      <c r="S647" s="1">
        <f>MIN($B647)</f>
        <v>0</v>
      </c>
      <c r="T647" s="1">
        <f>MIN($C647)</f>
        <v>0</v>
      </c>
      <c r="U647" s="1">
        <f>MIN($D647)</f>
        <v>0</v>
      </c>
      <c r="V647" s="1">
        <f>MIN($E647)</f>
        <v>0</v>
      </c>
      <c r="W647" s="1">
        <f>MIN($F647)</f>
        <v>0</v>
      </c>
      <c r="X647" s="1">
        <f>MIN($G647)</f>
        <v>0</v>
      </c>
      <c r="Y647" s="1">
        <f>MIN($H647)</f>
        <v>0</v>
      </c>
      <c r="Z647" s="1">
        <f>MIN($I647)</f>
        <v>0</v>
      </c>
      <c r="AA647" s="1">
        <f>MIN($J647)</f>
        <v>0</v>
      </c>
      <c r="AB647" s="1">
        <f>MIN($K647)</f>
        <v>0</v>
      </c>
      <c r="AC647" s="1">
        <f>MIN($M647)</f>
        <v>0</v>
      </c>
      <c r="AD647" s="1">
        <f>MIN($N647)</f>
        <v>0</v>
      </c>
      <c r="AE647" s="1">
        <f>MIN($P647)</f>
        <v>0</v>
      </c>
      <c r="AF647" s="1">
        <f>MIN($Q647)</f>
        <v>0</v>
      </c>
      <c r="AG647" s="1">
        <f>MIN($R647)</f>
        <v>0</v>
      </c>
      <c r="AH647" s="1">
        <f>MEDIAN($B647)</f>
        <v>0</v>
      </c>
      <c r="AI647" s="1">
        <f>MEDIAN($C647)</f>
        <v>0</v>
      </c>
      <c r="AJ647" s="1">
        <f>MEDIAN($D647)</f>
        <v>0</v>
      </c>
      <c r="AK647" s="1">
        <f>MEDIAN($E647)</f>
        <v>0</v>
      </c>
      <c r="AL647" s="1">
        <f>MEDIAN($F647)</f>
        <v>0</v>
      </c>
      <c r="AM647" s="1">
        <f>MEDIAN($G647)</f>
        <v>0</v>
      </c>
      <c r="AN647" s="1">
        <f>MEDIAN($H647)</f>
        <v>0</v>
      </c>
      <c r="AO647" s="1">
        <f>MEDIAN($I647)</f>
        <v>0</v>
      </c>
      <c r="AP647" s="1">
        <f>MEDIAN($J647)</f>
        <v>0</v>
      </c>
      <c r="AQ647" s="1">
        <f>MEDIAN($K647)</f>
        <v>0</v>
      </c>
      <c r="AR647" s="1">
        <f>MEDIAN($M647)</f>
        <v>0</v>
      </c>
      <c r="AS647" s="1">
        <f>MEDIAN($N647)</f>
        <v>0</v>
      </c>
      <c r="AT647" s="1">
        <f>MEDIAN($P647)</f>
        <v>0</v>
      </c>
      <c r="AU647" s="1">
        <f>MEDIAN($Q647)</f>
        <v>0</v>
      </c>
      <c r="AV647" s="1">
        <f>MEDIAN($R647)</f>
        <v>0</v>
      </c>
      <c r="AW647" s="1">
        <f>MAX($B647)</f>
        <v>0</v>
      </c>
      <c r="AX647" s="1">
        <f>MAX($C647)</f>
        <v>0</v>
      </c>
      <c r="AY647" s="1">
        <f>MAX($D647)</f>
        <v>0</v>
      </c>
      <c r="AZ647" s="1">
        <f>MAX($E647)</f>
        <v>0</v>
      </c>
      <c r="BA647" s="1">
        <f>MAX($F647)</f>
        <v>0</v>
      </c>
      <c r="BB647" s="1">
        <f>MAX($G647)</f>
        <v>0</v>
      </c>
      <c r="BC647" s="1">
        <f>MAX($H647)</f>
        <v>0</v>
      </c>
      <c r="BD647" s="1">
        <f>MAX($I647)</f>
        <v>0</v>
      </c>
      <c r="BE647" s="1">
        <f>MAX($J647)</f>
        <v>0</v>
      </c>
      <c r="BF647" s="1">
        <f>MAX($K647)</f>
        <v>0</v>
      </c>
      <c r="BG647" s="1">
        <f>MAX($M647)</f>
        <v>0</v>
      </c>
      <c r="BH647" s="1">
        <f>MAX($N647)</f>
        <v>0</v>
      </c>
      <c r="BI647" s="1">
        <f>MAX($P647)</f>
        <v>0</v>
      </c>
      <c r="BJ647" s="1">
        <f>MAX($Q647)</f>
        <v>0</v>
      </c>
      <c r="BK647" s="1">
        <f>MAX($R647)</f>
        <v>0</v>
      </c>
    </row>
    <row r="648" spans="1:63">
      <c r="A648" s="1" t="s">
        <v>162</v>
      </c>
      <c r="B648" s="1" cm="1">
        <f t="array" ref="B648">_xlfn.SWITCH($A$2,"average", AVERAGE(Instances!B648:Instances!B648),"median", MEDIAN(Instances!B648:Instances!B648),"min", MIN(Instances!B648:Instances!B648),"max", MAX(Instances!B648:Instances!B648),"diff", MAX(Instances!B648:Instances!B648)-MIN(Instances!B648:Instances!B648))</f>
        <v>0</v>
      </c>
      <c r="C648" s="1" cm="1">
        <f t="array" ref="C648">_xlfn.SWITCH($A$2,"average", AVERAGE(Instances!C648:Instances!C648),"median", MEDIAN(Instances!C648:Instances!C648),"min", MIN(Instances!C648:Instances!C648),"max", MAX(Instances!C648:Instances!C648),"diff", MAX(Instances!C648:Instances!C648)-MIN(Instances!C648:Instances!C648))</f>
        <v>0</v>
      </c>
      <c r="D648" s="1" cm="1">
        <f t="array" ref="D648">_xlfn.SWITCH($A$2,"average", AVERAGE(Instances!D648:Instances!D648),"median", MEDIAN(Instances!D648:Instances!D648),"min", MIN(Instances!D648:Instances!D648),"max", MAX(Instances!D648:Instances!D648),"diff", MAX(Instances!D648:Instances!D648)-MIN(Instances!D648:Instances!D648))</f>
        <v>0</v>
      </c>
      <c r="E648" s="1" cm="1">
        <f t="array" ref="E648">_xlfn.SWITCH($A$2,"average", AVERAGE(Instances!E648:Instances!E648),"median", MEDIAN(Instances!E648:Instances!E648),"min", MIN(Instances!E648:Instances!E648),"max", MAX(Instances!E648:Instances!E648),"diff", MAX(Instances!E648:Instances!E648)-MIN(Instances!E648:Instances!E648))</f>
        <v>0</v>
      </c>
      <c r="F648" s="1" cm="1">
        <f t="array" ref="F648">_xlfn.SWITCH($A$2,"average", AVERAGE(Instances!F648:Instances!F648),"median", MEDIAN(Instances!F648:Instances!F648),"min", MIN(Instances!F648:Instances!F648),"max", MAX(Instances!F648:Instances!F648),"diff", MAX(Instances!F648:Instances!F648)-MIN(Instances!F648:Instances!F648))</f>
        <v>0</v>
      </c>
      <c r="G648" s="1" cm="1">
        <f t="array" ref="G648">_xlfn.SWITCH($A$2,"average", AVERAGE(Instances!G648:Instances!G648),"median", MEDIAN(Instances!G648:Instances!G648),"min", MIN(Instances!G648:Instances!G648),"max", MAX(Instances!G648:Instances!G648),"diff", MAX(Instances!G648:Instances!G648)-MIN(Instances!G648:Instances!G648))</f>
        <v>0</v>
      </c>
      <c r="H648" s="1" cm="1">
        <f t="array" ref="H648">_xlfn.SWITCH($A$2,"average", AVERAGE(Instances!H648:Instances!H648),"median", MEDIAN(Instances!H648:Instances!H648),"min", MIN(Instances!H648:Instances!H648),"max", MAX(Instances!H648:Instances!H648),"diff", MAX(Instances!H648:Instances!H648)-MIN(Instances!H648:Instances!H648))</f>
        <v>0</v>
      </c>
      <c r="I648" s="1" cm="1">
        <f t="array" ref="I648">_xlfn.SWITCH($A$2,"average", AVERAGE(Instances!I648:Instances!I648),"median", MEDIAN(Instances!I648:Instances!I648),"min", MIN(Instances!I648:Instances!I648),"max", MAX(Instances!I648:Instances!I648),"diff", MAX(Instances!I648:Instances!I648)-MIN(Instances!I648:Instances!I648))</f>
        <v>0</v>
      </c>
      <c r="J648" s="1" cm="1">
        <f t="array" ref="J648">_xlfn.SWITCH($A$2,"average", AVERAGE(Instances!J648:Instances!J648),"median", MEDIAN(Instances!J648:Instances!J648),"min", MIN(Instances!J648:Instances!J648),"max", MAX(Instances!J648:Instances!J648),"diff", MAX(Instances!J648:Instances!J648)-MIN(Instances!J648:Instances!J648))</f>
        <v>0</v>
      </c>
      <c r="K648" s="1" cm="1">
        <f t="array" ref="K648">_xlfn.SWITCH($A$2,"average", AVERAGE(Instances!K648:Instances!K648),"median", MEDIAN(Instances!K648:Instances!K648),"min", MIN(Instances!K648:Instances!K648),"max", MAX(Instances!K648:Instances!K648),"diff", MAX(Instances!K648:Instances!K648)-MIN(Instances!K648:Instances!K648))</f>
        <v>0</v>
      </c>
      <c r="L648" s="1"/>
      <c r="M648" s="1" cm="1">
        <f t="array" ref="M648">_xlfn.SWITCH($A$2,"average", AVERAGE(Instances!M648:Instances!M648),"median", MEDIAN(Instances!M648:Instances!M648),"min", MIN(Instances!M648:Instances!M648),"max", MAX(Instances!M648:Instances!M648),"diff", MAX(Instances!M648:Instances!M648)-MIN(Instances!M648:Instances!M648))</f>
        <v>0</v>
      </c>
      <c r="N648" s="1" cm="1">
        <f t="array" ref="N648">_xlfn.SWITCH($A$2,"average", AVERAGE(Instances!N648:Instances!N648),"median", MEDIAN(Instances!N648:Instances!N648),"min", MIN(Instances!N648:Instances!N648),"max", MAX(Instances!N648:Instances!N648),"diff", MAX(Instances!N648:Instances!N648)-MIN(Instances!N648:Instances!N648))</f>
        <v>0</v>
      </c>
      <c r="O648" s="1"/>
      <c r="P648" s="1" cm="1">
        <f t="array" ref="P648">_xlfn.SWITCH($A$2,"average", AVERAGE(Instances!P648:Instances!P648),"median", MEDIAN(Instances!P648:Instances!P648),"min", MIN(Instances!P648:Instances!P648),"max", MAX(Instances!P648:Instances!P648),"diff", MAX(Instances!P648:Instances!P648)-MIN(Instances!P648:Instances!P648))</f>
        <v>0</v>
      </c>
      <c r="Q648" s="1" cm="1">
        <f t="array" ref="Q648">_xlfn.SWITCH($A$2,"average", AVERAGE(Instances!Q648:Instances!Q648),"median", MEDIAN(Instances!Q648:Instances!Q648),"min", MIN(Instances!Q648:Instances!Q648),"max", MAX(Instances!Q648:Instances!Q648),"diff", MAX(Instances!Q648:Instances!Q648)-MIN(Instances!Q648:Instances!Q648))</f>
        <v>0</v>
      </c>
      <c r="R648" s="1" cm="1">
        <f t="array" ref="R648">_xlfn.SWITCH($A$2,"average", AVERAGE(Instances!R648:Instances!R648),"median", MEDIAN(Instances!R648:Instances!R648),"min", MIN(Instances!R648:Instances!R648),"max", MAX(Instances!R648:Instances!R648),"diff", MAX(Instances!R648:Instances!R648)-MIN(Instances!R648:Instances!R648))</f>
        <v>0</v>
      </c>
      <c r="S648" s="1">
        <f>MIN($B648)</f>
        <v>0</v>
      </c>
      <c r="T648" s="1">
        <f>MIN($C648)</f>
        <v>0</v>
      </c>
      <c r="U648" s="1">
        <f>MIN($D648)</f>
        <v>0</v>
      </c>
      <c r="V648" s="1">
        <f>MIN($E648)</f>
        <v>0</v>
      </c>
      <c r="W648" s="1">
        <f>MIN($F648)</f>
        <v>0</v>
      </c>
      <c r="X648" s="1">
        <f>MIN($G648)</f>
        <v>0</v>
      </c>
      <c r="Y648" s="1">
        <f>MIN($H648)</f>
        <v>0</v>
      </c>
      <c r="Z648" s="1">
        <f>MIN($I648)</f>
        <v>0</v>
      </c>
      <c r="AA648" s="1">
        <f>MIN($J648)</f>
        <v>0</v>
      </c>
      <c r="AB648" s="1">
        <f>MIN($K648)</f>
        <v>0</v>
      </c>
      <c r="AC648" s="1">
        <f>MIN($M648)</f>
        <v>0</v>
      </c>
      <c r="AD648" s="1">
        <f>MIN($N648)</f>
        <v>0</v>
      </c>
      <c r="AE648" s="1">
        <f>MIN($P648)</f>
        <v>0</v>
      </c>
      <c r="AF648" s="1">
        <f>MIN($Q648)</f>
        <v>0</v>
      </c>
      <c r="AG648" s="1">
        <f>MIN($R648)</f>
        <v>0</v>
      </c>
      <c r="AH648" s="1">
        <f>MEDIAN($B648)</f>
        <v>0</v>
      </c>
      <c r="AI648" s="1">
        <f>MEDIAN($C648)</f>
        <v>0</v>
      </c>
      <c r="AJ648" s="1">
        <f>MEDIAN($D648)</f>
        <v>0</v>
      </c>
      <c r="AK648" s="1">
        <f>MEDIAN($E648)</f>
        <v>0</v>
      </c>
      <c r="AL648" s="1">
        <f>MEDIAN($F648)</f>
        <v>0</v>
      </c>
      <c r="AM648" s="1">
        <f>MEDIAN($G648)</f>
        <v>0</v>
      </c>
      <c r="AN648" s="1">
        <f>MEDIAN($H648)</f>
        <v>0</v>
      </c>
      <c r="AO648" s="1">
        <f>MEDIAN($I648)</f>
        <v>0</v>
      </c>
      <c r="AP648" s="1">
        <f>MEDIAN($J648)</f>
        <v>0</v>
      </c>
      <c r="AQ648" s="1">
        <f>MEDIAN($K648)</f>
        <v>0</v>
      </c>
      <c r="AR648" s="1">
        <f>MEDIAN($M648)</f>
        <v>0</v>
      </c>
      <c r="AS648" s="1">
        <f>MEDIAN($N648)</f>
        <v>0</v>
      </c>
      <c r="AT648" s="1">
        <f>MEDIAN($P648)</f>
        <v>0</v>
      </c>
      <c r="AU648" s="1">
        <f>MEDIAN($Q648)</f>
        <v>0</v>
      </c>
      <c r="AV648" s="1">
        <f>MEDIAN($R648)</f>
        <v>0</v>
      </c>
      <c r="AW648" s="1">
        <f>MAX($B648)</f>
        <v>0</v>
      </c>
      <c r="AX648" s="1">
        <f>MAX($C648)</f>
        <v>0</v>
      </c>
      <c r="AY648" s="1">
        <f>MAX($D648)</f>
        <v>0</v>
      </c>
      <c r="AZ648" s="1">
        <f>MAX($E648)</f>
        <v>0</v>
      </c>
      <c r="BA648" s="1">
        <f>MAX($F648)</f>
        <v>0</v>
      </c>
      <c r="BB648" s="1">
        <f>MAX($G648)</f>
        <v>0</v>
      </c>
      <c r="BC648" s="1">
        <f>MAX($H648)</f>
        <v>0</v>
      </c>
      <c r="BD648" s="1">
        <f>MAX($I648)</f>
        <v>0</v>
      </c>
      <c r="BE648" s="1">
        <f>MAX($J648)</f>
        <v>0</v>
      </c>
      <c r="BF648" s="1">
        <f>MAX($K648)</f>
        <v>0</v>
      </c>
      <c r="BG648" s="1">
        <f>MAX($M648)</f>
        <v>0</v>
      </c>
      <c r="BH648" s="1">
        <f>MAX($N648)</f>
        <v>0</v>
      </c>
      <c r="BI648" s="1">
        <f>MAX($P648)</f>
        <v>0</v>
      </c>
      <c r="BJ648" s="1">
        <f>MAX($Q648)</f>
        <v>0</v>
      </c>
      <c r="BK648" s="1">
        <f>MAX($R648)</f>
        <v>0</v>
      </c>
    </row>
    <row r="649" spans="1:63">
      <c r="A649" s="1" t="s">
        <v>163</v>
      </c>
      <c r="B649" s="1" cm="1">
        <f t="array" ref="B649">_xlfn.SWITCH($A$2,"average", AVERAGE(Instances!B649:Instances!B649),"median", MEDIAN(Instances!B649:Instances!B649),"min", MIN(Instances!B649:Instances!B649),"max", MAX(Instances!B649:Instances!B649),"diff", MAX(Instances!B649:Instances!B649)-MIN(Instances!B649:Instances!B649))</f>
        <v>0</v>
      </c>
      <c r="C649" s="1" cm="1">
        <f t="array" ref="C649">_xlfn.SWITCH($A$2,"average", AVERAGE(Instances!C649:Instances!C649),"median", MEDIAN(Instances!C649:Instances!C649),"min", MIN(Instances!C649:Instances!C649),"max", MAX(Instances!C649:Instances!C649),"diff", MAX(Instances!C649:Instances!C649)-MIN(Instances!C649:Instances!C649))</f>
        <v>0</v>
      </c>
      <c r="D649" s="1" cm="1">
        <f t="array" ref="D649">_xlfn.SWITCH($A$2,"average", AVERAGE(Instances!D649:Instances!D649),"median", MEDIAN(Instances!D649:Instances!D649),"min", MIN(Instances!D649:Instances!D649),"max", MAX(Instances!D649:Instances!D649),"diff", MAX(Instances!D649:Instances!D649)-MIN(Instances!D649:Instances!D649))</f>
        <v>0</v>
      </c>
      <c r="E649" s="1" cm="1">
        <f t="array" ref="E649">_xlfn.SWITCH($A$2,"average", AVERAGE(Instances!E649:Instances!E649),"median", MEDIAN(Instances!E649:Instances!E649),"min", MIN(Instances!E649:Instances!E649),"max", MAX(Instances!E649:Instances!E649),"diff", MAX(Instances!E649:Instances!E649)-MIN(Instances!E649:Instances!E649))</f>
        <v>0</v>
      </c>
      <c r="F649" s="1" cm="1">
        <f t="array" ref="F649">_xlfn.SWITCH($A$2,"average", AVERAGE(Instances!F649:Instances!F649),"median", MEDIAN(Instances!F649:Instances!F649),"min", MIN(Instances!F649:Instances!F649),"max", MAX(Instances!F649:Instances!F649),"diff", MAX(Instances!F649:Instances!F649)-MIN(Instances!F649:Instances!F649))</f>
        <v>0</v>
      </c>
      <c r="G649" s="1" cm="1">
        <f t="array" ref="G649">_xlfn.SWITCH($A$2,"average", AVERAGE(Instances!G649:Instances!G649),"median", MEDIAN(Instances!G649:Instances!G649),"min", MIN(Instances!G649:Instances!G649),"max", MAX(Instances!G649:Instances!G649),"diff", MAX(Instances!G649:Instances!G649)-MIN(Instances!G649:Instances!G649))</f>
        <v>0</v>
      </c>
      <c r="H649" s="1" cm="1">
        <f t="array" ref="H649">_xlfn.SWITCH($A$2,"average", AVERAGE(Instances!H649:Instances!H649),"median", MEDIAN(Instances!H649:Instances!H649),"min", MIN(Instances!H649:Instances!H649),"max", MAX(Instances!H649:Instances!H649),"diff", MAX(Instances!H649:Instances!H649)-MIN(Instances!H649:Instances!H649))</f>
        <v>0</v>
      </c>
      <c r="I649" s="1" cm="1">
        <f t="array" ref="I649">_xlfn.SWITCH($A$2,"average", AVERAGE(Instances!I649:Instances!I649),"median", MEDIAN(Instances!I649:Instances!I649),"min", MIN(Instances!I649:Instances!I649),"max", MAX(Instances!I649:Instances!I649),"diff", MAX(Instances!I649:Instances!I649)-MIN(Instances!I649:Instances!I649))</f>
        <v>0</v>
      </c>
      <c r="J649" s="1" cm="1">
        <f t="array" ref="J649">_xlfn.SWITCH($A$2,"average", AVERAGE(Instances!J649:Instances!J649),"median", MEDIAN(Instances!J649:Instances!J649),"min", MIN(Instances!J649:Instances!J649),"max", MAX(Instances!J649:Instances!J649),"diff", MAX(Instances!J649:Instances!J649)-MIN(Instances!J649:Instances!J649))</f>
        <v>0</v>
      </c>
      <c r="K649" s="1" cm="1">
        <f t="array" ref="K649">_xlfn.SWITCH($A$2,"average", AVERAGE(Instances!K649:Instances!K649),"median", MEDIAN(Instances!K649:Instances!K649),"min", MIN(Instances!K649:Instances!K649),"max", MAX(Instances!K649:Instances!K649),"diff", MAX(Instances!K649:Instances!K649)-MIN(Instances!K649:Instances!K649))</f>
        <v>0</v>
      </c>
      <c r="L649" s="1"/>
      <c r="M649" s="1" cm="1">
        <f t="array" ref="M649">_xlfn.SWITCH($A$2,"average", AVERAGE(Instances!M649:Instances!M649),"median", MEDIAN(Instances!M649:Instances!M649),"min", MIN(Instances!M649:Instances!M649),"max", MAX(Instances!M649:Instances!M649),"diff", MAX(Instances!M649:Instances!M649)-MIN(Instances!M649:Instances!M649))</f>
        <v>0</v>
      </c>
      <c r="N649" s="1" cm="1">
        <f t="array" ref="N649">_xlfn.SWITCH($A$2,"average", AVERAGE(Instances!N649:Instances!N649),"median", MEDIAN(Instances!N649:Instances!N649),"min", MIN(Instances!N649:Instances!N649),"max", MAX(Instances!N649:Instances!N649),"diff", MAX(Instances!N649:Instances!N649)-MIN(Instances!N649:Instances!N649))</f>
        <v>0</v>
      </c>
      <c r="O649" s="1"/>
      <c r="P649" s="1" cm="1">
        <f t="array" ref="P649">_xlfn.SWITCH($A$2,"average", AVERAGE(Instances!P649:Instances!P649),"median", MEDIAN(Instances!P649:Instances!P649),"min", MIN(Instances!P649:Instances!P649),"max", MAX(Instances!P649:Instances!P649),"diff", MAX(Instances!P649:Instances!P649)-MIN(Instances!P649:Instances!P649))</f>
        <v>0</v>
      </c>
      <c r="Q649" s="1" cm="1">
        <f t="array" ref="Q649">_xlfn.SWITCH($A$2,"average", AVERAGE(Instances!Q649:Instances!Q649),"median", MEDIAN(Instances!Q649:Instances!Q649),"min", MIN(Instances!Q649:Instances!Q649),"max", MAX(Instances!Q649:Instances!Q649),"diff", MAX(Instances!Q649:Instances!Q649)-MIN(Instances!Q649:Instances!Q649))</f>
        <v>0</v>
      </c>
      <c r="R649" s="1" cm="1">
        <f t="array" ref="R649">_xlfn.SWITCH($A$2,"average", AVERAGE(Instances!R649:Instances!R649),"median", MEDIAN(Instances!R649:Instances!R649),"min", MIN(Instances!R649:Instances!R649),"max", MAX(Instances!R649:Instances!R649),"diff", MAX(Instances!R649:Instances!R649)-MIN(Instances!R649:Instances!R649))</f>
        <v>0</v>
      </c>
      <c r="S649" s="1">
        <f>MIN($B649)</f>
        <v>0</v>
      </c>
      <c r="T649" s="1">
        <f>MIN($C649)</f>
        <v>0</v>
      </c>
      <c r="U649" s="1">
        <f>MIN($D649)</f>
        <v>0</v>
      </c>
      <c r="V649" s="1">
        <f>MIN($E649)</f>
        <v>0</v>
      </c>
      <c r="W649" s="1">
        <f>MIN($F649)</f>
        <v>0</v>
      </c>
      <c r="X649" s="1">
        <f>MIN($G649)</f>
        <v>0</v>
      </c>
      <c r="Y649" s="1">
        <f>MIN($H649)</f>
        <v>0</v>
      </c>
      <c r="Z649" s="1">
        <f>MIN($I649)</f>
        <v>0</v>
      </c>
      <c r="AA649" s="1">
        <f>MIN($J649)</f>
        <v>0</v>
      </c>
      <c r="AB649" s="1">
        <f>MIN($K649)</f>
        <v>0</v>
      </c>
      <c r="AC649" s="1">
        <f>MIN($M649)</f>
        <v>0</v>
      </c>
      <c r="AD649" s="1">
        <f>MIN($N649)</f>
        <v>0</v>
      </c>
      <c r="AE649" s="1">
        <f>MIN($P649)</f>
        <v>0</v>
      </c>
      <c r="AF649" s="1">
        <f>MIN($Q649)</f>
        <v>0</v>
      </c>
      <c r="AG649" s="1">
        <f>MIN($R649)</f>
        <v>0</v>
      </c>
      <c r="AH649" s="1">
        <f>MEDIAN($B649)</f>
        <v>0</v>
      </c>
      <c r="AI649" s="1">
        <f>MEDIAN($C649)</f>
        <v>0</v>
      </c>
      <c r="AJ649" s="1">
        <f>MEDIAN($D649)</f>
        <v>0</v>
      </c>
      <c r="AK649" s="1">
        <f>MEDIAN($E649)</f>
        <v>0</v>
      </c>
      <c r="AL649" s="1">
        <f>MEDIAN($F649)</f>
        <v>0</v>
      </c>
      <c r="AM649" s="1">
        <f>MEDIAN($G649)</f>
        <v>0</v>
      </c>
      <c r="AN649" s="1">
        <f>MEDIAN($H649)</f>
        <v>0</v>
      </c>
      <c r="AO649" s="1">
        <f>MEDIAN($I649)</f>
        <v>0</v>
      </c>
      <c r="AP649" s="1">
        <f>MEDIAN($J649)</f>
        <v>0</v>
      </c>
      <c r="AQ649" s="1">
        <f>MEDIAN($K649)</f>
        <v>0</v>
      </c>
      <c r="AR649" s="1">
        <f>MEDIAN($M649)</f>
        <v>0</v>
      </c>
      <c r="AS649" s="1">
        <f>MEDIAN($N649)</f>
        <v>0</v>
      </c>
      <c r="AT649" s="1">
        <f>MEDIAN($P649)</f>
        <v>0</v>
      </c>
      <c r="AU649" s="1">
        <f>MEDIAN($Q649)</f>
        <v>0</v>
      </c>
      <c r="AV649" s="1">
        <f>MEDIAN($R649)</f>
        <v>0</v>
      </c>
      <c r="AW649" s="1">
        <f>MAX($B649)</f>
        <v>0</v>
      </c>
      <c r="AX649" s="1">
        <f>MAX($C649)</f>
        <v>0</v>
      </c>
      <c r="AY649" s="1">
        <f>MAX($D649)</f>
        <v>0</v>
      </c>
      <c r="AZ649" s="1">
        <f>MAX($E649)</f>
        <v>0</v>
      </c>
      <c r="BA649" s="1">
        <f>MAX($F649)</f>
        <v>0</v>
      </c>
      <c r="BB649" s="1">
        <f>MAX($G649)</f>
        <v>0</v>
      </c>
      <c r="BC649" s="1">
        <f>MAX($H649)</f>
        <v>0</v>
      </c>
      <c r="BD649" s="1">
        <f>MAX($I649)</f>
        <v>0</v>
      </c>
      <c r="BE649" s="1">
        <f>MAX($J649)</f>
        <v>0</v>
      </c>
      <c r="BF649" s="1">
        <f>MAX($K649)</f>
        <v>0</v>
      </c>
      <c r="BG649" s="1">
        <f>MAX($M649)</f>
        <v>0</v>
      </c>
      <c r="BH649" s="1">
        <f>MAX($N649)</f>
        <v>0</v>
      </c>
      <c r="BI649" s="1">
        <f>MAX($P649)</f>
        <v>0</v>
      </c>
      <c r="BJ649" s="1">
        <f>MAX($Q649)</f>
        <v>0</v>
      </c>
      <c r="BK649" s="1">
        <f>MAX($R649)</f>
        <v>0</v>
      </c>
    </row>
    <row r="650" spans="1:63">
      <c r="A650" s="1" t="s">
        <v>164</v>
      </c>
      <c r="B650" s="1" cm="1">
        <f t="array" ref="B650">_xlfn.SWITCH($A$2,"average", AVERAGE(Instances!B650:Instances!B650),"median", MEDIAN(Instances!B650:Instances!B650),"min", MIN(Instances!B650:Instances!B650),"max", MAX(Instances!B650:Instances!B650),"diff", MAX(Instances!B650:Instances!B650)-MIN(Instances!B650:Instances!B650))</f>
        <v>0</v>
      </c>
      <c r="C650" s="1" cm="1">
        <f t="array" ref="C650">_xlfn.SWITCH($A$2,"average", AVERAGE(Instances!C650:Instances!C650),"median", MEDIAN(Instances!C650:Instances!C650),"min", MIN(Instances!C650:Instances!C650),"max", MAX(Instances!C650:Instances!C650),"diff", MAX(Instances!C650:Instances!C650)-MIN(Instances!C650:Instances!C650))</f>
        <v>0</v>
      </c>
      <c r="D650" s="1" cm="1">
        <f t="array" ref="D650">_xlfn.SWITCH($A$2,"average", AVERAGE(Instances!D650:Instances!D650),"median", MEDIAN(Instances!D650:Instances!D650),"min", MIN(Instances!D650:Instances!D650),"max", MAX(Instances!D650:Instances!D650),"diff", MAX(Instances!D650:Instances!D650)-MIN(Instances!D650:Instances!D650))</f>
        <v>0</v>
      </c>
      <c r="E650" s="1" cm="1">
        <f t="array" ref="E650">_xlfn.SWITCH($A$2,"average", AVERAGE(Instances!E650:Instances!E650),"median", MEDIAN(Instances!E650:Instances!E650),"min", MIN(Instances!E650:Instances!E650),"max", MAX(Instances!E650:Instances!E650),"diff", MAX(Instances!E650:Instances!E650)-MIN(Instances!E650:Instances!E650))</f>
        <v>0</v>
      </c>
      <c r="F650" s="1" cm="1">
        <f t="array" ref="F650">_xlfn.SWITCH($A$2,"average", AVERAGE(Instances!F650:Instances!F650),"median", MEDIAN(Instances!F650:Instances!F650),"min", MIN(Instances!F650:Instances!F650),"max", MAX(Instances!F650:Instances!F650),"diff", MAX(Instances!F650:Instances!F650)-MIN(Instances!F650:Instances!F650))</f>
        <v>0</v>
      </c>
      <c r="G650" s="1" cm="1">
        <f t="array" ref="G650">_xlfn.SWITCH($A$2,"average", AVERAGE(Instances!G650:Instances!G650),"median", MEDIAN(Instances!G650:Instances!G650),"min", MIN(Instances!G650:Instances!G650),"max", MAX(Instances!G650:Instances!G650),"diff", MAX(Instances!G650:Instances!G650)-MIN(Instances!G650:Instances!G650))</f>
        <v>0</v>
      </c>
      <c r="H650" s="1" cm="1">
        <f t="array" ref="H650">_xlfn.SWITCH($A$2,"average", AVERAGE(Instances!H650:Instances!H650),"median", MEDIAN(Instances!H650:Instances!H650),"min", MIN(Instances!H650:Instances!H650),"max", MAX(Instances!H650:Instances!H650),"diff", MAX(Instances!H650:Instances!H650)-MIN(Instances!H650:Instances!H650))</f>
        <v>0</v>
      </c>
      <c r="I650" s="1" cm="1">
        <f t="array" ref="I650">_xlfn.SWITCH($A$2,"average", AVERAGE(Instances!I650:Instances!I650),"median", MEDIAN(Instances!I650:Instances!I650),"min", MIN(Instances!I650:Instances!I650),"max", MAX(Instances!I650:Instances!I650),"diff", MAX(Instances!I650:Instances!I650)-MIN(Instances!I650:Instances!I650))</f>
        <v>0</v>
      </c>
      <c r="J650" s="1" cm="1">
        <f t="array" ref="J650">_xlfn.SWITCH($A$2,"average", AVERAGE(Instances!J650:Instances!J650),"median", MEDIAN(Instances!J650:Instances!J650),"min", MIN(Instances!J650:Instances!J650),"max", MAX(Instances!J650:Instances!J650),"diff", MAX(Instances!J650:Instances!J650)-MIN(Instances!J650:Instances!J650))</f>
        <v>0</v>
      </c>
      <c r="K650" s="1" cm="1">
        <f t="array" ref="K650">_xlfn.SWITCH($A$2,"average", AVERAGE(Instances!K650:Instances!K650),"median", MEDIAN(Instances!K650:Instances!K650),"min", MIN(Instances!K650:Instances!K650),"max", MAX(Instances!K650:Instances!K650),"diff", MAX(Instances!K650:Instances!K650)-MIN(Instances!K650:Instances!K650))</f>
        <v>0</v>
      </c>
      <c r="L650" s="1"/>
      <c r="M650" s="1" cm="1">
        <f t="array" ref="M650">_xlfn.SWITCH($A$2,"average", AVERAGE(Instances!M650:Instances!M650),"median", MEDIAN(Instances!M650:Instances!M650),"min", MIN(Instances!M650:Instances!M650),"max", MAX(Instances!M650:Instances!M650),"diff", MAX(Instances!M650:Instances!M650)-MIN(Instances!M650:Instances!M650))</f>
        <v>0</v>
      </c>
      <c r="N650" s="1" cm="1">
        <f t="array" ref="N650">_xlfn.SWITCH($A$2,"average", AVERAGE(Instances!N650:Instances!N650),"median", MEDIAN(Instances!N650:Instances!N650),"min", MIN(Instances!N650:Instances!N650),"max", MAX(Instances!N650:Instances!N650),"diff", MAX(Instances!N650:Instances!N650)-MIN(Instances!N650:Instances!N650))</f>
        <v>0</v>
      </c>
      <c r="O650" s="1"/>
      <c r="P650" s="1" cm="1">
        <f t="array" ref="P650">_xlfn.SWITCH($A$2,"average", AVERAGE(Instances!P650:Instances!P650),"median", MEDIAN(Instances!P650:Instances!P650),"min", MIN(Instances!P650:Instances!P650),"max", MAX(Instances!P650:Instances!P650),"diff", MAX(Instances!P650:Instances!P650)-MIN(Instances!P650:Instances!P650))</f>
        <v>0</v>
      </c>
      <c r="Q650" s="1" cm="1">
        <f t="array" ref="Q650">_xlfn.SWITCH($A$2,"average", AVERAGE(Instances!Q650:Instances!Q650),"median", MEDIAN(Instances!Q650:Instances!Q650),"min", MIN(Instances!Q650:Instances!Q650),"max", MAX(Instances!Q650:Instances!Q650),"diff", MAX(Instances!Q650:Instances!Q650)-MIN(Instances!Q650:Instances!Q650))</f>
        <v>0</v>
      </c>
      <c r="R650" s="1" cm="1">
        <f t="array" ref="R650">_xlfn.SWITCH($A$2,"average", AVERAGE(Instances!R650:Instances!R650),"median", MEDIAN(Instances!R650:Instances!R650),"min", MIN(Instances!R650:Instances!R650),"max", MAX(Instances!R650:Instances!R650),"diff", MAX(Instances!R650:Instances!R650)-MIN(Instances!R650:Instances!R650))</f>
        <v>0</v>
      </c>
      <c r="S650" s="1">
        <f>MIN($B650)</f>
        <v>0</v>
      </c>
      <c r="T650" s="1">
        <f>MIN($C650)</f>
        <v>0</v>
      </c>
      <c r="U650" s="1">
        <f>MIN($D650)</f>
        <v>0</v>
      </c>
      <c r="V650" s="1">
        <f>MIN($E650)</f>
        <v>0</v>
      </c>
      <c r="W650" s="1">
        <f>MIN($F650)</f>
        <v>0</v>
      </c>
      <c r="X650" s="1">
        <f>MIN($G650)</f>
        <v>0</v>
      </c>
      <c r="Y650" s="1">
        <f>MIN($H650)</f>
        <v>0</v>
      </c>
      <c r="Z650" s="1">
        <f>MIN($I650)</f>
        <v>0</v>
      </c>
      <c r="AA650" s="1">
        <f>MIN($J650)</f>
        <v>0</v>
      </c>
      <c r="AB650" s="1">
        <f>MIN($K650)</f>
        <v>0</v>
      </c>
      <c r="AC650" s="1">
        <f>MIN($M650)</f>
        <v>0</v>
      </c>
      <c r="AD650" s="1">
        <f>MIN($N650)</f>
        <v>0</v>
      </c>
      <c r="AE650" s="1">
        <f>MIN($P650)</f>
        <v>0</v>
      </c>
      <c r="AF650" s="1">
        <f>MIN($Q650)</f>
        <v>0</v>
      </c>
      <c r="AG650" s="1">
        <f>MIN($R650)</f>
        <v>0</v>
      </c>
      <c r="AH650" s="1">
        <f>MEDIAN($B650)</f>
        <v>0</v>
      </c>
      <c r="AI650" s="1">
        <f>MEDIAN($C650)</f>
        <v>0</v>
      </c>
      <c r="AJ650" s="1">
        <f>MEDIAN($D650)</f>
        <v>0</v>
      </c>
      <c r="AK650" s="1">
        <f>MEDIAN($E650)</f>
        <v>0</v>
      </c>
      <c r="AL650" s="1">
        <f>MEDIAN($F650)</f>
        <v>0</v>
      </c>
      <c r="AM650" s="1">
        <f>MEDIAN($G650)</f>
        <v>0</v>
      </c>
      <c r="AN650" s="1">
        <f>MEDIAN($H650)</f>
        <v>0</v>
      </c>
      <c r="AO650" s="1">
        <f>MEDIAN($I650)</f>
        <v>0</v>
      </c>
      <c r="AP650" s="1">
        <f>MEDIAN($J650)</f>
        <v>0</v>
      </c>
      <c r="AQ650" s="1">
        <f>MEDIAN($K650)</f>
        <v>0</v>
      </c>
      <c r="AR650" s="1">
        <f>MEDIAN($M650)</f>
        <v>0</v>
      </c>
      <c r="AS650" s="1">
        <f>MEDIAN($N650)</f>
        <v>0</v>
      </c>
      <c r="AT650" s="1">
        <f>MEDIAN($P650)</f>
        <v>0</v>
      </c>
      <c r="AU650" s="1">
        <f>MEDIAN($Q650)</f>
        <v>0</v>
      </c>
      <c r="AV650" s="1">
        <f>MEDIAN($R650)</f>
        <v>0</v>
      </c>
      <c r="AW650" s="1">
        <f>MAX($B650)</f>
        <v>0</v>
      </c>
      <c r="AX650" s="1">
        <f>MAX($C650)</f>
        <v>0</v>
      </c>
      <c r="AY650" s="1">
        <f>MAX($D650)</f>
        <v>0</v>
      </c>
      <c r="AZ650" s="1">
        <f>MAX($E650)</f>
        <v>0</v>
      </c>
      <c r="BA650" s="1">
        <f>MAX($F650)</f>
        <v>0</v>
      </c>
      <c r="BB650" s="1">
        <f>MAX($G650)</f>
        <v>0</v>
      </c>
      <c r="BC650" s="1">
        <f>MAX($H650)</f>
        <v>0</v>
      </c>
      <c r="BD650" s="1">
        <f>MAX($I650)</f>
        <v>0</v>
      </c>
      <c r="BE650" s="1">
        <f>MAX($J650)</f>
        <v>0</v>
      </c>
      <c r="BF650" s="1">
        <f>MAX($K650)</f>
        <v>0</v>
      </c>
      <c r="BG650" s="1">
        <f>MAX($M650)</f>
        <v>0</v>
      </c>
      <c r="BH650" s="1">
        <f>MAX($N650)</f>
        <v>0</v>
      </c>
      <c r="BI650" s="1">
        <f>MAX($P650)</f>
        <v>0</v>
      </c>
      <c r="BJ650" s="1">
        <f>MAX($Q650)</f>
        <v>0</v>
      </c>
      <c r="BK650" s="1">
        <f>MAX($R650)</f>
        <v>0</v>
      </c>
    </row>
    <row r="651" spans="1:63">
      <c r="A651" s="1" t="s">
        <v>165</v>
      </c>
      <c r="B651" s="1" cm="1">
        <f t="array" ref="B651">_xlfn.SWITCH($A$2,"average", AVERAGE(Instances!B651:Instances!B651),"median", MEDIAN(Instances!B651:Instances!B651),"min", MIN(Instances!B651:Instances!B651),"max", MAX(Instances!B651:Instances!B651),"diff", MAX(Instances!B651:Instances!B651)-MIN(Instances!B651:Instances!B651))</f>
        <v>0</v>
      </c>
      <c r="C651" s="1" cm="1">
        <f t="array" ref="C651">_xlfn.SWITCH($A$2,"average", AVERAGE(Instances!C651:Instances!C651),"median", MEDIAN(Instances!C651:Instances!C651),"min", MIN(Instances!C651:Instances!C651),"max", MAX(Instances!C651:Instances!C651),"diff", MAX(Instances!C651:Instances!C651)-MIN(Instances!C651:Instances!C651))</f>
        <v>0</v>
      </c>
      <c r="D651" s="1" cm="1">
        <f t="array" ref="D651">_xlfn.SWITCH($A$2,"average", AVERAGE(Instances!D651:Instances!D651),"median", MEDIAN(Instances!D651:Instances!D651),"min", MIN(Instances!D651:Instances!D651),"max", MAX(Instances!D651:Instances!D651),"diff", MAX(Instances!D651:Instances!D651)-MIN(Instances!D651:Instances!D651))</f>
        <v>0</v>
      </c>
      <c r="E651" s="1" cm="1">
        <f t="array" ref="E651">_xlfn.SWITCH($A$2,"average", AVERAGE(Instances!E651:Instances!E651),"median", MEDIAN(Instances!E651:Instances!E651),"min", MIN(Instances!E651:Instances!E651),"max", MAX(Instances!E651:Instances!E651),"diff", MAX(Instances!E651:Instances!E651)-MIN(Instances!E651:Instances!E651))</f>
        <v>0</v>
      </c>
      <c r="F651" s="1" cm="1">
        <f t="array" ref="F651">_xlfn.SWITCH($A$2,"average", AVERAGE(Instances!F651:Instances!F651),"median", MEDIAN(Instances!F651:Instances!F651),"min", MIN(Instances!F651:Instances!F651),"max", MAX(Instances!F651:Instances!F651),"diff", MAX(Instances!F651:Instances!F651)-MIN(Instances!F651:Instances!F651))</f>
        <v>0</v>
      </c>
      <c r="G651" s="1" cm="1">
        <f t="array" ref="G651">_xlfn.SWITCH($A$2,"average", AVERAGE(Instances!G651:Instances!G651),"median", MEDIAN(Instances!G651:Instances!G651),"min", MIN(Instances!G651:Instances!G651),"max", MAX(Instances!G651:Instances!G651),"diff", MAX(Instances!G651:Instances!G651)-MIN(Instances!G651:Instances!G651))</f>
        <v>0</v>
      </c>
      <c r="H651" s="1" cm="1">
        <f t="array" ref="H651">_xlfn.SWITCH($A$2,"average", AVERAGE(Instances!H651:Instances!H651),"median", MEDIAN(Instances!H651:Instances!H651),"min", MIN(Instances!H651:Instances!H651),"max", MAX(Instances!H651:Instances!H651),"diff", MAX(Instances!H651:Instances!H651)-MIN(Instances!H651:Instances!H651))</f>
        <v>0</v>
      </c>
      <c r="I651" s="1" cm="1">
        <f t="array" ref="I651">_xlfn.SWITCH($A$2,"average", AVERAGE(Instances!I651:Instances!I651),"median", MEDIAN(Instances!I651:Instances!I651),"min", MIN(Instances!I651:Instances!I651),"max", MAX(Instances!I651:Instances!I651),"diff", MAX(Instances!I651:Instances!I651)-MIN(Instances!I651:Instances!I651))</f>
        <v>0</v>
      </c>
      <c r="J651" s="1" cm="1">
        <f t="array" ref="J651">_xlfn.SWITCH($A$2,"average", AVERAGE(Instances!J651:Instances!J651),"median", MEDIAN(Instances!J651:Instances!J651),"min", MIN(Instances!J651:Instances!J651),"max", MAX(Instances!J651:Instances!J651),"diff", MAX(Instances!J651:Instances!J651)-MIN(Instances!J651:Instances!J651))</f>
        <v>0</v>
      </c>
      <c r="K651" s="1" cm="1">
        <f t="array" ref="K651">_xlfn.SWITCH($A$2,"average", AVERAGE(Instances!K651:Instances!K651),"median", MEDIAN(Instances!K651:Instances!K651),"min", MIN(Instances!K651:Instances!K651),"max", MAX(Instances!K651:Instances!K651),"diff", MAX(Instances!K651:Instances!K651)-MIN(Instances!K651:Instances!K651))</f>
        <v>0</v>
      </c>
      <c r="L651" s="1"/>
      <c r="M651" s="1" cm="1">
        <f t="array" ref="M651">_xlfn.SWITCH($A$2,"average", AVERAGE(Instances!M651:Instances!M651),"median", MEDIAN(Instances!M651:Instances!M651),"min", MIN(Instances!M651:Instances!M651),"max", MAX(Instances!M651:Instances!M651),"diff", MAX(Instances!M651:Instances!M651)-MIN(Instances!M651:Instances!M651))</f>
        <v>0</v>
      </c>
      <c r="N651" s="1" cm="1">
        <f t="array" ref="N651">_xlfn.SWITCH($A$2,"average", AVERAGE(Instances!N651:Instances!N651),"median", MEDIAN(Instances!N651:Instances!N651),"min", MIN(Instances!N651:Instances!N651),"max", MAX(Instances!N651:Instances!N651),"diff", MAX(Instances!N651:Instances!N651)-MIN(Instances!N651:Instances!N651))</f>
        <v>0</v>
      </c>
      <c r="O651" s="1"/>
      <c r="P651" s="1" cm="1">
        <f t="array" ref="P651">_xlfn.SWITCH($A$2,"average", AVERAGE(Instances!P651:Instances!P651),"median", MEDIAN(Instances!P651:Instances!P651),"min", MIN(Instances!P651:Instances!P651),"max", MAX(Instances!P651:Instances!P651),"diff", MAX(Instances!P651:Instances!P651)-MIN(Instances!P651:Instances!P651))</f>
        <v>0</v>
      </c>
      <c r="Q651" s="1" cm="1">
        <f t="array" ref="Q651">_xlfn.SWITCH($A$2,"average", AVERAGE(Instances!Q651:Instances!Q651),"median", MEDIAN(Instances!Q651:Instances!Q651),"min", MIN(Instances!Q651:Instances!Q651),"max", MAX(Instances!Q651:Instances!Q651),"diff", MAX(Instances!Q651:Instances!Q651)-MIN(Instances!Q651:Instances!Q651))</f>
        <v>0</v>
      </c>
      <c r="R651" s="1" cm="1">
        <f t="array" ref="R651">_xlfn.SWITCH($A$2,"average", AVERAGE(Instances!R651:Instances!R651),"median", MEDIAN(Instances!R651:Instances!R651),"min", MIN(Instances!R651:Instances!R651),"max", MAX(Instances!R651:Instances!R651),"diff", MAX(Instances!R651:Instances!R651)-MIN(Instances!R651:Instances!R651))</f>
        <v>0</v>
      </c>
      <c r="S651" s="1">
        <f>MIN($B651)</f>
        <v>0</v>
      </c>
      <c r="T651" s="1">
        <f>MIN($C651)</f>
        <v>0</v>
      </c>
      <c r="U651" s="1">
        <f>MIN($D651)</f>
        <v>0</v>
      </c>
      <c r="V651" s="1">
        <f>MIN($E651)</f>
        <v>0</v>
      </c>
      <c r="W651" s="1">
        <f>MIN($F651)</f>
        <v>0</v>
      </c>
      <c r="X651" s="1">
        <f>MIN($G651)</f>
        <v>0</v>
      </c>
      <c r="Y651" s="1">
        <f>MIN($H651)</f>
        <v>0</v>
      </c>
      <c r="Z651" s="1">
        <f>MIN($I651)</f>
        <v>0</v>
      </c>
      <c r="AA651" s="1">
        <f>MIN($J651)</f>
        <v>0</v>
      </c>
      <c r="AB651" s="1">
        <f>MIN($K651)</f>
        <v>0</v>
      </c>
      <c r="AC651" s="1">
        <f>MIN($M651)</f>
        <v>0</v>
      </c>
      <c r="AD651" s="1">
        <f>MIN($N651)</f>
        <v>0</v>
      </c>
      <c r="AE651" s="1">
        <f>MIN($P651)</f>
        <v>0</v>
      </c>
      <c r="AF651" s="1">
        <f>MIN($Q651)</f>
        <v>0</v>
      </c>
      <c r="AG651" s="1">
        <f>MIN($R651)</f>
        <v>0</v>
      </c>
      <c r="AH651" s="1">
        <f>MEDIAN($B651)</f>
        <v>0</v>
      </c>
      <c r="AI651" s="1">
        <f>MEDIAN($C651)</f>
        <v>0</v>
      </c>
      <c r="AJ651" s="1">
        <f>MEDIAN($D651)</f>
        <v>0</v>
      </c>
      <c r="AK651" s="1">
        <f>MEDIAN($E651)</f>
        <v>0</v>
      </c>
      <c r="AL651" s="1">
        <f>MEDIAN($F651)</f>
        <v>0</v>
      </c>
      <c r="AM651" s="1">
        <f>MEDIAN($G651)</f>
        <v>0</v>
      </c>
      <c r="AN651" s="1">
        <f>MEDIAN($H651)</f>
        <v>0</v>
      </c>
      <c r="AO651" s="1">
        <f>MEDIAN($I651)</f>
        <v>0</v>
      </c>
      <c r="AP651" s="1">
        <f>MEDIAN($J651)</f>
        <v>0</v>
      </c>
      <c r="AQ651" s="1">
        <f>MEDIAN($K651)</f>
        <v>0</v>
      </c>
      <c r="AR651" s="1">
        <f>MEDIAN($M651)</f>
        <v>0</v>
      </c>
      <c r="AS651" s="1">
        <f>MEDIAN($N651)</f>
        <v>0</v>
      </c>
      <c r="AT651" s="1">
        <f>MEDIAN($P651)</f>
        <v>0</v>
      </c>
      <c r="AU651" s="1">
        <f>MEDIAN($Q651)</f>
        <v>0</v>
      </c>
      <c r="AV651" s="1">
        <f>MEDIAN($R651)</f>
        <v>0</v>
      </c>
      <c r="AW651" s="1">
        <f>MAX($B651)</f>
        <v>0</v>
      </c>
      <c r="AX651" s="1">
        <f>MAX($C651)</f>
        <v>0</v>
      </c>
      <c r="AY651" s="1">
        <f>MAX($D651)</f>
        <v>0</v>
      </c>
      <c r="AZ651" s="1">
        <f>MAX($E651)</f>
        <v>0</v>
      </c>
      <c r="BA651" s="1">
        <f>MAX($F651)</f>
        <v>0</v>
      </c>
      <c r="BB651" s="1">
        <f>MAX($G651)</f>
        <v>0</v>
      </c>
      <c r="BC651" s="1">
        <f>MAX($H651)</f>
        <v>0</v>
      </c>
      <c r="BD651" s="1">
        <f>MAX($I651)</f>
        <v>0</v>
      </c>
      <c r="BE651" s="1">
        <f>MAX($J651)</f>
        <v>0</v>
      </c>
      <c r="BF651" s="1">
        <f>MAX($K651)</f>
        <v>0</v>
      </c>
      <c r="BG651" s="1">
        <f>MAX($M651)</f>
        <v>0</v>
      </c>
      <c r="BH651" s="1">
        <f>MAX($N651)</f>
        <v>0</v>
      </c>
      <c r="BI651" s="1">
        <f>MAX($P651)</f>
        <v>0</v>
      </c>
      <c r="BJ651" s="1">
        <f>MAX($Q651)</f>
        <v>0</v>
      </c>
      <c r="BK651" s="1">
        <f>MAX($R651)</f>
        <v>0</v>
      </c>
    </row>
    <row r="652" spans="1:63">
      <c r="A652" s="1" t="s">
        <v>166</v>
      </c>
      <c r="B652" s="1" cm="1">
        <f t="array" ref="B652">_xlfn.SWITCH($A$2,"average", AVERAGE(Instances!B652:Instances!B652),"median", MEDIAN(Instances!B652:Instances!B652),"min", MIN(Instances!B652:Instances!B652),"max", MAX(Instances!B652:Instances!B652),"diff", MAX(Instances!B652:Instances!B652)-MIN(Instances!B652:Instances!B652))</f>
        <v>0</v>
      </c>
      <c r="C652" s="1" cm="1">
        <f t="array" ref="C652">_xlfn.SWITCH($A$2,"average", AVERAGE(Instances!C652:Instances!C652),"median", MEDIAN(Instances!C652:Instances!C652),"min", MIN(Instances!C652:Instances!C652),"max", MAX(Instances!C652:Instances!C652),"diff", MAX(Instances!C652:Instances!C652)-MIN(Instances!C652:Instances!C652))</f>
        <v>0</v>
      </c>
      <c r="D652" s="1" cm="1">
        <f t="array" ref="D652">_xlfn.SWITCH($A$2,"average", AVERAGE(Instances!D652:Instances!D652),"median", MEDIAN(Instances!D652:Instances!D652),"min", MIN(Instances!D652:Instances!D652),"max", MAX(Instances!D652:Instances!D652),"diff", MAX(Instances!D652:Instances!D652)-MIN(Instances!D652:Instances!D652))</f>
        <v>0</v>
      </c>
      <c r="E652" s="1" cm="1">
        <f t="array" ref="E652">_xlfn.SWITCH($A$2,"average", AVERAGE(Instances!E652:Instances!E652),"median", MEDIAN(Instances!E652:Instances!E652),"min", MIN(Instances!E652:Instances!E652),"max", MAX(Instances!E652:Instances!E652),"diff", MAX(Instances!E652:Instances!E652)-MIN(Instances!E652:Instances!E652))</f>
        <v>0</v>
      </c>
      <c r="F652" s="1" cm="1">
        <f t="array" ref="F652">_xlfn.SWITCH($A$2,"average", AVERAGE(Instances!F652:Instances!F652),"median", MEDIAN(Instances!F652:Instances!F652),"min", MIN(Instances!F652:Instances!F652),"max", MAX(Instances!F652:Instances!F652),"diff", MAX(Instances!F652:Instances!F652)-MIN(Instances!F652:Instances!F652))</f>
        <v>0</v>
      </c>
      <c r="G652" s="1" cm="1">
        <f t="array" ref="G652">_xlfn.SWITCH($A$2,"average", AVERAGE(Instances!G652:Instances!G652),"median", MEDIAN(Instances!G652:Instances!G652),"min", MIN(Instances!G652:Instances!G652),"max", MAX(Instances!G652:Instances!G652),"diff", MAX(Instances!G652:Instances!G652)-MIN(Instances!G652:Instances!G652))</f>
        <v>0</v>
      </c>
      <c r="H652" s="1" cm="1">
        <f t="array" ref="H652">_xlfn.SWITCH($A$2,"average", AVERAGE(Instances!H652:Instances!H652),"median", MEDIAN(Instances!H652:Instances!H652),"min", MIN(Instances!H652:Instances!H652),"max", MAX(Instances!H652:Instances!H652),"diff", MAX(Instances!H652:Instances!H652)-MIN(Instances!H652:Instances!H652))</f>
        <v>0</v>
      </c>
      <c r="I652" s="1" cm="1">
        <f t="array" ref="I652">_xlfn.SWITCH($A$2,"average", AVERAGE(Instances!I652:Instances!I652),"median", MEDIAN(Instances!I652:Instances!I652),"min", MIN(Instances!I652:Instances!I652),"max", MAX(Instances!I652:Instances!I652),"diff", MAX(Instances!I652:Instances!I652)-MIN(Instances!I652:Instances!I652))</f>
        <v>0</v>
      </c>
      <c r="J652" s="1" cm="1">
        <f t="array" ref="J652">_xlfn.SWITCH($A$2,"average", AVERAGE(Instances!J652:Instances!J652),"median", MEDIAN(Instances!J652:Instances!J652),"min", MIN(Instances!J652:Instances!J652),"max", MAX(Instances!J652:Instances!J652),"diff", MAX(Instances!J652:Instances!J652)-MIN(Instances!J652:Instances!J652))</f>
        <v>0</v>
      </c>
      <c r="K652" s="1" cm="1">
        <f t="array" ref="K652">_xlfn.SWITCH($A$2,"average", AVERAGE(Instances!K652:Instances!K652),"median", MEDIAN(Instances!K652:Instances!K652),"min", MIN(Instances!K652:Instances!K652),"max", MAX(Instances!K652:Instances!K652),"diff", MAX(Instances!K652:Instances!K652)-MIN(Instances!K652:Instances!K652))</f>
        <v>0</v>
      </c>
      <c r="L652" s="1"/>
      <c r="M652" s="1" cm="1">
        <f t="array" ref="M652">_xlfn.SWITCH($A$2,"average", AVERAGE(Instances!M652:Instances!M652),"median", MEDIAN(Instances!M652:Instances!M652),"min", MIN(Instances!M652:Instances!M652),"max", MAX(Instances!M652:Instances!M652),"diff", MAX(Instances!M652:Instances!M652)-MIN(Instances!M652:Instances!M652))</f>
        <v>0</v>
      </c>
      <c r="N652" s="1" cm="1">
        <f t="array" ref="N652">_xlfn.SWITCH($A$2,"average", AVERAGE(Instances!N652:Instances!N652),"median", MEDIAN(Instances!N652:Instances!N652),"min", MIN(Instances!N652:Instances!N652),"max", MAX(Instances!N652:Instances!N652),"diff", MAX(Instances!N652:Instances!N652)-MIN(Instances!N652:Instances!N652))</f>
        <v>0</v>
      </c>
      <c r="O652" s="1"/>
      <c r="P652" s="1" cm="1">
        <f t="array" ref="P652">_xlfn.SWITCH($A$2,"average", AVERAGE(Instances!P652:Instances!P652),"median", MEDIAN(Instances!P652:Instances!P652),"min", MIN(Instances!P652:Instances!P652),"max", MAX(Instances!P652:Instances!P652),"diff", MAX(Instances!P652:Instances!P652)-MIN(Instances!P652:Instances!P652))</f>
        <v>0</v>
      </c>
      <c r="Q652" s="1" cm="1">
        <f t="array" ref="Q652">_xlfn.SWITCH($A$2,"average", AVERAGE(Instances!Q652:Instances!Q652),"median", MEDIAN(Instances!Q652:Instances!Q652),"min", MIN(Instances!Q652:Instances!Q652),"max", MAX(Instances!Q652:Instances!Q652),"diff", MAX(Instances!Q652:Instances!Q652)-MIN(Instances!Q652:Instances!Q652))</f>
        <v>0</v>
      </c>
      <c r="R652" s="1" cm="1">
        <f t="array" ref="R652">_xlfn.SWITCH($A$2,"average", AVERAGE(Instances!R652:Instances!R652),"median", MEDIAN(Instances!R652:Instances!R652),"min", MIN(Instances!R652:Instances!R652),"max", MAX(Instances!R652:Instances!R652),"diff", MAX(Instances!R652:Instances!R652)-MIN(Instances!R652:Instances!R652))</f>
        <v>0</v>
      </c>
      <c r="S652" s="1">
        <f>MIN($B652)</f>
        <v>0</v>
      </c>
      <c r="T652" s="1">
        <f>MIN($C652)</f>
        <v>0</v>
      </c>
      <c r="U652" s="1">
        <f>MIN($D652)</f>
        <v>0</v>
      </c>
      <c r="V652" s="1">
        <f>MIN($E652)</f>
        <v>0</v>
      </c>
      <c r="W652" s="1">
        <f>MIN($F652)</f>
        <v>0</v>
      </c>
      <c r="X652" s="1">
        <f>MIN($G652)</f>
        <v>0</v>
      </c>
      <c r="Y652" s="1">
        <f>MIN($H652)</f>
        <v>0</v>
      </c>
      <c r="Z652" s="1">
        <f>MIN($I652)</f>
        <v>0</v>
      </c>
      <c r="AA652" s="1">
        <f>MIN($J652)</f>
        <v>0</v>
      </c>
      <c r="AB652" s="1">
        <f>MIN($K652)</f>
        <v>0</v>
      </c>
      <c r="AC652" s="1">
        <f>MIN($M652)</f>
        <v>0</v>
      </c>
      <c r="AD652" s="1">
        <f>MIN($N652)</f>
        <v>0</v>
      </c>
      <c r="AE652" s="1">
        <f>MIN($P652)</f>
        <v>0</v>
      </c>
      <c r="AF652" s="1">
        <f>MIN($Q652)</f>
        <v>0</v>
      </c>
      <c r="AG652" s="1">
        <f>MIN($R652)</f>
        <v>0</v>
      </c>
      <c r="AH652" s="1">
        <f>MEDIAN($B652)</f>
        <v>0</v>
      </c>
      <c r="AI652" s="1">
        <f>MEDIAN($C652)</f>
        <v>0</v>
      </c>
      <c r="AJ652" s="1">
        <f>MEDIAN($D652)</f>
        <v>0</v>
      </c>
      <c r="AK652" s="1">
        <f>MEDIAN($E652)</f>
        <v>0</v>
      </c>
      <c r="AL652" s="1">
        <f>MEDIAN($F652)</f>
        <v>0</v>
      </c>
      <c r="AM652" s="1">
        <f>MEDIAN($G652)</f>
        <v>0</v>
      </c>
      <c r="AN652" s="1">
        <f>MEDIAN($H652)</f>
        <v>0</v>
      </c>
      <c r="AO652" s="1">
        <f>MEDIAN($I652)</f>
        <v>0</v>
      </c>
      <c r="AP652" s="1">
        <f>MEDIAN($J652)</f>
        <v>0</v>
      </c>
      <c r="AQ652" s="1">
        <f>MEDIAN($K652)</f>
        <v>0</v>
      </c>
      <c r="AR652" s="1">
        <f>MEDIAN($M652)</f>
        <v>0</v>
      </c>
      <c r="AS652" s="1">
        <f>MEDIAN($N652)</f>
        <v>0</v>
      </c>
      <c r="AT652" s="1">
        <f>MEDIAN($P652)</f>
        <v>0</v>
      </c>
      <c r="AU652" s="1">
        <f>MEDIAN($Q652)</f>
        <v>0</v>
      </c>
      <c r="AV652" s="1">
        <f>MEDIAN($R652)</f>
        <v>0</v>
      </c>
      <c r="AW652" s="1">
        <f>MAX($B652)</f>
        <v>0</v>
      </c>
      <c r="AX652" s="1">
        <f>MAX($C652)</f>
        <v>0</v>
      </c>
      <c r="AY652" s="1">
        <f>MAX($D652)</f>
        <v>0</v>
      </c>
      <c r="AZ652" s="1">
        <f>MAX($E652)</f>
        <v>0</v>
      </c>
      <c r="BA652" s="1">
        <f>MAX($F652)</f>
        <v>0</v>
      </c>
      <c r="BB652" s="1">
        <f>MAX($G652)</f>
        <v>0</v>
      </c>
      <c r="BC652" s="1">
        <f>MAX($H652)</f>
        <v>0</v>
      </c>
      <c r="BD652" s="1">
        <f>MAX($I652)</f>
        <v>0</v>
      </c>
      <c r="BE652" s="1">
        <f>MAX($J652)</f>
        <v>0</v>
      </c>
      <c r="BF652" s="1">
        <f>MAX($K652)</f>
        <v>0</v>
      </c>
      <c r="BG652" s="1">
        <f>MAX($M652)</f>
        <v>0</v>
      </c>
      <c r="BH652" s="1">
        <f>MAX($N652)</f>
        <v>0</v>
      </c>
      <c r="BI652" s="1">
        <f>MAX($P652)</f>
        <v>0</v>
      </c>
      <c r="BJ652" s="1">
        <f>MAX($Q652)</f>
        <v>0</v>
      </c>
      <c r="BK652" s="1">
        <f>MAX($R652)</f>
        <v>0</v>
      </c>
    </row>
    <row r="653" spans="1:63">
      <c r="A653" s="1" t="s">
        <v>167</v>
      </c>
      <c r="B653" s="1" cm="1">
        <f t="array" ref="B653">_xlfn.SWITCH($A$2,"average", AVERAGE(Instances!B653:Instances!B653),"median", MEDIAN(Instances!B653:Instances!B653),"min", MIN(Instances!B653:Instances!B653),"max", MAX(Instances!B653:Instances!B653),"diff", MAX(Instances!B653:Instances!B653)-MIN(Instances!B653:Instances!B653))</f>
        <v>0</v>
      </c>
      <c r="C653" s="1" cm="1">
        <f t="array" ref="C653">_xlfn.SWITCH($A$2,"average", AVERAGE(Instances!C653:Instances!C653),"median", MEDIAN(Instances!C653:Instances!C653),"min", MIN(Instances!C653:Instances!C653),"max", MAX(Instances!C653:Instances!C653),"diff", MAX(Instances!C653:Instances!C653)-MIN(Instances!C653:Instances!C653))</f>
        <v>0</v>
      </c>
      <c r="D653" s="1" cm="1">
        <f t="array" ref="D653">_xlfn.SWITCH($A$2,"average", AVERAGE(Instances!D653:Instances!D653),"median", MEDIAN(Instances!D653:Instances!D653),"min", MIN(Instances!D653:Instances!D653),"max", MAX(Instances!D653:Instances!D653),"diff", MAX(Instances!D653:Instances!D653)-MIN(Instances!D653:Instances!D653))</f>
        <v>0</v>
      </c>
      <c r="E653" s="1" cm="1">
        <f t="array" ref="E653">_xlfn.SWITCH($A$2,"average", AVERAGE(Instances!E653:Instances!E653),"median", MEDIAN(Instances!E653:Instances!E653),"min", MIN(Instances!E653:Instances!E653),"max", MAX(Instances!E653:Instances!E653),"diff", MAX(Instances!E653:Instances!E653)-MIN(Instances!E653:Instances!E653))</f>
        <v>0</v>
      </c>
      <c r="F653" s="1" cm="1">
        <f t="array" ref="F653">_xlfn.SWITCH($A$2,"average", AVERAGE(Instances!F653:Instances!F653),"median", MEDIAN(Instances!F653:Instances!F653),"min", MIN(Instances!F653:Instances!F653),"max", MAX(Instances!F653:Instances!F653),"diff", MAX(Instances!F653:Instances!F653)-MIN(Instances!F653:Instances!F653))</f>
        <v>0</v>
      </c>
      <c r="G653" s="1" cm="1">
        <f t="array" ref="G653">_xlfn.SWITCH($A$2,"average", AVERAGE(Instances!G653:Instances!G653),"median", MEDIAN(Instances!G653:Instances!G653),"min", MIN(Instances!G653:Instances!G653),"max", MAX(Instances!G653:Instances!G653),"diff", MAX(Instances!G653:Instances!G653)-MIN(Instances!G653:Instances!G653))</f>
        <v>0</v>
      </c>
      <c r="H653" s="1" cm="1">
        <f t="array" ref="H653">_xlfn.SWITCH($A$2,"average", AVERAGE(Instances!H653:Instances!H653),"median", MEDIAN(Instances!H653:Instances!H653),"min", MIN(Instances!H653:Instances!H653),"max", MAX(Instances!H653:Instances!H653),"diff", MAX(Instances!H653:Instances!H653)-MIN(Instances!H653:Instances!H653))</f>
        <v>0</v>
      </c>
      <c r="I653" s="1" cm="1">
        <f t="array" ref="I653">_xlfn.SWITCH($A$2,"average", AVERAGE(Instances!I653:Instances!I653),"median", MEDIAN(Instances!I653:Instances!I653),"min", MIN(Instances!I653:Instances!I653),"max", MAX(Instances!I653:Instances!I653),"diff", MAX(Instances!I653:Instances!I653)-MIN(Instances!I653:Instances!I653))</f>
        <v>0</v>
      </c>
      <c r="J653" s="1" cm="1">
        <f t="array" ref="J653">_xlfn.SWITCH($A$2,"average", AVERAGE(Instances!J653:Instances!J653),"median", MEDIAN(Instances!J653:Instances!J653),"min", MIN(Instances!J653:Instances!J653),"max", MAX(Instances!J653:Instances!J653),"diff", MAX(Instances!J653:Instances!J653)-MIN(Instances!J653:Instances!J653))</f>
        <v>0</v>
      </c>
      <c r="K653" s="1" cm="1">
        <f t="array" ref="K653">_xlfn.SWITCH($A$2,"average", AVERAGE(Instances!K653:Instances!K653),"median", MEDIAN(Instances!K653:Instances!K653),"min", MIN(Instances!K653:Instances!K653),"max", MAX(Instances!K653:Instances!K653),"diff", MAX(Instances!K653:Instances!K653)-MIN(Instances!K653:Instances!K653))</f>
        <v>0</v>
      </c>
      <c r="L653" s="1"/>
      <c r="M653" s="1" cm="1">
        <f t="array" ref="M653">_xlfn.SWITCH($A$2,"average", AVERAGE(Instances!M653:Instances!M653),"median", MEDIAN(Instances!M653:Instances!M653),"min", MIN(Instances!M653:Instances!M653),"max", MAX(Instances!M653:Instances!M653),"diff", MAX(Instances!M653:Instances!M653)-MIN(Instances!M653:Instances!M653))</f>
        <v>0</v>
      </c>
      <c r="N653" s="1" cm="1">
        <f t="array" ref="N653">_xlfn.SWITCH($A$2,"average", AVERAGE(Instances!N653:Instances!N653),"median", MEDIAN(Instances!N653:Instances!N653),"min", MIN(Instances!N653:Instances!N653),"max", MAX(Instances!N653:Instances!N653),"diff", MAX(Instances!N653:Instances!N653)-MIN(Instances!N653:Instances!N653))</f>
        <v>0</v>
      </c>
      <c r="O653" s="1"/>
      <c r="P653" s="1" cm="1">
        <f t="array" ref="P653">_xlfn.SWITCH($A$2,"average", AVERAGE(Instances!P653:Instances!P653),"median", MEDIAN(Instances!P653:Instances!P653),"min", MIN(Instances!P653:Instances!P653),"max", MAX(Instances!P653:Instances!P653),"diff", MAX(Instances!P653:Instances!P653)-MIN(Instances!P653:Instances!P653))</f>
        <v>0</v>
      </c>
      <c r="Q653" s="1" cm="1">
        <f t="array" ref="Q653">_xlfn.SWITCH($A$2,"average", AVERAGE(Instances!Q653:Instances!Q653),"median", MEDIAN(Instances!Q653:Instances!Q653),"min", MIN(Instances!Q653:Instances!Q653),"max", MAX(Instances!Q653:Instances!Q653),"diff", MAX(Instances!Q653:Instances!Q653)-MIN(Instances!Q653:Instances!Q653))</f>
        <v>0</v>
      </c>
      <c r="R653" s="1" cm="1">
        <f t="array" ref="R653">_xlfn.SWITCH($A$2,"average", AVERAGE(Instances!R653:Instances!R653),"median", MEDIAN(Instances!R653:Instances!R653),"min", MIN(Instances!R653:Instances!R653),"max", MAX(Instances!R653:Instances!R653),"diff", MAX(Instances!R653:Instances!R653)-MIN(Instances!R653:Instances!R653))</f>
        <v>0</v>
      </c>
      <c r="S653" s="1">
        <f>MIN($B653)</f>
        <v>0</v>
      </c>
      <c r="T653" s="1">
        <f>MIN($C653)</f>
        <v>0</v>
      </c>
      <c r="U653" s="1">
        <f>MIN($D653)</f>
        <v>0</v>
      </c>
      <c r="V653" s="1">
        <f>MIN($E653)</f>
        <v>0</v>
      </c>
      <c r="W653" s="1">
        <f>MIN($F653)</f>
        <v>0</v>
      </c>
      <c r="X653" s="1">
        <f>MIN($G653)</f>
        <v>0</v>
      </c>
      <c r="Y653" s="1">
        <f>MIN($H653)</f>
        <v>0</v>
      </c>
      <c r="Z653" s="1">
        <f>MIN($I653)</f>
        <v>0</v>
      </c>
      <c r="AA653" s="1">
        <f>MIN($J653)</f>
        <v>0</v>
      </c>
      <c r="AB653" s="1">
        <f>MIN($K653)</f>
        <v>0</v>
      </c>
      <c r="AC653" s="1">
        <f>MIN($M653)</f>
        <v>0</v>
      </c>
      <c r="AD653" s="1">
        <f>MIN($N653)</f>
        <v>0</v>
      </c>
      <c r="AE653" s="1">
        <f>MIN($P653)</f>
        <v>0</v>
      </c>
      <c r="AF653" s="1">
        <f>MIN($Q653)</f>
        <v>0</v>
      </c>
      <c r="AG653" s="1">
        <f>MIN($R653)</f>
        <v>0</v>
      </c>
      <c r="AH653" s="1">
        <f>MEDIAN($B653)</f>
        <v>0</v>
      </c>
      <c r="AI653" s="1">
        <f>MEDIAN($C653)</f>
        <v>0</v>
      </c>
      <c r="AJ653" s="1">
        <f>MEDIAN($D653)</f>
        <v>0</v>
      </c>
      <c r="AK653" s="1">
        <f>MEDIAN($E653)</f>
        <v>0</v>
      </c>
      <c r="AL653" s="1">
        <f>MEDIAN($F653)</f>
        <v>0</v>
      </c>
      <c r="AM653" s="1">
        <f>MEDIAN($G653)</f>
        <v>0</v>
      </c>
      <c r="AN653" s="1">
        <f>MEDIAN($H653)</f>
        <v>0</v>
      </c>
      <c r="AO653" s="1">
        <f>MEDIAN($I653)</f>
        <v>0</v>
      </c>
      <c r="AP653" s="1">
        <f>MEDIAN($J653)</f>
        <v>0</v>
      </c>
      <c r="AQ653" s="1">
        <f>MEDIAN($K653)</f>
        <v>0</v>
      </c>
      <c r="AR653" s="1">
        <f>MEDIAN($M653)</f>
        <v>0</v>
      </c>
      <c r="AS653" s="1">
        <f>MEDIAN($N653)</f>
        <v>0</v>
      </c>
      <c r="AT653" s="1">
        <f>MEDIAN($P653)</f>
        <v>0</v>
      </c>
      <c r="AU653" s="1">
        <f>MEDIAN($Q653)</f>
        <v>0</v>
      </c>
      <c r="AV653" s="1">
        <f>MEDIAN($R653)</f>
        <v>0</v>
      </c>
      <c r="AW653" s="1">
        <f>MAX($B653)</f>
        <v>0</v>
      </c>
      <c r="AX653" s="1">
        <f>MAX($C653)</f>
        <v>0</v>
      </c>
      <c r="AY653" s="1">
        <f>MAX($D653)</f>
        <v>0</v>
      </c>
      <c r="AZ653" s="1">
        <f>MAX($E653)</f>
        <v>0</v>
      </c>
      <c r="BA653" s="1">
        <f>MAX($F653)</f>
        <v>0</v>
      </c>
      <c r="BB653" s="1">
        <f>MAX($G653)</f>
        <v>0</v>
      </c>
      <c r="BC653" s="1">
        <f>MAX($H653)</f>
        <v>0</v>
      </c>
      <c r="BD653" s="1">
        <f>MAX($I653)</f>
        <v>0</v>
      </c>
      <c r="BE653" s="1">
        <f>MAX($J653)</f>
        <v>0</v>
      </c>
      <c r="BF653" s="1">
        <f>MAX($K653)</f>
        <v>0</v>
      </c>
      <c r="BG653" s="1">
        <f>MAX($M653)</f>
        <v>0</v>
      </c>
      <c r="BH653" s="1">
        <f>MAX($N653)</f>
        <v>0</v>
      </c>
      <c r="BI653" s="1">
        <f>MAX($P653)</f>
        <v>0</v>
      </c>
      <c r="BJ653" s="1">
        <f>MAX($Q653)</f>
        <v>0</v>
      </c>
      <c r="BK653" s="1">
        <f>MAX($R653)</f>
        <v>0</v>
      </c>
    </row>
    <row r="654" spans="1:63">
      <c r="A654" s="1" t="s">
        <v>168</v>
      </c>
      <c r="B654" s="1" cm="1">
        <f t="array" ref="B654">_xlfn.SWITCH($A$2,"average", AVERAGE(Instances!B654:Instances!B654),"median", MEDIAN(Instances!B654:Instances!B654),"min", MIN(Instances!B654:Instances!B654),"max", MAX(Instances!B654:Instances!B654),"diff", MAX(Instances!B654:Instances!B654)-MIN(Instances!B654:Instances!B654))</f>
        <v>0</v>
      </c>
      <c r="C654" s="1" cm="1">
        <f t="array" ref="C654">_xlfn.SWITCH($A$2,"average", AVERAGE(Instances!C654:Instances!C654),"median", MEDIAN(Instances!C654:Instances!C654),"min", MIN(Instances!C654:Instances!C654),"max", MAX(Instances!C654:Instances!C654),"diff", MAX(Instances!C654:Instances!C654)-MIN(Instances!C654:Instances!C654))</f>
        <v>0</v>
      </c>
      <c r="D654" s="1" cm="1">
        <f t="array" ref="D654">_xlfn.SWITCH($A$2,"average", AVERAGE(Instances!D654:Instances!D654),"median", MEDIAN(Instances!D654:Instances!D654),"min", MIN(Instances!D654:Instances!D654),"max", MAX(Instances!D654:Instances!D654),"diff", MAX(Instances!D654:Instances!D654)-MIN(Instances!D654:Instances!D654))</f>
        <v>0</v>
      </c>
      <c r="E654" s="1" cm="1">
        <f t="array" ref="E654">_xlfn.SWITCH($A$2,"average", AVERAGE(Instances!E654:Instances!E654),"median", MEDIAN(Instances!E654:Instances!E654),"min", MIN(Instances!E654:Instances!E654),"max", MAX(Instances!E654:Instances!E654),"diff", MAX(Instances!E654:Instances!E654)-MIN(Instances!E654:Instances!E654))</f>
        <v>0</v>
      </c>
      <c r="F654" s="1" cm="1">
        <f t="array" ref="F654">_xlfn.SWITCH($A$2,"average", AVERAGE(Instances!F654:Instances!F654),"median", MEDIAN(Instances!F654:Instances!F654),"min", MIN(Instances!F654:Instances!F654),"max", MAX(Instances!F654:Instances!F654),"diff", MAX(Instances!F654:Instances!F654)-MIN(Instances!F654:Instances!F654))</f>
        <v>0</v>
      </c>
      <c r="G654" s="1" cm="1">
        <f t="array" ref="G654">_xlfn.SWITCH($A$2,"average", AVERAGE(Instances!G654:Instances!G654),"median", MEDIAN(Instances!G654:Instances!G654),"min", MIN(Instances!G654:Instances!G654),"max", MAX(Instances!G654:Instances!G654),"diff", MAX(Instances!G654:Instances!G654)-MIN(Instances!G654:Instances!G654))</f>
        <v>0</v>
      </c>
      <c r="H654" s="1" cm="1">
        <f t="array" ref="H654">_xlfn.SWITCH($A$2,"average", AVERAGE(Instances!H654:Instances!H654),"median", MEDIAN(Instances!H654:Instances!H654),"min", MIN(Instances!H654:Instances!H654),"max", MAX(Instances!H654:Instances!H654),"diff", MAX(Instances!H654:Instances!H654)-MIN(Instances!H654:Instances!H654))</f>
        <v>0</v>
      </c>
      <c r="I654" s="1" cm="1">
        <f t="array" ref="I654">_xlfn.SWITCH($A$2,"average", AVERAGE(Instances!I654:Instances!I654),"median", MEDIAN(Instances!I654:Instances!I654),"min", MIN(Instances!I654:Instances!I654),"max", MAX(Instances!I654:Instances!I654),"diff", MAX(Instances!I654:Instances!I654)-MIN(Instances!I654:Instances!I654))</f>
        <v>0</v>
      </c>
      <c r="J654" s="1" cm="1">
        <f t="array" ref="J654">_xlfn.SWITCH($A$2,"average", AVERAGE(Instances!J654:Instances!J654),"median", MEDIAN(Instances!J654:Instances!J654),"min", MIN(Instances!J654:Instances!J654),"max", MAX(Instances!J654:Instances!J654),"diff", MAX(Instances!J654:Instances!J654)-MIN(Instances!J654:Instances!J654))</f>
        <v>0</v>
      </c>
      <c r="K654" s="1" cm="1">
        <f t="array" ref="K654">_xlfn.SWITCH($A$2,"average", AVERAGE(Instances!K654:Instances!K654),"median", MEDIAN(Instances!K654:Instances!K654),"min", MIN(Instances!K654:Instances!K654),"max", MAX(Instances!K654:Instances!K654),"diff", MAX(Instances!K654:Instances!K654)-MIN(Instances!K654:Instances!K654))</f>
        <v>0</v>
      </c>
      <c r="L654" s="1"/>
      <c r="M654" s="1" cm="1">
        <f t="array" ref="M654">_xlfn.SWITCH($A$2,"average", AVERAGE(Instances!M654:Instances!M654),"median", MEDIAN(Instances!M654:Instances!M654),"min", MIN(Instances!M654:Instances!M654),"max", MAX(Instances!M654:Instances!M654),"diff", MAX(Instances!M654:Instances!M654)-MIN(Instances!M654:Instances!M654))</f>
        <v>0</v>
      </c>
      <c r="N654" s="1" cm="1">
        <f t="array" ref="N654">_xlfn.SWITCH($A$2,"average", AVERAGE(Instances!N654:Instances!N654),"median", MEDIAN(Instances!N654:Instances!N654),"min", MIN(Instances!N654:Instances!N654),"max", MAX(Instances!N654:Instances!N654),"diff", MAX(Instances!N654:Instances!N654)-MIN(Instances!N654:Instances!N654))</f>
        <v>0</v>
      </c>
      <c r="O654" s="1"/>
      <c r="P654" s="1" cm="1">
        <f t="array" ref="P654">_xlfn.SWITCH($A$2,"average", AVERAGE(Instances!P654:Instances!P654),"median", MEDIAN(Instances!P654:Instances!P654),"min", MIN(Instances!P654:Instances!P654),"max", MAX(Instances!P654:Instances!P654),"diff", MAX(Instances!P654:Instances!P654)-MIN(Instances!P654:Instances!P654))</f>
        <v>0</v>
      </c>
      <c r="Q654" s="1" cm="1">
        <f t="array" ref="Q654">_xlfn.SWITCH($A$2,"average", AVERAGE(Instances!Q654:Instances!Q654),"median", MEDIAN(Instances!Q654:Instances!Q654),"min", MIN(Instances!Q654:Instances!Q654),"max", MAX(Instances!Q654:Instances!Q654),"diff", MAX(Instances!Q654:Instances!Q654)-MIN(Instances!Q654:Instances!Q654))</f>
        <v>0</v>
      </c>
      <c r="R654" s="1" cm="1">
        <f t="array" ref="R654">_xlfn.SWITCH($A$2,"average", AVERAGE(Instances!R654:Instances!R654),"median", MEDIAN(Instances!R654:Instances!R654),"min", MIN(Instances!R654:Instances!R654),"max", MAX(Instances!R654:Instances!R654),"diff", MAX(Instances!R654:Instances!R654)-MIN(Instances!R654:Instances!R654))</f>
        <v>0</v>
      </c>
      <c r="S654" s="1">
        <f>MIN($B654)</f>
        <v>0</v>
      </c>
      <c r="T654" s="1">
        <f>MIN($C654)</f>
        <v>0</v>
      </c>
      <c r="U654" s="1">
        <f>MIN($D654)</f>
        <v>0</v>
      </c>
      <c r="V654" s="1">
        <f>MIN($E654)</f>
        <v>0</v>
      </c>
      <c r="W654" s="1">
        <f>MIN($F654)</f>
        <v>0</v>
      </c>
      <c r="X654" s="1">
        <f>MIN($G654)</f>
        <v>0</v>
      </c>
      <c r="Y654" s="1">
        <f>MIN($H654)</f>
        <v>0</v>
      </c>
      <c r="Z654" s="1">
        <f>MIN($I654)</f>
        <v>0</v>
      </c>
      <c r="AA654" s="1">
        <f>MIN($J654)</f>
        <v>0</v>
      </c>
      <c r="AB654" s="1">
        <f>MIN($K654)</f>
        <v>0</v>
      </c>
      <c r="AC654" s="1">
        <f>MIN($M654)</f>
        <v>0</v>
      </c>
      <c r="AD654" s="1">
        <f>MIN($N654)</f>
        <v>0</v>
      </c>
      <c r="AE654" s="1">
        <f>MIN($P654)</f>
        <v>0</v>
      </c>
      <c r="AF654" s="1">
        <f>MIN($Q654)</f>
        <v>0</v>
      </c>
      <c r="AG654" s="1">
        <f>MIN($R654)</f>
        <v>0</v>
      </c>
      <c r="AH654" s="1">
        <f>MEDIAN($B654)</f>
        <v>0</v>
      </c>
      <c r="AI654" s="1">
        <f>MEDIAN($C654)</f>
        <v>0</v>
      </c>
      <c r="AJ654" s="1">
        <f>MEDIAN($D654)</f>
        <v>0</v>
      </c>
      <c r="AK654" s="1">
        <f>MEDIAN($E654)</f>
        <v>0</v>
      </c>
      <c r="AL654" s="1">
        <f>MEDIAN($F654)</f>
        <v>0</v>
      </c>
      <c r="AM654" s="1">
        <f>MEDIAN($G654)</f>
        <v>0</v>
      </c>
      <c r="AN654" s="1">
        <f>MEDIAN($H654)</f>
        <v>0</v>
      </c>
      <c r="AO654" s="1">
        <f>MEDIAN($I654)</f>
        <v>0</v>
      </c>
      <c r="AP654" s="1">
        <f>MEDIAN($J654)</f>
        <v>0</v>
      </c>
      <c r="AQ654" s="1">
        <f>MEDIAN($K654)</f>
        <v>0</v>
      </c>
      <c r="AR654" s="1">
        <f>MEDIAN($M654)</f>
        <v>0</v>
      </c>
      <c r="AS654" s="1">
        <f>MEDIAN($N654)</f>
        <v>0</v>
      </c>
      <c r="AT654" s="1">
        <f>MEDIAN($P654)</f>
        <v>0</v>
      </c>
      <c r="AU654" s="1">
        <f>MEDIAN($Q654)</f>
        <v>0</v>
      </c>
      <c r="AV654" s="1">
        <f>MEDIAN($R654)</f>
        <v>0</v>
      </c>
      <c r="AW654" s="1">
        <f>MAX($B654)</f>
        <v>0</v>
      </c>
      <c r="AX654" s="1">
        <f>MAX($C654)</f>
        <v>0</v>
      </c>
      <c r="AY654" s="1">
        <f>MAX($D654)</f>
        <v>0</v>
      </c>
      <c r="AZ654" s="1">
        <f>MAX($E654)</f>
        <v>0</v>
      </c>
      <c r="BA654" s="1">
        <f>MAX($F654)</f>
        <v>0</v>
      </c>
      <c r="BB654" s="1">
        <f>MAX($G654)</f>
        <v>0</v>
      </c>
      <c r="BC654" s="1">
        <f>MAX($H654)</f>
        <v>0</v>
      </c>
      <c r="BD654" s="1">
        <f>MAX($I654)</f>
        <v>0</v>
      </c>
      <c r="BE654" s="1">
        <f>MAX($J654)</f>
        <v>0</v>
      </c>
      <c r="BF654" s="1">
        <f>MAX($K654)</f>
        <v>0</v>
      </c>
      <c r="BG654" s="1">
        <f>MAX($M654)</f>
        <v>0</v>
      </c>
      <c r="BH654" s="1">
        <f>MAX($N654)</f>
        <v>0</v>
      </c>
      <c r="BI654" s="1">
        <f>MAX($P654)</f>
        <v>0</v>
      </c>
      <c r="BJ654" s="1">
        <f>MAX($Q654)</f>
        <v>0</v>
      </c>
      <c r="BK654" s="1">
        <f>MAX($R654)</f>
        <v>0</v>
      </c>
    </row>
    <row r="655" spans="1:63">
      <c r="A655" s="1" t="s">
        <v>169</v>
      </c>
      <c r="B655" s="1" cm="1">
        <f t="array" ref="B655">_xlfn.SWITCH($A$2,"average", AVERAGE(Instances!B655:Instances!B655),"median", MEDIAN(Instances!B655:Instances!B655),"min", MIN(Instances!B655:Instances!B655),"max", MAX(Instances!B655:Instances!B655),"diff", MAX(Instances!B655:Instances!B655)-MIN(Instances!B655:Instances!B655))</f>
        <v>0</v>
      </c>
      <c r="C655" s="1" cm="1">
        <f t="array" ref="C655">_xlfn.SWITCH($A$2,"average", AVERAGE(Instances!C655:Instances!C655),"median", MEDIAN(Instances!C655:Instances!C655),"min", MIN(Instances!C655:Instances!C655),"max", MAX(Instances!C655:Instances!C655),"diff", MAX(Instances!C655:Instances!C655)-MIN(Instances!C655:Instances!C655))</f>
        <v>0</v>
      </c>
      <c r="D655" s="1" cm="1">
        <f t="array" ref="D655">_xlfn.SWITCH($A$2,"average", AVERAGE(Instances!D655:Instances!D655),"median", MEDIAN(Instances!D655:Instances!D655),"min", MIN(Instances!D655:Instances!D655),"max", MAX(Instances!D655:Instances!D655),"diff", MAX(Instances!D655:Instances!D655)-MIN(Instances!D655:Instances!D655))</f>
        <v>0</v>
      </c>
      <c r="E655" s="1" cm="1">
        <f t="array" ref="E655">_xlfn.SWITCH($A$2,"average", AVERAGE(Instances!E655:Instances!E655),"median", MEDIAN(Instances!E655:Instances!E655),"min", MIN(Instances!E655:Instances!E655),"max", MAX(Instances!E655:Instances!E655),"diff", MAX(Instances!E655:Instances!E655)-MIN(Instances!E655:Instances!E655))</f>
        <v>0</v>
      </c>
      <c r="F655" s="1" cm="1">
        <f t="array" ref="F655">_xlfn.SWITCH($A$2,"average", AVERAGE(Instances!F655:Instances!F655),"median", MEDIAN(Instances!F655:Instances!F655),"min", MIN(Instances!F655:Instances!F655),"max", MAX(Instances!F655:Instances!F655),"diff", MAX(Instances!F655:Instances!F655)-MIN(Instances!F655:Instances!F655))</f>
        <v>0</v>
      </c>
      <c r="G655" s="1" cm="1">
        <f t="array" ref="G655">_xlfn.SWITCH($A$2,"average", AVERAGE(Instances!G655:Instances!G655),"median", MEDIAN(Instances!G655:Instances!G655),"min", MIN(Instances!G655:Instances!G655),"max", MAX(Instances!G655:Instances!G655),"diff", MAX(Instances!G655:Instances!G655)-MIN(Instances!G655:Instances!G655))</f>
        <v>0</v>
      </c>
      <c r="H655" s="1" cm="1">
        <f t="array" ref="H655">_xlfn.SWITCH($A$2,"average", AVERAGE(Instances!H655:Instances!H655),"median", MEDIAN(Instances!H655:Instances!H655),"min", MIN(Instances!H655:Instances!H655),"max", MAX(Instances!H655:Instances!H655),"diff", MAX(Instances!H655:Instances!H655)-MIN(Instances!H655:Instances!H655))</f>
        <v>0</v>
      </c>
      <c r="I655" s="1" cm="1">
        <f t="array" ref="I655">_xlfn.SWITCH($A$2,"average", AVERAGE(Instances!I655:Instances!I655),"median", MEDIAN(Instances!I655:Instances!I655),"min", MIN(Instances!I655:Instances!I655),"max", MAX(Instances!I655:Instances!I655),"diff", MAX(Instances!I655:Instances!I655)-MIN(Instances!I655:Instances!I655))</f>
        <v>0</v>
      </c>
      <c r="J655" s="1" cm="1">
        <f t="array" ref="J655">_xlfn.SWITCH($A$2,"average", AVERAGE(Instances!J655:Instances!J655),"median", MEDIAN(Instances!J655:Instances!J655),"min", MIN(Instances!J655:Instances!J655),"max", MAX(Instances!J655:Instances!J655),"diff", MAX(Instances!J655:Instances!J655)-MIN(Instances!J655:Instances!J655))</f>
        <v>0</v>
      </c>
      <c r="K655" s="1" cm="1">
        <f t="array" ref="K655">_xlfn.SWITCH($A$2,"average", AVERAGE(Instances!K655:Instances!K655),"median", MEDIAN(Instances!K655:Instances!K655),"min", MIN(Instances!K655:Instances!K655),"max", MAX(Instances!K655:Instances!K655),"diff", MAX(Instances!K655:Instances!K655)-MIN(Instances!K655:Instances!K655))</f>
        <v>0</v>
      </c>
      <c r="L655" s="1"/>
      <c r="M655" s="1" cm="1">
        <f t="array" ref="M655">_xlfn.SWITCH($A$2,"average", AVERAGE(Instances!M655:Instances!M655),"median", MEDIAN(Instances!M655:Instances!M655),"min", MIN(Instances!M655:Instances!M655),"max", MAX(Instances!M655:Instances!M655),"diff", MAX(Instances!M655:Instances!M655)-MIN(Instances!M655:Instances!M655))</f>
        <v>0</v>
      </c>
      <c r="N655" s="1" cm="1">
        <f t="array" ref="N655">_xlfn.SWITCH($A$2,"average", AVERAGE(Instances!N655:Instances!N655),"median", MEDIAN(Instances!N655:Instances!N655),"min", MIN(Instances!N655:Instances!N655),"max", MAX(Instances!N655:Instances!N655),"diff", MAX(Instances!N655:Instances!N655)-MIN(Instances!N655:Instances!N655))</f>
        <v>0</v>
      </c>
      <c r="O655" s="1"/>
      <c r="P655" s="1" cm="1">
        <f t="array" ref="P655">_xlfn.SWITCH($A$2,"average", AVERAGE(Instances!P655:Instances!P655),"median", MEDIAN(Instances!P655:Instances!P655),"min", MIN(Instances!P655:Instances!P655),"max", MAX(Instances!P655:Instances!P655),"diff", MAX(Instances!P655:Instances!P655)-MIN(Instances!P655:Instances!P655))</f>
        <v>0</v>
      </c>
      <c r="Q655" s="1" cm="1">
        <f t="array" ref="Q655">_xlfn.SWITCH($A$2,"average", AVERAGE(Instances!Q655:Instances!Q655),"median", MEDIAN(Instances!Q655:Instances!Q655),"min", MIN(Instances!Q655:Instances!Q655),"max", MAX(Instances!Q655:Instances!Q655),"diff", MAX(Instances!Q655:Instances!Q655)-MIN(Instances!Q655:Instances!Q655))</f>
        <v>0</v>
      </c>
      <c r="R655" s="1" cm="1">
        <f t="array" ref="R655">_xlfn.SWITCH($A$2,"average", AVERAGE(Instances!R655:Instances!R655),"median", MEDIAN(Instances!R655:Instances!R655),"min", MIN(Instances!R655:Instances!R655),"max", MAX(Instances!R655:Instances!R655),"diff", MAX(Instances!R655:Instances!R655)-MIN(Instances!R655:Instances!R655))</f>
        <v>0</v>
      </c>
      <c r="S655" s="1">
        <f>MIN($B655)</f>
        <v>0</v>
      </c>
      <c r="T655" s="1">
        <f>MIN($C655)</f>
        <v>0</v>
      </c>
      <c r="U655" s="1">
        <f>MIN($D655)</f>
        <v>0</v>
      </c>
      <c r="V655" s="1">
        <f>MIN($E655)</f>
        <v>0</v>
      </c>
      <c r="W655" s="1">
        <f>MIN($F655)</f>
        <v>0</v>
      </c>
      <c r="X655" s="1">
        <f>MIN($G655)</f>
        <v>0</v>
      </c>
      <c r="Y655" s="1">
        <f>MIN($H655)</f>
        <v>0</v>
      </c>
      <c r="Z655" s="1">
        <f>MIN($I655)</f>
        <v>0</v>
      </c>
      <c r="AA655" s="1">
        <f>MIN($J655)</f>
        <v>0</v>
      </c>
      <c r="AB655" s="1">
        <f>MIN($K655)</f>
        <v>0</v>
      </c>
      <c r="AC655" s="1">
        <f>MIN($M655)</f>
        <v>0</v>
      </c>
      <c r="AD655" s="1">
        <f>MIN($N655)</f>
        <v>0</v>
      </c>
      <c r="AE655" s="1">
        <f>MIN($P655)</f>
        <v>0</v>
      </c>
      <c r="AF655" s="1">
        <f>MIN($Q655)</f>
        <v>0</v>
      </c>
      <c r="AG655" s="1">
        <f>MIN($R655)</f>
        <v>0</v>
      </c>
      <c r="AH655" s="1">
        <f>MEDIAN($B655)</f>
        <v>0</v>
      </c>
      <c r="AI655" s="1">
        <f>MEDIAN($C655)</f>
        <v>0</v>
      </c>
      <c r="AJ655" s="1">
        <f>MEDIAN($D655)</f>
        <v>0</v>
      </c>
      <c r="AK655" s="1">
        <f>MEDIAN($E655)</f>
        <v>0</v>
      </c>
      <c r="AL655" s="1">
        <f>MEDIAN($F655)</f>
        <v>0</v>
      </c>
      <c r="AM655" s="1">
        <f>MEDIAN($G655)</f>
        <v>0</v>
      </c>
      <c r="AN655" s="1">
        <f>MEDIAN($H655)</f>
        <v>0</v>
      </c>
      <c r="AO655" s="1">
        <f>MEDIAN($I655)</f>
        <v>0</v>
      </c>
      <c r="AP655" s="1">
        <f>MEDIAN($J655)</f>
        <v>0</v>
      </c>
      <c r="AQ655" s="1">
        <f>MEDIAN($K655)</f>
        <v>0</v>
      </c>
      <c r="AR655" s="1">
        <f>MEDIAN($M655)</f>
        <v>0</v>
      </c>
      <c r="AS655" s="1">
        <f>MEDIAN($N655)</f>
        <v>0</v>
      </c>
      <c r="AT655" s="1">
        <f>MEDIAN($P655)</f>
        <v>0</v>
      </c>
      <c r="AU655" s="1">
        <f>MEDIAN($Q655)</f>
        <v>0</v>
      </c>
      <c r="AV655" s="1">
        <f>MEDIAN($R655)</f>
        <v>0</v>
      </c>
      <c r="AW655" s="1">
        <f>MAX($B655)</f>
        <v>0</v>
      </c>
      <c r="AX655" s="1">
        <f>MAX($C655)</f>
        <v>0</v>
      </c>
      <c r="AY655" s="1">
        <f>MAX($D655)</f>
        <v>0</v>
      </c>
      <c r="AZ655" s="1">
        <f>MAX($E655)</f>
        <v>0</v>
      </c>
      <c r="BA655" s="1">
        <f>MAX($F655)</f>
        <v>0</v>
      </c>
      <c r="BB655" s="1">
        <f>MAX($G655)</f>
        <v>0</v>
      </c>
      <c r="BC655" s="1">
        <f>MAX($H655)</f>
        <v>0</v>
      </c>
      <c r="BD655" s="1">
        <f>MAX($I655)</f>
        <v>0</v>
      </c>
      <c r="BE655" s="1">
        <f>MAX($J655)</f>
        <v>0</v>
      </c>
      <c r="BF655" s="1">
        <f>MAX($K655)</f>
        <v>0</v>
      </c>
      <c r="BG655" s="1">
        <f>MAX($M655)</f>
        <v>0</v>
      </c>
      <c r="BH655" s="1">
        <f>MAX($N655)</f>
        <v>0</v>
      </c>
      <c r="BI655" s="1">
        <f>MAX($P655)</f>
        <v>0</v>
      </c>
      <c r="BJ655" s="1">
        <f>MAX($Q655)</f>
        <v>0</v>
      </c>
      <c r="BK655" s="1">
        <f>MAX($R655)</f>
        <v>0</v>
      </c>
    </row>
    <row r="656" spans="1:63">
      <c r="A656" s="1" t="s">
        <v>170</v>
      </c>
      <c r="B656" s="1" cm="1">
        <f t="array" ref="B656">_xlfn.SWITCH($A$2,"average", AVERAGE(Instances!B656:Instances!B656),"median", MEDIAN(Instances!B656:Instances!B656),"min", MIN(Instances!B656:Instances!B656),"max", MAX(Instances!B656:Instances!B656),"diff", MAX(Instances!B656:Instances!B656)-MIN(Instances!B656:Instances!B656))</f>
        <v>0</v>
      </c>
      <c r="C656" s="1" cm="1">
        <f t="array" ref="C656">_xlfn.SWITCH($A$2,"average", AVERAGE(Instances!C656:Instances!C656),"median", MEDIAN(Instances!C656:Instances!C656),"min", MIN(Instances!C656:Instances!C656),"max", MAX(Instances!C656:Instances!C656),"diff", MAX(Instances!C656:Instances!C656)-MIN(Instances!C656:Instances!C656))</f>
        <v>0</v>
      </c>
      <c r="D656" s="1" cm="1">
        <f t="array" ref="D656">_xlfn.SWITCH($A$2,"average", AVERAGE(Instances!D656:Instances!D656),"median", MEDIAN(Instances!D656:Instances!D656),"min", MIN(Instances!D656:Instances!D656),"max", MAX(Instances!D656:Instances!D656),"diff", MAX(Instances!D656:Instances!D656)-MIN(Instances!D656:Instances!D656))</f>
        <v>0</v>
      </c>
      <c r="E656" s="1" cm="1">
        <f t="array" ref="E656">_xlfn.SWITCH($A$2,"average", AVERAGE(Instances!E656:Instances!E656),"median", MEDIAN(Instances!E656:Instances!E656),"min", MIN(Instances!E656:Instances!E656),"max", MAX(Instances!E656:Instances!E656),"diff", MAX(Instances!E656:Instances!E656)-MIN(Instances!E656:Instances!E656))</f>
        <v>0</v>
      </c>
      <c r="F656" s="1" cm="1">
        <f t="array" ref="F656">_xlfn.SWITCH($A$2,"average", AVERAGE(Instances!F656:Instances!F656),"median", MEDIAN(Instances!F656:Instances!F656),"min", MIN(Instances!F656:Instances!F656),"max", MAX(Instances!F656:Instances!F656),"diff", MAX(Instances!F656:Instances!F656)-MIN(Instances!F656:Instances!F656))</f>
        <v>0</v>
      </c>
      <c r="G656" s="1" cm="1">
        <f t="array" ref="G656">_xlfn.SWITCH($A$2,"average", AVERAGE(Instances!G656:Instances!G656),"median", MEDIAN(Instances!G656:Instances!G656),"min", MIN(Instances!G656:Instances!G656),"max", MAX(Instances!G656:Instances!G656),"diff", MAX(Instances!G656:Instances!G656)-MIN(Instances!G656:Instances!G656))</f>
        <v>0</v>
      </c>
      <c r="H656" s="1" cm="1">
        <f t="array" ref="H656">_xlfn.SWITCH($A$2,"average", AVERAGE(Instances!H656:Instances!H656),"median", MEDIAN(Instances!H656:Instances!H656),"min", MIN(Instances!H656:Instances!H656),"max", MAX(Instances!H656:Instances!H656),"diff", MAX(Instances!H656:Instances!H656)-MIN(Instances!H656:Instances!H656))</f>
        <v>0</v>
      </c>
      <c r="I656" s="1" cm="1">
        <f t="array" ref="I656">_xlfn.SWITCH($A$2,"average", AVERAGE(Instances!I656:Instances!I656),"median", MEDIAN(Instances!I656:Instances!I656),"min", MIN(Instances!I656:Instances!I656),"max", MAX(Instances!I656:Instances!I656),"diff", MAX(Instances!I656:Instances!I656)-MIN(Instances!I656:Instances!I656))</f>
        <v>0</v>
      </c>
      <c r="J656" s="1" cm="1">
        <f t="array" ref="J656">_xlfn.SWITCH($A$2,"average", AVERAGE(Instances!J656:Instances!J656),"median", MEDIAN(Instances!J656:Instances!J656),"min", MIN(Instances!J656:Instances!J656),"max", MAX(Instances!J656:Instances!J656),"diff", MAX(Instances!J656:Instances!J656)-MIN(Instances!J656:Instances!J656))</f>
        <v>0</v>
      </c>
      <c r="K656" s="1" cm="1">
        <f t="array" ref="K656">_xlfn.SWITCH($A$2,"average", AVERAGE(Instances!K656:Instances!K656),"median", MEDIAN(Instances!K656:Instances!K656),"min", MIN(Instances!K656:Instances!K656),"max", MAX(Instances!K656:Instances!K656),"diff", MAX(Instances!K656:Instances!K656)-MIN(Instances!K656:Instances!K656))</f>
        <v>0</v>
      </c>
      <c r="L656" s="1"/>
      <c r="M656" s="1" cm="1">
        <f t="array" ref="M656">_xlfn.SWITCH($A$2,"average", AVERAGE(Instances!M656:Instances!M656),"median", MEDIAN(Instances!M656:Instances!M656),"min", MIN(Instances!M656:Instances!M656),"max", MAX(Instances!M656:Instances!M656),"diff", MAX(Instances!M656:Instances!M656)-MIN(Instances!M656:Instances!M656))</f>
        <v>0</v>
      </c>
      <c r="N656" s="1" cm="1">
        <f t="array" ref="N656">_xlfn.SWITCH($A$2,"average", AVERAGE(Instances!N656:Instances!N656),"median", MEDIAN(Instances!N656:Instances!N656),"min", MIN(Instances!N656:Instances!N656),"max", MAX(Instances!N656:Instances!N656),"diff", MAX(Instances!N656:Instances!N656)-MIN(Instances!N656:Instances!N656))</f>
        <v>0</v>
      </c>
      <c r="O656" s="1"/>
      <c r="P656" s="1" cm="1">
        <f t="array" ref="P656">_xlfn.SWITCH($A$2,"average", AVERAGE(Instances!P656:Instances!P656),"median", MEDIAN(Instances!P656:Instances!P656),"min", MIN(Instances!P656:Instances!P656),"max", MAX(Instances!P656:Instances!P656),"diff", MAX(Instances!P656:Instances!P656)-MIN(Instances!P656:Instances!P656))</f>
        <v>0</v>
      </c>
      <c r="Q656" s="1" cm="1">
        <f t="array" ref="Q656">_xlfn.SWITCH($A$2,"average", AVERAGE(Instances!Q656:Instances!Q656),"median", MEDIAN(Instances!Q656:Instances!Q656),"min", MIN(Instances!Q656:Instances!Q656),"max", MAX(Instances!Q656:Instances!Q656),"diff", MAX(Instances!Q656:Instances!Q656)-MIN(Instances!Q656:Instances!Q656))</f>
        <v>0</v>
      </c>
      <c r="R656" s="1" cm="1">
        <f t="array" ref="R656">_xlfn.SWITCH($A$2,"average", AVERAGE(Instances!R656:Instances!R656),"median", MEDIAN(Instances!R656:Instances!R656),"min", MIN(Instances!R656:Instances!R656),"max", MAX(Instances!R656:Instances!R656),"diff", MAX(Instances!R656:Instances!R656)-MIN(Instances!R656:Instances!R656))</f>
        <v>0</v>
      </c>
      <c r="S656" s="1">
        <f>MIN($B656)</f>
        <v>0</v>
      </c>
      <c r="T656" s="1">
        <f>MIN($C656)</f>
        <v>0</v>
      </c>
      <c r="U656" s="1">
        <f>MIN($D656)</f>
        <v>0</v>
      </c>
      <c r="V656" s="1">
        <f>MIN($E656)</f>
        <v>0</v>
      </c>
      <c r="W656" s="1">
        <f>MIN($F656)</f>
        <v>0</v>
      </c>
      <c r="X656" s="1">
        <f>MIN($G656)</f>
        <v>0</v>
      </c>
      <c r="Y656" s="1">
        <f>MIN($H656)</f>
        <v>0</v>
      </c>
      <c r="Z656" s="1">
        <f>MIN($I656)</f>
        <v>0</v>
      </c>
      <c r="AA656" s="1">
        <f>MIN($J656)</f>
        <v>0</v>
      </c>
      <c r="AB656" s="1">
        <f>MIN($K656)</f>
        <v>0</v>
      </c>
      <c r="AC656" s="1">
        <f>MIN($M656)</f>
        <v>0</v>
      </c>
      <c r="AD656" s="1">
        <f>MIN($N656)</f>
        <v>0</v>
      </c>
      <c r="AE656" s="1">
        <f>MIN($P656)</f>
        <v>0</v>
      </c>
      <c r="AF656" s="1">
        <f>MIN($Q656)</f>
        <v>0</v>
      </c>
      <c r="AG656" s="1">
        <f>MIN($R656)</f>
        <v>0</v>
      </c>
      <c r="AH656" s="1">
        <f>MEDIAN($B656)</f>
        <v>0</v>
      </c>
      <c r="AI656" s="1">
        <f>MEDIAN($C656)</f>
        <v>0</v>
      </c>
      <c r="AJ656" s="1">
        <f>MEDIAN($D656)</f>
        <v>0</v>
      </c>
      <c r="AK656" s="1">
        <f>MEDIAN($E656)</f>
        <v>0</v>
      </c>
      <c r="AL656" s="1">
        <f>MEDIAN($F656)</f>
        <v>0</v>
      </c>
      <c r="AM656" s="1">
        <f>MEDIAN($G656)</f>
        <v>0</v>
      </c>
      <c r="AN656" s="1">
        <f>MEDIAN($H656)</f>
        <v>0</v>
      </c>
      <c r="AO656" s="1">
        <f>MEDIAN($I656)</f>
        <v>0</v>
      </c>
      <c r="AP656" s="1">
        <f>MEDIAN($J656)</f>
        <v>0</v>
      </c>
      <c r="AQ656" s="1">
        <f>MEDIAN($K656)</f>
        <v>0</v>
      </c>
      <c r="AR656" s="1">
        <f>MEDIAN($M656)</f>
        <v>0</v>
      </c>
      <c r="AS656" s="1">
        <f>MEDIAN($N656)</f>
        <v>0</v>
      </c>
      <c r="AT656" s="1">
        <f>MEDIAN($P656)</f>
        <v>0</v>
      </c>
      <c r="AU656" s="1">
        <f>MEDIAN($Q656)</f>
        <v>0</v>
      </c>
      <c r="AV656" s="1">
        <f>MEDIAN($R656)</f>
        <v>0</v>
      </c>
      <c r="AW656" s="1">
        <f>MAX($B656)</f>
        <v>0</v>
      </c>
      <c r="AX656" s="1">
        <f>MAX($C656)</f>
        <v>0</v>
      </c>
      <c r="AY656" s="1">
        <f>MAX($D656)</f>
        <v>0</v>
      </c>
      <c r="AZ656" s="1">
        <f>MAX($E656)</f>
        <v>0</v>
      </c>
      <c r="BA656" s="1">
        <f>MAX($F656)</f>
        <v>0</v>
      </c>
      <c r="BB656" s="1">
        <f>MAX($G656)</f>
        <v>0</v>
      </c>
      <c r="BC656" s="1">
        <f>MAX($H656)</f>
        <v>0</v>
      </c>
      <c r="BD656" s="1">
        <f>MAX($I656)</f>
        <v>0</v>
      </c>
      <c r="BE656" s="1">
        <f>MAX($J656)</f>
        <v>0</v>
      </c>
      <c r="BF656" s="1">
        <f>MAX($K656)</f>
        <v>0</v>
      </c>
      <c r="BG656" s="1">
        <f>MAX($M656)</f>
        <v>0</v>
      </c>
      <c r="BH656" s="1">
        <f>MAX($N656)</f>
        <v>0</v>
      </c>
      <c r="BI656" s="1">
        <f>MAX($P656)</f>
        <v>0</v>
      </c>
      <c r="BJ656" s="1">
        <f>MAX($Q656)</f>
        <v>0</v>
      </c>
      <c r="BK656" s="1">
        <f>MAX($R656)</f>
        <v>0</v>
      </c>
    </row>
    <row r="657" spans="1:63">
      <c r="A657" s="1" t="s">
        <v>171</v>
      </c>
      <c r="B657" s="1" cm="1">
        <f t="array" ref="B657">_xlfn.SWITCH($A$2,"average", AVERAGE(Instances!B657:Instances!B657),"median", MEDIAN(Instances!B657:Instances!B657),"min", MIN(Instances!B657:Instances!B657),"max", MAX(Instances!B657:Instances!B657),"diff", MAX(Instances!B657:Instances!B657)-MIN(Instances!B657:Instances!B657))</f>
        <v>0</v>
      </c>
      <c r="C657" s="1" cm="1">
        <f t="array" ref="C657">_xlfn.SWITCH($A$2,"average", AVERAGE(Instances!C657:Instances!C657),"median", MEDIAN(Instances!C657:Instances!C657),"min", MIN(Instances!C657:Instances!C657),"max", MAX(Instances!C657:Instances!C657),"diff", MAX(Instances!C657:Instances!C657)-MIN(Instances!C657:Instances!C657))</f>
        <v>0</v>
      </c>
      <c r="D657" s="1" cm="1">
        <f t="array" ref="D657">_xlfn.SWITCH($A$2,"average", AVERAGE(Instances!D657:Instances!D657),"median", MEDIAN(Instances!D657:Instances!D657),"min", MIN(Instances!D657:Instances!D657),"max", MAX(Instances!D657:Instances!D657),"diff", MAX(Instances!D657:Instances!D657)-MIN(Instances!D657:Instances!D657))</f>
        <v>0</v>
      </c>
      <c r="E657" s="1" cm="1">
        <f t="array" ref="E657">_xlfn.SWITCH($A$2,"average", AVERAGE(Instances!E657:Instances!E657),"median", MEDIAN(Instances!E657:Instances!E657),"min", MIN(Instances!E657:Instances!E657),"max", MAX(Instances!E657:Instances!E657),"diff", MAX(Instances!E657:Instances!E657)-MIN(Instances!E657:Instances!E657))</f>
        <v>0</v>
      </c>
      <c r="F657" s="1" cm="1">
        <f t="array" ref="F657">_xlfn.SWITCH($A$2,"average", AVERAGE(Instances!F657:Instances!F657),"median", MEDIAN(Instances!F657:Instances!F657),"min", MIN(Instances!F657:Instances!F657),"max", MAX(Instances!F657:Instances!F657),"diff", MAX(Instances!F657:Instances!F657)-MIN(Instances!F657:Instances!F657))</f>
        <v>0</v>
      </c>
      <c r="G657" s="1" cm="1">
        <f t="array" ref="G657">_xlfn.SWITCH($A$2,"average", AVERAGE(Instances!G657:Instances!G657),"median", MEDIAN(Instances!G657:Instances!G657),"min", MIN(Instances!G657:Instances!G657),"max", MAX(Instances!G657:Instances!G657),"diff", MAX(Instances!G657:Instances!G657)-MIN(Instances!G657:Instances!G657))</f>
        <v>0</v>
      </c>
      <c r="H657" s="1" cm="1">
        <f t="array" ref="H657">_xlfn.SWITCH($A$2,"average", AVERAGE(Instances!H657:Instances!H657),"median", MEDIAN(Instances!H657:Instances!H657),"min", MIN(Instances!H657:Instances!H657),"max", MAX(Instances!H657:Instances!H657),"diff", MAX(Instances!H657:Instances!H657)-MIN(Instances!H657:Instances!H657))</f>
        <v>0</v>
      </c>
      <c r="I657" s="1" cm="1">
        <f t="array" ref="I657">_xlfn.SWITCH($A$2,"average", AVERAGE(Instances!I657:Instances!I657),"median", MEDIAN(Instances!I657:Instances!I657),"min", MIN(Instances!I657:Instances!I657),"max", MAX(Instances!I657:Instances!I657),"diff", MAX(Instances!I657:Instances!I657)-MIN(Instances!I657:Instances!I657))</f>
        <v>0</v>
      </c>
      <c r="J657" s="1" cm="1">
        <f t="array" ref="J657">_xlfn.SWITCH($A$2,"average", AVERAGE(Instances!J657:Instances!J657),"median", MEDIAN(Instances!J657:Instances!J657),"min", MIN(Instances!J657:Instances!J657),"max", MAX(Instances!J657:Instances!J657),"diff", MAX(Instances!J657:Instances!J657)-MIN(Instances!J657:Instances!J657))</f>
        <v>0</v>
      </c>
      <c r="K657" s="1" cm="1">
        <f t="array" ref="K657">_xlfn.SWITCH($A$2,"average", AVERAGE(Instances!K657:Instances!K657),"median", MEDIAN(Instances!K657:Instances!K657),"min", MIN(Instances!K657:Instances!K657),"max", MAX(Instances!K657:Instances!K657),"diff", MAX(Instances!K657:Instances!K657)-MIN(Instances!K657:Instances!K657))</f>
        <v>0</v>
      </c>
      <c r="L657" s="1"/>
      <c r="M657" s="1" cm="1">
        <f t="array" ref="M657">_xlfn.SWITCH($A$2,"average", AVERAGE(Instances!M657:Instances!M657),"median", MEDIAN(Instances!M657:Instances!M657),"min", MIN(Instances!M657:Instances!M657),"max", MAX(Instances!M657:Instances!M657),"diff", MAX(Instances!M657:Instances!M657)-MIN(Instances!M657:Instances!M657))</f>
        <v>0</v>
      </c>
      <c r="N657" s="1" cm="1">
        <f t="array" ref="N657">_xlfn.SWITCH($A$2,"average", AVERAGE(Instances!N657:Instances!N657),"median", MEDIAN(Instances!N657:Instances!N657),"min", MIN(Instances!N657:Instances!N657),"max", MAX(Instances!N657:Instances!N657),"diff", MAX(Instances!N657:Instances!N657)-MIN(Instances!N657:Instances!N657))</f>
        <v>0</v>
      </c>
      <c r="O657" s="1"/>
      <c r="P657" s="1" cm="1">
        <f t="array" ref="P657">_xlfn.SWITCH($A$2,"average", AVERAGE(Instances!P657:Instances!P657),"median", MEDIAN(Instances!P657:Instances!P657),"min", MIN(Instances!P657:Instances!P657),"max", MAX(Instances!P657:Instances!P657),"diff", MAX(Instances!P657:Instances!P657)-MIN(Instances!P657:Instances!P657))</f>
        <v>0</v>
      </c>
      <c r="Q657" s="1" cm="1">
        <f t="array" ref="Q657">_xlfn.SWITCH($A$2,"average", AVERAGE(Instances!Q657:Instances!Q657),"median", MEDIAN(Instances!Q657:Instances!Q657),"min", MIN(Instances!Q657:Instances!Q657),"max", MAX(Instances!Q657:Instances!Q657),"diff", MAX(Instances!Q657:Instances!Q657)-MIN(Instances!Q657:Instances!Q657))</f>
        <v>0</v>
      </c>
      <c r="R657" s="1" cm="1">
        <f t="array" ref="R657">_xlfn.SWITCH($A$2,"average", AVERAGE(Instances!R657:Instances!R657),"median", MEDIAN(Instances!R657:Instances!R657),"min", MIN(Instances!R657:Instances!R657),"max", MAX(Instances!R657:Instances!R657),"diff", MAX(Instances!R657:Instances!R657)-MIN(Instances!R657:Instances!R657))</f>
        <v>0</v>
      </c>
      <c r="S657" s="1">
        <f>MIN($B657)</f>
        <v>0</v>
      </c>
      <c r="T657" s="1">
        <f>MIN($C657)</f>
        <v>0</v>
      </c>
      <c r="U657" s="1">
        <f>MIN($D657)</f>
        <v>0</v>
      </c>
      <c r="V657" s="1">
        <f>MIN($E657)</f>
        <v>0</v>
      </c>
      <c r="W657" s="1">
        <f>MIN($F657)</f>
        <v>0</v>
      </c>
      <c r="X657" s="1">
        <f>MIN($G657)</f>
        <v>0</v>
      </c>
      <c r="Y657" s="1">
        <f>MIN($H657)</f>
        <v>0</v>
      </c>
      <c r="Z657" s="1">
        <f>MIN($I657)</f>
        <v>0</v>
      </c>
      <c r="AA657" s="1">
        <f>MIN($J657)</f>
        <v>0</v>
      </c>
      <c r="AB657" s="1">
        <f>MIN($K657)</f>
        <v>0</v>
      </c>
      <c r="AC657" s="1">
        <f>MIN($M657)</f>
        <v>0</v>
      </c>
      <c r="AD657" s="1">
        <f>MIN($N657)</f>
        <v>0</v>
      </c>
      <c r="AE657" s="1">
        <f>MIN($P657)</f>
        <v>0</v>
      </c>
      <c r="AF657" s="1">
        <f>MIN($Q657)</f>
        <v>0</v>
      </c>
      <c r="AG657" s="1">
        <f>MIN($R657)</f>
        <v>0</v>
      </c>
      <c r="AH657" s="1">
        <f>MEDIAN($B657)</f>
        <v>0</v>
      </c>
      <c r="AI657" s="1">
        <f>MEDIAN($C657)</f>
        <v>0</v>
      </c>
      <c r="AJ657" s="1">
        <f>MEDIAN($D657)</f>
        <v>0</v>
      </c>
      <c r="AK657" s="1">
        <f>MEDIAN($E657)</f>
        <v>0</v>
      </c>
      <c r="AL657" s="1">
        <f>MEDIAN($F657)</f>
        <v>0</v>
      </c>
      <c r="AM657" s="1">
        <f>MEDIAN($G657)</f>
        <v>0</v>
      </c>
      <c r="AN657" s="1">
        <f>MEDIAN($H657)</f>
        <v>0</v>
      </c>
      <c r="AO657" s="1">
        <f>MEDIAN($I657)</f>
        <v>0</v>
      </c>
      <c r="AP657" s="1">
        <f>MEDIAN($J657)</f>
        <v>0</v>
      </c>
      <c r="AQ657" s="1">
        <f>MEDIAN($K657)</f>
        <v>0</v>
      </c>
      <c r="AR657" s="1">
        <f>MEDIAN($M657)</f>
        <v>0</v>
      </c>
      <c r="AS657" s="1">
        <f>MEDIAN($N657)</f>
        <v>0</v>
      </c>
      <c r="AT657" s="1">
        <f>MEDIAN($P657)</f>
        <v>0</v>
      </c>
      <c r="AU657" s="1">
        <f>MEDIAN($Q657)</f>
        <v>0</v>
      </c>
      <c r="AV657" s="1">
        <f>MEDIAN($R657)</f>
        <v>0</v>
      </c>
      <c r="AW657" s="1">
        <f>MAX($B657)</f>
        <v>0</v>
      </c>
      <c r="AX657" s="1">
        <f>MAX($C657)</f>
        <v>0</v>
      </c>
      <c r="AY657" s="1">
        <f>MAX($D657)</f>
        <v>0</v>
      </c>
      <c r="AZ657" s="1">
        <f>MAX($E657)</f>
        <v>0</v>
      </c>
      <c r="BA657" s="1">
        <f>MAX($F657)</f>
        <v>0</v>
      </c>
      <c r="BB657" s="1">
        <f>MAX($G657)</f>
        <v>0</v>
      </c>
      <c r="BC657" s="1">
        <f>MAX($H657)</f>
        <v>0</v>
      </c>
      <c r="BD657" s="1">
        <f>MAX($I657)</f>
        <v>0</v>
      </c>
      <c r="BE657" s="1">
        <f>MAX($J657)</f>
        <v>0</v>
      </c>
      <c r="BF657" s="1">
        <f>MAX($K657)</f>
        <v>0</v>
      </c>
      <c r="BG657" s="1">
        <f>MAX($M657)</f>
        <v>0</v>
      </c>
      <c r="BH657" s="1">
        <f>MAX($N657)</f>
        <v>0</v>
      </c>
      <c r="BI657" s="1">
        <f>MAX($P657)</f>
        <v>0</v>
      </c>
      <c r="BJ657" s="1">
        <f>MAX($Q657)</f>
        <v>0</v>
      </c>
      <c r="BK657" s="1">
        <f>MAX($R657)</f>
        <v>0</v>
      </c>
    </row>
    <row r="658" spans="1:63">
      <c r="A658" s="1" t="s">
        <v>172</v>
      </c>
      <c r="B658" s="1" cm="1">
        <f t="array" ref="B658">_xlfn.SWITCH($A$2,"average", AVERAGE(Instances!B658:Instances!B658),"median", MEDIAN(Instances!B658:Instances!B658),"min", MIN(Instances!B658:Instances!B658),"max", MAX(Instances!B658:Instances!B658),"diff", MAX(Instances!B658:Instances!B658)-MIN(Instances!B658:Instances!B658))</f>
        <v>0</v>
      </c>
      <c r="C658" s="1" cm="1">
        <f t="array" ref="C658">_xlfn.SWITCH($A$2,"average", AVERAGE(Instances!C658:Instances!C658),"median", MEDIAN(Instances!C658:Instances!C658),"min", MIN(Instances!C658:Instances!C658),"max", MAX(Instances!C658:Instances!C658),"diff", MAX(Instances!C658:Instances!C658)-MIN(Instances!C658:Instances!C658))</f>
        <v>0</v>
      </c>
      <c r="D658" s="1" cm="1">
        <f t="array" ref="D658">_xlfn.SWITCH($A$2,"average", AVERAGE(Instances!D658:Instances!D658),"median", MEDIAN(Instances!D658:Instances!D658),"min", MIN(Instances!D658:Instances!D658),"max", MAX(Instances!D658:Instances!D658),"diff", MAX(Instances!D658:Instances!D658)-MIN(Instances!D658:Instances!D658))</f>
        <v>0</v>
      </c>
      <c r="E658" s="1" cm="1">
        <f t="array" ref="E658">_xlfn.SWITCH($A$2,"average", AVERAGE(Instances!E658:Instances!E658),"median", MEDIAN(Instances!E658:Instances!E658),"min", MIN(Instances!E658:Instances!E658),"max", MAX(Instances!E658:Instances!E658),"diff", MAX(Instances!E658:Instances!E658)-MIN(Instances!E658:Instances!E658))</f>
        <v>0</v>
      </c>
      <c r="F658" s="1" cm="1">
        <f t="array" ref="F658">_xlfn.SWITCH($A$2,"average", AVERAGE(Instances!F658:Instances!F658),"median", MEDIAN(Instances!F658:Instances!F658),"min", MIN(Instances!F658:Instances!F658),"max", MAX(Instances!F658:Instances!F658),"diff", MAX(Instances!F658:Instances!F658)-MIN(Instances!F658:Instances!F658))</f>
        <v>0</v>
      </c>
      <c r="G658" s="1" cm="1">
        <f t="array" ref="G658">_xlfn.SWITCH($A$2,"average", AVERAGE(Instances!G658:Instances!G658),"median", MEDIAN(Instances!G658:Instances!G658),"min", MIN(Instances!G658:Instances!G658),"max", MAX(Instances!G658:Instances!G658),"diff", MAX(Instances!G658:Instances!G658)-MIN(Instances!G658:Instances!G658))</f>
        <v>0</v>
      </c>
      <c r="H658" s="1" cm="1">
        <f t="array" ref="H658">_xlfn.SWITCH($A$2,"average", AVERAGE(Instances!H658:Instances!H658),"median", MEDIAN(Instances!H658:Instances!H658),"min", MIN(Instances!H658:Instances!H658),"max", MAX(Instances!H658:Instances!H658),"diff", MAX(Instances!H658:Instances!H658)-MIN(Instances!H658:Instances!H658))</f>
        <v>0</v>
      </c>
      <c r="I658" s="1" cm="1">
        <f t="array" ref="I658">_xlfn.SWITCH($A$2,"average", AVERAGE(Instances!I658:Instances!I658),"median", MEDIAN(Instances!I658:Instances!I658),"min", MIN(Instances!I658:Instances!I658),"max", MAX(Instances!I658:Instances!I658),"diff", MAX(Instances!I658:Instances!I658)-MIN(Instances!I658:Instances!I658))</f>
        <v>0</v>
      </c>
      <c r="J658" s="1" cm="1">
        <f t="array" ref="J658">_xlfn.SWITCH($A$2,"average", AVERAGE(Instances!J658:Instances!J658),"median", MEDIAN(Instances!J658:Instances!J658),"min", MIN(Instances!J658:Instances!J658),"max", MAX(Instances!J658:Instances!J658),"diff", MAX(Instances!J658:Instances!J658)-MIN(Instances!J658:Instances!J658))</f>
        <v>0</v>
      </c>
      <c r="K658" s="1" cm="1">
        <f t="array" ref="K658">_xlfn.SWITCH($A$2,"average", AVERAGE(Instances!K658:Instances!K658),"median", MEDIAN(Instances!K658:Instances!K658),"min", MIN(Instances!K658:Instances!K658),"max", MAX(Instances!K658:Instances!K658),"diff", MAX(Instances!K658:Instances!K658)-MIN(Instances!K658:Instances!K658))</f>
        <v>0</v>
      </c>
      <c r="L658" s="1"/>
      <c r="M658" s="1" cm="1">
        <f t="array" ref="M658">_xlfn.SWITCH($A$2,"average", AVERAGE(Instances!M658:Instances!M658),"median", MEDIAN(Instances!M658:Instances!M658),"min", MIN(Instances!M658:Instances!M658),"max", MAX(Instances!M658:Instances!M658),"diff", MAX(Instances!M658:Instances!M658)-MIN(Instances!M658:Instances!M658))</f>
        <v>0</v>
      </c>
      <c r="N658" s="1" cm="1">
        <f t="array" ref="N658">_xlfn.SWITCH($A$2,"average", AVERAGE(Instances!N658:Instances!N658),"median", MEDIAN(Instances!N658:Instances!N658),"min", MIN(Instances!N658:Instances!N658),"max", MAX(Instances!N658:Instances!N658),"diff", MAX(Instances!N658:Instances!N658)-MIN(Instances!N658:Instances!N658))</f>
        <v>0</v>
      </c>
      <c r="O658" s="1"/>
      <c r="P658" s="1" cm="1">
        <f t="array" ref="P658">_xlfn.SWITCH($A$2,"average", AVERAGE(Instances!P658:Instances!P658),"median", MEDIAN(Instances!P658:Instances!P658),"min", MIN(Instances!P658:Instances!P658),"max", MAX(Instances!P658:Instances!P658),"diff", MAX(Instances!P658:Instances!P658)-MIN(Instances!P658:Instances!P658))</f>
        <v>0</v>
      </c>
      <c r="Q658" s="1" cm="1">
        <f t="array" ref="Q658">_xlfn.SWITCH($A$2,"average", AVERAGE(Instances!Q658:Instances!Q658),"median", MEDIAN(Instances!Q658:Instances!Q658),"min", MIN(Instances!Q658:Instances!Q658),"max", MAX(Instances!Q658:Instances!Q658),"diff", MAX(Instances!Q658:Instances!Q658)-MIN(Instances!Q658:Instances!Q658))</f>
        <v>0</v>
      </c>
      <c r="R658" s="1" cm="1">
        <f t="array" ref="R658">_xlfn.SWITCH($A$2,"average", AVERAGE(Instances!R658:Instances!R658),"median", MEDIAN(Instances!R658:Instances!R658),"min", MIN(Instances!R658:Instances!R658),"max", MAX(Instances!R658:Instances!R658),"diff", MAX(Instances!R658:Instances!R658)-MIN(Instances!R658:Instances!R658))</f>
        <v>0</v>
      </c>
      <c r="S658" s="1">
        <f>MIN($B658)</f>
        <v>0</v>
      </c>
      <c r="T658" s="1">
        <f>MIN($C658)</f>
        <v>0</v>
      </c>
      <c r="U658" s="1">
        <f>MIN($D658)</f>
        <v>0</v>
      </c>
      <c r="V658" s="1">
        <f>MIN($E658)</f>
        <v>0</v>
      </c>
      <c r="W658" s="1">
        <f>MIN($F658)</f>
        <v>0</v>
      </c>
      <c r="X658" s="1">
        <f>MIN($G658)</f>
        <v>0</v>
      </c>
      <c r="Y658" s="1">
        <f>MIN($H658)</f>
        <v>0</v>
      </c>
      <c r="Z658" s="1">
        <f>MIN($I658)</f>
        <v>0</v>
      </c>
      <c r="AA658" s="1">
        <f>MIN($J658)</f>
        <v>0</v>
      </c>
      <c r="AB658" s="1">
        <f>MIN($K658)</f>
        <v>0</v>
      </c>
      <c r="AC658" s="1">
        <f>MIN($M658)</f>
        <v>0</v>
      </c>
      <c r="AD658" s="1">
        <f>MIN($N658)</f>
        <v>0</v>
      </c>
      <c r="AE658" s="1">
        <f>MIN($P658)</f>
        <v>0</v>
      </c>
      <c r="AF658" s="1">
        <f>MIN($Q658)</f>
        <v>0</v>
      </c>
      <c r="AG658" s="1">
        <f>MIN($R658)</f>
        <v>0</v>
      </c>
      <c r="AH658" s="1">
        <f>MEDIAN($B658)</f>
        <v>0</v>
      </c>
      <c r="AI658" s="1">
        <f>MEDIAN($C658)</f>
        <v>0</v>
      </c>
      <c r="AJ658" s="1">
        <f>MEDIAN($D658)</f>
        <v>0</v>
      </c>
      <c r="AK658" s="1">
        <f>MEDIAN($E658)</f>
        <v>0</v>
      </c>
      <c r="AL658" s="1">
        <f>MEDIAN($F658)</f>
        <v>0</v>
      </c>
      <c r="AM658" s="1">
        <f>MEDIAN($G658)</f>
        <v>0</v>
      </c>
      <c r="AN658" s="1">
        <f>MEDIAN($H658)</f>
        <v>0</v>
      </c>
      <c r="AO658" s="1">
        <f>MEDIAN($I658)</f>
        <v>0</v>
      </c>
      <c r="AP658" s="1">
        <f>MEDIAN($J658)</f>
        <v>0</v>
      </c>
      <c r="AQ658" s="1">
        <f>MEDIAN($K658)</f>
        <v>0</v>
      </c>
      <c r="AR658" s="1">
        <f>MEDIAN($M658)</f>
        <v>0</v>
      </c>
      <c r="AS658" s="1">
        <f>MEDIAN($N658)</f>
        <v>0</v>
      </c>
      <c r="AT658" s="1">
        <f>MEDIAN($P658)</f>
        <v>0</v>
      </c>
      <c r="AU658" s="1">
        <f>MEDIAN($Q658)</f>
        <v>0</v>
      </c>
      <c r="AV658" s="1">
        <f>MEDIAN($R658)</f>
        <v>0</v>
      </c>
      <c r="AW658" s="1">
        <f>MAX($B658)</f>
        <v>0</v>
      </c>
      <c r="AX658" s="1">
        <f>MAX($C658)</f>
        <v>0</v>
      </c>
      <c r="AY658" s="1">
        <f>MAX($D658)</f>
        <v>0</v>
      </c>
      <c r="AZ658" s="1">
        <f>MAX($E658)</f>
        <v>0</v>
      </c>
      <c r="BA658" s="1">
        <f>MAX($F658)</f>
        <v>0</v>
      </c>
      <c r="BB658" s="1">
        <f>MAX($G658)</f>
        <v>0</v>
      </c>
      <c r="BC658" s="1">
        <f>MAX($H658)</f>
        <v>0</v>
      </c>
      <c r="BD658" s="1">
        <f>MAX($I658)</f>
        <v>0</v>
      </c>
      <c r="BE658" s="1">
        <f>MAX($J658)</f>
        <v>0</v>
      </c>
      <c r="BF658" s="1">
        <f>MAX($K658)</f>
        <v>0</v>
      </c>
      <c r="BG658" s="1">
        <f>MAX($M658)</f>
        <v>0</v>
      </c>
      <c r="BH658" s="1">
        <f>MAX($N658)</f>
        <v>0</v>
      </c>
      <c r="BI658" s="1">
        <f>MAX($P658)</f>
        <v>0</v>
      </c>
      <c r="BJ658" s="1">
        <f>MAX($Q658)</f>
        <v>0</v>
      </c>
      <c r="BK658" s="1">
        <f>MAX($R658)</f>
        <v>0</v>
      </c>
    </row>
    <row r="659" spans="1:63">
      <c r="A659" s="1" t="s">
        <v>173</v>
      </c>
      <c r="B659" s="1" cm="1">
        <f t="array" ref="B659">_xlfn.SWITCH($A$2,"average", AVERAGE(Instances!B659:Instances!B659),"median", MEDIAN(Instances!B659:Instances!B659),"min", MIN(Instances!B659:Instances!B659),"max", MAX(Instances!B659:Instances!B659),"diff", MAX(Instances!B659:Instances!B659)-MIN(Instances!B659:Instances!B659))</f>
        <v>0</v>
      </c>
      <c r="C659" s="1" cm="1">
        <f t="array" ref="C659">_xlfn.SWITCH($A$2,"average", AVERAGE(Instances!C659:Instances!C659),"median", MEDIAN(Instances!C659:Instances!C659),"min", MIN(Instances!C659:Instances!C659),"max", MAX(Instances!C659:Instances!C659),"diff", MAX(Instances!C659:Instances!C659)-MIN(Instances!C659:Instances!C659))</f>
        <v>0</v>
      </c>
      <c r="D659" s="1" cm="1">
        <f t="array" ref="D659">_xlfn.SWITCH($A$2,"average", AVERAGE(Instances!D659:Instances!D659),"median", MEDIAN(Instances!D659:Instances!D659),"min", MIN(Instances!D659:Instances!D659),"max", MAX(Instances!D659:Instances!D659),"diff", MAX(Instances!D659:Instances!D659)-MIN(Instances!D659:Instances!D659))</f>
        <v>0</v>
      </c>
      <c r="E659" s="1" cm="1">
        <f t="array" ref="E659">_xlfn.SWITCH($A$2,"average", AVERAGE(Instances!E659:Instances!E659),"median", MEDIAN(Instances!E659:Instances!E659),"min", MIN(Instances!E659:Instances!E659),"max", MAX(Instances!E659:Instances!E659),"diff", MAX(Instances!E659:Instances!E659)-MIN(Instances!E659:Instances!E659))</f>
        <v>0</v>
      </c>
      <c r="F659" s="1" cm="1">
        <f t="array" ref="F659">_xlfn.SWITCH($A$2,"average", AVERAGE(Instances!F659:Instances!F659),"median", MEDIAN(Instances!F659:Instances!F659),"min", MIN(Instances!F659:Instances!F659),"max", MAX(Instances!F659:Instances!F659),"diff", MAX(Instances!F659:Instances!F659)-MIN(Instances!F659:Instances!F659))</f>
        <v>0</v>
      </c>
      <c r="G659" s="1" cm="1">
        <f t="array" ref="G659">_xlfn.SWITCH($A$2,"average", AVERAGE(Instances!G659:Instances!G659),"median", MEDIAN(Instances!G659:Instances!G659),"min", MIN(Instances!G659:Instances!G659),"max", MAX(Instances!G659:Instances!G659),"diff", MAX(Instances!G659:Instances!G659)-MIN(Instances!G659:Instances!G659))</f>
        <v>0</v>
      </c>
      <c r="H659" s="1" cm="1">
        <f t="array" ref="H659">_xlfn.SWITCH($A$2,"average", AVERAGE(Instances!H659:Instances!H659),"median", MEDIAN(Instances!H659:Instances!H659),"min", MIN(Instances!H659:Instances!H659),"max", MAX(Instances!H659:Instances!H659),"diff", MAX(Instances!H659:Instances!H659)-MIN(Instances!H659:Instances!H659))</f>
        <v>0</v>
      </c>
      <c r="I659" s="1" cm="1">
        <f t="array" ref="I659">_xlfn.SWITCH($A$2,"average", AVERAGE(Instances!I659:Instances!I659),"median", MEDIAN(Instances!I659:Instances!I659),"min", MIN(Instances!I659:Instances!I659),"max", MAX(Instances!I659:Instances!I659),"diff", MAX(Instances!I659:Instances!I659)-MIN(Instances!I659:Instances!I659))</f>
        <v>0</v>
      </c>
      <c r="J659" s="1" cm="1">
        <f t="array" ref="J659">_xlfn.SWITCH($A$2,"average", AVERAGE(Instances!J659:Instances!J659),"median", MEDIAN(Instances!J659:Instances!J659),"min", MIN(Instances!J659:Instances!J659),"max", MAX(Instances!J659:Instances!J659),"diff", MAX(Instances!J659:Instances!J659)-MIN(Instances!J659:Instances!J659))</f>
        <v>0</v>
      </c>
      <c r="K659" s="1" cm="1">
        <f t="array" ref="K659">_xlfn.SWITCH($A$2,"average", AVERAGE(Instances!K659:Instances!K659),"median", MEDIAN(Instances!K659:Instances!K659),"min", MIN(Instances!K659:Instances!K659),"max", MAX(Instances!K659:Instances!K659),"diff", MAX(Instances!K659:Instances!K659)-MIN(Instances!K659:Instances!K659))</f>
        <v>0</v>
      </c>
      <c r="L659" s="1"/>
      <c r="M659" s="1" cm="1">
        <f t="array" ref="M659">_xlfn.SWITCH($A$2,"average", AVERAGE(Instances!M659:Instances!M659),"median", MEDIAN(Instances!M659:Instances!M659),"min", MIN(Instances!M659:Instances!M659),"max", MAX(Instances!M659:Instances!M659),"diff", MAX(Instances!M659:Instances!M659)-MIN(Instances!M659:Instances!M659))</f>
        <v>0</v>
      </c>
      <c r="N659" s="1" cm="1">
        <f t="array" ref="N659">_xlfn.SWITCH($A$2,"average", AVERAGE(Instances!N659:Instances!N659),"median", MEDIAN(Instances!N659:Instances!N659),"min", MIN(Instances!N659:Instances!N659),"max", MAX(Instances!N659:Instances!N659),"diff", MAX(Instances!N659:Instances!N659)-MIN(Instances!N659:Instances!N659))</f>
        <v>0</v>
      </c>
      <c r="O659" s="1"/>
      <c r="P659" s="1" cm="1">
        <f t="array" ref="P659">_xlfn.SWITCH($A$2,"average", AVERAGE(Instances!P659:Instances!P659),"median", MEDIAN(Instances!P659:Instances!P659),"min", MIN(Instances!P659:Instances!P659),"max", MAX(Instances!P659:Instances!P659),"diff", MAX(Instances!P659:Instances!P659)-MIN(Instances!P659:Instances!P659))</f>
        <v>0</v>
      </c>
      <c r="Q659" s="1" cm="1">
        <f t="array" ref="Q659">_xlfn.SWITCH($A$2,"average", AVERAGE(Instances!Q659:Instances!Q659),"median", MEDIAN(Instances!Q659:Instances!Q659),"min", MIN(Instances!Q659:Instances!Q659),"max", MAX(Instances!Q659:Instances!Q659),"diff", MAX(Instances!Q659:Instances!Q659)-MIN(Instances!Q659:Instances!Q659))</f>
        <v>0</v>
      </c>
      <c r="R659" s="1" cm="1">
        <f t="array" ref="R659">_xlfn.SWITCH($A$2,"average", AVERAGE(Instances!R659:Instances!R659),"median", MEDIAN(Instances!R659:Instances!R659),"min", MIN(Instances!R659:Instances!R659),"max", MAX(Instances!R659:Instances!R659),"diff", MAX(Instances!R659:Instances!R659)-MIN(Instances!R659:Instances!R659))</f>
        <v>0</v>
      </c>
      <c r="S659" s="1">
        <f>MIN($B659)</f>
        <v>0</v>
      </c>
      <c r="T659" s="1">
        <f>MIN($C659)</f>
        <v>0</v>
      </c>
      <c r="U659" s="1">
        <f>MIN($D659)</f>
        <v>0</v>
      </c>
      <c r="V659" s="1">
        <f>MIN($E659)</f>
        <v>0</v>
      </c>
      <c r="W659" s="1">
        <f>MIN($F659)</f>
        <v>0</v>
      </c>
      <c r="X659" s="1">
        <f>MIN($G659)</f>
        <v>0</v>
      </c>
      <c r="Y659" s="1">
        <f>MIN($H659)</f>
        <v>0</v>
      </c>
      <c r="Z659" s="1">
        <f>MIN($I659)</f>
        <v>0</v>
      </c>
      <c r="AA659" s="1">
        <f>MIN($J659)</f>
        <v>0</v>
      </c>
      <c r="AB659" s="1">
        <f>MIN($K659)</f>
        <v>0</v>
      </c>
      <c r="AC659" s="1">
        <f>MIN($M659)</f>
        <v>0</v>
      </c>
      <c r="AD659" s="1">
        <f>MIN($N659)</f>
        <v>0</v>
      </c>
      <c r="AE659" s="1">
        <f>MIN($P659)</f>
        <v>0</v>
      </c>
      <c r="AF659" s="1">
        <f>MIN($Q659)</f>
        <v>0</v>
      </c>
      <c r="AG659" s="1">
        <f>MIN($R659)</f>
        <v>0</v>
      </c>
      <c r="AH659" s="1">
        <f>MEDIAN($B659)</f>
        <v>0</v>
      </c>
      <c r="AI659" s="1">
        <f>MEDIAN($C659)</f>
        <v>0</v>
      </c>
      <c r="AJ659" s="1">
        <f>MEDIAN($D659)</f>
        <v>0</v>
      </c>
      <c r="AK659" s="1">
        <f>MEDIAN($E659)</f>
        <v>0</v>
      </c>
      <c r="AL659" s="1">
        <f>MEDIAN($F659)</f>
        <v>0</v>
      </c>
      <c r="AM659" s="1">
        <f>MEDIAN($G659)</f>
        <v>0</v>
      </c>
      <c r="AN659" s="1">
        <f>MEDIAN($H659)</f>
        <v>0</v>
      </c>
      <c r="AO659" s="1">
        <f>MEDIAN($I659)</f>
        <v>0</v>
      </c>
      <c r="AP659" s="1">
        <f>MEDIAN($J659)</f>
        <v>0</v>
      </c>
      <c r="AQ659" s="1">
        <f>MEDIAN($K659)</f>
        <v>0</v>
      </c>
      <c r="AR659" s="1">
        <f>MEDIAN($M659)</f>
        <v>0</v>
      </c>
      <c r="AS659" s="1">
        <f>MEDIAN($N659)</f>
        <v>0</v>
      </c>
      <c r="AT659" s="1">
        <f>MEDIAN($P659)</f>
        <v>0</v>
      </c>
      <c r="AU659" s="1">
        <f>MEDIAN($Q659)</f>
        <v>0</v>
      </c>
      <c r="AV659" s="1">
        <f>MEDIAN($R659)</f>
        <v>0</v>
      </c>
      <c r="AW659" s="1">
        <f>MAX($B659)</f>
        <v>0</v>
      </c>
      <c r="AX659" s="1">
        <f>MAX($C659)</f>
        <v>0</v>
      </c>
      <c r="AY659" s="1">
        <f>MAX($D659)</f>
        <v>0</v>
      </c>
      <c r="AZ659" s="1">
        <f>MAX($E659)</f>
        <v>0</v>
      </c>
      <c r="BA659" s="1">
        <f>MAX($F659)</f>
        <v>0</v>
      </c>
      <c r="BB659" s="1">
        <f>MAX($G659)</f>
        <v>0</v>
      </c>
      <c r="BC659" s="1">
        <f>MAX($H659)</f>
        <v>0</v>
      </c>
      <c r="BD659" s="1">
        <f>MAX($I659)</f>
        <v>0</v>
      </c>
      <c r="BE659" s="1">
        <f>MAX($J659)</f>
        <v>0</v>
      </c>
      <c r="BF659" s="1">
        <f>MAX($K659)</f>
        <v>0</v>
      </c>
      <c r="BG659" s="1">
        <f>MAX($M659)</f>
        <v>0</v>
      </c>
      <c r="BH659" s="1">
        <f>MAX($N659)</f>
        <v>0</v>
      </c>
      <c r="BI659" s="1">
        <f>MAX($P659)</f>
        <v>0</v>
      </c>
      <c r="BJ659" s="1">
        <f>MAX($Q659)</f>
        <v>0</v>
      </c>
      <c r="BK659" s="1">
        <f>MAX($R659)</f>
        <v>0</v>
      </c>
    </row>
    <row r="660" spans="1:63">
      <c r="A660" s="1" t="s">
        <v>174</v>
      </c>
      <c r="B660" s="1" cm="1">
        <f t="array" ref="B660">_xlfn.SWITCH($A$2,"average", AVERAGE(Instances!B660:Instances!B660),"median", MEDIAN(Instances!B660:Instances!B660),"min", MIN(Instances!B660:Instances!B660),"max", MAX(Instances!B660:Instances!B660),"diff", MAX(Instances!B660:Instances!B660)-MIN(Instances!B660:Instances!B660))</f>
        <v>0</v>
      </c>
      <c r="C660" s="1" cm="1">
        <f t="array" ref="C660">_xlfn.SWITCH($A$2,"average", AVERAGE(Instances!C660:Instances!C660),"median", MEDIAN(Instances!C660:Instances!C660),"min", MIN(Instances!C660:Instances!C660),"max", MAX(Instances!C660:Instances!C660),"diff", MAX(Instances!C660:Instances!C660)-MIN(Instances!C660:Instances!C660))</f>
        <v>0</v>
      </c>
      <c r="D660" s="1" cm="1">
        <f t="array" ref="D660">_xlfn.SWITCH($A$2,"average", AVERAGE(Instances!D660:Instances!D660),"median", MEDIAN(Instances!D660:Instances!D660),"min", MIN(Instances!D660:Instances!D660),"max", MAX(Instances!D660:Instances!D660),"diff", MAX(Instances!D660:Instances!D660)-MIN(Instances!D660:Instances!D660))</f>
        <v>0</v>
      </c>
      <c r="E660" s="1" cm="1">
        <f t="array" ref="E660">_xlfn.SWITCH($A$2,"average", AVERAGE(Instances!E660:Instances!E660),"median", MEDIAN(Instances!E660:Instances!E660),"min", MIN(Instances!E660:Instances!E660),"max", MAX(Instances!E660:Instances!E660),"diff", MAX(Instances!E660:Instances!E660)-MIN(Instances!E660:Instances!E660))</f>
        <v>0</v>
      </c>
      <c r="F660" s="1" cm="1">
        <f t="array" ref="F660">_xlfn.SWITCH($A$2,"average", AVERAGE(Instances!F660:Instances!F660),"median", MEDIAN(Instances!F660:Instances!F660),"min", MIN(Instances!F660:Instances!F660),"max", MAX(Instances!F660:Instances!F660),"diff", MAX(Instances!F660:Instances!F660)-MIN(Instances!F660:Instances!F660))</f>
        <v>0</v>
      </c>
      <c r="G660" s="1" cm="1">
        <f t="array" ref="G660">_xlfn.SWITCH($A$2,"average", AVERAGE(Instances!G660:Instances!G660),"median", MEDIAN(Instances!G660:Instances!G660),"min", MIN(Instances!G660:Instances!G660),"max", MAX(Instances!G660:Instances!G660),"diff", MAX(Instances!G660:Instances!G660)-MIN(Instances!G660:Instances!G660))</f>
        <v>0</v>
      </c>
      <c r="H660" s="1" cm="1">
        <f t="array" ref="H660">_xlfn.SWITCH($A$2,"average", AVERAGE(Instances!H660:Instances!H660),"median", MEDIAN(Instances!H660:Instances!H660),"min", MIN(Instances!H660:Instances!H660),"max", MAX(Instances!H660:Instances!H660),"diff", MAX(Instances!H660:Instances!H660)-MIN(Instances!H660:Instances!H660))</f>
        <v>0</v>
      </c>
      <c r="I660" s="1" cm="1">
        <f t="array" ref="I660">_xlfn.SWITCH($A$2,"average", AVERAGE(Instances!I660:Instances!I660),"median", MEDIAN(Instances!I660:Instances!I660),"min", MIN(Instances!I660:Instances!I660),"max", MAX(Instances!I660:Instances!I660),"diff", MAX(Instances!I660:Instances!I660)-MIN(Instances!I660:Instances!I660))</f>
        <v>0</v>
      </c>
      <c r="J660" s="1" cm="1">
        <f t="array" ref="J660">_xlfn.SWITCH($A$2,"average", AVERAGE(Instances!J660:Instances!J660),"median", MEDIAN(Instances!J660:Instances!J660),"min", MIN(Instances!J660:Instances!J660),"max", MAX(Instances!J660:Instances!J660),"diff", MAX(Instances!J660:Instances!J660)-MIN(Instances!J660:Instances!J660))</f>
        <v>0</v>
      </c>
      <c r="K660" s="1" cm="1">
        <f t="array" ref="K660">_xlfn.SWITCH($A$2,"average", AVERAGE(Instances!K660:Instances!K660),"median", MEDIAN(Instances!K660:Instances!K660),"min", MIN(Instances!K660:Instances!K660),"max", MAX(Instances!K660:Instances!K660),"diff", MAX(Instances!K660:Instances!K660)-MIN(Instances!K660:Instances!K660))</f>
        <v>0</v>
      </c>
      <c r="L660" s="1"/>
      <c r="M660" s="1" cm="1">
        <f t="array" ref="M660">_xlfn.SWITCH($A$2,"average", AVERAGE(Instances!M660:Instances!M660),"median", MEDIAN(Instances!M660:Instances!M660),"min", MIN(Instances!M660:Instances!M660),"max", MAX(Instances!M660:Instances!M660),"diff", MAX(Instances!M660:Instances!M660)-MIN(Instances!M660:Instances!M660))</f>
        <v>0</v>
      </c>
      <c r="N660" s="1" cm="1">
        <f t="array" ref="N660">_xlfn.SWITCH($A$2,"average", AVERAGE(Instances!N660:Instances!N660),"median", MEDIAN(Instances!N660:Instances!N660),"min", MIN(Instances!N660:Instances!N660),"max", MAX(Instances!N660:Instances!N660),"diff", MAX(Instances!N660:Instances!N660)-MIN(Instances!N660:Instances!N660))</f>
        <v>0</v>
      </c>
      <c r="O660" s="1"/>
      <c r="P660" s="1" cm="1">
        <f t="array" ref="P660">_xlfn.SWITCH($A$2,"average", AVERAGE(Instances!P660:Instances!P660),"median", MEDIAN(Instances!P660:Instances!P660),"min", MIN(Instances!P660:Instances!P660),"max", MAX(Instances!P660:Instances!P660),"diff", MAX(Instances!P660:Instances!P660)-MIN(Instances!P660:Instances!P660))</f>
        <v>0</v>
      </c>
      <c r="Q660" s="1" cm="1">
        <f t="array" ref="Q660">_xlfn.SWITCH($A$2,"average", AVERAGE(Instances!Q660:Instances!Q660),"median", MEDIAN(Instances!Q660:Instances!Q660),"min", MIN(Instances!Q660:Instances!Q660),"max", MAX(Instances!Q660:Instances!Q660),"diff", MAX(Instances!Q660:Instances!Q660)-MIN(Instances!Q660:Instances!Q660))</f>
        <v>0</v>
      </c>
      <c r="R660" s="1" cm="1">
        <f t="array" ref="R660">_xlfn.SWITCH($A$2,"average", AVERAGE(Instances!R660:Instances!R660),"median", MEDIAN(Instances!R660:Instances!R660),"min", MIN(Instances!R660:Instances!R660),"max", MAX(Instances!R660:Instances!R660),"diff", MAX(Instances!R660:Instances!R660)-MIN(Instances!R660:Instances!R660))</f>
        <v>0</v>
      </c>
      <c r="S660" s="1">
        <f>MIN($B660)</f>
        <v>0</v>
      </c>
      <c r="T660" s="1">
        <f>MIN($C660)</f>
        <v>0</v>
      </c>
      <c r="U660" s="1">
        <f>MIN($D660)</f>
        <v>0</v>
      </c>
      <c r="V660" s="1">
        <f>MIN($E660)</f>
        <v>0</v>
      </c>
      <c r="W660" s="1">
        <f>MIN($F660)</f>
        <v>0</v>
      </c>
      <c r="X660" s="1">
        <f>MIN($G660)</f>
        <v>0</v>
      </c>
      <c r="Y660" s="1">
        <f>MIN($H660)</f>
        <v>0</v>
      </c>
      <c r="Z660" s="1">
        <f>MIN($I660)</f>
        <v>0</v>
      </c>
      <c r="AA660" s="1">
        <f>MIN($J660)</f>
        <v>0</v>
      </c>
      <c r="AB660" s="1">
        <f>MIN($K660)</f>
        <v>0</v>
      </c>
      <c r="AC660" s="1">
        <f>MIN($M660)</f>
        <v>0</v>
      </c>
      <c r="AD660" s="1">
        <f>MIN($N660)</f>
        <v>0</v>
      </c>
      <c r="AE660" s="1">
        <f>MIN($P660)</f>
        <v>0</v>
      </c>
      <c r="AF660" s="1">
        <f>MIN($Q660)</f>
        <v>0</v>
      </c>
      <c r="AG660" s="1">
        <f>MIN($R660)</f>
        <v>0</v>
      </c>
      <c r="AH660" s="1">
        <f>MEDIAN($B660)</f>
        <v>0</v>
      </c>
      <c r="AI660" s="1">
        <f>MEDIAN($C660)</f>
        <v>0</v>
      </c>
      <c r="AJ660" s="1">
        <f>MEDIAN($D660)</f>
        <v>0</v>
      </c>
      <c r="AK660" s="1">
        <f>MEDIAN($E660)</f>
        <v>0</v>
      </c>
      <c r="AL660" s="1">
        <f>MEDIAN($F660)</f>
        <v>0</v>
      </c>
      <c r="AM660" s="1">
        <f>MEDIAN($G660)</f>
        <v>0</v>
      </c>
      <c r="AN660" s="1">
        <f>MEDIAN($H660)</f>
        <v>0</v>
      </c>
      <c r="AO660" s="1">
        <f>MEDIAN($I660)</f>
        <v>0</v>
      </c>
      <c r="AP660" s="1">
        <f>MEDIAN($J660)</f>
        <v>0</v>
      </c>
      <c r="AQ660" s="1">
        <f>MEDIAN($K660)</f>
        <v>0</v>
      </c>
      <c r="AR660" s="1">
        <f>MEDIAN($M660)</f>
        <v>0</v>
      </c>
      <c r="AS660" s="1">
        <f>MEDIAN($N660)</f>
        <v>0</v>
      </c>
      <c r="AT660" s="1">
        <f>MEDIAN($P660)</f>
        <v>0</v>
      </c>
      <c r="AU660" s="1">
        <f>MEDIAN($Q660)</f>
        <v>0</v>
      </c>
      <c r="AV660" s="1">
        <f>MEDIAN($R660)</f>
        <v>0</v>
      </c>
      <c r="AW660" s="1">
        <f>MAX($B660)</f>
        <v>0</v>
      </c>
      <c r="AX660" s="1">
        <f>MAX($C660)</f>
        <v>0</v>
      </c>
      <c r="AY660" s="1">
        <f>MAX($D660)</f>
        <v>0</v>
      </c>
      <c r="AZ660" s="1">
        <f>MAX($E660)</f>
        <v>0</v>
      </c>
      <c r="BA660" s="1">
        <f>MAX($F660)</f>
        <v>0</v>
      </c>
      <c r="BB660" s="1">
        <f>MAX($G660)</f>
        <v>0</v>
      </c>
      <c r="BC660" s="1">
        <f>MAX($H660)</f>
        <v>0</v>
      </c>
      <c r="BD660" s="1">
        <f>MAX($I660)</f>
        <v>0</v>
      </c>
      <c r="BE660" s="1">
        <f>MAX($J660)</f>
        <v>0</v>
      </c>
      <c r="BF660" s="1">
        <f>MAX($K660)</f>
        <v>0</v>
      </c>
      <c r="BG660" s="1">
        <f>MAX($M660)</f>
        <v>0</v>
      </c>
      <c r="BH660" s="1">
        <f>MAX($N660)</f>
        <v>0</v>
      </c>
      <c r="BI660" s="1">
        <f>MAX($P660)</f>
        <v>0</v>
      </c>
      <c r="BJ660" s="1">
        <f>MAX($Q660)</f>
        <v>0</v>
      </c>
      <c r="BK660" s="1">
        <f>MAX($R660)</f>
        <v>0</v>
      </c>
    </row>
    <row r="661" spans="1:63">
      <c r="A661" s="1" t="s">
        <v>175</v>
      </c>
      <c r="B661" s="1" cm="1">
        <f t="array" ref="B661">_xlfn.SWITCH($A$2,"average", AVERAGE(Instances!B661:Instances!B661),"median", MEDIAN(Instances!B661:Instances!B661),"min", MIN(Instances!B661:Instances!B661),"max", MAX(Instances!B661:Instances!B661),"diff", MAX(Instances!B661:Instances!B661)-MIN(Instances!B661:Instances!B661))</f>
        <v>0</v>
      </c>
      <c r="C661" s="1" cm="1">
        <f t="array" ref="C661">_xlfn.SWITCH($A$2,"average", AVERAGE(Instances!C661:Instances!C661),"median", MEDIAN(Instances!C661:Instances!C661),"min", MIN(Instances!C661:Instances!C661),"max", MAX(Instances!C661:Instances!C661),"diff", MAX(Instances!C661:Instances!C661)-MIN(Instances!C661:Instances!C661))</f>
        <v>0</v>
      </c>
      <c r="D661" s="1" cm="1">
        <f t="array" ref="D661">_xlfn.SWITCH($A$2,"average", AVERAGE(Instances!D661:Instances!D661),"median", MEDIAN(Instances!D661:Instances!D661),"min", MIN(Instances!D661:Instances!D661),"max", MAX(Instances!D661:Instances!D661),"diff", MAX(Instances!D661:Instances!D661)-MIN(Instances!D661:Instances!D661))</f>
        <v>0</v>
      </c>
      <c r="E661" s="1" cm="1">
        <f t="array" ref="E661">_xlfn.SWITCH($A$2,"average", AVERAGE(Instances!E661:Instances!E661),"median", MEDIAN(Instances!E661:Instances!E661),"min", MIN(Instances!E661:Instances!E661),"max", MAX(Instances!E661:Instances!E661),"diff", MAX(Instances!E661:Instances!E661)-MIN(Instances!E661:Instances!E661))</f>
        <v>0</v>
      </c>
      <c r="F661" s="1" cm="1">
        <f t="array" ref="F661">_xlfn.SWITCH($A$2,"average", AVERAGE(Instances!F661:Instances!F661),"median", MEDIAN(Instances!F661:Instances!F661),"min", MIN(Instances!F661:Instances!F661),"max", MAX(Instances!F661:Instances!F661),"diff", MAX(Instances!F661:Instances!F661)-MIN(Instances!F661:Instances!F661))</f>
        <v>0</v>
      </c>
      <c r="G661" s="1" cm="1">
        <f t="array" ref="G661">_xlfn.SWITCH($A$2,"average", AVERAGE(Instances!G661:Instances!G661),"median", MEDIAN(Instances!G661:Instances!G661),"min", MIN(Instances!G661:Instances!G661),"max", MAX(Instances!G661:Instances!G661),"diff", MAX(Instances!G661:Instances!G661)-MIN(Instances!G661:Instances!G661))</f>
        <v>0</v>
      </c>
      <c r="H661" s="1" cm="1">
        <f t="array" ref="H661">_xlfn.SWITCH($A$2,"average", AVERAGE(Instances!H661:Instances!H661),"median", MEDIAN(Instances!H661:Instances!H661),"min", MIN(Instances!H661:Instances!H661),"max", MAX(Instances!H661:Instances!H661),"diff", MAX(Instances!H661:Instances!H661)-MIN(Instances!H661:Instances!H661))</f>
        <v>0</v>
      </c>
      <c r="I661" s="1" cm="1">
        <f t="array" ref="I661">_xlfn.SWITCH($A$2,"average", AVERAGE(Instances!I661:Instances!I661),"median", MEDIAN(Instances!I661:Instances!I661),"min", MIN(Instances!I661:Instances!I661),"max", MAX(Instances!I661:Instances!I661),"diff", MAX(Instances!I661:Instances!I661)-MIN(Instances!I661:Instances!I661))</f>
        <v>0</v>
      </c>
      <c r="J661" s="1" cm="1">
        <f t="array" ref="J661">_xlfn.SWITCH($A$2,"average", AVERAGE(Instances!J661:Instances!J661),"median", MEDIAN(Instances!J661:Instances!J661),"min", MIN(Instances!J661:Instances!J661),"max", MAX(Instances!J661:Instances!J661),"diff", MAX(Instances!J661:Instances!J661)-MIN(Instances!J661:Instances!J661))</f>
        <v>0</v>
      </c>
      <c r="K661" s="1" cm="1">
        <f t="array" ref="K661">_xlfn.SWITCH($A$2,"average", AVERAGE(Instances!K661:Instances!K661),"median", MEDIAN(Instances!K661:Instances!K661),"min", MIN(Instances!K661:Instances!K661),"max", MAX(Instances!K661:Instances!K661),"diff", MAX(Instances!K661:Instances!K661)-MIN(Instances!K661:Instances!K661))</f>
        <v>0</v>
      </c>
      <c r="L661" s="1"/>
      <c r="M661" s="1" cm="1">
        <f t="array" ref="M661">_xlfn.SWITCH($A$2,"average", AVERAGE(Instances!M661:Instances!M661),"median", MEDIAN(Instances!M661:Instances!M661),"min", MIN(Instances!M661:Instances!M661),"max", MAX(Instances!M661:Instances!M661),"diff", MAX(Instances!M661:Instances!M661)-MIN(Instances!M661:Instances!M661))</f>
        <v>0</v>
      </c>
      <c r="N661" s="1" cm="1">
        <f t="array" ref="N661">_xlfn.SWITCH($A$2,"average", AVERAGE(Instances!N661:Instances!N661),"median", MEDIAN(Instances!N661:Instances!N661),"min", MIN(Instances!N661:Instances!N661),"max", MAX(Instances!N661:Instances!N661),"diff", MAX(Instances!N661:Instances!N661)-MIN(Instances!N661:Instances!N661))</f>
        <v>0</v>
      </c>
      <c r="O661" s="1"/>
      <c r="P661" s="1" cm="1">
        <f t="array" ref="P661">_xlfn.SWITCH($A$2,"average", AVERAGE(Instances!P661:Instances!P661),"median", MEDIAN(Instances!P661:Instances!P661),"min", MIN(Instances!P661:Instances!P661),"max", MAX(Instances!P661:Instances!P661),"diff", MAX(Instances!P661:Instances!P661)-MIN(Instances!P661:Instances!P661))</f>
        <v>0</v>
      </c>
      <c r="Q661" s="1" cm="1">
        <f t="array" ref="Q661">_xlfn.SWITCH($A$2,"average", AVERAGE(Instances!Q661:Instances!Q661),"median", MEDIAN(Instances!Q661:Instances!Q661),"min", MIN(Instances!Q661:Instances!Q661),"max", MAX(Instances!Q661:Instances!Q661),"diff", MAX(Instances!Q661:Instances!Q661)-MIN(Instances!Q661:Instances!Q661))</f>
        <v>0</v>
      </c>
      <c r="R661" s="1" cm="1">
        <f t="array" ref="R661">_xlfn.SWITCH($A$2,"average", AVERAGE(Instances!R661:Instances!R661),"median", MEDIAN(Instances!R661:Instances!R661),"min", MIN(Instances!R661:Instances!R661),"max", MAX(Instances!R661:Instances!R661),"diff", MAX(Instances!R661:Instances!R661)-MIN(Instances!R661:Instances!R661))</f>
        <v>0</v>
      </c>
      <c r="S661" s="1">
        <f>MIN($B661)</f>
        <v>0</v>
      </c>
      <c r="T661" s="1">
        <f>MIN($C661)</f>
        <v>0</v>
      </c>
      <c r="U661" s="1">
        <f>MIN($D661)</f>
        <v>0</v>
      </c>
      <c r="V661" s="1">
        <f>MIN($E661)</f>
        <v>0</v>
      </c>
      <c r="W661" s="1">
        <f>MIN($F661)</f>
        <v>0</v>
      </c>
      <c r="X661" s="1">
        <f>MIN($G661)</f>
        <v>0</v>
      </c>
      <c r="Y661" s="1">
        <f>MIN($H661)</f>
        <v>0</v>
      </c>
      <c r="Z661" s="1">
        <f>MIN($I661)</f>
        <v>0</v>
      </c>
      <c r="AA661" s="1">
        <f>MIN($J661)</f>
        <v>0</v>
      </c>
      <c r="AB661" s="1">
        <f>MIN($K661)</f>
        <v>0</v>
      </c>
      <c r="AC661" s="1">
        <f>MIN($M661)</f>
        <v>0</v>
      </c>
      <c r="AD661" s="1">
        <f>MIN($N661)</f>
        <v>0</v>
      </c>
      <c r="AE661" s="1">
        <f>MIN($P661)</f>
        <v>0</v>
      </c>
      <c r="AF661" s="1">
        <f>MIN($Q661)</f>
        <v>0</v>
      </c>
      <c r="AG661" s="1">
        <f>MIN($R661)</f>
        <v>0</v>
      </c>
      <c r="AH661" s="1">
        <f>MEDIAN($B661)</f>
        <v>0</v>
      </c>
      <c r="AI661" s="1">
        <f>MEDIAN($C661)</f>
        <v>0</v>
      </c>
      <c r="AJ661" s="1">
        <f>MEDIAN($D661)</f>
        <v>0</v>
      </c>
      <c r="AK661" s="1">
        <f>MEDIAN($E661)</f>
        <v>0</v>
      </c>
      <c r="AL661" s="1">
        <f>MEDIAN($F661)</f>
        <v>0</v>
      </c>
      <c r="AM661" s="1">
        <f>MEDIAN($G661)</f>
        <v>0</v>
      </c>
      <c r="AN661" s="1">
        <f>MEDIAN($H661)</f>
        <v>0</v>
      </c>
      <c r="AO661" s="1">
        <f>MEDIAN($I661)</f>
        <v>0</v>
      </c>
      <c r="AP661" s="1">
        <f>MEDIAN($J661)</f>
        <v>0</v>
      </c>
      <c r="AQ661" s="1">
        <f>MEDIAN($K661)</f>
        <v>0</v>
      </c>
      <c r="AR661" s="1">
        <f>MEDIAN($M661)</f>
        <v>0</v>
      </c>
      <c r="AS661" s="1">
        <f>MEDIAN($N661)</f>
        <v>0</v>
      </c>
      <c r="AT661" s="1">
        <f>MEDIAN($P661)</f>
        <v>0</v>
      </c>
      <c r="AU661" s="1">
        <f>MEDIAN($Q661)</f>
        <v>0</v>
      </c>
      <c r="AV661" s="1">
        <f>MEDIAN($R661)</f>
        <v>0</v>
      </c>
      <c r="AW661" s="1">
        <f>MAX($B661)</f>
        <v>0</v>
      </c>
      <c r="AX661" s="1">
        <f>MAX($C661)</f>
        <v>0</v>
      </c>
      <c r="AY661" s="1">
        <f>MAX($D661)</f>
        <v>0</v>
      </c>
      <c r="AZ661" s="1">
        <f>MAX($E661)</f>
        <v>0</v>
      </c>
      <c r="BA661" s="1">
        <f>MAX($F661)</f>
        <v>0</v>
      </c>
      <c r="BB661" s="1">
        <f>MAX($G661)</f>
        <v>0</v>
      </c>
      <c r="BC661" s="1">
        <f>MAX($H661)</f>
        <v>0</v>
      </c>
      <c r="BD661" s="1">
        <f>MAX($I661)</f>
        <v>0</v>
      </c>
      <c r="BE661" s="1">
        <f>MAX($J661)</f>
        <v>0</v>
      </c>
      <c r="BF661" s="1">
        <f>MAX($K661)</f>
        <v>0</v>
      </c>
      <c r="BG661" s="1">
        <f>MAX($M661)</f>
        <v>0</v>
      </c>
      <c r="BH661" s="1">
        <f>MAX($N661)</f>
        <v>0</v>
      </c>
      <c r="BI661" s="1">
        <f>MAX($P661)</f>
        <v>0</v>
      </c>
      <c r="BJ661" s="1">
        <f>MAX($Q661)</f>
        <v>0</v>
      </c>
      <c r="BK661" s="1">
        <f>MAX($R661)</f>
        <v>0</v>
      </c>
    </row>
    <row r="662" spans="1:63">
      <c r="A662" s="1" t="s">
        <v>176</v>
      </c>
      <c r="B662" s="1" cm="1">
        <f t="array" ref="B662">_xlfn.SWITCH($A$2,"average", AVERAGE(Instances!B662:Instances!B662),"median", MEDIAN(Instances!B662:Instances!B662),"min", MIN(Instances!B662:Instances!B662),"max", MAX(Instances!B662:Instances!B662),"diff", MAX(Instances!B662:Instances!B662)-MIN(Instances!B662:Instances!B662))</f>
        <v>0</v>
      </c>
      <c r="C662" s="1" cm="1">
        <f t="array" ref="C662">_xlfn.SWITCH($A$2,"average", AVERAGE(Instances!C662:Instances!C662),"median", MEDIAN(Instances!C662:Instances!C662),"min", MIN(Instances!C662:Instances!C662),"max", MAX(Instances!C662:Instances!C662),"diff", MAX(Instances!C662:Instances!C662)-MIN(Instances!C662:Instances!C662))</f>
        <v>0</v>
      </c>
      <c r="D662" s="1" cm="1">
        <f t="array" ref="D662">_xlfn.SWITCH($A$2,"average", AVERAGE(Instances!D662:Instances!D662),"median", MEDIAN(Instances!D662:Instances!D662),"min", MIN(Instances!D662:Instances!D662),"max", MAX(Instances!D662:Instances!D662),"diff", MAX(Instances!D662:Instances!D662)-MIN(Instances!D662:Instances!D662))</f>
        <v>0</v>
      </c>
      <c r="E662" s="1" cm="1">
        <f t="array" ref="E662">_xlfn.SWITCH($A$2,"average", AVERAGE(Instances!E662:Instances!E662),"median", MEDIAN(Instances!E662:Instances!E662),"min", MIN(Instances!E662:Instances!E662),"max", MAX(Instances!E662:Instances!E662),"diff", MAX(Instances!E662:Instances!E662)-MIN(Instances!E662:Instances!E662))</f>
        <v>0</v>
      </c>
      <c r="F662" s="1" cm="1">
        <f t="array" ref="F662">_xlfn.SWITCH($A$2,"average", AVERAGE(Instances!F662:Instances!F662),"median", MEDIAN(Instances!F662:Instances!F662),"min", MIN(Instances!F662:Instances!F662),"max", MAX(Instances!F662:Instances!F662),"diff", MAX(Instances!F662:Instances!F662)-MIN(Instances!F662:Instances!F662))</f>
        <v>0</v>
      </c>
      <c r="G662" s="1" cm="1">
        <f t="array" ref="G662">_xlfn.SWITCH($A$2,"average", AVERAGE(Instances!G662:Instances!G662),"median", MEDIAN(Instances!G662:Instances!G662),"min", MIN(Instances!G662:Instances!G662),"max", MAX(Instances!G662:Instances!G662),"diff", MAX(Instances!G662:Instances!G662)-MIN(Instances!G662:Instances!G662))</f>
        <v>0</v>
      </c>
      <c r="H662" s="1" cm="1">
        <f t="array" ref="H662">_xlfn.SWITCH($A$2,"average", AVERAGE(Instances!H662:Instances!H662),"median", MEDIAN(Instances!H662:Instances!H662),"min", MIN(Instances!H662:Instances!H662),"max", MAX(Instances!H662:Instances!H662),"diff", MAX(Instances!H662:Instances!H662)-MIN(Instances!H662:Instances!H662))</f>
        <v>0</v>
      </c>
      <c r="I662" s="1" cm="1">
        <f t="array" ref="I662">_xlfn.SWITCH($A$2,"average", AVERAGE(Instances!I662:Instances!I662),"median", MEDIAN(Instances!I662:Instances!I662),"min", MIN(Instances!I662:Instances!I662),"max", MAX(Instances!I662:Instances!I662),"diff", MAX(Instances!I662:Instances!I662)-MIN(Instances!I662:Instances!I662))</f>
        <v>0</v>
      </c>
      <c r="J662" s="1" cm="1">
        <f t="array" ref="J662">_xlfn.SWITCH($A$2,"average", AVERAGE(Instances!J662:Instances!J662),"median", MEDIAN(Instances!J662:Instances!J662),"min", MIN(Instances!J662:Instances!J662),"max", MAX(Instances!J662:Instances!J662),"diff", MAX(Instances!J662:Instances!J662)-MIN(Instances!J662:Instances!J662))</f>
        <v>0</v>
      </c>
      <c r="K662" s="1" cm="1">
        <f t="array" ref="K662">_xlfn.SWITCH($A$2,"average", AVERAGE(Instances!K662:Instances!K662),"median", MEDIAN(Instances!K662:Instances!K662),"min", MIN(Instances!K662:Instances!K662),"max", MAX(Instances!K662:Instances!K662),"diff", MAX(Instances!K662:Instances!K662)-MIN(Instances!K662:Instances!K662))</f>
        <v>0</v>
      </c>
      <c r="L662" s="1"/>
      <c r="M662" s="1" cm="1">
        <f t="array" ref="M662">_xlfn.SWITCH($A$2,"average", AVERAGE(Instances!M662:Instances!M662),"median", MEDIAN(Instances!M662:Instances!M662),"min", MIN(Instances!M662:Instances!M662),"max", MAX(Instances!M662:Instances!M662),"diff", MAX(Instances!M662:Instances!M662)-MIN(Instances!M662:Instances!M662))</f>
        <v>0</v>
      </c>
      <c r="N662" s="1" cm="1">
        <f t="array" ref="N662">_xlfn.SWITCH($A$2,"average", AVERAGE(Instances!N662:Instances!N662),"median", MEDIAN(Instances!N662:Instances!N662),"min", MIN(Instances!N662:Instances!N662),"max", MAX(Instances!N662:Instances!N662),"diff", MAX(Instances!N662:Instances!N662)-MIN(Instances!N662:Instances!N662))</f>
        <v>0</v>
      </c>
      <c r="O662" s="1"/>
      <c r="P662" s="1" cm="1">
        <f t="array" ref="P662">_xlfn.SWITCH($A$2,"average", AVERAGE(Instances!P662:Instances!P662),"median", MEDIAN(Instances!P662:Instances!P662),"min", MIN(Instances!P662:Instances!P662),"max", MAX(Instances!P662:Instances!P662),"diff", MAX(Instances!P662:Instances!P662)-MIN(Instances!P662:Instances!P662))</f>
        <v>0</v>
      </c>
      <c r="Q662" s="1" cm="1">
        <f t="array" ref="Q662">_xlfn.SWITCH($A$2,"average", AVERAGE(Instances!Q662:Instances!Q662),"median", MEDIAN(Instances!Q662:Instances!Q662),"min", MIN(Instances!Q662:Instances!Q662),"max", MAX(Instances!Q662:Instances!Q662),"diff", MAX(Instances!Q662:Instances!Q662)-MIN(Instances!Q662:Instances!Q662))</f>
        <v>0</v>
      </c>
      <c r="R662" s="1" cm="1">
        <f t="array" ref="R662">_xlfn.SWITCH($A$2,"average", AVERAGE(Instances!R662:Instances!R662),"median", MEDIAN(Instances!R662:Instances!R662),"min", MIN(Instances!R662:Instances!R662),"max", MAX(Instances!R662:Instances!R662),"diff", MAX(Instances!R662:Instances!R662)-MIN(Instances!R662:Instances!R662))</f>
        <v>0</v>
      </c>
      <c r="S662" s="1">
        <f>MIN($B662)</f>
        <v>0</v>
      </c>
      <c r="T662" s="1">
        <f>MIN($C662)</f>
        <v>0</v>
      </c>
      <c r="U662" s="1">
        <f>MIN($D662)</f>
        <v>0</v>
      </c>
      <c r="V662" s="1">
        <f>MIN($E662)</f>
        <v>0</v>
      </c>
      <c r="W662" s="1">
        <f>MIN($F662)</f>
        <v>0</v>
      </c>
      <c r="X662" s="1">
        <f>MIN($G662)</f>
        <v>0</v>
      </c>
      <c r="Y662" s="1">
        <f>MIN($H662)</f>
        <v>0</v>
      </c>
      <c r="Z662" s="1">
        <f>MIN($I662)</f>
        <v>0</v>
      </c>
      <c r="AA662" s="1">
        <f>MIN($J662)</f>
        <v>0</v>
      </c>
      <c r="AB662" s="1">
        <f>MIN($K662)</f>
        <v>0</v>
      </c>
      <c r="AC662" s="1">
        <f>MIN($M662)</f>
        <v>0</v>
      </c>
      <c r="AD662" s="1">
        <f>MIN($N662)</f>
        <v>0</v>
      </c>
      <c r="AE662" s="1">
        <f>MIN($P662)</f>
        <v>0</v>
      </c>
      <c r="AF662" s="1">
        <f>MIN($Q662)</f>
        <v>0</v>
      </c>
      <c r="AG662" s="1">
        <f>MIN($R662)</f>
        <v>0</v>
      </c>
      <c r="AH662" s="1">
        <f>MEDIAN($B662)</f>
        <v>0</v>
      </c>
      <c r="AI662" s="1">
        <f>MEDIAN($C662)</f>
        <v>0</v>
      </c>
      <c r="AJ662" s="1">
        <f>MEDIAN($D662)</f>
        <v>0</v>
      </c>
      <c r="AK662" s="1">
        <f>MEDIAN($E662)</f>
        <v>0</v>
      </c>
      <c r="AL662" s="1">
        <f>MEDIAN($F662)</f>
        <v>0</v>
      </c>
      <c r="AM662" s="1">
        <f>MEDIAN($G662)</f>
        <v>0</v>
      </c>
      <c r="AN662" s="1">
        <f>MEDIAN($H662)</f>
        <v>0</v>
      </c>
      <c r="AO662" s="1">
        <f>MEDIAN($I662)</f>
        <v>0</v>
      </c>
      <c r="AP662" s="1">
        <f>MEDIAN($J662)</f>
        <v>0</v>
      </c>
      <c r="AQ662" s="1">
        <f>MEDIAN($K662)</f>
        <v>0</v>
      </c>
      <c r="AR662" s="1">
        <f>MEDIAN($M662)</f>
        <v>0</v>
      </c>
      <c r="AS662" s="1">
        <f>MEDIAN($N662)</f>
        <v>0</v>
      </c>
      <c r="AT662" s="1">
        <f>MEDIAN($P662)</f>
        <v>0</v>
      </c>
      <c r="AU662" s="1">
        <f>MEDIAN($Q662)</f>
        <v>0</v>
      </c>
      <c r="AV662" s="1">
        <f>MEDIAN($R662)</f>
        <v>0</v>
      </c>
      <c r="AW662" s="1">
        <f>MAX($B662)</f>
        <v>0</v>
      </c>
      <c r="AX662" s="1">
        <f>MAX($C662)</f>
        <v>0</v>
      </c>
      <c r="AY662" s="1">
        <f>MAX($D662)</f>
        <v>0</v>
      </c>
      <c r="AZ662" s="1">
        <f>MAX($E662)</f>
        <v>0</v>
      </c>
      <c r="BA662" s="1">
        <f>MAX($F662)</f>
        <v>0</v>
      </c>
      <c r="BB662" s="1">
        <f>MAX($G662)</f>
        <v>0</v>
      </c>
      <c r="BC662" s="1">
        <f>MAX($H662)</f>
        <v>0</v>
      </c>
      <c r="BD662" s="1">
        <f>MAX($I662)</f>
        <v>0</v>
      </c>
      <c r="BE662" s="1">
        <f>MAX($J662)</f>
        <v>0</v>
      </c>
      <c r="BF662" s="1">
        <f>MAX($K662)</f>
        <v>0</v>
      </c>
      <c r="BG662" s="1">
        <f>MAX($M662)</f>
        <v>0</v>
      </c>
      <c r="BH662" s="1">
        <f>MAX($N662)</f>
        <v>0</v>
      </c>
      <c r="BI662" s="1">
        <f>MAX($P662)</f>
        <v>0</v>
      </c>
      <c r="BJ662" s="1">
        <f>MAX($Q662)</f>
        <v>0</v>
      </c>
      <c r="BK662" s="1">
        <f>MAX($R662)</f>
        <v>0</v>
      </c>
    </row>
    <row r="663" spans="1:63">
      <c r="A663" s="1" t="s">
        <v>177</v>
      </c>
      <c r="B663" s="1" cm="1">
        <f t="array" ref="B663">_xlfn.SWITCH($A$2,"average", AVERAGE(Instances!B663:Instances!B663),"median", MEDIAN(Instances!B663:Instances!B663),"min", MIN(Instances!B663:Instances!B663),"max", MAX(Instances!B663:Instances!B663),"diff", MAX(Instances!B663:Instances!B663)-MIN(Instances!B663:Instances!B663))</f>
        <v>0</v>
      </c>
      <c r="C663" s="1" cm="1">
        <f t="array" ref="C663">_xlfn.SWITCH($A$2,"average", AVERAGE(Instances!C663:Instances!C663),"median", MEDIAN(Instances!C663:Instances!C663),"min", MIN(Instances!C663:Instances!C663),"max", MAX(Instances!C663:Instances!C663),"diff", MAX(Instances!C663:Instances!C663)-MIN(Instances!C663:Instances!C663))</f>
        <v>0</v>
      </c>
      <c r="D663" s="1" cm="1">
        <f t="array" ref="D663">_xlfn.SWITCH($A$2,"average", AVERAGE(Instances!D663:Instances!D663),"median", MEDIAN(Instances!D663:Instances!D663),"min", MIN(Instances!D663:Instances!D663),"max", MAX(Instances!D663:Instances!D663),"diff", MAX(Instances!D663:Instances!D663)-MIN(Instances!D663:Instances!D663))</f>
        <v>0</v>
      </c>
      <c r="E663" s="1" cm="1">
        <f t="array" ref="E663">_xlfn.SWITCH($A$2,"average", AVERAGE(Instances!E663:Instances!E663),"median", MEDIAN(Instances!E663:Instances!E663),"min", MIN(Instances!E663:Instances!E663),"max", MAX(Instances!E663:Instances!E663),"diff", MAX(Instances!E663:Instances!E663)-MIN(Instances!E663:Instances!E663))</f>
        <v>0</v>
      </c>
      <c r="F663" s="1" cm="1">
        <f t="array" ref="F663">_xlfn.SWITCH($A$2,"average", AVERAGE(Instances!F663:Instances!F663),"median", MEDIAN(Instances!F663:Instances!F663),"min", MIN(Instances!F663:Instances!F663),"max", MAX(Instances!F663:Instances!F663),"diff", MAX(Instances!F663:Instances!F663)-MIN(Instances!F663:Instances!F663))</f>
        <v>0</v>
      </c>
      <c r="G663" s="1" cm="1">
        <f t="array" ref="G663">_xlfn.SWITCH($A$2,"average", AVERAGE(Instances!G663:Instances!G663),"median", MEDIAN(Instances!G663:Instances!G663),"min", MIN(Instances!G663:Instances!G663),"max", MAX(Instances!G663:Instances!G663),"diff", MAX(Instances!G663:Instances!G663)-MIN(Instances!G663:Instances!G663))</f>
        <v>0</v>
      </c>
      <c r="H663" s="1" cm="1">
        <f t="array" ref="H663">_xlfn.SWITCH($A$2,"average", AVERAGE(Instances!H663:Instances!H663),"median", MEDIAN(Instances!H663:Instances!H663),"min", MIN(Instances!H663:Instances!H663),"max", MAX(Instances!H663:Instances!H663),"diff", MAX(Instances!H663:Instances!H663)-MIN(Instances!H663:Instances!H663))</f>
        <v>0</v>
      </c>
      <c r="I663" s="1" cm="1">
        <f t="array" ref="I663">_xlfn.SWITCH($A$2,"average", AVERAGE(Instances!I663:Instances!I663),"median", MEDIAN(Instances!I663:Instances!I663),"min", MIN(Instances!I663:Instances!I663),"max", MAX(Instances!I663:Instances!I663),"diff", MAX(Instances!I663:Instances!I663)-MIN(Instances!I663:Instances!I663))</f>
        <v>0</v>
      </c>
      <c r="J663" s="1" cm="1">
        <f t="array" ref="J663">_xlfn.SWITCH($A$2,"average", AVERAGE(Instances!J663:Instances!J663),"median", MEDIAN(Instances!J663:Instances!J663),"min", MIN(Instances!J663:Instances!J663),"max", MAX(Instances!J663:Instances!J663),"diff", MAX(Instances!J663:Instances!J663)-MIN(Instances!J663:Instances!J663))</f>
        <v>0</v>
      </c>
      <c r="K663" s="1" cm="1">
        <f t="array" ref="K663">_xlfn.SWITCH($A$2,"average", AVERAGE(Instances!K663:Instances!K663),"median", MEDIAN(Instances!K663:Instances!K663),"min", MIN(Instances!K663:Instances!K663),"max", MAX(Instances!K663:Instances!K663),"diff", MAX(Instances!K663:Instances!K663)-MIN(Instances!K663:Instances!K663))</f>
        <v>0</v>
      </c>
      <c r="L663" s="1"/>
      <c r="M663" s="1" cm="1">
        <f t="array" ref="M663">_xlfn.SWITCH($A$2,"average", AVERAGE(Instances!M663:Instances!M663),"median", MEDIAN(Instances!M663:Instances!M663),"min", MIN(Instances!M663:Instances!M663),"max", MAX(Instances!M663:Instances!M663),"diff", MAX(Instances!M663:Instances!M663)-MIN(Instances!M663:Instances!M663))</f>
        <v>0</v>
      </c>
      <c r="N663" s="1" cm="1">
        <f t="array" ref="N663">_xlfn.SWITCH($A$2,"average", AVERAGE(Instances!N663:Instances!N663),"median", MEDIAN(Instances!N663:Instances!N663),"min", MIN(Instances!N663:Instances!N663),"max", MAX(Instances!N663:Instances!N663),"diff", MAX(Instances!N663:Instances!N663)-MIN(Instances!N663:Instances!N663))</f>
        <v>0</v>
      </c>
      <c r="O663" s="1"/>
      <c r="P663" s="1" cm="1">
        <f t="array" ref="P663">_xlfn.SWITCH($A$2,"average", AVERAGE(Instances!P663:Instances!P663),"median", MEDIAN(Instances!P663:Instances!P663),"min", MIN(Instances!P663:Instances!P663),"max", MAX(Instances!P663:Instances!P663),"diff", MAX(Instances!P663:Instances!P663)-MIN(Instances!P663:Instances!P663))</f>
        <v>0</v>
      </c>
      <c r="Q663" s="1" cm="1">
        <f t="array" ref="Q663">_xlfn.SWITCH($A$2,"average", AVERAGE(Instances!Q663:Instances!Q663),"median", MEDIAN(Instances!Q663:Instances!Q663),"min", MIN(Instances!Q663:Instances!Q663),"max", MAX(Instances!Q663:Instances!Q663),"diff", MAX(Instances!Q663:Instances!Q663)-MIN(Instances!Q663:Instances!Q663))</f>
        <v>0</v>
      </c>
      <c r="R663" s="1" cm="1">
        <f t="array" ref="R663">_xlfn.SWITCH($A$2,"average", AVERAGE(Instances!R663:Instances!R663),"median", MEDIAN(Instances!R663:Instances!R663),"min", MIN(Instances!R663:Instances!R663),"max", MAX(Instances!R663:Instances!R663),"diff", MAX(Instances!R663:Instances!R663)-MIN(Instances!R663:Instances!R663))</f>
        <v>0</v>
      </c>
      <c r="S663" s="1">
        <f>MIN($B663)</f>
        <v>0</v>
      </c>
      <c r="T663" s="1">
        <f>MIN($C663)</f>
        <v>0</v>
      </c>
      <c r="U663" s="1">
        <f>MIN($D663)</f>
        <v>0</v>
      </c>
      <c r="V663" s="1">
        <f>MIN($E663)</f>
        <v>0</v>
      </c>
      <c r="W663" s="1">
        <f>MIN($F663)</f>
        <v>0</v>
      </c>
      <c r="X663" s="1">
        <f>MIN($G663)</f>
        <v>0</v>
      </c>
      <c r="Y663" s="1">
        <f>MIN($H663)</f>
        <v>0</v>
      </c>
      <c r="Z663" s="1">
        <f>MIN($I663)</f>
        <v>0</v>
      </c>
      <c r="AA663" s="1">
        <f>MIN($J663)</f>
        <v>0</v>
      </c>
      <c r="AB663" s="1">
        <f>MIN($K663)</f>
        <v>0</v>
      </c>
      <c r="AC663" s="1">
        <f>MIN($M663)</f>
        <v>0</v>
      </c>
      <c r="AD663" s="1">
        <f>MIN($N663)</f>
        <v>0</v>
      </c>
      <c r="AE663" s="1">
        <f>MIN($P663)</f>
        <v>0</v>
      </c>
      <c r="AF663" s="1">
        <f>MIN($Q663)</f>
        <v>0</v>
      </c>
      <c r="AG663" s="1">
        <f>MIN($R663)</f>
        <v>0</v>
      </c>
      <c r="AH663" s="1">
        <f>MEDIAN($B663)</f>
        <v>0</v>
      </c>
      <c r="AI663" s="1">
        <f>MEDIAN($C663)</f>
        <v>0</v>
      </c>
      <c r="AJ663" s="1">
        <f>MEDIAN($D663)</f>
        <v>0</v>
      </c>
      <c r="AK663" s="1">
        <f>MEDIAN($E663)</f>
        <v>0</v>
      </c>
      <c r="AL663" s="1">
        <f>MEDIAN($F663)</f>
        <v>0</v>
      </c>
      <c r="AM663" s="1">
        <f>MEDIAN($G663)</f>
        <v>0</v>
      </c>
      <c r="AN663" s="1">
        <f>MEDIAN($H663)</f>
        <v>0</v>
      </c>
      <c r="AO663" s="1">
        <f>MEDIAN($I663)</f>
        <v>0</v>
      </c>
      <c r="AP663" s="1">
        <f>MEDIAN($J663)</f>
        <v>0</v>
      </c>
      <c r="AQ663" s="1">
        <f>MEDIAN($K663)</f>
        <v>0</v>
      </c>
      <c r="AR663" s="1">
        <f>MEDIAN($M663)</f>
        <v>0</v>
      </c>
      <c r="AS663" s="1">
        <f>MEDIAN($N663)</f>
        <v>0</v>
      </c>
      <c r="AT663" s="1">
        <f>MEDIAN($P663)</f>
        <v>0</v>
      </c>
      <c r="AU663" s="1">
        <f>MEDIAN($Q663)</f>
        <v>0</v>
      </c>
      <c r="AV663" s="1">
        <f>MEDIAN($R663)</f>
        <v>0</v>
      </c>
      <c r="AW663" s="1">
        <f>MAX($B663)</f>
        <v>0</v>
      </c>
      <c r="AX663" s="1">
        <f>MAX($C663)</f>
        <v>0</v>
      </c>
      <c r="AY663" s="1">
        <f>MAX($D663)</f>
        <v>0</v>
      </c>
      <c r="AZ663" s="1">
        <f>MAX($E663)</f>
        <v>0</v>
      </c>
      <c r="BA663" s="1">
        <f>MAX($F663)</f>
        <v>0</v>
      </c>
      <c r="BB663" s="1">
        <f>MAX($G663)</f>
        <v>0</v>
      </c>
      <c r="BC663" s="1">
        <f>MAX($H663)</f>
        <v>0</v>
      </c>
      <c r="BD663" s="1">
        <f>MAX($I663)</f>
        <v>0</v>
      </c>
      <c r="BE663" s="1">
        <f>MAX($J663)</f>
        <v>0</v>
      </c>
      <c r="BF663" s="1">
        <f>MAX($K663)</f>
        <v>0</v>
      </c>
      <c r="BG663" s="1">
        <f>MAX($M663)</f>
        <v>0</v>
      </c>
      <c r="BH663" s="1">
        <f>MAX($N663)</f>
        <v>0</v>
      </c>
      <c r="BI663" s="1">
        <f>MAX($P663)</f>
        <v>0</v>
      </c>
      <c r="BJ663" s="1">
        <f>MAX($Q663)</f>
        <v>0</v>
      </c>
      <c r="BK663" s="1">
        <f>MAX($R663)</f>
        <v>0</v>
      </c>
    </row>
    <row r="664" spans="1:63">
      <c r="A664" s="1" t="s">
        <v>178</v>
      </c>
      <c r="B664" s="1" cm="1">
        <f t="array" ref="B664">_xlfn.SWITCH($A$2,"average", AVERAGE(Instances!B664:Instances!B664),"median", MEDIAN(Instances!B664:Instances!B664),"min", MIN(Instances!B664:Instances!B664),"max", MAX(Instances!B664:Instances!B664),"diff", MAX(Instances!B664:Instances!B664)-MIN(Instances!B664:Instances!B664))</f>
        <v>0</v>
      </c>
      <c r="C664" s="1" cm="1">
        <f t="array" ref="C664">_xlfn.SWITCH($A$2,"average", AVERAGE(Instances!C664:Instances!C664),"median", MEDIAN(Instances!C664:Instances!C664),"min", MIN(Instances!C664:Instances!C664),"max", MAX(Instances!C664:Instances!C664),"diff", MAX(Instances!C664:Instances!C664)-MIN(Instances!C664:Instances!C664))</f>
        <v>0</v>
      </c>
      <c r="D664" s="1" cm="1">
        <f t="array" ref="D664">_xlfn.SWITCH($A$2,"average", AVERAGE(Instances!D664:Instances!D664),"median", MEDIAN(Instances!D664:Instances!D664),"min", MIN(Instances!D664:Instances!D664),"max", MAX(Instances!D664:Instances!D664),"diff", MAX(Instances!D664:Instances!D664)-MIN(Instances!D664:Instances!D664))</f>
        <v>0</v>
      </c>
      <c r="E664" s="1" cm="1">
        <f t="array" ref="E664">_xlfn.SWITCH($A$2,"average", AVERAGE(Instances!E664:Instances!E664),"median", MEDIAN(Instances!E664:Instances!E664),"min", MIN(Instances!E664:Instances!E664),"max", MAX(Instances!E664:Instances!E664),"diff", MAX(Instances!E664:Instances!E664)-MIN(Instances!E664:Instances!E664))</f>
        <v>0</v>
      </c>
      <c r="F664" s="1" cm="1">
        <f t="array" ref="F664">_xlfn.SWITCH($A$2,"average", AVERAGE(Instances!F664:Instances!F664),"median", MEDIAN(Instances!F664:Instances!F664),"min", MIN(Instances!F664:Instances!F664),"max", MAX(Instances!F664:Instances!F664),"diff", MAX(Instances!F664:Instances!F664)-MIN(Instances!F664:Instances!F664))</f>
        <v>0</v>
      </c>
      <c r="G664" s="1" cm="1">
        <f t="array" ref="G664">_xlfn.SWITCH($A$2,"average", AVERAGE(Instances!G664:Instances!G664),"median", MEDIAN(Instances!G664:Instances!G664),"min", MIN(Instances!G664:Instances!G664),"max", MAX(Instances!G664:Instances!G664),"diff", MAX(Instances!G664:Instances!G664)-MIN(Instances!G664:Instances!G664))</f>
        <v>0</v>
      </c>
      <c r="H664" s="1" cm="1">
        <f t="array" ref="H664">_xlfn.SWITCH($A$2,"average", AVERAGE(Instances!H664:Instances!H664),"median", MEDIAN(Instances!H664:Instances!H664),"min", MIN(Instances!H664:Instances!H664),"max", MAX(Instances!H664:Instances!H664),"diff", MAX(Instances!H664:Instances!H664)-MIN(Instances!H664:Instances!H664))</f>
        <v>0</v>
      </c>
      <c r="I664" s="1" cm="1">
        <f t="array" ref="I664">_xlfn.SWITCH($A$2,"average", AVERAGE(Instances!I664:Instances!I664),"median", MEDIAN(Instances!I664:Instances!I664),"min", MIN(Instances!I664:Instances!I664),"max", MAX(Instances!I664:Instances!I664),"diff", MAX(Instances!I664:Instances!I664)-MIN(Instances!I664:Instances!I664))</f>
        <v>0</v>
      </c>
      <c r="J664" s="1" cm="1">
        <f t="array" ref="J664">_xlfn.SWITCH($A$2,"average", AVERAGE(Instances!J664:Instances!J664),"median", MEDIAN(Instances!J664:Instances!J664),"min", MIN(Instances!J664:Instances!J664),"max", MAX(Instances!J664:Instances!J664),"diff", MAX(Instances!J664:Instances!J664)-MIN(Instances!J664:Instances!J664))</f>
        <v>0</v>
      </c>
      <c r="K664" s="1" cm="1">
        <f t="array" ref="K664">_xlfn.SWITCH($A$2,"average", AVERAGE(Instances!K664:Instances!K664),"median", MEDIAN(Instances!K664:Instances!K664),"min", MIN(Instances!K664:Instances!K664),"max", MAX(Instances!K664:Instances!K664),"diff", MAX(Instances!K664:Instances!K664)-MIN(Instances!K664:Instances!K664))</f>
        <v>0</v>
      </c>
      <c r="L664" s="1"/>
      <c r="M664" s="1" cm="1">
        <f t="array" ref="M664">_xlfn.SWITCH($A$2,"average", AVERAGE(Instances!M664:Instances!M664),"median", MEDIAN(Instances!M664:Instances!M664),"min", MIN(Instances!M664:Instances!M664),"max", MAX(Instances!M664:Instances!M664),"diff", MAX(Instances!M664:Instances!M664)-MIN(Instances!M664:Instances!M664))</f>
        <v>0</v>
      </c>
      <c r="N664" s="1" cm="1">
        <f t="array" ref="N664">_xlfn.SWITCH($A$2,"average", AVERAGE(Instances!N664:Instances!N664),"median", MEDIAN(Instances!N664:Instances!N664),"min", MIN(Instances!N664:Instances!N664),"max", MAX(Instances!N664:Instances!N664),"diff", MAX(Instances!N664:Instances!N664)-MIN(Instances!N664:Instances!N664))</f>
        <v>0</v>
      </c>
      <c r="O664" s="1"/>
      <c r="P664" s="1" cm="1">
        <f t="array" ref="P664">_xlfn.SWITCH($A$2,"average", AVERAGE(Instances!P664:Instances!P664),"median", MEDIAN(Instances!P664:Instances!P664),"min", MIN(Instances!P664:Instances!P664),"max", MAX(Instances!P664:Instances!P664),"diff", MAX(Instances!P664:Instances!P664)-MIN(Instances!P664:Instances!P664))</f>
        <v>0</v>
      </c>
      <c r="Q664" s="1" cm="1">
        <f t="array" ref="Q664">_xlfn.SWITCH($A$2,"average", AVERAGE(Instances!Q664:Instances!Q664),"median", MEDIAN(Instances!Q664:Instances!Q664),"min", MIN(Instances!Q664:Instances!Q664),"max", MAX(Instances!Q664:Instances!Q664),"diff", MAX(Instances!Q664:Instances!Q664)-MIN(Instances!Q664:Instances!Q664))</f>
        <v>0</v>
      </c>
      <c r="R664" s="1" cm="1">
        <f t="array" ref="R664">_xlfn.SWITCH($A$2,"average", AVERAGE(Instances!R664:Instances!R664),"median", MEDIAN(Instances!R664:Instances!R664),"min", MIN(Instances!R664:Instances!R664),"max", MAX(Instances!R664:Instances!R664),"diff", MAX(Instances!R664:Instances!R664)-MIN(Instances!R664:Instances!R664))</f>
        <v>0</v>
      </c>
      <c r="S664" s="1">
        <f>MIN($B664)</f>
        <v>0</v>
      </c>
      <c r="T664" s="1">
        <f>MIN($C664)</f>
        <v>0</v>
      </c>
      <c r="U664" s="1">
        <f>MIN($D664)</f>
        <v>0</v>
      </c>
      <c r="V664" s="1">
        <f>MIN($E664)</f>
        <v>0</v>
      </c>
      <c r="W664" s="1">
        <f>MIN($F664)</f>
        <v>0</v>
      </c>
      <c r="X664" s="1">
        <f>MIN($G664)</f>
        <v>0</v>
      </c>
      <c r="Y664" s="1">
        <f>MIN($H664)</f>
        <v>0</v>
      </c>
      <c r="Z664" s="1">
        <f>MIN($I664)</f>
        <v>0</v>
      </c>
      <c r="AA664" s="1">
        <f>MIN($J664)</f>
        <v>0</v>
      </c>
      <c r="AB664" s="1">
        <f>MIN($K664)</f>
        <v>0</v>
      </c>
      <c r="AC664" s="1">
        <f>MIN($M664)</f>
        <v>0</v>
      </c>
      <c r="AD664" s="1">
        <f>MIN($N664)</f>
        <v>0</v>
      </c>
      <c r="AE664" s="1">
        <f>MIN($P664)</f>
        <v>0</v>
      </c>
      <c r="AF664" s="1">
        <f>MIN($Q664)</f>
        <v>0</v>
      </c>
      <c r="AG664" s="1">
        <f>MIN($R664)</f>
        <v>0</v>
      </c>
      <c r="AH664" s="1">
        <f>MEDIAN($B664)</f>
        <v>0</v>
      </c>
      <c r="AI664" s="1">
        <f>MEDIAN($C664)</f>
        <v>0</v>
      </c>
      <c r="AJ664" s="1">
        <f>MEDIAN($D664)</f>
        <v>0</v>
      </c>
      <c r="AK664" s="1">
        <f>MEDIAN($E664)</f>
        <v>0</v>
      </c>
      <c r="AL664" s="1">
        <f>MEDIAN($F664)</f>
        <v>0</v>
      </c>
      <c r="AM664" s="1">
        <f>MEDIAN($G664)</f>
        <v>0</v>
      </c>
      <c r="AN664" s="1">
        <f>MEDIAN($H664)</f>
        <v>0</v>
      </c>
      <c r="AO664" s="1">
        <f>MEDIAN($I664)</f>
        <v>0</v>
      </c>
      <c r="AP664" s="1">
        <f>MEDIAN($J664)</f>
        <v>0</v>
      </c>
      <c r="AQ664" s="1">
        <f>MEDIAN($K664)</f>
        <v>0</v>
      </c>
      <c r="AR664" s="1">
        <f>MEDIAN($M664)</f>
        <v>0</v>
      </c>
      <c r="AS664" s="1">
        <f>MEDIAN($N664)</f>
        <v>0</v>
      </c>
      <c r="AT664" s="1">
        <f>MEDIAN($P664)</f>
        <v>0</v>
      </c>
      <c r="AU664" s="1">
        <f>MEDIAN($Q664)</f>
        <v>0</v>
      </c>
      <c r="AV664" s="1">
        <f>MEDIAN($R664)</f>
        <v>0</v>
      </c>
      <c r="AW664" s="1">
        <f>MAX($B664)</f>
        <v>0</v>
      </c>
      <c r="AX664" s="1">
        <f>MAX($C664)</f>
        <v>0</v>
      </c>
      <c r="AY664" s="1">
        <f>MAX($D664)</f>
        <v>0</v>
      </c>
      <c r="AZ664" s="1">
        <f>MAX($E664)</f>
        <v>0</v>
      </c>
      <c r="BA664" s="1">
        <f>MAX($F664)</f>
        <v>0</v>
      </c>
      <c r="BB664" s="1">
        <f>MAX($G664)</f>
        <v>0</v>
      </c>
      <c r="BC664" s="1">
        <f>MAX($H664)</f>
        <v>0</v>
      </c>
      <c r="BD664" s="1">
        <f>MAX($I664)</f>
        <v>0</v>
      </c>
      <c r="BE664" s="1">
        <f>MAX($J664)</f>
        <v>0</v>
      </c>
      <c r="BF664" s="1">
        <f>MAX($K664)</f>
        <v>0</v>
      </c>
      <c r="BG664" s="1">
        <f>MAX($M664)</f>
        <v>0</v>
      </c>
      <c r="BH664" s="1">
        <f>MAX($N664)</f>
        <v>0</v>
      </c>
      <c r="BI664" s="1">
        <f>MAX($P664)</f>
        <v>0</v>
      </c>
      <c r="BJ664" s="1">
        <f>MAX($Q664)</f>
        <v>0</v>
      </c>
      <c r="BK664" s="1">
        <f>MAX($R664)</f>
        <v>0</v>
      </c>
    </row>
    <row r="665" spans="1:63">
      <c r="A665" s="1" t="s">
        <v>179</v>
      </c>
      <c r="B665" s="1" cm="1">
        <f t="array" ref="B665">_xlfn.SWITCH($A$2,"average", AVERAGE(Instances!B665:Instances!B665),"median", MEDIAN(Instances!B665:Instances!B665),"min", MIN(Instances!B665:Instances!B665),"max", MAX(Instances!B665:Instances!B665),"diff", MAX(Instances!B665:Instances!B665)-MIN(Instances!B665:Instances!B665))</f>
        <v>0</v>
      </c>
      <c r="C665" s="1" cm="1">
        <f t="array" ref="C665">_xlfn.SWITCH($A$2,"average", AVERAGE(Instances!C665:Instances!C665),"median", MEDIAN(Instances!C665:Instances!C665),"min", MIN(Instances!C665:Instances!C665),"max", MAX(Instances!C665:Instances!C665),"diff", MAX(Instances!C665:Instances!C665)-MIN(Instances!C665:Instances!C665))</f>
        <v>0</v>
      </c>
      <c r="D665" s="1" cm="1">
        <f t="array" ref="D665">_xlfn.SWITCH($A$2,"average", AVERAGE(Instances!D665:Instances!D665),"median", MEDIAN(Instances!D665:Instances!D665),"min", MIN(Instances!D665:Instances!D665),"max", MAX(Instances!D665:Instances!D665),"diff", MAX(Instances!D665:Instances!D665)-MIN(Instances!D665:Instances!D665))</f>
        <v>0</v>
      </c>
      <c r="E665" s="1" cm="1">
        <f t="array" ref="E665">_xlfn.SWITCH($A$2,"average", AVERAGE(Instances!E665:Instances!E665),"median", MEDIAN(Instances!E665:Instances!E665),"min", MIN(Instances!E665:Instances!E665),"max", MAX(Instances!E665:Instances!E665),"diff", MAX(Instances!E665:Instances!E665)-MIN(Instances!E665:Instances!E665))</f>
        <v>0</v>
      </c>
      <c r="F665" s="1" cm="1">
        <f t="array" ref="F665">_xlfn.SWITCH($A$2,"average", AVERAGE(Instances!F665:Instances!F665),"median", MEDIAN(Instances!F665:Instances!F665),"min", MIN(Instances!F665:Instances!F665),"max", MAX(Instances!F665:Instances!F665),"diff", MAX(Instances!F665:Instances!F665)-MIN(Instances!F665:Instances!F665))</f>
        <v>0</v>
      </c>
      <c r="G665" s="1" cm="1">
        <f t="array" ref="G665">_xlfn.SWITCH($A$2,"average", AVERAGE(Instances!G665:Instances!G665),"median", MEDIAN(Instances!G665:Instances!G665),"min", MIN(Instances!G665:Instances!G665),"max", MAX(Instances!G665:Instances!G665),"diff", MAX(Instances!G665:Instances!G665)-MIN(Instances!G665:Instances!G665))</f>
        <v>0</v>
      </c>
      <c r="H665" s="1" cm="1">
        <f t="array" ref="H665">_xlfn.SWITCH($A$2,"average", AVERAGE(Instances!H665:Instances!H665),"median", MEDIAN(Instances!H665:Instances!H665),"min", MIN(Instances!H665:Instances!H665),"max", MAX(Instances!H665:Instances!H665),"diff", MAX(Instances!H665:Instances!H665)-MIN(Instances!H665:Instances!H665))</f>
        <v>0</v>
      </c>
      <c r="I665" s="1" cm="1">
        <f t="array" ref="I665">_xlfn.SWITCH($A$2,"average", AVERAGE(Instances!I665:Instances!I665),"median", MEDIAN(Instances!I665:Instances!I665),"min", MIN(Instances!I665:Instances!I665),"max", MAX(Instances!I665:Instances!I665),"diff", MAX(Instances!I665:Instances!I665)-MIN(Instances!I665:Instances!I665))</f>
        <v>0</v>
      </c>
      <c r="J665" s="1" cm="1">
        <f t="array" ref="J665">_xlfn.SWITCH($A$2,"average", AVERAGE(Instances!J665:Instances!J665),"median", MEDIAN(Instances!J665:Instances!J665),"min", MIN(Instances!J665:Instances!J665),"max", MAX(Instances!J665:Instances!J665),"diff", MAX(Instances!J665:Instances!J665)-MIN(Instances!J665:Instances!J665))</f>
        <v>0</v>
      </c>
      <c r="K665" s="1" cm="1">
        <f t="array" ref="K665">_xlfn.SWITCH($A$2,"average", AVERAGE(Instances!K665:Instances!K665),"median", MEDIAN(Instances!K665:Instances!K665),"min", MIN(Instances!K665:Instances!K665),"max", MAX(Instances!K665:Instances!K665),"diff", MAX(Instances!K665:Instances!K665)-MIN(Instances!K665:Instances!K665))</f>
        <v>0</v>
      </c>
      <c r="L665" s="1"/>
      <c r="M665" s="1" cm="1">
        <f t="array" ref="M665">_xlfn.SWITCH($A$2,"average", AVERAGE(Instances!M665:Instances!M665),"median", MEDIAN(Instances!M665:Instances!M665),"min", MIN(Instances!M665:Instances!M665),"max", MAX(Instances!M665:Instances!M665),"diff", MAX(Instances!M665:Instances!M665)-MIN(Instances!M665:Instances!M665))</f>
        <v>0</v>
      </c>
      <c r="N665" s="1" cm="1">
        <f t="array" ref="N665">_xlfn.SWITCH($A$2,"average", AVERAGE(Instances!N665:Instances!N665),"median", MEDIAN(Instances!N665:Instances!N665),"min", MIN(Instances!N665:Instances!N665),"max", MAX(Instances!N665:Instances!N665),"diff", MAX(Instances!N665:Instances!N665)-MIN(Instances!N665:Instances!N665))</f>
        <v>0</v>
      </c>
      <c r="O665" s="1"/>
      <c r="P665" s="1" cm="1">
        <f t="array" ref="P665">_xlfn.SWITCH($A$2,"average", AVERAGE(Instances!P665:Instances!P665),"median", MEDIAN(Instances!P665:Instances!P665),"min", MIN(Instances!P665:Instances!P665),"max", MAX(Instances!P665:Instances!P665),"diff", MAX(Instances!P665:Instances!P665)-MIN(Instances!P665:Instances!P665))</f>
        <v>0</v>
      </c>
      <c r="Q665" s="1" cm="1">
        <f t="array" ref="Q665">_xlfn.SWITCH($A$2,"average", AVERAGE(Instances!Q665:Instances!Q665),"median", MEDIAN(Instances!Q665:Instances!Q665),"min", MIN(Instances!Q665:Instances!Q665),"max", MAX(Instances!Q665:Instances!Q665),"diff", MAX(Instances!Q665:Instances!Q665)-MIN(Instances!Q665:Instances!Q665))</f>
        <v>0</v>
      </c>
      <c r="R665" s="1" cm="1">
        <f t="array" ref="R665">_xlfn.SWITCH($A$2,"average", AVERAGE(Instances!R665:Instances!R665),"median", MEDIAN(Instances!R665:Instances!R665),"min", MIN(Instances!R665:Instances!R665),"max", MAX(Instances!R665:Instances!R665),"diff", MAX(Instances!R665:Instances!R665)-MIN(Instances!R665:Instances!R665))</f>
        <v>0</v>
      </c>
      <c r="S665" s="1">
        <f>MIN($B665)</f>
        <v>0</v>
      </c>
      <c r="T665" s="1">
        <f>MIN($C665)</f>
        <v>0</v>
      </c>
      <c r="U665" s="1">
        <f>MIN($D665)</f>
        <v>0</v>
      </c>
      <c r="V665" s="1">
        <f>MIN($E665)</f>
        <v>0</v>
      </c>
      <c r="W665" s="1">
        <f>MIN($F665)</f>
        <v>0</v>
      </c>
      <c r="X665" s="1">
        <f>MIN($G665)</f>
        <v>0</v>
      </c>
      <c r="Y665" s="1">
        <f>MIN($H665)</f>
        <v>0</v>
      </c>
      <c r="Z665" s="1">
        <f>MIN($I665)</f>
        <v>0</v>
      </c>
      <c r="AA665" s="1">
        <f>MIN($J665)</f>
        <v>0</v>
      </c>
      <c r="AB665" s="1">
        <f>MIN($K665)</f>
        <v>0</v>
      </c>
      <c r="AC665" s="1">
        <f>MIN($M665)</f>
        <v>0</v>
      </c>
      <c r="AD665" s="1">
        <f>MIN($N665)</f>
        <v>0</v>
      </c>
      <c r="AE665" s="1">
        <f>MIN($P665)</f>
        <v>0</v>
      </c>
      <c r="AF665" s="1">
        <f>MIN($Q665)</f>
        <v>0</v>
      </c>
      <c r="AG665" s="1">
        <f>MIN($R665)</f>
        <v>0</v>
      </c>
      <c r="AH665" s="1">
        <f>MEDIAN($B665)</f>
        <v>0</v>
      </c>
      <c r="AI665" s="1">
        <f>MEDIAN($C665)</f>
        <v>0</v>
      </c>
      <c r="AJ665" s="1">
        <f>MEDIAN($D665)</f>
        <v>0</v>
      </c>
      <c r="AK665" s="1">
        <f>MEDIAN($E665)</f>
        <v>0</v>
      </c>
      <c r="AL665" s="1">
        <f>MEDIAN($F665)</f>
        <v>0</v>
      </c>
      <c r="AM665" s="1">
        <f>MEDIAN($G665)</f>
        <v>0</v>
      </c>
      <c r="AN665" s="1">
        <f>MEDIAN($H665)</f>
        <v>0</v>
      </c>
      <c r="AO665" s="1">
        <f>MEDIAN($I665)</f>
        <v>0</v>
      </c>
      <c r="AP665" s="1">
        <f>MEDIAN($J665)</f>
        <v>0</v>
      </c>
      <c r="AQ665" s="1">
        <f>MEDIAN($K665)</f>
        <v>0</v>
      </c>
      <c r="AR665" s="1">
        <f>MEDIAN($M665)</f>
        <v>0</v>
      </c>
      <c r="AS665" s="1">
        <f>MEDIAN($N665)</f>
        <v>0</v>
      </c>
      <c r="AT665" s="1">
        <f>MEDIAN($P665)</f>
        <v>0</v>
      </c>
      <c r="AU665" s="1">
        <f>MEDIAN($Q665)</f>
        <v>0</v>
      </c>
      <c r="AV665" s="1">
        <f>MEDIAN($R665)</f>
        <v>0</v>
      </c>
      <c r="AW665" s="1">
        <f>MAX($B665)</f>
        <v>0</v>
      </c>
      <c r="AX665" s="1">
        <f>MAX($C665)</f>
        <v>0</v>
      </c>
      <c r="AY665" s="1">
        <f>MAX($D665)</f>
        <v>0</v>
      </c>
      <c r="AZ665" s="1">
        <f>MAX($E665)</f>
        <v>0</v>
      </c>
      <c r="BA665" s="1">
        <f>MAX($F665)</f>
        <v>0</v>
      </c>
      <c r="BB665" s="1">
        <f>MAX($G665)</f>
        <v>0</v>
      </c>
      <c r="BC665" s="1">
        <f>MAX($H665)</f>
        <v>0</v>
      </c>
      <c r="BD665" s="1">
        <f>MAX($I665)</f>
        <v>0</v>
      </c>
      <c r="BE665" s="1">
        <f>MAX($J665)</f>
        <v>0</v>
      </c>
      <c r="BF665" s="1">
        <f>MAX($K665)</f>
        <v>0</v>
      </c>
      <c r="BG665" s="1">
        <f>MAX($M665)</f>
        <v>0</v>
      </c>
      <c r="BH665" s="1">
        <f>MAX($N665)</f>
        <v>0</v>
      </c>
      <c r="BI665" s="1">
        <f>MAX($P665)</f>
        <v>0</v>
      </c>
      <c r="BJ665" s="1">
        <f>MAX($Q665)</f>
        <v>0</v>
      </c>
      <c r="BK665" s="1">
        <f>MAX($R665)</f>
        <v>0</v>
      </c>
    </row>
    <row r="666" spans="1:63">
      <c r="A666" s="1" t="s">
        <v>180</v>
      </c>
      <c r="B666" s="1" cm="1">
        <f t="array" ref="B666">_xlfn.SWITCH($A$2,"average", AVERAGE(Instances!B666:Instances!B666),"median", MEDIAN(Instances!B666:Instances!B666),"min", MIN(Instances!B666:Instances!B666),"max", MAX(Instances!B666:Instances!B666),"diff", MAX(Instances!B666:Instances!B666)-MIN(Instances!B666:Instances!B666))</f>
        <v>0</v>
      </c>
      <c r="C666" s="1" cm="1">
        <f t="array" ref="C666">_xlfn.SWITCH($A$2,"average", AVERAGE(Instances!C666:Instances!C666),"median", MEDIAN(Instances!C666:Instances!C666),"min", MIN(Instances!C666:Instances!C666),"max", MAX(Instances!C666:Instances!C666),"diff", MAX(Instances!C666:Instances!C666)-MIN(Instances!C666:Instances!C666))</f>
        <v>0</v>
      </c>
      <c r="D666" s="1" cm="1">
        <f t="array" ref="D666">_xlfn.SWITCH($A$2,"average", AVERAGE(Instances!D666:Instances!D666),"median", MEDIAN(Instances!D666:Instances!D666),"min", MIN(Instances!D666:Instances!D666),"max", MAX(Instances!D666:Instances!D666),"diff", MAX(Instances!D666:Instances!D666)-MIN(Instances!D666:Instances!D666))</f>
        <v>0</v>
      </c>
      <c r="E666" s="1" cm="1">
        <f t="array" ref="E666">_xlfn.SWITCH($A$2,"average", AVERAGE(Instances!E666:Instances!E666),"median", MEDIAN(Instances!E666:Instances!E666),"min", MIN(Instances!E666:Instances!E666),"max", MAX(Instances!E666:Instances!E666),"diff", MAX(Instances!E666:Instances!E666)-MIN(Instances!E666:Instances!E666))</f>
        <v>0</v>
      </c>
      <c r="F666" s="1" cm="1">
        <f t="array" ref="F666">_xlfn.SWITCH($A$2,"average", AVERAGE(Instances!F666:Instances!F666),"median", MEDIAN(Instances!F666:Instances!F666),"min", MIN(Instances!F666:Instances!F666),"max", MAX(Instances!F666:Instances!F666),"diff", MAX(Instances!F666:Instances!F666)-MIN(Instances!F666:Instances!F666))</f>
        <v>0</v>
      </c>
      <c r="G666" s="1" cm="1">
        <f t="array" ref="G666">_xlfn.SWITCH($A$2,"average", AVERAGE(Instances!G666:Instances!G666),"median", MEDIAN(Instances!G666:Instances!G666),"min", MIN(Instances!G666:Instances!G666),"max", MAX(Instances!G666:Instances!G666),"diff", MAX(Instances!G666:Instances!G666)-MIN(Instances!G666:Instances!G666))</f>
        <v>0</v>
      </c>
      <c r="H666" s="1" cm="1">
        <f t="array" ref="H666">_xlfn.SWITCH($A$2,"average", AVERAGE(Instances!H666:Instances!H666),"median", MEDIAN(Instances!H666:Instances!H666),"min", MIN(Instances!H666:Instances!H666),"max", MAX(Instances!H666:Instances!H666),"diff", MAX(Instances!H666:Instances!H666)-MIN(Instances!H666:Instances!H666))</f>
        <v>0</v>
      </c>
      <c r="I666" s="1" cm="1">
        <f t="array" ref="I666">_xlfn.SWITCH($A$2,"average", AVERAGE(Instances!I666:Instances!I666),"median", MEDIAN(Instances!I666:Instances!I666),"min", MIN(Instances!I666:Instances!I666),"max", MAX(Instances!I666:Instances!I666),"diff", MAX(Instances!I666:Instances!I666)-MIN(Instances!I666:Instances!I666))</f>
        <v>0</v>
      </c>
      <c r="J666" s="1" cm="1">
        <f t="array" ref="J666">_xlfn.SWITCH($A$2,"average", AVERAGE(Instances!J666:Instances!J666),"median", MEDIAN(Instances!J666:Instances!J666),"min", MIN(Instances!J666:Instances!J666),"max", MAX(Instances!J666:Instances!J666),"diff", MAX(Instances!J666:Instances!J666)-MIN(Instances!J666:Instances!J666))</f>
        <v>0</v>
      </c>
      <c r="K666" s="1" cm="1">
        <f t="array" ref="K666">_xlfn.SWITCH($A$2,"average", AVERAGE(Instances!K666:Instances!K666),"median", MEDIAN(Instances!K666:Instances!K666),"min", MIN(Instances!K666:Instances!K666),"max", MAX(Instances!K666:Instances!K666),"diff", MAX(Instances!K666:Instances!K666)-MIN(Instances!K666:Instances!K666))</f>
        <v>0</v>
      </c>
      <c r="L666" s="1"/>
      <c r="M666" s="1" cm="1">
        <f t="array" ref="M666">_xlfn.SWITCH($A$2,"average", AVERAGE(Instances!M666:Instances!M666),"median", MEDIAN(Instances!M666:Instances!M666),"min", MIN(Instances!M666:Instances!M666),"max", MAX(Instances!M666:Instances!M666),"diff", MAX(Instances!M666:Instances!M666)-MIN(Instances!M666:Instances!M666))</f>
        <v>0</v>
      </c>
      <c r="N666" s="1" cm="1">
        <f t="array" ref="N666">_xlfn.SWITCH($A$2,"average", AVERAGE(Instances!N666:Instances!N666),"median", MEDIAN(Instances!N666:Instances!N666),"min", MIN(Instances!N666:Instances!N666),"max", MAX(Instances!N666:Instances!N666),"diff", MAX(Instances!N666:Instances!N666)-MIN(Instances!N666:Instances!N666))</f>
        <v>0</v>
      </c>
      <c r="O666" s="1"/>
      <c r="P666" s="1" cm="1">
        <f t="array" ref="P666">_xlfn.SWITCH($A$2,"average", AVERAGE(Instances!P666:Instances!P666),"median", MEDIAN(Instances!P666:Instances!P666),"min", MIN(Instances!P666:Instances!P666),"max", MAX(Instances!P666:Instances!P666),"diff", MAX(Instances!P666:Instances!P666)-MIN(Instances!P666:Instances!P666))</f>
        <v>0</v>
      </c>
      <c r="Q666" s="1" cm="1">
        <f t="array" ref="Q666">_xlfn.SWITCH($A$2,"average", AVERAGE(Instances!Q666:Instances!Q666),"median", MEDIAN(Instances!Q666:Instances!Q666),"min", MIN(Instances!Q666:Instances!Q666),"max", MAX(Instances!Q666:Instances!Q666),"diff", MAX(Instances!Q666:Instances!Q666)-MIN(Instances!Q666:Instances!Q666))</f>
        <v>0</v>
      </c>
      <c r="R666" s="1" cm="1">
        <f t="array" ref="R666">_xlfn.SWITCH($A$2,"average", AVERAGE(Instances!R666:Instances!R666),"median", MEDIAN(Instances!R666:Instances!R666),"min", MIN(Instances!R666:Instances!R666),"max", MAX(Instances!R666:Instances!R666),"diff", MAX(Instances!R666:Instances!R666)-MIN(Instances!R666:Instances!R666))</f>
        <v>0</v>
      </c>
      <c r="S666" s="1">
        <f>MIN($B666)</f>
        <v>0</v>
      </c>
      <c r="T666" s="1">
        <f>MIN($C666)</f>
        <v>0</v>
      </c>
      <c r="U666" s="1">
        <f>MIN($D666)</f>
        <v>0</v>
      </c>
      <c r="V666" s="1">
        <f>MIN($E666)</f>
        <v>0</v>
      </c>
      <c r="W666" s="1">
        <f>MIN($F666)</f>
        <v>0</v>
      </c>
      <c r="X666" s="1">
        <f>MIN($G666)</f>
        <v>0</v>
      </c>
      <c r="Y666" s="1">
        <f>MIN($H666)</f>
        <v>0</v>
      </c>
      <c r="Z666" s="1">
        <f>MIN($I666)</f>
        <v>0</v>
      </c>
      <c r="AA666" s="1">
        <f>MIN($J666)</f>
        <v>0</v>
      </c>
      <c r="AB666" s="1">
        <f>MIN($K666)</f>
        <v>0</v>
      </c>
      <c r="AC666" s="1">
        <f>MIN($M666)</f>
        <v>0</v>
      </c>
      <c r="AD666" s="1">
        <f>MIN($N666)</f>
        <v>0</v>
      </c>
      <c r="AE666" s="1">
        <f>MIN($P666)</f>
        <v>0</v>
      </c>
      <c r="AF666" s="1">
        <f>MIN($Q666)</f>
        <v>0</v>
      </c>
      <c r="AG666" s="1">
        <f>MIN($R666)</f>
        <v>0</v>
      </c>
      <c r="AH666" s="1">
        <f>MEDIAN($B666)</f>
        <v>0</v>
      </c>
      <c r="AI666" s="1">
        <f>MEDIAN($C666)</f>
        <v>0</v>
      </c>
      <c r="AJ666" s="1">
        <f>MEDIAN($D666)</f>
        <v>0</v>
      </c>
      <c r="AK666" s="1">
        <f>MEDIAN($E666)</f>
        <v>0</v>
      </c>
      <c r="AL666" s="1">
        <f>MEDIAN($F666)</f>
        <v>0</v>
      </c>
      <c r="AM666" s="1">
        <f>MEDIAN($G666)</f>
        <v>0</v>
      </c>
      <c r="AN666" s="1">
        <f>MEDIAN($H666)</f>
        <v>0</v>
      </c>
      <c r="AO666" s="1">
        <f>MEDIAN($I666)</f>
        <v>0</v>
      </c>
      <c r="AP666" s="1">
        <f>MEDIAN($J666)</f>
        <v>0</v>
      </c>
      <c r="AQ666" s="1">
        <f>MEDIAN($K666)</f>
        <v>0</v>
      </c>
      <c r="AR666" s="1">
        <f>MEDIAN($M666)</f>
        <v>0</v>
      </c>
      <c r="AS666" s="1">
        <f>MEDIAN($N666)</f>
        <v>0</v>
      </c>
      <c r="AT666" s="1">
        <f>MEDIAN($P666)</f>
        <v>0</v>
      </c>
      <c r="AU666" s="1">
        <f>MEDIAN($Q666)</f>
        <v>0</v>
      </c>
      <c r="AV666" s="1">
        <f>MEDIAN($R666)</f>
        <v>0</v>
      </c>
      <c r="AW666" s="1">
        <f>MAX($B666)</f>
        <v>0</v>
      </c>
      <c r="AX666" s="1">
        <f>MAX($C666)</f>
        <v>0</v>
      </c>
      <c r="AY666" s="1">
        <f>MAX($D666)</f>
        <v>0</v>
      </c>
      <c r="AZ666" s="1">
        <f>MAX($E666)</f>
        <v>0</v>
      </c>
      <c r="BA666" s="1">
        <f>MAX($F666)</f>
        <v>0</v>
      </c>
      <c r="BB666" s="1">
        <f>MAX($G666)</f>
        <v>0</v>
      </c>
      <c r="BC666" s="1">
        <f>MAX($H666)</f>
        <v>0</v>
      </c>
      <c r="BD666" s="1">
        <f>MAX($I666)</f>
        <v>0</v>
      </c>
      <c r="BE666" s="1">
        <f>MAX($J666)</f>
        <v>0</v>
      </c>
      <c r="BF666" s="1">
        <f>MAX($K666)</f>
        <v>0</v>
      </c>
      <c r="BG666" s="1">
        <f>MAX($M666)</f>
        <v>0</v>
      </c>
      <c r="BH666" s="1">
        <f>MAX($N666)</f>
        <v>0</v>
      </c>
      <c r="BI666" s="1">
        <f>MAX($P666)</f>
        <v>0</v>
      </c>
      <c r="BJ666" s="1">
        <f>MAX($Q666)</f>
        <v>0</v>
      </c>
      <c r="BK666" s="1">
        <f>MAX($R666)</f>
        <v>0</v>
      </c>
    </row>
    <row r="667" spans="1:63">
      <c r="A667" s="1" t="s">
        <v>181</v>
      </c>
      <c r="B667" s="1" cm="1">
        <f t="array" ref="B667">_xlfn.SWITCH($A$2,"average", AVERAGE(Instances!B667:Instances!B667),"median", MEDIAN(Instances!B667:Instances!B667),"min", MIN(Instances!B667:Instances!B667),"max", MAX(Instances!B667:Instances!B667),"diff", MAX(Instances!B667:Instances!B667)-MIN(Instances!B667:Instances!B667))</f>
        <v>0</v>
      </c>
      <c r="C667" s="1" cm="1">
        <f t="array" ref="C667">_xlfn.SWITCH($A$2,"average", AVERAGE(Instances!C667:Instances!C667),"median", MEDIAN(Instances!C667:Instances!C667),"min", MIN(Instances!C667:Instances!C667),"max", MAX(Instances!C667:Instances!C667),"diff", MAX(Instances!C667:Instances!C667)-MIN(Instances!C667:Instances!C667))</f>
        <v>0</v>
      </c>
      <c r="D667" s="1" cm="1">
        <f t="array" ref="D667">_xlfn.SWITCH($A$2,"average", AVERAGE(Instances!D667:Instances!D667),"median", MEDIAN(Instances!D667:Instances!D667),"min", MIN(Instances!D667:Instances!D667),"max", MAX(Instances!D667:Instances!D667),"diff", MAX(Instances!D667:Instances!D667)-MIN(Instances!D667:Instances!D667))</f>
        <v>0</v>
      </c>
      <c r="E667" s="1" cm="1">
        <f t="array" ref="E667">_xlfn.SWITCH($A$2,"average", AVERAGE(Instances!E667:Instances!E667),"median", MEDIAN(Instances!E667:Instances!E667),"min", MIN(Instances!E667:Instances!E667),"max", MAX(Instances!E667:Instances!E667),"diff", MAX(Instances!E667:Instances!E667)-MIN(Instances!E667:Instances!E667))</f>
        <v>0</v>
      </c>
      <c r="F667" s="1" cm="1">
        <f t="array" ref="F667">_xlfn.SWITCH($A$2,"average", AVERAGE(Instances!F667:Instances!F667),"median", MEDIAN(Instances!F667:Instances!F667),"min", MIN(Instances!F667:Instances!F667),"max", MAX(Instances!F667:Instances!F667),"diff", MAX(Instances!F667:Instances!F667)-MIN(Instances!F667:Instances!F667))</f>
        <v>0</v>
      </c>
      <c r="G667" s="1" cm="1">
        <f t="array" ref="G667">_xlfn.SWITCH($A$2,"average", AVERAGE(Instances!G667:Instances!G667),"median", MEDIAN(Instances!G667:Instances!G667),"min", MIN(Instances!G667:Instances!G667),"max", MAX(Instances!G667:Instances!G667),"diff", MAX(Instances!G667:Instances!G667)-MIN(Instances!G667:Instances!G667))</f>
        <v>0</v>
      </c>
      <c r="H667" s="1" cm="1">
        <f t="array" ref="H667">_xlfn.SWITCH($A$2,"average", AVERAGE(Instances!H667:Instances!H667),"median", MEDIAN(Instances!H667:Instances!H667),"min", MIN(Instances!H667:Instances!H667),"max", MAX(Instances!H667:Instances!H667),"diff", MAX(Instances!H667:Instances!H667)-MIN(Instances!H667:Instances!H667))</f>
        <v>0</v>
      </c>
      <c r="I667" s="1" cm="1">
        <f t="array" ref="I667">_xlfn.SWITCH($A$2,"average", AVERAGE(Instances!I667:Instances!I667),"median", MEDIAN(Instances!I667:Instances!I667),"min", MIN(Instances!I667:Instances!I667),"max", MAX(Instances!I667:Instances!I667),"diff", MAX(Instances!I667:Instances!I667)-MIN(Instances!I667:Instances!I667))</f>
        <v>0</v>
      </c>
      <c r="J667" s="1" cm="1">
        <f t="array" ref="J667">_xlfn.SWITCH($A$2,"average", AVERAGE(Instances!J667:Instances!J667),"median", MEDIAN(Instances!J667:Instances!J667),"min", MIN(Instances!J667:Instances!J667),"max", MAX(Instances!J667:Instances!J667),"diff", MAX(Instances!J667:Instances!J667)-MIN(Instances!J667:Instances!J667))</f>
        <v>0</v>
      </c>
      <c r="K667" s="1" cm="1">
        <f t="array" ref="K667">_xlfn.SWITCH($A$2,"average", AVERAGE(Instances!K667:Instances!K667),"median", MEDIAN(Instances!K667:Instances!K667),"min", MIN(Instances!K667:Instances!K667),"max", MAX(Instances!K667:Instances!K667),"diff", MAX(Instances!K667:Instances!K667)-MIN(Instances!K667:Instances!K667))</f>
        <v>0</v>
      </c>
      <c r="L667" s="1"/>
      <c r="M667" s="1" cm="1">
        <f t="array" ref="M667">_xlfn.SWITCH($A$2,"average", AVERAGE(Instances!M667:Instances!M667),"median", MEDIAN(Instances!M667:Instances!M667),"min", MIN(Instances!M667:Instances!M667),"max", MAX(Instances!M667:Instances!M667),"diff", MAX(Instances!M667:Instances!M667)-MIN(Instances!M667:Instances!M667))</f>
        <v>0</v>
      </c>
      <c r="N667" s="1" cm="1">
        <f t="array" ref="N667">_xlfn.SWITCH($A$2,"average", AVERAGE(Instances!N667:Instances!N667),"median", MEDIAN(Instances!N667:Instances!N667),"min", MIN(Instances!N667:Instances!N667),"max", MAX(Instances!N667:Instances!N667),"diff", MAX(Instances!N667:Instances!N667)-MIN(Instances!N667:Instances!N667))</f>
        <v>0</v>
      </c>
      <c r="O667" s="1"/>
      <c r="P667" s="1" cm="1">
        <f t="array" ref="P667">_xlfn.SWITCH($A$2,"average", AVERAGE(Instances!P667:Instances!P667),"median", MEDIAN(Instances!P667:Instances!P667),"min", MIN(Instances!P667:Instances!P667),"max", MAX(Instances!P667:Instances!P667),"diff", MAX(Instances!P667:Instances!P667)-MIN(Instances!P667:Instances!P667))</f>
        <v>0</v>
      </c>
      <c r="Q667" s="1" cm="1">
        <f t="array" ref="Q667">_xlfn.SWITCH($A$2,"average", AVERAGE(Instances!Q667:Instances!Q667),"median", MEDIAN(Instances!Q667:Instances!Q667),"min", MIN(Instances!Q667:Instances!Q667),"max", MAX(Instances!Q667:Instances!Q667),"diff", MAX(Instances!Q667:Instances!Q667)-MIN(Instances!Q667:Instances!Q667))</f>
        <v>0</v>
      </c>
      <c r="R667" s="1" cm="1">
        <f t="array" ref="R667">_xlfn.SWITCH($A$2,"average", AVERAGE(Instances!R667:Instances!R667),"median", MEDIAN(Instances!R667:Instances!R667),"min", MIN(Instances!R667:Instances!R667),"max", MAX(Instances!R667:Instances!R667),"diff", MAX(Instances!R667:Instances!R667)-MIN(Instances!R667:Instances!R667))</f>
        <v>0</v>
      </c>
      <c r="S667" s="1">
        <f>MIN($B667)</f>
        <v>0</v>
      </c>
      <c r="T667" s="1">
        <f>MIN($C667)</f>
        <v>0</v>
      </c>
      <c r="U667" s="1">
        <f>MIN($D667)</f>
        <v>0</v>
      </c>
      <c r="V667" s="1">
        <f>MIN($E667)</f>
        <v>0</v>
      </c>
      <c r="W667" s="1">
        <f>MIN($F667)</f>
        <v>0</v>
      </c>
      <c r="X667" s="1">
        <f>MIN($G667)</f>
        <v>0</v>
      </c>
      <c r="Y667" s="1">
        <f>MIN($H667)</f>
        <v>0</v>
      </c>
      <c r="Z667" s="1">
        <f>MIN($I667)</f>
        <v>0</v>
      </c>
      <c r="AA667" s="1">
        <f>MIN($J667)</f>
        <v>0</v>
      </c>
      <c r="AB667" s="1">
        <f>MIN($K667)</f>
        <v>0</v>
      </c>
      <c r="AC667" s="1">
        <f>MIN($M667)</f>
        <v>0</v>
      </c>
      <c r="AD667" s="1">
        <f>MIN($N667)</f>
        <v>0</v>
      </c>
      <c r="AE667" s="1">
        <f>MIN($P667)</f>
        <v>0</v>
      </c>
      <c r="AF667" s="1">
        <f>MIN($Q667)</f>
        <v>0</v>
      </c>
      <c r="AG667" s="1">
        <f>MIN($R667)</f>
        <v>0</v>
      </c>
      <c r="AH667" s="1">
        <f>MEDIAN($B667)</f>
        <v>0</v>
      </c>
      <c r="AI667" s="1">
        <f>MEDIAN($C667)</f>
        <v>0</v>
      </c>
      <c r="AJ667" s="1">
        <f>MEDIAN($D667)</f>
        <v>0</v>
      </c>
      <c r="AK667" s="1">
        <f>MEDIAN($E667)</f>
        <v>0</v>
      </c>
      <c r="AL667" s="1">
        <f>MEDIAN($F667)</f>
        <v>0</v>
      </c>
      <c r="AM667" s="1">
        <f>MEDIAN($G667)</f>
        <v>0</v>
      </c>
      <c r="AN667" s="1">
        <f>MEDIAN($H667)</f>
        <v>0</v>
      </c>
      <c r="AO667" s="1">
        <f>MEDIAN($I667)</f>
        <v>0</v>
      </c>
      <c r="AP667" s="1">
        <f>MEDIAN($J667)</f>
        <v>0</v>
      </c>
      <c r="AQ667" s="1">
        <f>MEDIAN($K667)</f>
        <v>0</v>
      </c>
      <c r="AR667" s="1">
        <f>MEDIAN($M667)</f>
        <v>0</v>
      </c>
      <c r="AS667" s="1">
        <f>MEDIAN($N667)</f>
        <v>0</v>
      </c>
      <c r="AT667" s="1">
        <f>MEDIAN($P667)</f>
        <v>0</v>
      </c>
      <c r="AU667" s="1">
        <f>MEDIAN($Q667)</f>
        <v>0</v>
      </c>
      <c r="AV667" s="1">
        <f>MEDIAN($R667)</f>
        <v>0</v>
      </c>
      <c r="AW667" s="1">
        <f>MAX($B667)</f>
        <v>0</v>
      </c>
      <c r="AX667" s="1">
        <f>MAX($C667)</f>
        <v>0</v>
      </c>
      <c r="AY667" s="1">
        <f>MAX($D667)</f>
        <v>0</v>
      </c>
      <c r="AZ667" s="1">
        <f>MAX($E667)</f>
        <v>0</v>
      </c>
      <c r="BA667" s="1">
        <f>MAX($F667)</f>
        <v>0</v>
      </c>
      <c r="BB667" s="1">
        <f>MAX($G667)</f>
        <v>0</v>
      </c>
      <c r="BC667" s="1">
        <f>MAX($H667)</f>
        <v>0</v>
      </c>
      <c r="BD667" s="1">
        <f>MAX($I667)</f>
        <v>0</v>
      </c>
      <c r="BE667" s="1">
        <f>MAX($J667)</f>
        <v>0</v>
      </c>
      <c r="BF667" s="1">
        <f>MAX($K667)</f>
        <v>0</v>
      </c>
      <c r="BG667" s="1">
        <f>MAX($M667)</f>
        <v>0</v>
      </c>
      <c r="BH667" s="1">
        <f>MAX($N667)</f>
        <v>0</v>
      </c>
      <c r="BI667" s="1">
        <f>MAX($P667)</f>
        <v>0</v>
      </c>
      <c r="BJ667" s="1">
        <f>MAX($Q667)</f>
        <v>0</v>
      </c>
      <c r="BK667" s="1">
        <f>MAX($R667)</f>
        <v>0</v>
      </c>
    </row>
    <row r="668" spans="1:63">
      <c r="A668" s="1" t="s">
        <v>182</v>
      </c>
      <c r="B668" s="1" cm="1">
        <f t="array" ref="B668">_xlfn.SWITCH($A$2,"average", AVERAGE(Instances!B668:Instances!B668),"median", MEDIAN(Instances!B668:Instances!B668),"min", MIN(Instances!B668:Instances!B668),"max", MAX(Instances!B668:Instances!B668),"diff", MAX(Instances!B668:Instances!B668)-MIN(Instances!B668:Instances!B668))</f>
        <v>0</v>
      </c>
      <c r="C668" s="1" cm="1">
        <f t="array" ref="C668">_xlfn.SWITCH($A$2,"average", AVERAGE(Instances!C668:Instances!C668),"median", MEDIAN(Instances!C668:Instances!C668),"min", MIN(Instances!C668:Instances!C668),"max", MAX(Instances!C668:Instances!C668),"diff", MAX(Instances!C668:Instances!C668)-MIN(Instances!C668:Instances!C668))</f>
        <v>0</v>
      </c>
      <c r="D668" s="1" cm="1">
        <f t="array" ref="D668">_xlfn.SWITCH($A$2,"average", AVERAGE(Instances!D668:Instances!D668),"median", MEDIAN(Instances!D668:Instances!D668),"min", MIN(Instances!D668:Instances!D668),"max", MAX(Instances!D668:Instances!D668),"diff", MAX(Instances!D668:Instances!D668)-MIN(Instances!D668:Instances!D668))</f>
        <v>0</v>
      </c>
      <c r="E668" s="1" cm="1">
        <f t="array" ref="E668">_xlfn.SWITCH($A$2,"average", AVERAGE(Instances!E668:Instances!E668),"median", MEDIAN(Instances!E668:Instances!E668),"min", MIN(Instances!E668:Instances!E668),"max", MAX(Instances!E668:Instances!E668),"diff", MAX(Instances!E668:Instances!E668)-MIN(Instances!E668:Instances!E668))</f>
        <v>0</v>
      </c>
      <c r="F668" s="1" cm="1">
        <f t="array" ref="F668">_xlfn.SWITCH($A$2,"average", AVERAGE(Instances!F668:Instances!F668),"median", MEDIAN(Instances!F668:Instances!F668),"min", MIN(Instances!F668:Instances!F668),"max", MAX(Instances!F668:Instances!F668),"diff", MAX(Instances!F668:Instances!F668)-MIN(Instances!F668:Instances!F668))</f>
        <v>0</v>
      </c>
      <c r="G668" s="1" cm="1">
        <f t="array" ref="G668">_xlfn.SWITCH($A$2,"average", AVERAGE(Instances!G668:Instances!G668),"median", MEDIAN(Instances!G668:Instances!G668),"min", MIN(Instances!G668:Instances!G668),"max", MAX(Instances!G668:Instances!G668),"diff", MAX(Instances!G668:Instances!G668)-MIN(Instances!G668:Instances!G668))</f>
        <v>0</v>
      </c>
      <c r="H668" s="1" cm="1">
        <f t="array" ref="H668">_xlfn.SWITCH($A$2,"average", AVERAGE(Instances!H668:Instances!H668),"median", MEDIAN(Instances!H668:Instances!H668),"min", MIN(Instances!H668:Instances!H668),"max", MAX(Instances!H668:Instances!H668),"diff", MAX(Instances!H668:Instances!H668)-MIN(Instances!H668:Instances!H668))</f>
        <v>0</v>
      </c>
      <c r="I668" s="1" cm="1">
        <f t="array" ref="I668">_xlfn.SWITCH($A$2,"average", AVERAGE(Instances!I668:Instances!I668),"median", MEDIAN(Instances!I668:Instances!I668),"min", MIN(Instances!I668:Instances!I668),"max", MAX(Instances!I668:Instances!I668),"diff", MAX(Instances!I668:Instances!I668)-MIN(Instances!I668:Instances!I668))</f>
        <v>0</v>
      </c>
      <c r="J668" s="1" cm="1">
        <f t="array" ref="J668">_xlfn.SWITCH($A$2,"average", AVERAGE(Instances!J668:Instances!J668),"median", MEDIAN(Instances!J668:Instances!J668),"min", MIN(Instances!J668:Instances!J668),"max", MAX(Instances!J668:Instances!J668),"diff", MAX(Instances!J668:Instances!J668)-MIN(Instances!J668:Instances!J668))</f>
        <v>0</v>
      </c>
      <c r="K668" s="1" cm="1">
        <f t="array" ref="K668">_xlfn.SWITCH($A$2,"average", AVERAGE(Instances!K668:Instances!K668),"median", MEDIAN(Instances!K668:Instances!K668),"min", MIN(Instances!K668:Instances!K668),"max", MAX(Instances!K668:Instances!K668),"diff", MAX(Instances!K668:Instances!K668)-MIN(Instances!K668:Instances!K668))</f>
        <v>0</v>
      </c>
      <c r="L668" s="1"/>
      <c r="M668" s="1" cm="1">
        <f t="array" ref="M668">_xlfn.SWITCH($A$2,"average", AVERAGE(Instances!M668:Instances!M668),"median", MEDIAN(Instances!M668:Instances!M668),"min", MIN(Instances!M668:Instances!M668),"max", MAX(Instances!M668:Instances!M668),"diff", MAX(Instances!M668:Instances!M668)-MIN(Instances!M668:Instances!M668))</f>
        <v>0</v>
      </c>
      <c r="N668" s="1" cm="1">
        <f t="array" ref="N668">_xlfn.SWITCH($A$2,"average", AVERAGE(Instances!N668:Instances!N668),"median", MEDIAN(Instances!N668:Instances!N668),"min", MIN(Instances!N668:Instances!N668),"max", MAX(Instances!N668:Instances!N668),"diff", MAX(Instances!N668:Instances!N668)-MIN(Instances!N668:Instances!N668))</f>
        <v>0</v>
      </c>
      <c r="O668" s="1"/>
      <c r="P668" s="1" cm="1">
        <f t="array" ref="P668">_xlfn.SWITCH($A$2,"average", AVERAGE(Instances!P668:Instances!P668),"median", MEDIAN(Instances!P668:Instances!P668),"min", MIN(Instances!P668:Instances!P668),"max", MAX(Instances!P668:Instances!P668),"diff", MAX(Instances!P668:Instances!P668)-MIN(Instances!P668:Instances!P668))</f>
        <v>0</v>
      </c>
      <c r="Q668" s="1" cm="1">
        <f t="array" ref="Q668">_xlfn.SWITCH($A$2,"average", AVERAGE(Instances!Q668:Instances!Q668),"median", MEDIAN(Instances!Q668:Instances!Q668),"min", MIN(Instances!Q668:Instances!Q668),"max", MAX(Instances!Q668:Instances!Q668),"diff", MAX(Instances!Q668:Instances!Q668)-MIN(Instances!Q668:Instances!Q668))</f>
        <v>0</v>
      </c>
      <c r="R668" s="1" cm="1">
        <f t="array" ref="R668">_xlfn.SWITCH($A$2,"average", AVERAGE(Instances!R668:Instances!R668),"median", MEDIAN(Instances!R668:Instances!R668),"min", MIN(Instances!R668:Instances!R668),"max", MAX(Instances!R668:Instances!R668),"diff", MAX(Instances!R668:Instances!R668)-MIN(Instances!R668:Instances!R668))</f>
        <v>0</v>
      </c>
      <c r="S668" s="1">
        <f>MIN($B668)</f>
        <v>0</v>
      </c>
      <c r="T668" s="1">
        <f>MIN($C668)</f>
        <v>0</v>
      </c>
      <c r="U668" s="1">
        <f>MIN($D668)</f>
        <v>0</v>
      </c>
      <c r="V668" s="1">
        <f>MIN($E668)</f>
        <v>0</v>
      </c>
      <c r="W668" s="1">
        <f>MIN($F668)</f>
        <v>0</v>
      </c>
      <c r="X668" s="1">
        <f>MIN($G668)</f>
        <v>0</v>
      </c>
      <c r="Y668" s="1">
        <f>MIN($H668)</f>
        <v>0</v>
      </c>
      <c r="Z668" s="1">
        <f>MIN($I668)</f>
        <v>0</v>
      </c>
      <c r="AA668" s="1">
        <f>MIN($J668)</f>
        <v>0</v>
      </c>
      <c r="AB668" s="1">
        <f>MIN($K668)</f>
        <v>0</v>
      </c>
      <c r="AC668" s="1">
        <f>MIN($M668)</f>
        <v>0</v>
      </c>
      <c r="AD668" s="1">
        <f>MIN($N668)</f>
        <v>0</v>
      </c>
      <c r="AE668" s="1">
        <f>MIN($P668)</f>
        <v>0</v>
      </c>
      <c r="AF668" s="1">
        <f>MIN($Q668)</f>
        <v>0</v>
      </c>
      <c r="AG668" s="1">
        <f>MIN($R668)</f>
        <v>0</v>
      </c>
      <c r="AH668" s="1">
        <f>MEDIAN($B668)</f>
        <v>0</v>
      </c>
      <c r="AI668" s="1">
        <f>MEDIAN($C668)</f>
        <v>0</v>
      </c>
      <c r="AJ668" s="1">
        <f>MEDIAN($D668)</f>
        <v>0</v>
      </c>
      <c r="AK668" s="1">
        <f>MEDIAN($E668)</f>
        <v>0</v>
      </c>
      <c r="AL668" s="1">
        <f>MEDIAN($F668)</f>
        <v>0</v>
      </c>
      <c r="AM668" s="1">
        <f>MEDIAN($G668)</f>
        <v>0</v>
      </c>
      <c r="AN668" s="1">
        <f>MEDIAN($H668)</f>
        <v>0</v>
      </c>
      <c r="AO668" s="1">
        <f>MEDIAN($I668)</f>
        <v>0</v>
      </c>
      <c r="AP668" s="1">
        <f>MEDIAN($J668)</f>
        <v>0</v>
      </c>
      <c r="AQ668" s="1">
        <f>MEDIAN($K668)</f>
        <v>0</v>
      </c>
      <c r="AR668" s="1">
        <f>MEDIAN($M668)</f>
        <v>0</v>
      </c>
      <c r="AS668" s="1">
        <f>MEDIAN($N668)</f>
        <v>0</v>
      </c>
      <c r="AT668" s="1">
        <f>MEDIAN($P668)</f>
        <v>0</v>
      </c>
      <c r="AU668" s="1">
        <f>MEDIAN($Q668)</f>
        <v>0</v>
      </c>
      <c r="AV668" s="1">
        <f>MEDIAN($R668)</f>
        <v>0</v>
      </c>
      <c r="AW668" s="1">
        <f>MAX($B668)</f>
        <v>0</v>
      </c>
      <c r="AX668" s="1">
        <f>MAX($C668)</f>
        <v>0</v>
      </c>
      <c r="AY668" s="1">
        <f>MAX($D668)</f>
        <v>0</v>
      </c>
      <c r="AZ668" s="1">
        <f>MAX($E668)</f>
        <v>0</v>
      </c>
      <c r="BA668" s="1">
        <f>MAX($F668)</f>
        <v>0</v>
      </c>
      <c r="BB668" s="1">
        <f>MAX($G668)</f>
        <v>0</v>
      </c>
      <c r="BC668" s="1">
        <f>MAX($H668)</f>
        <v>0</v>
      </c>
      <c r="BD668" s="1">
        <f>MAX($I668)</f>
        <v>0</v>
      </c>
      <c r="BE668" s="1">
        <f>MAX($J668)</f>
        <v>0</v>
      </c>
      <c r="BF668" s="1">
        <f>MAX($K668)</f>
        <v>0</v>
      </c>
      <c r="BG668" s="1">
        <f>MAX($M668)</f>
        <v>0</v>
      </c>
      <c r="BH668" s="1">
        <f>MAX($N668)</f>
        <v>0</v>
      </c>
      <c r="BI668" s="1">
        <f>MAX($P668)</f>
        <v>0</v>
      </c>
      <c r="BJ668" s="1">
        <f>MAX($Q668)</f>
        <v>0</v>
      </c>
      <c r="BK668" s="1">
        <f>MAX($R668)</f>
        <v>0</v>
      </c>
    </row>
    <row r="669" spans="1:63">
      <c r="A669" s="1" t="s">
        <v>183</v>
      </c>
      <c r="B669" s="1" cm="1">
        <f t="array" ref="B669">_xlfn.SWITCH($A$2,"average", AVERAGE(Instances!B669:Instances!B669),"median", MEDIAN(Instances!B669:Instances!B669),"min", MIN(Instances!B669:Instances!B669),"max", MAX(Instances!B669:Instances!B669),"diff", MAX(Instances!B669:Instances!B669)-MIN(Instances!B669:Instances!B669))</f>
        <v>0</v>
      </c>
      <c r="C669" s="1" cm="1">
        <f t="array" ref="C669">_xlfn.SWITCH($A$2,"average", AVERAGE(Instances!C669:Instances!C669),"median", MEDIAN(Instances!C669:Instances!C669),"min", MIN(Instances!C669:Instances!C669),"max", MAX(Instances!C669:Instances!C669),"diff", MAX(Instances!C669:Instances!C669)-MIN(Instances!C669:Instances!C669))</f>
        <v>0</v>
      </c>
      <c r="D669" s="1" cm="1">
        <f t="array" ref="D669">_xlfn.SWITCH($A$2,"average", AVERAGE(Instances!D669:Instances!D669),"median", MEDIAN(Instances!D669:Instances!D669),"min", MIN(Instances!D669:Instances!D669),"max", MAX(Instances!D669:Instances!D669),"diff", MAX(Instances!D669:Instances!D669)-MIN(Instances!D669:Instances!D669))</f>
        <v>0</v>
      </c>
      <c r="E669" s="1" cm="1">
        <f t="array" ref="E669">_xlfn.SWITCH($A$2,"average", AVERAGE(Instances!E669:Instances!E669),"median", MEDIAN(Instances!E669:Instances!E669),"min", MIN(Instances!E669:Instances!E669),"max", MAX(Instances!E669:Instances!E669),"diff", MAX(Instances!E669:Instances!E669)-MIN(Instances!E669:Instances!E669))</f>
        <v>0</v>
      </c>
      <c r="F669" s="1" cm="1">
        <f t="array" ref="F669">_xlfn.SWITCH($A$2,"average", AVERAGE(Instances!F669:Instances!F669),"median", MEDIAN(Instances!F669:Instances!F669),"min", MIN(Instances!F669:Instances!F669),"max", MAX(Instances!F669:Instances!F669),"diff", MAX(Instances!F669:Instances!F669)-MIN(Instances!F669:Instances!F669))</f>
        <v>0</v>
      </c>
      <c r="G669" s="1" cm="1">
        <f t="array" ref="G669">_xlfn.SWITCH($A$2,"average", AVERAGE(Instances!G669:Instances!G669),"median", MEDIAN(Instances!G669:Instances!G669),"min", MIN(Instances!G669:Instances!G669),"max", MAX(Instances!G669:Instances!G669),"diff", MAX(Instances!G669:Instances!G669)-MIN(Instances!G669:Instances!G669))</f>
        <v>0</v>
      </c>
      <c r="H669" s="1" cm="1">
        <f t="array" ref="H669">_xlfn.SWITCH($A$2,"average", AVERAGE(Instances!H669:Instances!H669),"median", MEDIAN(Instances!H669:Instances!H669),"min", MIN(Instances!H669:Instances!H669),"max", MAX(Instances!H669:Instances!H669),"diff", MAX(Instances!H669:Instances!H669)-MIN(Instances!H669:Instances!H669))</f>
        <v>0</v>
      </c>
      <c r="I669" s="1" cm="1">
        <f t="array" ref="I669">_xlfn.SWITCH($A$2,"average", AVERAGE(Instances!I669:Instances!I669),"median", MEDIAN(Instances!I669:Instances!I669),"min", MIN(Instances!I669:Instances!I669),"max", MAX(Instances!I669:Instances!I669),"diff", MAX(Instances!I669:Instances!I669)-MIN(Instances!I669:Instances!I669))</f>
        <v>0</v>
      </c>
      <c r="J669" s="1" cm="1">
        <f t="array" ref="J669">_xlfn.SWITCH($A$2,"average", AVERAGE(Instances!J669:Instances!J669),"median", MEDIAN(Instances!J669:Instances!J669),"min", MIN(Instances!J669:Instances!J669),"max", MAX(Instances!J669:Instances!J669),"diff", MAX(Instances!J669:Instances!J669)-MIN(Instances!J669:Instances!J669))</f>
        <v>0</v>
      </c>
      <c r="K669" s="1" cm="1">
        <f t="array" ref="K669">_xlfn.SWITCH($A$2,"average", AVERAGE(Instances!K669:Instances!K669),"median", MEDIAN(Instances!K669:Instances!K669),"min", MIN(Instances!K669:Instances!K669),"max", MAX(Instances!K669:Instances!K669),"diff", MAX(Instances!K669:Instances!K669)-MIN(Instances!K669:Instances!K669))</f>
        <v>0</v>
      </c>
      <c r="L669" s="1"/>
      <c r="M669" s="1" cm="1">
        <f t="array" ref="M669">_xlfn.SWITCH($A$2,"average", AVERAGE(Instances!M669:Instances!M669),"median", MEDIAN(Instances!M669:Instances!M669),"min", MIN(Instances!M669:Instances!M669),"max", MAX(Instances!M669:Instances!M669),"diff", MAX(Instances!M669:Instances!M669)-MIN(Instances!M669:Instances!M669))</f>
        <v>0</v>
      </c>
      <c r="N669" s="1" cm="1">
        <f t="array" ref="N669">_xlfn.SWITCH($A$2,"average", AVERAGE(Instances!N669:Instances!N669),"median", MEDIAN(Instances!N669:Instances!N669),"min", MIN(Instances!N669:Instances!N669),"max", MAX(Instances!N669:Instances!N669),"diff", MAX(Instances!N669:Instances!N669)-MIN(Instances!N669:Instances!N669))</f>
        <v>0</v>
      </c>
      <c r="O669" s="1"/>
      <c r="P669" s="1" cm="1">
        <f t="array" ref="P669">_xlfn.SWITCH($A$2,"average", AVERAGE(Instances!P669:Instances!P669),"median", MEDIAN(Instances!P669:Instances!P669),"min", MIN(Instances!P669:Instances!P669),"max", MAX(Instances!P669:Instances!P669),"diff", MAX(Instances!P669:Instances!P669)-MIN(Instances!P669:Instances!P669))</f>
        <v>0</v>
      </c>
      <c r="Q669" s="1" cm="1">
        <f t="array" ref="Q669">_xlfn.SWITCH($A$2,"average", AVERAGE(Instances!Q669:Instances!Q669),"median", MEDIAN(Instances!Q669:Instances!Q669),"min", MIN(Instances!Q669:Instances!Q669),"max", MAX(Instances!Q669:Instances!Q669),"diff", MAX(Instances!Q669:Instances!Q669)-MIN(Instances!Q669:Instances!Q669))</f>
        <v>0</v>
      </c>
      <c r="R669" s="1" cm="1">
        <f t="array" ref="R669">_xlfn.SWITCH($A$2,"average", AVERAGE(Instances!R669:Instances!R669),"median", MEDIAN(Instances!R669:Instances!R669),"min", MIN(Instances!R669:Instances!R669),"max", MAX(Instances!R669:Instances!R669),"diff", MAX(Instances!R669:Instances!R669)-MIN(Instances!R669:Instances!R669))</f>
        <v>0</v>
      </c>
      <c r="S669" s="1">
        <f>MIN($B669)</f>
        <v>0</v>
      </c>
      <c r="T669" s="1">
        <f>MIN($C669)</f>
        <v>0</v>
      </c>
      <c r="U669" s="1">
        <f>MIN($D669)</f>
        <v>0</v>
      </c>
      <c r="V669" s="1">
        <f>MIN($E669)</f>
        <v>0</v>
      </c>
      <c r="W669" s="1">
        <f>MIN($F669)</f>
        <v>0</v>
      </c>
      <c r="X669" s="1">
        <f>MIN($G669)</f>
        <v>0</v>
      </c>
      <c r="Y669" s="1">
        <f>MIN($H669)</f>
        <v>0</v>
      </c>
      <c r="Z669" s="1">
        <f>MIN($I669)</f>
        <v>0</v>
      </c>
      <c r="AA669" s="1">
        <f>MIN($J669)</f>
        <v>0</v>
      </c>
      <c r="AB669" s="1">
        <f>MIN($K669)</f>
        <v>0</v>
      </c>
      <c r="AC669" s="1">
        <f>MIN($M669)</f>
        <v>0</v>
      </c>
      <c r="AD669" s="1">
        <f>MIN($N669)</f>
        <v>0</v>
      </c>
      <c r="AE669" s="1">
        <f>MIN($P669)</f>
        <v>0</v>
      </c>
      <c r="AF669" s="1">
        <f>MIN($Q669)</f>
        <v>0</v>
      </c>
      <c r="AG669" s="1">
        <f>MIN($R669)</f>
        <v>0</v>
      </c>
      <c r="AH669" s="1">
        <f>MEDIAN($B669)</f>
        <v>0</v>
      </c>
      <c r="AI669" s="1">
        <f>MEDIAN($C669)</f>
        <v>0</v>
      </c>
      <c r="AJ669" s="1">
        <f>MEDIAN($D669)</f>
        <v>0</v>
      </c>
      <c r="AK669" s="1">
        <f>MEDIAN($E669)</f>
        <v>0</v>
      </c>
      <c r="AL669" s="1">
        <f>MEDIAN($F669)</f>
        <v>0</v>
      </c>
      <c r="AM669" s="1">
        <f>MEDIAN($G669)</f>
        <v>0</v>
      </c>
      <c r="AN669" s="1">
        <f>MEDIAN($H669)</f>
        <v>0</v>
      </c>
      <c r="AO669" s="1">
        <f>MEDIAN($I669)</f>
        <v>0</v>
      </c>
      <c r="AP669" s="1">
        <f>MEDIAN($J669)</f>
        <v>0</v>
      </c>
      <c r="AQ669" s="1">
        <f>MEDIAN($K669)</f>
        <v>0</v>
      </c>
      <c r="AR669" s="1">
        <f>MEDIAN($M669)</f>
        <v>0</v>
      </c>
      <c r="AS669" s="1">
        <f>MEDIAN($N669)</f>
        <v>0</v>
      </c>
      <c r="AT669" s="1">
        <f>MEDIAN($P669)</f>
        <v>0</v>
      </c>
      <c r="AU669" s="1">
        <f>MEDIAN($Q669)</f>
        <v>0</v>
      </c>
      <c r="AV669" s="1">
        <f>MEDIAN($R669)</f>
        <v>0</v>
      </c>
      <c r="AW669" s="1">
        <f>MAX($B669)</f>
        <v>0</v>
      </c>
      <c r="AX669" s="1">
        <f>MAX($C669)</f>
        <v>0</v>
      </c>
      <c r="AY669" s="1">
        <f>MAX($D669)</f>
        <v>0</v>
      </c>
      <c r="AZ669" s="1">
        <f>MAX($E669)</f>
        <v>0</v>
      </c>
      <c r="BA669" s="1">
        <f>MAX($F669)</f>
        <v>0</v>
      </c>
      <c r="BB669" s="1">
        <f>MAX($G669)</f>
        <v>0</v>
      </c>
      <c r="BC669" s="1">
        <f>MAX($H669)</f>
        <v>0</v>
      </c>
      <c r="BD669" s="1">
        <f>MAX($I669)</f>
        <v>0</v>
      </c>
      <c r="BE669" s="1">
        <f>MAX($J669)</f>
        <v>0</v>
      </c>
      <c r="BF669" s="1">
        <f>MAX($K669)</f>
        <v>0</v>
      </c>
      <c r="BG669" s="1">
        <f>MAX($M669)</f>
        <v>0</v>
      </c>
      <c r="BH669" s="1">
        <f>MAX($N669)</f>
        <v>0</v>
      </c>
      <c r="BI669" s="1">
        <f>MAX($P669)</f>
        <v>0</v>
      </c>
      <c r="BJ669" s="1">
        <f>MAX($Q669)</f>
        <v>0</v>
      </c>
      <c r="BK669" s="1">
        <f>MAX($R669)</f>
        <v>0</v>
      </c>
    </row>
    <row r="670" spans="1:63">
      <c r="A670" s="1" t="s">
        <v>184</v>
      </c>
      <c r="B670" s="1" cm="1">
        <f t="array" ref="B670">_xlfn.SWITCH($A$2,"average", AVERAGE(Instances!B670:Instances!B670),"median", MEDIAN(Instances!B670:Instances!B670),"min", MIN(Instances!B670:Instances!B670),"max", MAX(Instances!B670:Instances!B670),"diff", MAX(Instances!B670:Instances!B670)-MIN(Instances!B670:Instances!B670))</f>
        <v>0</v>
      </c>
      <c r="C670" s="1" cm="1">
        <f t="array" ref="C670">_xlfn.SWITCH($A$2,"average", AVERAGE(Instances!C670:Instances!C670),"median", MEDIAN(Instances!C670:Instances!C670),"min", MIN(Instances!C670:Instances!C670),"max", MAX(Instances!C670:Instances!C670),"diff", MAX(Instances!C670:Instances!C670)-MIN(Instances!C670:Instances!C670))</f>
        <v>0</v>
      </c>
      <c r="D670" s="1" cm="1">
        <f t="array" ref="D670">_xlfn.SWITCH($A$2,"average", AVERAGE(Instances!D670:Instances!D670),"median", MEDIAN(Instances!D670:Instances!D670),"min", MIN(Instances!D670:Instances!D670),"max", MAX(Instances!D670:Instances!D670),"diff", MAX(Instances!D670:Instances!D670)-MIN(Instances!D670:Instances!D670))</f>
        <v>0</v>
      </c>
      <c r="E670" s="1" cm="1">
        <f t="array" ref="E670">_xlfn.SWITCH($A$2,"average", AVERAGE(Instances!E670:Instances!E670),"median", MEDIAN(Instances!E670:Instances!E670),"min", MIN(Instances!E670:Instances!E670),"max", MAX(Instances!E670:Instances!E670),"diff", MAX(Instances!E670:Instances!E670)-MIN(Instances!E670:Instances!E670))</f>
        <v>0</v>
      </c>
      <c r="F670" s="1" cm="1">
        <f t="array" ref="F670">_xlfn.SWITCH($A$2,"average", AVERAGE(Instances!F670:Instances!F670),"median", MEDIAN(Instances!F670:Instances!F670),"min", MIN(Instances!F670:Instances!F670),"max", MAX(Instances!F670:Instances!F670),"diff", MAX(Instances!F670:Instances!F670)-MIN(Instances!F670:Instances!F670))</f>
        <v>0</v>
      </c>
      <c r="G670" s="1" cm="1">
        <f t="array" ref="G670">_xlfn.SWITCH($A$2,"average", AVERAGE(Instances!G670:Instances!G670),"median", MEDIAN(Instances!G670:Instances!G670),"min", MIN(Instances!G670:Instances!G670),"max", MAX(Instances!G670:Instances!G670),"diff", MAX(Instances!G670:Instances!G670)-MIN(Instances!G670:Instances!G670))</f>
        <v>0</v>
      </c>
      <c r="H670" s="1" cm="1">
        <f t="array" ref="H670">_xlfn.SWITCH($A$2,"average", AVERAGE(Instances!H670:Instances!H670),"median", MEDIAN(Instances!H670:Instances!H670),"min", MIN(Instances!H670:Instances!H670),"max", MAX(Instances!H670:Instances!H670),"diff", MAX(Instances!H670:Instances!H670)-MIN(Instances!H670:Instances!H670))</f>
        <v>0</v>
      </c>
      <c r="I670" s="1" cm="1">
        <f t="array" ref="I670">_xlfn.SWITCH($A$2,"average", AVERAGE(Instances!I670:Instances!I670),"median", MEDIAN(Instances!I670:Instances!I670),"min", MIN(Instances!I670:Instances!I670),"max", MAX(Instances!I670:Instances!I670),"diff", MAX(Instances!I670:Instances!I670)-MIN(Instances!I670:Instances!I670))</f>
        <v>0</v>
      </c>
      <c r="J670" s="1" cm="1">
        <f t="array" ref="J670">_xlfn.SWITCH($A$2,"average", AVERAGE(Instances!J670:Instances!J670),"median", MEDIAN(Instances!J670:Instances!J670),"min", MIN(Instances!J670:Instances!J670),"max", MAX(Instances!J670:Instances!J670),"diff", MAX(Instances!J670:Instances!J670)-MIN(Instances!J670:Instances!J670))</f>
        <v>0</v>
      </c>
      <c r="K670" s="1" cm="1">
        <f t="array" ref="K670">_xlfn.SWITCH($A$2,"average", AVERAGE(Instances!K670:Instances!K670),"median", MEDIAN(Instances!K670:Instances!K670),"min", MIN(Instances!K670:Instances!K670),"max", MAX(Instances!K670:Instances!K670),"diff", MAX(Instances!K670:Instances!K670)-MIN(Instances!K670:Instances!K670))</f>
        <v>0</v>
      </c>
      <c r="L670" s="1"/>
      <c r="M670" s="1" cm="1">
        <f t="array" ref="M670">_xlfn.SWITCH($A$2,"average", AVERAGE(Instances!M670:Instances!M670),"median", MEDIAN(Instances!M670:Instances!M670),"min", MIN(Instances!M670:Instances!M670),"max", MAX(Instances!M670:Instances!M670),"diff", MAX(Instances!M670:Instances!M670)-MIN(Instances!M670:Instances!M670))</f>
        <v>0</v>
      </c>
      <c r="N670" s="1" cm="1">
        <f t="array" ref="N670">_xlfn.SWITCH($A$2,"average", AVERAGE(Instances!N670:Instances!N670),"median", MEDIAN(Instances!N670:Instances!N670),"min", MIN(Instances!N670:Instances!N670),"max", MAX(Instances!N670:Instances!N670),"diff", MAX(Instances!N670:Instances!N670)-MIN(Instances!N670:Instances!N670))</f>
        <v>0</v>
      </c>
      <c r="O670" s="1"/>
      <c r="P670" s="1" cm="1">
        <f t="array" ref="P670">_xlfn.SWITCH($A$2,"average", AVERAGE(Instances!P670:Instances!P670),"median", MEDIAN(Instances!P670:Instances!P670),"min", MIN(Instances!P670:Instances!P670),"max", MAX(Instances!P670:Instances!P670),"diff", MAX(Instances!P670:Instances!P670)-MIN(Instances!P670:Instances!P670))</f>
        <v>0</v>
      </c>
      <c r="Q670" s="1" cm="1">
        <f t="array" ref="Q670">_xlfn.SWITCH($A$2,"average", AVERAGE(Instances!Q670:Instances!Q670),"median", MEDIAN(Instances!Q670:Instances!Q670),"min", MIN(Instances!Q670:Instances!Q670),"max", MAX(Instances!Q670:Instances!Q670),"diff", MAX(Instances!Q670:Instances!Q670)-MIN(Instances!Q670:Instances!Q670))</f>
        <v>0</v>
      </c>
      <c r="R670" s="1" cm="1">
        <f t="array" ref="R670">_xlfn.SWITCH($A$2,"average", AVERAGE(Instances!R670:Instances!R670),"median", MEDIAN(Instances!R670:Instances!R670),"min", MIN(Instances!R670:Instances!R670),"max", MAX(Instances!R670:Instances!R670),"diff", MAX(Instances!R670:Instances!R670)-MIN(Instances!R670:Instances!R670))</f>
        <v>0</v>
      </c>
      <c r="S670" s="1">
        <f>MIN($B670)</f>
        <v>0</v>
      </c>
      <c r="T670" s="1">
        <f>MIN($C670)</f>
        <v>0</v>
      </c>
      <c r="U670" s="1">
        <f>MIN($D670)</f>
        <v>0</v>
      </c>
      <c r="V670" s="1">
        <f>MIN($E670)</f>
        <v>0</v>
      </c>
      <c r="W670" s="1">
        <f>MIN($F670)</f>
        <v>0</v>
      </c>
      <c r="X670" s="1">
        <f>MIN($G670)</f>
        <v>0</v>
      </c>
      <c r="Y670" s="1">
        <f>MIN($H670)</f>
        <v>0</v>
      </c>
      <c r="Z670" s="1">
        <f>MIN($I670)</f>
        <v>0</v>
      </c>
      <c r="AA670" s="1">
        <f>MIN($J670)</f>
        <v>0</v>
      </c>
      <c r="AB670" s="1">
        <f>MIN($K670)</f>
        <v>0</v>
      </c>
      <c r="AC670" s="1">
        <f>MIN($M670)</f>
        <v>0</v>
      </c>
      <c r="AD670" s="1">
        <f>MIN($N670)</f>
        <v>0</v>
      </c>
      <c r="AE670" s="1">
        <f>MIN($P670)</f>
        <v>0</v>
      </c>
      <c r="AF670" s="1">
        <f>MIN($Q670)</f>
        <v>0</v>
      </c>
      <c r="AG670" s="1">
        <f>MIN($R670)</f>
        <v>0</v>
      </c>
      <c r="AH670" s="1">
        <f>MEDIAN($B670)</f>
        <v>0</v>
      </c>
      <c r="AI670" s="1">
        <f>MEDIAN($C670)</f>
        <v>0</v>
      </c>
      <c r="AJ670" s="1">
        <f>MEDIAN($D670)</f>
        <v>0</v>
      </c>
      <c r="AK670" s="1">
        <f>MEDIAN($E670)</f>
        <v>0</v>
      </c>
      <c r="AL670" s="1">
        <f>MEDIAN($F670)</f>
        <v>0</v>
      </c>
      <c r="AM670" s="1">
        <f>MEDIAN($G670)</f>
        <v>0</v>
      </c>
      <c r="AN670" s="1">
        <f>MEDIAN($H670)</f>
        <v>0</v>
      </c>
      <c r="AO670" s="1">
        <f>MEDIAN($I670)</f>
        <v>0</v>
      </c>
      <c r="AP670" s="1">
        <f>MEDIAN($J670)</f>
        <v>0</v>
      </c>
      <c r="AQ670" s="1">
        <f>MEDIAN($K670)</f>
        <v>0</v>
      </c>
      <c r="AR670" s="1">
        <f>MEDIAN($M670)</f>
        <v>0</v>
      </c>
      <c r="AS670" s="1">
        <f>MEDIAN($N670)</f>
        <v>0</v>
      </c>
      <c r="AT670" s="1">
        <f>MEDIAN($P670)</f>
        <v>0</v>
      </c>
      <c r="AU670" s="1">
        <f>MEDIAN($Q670)</f>
        <v>0</v>
      </c>
      <c r="AV670" s="1">
        <f>MEDIAN($R670)</f>
        <v>0</v>
      </c>
      <c r="AW670" s="1">
        <f>MAX($B670)</f>
        <v>0</v>
      </c>
      <c r="AX670" s="1">
        <f>MAX($C670)</f>
        <v>0</v>
      </c>
      <c r="AY670" s="1">
        <f>MAX($D670)</f>
        <v>0</v>
      </c>
      <c r="AZ670" s="1">
        <f>MAX($E670)</f>
        <v>0</v>
      </c>
      <c r="BA670" s="1">
        <f>MAX($F670)</f>
        <v>0</v>
      </c>
      <c r="BB670" s="1">
        <f>MAX($G670)</f>
        <v>0</v>
      </c>
      <c r="BC670" s="1">
        <f>MAX($H670)</f>
        <v>0</v>
      </c>
      <c r="BD670" s="1">
        <f>MAX($I670)</f>
        <v>0</v>
      </c>
      <c r="BE670" s="1">
        <f>MAX($J670)</f>
        <v>0</v>
      </c>
      <c r="BF670" s="1">
        <f>MAX($K670)</f>
        <v>0</v>
      </c>
      <c r="BG670" s="1">
        <f>MAX($M670)</f>
        <v>0</v>
      </c>
      <c r="BH670" s="1">
        <f>MAX($N670)</f>
        <v>0</v>
      </c>
      <c r="BI670" s="1">
        <f>MAX($P670)</f>
        <v>0</v>
      </c>
      <c r="BJ670" s="1">
        <f>MAX($Q670)</f>
        <v>0</v>
      </c>
      <c r="BK670" s="1">
        <f>MAX($R670)</f>
        <v>0</v>
      </c>
    </row>
    <row r="671" spans="1:63">
      <c r="A671" s="1" t="s">
        <v>185</v>
      </c>
      <c r="B671" s="1" cm="1">
        <f t="array" ref="B671">_xlfn.SWITCH($A$2,"average", AVERAGE(Instances!B671:Instances!B671),"median", MEDIAN(Instances!B671:Instances!B671),"min", MIN(Instances!B671:Instances!B671),"max", MAX(Instances!B671:Instances!B671),"diff", MAX(Instances!B671:Instances!B671)-MIN(Instances!B671:Instances!B671))</f>
        <v>0</v>
      </c>
      <c r="C671" s="1" cm="1">
        <f t="array" ref="C671">_xlfn.SWITCH($A$2,"average", AVERAGE(Instances!C671:Instances!C671),"median", MEDIAN(Instances!C671:Instances!C671),"min", MIN(Instances!C671:Instances!C671),"max", MAX(Instances!C671:Instances!C671),"diff", MAX(Instances!C671:Instances!C671)-MIN(Instances!C671:Instances!C671))</f>
        <v>0</v>
      </c>
      <c r="D671" s="1" cm="1">
        <f t="array" ref="D671">_xlfn.SWITCH($A$2,"average", AVERAGE(Instances!D671:Instances!D671),"median", MEDIAN(Instances!D671:Instances!D671),"min", MIN(Instances!D671:Instances!D671),"max", MAX(Instances!D671:Instances!D671),"diff", MAX(Instances!D671:Instances!D671)-MIN(Instances!D671:Instances!D671))</f>
        <v>0</v>
      </c>
      <c r="E671" s="1" cm="1">
        <f t="array" ref="E671">_xlfn.SWITCH($A$2,"average", AVERAGE(Instances!E671:Instances!E671),"median", MEDIAN(Instances!E671:Instances!E671),"min", MIN(Instances!E671:Instances!E671),"max", MAX(Instances!E671:Instances!E671),"diff", MAX(Instances!E671:Instances!E671)-MIN(Instances!E671:Instances!E671))</f>
        <v>0</v>
      </c>
      <c r="F671" s="1" cm="1">
        <f t="array" ref="F671">_xlfn.SWITCH($A$2,"average", AVERAGE(Instances!F671:Instances!F671),"median", MEDIAN(Instances!F671:Instances!F671),"min", MIN(Instances!F671:Instances!F671),"max", MAX(Instances!F671:Instances!F671),"diff", MAX(Instances!F671:Instances!F671)-MIN(Instances!F671:Instances!F671))</f>
        <v>0</v>
      </c>
      <c r="G671" s="1" cm="1">
        <f t="array" ref="G671">_xlfn.SWITCH($A$2,"average", AVERAGE(Instances!G671:Instances!G671),"median", MEDIAN(Instances!G671:Instances!G671),"min", MIN(Instances!G671:Instances!G671),"max", MAX(Instances!G671:Instances!G671),"diff", MAX(Instances!G671:Instances!G671)-MIN(Instances!G671:Instances!G671))</f>
        <v>0</v>
      </c>
      <c r="H671" s="1" cm="1">
        <f t="array" ref="H671">_xlfn.SWITCH($A$2,"average", AVERAGE(Instances!H671:Instances!H671),"median", MEDIAN(Instances!H671:Instances!H671),"min", MIN(Instances!H671:Instances!H671),"max", MAX(Instances!H671:Instances!H671),"diff", MAX(Instances!H671:Instances!H671)-MIN(Instances!H671:Instances!H671))</f>
        <v>0</v>
      </c>
      <c r="I671" s="1" cm="1">
        <f t="array" ref="I671">_xlfn.SWITCH($A$2,"average", AVERAGE(Instances!I671:Instances!I671),"median", MEDIAN(Instances!I671:Instances!I671),"min", MIN(Instances!I671:Instances!I671),"max", MAX(Instances!I671:Instances!I671),"diff", MAX(Instances!I671:Instances!I671)-MIN(Instances!I671:Instances!I671))</f>
        <v>0</v>
      </c>
      <c r="J671" s="1" cm="1">
        <f t="array" ref="J671">_xlfn.SWITCH($A$2,"average", AVERAGE(Instances!J671:Instances!J671),"median", MEDIAN(Instances!J671:Instances!J671),"min", MIN(Instances!J671:Instances!J671),"max", MAX(Instances!J671:Instances!J671),"diff", MAX(Instances!J671:Instances!J671)-MIN(Instances!J671:Instances!J671))</f>
        <v>0</v>
      </c>
      <c r="K671" s="1" cm="1">
        <f t="array" ref="K671">_xlfn.SWITCH($A$2,"average", AVERAGE(Instances!K671:Instances!K671),"median", MEDIAN(Instances!K671:Instances!K671),"min", MIN(Instances!K671:Instances!K671),"max", MAX(Instances!K671:Instances!K671),"diff", MAX(Instances!K671:Instances!K671)-MIN(Instances!K671:Instances!K671))</f>
        <v>0</v>
      </c>
      <c r="L671" s="1"/>
      <c r="M671" s="1" cm="1">
        <f t="array" ref="M671">_xlfn.SWITCH($A$2,"average", AVERAGE(Instances!M671:Instances!M671),"median", MEDIAN(Instances!M671:Instances!M671),"min", MIN(Instances!M671:Instances!M671),"max", MAX(Instances!M671:Instances!M671),"diff", MAX(Instances!M671:Instances!M671)-MIN(Instances!M671:Instances!M671))</f>
        <v>0</v>
      </c>
      <c r="N671" s="1" cm="1">
        <f t="array" ref="N671">_xlfn.SWITCH($A$2,"average", AVERAGE(Instances!N671:Instances!N671),"median", MEDIAN(Instances!N671:Instances!N671),"min", MIN(Instances!N671:Instances!N671),"max", MAX(Instances!N671:Instances!N671),"diff", MAX(Instances!N671:Instances!N671)-MIN(Instances!N671:Instances!N671))</f>
        <v>0</v>
      </c>
      <c r="O671" s="1"/>
      <c r="P671" s="1" cm="1">
        <f t="array" ref="P671">_xlfn.SWITCH($A$2,"average", AVERAGE(Instances!P671:Instances!P671),"median", MEDIAN(Instances!P671:Instances!P671),"min", MIN(Instances!P671:Instances!P671),"max", MAX(Instances!P671:Instances!P671),"diff", MAX(Instances!P671:Instances!P671)-MIN(Instances!P671:Instances!P671))</f>
        <v>0</v>
      </c>
      <c r="Q671" s="1" cm="1">
        <f t="array" ref="Q671">_xlfn.SWITCH($A$2,"average", AVERAGE(Instances!Q671:Instances!Q671),"median", MEDIAN(Instances!Q671:Instances!Q671),"min", MIN(Instances!Q671:Instances!Q671),"max", MAX(Instances!Q671:Instances!Q671),"diff", MAX(Instances!Q671:Instances!Q671)-MIN(Instances!Q671:Instances!Q671))</f>
        <v>0</v>
      </c>
      <c r="R671" s="1" cm="1">
        <f t="array" ref="R671">_xlfn.SWITCH($A$2,"average", AVERAGE(Instances!R671:Instances!R671),"median", MEDIAN(Instances!R671:Instances!R671),"min", MIN(Instances!R671:Instances!R671),"max", MAX(Instances!R671:Instances!R671),"diff", MAX(Instances!R671:Instances!R671)-MIN(Instances!R671:Instances!R671))</f>
        <v>0</v>
      </c>
      <c r="S671" s="1">
        <f>MIN($B671)</f>
        <v>0</v>
      </c>
      <c r="T671" s="1">
        <f>MIN($C671)</f>
        <v>0</v>
      </c>
      <c r="U671" s="1">
        <f>MIN($D671)</f>
        <v>0</v>
      </c>
      <c r="V671" s="1">
        <f>MIN($E671)</f>
        <v>0</v>
      </c>
      <c r="W671" s="1">
        <f>MIN($F671)</f>
        <v>0</v>
      </c>
      <c r="X671" s="1">
        <f>MIN($G671)</f>
        <v>0</v>
      </c>
      <c r="Y671" s="1">
        <f>MIN($H671)</f>
        <v>0</v>
      </c>
      <c r="Z671" s="1">
        <f>MIN($I671)</f>
        <v>0</v>
      </c>
      <c r="AA671" s="1">
        <f>MIN($J671)</f>
        <v>0</v>
      </c>
      <c r="AB671" s="1">
        <f>MIN($K671)</f>
        <v>0</v>
      </c>
      <c r="AC671" s="1">
        <f>MIN($M671)</f>
        <v>0</v>
      </c>
      <c r="AD671" s="1">
        <f>MIN($N671)</f>
        <v>0</v>
      </c>
      <c r="AE671" s="1">
        <f>MIN($P671)</f>
        <v>0</v>
      </c>
      <c r="AF671" s="1">
        <f>MIN($Q671)</f>
        <v>0</v>
      </c>
      <c r="AG671" s="1">
        <f>MIN($R671)</f>
        <v>0</v>
      </c>
      <c r="AH671" s="1">
        <f>MEDIAN($B671)</f>
        <v>0</v>
      </c>
      <c r="AI671" s="1">
        <f>MEDIAN($C671)</f>
        <v>0</v>
      </c>
      <c r="AJ671" s="1">
        <f>MEDIAN($D671)</f>
        <v>0</v>
      </c>
      <c r="AK671" s="1">
        <f>MEDIAN($E671)</f>
        <v>0</v>
      </c>
      <c r="AL671" s="1">
        <f>MEDIAN($F671)</f>
        <v>0</v>
      </c>
      <c r="AM671" s="1">
        <f>MEDIAN($G671)</f>
        <v>0</v>
      </c>
      <c r="AN671" s="1">
        <f>MEDIAN($H671)</f>
        <v>0</v>
      </c>
      <c r="AO671" s="1">
        <f>MEDIAN($I671)</f>
        <v>0</v>
      </c>
      <c r="AP671" s="1">
        <f>MEDIAN($J671)</f>
        <v>0</v>
      </c>
      <c r="AQ671" s="1">
        <f>MEDIAN($K671)</f>
        <v>0</v>
      </c>
      <c r="AR671" s="1">
        <f>MEDIAN($M671)</f>
        <v>0</v>
      </c>
      <c r="AS671" s="1">
        <f>MEDIAN($N671)</f>
        <v>0</v>
      </c>
      <c r="AT671" s="1">
        <f>MEDIAN($P671)</f>
        <v>0</v>
      </c>
      <c r="AU671" s="1">
        <f>MEDIAN($Q671)</f>
        <v>0</v>
      </c>
      <c r="AV671" s="1">
        <f>MEDIAN($R671)</f>
        <v>0</v>
      </c>
      <c r="AW671" s="1">
        <f>MAX($B671)</f>
        <v>0</v>
      </c>
      <c r="AX671" s="1">
        <f>MAX($C671)</f>
        <v>0</v>
      </c>
      <c r="AY671" s="1">
        <f>MAX($D671)</f>
        <v>0</v>
      </c>
      <c r="AZ671" s="1">
        <f>MAX($E671)</f>
        <v>0</v>
      </c>
      <c r="BA671" s="1">
        <f>MAX($F671)</f>
        <v>0</v>
      </c>
      <c r="BB671" s="1">
        <f>MAX($G671)</f>
        <v>0</v>
      </c>
      <c r="BC671" s="1">
        <f>MAX($H671)</f>
        <v>0</v>
      </c>
      <c r="BD671" s="1">
        <f>MAX($I671)</f>
        <v>0</v>
      </c>
      <c r="BE671" s="1">
        <f>MAX($J671)</f>
        <v>0</v>
      </c>
      <c r="BF671" s="1">
        <f>MAX($K671)</f>
        <v>0</v>
      </c>
      <c r="BG671" s="1">
        <f>MAX($M671)</f>
        <v>0</v>
      </c>
      <c r="BH671" s="1">
        <f>MAX($N671)</f>
        <v>0</v>
      </c>
      <c r="BI671" s="1">
        <f>MAX($P671)</f>
        <v>0</v>
      </c>
      <c r="BJ671" s="1">
        <f>MAX($Q671)</f>
        <v>0</v>
      </c>
      <c r="BK671" s="1">
        <f>MAX($R671)</f>
        <v>0</v>
      </c>
    </row>
    <row r="672" spans="1:63">
      <c r="A672" s="1" t="s">
        <v>186</v>
      </c>
      <c r="B672" s="1" cm="1">
        <f t="array" ref="B672">_xlfn.SWITCH($A$2,"average", AVERAGE(Instances!B672:Instances!B672),"median", MEDIAN(Instances!B672:Instances!B672),"min", MIN(Instances!B672:Instances!B672),"max", MAX(Instances!B672:Instances!B672),"diff", MAX(Instances!B672:Instances!B672)-MIN(Instances!B672:Instances!B672))</f>
        <v>0</v>
      </c>
      <c r="C672" s="1" cm="1">
        <f t="array" ref="C672">_xlfn.SWITCH($A$2,"average", AVERAGE(Instances!C672:Instances!C672),"median", MEDIAN(Instances!C672:Instances!C672),"min", MIN(Instances!C672:Instances!C672),"max", MAX(Instances!C672:Instances!C672),"diff", MAX(Instances!C672:Instances!C672)-MIN(Instances!C672:Instances!C672))</f>
        <v>0</v>
      </c>
      <c r="D672" s="1" cm="1">
        <f t="array" ref="D672">_xlfn.SWITCH($A$2,"average", AVERAGE(Instances!D672:Instances!D672),"median", MEDIAN(Instances!D672:Instances!D672),"min", MIN(Instances!D672:Instances!D672),"max", MAX(Instances!D672:Instances!D672),"diff", MAX(Instances!D672:Instances!D672)-MIN(Instances!D672:Instances!D672))</f>
        <v>0</v>
      </c>
      <c r="E672" s="1" cm="1">
        <f t="array" ref="E672">_xlfn.SWITCH($A$2,"average", AVERAGE(Instances!E672:Instances!E672),"median", MEDIAN(Instances!E672:Instances!E672),"min", MIN(Instances!E672:Instances!E672),"max", MAX(Instances!E672:Instances!E672),"diff", MAX(Instances!E672:Instances!E672)-MIN(Instances!E672:Instances!E672))</f>
        <v>0</v>
      </c>
      <c r="F672" s="1" cm="1">
        <f t="array" ref="F672">_xlfn.SWITCH($A$2,"average", AVERAGE(Instances!F672:Instances!F672),"median", MEDIAN(Instances!F672:Instances!F672),"min", MIN(Instances!F672:Instances!F672),"max", MAX(Instances!F672:Instances!F672),"diff", MAX(Instances!F672:Instances!F672)-MIN(Instances!F672:Instances!F672))</f>
        <v>0</v>
      </c>
      <c r="G672" s="1" cm="1">
        <f t="array" ref="G672">_xlfn.SWITCH($A$2,"average", AVERAGE(Instances!G672:Instances!G672),"median", MEDIAN(Instances!G672:Instances!G672),"min", MIN(Instances!G672:Instances!G672),"max", MAX(Instances!G672:Instances!G672),"diff", MAX(Instances!G672:Instances!G672)-MIN(Instances!G672:Instances!G672))</f>
        <v>0</v>
      </c>
      <c r="H672" s="1" cm="1">
        <f t="array" ref="H672">_xlfn.SWITCH($A$2,"average", AVERAGE(Instances!H672:Instances!H672),"median", MEDIAN(Instances!H672:Instances!H672),"min", MIN(Instances!H672:Instances!H672),"max", MAX(Instances!H672:Instances!H672),"diff", MAX(Instances!H672:Instances!H672)-MIN(Instances!H672:Instances!H672))</f>
        <v>0</v>
      </c>
      <c r="I672" s="1" cm="1">
        <f t="array" ref="I672">_xlfn.SWITCH($A$2,"average", AVERAGE(Instances!I672:Instances!I672),"median", MEDIAN(Instances!I672:Instances!I672),"min", MIN(Instances!I672:Instances!I672),"max", MAX(Instances!I672:Instances!I672),"diff", MAX(Instances!I672:Instances!I672)-MIN(Instances!I672:Instances!I672))</f>
        <v>0</v>
      </c>
      <c r="J672" s="1" cm="1">
        <f t="array" ref="J672">_xlfn.SWITCH($A$2,"average", AVERAGE(Instances!J672:Instances!J672),"median", MEDIAN(Instances!J672:Instances!J672),"min", MIN(Instances!J672:Instances!J672),"max", MAX(Instances!J672:Instances!J672),"diff", MAX(Instances!J672:Instances!J672)-MIN(Instances!J672:Instances!J672))</f>
        <v>0</v>
      </c>
      <c r="K672" s="1" cm="1">
        <f t="array" ref="K672">_xlfn.SWITCH($A$2,"average", AVERAGE(Instances!K672:Instances!K672),"median", MEDIAN(Instances!K672:Instances!K672),"min", MIN(Instances!K672:Instances!K672),"max", MAX(Instances!K672:Instances!K672),"diff", MAX(Instances!K672:Instances!K672)-MIN(Instances!K672:Instances!K672))</f>
        <v>0</v>
      </c>
      <c r="L672" s="1"/>
      <c r="M672" s="1" cm="1">
        <f t="array" ref="M672">_xlfn.SWITCH($A$2,"average", AVERAGE(Instances!M672:Instances!M672),"median", MEDIAN(Instances!M672:Instances!M672),"min", MIN(Instances!M672:Instances!M672),"max", MAX(Instances!M672:Instances!M672),"diff", MAX(Instances!M672:Instances!M672)-MIN(Instances!M672:Instances!M672))</f>
        <v>0</v>
      </c>
      <c r="N672" s="1" cm="1">
        <f t="array" ref="N672">_xlfn.SWITCH($A$2,"average", AVERAGE(Instances!N672:Instances!N672),"median", MEDIAN(Instances!N672:Instances!N672),"min", MIN(Instances!N672:Instances!N672),"max", MAX(Instances!N672:Instances!N672),"diff", MAX(Instances!N672:Instances!N672)-MIN(Instances!N672:Instances!N672))</f>
        <v>0</v>
      </c>
      <c r="O672" s="1"/>
      <c r="P672" s="1" cm="1">
        <f t="array" ref="P672">_xlfn.SWITCH($A$2,"average", AVERAGE(Instances!P672:Instances!P672),"median", MEDIAN(Instances!P672:Instances!P672),"min", MIN(Instances!P672:Instances!P672),"max", MAX(Instances!P672:Instances!P672),"diff", MAX(Instances!P672:Instances!P672)-MIN(Instances!P672:Instances!P672))</f>
        <v>0</v>
      </c>
      <c r="Q672" s="1" cm="1">
        <f t="array" ref="Q672">_xlfn.SWITCH($A$2,"average", AVERAGE(Instances!Q672:Instances!Q672),"median", MEDIAN(Instances!Q672:Instances!Q672),"min", MIN(Instances!Q672:Instances!Q672),"max", MAX(Instances!Q672:Instances!Q672),"diff", MAX(Instances!Q672:Instances!Q672)-MIN(Instances!Q672:Instances!Q672))</f>
        <v>0</v>
      </c>
      <c r="R672" s="1" cm="1">
        <f t="array" ref="R672">_xlfn.SWITCH($A$2,"average", AVERAGE(Instances!R672:Instances!R672),"median", MEDIAN(Instances!R672:Instances!R672),"min", MIN(Instances!R672:Instances!R672),"max", MAX(Instances!R672:Instances!R672),"diff", MAX(Instances!R672:Instances!R672)-MIN(Instances!R672:Instances!R672))</f>
        <v>0</v>
      </c>
      <c r="S672" s="1">
        <f>MIN($B672)</f>
        <v>0</v>
      </c>
      <c r="T672" s="1">
        <f>MIN($C672)</f>
        <v>0</v>
      </c>
      <c r="U672" s="1">
        <f>MIN($D672)</f>
        <v>0</v>
      </c>
      <c r="V672" s="1">
        <f>MIN($E672)</f>
        <v>0</v>
      </c>
      <c r="W672" s="1">
        <f>MIN($F672)</f>
        <v>0</v>
      </c>
      <c r="X672" s="1">
        <f>MIN($G672)</f>
        <v>0</v>
      </c>
      <c r="Y672" s="1">
        <f>MIN($H672)</f>
        <v>0</v>
      </c>
      <c r="Z672" s="1">
        <f>MIN($I672)</f>
        <v>0</v>
      </c>
      <c r="AA672" s="1">
        <f>MIN($J672)</f>
        <v>0</v>
      </c>
      <c r="AB672" s="1">
        <f>MIN($K672)</f>
        <v>0</v>
      </c>
      <c r="AC672" s="1">
        <f>MIN($M672)</f>
        <v>0</v>
      </c>
      <c r="AD672" s="1">
        <f>MIN($N672)</f>
        <v>0</v>
      </c>
      <c r="AE672" s="1">
        <f>MIN($P672)</f>
        <v>0</v>
      </c>
      <c r="AF672" s="1">
        <f>MIN($Q672)</f>
        <v>0</v>
      </c>
      <c r="AG672" s="1">
        <f>MIN($R672)</f>
        <v>0</v>
      </c>
      <c r="AH672" s="1">
        <f>MEDIAN($B672)</f>
        <v>0</v>
      </c>
      <c r="AI672" s="1">
        <f>MEDIAN($C672)</f>
        <v>0</v>
      </c>
      <c r="AJ672" s="1">
        <f>MEDIAN($D672)</f>
        <v>0</v>
      </c>
      <c r="AK672" s="1">
        <f>MEDIAN($E672)</f>
        <v>0</v>
      </c>
      <c r="AL672" s="1">
        <f>MEDIAN($F672)</f>
        <v>0</v>
      </c>
      <c r="AM672" s="1">
        <f>MEDIAN($G672)</f>
        <v>0</v>
      </c>
      <c r="AN672" s="1">
        <f>MEDIAN($H672)</f>
        <v>0</v>
      </c>
      <c r="AO672" s="1">
        <f>MEDIAN($I672)</f>
        <v>0</v>
      </c>
      <c r="AP672" s="1">
        <f>MEDIAN($J672)</f>
        <v>0</v>
      </c>
      <c r="AQ672" s="1">
        <f>MEDIAN($K672)</f>
        <v>0</v>
      </c>
      <c r="AR672" s="1">
        <f>MEDIAN($M672)</f>
        <v>0</v>
      </c>
      <c r="AS672" s="1">
        <f>MEDIAN($N672)</f>
        <v>0</v>
      </c>
      <c r="AT672" s="1">
        <f>MEDIAN($P672)</f>
        <v>0</v>
      </c>
      <c r="AU672" s="1">
        <f>MEDIAN($Q672)</f>
        <v>0</v>
      </c>
      <c r="AV672" s="1">
        <f>MEDIAN($R672)</f>
        <v>0</v>
      </c>
      <c r="AW672" s="1">
        <f>MAX($B672)</f>
        <v>0</v>
      </c>
      <c r="AX672" s="1">
        <f>MAX($C672)</f>
        <v>0</v>
      </c>
      <c r="AY672" s="1">
        <f>MAX($D672)</f>
        <v>0</v>
      </c>
      <c r="AZ672" s="1">
        <f>MAX($E672)</f>
        <v>0</v>
      </c>
      <c r="BA672" s="1">
        <f>MAX($F672)</f>
        <v>0</v>
      </c>
      <c r="BB672" s="1">
        <f>MAX($G672)</f>
        <v>0</v>
      </c>
      <c r="BC672" s="1">
        <f>MAX($H672)</f>
        <v>0</v>
      </c>
      <c r="BD672" s="1">
        <f>MAX($I672)</f>
        <v>0</v>
      </c>
      <c r="BE672" s="1">
        <f>MAX($J672)</f>
        <v>0</v>
      </c>
      <c r="BF672" s="1">
        <f>MAX($K672)</f>
        <v>0</v>
      </c>
      <c r="BG672" s="1">
        <f>MAX($M672)</f>
        <v>0</v>
      </c>
      <c r="BH672" s="1">
        <f>MAX($N672)</f>
        <v>0</v>
      </c>
      <c r="BI672" s="1">
        <f>MAX($P672)</f>
        <v>0</v>
      </c>
      <c r="BJ672" s="1">
        <f>MAX($Q672)</f>
        <v>0</v>
      </c>
      <c r="BK672" s="1">
        <f>MAX($R672)</f>
        <v>0</v>
      </c>
    </row>
    <row r="673" spans="1:63">
      <c r="A673" s="1" t="s">
        <v>187</v>
      </c>
      <c r="B673" s="1" cm="1">
        <f t="array" ref="B673">_xlfn.SWITCH($A$2,"average", AVERAGE(Instances!B673:Instances!B673),"median", MEDIAN(Instances!B673:Instances!B673),"min", MIN(Instances!B673:Instances!B673),"max", MAX(Instances!B673:Instances!B673),"diff", MAX(Instances!B673:Instances!B673)-MIN(Instances!B673:Instances!B673))</f>
        <v>0</v>
      </c>
      <c r="C673" s="1" cm="1">
        <f t="array" ref="C673">_xlfn.SWITCH($A$2,"average", AVERAGE(Instances!C673:Instances!C673),"median", MEDIAN(Instances!C673:Instances!C673),"min", MIN(Instances!C673:Instances!C673),"max", MAX(Instances!C673:Instances!C673),"diff", MAX(Instances!C673:Instances!C673)-MIN(Instances!C673:Instances!C673))</f>
        <v>0</v>
      </c>
      <c r="D673" s="1" cm="1">
        <f t="array" ref="D673">_xlfn.SWITCH($A$2,"average", AVERAGE(Instances!D673:Instances!D673),"median", MEDIAN(Instances!D673:Instances!D673),"min", MIN(Instances!D673:Instances!D673),"max", MAX(Instances!D673:Instances!D673),"diff", MAX(Instances!D673:Instances!D673)-MIN(Instances!D673:Instances!D673))</f>
        <v>0</v>
      </c>
      <c r="E673" s="1" cm="1">
        <f t="array" ref="E673">_xlfn.SWITCH($A$2,"average", AVERAGE(Instances!E673:Instances!E673),"median", MEDIAN(Instances!E673:Instances!E673),"min", MIN(Instances!E673:Instances!E673),"max", MAX(Instances!E673:Instances!E673),"diff", MAX(Instances!E673:Instances!E673)-MIN(Instances!E673:Instances!E673))</f>
        <v>0</v>
      </c>
      <c r="F673" s="1" cm="1">
        <f t="array" ref="F673">_xlfn.SWITCH($A$2,"average", AVERAGE(Instances!F673:Instances!F673),"median", MEDIAN(Instances!F673:Instances!F673),"min", MIN(Instances!F673:Instances!F673),"max", MAX(Instances!F673:Instances!F673),"diff", MAX(Instances!F673:Instances!F673)-MIN(Instances!F673:Instances!F673))</f>
        <v>0</v>
      </c>
      <c r="G673" s="1" cm="1">
        <f t="array" ref="G673">_xlfn.SWITCH($A$2,"average", AVERAGE(Instances!G673:Instances!G673),"median", MEDIAN(Instances!G673:Instances!G673),"min", MIN(Instances!G673:Instances!G673),"max", MAX(Instances!G673:Instances!G673),"diff", MAX(Instances!G673:Instances!G673)-MIN(Instances!G673:Instances!G673))</f>
        <v>0</v>
      </c>
      <c r="H673" s="1" cm="1">
        <f t="array" ref="H673">_xlfn.SWITCH($A$2,"average", AVERAGE(Instances!H673:Instances!H673),"median", MEDIAN(Instances!H673:Instances!H673),"min", MIN(Instances!H673:Instances!H673),"max", MAX(Instances!H673:Instances!H673),"diff", MAX(Instances!H673:Instances!H673)-MIN(Instances!H673:Instances!H673))</f>
        <v>0</v>
      </c>
      <c r="I673" s="1" cm="1">
        <f t="array" ref="I673">_xlfn.SWITCH($A$2,"average", AVERAGE(Instances!I673:Instances!I673),"median", MEDIAN(Instances!I673:Instances!I673),"min", MIN(Instances!I673:Instances!I673),"max", MAX(Instances!I673:Instances!I673),"diff", MAX(Instances!I673:Instances!I673)-MIN(Instances!I673:Instances!I673))</f>
        <v>0</v>
      </c>
      <c r="J673" s="1" cm="1">
        <f t="array" ref="J673">_xlfn.SWITCH($A$2,"average", AVERAGE(Instances!J673:Instances!J673),"median", MEDIAN(Instances!J673:Instances!J673),"min", MIN(Instances!J673:Instances!J673),"max", MAX(Instances!J673:Instances!J673),"diff", MAX(Instances!J673:Instances!J673)-MIN(Instances!J673:Instances!J673))</f>
        <v>0</v>
      </c>
      <c r="K673" s="1" cm="1">
        <f t="array" ref="K673">_xlfn.SWITCH($A$2,"average", AVERAGE(Instances!K673:Instances!K673),"median", MEDIAN(Instances!K673:Instances!K673),"min", MIN(Instances!K673:Instances!K673),"max", MAX(Instances!K673:Instances!K673),"diff", MAX(Instances!K673:Instances!K673)-MIN(Instances!K673:Instances!K673))</f>
        <v>0</v>
      </c>
      <c r="L673" s="1"/>
      <c r="M673" s="1" cm="1">
        <f t="array" ref="M673">_xlfn.SWITCH($A$2,"average", AVERAGE(Instances!M673:Instances!M673),"median", MEDIAN(Instances!M673:Instances!M673),"min", MIN(Instances!M673:Instances!M673),"max", MAX(Instances!M673:Instances!M673),"diff", MAX(Instances!M673:Instances!M673)-MIN(Instances!M673:Instances!M673))</f>
        <v>0</v>
      </c>
      <c r="N673" s="1" cm="1">
        <f t="array" ref="N673">_xlfn.SWITCH($A$2,"average", AVERAGE(Instances!N673:Instances!N673),"median", MEDIAN(Instances!N673:Instances!N673),"min", MIN(Instances!N673:Instances!N673),"max", MAX(Instances!N673:Instances!N673),"diff", MAX(Instances!N673:Instances!N673)-MIN(Instances!N673:Instances!N673))</f>
        <v>0</v>
      </c>
      <c r="O673" s="1"/>
      <c r="P673" s="1" cm="1">
        <f t="array" ref="P673">_xlfn.SWITCH($A$2,"average", AVERAGE(Instances!P673:Instances!P673),"median", MEDIAN(Instances!P673:Instances!P673),"min", MIN(Instances!P673:Instances!P673),"max", MAX(Instances!P673:Instances!P673),"diff", MAX(Instances!P673:Instances!P673)-MIN(Instances!P673:Instances!P673))</f>
        <v>0</v>
      </c>
      <c r="Q673" s="1" cm="1">
        <f t="array" ref="Q673">_xlfn.SWITCH($A$2,"average", AVERAGE(Instances!Q673:Instances!Q673),"median", MEDIAN(Instances!Q673:Instances!Q673),"min", MIN(Instances!Q673:Instances!Q673),"max", MAX(Instances!Q673:Instances!Q673),"diff", MAX(Instances!Q673:Instances!Q673)-MIN(Instances!Q673:Instances!Q673))</f>
        <v>0</v>
      </c>
      <c r="R673" s="1" cm="1">
        <f t="array" ref="R673">_xlfn.SWITCH($A$2,"average", AVERAGE(Instances!R673:Instances!R673),"median", MEDIAN(Instances!R673:Instances!R673),"min", MIN(Instances!R673:Instances!R673),"max", MAX(Instances!R673:Instances!R673),"diff", MAX(Instances!R673:Instances!R673)-MIN(Instances!R673:Instances!R673))</f>
        <v>0</v>
      </c>
      <c r="S673" s="1">
        <f>MIN($B673)</f>
        <v>0</v>
      </c>
      <c r="T673" s="1">
        <f>MIN($C673)</f>
        <v>0</v>
      </c>
      <c r="U673" s="1">
        <f>MIN($D673)</f>
        <v>0</v>
      </c>
      <c r="V673" s="1">
        <f>MIN($E673)</f>
        <v>0</v>
      </c>
      <c r="W673" s="1">
        <f>MIN($F673)</f>
        <v>0</v>
      </c>
      <c r="X673" s="1">
        <f>MIN($G673)</f>
        <v>0</v>
      </c>
      <c r="Y673" s="1">
        <f>MIN($H673)</f>
        <v>0</v>
      </c>
      <c r="Z673" s="1">
        <f>MIN($I673)</f>
        <v>0</v>
      </c>
      <c r="AA673" s="1">
        <f>MIN($J673)</f>
        <v>0</v>
      </c>
      <c r="AB673" s="1">
        <f>MIN($K673)</f>
        <v>0</v>
      </c>
      <c r="AC673" s="1">
        <f>MIN($M673)</f>
        <v>0</v>
      </c>
      <c r="AD673" s="1">
        <f>MIN($N673)</f>
        <v>0</v>
      </c>
      <c r="AE673" s="1">
        <f>MIN($P673)</f>
        <v>0</v>
      </c>
      <c r="AF673" s="1">
        <f>MIN($Q673)</f>
        <v>0</v>
      </c>
      <c r="AG673" s="1">
        <f>MIN($R673)</f>
        <v>0</v>
      </c>
      <c r="AH673" s="1">
        <f>MEDIAN($B673)</f>
        <v>0</v>
      </c>
      <c r="AI673" s="1">
        <f>MEDIAN($C673)</f>
        <v>0</v>
      </c>
      <c r="AJ673" s="1">
        <f>MEDIAN($D673)</f>
        <v>0</v>
      </c>
      <c r="AK673" s="1">
        <f>MEDIAN($E673)</f>
        <v>0</v>
      </c>
      <c r="AL673" s="1">
        <f>MEDIAN($F673)</f>
        <v>0</v>
      </c>
      <c r="AM673" s="1">
        <f>MEDIAN($G673)</f>
        <v>0</v>
      </c>
      <c r="AN673" s="1">
        <f>MEDIAN($H673)</f>
        <v>0</v>
      </c>
      <c r="AO673" s="1">
        <f>MEDIAN($I673)</f>
        <v>0</v>
      </c>
      <c r="AP673" s="1">
        <f>MEDIAN($J673)</f>
        <v>0</v>
      </c>
      <c r="AQ673" s="1">
        <f>MEDIAN($K673)</f>
        <v>0</v>
      </c>
      <c r="AR673" s="1">
        <f>MEDIAN($M673)</f>
        <v>0</v>
      </c>
      <c r="AS673" s="1">
        <f>MEDIAN($N673)</f>
        <v>0</v>
      </c>
      <c r="AT673" s="1">
        <f>MEDIAN($P673)</f>
        <v>0</v>
      </c>
      <c r="AU673" s="1">
        <f>MEDIAN($Q673)</f>
        <v>0</v>
      </c>
      <c r="AV673" s="1">
        <f>MEDIAN($R673)</f>
        <v>0</v>
      </c>
      <c r="AW673" s="1">
        <f>MAX($B673)</f>
        <v>0</v>
      </c>
      <c r="AX673" s="1">
        <f>MAX($C673)</f>
        <v>0</v>
      </c>
      <c r="AY673" s="1">
        <f>MAX($D673)</f>
        <v>0</v>
      </c>
      <c r="AZ673" s="1">
        <f>MAX($E673)</f>
        <v>0</v>
      </c>
      <c r="BA673" s="1">
        <f>MAX($F673)</f>
        <v>0</v>
      </c>
      <c r="BB673" s="1">
        <f>MAX($G673)</f>
        <v>0</v>
      </c>
      <c r="BC673" s="1">
        <f>MAX($H673)</f>
        <v>0</v>
      </c>
      <c r="BD673" s="1">
        <f>MAX($I673)</f>
        <v>0</v>
      </c>
      <c r="BE673" s="1">
        <f>MAX($J673)</f>
        <v>0</v>
      </c>
      <c r="BF673" s="1">
        <f>MAX($K673)</f>
        <v>0</v>
      </c>
      <c r="BG673" s="1">
        <f>MAX($M673)</f>
        <v>0</v>
      </c>
      <c r="BH673" s="1">
        <f>MAX($N673)</f>
        <v>0</v>
      </c>
      <c r="BI673" s="1">
        <f>MAX($P673)</f>
        <v>0</v>
      </c>
      <c r="BJ673" s="1">
        <f>MAX($Q673)</f>
        <v>0</v>
      </c>
      <c r="BK673" s="1">
        <f>MAX($R673)</f>
        <v>0</v>
      </c>
    </row>
    <row r="674" spans="1:63">
      <c r="A674" s="1" t="s">
        <v>188</v>
      </c>
      <c r="B674" s="1" cm="1">
        <f t="array" ref="B674">_xlfn.SWITCH($A$2,"average", AVERAGE(Instances!B674:Instances!B674),"median", MEDIAN(Instances!B674:Instances!B674),"min", MIN(Instances!B674:Instances!B674),"max", MAX(Instances!B674:Instances!B674),"diff", MAX(Instances!B674:Instances!B674)-MIN(Instances!B674:Instances!B674))</f>
        <v>0</v>
      </c>
      <c r="C674" s="1" cm="1">
        <f t="array" ref="C674">_xlfn.SWITCH($A$2,"average", AVERAGE(Instances!C674:Instances!C674),"median", MEDIAN(Instances!C674:Instances!C674),"min", MIN(Instances!C674:Instances!C674),"max", MAX(Instances!C674:Instances!C674),"diff", MAX(Instances!C674:Instances!C674)-MIN(Instances!C674:Instances!C674))</f>
        <v>0</v>
      </c>
      <c r="D674" s="1" cm="1">
        <f t="array" ref="D674">_xlfn.SWITCH($A$2,"average", AVERAGE(Instances!D674:Instances!D674),"median", MEDIAN(Instances!D674:Instances!D674),"min", MIN(Instances!D674:Instances!D674),"max", MAX(Instances!D674:Instances!D674),"diff", MAX(Instances!D674:Instances!D674)-MIN(Instances!D674:Instances!D674))</f>
        <v>0</v>
      </c>
      <c r="E674" s="1" cm="1">
        <f t="array" ref="E674">_xlfn.SWITCH($A$2,"average", AVERAGE(Instances!E674:Instances!E674),"median", MEDIAN(Instances!E674:Instances!E674),"min", MIN(Instances!E674:Instances!E674),"max", MAX(Instances!E674:Instances!E674),"diff", MAX(Instances!E674:Instances!E674)-MIN(Instances!E674:Instances!E674))</f>
        <v>0</v>
      </c>
      <c r="F674" s="1" cm="1">
        <f t="array" ref="F674">_xlfn.SWITCH($A$2,"average", AVERAGE(Instances!F674:Instances!F674),"median", MEDIAN(Instances!F674:Instances!F674),"min", MIN(Instances!F674:Instances!F674),"max", MAX(Instances!F674:Instances!F674),"diff", MAX(Instances!F674:Instances!F674)-MIN(Instances!F674:Instances!F674))</f>
        <v>0</v>
      </c>
      <c r="G674" s="1" cm="1">
        <f t="array" ref="G674">_xlfn.SWITCH($A$2,"average", AVERAGE(Instances!G674:Instances!G674),"median", MEDIAN(Instances!G674:Instances!G674),"min", MIN(Instances!G674:Instances!G674),"max", MAX(Instances!G674:Instances!G674),"diff", MAX(Instances!G674:Instances!G674)-MIN(Instances!G674:Instances!G674))</f>
        <v>0</v>
      </c>
      <c r="H674" s="1" cm="1">
        <f t="array" ref="H674">_xlfn.SWITCH($A$2,"average", AVERAGE(Instances!H674:Instances!H674),"median", MEDIAN(Instances!H674:Instances!H674),"min", MIN(Instances!H674:Instances!H674),"max", MAX(Instances!H674:Instances!H674),"diff", MAX(Instances!H674:Instances!H674)-MIN(Instances!H674:Instances!H674))</f>
        <v>0</v>
      </c>
      <c r="I674" s="1" cm="1">
        <f t="array" ref="I674">_xlfn.SWITCH($A$2,"average", AVERAGE(Instances!I674:Instances!I674),"median", MEDIAN(Instances!I674:Instances!I674),"min", MIN(Instances!I674:Instances!I674),"max", MAX(Instances!I674:Instances!I674),"diff", MAX(Instances!I674:Instances!I674)-MIN(Instances!I674:Instances!I674))</f>
        <v>0</v>
      </c>
      <c r="J674" s="1" cm="1">
        <f t="array" ref="J674">_xlfn.SWITCH($A$2,"average", AVERAGE(Instances!J674:Instances!J674),"median", MEDIAN(Instances!J674:Instances!J674),"min", MIN(Instances!J674:Instances!J674),"max", MAX(Instances!J674:Instances!J674),"diff", MAX(Instances!J674:Instances!J674)-MIN(Instances!J674:Instances!J674))</f>
        <v>0</v>
      </c>
      <c r="K674" s="1" cm="1">
        <f t="array" ref="K674">_xlfn.SWITCH($A$2,"average", AVERAGE(Instances!K674:Instances!K674),"median", MEDIAN(Instances!K674:Instances!K674),"min", MIN(Instances!K674:Instances!K674),"max", MAX(Instances!K674:Instances!K674),"diff", MAX(Instances!K674:Instances!K674)-MIN(Instances!K674:Instances!K674))</f>
        <v>0</v>
      </c>
      <c r="L674" s="1"/>
      <c r="M674" s="1" cm="1">
        <f t="array" ref="M674">_xlfn.SWITCH($A$2,"average", AVERAGE(Instances!M674:Instances!M674),"median", MEDIAN(Instances!M674:Instances!M674),"min", MIN(Instances!M674:Instances!M674),"max", MAX(Instances!M674:Instances!M674),"diff", MAX(Instances!M674:Instances!M674)-MIN(Instances!M674:Instances!M674))</f>
        <v>0</v>
      </c>
      <c r="N674" s="1" cm="1">
        <f t="array" ref="N674">_xlfn.SWITCH($A$2,"average", AVERAGE(Instances!N674:Instances!N674),"median", MEDIAN(Instances!N674:Instances!N674),"min", MIN(Instances!N674:Instances!N674),"max", MAX(Instances!N674:Instances!N674),"diff", MAX(Instances!N674:Instances!N674)-MIN(Instances!N674:Instances!N674))</f>
        <v>0</v>
      </c>
      <c r="O674" s="1"/>
      <c r="P674" s="1" cm="1">
        <f t="array" ref="P674">_xlfn.SWITCH($A$2,"average", AVERAGE(Instances!P674:Instances!P674),"median", MEDIAN(Instances!P674:Instances!P674),"min", MIN(Instances!P674:Instances!P674),"max", MAX(Instances!P674:Instances!P674),"diff", MAX(Instances!P674:Instances!P674)-MIN(Instances!P674:Instances!P674))</f>
        <v>0</v>
      </c>
      <c r="Q674" s="1" cm="1">
        <f t="array" ref="Q674">_xlfn.SWITCH($A$2,"average", AVERAGE(Instances!Q674:Instances!Q674),"median", MEDIAN(Instances!Q674:Instances!Q674),"min", MIN(Instances!Q674:Instances!Q674),"max", MAX(Instances!Q674:Instances!Q674),"diff", MAX(Instances!Q674:Instances!Q674)-MIN(Instances!Q674:Instances!Q674))</f>
        <v>0</v>
      </c>
      <c r="R674" s="1" cm="1">
        <f t="array" ref="R674">_xlfn.SWITCH($A$2,"average", AVERAGE(Instances!R674:Instances!R674),"median", MEDIAN(Instances!R674:Instances!R674),"min", MIN(Instances!R674:Instances!R674),"max", MAX(Instances!R674:Instances!R674),"diff", MAX(Instances!R674:Instances!R674)-MIN(Instances!R674:Instances!R674))</f>
        <v>0</v>
      </c>
      <c r="S674" s="1">
        <f>MIN($B674)</f>
        <v>0</v>
      </c>
      <c r="T674" s="1">
        <f>MIN($C674)</f>
        <v>0</v>
      </c>
      <c r="U674" s="1">
        <f>MIN($D674)</f>
        <v>0</v>
      </c>
      <c r="V674" s="1">
        <f>MIN($E674)</f>
        <v>0</v>
      </c>
      <c r="W674" s="1">
        <f>MIN($F674)</f>
        <v>0</v>
      </c>
      <c r="X674" s="1">
        <f>MIN($G674)</f>
        <v>0</v>
      </c>
      <c r="Y674" s="1">
        <f>MIN($H674)</f>
        <v>0</v>
      </c>
      <c r="Z674" s="1">
        <f>MIN($I674)</f>
        <v>0</v>
      </c>
      <c r="AA674" s="1">
        <f>MIN($J674)</f>
        <v>0</v>
      </c>
      <c r="AB674" s="1">
        <f>MIN($K674)</f>
        <v>0</v>
      </c>
      <c r="AC674" s="1">
        <f>MIN($M674)</f>
        <v>0</v>
      </c>
      <c r="AD674" s="1">
        <f>MIN($N674)</f>
        <v>0</v>
      </c>
      <c r="AE674" s="1">
        <f>MIN($P674)</f>
        <v>0</v>
      </c>
      <c r="AF674" s="1">
        <f>MIN($Q674)</f>
        <v>0</v>
      </c>
      <c r="AG674" s="1">
        <f>MIN($R674)</f>
        <v>0</v>
      </c>
      <c r="AH674" s="1">
        <f>MEDIAN($B674)</f>
        <v>0</v>
      </c>
      <c r="AI674" s="1">
        <f>MEDIAN($C674)</f>
        <v>0</v>
      </c>
      <c r="AJ674" s="1">
        <f>MEDIAN($D674)</f>
        <v>0</v>
      </c>
      <c r="AK674" s="1">
        <f>MEDIAN($E674)</f>
        <v>0</v>
      </c>
      <c r="AL674" s="1">
        <f>MEDIAN($F674)</f>
        <v>0</v>
      </c>
      <c r="AM674" s="1">
        <f>MEDIAN($G674)</f>
        <v>0</v>
      </c>
      <c r="AN674" s="1">
        <f>MEDIAN($H674)</f>
        <v>0</v>
      </c>
      <c r="AO674" s="1">
        <f>MEDIAN($I674)</f>
        <v>0</v>
      </c>
      <c r="AP674" s="1">
        <f>MEDIAN($J674)</f>
        <v>0</v>
      </c>
      <c r="AQ674" s="1">
        <f>MEDIAN($K674)</f>
        <v>0</v>
      </c>
      <c r="AR674" s="1">
        <f>MEDIAN($M674)</f>
        <v>0</v>
      </c>
      <c r="AS674" s="1">
        <f>MEDIAN($N674)</f>
        <v>0</v>
      </c>
      <c r="AT674" s="1">
        <f>MEDIAN($P674)</f>
        <v>0</v>
      </c>
      <c r="AU674" s="1">
        <f>MEDIAN($Q674)</f>
        <v>0</v>
      </c>
      <c r="AV674" s="1">
        <f>MEDIAN($R674)</f>
        <v>0</v>
      </c>
      <c r="AW674" s="1">
        <f>MAX($B674)</f>
        <v>0</v>
      </c>
      <c r="AX674" s="1">
        <f>MAX($C674)</f>
        <v>0</v>
      </c>
      <c r="AY674" s="1">
        <f>MAX($D674)</f>
        <v>0</v>
      </c>
      <c r="AZ674" s="1">
        <f>MAX($E674)</f>
        <v>0</v>
      </c>
      <c r="BA674" s="1">
        <f>MAX($F674)</f>
        <v>0</v>
      </c>
      <c r="BB674" s="1">
        <f>MAX($G674)</f>
        <v>0</v>
      </c>
      <c r="BC674" s="1">
        <f>MAX($H674)</f>
        <v>0</v>
      </c>
      <c r="BD674" s="1">
        <f>MAX($I674)</f>
        <v>0</v>
      </c>
      <c r="BE674" s="1">
        <f>MAX($J674)</f>
        <v>0</v>
      </c>
      <c r="BF674" s="1">
        <f>MAX($K674)</f>
        <v>0</v>
      </c>
      <c r="BG674" s="1">
        <f>MAX($M674)</f>
        <v>0</v>
      </c>
      <c r="BH674" s="1">
        <f>MAX($N674)</f>
        <v>0</v>
      </c>
      <c r="BI674" s="1">
        <f>MAX($P674)</f>
        <v>0</v>
      </c>
      <c r="BJ674" s="1">
        <f>MAX($Q674)</f>
        <v>0</v>
      </c>
      <c r="BK674" s="1">
        <f>MAX($R674)</f>
        <v>0</v>
      </c>
    </row>
    <row r="675" spans="1:63">
      <c r="A675" s="1" t="s">
        <v>189</v>
      </c>
      <c r="B675" s="1" cm="1">
        <f t="array" ref="B675">_xlfn.SWITCH($A$2,"average", AVERAGE(Instances!B675:Instances!B675),"median", MEDIAN(Instances!B675:Instances!B675),"min", MIN(Instances!B675:Instances!B675),"max", MAX(Instances!B675:Instances!B675),"diff", MAX(Instances!B675:Instances!B675)-MIN(Instances!B675:Instances!B675))</f>
        <v>0</v>
      </c>
      <c r="C675" s="1" cm="1">
        <f t="array" ref="C675">_xlfn.SWITCH($A$2,"average", AVERAGE(Instances!C675:Instances!C675),"median", MEDIAN(Instances!C675:Instances!C675),"min", MIN(Instances!C675:Instances!C675),"max", MAX(Instances!C675:Instances!C675),"diff", MAX(Instances!C675:Instances!C675)-MIN(Instances!C675:Instances!C675))</f>
        <v>0</v>
      </c>
      <c r="D675" s="1" cm="1">
        <f t="array" ref="D675">_xlfn.SWITCH($A$2,"average", AVERAGE(Instances!D675:Instances!D675),"median", MEDIAN(Instances!D675:Instances!D675),"min", MIN(Instances!D675:Instances!D675),"max", MAX(Instances!D675:Instances!D675),"diff", MAX(Instances!D675:Instances!D675)-MIN(Instances!D675:Instances!D675))</f>
        <v>0</v>
      </c>
      <c r="E675" s="1" cm="1">
        <f t="array" ref="E675">_xlfn.SWITCH($A$2,"average", AVERAGE(Instances!E675:Instances!E675),"median", MEDIAN(Instances!E675:Instances!E675),"min", MIN(Instances!E675:Instances!E675),"max", MAX(Instances!E675:Instances!E675),"diff", MAX(Instances!E675:Instances!E675)-MIN(Instances!E675:Instances!E675))</f>
        <v>0</v>
      </c>
      <c r="F675" s="1" cm="1">
        <f t="array" ref="F675">_xlfn.SWITCH($A$2,"average", AVERAGE(Instances!F675:Instances!F675),"median", MEDIAN(Instances!F675:Instances!F675),"min", MIN(Instances!F675:Instances!F675),"max", MAX(Instances!F675:Instances!F675),"diff", MAX(Instances!F675:Instances!F675)-MIN(Instances!F675:Instances!F675))</f>
        <v>0</v>
      </c>
      <c r="G675" s="1" cm="1">
        <f t="array" ref="G675">_xlfn.SWITCH($A$2,"average", AVERAGE(Instances!G675:Instances!G675),"median", MEDIAN(Instances!G675:Instances!G675),"min", MIN(Instances!G675:Instances!G675),"max", MAX(Instances!G675:Instances!G675),"diff", MAX(Instances!G675:Instances!G675)-MIN(Instances!G675:Instances!G675))</f>
        <v>0</v>
      </c>
      <c r="H675" s="1" cm="1">
        <f t="array" ref="H675">_xlfn.SWITCH($A$2,"average", AVERAGE(Instances!H675:Instances!H675),"median", MEDIAN(Instances!H675:Instances!H675),"min", MIN(Instances!H675:Instances!H675),"max", MAX(Instances!H675:Instances!H675),"diff", MAX(Instances!H675:Instances!H675)-MIN(Instances!H675:Instances!H675))</f>
        <v>0</v>
      </c>
      <c r="I675" s="1" cm="1">
        <f t="array" ref="I675">_xlfn.SWITCH($A$2,"average", AVERAGE(Instances!I675:Instances!I675),"median", MEDIAN(Instances!I675:Instances!I675),"min", MIN(Instances!I675:Instances!I675),"max", MAX(Instances!I675:Instances!I675),"diff", MAX(Instances!I675:Instances!I675)-MIN(Instances!I675:Instances!I675))</f>
        <v>0</v>
      </c>
      <c r="J675" s="1" cm="1">
        <f t="array" ref="J675">_xlfn.SWITCH($A$2,"average", AVERAGE(Instances!J675:Instances!J675),"median", MEDIAN(Instances!J675:Instances!J675),"min", MIN(Instances!J675:Instances!J675),"max", MAX(Instances!J675:Instances!J675),"diff", MAX(Instances!J675:Instances!J675)-MIN(Instances!J675:Instances!J675))</f>
        <v>0</v>
      </c>
      <c r="K675" s="1" cm="1">
        <f t="array" ref="K675">_xlfn.SWITCH($A$2,"average", AVERAGE(Instances!K675:Instances!K675),"median", MEDIAN(Instances!K675:Instances!K675),"min", MIN(Instances!K675:Instances!K675),"max", MAX(Instances!K675:Instances!K675),"diff", MAX(Instances!K675:Instances!K675)-MIN(Instances!K675:Instances!K675))</f>
        <v>0</v>
      </c>
      <c r="L675" s="1"/>
      <c r="M675" s="1" cm="1">
        <f t="array" ref="M675">_xlfn.SWITCH($A$2,"average", AVERAGE(Instances!M675:Instances!M675),"median", MEDIAN(Instances!M675:Instances!M675),"min", MIN(Instances!M675:Instances!M675),"max", MAX(Instances!M675:Instances!M675),"diff", MAX(Instances!M675:Instances!M675)-MIN(Instances!M675:Instances!M675))</f>
        <v>0</v>
      </c>
      <c r="N675" s="1" cm="1">
        <f t="array" ref="N675">_xlfn.SWITCH($A$2,"average", AVERAGE(Instances!N675:Instances!N675),"median", MEDIAN(Instances!N675:Instances!N675),"min", MIN(Instances!N675:Instances!N675),"max", MAX(Instances!N675:Instances!N675),"diff", MAX(Instances!N675:Instances!N675)-MIN(Instances!N675:Instances!N675))</f>
        <v>0</v>
      </c>
      <c r="O675" s="1"/>
      <c r="P675" s="1" cm="1">
        <f t="array" ref="P675">_xlfn.SWITCH($A$2,"average", AVERAGE(Instances!P675:Instances!P675),"median", MEDIAN(Instances!P675:Instances!P675),"min", MIN(Instances!P675:Instances!P675),"max", MAX(Instances!P675:Instances!P675),"diff", MAX(Instances!P675:Instances!P675)-MIN(Instances!P675:Instances!P675))</f>
        <v>0</v>
      </c>
      <c r="Q675" s="1" cm="1">
        <f t="array" ref="Q675">_xlfn.SWITCH($A$2,"average", AVERAGE(Instances!Q675:Instances!Q675),"median", MEDIAN(Instances!Q675:Instances!Q675),"min", MIN(Instances!Q675:Instances!Q675),"max", MAX(Instances!Q675:Instances!Q675),"diff", MAX(Instances!Q675:Instances!Q675)-MIN(Instances!Q675:Instances!Q675))</f>
        <v>0</v>
      </c>
      <c r="R675" s="1" cm="1">
        <f t="array" ref="R675">_xlfn.SWITCH($A$2,"average", AVERAGE(Instances!R675:Instances!R675),"median", MEDIAN(Instances!R675:Instances!R675),"min", MIN(Instances!R675:Instances!R675),"max", MAX(Instances!R675:Instances!R675),"diff", MAX(Instances!R675:Instances!R675)-MIN(Instances!R675:Instances!R675))</f>
        <v>0</v>
      </c>
      <c r="S675" s="1">
        <f>MIN($B675)</f>
        <v>0</v>
      </c>
      <c r="T675" s="1">
        <f>MIN($C675)</f>
        <v>0</v>
      </c>
      <c r="U675" s="1">
        <f>MIN($D675)</f>
        <v>0</v>
      </c>
      <c r="V675" s="1">
        <f>MIN($E675)</f>
        <v>0</v>
      </c>
      <c r="W675" s="1">
        <f>MIN($F675)</f>
        <v>0</v>
      </c>
      <c r="X675" s="1">
        <f>MIN($G675)</f>
        <v>0</v>
      </c>
      <c r="Y675" s="1">
        <f>MIN($H675)</f>
        <v>0</v>
      </c>
      <c r="Z675" s="1">
        <f>MIN($I675)</f>
        <v>0</v>
      </c>
      <c r="AA675" s="1">
        <f>MIN($J675)</f>
        <v>0</v>
      </c>
      <c r="AB675" s="1">
        <f>MIN($K675)</f>
        <v>0</v>
      </c>
      <c r="AC675" s="1">
        <f>MIN($M675)</f>
        <v>0</v>
      </c>
      <c r="AD675" s="1">
        <f>MIN($N675)</f>
        <v>0</v>
      </c>
      <c r="AE675" s="1">
        <f>MIN($P675)</f>
        <v>0</v>
      </c>
      <c r="AF675" s="1">
        <f>MIN($Q675)</f>
        <v>0</v>
      </c>
      <c r="AG675" s="1">
        <f>MIN($R675)</f>
        <v>0</v>
      </c>
      <c r="AH675" s="1">
        <f>MEDIAN($B675)</f>
        <v>0</v>
      </c>
      <c r="AI675" s="1">
        <f>MEDIAN($C675)</f>
        <v>0</v>
      </c>
      <c r="AJ675" s="1">
        <f>MEDIAN($D675)</f>
        <v>0</v>
      </c>
      <c r="AK675" s="1">
        <f>MEDIAN($E675)</f>
        <v>0</v>
      </c>
      <c r="AL675" s="1">
        <f>MEDIAN($F675)</f>
        <v>0</v>
      </c>
      <c r="AM675" s="1">
        <f>MEDIAN($G675)</f>
        <v>0</v>
      </c>
      <c r="AN675" s="1">
        <f>MEDIAN($H675)</f>
        <v>0</v>
      </c>
      <c r="AO675" s="1">
        <f>MEDIAN($I675)</f>
        <v>0</v>
      </c>
      <c r="AP675" s="1">
        <f>MEDIAN($J675)</f>
        <v>0</v>
      </c>
      <c r="AQ675" s="1">
        <f>MEDIAN($K675)</f>
        <v>0</v>
      </c>
      <c r="AR675" s="1">
        <f>MEDIAN($M675)</f>
        <v>0</v>
      </c>
      <c r="AS675" s="1">
        <f>MEDIAN($N675)</f>
        <v>0</v>
      </c>
      <c r="AT675" s="1">
        <f>MEDIAN($P675)</f>
        <v>0</v>
      </c>
      <c r="AU675" s="1">
        <f>MEDIAN($Q675)</f>
        <v>0</v>
      </c>
      <c r="AV675" s="1">
        <f>MEDIAN($R675)</f>
        <v>0</v>
      </c>
      <c r="AW675" s="1">
        <f>MAX($B675)</f>
        <v>0</v>
      </c>
      <c r="AX675" s="1">
        <f>MAX($C675)</f>
        <v>0</v>
      </c>
      <c r="AY675" s="1">
        <f>MAX($D675)</f>
        <v>0</v>
      </c>
      <c r="AZ675" s="1">
        <f>MAX($E675)</f>
        <v>0</v>
      </c>
      <c r="BA675" s="1">
        <f>MAX($F675)</f>
        <v>0</v>
      </c>
      <c r="BB675" s="1">
        <f>MAX($G675)</f>
        <v>0</v>
      </c>
      <c r="BC675" s="1">
        <f>MAX($H675)</f>
        <v>0</v>
      </c>
      <c r="BD675" s="1">
        <f>MAX($I675)</f>
        <v>0</v>
      </c>
      <c r="BE675" s="1">
        <f>MAX($J675)</f>
        <v>0</v>
      </c>
      <c r="BF675" s="1">
        <f>MAX($K675)</f>
        <v>0</v>
      </c>
      <c r="BG675" s="1">
        <f>MAX($M675)</f>
        <v>0</v>
      </c>
      <c r="BH675" s="1">
        <f>MAX($N675)</f>
        <v>0</v>
      </c>
      <c r="BI675" s="1">
        <f>MAX($P675)</f>
        <v>0</v>
      </c>
      <c r="BJ675" s="1">
        <f>MAX($Q675)</f>
        <v>0</v>
      </c>
      <c r="BK675" s="1">
        <f>MAX($R675)</f>
        <v>0</v>
      </c>
    </row>
    <row r="676" spans="1:63">
      <c r="A676" s="1" t="s">
        <v>190</v>
      </c>
      <c r="B676" s="1" cm="1">
        <f t="array" ref="B676">_xlfn.SWITCH($A$2,"average", AVERAGE(Instances!B676:Instances!B676),"median", MEDIAN(Instances!B676:Instances!B676),"min", MIN(Instances!B676:Instances!B676),"max", MAX(Instances!B676:Instances!B676),"diff", MAX(Instances!B676:Instances!B676)-MIN(Instances!B676:Instances!B676))</f>
        <v>0</v>
      </c>
      <c r="C676" s="1" cm="1">
        <f t="array" ref="C676">_xlfn.SWITCH($A$2,"average", AVERAGE(Instances!C676:Instances!C676),"median", MEDIAN(Instances!C676:Instances!C676),"min", MIN(Instances!C676:Instances!C676),"max", MAX(Instances!C676:Instances!C676),"diff", MAX(Instances!C676:Instances!C676)-MIN(Instances!C676:Instances!C676))</f>
        <v>0</v>
      </c>
      <c r="D676" s="1" cm="1">
        <f t="array" ref="D676">_xlfn.SWITCH($A$2,"average", AVERAGE(Instances!D676:Instances!D676),"median", MEDIAN(Instances!D676:Instances!D676),"min", MIN(Instances!D676:Instances!D676),"max", MAX(Instances!D676:Instances!D676),"diff", MAX(Instances!D676:Instances!D676)-MIN(Instances!D676:Instances!D676))</f>
        <v>0</v>
      </c>
      <c r="E676" s="1" cm="1">
        <f t="array" ref="E676">_xlfn.SWITCH($A$2,"average", AVERAGE(Instances!E676:Instances!E676),"median", MEDIAN(Instances!E676:Instances!E676),"min", MIN(Instances!E676:Instances!E676),"max", MAX(Instances!E676:Instances!E676),"diff", MAX(Instances!E676:Instances!E676)-MIN(Instances!E676:Instances!E676))</f>
        <v>0</v>
      </c>
      <c r="F676" s="1" cm="1">
        <f t="array" ref="F676">_xlfn.SWITCH($A$2,"average", AVERAGE(Instances!F676:Instances!F676),"median", MEDIAN(Instances!F676:Instances!F676),"min", MIN(Instances!F676:Instances!F676),"max", MAX(Instances!F676:Instances!F676),"diff", MAX(Instances!F676:Instances!F676)-MIN(Instances!F676:Instances!F676))</f>
        <v>0</v>
      </c>
      <c r="G676" s="1" cm="1">
        <f t="array" ref="G676">_xlfn.SWITCH($A$2,"average", AVERAGE(Instances!G676:Instances!G676),"median", MEDIAN(Instances!G676:Instances!G676),"min", MIN(Instances!G676:Instances!G676),"max", MAX(Instances!G676:Instances!G676),"diff", MAX(Instances!G676:Instances!G676)-MIN(Instances!G676:Instances!G676))</f>
        <v>0</v>
      </c>
      <c r="H676" s="1" cm="1">
        <f t="array" ref="H676">_xlfn.SWITCH($A$2,"average", AVERAGE(Instances!H676:Instances!H676),"median", MEDIAN(Instances!H676:Instances!H676),"min", MIN(Instances!H676:Instances!H676),"max", MAX(Instances!H676:Instances!H676),"diff", MAX(Instances!H676:Instances!H676)-MIN(Instances!H676:Instances!H676))</f>
        <v>0</v>
      </c>
      <c r="I676" s="1" cm="1">
        <f t="array" ref="I676">_xlfn.SWITCH($A$2,"average", AVERAGE(Instances!I676:Instances!I676),"median", MEDIAN(Instances!I676:Instances!I676),"min", MIN(Instances!I676:Instances!I676),"max", MAX(Instances!I676:Instances!I676),"diff", MAX(Instances!I676:Instances!I676)-MIN(Instances!I676:Instances!I676))</f>
        <v>0</v>
      </c>
      <c r="J676" s="1" cm="1">
        <f t="array" ref="J676">_xlfn.SWITCH($A$2,"average", AVERAGE(Instances!J676:Instances!J676),"median", MEDIAN(Instances!J676:Instances!J676),"min", MIN(Instances!J676:Instances!J676),"max", MAX(Instances!J676:Instances!J676),"diff", MAX(Instances!J676:Instances!J676)-MIN(Instances!J676:Instances!J676))</f>
        <v>0</v>
      </c>
      <c r="K676" s="1" cm="1">
        <f t="array" ref="K676">_xlfn.SWITCH($A$2,"average", AVERAGE(Instances!K676:Instances!K676),"median", MEDIAN(Instances!K676:Instances!K676),"min", MIN(Instances!K676:Instances!K676),"max", MAX(Instances!K676:Instances!K676),"diff", MAX(Instances!K676:Instances!K676)-MIN(Instances!K676:Instances!K676))</f>
        <v>0</v>
      </c>
      <c r="L676" s="1"/>
      <c r="M676" s="1" cm="1">
        <f t="array" ref="M676">_xlfn.SWITCH($A$2,"average", AVERAGE(Instances!M676:Instances!M676),"median", MEDIAN(Instances!M676:Instances!M676),"min", MIN(Instances!M676:Instances!M676),"max", MAX(Instances!M676:Instances!M676),"diff", MAX(Instances!M676:Instances!M676)-MIN(Instances!M676:Instances!M676))</f>
        <v>0</v>
      </c>
      <c r="N676" s="1" cm="1">
        <f t="array" ref="N676">_xlfn.SWITCH($A$2,"average", AVERAGE(Instances!N676:Instances!N676),"median", MEDIAN(Instances!N676:Instances!N676),"min", MIN(Instances!N676:Instances!N676),"max", MAX(Instances!N676:Instances!N676),"diff", MAX(Instances!N676:Instances!N676)-MIN(Instances!N676:Instances!N676))</f>
        <v>0</v>
      </c>
      <c r="O676" s="1"/>
      <c r="P676" s="1" cm="1">
        <f t="array" ref="P676">_xlfn.SWITCH($A$2,"average", AVERAGE(Instances!P676:Instances!P676),"median", MEDIAN(Instances!P676:Instances!P676),"min", MIN(Instances!P676:Instances!P676),"max", MAX(Instances!P676:Instances!P676),"diff", MAX(Instances!P676:Instances!P676)-MIN(Instances!P676:Instances!P676))</f>
        <v>0</v>
      </c>
      <c r="Q676" s="1" cm="1">
        <f t="array" ref="Q676">_xlfn.SWITCH($A$2,"average", AVERAGE(Instances!Q676:Instances!Q676),"median", MEDIAN(Instances!Q676:Instances!Q676),"min", MIN(Instances!Q676:Instances!Q676),"max", MAX(Instances!Q676:Instances!Q676),"diff", MAX(Instances!Q676:Instances!Q676)-MIN(Instances!Q676:Instances!Q676))</f>
        <v>0</v>
      </c>
      <c r="R676" s="1" cm="1">
        <f t="array" ref="R676">_xlfn.SWITCH($A$2,"average", AVERAGE(Instances!R676:Instances!R676),"median", MEDIAN(Instances!R676:Instances!R676),"min", MIN(Instances!R676:Instances!R676),"max", MAX(Instances!R676:Instances!R676),"diff", MAX(Instances!R676:Instances!R676)-MIN(Instances!R676:Instances!R676))</f>
        <v>0</v>
      </c>
      <c r="S676" s="1">
        <f>MIN($B676)</f>
        <v>0</v>
      </c>
      <c r="T676" s="1">
        <f>MIN($C676)</f>
        <v>0</v>
      </c>
      <c r="U676" s="1">
        <f>MIN($D676)</f>
        <v>0</v>
      </c>
      <c r="V676" s="1">
        <f>MIN($E676)</f>
        <v>0</v>
      </c>
      <c r="W676" s="1">
        <f>MIN($F676)</f>
        <v>0</v>
      </c>
      <c r="X676" s="1">
        <f>MIN($G676)</f>
        <v>0</v>
      </c>
      <c r="Y676" s="1">
        <f>MIN($H676)</f>
        <v>0</v>
      </c>
      <c r="Z676" s="1">
        <f>MIN($I676)</f>
        <v>0</v>
      </c>
      <c r="AA676" s="1">
        <f>MIN($J676)</f>
        <v>0</v>
      </c>
      <c r="AB676" s="1">
        <f>MIN($K676)</f>
        <v>0</v>
      </c>
      <c r="AC676" s="1">
        <f>MIN($M676)</f>
        <v>0</v>
      </c>
      <c r="AD676" s="1">
        <f>MIN($N676)</f>
        <v>0</v>
      </c>
      <c r="AE676" s="1">
        <f>MIN($P676)</f>
        <v>0</v>
      </c>
      <c r="AF676" s="1">
        <f>MIN($Q676)</f>
        <v>0</v>
      </c>
      <c r="AG676" s="1">
        <f>MIN($R676)</f>
        <v>0</v>
      </c>
      <c r="AH676" s="1">
        <f>MEDIAN($B676)</f>
        <v>0</v>
      </c>
      <c r="AI676" s="1">
        <f>MEDIAN($C676)</f>
        <v>0</v>
      </c>
      <c r="AJ676" s="1">
        <f>MEDIAN($D676)</f>
        <v>0</v>
      </c>
      <c r="AK676" s="1">
        <f>MEDIAN($E676)</f>
        <v>0</v>
      </c>
      <c r="AL676" s="1">
        <f>MEDIAN($F676)</f>
        <v>0</v>
      </c>
      <c r="AM676" s="1">
        <f>MEDIAN($G676)</f>
        <v>0</v>
      </c>
      <c r="AN676" s="1">
        <f>MEDIAN($H676)</f>
        <v>0</v>
      </c>
      <c r="AO676" s="1">
        <f>MEDIAN($I676)</f>
        <v>0</v>
      </c>
      <c r="AP676" s="1">
        <f>MEDIAN($J676)</f>
        <v>0</v>
      </c>
      <c r="AQ676" s="1">
        <f>MEDIAN($K676)</f>
        <v>0</v>
      </c>
      <c r="AR676" s="1">
        <f>MEDIAN($M676)</f>
        <v>0</v>
      </c>
      <c r="AS676" s="1">
        <f>MEDIAN($N676)</f>
        <v>0</v>
      </c>
      <c r="AT676" s="1">
        <f>MEDIAN($P676)</f>
        <v>0</v>
      </c>
      <c r="AU676" s="1">
        <f>MEDIAN($Q676)</f>
        <v>0</v>
      </c>
      <c r="AV676" s="1">
        <f>MEDIAN($R676)</f>
        <v>0</v>
      </c>
      <c r="AW676" s="1">
        <f>MAX($B676)</f>
        <v>0</v>
      </c>
      <c r="AX676" s="1">
        <f>MAX($C676)</f>
        <v>0</v>
      </c>
      <c r="AY676" s="1">
        <f>MAX($D676)</f>
        <v>0</v>
      </c>
      <c r="AZ676" s="1">
        <f>MAX($E676)</f>
        <v>0</v>
      </c>
      <c r="BA676" s="1">
        <f>MAX($F676)</f>
        <v>0</v>
      </c>
      <c r="BB676" s="1">
        <f>MAX($G676)</f>
        <v>0</v>
      </c>
      <c r="BC676" s="1">
        <f>MAX($H676)</f>
        <v>0</v>
      </c>
      <c r="BD676" s="1">
        <f>MAX($I676)</f>
        <v>0</v>
      </c>
      <c r="BE676" s="1">
        <f>MAX($J676)</f>
        <v>0</v>
      </c>
      <c r="BF676" s="1">
        <f>MAX($K676)</f>
        <v>0</v>
      </c>
      <c r="BG676" s="1">
        <f>MAX($M676)</f>
        <v>0</v>
      </c>
      <c r="BH676" s="1">
        <f>MAX($N676)</f>
        <v>0</v>
      </c>
      <c r="BI676" s="1">
        <f>MAX($P676)</f>
        <v>0</v>
      </c>
      <c r="BJ676" s="1">
        <f>MAX($Q676)</f>
        <v>0</v>
      </c>
      <c r="BK676" s="1">
        <f>MAX($R676)</f>
        <v>0</v>
      </c>
    </row>
    <row r="677" spans="1:63">
      <c r="A677" s="1" t="s">
        <v>191</v>
      </c>
      <c r="B677" s="1" cm="1">
        <f t="array" ref="B677">_xlfn.SWITCH($A$2,"average", AVERAGE(Instances!B677:Instances!B677),"median", MEDIAN(Instances!B677:Instances!B677),"min", MIN(Instances!B677:Instances!B677),"max", MAX(Instances!B677:Instances!B677),"diff", MAX(Instances!B677:Instances!B677)-MIN(Instances!B677:Instances!B677))</f>
        <v>0</v>
      </c>
      <c r="C677" s="1" cm="1">
        <f t="array" ref="C677">_xlfn.SWITCH($A$2,"average", AVERAGE(Instances!C677:Instances!C677),"median", MEDIAN(Instances!C677:Instances!C677),"min", MIN(Instances!C677:Instances!C677),"max", MAX(Instances!C677:Instances!C677),"diff", MAX(Instances!C677:Instances!C677)-MIN(Instances!C677:Instances!C677))</f>
        <v>0</v>
      </c>
      <c r="D677" s="1" cm="1">
        <f t="array" ref="D677">_xlfn.SWITCH($A$2,"average", AVERAGE(Instances!D677:Instances!D677),"median", MEDIAN(Instances!D677:Instances!D677),"min", MIN(Instances!D677:Instances!D677),"max", MAX(Instances!D677:Instances!D677),"diff", MAX(Instances!D677:Instances!D677)-MIN(Instances!D677:Instances!D677))</f>
        <v>0</v>
      </c>
      <c r="E677" s="1" cm="1">
        <f t="array" ref="E677">_xlfn.SWITCH($A$2,"average", AVERAGE(Instances!E677:Instances!E677),"median", MEDIAN(Instances!E677:Instances!E677),"min", MIN(Instances!E677:Instances!E677),"max", MAX(Instances!E677:Instances!E677),"diff", MAX(Instances!E677:Instances!E677)-MIN(Instances!E677:Instances!E677))</f>
        <v>0</v>
      </c>
      <c r="F677" s="1" cm="1">
        <f t="array" ref="F677">_xlfn.SWITCH($A$2,"average", AVERAGE(Instances!F677:Instances!F677),"median", MEDIAN(Instances!F677:Instances!F677),"min", MIN(Instances!F677:Instances!F677),"max", MAX(Instances!F677:Instances!F677),"diff", MAX(Instances!F677:Instances!F677)-MIN(Instances!F677:Instances!F677))</f>
        <v>0</v>
      </c>
      <c r="G677" s="1" cm="1">
        <f t="array" ref="G677">_xlfn.SWITCH($A$2,"average", AVERAGE(Instances!G677:Instances!G677),"median", MEDIAN(Instances!G677:Instances!G677),"min", MIN(Instances!G677:Instances!G677),"max", MAX(Instances!G677:Instances!G677),"diff", MAX(Instances!G677:Instances!G677)-MIN(Instances!G677:Instances!G677))</f>
        <v>0</v>
      </c>
      <c r="H677" s="1" cm="1">
        <f t="array" ref="H677">_xlfn.SWITCH($A$2,"average", AVERAGE(Instances!H677:Instances!H677),"median", MEDIAN(Instances!H677:Instances!H677),"min", MIN(Instances!H677:Instances!H677),"max", MAX(Instances!H677:Instances!H677),"diff", MAX(Instances!H677:Instances!H677)-MIN(Instances!H677:Instances!H677))</f>
        <v>0</v>
      </c>
      <c r="I677" s="1" cm="1">
        <f t="array" ref="I677">_xlfn.SWITCH($A$2,"average", AVERAGE(Instances!I677:Instances!I677),"median", MEDIAN(Instances!I677:Instances!I677),"min", MIN(Instances!I677:Instances!I677),"max", MAX(Instances!I677:Instances!I677),"diff", MAX(Instances!I677:Instances!I677)-MIN(Instances!I677:Instances!I677))</f>
        <v>0</v>
      </c>
      <c r="J677" s="1" cm="1">
        <f t="array" ref="J677">_xlfn.SWITCH($A$2,"average", AVERAGE(Instances!J677:Instances!J677),"median", MEDIAN(Instances!J677:Instances!J677),"min", MIN(Instances!J677:Instances!J677),"max", MAX(Instances!J677:Instances!J677),"diff", MAX(Instances!J677:Instances!J677)-MIN(Instances!J677:Instances!J677))</f>
        <v>0</v>
      </c>
      <c r="K677" s="1" cm="1">
        <f t="array" ref="K677">_xlfn.SWITCH($A$2,"average", AVERAGE(Instances!K677:Instances!K677),"median", MEDIAN(Instances!K677:Instances!K677),"min", MIN(Instances!K677:Instances!K677),"max", MAX(Instances!K677:Instances!K677),"diff", MAX(Instances!K677:Instances!K677)-MIN(Instances!K677:Instances!K677))</f>
        <v>0</v>
      </c>
      <c r="L677" s="1"/>
      <c r="M677" s="1" cm="1">
        <f t="array" ref="M677">_xlfn.SWITCH($A$2,"average", AVERAGE(Instances!M677:Instances!M677),"median", MEDIAN(Instances!M677:Instances!M677),"min", MIN(Instances!M677:Instances!M677),"max", MAX(Instances!M677:Instances!M677),"diff", MAX(Instances!M677:Instances!M677)-MIN(Instances!M677:Instances!M677))</f>
        <v>0</v>
      </c>
      <c r="N677" s="1" cm="1">
        <f t="array" ref="N677">_xlfn.SWITCH($A$2,"average", AVERAGE(Instances!N677:Instances!N677),"median", MEDIAN(Instances!N677:Instances!N677),"min", MIN(Instances!N677:Instances!N677),"max", MAX(Instances!N677:Instances!N677),"diff", MAX(Instances!N677:Instances!N677)-MIN(Instances!N677:Instances!N677))</f>
        <v>0</v>
      </c>
      <c r="O677" s="1"/>
      <c r="P677" s="1" cm="1">
        <f t="array" ref="P677">_xlfn.SWITCH($A$2,"average", AVERAGE(Instances!P677:Instances!P677),"median", MEDIAN(Instances!P677:Instances!P677),"min", MIN(Instances!P677:Instances!P677),"max", MAX(Instances!P677:Instances!P677),"diff", MAX(Instances!P677:Instances!P677)-MIN(Instances!P677:Instances!P677))</f>
        <v>0</v>
      </c>
      <c r="Q677" s="1" cm="1">
        <f t="array" ref="Q677">_xlfn.SWITCH($A$2,"average", AVERAGE(Instances!Q677:Instances!Q677),"median", MEDIAN(Instances!Q677:Instances!Q677),"min", MIN(Instances!Q677:Instances!Q677),"max", MAX(Instances!Q677:Instances!Q677),"diff", MAX(Instances!Q677:Instances!Q677)-MIN(Instances!Q677:Instances!Q677))</f>
        <v>0</v>
      </c>
      <c r="R677" s="1" cm="1">
        <f t="array" ref="R677">_xlfn.SWITCH($A$2,"average", AVERAGE(Instances!R677:Instances!R677),"median", MEDIAN(Instances!R677:Instances!R677),"min", MIN(Instances!R677:Instances!R677),"max", MAX(Instances!R677:Instances!R677),"diff", MAX(Instances!R677:Instances!R677)-MIN(Instances!R677:Instances!R677))</f>
        <v>0</v>
      </c>
      <c r="S677" s="1">
        <f>MIN($B677)</f>
        <v>0</v>
      </c>
      <c r="T677" s="1">
        <f>MIN($C677)</f>
        <v>0</v>
      </c>
      <c r="U677" s="1">
        <f>MIN($D677)</f>
        <v>0</v>
      </c>
      <c r="V677" s="1">
        <f>MIN($E677)</f>
        <v>0</v>
      </c>
      <c r="W677" s="1">
        <f>MIN($F677)</f>
        <v>0</v>
      </c>
      <c r="X677" s="1">
        <f>MIN($G677)</f>
        <v>0</v>
      </c>
      <c r="Y677" s="1">
        <f>MIN($H677)</f>
        <v>0</v>
      </c>
      <c r="Z677" s="1">
        <f>MIN($I677)</f>
        <v>0</v>
      </c>
      <c r="AA677" s="1">
        <f>MIN($J677)</f>
        <v>0</v>
      </c>
      <c r="AB677" s="1">
        <f>MIN($K677)</f>
        <v>0</v>
      </c>
      <c r="AC677" s="1">
        <f>MIN($M677)</f>
        <v>0</v>
      </c>
      <c r="AD677" s="1">
        <f>MIN($N677)</f>
        <v>0</v>
      </c>
      <c r="AE677" s="1">
        <f>MIN($P677)</f>
        <v>0</v>
      </c>
      <c r="AF677" s="1">
        <f>MIN($Q677)</f>
        <v>0</v>
      </c>
      <c r="AG677" s="1">
        <f>MIN($R677)</f>
        <v>0</v>
      </c>
      <c r="AH677" s="1">
        <f>MEDIAN($B677)</f>
        <v>0</v>
      </c>
      <c r="AI677" s="1">
        <f>MEDIAN($C677)</f>
        <v>0</v>
      </c>
      <c r="AJ677" s="1">
        <f>MEDIAN($D677)</f>
        <v>0</v>
      </c>
      <c r="AK677" s="1">
        <f>MEDIAN($E677)</f>
        <v>0</v>
      </c>
      <c r="AL677" s="1">
        <f>MEDIAN($F677)</f>
        <v>0</v>
      </c>
      <c r="AM677" s="1">
        <f>MEDIAN($G677)</f>
        <v>0</v>
      </c>
      <c r="AN677" s="1">
        <f>MEDIAN($H677)</f>
        <v>0</v>
      </c>
      <c r="AO677" s="1">
        <f>MEDIAN($I677)</f>
        <v>0</v>
      </c>
      <c r="AP677" s="1">
        <f>MEDIAN($J677)</f>
        <v>0</v>
      </c>
      <c r="AQ677" s="1">
        <f>MEDIAN($K677)</f>
        <v>0</v>
      </c>
      <c r="AR677" s="1">
        <f>MEDIAN($M677)</f>
        <v>0</v>
      </c>
      <c r="AS677" s="1">
        <f>MEDIAN($N677)</f>
        <v>0</v>
      </c>
      <c r="AT677" s="1">
        <f>MEDIAN($P677)</f>
        <v>0</v>
      </c>
      <c r="AU677" s="1">
        <f>MEDIAN($Q677)</f>
        <v>0</v>
      </c>
      <c r="AV677" s="1">
        <f>MEDIAN($R677)</f>
        <v>0</v>
      </c>
      <c r="AW677" s="1">
        <f>MAX($B677)</f>
        <v>0</v>
      </c>
      <c r="AX677" s="1">
        <f>MAX($C677)</f>
        <v>0</v>
      </c>
      <c r="AY677" s="1">
        <f>MAX($D677)</f>
        <v>0</v>
      </c>
      <c r="AZ677" s="1">
        <f>MAX($E677)</f>
        <v>0</v>
      </c>
      <c r="BA677" s="1">
        <f>MAX($F677)</f>
        <v>0</v>
      </c>
      <c r="BB677" s="1">
        <f>MAX($G677)</f>
        <v>0</v>
      </c>
      <c r="BC677" s="1">
        <f>MAX($H677)</f>
        <v>0</v>
      </c>
      <c r="BD677" s="1">
        <f>MAX($I677)</f>
        <v>0</v>
      </c>
      <c r="BE677" s="1">
        <f>MAX($J677)</f>
        <v>0</v>
      </c>
      <c r="BF677" s="1">
        <f>MAX($K677)</f>
        <v>0</v>
      </c>
      <c r="BG677" s="1">
        <f>MAX($M677)</f>
        <v>0</v>
      </c>
      <c r="BH677" s="1">
        <f>MAX($N677)</f>
        <v>0</v>
      </c>
      <c r="BI677" s="1">
        <f>MAX($P677)</f>
        <v>0</v>
      </c>
      <c r="BJ677" s="1">
        <f>MAX($Q677)</f>
        <v>0</v>
      </c>
      <c r="BK677" s="1">
        <f>MAX($R677)</f>
        <v>0</v>
      </c>
    </row>
    <row r="678" spans="1:63">
      <c r="A678" s="1" t="s">
        <v>192</v>
      </c>
      <c r="B678" s="1" cm="1">
        <f t="array" ref="B678">_xlfn.SWITCH($A$2,"average", AVERAGE(Instances!B678:Instances!B678),"median", MEDIAN(Instances!B678:Instances!B678),"min", MIN(Instances!B678:Instances!B678),"max", MAX(Instances!B678:Instances!B678),"diff", MAX(Instances!B678:Instances!B678)-MIN(Instances!B678:Instances!B678))</f>
        <v>0</v>
      </c>
      <c r="C678" s="1" cm="1">
        <f t="array" ref="C678">_xlfn.SWITCH($A$2,"average", AVERAGE(Instances!C678:Instances!C678),"median", MEDIAN(Instances!C678:Instances!C678),"min", MIN(Instances!C678:Instances!C678),"max", MAX(Instances!C678:Instances!C678),"diff", MAX(Instances!C678:Instances!C678)-MIN(Instances!C678:Instances!C678))</f>
        <v>0</v>
      </c>
      <c r="D678" s="1" cm="1">
        <f t="array" ref="D678">_xlfn.SWITCH($A$2,"average", AVERAGE(Instances!D678:Instances!D678),"median", MEDIAN(Instances!D678:Instances!D678),"min", MIN(Instances!D678:Instances!D678),"max", MAX(Instances!D678:Instances!D678),"diff", MAX(Instances!D678:Instances!D678)-MIN(Instances!D678:Instances!D678))</f>
        <v>0</v>
      </c>
      <c r="E678" s="1" cm="1">
        <f t="array" ref="E678">_xlfn.SWITCH($A$2,"average", AVERAGE(Instances!E678:Instances!E678),"median", MEDIAN(Instances!E678:Instances!E678),"min", MIN(Instances!E678:Instances!E678),"max", MAX(Instances!E678:Instances!E678),"diff", MAX(Instances!E678:Instances!E678)-MIN(Instances!E678:Instances!E678))</f>
        <v>0</v>
      </c>
      <c r="F678" s="1" cm="1">
        <f t="array" ref="F678">_xlfn.SWITCH($A$2,"average", AVERAGE(Instances!F678:Instances!F678),"median", MEDIAN(Instances!F678:Instances!F678),"min", MIN(Instances!F678:Instances!F678),"max", MAX(Instances!F678:Instances!F678),"diff", MAX(Instances!F678:Instances!F678)-MIN(Instances!F678:Instances!F678))</f>
        <v>0</v>
      </c>
      <c r="G678" s="1" cm="1">
        <f t="array" ref="G678">_xlfn.SWITCH($A$2,"average", AVERAGE(Instances!G678:Instances!G678),"median", MEDIAN(Instances!G678:Instances!G678),"min", MIN(Instances!G678:Instances!G678),"max", MAX(Instances!G678:Instances!G678),"diff", MAX(Instances!G678:Instances!G678)-MIN(Instances!G678:Instances!G678))</f>
        <v>0</v>
      </c>
      <c r="H678" s="1" cm="1">
        <f t="array" ref="H678">_xlfn.SWITCH($A$2,"average", AVERAGE(Instances!H678:Instances!H678),"median", MEDIAN(Instances!H678:Instances!H678),"min", MIN(Instances!H678:Instances!H678),"max", MAX(Instances!H678:Instances!H678),"diff", MAX(Instances!H678:Instances!H678)-MIN(Instances!H678:Instances!H678))</f>
        <v>0</v>
      </c>
      <c r="I678" s="1" cm="1">
        <f t="array" ref="I678">_xlfn.SWITCH($A$2,"average", AVERAGE(Instances!I678:Instances!I678),"median", MEDIAN(Instances!I678:Instances!I678),"min", MIN(Instances!I678:Instances!I678),"max", MAX(Instances!I678:Instances!I678),"diff", MAX(Instances!I678:Instances!I678)-MIN(Instances!I678:Instances!I678))</f>
        <v>0</v>
      </c>
      <c r="J678" s="1" cm="1">
        <f t="array" ref="J678">_xlfn.SWITCH($A$2,"average", AVERAGE(Instances!J678:Instances!J678),"median", MEDIAN(Instances!J678:Instances!J678),"min", MIN(Instances!J678:Instances!J678),"max", MAX(Instances!J678:Instances!J678),"diff", MAX(Instances!J678:Instances!J678)-MIN(Instances!J678:Instances!J678))</f>
        <v>0</v>
      </c>
      <c r="K678" s="1" cm="1">
        <f t="array" ref="K678">_xlfn.SWITCH($A$2,"average", AVERAGE(Instances!K678:Instances!K678),"median", MEDIAN(Instances!K678:Instances!K678),"min", MIN(Instances!K678:Instances!K678),"max", MAX(Instances!K678:Instances!K678),"diff", MAX(Instances!K678:Instances!K678)-MIN(Instances!K678:Instances!K678))</f>
        <v>0</v>
      </c>
      <c r="L678" s="1"/>
      <c r="M678" s="1" cm="1">
        <f t="array" ref="M678">_xlfn.SWITCH($A$2,"average", AVERAGE(Instances!M678:Instances!M678),"median", MEDIAN(Instances!M678:Instances!M678),"min", MIN(Instances!M678:Instances!M678),"max", MAX(Instances!M678:Instances!M678),"diff", MAX(Instances!M678:Instances!M678)-MIN(Instances!M678:Instances!M678))</f>
        <v>0</v>
      </c>
      <c r="N678" s="1" cm="1">
        <f t="array" ref="N678">_xlfn.SWITCH($A$2,"average", AVERAGE(Instances!N678:Instances!N678),"median", MEDIAN(Instances!N678:Instances!N678),"min", MIN(Instances!N678:Instances!N678),"max", MAX(Instances!N678:Instances!N678),"diff", MAX(Instances!N678:Instances!N678)-MIN(Instances!N678:Instances!N678))</f>
        <v>0</v>
      </c>
      <c r="O678" s="1"/>
      <c r="P678" s="1" cm="1">
        <f t="array" ref="P678">_xlfn.SWITCH($A$2,"average", AVERAGE(Instances!P678:Instances!P678),"median", MEDIAN(Instances!P678:Instances!P678),"min", MIN(Instances!P678:Instances!P678),"max", MAX(Instances!P678:Instances!P678),"diff", MAX(Instances!P678:Instances!P678)-MIN(Instances!P678:Instances!P678))</f>
        <v>0</v>
      </c>
      <c r="Q678" s="1" cm="1">
        <f t="array" ref="Q678">_xlfn.SWITCH($A$2,"average", AVERAGE(Instances!Q678:Instances!Q678),"median", MEDIAN(Instances!Q678:Instances!Q678),"min", MIN(Instances!Q678:Instances!Q678),"max", MAX(Instances!Q678:Instances!Q678),"diff", MAX(Instances!Q678:Instances!Q678)-MIN(Instances!Q678:Instances!Q678))</f>
        <v>0</v>
      </c>
      <c r="R678" s="1" cm="1">
        <f t="array" ref="R678">_xlfn.SWITCH($A$2,"average", AVERAGE(Instances!R678:Instances!R678),"median", MEDIAN(Instances!R678:Instances!R678),"min", MIN(Instances!R678:Instances!R678),"max", MAX(Instances!R678:Instances!R678),"diff", MAX(Instances!R678:Instances!R678)-MIN(Instances!R678:Instances!R678))</f>
        <v>0</v>
      </c>
      <c r="S678" s="1">
        <f>MIN($B678)</f>
        <v>0</v>
      </c>
      <c r="T678" s="1">
        <f>MIN($C678)</f>
        <v>0</v>
      </c>
      <c r="U678" s="1">
        <f>MIN($D678)</f>
        <v>0</v>
      </c>
      <c r="V678" s="1">
        <f>MIN($E678)</f>
        <v>0</v>
      </c>
      <c r="W678" s="1">
        <f>MIN($F678)</f>
        <v>0</v>
      </c>
      <c r="X678" s="1">
        <f>MIN($G678)</f>
        <v>0</v>
      </c>
      <c r="Y678" s="1">
        <f>MIN($H678)</f>
        <v>0</v>
      </c>
      <c r="Z678" s="1">
        <f>MIN($I678)</f>
        <v>0</v>
      </c>
      <c r="AA678" s="1">
        <f>MIN($J678)</f>
        <v>0</v>
      </c>
      <c r="AB678" s="1">
        <f>MIN($K678)</f>
        <v>0</v>
      </c>
      <c r="AC678" s="1">
        <f>MIN($M678)</f>
        <v>0</v>
      </c>
      <c r="AD678" s="1">
        <f>MIN($N678)</f>
        <v>0</v>
      </c>
      <c r="AE678" s="1">
        <f>MIN($P678)</f>
        <v>0</v>
      </c>
      <c r="AF678" s="1">
        <f>MIN($Q678)</f>
        <v>0</v>
      </c>
      <c r="AG678" s="1">
        <f>MIN($R678)</f>
        <v>0</v>
      </c>
      <c r="AH678" s="1">
        <f>MEDIAN($B678)</f>
        <v>0</v>
      </c>
      <c r="AI678" s="1">
        <f>MEDIAN($C678)</f>
        <v>0</v>
      </c>
      <c r="AJ678" s="1">
        <f>MEDIAN($D678)</f>
        <v>0</v>
      </c>
      <c r="AK678" s="1">
        <f>MEDIAN($E678)</f>
        <v>0</v>
      </c>
      <c r="AL678" s="1">
        <f>MEDIAN($F678)</f>
        <v>0</v>
      </c>
      <c r="AM678" s="1">
        <f>MEDIAN($G678)</f>
        <v>0</v>
      </c>
      <c r="AN678" s="1">
        <f>MEDIAN($H678)</f>
        <v>0</v>
      </c>
      <c r="AO678" s="1">
        <f>MEDIAN($I678)</f>
        <v>0</v>
      </c>
      <c r="AP678" s="1">
        <f>MEDIAN($J678)</f>
        <v>0</v>
      </c>
      <c r="AQ678" s="1">
        <f>MEDIAN($K678)</f>
        <v>0</v>
      </c>
      <c r="AR678" s="1">
        <f>MEDIAN($M678)</f>
        <v>0</v>
      </c>
      <c r="AS678" s="1">
        <f>MEDIAN($N678)</f>
        <v>0</v>
      </c>
      <c r="AT678" s="1">
        <f>MEDIAN($P678)</f>
        <v>0</v>
      </c>
      <c r="AU678" s="1">
        <f>MEDIAN($Q678)</f>
        <v>0</v>
      </c>
      <c r="AV678" s="1">
        <f>MEDIAN($R678)</f>
        <v>0</v>
      </c>
      <c r="AW678" s="1">
        <f>MAX($B678)</f>
        <v>0</v>
      </c>
      <c r="AX678" s="1">
        <f>MAX($C678)</f>
        <v>0</v>
      </c>
      <c r="AY678" s="1">
        <f>MAX($D678)</f>
        <v>0</v>
      </c>
      <c r="AZ678" s="1">
        <f>MAX($E678)</f>
        <v>0</v>
      </c>
      <c r="BA678" s="1">
        <f>MAX($F678)</f>
        <v>0</v>
      </c>
      <c r="BB678" s="1">
        <f>MAX($G678)</f>
        <v>0</v>
      </c>
      <c r="BC678" s="1">
        <f>MAX($H678)</f>
        <v>0</v>
      </c>
      <c r="BD678" s="1">
        <f>MAX($I678)</f>
        <v>0</v>
      </c>
      <c r="BE678" s="1">
        <f>MAX($J678)</f>
        <v>0</v>
      </c>
      <c r="BF678" s="1">
        <f>MAX($K678)</f>
        <v>0</v>
      </c>
      <c r="BG678" s="1">
        <f>MAX($M678)</f>
        <v>0</v>
      </c>
      <c r="BH678" s="1">
        <f>MAX($N678)</f>
        <v>0</v>
      </c>
      <c r="BI678" s="1">
        <f>MAX($P678)</f>
        <v>0</v>
      </c>
      <c r="BJ678" s="1">
        <f>MAX($Q678)</f>
        <v>0</v>
      </c>
      <c r="BK678" s="1">
        <f>MAX($R678)</f>
        <v>0</v>
      </c>
    </row>
    <row r="679" spans="1:63">
      <c r="A679" s="1" t="s">
        <v>193</v>
      </c>
      <c r="B679" s="1" cm="1">
        <f t="array" ref="B679">_xlfn.SWITCH($A$2,"average", AVERAGE(Instances!B679:Instances!B679),"median", MEDIAN(Instances!B679:Instances!B679),"min", MIN(Instances!B679:Instances!B679),"max", MAX(Instances!B679:Instances!B679),"diff", MAX(Instances!B679:Instances!B679)-MIN(Instances!B679:Instances!B679))</f>
        <v>0</v>
      </c>
      <c r="C679" s="1" cm="1">
        <f t="array" ref="C679">_xlfn.SWITCH($A$2,"average", AVERAGE(Instances!C679:Instances!C679),"median", MEDIAN(Instances!C679:Instances!C679),"min", MIN(Instances!C679:Instances!C679),"max", MAX(Instances!C679:Instances!C679),"diff", MAX(Instances!C679:Instances!C679)-MIN(Instances!C679:Instances!C679))</f>
        <v>0</v>
      </c>
      <c r="D679" s="1" cm="1">
        <f t="array" ref="D679">_xlfn.SWITCH($A$2,"average", AVERAGE(Instances!D679:Instances!D679),"median", MEDIAN(Instances!D679:Instances!D679),"min", MIN(Instances!D679:Instances!D679),"max", MAX(Instances!D679:Instances!D679),"diff", MAX(Instances!D679:Instances!D679)-MIN(Instances!D679:Instances!D679))</f>
        <v>0</v>
      </c>
      <c r="E679" s="1" cm="1">
        <f t="array" ref="E679">_xlfn.SWITCH($A$2,"average", AVERAGE(Instances!E679:Instances!E679),"median", MEDIAN(Instances!E679:Instances!E679),"min", MIN(Instances!E679:Instances!E679),"max", MAX(Instances!E679:Instances!E679),"diff", MAX(Instances!E679:Instances!E679)-MIN(Instances!E679:Instances!E679))</f>
        <v>0</v>
      </c>
      <c r="F679" s="1" cm="1">
        <f t="array" ref="F679">_xlfn.SWITCH($A$2,"average", AVERAGE(Instances!F679:Instances!F679),"median", MEDIAN(Instances!F679:Instances!F679),"min", MIN(Instances!F679:Instances!F679),"max", MAX(Instances!F679:Instances!F679),"diff", MAX(Instances!F679:Instances!F679)-MIN(Instances!F679:Instances!F679))</f>
        <v>0</v>
      </c>
      <c r="G679" s="1" cm="1">
        <f t="array" ref="G679">_xlfn.SWITCH($A$2,"average", AVERAGE(Instances!G679:Instances!G679),"median", MEDIAN(Instances!G679:Instances!G679),"min", MIN(Instances!G679:Instances!G679),"max", MAX(Instances!G679:Instances!G679),"diff", MAX(Instances!G679:Instances!G679)-MIN(Instances!G679:Instances!G679))</f>
        <v>0</v>
      </c>
      <c r="H679" s="1" cm="1">
        <f t="array" ref="H679">_xlfn.SWITCH($A$2,"average", AVERAGE(Instances!H679:Instances!H679),"median", MEDIAN(Instances!H679:Instances!H679),"min", MIN(Instances!H679:Instances!H679),"max", MAX(Instances!H679:Instances!H679),"diff", MAX(Instances!H679:Instances!H679)-MIN(Instances!H679:Instances!H679))</f>
        <v>0</v>
      </c>
      <c r="I679" s="1" cm="1">
        <f t="array" ref="I679">_xlfn.SWITCH($A$2,"average", AVERAGE(Instances!I679:Instances!I679),"median", MEDIAN(Instances!I679:Instances!I679),"min", MIN(Instances!I679:Instances!I679),"max", MAX(Instances!I679:Instances!I679),"diff", MAX(Instances!I679:Instances!I679)-MIN(Instances!I679:Instances!I679))</f>
        <v>0</v>
      </c>
      <c r="J679" s="1" cm="1">
        <f t="array" ref="J679">_xlfn.SWITCH($A$2,"average", AVERAGE(Instances!J679:Instances!J679),"median", MEDIAN(Instances!J679:Instances!J679),"min", MIN(Instances!J679:Instances!J679),"max", MAX(Instances!J679:Instances!J679),"diff", MAX(Instances!J679:Instances!J679)-MIN(Instances!J679:Instances!J679))</f>
        <v>0</v>
      </c>
      <c r="K679" s="1" cm="1">
        <f t="array" ref="K679">_xlfn.SWITCH($A$2,"average", AVERAGE(Instances!K679:Instances!K679),"median", MEDIAN(Instances!K679:Instances!K679),"min", MIN(Instances!K679:Instances!K679),"max", MAX(Instances!K679:Instances!K679),"diff", MAX(Instances!K679:Instances!K679)-MIN(Instances!K679:Instances!K679))</f>
        <v>0</v>
      </c>
      <c r="L679" s="1"/>
      <c r="M679" s="1" cm="1">
        <f t="array" ref="M679">_xlfn.SWITCH($A$2,"average", AVERAGE(Instances!M679:Instances!M679),"median", MEDIAN(Instances!M679:Instances!M679),"min", MIN(Instances!M679:Instances!M679),"max", MAX(Instances!M679:Instances!M679),"diff", MAX(Instances!M679:Instances!M679)-MIN(Instances!M679:Instances!M679))</f>
        <v>0</v>
      </c>
      <c r="N679" s="1" cm="1">
        <f t="array" ref="N679">_xlfn.SWITCH($A$2,"average", AVERAGE(Instances!N679:Instances!N679),"median", MEDIAN(Instances!N679:Instances!N679),"min", MIN(Instances!N679:Instances!N679),"max", MAX(Instances!N679:Instances!N679),"diff", MAX(Instances!N679:Instances!N679)-MIN(Instances!N679:Instances!N679))</f>
        <v>0</v>
      </c>
      <c r="O679" s="1"/>
      <c r="P679" s="1" cm="1">
        <f t="array" ref="P679">_xlfn.SWITCH($A$2,"average", AVERAGE(Instances!P679:Instances!P679),"median", MEDIAN(Instances!P679:Instances!P679),"min", MIN(Instances!P679:Instances!P679),"max", MAX(Instances!P679:Instances!P679),"diff", MAX(Instances!P679:Instances!P679)-MIN(Instances!P679:Instances!P679))</f>
        <v>0</v>
      </c>
      <c r="Q679" s="1" cm="1">
        <f t="array" ref="Q679">_xlfn.SWITCH($A$2,"average", AVERAGE(Instances!Q679:Instances!Q679),"median", MEDIAN(Instances!Q679:Instances!Q679),"min", MIN(Instances!Q679:Instances!Q679),"max", MAX(Instances!Q679:Instances!Q679),"diff", MAX(Instances!Q679:Instances!Q679)-MIN(Instances!Q679:Instances!Q679))</f>
        <v>0</v>
      </c>
      <c r="R679" s="1" cm="1">
        <f t="array" ref="R679">_xlfn.SWITCH($A$2,"average", AVERAGE(Instances!R679:Instances!R679),"median", MEDIAN(Instances!R679:Instances!R679),"min", MIN(Instances!R679:Instances!R679),"max", MAX(Instances!R679:Instances!R679),"diff", MAX(Instances!R679:Instances!R679)-MIN(Instances!R679:Instances!R679))</f>
        <v>0</v>
      </c>
      <c r="S679" s="1">
        <f>MIN($B679)</f>
        <v>0</v>
      </c>
      <c r="T679" s="1">
        <f>MIN($C679)</f>
        <v>0</v>
      </c>
      <c r="U679" s="1">
        <f>MIN($D679)</f>
        <v>0</v>
      </c>
      <c r="V679" s="1">
        <f>MIN($E679)</f>
        <v>0</v>
      </c>
      <c r="W679" s="1">
        <f>MIN($F679)</f>
        <v>0</v>
      </c>
      <c r="X679" s="1">
        <f>MIN($G679)</f>
        <v>0</v>
      </c>
      <c r="Y679" s="1">
        <f>MIN($H679)</f>
        <v>0</v>
      </c>
      <c r="Z679" s="1">
        <f>MIN($I679)</f>
        <v>0</v>
      </c>
      <c r="AA679" s="1">
        <f>MIN($J679)</f>
        <v>0</v>
      </c>
      <c r="AB679" s="1">
        <f>MIN($K679)</f>
        <v>0</v>
      </c>
      <c r="AC679" s="1">
        <f>MIN($M679)</f>
        <v>0</v>
      </c>
      <c r="AD679" s="1">
        <f>MIN($N679)</f>
        <v>0</v>
      </c>
      <c r="AE679" s="1">
        <f>MIN($P679)</f>
        <v>0</v>
      </c>
      <c r="AF679" s="1">
        <f>MIN($Q679)</f>
        <v>0</v>
      </c>
      <c r="AG679" s="1">
        <f>MIN($R679)</f>
        <v>0</v>
      </c>
      <c r="AH679" s="1">
        <f>MEDIAN($B679)</f>
        <v>0</v>
      </c>
      <c r="AI679" s="1">
        <f>MEDIAN($C679)</f>
        <v>0</v>
      </c>
      <c r="AJ679" s="1">
        <f>MEDIAN($D679)</f>
        <v>0</v>
      </c>
      <c r="AK679" s="1">
        <f>MEDIAN($E679)</f>
        <v>0</v>
      </c>
      <c r="AL679" s="1">
        <f>MEDIAN($F679)</f>
        <v>0</v>
      </c>
      <c r="AM679" s="1">
        <f>MEDIAN($G679)</f>
        <v>0</v>
      </c>
      <c r="AN679" s="1">
        <f>MEDIAN($H679)</f>
        <v>0</v>
      </c>
      <c r="AO679" s="1">
        <f>MEDIAN($I679)</f>
        <v>0</v>
      </c>
      <c r="AP679" s="1">
        <f>MEDIAN($J679)</f>
        <v>0</v>
      </c>
      <c r="AQ679" s="1">
        <f>MEDIAN($K679)</f>
        <v>0</v>
      </c>
      <c r="AR679" s="1">
        <f>MEDIAN($M679)</f>
        <v>0</v>
      </c>
      <c r="AS679" s="1">
        <f>MEDIAN($N679)</f>
        <v>0</v>
      </c>
      <c r="AT679" s="1">
        <f>MEDIAN($P679)</f>
        <v>0</v>
      </c>
      <c r="AU679" s="1">
        <f>MEDIAN($Q679)</f>
        <v>0</v>
      </c>
      <c r="AV679" s="1">
        <f>MEDIAN($R679)</f>
        <v>0</v>
      </c>
      <c r="AW679" s="1">
        <f>MAX($B679)</f>
        <v>0</v>
      </c>
      <c r="AX679" s="1">
        <f>MAX($C679)</f>
        <v>0</v>
      </c>
      <c r="AY679" s="1">
        <f>MAX($D679)</f>
        <v>0</v>
      </c>
      <c r="AZ679" s="1">
        <f>MAX($E679)</f>
        <v>0</v>
      </c>
      <c r="BA679" s="1">
        <f>MAX($F679)</f>
        <v>0</v>
      </c>
      <c r="BB679" s="1">
        <f>MAX($G679)</f>
        <v>0</v>
      </c>
      <c r="BC679" s="1">
        <f>MAX($H679)</f>
        <v>0</v>
      </c>
      <c r="BD679" s="1">
        <f>MAX($I679)</f>
        <v>0</v>
      </c>
      <c r="BE679" s="1">
        <f>MAX($J679)</f>
        <v>0</v>
      </c>
      <c r="BF679" s="1">
        <f>MAX($K679)</f>
        <v>0</v>
      </c>
      <c r="BG679" s="1">
        <f>MAX($M679)</f>
        <v>0</v>
      </c>
      <c r="BH679" s="1">
        <f>MAX($N679)</f>
        <v>0</v>
      </c>
      <c r="BI679" s="1">
        <f>MAX($P679)</f>
        <v>0</v>
      </c>
      <c r="BJ679" s="1">
        <f>MAX($Q679)</f>
        <v>0</v>
      </c>
      <c r="BK679" s="1">
        <f>MAX($R679)</f>
        <v>0</v>
      </c>
    </row>
    <row r="680" spans="1:63">
      <c r="A680" s="1" t="s">
        <v>194</v>
      </c>
      <c r="B680" s="1" cm="1">
        <f t="array" ref="B680">_xlfn.SWITCH($A$2,"average", AVERAGE(Instances!B680:Instances!B680),"median", MEDIAN(Instances!B680:Instances!B680),"min", MIN(Instances!B680:Instances!B680),"max", MAX(Instances!B680:Instances!B680),"diff", MAX(Instances!B680:Instances!B680)-MIN(Instances!B680:Instances!B680))</f>
        <v>0</v>
      </c>
      <c r="C680" s="1" cm="1">
        <f t="array" ref="C680">_xlfn.SWITCH($A$2,"average", AVERAGE(Instances!C680:Instances!C680),"median", MEDIAN(Instances!C680:Instances!C680),"min", MIN(Instances!C680:Instances!C680),"max", MAX(Instances!C680:Instances!C680),"diff", MAX(Instances!C680:Instances!C680)-MIN(Instances!C680:Instances!C680))</f>
        <v>0</v>
      </c>
      <c r="D680" s="1" cm="1">
        <f t="array" ref="D680">_xlfn.SWITCH($A$2,"average", AVERAGE(Instances!D680:Instances!D680),"median", MEDIAN(Instances!D680:Instances!D680),"min", MIN(Instances!D680:Instances!D680),"max", MAX(Instances!D680:Instances!D680),"diff", MAX(Instances!D680:Instances!D680)-MIN(Instances!D680:Instances!D680))</f>
        <v>0</v>
      </c>
      <c r="E680" s="1" cm="1">
        <f t="array" ref="E680">_xlfn.SWITCH($A$2,"average", AVERAGE(Instances!E680:Instances!E680),"median", MEDIAN(Instances!E680:Instances!E680),"min", MIN(Instances!E680:Instances!E680),"max", MAX(Instances!E680:Instances!E680),"diff", MAX(Instances!E680:Instances!E680)-MIN(Instances!E680:Instances!E680))</f>
        <v>0</v>
      </c>
      <c r="F680" s="1" cm="1">
        <f t="array" ref="F680">_xlfn.SWITCH($A$2,"average", AVERAGE(Instances!F680:Instances!F680),"median", MEDIAN(Instances!F680:Instances!F680),"min", MIN(Instances!F680:Instances!F680),"max", MAX(Instances!F680:Instances!F680),"diff", MAX(Instances!F680:Instances!F680)-MIN(Instances!F680:Instances!F680))</f>
        <v>0</v>
      </c>
      <c r="G680" s="1" cm="1">
        <f t="array" ref="G680">_xlfn.SWITCH($A$2,"average", AVERAGE(Instances!G680:Instances!G680),"median", MEDIAN(Instances!G680:Instances!G680),"min", MIN(Instances!G680:Instances!G680),"max", MAX(Instances!G680:Instances!G680),"diff", MAX(Instances!G680:Instances!G680)-MIN(Instances!G680:Instances!G680))</f>
        <v>0</v>
      </c>
      <c r="H680" s="1" cm="1">
        <f t="array" ref="H680">_xlfn.SWITCH($A$2,"average", AVERAGE(Instances!H680:Instances!H680),"median", MEDIAN(Instances!H680:Instances!H680),"min", MIN(Instances!H680:Instances!H680),"max", MAX(Instances!H680:Instances!H680),"diff", MAX(Instances!H680:Instances!H680)-MIN(Instances!H680:Instances!H680))</f>
        <v>0</v>
      </c>
      <c r="I680" s="1" cm="1">
        <f t="array" ref="I680">_xlfn.SWITCH($A$2,"average", AVERAGE(Instances!I680:Instances!I680),"median", MEDIAN(Instances!I680:Instances!I680),"min", MIN(Instances!I680:Instances!I680),"max", MAX(Instances!I680:Instances!I680),"diff", MAX(Instances!I680:Instances!I680)-MIN(Instances!I680:Instances!I680))</f>
        <v>0</v>
      </c>
      <c r="J680" s="1" cm="1">
        <f t="array" ref="J680">_xlfn.SWITCH($A$2,"average", AVERAGE(Instances!J680:Instances!J680),"median", MEDIAN(Instances!J680:Instances!J680),"min", MIN(Instances!J680:Instances!J680),"max", MAX(Instances!J680:Instances!J680),"diff", MAX(Instances!J680:Instances!J680)-MIN(Instances!J680:Instances!J680))</f>
        <v>0</v>
      </c>
      <c r="K680" s="1" cm="1">
        <f t="array" ref="K680">_xlfn.SWITCH($A$2,"average", AVERAGE(Instances!K680:Instances!K680),"median", MEDIAN(Instances!K680:Instances!K680),"min", MIN(Instances!K680:Instances!K680),"max", MAX(Instances!K680:Instances!K680),"diff", MAX(Instances!K680:Instances!K680)-MIN(Instances!K680:Instances!K680))</f>
        <v>0</v>
      </c>
      <c r="L680" s="1"/>
      <c r="M680" s="1" cm="1">
        <f t="array" ref="M680">_xlfn.SWITCH($A$2,"average", AVERAGE(Instances!M680:Instances!M680),"median", MEDIAN(Instances!M680:Instances!M680),"min", MIN(Instances!M680:Instances!M680),"max", MAX(Instances!M680:Instances!M680),"diff", MAX(Instances!M680:Instances!M680)-MIN(Instances!M680:Instances!M680))</f>
        <v>0</v>
      </c>
      <c r="N680" s="1" cm="1">
        <f t="array" ref="N680">_xlfn.SWITCH($A$2,"average", AVERAGE(Instances!N680:Instances!N680),"median", MEDIAN(Instances!N680:Instances!N680),"min", MIN(Instances!N680:Instances!N680),"max", MAX(Instances!N680:Instances!N680),"diff", MAX(Instances!N680:Instances!N680)-MIN(Instances!N680:Instances!N680))</f>
        <v>0</v>
      </c>
      <c r="O680" s="1"/>
      <c r="P680" s="1" cm="1">
        <f t="array" ref="P680">_xlfn.SWITCH($A$2,"average", AVERAGE(Instances!P680:Instances!P680),"median", MEDIAN(Instances!P680:Instances!P680),"min", MIN(Instances!P680:Instances!P680),"max", MAX(Instances!P680:Instances!P680),"diff", MAX(Instances!P680:Instances!P680)-MIN(Instances!P680:Instances!P680))</f>
        <v>0</v>
      </c>
      <c r="Q680" s="1" cm="1">
        <f t="array" ref="Q680">_xlfn.SWITCH($A$2,"average", AVERAGE(Instances!Q680:Instances!Q680),"median", MEDIAN(Instances!Q680:Instances!Q680),"min", MIN(Instances!Q680:Instances!Q680),"max", MAX(Instances!Q680:Instances!Q680),"diff", MAX(Instances!Q680:Instances!Q680)-MIN(Instances!Q680:Instances!Q680))</f>
        <v>0</v>
      </c>
      <c r="R680" s="1" cm="1">
        <f t="array" ref="R680">_xlfn.SWITCH($A$2,"average", AVERAGE(Instances!R680:Instances!R680),"median", MEDIAN(Instances!R680:Instances!R680),"min", MIN(Instances!R680:Instances!R680),"max", MAX(Instances!R680:Instances!R680),"diff", MAX(Instances!R680:Instances!R680)-MIN(Instances!R680:Instances!R680))</f>
        <v>0</v>
      </c>
      <c r="S680" s="1">
        <f>MIN($B680)</f>
        <v>0</v>
      </c>
      <c r="T680" s="1">
        <f>MIN($C680)</f>
        <v>0</v>
      </c>
      <c r="U680" s="1">
        <f>MIN($D680)</f>
        <v>0</v>
      </c>
      <c r="V680" s="1">
        <f>MIN($E680)</f>
        <v>0</v>
      </c>
      <c r="W680" s="1">
        <f>MIN($F680)</f>
        <v>0</v>
      </c>
      <c r="X680" s="1">
        <f>MIN($G680)</f>
        <v>0</v>
      </c>
      <c r="Y680" s="1">
        <f>MIN($H680)</f>
        <v>0</v>
      </c>
      <c r="Z680" s="1">
        <f>MIN($I680)</f>
        <v>0</v>
      </c>
      <c r="AA680" s="1">
        <f>MIN($J680)</f>
        <v>0</v>
      </c>
      <c r="AB680" s="1">
        <f>MIN($K680)</f>
        <v>0</v>
      </c>
      <c r="AC680" s="1">
        <f>MIN($M680)</f>
        <v>0</v>
      </c>
      <c r="AD680" s="1">
        <f>MIN($N680)</f>
        <v>0</v>
      </c>
      <c r="AE680" s="1">
        <f>MIN($P680)</f>
        <v>0</v>
      </c>
      <c r="AF680" s="1">
        <f>MIN($Q680)</f>
        <v>0</v>
      </c>
      <c r="AG680" s="1">
        <f>MIN($R680)</f>
        <v>0</v>
      </c>
      <c r="AH680" s="1">
        <f>MEDIAN($B680)</f>
        <v>0</v>
      </c>
      <c r="AI680" s="1">
        <f>MEDIAN($C680)</f>
        <v>0</v>
      </c>
      <c r="AJ680" s="1">
        <f>MEDIAN($D680)</f>
        <v>0</v>
      </c>
      <c r="AK680" s="1">
        <f>MEDIAN($E680)</f>
        <v>0</v>
      </c>
      <c r="AL680" s="1">
        <f>MEDIAN($F680)</f>
        <v>0</v>
      </c>
      <c r="AM680" s="1">
        <f>MEDIAN($G680)</f>
        <v>0</v>
      </c>
      <c r="AN680" s="1">
        <f>MEDIAN($H680)</f>
        <v>0</v>
      </c>
      <c r="AO680" s="1">
        <f>MEDIAN($I680)</f>
        <v>0</v>
      </c>
      <c r="AP680" s="1">
        <f>MEDIAN($J680)</f>
        <v>0</v>
      </c>
      <c r="AQ680" s="1">
        <f>MEDIAN($K680)</f>
        <v>0</v>
      </c>
      <c r="AR680" s="1">
        <f>MEDIAN($M680)</f>
        <v>0</v>
      </c>
      <c r="AS680" s="1">
        <f>MEDIAN($N680)</f>
        <v>0</v>
      </c>
      <c r="AT680" s="1">
        <f>MEDIAN($P680)</f>
        <v>0</v>
      </c>
      <c r="AU680" s="1">
        <f>MEDIAN($Q680)</f>
        <v>0</v>
      </c>
      <c r="AV680" s="1">
        <f>MEDIAN($R680)</f>
        <v>0</v>
      </c>
      <c r="AW680" s="1">
        <f>MAX($B680)</f>
        <v>0</v>
      </c>
      <c r="AX680" s="1">
        <f>MAX($C680)</f>
        <v>0</v>
      </c>
      <c r="AY680" s="1">
        <f>MAX($D680)</f>
        <v>0</v>
      </c>
      <c r="AZ680" s="1">
        <f>MAX($E680)</f>
        <v>0</v>
      </c>
      <c r="BA680" s="1">
        <f>MAX($F680)</f>
        <v>0</v>
      </c>
      <c r="BB680" s="1">
        <f>MAX($G680)</f>
        <v>0</v>
      </c>
      <c r="BC680" s="1">
        <f>MAX($H680)</f>
        <v>0</v>
      </c>
      <c r="BD680" s="1">
        <f>MAX($I680)</f>
        <v>0</v>
      </c>
      <c r="BE680" s="1">
        <f>MAX($J680)</f>
        <v>0</v>
      </c>
      <c r="BF680" s="1">
        <f>MAX($K680)</f>
        <v>0</v>
      </c>
      <c r="BG680" s="1">
        <f>MAX($M680)</f>
        <v>0</v>
      </c>
      <c r="BH680" s="1">
        <f>MAX($N680)</f>
        <v>0</v>
      </c>
      <c r="BI680" s="1">
        <f>MAX($P680)</f>
        <v>0</v>
      </c>
      <c r="BJ680" s="1">
        <f>MAX($Q680)</f>
        <v>0</v>
      </c>
      <c r="BK680" s="1">
        <f>MAX($R680)</f>
        <v>0</v>
      </c>
    </row>
    <row r="681" spans="1:63">
      <c r="A681" s="1" t="s">
        <v>195</v>
      </c>
      <c r="B681" s="1" cm="1">
        <f t="array" ref="B681">_xlfn.SWITCH($A$2,"average", AVERAGE(Instances!B681:Instances!B681),"median", MEDIAN(Instances!B681:Instances!B681),"min", MIN(Instances!B681:Instances!B681),"max", MAX(Instances!B681:Instances!B681),"diff", MAX(Instances!B681:Instances!B681)-MIN(Instances!B681:Instances!B681))</f>
        <v>0</v>
      </c>
      <c r="C681" s="1" cm="1">
        <f t="array" ref="C681">_xlfn.SWITCH($A$2,"average", AVERAGE(Instances!C681:Instances!C681),"median", MEDIAN(Instances!C681:Instances!C681),"min", MIN(Instances!C681:Instances!C681),"max", MAX(Instances!C681:Instances!C681),"diff", MAX(Instances!C681:Instances!C681)-MIN(Instances!C681:Instances!C681))</f>
        <v>0</v>
      </c>
      <c r="D681" s="1" cm="1">
        <f t="array" ref="D681">_xlfn.SWITCH($A$2,"average", AVERAGE(Instances!D681:Instances!D681),"median", MEDIAN(Instances!D681:Instances!D681),"min", MIN(Instances!D681:Instances!D681),"max", MAX(Instances!D681:Instances!D681),"diff", MAX(Instances!D681:Instances!D681)-MIN(Instances!D681:Instances!D681))</f>
        <v>0</v>
      </c>
      <c r="E681" s="1" cm="1">
        <f t="array" ref="E681">_xlfn.SWITCH($A$2,"average", AVERAGE(Instances!E681:Instances!E681),"median", MEDIAN(Instances!E681:Instances!E681),"min", MIN(Instances!E681:Instances!E681),"max", MAX(Instances!E681:Instances!E681),"diff", MAX(Instances!E681:Instances!E681)-MIN(Instances!E681:Instances!E681))</f>
        <v>0</v>
      </c>
      <c r="F681" s="1" cm="1">
        <f t="array" ref="F681">_xlfn.SWITCH($A$2,"average", AVERAGE(Instances!F681:Instances!F681),"median", MEDIAN(Instances!F681:Instances!F681),"min", MIN(Instances!F681:Instances!F681),"max", MAX(Instances!F681:Instances!F681),"diff", MAX(Instances!F681:Instances!F681)-MIN(Instances!F681:Instances!F681))</f>
        <v>0</v>
      </c>
      <c r="G681" s="1" cm="1">
        <f t="array" ref="G681">_xlfn.SWITCH($A$2,"average", AVERAGE(Instances!G681:Instances!G681),"median", MEDIAN(Instances!G681:Instances!G681),"min", MIN(Instances!G681:Instances!G681),"max", MAX(Instances!G681:Instances!G681),"diff", MAX(Instances!G681:Instances!G681)-MIN(Instances!G681:Instances!G681))</f>
        <v>0</v>
      </c>
      <c r="H681" s="1" cm="1">
        <f t="array" ref="H681">_xlfn.SWITCH($A$2,"average", AVERAGE(Instances!H681:Instances!H681),"median", MEDIAN(Instances!H681:Instances!H681),"min", MIN(Instances!H681:Instances!H681),"max", MAX(Instances!H681:Instances!H681),"diff", MAX(Instances!H681:Instances!H681)-MIN(Instances!H681:Instances!H681))</f>
        <v>0</v>
      </c>
      <c r="I681" s="1" cm="1">
        <f t="array" ref="I681">_xlfn.SWITCH($A$2,"average", AVERAGE(Instances!I681:Instances!I681),"median", MEDIAN(Instances!I681:Instances!I681),"min", MIN(Instances!I681:Instances!I681),"max", MAX(Instances!I681:Instances!I681),"diff", MAX(Instances!I681:Instances!I681)-MIN(Instances!I681:Instances!I681))</f>
        <v>0</v>
      </c>
      <c r="J681" s="1" cm="1">
        <f t="array" ref="J681">_xlfn.SWITCH($A$2,"average", AVERAGE(Instances!J681:Instances!J681),"median", MEDIAN(Instances!J681:Instances!J681),"min", MIN(Instances!J681:Instances!J681),"max", MAX(Instances!J681:Instances!J681),"diff", MAX(Instances!J681:Instances!J681)-MIN(Instances!J681:Instances!J681))</f>
        <v>0</v>
      </c>
      <c r="K681" s="1" cm="1">
        <f t="array" ref="K681">_xlfn.SWITCH($A$2,"average", AVERAGE(Instances!K681:Instances!K681),"median", MEDIAN(Instances!K681:Instances!K681),"min", MIN(Instances!K681:Instances!K681),"max", MAX(Instances!K681:Instances!K681),"diff", MAX(Instances!K681:Instances!K681)-MIN(Instances!K681:Instances!K681))</f>
        <v>0</v>
      </c>
      <c r="L681" s="1"/>
      <c r="M681" s="1" cm="1">
        <f t="array" ref="M681">_xlfn.SWITCH($A$2,"average", AVERAGE(Instances!M681:Instances!M681),"median", MEDIAN(Instances!M681:Instances!M681),"min", MIN(Instances!M681:Instances!M681),"max", MAX(Instances!M681:Instances!M681),"diff", MAX(Instances!M681:Instances!M681)-MIN(Instances!M681:Instances!M681))</f>
        <v>0</v>
      </c>
      <c r="N681" s="1" cm="1">
        <f t="array" ref="N681">_xlfn.SWITCH($A$2,"average", AVERAGE(Instances!N681:Instances!N681),"median", MEDIAN(Instances!N681:Instances!N681),"min", MIN(Instances!N681:Instances!N681),"max", MAX(Instances!N681:Instances!N681),"diff", MAX(Instances!N681:Instances!N681)-MIN(Instances!N681:Instances!N681))</f>
        <v>0</v>
      </c>
      <c r="O681" s="1"/>
      <c r="P681" s="1" cm="1">
        <f t="array" ref="P681">_xlfn.SWITCH($A$2,"average", AVERAGE(Instances!P681:Instances!P681),"median", MEDIAN(Instances!P681:Instances!P681),"min", MIN(Instances!P681:Instances!P681),"max", MAX(Instances!P681:Instances!P681),"diff", MAX(Instances!P681:Instances!P681)-MIN(Instances!P681:Instances!P681))</f>
        <v>0</v>
      </c>
      <c r="Q681" s="1" cm="1">
        <f t="array" ref="Q681">_xlfn.SWITCH($A$2,"average", AVERAGE(Instances!Q681:Instances!Q681),"median", MEDIAN(Instances!Q681:Instances!Q681),"min", MIN(Instances!Q681:Instances!Q681),"max", MAX(Instances!Q681:Instances!Q681),"diff", MAX(Instances!Q681:Instances!Q681)-MIN(Instances!Q681:Instances!Q681))</f>
        <v>0</v>
      </c>
      <c r="R681" s="1" cm="1">
        <f t="array" ref="R681">_xlfn.SWITCH($A$2,"average", AVERAGE(Instances!R681:Instances!R681),"median", MEDIAN(Instances!R681:Instances!R681),"min", MIN(Instances!R681:Instances!R681),"max", MAX(Instances!R681:Instances!R681),"diff", MAX(Instances!R681:Instances!R681)-MIN(Instances!R681:Instances!R681))</f>
        <v>0</v>
      </c>
      <c r="S681" s="1">
        <f>MIN($B681)</f>
        <v>0</v>
      </c>
      <c r="T681" s="1">
        <f>MIN($C681)</f>
        <v>0</v>
      </c>
      <c r="U681" s="1">
        <f>MIN($D681)</f>
        <v>0</v>
      </c>
      <c r="V681" s="1">
        <f>MIN($E681)</f>
        <v>0</v>
      </c>
      <c r="W681" s="1">
        <f>MIN($F681)</f>
        <v>0</v>
      </c>
      <c r="X681" s="1">
        <f>MIN($G681)</f>
        <v>0</v>
      </c>
      <c r="Y681" s="1">
        <f>MIN($H681)</f>
        <v>0</v>
      </c>
      <c r="Z681" s="1">
        <f>MIN($I681)</f>
        <v>0</v>
      </c>
      <c r="AA681" s="1">
        <f>MIN($J681)</f>
        <v>0</v>
      </c>
      <c r="AB681" s="1">
        <f>MIN($K681)</f>
        <v>0</v>
      </c>
      <c r="AC681" s="1">
        <f>MIN($M681)</f>
        <v>0</v>
      </c>
      <c r="AD681" s="1">
        <f>MIN($N681)</f>
        <v>0</v>
      </c>
      <c r="AE681" s="1">
        <f>MIN($P681)</f>
        <v>0</v>
      </c>
      <c r="AF681" s="1">
        <f>MIN($Q681)</f>
        <v>0</v>
      </c>
      <c r="AG681" s="1">
        <f>MIN($R681)</f>
        <v>0</v>
      </c>
      <c r="AH681" s="1">
        <f>MEDIAN($B681)</f>
        <v>0</v>
      </c>
      <c r="AI681" s="1">
        <f>MEDIAN($C681)</f>
        <v>0</v>
      </c>
      <c r="AJ681" s="1">
        <f>MEDIAN($D681)</f>
        <v>0</v>
      </c>
      <c r="AK681" s="1">
        <f>MEDIAN($E681)</f>
        <v>0</v>
      </c>
      <c r="AL681" s="1">
        <f>MEDIAN($F681)</f>
        <v>0</v>
      </c>
      <c r="AM681" s="1">
        <f>MEDIAN($G681)</f>
        <v>0</v>
      </c>
      <c r="AN681" s="1">
        <f>MEDIAN($H681)</f>
        <v>0</v>
      </c>
      <c r="AO681" s="1">
        <f>MEDIAN($I681)</f>
        <v>0</v>
      </c>
      <c r="AP681" s="1">
        <f>MEDIAN($J681)</f>
        <v>0</v>
      </c>
      <c r="AQ681" s="1">
        <f>MEDIAN($K681)</f>
        <v>0</v>
      </c>
      <c r="AR681" s="1">
        <f>MEDIAN($M681)</f>
        <v>0</v>
      </c>
      <c r="AS681" s="1">
        <f>MEDIAN($N681)</f>
        <v>0</v>
      </c>
      <c r="AT681" s="1">
        <f>MEDIAN($P681)</f>
        <v>0</v>
      </c>
      <c r="AU681" s="1">
        <f>MEDIAN($Q681)</f>
        <v>0</v>
      </c>
      <c r="AV681" s="1">
        <f>MEDIAN($R681)</f>
        <v>0</v>
      </c>
      <c r="AW681" s="1">
        <f>MAX($B681)</f>
        <v>0</v>
      </c>
      <c r="AX681" s="1">
        <f>MAX($C681)</f>
        <v>0</v>
      </c>
      <c r="AY681" s="1">
        <f>MAX($D681)</f>
        <v>0</v>
      </c>
      <c r="AZ681" s="1">
        <f>MAX($E681)</f>
        <v>0</v>
      </c>
      <c r="BA681" s="1">
        <f>MAX($F681)</f>
        <v>0</v>
      </c>
      <c r="BB681" s="1">
        <f>MAX($G681)</f>
        <v>0</v>
      </c>
      <c r="BC681" s="1">
        <f>MAX($H681)</f>
        <v>0</v>
      </c>
      <c r="BD681" s="1">
        <f>MAX($I681)</f>
        <v>0</v>
      </c>
      <c r="BE681" s="1">
        <f>MAX($J681)</f>
        <v>0</v>
      </c>
      <c r="BF681" s="1">
        <f>MAX($K681)</f>
        <v>0</v>
      </c>
      <c r="BG681" s="1">
        <f>MAX($M681)</f>
        <v>0</v>
      </c>
      <c r="BH681" s="1">
        <f>MAX($N681)</f>
        <v>0</v>
      </c>
      <c r="BI681" s="1">
        <f>MAX($P681)</f>
        <v>0</v>
      </c>
      <c r="BJ681" s="1">
        <f>MAX($Q681)</f>
        <v>0</v>
      </c>
      <c r="BK681" s="1">
        <f>MAX($R681)</f>
        <v>0</v>
      </c>
    </row>
    <row r="682" spans="1:63">
      <c r="A682" s="1" t="s">
        <v>196</v>
      </c>
      <c r="B682" s="1" cm="1">
        <f t="array" ref="B682">_xlfn.SWITCH($A$2,"average", AVERAGE(Instances!B682:Instances!B682),"median", MEDIAN(Instances!B682:Instances!B682),"min", MIN(Instances!B682:Instances!B682),"max", MAX(Instances!B682:Instances!B682),"diff", MAX(Instances!B682:Instances!B682)-MIN(Instances!B682:Instances!B682))</f>
        <v>0</v>
      </c>
      <c r="C682" s="1" cm="1">
        <f t="array" ref="C682">_xlfn.SWITCH($A$2,"average", AVERAGE(Instances!C682:Instances!C682),"median", MEDIAN(Instances!C682:Instances!C682),"min", MIN(Instances!C682:Instances!C682),"max", MAX(Instances!C682:Instances!C682),"diff", MAX(Instances!C682:Instances!C682)-MIN(Instances!C682:Instances!C682))</f>
        <v>0</v>
      </c>
      <c r="D682" s="1" cm="1">
        <f t="array" ref="D682">_xlfn.SWITCH($A$2,"average", AVERAGE(Instances!D682:Instances!D682),"median", MEDIAN(Instances!D682:Instances!D682),"min", MIN(Instances!D682:Instances!D682),"max", MAX(Instances!D682:Instances!D682),"diff", MAX(Instances!D682:Instances!D682)-MIN(Instances!D682:Instances!D682))</f>
        <v>0</v>
      </c>
      <c r="E682" s="1" cm="1">
        <f t="array" ref="E682">_xlfn.SWITCH($A$2,"average", AVERAGE(Instances!E682:Instances!E682),"median", MEDIAN(Instances!E682:Instances!E682),"min", MIN(Instances!E682:Instances!E682),"max", MAX(Instances!E682:Instances!E682),"diff", MAX(Instances!E682:Instances!E682)-MIN(Instances!E682:Instances!E682))</f>
        <v>0</v>
      </c>
      <c r="F682" s="1" cm="1">
        <f t="array" ref="F682">_xlfn.SWITCH($A$2,"average", AVERAGE(Instances!F682:Instances!F682),"median", MEDIAN(Instances!F682:Instances!F682),"min", MIN(Instances!F682:Instances!F682),"max", MAX(Instances!F682:Instances!F682),"diff", MAX(Instances!F682:Instances!F682)-MIN(Instances!F682:Instances!F682))</f>
        <v>0</v>
      </c>
      <c r="G682" s="1" cm="1">
        <f t="array" ref="G682">_xlfn.SWITCH($A$2,"average", AVERAGE(Instances!G682:Instances!G682),"median", MEDIAN(Instances!G682:Instances!G682),"min", MIN(Instances!G682:Instances!G682),"max", MAX(Instances!G682:Instances!G682),"diff", MAX(Instances!G682:Instances!G682)-MIN(Instances!G682:Instances!G682))</f>
        <v>0</v>
      </c>
      <c r="H682" s="1" cm="1">
        <f t="array" ref="H682">_xlfn.SWITCH($A$2,"average", AVERAGE(Instances!H682:Instances!H682),"median", MEDIAN(Instances!H682:Instances!H682),"min", MIN(Instances!H682:Instances!H682),"max", MAX(Instances!H682:Instances!H682),"diff", MAX(Instances!H682:Instances!H682)-MIN(Instances!H682:Instances!H682))</f>
        <v>0</v>
      </c>
      <c r="I682" s="1" cm="1">
        <f t="array" ref="I682">_xlfn.SWITCH($A$2,"average", AVERAGE(Instances!I682:Instances!I682),"median", MEDIAN(Instances!I682:Instances!I682),"min", MIN(Instances!I682:Instances!I682),"max", MAX(Instances!I682:Instances!I682),"diff", MAX(Instances!I682:Instances!I682)-MIN(Instances!I682:Instances!I682))</f>
        <v>0</v>
      </c>
      <c r="J682" s="1" cm="1">
        <f t="array" ref="J682">_xlfn.SWITCH($A$2,"average", AVERAGE(Instances!J682:Instances!J682),"median", MEDIAN(Instances!J682:Instances!J682),"min", MIN(Instances!J682:Instances!J682),"max", MAX(Instances!J682:Instances!J682),"diff", MAX(Instances!J682:Instances!J682)-MIN(Instances!J682:Instances!J682))</f>
        <v>0</v>
      </c>
      <c r="K682" s="1" cm="1">
        <f t="array" ref="K682">_xlfn.SWITCH($A$2,"average", AVERAGE(Instances!K682:Instances!K682),"median", MEDIAN(Instances!K682:Instances!K682),"min", MIN(Instances!K682:Instances!K682),"max", MAX(Instances!K682:Instances!K682),"diff", MAX(Instances!K682:Instances!K682)-MIN(Instances!K682:Instances!K682))</f>
        <v>0</v>
      </c>
      <c r="L682" s="1"/>
      <c r="M682" s="1" cm="1">
        <f t="array" ref="M682">_xlfn.SWITCH($A$2,"average", AVERAGE(Instances!M682:Instances!M682),"median", MEDIAN(Instances!M682:Instances!M682),"min", MIN(Instances!M682:Instances!M682),"max", MAX(Instances!M682:Instances!M682),"diff", MAX(Instances!M682:Instances!M682)-MIN(Instances!M682:Instances!M682))</f>
        <v>0</v>
      </c>
      <c r="N682" s="1" cm="1">
        <f t="array" ref="N682">_xlfn.SWITCH($A$2,"average", AVERAGE(Instances!N682:Instances!N682),"median", MEDIAN(Instances!N682:Instances!N682),"min", MIN(Instances!N682:Instances!N682),"max", MAX(Instances!N682:Instances!N682),"diff", MAX(Instances!N682:Instances!N682)-MIN(Instances!N682:Instances!N682))</f>
        <v>0</v>
      </c>
      <c r="O682" s="1"/>
      <c r="P682" s="1" cm="1">
        <f t="array" ref="P682">_xlfn.SWITCH($A$2,"average", AVERAGE(Instances!P682:Instances!P682),"median", MEDIAN(Instances!P682:Instances!P682),"min", MIN(Instances!P682:Instances!P682),"max", MAX(Instances!P682:Instances!P682),"diff", MAX(Instances!P682:Instances!P682)-MIN(Instances!P682:Instances!P682))</f>
        <v>0</v>
      </c>
      <c r="Q682" s="1" cm="1">
        <f t="array" ref="Q682">_xlfn.SWITCH($A$2,"average", AVERAGE(Instances!Q682:Instances!Q682),"median", MEDIAN(Instances!Q682:Instances!Q682),"min", MIN(Instances!Q682:Instances!Q682),"max", MAX(Instances!Q682:Instances!Q682),"diff", MAX(Instances!Q682:Instances!Q682)-MIN(Instances!Q682:Instances!Q682))</f>
        <v>0</v>
      </c>
      <c r="R682" s="1" cm="1">
        <f t="array" ref="R682">_xlfn.SWITCH($A$2,"average", AVERAGE(Instances!R682:Instances!R682),"median", MEDIAN(Instances!R682:Instances!R682),"min", MIN(Instances!R682:Instances!R682),"max", MAX(Instances!R682:Instances!R682),"diff", MAX(Instances!R682:Instances!R682)-MIN(Instances!R682:Instances!R682))</f>
        <v>0</v>
      </c>
      <c r="S682" s="1">
        <f>MIN($B682)</f>
        <v>0</v>
      </c>
      <c r="T682" s="1">
        <f>MIN($C682)</f>
        <v>0</v>
      </c>
      <c r="U682" s="1">
        <f>MIN($D682)</f>
        <v>0</v>
      </c>
      <c r="V682" s="1">
        <f>MIN($E682)</f>
        <v>0</v>
      </c>
      <c r="W682" s="1">
        <f>MIN($F682)</f>
        <v>0</v>
      </c>
      <c r="X682" s="1">
        <f>MIN($G682)</f>
        <v>0</v>
      </c>
      <c r="Y682" s="1">
        <f>MIN($H682)</f>
        <v>0</v>
      </c>
      <c r="Z682" s="1">
        <f>MIN($I682)</f>
        <v>0</v>
      </c>
      <c r="AA682" s="1">
        <f>MIN($J682)</f>
        <v>0</v>
      </c>
      <c r="AB682" s="1">
        <f>MIN($K682)</f>
        <v>0</v>
      </c>
      <c r="AC682" s="1">
        <f>MIN($M682)</f>
        <v>0</v>
      </c>
      <c r="AD682" s="1">
        <f>MIN($N682)</f>
        <v>0</v>
      </c>
      <c r="AE682" s="1">
        <f>MIN($P682)</f>
        <v>0</v>
      </c>
      <c r="AF682" s="1">
        <f>MIN($Q682)</f>
        <v>0</v>
      </c>
      <c r="AG682" s="1">
        <f>MIN($R682)</f>
        <v>0</v>
      </c>
      <c r="AH682" s="1">
        <f>MEDIAN($B682)</f>
        <v>0</v>
      </c>
      <c r="AI682" s="1">
        <f>MEDIAN($C682)</f>
        <v>0</v>
      </c>
      <c r="AJ682" s="1">
        <f>MEDIAN($D682)</f>
        <v>0</v>
      </c>
      <c r="AK682" s="1">
        <f>MEDIAN($E682)</f>
        <v>0</v>
      </c>
      <c r="AL682" s="1">
        <f>MEDIAN($F682)</f>
        <v>0</v>
      </c>
      <c r="AM682" s="1">
        <f>MEDIAN($G682)</f>
        <v>0</v>
      </c>
      <c r="AN682" s="1">
        <f>MEDIAN($H682)</f>
        <v>0</v>
      </c>
      <c r="AO682" s="1">
        <f>MEDIAN($I682)</f>
        <v>0</v>
      </c>
      <c r="AP682" s="1">
        <f>MEDIAN($J682)</f>
        <v>0</v>
      </c>
      <c r="AQ682" s="1">
        <f>MEDIAN($K682)</f>
        <v>0</v>
      </c>
      <c r="AR682" s="1">
        <f>MEDIAN($M682)</f>
        <v>0</v>
      </c>
      <c r="AS682" s="1">
        <f>MEDIAN($N682)</f>
        <v>0</v>
      </c>
      <c r="AT682" s="1">
        <f>MEDIAN($P682)</f>
        <v>0</v>
      </c>
      <c r="AU682" s="1">
        <f>MEDIAN($Q682)</f>
        <v>0</v>
      </c>
      <c r="AV682" s="1">
        <f>MEDIAN($R682)</f>
        <v>0</v>
      </c>
      <c r="AW682" s="1">
        <f>MAX($B682)</f>
        <v>0</v>
      </c>
      <c r="AX682" s="1">
        <f>MAX($C682)</f>
        <v>0</v>
      </c>
      <c r="AY682" s="1">
        <f>MAX($D682)</f>
        <v>0</v>
      </c>
      <c r="AZ682" s="1">
        <f>MAX($E682)</f>
        <v>0</v>
      </c>
      <c r="BA682" s="1">
        <f>MAX($F682)</f>
        <v>0</v>
      </c>
      <c r="BB682" s="1">
        <f>MAX($G682)</f>
        <v>0</v>
      </c>
      <c r="BC682" s="1">
        <f>MAX($H682)</f>
        <v>0</v>
      </c>
      <c r="BD682" s="1">
        <f>MAX($I682)</f>
        <v>0</v>
      </c>
      <c r="BE682" s="1">
        <f>MAX($J682)</f>
        <v>0</v>
      </c>
      <c r="BF682" s="1">
        <f>MAX($K682)</f>
        <v>0</v>
      </c>
      <c r="BG682" s="1">
        <f>MAX($M682)</f>
        <v>0</v>
      </c>
      <c r="BH682" s="1">
        <f>MAX($N682)</f>
        <v>0</v>
      </c>
      <c r="BI682" s="1">
        <f>MAX($P682)</f>
        <v>0</v>
      </c>
      <c r="BJ682" s="1">
        <f>MAX($Q682)</f>
        <v>0</v>
      </c>
      <c r="BK682" s="1">
        <f>MAX($R682)</f>
        <v>0</v>
      </c>
    </row>
    <row r="683" spans="1:63">
      <c r="A683" s="1" t="s">
        <v>197</v>
      </c>
      <c r="B683" s="1" cm="1">
        <f t="array" ref="B683">_xlfn.SWITCH($A$2,"average", AVERAGE(Instances!B683:Instances!B683),"median", MEDIAN(Instances!B683:Instances!B683),"min", MIN(Instances!B683:Instances!B683),"max", MAX(Instances!B683:Instances!B683),"diff", MAX(Instances!B683:Instances!B683)-MIN(Instances!B683:Instances!B683))</f>
        <v>0</v>
      </c>
      <c r="C683" s="1" cm="1">
        <f t="array" ref="C683">_xlfn.SWITCH($A$2,"average", AVERAGE(Instances!C683:Instances!C683),"median", MEDIAN(Instances!C683:Instances!C683),"min", MIN(Instances!C683:Instances!C683),"max", MAX(Instances!C683:Instances!C683),"diff", MAX(Instances!C683:Instances!C683)-MIN(Instances!C683:Instances!C683))</f>
        <v>0</v>
      </c>
      <c r="D683" s="1" cm="1">
        <f t="array" ref="D683">_xlfn.SWITCH($A$2,"average", AVERAGE(Instances!D683:Instances!D683),"median", MEDIAN(Instances!D683:Instances!D683),"min", MIN(Instances!D683:Instances!D683),"max", MAX(Instances!D683:Instances!D683),"diff", MAX(Instances!D683:Instances!D683)-MIN(Instances!D683:Instances!D683))</f>
        <v>0</v>
      </c>
      <c r="E683" s="1" cm="1">
        <f t="array" ref="E683">_xlfn.SWITCH($A$2,"average", AVERAGE(Instances!E683:Instances!E683),"median", MEDIAN(Instances!E683:Instances!E683),"min", MIN(Instances!E683:Instances!E683),"max", MAX(Instances!E683:Instances!E683),"diff", MAX(Instances!E683:Instances!E683)-MIN(Instances!E683:Instances!E683))</f>
        <v>0</v>
      </c>
      <c r="F683" s="1" cm="1">
        <f t="array" ref="F683">_xlfn.SWITCH($A$2,"average", AVERAGE(Instances!F683:Instances!F683),"median", MEDIAN(Instances!F683:Instances!F683),"min", MIN(Instances!F683:Instances!F683),"max", MAX(Instances!F683:Instances!F683),"diff", MAX(Instances!F683:Instances!F683)-MIN(Instances!F683:Instances!F683))</f>
        <v>0</v>
      </c>
      <c r="G683" s="1" cm="1">
        <f t="array" ref="G683">_xlfn.SWITCH($A$2,"average", AVERAGE(Instances!G683:Instances!G683),"median", MEDIAN(Instances!G683:Instances!G683),"min", MIN(Instances!G683:Instances!G683),"max", MAX(Instances!G683:Instances!G683),"diff", MAX(Instances!G683:Instances!G683)-MIN(Instances!G683:Instances!G683))</f>
        <v>0</v>
      </c>
      <c r="H683" s="1" cm="1">
        <f t="array" ref="H683">_xlfn.SWITCH($A$2,"average", AVERAGE(Instances!H683:Instances!H683),"median", MEDIAN(Instances!H683:Instances!H683),"min", MIN(Instances!H683:Instances!H683),"max", MAX(Instances!H683:Instances!H683),"diff", MAX(Instances!H683:Instances!H683)-MIN(Instances!H683:Instances!H683))</f>
        <v>0</v>
      </c>
      <c r="I683" s="1" cm="1">
        <f t="array" ref="I683">_xlfn.SWITCH($A$2,"average", AVERAGE(Instances!I683:Instances!I683),"median", MEDIAN(Instances!I683:Instances!I683),"min", MIN(Instances!I683:Instances!I683),"max", MAX(Instances!I683:Instances!I683),"diff", MAX(Instances!I683:Instances!I683)-MIN(Instances!I683:Instances!I683))</f>
        <v>0</v>
      </c>
      <c r="J683" s="1" cm="1">
        <f t="array" ref="J683">_xlfn.SWITCH($A$2,"average", AVERAGE(Instances!J683:Instances!J683),"median", MEDIAN(Instances!J683:Instances!J683),"min", MIN(Instances!J683:Instances!J683),"max", MAX(Instances!J683:Instances!J683),"diff", MAX(Instances!J683:Instances!J683)-MIN(Instances!J683:Instances!J683))</f>
        <v>0</v>
      </c>
      <c r="K683" s="1" cm="1">
        <f t="array" ref="K683">_xlfn.SWITCH($A$2,"average", AVERAGE(Instances!K683:Instances!K683),"median", MEDIAN(Instances!K683:Instances!K683),"min", MIN(Instances!K683:Instances!K683),"max", MAX(Instances!K683:Instances!K683),"diff", MAX(Instances!K683:Instances!K683)-MIN(Instances!K683:Instances!K683))</f>
        <v>0</v>
      </c>
      <c r="L683" s="1"/>
      <c r="M683" s="1" cm="1">
        <f t="array" ref="M683">_xlfn.SWITCH($A$2,"average", AVERAGE(Instances!M683:Instances!M683),"median", MEDIAN(Instances!M683:Instances!M683),"min", MIN(Instances!M683:Instances!M683),"max", MAX(Instances!M683:Instances!M683),"diff", MAX(Instances!M683:Instances!M683)-MIN(Instances!M683:Instances!M683))</f>
        <v>0</v>
      </c>
      <c r="N683" s="1" cm="1">
        <f t="array" ref="N683">_xlfn.SWITCH($A$2,"average", AVERAGE(Instances!N683:Instances!N683),"median", MEDIAN(Instances!N683:Instances!N683),"min", MIN(Instances!N683:Instances!N683),"max", MAX(Instances!N683:Instances!N683),"diff", MAX(Instances!N683:Instances!N683)-MIN(Instances!N683:Instances!N683))</f>
        <v>0</v>
      </c>
      <c r="O683" s="1"/>
      <c r="P683" s="1" cm="1">
        <f t="array" ref="P683">_xlfn.SWITCH($A$2,"average", AVERAGE(Instances!P683:Instances!P683),"median", MEDIAN(Instances!P683:Instances!P683),"min", MIN(Instances!P683:Instances!P683),"max", MAX(Instances!P683:Instances!P683),"diff", MAX(Instances!P683:Instances!P683)-MIN(Instances!P683:Instances!P683))</f>
        <v>0</v>
      </c>
      <c r="Q683" s="1" cm="1">
        <f t="array" ref="Q683">_xlfn.SWITCH($A$2,"average", AVERAGE(Instances!Q683:Instances!Q683),"median", MEDIAN(Instances!Q683:Instances!Q683),"min", MIN(Instances!Q683:Instances!Q683),"max", MAX(Instances!Q683:Instances!Q683),"diff", MAX(Instances!Q683:Instances!Q683)-MIN(Instances!Q683:Instances!Q683))</f>
        <v>0</v>
      </c>
      <c r="R683" s="1" cm="1">
        <f t="array" ref="R683">_xlfn.SWITCH($A$2,"average", AVERAGE(Instances!R683:Instances!R683),"median", MEDIAN(Instances!R683:Instances!R683),"min", MIN(Instances!R683:Instances!R683),"max", MAX(Instances!R683:Instances!R683),"diff", MAX(Instances!R683:Instances!R683)-MIN(Instances!R683:Instances!R683))</f>
        <v>0</v>
      </c>
      <c r="S683" s="1">
        <f>MIN($B683)</f>
        <v>0</v>
      </c>
      <c r="T683" s="1">
        <f>MIN($C683)</f>
        <v>0</v>
      </c>
      <c r="U683" s="1">
        <f>MIN($D683)</f>
        <v>0</v>
      </c>
      <c r="V683" s="1">
        <f>MIN($E683)</f>
        <v>0</v>
      </c>
      <c r="W683" s="1">
        <f>MIN($F683)</f>
        <v>0</v>
      </c>
      <c r="X683" s="1">
        <f>MIN($G683)</f>
        <v>0</v>
      </c>
      <c r="Y683" s="1">
        <f>MIN($H683)</f>
        <v>0</v>
      </c>
      <c r="Z683" s="1">
        <f>MIN($I683)</f>
        <v>0</v>
      </c>
      <c r="AA683" s="1">
        <f>MIN($J683)</f>
        <v>0</v>
      </c>
      <c r="AB683" s="1">
        <f>MIN($K683)</f>
        <v>0</v>
      </c>
      <c r="AC683" s="1">
        <f>MIN($M683)</f>
        <v>0</v>
      </c>
      <c r="AD683" s="1">
        <f>MIN($N683)</f>
        <v>0</v>
      </c>
      <c r="AE683" s="1">
        <f>MIN($P683)</f>
        <v>0</v>
      </c>
      <c r="AF683" s="1">
        <f>MIN($Q683)</f>
        <v>0</v>
      </c>
      <c r="AG683" s="1">
        <f>MIN($R683)</f>
        <v>0</v>
      </c>
      <c r="AH683" s="1">
        <f>MEDIAN($B683)</f>
        <v>0</v>
      </c>
      <c r="AI683" s="1">
        <f>MEDIAN($C683)</f>
        <v>0</v>
      </c>
      <c r="AJ683" s="1">
        <f>MEDIAN($D683)</f>
        <v>0</v>
      </c>
      <c r="AK683" s="1">
        <f>MEDIAN($E683)</f>
        <v>0</v>
      </c>
      <c r="AL683" s="1">
        <f>MEDIAN($F683)</f>
        <v>0</v>
      </c>
      <c r="AM683" s="1">
        <f>MEDIAN($G683)</f>
        <v>0</v>
      </c>
      <c r="AN683" s="1">
        <f>MEDIAN($H683)</f>
        <v>0</v>
      </c>
      <c r="AO683" s="1">
        <f>MEDIAN($I683)</f>
        <v>0</v>
      </c>
      <c r="AP683" s="1">
        <f>MEDIAN($J683)</f>
        <v>0</v>
      </c>
      <c r="AQ683" s="1">
        <f>MEDIAN($K683)</f>
        <v>0</v>
      </c>
      <c r="AR683" s="1">
        <f>MEDIAN($M683)</f>
        <v>0</v>
      </c>
      <c r="AS683" s="1">
        <f>MEDIAN($N683)</f>
        <v>0</v>
      </c>
      <c r="AT683" s="1">
        <f>MEDIAN($P683)</f>
        <v>0</v>
      </c>
      <c r="AU683" s="1">
        <f>MEDIAN($Q683)</f>
        <v>0</v>
      </c>
      <c r="AV683" s="1">
        <f>MEDIAN($R683)</f>
        <v>0</v>
      </c>
      <c r="AW683" s="1">
        <f>MAX($B683)</f>
        <v>0</v>
      </c>
      <c r="AX683" s="1">
        <f>MAX($C683)</f>
        <v>0</v>
      </c>
      <c r="AY683" s="1">
        <f>MAX($D683)</f>
        <v>0</v>
      </c>
      <c r="AZ683" s="1">
        <f>MAX($E683)</f>
        <v>0</v>
      </c>
      <c r="BA683" s="1">
        <f>MAX($F683)</f>
        <v>0</v>
      </c>
      <c r="BB683" s="1">
        <f>MAX($G683)</f>
        <v>0</v>
      </c>
      <c r="BC683" s="1">
        <f>MAX($H683)</f>
        <v>0</v>
      </c>
      <c r="BD683" s="1">
        <f>MAX($I683)</f>
        <v>0</v>
      </c>
      <c r="BE683" s="1">
        <f>MAX($J683)</f>
        <v>0</v>
      </c>
      <c r="BF683" s="1">
        <f>MAX($K683)</f>
        <v>0</v>
      </c>
      <c r="BG683" s="1">
        <f>MAX($M683)</f>
        <v>0</v>
      </c>
      <c r="BH683" s="1">
        <f>MAX($N683)</f>
        <v>0</v>
      </c>
      <c r="BI683" s="1">
        <f>MAX($P683)</f>
        <v>0</v>
      </c>
      <c r="BJ683" s="1">
        <f>MAX($Q683)</f>
        <v>0</v>
      </c>
      <c r="BK683" s="1">
        <f>MAX($R683)</f>
        <v>0</v>
      </c>
    </row>
    <row r="684" spans="1:63">
      <c r="A684" s="1" t="s">
        <v>198</v>
      </c>
      <c r="B684" s="1" cm="1">
        <f t="array" ref="B684">_xlfn.SWITCH($A$2,"average", AVERAGE(Instances!B684:Instances!B684),"median", MEDIAN(Instances!B684:Instances!B684),"min", MIN(Instances!B684:Instances!B684),"max", MAX(Instances!B684:Instances!B684),"diff", MAX(Instances!B684:Instances!B684)-MIN(Instances!B684:Instances!B684))</f>
        <v>0</v>
      </c>
      <c r="C684" s="1" cm="1">
        <f t="array" ref="C684">_xlfn.SWITCH($A$2,"average", AVERAGE(Instances!C684:Instances!C684),"median", MEDIAN(Instances!C684:Instances!C684),"min", MIN(Instances!C684:Instances!C684),"max", MAX(Instances!C684:Instances!C684),"diff", MAX(Instances!C684:Instances!C684)-MIN(Instances!C684:Instances!C684))</f>
        <v>0</v>
      </c>
      <c r="D684" s="1" cm="1">
        <f t="array" ref="D684">_xlfn.SWITCH($A$2,"average", AVERAGE(Instances!D684:Instances!D684),"median", MEDIAN(Instances!D684:Instances!D684),"min", MIN(Instances!D684:Instances!D684),"max", MAX(Instances!D684:Instances!D684),"diff", MAX(Instances!D684:Instances!D684)-MIN(Instances!D684:Instances!D684))</f>
        <v>0</v>
      </c>
      <c r="E684" s="1" cm="1">
        <f t="array" ref="E684">_xlfn.SWITCH($A$2,"average", AVERAGE(Instances!E684:Instances!E684),"median", MEDIAN(Instances!E684:Instances!E684),"min", MIN(Instances!E684:Instances!E684),"max", MAX(Instances!E684:Instances!E684),"diff", MAX(Instances!E684:Instances!E684)-MIN(Instances!E684:Instances!E684))</f>
        <v>0</v>
      </c>
      <c r="F684" s="1" cm="1">
        <f t="array" ref="F684">_xlfn.SWITCH($A$2,"average", AVERAGE(Instances!F684:Instances!F684),"median", MEDIAN(Instances!F684:Instances!F684),"min", MIN(Instances!F684:Instances!F684),"max", MAX(Instances!F684:Instances!F684),"diff", MAX(Instances!F684:Instances!F684)-MIN(Instances!F684:Instances!F684))</f>
        <v>0</v>
      </c>
      <c r="G684" s="1" cm="1">
        <f t="array" ref="G684">_xlfn.SWITCH($A$2,"average", AVERAGE(Instances!G684:Instances!G684),"median", MEDIAN(Instances!G684:Instances!G684),"min", MIN(Instances!G684:Instances!G684),"max", MAX(Instances!G684:Instances!G684),"diff", MAX(Instances!G684:Instances!G684)-MIN(Instances!G684:Instances!G684))</f>
        <v>0</v>
      </c>
      <c r="H684" s="1" cm="1">
        <f t="array" ref="H684">_xlfn.SWITCH($A$2,"average", AVERAGE(Instances!H684:Instances!H684),"median", MEDIAN(Instances!H684:Instances!H684),"min", MIN(Instances!H684:Instances!H684),"max", MAX(Instances!H684:Instances!H684),"diff", MAX(Instances!H684:Instances!H684)-MIN(Instances!H684:Instances!H684))</f>
        <v>0</v>
      </c>
      <c r="I684" s="1" cm="1">
        <f t="array" ref="I684">_xlfn.SWITCH($A$2,"average", AVERAGE(Instances!I684:Instances!I684),"median", MEDIAN(Instances!I684:Instances!I684),"min", MIN(Instances!I684:Instances!I684),"max", MAX(Instances!I684:Instances!I684),"diff", MAX(Instances!I684:Instances!I684)-MIN(Instances!I684:Instances!I684))</f>
        <v>0</v>
      </c>
      <c r="J684" s="1" cm="1">
        <f t="array" ref="J684">_xlfn.SWITCH($A$2,"average", AVERAGE(Instances!J684:Instances!J684),"median", MEDIAN(Instances!J684:Instances!J684),"min", MIN(Instances!J684:Instances!J684),"max", MAX(Instances!J684:Instances!J684),"diff", MAX(Instances!J684:Instances!J684)-MIN(Instances!J684:Instances!J684))</f>
        <v>0</v>
      </c>
      <c r="K684" s="1" cm="1">
        <f t="array" ref="K684">_xlfn.SWITCH($A$2,"average", AVERAGE(Instances!K684:Instances!K684),"median", MEDIAN(Instances!K684:Instances!K684),"min", MIN(Instances!K684:Instances!K684),"max", MAX(Instances!K684:Instances!K684),"diff", MAX(Instances!K684:Instances!K684)-MIN(Instances!K684:Instances!K684))</f>
        <v>0</v>
      </c>
      <c r="L684" s="1"/>
      <c r="M684" s="1" cm="1">
        <f t="array" ref="M684">_xlfn.SWITCH($A$2,"average", AVERAGE(Instances!M684:Instances!M684),"median", MEDIAN(Instances!M684:Instances!M684),"min", MIN(Instances!M684:Instances!M684),"max", MAX(Instances!M684:Instances!M684),"diff", MAX(Instances!M684:Instances!M684)-MIN(Instances!M684:Instances!M684))</f>
        <v>0</v>
      </c>
      <c r="N684" s="1" cm="1">
        <f t="array" ref="N684">_xlfn.SWITCH($A$2,"average", AVERAGE(Instances!N684:Instances!N684),"median", MEDIAN(Instances!N684:Instances!N684),"min", MIN(Instances!N684:Instances!N684),"max", MAX(Instances!N684:Instances!N684),"diff", MAX(Instances!N684:Instances!N684)-MIN(Instances!N684:Instances!N684))</f>
        <v>0</v>
      </c>
      <c r="O684" s="1"/>
      <c r="P684" s="1" cm="1">
        <f t="array" ref="P684">_xlfn.SWITCH($A$2,"average", AVERAGE(Instances!P684:Instances!P684),"median", MEDIAN(Instances!P684:Instances!P684),"min", MIN(Instances!P684:Instances!P684),"max", MAX(Instances!P684:Instances!P684),"diff", MAX(Instances!P684:Instances!P684)-MIN(Instances!P684:Instances!P684))</f>
        <v>0</v>
      </c>
      <c r="Q684" s="1" cm="1">
        <f t="array" ref="Q684">_xlfn.SWITCH($A$2,"average", AVERAGE(Instances!Q684:Instances!Q684),"median", MEDIAN(Instances!Q684:Instances!Q684),"min", MIN(Instances!Q684:Instances!Q684),"max", MAX(Instances!Q684:Instances!Q684),"diff", MAX(Instances!Q684:Instances!Q684)-MIN(Instances!Q684:Instances!Q684))</f>
        <v>0</v>
      </c>
      <c r="R684" s="1" cm="1">
        <f t="array" ref="R684">_xlfn.SWITCH($A$2,"average", AVERAGE(Instances!R684:Instances!R684),"median", MEDIAN(Instances!R684:Instances!R684),"min", MIN(Instances!R684:Instances!R684),"max", MAX(Instances!R684:Instances!R684),"diff", MAX(Instances!R684:Instances!R684)-MIN(Instances!R684:Instances!R684))</f>
        <v>0</v>
      </c>
      <c r="S684" s="1">
        <f>MIN($B684)</f>
        <v>0</v>
      </c>
      <c r="T684" s="1">
        <f>MIN($C684)</f>
        <v>0</v>
      </c>
      <c r="U684" s="1">
        <f>MIN($D684)</f>
        <v>0</v>
      </c>
      <c r="V684" s="1">
        <f>MIN($E684)</f>
        <v>0</v>
      </c>
      <c r="W684" s="1">
        <f>MIN($F684)</f>
        <v>0</v>
      </c>
      <c r="X684" s="1">
        <f>MIN($G684)</f>
        <v>0</v>
      </c>
      <c r="Y684" s="1">
        <f>MIN($H684)</f>
        <v>0</v>
      </c>
      <c r="Z684" s="1">
        <f>MIN($I684)</f>
        <v>0</v>
      </c>
      <c r="AA684" s="1">
        <f>MIN($J684)</f>
        <v>0</v>
      </c>
      <c r="AB684" s="1">
        <f>MIN($K684)</f>
        <v>0</v>
      </c>
      <c r="AC684" s="1">
        <f>MIN($M684)</f>
        <v>0</v>
      </c>
      <c r="AD684" s="1">
        <f>MIN($N684)</f>
        <v>0</v>
      </c>
      <c r="AE684" s="1">
        <f>MIN($P684)</f>
        <v>0</v>
      </c>
      <c r="AF684" s="1">
        <f>MIN($Q684)</f>
        <v>0</v>
      </c>
      <c r="AG684" s="1">
        <f>MIN($R684)</f>
        <v>0</v>
      </c>
      <c r="AH684" s="1">
        <f>MEDIAN($B684)</f>
        <v>0</v>
      </c>
      <c r="AI684" s="1">
        <f>MEDIAN($C684)</f>
        <v>0</v>
      </c>
      <c r="AJ684" s="1">
        <f>MEDIAN($D684)</f>
        <v>0</v>
      </c>
      <c r="AK684" s="1">
        <f>MEDIAN($E684)</f>
        <v>0</v>
      </c>
      <c r="AL684" s="1">
        <f>MEDIAN($F684)</f>
        <v>0</v>
      </c>
      <c r="AM684" s="1">
        <f>MEDIAN($G684)</f>
        <v>0</v>
      </c>
      <c r="AN684" s="1">
        <f>MEDIAN($H684)</f>
        <v>0</v>
      </c>
      <c r="AO684" s="1">
        <f>MEDIAN($I684)</f>
        <v>0</v>
      </c>
      <c r="AP684" s="1">
        <f>MEDIAN($J684)</f>
        <v>0</v>
      </c>
      <c r="AQ684" s="1">
        <f>MEDIAN($K684)</f>
        <v>0</v>
      </c>
      <c r="AR684" s="1">
        <f>MEDIAN($M684)</f>
        <v>0</v>
      </c>
      <c r="AS684" s="1">
        <f>MEDIAN($N684)</f>
        <v>0</v>
      </c>
      <c r="AT684" s="1">
        <f>MEDIAN($P684)</f>
        <v>0</v>
      </c>
      <c r="AU684" s="1">
        <f>MEDIAN($Q684)</f>
        <v>0</v>
      </c>
      <c r="AV684" s="1">
        <f>MEDIAN($R684)</f>
        <v>0</v>
      </c>
      <c r="AW684" s="1">
        <f>MAX($B684)</f>
        <v>0</v>
      </c>
      <c r="AX684" s="1">
        <f>MAX($C684)</f>
        <v>0</v>
      </c>
      <c r="AY684" s="1">
        <f>MAX($D684)</f>
        <v>0</v>
      </c>
      <c r="AZ684" s="1">
        <f>MAX($E684)</f>
        <v>0</v>
      </c>
      <c r="BA684" s="1">
        <f>MAX($F684)</f>
        <v>0</v>
      </c>
      <c r="BB684" s="1">
        <f>MAX($G684)</f>
        <v>0</v>
      </c>
      <c r="BC684" s="1">
        <f>MAX($H684)</f>
        <v>0</v>
      </c>
      <c r="BD684" s="1">
        <f>MAX($I684)</f>
        <v>0</v>
      </c>
      <c r="BE684" s="1">
        <f>MAX($J684)</f>
        <v>0</v>
      </c>
      <c r="BF684" s="1">
        <f>MAX($K684)</f>
        <v>0</v>
      </c>
      <c r="BG684" s="1">
        <f>MAX($M684)</f>
        <v>0</v>
      </c>
      <c r="BH684" s="1">
        <f>MAX($N684)</f>
        <v>0</v>
      </c>
      <c r="BI684" s="1">
        <f>MAX($P684)</f>
        <v>0</v>
      </c>
      <c r="BJ684" s="1">
        <f>MAX($Q684)</f>
        <v>0</v>
      </c>
      <c r="BK684" s="1">
        <f>MAX($R684)</f>
        <v>0</v>
      </c>
    </row>
    <row r="685" spans="1:63">
      <c r="A685" s="1" t="s">
        <v>199</v>
      </c>
      <c r="B685" s="1" cm="1">
        <f t="array" ref="B685">_xlfn.SWITCH($A$2,"average", AVERAGE(Instances!B685:Instances!B685),"median", MEDIAN(Instances!B685:Instances!B685),"min", MIN(Instances!B685:Instances!B685),"max", MAX(Instances!B685:Instances!B685),"diff", MAX(Instances!B685:Instances!B685)-MIN(Instances!B685:Instances!B685))</f>
        <v>0</v>
      </c>
      <c r="C685" s="1" cm="1">
        <f t="array" ref="C685">_xlfn.SWITCH($A$2,"average", AVERAGE(Instances!C685:Instances!C685),"median", MEDIAN(Instances!C685:Instances!C685),"min", MIN(Instances!C685:Instances!C685),"max", MAX(Instances!C685:Instances!C685),"diff", MAX(Instances!C685:Instances!C685)-MIN(Instances!C685:Instances!C685))</f>
        <v>0</v>
      </c>
      <c r="D685" s="1" cm="1">
        <f t="array" ref="D685">_xlfn.SWITCH($A$2,"average", AVERAGE(Instances!D685:Instances!D685),"median", MEDIAN(Instances!D685:Instances!D685),"min", MIN(Instances!D685:Instances!D685),"max", MAX(Instances!D685:Instances!D685),"diff", MAX(Instances!D685:Instances!D685)-MIN(Instances!D685:Instances!D685))</f>
        <v>0</v>
      </c>
      <c r="E685" s="1" cm="1">
        <f t="array" ref="E685">_xlfn.SWITCH($A$2,"average", AVERAGE(Instances!E685:Instances!E685),"median", MEDIAN(Instances!E685:Instances!E685),"min", MIN(Instances!E685:Instances!E685),"max", MAX(Instances!E685:Instances!E685),"diff", MAX(Instances!E685:Instances!E685)-MIN(Instances!E685:Instances!E685))</f>
        <v>0</v>
      </c>
      <c r="F685" s="1" cm="1">
        <f t="array" ref="F685">_xlfn.SWITCH($A$2,"average", AVERAGE(Instances!F685:Instances!F685),"median", MEDIAN(Instances!F685:Instances!F685),"min", MIN(Instances!F685:Instances!F685),"max", MAX(Instances!F685:Instances!F685),"diff", MAX(Instances!F685:Instances!F685)-MIN(Instances!F685:Instances!F685))</f>
        <v>0</v>
      </c>
      <c r="G685" s="1" cm="1">
        <f t="array" ref="G685">_xlfn.SWITCH($A$2,"average", AVERAGE(Instances!G685:Instances!G685),"median", MEDIAN(Instances!G685:Instances!G685),"min", MIN(Instances!G685:Instances!G685),"max", MAX(Instances!G685:Instances!G685),"diff", MAX(Instances!G685:Instances!G685)-MIN(Instances!G685:Instances!G685))</f>
        <v>0</v>
      </c>
      <c r="H685" s="1" cm="1">
        <f t="array" ref="H685">_xlfn.SWITCH($A$2,"average", AVERAGE(Instances!H685:Instances!H685),"median", MEDIAN(Instances!H685:Instances!H685),"min", MIN(Instances!H685:Instances!H685),"max", MAX(Instances!H685:Instances!H685),"diff", MAX(Instances!H685:Instances!H685)-MIN(Instances!H685:Instances!H685))</f>
        <v>0</v>
      </c>
      <c r="I685" s="1" cm="1">
        <f t="array" ref="I685">_xlfn.SWITCH($A$2,"average", AVERAGE(Instances!I685:Instances!I685),"median", MEDIAN(Instances!I685:Instances!I685),"min", MIN(Instances!I685:Instances!I685),"max", MAX(Instances!I685:Instances!I685),"diff", MAX(Instances!I685:Instances!I685)-MIN(Instances!I685:Instances!I685))</f>
        <v>0</v>
      </c>
      <c r="J685" s="1" cm="1">
        <f t="array" ref="J685">_xlfn.SWITCH($A$2,"average", AVERAGE(Instances!J685:Instances!J685),"median", MEDIAN(Instances!J685:Instances!J685),"min", MIN(Instances!J685:Instances!J685),"max", MAX(Instances!J685:Instances!J685),"diff", MAX(Instances!J685:Instances!J685)-MIN(Instances!J685:Instances!J685))</f>
        <v>0</v>
      </c>
      <c r="K685" s="1" cm="1">
        <f t="array" ref="K685">_xlfn.SWITCH($A$2,"average", AVERAGE(Instances!K685:Instances!K685),"median", MEDIAN(Instances!K685:Instances!K685),"min", MIN(Instances!K685:Instances!K685),"max", MAX(Instances!K685:Instances!K685),"diff", MAX(Instances!K685:Instances!K685)-MIN(Instances!K685:Instances!K685))</f>
        <v>0</v>
      </c>
      <c r="L685" s="1"/>
      <c r="M685" s="1" cm="1">
        <f t="array" ref="M685">_xlfn.SWITCH($A$2,"average", AVERAGE(Instances!M685:Instances!M685),"median", MEDIAN(Instances!M685:Instances!M685),"min", MIN(Instances!M685:Instances!M685),"max", MAX(Instances!M685:Instances!M685),"diff", MAX(Instances!M685:Instances!M685)-MIN(Instances!M685:Instances!M685))</f>
        <v>0</v>
      </c>
      <c r="N685" s="1" cm="1">
        <f t="array" ref="N685">_xlfn.SWITCH($A$2,"average", AVERAGE(Instances!N685:Instances!N685),"median", MEDIAN(Instances!N685:Instances!N685),"min", MIN(Instances!N685:Instances!N685),"max", MAX(Instances!N685:Instances!N685),"diff", MAX(Instances!N685:Instances!N685)-MIN(Instances!N685:Instances!N685))</f>
        <v>0</v>
      </c>
      <c r="O685" s="1"/>
      <c r="P685" s="1" cm="1">
        <f t="array" ref="P685">_xlfn.SWITCH($A$2,"average", AVERAGE(Instances!P685:Instances!P685),"median", MEDIAN(Instances!P685:Instances!P685),"min", MIN(Instances!P685:Instances!P685),"max", MAX(Instances!P685:Instances!P685),"diff", MAX(Instances!P685:Instances!P685)-MIN(Instances!P685:Instances!P685))</f>
        <v>0</v>
      </c>
      <c r="Q685" s="1" cm="1">
        <f t="array" ref="Q685">_xlfn.SWITCH($A$2,"average", AVERAGE(Instances!Q685:Instances!Q685),"median", MEDIAN(Instances!Q685:Instances!Q685),"min", MIN(Instances!Q685:Instances!Q685),"max", MAX(Instances!Q685:Instances!Q685),"diff", MAX(Instances!Q685:Instances!Q685)-MIN(Instances!Q685:Instances!Q685))</f>
        <v>0</v>
      </c>
      <c r="R685" s="1" cm="1">
        <f t="array" ref="R685">_xlfn.SWITCH($A$2,"average", AVERAGE(Instances!R685:Instances!R685),"median", MEDIAN(Instances!R685:Instances!R685),"min", MIN(Instances!R685:Instances!R685),"max", MAX(Instances!R685:Instances!R685),"diff", MAX(Instances!R685:Instances!R685)-MIN(Instances!R685:Instances!R685))</f>
        <v>0</v>
      </c>
      <c r="S685" s="1">
        <f>MIN($B685)</f>
        <v>0</v>
      </c>
      <c r="T685" s="1">
        <f>MIN($C685)</f>
        <v>0</v>
      </c>
      <c r="U685" s="1">
        <f>MIN($D685)</f>
        <v>0</v>
      </c>
      <c r="V685" s="1">
        <f>MIN($E685)</f>
        <v>0</v>
      </c>
      <c r="W685" s="1">
        <f>MIN($F685)</f>
        <v>0</v>
      </c>
      <c r="X685" s="1">
        <f>MIN($G685)</f>
        <v>0</v>
      </c>
      <c r="Y685" s="1">
        <f>MIN($H685)</f>
        <v>0</v>
      </c>
      <c r="Z685" s="1">
        <f>MIN($I685)</f>
        <v>0</v>
      </c>
      <c r="AA685" s="1">
        <f>MIN($J685)</f>
        <v>0</v>
      </c>
      <c r="AB685" s="1">
        <f>MIN($K685)</f>
        <v>0</v>
      </c>
      <c r="AC685" s="1">
        <f>MIN($M685)</f>
        <v>0</v>
      </c>
      <c r="AD685" s="1">
        <f>MIN($N685)</f>
        <v>0</v>
      </c>
      <c r="AE685" s="1">
        <f>MIN($P685)</f>
        <v>0</v>
      </c>
      <c r="AF685" s="1">
        <f>MIN($Q685)</f>
        <v>0</v>
      </c>
      <c r="AG685" s="1">
        <f>MIN($R685)</f>
        <v>0</v>
      </c>
      <c r="AH685" s="1">
        <f>MEDIAN($B685)</f>
        <v>0</v>
      </c>
      <c r="AI685" s="1">
        <f>MEDIAN($C685)</f>
        <v>0</v>
      </c>
      <c r="AJ685" s="1">
        <f>MEDIAN($D685)</f>
        <v>0</v>
      </c>
      <c r="AK685" s="1">
        <f>MEDIAN($E685)</f>
        <v>0</v>
      </c>
      <c r="AL685" s="1">
        <f>MEDIAN($F685)</f>
        <v>0</v>
      </c>
      <c r="AM685" s="1">
        <f>MEDIAN($G685)</f>
        <v>0</v>
      </c>
      <c r="AN685" s="1">
        <f>MEDIAN($H685)</f>
        <v>0</v>
      </c>
      <c r="AO685" s="1">
        <f>MEDIAN($I685)</f>
        <v>0</v>
      </c>
      <c r="AP685" s="1">
        <f>MEDIAN($J685)</f>
        <v>0</v>
      </c>
      <c r="AQ685" s="1">
        <f>MEDIAN($K685)</f>
        <v>0</v>
      </c>
      <c r="AR685" s="1">
        <f>MEDIAN($M685)</f>
        <v>0</v>
      </c>
      <c r="AS685" s="1">
        <f>MEDIAN($N685)</f>
        <v>0</v>
      </c>
      <c r="AT685" s="1">
        <f>MEDIAN($P685)</f>
        <v>0</v>
      </c>
      <c r="AU685" s="1">
        <f>MEDIAN($Q685)</f>
        <v>0</v>
      </c>
      <c r="AV685" s="1">
        <f>MEDIAN($R685)</f>
        <v>0</v>
      </c>
      <c r="AW685" s="1">
        <f>MAX($B685)</f>
        <v>0</v>
      </c>
      <c r="AX685" s="1">
        <f>MAX($C685)</f>
        <v>0</v>
      </c>
      <c r="AY685" s="1">
        <f>MAX($D685)</f>
        <v>0</v>
      </c>
      <c r="AZ685" s="1">
        <f>MAX($E685)</f>
        <v>0</v>
      </c>
      <c r="BA685" s="1">
        <f>MAX($F685)</f>
        <v>0</v>
      </c>
      <c r="BB685" s="1">
        <f>MAX($G685)</f>
        <v>0</v>
      </c>
      <c r="BC685" s="1">
        <f>MAX($H685)</f>
        <v>0</v>
      </c>
      <c r="BD685" s="1">
        <f>MAX($I685)</f>
        <v>0</v>
      </c>
      <c r="BE685" s="1">
        <f>MAX($J685)</f>
        <v>0</v>
      </c>
      <c r="BF685" s="1">
        <f>MAX($K685)</f>
        <v>0</v>
      </c>
      <c r="BG685" s="1">
        <f>MAX($M685)</f>
        <v>0</v>
      </c>
      <c r="BH685" s="1">
        <f>MAX($N685)</f>
        <v>0</v>
      </c>
      <c r="BI685" s="1">
        <f>MAX($P685)</f>
        <v>0</v>
      </c>
      <c r="BJ685" s="1">
        <f>MAX($Q685)</f>
        <v>0</v>
      </c>
      <c r="BK685" s="1">
        <f>MAX($R685)</f>
        <v>0</v>
      </c>
    </row>
    <row r="686" spans="1:63">
      <c r="A686" s="1" t="s">
        <v>200</v>
      </c>
      <c r="B686" s="1" cm="1">
        <f t="array" ref="B686">_xlfn.SWITCH($A$2,"average", AVERAGE(Instances!B686:Instances!B686),"median", MEDIAN(Instances!B686:Instances!B686),"min", MIN(Instances!B686:Instances!B686),"max", MAX(Instances!B686:Instances!B686),"diff", MAX(Instances!B686:Instances!B686)-MIN(Instances!B686:Instances!B686))</f>
        <v>0</v>
      </c>
      <c r="C686" s="1" cm="1">
        <f t="array" ref="C686">_xlfn.SWITCH($A$2,"average", AVERAGE(Instances!C686:Instances!C686),"median", MEDIAN(Instances!C686:Instances!C686),"min", MIN(Instances!C686:Instances!C686),"max", MAX(Instances!C686:Instances!C686),"diff", MAX(Instances!C686:Instances!C686)-MIN(Instances!C686:Instances!C686))</f>
        <v>0</v>
      </c>
      <c r="D686" s="1" cm="1">
        <f t="array" ref="D686">_xlfn.SWITCH($A$2,"average", AVERAGE(Instances!D686:Instances!D686),"median", MEDIAN(Instances!D686:Instances!D686),"min", MIN(Instances!D686:Instances!D686),"max", MAX(Instances!D686:Instances!D686),"diff", MAX(Instances!D686:Instances!D686)-MIN(Instances!D686:Instances!D686))</f>
        <v>0</v>
      </c>
      <c r="E686" s="1" cm="1">
        <f t="array" ref="E686">_xlfn.SWITCH($A$2,"average", AVERAGE(Instances!E686:Instances!E686),"median", MEDIAN(Instances!E686:Instances!E686),"min", MIN(Instances!E686:Instances!E686),"max", MAX(Instances!E686:Instances!E686),"diff", MAX(Instances!E686:Instances!E686)-MIN(Instances!E686:Instances!E686))</f>
        <v>0</v>
      </c>
      <c r="F686" s="1" cm="1">
        <f t="array" ref="F686">_xlfn.SWITCH($A$2,"average", AVERAGE(Instances!F686:Instances!F686),"median", MEDIAN(Instances!F686:Instances!F686),"min", MIN(Instances!F686:Instances!F686),"max", MAX(Instances!F686:Instances!F686),"diff", MAX(Instances!F686:Instances!F686)-MIN(Instances!F686:Instances!F686))</f>
        <v>0</v>
      </c>
      <c r="G686" s="1" cm="1">
        <f t="array" ref="G686">_xlfn.SWITCH($A$2,"average", AVERAGE(Instances!G686:Instances!G686),"median", MEDIAN(Instances!G686:Instances!G686),"min", MIN(Instances!G686:Instances!G686),"max", MAX(Instances!G686:Instances!G686),"diff", MAX(Instances!G686:Instances!G686)-MIN(Instances!G686:Instances!G686))</f>
        <v>0</v>
      </c>
      <c r="H686" s="1" cm="1">
        <f t="array" ref="H686">_xlfn.SWITCH($A$2,"average", AVERAGE(Instances!H686:Instances!H686),"median", MEDIAN(Instances!H686:Instances!H686),"min", MIN(Instances!H686:Instances!H686),"max", MAX(Instances!H686:Instances!H686),"diff", MAX(Instances!H686:Instances!H686)-MIN(Instances!H686:Instances!H686))</f>
        <v>0</v>
      </c>
      <c r="I686" s="1" cm="1">
        <f t="array" ref="I686">_xlfn.SWITCH($A$2,"average", AVERAGE(Instances!I686:Instances!I686),"median", MEDIAN(Instances!I686:Instances!I686),"min", MIN(Instances!I686:Instances!I686),"max", MAX(Instances!I686:Instances!I686),"diff", MAX(Instances!I686:Instances!I686)-MIN(Instances!I686:Instances!I686))</f>
        <v>0</v>
      </c>
      <c r="J686" s="1" cm="1">
        <f t="array" ref="J686">_xlfn.SWITCH($A$2,"average", AVERAGE(Instances!J686:Instances!J686),"median", MEDIAN(Instances!J686:Instances!J686),"min", MIN(Instances!J686:Instances!J686),"max", MAX(Instances!J686:Instances!J686),"diff", MAX(Instances!J686:Instances!J686)-MIN(Instances!J686:Instances!J686))</f>
        <v>0</v>
      </c>
      <c r="K686" s="1" cm="1">
        <f t="array" ref="K686">_xlfn.SWITCH($A$2,"average", AVERAGE(Instances!K686:Instances!K686),"median", MEDIAN(Instances!K686:Instances!K686),"min", MIN(Instances!K686:Instances!K686),"max", MAX(Instances!K686:Instances!K686),"diff", MAX(Instances!K686:Instances!K686)-MIN(Instances!K686:Instances!K686))</f>
        <v>0</v>
      </c>
      <c r="L686" s="1"/>
      <c r="M686" s="1" cm="1">
        <f t="array" ref="M686">_xlfn.SWITCH($A$2,"average", AVERAGE(Instances!M686:Instances!M686),"median", MEDIAN(Instances!M686:Instances!M686),"min", MIN(Instances!M686:Instances!M686),"max", MAX(Instances!M686:Instances!M686),"diff", MAX(Instances!M686:Instances!M686)-MIN(Instances!M686:Instances!M686))</f>
        <v>0</v>
      </c>
      <c r="N686" s="1" cm="1">
        <f t="array" ref="N686">_xlfn.SWITCH($A$2,"average", AVERAGE(Instances!N686:Instances!N686),"median", MEDIAN(Instances!N686:Instances!N686),"min", MIN(Instances!N686:Instances!N686),"max", MAX(Instances!N686:Instances!N686),"diff", MAX(Instances!N686:Instances!N686)-MIN(Instances!N686:Instances!N686))</f>
        <v>0</v>
      </c>
      <c r="O686" s="1"/>
      <c r="P686" s="1" cm="1">
        <f t="array" ref="P686">_xlfn.SWITCH($A$2,"average", AVERAGE(Instances!P686:Instances!P686),"median", MEDIAN(Instances!P686:Instances!P686),"min", MIN(Instances!P686:Instances!P686),"max", MAX(Instances!P686:Instances!P686),"diff", MAX(Instances!P686:Instances!P686)-MIN(Instances!P686:Instances!P686))</f>
        <v>0</v>
      </c>
      <c r="Q686" s="1" cm="1">
        <f t="array" ref="Q686">_xlfn.SWITCH($A$2,"average", AVERAGE(Instances!Q686:Instances!Q686),"median", MEDIAN(Instances!Q686:Instances!Q686),"min", MIN(Instances!Q686:Instances!Q686),"max", MAX(Instances!Q686:Instances!Q686),"diff", MAX(Instances!Q686:Instances!Q686)-MIN(Instances!Q686:Instances!Q686))</f>
        <v>0</v>
      </c>
      <c r="R686" s="1" cm="1">
        <f t="array" ref="R686">_xlfn.SWITCH($A$2,"average", AVERAGE(Instances!R686:Instances!R686),"median", MEDIAN(Instances!R686:Instances!R686),"min", MIN(Instances!R686:Instances!R686),"max", MAX(Instances!R686:Instances!R686),"diff", MAX(Instances!R686:Instances!R686)-MIN(Instances!R686:Instances!R686))</f>
        <v>0</v>
      </c>
      <c r="S686" s="1">
        <f>MIN($B686)</f>
        <v>0</v>
      </c>
      <c r="T686" s="1">
        <f>MIN($C686)</f>
        <v>0</v>
      </c>
      <c r="U686" s="1">
        <f>MIN($D686)</f>
        <v>0</v>
      </c>
      <c r="V686" s="1">
        <f>MIN($E686)</f>
        <v>0</v>
      </c>
      <c r="W686" s="1">
        <f>MIN($F686)</f>
        <v>0</v>
      </c>
      <c r="X686" s="1">
        <f>MIN($G686)</f>
        <v>0</v>
      </c>
      <c r="Y686" s="1">
        <f>MIN($H686)</f>
        <v>0</v>
      </c>
      <c r="Z686" s="1">
        <f>MIN($I686)</f>
        <v>0</v>
      </c>
      <c r="AA686" s="1">
        <f>MIN($J686)</f>
        <v>0</v>
      </c>
      <c r="AB686" s="1">
        <f>MIN($K686)</f>
        <v>0</v>
      </c>
      <c r="AC686" s="1">
        <f>MIN($M686)</f>
        <v>0</v>
      </c>
      <c r="AD686" s="1">
        <f>MIN($N686)</f>
        <v>0</v>
      </c>
      <c r="AE686" s="1">
        <f>MIN($P686)</f>
        <v>0</v>
      </c>
      <c r="AF686" s="1">
        <f>MIN($Q686)</f>
        <v>0</v>
      </c>
      <c r="AG686" s="1">
        <f>MIN($R686)</f>
        <v>0</v>
      </c>
      <c r="AH686" s="1">
        <f>MEDIAN($B686)</f>
        <v>0</v>
      </c>
      <c r="AI686" s="1">
        <f>MEDIAN($C686)</f>
        <v>0</v>
      </c>
      <c r="AJ686" s="1">
        <f>MEDIAN($D686)</f>
        <v>0</v>
      </c>
      <c r="AK686" s="1">
        <f>MEDIAN($E686)</f>
        <v>0</v>
      </c>
      <c r="AL686" s="1">
        <f>MEDIAN($F686)</f>
        <v>0</v>
      </c>
      <c r="AM686" s="1">
        <f>MEDIAN($G686)</f>
        <v>0</v>
      </c>
      <c r="AN686" s="1">
        <f>MEDIAN($H686)</f>
        <v>0</v>
      </c>
      <c r="AO686" s="1">
        <f>MEDIAN($I686)</f>
        <v>0</v>
      </c>
      <c r="AP686" s="1">
        <f>MEDIAN($J686)</f>
        <v>0</v>
      </c>
      <c r="AQ686" s="1">
        <f>MEDIAN($K686)</f>
        <v>0</v>
      </c>
      <c r="AR686" s="1">
        <f>MEDIAN($M686)</f>
        <v>0</v>
      </c>
      <c r="AS686" s="1">
        <f>MEDIAN($N686)</f>
        <v>0</v>
      </c>
      <c r="AT686" s="1">
        <f>MEDIAN($P686)</f>
        <v>0</v>
      </c>
      <c r="AU686" s="1">
        <f>MEDIAN($Q686)</f>
        <v>0</v>
      </c>
      <c r="AV686" s="1">
        <f>MEDIAN($R686)</f>
        <v>0</v>
      </c>
      <c r="AW686" s="1">
        <f>MAX($B686)</f>
        <v>0</v>
      </c>
      <c r="AX686" s="1">
        <f>MAX($C686)</f>
        <v>0</v>
      </c>
      <c r="AY686" s="1">
        <f>MAX($D686)</f>
        <v>0</v>
      </c>
      <c r="AZ686" s="1">
        <f>MAX($E686)</f>
        <v>0</v>
      </c>
      <c r="BA686" s="1">
        <f>MAX($F686)</f>
        <v>0</v>
      </c>
      <c r="BB686" s="1">
        <f>MAX($G686)</f>
        <v>0</v>
      </c>
      <c r="BC686" s="1">
        <f>MAX($H686)</f>
        <v>0</v>
      </c>
      <c r="BD686" s="1">
        <f>MAX($I686)</f>
        <v>0</v>
      </c>
      <c r="BE686" s="1">
        <f>MAX($J686)</f>
        <v>0</v>
      </c>
      <c r="BF686" s="1">
        <f>MAX($K686)</f>
        <v>0</v>
      </c>
      <c r="BG686" s="1">
        <f>MAX($M686)</f>
        <v>0</v>
      </c>
      <c r="BH686" s="1">
        <f>MAX($N686)</f>
        <v>0</v>
      </c>
      <c r="BI686" s="1">
        <f>MAX($P686)</f>
        <v>0</v>
      </c>
      <c r="BJ686" s="1">
        <f>MAX($Q686)</f>
        <v>0</v>
      </c>
      <c r="BK686" s="1">
        <f>MAX($R686)</f>
        <v>0</v>
      </c>
    </row>
    <row r="687" spans="1:63">
      <c r="A687" s="1" t="s">
        <v>201</v>
      </c>
      <c r="B687" s="1" cm="1">
        <f t="array" ref="B687">_xlfn.SWITCH($A$2,"average", AVERAGE(Instances!B687:Instances!B687),"median", MEDIAN(Instances!B687:Instances!B687),"min", MIN(Instances!B687:Instances!B687),"max", MAX(Instances!B687:Instances!B687),"diff", MAX(Instances!B687:Instances!B687)-MIN(Instances!B687:Instances!B687))</f>
        <v>0</v>
      </c>
      <c r="C687" s="1" cm="1">
        <f t="array" ref="C687">_xlfn.SWITCH($A$2,"average", AVERAGE(Instances!C687:Instances!C687),"median", MEDIAN(Instances!C687:Instances!C687),"min", MIN(Instances!C687:Instances!C687),"max", MAX(Instances!C687:Instances!C687),"diff", MAX(Instances!C687:Instances!C687)-MIN(Instances!C687:Instances!C687))</f>
        <v>0</v>
      </c>
      <c r="D687" s="1" cm="1">
        <f t="array" ref="D687">_xlfn.SWITCH($A$2,"average", AVERAGE(Instances!D687:Instances!D687),"median", MEDIAN(Instances!D687:Instances!D687),"min", MIN(Instances!D687:Instances!D687),"max", MAX(Instances!D687:Instances!D687),"diff", MAX(Instances!D687:Instances!D687)-MIN(Instances!D687:Instances!D687))</f>
        <v>0</v>
      </c>
      <c r="E687" s="1" cm="1">
        <f t="array" ref="E687">_xlfn.SWITCH($A$2,"average", AVERAGE(Instances!E687:Instances!E687),"median", MEDIAN(Instances!E687:Instances!E687),"min", MIN(Instances!E687:Instances!E687),"max", MAX(Instances!E687:Instances!E687),"diff", MAX(Instances!E687:Instances!E687)-MIN(Instances!E687:Instances!E687))</f>
        <v>0</v>
      </c>
      <c r="F687" s="1" cm="1">
        <f t="array" ref="F687">_xlfn.SWITCH($A$2,"average", AVERAGE(Instances!F687:Instances!F687),"median", MEDIAN(Instances!F687:Instances!F687),"min", MIN(Instances!F687:Instances!F687),"max", MAX(Instances!F687:Instances!F687),"diff", MAX(Instances!F687:Instances!F687)-MIN(Instances!F687:Instances!F687))</f>
        <v>0</v>
      </c>
      <c r="G687" s="1" cm="1">
        <f t="array" ref="G687">_xlfn.SWITCH($A$2,"average", AVERAGE(Instances!G687:Instances!G687),"median", MEDIAN(Instances!G687:Instances!G687),"min", MIN(Instances!G687:Instances!G687),"max", MAX(Instances!G687:Instances!G687),"diff", MAX(Instances!G687:Instances!G687)-MIN(Instances!G687:Instances!G687))</f>
        <v>0</v>
      </c>
      <c r="H687" s="1" cm="1">
        <f t="array" ref="H687">_xlfn.SWITCH($A$2,"average", AVERAGE(Instances!H687:Instances!H687),"median", MEDIAN(Instances!H687:Instances!H687),"min", MIN(Instances!H687:Instances!H687),"max", MAX(Instances!H687:Instances!H687),"diff", MAX(Instances!H687:Instances!H687)-MIN(Instances!H687:Instances!H687))</f>
        <v>0</v>
      </c>
      <c r="I687" s="1" cm="1">
        <f t="array" ref="I687">_xlfn.SWITCH($A$2,"average", AVERAGE(Instances!I687:Instances!I687),"median", MEDIAN(Instances!I687:Instances!I687),"min", MIN(Instances!I687:Instances!I687),"max", MAX(Instances!I687:Instances!I687),"diff", MAX(Instances!I687:Instances!I687)-MIN(Instances!I687:Instances!I687))</f>
        <v>0</v>
      </c>
      <c r="J687" s="1" cm="1">
        <f t="array" ref="J687">_xlfn.SWITCH($A$2,"average", AVERAGE(Instances!J687:Instances!J687),"median", MEDIAN(Instances!J687:Instances!J687),"min", MIN(Instances!J687:Instances!J687),"max", MAX(Instances!J687:Instances!J687),"diff", MAX(Instances!J687:Instances!J687)-MIN(Instances!J687:Instances!J687))</f>
        <v>0</v>
      </c>
      <c r="K687" s="1" cm="1">
        <f t="array" ref="K687">_xlfn.SWITCH($A$2,"average", AVERAGE(Instances!K687:Instances!K687),"median", MEDIAN(Instances!K687:Instances!K687),"min", MIN(Instances!K687:Instances!K687),"max", MAX(Instances!K687:Instances!K687),"diff", MAX(Instances!K687:Instances!K687)-MIN(Instances!K687:Instances!K687))</f>
        <v>0</v>
      </c>
      <c r="L687" s="1"/>
      <c r="M687" s="1" cm="1">
        <f t="array" ref="M687">_xlfn.SWITCH($A$2,"average", AVERAGE(Instances!M687:Instances!M687),"median", MEDIAN(Instances!M687:Instances!M687),"min", MIN(Instances!M687:Instances!M687),"max", MAX(Instances!M687:Instances!M687),"diff", MAX(Instances!M687:Instances!M687)-MIN(Instances!M687:Instances!M687))</f>
        <v>0</v>
      </c>
      <c r="N687" s="1" cm="1">
        <f t="array" ref="N687">_xlfn.SWITCH($A$2,"average", AVERAGE(Instances!N687:Instances!N687),"median", MEDIAN(Instances!N687:Instances!N687),"min", MIN(Instances!N687:Instances!N687),"max", MAX(Instances!N687:Instances!N687),"diff", MAX(Instances!N687:Instances!N687)-MIN(Instances!N687:Instances!N687))</f>
        <v>0</v>
      </c>
      <c r="O687" s="1"/>
      <c r="P687" s="1" cm="1">
        <f t="array" ref="P687">_xlfn.SWITCH($A$2,"average", AVERAGE(Instances!P687:Instances!P687),"median", MEDIAN(Instances!P687:Instances!P687),"min", MIN(Instances!P687:Instances!P687),"max", MAX(Instances!P687:Instances!P687),"diff", MAX(Instances!P687:Instances!P687)-MIN(Instances!P687:Instances!P687))</f>
        <v>0</v>
      </c>
      <c r="Q687" s="1" cm="1">
        <f t="array" ref="Q687">_xlfn.SWITCH($A$2,"average", AVERAGE(Instances!Q687:Instances!Q687),"median", MEDIAN(Instances!Q687:Instances!Q687),"min", MIN(Instances!Q687:Instances!Q687),"max", MAX(Instances!Q687:Instances!Q687),"diff", MAX(Instances!Q687:Instances!Q687)-MIN(Instances!Q687:Instances!Q687))</f>
        <v>0</v>
      </c>
      <c r="R687" s="1" cm="1">
        <f t="array" ref="R687">_xlfn.SWITCH($A$2,"average", AVERAGE(Instances!R687:Instances!R687),"median", MEDIAN(Instances!R687:Instances!R687),"min", MIN(Instances!R687:Instances!R687),"max", MAX(Instances!R687:Instances!R687),"diff", MAX(Instances!R687:Instances!R687)-MIN(Instances!R687:Instances!R687))</f>
        <v>0</v>
      </c>
      <c r="S687" s="1">
        <f>MIN($B687)</f>
        <v>0</v>
      </c>
      <c r="T687" s="1">
        <f>MIN($C687)</f>
        <v>0</v>
      </c>
      <c r="U687" s="1">
        <f>MIN($D687)</f>
        <v>0</v>
      </c>
      <c r="V687" s="1">
        <f>MIN($E687)</f>
        <v>0</v>
      </c>
      <c r="W687" s="1">
        <f>MIN($F687)</f>
        <v>0</v>
      </c>
      <c r="X687" s="1">
        <f>MIN($G687)</f>
        <v>0</v>
      </c>
      <c r="Y687" s="1">
        <f>MIN($H687)</f>
        <v>0</v>
      </c>
      <c r="Z687" s="1">
        <f>MIN($I687)</f>
        <v>0</v>
      </c>
      <c r="AA687" s="1">
        <f>MIN($J687)</f>
        <v>0</v>
      </c>
      <c r="AB687" s="1">
        <f>MIN($K687)</f>
        <v>0</v>
      </c>
      <c r="AC687" s="1">
        <f>MIN($M687)</f>
        <v>0</v>
      </c>
      <c r="AD687" s="1">
        <f>MIN($N687)</f>
        <v>0</v>
      </c>
      <c r="AE687" s="1">
        <f>MIN($P687)</f>
        <v>0</v>
      </c>
      <c r="AF687" s="1">
        <f>MIN($Q687)</f>
        <v>0</v>
      </c>
      <c r="AG687" s="1">
        <f>MIN($R687)</f>
        <v>0</v>
      </c>
      <c r="AH687" s="1">
        <f>MEDIAN($B687)</f>
        <v>0</v>
      </c>
      <c r="AI687" s="1">
        <f>MEDIAN($C687)</f>
        <v>0</v>
      </c>
      <c r="AJ687" s="1">
        <f>MEDIAN($D687)</f>
        <v>0</v>
      </c>
      <c r="AK687" s="1">
        <f>MEDIAN($E687)</f>
        <v>0</v>
      </c>
      <c r="AL687" s="1">
        <f>MEDIAN($F687)</f>
        <v>0</v>
      </c>
      <c r="AM687" s="1">
        <f>MEDIAN($G687)</f>
        <v>0</v>
      </c>
      <c r="AN687" s="1">
        <f>MEDIAN($H687)</f>
        <v>0</v>
      </c>
      <c r="AO687" s="1">
        <f>MEDIAN($I687)</f>
        <v>0</v>
      </c>
      <c r="AP687" s="1">
        <f>MEDIAN($J687)</f>
        <v>0</v>
      </c>
      <c r="AQ687" s="1">
        <f>MEDIAN($K687)</f>
        <v>0</v>
      </c>
      <c r="AR687" s="1">
        <f>MEDIAN($M687)</f>
        <v>0</v>
      </c>
      <c r="AS687" s="1">
        <f>MEDIAN($N687)</f>
        <v>0</v>
      </c>
      <c r="AT687" s="1">
        <f>MEDIAN($P687)</f>
        <v>0</v>
      </c>
      <c r="AU687" s="1">
        <f>MEDIAN($Q687)</f>
        <v>0</v>
      </c>
      <c r="AV687" s="1">
        <f>MEDIAN($R687)</f>
        <v>0</v>
      </c>
      <c r="AW687" s="1">
        <f>MAX($B687)</f>
        <v>0</v>
      </c>
      <c r="AX687" s="1">
        <f>MAX($C687)</f>
        <v>0</v>
      </c>
      <c r="AY687" s="1">
        <f>MAX($D687)</f>
        <v>0</v>
      </c>
      <c r="AZ687" s="1">
        <f>MAX($E687)</f>
        <v>0</v>
      </c>
      <c r="BA687" s="1">
        <f>MAX($F687)</f>
        <v>0</v>
      </c>
      <c r="BB687" s="1">
        <f>MAX($G687)</f>
        <v>0</v>
      </c>
      <c r="BC687" s="1">
        <f>MAX($H687)</f>
        <v>0</v>
      </c>
      <c r="BD687" s="1">
        <f>MAX($I687)</f>
        <v>0</v>
      </c>
      <c r="BE687" s="1">
        <f>MAX($J687)</f>
        <v>0</v>
      </c>
      <c r="BF687" s="1">
        <f>MAX($K687)</f>
        <v>0</v>
      </c>
      <c r="BG687" s="1">
        <f>MAX($M687)</f>
        <v>0</v>
      </c>
      <c r="BH687" s="1">
        <f>MAX($N687)</f>
        <v>0</v>
      </c>
      <c r="BI687" s="1">
        <f>MAX($P687)</f>
        <v>0</v>
      </c>
      <c r="BJ687" s="1">
        <f>MAX($Q687)</f>
        <v>0</v>
      </c>
      <c r="BK687" s="1">
        <f>MAX($R687)</f>
        <v>0</v>
      </c>
    </row>
    <row r="688" spans="1:63">
      <c r="A688" s="1" t="s">
        <v>202</v>
      </c>
      <c r="B688" s="1" cm="1">
        <f t="array" ref="B688">_xlfn.SWITCH($A$2,"average", AVERAGE(Instances!B688:Instances!B688),"median", MEDIAN(Instances!B688:Instances!B688),"min", MIN(Instances!B688:Instances!B688),"max", MAX(Instances!B688:Instances!B688),"diff", MAX(Instances!B688:Instances!B688)-MIN(Instances!B688:Instances!B688))</f>
        <v>0</v>
      </c>
      <c r="C688" s="1" cm="1">
        <f t="array" ref="C688">_xlfn.SWITCH($A$2,"average", AVERAGE(Instances!C688:Instances!C688),"median", MEDIAN(Instances!C688:Instances!C688),"min", MIN(Instances!C688:Instances!C688),"max", MAX(Instances!C688:Instances!C688),"diff", MAX(Instances!C688:Instances!C688)-MIN(Instances!C688:Instances!C688))</f>
        <v>0</v>
      </c>
      <c r="D688" s="1" cm="1">
        <f t="array" ref="D688">_xlfn.SWITCH($A$2,"average", AVERAGE(Instances!D688:Instances!D688),"median", MEDIAN(Instances!D688:Instances!D688),"min", MIN(Instances!D688:Instances!D688),"max", MAX(Instances!D688:Instances!D688),"diff", MAX(Instances!D688:Instances!D688)-MIN(Instances!D688:Instances!D688))</f>
        <v>0</v>
      </c>
      <c r="E688" s="1" cm="1">
        <f t="array" ref="E688">_xlfn.SWITCH($A$2,"average", AVERAGE(Instances!E688:Instances!E688),"median", MEDIAN(Instances!E688:Instances!E688),"min", MIN(Instances!E688:Instances!E688),"max", MAX(Instances!E688:Instances!E688),"diff", MAX(Instances!E688:Instances!E688)-MIN(Instances!E688:Instances!E688))</f>
        <v>0</v>
      </c>
      <c r="F688" s="1" cm="1">
        <f t="array" ref="F688">_xlfn.SWITCH($A$2,"average", AVERAGE(Instances!F688:Instances!F688),"median", MEDIAN(Instances!F688:Instances!F688),"min", MIN(Instances!F688:Instances!F688),"max", MAX(Instances!F688:Instances!F688),"diff", MAX(Instances!F688:Instances!F688)-MIN(Instances!F688:Instances!F688))</f>
        <v>0</v>
      </c>
      <c r="G688" s="1" cm="1">
        <f t="array" ref="G688">_xlfn.SWITCH($A$2,"average", AVERAGE(Instances!G688:Instances!G688),"median", MEDIAN(Instances!G688:Instances!G688),"min", MIN(Instances!G688:Instances!G688),"max", MAX(Instances!G688:Instances!G688),"diff", MAX(Instances!G688:Instances!G688)-MIN(Instances!G688:Instances!G688))</f>
        <v>0</v>
      </c>
      <c r="H688" s="1" cm="1">
        <f t="array" ref="H688">_xlfn.SWITCH($A$2,"average", AVERAGE(Instances!H688:Instances!H688),"median", MEDIAN(Instances!H688:Instances!H688),"min", MIN(Instances!H688:Instances!H688),"max", MAX(Instances!H688:Instances!H688),"diff", MAX(Instances!H688:Instances!H688)-MIN(Instances!H688:Instances!H688))</f>
        <v>0</v>
      </c>
      <c r="I688" s="1" cm="1">
        <f t="array" ref="I688">_xlfn.SWITCH($A$2,"average", AVERAGE(Instances!I688:Instances!I688),"median", MEDIAN(Instances!I688:Instances!I688),"min", MIN(Instances!I688:Instances!I688),"max", MAX(Instances!I688:Instances!I688),"diff", MAX(Instances!I688:Instances!I688)-MIN(Instances!I688:Instances!I688))</f>
        <v>0</v>
      </c>
      <c r="J688" s="1" cm="1">
        <f t="array" ref="J688">_xlfn.SWITCH($A$2,"average", AVERAGE(Instances!J688:Instances!J688),"median", MEDIAN(Instances!J688:Instances!J688),"min", MIN(Instances!J688:Instances!J688),"max", MAX(Instances!J688:Instances!J688),"diff", MAX(Instances!J688:Instances!J688)-MIN(Instances!J688:Instances!J688))</f>
        <v>0</v>
      </c>
      <c r="K688" s="1" cm="1">
        <f t="array" ref="K688">_xlfn.SWITCH($A$2,"average", AVERAGE(Instances!K688:Instances!K688),"median", MEDIAN(Instances!K688:Instances!K688),"min", MIN(Instances!K688:Instances!K688),"max", MAX(Instances!K688:Instances!K688),"diff", MAX(Instances!K688:Instances!K688)-MIN(Instances!K688:Instances!K688))</f>
        <v>0</v>
      </c>
      <c r="L688" s="1"/>
      <c r="M688" s="1" cm="1">
        <f t="array" ref="M688">_xlfn.SWITCH($A$2,"average", AVERAGE(Instances!M688:Instances!M688),"median", MEDIAN(Instances!M688:Instances!M688),"min", MIN(Instances!M688:Instances!M688),"max", MAX(Instances!M688:Instances!M688),"diff", MAX(Instances!M688:Instances!M688)-MIN(Instances!M688:Instances!M688))</f>
        <v>0</v>
      </c>
      <c r="N688" s="1" cm="1">
        <f t="array" ref="N688">_xlfn.SWITCH($A$2,"average", AVERAGE(Instances!N688:Instances!N688),"median", MEDIAN(Instances!N688:Instances!N688),"min", MIN(Instances!N688:Instances!N688),"max", MAX(Instances!N688:Instances!N688),"diff", MAX(Instances!N688:Instances!N688)-MIN(Instances!N688:Instances!N688))</f>
        <v>0</v>
      </c>
      <c r="O688" s="1"/>
      <c r="P688" s="1" cm="1">
        <f t="array" ref="P688">_xlfn.SWITCH($A$2,"average", AVERAGE(Instances!P688:Instances!P688),"median", MEDIAN(Instances!P688:Instances!P688),"min", MIN(Instances!P688:Instances!P688),"max", MAX(Instances!P688:Instances!P688),"diff", MAX(Instances!P688:Instances!P688)-MIN(Instances!P688:Instances!P688))</f>
        <v>0</v>
      </c>
      <c r="Q688" s="1" cm="1">
        <f t="array" ref="Q688">_xlfn.SWITCH($A$2,"average", AVERAGE(Instances!Q688:Instances!Q688),"median", MEDIAN(Instances!Q688:Instances!Q688),"min", MIN(Instances!Q688:Instances!Q688),"max", MAX(Instances!Q688:Instances!Q688),"diff", MAX(Instances!Q688:Instances!Q688)-MIN(Instances!Q688:Instances!Q688))</f>
        <v>0</v>
      </c>
      <c r="R688" s="1" cm="1">
        <f t="array" ref="R688">_xlfn.SWITCH($A$2,"average", AVERAGE(Instances!R688:Instances!R688),"median", MEDIAN(Instances!R688:Instances!R688),"min", MIN(Instances!R688:Instances!R688),"max", MAX(Instances!R688:Instances!R688),"diff", MAX(Instances!R688:Instances!R688)-MIN(Instances!R688:Instances!R688))</f>
        <v>0</v>
      </c>
      <c r="S688" s="1">
        <f>MIN($B688)</f>
        <v>0</v>
      </c>
      <c r="T688" s="1">
        <f>MIN($C688)</f>
        <v>0</v>
      </c>
      <c r="U688" s="1">
        <f>MIN($D688)</f>
        <v>0</v>
      </c>
      <c r="V688" s="1">
        <f>MIN($E688)</f>
        <v>0</v>
      </c>
      <c r="W688" s="1">
        <f>MIN($F688)</f>
        <v>0</v>
      </c>
      <c r="X688" s="1">
        <f>MIN($G688)</f>
        <v>0</v>
      </c>
      <c r="Y688" s="1">
        <f>MIN($H688)</f>
        <v>0</v>
      </c>
      <c r="Z688" s="1">
        <f>MIN($I688)</f>
        <v>0</v>
      </c>
      <c r="AA688" s="1">
        <f>MIN($J688)</f>
        <v>0</v>
      </c>
      <c r="AB688" s="1">
        <f>MIN($K688)</f>
        <v>0</v>
      </c>
      <c r="AC688" s="1">
        <f>MIN($M688)</f>
        <v>0</v>
      </c>
      <c r="AD688" s="1">
        <f>MIN($N688)</f>
        <v>0</v>
      </c>
      <c r="AE688" s="1">
        <f>MIN($P688)</f>
        <v>0</v>
      </c>
      <c r="AF688" s="1">
        <f>MIN($Q688)</f>
        <v>0</v>
      </c>
      <c r="AG688" s="1">
        <f>MIN($R688)</f>
        <v>0</v>
      </c>
      <c r="AH688" s="1">
        <f>MEDIAN($B688)</f>
        <v>0</v>
      </c>
      <c r="AI688" s="1">
        <f>MEDIAN($C688)</f>
        <v>0</v>
      </c>
      <c r="AJ688" s="1">
        <f>MEDIAN($D688)</f>
        <v>0</v>
      </c>
      <c r="AK688" s="1">
        <f>MEDIAN($E688)</f>
        <v>0</v>
      </c>
      <c r="AL688" s="1">
        <f>MEDIAN($F688)</f>
        <v>0</v>
      </c>
      <c r="AM688" s="1">
        <f>MEDIAN($G688)</f>
        <v>0</v>
      </c>
      <c r="AN688" s="1">
        <f>MEDIAN($H688)</f>
        <v>0</v>
      </c>
      <c r="AO688" s="1">
        <f>MEDIAN($I688)</f>
        <v>0</v>
      </c>
      <c r="AP688" s="1">
        <f>MEDIAN($J688)</f>
        <v>0</v>
      </c>
      <c r="AQ688" s="1">
        <f>MEDIAN($K688)</f>
        <v>0</v>
      </c>
      <c r="AR688" s="1">
        <f>MEDIAN($M688)</f>
        <v>0</v>
      </c>
      <c r="AS688" s="1">
        <f>MEDIAN($N688)</f>
        <v>0</v>
      </c>
      <c r="AT688" s="1">
        <f>MEDIAN($P688)</f>
        <v>0</v>
      </c>
      <c r="AU688" s="1">
        <f>MEDIAN($Q688)</f>
        <v>0</v>
      </c>
      <c r="AV688" s="1">
        <f>MEDIAN($R688)</f>
        <v>0</v>
      </c>
      <c r="AW688" s="1">
        <f>MAX($B688)</f>
        <v>0</v>
      </c>
      <c r="AX688" s="1">
        <f>MAX($C688)</f>
        <v>0</v>
      </c>
      <c r="AY688" s="1">
        <f>MAX($D688)</f>
        <v>0</v>
      </c>
      <c r="AZ688" s="1">
        <f>MAX($E688)</f>
        <v>0</v>
      </c>
      <c r="BA688" s="1">
        <f>MAX($F688)</f>
        <v>0</v>
      </c>
      <c r="BB688" s="1">
        <f>MAX($G688)</f>
        <v>0</v>
      </c>
      <c r="BC688" s="1">
        <f>MAX($H688)</f>
        <v>0</v>
      </c>
      <c r="BD688" s="1">
        <f>MAX($I688)</f>
        <v>0</v>
      </c>
      <c r="BE688" s="1">
        <f>MAX($J688)</f>
        <v>0</v>
      </c>
      <c r="BF688" s="1">
        <f>MAX($K688)</f>
        <v>0</v>
      </c>
      <c r="BG688" s="1">
        <f>MAX($M688)</f>
        <v>0</v>
      </c>
      <c r="BH688" s="1">
        <f>MAX($N688)</f>
        <v>0</v>
      </c>
      <c r="BI688" s="1">
        <f>MAX($P688)</f>
        <v>0</v>
      </c>
      <c r="BJ688" s="1">
        <f>MAX($Q688)</f>
        <v>0</v>
      </c>
      <c r="BK688" s="1">
        <f>MAX($R688)</f>
        <v>0</v>
      </c>
    </row>
    <row r="689" spans="1:63">
      <c r="A689" s="1" t="s">
        <v>203</v>
      </c>
      <c r="B689" s="1" cm="1">
        <f t="array" ref="B689">_xlfn.SWITCH($A$2,"average", AVERAGE(Instances!B689:Instances!B689),"median", MEDIAN(Instances!B689:Instances!B689),"min", MIN(Instances!B689:Instances!B689),"max", MAX(Instances!B689:Instances!B689),"diff", MAX(Instances!B689:Instances!B689)-MIN(Instances!B689:Instances!B689))</f>
        <v>0</v>
      </c>
      <c r="C689" s="1" cm="1">
        <f t="array" ref="C689">_xlfn.SWITCH($A$2,"average", AVERAGE(Instances!C689:Instances!C689),"median", MEDIAN(Instances!C689:Instances!C689),"min", MIN(Instances!C689:Instances!C689),"max", MAX(Instances!C689:Instances!C689),"diff", MAX(Instances!C689:Instances!C689)-MIN(Instances!C689:Instances!C689))</f>
        <v>0</v>
      </c>
      <c r="D689" s="1" cm="1">
        <f t="array" ref="D689">_xlfn.SWITCH($A$2,"average", AVERAGE(Instances!D689:Instances!D689),"median", MEDIAN(Instances!D689:Instances!D689),"min", MIN(Instances!D689:Instances!D689),"max", MAX(Instances!D689:Instances!D689),"diff", MAX(Instances!D689:Instances!D689)-MIN(Instances!D689:Instances!D689))</f>
        <v>0</v>
      </c>
      <c r="E689" s="1" cm="1">
        <f t="array" ref="E689">_xlfn.SWITCH($A$2,"average", AVERAGE(Instances!E689:Instances!E689),"median", MEDIAN(Instances!E689:Instances!E689),"min", MIN(Instances!E689:Instances!E689),"max", MAX(Instances!E689:Instances!E689),"diff", MAX(Instances!E689:Instances!E689)-MIN(Instances!E689:Instances!E689))</f>
        <v>0</v>
      </c>
      <c r="F689" s="1" cm="1">
        <f t="array" ref="F689">_xlfn.SWITCH($A$2,"average", AVERAGE(Instances!F689:Instances!F689),"median", MEDIAN(Instances!F689:Instances!F689),"min", MIN(Instances!F689:Instances!F689),"max", MAX(Instances!F689:Instances!F689),"diff", MAX(Instances!F689:Instances!F689)-MIN(Instances!F689:Instances!F689))</f>
        <v>0</v>
      </c>
      <c r="G689" s="1" cm="1">
        <f t="array" ref="G689">_xlfn.SWITCH($A$2,"average", AVERAGE(Instances!G689:Instances!G689),"median", MEDIAN(Instances!G689:Instances!G689),"min", MIN(Instances!G689:Instances!G689),"max", MAX(Instances!G689:Instances!G689),"diff", MAX(Instances!G689:Instances!G689)-MIN(Instances!G689:Instances!G689))</f>
        <v>0</v>
      </c>
      <c r="H689" s="1" cm="1">
        <f t="array" ref="H689">_xlfn.SWITCH($A$2,"average", AVERAGE(Instances!H689:Instances!H689),"median", MEDIAN(Instances!H689:Instances!H689),"min", MIN(Instances!H689:Instances!H689),"max", MAX(Instances!H689:Instances!H689),"diff", MAX(Instances!H689:Instances!H689)-MIN(Instances!H689:Instances!H689))</f>
        <v>0</v>
      </c>
      <c r="I689" s="1" cm="1">
        <f t="array" ref="I689">_xlfn.SWITCH($A$2,"average", AVERAGE(Instances!I689:Instances!I689),"median", MEDIAN(Instances!I689:Instances!I689),"min", MIN(Instances!I689:Instances!I689),"max", MAX(Instances!I689:Instances!I689),"diff", MAX(Instances!I689:Instances!I689)-MIN(Instances!I689:Instances!I689))</f>
        <v>0</v>
      </c>
      <c r="J689" s="1" cm="1">
        <f t="array" ref="J689">_xlfn.SWITCH($A$2,"average", AVERAGE(Instances!J689:Instances!J689),"median", MEDIAN(Instances!J689:Instances!J689),"min", MIN(Instances!J689:Instances!J689),"max", MAX(Instances!J689:Instances!J689),"diff", MAX(Instances!J689:Instances!J689)-MIN(Instances!J689:Instances!J689))</f>
        <v>0</v>
      </c>
      <c r="K689" s="1" cm="1">
        <f t="array" ref="K689">_xlfn.SWITCH($A$2,"average", AVERAGE(Instances!K689:Instances!K689),"median", MEDIAN(Instances!K689:Instances!K689),"min", MIN(Instances!K689:Instances!K689),"max", MAX(Instances!K689:Instances!K689),"diff", MAX(Instances!K689:Instances!K689)-MIN(Instances!K689:Instances!K689))</f>
        <v>0</v>
      </c>
      <c r="L689" s="1"/>
      <c r="M689" s="1" cm="1">
        <f t="array" ref="M689">_xlfn.SWITCH($A$2,"average", AVERAGE(Instances!M689:Instances!M689),"median", MEDIAN(Instances!M689:Instances!M689),"min", MIN(Instances!M689:Instances!M689),"max", MAX(Instances!M689:Instances!M689),"diff", MAX(Instances!M689:Instances!M689)-MIN(Instances!M689:Instances!M689))</f>
        <v>0</v>
      </c>
      <c r="N689" s="1" cm="1">
        <f t="array" ref="N689">_xlfn.SWITCH($A$2,"average", AVERAGE(Instances!N689:Instances!N689),"median", MEDIAN(Instances!N689:Instances!N689),"min", MIN(Instances!N689:Instances!N689),"max", MAX(Instances!N689:Instances!N689),"diff", MAX(Instances!N689:Instances!N689)-MIN(Instances!N689:Instances!N689))</f>
        <v>0</v>
      </c>
      <c r="O689" s="1"/>
      <c r="P689" s="1" cm="1">
        <f t="array" ref="P689">_xlfn.SWITCH($A$2,"average", AVERAGE(Instances!P689:Instances!P689),"median", MEDIAN(Instances!P689:Instances!P689),"min", MIN(Instances!P689:Instances!P689),"max", MAX(Instances!P689:Instances!P689),"diff", MAX(Instances!P689:Instances!P689)-MIN(Instances!P689:Instances!P689))</f>
        <v>0</v>
      </c>
      <c r="Q689" s="1" cm="1">
        <f t="array" ref="Q689">_xlfn.SWITCH($A$2,"average", AVERAGE(Instances!Q689:Instances!Q689),"median", MEDIAN(Instances!Q689:Instances!Q689),"min", MIN(Instances!Q689:Instances!Q689),"max", MAX(Instances!Q689:Instances!Q689),"diff", MAX(Instances!Q689:Instances!Q689)-MIN(Instances!Q689:Instances!Q689))</f>
        <v>0</v>
      </c>
      <c r="R689" s="1" cm="1">
        <f t="array" ref="R689">_xlfn.SWITCH($A$2,"average", AVERAGE(Instances!R689:Instances!R689),"median", MEDIAN(Instances!R689:Instances!R689),"min", MIN(Instances!R689:Instances!R689),"max", MAX(Instances!R689:Instances!R689),"diff", MAX(Instances!R689:Instances!R689)-MIN(Instances!R689:Instances!R689))</f>
        <v>0</v>
      </c>
      <c r="S689" s="1">
        <f>MIN($B689)</f>
        <v>0</v>
      </c>
      <c r="T689" s="1">
        <f>MIN($C689)</f>
        <v>0</v>
      </c>
      <c r="U689" s="1">
        <f>MIN($D689)</f>
        <v>0</v>
      </c>
      <c r="V689" s="1">
        <f>MIN($E689)</f>
        <v>0</v>
      </c>
      <c r="W689" s="1">
        <f>MIN($F689)</f>
        <v>0</v>
      </c>
      <c r="X689" s="1">
        <f>MIN($G689)</f>
        <v>0</v>
      </c>
      <c r="Y689" s="1">
        <f>MIN($H689)</f>
        <v>0</v>
      </c>
      <c r="Z689" s="1">
        <f>MIN($I689)</f>
        <v>0</v>
      </c>
      <c r="AA689" s="1">
        <f>MIN($J689)</f>
        <v>0</v>
      </c>
      <c r="AB689" s="1">
        <f>MIN($K689)</f>
        <v>0</v>
      </c>
      <c r="AC689" s="1">
        <f>MIN($M689)</f>
        <v>0</v>
      </c>
      <c r="AD689" s="1">
        <f>MIN($N689)</f>
        <v>0</v>
      </c>
      <c r="AE689" s="1">
        <f>MIN($P689)</f>
        <v>0</v>
      </c>
      <c r="AF689" s="1">
        <f>MIN($Q689)</f>
        <v>0</v>
      </c>
      <c r="AG689" s="1">
        <f>MIN($R689)</f>
        <v>0</v>
      </c>
      <c r="AH689" s="1">
        <f>MEDIAN($B689)</f>
        <v>0</v>
      </c>
      <c r="AI689" s="1">
        <f>MEDIAN($C689)</f>
        <v>0</v>
      </c>
      <c r="AJ689" s="1">
        <f>MEDIAN($D689)</f>
        <v>0</v>
      </c>
      <c r="AK689" s="1">
        <f>MEDIAN($E689)</f>
        <v>0</v>
      </c>
      <c r="AL689" s="1">
        <f>MEDIAN($F689)</f>
        <v>0</v>
      </c>
      <c r="AM689" s="1">
        <f>MEDIAN($G689)</f>
        <v>0</v>
      </c>
      <c r="AN689" s="1">
        <f>MEDIAN($H689)</f>
        <v>0</v>
      </c>
      <c r="AO689" s="1">
        <f>MEDIAN($I689)</f>
        <v>0</v>
      </c>
      <c r="AP689" s="1">
        <f>MEDIAN($J689)</f>
        <v>0</v>
      </c>
      <c r="AQ689" s="1">
        <f>MEDIAN($K689)</f>
        <v>0</v>
      </c>
      <c r="AR689" s="1">
        <f>MEDIAN($M689)</f>
        <v>0</v>
      </c>
      <c r="AS689" s="1">
        <f>MEDIAN($N689)</f>
        <v>0</v>
      </c>
      <c r="AT689" s="1">
        <f>MEDIAN($P689)</f>
        <v>0</v>
      </c>
      <c r="AU689" s="1">
        <f>MEDIAN($Q689)</f>
        <v>0</v>
      </c>
      <c r="AV689" s="1">
        <f>MEDIAN($R689)</f>
        <v>0</v>
      </c>
      <c r="AW689" s="1">
        <f>MAX($B689)</f>
        <v>0</v>
      </c>
      <c r="AX689" s="1">
        <f>MAX($C689)</f>
        <v>0</v>
      </c>
      <c r="AY689" s="1">
        <f>MAX($D689)</f>
        <v>0</v>
      </c>
      <c r="AZ689" s="1">
        <f>MAX($E689)</f>
        <v>0</v>
      </c>
      <c r="BA689" s="1">
        <f>MAX($F689)</f>
        <v>0</v>
      </c>
      <c r="BB689" s="1">
        <f>MAX($G689)</f>
        <v>0</v>
      </c>
      <c r="BC689" s="1">
        <f>MAX($H689)</f>
        <v>0</v>
      </c>
      <c r="BD689" s="1">
        <f>MAX($I689)</f>
        <v>0</v>
      </c>
      <c r="BE689" s="1">
        <f>MAX($J689)</f>
        <v>0</v>
      </c>
      <c r="BF689" s="1">
        <f>MAX($K689)</f>
        <v>0</v>
      </c>
      <c r="BG689" s="1">
        <f>MAX($M689)</f>
        <v>0</v>
      </c>
      <c r="BH689" s="1">
        <f>MAX($N689)</f>
        <v>0</v>
      </c>
      <c r="BI689" s="1">
        <f>MAX($P689)</f>
        <v>0</v>
      </c>
      <c r="BJ689" s="1">
        <f>MAX($Q689)</f>
        <v>0</v>
      </c>
      <c r="BK689" s="1">
        <f>MAX($R689)</f>
        <v>0</v>
      </c>
    </row>
    <row r="690" spans="1:63">
      <c r="A690" s="1" t="s">
        <v>204</v>
      </c>
      <c r="B690" s="1" cm="1">
        <f t="array" ref="B690">_xlfn.SWITCH($A$2,"average", AVERAGE(Instances!B690:Instances!B690),"median", MEDIAN(Instances!B690:Instances!B690),"min", MIN(Instances!B690:Instances!B690),"max", MAX(Instances!B690:Instances!B690),"diff", MAX(Instances!B690:Instances!B690)-MIN(Instances!B690:Instances!B690))</f>
        <v>0</v>
      </c>
      <c r="C690" s="1" cm="1">
        <f t="array" ref="C690">_xlfn.SWITCH($A$2,"average", AVERAGE(Instances!C690:Instances!C690),"median", MEDIAN(Instances!C690:Instances!C690),"min", MIN(Instances!C690:Instances!C690),"max", MAX(Instances!C690:Instances!C690),"diff", MAX(Instances!C690:Instances!C690)-MIN(Instances!C690:Instances!C690))</f>
        <v>0</v>
      </c>
      <c r="D690" s="1" cm="1">
        <f t="array" ref="D690">_xlfn.SWITCH($A$2,"average", AVERAGE(Instances!D690:Instances!D690),"median", MEDIAN(Instances!D690:Instances!D690),"min", MIN(Instances!D690:Instances!D690),"max", MAX(Instances!D690:Instances!D690),"diff", MAX(Instances!D690:Instances!D690)-MIN(Instances!D690:Instances!D690))</f>
        <v>0</v>
      </c>
      <c r="E690" s="1" cm="1">
        <f t="array" ref="E690">_xlfn.SWITCH($A$2,"average", AVERAGE(Instances!E690:Instances!E690),"median", MEDIAN(Instances!E690:Instances!E690),"min", MIN(Instances!E690:Instances!E690),"max", MAX(Instances!E690:Instances!E690),"diff", MAX(Instances!E690:Instances!E690)-MIN(Instances!E690:Instances!E690))</f>
        <v>0</v>
      </c>
      <c r="F690" s="1" cm="1">
        <f t="array" ref="F690">_xlfn.SWITCH($A$2,"average", AVERAGE(Instances!F690:Instances!F690),"median", MEDIAN(Instances!F690:Instances!F690),"min", MIN(Instances!F690:Instances!F690),"max", MAX(Instances!F690:Instances!F690),"diff", MAX(Instances!F690:Instances!F690)-MIN(Instances!F690:Instances!F690))</f>
        <v>0</v>
      </c>
      <c r="G690" s="1" cm="1">
        <f t="array" ref="G690">_xlfn.SWITCH($A$2,"average", AVERAGE(Instances!G690:Instances!G690),"median", MEDIAN(Instances!G690:Instances!G690),"min", MIN(Instances!G690:Instances!G690),"max", MAX(Instances!G690:Instances!G690),"diff", MAX(Instances!G690:Instances!G690)-MIN(Instances!G690:Instances!G690))</f>
        <v>0</v>
      </c>
      <c r="H690" s="1" cm="1">
        <f t="array" ref="H690">_xlfn.SWITCH($A$2,"average", AVERAGE(Instances!H690:Instances!H690),"median", MEDIAN(Instances!H690:Instances!H690),"min", MIN(Instances!H690:Instances!H690),"max", MAX(Instances!H690:Instances!H690),"diff", MAX(Instances!H690:Instances!H690)-MIN(Instances!H690:Instances!H690))</f>
        <v>0</v>
      </c>
      <c r="I690" s="1" cm="1">
        <f t="array" ref="I690">_xlfn.SWITCH($A$2,"average", AVERAGE(Instances!I690:Instances!I690),"median", MEDIAN(Instances!I690:Instances!I690),"min", MIN(Instances!I690:Instances!I690),"max", MAX(Instances!I690:Instances!I690),"diff", MAX(Instances!I690:Instances!I690)-MIN(Instances!I690:Instances!I690))</f>
        <v>0</v>
      </c>
      <c r="J690" s="1" cm="1">
        <f t="array" ref="J690">_xlfn.SWITCH($A$2,"average", AVERAGE(Instances!J690:Instances!J690),"median", MEDIAN(Instances!J690:Instances!J690),"min", MIN(Instances!J690:Instances!J690),"max", MAX(Instances!J690:Instances!J690),"diff", MAX(Instances!J690:Instances!J690)-MIN(Instances!J690:Instances!J690))</f>
        <v>0</v>
      </c>
      <c r="K690" s="1" cm="1">
        <f t="array" ref="K690">_xlfn.SWITCH($A$2,"average", AVERAGE(Instances!K690:Instances!K690),"median", MEDIAN(Instances!K690:Instances!K690),"min", MIN(Instances!K690:Instances!K690),"max", MAX(Instances!K690:Instances!K690),"diff", MAX(Instances!K690:Instances!K690)-MIN(Instances!K690:Instances!K690))</f>
        <v>0</v>
      </c>
      <c r="L690" s="1"/>
      <c r="M690" s="1" cm="1">
        <f t="array" ref="M690">_xlfn.SWITCH($A$2,"average", AVERAGE(Instances!M690:Instances!M690),"median", MEDIAN(Instances!M690:Instances!M690),"min", MIN(Instances!M690:Instances!M690),"max", MAX(Instances!M690:Instances!M690),"diff", MAX(Instances!M690:Instances!M690)-MIN(Instances!M690:Instances!M690))</f>
        <v>0</v>
      </c>
      <c r="N690" s="1" cm="1">
        <f t="array" ref="N690">_xlfn.SWITCH($A$2,"average", AVERAGE(Instances!N690:Instances!N690),"median", MEDIAN(Instances!N690:Instances!N690),"min", MIN(Instances!N690:Instances!N690),"max", MAX(Instances!N690:Instances!N690),"diff", MAX(Instances!N690:Instances!N690)-MIN(Instances!N690:Instances!N690))</f>
        <v>0</v>
      </c>
      <c r="O690" s="1"/>
      <c r="P690" s="1" cm="1">
        <f t="array" ref="P690">_xlfn.SWITCH($A$2,"average", AVERAGE(Instances!P690:Instances!P690),"median", MEDIAN(Instances!P690:Instances!P690),"min", MIN(Instances!P690:Instances!P690),"max", MAX(Instances!P690:Instances!P690),"diff", MAX(Instances!P690:Instances!P690)-MIN(Instances!P690:Instances!P690))</f>
        <v>0</v>
      </c>
      <c r="Q690" s="1" cm="1">
        <f t="array" ref="Q690">_xlfn.SWITCH($A$2,"average", AVERAGE(Instances!Q690:Instances!Q690),"median", MEDIAN(Instances!Q690:Instances!Q690),"min", MIN(Instances!Q690:Instances!Q690),"max", MAX(Instances!Q690:Instances!Q690),"diff", MAX(Instances!Q690:Instances!Q690)-MIN(Instances!Q690:Instances!Q690))</f>
        <v>0</v>
      </c>
      <c r="R690" s="1" cm="1">
        <f t="array" ref="R690">_xlfn.SWITCH($A$2,"average", AVERAGE(Instances!R690:Instances!R690),"median", MEDIAN(Instances!R690:Instances!R690),"min", MIN(Instances!R690:Instances!R690),"max", MAX(Instances!R690:Instances!R690),"diff", MAX(Instances!R690:Instances!R690)-MIN(Instances!R690:Instances!R690))</f>
        <v>0</v>
      </c>
      <c r="S690" s="1">
        <f>MIN($B690)</f>
        <v>0</v>
      </c>
      <c r="T690" s="1">
        <f>MIN($C690)</f>
        <v>0</v>
      </c>
      <c r="U690" s="1">
        <f>MIN($D690)</f>
        <v>0</v>
      </c>
      <c r="V690" s="1">
        <f>MIN($E690)</f>
        <v>0</v>
      </c>
      <c r="W690" s="1">
        <f>MIN($F690)</f>
        <v>0</v>
      </c>
      <c r="X690" s="1">
        <f>MIN($G690)</f>
        <v>0</v>
      </c>
      <c r="Y690" s="1">
        <f>MIN($H690)</f>
        <v>0</v>
      </c>
      <c r="Z690" s="1">
        <f>MIN($I690)</f>
        <v>0</v>
      </c>
      <c r="AA690" s="1">
        <f>MIN($J690)</f>
        <v>0</v>
      </c>
      <c r="AB690" s="1">
        <f>MIN($K690)</f>
        <v>0</v>
      </c>
      <c r="AC690" s="1">
        <f>MIN($M690)</f>
        <v>0</v>
      </c>
      <c r="AD690" s="1">
        <f>MIN($N690)</f>
        <v>0</v>
      </c>
      <c r="AE690" s="1">
        <f>MIN($P690)</f>
        <v>0</v>
      </c>
      <c r="AF690" s="1">
        <f>MIN($Q690)</f>
        <v>0</v>
      </c>
      <c r="AG690" s="1">
        <f>MIN($R690)</f>
        <v>0</v>
      </c>
      <c r="AH690" s="1">
        <f>MEDIAN($B690)</f>
        <v>0</v>
      </c>
      <c r="AI690" s="1">
        <f>MEDIAN($C690)</f>
        <v>0</v>
      </c>
      <c r="AJ690" s="1">
        <f>MEDIAN($D690)</f>
        <v>0</v>
      </c>
      <c r="AK690" s="1">
        <f>MEDIAN($E690)</f>
        <v>0</v>
      </c>
      <c r="AL690" s="1">
        <f>MEDIAN($F690)</f>
        <v>0</v>
      </c>
      <c r="AM690" s="1">
        <f>MEDIAN($G690)</f>
        <v>0</v>
      </c>
      <c r="AN690" s="1">
        <f>MEDIAN($H690)</f>
        <v>0</v>
      </c>
      <c r="AO690" s="1">
        <f>MEDIAN($I690)</f>
        <v>0</v>
      </c>
      <c r="AP690" s="1">
        <f>MEDIAN($J690)</f>
        <v>0</v>
      </c>
      <c r="AQ690" s="1">
        <f>MEDIAN($K690)</f>
        <v>0</v>
      </c>
      <c r="AR690" s="1">
        <f>MEDIAN($M690)</f>
        <v>0</v>
      </c>
      <c r="AS690" s="1">
        <f>MEDIAN($N690)</f>
        <v>0</v>
      </c>
      <c r="AT690" s="1">
        <f>MEDIAN($P690)</f>
        <v>0</v>
      </c>
      <c r="AU690" s="1">
        <f>MEDIAN($Q690)</f>
        <v>0</v>
      </c>
      <c r="AV690" s="1">
        <f>MEDIAN($R690)</f>
        <v>0</v>
      </c>
      <c r="AW690" s="1">
        <f>MAX($B690)</f>
        <v>0</v>
      </c>
      <c r="AX690" s="1">
        <f>MAX($C690)</f>
        <v>0</v>
      </c>
      <c r="AY690" s="1">
        <f>MAX($D690)</f>
        <v>0</v>
      </c>
      <c r="AZ690" s="1">
        <f>MAX($E690)</f>
        <v>0</v>
      </c>
      <c r="BA690" s="1">
        <f>MAX($F690)</f>
        <v>0</v>
      </c>
      <c r="BB690" s="1">
        <f>MAX($G690)</f>
        <v>0</v>
      </c>
      <c r="BC690" s="1">
        <f>MAX($H690)</f>
        <v>0</v>
      </c>
      <c r="BD690" s="1">
        <f>MAX($I690)</f>
        <v>0</v>
      </c>
      <c r="BE690" s="1">
        <f>MAX($J690)</f>
        <v>0</v>
      </c>
      <c r="BF690" s="1">
        <f>MAX($K690)</f>
        <v>0</v>
      </c>
      <c r="BG690" s="1">
        <f>MAX($M690)</f>
        <v>0</v>
      </c>
      <c r="BH690" s="1">
        <f>MAX($N690)</f>
        <v>0</v>
      </c>
      <c r="BI690" s="1">
        <f>MAX($P690)</f>
        <v>0</v>
      </c>
      <c r="BJ690" s="1">
        <f>MAX($Q690)</f>
        <v>0</v>
      </c>
      <c r="BK690" s="1">
        <f>MAX($R690)</f>
        <v>0</v>
      </c>
    </row>
    <row r="691" spans="1:63">
      <c r="A691" s="1" t="s">
        <v>205</v>
      </c>
      <c r="B691" s="1" cm="1">
        <f t="array" ref="B691">_xlfn.SWITCH($A$2,"average", AVERAGE(Instances!B691:Instances!B691),"median", MEDIAN(Instances!B691:Instances!B691),"min", MIN(Instances!B691:Instances!B691),"max", MAX(Instances!B691:Instances!B691),"diff", MAX(Instances!B691:Instances!B691)-MIN(Instances!B691:Instances!B691))</f>
        <v>0</v>
      </c>
      <c r="C691" s="1" cm="1">
        <f t="array" ref="C691">_xlfn.SWITCH($A$2,"average", AVERAGE(Instances!C691:Instances!C691),"median", MEDIAN(Instances!C691:Instances!C691),"min", MIN(Instances!C691:Instances!C691),"max", MAX(Instances!C691:Instances!C691),"diff", MAX(Instances!C691:Instances!C691)-MIN(Instances!C691:Instances!C691))</f>
        <v>0</v>
      </c>
      <c r="D691" s="1" cm="1">
        <f t="array" ref="D691">_xlfn.SWITCH($A$2,"average", AVERAGE(Instances!D691:Instances!D691),"median", MEDIAN(Instances!D691:Instances!D691),"min", MIN(Instances!D691:Instances!D691),"max", MAX(Instances!D691:Instances!D691),"diff", MAX(Instances!D691:Instances!D691)-MIN(Instances!D691:Instances!D691))</f>
        <v>0</v>
      </c>
      <c r="E691" s="1" cm="1">
        <f t="array" ref="E691">_xlfn.SWITCH($A$2,"average", AVERAGE(Instances!E691:Instances!E691),"median", MEDIAN(Instances!E691:Instances!E691),"min", MIN(Instances!E691:Instances!E691),"max", MAX(Instances!E691:Instances!E691),"diff", MAX(Instances!E691:Instances!E691)-MIN(Instances!E691:Instances!E691))</f>
        <v>0</v>
      </c>
      <c r="F691" s="1" cm="1">
        <f t="array" ref="F691">_xlfn.SWITCH($A$2,"average", AVERAGE(Instances!F691:Instances!F691),"median", MEDIAN(Instances!F691:Instances!F691),"min", MIN(Instances!F691:Instances!F691),"max", MAX(Instances!F691:Instances!F691),"diff", MAX(Instances!F691:Instances!F691)-MIN(Instances!F691:Instances!F691))</f>
        <v>0</v>
      </c>
      <c r="G691" s="1" cm="1">
        <f t="array" ref="G691">_xlfn.SWITCH($A$2,"average", AVERAGE(Instances!G691:Instances!G691),"median", MEDIAN(Instances!G691:Instances!G691),"min", MIN(Instances!G691:Instances!G691),"max", MAX(Instances!G691:Instances!G691),"diff", MAX(Instances!G691:Instances!G691)-MIN(Instances!G691:Instances!G691))</f>
        <v>0</v>
      </c>
      <c r="H691" s="1" cm="1">
        <f t="array" ref="H691">_xlfn.SWITCH($A$2,"average", AVERAGE(Instances!H691:Instances!H691),"median", MEDIAN(Instances!H691:Instances!H691),"min", MIN(Instances!H691:Instances!H691),"max", MAX(Instances!H691:Instances!H691),"diff", MAX(Instances!H691:Instances!H691)-MIN(Instances!H691:Instances!H691))</f>
        <v>0</v>
      </c>
      <c r="I691" s="1" cm="1">
        <f t="array" ref="I691">_xlfn.SWITCH($A$2,"average", AVERAGE(Instances!I691:Instances!I691),"median", MEDIAN(Instances!I691:Instances!I691),"min", MIN(Instances!I691:Instances!I691),"max", MAX(Instances!I691:Instances!I691),"diff", MAX(Instances!I691:Instances!I691)-MIN(Instances!I691:Instances!I691))</f>
        <v>0</v>
      </c>
      <c r="J691" s="1" cm="1">
        <f t="array" ref="J691">_xlfn.SWITCH($A$2,"average", AVERAGE(Instances!J691:Instances!J691),"median", MEDIAN(Instances!J691:Instances!J691),"min", MIN(Instances!J691:Instances!J691),"max", MAX(Instances!J691:Instances!J691),"diff", MAX(Instances!J691:Instances!J691)-MIN(Instances!J691:Instances!J691))</f>
        <v>0</v>
      </c>
      <c r="K691" s="1" cm="1">
        <f t="array" ref="K691">_xlfn.SWITCH($A$2,"average", AVERAGE(Instances!K691:Instances!K691),"median", MEDIAN(Instances!K691:Instances!K691),"min", MIN(Instances!K691:Instances!K691),"max", MAX(Instances!K691:Instances!K691),"diff", MAX(Instances!K691:Instances!K691)-MIN(Instances!K691:Instances!K691))</f>
        <v>0</v>
      </c>
      <c r="L691" s="1"/>
      <c r="M691" s="1" cm="1">
        <f t="array" ref="M691">_xlfn.SWITCH($A$2,"average", AVERAGE(Instances!M691:Instances!M691),"median", MEDIAN(Instances!M691:Instances!M691),"min", MIN(Instances!M691:Instances!M691),"max", MAX(Instances!M691:Instances!M691),"diff", MAX(Instances!M691:Instances!M691)-MIN(Instances!M691:Instances!M691))</f>
        <v>0</v>
      </c>
      <c r="N691" s="1" cm="1">
        <f t="array" ref="N691">_xlfn.SWITCH($A$2,"average", AVERAGE(Instances!N691:Instances!N691),"median", MEDIAN(Instances!N691:Instances!N691),"min", MIN(Instances!N691:Instances!N691),"max", MAX(Instances!N691:Instances!N691),"diff", MAX(Instances!N691:Instances!N691)-MIN(Instances!N691:Instances!N691))</f>
        <v>0</v>
      </c>
      <c r="O691" s="1"/>
      <c r="P691" s="1" cm="1">
        <f t="array" ref="P691">_xlfn.SWITCH($A$2,"average", AVERAGE(Instances!P691:Instances!P691),"median", MEDIAN(Instances!P691:Instances!P691),"min", MIN(Instances!P691:Instances!P691),"max", MAX(Instances!P691:Instances!P691),"diff", MAX(Instances!P691:Instances!P691)-MIN(Instances!P691:Instances!P691))</f>
        <v>0</v>
      </c>
      <c r="Q691" s="1" cm="1">
        <f t="array" ref="Q691">_xlfn.SWITCH($A$2,"average", AVERAGE(Instances!Q691:Instances!Q691),"median", MEDIAN(Instances!Q691:Instances!Q691),"min", MIN(Instances!Q691:Instances!Q691),"max", MAX(Instances!Q691:Instances!Q691),"diff", MAX(Instances!Q691:Instances!Q691)-MIN(Instances!Q691:Instances!Q691))</f>
        <v>0</v>
      </c>
      <c r="R691" s="1" cm="1">
        <f t="array" ref="R691">_xlfn.SWITCH($A$2,"average", AVERAGE(Instances!R691:Instances!R691),"median", MEDIAN(Instances!R691:Instances!R691),"min", MIN(Instances!R691:Instances!R691),"max", MAX(Instances!R691:Instances!R691),"diff", MAX(Instances!R691:Instances!R691)-MIN(Instances!R691:Instances!R691))</f>
        <v>0</v>
      </c>
      <c r="S691" s="1">
        <f>MIN($B691)</f>
        <v>0</v>
      </c>
      <c r="T691" s="1">
        <f>MIN($C691)</f>
        <v>0</v>
      </c>
      <c r="U691" s="1">
        <f>MIN($D691)</f>
        <v>0</v>
      </c>
      <c r="V691" s="1">
        <f>MIN($E691)</f>
        <v>0</v>
      </c>
      <c r="W691" s="1">
        <f>MIN($F691)</f>
        <v>0</v>
      </c>
      <c r="X691" s="1">
        <f>MIN($G691)</f>
        <v>0</v>
      </c>
      <c r="Y691" s="1">
        <f>MIN($H691)</f>
        <v>0</v>
      </c>
      <c r="Z691" s="1">
        <f>MIN($I691)</f>
        <v>0</v>
      </c>
      <c r="AA691" s="1">
        <f>MIN($J691)</f>
        <v>0</v>
      </c>
      <c r="AB691" s="1">
        <f>MIN($K691)</f>
        <v>0</v>
      </c>
      <c r="AC691" s="1">
        <f>MIN($M691)</f>
        <v>0</v>
      </c>
      <c r="AD691" s="1">
        <f>MIN($N691)</f>
        <v>0</v>
      </c>
      <c r="AE691" s="1">
        <f>MIN($P691)</f>
        <v>0</v>
      </c>
      <c r="AF691" s="1">
        <f>MIN($Q691)</f>
        <v>0</v>
      </c>
      <c r="AG691" s="1">
        <f>MIN($R691)</f>
        <v>0</v>
      </c>
      <c r="AH691" s="1">
        <f>MEDIAN($B691)</f>
        <v>0</v>
      </c>
      <c r="AI691" s="1">
        <f>MEDIAN($C691)</f>
        <v>0</v>
      </c>
      <c r="AJ691" s="1">
        <f>MEDIAN($D691)</f>
        <v>0</v>
      </c>
      <c r="AK691" s="1">
        <f>MEDIAN($E691)</f>
        <v>0</v>
      </c>
      <c r="AL691" s="1">
        <f>MEDIAN($F691)</f>
        <v>0</v>
      </c>
      <c r="AM691" s="1">
        <f>MEDIAN($G691)</f>
        <v>0</v>
      </c>
      <c r="AN691" s="1">
        <f>MEDIAN($H691)</f>
        <v>0</v>
      </c>
      <c r="AO691" s="1">
        <f>MEDIAN($I691)</f>
        <v>0</v>
      </c>
      <c r="AP691" s="1">
        <f>MEDIAN($J691)</f>
        <v>0</v>
      </c>
      <c r="AQ691" s="1">
        <f>MEDIAN($K691)</f>
        <v>0</v>
      </c>
      <c r="AR691" s="1">
        <f>MEDIAN($M691)</f>
        <v>0</v>
      </c>
      <c r="AS691" s="1">
        <f>MEDIAN($N691)</f>
        <v>0</v>
      </c>
      <c r="AT691" s="1">
        <f>MEDIAN($P691)</f>
        <v>0</v>
      </c>
      <c r="AU691" s="1">
        <f>MEDIAN($Q691)</f>
        <v>0</v>
      </c>
      <c r="AV691" s="1">
        <f>MEDIAN($R691)</f>
        <v>0</v>
      </c>
      <c r="AW691" s="1">
        <f>MAX($B691)</f>
        <v>0</v>
      </c>
      <c r="AX691" s="1">
        <f>MAX($C691)</f>
        <v>0</v>
      </c>
      <c r="AY691" s="1">
        <f>MAX($D691)</f>
        <v>0</v>
      </c>
      <c r="AZ691" s="1">
        <f>MAX($E691)</f>
        <v>0</v>
      </c>
      <c r="BA691" s="1">
        <f>MAX($F691)</f>
        <v>0</v>
      </c>
      <c r="BB691" s="1">
        <f>MAX($G691)</f>
        <v>0</v>
      </c>
      <c r="BC691" s="1">
        <f>MAX($H691)</f>
        <v>0</v>
      </c>
      <c r="BD691" s="1">
        <f>MAX($I691)</f>
        <v>0</v>
      </c>
      <c r="BE691" s="1">
        <f>MAX($J691)</f>
        <v>0</v>
      </c>
      <c r="BF691" s="1">
        <f>MAX($K691)</f>
        <v>0</v>
      </c>
      <c r="BG691" s="1">
        <f>MAX($M691)</f>
        <v>0</v>
      </c>
      <c r="BH691" s="1">
        <f>MAX($N691)</f>
        <v>0</v>
      </c>
      <c r="BI691" s="1">
        <f>MAX($P691)</f>
        <v>0</v>
      </c>
      <c r="BJ691" s="1">
        <f>MAX($Q691)</f>
        <v>0</v>
      </c>
      <c r="BK691" s="1">
        <f>MAX($R691)</f>
        <v>0</v>
      </c>
    </row>
    <row r="692" spans="1:63">
      <c r="A692" s="1" t="s">
        <v>206</v>
      </c>
      <c r="B692" s="1" cm="1">
        <f t="array" ref="B692">_xlfn.SWITCH($A$2,"average", AVERAGE(Instances!B692:Instances!B692),"median", MEDIAN(Instances!B692:Instances!B692),"min", MIN(Instances!B692:Instances!B692),"max", MAX(Instances!B692:Instances!B692),"diff", MAX(Instances!B692:Instances!B692)-MIN(Instances!B692:Instances!B692))</f>
        <v>0</v>
      </c>
      <c r="C692" s="1" cm="1">
        <f t="array" ref="C692">_xlfn.SWITCH($A$2,"average", AVERAGE(Instances!C692:Instances!C692),"median", MEDIAN(Instances!C692:Instances!C692),"min", MIN(Instances!C692:Instances!C692),"max", MAX(Instances!C692:Instances!C692),"diff", MAX(Instances!C692:Instances!C692)-MIN(Instances!C692:Instances!C692))</f>
        <v>0</v>
      </c>
      <c r="D692" s="1" cm="1">
        <f t="array" ref="D692">_xlfn.SWITCH($A$2,"average", AVERAGE(Instances!D692:Instances!D692),"median", MEDIAN(Instances!D692:Instances!D692),"min", MIN(Instances!D692:Instances!D692),"max", MAX(Instances!D692:Instances!D692),"diff", MAX(Instances!D692:Instances!D692)-MIN(Instances!D692:Instances!D692))</f>
        <v>0</v>
      </c>
      <c r="E692" s="1" cm="1">
        <f t="array" ref="E692">_xlfn.SWITCH($A$2,"average", AVERAGE(Instances!E692:Instances!E692),"median", MEDIAN(Instances!E692:Instances!E692),"min", MIN(Instances!E692:Instances!E692),"max", MAX(Instances!E692:Instances!E692),"diff", MAX(Instances!E692:Instances!E692)-MIN(Instances!E692:Instances!E692))</f>
        <v>0</v>
      </c>
      <c r="F692" s="1" cm="1">
        <f t="array" ref="F692">_xlfn.SWITCH($A$2,"average", AVERAGE(Instances!F692:Instances!F692),"median", MEDIAN(Instances!F692:Instances!F692),"min", MIN(Instances!F692:Instances!F692),"max", MAX(Instances!F692:Instances!F692),"diff", MAX(Instances!F692:Instances!F692)-MIN(Instances!F692:Instances!F692))</f>
        <v>0</v>
      </c>
      <c r="G692" s="1" cm="1">
        <f t="array" ref="G692">_xlfn.SWITCH($A$2,"average", AVERAGE(Instances!G692:Instances!G692),"median", MEDIAN(Instances!G692:Instances!G692),"min", MIN(Instances!G692:Instances!G692),"max", MAX(Instances!G692:Instances!G692),"diff", MAX(Instances!G692:Instances!G692)-MIN(Instances!G692:Instances!G692))</f>
        <v>0</v>
      </c>
      <c r="H692" s="1" cm="1">
        <f t="array" ref="H692">_xlfn.SWITCH($A$2,"average", AVERAGE(Instances!H692:Instances!H692),"median", MEDIAN(Instances!H692:Instances!H692),"min", MIN(Instances!H692:Instances!H692),"max", MAX(Instances!H692:Instances!H692),"diff", MAX(Instances!H692:Instances!H692)-MIN(Instances!H692:Instances!H692))</f>
        <v>0</v>
      </c>
      <c r="I692" s="1" cm="1">
        <f t="array" ref="I692">_xlfn.SWITCH($A$2,"average", AVERAGE(Instances!I692:Instances!I692),"median", MEDIAN(Instances!I692:Instances!I692),"min", MIN(Instances!I692:Instances!I692),"max", MAX(Instances!I692:Instances!I692),"diff", MAX(Instances!I692:Instances!I692)-MIN(Instances!I692:Instances!I692))</f>
        <v>0</v>
      </c>
      <c r="J692" s="1" cm="1">
        <f t="array" ref="J692">_xlfn.SWITCH($A$2,"average", AVERAGE(Instances!J692:Instances!J692),"median", MEDIAN(Instances!J692:Instances!J692),"min", MIN(Instances!J692:Instances!J692),"max", MAX(Instances!J692:Instances!J692),"diff", MAX(Instances!J692:Instances!J692)-MIN(Instances!J692:Instances!J692))</f>
        <v>0</v>
      </c>
      <c r="K692" s="1" cm="1">
        <f t="array" ref="K692">_xlfn.SWITCH($A$2,"average", AVERAGE(Instances!K692:Instances!K692),"median", MEDIAN(Instances!K692:Instances!K692),"min", MIN(Instances!K692:Instances!K692),"max", MAX(Instances!K692:Instances!K692),"diff", MAX(Instances!K692:Instances!K692)-MIN(Instances!K692:Instances!K692))</f>
        <v>0</v>
      </c>
      <c r="L692" s="1"/>
      <c r="M692" s="1" cm="1">
        <f t="array" ref="M692">_xlfn.SWITCH($A$2,"average", AVERAGE(Instances!M692:Instances!M692),"median", MEDIAN(Instances!M692:Instances!M692),"min", MIN(Instances!M692:Instances!M692),"max", MAX(Instances!M692:Instances!M692),"diff", MAX(Instances!M692:Instances!M692)-MIN(Instances!M692:Instances!M692))</f>
        <v>0</v>
      </c>
      <c r="N692" s="1" cm="1">
        <f t="array" ref="N692">_xlfn.SWITCH($A$2,"average", AVERAGE(Instances!N692:Instances!N692),"median", MEDIAN(Instances!N692:Instances!N692),"min", MIN(Instances!N692:Instances!N692),"max", MAX(Instances!N692:Instances!N692),"diff", MAX(Instances!N692:Instances!N692)-MIN(Instances!N692:Instances!N692))</f>
        <v>0</v>
      </c>
      <c r="O692" s="1"/>
      <c r="P692" s="1" cm="1">
        <f t="array" ref="P692">_xlfn.SWITCH($A$2,"average", AVERAGE(Instances!P692:Instances!P692),"median", MEDIAN(Instances!P692:Instances!P692),"min", MIN(Instances!P692:Instances!P692),"max", MAX(Instances!P692:Instances!P692),"diff", MAX(Instances!P692:Instances!P692)-MIN(Instances!P692:Instances!P692))</f>
        <v>0</v>
      </c>
      <c r="Q692" s="1" cm="1">
        <f t="array" ref="Q692">_xlfn.SWITCH($A$2,"average", AVERAGE(Instances!Q692:Instances!Q692),"median", MEDIAN(Instances!Q692:Instances!Q692),"min", MIN(Instances!Q692:Instances!Q692),"max", MAX(Instances!Q692:Instances!Q692),"diff", MAX(Instances!Q692:Instances!Q692)-MIN(Instances!Q692:Instances!Q692))</f>
        <v>0</v>
      </c>
      <c r="R692" s="1" cm="1">
        <f t="array" ref="R692">_xlfn.SWITCH($A$2,"average", AVERAGE(Instances!R692:Instances!R692),"median", MEDIAN(Instances!R692:Instances!R692),"min", MIN(Instances!R692:Instances!R692),"max", MAX(Instances!R692:Instances!R692),"diff", MAX(Instances!R692:Instances!R692)-MIN(Instances!R692:Instances!R692))</f>
        <v>0</v>
      </c>
      <c r="S692" s="1">
        <f>MIN($B692)</f>
        <v>0</v>
      </c>
      <c r="T692" s="1">
        <f>MIN($C692)</f>
        <v>0</v>
      </c>
      <c r="U692" s="1">
        <f>MIN($D692)</f>
        <v>0</v>
      </c>
      <c r="V692" s="1">
        <f>MIN($E692)</f>
        <v>0</v>
      </c>
      <c r="W692" s="1">
        <f>MIN($F692)</f>
        <v>0</v>
      </c>
      <c r="X692" s="1">
        <f>MIN($G692)</f>
        <v>0</v>
      </c>
      <c r="Y692" s="1">
        <f>MIN($H692)</f>
        <v>0</v>
      </c>
      <c r="Z692" s="1">
        <f>MIN($I692)</f>
        <v>0</v>
      </c>
      <c r="AA692" s="1">
        <f>MIN($J692)</f>
        <v>0</v>
      </c>
      <c r="AB692" s="1">
        <f>MIN($K692)</f>
        <v>0</v>
      </c>
      <c r="AC692" s="1">
        <f>MIN($M692)</f>
        <v>0</v>
      </c>
      <c r="AD692" s="1">
        <f>MIN($N692)</f>
        <v>0</v>
      </c>
      <c r="AE692" s="1">
        <f>MIN($P692)</f>
        <v>0</v>
      </c>
      <c r="AF692" s="1">
        <f>MIN($Q692)</f>
        <v>0</v>
      </c>
      <c r="AG692" s="1">
        <f>MIN($R692)</f>
        <v>0</v>
      </c>
      <c r="AH692" s="1">
        <f>MEDIAN($B692)</f>
        <v>0</v>
      </c>
      <c r="AI692" s="1">
        <f>MEDIAN($C692)</f>
        <v>0</v>
      </c>
      <c r="AJ692" s="1">
        <f>MEDIAN($D692)</f>
        <v>0</v>
      </c>
      <c r="AK692" s="1">
        <f>MEDIAN($E692)</f>
        <v>0</v>
      </c>
      <c r="AL692" s="1">
        <f>MEDIAN($F692)</f>
        <v>0</v>
      </c>
      <c r="AM692" s="1">
        <f>MEDIAN($G692)</f>
        <v>0</v>
      </c>
      <c r="AN692" s="1">
        <f>MEDIAN($H692)</f>
        <v>0</v>
      </c>
      <c r="AO692" s="1">
        <f>MEDIAN($I692)</f>
        <v>0</v>
      </c>
      <c r="AP692" s="1">
        <f>MEDIAN($J692)</f>
        <v>0</v>
      </c>
      <c r="AQ692" s="1">
        <f>MEDIAN($K692)</f>
        <v>0</v>
      </c>
      <c r="AR692" s="1">
        <f>MEDIAN($M692)</f>
        <v>0</v>
      </c>
      <c r="AS692" s="1">
        <f>MEDIAN($N692)</f>
        <v>0</v>
      </c>
      <c r="AT692" s="1">
        <f>MEDIAN($P692)</f>
        <v>0</v>
      </c>
      <c r="AU692" s="1">
        <f>MEDIAN($Q692)</f>
        <v>0</v>
      </c>
      <c r="AV692" s="1">
        <f>MEDIAN($R692)</f>
        <v>0</v>
      </c>
      <c r="AW692" s="1">
        <f>MAX($B692)</f>
        <v>0</v>
      </c>
      <c r="AX692" s="1">
        <f>MAX($C692)</f>
        <v>0</v>
      </c>
      <c r="AY692" s="1">
        <f>MAX($D692)</f>
        <v>0</v>
      </c>
      <c r="AZ692" s="1">
        <f>MAX($E692)</f>
        <v>0</v>
      </c>
      <c r="BA692" s="1">
        <f>MAX($F692)</f>
        <v>0</v>
      </c>
      <c r="BB692" s="1">
        <f>MAX($G692)</f>
        <v>0</v>
      </c>
      <c r="BC692" s="1">
        <f>MAX($H692)</f>
        <v>0</v>
      </c>
      <c r="BD692" s="1">
        <f>MAX($I692)</f>
        <v>0</v>
      </c>
      <c r="BE692" s="1">
        <f>MAX($J692)</f>
        <v>0</v>
      </c>
      <c r="BF692" s="1">
        <f>MAX($K692)</f>
        <v>0</v>
      </c>
      <c r="BG692" s="1">
        <f>MAX($M692)</f>
        <v>0</v>
      </c>
      <c r="BH692" s="1">
        <f>MAX($N692)</f>
        <v>0</v>
      </c>
      <c r="BI692" s="1">
        <f>MAX($P692)</f>
        <v>0</v>
      </c>
      <c r="BJ692" s="1">
        <f>MAX($Q692)</f>
        <v>0</v>
      </c>
      <c r="BK692" s="1">
        <f>MAX($R692)</f>
        <v>0</v>
      </c>
    </row>
    <row r="693" spans="1:63">
      <c r="A693" s="1" t="s">
        <v>207</v>
      </c>
      <c r="B693" s="1" cm="1">
        <f t="array" ref="B693">_xlfn.SWITCH($A$2,"average", AVERAGE(Instances!B693:Instances!B693),"median", MEDIAN(Instances!B693:Instances!B693),"min", MIN(Instances!B693:Instances!B693),"max", MAX(Instances!B693:Instances!B693),"diff", MAX(Instances!B693:Instances!B693)-MIN(Instances!B693:Instances!B693))</f>
        <v>0</v>
      </c>
      <c r="C693" s="1" cm="1">
        <f t="array" ref="C693">_xlfn.SWITCH($A$2,"average", AVERAGE(Instances!C693:Instances!C693),"median", MEDIAN(Instances!C693:Instances!C693),"min", MIN(Instances!C693:Instances!C693),"max", MAX(Instances!C693:Instances!C693),"diff", MAX(Instances!C693:Instances!C693)-MIN(Instances!C693:Instances!C693))</f>
        <v>0</v>
      </c>
      <c r="D693" s="1" cm="1">
        <f t="array" ref="D693">_xlfn.SWITCH($A$2,"average", AVERAGE(Instances!D693:Instances!D693),"median", MEDIAN(Instances!D693:Instances!D693),"min", MIN(Instances!D693:Instances!D693),"max", MAX(Instances!D693:Instances!D693),"diff", MAX(Instances!D693:Instances!D693)-MIN(Instances!D693:Instances!D693))</f>
        <v>0</v>
      </c>
      <c r="E693" s="1" cm="1">
        <f t="array" ref="E693">_xlfn.SWITCH($A$2,"average", AVERAGE(Instances!E693:Instances!E693),"median", MEDIAN(Instances!E693:Instances!E693),"min", MIN(Instances!E693:Instances!E693),"max", MAX(Instances!E693:Instances!E693),"diff", MAX(Instances!E693:Instances!E693)-MIN(Instances!E693:Instances!E693))</f>
        <v>0</v>
      </c>
      <c r="F693" s="1" cm="1">
        <f t="array" ref="F693">_xlfn.SWITCH($A$2,"average", AVERAGE(Instances!F693:Instances!F693),"median", MEDIAN(Instances!F693:Instances!F693),"min", MIN(Instances!F693:Instances!F693),"max", MAX(Instances!F693:Instances!F693),"diff", MAX(Instances!F693:Instances!F693)-MIN(Instances!F693:Instances!F693))</f>
        <v>0</v>
      </c>
      <c r="G693" s="1" cm="1">
        <f t="array" ref="G693">_xlfn.SWITCH($A$2,"average", AVERAGE(Instances!G693:Instances!G693),"median", MEDIAN(Instances!G693:Instances!G693),"min", MIN(Instances!G693:Instances!G693),"max", MAX(Instances!G693:Instances!G693),"diff", MAX(Instances!G693:Instances!G693)-MIN(Instances!G693:Instances!G693))</f>
        <v>0</v>
      </c>
      <c r="H693" s="1" cm="1">
        <f t="array" ref="H693">_xlfn.SWITCH($A$2,"average", AVERAGE(Instances!H693:Instances!H693),"median", MEDIAN(Instances!H693:Instances!H693),"min", MIN(Instances!H693:Instances!H693),"max", MAX(Instances!H693:Instances!H693),"diff", MAX(Instances!H693:Instances!H693)-MIN(Instances!H693:Instances!H693))</f>
        <v>0</v>
      </c>
      <c r="I693" s="1" cm="1">
        <f t="array" ref="I693">_xlfn.SWITCH($A$2,"average", AVERAGE(Instances!I693:Instances!I693),"median", MEDIAN(Instances!I693:Instances!I693),"min", MIN(Instances!I693:Instances!I693),"max", MAX(Instances!I693:Instances!I693),"diff", MAX(Instances!I693:Instances!I693)-MIN(Instances!I693:Instances!I693))</f>
        <v>0</v>
      </c>
      <c r="J693" s="1" cm="1">
        <f t="array" ref="J693">_xlfn.SWITCH($A$2,"average", AVERAGE(Instances!J693:Instances!J693),"median", MEDIAN(Instances!J693:Instances!J693),"min", MIN(Instances!J693:Instances!J693),"max", MAX(Instances!J693:Instances!J693),"diff", MAX(Instances!J693:Instances!J693)-MIN(Instances!J693:Instances!J693))</f>
        <v>0</v>
      </c>
      <c r="K693" s="1" cm="1">
        <f t="array" ref="K693">_xlfn.SWITCH($A$2,"average", AVERAGE(Instances!K693:Instances!K693),"median", MEDIAN(Instances!K693:Instances!K693),"min", MIN(Instances!K693:Instances!K693),"max", MAX(Instances!K693:Instances!K693),"diff", MAX(Instances!K693:Instances!K693)-MIN(Instances!K693:Instances!K693))</f>
        <v>0</v>
      </c>
      <c r="L693" s="1"/>
      <c r="M693" s="1" cm="1">
        <f t="array" ref="M693">_xlfn.SWITCH($A$2,"average", AVERAGE(Instances!M693:Instances!M693),"median", MEDIAN(Instances!M693:Instances!M693),"min", MIN(Instances!M693:Instances!M693),"max", MAX(Instances!M693:Instances!M693),"diff", MAX(Instances!M693:Instances!M693)-MIN(Instances!M693:Instances!M693))</f>
        <v>0</v>
      </c>
      <c r="N693" s="1" cm="1">
        <f t="array" ref="N693">_xlfn.SWITCH($A$2,"average", AVERAGE(Instances!N693:Instances!N693),"median", MEDIAN(Instances!N693:Instances!N693),"min", MIN(Instances!N693:Instances!N693),"max", MAX(Instances!N693:Instances!N693),"diff", MAX(Instances!N693:Instances!N693)-MIN(Instances!N693:Instances!N693))</f>
        <v>0</v>
      </c>
      <c r="O693" s="1"/>
      <c r="P693" s="1" cm="1">
        <f t="array" ref="P693">_xlfn.SWITCH($A$2,"average", AVERAGE(Instances!P693:Instances!P693),"median", MEDIAN(Instances!P693:Instances!P693),"min", MIN(Instances!P693:Instances!P693),"max", MAX(Instances!P693:Instances!P693),"diff", MAX(Instances!P693:Instances!P693)-MIN(Instances!P693:Instances!P693))</f>
        <v>0</v>
      </c>
      <c r="Q693" s="1" cm="1">
        <f t="array" ref="Q693">_xlfn.SWITCH($A$2,"average", AVERAGE(Instances!Q693:Instances!Q693),"median", MEDIAN(Instances!Q693:Instances!Q693),"min", MIN(Instances!Q693:Instances!Q693),"max", MAX(Instances!Q693:Instances!Q693),"diff", MAX(Instances!Q693:Instances!Q693)-MIN(Instances!Q693:Instances!Q693))</f>
        <v>0</v>
      </c>
      <c r="R693" s="1" cm="1">
        <f t="array" ref="R693">_xlfn.SWITCH($A$2,"average", AVERAGE(Instances!R693:Instances!R693),"median", MEDIAN(Instances!R693:Instances!R693),"min", MIN(Instances!R693:Instances!R693),"max", MAX(Instances!R693:Instances!R693),"diff", MAX(Instances!R693:Instances!R693)-MIN(Instances!R693:Instances!R693))</f>
        <v>0</v>
      </c>
      <c r="S693" s="1">
        <f>MIN($B693)</f>
        <v>0</v>
      </c>
      <c r="T693" s="1">
        <f>MIN($C693)</f>
        <v>0</v>
      </c>
      <c r="U693" s="1">
        <f>MIN($D693)</f>
        <v>0</v>
      </c>
      <c r="V693" s="1">
        <f>MIN($E693)</f>
        <v>0</v>
      </c>
      <c r="W693" s="1">
        <f>MIN($F693)</f>
        <v>0</v>
      </c>
      <c r="X693" s="1">
        <f>MIN($G693)</f>
        <v>0</v>
      </c>
      <c r="Y693" s="1">
        <f>MIN($H693)</f>
        <v>0</v>
      </c>
      <c r="Z693" s="1">
        <f>MIN($I693)</f>
        <v>0</v>
      </c>
      <c r="AA693" s="1">
        <f>MIN($J693)</f>
        <v>0</v>
      </c>
      <c r="AB693" s="1">
        <f>MIN($K693)</f>
        <v>0</v>
      </c>
      <c r="AC693" s="1">
        <f>MIN($M693)</f>
        <v>0</v>
      </c>
      <c r="AD693" s="1">
        <f>MIN($N693)</f>
        <v>0</v>
      </c>
      <c r="AE693" s="1">
        <f>MIN($P693)</f>
        <v>0</v>
      </c>
      <c r="AF693" s="1">
        <f>MIN($Q693)</f>
        <v>0</v>
      </c>
      <c r="AG693" s="1">
        <f>MIN($R693)</f>
        <v>0</v>
      </c>
      <c r="AH693" s="1">
        <f>MEDIAN($B693)</f>
        <v>0</v>
      </c>
      <c r="AI693" s="1">
        <f>MEDIAN($C693)</f>
        <v>0</v>
      </c>
      <c r="AJ693" s="1">
        <f>MEDIAN($D693)</f>
        <v>0</v>
      </c>
      <c r="AK693" s="1">
        <f>MEDIAN($E693)</f>
        <v>0</v>
      </c>
      <c r="AL693" s="1">
        <f>MEDIAN($F693)</f>
        <v>0</v>
      </c>
      <c r="AM693" s="1">
        <f>MEDIAN($G693)</f>
        <v>0</v>
      </c>
      <c r="AN693" s="1">
        <f>MEDIAN($H693)</f>
        <v>0</v>
      </c>
      <c r="AO693" s="1">
        <f>MEDIAN($I693)</f>
        <v>0</v>
      </c>
      <c r="AP693" s="1">
        <f>MEDIAN($J693)</f>
        <v>0</v>
      </c>
      <c r="AQ693" s="1">
        <f>MEDIAN($K693)</f>
        <v>0</v>
      </c>
      <c r="AR693" s="1">
        <f>MEDIAN($M693)</f>
        <v>0</v>
      </c>
      <c r="AS693" s="1">
        <f>MEDIAN($N693)</f>
        <v>0</v>
      </c>
      <c r="AT693" s="1">
        <f>MEDIAN($P693)</f>
        <v>0</v>
      </c>
      <c r="AU693" s="1">
        <f>MEDIAN($Q693)</f>
        <v>0</v>
      </c>
      <c r="AV693" s="1">
        <f>MEDIAN($R693)</f>
        <v>0</v>
      </c>
      <c r="AW693" s="1">
        <f>MAX($B693)</f>
        <v>0</v>
      </c>
      <c r="AX693" s="1">
        <f>MAX($C693)</f>
        <v>0</v>
      </c>
      <c r="AY693" s="1">
        <f>MAX($D693)</f>
        <v>0</v>
      </c>
      <c r="AZ693" s="1">
        <f>MAX($E693)</f>
        <v>0</v>
      </c>
      <c r="BA693" s="1">
        <f>MAX($F693)</f>
        <v>0</v>
      </c>
      <c r="BB693" s="1">
        <f>MAX($G693)</f>
        <v>0</v>
      </c>
      <c r="BC693" s="1">
        <f>MAX($H693)</f>
        <v>0</v>
      </c>
      <c r="BD693" s="1">
        <f>MAX($I693)</f>
        <v>0</v>
      </c>
      <c r="BE693" s="1">
        <f>MAX($J693)</f>
        <v>0</v>
      </c>
      <c r="BF693" s="1">
        <f>MAX($K693)</f>
        <v>0</v>
      </c>
      <c r="BG693" s="1">
        <f>MAX($M693)</f>
        <v>0</v>
      </c>
      <c r="BH693" s="1">
        <f>MAX($N693)</f>
        <v>0</v>
      </c>
      <c r="BI693" s="1">
        <f>MAX($P693)</f>
        <v>0</v>
      </c>
      <c r="BJ693" s="1">
        <f>MAX($Q693)</f>
        <v>0</v>
      </c>
      <c r="BK693" s="1">
        <f>MAX($R693)</f>
        <v>0</v>
      </c>
    </row>
    <row r="694" spans="1:63">
      <c r="A694" s="1" t="s">
        <v>208</v>
      </c>
      <c r="B694" s="1" cm="1">
        <f t="array" ref="B694">_xlfn.SWITCH($A$2,"average", AVERAGE(Instances!B694:Instances!B694),"median", MEDIAN(Instances!B694:Instances!B694),"min", MIN(Instances!B694:Instances!B694),"max", MAX(Instances!B694:Instances!B694),"diff", MAX(Instances!B694:Instances!B694)-MIN(Instances!B694:Instances!B694))</f>
        <v>0</v>
      </c>
      <c r="C694" s="1" cm="1">
        <f t="array" ref="C694">_xlfn.SWITCH($A$2,"average", AVERAGE(Instances!C694:Instances!C694),"median", MEDIAN(Instances!C694:Instances!C694),"min", MIN(Instances!C694:Instances!C694),"max", MAX(Instances!C694:Instances!C694),"diff", MAX(Instances!C694:Instances!C694)-MIN(Instances!C694:Instances!C694))</f>
        <v>0</v>
      </c>
      <c r="D694" s="1" cm="1">
        <f t="array" ref="D694">_xlfn.SWITCH($A$2,"average", AVERAGE(Instances!D694:Instances!D694),"median", MEDIAN(Instances!D694:Instances!D694),"min", MIN(Instances!D694:Instances!D694),"max", MAX(Instances!D694:Instances!D694),"diff", MAX(Instances!D694:Instances!D694)-MIN(Instances!D694:Instances!D694))</f>
        <v>0</v>
      </c>
      <c r="E694" s="1" cm="1">
        <f t="array" ref="E694">_xlfn.SWITCH($A$2,"average", AVERAGE(Instances!E694:Instances!E694),"median", MEDIAN(Instances!E694:Instances!E694),"min", MIN(Instances!E694:Instances!E694),"max", MAX(Instances!E694:Instances!E694),"diff", MAX(Instances!E694:Instances!E694)-MIN(Instances!E694:Instances!E694))</f>
        <v>0</v>
      </c>
      <c r="F694" s="1" cm="1">
        <f t="array" ref="F694">_xlfn.SWITCH($A$2,"average", AVERAGE(Instances!F694:Instances!F694),"median", MEDIAN(Instances!F694:Instances!F694),"min", MIN(Instances!F694:Instances!F694),"max", MAX(Instances!F694:Instances!F694),"diff", MAX(Instances!F694:Instances!F694)-MIN(Instances!F694:Instances!F694))</f>
        <v>0</v>
      </c>
      <c r="G694" s="1" cm="1">
        <f t="array" ref="G694">_xlfn.SWITCH($A$2,"average", AVERAGE(Instances!G694:Instances!G694),"median", MEDIAN(Instances!G694:Instances!G694),"min", MIN(Instances!G694:Instances!G694),"max", MAX(Instances!G694:Instances!G694),"diff", MAX(Instances!G694:Instances!G694)-MIN(Instances!G694:Instances!G694))</f>
        <v>0</v>
      </c>
      <c r="H694" s="1" cm="1">
        <f t="array" ref="H694">_xlfn.SWITCH($A$2,"average", AVERAGE(Instances!H694:Instances!H694),"median", MEDIAN(Instances!H694:Instances!H694),"min", MIN(Instances!H694:Instances!H694),"max", MAX(Instances!H694:Instances!H694),"diff", MAX(Instances!H694:Instances!H694)-MIN(Instances!H694:Instances!H694))</f>
        <v>0</v>
      </c>
      <c r="I694" s="1" cm="1">
        <f t="array" ref="I694">_xlfn.SWITCH($A$2,"average", AVERAGE(Instances!I694:Instances!I694),"median", MEDIAN(Instances!I694:Instances!I694),"min", MIN(Instances!I694:Instances!I694),"max", MAX(Instances!I694:Instances!I694),"diff", MAX(Instances!I694:Instances!I694)-MIN(Instances!I694:Instances!I694))</f>
        <v>0</v>
      </c>
      <c r="J694" s="1" cm="1">
        <f t="array" ref="J694">_xlfn.SWITCH($A$2,"average", AVERAGE(Instances!J694:Instances!J694),"median", MEDIAN(Instances!J694:Instances!J694),"min", MIN(Instances!J694:Instances!J694),"max", MAX(Instances!J694:Instances!J694),"diff", MAX(Instances!J694:Instances!J694)-MIN(Instances!J694:Instances!J694))</f>
        <v>0</v>
      </c>
      <c r="K694" s="1" cm="1">
        <f t="array" ref="K694">_xlfn.SWITCH($A$2,"average", AVERAGE(Instances!K694:Instances!K694),"median", MEDIAN(Instances!K694:Instances!K694),"min", MIN(Instances!K694:Instances!K694),"max", MAX(Instances!K694:Instances!K694),"diff", MAX(Instances!K694:Instances!K694)-MIN(Instances!K694:Instances!K694))</f>
        <v>0</v>
      </c>
      <c r="L694" s="1"/>
      <c r="M694" s="1" cm="1">
        <f t="array" ref="M694">_xlfn.SWITCH($A$2,"average", AVERAGE(Instances!M694:Instances!M694),"median", MEDIAN(Instances!M694:Instances!M694),"min", MIN(Instances!M694:Instances!M694),"max", MAX(Instances!M694:Instances!M694),"diff", MAX(Instances!M694:Instances!M694)-MIN(Instances!M694:Instances!M694))</f>
        <v>0</v>
      </c>
      <c r="N694" s="1" cm="1">
        <f t="array" ref="N694">_xlfn.SWITCH($A$2,"average", AVERAGE(Instances!N694:Instances!N694),"median", MEDIAN(Instances!N694:Instances!N694),"min", MIN(Instances!N694:Instances!N694),"max", MAX(Instances!N694:Instances!N694),"diff", MAX(Instances!N694:Instances!N694)-MIN(Instances!N694:Instances!N694))</f>
        <v>0</v>
      </c>
      <c r="O694" s="1"/>
      <c r="P694" s="1" cm="1">
        <f t="array" ref="P694">_xlfn.SWITCH($A$2,"average", AVERAGE(Instances!P694:Instances!P694),"median", MEDIAN(Instances!P694:Instances!P694),"min", MIN(Instances!P694:Instances!P694),"max", MAX(Instances!P694:Instances!P694),"diff", MAX(Instances!P694:Instances!P694)-MIN(Instances!P694:Instances!P694))</f>
        <v>0</v>
      </c>
      <c r="Q694" s="1" cm="1">
        <f t="array" ref="Q694">_xlfn.SWITCH($A$2,"average", AVERAGE(Instances!Q694:Instances!Q694),"median", MEDIAN(Instances!Q694:Instances!Q694),"min", MIN(Instances!Q694:Instances!Q694),"max", MAX(Instances!Q694:Instances!Q694),"diff", MAX(Instances!Q694:Instances!Q694)-MIN(Instances!Q694:Instances!Q694))</f>
        <v>0</v>
      </c>
      <c r="R694" s="1" cm="1">
        <f t="array" ref="R694">_xlfn.SWITCH($A$2,"average", AVERAGE(Instances!R694:Instances!R694),"median", MEDIAN(Instances!R694:Instances!R694),"min", MIN(Instances!R694:Instances!R694),"max", MAX(Instances!R694:Instances!R694),"diff", MAX(Instances!R694:Instances!R694)-MIN(Instances!R694:Instances!R694))</f>
        <v>0</v>
      </c>
      <c r="S694" s="1">
        <f>MIN($B694)</f>
        <v>0</v>
      </c>
      <c r="T694" s="1">
        <f>MIN($C694)</f>
        <v>0</v>
      </c>
      <c r="U694" s="1">
        <f>MIN($D694)</f>
        <v>0</v>
      </c>
      <c r="V694" s="1">
        <f>MIN($E694)</f>
        <v>0</v>
      </c>
      <c r="W694" s="1">
        <f>MIN($F694)</f>
        <v>0</v>
      </c>
      <c r="X694" s="1">
        <f>MIN($G694)</f>
        <v>0</v>
      </c>
      <c r="Y694" s="1">
        <f>MIN($H694)</f>
        <v>0</v>
      </c>
      <c r="Z694" s="1">
        <f>MIN($I694)</f>
        <v>0</v>
      </c>
      <c r="AA694" s="1">
        <f>MIN($J694)</f>
        <v>0</v>
      </c>
      <c r="AB694" s="1">
        <f>MIN($K694)</f>
        <v>0</v>
      </c>
      <c r="AC694" s="1">
        <f>MIN($M694)</f>
        <v>0</v>
      </c>
      <c r="AD694" s="1">
        <f>MIN($N694)</f>
        <v>0</v>
      </c>
      <c r="AE694" s="1">
        <f>MIN($P694)</f>
        <v>0</v>
      </c>
      <c r="AF694" s="1">
        <f>MIN($Q694)</f>
        <v>0</v>
      </c>
      <c r="AG694" s="1">
        <f>MIN($R694)</f>
        <v>0</v>
      </c>
      <c r="AH694" s="1">
        <f>MEDIAN($B694)</f>
        <v>0</v>
      </c>
      <c r="AI694" s="1">
        <f>MEDIAN($C694)</f>
        <v>0</v>
      </c>
      <c r="AJ694" s="1">
        <f>MEDIAN($D694)</f>
        <v>0</v>
      </c>
      <c r="AK694" s="1">
        <f>MEDIAN($E694)</f>
        <v>0</v>
      </c>
      <c r="AL694" s="1">
        <f>MEDIAN($F694)</f>
        <v>0</v>
      </c>
      <c r="AM694" s="1">
        <f>MEDIAN($G694)</f>
        <v>0</v>
      </c>
      <c r="AN694" s="1">
        <f>MEDIAN($H694)</f>
        <v>0</v>
      </c>
      <c r="AO694" s="1">
        <f>MEDIAN($I694)</f>
        <v>0</v>
      </c>
      <c r="AP694" s="1">
        <f>MEDIAN($J694)</f>
        <v>0</v>
      </c>
      <c r="AQ694" s="1">
        <f>MEDIAN($K694)</f>
        <v>0</v>
      </c>
      <c r="AR694" s="1">
        <f>MEDIAN($M694)</f>
        <v>0</v>
      </c>
      <c r="AS694" s="1">
        <f>MEDIAN($N694)</f>
        <v>0</v>
      </c>
      <c r="AT694" s="1">
        <f>MEDIAN($P694)</f>
        <v>0</v>
      </c>
      <c r="AU694" s="1">
        <f>MEDIAN($Q694)</f>
        <v>0</v>
      </c>
      <c r="AV694" s="1">
        <f>MEDIAN($R694)</f>
        <v>0</v>
      </c>
      <c r="AW694" s="1">
        <f>MAX($B694)</f>
        <v>0</v>
      </c>
      <c r="AX694" s="1">
        <f>MAX($C694)</f>
        <v>0</v>
      </c>
      <c r="AY694" s="1">
        <f>MAX($D694)</f>
        <v>0</v>
      </c>
      <c r="AZ694" s="1">
        <f>MAX($E694)</f>
        <v>0</v>
      </c>
      <c r="BA694" s="1">
        <f>MAX($F694)</f>
        <v>0</v>
      </c>
      <c r="BB694" s="1">
        <f>MAX($G694)</f>
        <v>0</v>
      </c>
      <c r="BC694" s="1">
        <f>MAX($H694)</f>
        <v>0</v>
      </c>
      <c r="BD694" s="1">
        <f>MAX($I694)</f>
        <v>0</v>
      </c>
      <c r="BE694" s="1">
        <f>MAX($J694)</f>
        <v>0</v>
      </c>
      <c r="BF694" s="1">
        <f>MAX($K694)</f>
        <v>0</v>
      </c>
      <c r="BG694" s="1">
        <f>MAX($M694)</f>
        <v>0</v>
      </c>
      <c r="BH694" s="1">
        <f>MAX($N694)</f>
        <v>0</v>
      </c>
      <c r="BI694" s="1">
        <f>MAX($P694)</f>
        <v>0</v>
      </c>
      <c r="BJ694" s="1">
        <f>MAX($Q694)</f>
        <v>0</v>
      </c>
      <c r="BK694" s="1">
        <f>MAX($R694)</f>
        <v>0</v>
      </c>
    </row>
    <row r="695" spans="1:63">
      <c r="A695" s="1" t="s">
        <v>209</v>
      </c>
      <c r="B695" s="1" cm="1">
        <f t="array" ref="B695">_xlfn.SWITCH($A$2,"average", AVERAGE(Instances!B695:Instances!B695),"median", MEDIAN(Instances!B695:Instances!B695),"min", MIN(Instances!B695:Instances!B695),"max", MAX(Instances!B695:Instances!B695),"diff", MAX(Instances!B695:Instances!B695)-MIN(Instances!B695:Instances!B695))</f>
        <v>0</v>
      </c>
      <c r="C695" s="1" cm="1">
        <f t="array" ref="C695">_xlfn.SWITCH($A$2,"average", AVERAGE(Instances!C695:Instances!C695),"median", MEDIAN(Instances!C695:Instances!C695),"min", MIN(Instances!C695:Instances!C695),"max", MAX(Instances!C695:Instances!C695),"diff", MAX(Instances!C695:Instances!C695)-MIN(Instances!C695:Instances!C695))</f>
        <v>0</v>
      </c>
      <c r="D695" s="1" cm="1">
        <f t="array" ref="D695">_xlfn.SWITCH($A$2,"average", AVERAGE(Instances!D695:Instances!D695),"median", MEDIAN(Instances!D695:Instances!D695),"min", MIN(Instances!D695:Instances!D695),"max", MAX(Instances!D695:Instances!D695),"diff", MAX(Instances!D695:Instances!D695)-MIN(Instances!D695:Instances!D695))</f>
        <v>0</v>
      </c>
      <c r="E695" s="1" cm="1">
        <f t="array" ref="E695">_xlfn.SWITCH($A$2,"average", AVERAGE(Instances!E695:Instances!E695),"median", MEDIAN(Instances!E695:Instances!E695),"min", MIN(Instances!E695:Instances!E695),"max", MAX(Instances!E695:Instances!E695),"diff", MAX(Instances!E695:Instances!E695)-MIN(Instances!E695:Instances!E695))</f>
        <v>0</v>
      </c>
      <c r="F695" s="1" cm="1">
        <f t="array" ref="F695">_xlfn.SWITCH($A$2,"average", AVERAGE(Instances!F695:Instances!F695),"median", MEDIAN(Instances!F695:Instances!F695),"min", MIN(Instances!F695:Instances!F695),"max", MAX(Instances!F695:Instances!F695),"diff", MAX(Instances!F695:Instances!F695)-MIN(Instances!F695:Instances!F695))</f>
        <v>0</v>
      </c>
      <c r="G695" s="1" cm="1">
        <f t="array" ref="G695">_xlfn.SWITCH($A$2,"average", AVERAGE(Instances!G695:Instances!G695),"median", MEDIAN(Instances!G695:Instances!G695),"min", MIN(Instances!G695:Instances!G695),"max", MAX(Instances!G695:Instances!G695),"diff", MAX(Instances!G695:Instances!G695)-MIN(Instances!G695:Instances!G695))</f>
        <v>0</v>
      </c>
      <c r="H695" s="1" cm="1">
        <f t="array" ref="H695">_xlfn.SWITCH($A$2,"average", AVERAGE(Instances!H695:Instances!H695),"median", MEDIAN(Instances!H695:Instances!H695),"min", MIN(Instances!H695:Instances!H695),"max", MAX(Instances!H695:Instances!H695),"diff", MAX(Instances!H695:Instances!H695)-MIN(Instances!H695:Instances!H695))</f>
        <v>0</v>
      </c>
      <c r="I695" s="1" cm="1">
        <f t="array" ref="I695">_xlfn.SWITCH($A$2,"average", AVERAGE(Instances!I695:Instances!I695),"median", MEDIAN(Instances!I695:Instances!I695),"min", MIN(Instances!I695:Instances!I695),"max", MAX(Instances!I695:Instances!I695),"diff", MAX(Instances!I695:Instances!I695)-MIN(Instances!I695:Instances!I695))</f>
        <v>0</v>
      </c>
      <c r="J695" s="1" cm="1">
        <f t="array" ref="J695">_xlfn.SWITCH($A$2,"average", AVERAGE(Instances!J695:Instances!J695),"median", MEDIAN(Instances!J695:Instances!J695),"min", MIN(Instances!J695:Instances!J695),"max", MAX(Instances!J695:Instances!J695),"diff", MAX(Instances!J695:Instances!J695)-MIN(Instances!J695:Instances!J695))</f>
        <v>0</v>
      </c>
      <c r="K695" s="1" cm="1">
        <f t="array" ref="K695">_xlfn.SWITCH($A$2,"average", AVERAGE(Instances!K695:Instances!K695),"median", MEDIAN(Instances!K695:Instances!K695),"min", MIN(Instances!K695:Instances!K695),"max", MAX(Instances!K695:Instances!K695),"diff", MAX(Instances!K695:Instances!K695)-MIN(Instances!K695:Instances!K695))</f>
        <v>0</v>
      </c>
      <c r="L695" s="1"/>
      <c r="M695" s="1" cm="1">
        <f t="array" ref="M695">_xlfn.SWITCH($A$2,"average", AVERAGE(Instances!M695:Instances!M695),"median", MEDIAN(Instances!M695:Instances!M695),"min", MIN(Instances!M695:Instances!M695),"max", MAX(Instances!M695:Instances!M695),"diff", MAX(Instances!M695:Instances!M695)-MIN(Instances!M695:Instances!M695))</f>
        <v>0</v>
      </c>
      <c r="N695" s="1" cm="1">
        <f t="array" ref="N695">_xlfn.SWITCH($A$2,"average", AVERAGE(Instances!N695:Instances!N695),"median", MEDIAN(Instances!N695:Instances!N695),"min", MIN(Instances!N695:Instances!N695),"max", MAX(Instances!N695:Instances!N695),"diff", MAX(Instances!N695:Instances!N695)-MIN(Instances!N695:Instances!N695))</f>
        <v>0</v>
      </c>
      <c r="O695" s="1"/>
      <c r="P695" s="1" cm="1">
        <f t="array" ref="P695">_xlfn.SWITCH($A$2,"average", AVERAGE(Instances!P695:Instances!P695),"median", MEDIAN(Instances!P695:Instances!P695),"min", MIN(Instances!P695:Instances!P695),"max", MAX(Instances!P695:Instances!P695),"diff", MAX(Instances!P695:Instances!P695)-MIN(Instances!P695:Instances!P695))</f>
        <v>0</v>
      </c>
      <c r="Q695" s="1" cm="1">
        <f t="array" ref="Q695">_xlfn.SWITCH($A$2,"average", AVERAGE(Instances!Q695:Instances!Q695),"median", MEDIAN(Instances!Q695:Instances!Q695),"min", MIN(Instances!Q695:Instances!Q695),"max", MAX(Instances!Q695:Instances!Q695),"diff", MAX(Instances!Q695:Instances!Q695)-MIN(Instances!Q695:Instances!Q695))</f>
        <v>0</v>
      </c>
      <c r="R695" s="1" cm="1">
        <f t="array" ref="R695">_xlfn.SWITCH($A$2,"average", AVERAGE(Instances!R695:Instances!R695),"median", MEDIAN(Instances!R695:Instances!R695),"min", MIN(Instances!R695:Instances!R695),"max", MAX(Instances!R695:Instances!R695),"diff", MAX(Instances!R695:Instances!R695)-MIN(Instances!R695:Instances!R695))</f>
        <v>0</v>
      </c>
      <c r="S695" s="1">
        <f>MIN($B695)</f>
        <v>0</v>
      </c>
      <c r="T695" s="1">
        <f>MIN($C695)</f>
        <v>0</v>
      </c>
      <c r="U695" s="1">
        <f>MIN($D695)</f>
        <v>0</v>
      </c>
      <c r="V695" s="1">
        <f>MIN($E695)</f>
        <v>0</v>
      </c>
      <c r="W695" s="1">
        <f>MIN($F695)</f>
        <v>0</v>
      </c>
      <c r="X695" s="1">
        <f>MIN($G695)</f>
        <v>0</v>
      </c>
      <c r="Y695" s="1">
        <f>MIN($H695)</f>
        <v>0</v>
      </c>
      <c r="Z695" s="1">
        <f>MIN($I695)</f>
        <v>0</v>
      </c>
      <c r="AA695" s="1">
        <f>MIN($J695)</f>
        <v>0</v>
      </c>
      <c r="AB695" s="1">
        <f>MIN($K695)</f>
        <v>0</v>
      </c>
      <c r="AC695" s="1">
        <f>MIN($M695)</f>
        <v>0</v>
      </c>
      <c r="AD695" s="1">
        <f>MIN($N695)</f>
        <v>0</v>
      </c>
      <c r="AE695" s="1">
        <f>MIN($P695)</f>
        <v>0</v>
      </c>
      <c r="AF695" s="1">
        <f>MIN($Q695)</f>
        <v>0</v>
      </c>
      <c r="AG695" s="1">
        <f>MIN($R695)</f>
        <v>0</v>
      </c>
      <c r="AH695" s="1">
        <f>MEDIAN($B695)</f>
        <v>0</v>
      </c>
      <c r="AI695" s="1">
        <f>MEDIAN($C695)</f>
        <v>0</v>
      </c>
      <c r="AJ695" s="1">
        <f>MEDIAN($D695)</f>
        <v>0</v>
      </c>
      <c r="AK695" s="1">
        <f>MEDIAN($E695)</f>
        <v>0</v>
      </c>
      <c r="AL695" s="1">
        <f>MEDIAN($F695)</f>
        <v>0</v>
      </c>
      <c r="AM695" s="1">
        <f>MEDIAN($G695)</f>
        <v>0</v>
      </c>
      <c r="AN695" s="1">
        <f>MEDIAN($H695)</f>
        <v>0</v>
      </c>
      <c r="AO695" s="1">
        <f>MEDIAN($I695)</f>
        <v>0</v>
      </c>
      <c r="AP695" s="1">
        <f>MEDIAN($J695)</f>
        <v>0</v>
      </c>
      <c r="AQ695" s="1">
        <f>MEDIAN($K695)</f>
        <v>0</v>
      </c>
      <c r="AR695" s="1">
        <f>MEDIAN($M695)</f>
        <v>0</v>
      </c>
      <c r="AS695" s="1">
        <f>MEDIAN($N695)</f>
        <v>0</v>
      </c>
      <c r="AT695" s="1">
        <f>MEDIAN($P695)</f>
        <v>0</v>
      </c>
      <c r="AU695" s="1">
        <f>MEDIAN($Q695)</f>
        <v>0</v>
      </c>
      <c r="AV695" s="1">
        <f>MEDIAN($R695)</f>
        <v>0</v>
      </c>
      <c r="AW695" s="1">
        <f>MAX($B695)</f>
        <v>0</v>
      </c>
      <c r="AX695" s="1">
        <f>MAX($C695)</f>
        <v>0</v>
      </c>
      <c r="AY695" s="1">
        <f>MAX($D695)</f>
        <v>0</v>
      </c>
      <c r="AZ695" s="1">
        <f>MAX($E695)</f>
        <v>0</v>
      </c>
      <c r="BA695" s="1">
        <f>MAX($F695)</f>
        <v>0</v>
      </c>
      <c r="BB695" s="1">
        <f>MAX($G695)</f>
        <v>0</v>
      </c>
      <c r="BC695" s="1">
        <f>MAX($H695)</f>
        <v>0</v>
      </c>
      <c r="BD695" s="1">
        <f>MAX($I695)</f>
        <v>0</v>
      </c>
      <c r="BE695" s="1">
        <f>MAX($J695)</f>
        <v>0</v>
      </c>
      <c r="BF695" s="1">
        <f>MAX($K695)</f>
        <v>0</v>
      </c>
      <c r="BG695" s="1">
        <f>MAX($M695)</f>
        <v>0</v>
      </c>
      <c r="BH695" s="1">
        <f>MAX($N695)</f>
        <v>0</v>
      </c>
      <c r="BI695" s="1">
        <f>MAX($P695)</f>
        <v>0</v>
      </c>
      <c r="BJ695" s="1">
        <f>MAX($Q695)</f>
        <v>0</v>
      </c>
      <c r="BK695" s="1">
        <f>MAX($R695)</f>
        <v>0</v>
      </c>
    </row>
    <row r="696" spans="1:63">
      <c r="A696" s="1" t="s">
        <v>210</v>
      </c>
      <c r="B696" s="1" cm="1">
        <f t="array" ref="B696">_xlfn.SWITCH($A$2,"average", AVERAGE(Instances!B696:Instances!B696),"median", MEDIAN(Instances!B696:Instances!B696),"min", MIN(Instances!B696:Instances!B696),"max", MAX(Instances!B696:Instances!B696),"diff", MAX(Instances!B696:Instances!B696)-MIN(Instances!B696:Instances!B696))</f>
        <v>0</v>
      </c>
      <c r="C696" s="1" cm="1">
        <f t="array" ref="C696">_xlfn.SWITCH($A$2,"average", AVERAGE(Instances!C696:Instances!C696),"median", MEDIAN(Instances!C696:Instances!C696),"min", MIN(Instances!C696:Instances!C696),"max", MAX(Instances!C696:Instances!C696),"diff", MAX(Instances!C696:Instances!C696)-MIN(Instances!C696:Instances!C696))</f>
        <v>0</v>
      </c>
      <c r="D696" s="1" cm="1">
        <f t="array" ref="D696">_xlfn.SWITCH($A$2,"average", AVERAGE(Instances!D696:Instances!D696),"median", MEDIAN(Instances!D696:Instances!D696),"min", MIN(Instances!D696:Instances!D696),"max", MAX(Instances!D696:Instances!D696),"diff", MAX(Instances!D696:Instances!D696)-MIN(Instances!D696:Instances!D696))</f>
        <v>0</v>
      </c>
      <c r="E696" s="1" cm="1">
        <f t="array" ref="E696">_xlfn.SWITCH($A$2,"average", AVERAGE(Instances!E696:Instances!E696),"median", MEDIAN(Instances!E696:Instances!E696),"min", MIN(Instances!E696:Instances!E696),"max", MAX(Instances!E696:Instances!E696),"diff", MAX(Instances!E696:Instances!E696)-MIN(Instances!E696:Instances!E696))</f>
        <v>0</v>
      </c>
      <c r="F696" s="1" cm="1">
        <f t="array" ref="F696">_xlfn.SWITCH($A$2,"average", AVERAGE(Instances!F696:Instances!F696),"median", MEDIAN(Instances!F696:Instances!F696),"min", MIN(Instances!F696:Instances!F696),"max", MAX(Instances!F696:Instances!F696),"diff", MAX(Instances!F696:Instances!F696)-MIN(Instances!F696:Instances!F696))</f>
        <v>0</v>
      </c>
      <c r="G696" s="1" cm="1">
        <f t="array" ref="G696">_xlfn.SWITCH($A$2,"average", AVERAGE(Instances!G696:Instances!G696),"median", MEDIAN(Instances!G696:Instances!G696),"min", MIN(Instances!G696:Instances!G696),"max", MAX(Instances!G696:Instances!G696),"diff", MAX(Instances!G696:Instances!G696)-MIN(Instances!G696:Instances!G696))</f>
        <v>0</v>
      </c>
      <c r="H696" s="1" cm="1">
        <f t="array" ref="H696">_xlfn.SWITCH($A$2,"average", AVERAGE(Instances!H696:Instances!H696),"median", MEDIAN(Instances!H696:Instances!H696),"min", MIN(Instances!H696:Instances!H696),"max", MAX(Instances!H696:Instances!H696),"diff", MAX(Instances!H696:Instances!H696)-MIN(Instances!H696:Instances!H696))</f>
        <v>0</v>
      </c>
      <c r="I696" s="1" cm="1">
        <f t="array" ref="I696">_xlfn.SWITCH($A$2,"average", AVERAGE(Instances!I696:Instances!I696),"median", MEDIAN(Instances!I696:Instances!I696),"min", MIN(Instances!I696:Instances!I696),"max", MAX(Instances!I696:Instances!I696),"diff", MAX(Instances!I696:Instances!I696)-MIN(Instances!I696:Instances!I696))</f>
        <v>0</v>
      </c>
      <c r="J696" s="1" cm="1">
        <f t="array" ref="J696">_xlfn.SWITCH($A$2,"average", AVERAGE(Instances!J696:Instances!J696),"median", MEDIAN(Instances!J696:Instances!J696),"min", MIN(Instances!J696:Instances!J696),"max", MAX(Instances!J696:Instances!J696),"diff", MAX(Instances!J696:Instances!J696)-MIN(Instances!J696:Instances!J696))</f>
        <v>0</v>
      </c>
      <c r="K696" s="1" cm="1">
        <f t="array" ref="K696">_xlfn.SWITCH($A$2,"average", AVERAGE(Instances!K696:Instances!K696),"median", MEDIAN(Instances!K696:Instances!K696),"min", MIN(Instances!K696:Instances!K696),"max", MAX(Instances!K696:Instances!K696),"diff", MAX(Instances!K696:Instances!K696)-MIN(Instances!K696:Instances!K696))</f>
        <v>0</v>
      </c>
      <c r="L696" s="1"/>
      <c r="M696" s="1" cm="1">
        <f t="array" ref="M696">_xlfn.SWITCH($A$2,"average", AVERAGE(Instances!M696:Instances!M696),"median", MEDIAN(Instances!M696:Instances!M696),"min", MIN(Instances!M696:Instances!M696),"max", MAX(Instances!M696:Instances!M696),"diff", MAX(Instances!M696:Instances!M696)-MIN(Instances!M696:Instances!M696))</f>
        <v>0</v>
      </c>
      <c r="N696" s="1" cm="1">
        <f t="array" ref="N696">_xlfn.SWITCH($A$2,"average", AVERAGE(Instances!N696:Instances!N696),"median", MEDIAN(Instances!N696:Instances!N696),"min", MIN(Instances!N696:Instances!N696),"max", MAX(Instances!N696:Instances!N696),"diff", MAX(Instances!N696:Instances!N696)-MIN(Instances!N696:Instances!N696))</f>
        <v>0</v>
      </c>
      <c r="O696" s="1"/>
      <c r="P696" s="1" cm="1">
        <f t="array" ref="P696">_xlfn.SWITCH($A$2,"average", AVERAGE(Instances!P696:Instances!P696),"median", MEDIAN(Instances!P696:Instances!P696),"min", MIN(Instances!P696:Instances!P696),"max", MAX(Instances!P696:Instances!P696),"diff", MAX(Instances!P696:Instances!P696)-MIN(Instances!P696:Instances!P696))</f>
        <v>0</v>
      </c>
      <c r="Q696" s="1" cm="1">
        <f t="array" ref="Q696">_xlfn.SWITCH($A$2,"average", AVERAGE(Instances!Q696:Instances!Q696),"median", MEDIAN(Instances!Q696:Instances!Q696),"min", MIN(Instances!Q696:Instances!Q696),"max", MAX(Instances!Q696:Instances!Q696),"diff", MAX(Instances!Q696:Instances!Q696)-MIN(Instances!Q696:Instances!Q696))</f>
        <v>0</v>
      </c>
      <c r="R696" s="1" cm="1">
        <f t="array" ref="R696">_xlfn.SWITCH($A$2,"average", AVERAGE(Instances!R696:Instances!R696),"median", MEDIAN(Instances!R696:Instances!R696),"min", MIN(Instances!R696:Instances!R696),"max", MAX(Instances!R696:Instances!R696),"diff", MAX(Instances!R696:Instances!R696)-MIN(Instances!R696:Instances!R696))</f>
        <v>0</v>
      </c>
      <c r="S696" s="1">
        <f>MIN($B696)</f>
        <v>0</v>
      </c>
      <c r="T696" s="1">
        <f>MIN($C696)</f>
        <v>0</v>
      </c>
      <c r="U696" s="1">
        <f>MIN($D696)</f>
        <v>0</v>
      </c>
      <c r="V696" s="1">
        <f>MIN($E696)</f>
        <v>0</v>
      </c>
      <c r="W696" s="1">
        <f>MIN($F696)</f>
        <v>0</v>
      </c>
      <c r="X696" s="1">
        <f>MIN($G696)</f>
        <v>0</v>
      </c>
      <c r="Y696" s="1">
        <f>MIN($H696)</f>
        <v>0</v>
      </c>
      <c r="Z696" s="1">
        <f>MIN($I696)</f>
        <v>0</v>
      </c>
      <c r="AA696" s="1">
        <f>MIN($J696)</f>
        <v>0</v>
      </c>
      <c r="AB696" s="1">
        <f>MIN($K696)</f>
        <v>0</v>
      </c>
      <c r="AC696" s="1">
        <f>MIN($M696)</f>
        <v>0</v>
      </c>
      <c r="AD696" s="1">
        <f>MIN($N696)</f>
        <v>0</v>
      </c>
      <c r="AE696" s="1">
        <f>MIN($P696)</f>
        <v>0</v>
      </c>
      <c r="AF696" s="1">
        <f>MIN($Q696)</f>
        <v>0</v>
      </c>
      <c r="AG696" s="1">
        <f>MIN($R696)</f>
        <v>0</v>
      </c>
      <c r="AH696" s="1">
        <f>MEDIAN($B696)</f>
        <v>0</v>
      </c>
      <c r="AI696" s="1">
        <f>MEDIAN($C696)</f>
        <v>0</v>
      </c>
      <c r="AJ696" s="1">
        <f>MEDIAN($D696)</f>
        <v>0</v>
      </c>
      <c r="AK696" s="1">
        <f>MEDIAN($E696)</f>
        <v>0</v>
      </c>
      <c r="AL696" s="1">
        <f>MEDIAN($F696)</f>
        <v>0</v>
      </c>
      <c r="AM696" s="1">
        <f>MEDIAN($G696)</f>
        <v>0</v>
      </c>
      <c r="AN696" s="1">
        <f>MEDIAN($H696)</f>
        <v>0</v>
      </c>
      <c r="AO696" s="1">
        <f>MEDIAN($I696)</f>
        <v>0</v>
      </c>
      <c r="AP696" s="1">
        <f>MEDIAN($J696)</f>
        <v>0</v>
      </c>
      <c r="AQ696" s="1">
        <f>MEDIAN($K696)</f>
        <v>0</v>
      </c>
      <c r="AR696" s="1">
        <f>MEDIAN($M696)</f>
        <v>0</v>
      </c>
      <c r="AS696" s="1">
        <f>MEDIAN($N696)</f>
        <v>0</v>
      </c>
      <c r="AT696" s="1">
        <f>MEDIAN($P696)</f>
        <v>0</v>
      </c>
      <c r="AU696" s="1">
        <f>MEDIAN($Q696)</f>
        <v>0</v>
      </c>
      <c r="AV696" s="1">
        <f>MEDIAN($R696)</f>
        <v>0</v>
      </c>
      <c r="AW696" s="1">
        <f>MAX($B696)</f>
        <v>0</v>
      </c>
      <c r="AX696" s="1">
        <f>MAX($C696)</f>
        <v>0</v>
      </c>
      <c r="AY696" s="1">
        <f>MAX($D696)</f>
        <v>0</v>
      </c>
      <c r="AZ696" s="1">
        <f>MAX($E696)</f>
        <v>0</v>
      </c>
      <c r="BA696" s="1">
        <f>MAX($F696)</f>
        <v>0</v>
      </c>
      <c r="BB696" s="1">
        <f>MAX($G696)</f>
        <v>0</v>
      </c>
      <c r="BC696" s="1">
        <f>MAX($H696)</f>
        <v>0</v>
      </c>
      <c r="BD696" s="1">
        <f>MAX($I696)</f>
        <v>0</v>
      </c>
      <c r="BE696" s="1">
        <f>MAX($J696)</f>
        <v>0</v>
      </c>
      <c r="BF696" s="1">
        <f>MAX($K696)</f>
        <v>0</v>
      </c>
      <c r="BG696" s="1">
        <f>MAX($M696)</f>
        <v>0</v>
      </c>
      <c r="BH696" s="1">
        <f>MAX($N696)</f>
        <v>0</v>
      </c>
      <c r="BI696" s="1">
        <f>MAX($P696)</f>
        <v>0</v>
      </c>
      <c r="BJ696" s="1">
        <f>MAX($Q696)</f>
        <v>0</v>
      </c>
      <c r="BK696" s="1">
        <f>MAX($R696)</f>
        <v>0</v>
      </c>
    </row>
    <row r="697" spans="1:63">
      <c r="A697" s="1" t="s">
        <v>211</v>
      </c>
      <c r="B697" s="1" cm="1">
        <f t="array" ref="B697">_xlfn.SWITCH($A$2,"average", AVERAGE(Instances!B697:Instances!B697),"median", MEDIAN(Instances!B697:Instances!B697),"min", MIN(Instances!B697:Instances!B697),"max", MAX(Instances!B697:Instances!B697),"diff", MAX(Instances!B697:Instances!B697)-MIN(Instances!B697:Instances!B697))</f>
        <v>0</v>
      </c>
      <c r="C697" s="1" cm="1">
        <f t="array" ref="C697">_xlfn.SWITCH($A$2,"average", AVERAGE(Instances!C697:Instances!C697),"median", MEDIAN(Instances!C697:Instances!C697),"min", MIN(Instances!C697:Instances!C697),"max", MAX(Instances!C697:Instances!C697),"diff", MAX(Instances!C697:Instances!C697)-MIN(Instances!C697:Instances!C697))</f>
        <v>0</v>
      </c>
      <c r="D697" s="1" cm="1">
        <f t="array" ref="D697">_xlfn.SWITCH($A$2,"average", AVERAGE(Instances!D697:Instances!D697),"median", MEDIAN(Instances!D697:Instances!D697),"min", MIN(Instances!D697:Instances!D697),"max", MAX(Instances!D697:Instances!D697),"diff", MAX(Instances!D697:Instances!D697)-MIN(Instances!D697:Instances!D697))</f>
        <v>0</v>
      </c>
      <c r="E697" s="1" cm="1">
        <f t="array" ref="E697">_xlfn.SWITCH($A$2,"average", AVERAGE(Instances!E697:Instances!E697),"median", MEDIAN(Instances!E697:Instances!E697),"min", MIN(Instances!E697:Instances!E697),"max", MAX(Instances!E697:Instances!E697),"diff", MAX(Instances!E697:Instances!E697)-MIN(Instances!E697:Instances!E697))</f>
        <v>0</v>
      </c>
      <c r="F697" s="1" cm="1">
        <f t="array" ref="F697">_xlfn.SWITCH($A$2,"average", AVERAGE(Instances!F697:Instances!F697),"median", MEDIAN(Instances!F697:Instances!F697),"min", MIN(Instances!F697:Instances!F697),"max", MAX(Instances!F697:Instances!F697),"diff", MAX(Instances!F697:Instances!F697)-MIN(Instances!F697:Instances!F697))</f>
        <v>0</v>
      </c>
      <c r="G697" s="1" cm="1">
        <f t="array" ref="G697">_xlfn.SWITCH($A$2,"average", AVERAGE(Instances!G697:Instances!G697),"median", MEDIAN(Instances!G697:Instances!G697),"min", MIN(Instances!G697:Instances!G697),"max", MAX(Instances!G697:Instances!G697),"diff", MAX(Instances!G697:Instances!G697)-MIN(Instances!G697:Instances!G697))</f>
        <v>0</v>
      </c>
      <c r="H697" s="1" cm="1">
        <f t="array" ref="H697">_xlfn.SWITCH($A$2,"average", AVERAGE(Instances!H697:Instances!H697),"median", MEDIAN(Instances!H697:Instances!H697),"min", MIN(Instances!H697:Instances!H697),"max", MAX(Instances!H697:Instances!H697),"diff", MAX(Instances!H697:Instances!H697)-MIN(Instances!H697:Instances!H697))</f>
        <v>0</v>
      </c>
      <c r="I697" s="1" cm="1">
        <f t="array" ref="I697">_xlfn.SWITCH($A$2,"average", AVERAGE(Instances!I697:Instances!I697),"median", MEDIAN(Instances!I697:Instances!I697),"min", MIN(Instances!I697:Instances!I697),"max", MAX(Instances!I697:Instances!I697),"diff", MAX(Instances!I697:Instances!I697)-MIN(Instances!I697:Instances!I697))</f>
        <v>0</v>
      </c>
      <c r="J697" s="1" cm="1">
        <f t="array" ref="J697">_xlfn.SWITCH($A$2,"average", AVERAGE(Instances!J697:Instances!J697),"median", MEDIAN(Instances!J697:Instances!J697),"min", MIN(Instances!J697:Instances!J697),"max", MAX(Instances!J697:Instances!J697),"diff", MAX(Instances!J697:Instances!J697)-MIN(Instances!J697:Instances!J697))</f>
        <v>0</v>
      </c>
      <c r="K697" s="1" cm="1">
        <f t="array" ref="K697">_xlfn.SWITCH($A$2,"average", AVERAGE(Instances!K697:Instances!K697),"median", MEDIAN(Instances!K697:Instances!K697),"min", MIN(Instances!K697:Instances!K697),"max", MAX(Instances!K697:Instances!K697),"diff", MAX(Instances!K697:Instances!K697)-MIN(Instances!K697:Instances!K697))</f>
        <v>0</v>
      </c>
      <c r="L697" s="1"/>
      <c r="M697" s="1" cm="1">
        <f t="array" ref="M697">_xlfn.SWITCH($A$2,"average", AVERAGE(Instances!M697:Instances!M697),"median", MEDIAN(Instances!M697:Instances!M697),"min", MIN(Instances!M697:Instances!M697),"max", MAX(Instances!M697:Instances!M697),"diff", MAX(Instances!M697:Instances!M697)-MIN(Instances!M697:Instances!M697))</f>
        <v>0</v>
      </c>
      <c r="N697" s="1" cm="1">
        <f t="array" ref="N697">_xlfn.SWITCH($A$2,"average", AVERAGE(Instances!N697:Instances!N697),"median", MEDIAN(Instances!N697:Instances!N697),"min", MIN(Instances!N697:Instances!N697),"max", MAX(Instances!N697:Instances!N697),"diff", MAX(Instances!N697:Instances!N697)-MIN(Instances!N697:Instances!N697))</f>
        <v>0</v>
      </c>
      <c r="O697" s="1"/>
      <c r="P697" s="1" cm="1">
        <f t="array" ref="P697">_xlfn.SWITCH($A$2,"average", AVERAGE(Instances!P697:Instances!P697),"median", MEDIAN(Instances!P697:Instances!P697),"min", MIN(Instances!P697:Instances!P697),"max", MAX(Instances!P697:Instances!P697),"diff", MAX(Instances!P697:Instances!P697)-MIN(Instances!P697:Instances!P697))</f>
        <v>0</v>
      </c>
      <c r="Q697" s="1" cm="1">
        <f t="array" ref="Q697">_xlfn.SWITCH($A$2,"average", AVERAGE(Instances!Q697:Instances!Q697),"median", MEDIAN(Instances!Q697:Instances!Q697),"min", MIN(Instances!Q697:Instances!Q697),"max", MAX(Instances!Q697:Instances!Q697),"diff", MAX(Instances!Q697:Instances!Q697)-MIN(Instances!Q697:Instances!Q697))</f>
        <v>0</v>
      </c>
      <c r="R697" s="1" cm="1">
        <f t="array" ref="R697">_xlfn.SWITCH($A$2,"average", AVERAGE(Instances!R697:Instances!R697),"median", MEDIAN(Instances!R697:Instances!R697),"min", MIN(Instances!R697:Instances!R697),"max", MAX(Instances!R697:Instances!R697),"diff", MAX(Instances!R697:Instances!R697)-MIN(Instances!R697:Instances!R697))</f>
        <v>0</v>
      </c>
      <c r="S697" s="1">
        <f>MIN($B697)</f>
        <v>0</v>
      </c>
      <c r="T697" s="1">
        <f>MIN($C697)</f>
        <v>0</v>
      </c>
      <c r="U697" s="1">
        <f>MIN($D697)</f>
        <v>0</v>
      </c>
      <c r="V697" s="1">
        <f>MIN($E697)</f>
        <v>0</v>
      </c>
      <c r="W697" s="1">
        <f>MIN($F697)</f>
        <v>0</v>
      </c>
      <c r="X697" s="1">
        <f>MIN($G697)</f>
        <v>0</v>
      </c>
      <c r="Y697" s="1">
        <f>MIN($H697)</f>
        <v>0</v>
      </c>
      <c r="Z697" s="1">
        <f>MIN($I697)</f>
        <v>0</v>
      </c>
      <c r="AA697" s="1">
        <f>MIN($J697)</f>
        <v>0</v>
      </c>
      <c r="AB697" s="1">
        <f>MIN($K697)</f>
        <v>0</v>
      </c>
      <c r="AC697" s="1">
        <f>MIN($M697)</f>
        <v>0</v>
      </c>
      <c r="AD697" s="1">
        <f>MIN($N697)</f>
        <v>0</v>
      </c>
      <c r="AE697" s="1">
        <f>MIN($P697)</f>
        <v>0</v>
      </c>
      <c r="AF697" s="1">
        <f>MIN($Q697)</f>
        <v>0</v>
      </c>
      <c r="AG697" s="1">
        <f>MIN($R697)</f>
        <v>0</v>
      </c>
      <c r="AH697" s="1">
        <f>MEDIAN($B697)</f>
        <v>0</v>
      </c>
      <c r="AI697" s="1">
        <f>MEDIAN($C697)</f>
        <v>0</v>
      </c>
      <c r="AJ697" s="1">
        <f>MEDIAN($D697)</f>
        <v>0</v>
      </c>
      <c r="AK697" s="1">
        <f>MEDIAN($E697)</f>
        <v>0</v>
      </c>
      <c r="AL697" s="1">
        <f>MEDIAN($F697)</f>
        <v>0</v>
      </c>
      <c r="AM697" s="1">
        <f>MEDIAN($G697)</f>
        <v>0</v>
      </c>
      <c r="AN697" s="1">
        <f>MEDIAN($H697)</f>
        <v>0</v>
      </c>
      <c r="AO697" s="1">
        <f>MEDIAN($I697)</f>
        <v>0</v>
      </c>
      <c r="AP697" s="1">
        <f>MEDIAN($J697)</f>
        <v>0</v>
      </c>
      <c r="AQ697" s="1">
        <f>MEDIAN($K697)</f>
        <v>0</v>
      </c>
      <c r="AR697" s="1">
        <f>MEDIAN($M697)</f>
        <v>0</v>
      </c>
      <c r="AS697" s="1">
        <f>MEDIAN($N697)</f>
        <v>0</v>
      </c>
      <c r="AT697" s="1">
        <f>MEDIAN($P697)</f>
        <v>0</v>
      </c>
      <c r="AU697" s="1">
        <f>MEDIAN($Q697)</f>
        <v>0</v>
      </c>
      <c r="AV697" s="1">
        <f>MEDIAN($R697)</f>
        <v>0</v>
      </c>
      <c r="AW697" s="1">
        <f>MAX($B697)</f>
        <v>0</v>
      </c>
      <c r="AX697" s="1">
        <f>MAX($C697)</f>
        <v>0</v>
      </c>
      <c r="AY697" s="1">
        <f>MAX($D697)</f>
        <v>0</v>
      </c>
      <c r="AZ697" s="1">
        <f>MAX($E697)</f>
        <v>0</v>
      </c>
      <c r="BA697" s="1">
        <f>MAX($F697)</f>
        <v>0</v>
      </c>
      <c r="BB697" s="1">
        <f>MAX($G697)</f>
        <v>0</v>
      </c>
      <c r="BC697" s="1">
        <f>MAX($H697)</f>
        <v>0</v>
      </c>
      <c r="BD697" s="1">
        <f>MAX($I697)</f>
        <v>0</v>
      </c>
      <c r="BE697" s="1">
        <f>MAX($J697)</f>
        <v>0</v>
      </c>
      <c r="BF697" s="1">
        <f>MAX($K697)</f>
        <v>0</v>
      </c>
      <c r="BG697" s="1">
        <f>MAX($M697)</f>
        <v>0</v>
      </c>
      <c r="BH697" s="1">
        <f>MAX($N697)</f>
        <v>0</v>
      </c>
      <c r="BI697" s="1">
        <f>MAX($P697)</f>
        <v>0</v>
      </c>
      <c r="BJ697" s="1">
        <f>MAX($Q697)</f>
        <v>0</v>
      </c>
      <c r="BK697" s="1">
        <f>MAX($R697)</f>
        <v>0</v>
      </c>
    </row>
    <row r="698" spans="1:63">
      <c r="A698" s="1" t="s">
        <v>212</v>
      </c>
      <c r="B698" s="1" cm="1">
        <f t="array" ref="B698">_xlfn.SWITCH($A$2,"average", AVERAGE(Instances!B698:Instances!B698),"median", MEDIAN(Instances!B698:Instances!B698),"min", MIN(Instances!B698:Instances!B698),"max", MAX(Instances!B698:Instances!B698),"diff", MAX(Instances!B698:Instances!B698)-MIN(Instances!B698:Instances!B698))</f>
        <v>0</v>
      </c>
      <c r="C698" s="1" cm="1">
        <f t="array" ref="C698">_xlfn.SWITCH($A$2,"average", AVERAGE(Instances!C698:Instances!C698),"median", MEDIAN(Instances!C698:Instances!C698),"min", MIN(Instances!C698:Instances!C698),"max", MAX(Instances!C698:Instances!C698),"diff", MAX(Instances!C698:Instances!C698)-MIN(Instances!C698:Instances!C698))</f>
        <v>0</v>
      </c>
      <c r="D698" s="1" cm="1">
        <f t="array" ref="D698">_xlfn.SWITCH($A$2,"average", AVERAGE(Instances!D698:Instances!D698),"median", MEDIAN(Instances!D698:Instances!D698),"min", MIN(Instances!D698:Instances!D698),"max", MAX(Instances!D698:Instances!D698),"diff", MAX(Instances!D698:Instances!D698)-MIN(Instances!D698:Instances!D698))</f>
        <v>0</v>
      </c>
      <c r="E698" s="1" cm="1">
        <f t="array" ref="E698">_xlfn.SWITCH($A$2,"average", AVERAGE(Instances!E698:Instances!E698),"median", MEDIAN(Instances!E698:Instances!E698),"min", MIN(Instances!E698:Instances!E698),"max", MAX(Instances!E698:Instances!E698),"diff", MAX(Instances!E698:Instances!E698)-MIN(Instances!E698:Instances!E698))</f>
        <v>0</v>
      </c>
      <c r="F698" s="1" cm="1">
        <f t="array" ref="F698">_xlfn.SWITCH($A$2,"average", AVERAGE(Instances!F698:Instances!F698),"median", MEDIAN(Instances!F698:Instances!F698),"min", MIN(Instances!F698:Instances!F698),"max", MAX(Instances!F698:Instances!F698),"diff", MAX(Instances!F698:Instances!F698)-MIN(Instances!F698:Instances!F698))</f>
        <v>0</v>
      </c>
      <c r="G698" s="1" cm="1">
        <f t="array" ref="G698">_xlfn.SWITCH($A$2,"average", AVERAGE(Instances!G698:Instances!G698),"median", MEDIAN(Instances!G698:Instances!G698),"min", MIN(Instances!G698:Instances!G698),"max", MAX(Instances!G698:Instances!G698),"diff", MAX(Instances!G698:Instances!G698)-MIN(Instances!G698:Instances!G698))</f>
        <v>0</v>
      </c>
      <c r="H698" s="1" cm="1">
        <f t="array" ref="H698">_xlfn.SWITCH($A$2,"average", AVERAGE(Instances!H698:Instances!H698),"median", MEDIAN(Instances!H698:Instances!H698),"min", MIN(Instances!H698:Instances!H698),"max", MAX(Instances!H698:Instances!H698),"diff", MAX(Instances!H698:Instances!H698)-MIN(Instances!H698:Instances!H698))</f>
        <v>0</v>
      </c>
      <c r="I698" s="1" cm="1">
        <f t="array" ref="I698">_xlfn.SWITCH($A$2,"average", AVERAGE(Instances!I698:Instances!I698),"median", MEDIAN(Instances!I698:Instances!I698),"min", MIN(Instances!I698:Instances!I698),"max", MAX(Instances!I698:Instances!I698),"diff", MAX(Instances!I698:Instances!I698)-MIN(Instances!I698:Instances!I698))</f>
        <v>0</v>
      </c>
      <c r="J698" s="1" cm="1">
        <f t="array" ref="J698">_xlfn.SWITCH($A$2,"average", AVERAGE(Instances!J698:Instances!J698),"median", MEDIAN(Instances!J698:Instances!J698),"min", MIN(Instances!J698:Instances!J698),"max", MAX(Instances!J698:Instances!J698),"diff", MAX(Instances!J698:Instances!J698)-MIN(Instances!J698:Instances!J698))</f>
        <v>0</v>
      </c>
      <c r="K698" s="1" cm="1">
        <f t="array" ref="K698">_xlfn.SWITCH($A$2,"average", AVERAGE(Instances!K698:Instances!K698),"median", MEDIAN(Instances!K698:Instances!K698),"min", MIN(Instances!K698:Instances!K698),"max", MAX(Instances!K698:Instances!K698),"diff", MAX(Instances!K698:Instances!K698)-MIN(Instances!K698:Instances!K698))</f>
        <v>0</v>
      </c>
      <c r="L698" s="1"/>
      <c r="M698" s="1" cm="1">
        <f t="array" ref="M698">_xlfn.SWITCH($A$2,"average", AVERAGE(Instances!M698:Instances!M698),"median", MEDIAN(Instances!M698:Instances!M698),"min", MIN(Instances!M698:Instances!M698),"max", MAX(Instances!M698:Instances!M698),"diff", MAX(Instances!M698:Instances!M698)-MIN(Instances!M698:Instances!M698))</f>
        <v>0</v>
      </c>
      <c r="N698" s="1" cm="1">
        <f t="array" ref="N698">_xlfn.SWITCH($A$2,"average", AVERAGE(Instances!N698:Instances!N698),"median", MEDIAN(Instances!N698:Instances!N698),"min", MIN(Instances!N698:Instances!N698),"max", MAX(Instances!N698:Instances!N698),"diff", MAX(Instances!N698:Instances!N698)-MIN(Instances!N698:Instances!N698))</f>
        <v>0</v>
      </c>
      <c r="O698" s="1"/>
      <c r="P698" s="1" cm="1">
        <f t="array" ref="P698">_xlfn.SWITCH($A$2,"average", AVERAGE(Instances!P698:Instances!P698),"median", MEDIAN(Instances!P698:Instances!P698),"min", MIN(Instances!P698:Instances!P698),"max", MAX(Instances!P698:Instances!P698),"diff", MAX(Instances!P698:Instances!P698)-MIN(Instances!P698:Instances!P698))</f>
        <v>0</v>
      </c>
      <c r="Q698" s="1" cm="1">
        <f t="array" ref="Q698">_xlfn.SWITCH($A$2,"average", AVERAGE(Instances!Q698:Instances!Q698),"median", MEDIAN(Instances!Q698:Instances!Q698),"min", MIN(Instances!Q698:Instances!Q698),"max", MAX(Instances!Q698:Instances!Q698),"diff", MAX(Instances!Q698:Instances!Q698)-MIN(Instances!Q698:Instances!Q698))</f>
        <v>0</v>
      </c>
      <c r="R698" s="1" cm="1">
        <f t="array" ref="R698">_xlfn.SWITCH($A$2,"average", AVERAGE(Instances!R698:Instances!R698),"median", MEDIAN(Instances!R698:Instances!R698),"min", MIN(Instances!R698:Instances!R698),"max", MAX(Instances!R698:Instances!R698),"diff", MAX(Instances!R698:Instances!R698)-MIN(Instances!R698:Instances!R698))</f>
        <v>0</v>
      </c>
      <c r="S698" s="1">
        <f>MIN($B698)</f>
        <v>0</v>
      </c>
      <c r="T698" s="1">
        <f>MIN($C698)</f>
        <v>0</v>
      </c>
      <c r="U698" s="1">
        <f>MIN($D698)</f>
        <v>0</v>
      </c>
      <c r="V698" s="1">
        <f>MIN($E698)</f>
        <v>0</v>
      </c>
      <c r="W698" s="1">
        <f>MIN($F698)</f>
        <v>0</v>
      </c>
      <c r="X698" s="1">
        <f>MIN($G698)</f>
        <v>0</v>
      </c>
      <c r="Y698" s="1">
        <f>MIN($H698)</f>
        <v>0</v>
      </c>
      <c r="Z698" s="1">
        <f>MIN($I698)</f>
        <v>0</v>
      </c>
      <c r="AA698" s="1">
        <f>MIN($J698)</f>
        <v>0</v>
      </c>
      <c r="AB698" s="1">
        <f>MIN($K698)</f>
        <v>0</v>
      </c>
      <c r="AC698" s="1">
        <f>MIN($M698)</f>
        <v>0</v>
      </c>
      <c r="AD698" s="1">
        <f>MIN($N698)</f>
        <v>0</v>
      </c>
      <c r="AE698" s="1">
        <f>MIN($P698)</f>
        <v>0</v>
      </c>
      <c r="AF698" s="1">
        <f>MIN($Q698)</f>
        <v>0</v>
      </c>
      <c r="AG698" s="1">
        <f>MIN($R698)</f>
        <v>0</v>
      </c>
      <c r="AH698" s="1">
        <f>MEDIAN($B698)</f>
        <v>0</v>
      </c>
      <c r="AI698" s="1">
        <f>MEDIAN($C698)</f>
        <v>0</v>
      </c>
      <c r="AJ698" s="1">
        <f>MEDIAN($D698)</f>
        <v>0</v>
      </c>
      <c r="AK698" s="1">
        <f>MEDIAN($E698)</f>
        <v>0</v>
      </c>
      <c r="AL698" s="1">
        <f>MEDIAN($F698)</f>
        <v>0</v>
      </c>
      <c r="AM698" s="1">
        <f>MEDIAN($G698)</f>
        <v>0</v>
      </c>
      <c r="AN698" s="1">
        <f>MEDIAN($H698)</f>
        <v>0</v>
      </c>
      <c r="AO698" s="1">
        <f>MEDIAN($I698)</f>
        <v>0</v>
      </c>
      <c r="AP698" s="1">
        <f>MEDIAN($J698)</f>
        <v>0</v>
      </c>
      <c r="AQ698" s="1">
        <f>MEDIAN($K698)</f>
        <v>0</v>
      </c>
      <c r="AR698" s="1">
        <f>MEDIAN($M698)</f>
        <v>0</v>
      </c>
      <c r="AS698" s="1">
        <f>MEDIAN($N698)</f>
        <v>0</v>
      </c>
      <c r="AT698" s="1">
        <f>MEDIAN($P698)</f>
        <v>0</v>
      </c>
      <c r="AU698" s="1">
        <f>MEDIAN($Q698)</f>
        <v>0</v>
      </c>
      <c r="AV698" s="1">
        <f>MEDIAN($R698)</f>
        <v>0</v>
      </c>
      <c r="AW698" s="1">
        <f>MAX($B698)</f>
        <v>0</v>
      </c>
      <c r="AX698" s="1">
        <f>MAX($C698)</f>
        <v>0</v>
      </c>
      <c r="AY698" s="1">
        <f>MAX($D698)</f>
        <v>0</v>
      </c>
      <c r="AZ698" s="1">
        <f>MAX($E698)</f>
        <v>0</v>
      </c>
      <c r="BA698" s="1">
        <f>MAX($F698)</f>
        <v>0</v>
      </c>
      <c r="BB698" s="1">
        <f>MAX($G698)</f>
        <v>0</v>
      </c>
      <c r="BC698" s="1">
        <f>MAX($H698)</f>
        <v>0</v>
      </c>
      <c r="BD698" s="1">
        <f>MAX($I698)</f>
        <v>0</v>
      </c>
      <c r="BE698" s="1">
        <f>MAX($J698)</f>
        <v>0</v>
      </c>
      <c r="BF698" s="1">
        <f>MAX($K698)</f>
        <v>0</v>
      </c>
      <c r="BG698" s="1">
        <f>MAX($M698)</f>
        <v>0</v>
      </c>
      <c r="BH698" s="1">
        <f>MAX($N698)</f>
        <v>0</v>
      </c>
      <c r="BI698" s="1">
        <f>MAX($P698)</f>
        <v>0</v>
      </c>
      <c r="BJ698" s="1">
        <f>MAX($Q698)</f>
        <v>0</v>
      </c>
      <c r="BK698" s="1">
        <f>MAX($R698)</f>
        <v>0</v>
      </c>
    </row>
    <row r="699" spans="1:63">
      <c r="A699" s="1" t="s">
        <v>213</v>
      </c>
      <c r="B699" s="1" cm="1">
        <f t="array" ref="B699">_xlfn.SWITCH($A$2,"average", AVERAGE(Instances!B699:Instances!B699),"median", MEDIAN(Instances!B699:Instances!B699),"min", MIN(Instances!B699:Instances!B699),"max", MAX(Instances!B699:Instances!B699),"diff", MAX(Instances!B699:Instances!B699)-MIN(Instances!B699:Instances!B699))</f>
        <v>0</v>
      </c>
      <c r="C699" s="1" cm="1">
        <f t="array" ref="C699">_xlfn.SWITCH($A$2,"average", AVERAGE(Instances!C699:Instances!C699),"median", MEDIAN(Instances!C699:Instances!C699),"min", MIN(Instances!C699:Instances!C699),"max", MAX(Instances!C699:Instances!C699),"diff", MAX(Instances!C699:Instances!C699)-MIN(Instances!C699:Instances!C699))</f>
        <v>0</v>
      </c>
      <c r="D699" s="1" cm="1">
        <f t="array" ref="D699">_xlfn.SWITCH($A$2,"average", AVERAGE(Instances!D699:Instances!D699),"median", MEDIAN(Instances!D699:Instances!D699),"min", MIN(Instances!D699:Instances!D699),"max", MAX(Instances!D699:Instances!D699),"diff", MAX(Instances!D699:Instances!D699)-MIN(Instances!D699:Instances!D699))</f>
        <v>0</v>
      </c>
      <c r="E699" s="1" cm="1">
        <f t="array" ref="E699">_xlfn.SWITCH($A$2,"average", AVERAGE(Instances!E699:Instances!E699),"median", MEDIAN(Instances!E699:Instances!E699),"min", MIN(Instances!E699:Instances!E699),"max", MAX(Instances!E699:Instances!E699),"diff", MAX(Instances!E699:Instances!E699)-MIN(Instances!E699:Instances!E699))</f>
        <v>0</v>
      </c>
      <c r="F699" s="1" cm="1">
        <f t="array" ref="F699">_xlfn.SWITCH($A$2,"average", AVERAGE(Instances!F699:Instances!F699),"median", MEDIAN(Instances!F699:Instances!F699),"min", MIN(Instances!F699:Instances!F699),"max", MAX(Instances!F699:Instances!F699),"diff", MAX(Instances!F699:Instances!F699)-MIN(Instances!F699:Instances!F699))</f>
        <v>0</v>
      </c>
      <c r="G699" s="1" cm="1">
        <f t="array" ref="G699">_xlfn.SWITCH($A$2,"average", AVERAGE(Instances!G699:Instances!G699),"median", MEDIAN(Instances!G699:Instances!G699),"min", MIN(Instances!G699:Instances!G699),"max", MAX(Instances!G699:Instances!G699),"diff", MAX(Instances!G699:Instances!G699)-MIN(Instances!G699:Instances!G699))</f>
        <v>0</v>
      </c>
      <c r="H699" s="1" cm="1">
        <f t="array" ref="H699">_xlfn.SWITCH($A$2,"average", AVERAGE(Instances!H699:Instances!H699),"median", MEDIAN(Instances!H699:Instances!H699),"min", MIN(Instances!H699:Instances!H699),"max", MAX(Instances!H699:Instances!H699),"diff", MAX(Instances!H699:Instances!H699)-MIN(Instances!H699:Instances!H699))</f>
        <v>0</v>
      </c>
      <c r="I699" s="1" cm="1">
        <f t="array" ref="I699">_xlfn.SWITCH($A$2,"average", AVERAGE(Instances!I699:Instances!I699),"median", MEDIAN(Instances!I699:Instances!I699),"min", MIN(Instances!I699:Instances!I699),"max", MAX(Instances!I699:Instances!I699),"diff", MAX(Instances!I699:Instances!I699)-MIN(Instances!I699:Instances!I699))</f>
        <v>0</v>
      </c>
      <c r="J699" s="1" cm="1">
        <f t="array" ref="J699">_xlfn.SWITCH($A$2,"average", AVERAGE(Instances!J699:Instances!J699),"median", MEDIAN(Instances!J699:Instances!J699),"min", MIN(Instances!J699:Instances!J699),"max", MAX(Instances!J699:Instances!J699),"diff", MAX(Instances!J699:Instances!J699)-MIN(Instances!J699:Instances!J699))</f>
        <v>0</v>
      </c>
      <c r="K699" s="1" cm="1">
        <f t="array" ref="K699">_xlfn.SWITCH($A$2,"average", AVERAGE(Instances!K699:Instances!K699),"median", MEDIAN(Instances!K699:Instances!K699),"min", MIN(Instances!K699:Instances!K699),"max", MAX(Instances!K699:Instances!K699),"diff", MAX(Instances!K699:Instances!K699)-MIN(Instances!K699:Instances!K699))</f>
        <v>0</v>
      </c>
      <c r="L699" s="1"/>
      <c r="M699" s="1" cm="1">
        <f t="array" ref="M699">_xlfn.SWITCH($A$2,"average", AVERAGE(Instances!M699:Instances!M699),"median", MEDIAN(Instances!M699:Instances!M699),"min", MIN(Instances!M699:Instances!M699),"max", MAX(Instances!M699:Instances!M699),"diff", MAX(Instances!M699:Instances!M699)-MIN(Instances!M699:Instances!M699))</f>
        <v>0</v>
      </c>
      <c r="N699" s="1" cm="1">
        <f t="array" ref="N699">_xlfn.SWITCH($A$2,"average", AVERAGE(Instances!N699:Instances!N699),"median", MEDIAN(Instances!N699:Instances!N699),"min", MIN(Instances!N699:Instances!N699),"max", MAX(Instances!N699:Instances!N699),"diff", MAX(Instances!N699:Instances!N699)-MIN(Instances!N699:Instances!N699))</f>
        <v>0</v>
      </c>
      <c r="O699" s="1"/>
      <c r="P699" s="1" cm="1">
        <f t="array" ref="P699">_xlfn.SWITCH($A$2,"average", AVERAGE(Instances!P699:Instances!P699),"median", MEDIAN(Instances!P699:Instances!P699),"min", MIN(Instances!P699:Instances!P699),"max", MAX(Instances!P699:Instances!P699),"diff", MAX(Instances!P699:Instances!P699)-MIN(Instances!P699:Instances!P699))</f>
        <v>0</v>
      </c>
      <c r="Q699" s="1" cm="1">
        <f t="array" ref="Q699">_xlfn.SWITCH($A$2,"average", AVERAGE(Instances!Q699:Instances!Q699),"median", MEDIAN(Instances!Q699:Instances!Q699),"min", MIN(Instances!Q699:Instances!Q699),"max", MAX(Instances!Q699:Instances!Q699),"diff", MAX(Instances!Q699:Instances!Q699)-MIN(Instances!Q699:Instances!Q699))</f>
        <v>0</v>
      </c>
      <c r="R699" s="1" cm="1">
        <f t="array" ref="R699">_xlfn.SWITCH($A$2,"average", AVERAGE(Instances!R699:Instances!R699),"median", MEDIAN(Instances!R699:Instances!R699),"min", MIN(Instances!R699:Instances!R699),"max", MAX(Instances!R699:Instances!R699),"diff", MAX(Instances!R699:Instances!R699)-MIN(Instances!R699:Instances!R699))</f>
        <v>0</v>
      </c>
      <c r="S699" s="1">
        <f>MIN($B699)</f>
        <v>0</v>
      </c>
      <c r="T699" s="1">
        <f>MIN($C699)</f>
        <v>0</v>
      </c>
      <c r="U699" s="1">
        <f>MIN($D699)</f>
        <v>0</v>
      </c>
      <c r="V699" s="1">
        <f>MIN($E699)</f>
        <v>0</v>
      </c>
      <c r="W699" s="1">
        <f>MIN($F699)</f>
        <v>0</v>
      </c>
      <c r="X699" s="1">
        <f>MIN($G699)</f>
        <v>0</v>
      </c>
      <c r="Y699" s="1">
        <f>MIN($H699)</f>
        <v>0</v>
      </c>
      <c r="Z699" s="1">
        <f>MIN($I699)</f>
        <v>0</v>
      </c>
      <c r="AA699" s="1">
        <f>MIN($J699)</f>
        <v>0</v>
      </c>
      <c r="AB699" s="1">
        <f>MIN($K699)</f>
        <v>0</v>
      </c>
      <c r="AC699" s="1">
        <f>MIN($M699)</f>
        <v>0</v>
      </c>
      <c r="AD699" s="1">
        <f>MIN($N699)</f>
        <v>0</v>
      </c>
      <c r="AE699" s="1">
        <f>MIN($P699)</f>
        <v>0</v>
      </c>
      <c r="AF699" s="1">
        <f>MIN($Q699)</f>
        <v>0</v>
      </c>
      <c r="AG699" s="1">
        <f>MIN($R699)</f>
        <v>0</v>
      </c>
      <c r="AH699" s="1">
        <f>MEDIAN($B699)</f>
        <v>0</v>
      </c>
      <c r="AI699" s="1">
        <f>MEDIAN($C699)</f>
        <v>0</v>
      </c>
      <c r="AJ699" s="1">
        <f>MEDIAN($D699)</f>
        <v>0</v>
      </c>
      <c r="AK699" s="1">
        <f>MEDIAN($E699)</f>
        <v>0</v>
      </c>
      <c r="AL699" s="1">
        <f>MEDIAN($F699)</f>
        <v>0</v>
      </c>
      <c r="AM699" s="1">
        <f>MEDIAN($G699)</f>
        <v>0</v>
      </c>
      <c r="AN699" s="1">
        <f>MEDIAN($H699)</f>
        <v>0</v>
      </c>
      <c r="AO699" s="1">
        <f>MEDIAN($I699)</f>
        <v>0</v>
      </c>
      <c r="AP699" s="1">
        <f>MEDIAN($J699)</f>
        <v>0</v>
      </c>
      <c r="AQ699" s="1">
        <f>MEDIAN($K699)</f>
        <v>0</v>
      </c>
      <c r="AR699" s="1">
        <f>MEDIAN($M699)</f>
        <v>0</v>
      </c>
      <c r="AS699" s="1">
        <f>MEDIAN($N699)</f>
        <v>0</v>
      </c>
      <c r="AT699" s="1">
        <f>MEDIAN($P699)</f>
        <v>0</v>
      </c>
      <c r="AU699" s="1">
        <f>MEDIAN($Q699)</f>
        <v>0</v>
      </c>
      <c r="AV699" s="1">
        <f>MEDIAN($R699)</f>
        <v>0</v>
      </c>
      <c r="AW699" s="1">
        <f>MAX($B699)</f>
        <v>0</v>
      </c>
      <c r="AX699" s="1">
        <f>MAX($C699)</f>
        <v>0</v>
      </c>
      <c r="AY699" s="1">
        <f>MAX($D699)</f>
        <v>0</v>
      </c>
      <c r="AZ699" s="1">
        <f>MAX($E699)</f>
        <v>0</v>
      </c>
      <c r="BA699" s="1">
        <f>MAX($F699)</f>
        <v>0</v>
      </c>
      <c r="BB699" s="1">
        <f>MAX($G699)</f>
        <v>0</v>
      </c>
      <c r="BC699" s="1">
        <f>MAX($H699)</f>
        <v>0</v>
      </c>
      <c r="BD699" s="1">
        <f>MAX($I699)</f>
        <v>0</v>
      </c>
      <c r="BE699" s="1">
        <f>MAX($J699)</f>
        <v>0</v>
      </c>
      <c r="BF699" s="1">
        <f>MAX($K699)</f>
        <v>0</v>
      </c>
      <c r="BG699" s="1">
        <f>MAX($M699)</f>
        <v>0</v>
      </c>
      <c r="BH699" s="1">
        <f>MAX($N699)</f>
        <v>0</v>
      </c>
      <c r="BI699" s="1">
        <f>MAX($P699)</f>
        <v>0</v>
      </c>
      <c r="BJ699" s="1">
        <f>MAX($Q699)</f>
        <v>0</v>
      </c>
      <c r="BK699" s="1">
        <f>MAX($R699)</f>
        <v>0</v>
      </c>
    </row>
    <row r="700" spans="1:63">
      <c r="A700" s="1" t="s">
        <v>214</v>
      </c>
      <c r="B700" s="1" cm="1">
        <f t="array" ref="B700">_xlfn.SWITCH($A$2,"average", AVERAGE(Instances!B700:Instances!B700),"median", MEDIAN(Instances!B700:Instances!B700),"min", MIN(Instances!B700:Instances!B700),"max", MAX(Instances!B700:Instances!B700),"diff", MAX(Instances!B700:Instances!B700)-MIN(Instances!B700:Instances!B700))</f>
        <v>0</v>
      </c>
      <c r="C700" s="1" cm="1">
        <f t="array" ref="C700">_xlfn.SWITCH($A$2,"average", AVERAGE(Instances!C700:Instances!C700),"median", MEDIAN(Instances!C700:Instances!C700),"min", MIN(Instances!C700:Instances!C700),"max", MAX(Instances!C700:Instances!C700),"diff", MAX(Instances!C700:Instances!C700)-MIN(Instances!C700:Instances!C700))</f>
        <v>0</v>
      </c>
      <c r="D700" s="1" cm="1">
        <f t="array" ref="D700">_xlfn.SWITCH($A$2,"average", AVERAGE(Instances!D700:Instances!D700),"median", MEDIAN(Instances!D700:Instances!D700),"min", MIN(Instances!D700:Instances!D700),"max", MAX(Instances!D700:Instances!D700),"diff", MAX(Instances!D700:Instances!D700)-MIN(Instances!D700:Instances!D700))</f>
        <v>0</v>
      </c>
      <c r="E700" s="1" cm="1">
        <f t="array" ref="E700">_xlfn.SWITCH($A$2,"average", AVERAGE(Instances!E700:Instances!E700),"median", MEDIAN(Instances!E700:Instances!E700),"min", MIN(Instances!E700:Instances!E700),"max", MAX(Instances!E700:Instances!E700),"diff", MAX(Instances!E700:Instances!E700)-MIN(Instances!E700:Instances!E700))</f>
        <v>0</v>
      </c>
      <c r="F700" s="1" cm="1">
        <f t="array" ref="F700">_xlfn.SWITCH($A$2,"average", AVERAGE(Instances!F700:Instances!F700),"median", MEDIAN(Instances!F700:Instances!F700),"min", MIN(Instances!F700:Instances!F700),"max", MAX(Instances!F700:Instances!F700),"diff", MAX(Instances!F700:Instances!F700)-MIN(Instances!F700:Instances!F700))</f>
        <v>0</v>
      </c>
      <c r="G700" s="1" cm="1">
        <f t="array" ref="G700">_xlfn.SWITCH($A$2,"average", AVERAGE(Instances!G700:Instances!G700),"median", MEDIAN(Instances!G700:Instances!G700),"min", MIN(Instances!G700:Instances!G700),"max", MAX(Instances!G700:Instances!G700),"diff", MAX(Instances!G700:Instances!G700)-MIN(Instances!G700:Instances!G700))</f>
        <v>0</v>
      </c>
      <c r="H700" s="1" cm="1">
        <f t="array" ref="H700">_xlfn.SWITCH($A$2,"average", AVERAGE(Instances!H700:Instances!H700),"median", MEDIAN(Instances!H700:Instances!H700),"min", MIN(Instances!H700:Instances!H700),"max", MAX(Instances!H700:Instances!H700),"diff", MAX(Instances!H700:Instances!H700)-MIN(Instances!H700:Instances!H700))</f>
        <v>0</v>
      </c>
      <c r="I700" s="1" cm="1">
        <f t="array" ref="I700">_xlfn.SWITCH($A$2,"average", AVERAGE(Instances!I700:Instances!I700),"median", MEDIAN(Instances!I700:Instances!I700),"min", MIN(Instances!I700:Instances!I700),"max", MAX(Instances!I700:Instances!I700),"diff", MAX(Instances!I700:Instances!I700)-MIN(Instances!I700:Instances!I700))</f>
        <v>0</v>
      </c>
      <c r="J700" s="1" cm="1">
        <f t="array" ref="J700">_xlfn.SWITCH($A$2,"average", AVERAGE(Instances!J700:Instances!J700),"median", MEDIAN(Instances!J700:Instances!J700),"min", MIN(Instances!J700:Instances!J700),"max", MAX(Instances!J700:Instances!J700),"diff", MAX(Instances!J700:Instances!J700)-MIN(Instances!J700:Instances!J700))</f>
        <v>0</v>
      </c>
      <c r="K700" s="1" cm="1">
        <f t="array" ref="K700">_xlfn.SWITCH($A$2,"average", AVERAGE(Instances!K700:Instances!K700),"median", MEDIAN(Instances!K700:Instances!K700),"min", MIN(Instances!K700:Instances!K700),"max", MAX(Instances!K700:Instances!K700),"diff", MAX(Instances!K700:Instances!K700)-MIN(Instances!K700:Instances!K700))</f>
        <v>0</v>
      </c>
      <c r="L700" s="1"/>
      <c r="M700" s="1" cm="1">
        <f t="array" ref="M700">_xlfn.SWITCH($A$2,"average", AVERAGE(Instances!M700:Instances!M700),"median", MEDIAN(Instances!M700:Instances!M700),"min", MIN(Instances!M700:Instances!M700),"max", MAX(Instances!M700:Instances!M700),"diff", MAX(Instances!M700:Instances!M700)-MIN(Instances!M700:Instances!M700))</f>
        <v>0</v>
      </c>
      <c r="N700" s="1" cm="1">
        <f t="array" ref="N700">_xlfn.SWITCH($A$2,"average", AVERAGE(Instances!N700:Instances!N700),"median", MEDIAN(Instances!N700:Instances!N700),"min", MIN(Instances!N700:Instances!N700),"max", MAX(Instances!N700:Instances!N700),"diff", MAX(Instances!N700:Instances!N700)-MIN(Instances!N700:Instances!N700))</f>
        <v>0</v>
      </c>
      <c r="O700" s="1"/>
      <c r="P700" s="1" cm="1">
        <f t="array" ref="P700">_xlfn.SWITCH($A$2,"average", AVERAGE(Instances!P700:Instances!P700),"median", MEDIAN(Instances!P700:Instances!P700),"min", MIN(Instances!P700:Instances!P700),"max", MAX(Instances!P700:Instances!P700),"diff", MAX(Instances!P700:Instances!P700)-MIN(Instances!P700:Instances!P700))</f>
        <v>0</v>
      </c>
      <c r="Q700" s="1" cm="1">
        <f t="array" ref="Q700">_xlfn.SWITCH($A$2,"average", AVERAGE(Instances!Q700:Instances!Q700),"median", MEDIAN(Instances!Q700:Instances!Q700),"min", MIN(Instances!Q700:Instances!Q700),"max", MAX(Instances!Q700:Instances!Q700),"diff", MAX(Instances!Q700:Instances!Q700)-MIN(Instances!Q700:Instances!Q700))</f>
        <v>0</v>
      </c>
      <c r="R700" s="1" cm="1">
        <f t="array" ref="R700">_xlfn.SWITCH($A$2,"average", AVERAGE(Instances!R700:Instances!R700),"median", MEDIAN(Instances!R700:Instances!R700),"min", MIN(Instances!R700:Instances!R700),"max", MAX(Instances!R700:Instances!R700),"diff", MAX(Instances!R700:Instances!R700)-MIN(Instances!R700:Instances!R700))</f>
        <v>0</v>
      </c>
      <c r="S700" s="1">
        <f>MIN($B700)</f>
        <v>0</v>
      </c>
      <c r="T700" s="1">
        <f>MIN($C700)</f>
        <v>0</v>
      </c>
      <c r="U700" s="1">
        <f>MIN($D700)</f>
        <v>0</v>
      </c>
      <c r="V700" s="1">
        <f>MIN($E700)</f>
        <v>0</v>
      </c>
      <c r="W700" s="1">
        <f>MIN($F700)</f>
        <v>0</v>
      </c>
      <c r="X700" s="1">
        <f>MIN($G700)</f>
        <v>0</v>
      </c>
      <c r="Y700" s="1">
        <f>MIN($H700)</f>
        <v>0</v>
      </c>
      <c r="Z700" s="1">
        <f>MIN($I700)</f>
        <v>0</v>
      </c>
      <c r="AA700" s="1">
        <f>MIN($J700)</f>
        <v>0</v>
      </c>
      <c r="AB700" s="1">
        <f>MIN($K700)</f>
        <v>0</v>
      </c>
      <c r="AC700" s="1">
        <f>MIN($M700)</f>
        <v>0</v>
      </c>
      <c r="AD700" s="1">
        <f>MIN($N700)</f>
        <v>0</v>
      </c>
      <c r="AE700" s="1">
        <f>MIN($P700)</f>
        <v>0</v>
      </c>
      <c r="AF700" s="1">
        <f>MIN($Q700)</f>
        <v>0</v>
      </c>
      <c r="AG700" s="1">
        <f>MIN($R700)</f>
        <v>0</v>
      </c>
      <c r="AH700" s="1">
        <f>MEDIAN($B700)</f>
        <v>0</v>
      </c>
      <c r="AI700" s="1">
        <f>MEDIAN($C700)</f>
        <v>0</v>
      </c>
      <c r="AJ700" s="1">
        <f>MEDIAN($D700)</f>
        <v>0</v>
      </c>
      <c r="AK700" s="1">
        <f>MEDIAN($E700)</f>
        <v>0</v>
      </c>
      <c r="AL700" s="1">
        <f>MEDIAN($F700)</f>
        <v>0</v>
      </c>
      <c r="AM700" s="1">
        <f>MEDIAN($G700)</f>
        <v>0</v>
      </c>
      <c r="AN700" s="1">
        <f>MEDIAN($H700)</f>
        <v>0</v>
      </c>
      <c r="AO700" s="1">
        <f>MEDIAN($I700)</f>
        <v>0</v>
      </c>
      <c r="AP700" s="1">
        <f>MEDIAN($J700)</f>
        <v>0</v>
      </c>
      <c r="AQ700" s="1">
        <f>MEDIAN($K700)</f>
        <v>0</v>
      </c>
      <c r="AR700" s="1">
        <f>MEDIAN($M700)</f>
        <v>0</v>
      </c>
      <c r="AS700" s="1">
        <f>MEDIAN($N700)</f>
        <v>0</v>
      </c>
      <c r="AT700" s="1">
        <f>MEDIAN($P700)</f>
        <v>0</v>
      </c>
      <c r="AU700" s="1">
        <f>MEDIAN($Q700)</f>
        <v>0</v>
      </c>
      <c r="AV700" s="1">
        <f>MEDIAN($R700)</f>
        <v>0</v>
      </c>
      <c r="AW700" s="1">
        <f>MAX($B700)</f>
        <v>0</v>
      </c>
      <c r="AX700" s="1">
        <f>MAX($C700)</f>
        <v>0</v>
      </c>
      <c r="AY700" s="1">
        <f>MAX($D700)</f>
        <v>0</v>
      </c>
      <c r="AZ700" s="1">
        <f>MAX($E700)</f>
        <v>0</v>
      </c>
      <c r="BA700" s="1">
        <f>MAX($F700)</f>
        <v>0</v>
      </c>
      <c r="BB700" s="1">
        <f>MAX($G700)</f>
        <v>0</v>
      </c>
      <c r="BC700" s="1">
        <f>MAX($H700)</f>
        <v>0</v>
      </c>
      <c r="BD700" s="1">
        <f>MAX($I700)</f>
        <v>0</v>
      </c>
      <c r="BE700" s="1">
        <f>MAX($J700)</f>
        <v>0</v>
      </c>
      <c r="BF700" s="1">
        <f>MAX($K700)</f>
        <v>0</v>
      </c>
      <c r="BG700" s="1">
        <f>MAX($M700)</f>
        <v>0</v>
      </c>
      <c r="BH700" s="1">
        <f>MAX($N700)</f>
        <v>0</v>
      </c>
      <c r="BI700" s="1">
        <f>MAX($P700)</f>
        <v>0</v>
      </c>
      <c r="BJ700" s="1">
        <f>MAX($Q700)</f>
        <v>0</v>
      </c>
      <c r="BK700" s="1">
        <f>MAX($R700)</f>
        <v>0</v>
      </c>
    </row>
    <row r="701" spans="1:63">
      <c r="A701" s="1" t="s">
        <v>215</v>
      </c>
      <c r="B701" s="1" cm="1">
        <f t="array" ref="B701">_xlfn.SWITCH($A$2,"average", AVERAGE(Instances!B701:Instances!B701),"median", MEDIAN(Instances!B701:Instances!B701),"min", MIN(Instances!B701:Instances!B701),"max", MAX(Instances!B701:Instances!B701),"diff", MAX(Instances!B701:Instances!B701)-MIN(Instances!B701:Instances!B701))</f>
        <v>0</v>
      </c>
      <c r="C701" s="1" cm="1">
        <f t="array" ref="C701">_xlfn.SWITCH($A$2,"average", AVERAGE(Instances!C701:Instances!C701),"median", MEDIAN(Instances!C701:Instances!C701),"min", MIN(Instances!C701:Instances!C701),"max", MAX(Instances!C701:Instances!C701),"diff", MAX(Instances!C701:Instances!C701)-MIN(Instances!C701:Instances!C701))</f>
        <v>0</v>
      </c>
      <c r="D701" s="1" cm="1">
        <f t="array" ref="D701">_xlfn.SWITCH($A$2,"average", AVERAGE(Instances!D701:Instances!D701),"median", MEDIAN(Instances!D701:Instances!D701),"min", MIN(Instances!D701:Instances!D701),"max", MAX(Instances!D701:Instances!D701),"diff", MAX(Instances!D701:Instances!D701)-MIN(Instances!D701:Instances!D701))</f>
        <v>0</v>
      </c>
      <c r="E701" s="1" cm="1">
        <f t="array" ref="E701">_xlfn.SWITCH($A$2,"average", AVERAGE(Instances!E701:Instances!E701),"median", MEDIAN(Instances!E701:Instances!E701),"min", MIN(Instances!E701:Instances!E701),"max", MAX(Instances!E701:Instances!E701),"diff", MAX(Instances!E701:Instances!E701)-MIN(Instances!E701:Instances!E701))</f>
        <v>0</v>
      </c>
      <c r="F701" s="1" cm="1">
        <f t="array" ref="F701">_xlfn.SWITCH($A$2,"average", AVERAGE(Instances!F701:Instances!F701),"median", MEDIAN(Instances!F701:Instances!F701),"min", MIN(Instances!F701:Instances!F701),"max", MAX(Instances!F701:Instances!F701),"diff", MAX(Instances!F701:Instances!F701)-MIN(Instances!F701:Instances!F701))</f>
        <v>0</v>
      </c>
      <c r="G701" s="1" cm="1">
        <f t="array" ref="G701">_xlfn.SWITCH($A$2,"average", AVERAGE(Instances!G701:Instances!G701),"median", MEDIAN(Instances!G701:Instances!G701),"min", MIN(Instances!G701:Instances!G701),"max", MAX(Instances!G701:Instances!G701),"diff", MAX(Instances!G701:Instances!G701)-MIN(Instances!G701:Instances!G701))</f>
        <v>0</v>
      </c>
      <c r="H701" s="1" cm="1">
        <f t="array" ref="H701">_xlfn.SWITCH($A$2,"average", AVERAGE(Instances!H701:Instances!H701),"median", MEDIAN(Instances!H701:Instances!H701),"min", MIN(Instances!H701:Instances!H701),"max", MAX(Instances!H701:Instances!H701),"diff", MAX(Instances!H701:Instances!H701)-MIN(Instances!H701:Instances!H701))</f>
        <v>0</v>
      </c>
      <c r="I701" s="1" cm="1">
        <f t="array" ref="I701">_xlfn.SWITCH($A$2,"average", AVERAGE(Instances!I701:Instances!I701),"median", MEDIAN(Instances!I701:Instances!I701),"min", MIN(Instances!I701:Instances!I701),"max", MAX(Instances!I701:Instances!I701),"diff", MAX(Instances!I701:Instances!I701)-MIN(Instances!I701:Instances!I701))</f>
        <v>0</v>
      </c>
      <c r="J701" s="1" cm="1">
        <f t="array" ref="J701">_xlfn.SWITCH($A$2,"average", AVERAGE(Instances!J701:Instances!J701),"median", MEDIAN(Instances!J701:Instances!J701),"min", MIN(Instances!J701:Instances!J701),"max", MAX(Instances!J701:Instances!J701),"diff", MAX(Instances!J701:Instances!J701)-MIN(Instances!J701:Instances!J701))</f>
        <v>0</v>
      </c>
      <c r="K701" s="1" cm="1">
        <f t="array" ref="K701">_xlfn.SWITCH($A$2,"average", AVERAGE(Instances!K701:Instances!K701),"median", MEDIAN(Instances!K701:Instances!K701),"min", MIN(Instances!K701:Instances!K701),"max", MAX(Instances!K701:Instances!K701),"diff", MAX(Instances!K701:Instances!K701)-MIN(Instances!K701:Instances!K701))</f>
        <v>0</v>
      </c>
      <c r="L701" s="1"/>
      <c r="M701" s="1" cm="1">
        <f t="array" ref="M701">_xlfn.SWITCH($A$2,"average", AVERAGE(Instances!M701:Instances!M701),"median", MEDIAN(Instances!M701:Instances!M701),"min", MIN(Instances!M701:Instances!M701),"max", MAX(Instances!M701:Instances!M701),"diff", MAX(Instances!M701:Instances!M701)-MIN(Instances!M701:Instances!M701))</f>
        <v>0</v>
      </c>
      <c r="N701" s="1" cm="1">
        <f t="array" ref="N701">_xlfn.SWITCH($A$2,"average", AVERAGE(Instances!N701:Instances!N701),"median", MEDIAN(Instances!N701:Instances!N701),"min", MIN(Instances!N701:Instances!N701),"max", MAX(Instances!N701:Instances!N701),"diff", MAX(Instances!N701:Instances!N701)-MIN(Instances!N701:Instances!N701))</f>
        <v>0</v>
      </c>
      <c r="O701" s="1"/>
      <c r="P701" s="1" cm="1">
        <f t="array" ref="P701">_xlfn.SWITCH($A$2,"average", AVERAGE(Instances!P701:Instances!P701),"median", MEDIAN(Instances!P701:Instances!P701),"min", MIN(Instances!P701:Instances!P701),"max", MAX(Instances!P701:Instances!P701),"diff", MAX(Instances!P701:Instances!P701)-MIN(Instances!P701:Instances!P701))</f>
        <v>0</v>
      </c>
      <c r="Q701" s="1" cm="1">
        <f t="array" ref="Q701">_xlfn.SWITCH($A$2,"average", AVERAGE(Instances!Q701:Instances!Q701),"median", MEDIAN(Instances!Q701:Instances!Q701),"min", MIN(Instances!Q701:Instances!Q701),"max", MAX(Instances!Q701:Instances!Q701),"diff", MAX(Instances!Q701:Instances!Q701)-MIN(Instances!Q701:Instances!Q701))</f>
        <v>0</v>
      </c>
      <c r="R701" s="1" cm="1">
        <f t="array" ref="R701">_xlfn.SWITCH($A$2,"average", AVERAGE(Instances!R701:Instances!R701),"median", MEDIAN(Instances!R701:Instances!R701),"min", MIN(Instances!R701:Instances!R701),"max", MAX(Instances!R701:Instances!R701),"diff", MAX(Instances!R701:Instances!R701)-MIN(Instances!R701:Instances!R701))</f>
        <v>0</v>
      </c>
      <c r="S701" s="1">
        <f>MIN($B701)</f>
        <v>0</v>
      </c>
      <c r="T701" s="1">
        <f>MIN($C701)</f>
        <v>0</v>
      </c>
      <c r="U701" s="1">
        <f>MIN($D701)</f>
        <v>0</v>
      </c>
      <c r="V701" s="1">
        <f>MIN($E701)</f>
        <v>0</v>
      </c>
      <c r="W701" s="1">
        <f>MIN($F701)</f>
        <v>0</v>
      </c>
      <c r="X701" s="1">
        <f>MIN($G701)</f>
        <v>0</v>
      </c>
      <c r="Y701" s="1">
        <f>MIN($H701)</f>
        <v>0</v>
      </c>
      <c r="Z701" s="1">
        <f>MIN($I701)</f>
        <v>0</v>
      </c>
      <c r="AA701" s="1">
        <f>MIN($J701)</f>
        <v>0</v>
      </c>
      <c r="AB701" s="1">
        <f>MIN($K701)</f>
        <v>0</v>
      </c>
      <c r="AC701" s="1">
        <f>MIN($M701)</f>
        <v>0</v>
      </c>
      <c r="AD701" s="1">
        <f>MIN($N701)</f>
        <v>0</v>
      </c>
      <c r="AE701" s="1">
        <f>MIN($P701)</f>
        <v>0</v>
      </c>
      <c r="AF701" s="1">
        <f>MIN($Q701)</f>
        <v>0</v>
      </c>
      <c r="AG701" s="1">
        <f>MIN($R701)</f>
        <v>0</v>
      </c>
      <c r="AH701" s="1">
        <f>MEDIAN($B701)</f>
        <v>0</v>
      </c>
      <c r="AI701" s="1">
        <f>MEDIAN($C701)</f>
        <v>0</v>
      </c>
      <c r="AJ701" s="1">
        <f>MEDIAN($D701)</f>
        <v>0</v>
      </c>
      <c r="AK701" s="1">
        <f>MEDIAN($E701)</f>
        <v>0</v>
      </c>
      <c r="AL701" s="1">
        <f>MEDIAN($F701)</f>
        <v>0</v>
      </c>
      <c r="AM701" s="1">
        <f>MEDIAN($G701)</f>
        <v>0</v>
      </c>
      <c r="AN701" s="1">
        <f>MEDIAN($H701)</f>
        <v>0</v>
      </c>
      <c r="AO701" s="1">
        <f>MEDIAN($I701)</f>
        <v>0</v>
      </c>
      <c r="AP701" s="1">
        <f>MEDIAN($J701)</f>
        <v>0</v>
      </c>
      <c r="AQ701" s="1">
        <f>MEDIAN($K701)</f>
        <v>0</v>
      </c>
      <c r="AR701" s="1">
        <f>MEDIAN($M701)</f>
        <v>0</v>
      </c>
      <c r="AS701" s="1">
        <f>MEDIAN($N701)</f>
        <v>0</v>
      </c>
      <c r="AT701" s="1">
        <f>MEDIAN($P701)</f>
        <v>0</v>
      </c>
      <c r="AU701" s="1">
        <f>MEDIAN($Q701)</f>
        <v>0</v>
      </c>
      <c r="AV701" s="1">
        <f>MEDIAN($R701)</f>
        <v>0</v>
      </c>
      <c r="AW701" s="1">
        <f>MAX($B701)</f>
        <v>0</v>
      </c>
      <c r="AX701" s="1">
        <f>MAX($C701)</f>
        <v>0</v>
      </c>
      <c r="AY701" s="1">
        <f>MAX($D701)</f>
        <v>0</v>
      </c>
      <c r="AZ701" s="1">
        <f>MAX($E701)</f>
        <v>0</v>
      </c>
      <c r="BA701" s="1">
        <f>MAX($F701)</f>
        <v>0</v>
      </c>
      <c r="BB701" s="1">
        <f>MAX($G701)</f>
        <v>0</v>
      </c>
      <c r="BC701" s="1">
        <f>MAX($H701)</f>
        <v>0</v>
      </c>
      <c r="BD701" s="1">
        <f>MAX($I701)</f>
        <v>0</v>
      </c>
      <c r="BE701" s="1">
        <f>MAX($J701)</f>
        <v>0</v>
      </c>
      <c r="BF701" s="1">
        <f>MAX($K701)</f>
        <v>0</v>
      </c>
      <c r="BG701" s="1">
        <f>MAX($M701)</f>
        <v>0</v>
      </c>
      <c r="BH701" s="1">
        <f>MAX($N701)</f>
        <v>0</v>
      </c>
      <c r="BI701" s="1">
        <f>MAX($P701)</f>
        <v>0</v>
      </c>
      <c r="BJ701" s="1">
        <f>MAX($Q701)</f>
        <v>0</v>
      </c>
      <c r="BK701" s="1">
        <f>MAX($R701)</f>
        <v>0</v>
      </c>
    </row>
    <row r="702" spans="1:63">
      <c r="A702" s="1" t="s">
        <v>216</v>
      </c>
      <c r="B702" s="1" cm="1">
        <f t="array" ref="B702">_xlfn.SWITCH($A$2,"average", AVERAGE(Instances!B702:Instances!B702),"median", MEDIAN(Instances!B702:Instances!B702),"min", MIN(Instances!B702:Instances!B702),"max", MAX(Instances!B702:Instances!B702),"diff", MAX(Instances!B702:Instances!B702)-MIN(Instances!B702:Instances!B702))</f>
        <v>0</v>
      </c>
      <c r="C702" s="1" cm="1">
        <f t="array" ref="C702">_xlfn.SWITCH($A$2,"average", AVERAGE(Instances!C702:Instances!C702),"median", MEDIAN(Instances!C702:Instances!C702),"min", MIN(Instances!C702:Instances!C702),"max", MAX(Instances!C702:Instances!C702),"diff", MAX(Instances!C702:Instances!C702)-MIN(Instances!C702:Instances!C702))</f>
        <v>0</v>
      </c>
      <c r="D702" s="1" cm="1">
        <f t="array" ref="D702">_xlfn.SWITCH($A$2,"average", AVERAGE(Instances!D702:Instances!D702),"median", MEDIAN(Instances!D702:Instances!D702),"min", MIN(Instances!D702:Instances!D702),"max", MAX(Instances!D702:Instances!D702),"diff", MAX(Instances!D702:Instances!D702)-MIN(Instances!D702:Instances!D702))</f>
        <v>0</v>
      </c>
      <c r="E702" s="1" cm="1">
        <f t="array" ref="E702">_xlfn.SWITCH($A$2,"average", AVERAGE(Instances!E702:Instances!E702),"median", MEDIAN(Instances!E702:Instances!E702),"min", MIN(Instances!E702:Instances!E702),"max", MAX(Instances!E702:Instances!E702),"diff", MAX(Instances!E702:Instances!E702)-MIN(Instances!E702:Instances!E702))</f>
        <v>0</v>
      </c>
      <c r="F702" s="1" cm="1">
        <f t="array" ref="F702">_xlfn.SWITCH($A$2,"average", AVERAGE(Instances!F702:Instances!F702),"median", MEDIAN(Instances!F702:Instances!F702),"min", MIN(Instances!F702:Instances!F702),"max", MAX(Instances!F702:Instances!F702),"diff", MAX(Instances!F702:Instances!F702)-MIN(Instances!F702:Instances!F702))</f>
        <v>0</v>
      </c>
      <c r="G702" s="1" cm="1">
        <f t="array" ref="G702">_xlfn.SWITCH($A$2,"average", AVERAGE(Instances!G702:Instances!G702),"median", MEDIAN(Instances!G702:Instances!G702),"min", MIN(Instances!G702:Instances!G702),"max", MAX(Instances!G702:Instances!G702),"diff", MAX(Instances!G702:Instances!G702)-MIN(Instances!G702:Instances!G702))</f>
        <v>0</v>
      </c>
      <c r="H702" s="1" cm="1">
        <f t="array" ref="H702">_xlfn.SWITCH($A$2,"average", AVERAGE(Instances!H702:Instances!H702),"median", MEDIAN(Instances!H702:Instances!H702),"min", MIN(Instances!H702:Instances!H702),"max", MAX(Instances!H702:Instances!H702),"diff", MAX(Instances!H702:Instances!H702)-MIN(Instances!H702:Instances!H702))</f>
        <v>0</v>
      </c>
      <c r="I702" s="1" cm="1">
        <f t="array" ref="I702">_xlfn.SWITCH($A$2,"average", AVERAGE(Instances!I702:Instances!I702),"median", MEDIAN(Instances!I702:Instances!I702),"min", MIN(Instances!I702:Instances!I702),"max", MAX(Instances!I702:Instances!I702),"diff", MAX(Instances!I702:Instances!I702)-MIN(Instances!I702:Instances!I702))</f>
        <v>0</v>
      </c>
      <c r="J702" s="1" cm="1">
        <f t="array" ref="J702">_xlfn.SWITCH($A$2,"average", AVERAGE(Instances!J702:Instances!J702),"median", MEDIAN(Instances!J702:Instances!J702),"min", MIN(Instances!J702:Instances!J702),"max", MAX(Instances!J702:Instances!J702),"diff", MAX(Instances!J702:Instances!J702)-MIN(Instances!J702:Instances!J702))</f>
        <v>0</v>
      </c>
      <c r="K702" s="1" cm="1">
        <f t="array" ref="K702">_xlfn.SWITCH($A$2,"average", AVERAGE(Instances!K702:Instances!K702),"median", MEDIAN(Instances!K702:Instances!K702),"min", MIN(Instances!K702:Instances!K702),"max", MAX(Instances!K702:Instances!K702),"diff", MAX(Instances!K702:Instances!K702)-MIN(Instances!K702:Instances!K702))</f>
        <v>0</v>
      </c>
      <c r="L702" s="1"/>
      <c r="M702" s="1" cm="1">
        <f t="array" ref="M702">_xlfn.SWITCH($A$2,"average", AVERAGE(Instances!M702:Instances!M702),"median", MEDIAN(Instances!M702:Instances!M702),"min", MIN(Instances!M702:Instances!M702),"max", MAX(Instances!M702:Instances!M702),"diff", MAX(Instances!M702:Instances!M702)-MIN(Instances!M702:Instances!M702))</f>
        <v>0</v>
      </c>
      <c r="N702" s="1" cm="1">
        <f t="array" ref="N702">_xlfn.SWITCH($A$2,"average", AVERAGE(Instances!N702:Instances!N702),"median", MEDIAN(Instances!N702:Instances!N702),"min", MIN(Instances!N702:Instances!N702),"max", MAX(Instances!N702:Instances!N702),"diff", MAX(Instances!N702:Instances!N702)-MIN(Instances!N702:Instances!N702))</f>
        <v>0</v>
      </c>
      <c r="O702" s="1"/>
      <c r="P702" s="1" cm="1">
        <f t="array" ref="P702">_xlfn.SWITCH($A$2,"average", AVERAGE(Instances!P702:Instances!P702),"median", MEDIAN(Instances!P702:Instances!P702),"min", MIN(Instances!P702:Instances!P702),"max", MAX(Instances!P702:Instances!P702),"diff", MAX(Instances!P702:Instances!P702)-MIN(Instances!P702:Instances!P702))</f>
        <v>0</v>
      </c>
      <c r="Q702" s="1" cm="1">
        <f t="array" ref="Q702">_xlfn.SWITCH($A$2,"average", AVERAGE(Instances!Q702:Instances!Q702),"median", MEDIAN(Instances!Q702:Instances!Q702),"min", MIN(Instances!Q702:Instances!Q702),"max", MAX(Instances!Q702:Instances!Q702),"diff", MAX(Instances!Q702:Instances!Q702)-MIN(Instances!Q702:Instances!Q702))</f>
        <v>0</v>
      </c>
      <c r="R702" s="1" cm="1">
        <f t="array" ref="R702">_xlfn.SWITCH($A$2,"average", AVERAGE(Instances!R702:Instances!R702),"median", MEDIAN(Instances!R702:Instances!R702),"min", MIN(Instances!R702:Instances!R702),"max", MAX(Instances!R702:Instances!R702),"diff", MAX(Instances!R702:Instances!R702)-MIN(Instances!R702:Instances!R702))</f>
        <v>0</v>
      </c>
      <c r="S702" s="1">
        <f>MIN($B702)</f>
        <v>0</v>
      </c>
      <c r="T702" s="1">
        <f>MIN($C702)</f>
        <v>0</v>
      </c>
      <c r="U702" s="1">
        <f>MIN($D702)</f>
        <v>0</v>
      </c>
      <c r="V702" s="1">
        <f>MIN($E702)</f>
        <v>0</v>
      </c>
      <c r="W702" s="1">
        <f>MIN($F702)</f>
        <v>0</v>
      </c>
      <c r="X702" s="1">
        <f>MIN($G702)</f>
        <v>0</v>
      </c>
      <c r="Y702" s="1">
        <f>MIN($H702)</f>
        <v>0</v>
      </c>
      <c r="Z702" s="1">
        <f>MIN($I702)</f>
        <v>0</v>
      </c>
      <c r="AA702" s="1">
        <f>MIN($J702)</f>
        <v>0</v>
      </c>
      <c r="AB702" s="1">
        <f>MIN($K702)</f>
        <v>0</v>
      </c>
      <c r="AC702" s="1">
        <f>MIN($M702)</f>
        <v>0</v>
      </c>
      <c r="AD702" s="1">
        <f>MIN($N702)</f>
        <v>0</v>
      </c>
      <c r="AE702" s="1">
        <f>MIN($P702)</f>
        <v>0</v>
      </c>
      <c r="AF702" s="1">
        <f>MIN($Q702)</f>
        <v>0</v>
      </c>
      <c r="AG702" s="1">
        <f>MIN($R702)</f>
        <v>0</v>
      </c>
      <c r="AH702" s="1">
        <f>MEDIAN($B702)</f>
        <v>0</v>
      </c>
      <c r="AI702" s="1">
        <f>MEDIAN($C702)</f>
        <v>0</v>
      </c>
      <c r="AJ702" s="1">
        <f>MEDIAN($D702)</f>
        <v>0</v>
      </c>
      <c r="AK702" s="1">
        <f>MEDIAN($E702)</f>
        <v>0</v>
      </c>
      <c r="AL702" s="1">
        <f>MEDIAN($F702)</f>
        <v>0</v>
      </c>
      <c r="AM702" s="1">
        <f>MEDIAN($G702)</f>
        <v>0</v>
      </c>
      <c r="AN702" s="1">
        <f>MEDIAN($H702)</f>
        <v>0</v>
      </c>
      <c r="AO702" s="1">
        <f>MEDIAN($I702)</f>
        <v>0</v>
      </c>
      <c r="AP702" s="1">
        <f>MEDIAN($J702)</f>
        <v>0</v>
      </c>
      <c r="AQ702" s="1">
        <f>MEDIAN($K702)</f>
        <v>0</v>
      </c>
      <c r="AR702" s="1">
        <f>MEDIAN($M702)</f>
        <v>0</v>
      </c>
      <c r="AS702" s="1">
        <f>MEDIAN($N702)</f>
        <v>0</v>
      </c>
      <c r="AT702" s="1">
        <f>MEDIAN($P702)</f>
        <v>0</v>
      </c>
      <c r="AU702" s="1">
        <f>MEDIAN($Q702)</f>
        <v>0</v>
      </c>
      <c r="AV702" s="1">
        <f>MEDIAN($R702)</f>
        <v>0</v>
      </c>
      <c r="AW702" s="1">
        <f>MAX($B702)</f>
        <v>0</v>
      </c>
      <c r="AX702" s="1">
        <f>MAX($C702)</f>
        <v>0</v>
      </c>
      <c r="AY702" s="1">
        <f>MAX($D702)</f>
        <v>0</v>
      </c>
      <c r="AZ702" s="1">
        <f>MAX($E702)</f>
        <v>0</v>
      </c>
      <c r="BA702" s="1">
        <f>MAX($F702)</f>
        <v>0</v>
      </c>
      <c r="BB702" s="1">
        <f>MAX($G702)</f>
        <v>0</v>
      </c>
      <c r="BC702" s="1">
        <f>MAX($H702)</f>
        <v>0</v>
      </c>
      <c r="BD702" s="1">
        <f>MAX($I702)</f>
        <v>0</v>
      </c>
      <c r="BE702" s="1">
        <f>MAX($J702)</f>
        <v>0</v>
      </c>
      <c r="BF702" s="1">
        <f>MAX($K702)</f>
        <v>0</v>
      </c>
      <c r="BG702" s="1">
        <f>MAX($M702)</f>
        <v>0</v>
      </c>
      <c r="BH702" s="1">
        <f>MAX($N702)</f>
        <v>0</v>
      </c>
      <c r="BI702" s="1">
        <f>MAX($P702)</f>
        <v>0</v>
      </c>
      <c r="BJ702" s="1">
        <f>MAX($Q702)</f>
        <v>0</v>
      </c>
      <c r="BK702" s="1">
        <f>MAX($R702)</f>
        <v>0</v>
      </c>
    </row>
    <row r="703" spans="1:63">
      <c r="A703" s="1" t="s">
        <v>217</v>
      </c>
      <c r="B703" s="1" cm="1">
        <f t="array" ref="B703">_xlfn.SWITCH($A$2,"average", AVERAGE(Instances!B703:Instances!B703),"median", MEDIAN(Instances!B703:Instances!B703),"min", MIN(Instances!B703:Instances!B703),"max", MAX(Instances!B703:Instances!B703),"diff", MAX(Instances!B703:Instances!B703)-MIN(Instances!B703:Instances!B703))</f>
        <v>0</v>
      </c>
      <c r="C703" s="1" cm="1">
        <f t="array" ref="C703">_xlfn.SWITCH($A$2,"average", AVERAGE(Instances!C703:Instances!C703),"median", MEDIAN(Instances!C703:Instances!C703),"min", MIN(Instances!C703:Instances!C703),"max", MAX(Instances!C703:Instances!C703),"diff", MAX(Instances!C703:Instances!C703)-MIN(Instances!C703:Instances!C703))</f>
        <v>0</v>
      </c>
      <c r="D703" s="1" cm="1">
        <f t="array" ref="D703">_xlfn.SWITCH($A$2,"average", AVERAGE(Instances!D703:Instances!D703),"median", MEDIAN(Instances!D703:Instances!D703),"min", MIN(Instances!D703:Instances!D703),"max", MAX(Instances!D703:Instances!D703),"diff", MAX(Instances!D703:Instances!D703)-MIN(Instances!D703:Instances!D703))</f>
        <v>0</v>
      </c>
      <c r="E703" s="1" cm="1">
        <f t="array" ref="E703">_xlfn.SWITCH($A$2,"average", AVERAGE(Instances!E703:Instances!E703),"median", MEDIAN(Instances!E703:Instances!E703),"min", MIN(Instances!E703:Instances!E703),"max", MAX(Instances!E703:Instances!E703),"diff", MAX(Instances!E703:Instances!E703)-MIN(Instances!E703:Instances!E703))</f>
        <v>0</v>
      </c>
      <c r="F703" s="1" cm="1">
        <f t="array" ref="F703">_xlfn.SWITCH($A$2,"average", AVERAGE(Instances!F703:Instances!F703),"median", MEDIAN(Instances!F703:Instances!F703),"min", MIN(Instances!F703:Instances!F703),"max", MAX(Instances!F703:Instances!F703),"diff", MAX(Instances!F703:Instances!F703)-MIN(Instances!F703:Instances!F703))</f>
        <v>0</v>
      </c>
      <c r="G703" s="1" cm="1">
        <f t="array" ref="G703">_xlfn.SWITCH($A$2,"average", AVERAGE(Instances!G703:Instances!G703),"median", MEDIAN(Instances!G703:Instances!G703),"min", MIN(Instances!G703:Instances!G703),"max", MAX(Instances!G703:Instances!G703),"diff", MAX(Instances!G703:Instances!G703)-MIN(Instances!G703:Instances!G703))</f>
        <v>0</v>
      </c>
      <c r="H703" s="1" cm="1">
        <f t="array" ref="H703">_xlfn.SWITCH($A$2,"average", AVERAGE(Instances!H703:Instances!H703),"median", MEDIAN(Instances!H703:Instances!H703),"min", MIN(Instances!H703:Instances!H703),"max", MAX(Instances!H703:Instances!H703),"diff", MAX(Instances!H703:Instances!H703)-MIN(Instances!H703:Instances!H703))</f>
        <v>0</v>
      </c>
      <c r="I703" s="1" cm="1">
        <f t="array" ref="I703">_xlfn.SWITCH($A$2,"average", AVERAGE(Instances!I703:Instances!I703),"median", MEDIAN(Instances!I703:Instances!I703),"min", MIN(Instances!I703:Instances!I703),"max", MAX(Instances!I703:Instances!I703),"diff", MAX(Instances!I703:Instances!I703)-MIN(Instances!I703:Instances!I703))</f>
        <v>0</v>
      </c>
      <c r="J703" s="1" cm="1">
        <f t="array" ref="J703">_xlfn.SWITCH($A$2,"average", AVERAGE(Instances!J703:Instances!J703),"median", MEDIAN(Instances!J703:Instances!J703),"min", MIN(Instances!J703:Instances!J703),"max", MAX(Instances!J703:Instances!J703),"diff", MAX(Instances!J703:Instances!J703)-MIN(Instances!J703:Instances!J703))</f>
        <v>0</v>
      </c>
      <c r="K703" s="1" cm="1">
        <f t="array" ref="K703">_xlfn.SWITCH($A$2,"average", AVERAGE(Instances!K703:Instances!K703),"median", MEDIAN(Instances!K703:Instances!K703),"min", MIN(Instances!K703:Instances!K703),"max", MAX(Instances!K703:Instances!K703),"diff", MAX(Instances!K703:Instances!K703)-MIN(Instances!K703:Instances!K703))</f>
        <v>0</v>
      </c>
      <c r="L703" s="1"/>
      <c r="M703" s="1" cm="1">
        <f t="array" ref="M703">_xlfn.SWITCH($A$2,"average", AVERAGE(Instances!M703:Instances!M703),"median", MEDIAN(Instances!M703:Instances!M703),"min", MIN(Instances!M703:Instances!M703),"max", MAX(Instances!M703:Instances!M703),"diff", MAX(Instances!M703:Instances!M703)-MIN(Instances!M703:Instances!M703))</f>
        <v>0</v>
      </c>
      <c r="N703" s="1" cm="1">
        <f t="array" ref="N703">_xlfn.SWITCH($A$2,"average", AVERAGE(Instances!N703:Instances!N703),"median", MEDIAN(Instances!N703:Instances!N703),"min", MIN(Instances!N703:Instances!N703),"max", MAX(Instances!N703:Instances!N703),"diff", MAX(Instances!N703:Instances!N703)-MIN(Instances!N703:Instances!N703))</f>
        <v>0</v>
      </c>
      <c r="O703" s="1"/>
      <c r="P703" s="1" cm="1">
        <f t="array" ref="P703">_xlfn.SWITCH($A$2,"average", AVERAGE(Instances!P703:Instances!P703),"median", MEDIAN(Instances!P703:Instances!P703),"min", MIN(Instances!P703:Instances!P703),"max", MAX(Instances!P703:Instances!P703),"diff", MAX(Instances!P703:Instances!P703)-MIN(Instances!P703:Instances!P703))</f>
        <v>0</v>
      </c>
      <c r="Q703" s="1" cm="1">
        <f t="array" ref="Q703">_xlfn.SWITCH($A$2,"average", AVERAGE(Instances!Q703:Instances!Q703),"median", MEDIAN(Instances!Q703:Instances!Q703),"min", MIN(Instances!Q703:Instances!Q703),"max", MAX(Instances!Q703:Instances!Q703),"diff", MAX(Instances!Q703:Instances!Q703)-MIN(Instances!Q703:Instances!Q703))</f>
        <v>0</v>
      </c>
      <c r="R703" s="1" cm="1">
        <f t="array" ref="R703">_xlfn.SWITCH($A$2,"average", AVERAGE(Instances!R703:Instances!R703),"median", MEDIAN(Instances!R703:Instances!R703),"min", MIN(Instances!R703:Instances!R703),"max", MAX(Instances!R703:Instances!R703),"diff", MAX(Instances!R703:Instances!R703)-MIN(Instances!R703:Instances!R703))</f>
        <v>0</v>
      </c>
      <c r="S703" s="1">
        <f>MIN($B703)</f>
        <v>0</v>
      </c>
      <c r="T703" s="1">
        <f>MIN($C703)</f>
        <v>0</v>
      </c>
      <c r="U703" s="1">
        <f>MIN($D703)</f>
        <v>0</v>
      </c>
      <c r="V703" s="1">
        <f>MIN($E703)</f>
        <v>0</v>
      </c>
      <c r="W703" s="1">
        <f>MIN($F703)</f>
        <v>0</v>
      </c>
      <c r="X703" s="1">
        <f>MIN($G703)</f>
        <v>0</v>
      </c>
      <c r="Y703" s="1">
        <f>MIN($H703)</f>
        <v>0</v>
      </c>
      <c r="Z703" s="1">
        <f>MIN($I703)</f>
        <v>0</v>
      </c>
      <c r="AA703" s="1">
        <f>MIN($J703)</f>
        <v>0</v>
      </c>
      <c r="AB703" s="1">
        <f>MIN($K703)</f>
        <v>0</v>
      </c>
      <c r="AC703" s="1">
        <f>MIN($M703)</f>
        <v>0</v>
      </c>
      <c r="AD703" s="1">
        <f>MIN($N703)</f>
        <v>0</v>
      </c>
      <c r="AE703" s="1">
        <f>MIN($P703)</f>
        <v>0</v>
      </c>
      <c r="AF703" s="1">
        <f>MIN($Q703)</f>
        <v>0</v>
      </c>
      <c r="AG703" s="1">
        <f>MIN($R703)</f>
        <v>0</v>
      </c>
      <c r="AH703" s="1">
        <f>MEDIAN($B703)</f>
        <v>0</v>
      </c>
      <c r="AI703" s="1">
        <f>MEDIAN($C703)</f>
        <v>0</v>
      </c>
      <c r="AJ703" s="1">
        <f>MEDIAN($D703)</f>
        <v>0</v>
      </c>
      <c r="AK703" s="1">
        <f>MEDIAN($E703)</f>
        <v>0</v>
      </c>
      <c r="AL703" s="1">
        <f>MEDIAN($F703)</f>
        <v>0</v>
      </c>
      <c r="AM703" s="1">
        <f>MEDIAN($G703)</f>
        <v>0</v>
      </c>
      <c r="AN703" s="1">
        <f>MEDIAN($H703)</f>
        <v>0</v>
      </c>
      <c r="AO703" s="1">
        <f>MEDIAN($I703)</f>
        <v>0</v>
      </c>
      <c r="AP703" s="1">
        <f>MEDIAN($J703)</f>
        <v>0</v>
      </c>
      <c r="AQ703" s="1">
        <f>MEDIAN($K703)</f>
        <v>0</v>
      </c>
      <c r="AR703" s="1">
        <f>MEDIAN($M703)</f>
        <v>0</v>
      </c>
      <c r="AS703" s="1">
        <f>MEDIAN($N703)</f>
        <v>0</v>
      </c>
      <c r="AT703" s="1">
        <f>MEDIAN($P703)</f>
        <v>0</v>
      </c>
      <c r="AU703" s="1">
        <f>MEDIAN($Q703)</f>
        <v>0</v>
      </c>
      <c r="AV703" s="1">
        <f>MEDIAN($R703)</f>
        <v>0</v>
      </c>
      <c r="AW703" s="1">
        <f>MAX($B703)</f>
        <v>0</v>
      </c>
      <c r="AX703" s="1">
        <f>MAX($C703)</f>
        <v>0</v>
      </c>
      <c r="AY703" s="1">
        <f>MAX($D703)</f>
        <v>0</v>
      </c>
      <c r="AZ703" s="1">
        <f>MAX($E703)</f>
        <v>0</v>
      </c>
      <c r="BA703" s="1">
        <f>MAX($F703)</f>
        <v>0</v>
      </c>
      <c r="BB703" s="1">
        <f>MAX($G703)</f>
        <v>0</v>
      </c>
      <c r="BC703" s="1">
        <f>MAX($H703)</f>
        <v>0</v>
      </c>
      <c r="BD703" s="1">
        <f>MAX($I703)</f>
        <v>0</v>
      </c>
      <c r="BE703" s="1">
        <f>MAX($J703)</f>
        <v>0</v>
      </c>
      <c r="BF703" s="1">
        <f>MAX($K703)</f>
        <v>0</v>
      </c>
      <c r="BG703" s="1">
        <f>MAX($M703)</f>
        <v>0</v>
      </c>
      <c r="BH703" s="1">
        <f>MAX($N703)</f>
        <v>0</v>
      </c>
      <c r="BI703" s="1">
        <f>MAX($P703)</f>
        <v>0</v>
      </c>
      <c r="BJ703" s="1">
        <f>MAX($Q703)</f>
        <v>0</v>
      </c>
      <c r="BK703" s="1">
        <f>MAX($R703)</f>
        <v>0</v>
      </c>
    </row>
    <row r="704" spans="1:63">
      <c r="A704" s="1" t="s">
        <v>218</v>
      </c>
      <c r="B704" s="1" cm="1">
        <f t="array" ref="B704">_xlfn.SWITCH($A$2,"average", AVERAGE(Instances!B704:Instances!B704),"median", MEDIAN(Instances!B704:Instances!B704),"min", MIN(Instances!B704:Instances!B704),"max", MAX(Instances!B704:Instances!B704),"diff", MAX(Instances!B704:Instances!B704)-MIN(Instances!B704:Instances!B704))</f>
        <v>0</v>
      </c>
      <c r="C704" s="1" cm="1">
        <f t="array" ref="C704">_xlfn.SWITCH($A$2,"average", AVERAGE(Instances!C704:Instances!C704),"median", MEDIAN(Instances!C704:Instances!C704),"min", MIN(Instances!C704:Instances!C704),"max", MAX(Instances!C704:Instances!C704),"diff", MAX(Instances!C704:Instances!C704)-MIN(Instances!C704:Instances!C704))</f>
        <v>0</v>
      </c>
      <c r="D704" s="1" cm="1">
        <f t="array" ref="D704">_xlfn.SWITCH($A$2,"average", AVERAGE(Instances!D704:Instances!D704),"median", MEDIAN(Instances!D704:Instances!D704),"min", MIN(Instances!D704:Instances!D704),"max", MAX(Instances!D704:Instances!D704),"diff", MAX(Instances!D704:Instances!D704)-MIN(Instances!D704:Instances!D704))</f>
        <v>0</v>
      </c>
      <c r="E704" s="1" cm="1">
        <f t="array" ref="E704">_xlfn.SWITCH($A$2,"average", AVERAGE(Instances!E704:Instances!E704),"median", MEDIAN(Instances!E704:Instances!E704),"min", MIN(Instances!E704:Instances!E704),"max", MAX(Instances!E704:Instances!E704),"diff", MAX(Instances!E704:Instances!E704)-MIN(Instances!E704:Instances!E704))</f>
        <v>0</v>
      </c>
      <c r="F704" s="1" cm="1">
        <f t="array" ref="F704">_xlfn.SWITCH($A$2,"average", AVERAGE(Instances!F704:Instances!F704),"median", MEDIAN(Instances!F704:Instances!F704),"min", MIN(Instances!F704:Instances!F704),"max", MAX(Instances!F704:Instances!F704),"diff", MAX(Instances!F704:Instances!F704)-MIN(Instances!F704:Instances!F704))</f>
        <v>0</v>
      </c>
      <c r="G704" s="1" cm="1">
        <f t="array" ref="G704">_xlfn.SWITCH($A$2,"average", AVERAGE(Instances!G704:Instances!G704),"median", MEDIAN(Instances!G704:Instances!G704),"min", MIN(Instances!G704:Instances!G704),"max", MAX(Instances!G704:Instances!G704),"diff", MAX(Instances!G704:Instances!G704)-MIN(Instances!G704:Instances!G704))</f>
        <v>0</v>
      </c>
      <c r="H704" s="1" cm="1">
        <f t="array" ref="H704">_xlfn.SWITCH($A$2,"average", AVERAGE(Instances!H704:Instances!H704),"median", MEDIAN(Instances!H704:Instances!H704),"min", MIN(Instances!H704:Instances!H704),"max", MAX(Instances!H704:Instances!H704),"diff", MAX(Instances!H704:Instances!H704)-MIN(Instances!H704:Instances!H704))</f>
        <v>0</v>
      </c>
      <c r="I704" s="1" cm="1">
        <f t="array" ref="I704">_xlfn.SWITCH($A$2,"average", AVERAGE(Instances!I704:Instances!I704),"median", MEDIAN(Instances!I704:Instances!I704),"min", MIN(Instances!I704:Instances!I704),"max", MAX(Instances!I704:Instances!I704),"diff", MAX(Instances!I704:Instances!I704)-MIN(Instances!I704:Instances!I704))</f>
        <v>0</v>
      </c>
      <c r="J704" s="1" cm="1">
        <f t="array" ref="J704">_xlfn.SWITCH($A$2,"average", AVERAGE(Instances!J704:Instances!J704),"median", MEDIAN(Instances!J704:Instances!J704),"min", MIN(Instances!J704:Instances!J704),"max", MAX(Instances!J704:Instances!J704),"diff", MAX(Instances!J704:Instances!J704)-MIN(Instances!J704:Instances!J704))</f>
        <v>0</v>
      </c>
      <c r="K704" s="1" cm="1">
        <f t="array" ref="K704">_xlfn.SWITCH($A$2,"average", AVERAGE(Instances!K704:Instances!K704),"median", MEDIAN(Instances!K704:Instances!K704),"min", MIN(Instances!K704:Instances!K704),"max", MAX(Instances!K704:Instances!K704),"diff", MAX(Instances!K704:Instances!K704)-MIN(Instances!K704:Instances!K704))</f>
        <v>0</v>
      </c>
      <c r="L704" s="1"/>
      <c r="M704" s="1" cm="1">
        <f t="array" ref="M704">_xlfn.SWITCH($A$2,"average", AVERAGE(Instances!M704:Instances!M704),"median", MEDIAN(Instances!M704:Instances!M704),"min", MIN(Instances!M704:Instances!M704),"max", MAX(Instances!M704:Instances!M704),"diff", MAX(Instances!M704:Instances!M704)-MIN(Instances!M704:Instances!M704))</f>
        <v>0</v>
      </c>
      <c r="N704" s="1" cm="1">
        <f t="array" ref="N704">_xlfn.SWITCH($A$2,"average", AVERAGE(Instances!N704:Instances!N704),"median", MEDIAN(Instances!N704:Instances!N704),"min", MIN(Instances!N704:Instances!N704),"max", MAX(Instances!N704:Instances!N704),"diff", MAX(Instances!N704:Instances!N704)-MIN(Instances!N704:Instances!N704))</f>
        <v>0</v>
      </c>
      <c r="O704" s="1"/>
      <c r="P704" s="1" cm="1">
        <f t="array" ref="P704">_xlfn.SWITCH($A$2,"average", AVERAGE(Instances!P704:Instances!P704),"median", MEDIAN(Instances!P704:Instances!P704),"min", MIN(Instances!P704:Instances!P704),"max", MAX(Instances!P704:Instances!P704),"diff", MAX(Instances!P704:Instances!P704)-MIN(Instances!P704:Instances!P704))</f>
        <v>0</v>
      </c>
      <c r="Q704" s="1" cm="1">
        <f t="array" ref="Q704">_xlfn.SWITCH($A$2,"average", AVERAGE(Instances!Q704:Instances!Q704),"median", MEDIAN(Instances!Q704:Instances!Q704),"min", MIN(Instances!Q704:Instances!Q704),"max", MAX(Instances!Q704:Instances!Q704),"diff", MAX(Instances!Q704:Instances!Q704)-MIN(Instances!Q704:Instances!Q704))</f>
        <v>0</v>
      </c>
      <c r="R704" s="1" cm="1">
        <f t="array" ref="R704">_xlfn.SWITCH($A$2,"average", AVERAGE(Instances!R704:Instances!R704),"median", MEDIAN(Instances!R704:Instances!R704),"min", MIN(Instances!R704:Instances!R704),"max", MAX(Instances!R704:Instances!R704),"diff", MAX(Instances!R704:Instances!R704)-MIN(Instances!R704:Instances!R704))</f>
        <v>0</v>
      </c>
      <c r="S704" s="1">
        <f>MIN($B704)</f>
        <v>0</v>
      </c>
      <c r="T704" s="1">
        <f>MIN($C704)</f>
        <v>0</v>
      </c>
      <c r="U704" s="1">
        <f>MIN($D704)</f>
        <v>0</v>
      </c>
      <c r="V704" s="1">
        <f>MIN($E704)</f>
        <v>0</v>
      </c>
      <c r="W704" s="1">
        <f>MIN($F704)</f>
        <v>0</v>
      </c>
      <c r="X704" s="1">
        <f>MIN($G704)</f>
        <v>0</v>
      </c>
      <c r="Y704" s="1">
        <f>MIN($H704)</f>
        <v>0</v>
      </c>
      <c r="Z704" s="1">
        <f>MIN($I704)</f>
        <v>0</v>
      </c>
      <c r="AA704" s="1">
        <f>MIN($J704)</f>
        <v>0</v>
      </c>
      <c r="AB704" s="1">
        <f>MIN($K704)</f>
        <v>0</v>
      </c>
      <c r="AC704" s="1">
        <f>MIN($M704)</f>
        <v>0</v>
      </c>
      <c r="AD704" s="1">
        <f>MIN($N704)</f>
        <v>0</v>
      </c>
      <c r="AE704" s="1">
        <f>MIN($P704)</f>
        <v>0</v>
      </c>
      <c r="AF704" s="1">
        <f>MIN($Q704)</f>
        <v>0</v>
      </c>
      <c r="AG704" s="1">
        <f>MIN($R704)</f>
        <v>0</v>
      </c>
      <c r="AH704" s="1">
        <f>MEDIAN($B704)</f>
        <v>0</v>
      </c>
      <c r="AI704" s="1">
        <f>MEDIAN($C704)</f>
        <v>0</v>
      </c>
      <c r="AJ704" s="1">
        <f>MEDIAN($D704)</f>
        <v>0</v>
      </c>
      <c r="AK704" s="1">
        <f>MEDIAN($E704)</f>
        <v>0</v>
      </c>
      <c r="AL704" s="1">
        <f>MEDIAN($F704)</f>
        <v>0</v>
      </c>
      <c r="AM704" s="1">
        <f>MEDIAN($G704)</f>
        <v>0</v>
      </c>
      <c r="AN704" s="1">
        <f>MEDIAN($H704)</f>
        <v>0</v>
      </c>
      <c r="AO704" s="1">
        <f>MEDIAN($I704)</f>
        <v>0</v>
      </c>
      <c r="AP704" s="1">
        <f>MEDIAN($J704)</f>
        <v>0</v>
      </c>
      <c r="AQ704" s="1">
        <f>MEDIAN($K704)</f>
        <v>0</v>
      </c>
      <c r="AR704" s="1">
        <f>MEDIAN($M704)</f>
        <v>0</v>
      </c>
      <c r="AS704" s="1">
        <f>MEDIAN($N704)</f>
        <v>0</v>
      </c>
      <c r="AT704" s="1">
        <f>MEDIAN($P704)</f>
        <v>0</v>
      </c>
      <c r="AU704" s="1">
        <f>MEDIAN($Q704)</f>
        <v>0</v>
      </c>
      <c r="AV704" s="1">
        <f>MEDIAN($R704)</f>
        <v>0</v>
      </c>
      <c r="AW704" s="1">
        <f>MAX($B704)</f>
        <v>0</v>
      </c>
      <c r="AX704" s="1">
        <f>MAX($C704)</f>
        <v>0</v>
      </c>
      <c r="AY704" s="1">
        <f>MAX($D704)</f>
        <v>0</v>
      </c>
      <c r="AZ704" s="1">
        <f>MAX($E704)</f>
        <v>0</v>
      </c>
      <c r="BA704" s="1">
        <f>MAX($F704)</f>
        <v>0</v>
      </c>
      <c r="BB704" s="1">
        <f>MAX($G704)</f>
        <v>0</v>
      </c>
      <c r="BC704" s="1">
        <f>MAX($H704)</f>
        <v>0</v>
      </c>
      <c r="BD704" s="1">
        <f>MAX($I704)</f>
        <v>0</v>
      </c>
      <c r="BE704" s="1">
        <f>MAX($J704)</f>
        <v>0</v>
      </c>
      <c r="BF704" s="1">
        <f>MAX($K704)</f>
        <v>0</v>
      </c>
      <c r="BG704" s="1">
        <f>MAX($M704)</f>
        <v>0</v>
      </c>
      <c r="BH704" s="1">
        <f>MAX($N704)</f>
        <v>0</v>
      </c>
      <c r="BI704" s="1">
        <f>MAX($P704)</f>
        <v>0</v>
      </c>
      <c r="BJ704" s="1">
        <f>MAX($Q704)</f>
        <v>0</v>
      </c>
      <c r="BK704" s="1">
        <f>MAX($R704)</f>
        <v>0</v>
      </c>
    </row>
    <row r="705" spans="1:63">
      <c r="A705" s="1" t="s">
        <v>219</v>
      </c>
      <c r="B705" s="1" cm="1">
        <f t="array" ref="B705">_xlfn.SWITCH($A$2,"average", AVERAGE(Instances!B705:Instances!B705),"median", MEDIAN(Instances!B705:Instances!B705),"min", MIN(Instances!B705:Instances!B705),"max", MAX(Instances!B705:Instances!B705),"diff", MAX(Instances!B705:Instances!B705)-MIN(Instances!B705:Instances!B705))</f>
        <v>0</v>
      </c>
      <c r="C705" s="1" cm="1">
        <f t="array" ref="C705">_xlfn.SWITCH($A$2,"average", AVERAGE(Instances!C705:Instances!C705),"median", MEDIAN(Instances!C705:Instances!C705),"min", MIN(Instances!C705:Instances!C705),"max", MAX(Instances!C705:Instances!C705),"diff", MAX(Instances!C705:Instances!C705)-MIN(Instances!C705:Instances!C705))</f>
        <v>0</v>
      </c>
      <c r="D705" s="1" cm="1">
        <f t="array" ref="D705">_xlfn.SWITCH($A$2,"average", AVERAGE(Instances!D705:Instances!D705),"median", MEDIAN(Instances!D705:Instances!D705),"min", MIN(Instances!D705:Instances!D705),"max", MAX(Instances!D705:Instances!D705),"diff", MAX(Instances!D705:Instances!D705)-MIN(Instances!D705:Instances!D705))</f>
        <v>0</v>
      </c>
      <c r="E705" s="1" cm="1">
        <f t="array" ref="E705">_xlfn.SWITCH($A$2,"average", AVERAGE(Instances!E705:Instances!E705),"median", MEDIAN(Instances!E705:Instances!E705),"min", MIN(Instances!E705:Instances!E705),"max", MAX(Instances!E705:Instances!E705),"diff", MAX(Instances!E705:Instances!E705)-MIN(Instances!E705:Instances!E705))</f>
        <v>0</v>
      </c>
      <c r="F705" s="1" cm="1">
        <f t="array" ref="F705">_xlfn.SWITCH($A$2,"average", AVERAGE(Instances!F705:Instances!F705),"median", MEDIAN(Instances!F705:Instances!F705),"min", MIN(Instances!F705:Instances!F705),"max", MAX(Instances!F705:Instances!F705),"diff", MAX(Instances!F705:Instances!F705)-MIN(Instances!F705:Instances!F705))</f>
        <v>0</v>
      </c>
      <c r="G705" s="1" cm="1">
        <f t="array" ref="G705">_xlfn.SWITCH($A$2,"average", AVERAGE(Instances!G705:Instances!G705),"median", MEDIAN(Instances!G705:Instances!G705),"min", MIN(Instances!G705:Instances!G705),"max", MAX(Instances!G705:Instances!G705),"diff", MAX(Instances!G705:Instances!G705)-MIN(Instances!G705:Instances!G705))</f>
        <v>0</v>
      </c>
      <c r="H705" s="1" cm="1">
        <f t="array" ref="H705">_xlfn.SWITCH($A$2,"average", AVERAGE(Instances!H705:Instances!H705),"median", MEDIAN(Instances!H705:Instances!H705),"min", MIN(Instances!H705:Instances!H705),"max", MAX(Instances!H705:Instances!H705),"diff", MAX(Instances!H705:Instances!H705)-MIN(Instances!H705:Instances!H705))</f>
        <v>0</v>
      </c>
      <c r="I705" s="1" cm="1">
        <f t="array" ref="I705">_xlfn.SWITCH($A$2,"average", AVERAGE(Instances!I705:Instances!I705),"median", MEDIAN(Instances!I705:Instances!I705),"min", MIN(Instances!I705:Instances!I705),"max", MAX(Instances!I705:Instances!I705),"diff", MAX(Instances!I705:Instances!I705)-MIN(Instances!I705:Instances!I705))</f>
        <v>0</v>
      </c>
      <c r="J705" s="1" cm="1">
        <f t="array" ref="J705">_xlfn.SWITCH($A$2,"average", AVERAGE(Instances!J705:Instances!J705),"median", MEDIAN(Instances!J705:Instances!J705),"min", MIN(Instances!J705:Instances!J705),"max", MAX(Instances!J705:Instances!J705),"diff", MAX(Instances!J705:Instances!J705)-MIN(Instances!J705:Instances!J705))</f>
        <v>0</v>
      </c>
      <c r="K705" s="1" cm="1">
        <f t="array" ref="K705">_xlfn.SWITCH($A$2,"average", AVERAGE(Instances!K705:Instances!K705),"median", MEDIAN(Instances!K705:Instances!K705),"min", MIN(Instances!K705:Instances!K705),"max", MAX(Instances!K705:Instances!K705),"diff", MAX(Instances!K705:Instances!K705)-MIN(Instances!K705:Instances!K705))</f>
        <v>0</v>
      </c>
      <c r="L705" s="1"/>
      <c r="M705" s="1" cm="1">
        <f t="array" ref="M705">_xlfn.SWITCH($A$2,"average", AVERAGE(Instances!M705:Instances!M705),"median", MEDIAN(Instances!M705:Instances!M705),"min", MIN(Instances!M705:Instances!M705),"max", MAX(Instances!M705:Instances!M705),"diff", MAX(Instances!M705:Instances!M705)-MIN(Instances!M705:Instances!M705))</f>
        <v>0</v>
      </c>
      <c r="N705" s="1" cm="1">
        <f t="array" ref="N705">_xlfn.SWITCH($A$2,"average", AVERAGE(Instances!N705:Instances!N705),"median", MEDIAN(Instances!N705:Instances!N705),"min", MIN(Instances!N705:Instances!N705),"max", MAX(Instances!N705:Instances!N705),"diff", MAX(Instances!N705:Instances!N705)-MIN(Instances!N705:Instances!N705))</f>
        <v>0</v>
      </c>
      <c r="O705" s="1"/>
      <c r="P705" s="1" cm="1">
        <f t="array" ref="P705">_xlfn.SWITCH($A$2,"average", AVERAGE(Instances!P705:Instances!P705),"median", MEDIAN(Instances!P705:Instances!P705),"min", MIN(Instances!P705:Instances!P705),"max", MAX(Instances!P705:Instances!P705),"diff", MAX(Instances!P705:Instances!P705)-MIN(Instances!P705:Instances!P705))</f>
        <v>0</v>
      </c>
      <c r="Q705" s="1" cm="1">
        <f t="array" ref="Q705">_xlfn.SWITCH($A$2,"average", AVERAGE(Instances!Q705:Instances!Q705),"median", MEDIAN(Instances!Q705:Instances!Q705),"min", MIN(Instances!Q705:Instances!Q705),"max", MAX(Instances!Q705:Instances!Q705),"diff", MAX(Instances!Q705:Instances!Q705)-MIN(Instances!Q705:Instances!Q705))</f>
        <v>0</v>
      </c>
      <c r="R705" s="1" cm="1">
        <f t="array" ref="R705">_xlfn.SWITCH($A$2,"average", AVERAGE(Instances!R705:Instances!R705),"median", MEDIAN(Instances!R705:Instances!R705),"min", MIN(Instances!R705:Instances!R705),"max", MAX(Instances!R705:Instances!R705),"diff", MAX(Instances!R705:Instances!R705)-MIN(Instances!R705:Instances!R705))</f>
        <v>0</v>
      </c>
      <c r="S705" s="1">
        <f>MIN($B705)</f>
        <v>0</v>
      </c>
      <c r="T705" s="1">
        <f>MIN($C705)</f>
        <v>0</v>
      </c>
      <c r="U705" s="1">
        <f>MIN($D705)</f>
        <v>0</v>
      </c>
      <c r="V705" s="1">
        <f>MIN($E705)</f>
        <v>0</v>
      </c>
      <c r="W705" s="1">
        <f>MIN($F705)</f>
        <v>0</v>
      </c>
      <c r="X705" s="1">
        <f>MIN($G705)</f>
        <v>0</v>
      </c>
      <c r="Y705" s="1">
        <f>MIN($H705)</f>
        <v>0</v>
      </c>
      <c r="Z705" s="1">
        <f>MIN($I705)</f>
        <v>0</v>
      </c>
      <c r="AA705" s="1">
        <f>MIN($J705)</f>
        <v>0</v>
      </c>
      <c r="AB705" s="1">
        <f>MIN($K705)</f>
        <v>0</v>
      </c>
      <c r="AC705" s="1">
        <f>MIN($M705)</f>
        <v>0</v>
      </c>
      <c r="AD705" s="1">
        <f>MIN($N705)</f>
        <v>0</v>
      </c>
      <c r="AE705" s="1">
        <f>MIN($P705)</f>
        <v>0</v>
      </c>
      <c r="AF705" s="1">
        <f>MIN($Q705)</f>
        <v>0</v>
      </c>
      <c r="AG705" s="1">
        <f>MIN($R705)</f>
        <v>0</v>
      </c>
      <c r="AH705" s="1">
        <f>MEDIAN($B705)</f>
        <v>0</v>
      </c>
      <c r="AI705" s="1">
        <f>MEDIAN($C705)</f>
        <v>0</v>
      </c>
      <c r="AJ705" s="1">
        <f>MEDIAN($D705)</f>
        <v>0</v>
      </c>
      <c r="AK705" s="1">
        <f>MEDIAN($E705)</f>
        <v>0</v>
      </c>
      <c r="AL705" s="1">
        <f>MEDIAN($F705)</f>
        <v>0</v>
      </c>
      <c r="AM705" s="1">
        <f>MEDIAN($G705)</f>
        <v>0</v>
      </c>
      <c r="AN705" s="1">
        <f>MEDIAN($H705)</f>
        <v>0</v>
      </c>
      <c r="AO705" s="1">
        <f>MEDIAN($I705)</f>
        <v>0</v>
      </c>
      <c r="AP705" s="1">
        <f>MEDIAN($J705)</f>
        <v>0</v>
      </c>
      <c r="AQ705" s="1">
        <f>MEDIAN($K705)</f>
        <v>0</v>
      </c>
      <c r="AR705" s="1">
        <f>MEDIAN($M705)</f>
        <v>0</v>
      </c>
      <c r="AS705" s="1">
        <f>MEDIAN($N705)</f>
        <v>0</v>
      </c>
      <c r="AT705" s="1">
        <f>MEDIAN($P705)</f>
        <v>0</v>
      </c>
      <c r="AU705" s="1">
        <f>MEDIAN($Q705)</f>
        <v>0</v>
      </c>
      <c r="AV705" s="1">
        <f>MEDIAN($R705)</f>
        <v>0</v>
      </c>
      <c r="AW705" s="1">
        <f>MAX($B705)</f>
        <v>0</v>
      </c>
      <c r="AX705" s="1">
        <f>MAX($C705)</f>
        <v>0</v>
      </c>
      <c r="AY705" s="1">
        <f>MAX($D705)</f>
        <v>0</v>
      </c>
      <c r="AZ705" s="1">
        <f>MAX($E705)</f>
        <v>0</v>
      </c>
      <c r="BA705" s="1">
        <f>MAX($F705)</f>
        <v>0</v>
      </c>
      <c r="BB705" s="1">
        <f>MAX($G705)</f>
        <v>0</v>
      </c>
      <c r="BC705" s="1">
        <f>MAX($H705)</f>
        <v>0</v>
      </c>
      <c r="BD705" s="1">
        <f>MAX($I705)</f>
        <v>0</v>
      </c>
      <c r="BE705" s="1">
        <f>MAX($J705)</f>
        <v>0</v>
      </c>
      <c r="BF705" s="1">
        <f>MAX($K705)</f>
        <v>0</v>
      </c>
      <c r="BG705" s="1">
        <f>MAX($M705)</f>
        <v>0</v>
      </c>
      <c r="BH705" s="1">
        <f>MAX($N705)</f>
        <v>0</v>
      </c>
      <c r="BI705" s="1">
        <f>MAX($P705)</f>
        <v>0</v>
      </c>
      <c r="BJ705" s="1">
        <f>MAX($Q705)</f>
        <v>0</v>
      </c>
      <c r="BK705" s="1">
        <f>MAX($R705)</f>
        <v>0</v>
      </c>
    </row>
    <row r="706" spans="1:63">
      <c r="A706" s="1" t="s">
        <v>220</v>
      </c>
      <c r="B706" s="1" cm="1">
        <f t="array" ref="B706">_xlfn.SWITCH($A$2,"average", AVERAGE(Instances!B706:Instances!B706),"median", MEDIAN(Instances!B706:Instances!B706),"min", MIN(Instances!B706:Instances!B706),"max", MAX(Instances!B706:Instances!B706),"diff", MAX(Instances!B706:Instances!B706)-MIN(Instances!B706:Instances!B706))</f>
        <v>0</v>
      </c>
      <c r="C706" s="1" cm="1">
        <f t="array" ref="C706">_xlfn.SWITCH($A$2,"average", AVERAGE(Instances!C706:Instances!C706),"median", MEDIAN(Instances!C706:Instances!C706),"min", MIN(Instances!C706:Instances!C706),"max", MAX(Instances!C706:Instances!C706),"diff", MAX(Instances!C706:Instances!C706)-MIN(Instances!C706:Instances!C706))</f>
        <v>0</v>
      </c>
      <c r="D706" s="1" cm="1">
        <f t="array" ref="D706">_xlfn.SWITCH($A$2,"average", AVERAGE(Instances!D706:Instances!D706),"median", MEDIAN(Instances!D706:Instances!D706),"min", MIN(Instances!D706:Instances!D706),"max", MAX(Instances!D706:Instances!D706),"diff", MAX(Instances!D706:Instances!D706)-MIN(Instances!D706:Instances!D706))</f>
        <v>0</v>
      </c>
      <c r="E706" s="1" cm="1">
        <f t="array" ref="E706">_xlfn.SWITCH($A$2,"average", AVERAGE(Instances!E706:Instances!E706),"median", MEDIAN(Instances!E706:Instances!E706),"min", MIN(Instances!E706:Instances!E706),"max", MAX(Instances!E706:Instances!E706),"diff", MAX(Instances!E706:Instances!E706)-MIN(Instances!E706:Instances!E706))</f>
        <v>0</v>
      </c>
      <c r="F706" s="1" cm="1">
        <f t="array" ref="F706">_xlfn.SWITCH($A$2,"average", AVERAGE(Instances!F706:Instances!F706),"median", MEDIAN(Instances!F706:Instances!F706),"min", MIN(Instances!F706:Instances!F706),"max", MAX(Instances!F706:Instances!F706),"diff", MAX(Instances!F706:Instances!F706)-MIN(Instances!F706:Instances!F706))</f>
        <v>0</v>
      </c>
      <c r="G706" s="1" cm="1">
        <f t="array" ref="G706">_xlfn.SWITCH($A$2,"average", AVERAGE(Instances!G706:Instances!G706),"median", MEDIAN(Instances!G706:Instances!G706),"min", MIN(Instances!G706:Instances!G706),"max", MAX(Instances!G706:Instances!G706),"diff", MAX(Instances!G706:Instances!G706)-MIN(Instances!G706:Instances!G706))</f>
        <v>0</v>
      </c>
      <c r="H706" s="1" cm="1">
        <f t="array" ref="H706">_xlfn.SWITCH($A$2,"average", AVERAGE(Instances!H706:Instances!H706),"median", MEDIAN(Instances!H706:Instances!H706),"min", MIN(Instances!H706:Instances!H706),"max", MAX(Instances!H706:Instances!H706),"diff", MAX(Instances!H706:Instances!H706)-MIN(Instances!H706:Instances!H706))</f>
        <v>0</v>
      </c>
      <c r="I706" s="1" cm="1">
        <f t="array" ref="I706">_xlfn.SWITCH($A$2,"average", AVERAGE(Instances!I706:Instances!I706),"median", MEDIAN(Instances!I706:Instances!I706),"min", MIN(Instances!I706:Instances!I706),"max", MAX(Instances!I706:Instances!I706),"diff", MAX(Instances!I706:Instances!I706)-MIN(Instances!I706:Instances!I706))</f>
        <v>0</v>
      </c>
      <c r="J706" s="1" cm="1">
        <f t="array" ref="J706">_xlfn.SWITCH($A$2,"average", AVERAGE(Instances!J706:Instances!J706),"median", MEDIAN(Instances!J706:Instances!J706),"min", MIN(Instances!J706:Instances!J706),"max", MAX(Instances!J706:Instances!J706),"diff", MAX(Instances!J706:Instances!J706)-MIN(Instances!J706:Instances!J706))</f>
        <v>0</v>
      </c>
      <c r="K706" s="1" cm="1">
        <f t="array" ref="K706">_xlfn.SWITCH($A$2,"average", AVERAGE(Instances!K706:Instances!K706),"median", MEDIAN(Instances!K706:Instances!K706),"min", MIN(Instances!K706:Instances!K706),"max", MAX(Instances!K706:Instances!K706),"diff", MAX(Instances!K706:Instances!K706)-MIN(Instances!K706:Instances!K706))</f>
        <v>0</v>
      </c>
      <c r="L706" s="1"/>
      <c r="M706" s="1" cm="1">
        <f t="array" ref="M706">_xlfn.SWITCH($A$2,"average", AVERAGE(Instances!M706:Instances!M706),"median", MEDIAN(Instances!M706:Instances!M706),"min", MIN(Instances!M706:Instances!M706),"max", MAX(Instances!M706:Instances!M706),"diff", MAX(Instances!M706:Instances!M706)-MIN(Instances!M706:Instances!M706))</f>
        <v>0</v>
      </c>
      <c r="N706" s="1" cm="1">
        <f t="array" ref="N706">_xlfn.SWITCH($A$2,"average", AVERAGE(Instances!N706:Instances!N706),"median", MEDIAN(Instances!N706:Instances!N706),"min", MIN(Instances!N706:Instances!N706),"max", MAX(Instances!N706:Instances!N706),"diff", MAX(Instances!N706:Instances!N706)-MIN(Instances!N706:Instances!N706))</f>
        <v>0</v>
      </c>
      <c r="O706" s="1"/>
      <c r="P706" s="1" cm="1">
        <f t="array" ref="P706">_xlfn.SWITCH($A$2,"average", AVERAGE(Instances!P706:Instances!P706),"median", MEDIAN(Instances!P706:Instances!P706),"min", MIN(Instances!P706:Instances!P706),"max", MAX(Instances!P706:Instances!P706),"diff", MAX(Instances!P706:Instances!P706)-MIN(Instances!P706:Instances!P706))</f>
        <v>0</v>
      </c>
      <c r="Q706" s="1" cm="1">
        <f t="array" ref="Q706">_xlfn.SWITCH($A$2,"average", AVERAGE(Instances!Q706:Instances!Q706),"median", MEDIAN(Instances!Q706:Instances!Q706),"min", MIN(Instances!Q706:Instances!Q706),"max", MAX(Instances!Q706:Instances!Q706),"diff", MAX(Instances!Q706:Instances!Q706)-MIN(Instances!Q706:Instances!Q706))</f>
        <v>0</v>
      </c>
      <c r="R706" s="1" cm="1">
        <f t="array" ref="R706">_xlfn.SWITCH($A$2,"average", AVERAGE(Instances!R706:Instances!R706),"median", MEDIAN(Instances!R706:Instances!R706),"min", MIN(Instances!R706:Instances!R706),"max", MAX(Instances!R706:Instances!R706),"diff", MAX(Instances!R706:Instances!R706)-MIN(Instances!R706:Instances!R706))</f>
        <v>0</v>
      </c>
      <c r="S706" s="1">
        <f>MIN($B706)</f>
        <v>0</v>
      </c>
      <c r="T706" s="1">
        <f>MIN($C706)</f>
        <v>0</v>
      </c>
      <c r="U706" s="1">
        <f>MIN($D706)</f>
        <v>0</v>
      </c>
      <c r="V706" s="1">
        <f>MIN($E706)</f>
        <v>0</v>
      </c>
      <c r="W706" s="1">
        <f>MIN($F706)</f>
        <v>0</v>
      </c>
      <c r="X706" s="1">
        <f>MIN($G706)</f>
        <v>0</v>
      </c>
      <c r="Y706" s="1">
        <f>MIN($H706)</f>
        <v>0</v>
      </c>
      <c r="Z706" s="1">
        <f>MIN($I706)</f>
        <v>0</v>
      </c>
      <c r="AA706" s="1">
        <f>MIN($J706)</f>
        <v>0</v>
      </c>
      <c r="AB706" s="1">
        <f>MIN($K706)</f>
        <v>0</v>
      </c>
      <c r="AC706" s="1">
        <f>MIN($M706)</f>
        <v>0</v>
      </c>
      <c r="AD706" s="1">
        <f>MIN($N706)</f>
        <v>0</v>
      </c>
      <c r="AE706" s="1">
        <f>MIN($P706)</f>
        <v>0</v>
      </c>
      <c r="AF706" s="1">
        <f>MIN($Q706)</f>
        <v>0</v>
      </c>
      <c r="AG706" s="1">
        <f>MIN($R706)</f>
        <v>0</v>
      </c>
      <c r="AH706" s="1">
        <f>MEDIAN($B706)</f>
        <v>0</v>
      </c>
      <c r="AI706" s="1">
        <f>MEDIAN($C706)</f>
        <v>0</v>
      </c>
      <c r="AJ706" s="1">
        <f>MEDIAN($D706)</f>
        <v>0</v>
      </c>
      <c r="AK706" s="1">
        <f>MEDIAN($E706)</f>
        <v>0</v>
      </c>
      <c r="AL706" s="1">
        <f>MEDIAN($F706)</f>
        <v>0</v>
      </c>
      <c r="AM706" s="1">
        <f>MEDIAN($G706)</f>
        <v>0</v>
      </c>
      <c r="AN706" s="1">
        <f>MEDIAN($H706)</f>
        <v>0</v>
      </c>
      <c r="AO706" s="1">
        <f>MEDIAN($I706)</f>
        <v>0</v>
      </c>
      <c r="AP706" s="1">
        <f>MEDIAN($J706)</f>
        <v>0</v>
      </c>
      <c r="AQ706" s="1">
        <f>MEDIAN($K706)</f>
        <v>0</v>
      </c>
      <c r="AR706" s="1">
        <f>MEDIAN($M706)</f>
        <v>0</v>
      </c>
      <c r="AS706" s="1">
        <f>MEDIAN($N706)</f>
        <v>0</v>
      </c>
      <c r="AT706" s="1">
        <f>MEDIAN($P706)</f>
        <v>0</v>
      </c>
      <c r="AU706" s="1">
        <f>MEDIAN($Q706)</f>
        <v>0</v>
      </c>
      <c r="AV706" s="1">
        <f>MEDIAN($R706)</f>
        <v>0</v>
      </c>
      <c r="AW706" s="1">
        <f>MAX($B706)</f>
        <v>0</v>
      </c>
      <c r="AX706" s="1">
        <f>MAX($C706)</f>
        <v>0</v>
      </c>
      <c r="AY706" s="1">
        <f>MAX($D706)</f>
        <v>0</v>
      </c>
      <c r="AZ706" s="1">
        <f>MAX($E706)</f>
        <v>0</v>
      </c>
      <c r="BA706" s="1">
        <f>MAX($F706)</f>
        <v>0</v>
      </c>
      <c r="BB706" s="1">
        <f>MAX($G706)</f>
        <v>0</v>
      </c>
      <c r="BC706" s="1">
        <f>MAX($H706)</f>
        <v>0</v>
      </c>
      <c r="BD706" s="1">
        <f>MAX($I706)</f>
        <v>0</v>
      </c>
      <c r="BE706" s="1">
        <f>MAX($J706)</f>
        <v>0</v>
      </c>
      <c r="BF706" s="1">
        <f>MAX($K706)</f>
        <v>0</v>
      </c>
      <c r="BG706" s="1">
        <f>MAX($M706)</f>
        <v>0</v>
      </c>
      <c r="BH706" s="1">
        <f>MAX($N706)</f>
        <v>0</v>
      </c>
      <c r="BI706" s="1">
        <f>MAX($P706)</f>
        <v>0</v>
      </c>
      <c r="BJ706" s="1">
        <f>MAX($Q706)</f>
        <v>0</v>
      </c>
      <c r="BK706" s="1">
        <f>MAX($R706)</f>
        <v>0</v>
      </c>
    </row>
    <row r="707" spans="1:63">
      <c r="A707" s="1" t="s">
        <v>221</v>
      </c>
      <c r="B707" s="1" cm="1">
        <f t="array" ref="B707">_xlfn.SWITCH($A$2,"average", AVERAGE(Instances!B707:Instances!B707),"median", MEDIAN(Instances!B707:Instances!B707),"min", MIN(Instances!B707:Instances!B707),"max", MAX(Instances!B707:Instances!B707),"diff", MAX(Instances!B707:Instances!B707)-MIN(Instances!B707:Instances!B707))</f>
        <v>0</v>
      </c>
      <c r="C707" s="1" cm="1">
        <f t="array" ref="C707">_xlfn.SWITCH($A$2,"average", AVERAGE(Instances!C707:Instances!C707),"median", MEDIAN(Instances!C707:Instances!C707),"min", MIN(Instances!C707:Instances!C707),"max", MAX(Instances!C707:Instances!C707),"diff", MAX(Instances!C707:Instances!C707)-MIN(Instances!C707:Instances!C707))</f>
        <v>0</v>
      </c>
      <c r="D707" s="1" cm="1">
        <f t="array" ref="D707">_xlfn.SWITCH($A$2,"average", AVERAGE(Instances!D707:Instances!D707),"median", MEDIAN(Instances!D707:Instances!D707),"min", MIN(Instances!D707:Instances!D707),"max", MAX(Instances!D707:Instances!D707),"diff", MAX(Instances!D707:Instances!D707)-MIN(Instances!D707:Instances!D707))</f>
        <v>0</v>
      </c>
      <c r="E707" s="1" cm="1">
        <f t="array" ref="E707">_xlfn.SWITCH($A$2,"average", AVERAGE(Instances!E707:Instances!E707),"median", MEDIAN(Instances!E707:Instances!E707),"min", MIN(Instances!E707:Instances!E707),"max", MAX(Instances!E707:Instances!E707),"diff", MAX(Instances!E707:Instances!E707)-MIN(Instances!E707:Instances!E707))</f>
        <v>0</v>
      </c>
      <c r="F707" s="1" cm="1">
        <f t="array" ref="F707">_xlfn.SWITCH($A$2,"average", AVERAGE(Instances!F707:Instances!F707),"median", MEDIAN(Instances!F707:Instances!F707),"min", MIN(Instances!F707:Instances!F707),"max", MAX(Instances!F707:Instances!F707),"diff", MAX(Instances!F707:Instances!F707)-MIN(Instances!F707:Instances!F707))</f>
        <v>0</v>
      </c>
      <c r="G707" s="1" cm="1">
        <f t="array" ref="G707">_xlfn.SWITCH($A$2,"average", AVERAGE(Instances!G707:Instances!G707),"median", MEDIAN(Instances!G707:Instances!G707),"min", MIN(Instances!G707:Instances!G707),"max", MAX(Instances!G707:Instances!G707),"diff", MAX(Instances!G707:Instances!G707)-MIN(Instances!G707:Instances!G707))</f>
        <v>0</v>
      </c>
      <c r="H707" s="1" cm="1">
        <f t="array" ref="H707">_xlfn.SWITCH($A$2,"average", AVERAGE(Instances!H707:Instances!H707),"median", MEDIAN(Instances!H707:Instances!H707),"min", MIN(Instances!H707:Instances!H707),"max", MAX(Instances!H707:Instances!H707),"diff", MAX(Instances!H707:Instances!H707)-MIN(Instances!H707:Instances!H707))</f>
        <v>0</v>
      </c>
      <c r="I707" s="1" cm="1">
        <f t="array" ref="I707">_xlfn.SWITCH($A$2,"average", AVERAGE(Instances!I707:Instances!I707),"median", MEDIAN(Instances!I707:Instances!I707),"min", MIN(Instances!I707:Instances!I707),"max", MAX(Instances!I707:Instances!I707),"diff", MAX(Instances!I707:Instances!I707)-MIN(Instances!I707:Instances!I707))</f>
        <v>0</v>
      </c>
      <c r="J707" s="1" cm="1">
        <f t="array" ref="J707">_xlfn.SWITCH($A$2,"average", AVERAGE(Instances!J707:Instances!J707),"median", MEDIAN(Instances!J707:Instances!J707),"min", MIN(Instances!J707:Instances!J707),"max", MAX(Instances!J707:Instances!J707),"diff", MAX(Instances!J707:Instances!J707)-MIN(Instances!J707:Instances!J707))</f>
        <v>0</v>
      </c>
      <c r="K707" s="1" cm="1">
        <f t="array" ref="K707">_xlfn.SWITCH($A$2,"average", AVERAGE(Instances!K707:Instances!K707),"median", MEDIAN(Instances!K707:Instances!K707),"min", MIN(Instances!K707:Instances!K707),"max", MAX(Instances!K707:Instances!K707),"diff", MAX(Instances!K707:Instances!K707)-MIN(Instances!K707:Instances!K707))</f>
        <v>0</v>
      </c>
      <c r="L707" s="1"/>
      <c r="M707" s="1" cm="1">
        <f t="array" ref="M707">_xlfn.SWITCH($A$2,"average", AVERAGE(Instances!M707:Instances!M707),"median", MEDIAN(Instances!M707:Instances!M707),"min", MIN(Instances!M707:Instances!M707),"max", MAX(Instances!M707:Instances!M707),"diff", MAX(Instances!M707:Instances!M707)-MIN(Instances!M707:Instances!M707))</f>
        <v>0</v>
      </c>
      <c r="N707" s="1" cm="1">
        <f t="array" ref="N707">_xlfn.SWITCH($A$2,"average", AVERAGE(Instances!N707:Instances!N707),"median", MEDIAN(Instances!N707:Instances!N707),"min", MIN(Instances!N707:Instances!N707),"max", MAX(Instances!N707:Instances!N707),"diff", MAX(Instances!N707:Instances!N707)-MIN(Instances!N707:Instances!N707))</f>
        <v>0</v>
      </c>
      <c r="O707" s="1"/>
      <c r="P707" s="1" cm="1">
        <f t="array" ref="P707">_xlfn.SWITCH($A$2,"average", AVERAGE(Instances!P707:Instances!P707),"median", MEDIAN(Instances!P707:Instances!P707),"min", MIN(Instances!P707:Instances!P707),"max", MAX(Instances!P707:Instances!P707),"diff", MAX(Instances!P707:Instances!P707)-MIN(Instances!P707:Instances!P707))</f>
        <v>0</v>
      </c>
      <c r="Q707" s="1" cm="1">
        <f t="array" ref="Q707">_xlfn.SWITCH($A$2,"average", AVERAGE(Instances!Q707:Instances!Q707),"median", MEDIAN(Instances!Q707:Instances!Q707),"min", MIN(Instances!Q707:Instances!Q707),"max", MAX(Instances!Q707:Instances!Q707),"diff", MAX(Instances!Q707:Instances!Q707)-MIN(Instances!Q707:Instances!Q707))</f>
        <v>0</v>
      </c>
      <c r="R707" s="1" cm="1">
        <f t="array" ref="R707">_xlfn.SWITCH($A$2,"average", AVERAGE(Instances!R707:Instances!R707),"median", MEDIAN(Instances!R707:Instances!R707),"min", MIN(Instances!R707:Instances!R707),"max", MAX(Instances!R707:Instances!R707),"diff", MAX(Instances!R707:Instances!R707)-MIN(Instances!R707:Instances!R707))</f>
        <v>0</v>
      </c>
      <c r="S707" s="1">
        <f>MIN($B707)</f>
        <v>0</v>
      </c>
      <c r="T707" s="1">
        <f>MIN($C707)</f>
        <v>0</v>
      </c>
      <c r="U707" s="1">
        <f>MIN($D707)</f>
        <v>0</v>
      </c>
      <c r="V707" s="1">
        <f>MIN($E707)</f>
        <v>0</v>
      </c>
      <c r="W707" s="1">
        <f>MIN($F707)</f>
        <v>0</v>
      </c>
      <c r="X707" s="1">
        <f>MIN($G707)</f>
        <v>0</v>
      </c>
      <c r="Y707" s="1">
        <f>MIN($H707)</f>
        <v>0</v>
      </c>
      <c r="Z707" s="1">
        <f>MIN($I707)</f>
        <v>0</v>
      </c>
      <c r="AA707" s="1">
        <f>MIN($J707)</f>
        <v>0</v>
      </c>
      <c r="AB707" s="1">
        <f>MIN($K707)</f>
        <v>0</v>
      </c>
      <c r="AC707" s="1">
        <f>MIN($M707)</f>
        <v>0</v>
      </c>
      <c r="AD707" s="1">
        <f>MIN($N707)</f>
        <v>0</v>
      </c>
      <c r="AE707" s="1">
        <f>MIN($P707)</f>
        <v>0</v>
      </c>
      <c r="AF707" s="1">
        <f>MIN($Q707)</f>
        <v>0</v>
      </c>
      <c r="AG707" s="1">
        <f>MIN($R707)</f>
        <v>0</v>
      </c>
      <c r="AH707" s="1">
        <f>MEDIAN($B707)</f>
        <v>0</v>
      </c>
      <c r="AI707" s="1">
        <f>MEDIAN($C707)</f>
        <v>0</v>
      </c>
      <c r="AJ707" s="1">
        <f>MEDIAN($D707)</f>
        <v>0</v>
      </c>
      <c r="AK707" s="1">
        <f>MEDIAN($E707)</f>
        <v>0</v>
      </c>
      <c r="AL707" s="1">
        <f>MEDIAN($F707)</f>
        <v>0</v>
      </c>
      <c r="AM707" s="1">
        <f>MEDIAN($G707)</f>
        <v>0</v>
      </c>
      <c r="AN707" s="1">
        <f>MEDIAN($H707)</f>
        <v>0</v>
      </c>
      <c r="AO707" s="1">
        <f>MEDIAN($I707)</f>
        <v>0</v>
      </c>
      <c r="AP707" s="1">
        <f>MEDIAN($J707)</f>
        <v>0</v>
      </c>
      <c r="AQ707" s="1">
        <f>MEDIAN($K707)</f>
        <v>0</v>
      </c>
      <c r="AR707" s="1">
        <f>MEDIAN($M707)</f>
        <v>0</v>
      </c>
      <c r="AS707" s="1">
        <f>MEDIAN($N707)</f>
        <v>0</v>
      </c>
      <c r="AT707" s="1">
        <f>MEDIAN($P707)</f>
        <v>0</v>
      </c>
      <c r="AU707" s="1">
        <f>MEDIAN($Q707)</f>
        <v>0</v>
      </c>
      <c r="AV707" s="1">
        <f>MEDIAN($R707)</f>
        <v>0</v>
      </c>
      <c r="AW707" s="1">
        <f>MAX($B707)</f>
        <v>0</v>
      </c>
      <c r="AX707" s="1">
        <f>MAX($C707)</f>
        <v>0</v>
      </c>
      <c r="AY707" s="1">
        <f>MAX($D707)</f>
        <v>0</v>
      </c>
      <c r="AZ707" s="1">
        <f>MAX($E707)</f>
        <v>0</v>
      </c>
      <c r="BA707" s="1">
        <f>MAX($F707)</f>
        <v>0</v>
      </c>
      <c r="BB707" s="1">
        <f>MAX($G707)</f>
        <v>0</v>
      </c>
      <c r="BC707" s="1">
        <f>MAX($H707)</f>
        <v>0</v>
      </c>
      <c r="BD707" s="1">
        <f>MAX($I707)</f>
        <v>0</v>
      </c>
      <c r="BE707" s="1">
        <f>MAX($J707)</f>
        <v>0</v>
      </c>
      <c r="BF707" s="1">
        <f>MAX($K707)</f>
        <v>0</v>
      </c>
      <c r="BG707" s="1">
        <f>MAX($M707)</f>
        <v>0</v>
      </c>
      <c r="BH707" s="1">
        <f>MAX($N707)</f>
        <v>0</v>
      </c>
      <c r="BI707" s="1">
        <f>MAX($P707)</f>
        <v>0</v>
      </c>
      <c r="BJ707" s="1">
        <f>MAX($Q707)</f>
        <v>0</v>
      </c>
      <c r="BK707" s="1">
        <f>MAX($R707)</f>
        <v>0</v>
      </c>
    </row>
    <row r="708" spans="1:63">
      <c r="A708" s="1" t="s">
        <v>222</v>
      </c>
      <c r="B708" s="1" cm="1">
        <f t="array" ref="B708">_xlfn.SWITCH($A$2,"average", AVERAGE(Instances!B708:Instances!B708),"median", MEDIAN(Instances!B708:Instances!B708),"min", MIN(Instances!B708:Instances!B708),"max", MAX(Instances!B708:Instances!B708),"diff", MAX(Instances!B708:Instances!B708)-MIN(Instances!B708:Instances!B708))</f>
        <v>0</v>
      </c>
      <c r="C708" s="1" cm="1">
        <f t="array" ref="C708">_xlfn.SWITCH($A$2,"average", AVERAGE(Instances!C708:Instances!C708),"median", MEDIAN(Instances!C708:Instances!C708),"min", MIN(Instances!C708:Instances!C708),"max", MAX(Instances!C708:Instances!C708),"diff", MAX(Instances!C708:Instances!C708)-MIN(Instances!C708:Instances!C708))</f>
        <v>0</v>
      </c>
      <c r="D708" s="1" cm="1">
        <f t="array" ref="D708">_xlfn.SWITCH($A$2,"average", AVERAGE(Instances!D708:Instances!D708),"median", MEDIAN(Instances!D708:Instances!D708),"min", MIN(Instances!D708:Instances!D708),"max", MAX(Instances!D708:Instances!D708),"diff", MAX(Instances!D708:Instances!D708)-MIN(Instances!D708:Instances!D708))</f>
        <v>0</v>
      </c>
      <c r="E708" s="1" cm="1">
        <f t="array" ref="E708">_xlfn.SWITCH($A$2,"average", AVERAGE(Instances!E708:Instances!E708),"median", MEDIAN(Instances!E708:Instances!E708),"min", MIN(Instances!E708:Instances!E708),"max", MAX(Instances!E708:Instances!E708),"diff", MAX(Instances!E708:Instances!E708)-MIN(Instances!E708:Instances!E708))</f>
        <v>0</v>
      </c>
      <c r="F708" s="1" cm="1">
        <f t="array" ref="F708">_xlfn.SWITCH($A$2,"average", AVERAGE(Instances!F708:Instances!F708),"median", MEDIAN(Instances!F708:Instances!F708),"min", MIN(Instances!F708:Instances!F708),"max", MAX(Instances!F708:Instances!F708),"diff", MAX(Instances!F708:Instances!F708)-MIN(Instances!F708:Instances!F708))</f>
        <v>0</v>
      </c>
      <c r="G708" s="1" cm="1">
        <f t="array" ref="G708">_xlfn.SWITCH($A$2,"average", AVERAGE(Instances!G708:Instances!G708),"median", MEDIAN(Instances!G708:Instances!G708),"min", MIN(Instances!G708:Instances!G708),"max", MAX(Instances!G708:Instances!G708),"diff", MAX(Instances!G708:Instances!G708)-MIN(Instances!G708:Instances!G708))</f>
        <v>0</v>
      </c>
      <c r="H708" s="1" cm="1">
        <f t="array" ref="H708">_xlfn.SWITCH($A$2,"average", AVERAGE(Instances!H708:Instances!H708),"median", MEDIAN(Instances!H708:Instances!H708),"min", MIN(Instances!H708:Instances!H708),"max", MAX(Instances!H708:Instances!H708),"diff", MAX(Instances!H708:Instances!H708)-MIN(Instances!H708:Instances!H708))</f>
        <v>0</v>
      </c>
      <c r="I708" s="1" cm="1">
        <f t="array" ref="I708">_xlfn.SWITCH($A$2,"average", AVERAGE(Instances!I708:Instances!I708),"median", MEDIAN(Instances!I708:Instances!I708),"min", MIN(Instances!I708:Instances!I708),"max", MAX(Instances!I708:Instances!I708),"diff", MAX(Instances!I708:Instances!I708)-MIN(Instances!I708:Instances!I708))</f>
        <v>0</v>
      </c>
      <c r="J708" s="1" cm="1">
        <f t="array" ref="J708">_xlfn.SWITCH($A$2,"average", AVERAGE(Instances!J708:Instances!J708),"median", MEDIAN(Instances!J708:Instances!J708),"min", MIN(Instances!J708:Instances!J708),"max", MAX(Instances!J708:Instances!J708),"diff", MAX(Instances!J708:Instances!J708)-MIN(Instances!J708:Instances!J708))</f>
        <v>0</v>
      </c>
      <c r="K708" s="1" cm="1">
        <f t="array" ref="K708">_xlfn.SWITCH($A$2,"average", AVERAGE(Instances!K708:Instances!K708),"median", MEDIAN(Instances!K708:Instances!K708),"min", MIN(Instances!K708:Instances!K708),"max", MAX(Instances!K708:Instances!K708),"diff", MAX(Instances!K708:Instances!K708)-MIN(Instances!K708:Instances!K708))</f>
        <v>0</v>
      </c>
      <c r="L708" s="1"/>
      <c r="M708" s="1" cm="1">
        <f t="array" ref="M708">_xlfn.SWITCH($A$2,"average", AVERAGE(Instances!M708:Instances!M708),"median", MEDIAN(Instances!M708:Instances!M708),"min", MIN(Instances!M708:Instances!M708),"max", MAX(Instances!M708:Instances!M708),"diff", MAX(Instances!M708:Instances!M708)-MIN(Instances!M708:Instances!M708))</f>
        <v>0</v>
      </c>
      <c r="N708" s="1" cm="1">
        <f t="array" ref="N708">_xlfn.SWITCH($A$2,"average", AVERAGE(Instances!N708:Instances!N708),"median", MEDIAN(Instances!N708:Instances!N708),"min", MIN(Instances!N708:Instances!N708),"max", MAX(Instances!N708:Instances!N708),"diff", MAX(Instances!N708:Instances!N708)-MIN(Instances!N708:Instances!N708))</f>
        <v>0</v>
      </c>
      <c r="O708" s="1"/>
      <c r="P708" s="1" cm="1">
        <f t="array" ref="P708">_xlfn.SWITCH($A$2,"average", AVERAGE(Instances!P708:Instances!P708),"median", MEDIAN(Instances!P708:Instances!P708),"min", MIN(Instances!P708:Instances!P708),"max", MAX(Instances!P708:Instances!P708),"diff", MAX(Instances!P708:Instances!P708)-MIN(Instances!P708:Instances!P708))</f>
        <v>0</v>
      </c>
      <c r="Q708" s="1" cm="1">
        <f t="array" ref="Q708">_xlfn.SWITCH($A$2,"average", AVERAGE(Instances!Q708:Instances!Q708),"median", MEDIAN(Instances!Q708:Instances!Q708),"min", MIN(Instances!Q708:Instances!Q708),"max", MAX(Instances!Q708:Instances!Q708),"diff", MAX(Instances!Q708:Instances!Q708)-MIN(Instances!Q708:Instances!Q708))</f>
        <v>0</v>
      </c>
      <c r="R708" s="1" cm="1">
        <f t="array" ref="R708">_xlfn.SWITCH($A$2,"average", AVERAGE(Instances!R708:Instances!R708),"median", MEDIAN(Instances!R708:Instances!R708),"min", MIN(Instances!R708:Instances!R708),"max", MAX(Instances!R708:Instances!R708),"diff", MAX(Instances!R708:Instances!R708)-MIN(Instances!R708:Instances!R708))</f>
        <v>0</v>
      </c>
      <c r="S708" s="1">
        <f>MIN($B708)</f>
        <v>0</v>
      </c>
      <c r="T708" s="1">
        <f>MIN($C708)</f>
        <v>0</v>
      </c>
      <c r="U708" s="1">
        <f>MIN($D708)</f>
        <v>0</v>
      </c>
      <c r="V708" s="1">
        <f>MIN($E708)</f>
        <v>0</v>
      </c>
      <c r="W708" s="1">
        <f>MIN($F708)</f>
        <v>0</v>
      </c>
      <c r="X708" s="1">
        <f>MIN($G708)</f>
        <v>0</v>
      </c>
      <c r="Y708" s="1">
        <f>MIN($H708)</f>
        <v>0</v>
      </c>
      <c r="Z708" s="1">
        <f>MIN($I708)</f>
        <v>0</v>
      </c>
      <c r="AA708" s="1">
        <f>MIN($J708)</f>
        <v>0</v>
      </c>
      <c r="AB708" s="1">
        <f>MIN($K708)</f>
        <v>0</v>
      </c>
      <c r="AC708" s="1">
        <f>MIN($M708)</f>
        <v>0</v>
      </c>
      <c r="AD708" s="1">
        <f>MIN($N708)</f>
        <v>0</v>
      </c>
      <c r="AE708" s="1">
        <f>MIN($P708)</f>
        <v>0</v>
      </c>
      <c r="AF708" s="1">
        <f>MIN($Q708)</f>
        <v>0</v>
      </c>
      <c r="AG708" s="1">
        <f>MIN($R708)</f>
        <v>0</v>
      </c>
      <c r="AH708" s="1">
        <f>MEDIAN($B708)</f>
        <v>0</v>
      </c>
      <c r="AI708" s="1">
        <f>MEDIAN($C708)</f>
        <v>0</v>
      </c>
      <c r="AJ708" s="1">
        <f>MEDIAN($D708)</f>
        <v>0</v>
      </c>
      <c r="AK708" s="1">
        <f>MEDIAN($E708)</f>
        <v>0</v>
      </c>
      <c r="AL708" s="1">
        <f>MEDIAN($F708)</f>
        <v>0</v>
      </c>
      <c r="AM708" s="1">
        <f>MEDIAN($G708)</f>
        <v>0</v>
      </c>
      <c r="AN708" s="1">
        <f>MEDIAN($H708)</f>
        <v>0</v>
      </c>
      <c r="AO708" s="1">
        <f>MEDIAN($I708)</f>
        <v>0</v>
      </c>
      <c r="AP708" s="1">
        <f>MEDIAN($J708)</f>
        <v>0</v>
      </c>
      <c r="AQ708" s="1">
        <f>MEDIAN($K708)</f>
        <v>0</v>
      </c>
      <c r="AR708" s="1">
        <f>MEDIAN($M708)</f>
        <v>0</v>
      </c>
      <c r="AS708" s="1">
        <f>MEDIAN($N708)</f>
        <v>0</v>
      </c>
      <c r="AT708" s="1">
        <f>MEDIAN($P708)</f>
        <v>0</v>
      </c>
      <c r="AU708" s="1">
        <f>MEDIAN($Q708)</f>
        <v>0</v>
      </c>
      <c r="AV708" s="1">
        <f>MEDIAN($R708)</f>
        <v>0</v>
      </c>
      <c r="AW708" s="1">
        <f>MAX($B708)</f>
        <v>0</v>
      </c>
      <c r="AX708" s="1">
        <f>MAX($C708)</f>
        <v>0</v>
      </c>
      <c r="AY708" s="1">
        <f>MAX($D708)</f>
        <v>0</v>
      </c>
      <c r="AZ708" s="1">
        <f>MAX($E708)</f>
        <v>0</v>
      </c>
      <c r="BA708" s="1">
        <f>MAX($F708)</f>
        <v>0</v>
      </c>
      <c r="BB708" s="1">
        <f>MAX($G708)</f>
        <v>0</v>
      </c>
      <c r="BC708" s="1">
        <f>MAX($H708)</f>
        <v>0</v>
      </c>
      <c r="BD708" s="1">
        <f>MAX($I708)</f>
        <v>0</v>
      </c>
      <c r="BE708" s="1">
        <f>MAX($J708)</f>
        <v>0</v>
      </c>
      <c r="BF708" s="1">
        <f>MAX($K708)</f>
        <v>0</v>
      </c>
      <c r="BG708" s="1">
        <f>MAX($M708)</f>
        <v>0</v>
      </c>
      <c r="BH708" s="1">
        <f>MAX($N708)</f>
        <v>0</v>
      </c>
      <c r="BI708" s="1">
        <f>MAX($P708)</f>
        <v>0</v>
      </c>
      <c r="BJ708" s="1">
        <f>MAX($Q708)</f>
        <v>0</v>
      </c>
      <c r="BK708" s="1">
        <f>MAX($R708)</f>
        <v>0</v>
      </c>
    </row>
    <row r="709" spans="1:63">
      <c r="A709" s="1" t="s">
        <v>223</v>
      </c>
      <c r="B709" s="1" cm="1">
        <f t="array" ref="B709">_xlfn.SWITCH($A$2,"average", AVERAGE(Instances!B709:Instances!B709),"median", MEDIAN(Instances!B709:Instances!B709),"min", MIN(Instances!B709:Instances!B709),"max", MAX(Instances!B709:Instances!B709),"diff", MAX(Instances!B709:Instances!B709)-MIN(Instances!B709:Instances!B709))</f>
        <v>0</v>
      </c>
      <c r="C709" s="1" cm="1">
        <f t="array" ref="C709">_xlfn.SWITCH($A$2,"average", AVERAGE(Instances!C709:Instances!C709),"median", MEDIAN(Instances!C709:Instances!C709),"min", MIN(Instances!C709:Instances!C709),"max", MAX(Instances!C709:Instances!C709),"diff", MAX(Instances!C709:Instances!C709)-MIN(Instances!C709:Instances!C709))</f>
        <v>0</v>
      </c>
      <c r="D709" s="1" cm="1">
        <f t="array" ref="D709">_xlfn.SWITCH($A$2,"average", AVERAGE(Instances!D709:Instances!D709),"median", MEDIAN(Instances!D709:Instances!D709),"min", MIN(Instances!D709:Instances!D709),"max", MAX(Instances!D709:Instances!D709),"diff", MAX(Instances!D709:Instances!D709)-MIN(Instances!D709:Instances!D709))</f>
        <v>0</v>
      </c>
      <c r="E709" s="1" cm="1">
        <f t="array" ref="E709">_xlfn.SWITCH($A$2,"average", AVERAGE(Instances!E709:Instances!E709),"median", MEDIAN(Instances!E709:Instances!E709),"min", MIN(Instances!E709:Instances!E709),"max", MAX(Instances!E709:Instances!E709),"diff", MAX(Instances!E709:Instances!E709)-MIN(Instances!E709:Instances!E709))</f>
        <v>0</v>
      </c>
      <c r="F709" s="1" cm="1">
        <f t="array" ref="F709">_xlfn.SWITCH($A$2,"average", AVERAGE(Instances!F709:Instances!F709),"median", MEDIAN(Instances!F709:Instances!F709),"min", MIN(Instances!F709:Instances!F709),"max", MAX(Instances!F709:Instances!F709),"diff", MAX(Instances!F709:Instances!F709)-MIN(Instances!F709:Instances!F709))</f>
        <v>0</v>
      </c>
      <c r="G709" s="1" cm="1">
        <f t="array" ref="G709">_xlfn.SWITCH($A$2,"average", AVERAGE(Instances!G709:Instances!G709),"median", MEDIAN(Instances!G709:Instances!G709),"min", MIN(Instances!G709:Instances!G709),"max", MAX(Instances!G709:Instances!G709),"diff", MAX(Instances!G709:Instances!G709)-MIN(Instances!G709:Instances!G709))</f>
        <v>0</v>
      </c>
      <c r="H709" s="1" cm="1">
        <f t="array" ref="H709">_xlfn.SWITCH($A$2,"average", AVERAGE(Instances!H709:Instances!H709),"median", MEDIAN(Instances!H709:Instances!H709),"min", MIN(Instances!H709:Instances!H709),"max", MAX(Instances!H709:Instances!H709),"diff", MAX(Instances!H709:Instances!H709)-MIN(Instances!H709:Instances!H709))</f>
        <v>0</v>
      </c>
      <c r="I709" s="1" cm="1">
        <f t="array" ref="I709">_xlfn.SWITCH($A$2,"average", AVERAGE(Instances!I709:Instances!I709),"median", MEDIAN(Instances!I709:Instances!I709),"min", MIN(Instances!I709:Instances!I709),"max", MAX(Instances!I709:Instances!I709),"diff", MAX(Instances!I709:Instances!I709)-MIN(Instances!I709:Instances!I709))</f>
        <v>0</v>
      </c>
      <c r="J709" s="1" cm="1">
        <f t="array" ref="J709">_xlfn.SWITCH($A$2,"average", AVERAGE(Instances!J709:Instances!J709),"median", MEDIAN(Instances!J709:Instances!J709),"min", MIN(Instances!J709:Instances!J709),"max", MAX(Instances!J709:Instances!J709),"diff", MAX(Instances!J709:Instances!J709)-MIN(Instances!J709:Instances!J709))</f>
        <v>0</v>
      </c>
      <c r="K709" s="1" cm="1">
        <f t="array" ref="K709">_xlfn.SWITCH($A$2,"average", AVERAGE(Instances!K709:Instances!K709),"median", MEDIAN(Instances!K709:Instances!K709),"min", MIN(Instances!K709:Instances!K709),"max", MAX(Instances!K709:Instances!K709),"diff", MAX(Instances!K709:Instances!K709)-MIN(Instances!K709:Instances!K709))</f>
        <v>0</v>
      </c>
      <c r="L709" s="1"/>
      <c r="M709" s="1" cm="1">
        <f t="array" ref="M709">_xlfn.SWITCH($A$2,"average", AVERAGE(Instances!M709:Instances!M709),"median", MEDIAN(Instances!M709:Instances!M709),"min", MIN(Instances!M709:Instances!M709),"max", MAX(Instances!M709:Instances!M709),"diff", MAX(Instances!M709:Instances!M709)-MIN(Instances!M709:Instances!M709))</f>
        <v>0</v>
      </c>
      <c r="N709" s="1" cm="1">
        <f t="array" ref="N709">_xlfn.SWITCH($A$2,"average", AVERAGE(Instances!N709:Instances!N709),"median", MEDIAN(Instances!N709:Instances!N709),"min", MIN(Instances!N709:Instances!N709),"max", MAX(Instances!N709:Instances!N709),"diff", MAX(Instances!N709:Instances!N709)-MIN(Instances!N709:Instances!N709))</f>
        <v>0</v>
      </c>
      <c r="O709" s="1"/>
      <c r="P709" s="1" cm="1">
        <f t="array" ref="P709">_xlfn.SWITCH($A$2,"average", AVERAGE(Instances!P709:Instances!P709),"median", MEDIAN(Instances!P709:Instances!P709),"min", MIN(Instances!P709:Instances!P709),"max", MAX(Instances!P709:Instances!P709),"diff", MAX(Instances!P709:Instances!P709)-MIN(Instances!P709:Instances!P709))</f>
        <v>0</v>
      </c>
      <c r="Q709" s="1" cm="1">
        <f t="array" ref="Q709">_xlfn.SWITCH($A$2,"average", AVERAGE(Instances!Q709:Instances!Q709),"median", MEDIAN(Instances!Q709:Instances!Q709),"min", MIN(Instances!Q709:Instances!Q709),"max", MAX(Instances!Q709:Instances!Q709),"diff", MAX(Instances!Q709:Instances!Q709)-MIN(Instances!Q709:Instances!Q709))</f>
        <v>0</v>
      </c>
      <c r="R709" s="1" cm="1">
        <f t="array" ref="R709">_xlfn.SWITCH($A$2,"average", AVERAGE(Instances!R709:Instances!R709),"median", MEDIAN(Instances!R709:Instances!R709),"min", MIN(Instances!R709:Instances!R709),"max", MAX(Instances!R709:Instances!R709),"diff", MAX(Instances!R709:Instances!R709)-MIN(Instances!R709:Instances!R709))</f>
        <v>0</v>
      </c>
      <c r="S709" s="1">
        <f>MIN($B709)</f>
        <v>0</v>
      </c>
      <c r="T709" s="1">
        <f>MIN($C709)</f>
        <v>0</v>
      </c>
      <c r="U709" s="1">
        <f>MIN($D709)</f>
        <v>0</v>
      </c>
      <c r="V709" s="1">
        <f>MIN($E709)</f>
        <v>0</v>
      </c>
      <c r="W709" s="1">
        <f>MIN($F709)</f>
        <v>0</v>
      </c>
      <c r="X709" s="1">
        <f>MIN($G709)</f>
        <v>0</v>
      </c>
      <c r="Y709" s="1">
        <f>MIN($H709)</f>
        <v>0</v>
      </c>
      <c r="Z709" s="1">
        <f>MIN($I709)</f>
        <v>0</v>
      </c>
      <c r="AA709" s="1">
        <f>MIN($J709)</f>
        <v>0</v>
      </c>
      <c r="AB709" s="1">
        <f>MIN($K709)</f>
        <v>0</v>
      </c>
      <c r="AC709" s="1">
        <f>MIN($M709)</f>
        <v>0</v>
      </c>
      <c r="AD709" s="1">
        <f>MIN($N709)</f>
        <v>0</v>
      </c>
      <c r="AE709" s="1">
        <f>MIN($P709)</f>
        <v>0</v>
      </c>
      <c r="AF709" s="1">
        <f>MIN($Q709)</f>
        <v>0</v>
      </c>
      <c r="AG709" s="1">
        <f>MIN($R709)</f>
        <v>0</v>
      </c>
      <c r="AH709" s="1">
        <f>MEDIAN($B709)</f>
        <v>0</v>
      </c>
      <c r="AI709" s="1">
        <f>MEDIAN($C709)</f>
        <v>0</v>
      </c>
      <c r="AJ709" s="1">
        <f>MEDIAN($D709)</f>
        <v>0</v>
      </c>
      <c r="AK709" s="1">
        <f>MEDIAN($E709)</f>
        <v>0</v>
      </c>
      <c r="AL709" s="1">
        <f>MEDIAN($F709)</f>
        <v>0</v>
      </c>
      <c r="AM709" s="1">
        <f>MEDIAN($G709)</f>
        <v>0</v>
      </c>
      <c r="AN709" s="1">
        <f>MEDIAN($H709)</f>
        <v>0</v>
      </c>
      <c r="AO709" s="1">
        <f>MEDIAN($I709)</f>
        <v>0</v>
      </c>
      <c r="AP709" s="1">
        <f>MEDIAN($J709)</f>
        <v>0</v>
      </c>
      <c r="AQ709" s="1">
        <f>MEDIAN($K709)</f>
        <v>0</v>
      </c>
      <c r="AR709" s="1">
        <f>MEDIAN($M709)</f>
        <v>0</v>
      </c>
      <c r="AS709" s="1">
        <f>MEDIAN($N709)</f>
        <v>0</v>
      </c>
      <c r="AT709" s="1">
        <f>MEDIAN($P709)</f>
        <v>0</v>
      </c>
      <c r="AU709" s="1">
        <f>MEDIAN($Q709)</f>
        <v>0</v>
      </c>
      <c r="AV709" s="1">
        <f>MEDIAN($R709)</f>
        <v>0</v>
      </c>
      <c r="AW709" s="1">
        <f>MAX($B709)</f>
        <v>0</v>
      </c>
      <c r="AX709" s="1">
        <f>MAX($C709)</f>
        <v>0</v>
      </c>
      <c r="AY709" s="1">
        <f>MAX($D709)</f>
        <v>0</v>
      </c>
      <c r="AZ709" s="1">
        <f>MAX($E709)</f>
        <v>0</v>
      </c>
      <c r="BA709" s="1">
        <f>MAX($F709)</f>
        <v>0</v>
      </c>
      <c r="BB709" s="1">
        <f>MAX($G709)</f>
        <v>0</v>
      </c>
      <c r="BC709" s="1">
        <f>MAX($H709)</f>
        <v>0</v>
      </c>
      <c r="BD709" s="1">
        <f>MAX($I709)</f>
        <v>0</v>
      </c>
      <c r="BE709" s="1">
        <f>MAX($J709)</f>
        <v>0</v>
      </c>
      <c r="BF709" s="1">
        <f>MAX($K709)</f>
        <v>0</v>
      </c>
      <c r="BG709" s="1">
        <f>MAX($M709)</f>
        <v>0</v>
      </c>
      <c r="BH709" s="1">
        <f>MAX($N709)</f>
        <v>0</v>
      </c>
      <c r="BI709" s="1">
        <f>MAX($P709)</f>
        <v>0</v>
      </c>
      <c r="BJ709" s="1">
        <f>MAX($Q709)</f>
        <v>0</v>
      </c>
      <c r="BK709" s="1">
        <f>MAX($R709)</f>
        <v>0</v>
      </c>
    </row>
    <row r="710" spans="1:63">
      <c r="A710" s="1" t="s">
        <v>224</v>
      </c>
      <c r="B710" s="1" cm="1">
        <f t="array" ref="B710">_xlfn.SWITCH($A$2,"average", AVERAGE(Instances!B710:Instances!B710),"median", MEDIAN(Instances!B710:Instances!B710),"min", MIN(Instances!B710:Instances!B710),"max", MAX(Instances!B710:Instances!B710),"diff", MAX(Instances!B710:Instances!B710)-MIN(Instances!B710:Instances!B710))</f>
        <v>0</v>
      </c>
      <c r="C710" s="1" cm="1">
        <f t="array" ref="C710">_xlfn.SWITCH($A$2,"average", AVERAGE(Instances!C710:Instances!C710),"median", MEDIAN(Instances!C710:Instances!C710),"min", MIN(Instances!C710:Instances!C710),"max", MAX(Instances!C710:Instances!C710),"diff", MAX(Instances!C710:Instances!C710)-MIN(Instances!C710:Instances!C710))</f>
        <v>0</v>
      </c>
      <c r="D710" s="1" cm="1">
        <f t="array" ref="D710">_xlfn.SWITCH($A$2,"average", AVERAGE(Instances!D710:Instances!D710),"median", MEDIAN(Instances!D710:Instances!D710),"min", MIN(Instances!D710:Instances!D710),"max", MAX(Instances!D710:Instances!D710),"diff", MAX(Instances!D710:Instances!D710)-MIN(Instances!D710:Instances!D710))</f>
        <v>0</v>
      </c>
      <c r="E710" s="1" cm="1">
        <f t="array" ref="E710">_xlfn.SWITCH($A$2,"average", AVERAGE(Instances!E710:Instances!E710),"median", MEDIAN(Instances!E710:Instances!E710),"min", MIN(Instances!E710:Instances!E710),"max", MAX(Instances!E710:Instances!E710),"diff", MAX(Instances!E710:Instances!E710)-MIN(Instances!E710:Instances!E710))</f>
        <v>0</v>
      </c>
      <c r="F710" s="1" cm="1">
        <f t="array" ref="F710">_xlfn.SWITCH($A$2,"average", AVERAGE(Instances!F710:Instances!F710),"median", MEDIAN(Instances!F710:Instances!F710),"min", MIN(Instances!F710:Instances!F710),"max", MAX(Instances!F710:Instances!F710),"diff", MAX(Instances!F710:Instances!F710)-MIN(Instances!F710:Instances!F710))</f>
        <v>0</v>
      </c>
      <c r="G710" s="1" cm="1">
        <f t="array" ref="G710">_xlfn.SWITCH($A$2,"average", AVERAGE(Instances!G710:Instances!G710),"median", MEDIAN(Instances!G710:Instances!G710),"min", MIN(Instances!G710:Instances!G710),"max", MAX(Instances!G710:Instances!G710),"diff", MAX(Instances!G710:Instances!G710)-MIN(Instances!G710:Instances!G710))</f>
        <v>0</v>
      </c>
      <c r="H710" s="1" cm="1">
        <f t="array" ref="H710">_xlfn.SWITCH($A$2,"average", AVERAGE(Instances!H710:Instances!H710),"median", MEDIAN(Instances!H710:Instances!H710),"min", MIN(Instances!H710:Instances!H710),"max", MAX(Instances!H710:Instances!H710),"diff", MAX(Instances!H710:Instances!H710)-MIN(Instances!H710:Instances!H710))</f>
        <v>0</v>
      </c>
      <c r="I710" s="1" cm="1">
        <f t="array" ref="I710">_xlfn.SWITCH($A$2,"average", AVERAGE(Instances!I710:Instances!I710),"median", MEDIAN(Instances!I710:Instances!I710),"min", MIN(Instances!I710:Instances!I710),"max", MAX(Instances!I710:Instances!I710),"diff", MAX(Instances!I710:Instances!I710)-MIN(Instances!I710:Instances!I710))</f>
        <v>0</v>
      </c>
      <c r="J710" s="1" cm="1">
        <f t="array" ref="J710">_xlfn.SWITCH($A$2,"average", AVERAGE(Instances!J710:Instances!J710),"median", MEDIAN(Instances!J710:Instances!J710),"min", MIN(Instances!J710:Instances!J710),"max", MAX(Instances!J710:Instances!J710),"diff", MAX(Instances!J710:Instances!J710)-MIN(Instances!J710:Instances!J710))</f>
        <v>0</v>
      </c>
      <c r="K710" s="1" cm="1">
        <f t="array" ref="K710">_xlfn.SWITCH($A$2,"average", AVERAGE(Instances!K710:Instances!K710),"median", MEDIAN(Instances!K710:Instances!K710),"min", MIN(Instances!K710:Instances!K710),"max", MAX(Instances!K710:Instances!K710),"diff", MAX(Instances!K710:Instances!K710)-MIN(Instances!K710:Instances!K710))</f>
        <v>0</v>
      </c>
      <c r="L710" s="1"/>
      <c r="M710" s="1" cm="1">
        <f t="array" ref="M710">_xlfn.SWITCH($A$2,"average", AVERAGE(Instances!M710:Instances!M710),"median", MEDIAN(Instances!M710:Instances!M710),"min", MIN(Instances!M710:Instances!M710),"max", MAX(Instances!M710:Instances!M710),"diff", MAX(Instances!M710:Instances!M710)-MIN(Instances!M710:Instances!M710))</f>
        <v>0</v>
      </c>
      <c r="N710" s="1" cm="1">
        <f t="array" ref="N710">_xlfn.SWITCH($A$2,"average", AVERAGE(Instances!N710:Instances!N710),"median", MEDIAN(Instances!N710:Instances!N710),"min", MIN(Instances!N710:Instances!N710),"max", MAX(Instances!N710:Instances!N710),"diff", MAX(Instances!N710:Instances!N710)-MIN(Instances!N710:Instances!N710))</f>
        <v>0</v>
      </c>
      <c r="O710" s="1"/>
      <c r="P710" s="1" cm="1">
        <f t="array" ref="P710">_xlfn.SWITCH($A$2,"average", AVERAGE(Instances!P710:Instances!P710),"median", MEDIAN(Instances!P710:Instances!P710),"min", MIN(Instances!P710:Instances!P710),"max", MAX(Instances!P710:Instances!P710),"diff", MAX(Instances!P710:Instances!P710)-MIN(Instances!P710:Instances!P710))</f>
        <v>0</v>
      </c>
      <c r="Q710" s="1" cm="1">
        <f t="array" ref="Q710">_xlfn.SWITCH($A$2,"average", AVERAGE(Instances!Q710:Instances!Q710),"median", MEDIAN(Instances!Q710:Instances!Q710),"min", MIN(Instances!Q710:Instances!Q710),"max", MAX(Instances!Q710:Instances!Q710),"diff", MAX(Instances!Q710:Instances!Q710)-MIN(Instances!Q710:Instances!Q710))</f>
        <v>0</v>
      </c>
      <c r="R710" s="1" cm="1">
        <f t="array" ref="R710">_xlfn.SWITCH($A$2,"average", AVERAGE(Instances!R710:Instances!R710),"median", MEDIAN(Instances!R710:Instances!R710),"min", MIN(Instances!R710:Instances!R710),"max", MAX(Instances!R710:Instances!R710),"diff", MAX(Instances!R710:Instances!R710)-MIN(Instances!R710:Instances!R710))</f>
        <v>0</v>
      </c>
      <c r="S710" s="1">
        <f>MIN($B710)</f>
        <v>0</v>
      </c>
      <c r="T710" s="1">
        <f>MIN($C710)</f>
        <v>0</v>
      </c>
      <c r="U710" s="1">
        <f>MIN($D710)</f>
        <v>0</v>
      </c>
      <c r="V710" s="1">
        <f>MIN($E710)</f>
        <v>0</v>
      </c>
      <c r="W710" s="1">
        <f>MIN($F710)</f>
        <v>0</v>
      </c>
      <c r="X710" s="1">
        <f>MIN($G710)</f>
        <v>0</v>
      </c>
      <c r="Y710" s="1">
        <f>MIN($H710)</f>
        <v>0</v>
      </c>
      <c r="Z710" s="1">
        <f>MIN($I710)</f>
        <v>0</v>
      </c>
      <c r="AA710" s="1">
        <f>MIN($J710)</f>
        <v>0</v>
      </c>
      <c r="AB710" s="1">
        <f>MIN($K710)</f>
        <v>0</v>
      </c>
      <c r="AC710" s="1">
        <f>MIN($M710)</f>
        <v>0</v>
      </c>
      <c r="AD710" s="1">
        <f>MIN($N710)</f>
        <v>0</v>
      </c>
      <c r="AE710" s="1">
        <f>MIN($P710)</f>
        <v>0</v>
      </c>
      <c r="AF710" s="1">
        <f>MIN($Q710)</f>
        <v>0</v>
      </c>
      <c r="AG710" s="1">
        <f>MIN($R710)</f>
        <v>0</v>
      </c>
      <c r="AH710" s="1">
        <f>MEDIAN($B710)</f>
        <v>0</v>
      </c>
      <c r="AI710" s="1">
        <f>MEDIAN($C710)</f>
        <v>0</v>
      </c>
      <c r="AJ710" s="1">
        <f>MEDIAN($D710)</f>
        <v>0</v>
      </c>
      <c r="AK710" s="1">
        <f>MEDIAN($E710)</f>
        <v>0</v>
      </c>
      <c r="AL710" s="1">
        <f>MEDIAN($F710)</f>
        <v>0</v>
      </c>
      <c r="AM710" s="1">
        <f>MEDIAN($G710)</f>
        <v>0</v>
      </c>
      <c r="AN710" s="1">
        <f>MEDIAN($H710)</f>
        <v>0</v>
      </c>
      <c r="AO710" s="1">
        <f>MEDIAN($I710)</f>
        <v>0</v>
      </c>
      <c r="AP710" s="1">
        <f>MEDIAN($J710)</f>
        <v>0</v>
      </c>
      <c r="AQ710" s="1">
        <f>MEDIAN($K710)</f>
        <v>0</v>
      </c>
      <c r="AR710" s="1">
        <f>MEDIAN($M710)</f>
        <v>0</v>
      </c>
      <c r="AS710" s="1">
        <f>MEDIAN($N710)</f>
        <v>0</v>
      </c>
      <c r="AT710" s="1">
        <f>MEDIAN($P710)</f>
        <v>0</v>
      </c>
      <c r="AU710" s="1">
        <f>MEDIAN($Q710)</f>
        <v>0</v>
      </c>
      <c r="AV710" s="1">
        <f>MEDIAN($R710)</f>
        <v>0</v>
      </c>
      <c r="AW710" s="1">
        <f>MAX($B710)</f>
        <v>0</v>
      </c>
      <c r="AX710" s="1">
        <f>MAX($C710)</f>
        <v>0</v>
      </c>
      <c r="AY710" s="1">
        <f>MAX($D710)</f>
        <v>0</v>
      </c>
      <c r="AZ710" s="1">
        <f>MAX($E710)</f>
        <v>0</v>
      </c>
      <c r="BA710" s="1">
        <f>MAX($F710)</f>
        <v>0</v>
      </c>
      <c r="BB710" s="1">
        <f>MAX($G710)</f>
        <v>0</v>
      </c>
      <c r="BC710" s="1">
        <f>MAX($H710)</f>
        <v>0</v>
      </c>
      <c r="BD710" s="1">
        <f>MAX($I710)</f>
        <v>0</v>
      </c>
      <c r="BE710" s="1">
        <f>MAX($J710)</f>
        <v>0</v>
      </c>
      <c r="BF710" s="1">
        <f>MAX($K710)</f>
        <v>0</v>
      </c>
      <c r="BG710" s="1">
        <f>MAX($M710)</f>
        <v>0</v>
      </c>
      <c r="BH710" s="1">
        <f>MAX($N710)</f>
        <v>0</v>
      </c>
      <c r="BI710" s="1">
        <f>MAX($P710)</f>
        <v>0</v>
      </c>
      <c r="BJ710" s="1">
        <f>MAX($Q710)</f>
        <v>0</v>
      </c>
      <c r="BK710" s="1">
        <f>MAX($R710)</f>
        <v>0</v>
      </c>
    </row>
    <row r="711" spans="1:63">
      <c r="A711" s="1" t="s">
        <v>225</v>
      </c>
      <c r="B711" s="1" cm="1">
        <f t="array" ref="B711">_xlfn.SWITCH($A$2,"average", AVERAGE(Instances!B711:Instances!B711),"median", MEDIAN(Instances!B711:Instances!B711),"min", MIN(Instances!B711:Instances!B711),"max", MAX(Instances!B711:Instances!B711),"diff", MAX(Instances!B711:Instances!B711)-MIN(Instances!B711:Instances!B711))</f>
        <v>0</v>
      </c>
      <c r="C711" s="1" cm="1">
        <f t="array" ref="C711">_xlfn.SWITCH($A$2,"average", AVERAGE(Instances!C711:Instances!C711),"median", MEDIAN(Instances!C711:Instances!C711),"min", MIN(Instances!C711:Instances!C711),"max", MAX(Instances!C711:Instances!C711),"diff", MAX(Instances!C711:Instances!C711)-MIN(Instances!C711:Instances!C711))</f>
        <v>0</v>
      </c>
      <c r="D711" s="1" cm="1">
        <f t="array" ref="D711">_xlfn.SWITCH($A$2,"average", AVERAGE(Instances!D711:Instances!D711),"median", MEDIAN(Instances!D711:Instances!D711),"min", MIN(Instances!D711:Instances!D711),"max", MAX(Instances!D711:Instances!D711),"diff", MAX(Instances!D711:Instances!D711)-MIN(Instances!D711:Instances!D711))</f>
        <v>0</v>
      </c>
      <c r="E711" s="1" cm="1">
        <f t="array" ref="E711">_xlfn.SWITCH($A$2,"average", AVERAGE(Instances!E711:Instances!E711),"median", MEDIAN(Instances!E711:Instances!E711),"min", MIN(Instances!E711:Instances!E711),"max", MAX(Instances!E711:Instances!E711),"diff", MAX(Instances!E711:Instances!E711)-MIN(Instances!E711:Instances!E711))</f>
        <v>0</v>
      </c>
      <c r="F711" s="1" cm="1">
        <f t="array" ref="F711">_xlfn.SWITCH($A$2,"average", AVERAGE(Instances!F711:Instances!F711),"median", MEDIAN(Instances!F711:Instances!F711),"min", MIN(Instances!F711:Instances!F711),"max", MAX(Instances!F711:Instances!F711),"diff", MAX(Instances!F711:Instances!F711)-MIN(Instances!F711:Instances!F711))</f>
        <v>0</v>
      </c>
      <c r="G711" s="1" cm="1">
        <f t="array" ref="G711">_xlfn.SWITCH($A$2,"average", AVERAGE(Instances!G711:Instances!G711),"median", MEDIAN(Instances!G711:Instances!G711),"min", MIN(Instances!G711:Instances!G711),"max", MAX(Instances!G711:Instances!G711),"diff", MAX(Instances!G711:Instances!G711)-MIN(Instances!G711:Instances!G711))</f>
        <v>0</v>
      </c>
      <c r="H711" s="1" cm="1">
        <f t="array" ref="H711">_xlfn.SWITCH($A$2,"average", AVERAGE(Instances!H711:Instances!H711),"median", MEDIAN(Instances!H711:Instances!H711),"min", MIN(Instances!H711:Instances!H711),"max", MAX(Instances!H711:Instances!H711),"diff", MAX(Instances!H711:Instances!H711)-MIN(Instances!H711:Instances!H711))</f>
        <v>0</v>
      </c>
      <c r="I711" s="1" cm="1">
        <f t="array" ref="I711">_xlfn.SWITCH($A$2,"average", AVERAGE(Instances!I711:Instances!I711),"median", MEDIAN(Instances!I711:Instances!I711),"min", MIN(Instances!I711:Instances!I711),"max", MAX(Instances!I711:Instances!I711),"diff", MAX(Instances!I711:Instances!I711)-MIN(Instances!I711:Instances!I711))</f>
        <v>0</v>
      </c>
      <c r="J711" s="1" cm="1">
        <f t="array" ref="J711">_xlfn.SWITCH($A$2,"average", AVERAGE(Instances!J711:Instances!J711),"median", MEDIAN(Instances!J711:Instances!J711),"min", MIN(Instances!J711:Instances!J711),"max", MAX(Instances!J711:Instances!J711),"diff", MAX(Instances!J711:Instances!J711)-MIN(Instances!J711:Instances!J711))</f>
        <v>0</v>
      </c>
      <c r="K711" s="1" cm="1">
        <f t="array" ref="K711">_xlfn.SWITCH($A$2,"average", AVERAGE(Instances!K711:Instances!K711),"median", MEDIAN(Instances!K711:Instances!K711),"min", MIN(Instances!K711:Instances!K711),"max", MAX(Instances!K711:Instances!K711),"diff", MAX(Instances!K711:Instances!K711)-MIN(Instances!K711:Instances!K711))</f>
        <v>0</v>
      </c>
      <c r="L711" s="1"/>
      <c r="M711" s="1" cm="1">
        <f t="array" ref="M711">_xlfn.SWITCH($A$2,"average", AVERAGE(Instances!M711:Instances!M711),"median", MEDIAN(Instances!M711:Instances!M711),"min", MIN(Instances!M711:Instances!M711),"max", MAX(Instances!M711:Instances!M711),"diff", MAX(Instances!M711:Instances!M711)-MIN(Instances!M711:Instances!M711))</f>
        <v>0</v>
      </c>
      <c r="N711" s="1" cm="1">
        <f t="array" ref="N711">_xlfn.SWITCH($A$2,"average", AVERAGE(Instances!N711:Instances!N711),"median", MEDIAN(Instances!N711:Instances!N711),"min", MIN(Instances!N711:Instances!N711),"max", MAX(Instances!N711:Instances!N711),"diff", MAX(Instances!N711:Instances!N711)-MIN(Instances!N711:Instances!N711))</f>
        <v>0</v>
      </c>
      <c r="O711" s="1"/>
      <c r="P711" s="1" cm="1">
        <f t="array" ref="P711">_xlfn.SWITCH($A$2,"average", AVERAGE(Instances!P711:Instances!P711),"median", MEDIAN(Instances!P711:Instances!P711),"min", MIN(Instances!P711:Instances!P711),"max", MAX(Instances!P711:Instances!P711),"diff", MAX(Instances!P711:Instances!P711)-MIN(Instances!P711:Instances!P711))</f>
        <v>0</v>
      </c>
      <c r="Q711" s="1" cm="1">
        <f t="array" ref="Q711">_xlfn.SWITCH($A$2,"average", AVERAGE(Instances!Q711:Instances!Q711),"median", MEDIAN(Instances!Q711:Instances!Q711),"min", MIN(Instances!Q711:Instances!Q711),"max", MAX(Instances!Q711:Instances!Q711),"diff", MAX(Instances!Q711:Instances!Q711)-MIN(Instances!Q711:Instances!Q711))</f>
        <v>0</v>
      </c>
      <c r="R711" s="1" cm="1">
        <f t="array" ref="R711">_xlfn.SWITCH($A$2,"average", AVERAGE(Instances!R711:Instances!R711),"median", MEDIAN(Instances!R711:Instances!R711),"min", MIN(Instances!R711:Instances!R711),"max", MAX(Instances!R711:Instances!R711),"diff", MAX(Instances!R711:Instances!R711)-MIN(Instances!R711:Instances!R711))</f>
        <v>0</v>
      </c>
      <c r="S711" s="1">
        <f>MIN($B711)</f>
        <v>0</v>
      </c>
      <c r="T711" s="1">
        <f>MIN($C711)</f>
        <v>0</v>
      </c>
      <c r="U711" s="1">
        <f>MIN($D711)</f>
        <v>0</v>
      </c>
      <c r="V711" s="1">
        <f>MIN($E711)</f>
        <v>0</v>
      </c>
      <c r="W711" s="1">
        <f>MIN($F711)</f>
        <v>0</v>
      </c>
      <c r="X711" s="1">
        <f>MIN($G711)</f>
        <v>0</v>
      </c>
      <c r="Y711" s="1">
        <f>MIN($H711)</f>
        <v>0</v>
      </c>
      <c r="Z711" s="1">
        <f>MIN($I711)</f>
        <v>0</v>
      </c>
      <c r="AA711" s="1">
        <f>MIN($J711)</f>
        <v>0</v>
      </c>
      <c r="AB711" s="1">
        <f>MIN($K711)</f>
        <v>0</v>
      </c>
      <c r="AC711" s="1">
        <f>MIN($M711)</f>
        <v>0</v>
      </c>
      <c r="AD711" s="1">
        <f>MIN($N711)</f>
        <v>0</v>
      </c>
      <c r="AE711" s="1">
        <f>MIN($P711)</f>
        <v>0</v>
      </c>
      <c r="AF711" s="1">
        <f>MIN($Q711)</f>
        <v>0</v>
      </c>
      <c r="AG711" s="1">
        <f>MIN($R711)</f>
        <v>0</v>
      </c>
      <c r="AH711" s="1">
        <f>MEDIAN($B711)</f>
        <v>0</v>
      </c>
      <c r="AI711" s="1">
        <f>MEDIAN($C711)</f>
        <v>0</v>
      </c>
      <c r="AJ711" s="1">
        <f>MEDIAN($D711)</f>
        <v>0</v>
      </c>
      <c r="AK711" s="1">
        <f>MEDIAN($E711)</f>
        <v>0</v>
      </c>
      <c r="AL711" s="1">
        <f>MEDIAN($F711)</f>
        <v>0</v>
      </c>
      <c r="AM711" s="1">
        <f>MEDIAN($G711)</f>
        <v>0</v>
      </c>
      <c r="AN711" s="1">
        <f>MEDIAN($H711)</f>
        <v>0</v>
      </c>
      <c r="AO711" s="1">
        <f>MEDIAN($I711)</f>
        <v>0</v>
      </c>
      <c r="AP711" s="1">
        <f>MEDIAN($J711)</f>
        <v>0</v>
      </c>
      <c r="AQ711" s="1">
        <f>MEDIAN($K711)</f>
        <v>0</v>
      </c>
      <c r="AR711" s="1">
        <f>MEDIAN($M711)</f>
        <v>0</v>
      </c>
      <c r="AS711" s="1">
        <f>MEDIAN($N711)</f>
        <v>0</v>
      </c>
      <c r="AT711" s="1">
        <f>MEDIAN($P711)</f>
        <v>0</v>
      </c>
      <c r="AU711" s="1">
        <f>MEDIAN($Q711)</f>
        <v>0</v>
      </c>
      <c r="AV711" s="1">
        <f>MEDIAN($R711)</f>
        <v>0</v>
      </c>
      <c r="AW711" s="1">
        <f>MAX($B711)</f>
        <v>0</v>
      </c>
      <c r="AX711" s="1">
        <f>MAX($C711)</f>
        <v>0</v>
      </c>
      <c r="AY711" s="1">
        <f>MAX($D711)</f>
        <v>0</v>
      </c>
      <c r="AZ711" s="1">
        <f>MAX($E711)</f>
        <v>0</v>
      </c>
      <c r="BA711" s="1">
        <f>MAX($F711)</f>
        <v>0</v>
      </c>
      <c r="BB711" s="1">
        <f>MAX($G711)</f>
        <v>0</v>
      </c>
      <c r="BC711" s="1">
        <f>MAX($H711)</f>
        <v>0</v>
      </c>
      <c r="BD711" s="1">
        <f>MAX($I711)</f>
        <v>0</v>
      </c>
      <c r="BE711" s="1">
        <f>MAX($J711)</f>
        <v>0</v>
      </c>
      <c r="BF711" s="1">
        <f>MAX($K711)</f>
        <v>0</v>
      </c>
      <c r="BG711" s="1">
        <f>MAX($M711)</f>
        <v>0</v>
      </c>
      <c r="BH711" s="1">
        <f>MAX($N711)</f>
        <v>0</v>
      </c>
      <c r="BI711" s="1">
        <f>MAX($P711)</f>
        <v>0</v>
      </c>
      <c r="BJ711" s="1">
        <f>MAX($Q711)</f>
        <v>0</v>
      </c>
      <c r="BK711" s="1">
        <f>MAX($R711)</f>
        <v>0</v>
      </c>
    </row>
    <row r="712" spans="1:63">
      <c r="A712" s="1" t="s">
        <v>226</v>
      </c>
      <c r="B712" s="1" cm="1">
        <f t="array" ref="B712">_xlfn.SWITCH($A$2,"average", AVERAGE(Instances!B712:Instances!B712),"median", MEDIAN(Instances!B712:Instances!B712),"min", MIN(Instances!B712:Instances!B712),"max", MAX(Instances!B712:Instances!B712),"diff", MAX(Instances!B712:Instances!B712)-MIN(Instances!B712:Instances!B712))</f>
        <v>0</v>
      </c>
      <c r="C712" s="1" cm="1">
        <f t="array" ref="C712">_xlfn.SWITCH($A$2,"average", AVERAGE(Instances!C712:Instances!C712),"median", MEDIAN(Instances!C712:Instances!C712),"min", MIN(Instances!C712:Instances!C712),"max", MAX(Instances!C712:Instances!C712),"diff", MAX(Instances!C712:Instances!C712)-MIN(Instances!C712:Instances!C712))</f>
        <v>0</v>
      </c>
      <c r="D712" s="1" cm="1">
        <f t="array" ref="D712">_xlfn.SWITCH($A$2,"average", AVERAGE(Instances!D712:Instances!D712),"median", MEDIAN(Instances!D712:Instances!D712),"min", MIN(Instances!D712:Instances!D712),"max", MAX(Instances!D712:Instances!D712),"diff", MAX(Instances!D712:Instances!D712)-MIN(Instances!D712:Instances!D712))</f>
        <v>0</v>
      </c>
      <c r="E712" s="1" cm="1">
        <f t="array" ref="E712">_xlfn.SWITCH($A$2,"average", AVERAGE(Instances!E712:Instances!E712),"median", MEDIAN(Instances!E712:Instances!E712),"min", MIN(Instances!E712:Instances!E712),"max", MAX(Instances!E712:Instances!E712),"diff", MAX(Instances!E712:Instances!E712)-MIN(Instances!E712:Instances!E712))</f>
        <v>0</v>
      </c>
      <c r="F712" s="1" cm="1">
        <f t="array" ref="F712">_xlfn.SWITCH($A$2,"average", AVERAGE(Instances!F712:Instances!F712),"median", MEDIAN(Instances!F712:Instances!F712),"min", MIN(Instances!F712:Instances!F712),"max", MAX(Instances!F712:Instances!F712),"diff", MAX(Instances!F712:Instances!F712)-MIN(Instances!F712:Instances!F712))</f>
        <v>0</v>
      </c>
      <c r="G712" s="1" cm="1">
        <f t="array" ref="G712">_xlfn.SWITCH($A$2,"average", AVERAGE(Instances!G712:Instances!G712),"median", MEDIAN(Instances!G712:Instances!G712),"min", MIN(Instances!G712:Instances!G712),"max", MAX(Instances!G712:Instances!G712),"diff", MAX(Instances!G712:Instances!G712)-MIN(Instances!G712:Instances!G712))</f>
        <v>0</v>
      </c>
      <c r="H712" s="1" cm="1">
        <f t="array" ref="H712">_xlfn.SWITCH($A$2,"average", AVERAGE(Instances!H712:Instances!H712),"median", MEDIAN(Instances!H712:Instances!H712),"min", MIN(Instances!H712:Instances!H712),"max", MAX(Instances!H712:Instances!H712),"diff", MAX(Instances!H712:Instances!H712)-MIN(Instances!H712:Instances!H712))</f>
        <v>0</v>
      </c>
      <c r="I712" s="1" cm="1">
        <f t="array" ref="I712">_xlfn.SWITCH($A$2,"average", AVERAGE(Instances!I712:Instances!I712),"median", MEDIAN(Instances!I712:Instances!I712),"min", MIN(Instances!I712:Instances!I712),"max", MAX(Instances!I712:Instances!I712),"diff", MAX(Instances!I712:Instances!I712)-MIN(Instances!I712:Instances!I712))</f>
        <v>0</v>
      </c>
      <c r="J712" s="1" cm="1">
        <f t="array" ref="J712">_xlfn.SWITCH($A$2,"average", AVERAGE(Instances!J712:Instances!J712),"median", MEDIAN(Instances!J712:Instances!J712),"min", MIN(Instances!J712:Instances!J712),"max", MAX(Instances!J712:Instances!J712),"diff", MAX(Instances!J712:Instances!J712)-MIN(Instances!J712:Instances!J712))</f>
        <v>0</v>
      </c>
      <c r="K712" s="1" cm="1">
        <f t="array" ref="K712">_xlfn.SWITCH($A$2,"average", AVERAGE(Instances!K712:Instances!K712),"median", MEDIAN(Instances!K712:Instances!K712),"min", MIN(Instances!K712:Instances!K712),"max", MAX(Instances!K712:Instances!K712),"diff", MAX(Instances!K712:Instances!K712)-MIN(Instances!K712:Instances!K712))</f>
        <v>0</v>
      </c>
      <c r="L712" s="1"/>
      <c r="M712" s="1" cm="1">
        <f t="array" ref="M712">_xlfn.SWITCH($A$2,"average", AVERAGE(Instances!M712:Instances!M712),"median", MEDIAN(Instances!M712:Instances!M712),"min", MIN(Instances!M712:Instances!M712),"max", MAX(Instances!M712:Instances!M712),"diff", MAX(Instances!M712:Instances!M712)-MIN(Instances!M712:Instances!M712))</f>
        <v>0</v>
      </c>
      <c r="N712" s="1" cm="1">
        <f t="array" ref="N712">_xlfn.SWITCH($A$2,"average", AVERAGE(Instances!N712:Instances!N712),"median", MEDIAN(Instances!N712:Instances!N712),"min", MIN(Instances!N712:Instances!N712),"max", MAX(Instances!N712:Instances!N712),"diff", MAX(Instances!N712:Instances!N712)-MIN(Instances!N712:Instances!N712))</f>
        <v>0</v>
      </c>
      <c r="O712" s="1"/>
      <c r="P712" s="1" cm="1">
        <f t="array" ref="P712">_xlfn.SWITCH($A$2,"average", AVERAGE(Instances!P712:Instances!P712),"median", MEDIAN(Instances!P712:Instances!P712),"min", MIN(Instances!P712:Instances!P712),"max", MAX(Instances!P712:Instances!P712),"diff", MAX(Instances!P712:Instances!P712)-MIN(Instances!P712:Instances!P712))</f>
        <v>0</v>
      </c>
      <c r="Q712" s="1" cm="1">
        <f t="array" ref="Q712">_xlfn.SWITCH($A$2,"average", AVERAGE(Instances!Q712:Instances!Q712),"median", MEDIAN(Instances!Q712:Instances!Q712),"min", MIN(Instances!Q712:Instances!Q712),"max", MAX(Instances!Q712:Instances!Q712),"diff", MAX(Instances!Q712:Instances!Q712)-MIN(Instances!Q712:Instances!Q712))</f>
        <v>0</v>
      </c>
      <c r="R712" s="1" cm="1">
        <f t="array" ref="R712">_xlfn.SWITCH($A$2,"average", AVERAGE(Instances!R712:Instances!R712),"median", MEDIAN(Instances!R712:Instances!R712),"min", MIN(Instances!R712:Instances!R712),"max", MAX(Instances!R712:Instances!R712),"diff", MAX(Instances!R712:Instances!R712)-MIN(Instances!R712:Instances!R712))</f>
        <v>0</v>
      </c>
      <c r="S712" s="1">
        <f>MIN($B712)</f>
        <v>0</v>
      </c>
      <c r="T712" s="1">
        <f>MIN($C712)</f>
        <v>0</v>
      </c>
      <c r="U712" s="1">
        <f>MIN($D712)</f>
        <v>0</v>
      </c>
      <c r="V712" s="1">
        <f>MIN($E712)</f>
        <v>0</v>
      </c>
      <c r="W712" s="1">
        <f>MIN($F712)</f>
        <v>0</v>
      </c>
      <c r="X712" s="1">
        <f>MIN($G712)</f>
        <v>0</v>
      </c>
      <c r="Y712" s="1">
        <f>MIN($H712)</f>
        <v>0</v>
      </c>
      <c r="Z712" s="1">
        <f>MIN($I712)</f>
        <v>0</v>
      </c>
      <c r="AA712" s="1">
        <f>MIN($J712)</f>
        <v>0</v>
      </c>
      <c r="AB712" s="1">
        <f>MIN($K712)</f>
        <v>0</v>
      </c>
      <c r="AC712" s="1">
        <f>MIN($M712)</f>
        <v>0</v>
      </c>
      <c r="AD712" s="1">
        <f>MIN($N712)</f>
        <v>0</v>
      </c>
      <c r="AE712" s="1">
        <f>MIN($P712)</f>
        <v>0</v>
      </c>
      <c r="AF712" s="1">
        <f>MIN($Q712)</f>
        <v>0</v>
      </c>
      <c r="AG712" s="1">
        <f>MIN($R712)</f>
        <v>0</v>
      </c>
      <c r="AH712" s="1">
        <f>MEDIAN($B712)</f>
        <v>0</v>
      </c>
      <c r="AI712" s="1">
        <f>MEDIAN($C712)</f>
        <v>0</v>
      </c>
      <c r="AJ712" s="1">
        <f>MEDIAN($D712)</f>
        <v>0</v>
      </c>
      <c r="AK712" s="1">
        <f>MEDIAN($E712)</f>
        <v>0</v>
      </c>
      <c r="AL712" s="1">
        <f>MEDIAN($F712)</f>
        <v>0</v>
      </c>
      <c r="AM712" s="1">
        <f>MEDIAN($G712)</f>
        <v>0</v>
      </c>
      <c r="AN712" s="1">
        <f>MEDIAN($H712)</f>
        <v>0</v>
      </c>
      <c r="AO712" s="1">
        <f>MEDIAN($I712)</f>
        <v>0</v>
      </c>
      <c r="AP712" s="1">
        <f>MEDIAN($J712)</f>
        <v>0</v>
      </c>
      <c r="AQ712" s="1">
        <f>MEDIAN($K712)</f>
        <v>0</v>
      </c>
      <c r="AR712" s="1">
        <f>MEDIAN($M712)</f>
        <v>0</v>
      </c>
      <c r="AS712" s="1">
        <f>MEDIAN($N712)</f>
        <v>0</v>
      </c>
      <c r="AT712" s="1">
        <f>MEDIAN($P712)</f>
        <v>0</v>
      </c>
      <c r="AU712" s="1">
        <f>MEDIAN($Q712)</f>
        <v>0</v>
      </c>
      <c r="AV712" s="1">
        <f>MEDIAN($R712)</f>
        <v>0</v>
      </c>
      <c r="AW712" s="1">
        <f>MAX($B712)</f>
        <v>0</v>
      </c>
      <c r="AX712" s="1">
        <f>MAX($C712)</f>
        <v>0</v>
      </c>
      <c r="AY712" s="1">
        <f>MAX($D712)</f>
        <v>0</v>
      </c>
      <c r="AZ712" s="1">
        <f>MAX($E712)</f>
        <v>0</v>
      </c>
      <c r="BA712" s="1">
        <f>MAX($F712)</f>
        <v>0</v>
      </c>
      <c r="BB712" s="1">
        <f>MAX($G712)</f>
        <v>0</v>
      </c>
      <c r="BC712" s="1">
        <f>MAX($H712)</f>
        <v>0</v>
      </c>
      <c r="BD712" s="1">
        <f>MAX($I712)</f>
        <v>0</v>
      </c>
      <c r="BE712" s="1">
        <f>MAX($J712)</f>
        <v>0</v>
      </c>
      <c r="BF712" s="1">
        <f>MAX($K712)</f>
        <v>0</v>
      </c>
      <c r="BG712" s="1">
        <f>MAX($M712)</f>
        <v>0</v>
      </c>
      <c r="BH712" s="1">
        <f>MAX($N712)</f>
        <v>0</v>
      </c>
      <c r="BI712" s="1">
        <f>MAX($P712)</f>
        <v>0</v>
      </c>
      <c r="BJ712" s="1">
        <f>MAX($Q712)</f>
        <v>0</v>
      </c>
      <c r="BK712" s="1">
        <f>MAX($R712)</f>
        <v>0</v>
      </c>
    </row>
    <row r="713" spans="1:63">
      <c r="A713" s="1" t="s">
        <v>227</v>
      </c>
      <c r="B713" s="1" cm="1">
        <f t="array" ref="B713">_xlfn.SWITCH($A$2,"average", AVERAGE(Instances!B713:Instances!B713),"median", MEDIAN(Instances!B713:Instances!B713),"min", MIN(Instances!B713:Instances!B713),"max", MAX(Instances!B713:Instances!B713),"diff", MAX(Instances!B713:Instances!B713)-MIN(Instances!B713:Instances!B713))</f>
        <v>0</v>
      </c>
      <c r="C713" s="1" cm="1">
        <f t="array" ref="C713">_xlfn.SWITCH($A$2,"average", AVERAGE(Instances!C713:Instances!C713),"median", MEDIAN(Instances!C713:Instances!C713),"min", MIN(Instances!C713:Instances!C713),"max", MAX(Instances!C713:Instances!C713),"diff", MAX(Instances!C713:Instances!C713)-MIN(Instances!C713:Instances!C713))</f>
        <v>0</v>
      </c>
      <c r="D713" s="1" cm="1">
        <f t="array" ref="D713">_xlfn.SWITCH($A$2,"average", AVERAGE(Instances!D713:Instances!D713),"median", MEDIAN(Instances!D713:Instances!D713),"min", MIN(Instances!D713:Instances!D713),"max", MAX(Instances!D713:Instances!D713),"diff", MAX(Instances!D713:Instances!D713)-MIN(Instances!D713:Instances!D713))</f>
        <v>0</v>
      </c>
      <c r="E713" s="1" cm="1">
        <f t="array" ref="E713">_xlfn.SWITCH($A$2,"average", AVERAGE(Instances!E713:Instances!E713),"median", MEDIAN(Instances!E713:Instances!E713),"min", MIN(Instances!E713:Instances!E713),"max", MAX(Instances!E713:Instances!E713),"diff", MAX(Instances!E713:Instances!E713)-MIN(Instances!E713:Instances!E713))</f>
        <v>0</v>
      </c>
      <c r="F713" s="1" cm="1">
        <f t="array" ref="F713">_xlfn.SWITCH($A$2,"average", AVERAGE(Instances!F713:Instances!F713),"median", MEDIAN(Instances!F713:Instances!F713),"min", MIN(Instances!F713:Instances!F713),"max", MAX(Instances!F713:Instances!F713),"diff", MAX(Instances!F713:Instances!F713)-MIN(Instances!F713:Instances!F713))</f>
        <v>0</v>
      </c>
      <c r="G713" s="1" cm="1">
        <f t="array" ref="G713">_xlfn.SWITCH($A$2,"average", AVERAGE(Instances!G713:Instances!G713),"median", MEDIAN(Instances!G713:Instances!G713),"min", MIN(Instances!G713:Instances!G713),"max", MAX(Instances!G713:Instances!G713),"diff", MAX(Instances!G713:Instances!G713)-MIN(Instances!G713:Instances!G713))</f>
        <v>0</v>
      </c>
      <c r="H713" s="1" cm="1">
        <f t="array" ref="H713">_xlfn.SWITCH($A$2,"average", AVERAGE(Instances!H713:Instances!H713),"median", MEDIAN(Instances!H713:Instances!H713),"min", MIN(Instances!H713:Instances!H713),"max", MAX(Instances!H713:Instances!H713),"diff", MAX(Instances!H713:Instances!H713)-MIN(Instances!H713:Instances!H713))</f>
        <v>0</v>
      </c>
      <c r="I713" s="1" cm="1">
        <f t="array" ref="I713">_xlfn.SWITCH($A$2,"average", AVERAGE(Instances!I713:Instances!I713),"median", MEDIAN(Instances!I713:Instances!I713),"min", MIN(Instances!I713:Instances!I713),"max", MAX(Instances!I713:Instances!I713),"diff", MAX(Instances!I713:Instances!I713)-MIN(Instances!I713:Instances!I713))</f>
        <v>0</v>
      </c>
      <c r="J713" s="1" cm="1">
        <f t="array" ref="J713">_xlfn.SWITCH($A$2,"average", AVERAGE(Instances!J713:Instances!J713),"median", MEDIAN(Instances!J713:Instances!J713),"min", MIN(Instances!J713:Instances!J713),"max", MAX(Instances!J713:Instances!J713),"diff", MAX(Instances!J713:Instances!J713)-MIN(Instances!J713:Instances!J713))</f>
        <v>0</v>
      </c>
      <c r="K713" s="1" cm="1">
        <f t="array" ref="K713">_xlfn.SWITCH($A$2,"average", AVERAGE(Instances!K713:Instances!K713),"median", MEDIAN(Instances!K713:Instances!K713),"min", MIN(Instances!K713:Instances!K713),"max", MAX(Instances!K713:Instances!K713),"diff", MAX(Instances!K713:Instances!K713)-MIN(Instances!K713:Instances!K713))</f>
        <v>0</v>
      </c>
      <c r="L713" s="1"/>
      <c r="M713" s="1" cm="1">
        <f t="array" ref="M713">_xlfn.SWITCH($A$2,"average", AVERAGE(Instances!M713:Instances!M713),"median", MEDIAN(Instances!M713:Instances!M713),"min", MIN(Instances!M713:Instances!M713),"max", MAX(Instances!M713:Instances!M713),"diff", MAX(Instances!M713:Instances!M713)-MIN(Instances!M713:Instances!M713))</f>
        <v>0</v>
      </c>
      <c r="N713" s="1" cm="1">
        <f t="array" ref="N713">_xlfn.SWITCH($A$2,"average", AVERAGE(Instances!N713:Instances!N713),"median", MEDIAN(Instances!N713:Instances!N713),"min", MIN(Instances!N713:Instances!N713),"max", MAX(Instances!N713:Instances!N713),"diff", MAX(Instances!N713:Instances!N713)-MIN(Instances!N713:Instances!N713))</f>
        <v>0</v>
      </c>
      <c r="O713" s="1"/>
      <c r="P713" s="1" cm="1">
        <f t="array" ref="P713">_xlfn.SWITCH($A$2,"average", AVERAGE(Instances!P713:Instances!P713),"median", MEDIAN(Instances!P713:Instances!P713),"min", MIN(Instances!P713:Instances!P713),"max", MAX(Instances!P713:Instances!P713),"diff", MAX(Instances!P713:Instances!P713)-MIN(Instances!P713:Instances!P713))</f>
        <v>0</v>
      </c>
      <c r="Q713" s="1" cm="1">
        <f t="array" ref="Q713">_xlfn.SWITCH($A$2,"average", AVERAGE(Instances!Q713:Instances!Q713),"median", MEDIAN(Instances!Q713:Instances!Q713),"min", MIN(Instances!Q713:Instances!Q713),"max", MAX(Instances!Q713:Instances!Q713),"diff", MAX(Instances!Q713:Instances!Q713)-MIN(Instances!Q713:Instances!Q713))</f>
        <v>0</v>
      </c>
      <c r="R713" s="1" cm="1">
        <f t="array" ref="R713">_xlfn.SWITCH($A$2,"average", AVERAGE(Instances!R713:Instances!R713),"median", MEDIAN(Instances!R713:Instances!R713),"min", MIN(Instances!R713:Instances!R713),"max", MAX(Instances!R713:Instances!R713),"diff", MAX(Instances!R713:Instances!R713)-MIN(Instances!R713:Instances!R713))</f>
        <v>0</v>
      </c>
      <c r="S713" s="1">
        <f>MIN($B713)</f>
        <v>0</v>
      </c>
      <c r="T713" s="1">
        <f>MIN($C713)</f>
        <v>0</v>
      </c>
      <c r="U713" s="1">
        <f>MIN($D713)</f>
        <v>0</v>
      </c>
      <c r="V713" s="1">
        <f>MIN($E713)</f>
        <v>0</v>
      </c>
      <c r="W713" s="1">
        <f>MIN($F713)</f>
        <v>0</v>
      </c>
      <c r="X713" s="1">
        <f>MIN($G713)</f>
        <v>0</v>
      </c>
      <c r="Y713" s="1">
        <f>MIN($H713)</f>
        <v>0</v>
      </c>
      <c r="Z713" s="1">
        <f>MIN($I713)</f>
        <v>0</v>
      </c>
      <c r="AA713" s="1">
        <f>MIN($J713)</f>
        <v>0</v>
      </c>
      <c r="AB713" s="1">
        <f>MIN($K713)</f>
        <v>0</v>
      </c>
      <c r="AC713" s="1">
        <f>MIN($M713)</f>
        <v>0</v>
      </c>
      <c r="AD713" s="1">
        <f>MIN($N713)</f>
        <v>0</v>
      </c>
      <c r="AE713" s="1">
        <f>MIN($P713)</f>
        <v>0</v>
      </c>
      <c r="AF713" s="1">
        <f>MIN($Q713)</f>
        <v>0</v>
      </c>
      <c r="AG713" s="1">
        <f>MIN($R713)</f>
        <v>0</v>
      </c>
      <c r="AH713" s="1">
        <f>MEDIAN($B713)</f>
        <v>0</v>
      </c>
      <c r="AI713" s="1">
        <f>MEDIAN($C713)</f>
        <v>0</v>
      </c>
      <c r="AJ713" s="1">
        <f>MEDIAN($D713)</f>
        <v>0</v>
      </c>
      <c r="AK713" s="1">
        <f>MEDIAN($E713)</f>
        <v>0</v>
      </c>
      <c r="AL713" s="1">
        <f>MEDIAN($F713)</f>
        <v>0</v>
      </c>
      <c r="AM713" s="1">
        <f>MEDIAN($G713)</f>
        <v>0</v>
      </c>
      <c r="AN713" s="1">
        <f>MEDIAN($H713)</f>
        <v>0</v>
      </c>
      <c r="AO713" s="1">
        <f>MEDIAN($I713)</f>
        <v>0</v>
      </c>
      <c r="AP713" s="1">
        <f>MEDIAN($J713)</f>
        <v>0</v>
      </c>
      <c r="AQ713" s="1">
        <f>MEDIAN($K713)</f>
        <v>0</v>
      </c>
      <c r="AR713" s="1">
        <f>MEDIAN($M713)</f>
        <v>0</v>
      </c>
      <c r="AS713" s="1">
        <f>MEDIAN($N713)</f>
        <v>0</v>
      </c>
      <c r="AT713" s="1">
        <f>MEDIAN($P713)</f>
        <v>0</v>
      </c>
      <c r="AU713" s="1">
        <f>MEDIAN($Q713)</f>
        <v>0</v>
      </c>
      <c r="AV713" s="1">
        <f>MEDIAN($R713)</f>
        <v>0</v>
      </c>
      <c r="AW713" s="1">
        <f>MAX($B713)</f>
        <v>0</v>
      </c>
      <c r="AX713" s="1">
        <f>MAX($C713)</f>
        <v>0</v>
      </c>
      <c r="AY713" s="1">
        <f>MAX($D713)</f>
        <v>0</v>
      </c>
      <c r="AZ713" s="1">
        <f>MAX($E713)</f>
        <v>0</v>
      </c>
      <c r="BA713" s="1">
        <f>MAX($F713)</f>
        <v>0</v>
      </c>
      <c r="BB713" s="1">
        <f>MAX($G713)</f>
        <v>0</v>
      </c>
      <c r="BC713" s="1">
        <f>MAX($H713)</f>
        <v>0</v>
      </c>
      <c r="BD713" s="1">
        <f>MAX($I713)</f>
        <v>0</v>
      </c>
      <c r="BE713" s="1">
        <f>MAX($J713)</f>
        <v>0</v>
      </c>
      <c r="BF713" s="1">
        <f>MAX($K713)</f>
        <v>0</v>
      </c>
      <c r="BG713" s="1">
        <f>MAX($M713)</f>
        <v>0</v>
      </c>
      <c r="BH713" s="1">
        <f>MAX($N713)</f>
        <v>0</v>
      </c>
      <c r="BI713" s="1">
        <f>MAX($P713)</f>
        <v>0</v>
      </c>
      <c r="BJ713" s="1">
        <f>MAX($Q713)</f>
        <v>0</v>
      </c>
      <c r="BK713" s="1">
        <f>MAX($R713)</f>
        <v>0</v>
      </c>
    </row>
    <row r="714" spans="1:63">
      <c r="A714" s="1" t="s">
        <v>228</v>
      </c>
      <c r="B714" s="1" cm="1">
        <f t="array" ref="B714">_xlfn.SWITCH($A$2,"average", AVERAGE(Instances!B714:Instances!B714),"median", MEDIAN(Instances!B714:Instances!B714),"min", MIN(Instances!B714:Instances!B714),"max", MAX(Instances!B714:Instances!B714),"diff", MAX(Instances!B714:Instances!B714)-MIN(Instances!B714:Instances!B714))</f>
        <v>0</v>
      </c>
      <c r="C714" s="1" cm="1">
        <f t="array" ref="C714">_xlfn.SWITCH($A$2,"average", AVERAGE(Instances!C714:Instances!C714),"median", MEDIAN(Instances!C714:Instances!C714),"min", MIN(Instances!C714:Instances!C714),"max", MAX(Instances!C714:Instances!C714),"diff", MAX(Instances!C714:Instances!C714)-MIN(Instances!C714:Instances!C714))</f>
        <v>0</v>
      </c>
      <c r="D714" s="1" cm="1">
        <f t="array" ref="D714">_xlfn.SWITCH($A$2,"average", AVERAGE(Instances!D714:Instances!D714),"median", MEDIAN(Instances!D714:Instances!D714),"min", MIN(Instances!D714:Instances!D714),"max", MAX(Instances!D714:Instances!D714),"diff", MAX(Instances!D714:Instances!D714)-MIN(Instances!D714:Instances!D714))</f>
        <v>0</v>
      </c>
      <c r="E714" s="1" cm="1">
        <f t="array" ref="E714">_xlfn.SWITCH($A$2,"average", AVERAGE(Instances!E714:Instances!E714),"median", MEDIAN(Instances!E714:Instances!E714),"min", MIN(Instances!E714:Instances!E714),"max", MAX(Instances!E714:Instances!E714),"diff", MAX(Instances!E714:Instances!E714)-MIN(Instances!E714:Instances!E714))</f>
        <v>0</v>
      </c>
      <c r="F714" s="1" cm="1">
        <f t="array" ref="F714">_xlfn.SWITCH($A$2,"average", AVERAGE(Instances!F714:Instances!F714),"median", MEDIAN(Instances!F714:Instances!F714),"min", MIN(Instances!F714:Instances!F714),"max", MAX(Instances!F714:Instances!F714),"diff", MAX(Instances!F714:Instances!F714)-MIN(Instances!F714:Instances!F714))</f>
        <v>0</v>
      </c>
      <c r="G714" s="1" cm="1">
        <f t="array" ref="G714">_xlfn.SWITCH($A$2,"average", AVERAGE(Instances!G714:Instances!G714),"median", MEDIAN(Instances!G714:Instances!G714),"min", MIN(Instances!G714:Instances!G714),"max", MAX(Instances!G714:Instances!G714),"diff", MAX(Instances!G714:Instances!G714)-MIN(Instances!G714:Instances!G714))</f>
        <v>0</v>
      </c>
      <c r="H714" s="1" cm="1">
        <f t="array" ref="H714">_xlfn.SWITCH($A$2,"average", AVERAGE(Instances!H714:Instances!H714),"median", MEDIAN(Instances!H714:Instances!H714),"min", MIN(Instances!H714:Instances!H714),"max", MAX(Instances!H714:Instances!H714),"diff", MAX(Instances!H714:Instances!H714)-MIN(Instances!H714:Instances!H714))</f>
        <v>0</v>
      </c>
      <c r="I714" s="1" cm="1">
        <f t="array" ref="I714">_xlfn.SWITCH($A$2,"average", AVERAGE(Instances!I714:Instances!I714),"median", MEDIAN(Instances!I714:Instances!I714),"min", MIN(Instances!I714:Instances!I714),"max", MAX(Instances!I714:Instances!I714),"diff", MAX(Instances!I714:Instances!I714)-MIN(Instances!I714:Instances!I714))</f>
        <v>0</v>
      </c>
      <c r="J714" s="1" cm="1">
        <f t="array" ref="J714">_xlfn.SWITCH($A$2,"average", AVERAGE(Instances!J714:Instances!J714),"median", MEDIAN(Instances!J714:Instances!J714),"min", MIN(Instances!J714:Instances!J714),"max", MAX(Instances!J714:Instances!J714),"diff", MAX(Instances!J714:Instances!J714)-MIN(Instances!J714:Instances!J714))</f>
        <v>0</v>
      </c>
      <c r="K714" s="1" cm="1">
        <f t="array" ref="K714">_xlfn.SWITCH($A$2,"average", AVERAGE(Instances!K714:Instances!K714),"median", MEDIAN(Instances!K714:Instances!K714),"min", MIN(Instances!K714:Instances!K714),"max", MAX(Instances!K714:Instances!K714),"diff", MAX(Instances!K714:Instances!K714)-MIN(Instances!K714:Instances!K714))</f>
        <v>0</v>
      </c>
      <c r="L714" s="1"/>
      <c r="M714" s="1" cm="1">
        <f t="array" ref="M714">_xlfn.SWITCH($A$2,"average", AVERAGE(Instances!M714:Instances!M714),"median", MEDIAN(Instances!M714:Instances!M714),"min", MIN(Instances!M714:Instances!M714),"max", MAX(Instances!M714:Instances!M714),"diff", MAX(Instances!M714:Instances!M714)-MIN(Instances!M714:Instances!M714))</f>
        <v>0</v>
      </c>
      <c r="N714" s="1" cm="1">
        <f t="array" ref="N714">_xlfn.SWITCH($A$2,"average", AVERAGE(Instances!N714:Instances!N714),"median", MEDIAN(Instances!N714:Instances!N714),"min", MIN(Instances!N714:Instances!N714),"max", MAX(Instances!N714:Instances!N714),"diff", MAX(Instances!N714:Instances!N714)-MIN(Instances!N714:Instances!N714))</f>
        <v>0</v>
      </c>
      <c r="O714" s="1"/>
      <c r="P714" s="1" cm="1">
        <f t="array" ref="P714">_xlfn.SWITCH($A$2,"average", AVERAGE(Instances!P714:Instances!P714),"median", MEDIAN(Instances!P714:Instances!P714),"min", MIN(Instances!P714:Instances!P714),"max", MAX(Instances!P714:Instances!P714),"diff", MAX(Instances!P714:Instances!P714)-MIN(Instances!P714:Instances!P714))</f>
        <v>0</v>
      </c>
      <c r="Q714" s="1" cm="1">
        <f t="array" ref="Q714">_xlfn.SWITCH($A$2,"average", AVERAGE(Instances!Q714:Instances!Q714),"median", MEDIAN(Instances!Q714:Instances!Q714),"min", MIN(Instances!Q714:Instances!Q714),"max", MAX(Instances!Q714:Instances!Q714),"diff", MAX(Instances!Q714:Instances!Q714)-MIN(Instances!Q714:Instances!Q714))</f>
        <v>0</v>
      </c>
      <c r="R714" s="1" cm="1">
        <f t="array" ref="R714">_xlfn.SWITCH($A$2,"average", AVERAGE(Instances!R714:Instances!R714),"median", MEDIAN(Instances!R714:Instances!R714),"min", MIN(Instances!R714:Instances!R714),"max", MAX(Instances!R714:Instances!R714),"diff", MAX(Instances!R714:Instances!R714)-MIN(Instances!R714:Instances!R714))</f>
        <v>0</v>
      </c>
      <c r="S714" s="1">
        <f>MIN($B714)</f>
        <v>0</v>
      </c>
      <c r="T714" s="1">
        <f>MIN($C714)</f>
        <v>0</v>
      </c>
      <c r="U714" s="1">
        <f>MIN($D714)</f>
        <v>0</v>
      </c>
      <c r="V714" s="1">
        <f>MIN($E714)</f>
        <v>0</v>
      </c>
      <c r="W714" s="1">
        <f>MIN($F714)</f>
        <v>0</v>
      </c>
      <c r="X714" s="1">
        <f>MIN($G714)</f>
        <v>0</v>
      </c>
      <c r="Y714" s="1">
        <f>MIN($H714)</f>
        <v>0</v>
      </c>
      <c r="Z714" s="1">
        <f>MIN($I714)</f>
        <v>0</v>
      </c>
      <c r="AA714" s="1">
        <f>MIN($J714)</f>
        <v>0</v>
      </c>
      <c r="AB714" s="1">
        <f>MIN($K714)</f>
        <v>0</v>
      </c>
      <c r="AC714" s="1">
        <f>MIN($M714)</f>
        <v>0</v>
      </c>
      <c r="AD714" s="1">
        <f>MIN($N714)</f>
        <v>0</v>
      </c>
      <c r="AE714" s="1">
        <f>MIN($P714)</f>
        <v>0</v>
      </c>
      <c r="AF714" s="1">
        <f>MIN($Q714)</f>
        <v>0</v>
      </c>
      <c r="AG714" s="1">
        <f>MIN($R714)</f>
        <v>0</v>
      </c>
      <c r="AH714" s="1">
        <f>MEDIAN($B714)</f>
        <v>0</v>
      </c>
      <c r="AI714" s="1">
        <f>MEDIAN($C714)</f>
        <v>0</v>
      </c>
      <c r="AJ714" s="1">
        <f>MEDIAN($D714)</f>
        <v>0</v>
      </c>
      <c r="AK714" s="1">
        <f>MEDIAN($E714)</f>
        <v>0</v>
      </c>
      <c r="AL714" s="1">
        <f>MEDIAN($F714)</f>
        <v>0</v>
      </c>
      <c r="AM714" s="1">
        <f>MEDIAN($G714)</f>
        <v>0</v>
      </c>
      <c r="AN714" s="1">
        <f>MEDIAN($H714)</f>
        <v>0</v>
      </c>
      <c r="AO714" s="1">
        <f>MEDIAN($I714)</f>
        <v>0</v>
      </c>
      <c r="AP714" s="1">
        <f>MEDIAN($J714)</f>
        <v>0</v>
      </c>
      <c r="AQ714" s="1">
        <f>MEDIAN($K714)</f>
        <v>0</v>
      </c>
      <c r="AR714" s="1">
        <f>MEDIAN($M714)</f>
        <v>0</v>
      </c>
      <c r="AS714" s="1">
        <f>MEDIAN($N714)</f>
        <v>0</v>
      </c>
      <c r="AT714" s="1">
        <f>MEDIAN($P714)</f>
        <v>0</v>
      </c>
      <c r="AU714" s="1">
        <f>MEDIAN($Q714)</f>
        <v>0</v>
      </c>
      <c r="AV714" s="1">
        <f>MEDIAN($R714)</f>
        <v>0</v>
      </c>
      <c r="AW714" s="1">
        <f>MAX($B714)</f>
        <v>0</v>
      </c>
      <c r="AX714" s="1">
        <f>MAX($C714)</f>
        <v>0</v>
      </c>
      <c r="AY714" s="1">
        <f>MAX($D714)</f>
        <v>0</v>
      </c>
      <c r="AZ714" s="1">
        <f>MAX($E714)</f>
        <v>0</v>
      </c>
      <c r="BA714" s="1">
        <f>MAX($F714)</f>
        <v>0</v>
      </c>
      <c r="BB714" s="1">
        <f>MAX($G714)</f>
        <v>0</v>
      </c>
      <c r="BC714" s="1">
        <f>MAX($H714)</f>
        <v>0</v>
      </c>
      <c r="BD714" s="1">
        <f>MAX($I714)</f>
        <v>0</v>
      </c>
      <c r="BE714" s="1">
        <f>MAX($J714)</f>
        <v>0</v>
      </c>
      <c r="BF714" s="1">
        <f>MAX($K714)</f>
        <v>0</v>
      </c>
      <c r="BG714" s="1">
        <f>MAX($M714)</f>
        <v>0</v>
      </c>
      <c r="BH714" s="1">
        <f>MAX($N714)</f>
        <v>0</v>
      </c>
      <c r="BI714" s="1">
        <f>MAX($P714)</f>
        <v>0</v>
      </c>
      <c r="BJ714" s="1">
        <f>MAX($Q714)</f>
        <v>0</v>
      </c>
      <c r="BK714" s="1">
        <f>MAX($R714)</f>
        <v>0</v>
      </c>
    </row>
    <row r="715" spans="1:63">
      <c r="A715" s="1" t="s">
        <v>229</v>
      </c>
      <c r="B715" s="1" cm="1">
        <f t="array" ref="B715">_xlfn.SWITCH($A$2,"average", AVERAGE(Instances!B715:Instances!B715),"median", MEDIAN(Instances!B715:Instances!B715),"min", MIN(Instances!B715:Instances!B715),"max", MAX(Instances!B715:Instances!B715),"diff", MAX(Instances!B715:Instances!B715)-MIN(Instances!B715:Instances!B715))</f>
        <v>0</v>
      </c>
      <c r="C715" s="1" cm="1">
        <f t="array" ref="C715">_xlfn.SWITCH($A$2,"average", AVERAGE(Instances!C715:Instances!C715),"median", MEDIAN(Instances!C715:Instances!C715),"min", MIN(Instances!C715:Instances!C715),"max", MAX(Instances!C715:Instances!C715),"diff", MAX(Instances!C715:Instances!C715)-MIN(Instances!C715:Instances!C715))</f>
        <v>0</v>
      </c>
      <c r="D715" s="1" cm="1">
        <f t="array" ref="D715">_xlfn.SWITCH($A$2,"average", AVERAGE(Instances!D715:Instances!D715),"median", MEDIAN(Instances!D715:Instances!D715),"min", MIN(Instances!D715:Instances!D715),"max", MAX(Instances!D715:Instances!D715),"diff", MAX(Instances!D715:Instances!D715)-MIN(Instances!D715:Instances!D715))</f>
        <v>0</v>
      </c>
      <c r="E715" s="1" cm="1">
        <f t="array" ref="E715">_xlfn.SWITCH($A$2,"average", AVERAGE(Instances!E715:Instances!E715),"median", MEDIAN(Instances!E715:Instances!E715),"min", MIN(Instances!E715:Instances!E715),"max", MAX(Instances!E715:Instances!E715),"diff", MAX(Instances!E715:Instances!E715)-MIN(Instances!E715:Instances!E715))</f>
        <v>0</v>
      </c>
      <c r="F715" s="1" cm="1">
        <f t="array" ref="F715">_xlfn.SWITCH($A$2,"average", AVERAGE(Instances!F715:Instances!F715),"median", MEDIAN(Instances!F715:Instances!F715),"min", MIN(Instances!F715:Instances!F715),"max", MAX(Instances!F715:Instances!F715),"diff", MAX(Instances!F715:Instances!F715)-MIN(Instances!F715:Instances!F715))</f>
        <v>0</v>
      </c>
      <c r="G715" s="1" cm="1">
        <f t="array" ref="G715">_xlfn.SWITCH($A$2,"average", AVERAGE(Instances!G715:Instances!G715),"median", MEDIAN(Instances!G715:Instances!G715),"min", MIN(Instances!G715:Instances!G715),"max", MAX(Instances!G715:Instances!G715),"diff", MAX(Instances!G715:Instances!G715)-MIN(Instances!G715:Instances!G715))</f>
        <v>0</v>
      </c>
      <c r="H715" s="1" cm="1">
        <f t="array" ref="H715">_xlfn.SWITCH($A$2,"average", AVERAGE(Instances!H715:Instances!H715),"median", MEDIAN(Instances!H715:Instances!H715),"min", MIN(Instances!H715:Instances!H715),"max", MAX(Instances!H715:Instances!H715),"diff", MAX(Instances!H715:Instances!H715)-MIN(Instances!H715:Instances!H715))</f>
        <v>0</v>
      </c>
      <c r="I715" s="1" cm="1">
        <f t="array" ref="I715">_xlfn.SWITCH($A$2,"average", AVERAGE(Instances!I715:Instances!I715),"median", MEDIAN(Instances!I715:Instances!I715),"min", MIN(Instances!I715:Instances!I715),"max", MAX(Instances!I715:Instances!I715),"diff", MAX(Instances!I715:Instances!I715)-MIN(Instances!I715:Instances!I715))</f>
        <v>0</v>
      </c>
      <c r="J715" s="1" cm="1">
        <f t="array" ref="J715">_xlfn.SWITCH($A$2,"average", AVERAGE(Instances!J715:Instances!J715),"median", MEDIAN(Instances!J715:Instances!J715),"min", MIN(Instances!J715:Instances!J715),"max", MAX(Instances!J715:Instances!J715),"diff", MAX(Instances!J715:Instances!J715)-MIN(Instances!J715:Instances!J715))</f>
        <v>0</v>
      </c>
      <c r="K715" s="1" cm="1">
        <f t="array" ref="K715">_xlfn.SWITCH($A$2,"average", AVERAGE(Instances!K715:Instances!K715),"median", MEDIAN(Instances!K715:Instances!K715),"min", MIN(Instances!K715:Instances!K715),"max", MAX(Instances!K715:Instances!K715),"diff", MAX(Instances!K715:Instances!K715)-MIN(Instances!K715:Instances!K715))</f>
        <v>0</v>
      </c>
      <c r="L715" s="1"/>
      <c r="M715" s="1" cm="1">
        <f t="array" ref="M715">_xlfn.SWITCH($A$2,"average", AVERAGE(Instances!M715:Instances!M715),"median", MEDIAN(Instances!M715:Instances!M715),"min", MIN(Instances!M715:Instances!M715),"max", MAX(Instances!M715:Instances!M715),"diff", MAX(Instances!M715:Instances!M715)-MIN(Instances!M715:Instances!M715))</f>
        <v>0</v>
      </c>
      <c r="N715" s="1" cm="1">
        <f t="array" ref="N715">_xlfn.SWITCH($A$2,"average", AVERAGE(Instances!N715:Instances!N715),"median", MEDIAN(Instances!N715:Instances!N715),"min", MIN(Instances!N715:Instances!N715),"max", MAX(Instances!N715:Instances!N715),"diff", MAX(Instances!N715:Instances!N715)-MIN(Instances!N715:Instances!N715))</f>
        <v>0</v>
      </c>
      <c r="O715" s="1"/>
      <c r="P715" s="1" cm="1">
        <f t="array" ref="P715">_xlfn.SWITCH($A$2,"average", AVERAGE(Instances!P715:Instances!P715),"median", MEDIAN(Instances!P715:Instances!P715),"min", MIN(Instances!P715:Instances!P715),"max", MAX(Instances!P715:Instances!P715),"diff", MAX(Instances!P715:Instances!P715)-MIN(Instances!P715:Instances!P715))</f>
        <v>0</v>
      </c>
      <c r="Q715" s="1" cm="1">
        <f t="array" ref="Q715">_xlfn.SWITCH($A$2,"average", AVERAGE(Instances!Q715:Instances!Q715),"median", MEDIAN(Instances!Q715:Instances!Q715),"min", MIN(Instances!Q715:Instances!Q715),"max", MAX(Instances!Q715:Instances!Q715),"diff", MAX(Instances!Q715:Instances!Q715)-MIN(Instances!Q715:Instances!Q715))</f>
        <v>0</v>
      </c>
      <c r="R715" s="1" cm="1">
        <f t="array" ref="R715">_xlfn.SWITCH($A$2,"average", AVERAGE(Instances!R715:Instances!R715),"median", MEDIAN(Instances!R715:Instances!R715),"min", MIN(Instances!R715:Instances!R715),"max", MAX(Instances!R715:Instances!R715),"diff", MAX(Instances!R715:Instances!R715)-MIN(Instances!R715:Instances!R715))</f>
        <v>0</v>
      </c>
      <c r="S715" s="1">
        <f>MIN($B715)</f>
        <v>0</v>
      </c>
      <c r="T715" s="1">
        <f>MIN($C715)</f>
        <v>0</v>
      </c>
      <c r="U715" s="1">
        <f>MIN($D715)</f>
        <v>0</v>
      </c>
      <c r="V715" s="1">
        <f>MIN($E715)</f>
        <v>0</v>
      </c>
      <c r="W715" s="1">
        <f>MIN($F715)</f>
        <v>0</v>
      </c>
      <c r="X715" s="1">
        <f>MIN($G715)</f>
        <v>0</v>
      </c>
      <c r="Y715" s="1">
        <f>MIN($H715)</f>
        <v>0</v>
      </c>
      <c r="Z715" s="1">
        <f>MIN($I715)</f>
        <v>0</v>
      </c>
      <c r="AA715" s="1">
        <f>MIN($J715)</f>
        <v>0</v>
      </c>
      <c r="AB715" s="1">
        <f>MIN($K715)</f>
        <v>0</v>
      </c>
      <c r="AC715" s="1">
        <f>MIN($M715)</f>
        <v>0</v>
      </c>
      <c r="AD715" s="1">
        <f>MIN($N715)</f>
        <v>0</v>
      </c>
      <c r="AE715" s="1">
        <f>MIN($P715)</f>
        <v>0</v>
      </c>
      <c r="AF715" s="1">
        <f>MIN($Q715)</f>
        <v>0</v>
      </c>
      <c r="AG715" s="1">
        <f>MIN($R715)</f>
        <v>0</v>
      </c>
      <c r="AH715" s="1">
        <f>MEDIAN($B715)</f>
        <v>0</v>
      </c>
      <c r="AI715" s="1">
        <f>MEDIAN($C715)</f>
        <v>0</v>
      </c>
      <c r="AJ715" s="1">
        <f>MEDIAN($D715)</f>
        <v>0</v>
      </c>
      <c r="AK715" s="1">
        <f>MEDIAN($E715)</f>
        <v>0</v>
      </c>
      <c r="AL715" s="1">
        <f>MEDIAN($F715)</f>
        <v>0</v>
      </c>
      <c r="AM715" s="1">
        <f>MEDIAN($G715)</f>
        <v>0</v>
      </c>
      <c r="AN715" s="1">
        <f>MEDIAN($H715)</f>
        <v>0</v>
      </c>
      <c r="AO715" s="1">
        <f>MEDIAN($I715)</f>
        <v>0</v>
      </c>
      <c r="AP715" s="1">
        <f>MEDIAN($J715)</f>
        <v>0</v>
      </c>
      <c r="AQ715" s="1">
        <f>MEDIAN($K715)</f>
        <v>0</v>
      </c>
      <c r="AR715" s="1">
        <f>MEDIAN($M715)</f>
        <v>0</v>
      </c>
      <c r="AS715" s="1">
        <f>MEDIAN($N715)</f>
        <v>0</v>
      </c>
      <c r="AT715" s="1">
        <f>MEDIAN($P715)</f>
        <v>0</v>
      </c>
      <c r="AU715" s="1">
        <f>MEDIAN($Q715)</f>
        <v>0</v>
      </c>
      <c r="AV715" s="1">
        <f>MEDIAN($R715)</f>
        <v>0</v>
      </c>
      <c r="AW715" s="1">
        <f>MAX($B715)</f>
        <v>0</v>
      </c>
      <c r="AX715" s="1">
        <f>MAX($C715)</f>
        <v>0</v>
      </c>
      <c r="AY715" s="1">
        <f>MAX($D715)</f>
        <v>0</v>
      </c>
      <c r="AZ715" s="1">
        <f>MAX($E715)</f>
        <v>0</v>
      </c>
      <c r="BA715" s="1">
        <f>MAX($F715)</f>
        <v>0</v>
      </c>
      <c r="BB715" s="1">
        <f>MAX($G715)</f>
        <v>0</v>
      </c>
      <c r="BC715" s="1">
        <f>MAX($H715)</f>
        <v>0</v>
      </c>
      <c r="BD715" s="1">
        <f>MAX($I715)</f>
        <v>0</v>
      </c>
      <c r="BE715" s="1">
        <f>MAX($J715)</f>
        <v>0</v>
      </c>
      <c r="BF715" s="1">
        <f>MAX($K715)</f>
        <v>0</v>
      </c>
      <c r="BG715" s="1">
        <f>MAX($M715)</f>
        <v>0</v>
      </c>
      <c r="BH715" s="1">
        <f>MAX($N715)</f>
        <v>0</v>
      </c>
      <c r="BI715" s="1">
        <f>MAX($P715)</f>
        <v>0</v>
      </c>
      <c r="BJ715" s="1">
        <f>MAX($Q715)</f>
        <v>0</v>
      </c>
      <c r="BK715" s="1">
        <f>MAX($R715)</f>
        <v>0</v>
      </c>
    </row>
    <row r="716" spans="1:63">
      <c r="A716" s="1" t="s">
        <v>230</v>
      </c>
      <c r="B716" s="1" cm="1">
        <f t="array" ref="B716">_xlfn.SWITCH($A$2,"average", AVERAGE(Instances!B716:Instances!B716),"median", MEDIAN(Instances!B716:Instances!B716),"min", MIN(Instances!B716:Instances!B716),"max", MAX(Instances!B716:Instances!B716),"diff", MAX(Instances!B716:Instances!B716)-MIN(Instances!B716:Instances!B716))</f>
        <v>0</v>
      </c>
      <c r="C716" s="1" cm="1">
        <f t="array" ref="C716">_xlfn.SWITCH($A$2,"average", AVERAGE(Instances!C716:Instances!C716),"median", MEDIAN(Instances!C716:Instances!C716),"min", MIN(Instances!C716:Instances!C716),"max", MAX(Instances!C716:Instances!C716),"diff", MAX(Instances!C716:Instances!C716)-MIN(Instances!C716:Instances!C716))</f>
        <v>0</v>
      </c>
      <c r="D716" s="1" cm="1">
        <f t="array" ref="D716">_xlfn.SWITCH($A$2,"average", AVERAGE(Instances!D716:Instances!D716),"median", MEDIAN(Instances!D716:Instances!D716),"min", MIN(Instances!D716:Instances!D716),"max", MAX(Instances!D716:Instances!D716),"diff", MAX(Instances!D716:Instances!D716)-MIN(Instances!D716:Instances!D716))</f>
        <v>0</v>
      </c>
      <c r="E716" s="1" cm="1">
        <f t="array" ref="E716">_xlfn.SWITCH($A$2,"average", AVERAGE(Instances!E716:Instances!E716),"median", MEDIAN(Instances!E716:Instances!E716),"min", MIN(Instances!E716:Instances!E716),"max", MAX(Instances!E716:Instances!E716),"diff", MAX(Instances!E716:Instances!E716)-MIN(Instances!E716:Instances!E716))</f>
        <v>0</v>
      </c>
      <c r="F716" s="1" cm="1">
        <f t="array" ref="F716">_xlfn.SWITCH($A$2,"average", AVERAGE(Instances!F716:Instances!F716),"median", MEDIAN(Instances!F716:Instances!F716),"min", MIN(Instances!F716:Instances!F716),"max", MAX(Instances!F716:Instances!F716),"diff", MAX(Instances!F716:Instances!F716)-MIN(Instances!F716:Instances!F716))</f>
        <v>0</v>
      </c>
      <c r="G716" s="1" cm="1">
        <f t="array" ref="G716">_xlfn.SWITCH($A$2,"average", AVERAGE(Instances!G716:Instances!G716),"median", MEDIAN(Instances!G716:Instances!G716),"min", MIN(Instances!G716:Instances!G716),"max", MAX(Instances!G716:Instances!G716),"diff", MAX(Instances!G716:Instances!G716)-MIN(Instances!G716:Instances!G716))</f>
        <v>0</v>
      </c>
      <c r="H716" s="1" cm="1">
        <f t="array" ref="H716">_xlfn.SWITCH($A$2,"average", AVERAGE(Instances!H716:Instances!H716),"median", MEDIAN(Instances!H716:Instances!H716),"min", MIN(Instances!H716:Instances!H716),"max", MAX(Instances!H716:Instances!H716),"diff", MAX(Instances!H716:Instances!H716)-MIN(Instances!H716:Instances!H716))</f>
        <v>0</v>
      </c>
      <c r="I716" s="1" cm="1">
        <f t="array" ref="I716">_xlfn.SWITCH($A$2,"average", AVERAGE(Instances!I716:Instances!I716),"median", MEDIAN(Instances!I716:Instances!I716),"min", MIN(Instances!I716:Instances!I716),"max", MAX(Instances!I716:Instances!I716),"diff", MAX(Instances!I716:Instances!I716)-MIN(Instances!I716:Instances!I716))</f>
        <v>0</v>
      </c>
      <c r="J716" s="1" cm="1">
        <f t="array" ref="J716">_xlfn.SWITCH($A$2,"average", AVERAGE(Instances!J716:Instances!J716),"median", MEDIAN(Instances!J716:Instances!J716),"min", MIN(Instances!J716:Instances!J716),"max", MAX(Instances!J716:Instances!J716),"diff", MAX(Instances!J716:Instances!J716)-MIN(Instances!J716:Instances!J716))</f>
        <v>0</v>
      </c>
      <c r="K716" s="1" cm="1">
        <f t="array" ref="K716">_xlfn.SWITCH($A$2,"average", AVERAGE(Instances!K716:Instances!K716),"median", MEDIAN(Instances!K716:Instances!K716),"min", MIN(Instances!K716:Instances!K716),"max", MAX(Instances!K716:Instances!K716),"diff", MAX(Instances!K716:Instances!K716)-MIN(Instances!K716:Instances!K716))</f>
        <v>0</v>
      </c>
      <c r="L716" s="1"/>
      <c r="M716" s="1" cm="1">
        <f t="array" ref="M716">_xlfn.SWITCH($A$2,"average", AVERAGE(Instances!M716:Instances!M716),"median", MEDIAN(Instances!M716:Instances!M716),"min", MIN(Instances!M716:Instances!M716),"max", MAX(Instances!M716:Instances!M716),"diff", MAX(Instances!M716:Instances!M716)-MIN(Instances!M716:Instances!M716))</f>
        <v>0</v>
      </c>
      <c r="N716" s="1" cm="1">
        <f t="array" ref="N716">_xlfn.SWITCH($A$2,"average", AVERAGE(Instances!N716:Instances!N716),"median", MEDIAN(Instances!N716:Instances!N716),"min", MIN(Instances!N716:Instances!N716),"max", MAX(Instances!N716:Instances!N716),"diff", MAX(Instances!N716:Instances!N716)-MIN(Instances!N716:Instances!N716))</f>
        <v>0</v>
      </c>
      <c r="O716" s="1"/>
      <c r="P716" s="1" cm="1">
        <f t="array" ref="P716">_xlfn.SWITCH($A$2,"average", AVERAGE(Instances!P716:Instances!P716),"median", MEDIAN(Instances!P716:Instances!P716),"min", MIN(Instances!P716:Instances!P716),"max", MAX(Instances!P716:Instances!P716),"diff", MAX(Instances!P716:Instances!P716)-MIN(Instances!P716:Instances!P716))</f>
        <v>0</v>
      </c>
      <c r="Q716" s="1" cm="1">
        <f t="array" ref="Q716">_xlfn.SWITCH($A$2,"average", AVERAGE(Instances!Q716:Instances!Q716),"median", MEDIAN(Instances!Q716:Instances!Q716),"min", MIN(Instances!Q716:Instances!Q716),"max", MAX(Instances!Q716:Instances!Q716),"diff", MAX(Instances!Q716:Instances!Q716)-MIN(Instances!Q716:Instances!Q716))</f>
        <v>0</v>
      </c>
      <c r="R716" s="1" cm="1">
        <f t="array" ref="R716">_xlfn.SWITCH($A$2,"average", AVERAGE(Instances!R716:Instances!R716),"median", MEDIAN(Instances!R716:Instances!R716),"min", MIN(Instances!R716:Instances!R716),"max", MAX(Instances!R716:Instances!R716),"diff", MAX(Instances!R716:Instances!R716)-MIN(Instances!R716:Instances!R716))</f>
        <v>0</v>
      </c>
      <c r="S716" s="1">
        <f>MIN($B716)</f>
        <v>0</v>
      </c>
      <c r="T716" s="1">
        <f>MIN($C716)</f>
        <v>0</v>
      </c>
      <c r="U716" s="1">
        <f>MIN($D716)</f>
        <v>0</v>
      </c>
      <c r="V716" s="1">
        <f>MIN($E716)</f>
        <v>0</v>
      </c>
      <c r="W716" s="1">
        <f>MIN($F716)</f>
        <v>0</v>
      </c>
      <c r="X716" s="1">
        <f>MIN($G716)</f>
        <v>0</v>
      </c>
      <c r="Y716" s="1">
        <f>MIN($H716)</f>
        <v>0</v>
      </c>
      <c r="Z716" s="1">
        <f>MIN($I716)</f>
        <v>0</v>
      </c>
      <c r="AA716" s="1">
        <f>MIN($J716)</f>
        <v>0</v>
      </c>
      <c r="AB716" s="1">
        <f>MIN($K716)</f>
        <v>0</v>
      </c>
      <c r="AC716" s="1">
        <f>MIN($M716)</f>
        <v>0</v>
      </c>
      <c r="AD716" s="1">
        <f>MIN($N716)</f>
        <v>0</v>
      </c>
      <c r="AE716" s="1">
        <f>MIN($P716)</f>
        <v>0</v>
      </c>
      <c r="AF716" s="1">
        <f>MIN($Q716)</f>
        <v>0</v>
      </c>
      <c r="AG716" s="1">
        <f>MIN($R716)</f>
        <v>0</v>
      </c>
      <c r="AH716" s="1">
        <f>MEDIAN($B716)</f>
        <v>0</v>
      </c>
      <c r="AI716" s="1">
        <f>MEDIAN($C716)</f>
        <v>0</v>
      </c>
      <c r="AJ716" s="1">
        <f>MEDIAN($D716)</f>
        <v>0</v>
      </c>
      <c r="AK716" s="1">
        <f>MEDIAN($E716)</f>
        <v>0</v>
      </c>
      <c r="AL716" s="1">
        <f>MEDIAN($F716)</f>
        <v>0</v>
      </c>
      <c r="AM716" s="1">
        <f>MEDIAN($G716)</f>
        <v>0</v>
      </c>
      <c r="AN716" s="1">
        <f>MEDIAN($H716)</f>
        <v>0</v>
      </c>
      <c r="AO716" s="1">
        <f>MEDIAN($I716)</f>
        <v>0</v>
      </c>
      <c r="AP716" s="1">
        <f>MEDIAN($J716)</f>
        <v>0</v>
      </c>
      <c r="AQ716" s="1">
        <f>MEDIAN($K716)</f>
        <v>0</v>
      </c>
      <c r="AR716" s="1">
        <f>MEDIAN($M716)</f>
        <v>0</v>
      </c>
      <c r="AS716" s="1">
        <f>MEDIAN($N716)</f>
        <v>0</v>
      </c>
      <c r="AT716" s="1">
        <f>MEDIAN($P716)</f>
        <v>0</v>
      </c>
      <c r="AU716" s="1">
        <f>MEDIAN($Q716)</f>
        <v>0</v>
      </c>
      <c r="AV716" s="1">
        <f>MEDIAN($R716)</f>
        <v>0</v>
      </c>
      <c r="AW716" s="1">
        <f>MAX($B716)</f>
        <v>0</v>
      </c>
      <c r="AX716" s="1">
        <f>MAX($C716)</f>
        <v>0</v>
      </c>
      <c r="AY716" s="1">
        <f>MAX($D716)</f>
        <v>0</v>
      </c>
      <c r="AZ716" s="1">
        <f>MAX($E716)</f>
        <v>0</v>
      </c>
      <c r="BA716" s="1">
        <f>MAX($F716)</f>
        <v>0</v>
      </c>
      <c r="BB716" s="1">
        <f>MAX($G716)</f>
        <v>0</v>
      </c>
      <c r="BC716" s="1">
        <f>MAX($H716)</f>
        <v>0</v>
      </c>
      <c r="BD716" s="1">
        <f>MAX($I716)</f>
        <v>0</v>
      </c>
      <c r="BE716" s="1">
        <f>MAX($J716)</f>
        <v>0</v>
      </c>
      <c r="BF716" s="1">
        <f>MAX($K716)</f>
        <v>0</v>
      </c>
      <c r="BG716" s="1">
        <f>MAX($M716)</f>
        <v>0</v>
      </c>
      <c r="BH716" s="1">
        <f>MAX($N716)</f>
        <v>0</v>
      </c>
      <c r="BI716" s="1">
        <f>MAX($P716)</f>
        <v>0</v>
      </c>
      <c r="BJ716" s="1">
        <f>MAX($Q716)</f>
        <v>0</v>
      </c>
      <c r="BK716" s="1">
        <f>MAX($R716)</f>
        <v>0</v>
      </c>
    </row>
    <row r="717" spans="1:63">
      <c r="A717" s="1" t="s">
        <v>231</v>
      </c>
      <c r="B717" s="1" cm="1">
        <f t="array" ref="B717">_xlfn.SWITCH($A$2,"average", AVERAGE(Instances!B717:Instances!B717),"median", MEDIAN(Instances!B717:Instances!B717),"min", MIN(Instances!B717:Instances!B717),"max", MAX(Instances!B717:Instances!B717),"diff", MAX(Instances!B717:Instances!B717)-MIN(Instances!B717:Instances!B717))</f>
        <v>0</v>
      </c>
      <c r="C717" s="1" cm="1">
        <f t="array" ref="C717">_xlfn.SWITCH($A$2,"average", AVERAGE(Instances!C717:Instances!C717),"median", MEDIAN(Instances!C717:Instances!C717),"min", MIN(Instances!C717:Instances!C717),"max", MAX(Instances!C717:Instances!C717),"diff", MAX(Instances!C717:Instances!C717)-MIN(Instances!C717:Instances!C717))</f>
        <v>0</v>
      </c>
      <c r="D717" s="1" cm="1">
        <f t="array" ref="D717">_xlfn.SWITCH($A$2,"average", AVERAGE(Instances!D717:Instances!D717),"median", MEDIAN(Instances!D717:Instances!D717),"min", MIN(Instances!D717:Instances!D717),"max", MAX(Instances!D717:Instances!D717),"diff", MAX(Instances!D717:Instances!D717)-MIN(Instances!D717:Instances!D717))</f>
        <v>0</v>
      </c>
      <c r="E717" s="1" cm="1">
        <f t="array" ref="E717">_xlfn.SWITCH($A$2,"average", AVERAGE(Instances!E717:Instances!E717),"median", MEDIAN(Instances!E717:Instances!E717),"min", MIN(Instances!E717:Instances!E717),"max", MAX(Instances!E717:Instances!E717),"diff", MAX(Instances!E717:Instances!E717)-MIN(Instances!E717:Instances!E717))</f>
        <v>0</v>
      </c>
      <c r="F717" s="1" cm="1">
        <f t="array" ref="F717">_xlfn.SWITCH($A$2,"average", AVERAGE(Instances!F717:Instances!F717),"median", MEDIAN(Instances!F717:Instances!F717),"min", MIN(Instances!F717:Instances!F717),"max", MAX(Instances!F717:Instances!F717),"diff", MAX(Instances!F717:Instances!F717)-MIN(Instances!F717:Instances!F717))</f>
        <v>0</v>
      </c>
      <c r="G717" s="1" cm="1">
        <f t="array" ref="G717">_xlfn.SWITCH($A$2,"average", AVERAGE(Instances!G717:Instances!G717),"median", MEDIAN(Instances!G717:Instances!G717),"min", MIN(Instances!G717:Instances!G717),"max", MAX(Instances!G717:Instances!G717),"diff", MAX(Instances!G717:Instances!G717)-MIN(Instances!G717:Instances!G717))</f>
        <v>0</v>
      </c>
      <c r="H717" s="1" cm="1">
        <f t="array" ref="H717">_xlfn.SWITCH($A$2,"average", AVERAGE(Instances!H717:Instances!H717),"median", MEDIAN(Instances!H717:Instances!H717),"min", MIN(Instances!H717:Instances!H717),"max", MAX(Instances!H717:Instances!H717),"diff", MAX(Instances!H717:Instances!H717)-MIN(Instances!H717:Instances!H717))</f>
        <v>0</v>
      </c>
      <c r="I717" s="1" cm="1">
        <f t="array" ref="I717">_xlfn.SWITCH($A$2,"average", AVERAGE(Instances!I717:Instances!I717),"median", MEDIAN(Instances!I717:Instances!I717),"min", MIN(Instances!I717:Instances!I717),"max", MAX(Instances!I717:Instances!I717),"diff", MAX(Instances!I717:Instances!I717)-MIN(Instances!I717:Instances!I717))</f>
        <v>0</v>
      </c>
      <c r="J717" s="1" cm="1">
        <f t="array" ref="J717">_xlfn.SWITCH($A$2,"average", AVERAGE(Instances!J717:Instances!J717),"median", MEDIAN(Instances!J717:Instances!J717),"min", MIN(Instances!J717:Instances!J717),"max", MAX(Instances!J717:Instances!J717),"diff", MAX(Instances!J717:Instances!J717)-MIN(Instances!J717:Instances!J717))</f>
        <v>0</v>
      </c>
      <c r="K717" s="1" cm="1">
        <f t="array" ref="K717">_xlfn.SWITCH($A$2,"average", AVERAGE(Instances!K717:Instances!K717),"median", MEDIAN(Instances!K717:Instances!K717),"min", MIN(Instances!K717:Instances!K717),"max", MAX(Instances!K717:Instances!K717),"diff", MAX(Instances!K717:Instances!K717)-MIN(Instances!K717:Instances!K717))</f>
        <v>0</v>
      </c>
      <c r="L717" s="1"/>
      <c r="M717" s="1" cm="1">
        <f t="array" ref="M717">_xlfn.SWITCH($A$2,"average", AVERAGE(Instances!M717:Instances!M717),"median", MEDIAN(Instances!M717:Instances!M717),"min", MIN(Instances!M717:Instances!M717),"max", MAX(Instances!M717:Instances!M717),"diff", MAX(Instances!M717:Instances!M717)-MIN(Instances!M717:Instances!M717))</f>
        <v>0</v>
      </c>
      <c r="N717" s="1" cm="1">
        <f t="array" ref="N717">_xlfn.SWITCH($A$2,"average", AVERAGE(Instances!N717:Instances!N717),"median", MEDIAN(Instances!N717:Instances!N717),"min", MIN(Instances!N717:Instances!N717),"max", MAX(Instances!N717:Instances!N717),"diff", MAX(Instances!N717:Instances!N717)-MIN(Instances!N717:Instances!N717))</f>
        <v>0</v>
      </c>
      <c r="O717" s="1"/>
      <c r="P717" s="1" cm="1">
        <f t="array" ref="P717">_xlfn.SWITCH($A$2,"average", AVERAGE(Instances!P717:Instances!P717),"median", MEDIAN(Instances!P717:Instances!P717),"min", MIN(Instances!P717:Instances!P717),"max", MAX(Instances!P717:Instances!P717),"diff", MAX(Instances!P717:Instances!P717)-MIN(Instances!P717:Instances!P717))</f>
        <v>0</v>
      </c>
      <c r="Q717" s="1" cm="1">
        <f t="array" ref="Q717">_xlfn.SWITCH($A$2,"average", AVERAGE(Instances!Q717:Instances!Q717),"median", MEDIAN(Instances!Q717:Instances!Q717),"min", MIN(Instances!Q717:Instances!Q717),"max", MAX(Instances!Q717:Instances!Q717),"diff", MAX(Instances!Q717:Instances!Q717)-MIN(Instances!Q717:Instances!Q717))</f>
        <v>0</v>
      </c>
      <c r="R717" s="1" cm="1">
        <f t="array" ref="R717">_xlfn.SWITCH($A$2,"average", AVERAGE(Instances!R717:Instances!R717),"median", MEDIAN(Instances!R717:Instances!R717),"min", MIN(Instances!R717:Instances!R717),"max", MAX(Instances!R717:Instances!R717),"diff", MAX(Instances!R717:Instances!R717)-MIN(Instances!R717:Instances!R717))</f>
        <v>0</v>
      </c>
      <c r="S717" s="1">
        <f>MIN($B717)</f>
        <v>0</v>
      </c>
      <c r="T717" s="1">
        <f>MIN($C717)</f>
        <v>0</v>
      </c>
      <c r="U717" s="1">
        <f>MIN($D717)</f>
        <v>0</v>
      </c>
      <c r="V717" s="1">
        <f>MIN($E717)</f>
        <v>0</v>
      </c>
      <c r="W717" s="1">
        <f>MIN($F717)</f>
        <v>0</v>
      </c>
      <c r="X717" s="1">
        <f>MIN($G717)</f>
        <v>0</v>
      </c>
      <c r="Y717" s="1">
        <f>MIN($H717)</f>
        <v>0</v>
      </c>
      <c r="Z717" s="1">
        <f>MIN($I717)</f>
        <v>0</v>
      </c>
      <c r="AA717" s="1">
        <f>MIN($J717)</f>
        <v>0</v>
      </c>
      <c r="AB717" s="1">
        <f>MIN($K717)</f>
        <v>0</v>
      </c>
      <c r="AC717" s="1">
        <f>MIN($M717)</f>
        <v>0</v>
      </c>
      <c r="AD717" s="1">
        <f>MIN($N717)</f>
        <v>0</v>
      </c>
      <c r="AE717" s="1">
        <f>MIN($P717)</f>
        <v>0</v>
      </c>
      <c r="AF717" s="1">
        <f>MIN($Q717)</f>
        <v>0</v>
      </c>
      <c r="AG717" s="1">
        <f>MIN($R717)</f>
        <v>0</v>
      </c>
      <c r="AH717" s="1">
        <f>MEDIAN($B717)</f>
        <v>0</v>
      </c>
      <c r="AI717" s="1">
        <f>MEDIAN($C717)</f>
        <v>0</v>
      </c>
      <c r="AJ717" s="1">
        <f>MEDIAN($D717)</f>
        <v>0</v>
      </c>
      <c r="AK717" s="1">
        <f>MEDIAN($E717)</f>
        <v>0</v>
      </c>
      <c r="AL717" s="1">
        <f>MEDIAN($F717)</f>
        <v>0</v>
      </c>
      <c r="AM717" s="1">
        <f>MEDIAN($G717)</f>
        <v>0</v>
      </c>
      <c r="AN717" s="1">
        <f>MEDIAN($H717)</f>
        <v>0</v>
      </c>
      <c r="AO717" s="1">
        <f>MEDIAN($I717)</f>
        <v>0</v>
      </c>
      <c r="AP717" s="1">
        <f>MEDIAN($J717)</f>
        <v>0</v>
      </c>
      <c r="AQ717" s="1">
        <f>MEDIAN($K717)</f>
        <v>0</v>
      </c>
      <c r="AR717" s="1">
        <f>MEDIAN($M717)</f>
        <v>0</v>
      </c>
      <c r="AS717" s="1">
        <f>MEDIAN($N717)</f>
        <v>0</v>
      </c>
      <c r="AT717" s="1">
        <f>MEDIAN($P717)</f>
        <v>0</v>
      </c>
      <c r="AU717" s="1">
        <f>MEDIAN($Q717)</f>
        <v>0</v>
      </c>
      <c r="AV717" s="1">
        <f>MEDIAN($R717)</f>
        <v>0</v>
      </c>
      <c r="AW717" s="1">
        <f>MAX($B717)</f>
        <v>0</v>
      </c>
      <c r="AX717" s="1">
        <f>MAX($C717)</f>
        <v>0</v>
      </c>
      <c r="AY717" s="1">
        <f>MAX($D717)</f>
        <v>0</v>
      </c>
      <c r="AZ717" s="1">
        <f>MAX($E717)</f>
        <v>0</v>
      </c>
      <c r="BA717" s="1">
        <f>MAX($F717)</f>
        <v>0</v>
      </c>
      <c r="BB717" s="1">
        <f>MAX($G717)</f>
        <v>0</v>
      </c>
      <c r="BC717" s="1">
        <f>MAX($H717)</f>
        <v>0</v>
      </c>
      <c r="BD717" s="1">
        <f>MAX($I717)</f>
        <v>0</v>
      </c>
      <c r="BE717" s="1">
        <f>MAX($J717)</f>
        <v>0</v>
      </c>
      <c r="BF717" s="1">
        <f>MAX($K717)</f>
        <v>0</v>
      </c>
      <c r="BG717" s="1">
        <f>MAX($M717)</f>
        <v>0</v>
      </c>
      <c r="BH717" s="1">
        <f>MAX($N717)</f>
        <v>0</v>
      </c>
      <c r="BI717" s="1">
        <f>MAX($P717)</f>
        <v>0</v>
      </c>
      <c r="BJ717" s="1">
        <f>MAX($Q717)</f>
        <v>0</v>
      </c>
      <c r="BK717" s="1">
        <f>MAX($R717)</f>
        <v>0</v>
      </c>
    </row>
    <row r="718" spans="1:63">
      <c r="A718" s="1" t="s">
        <v>232</v>
      </c>
      <c r="B718" s="1" cm="1">
        <f t="array" ref="B718">_xlfn.SWITCH($A$2,"average", AVERAGE(Instances!B718:Instances!B718),"median", MEDIAN(Instances!B718:Instances!B718),"min", MIN(Instances!B718:Instances!B718),"max", MAX(Instances!B718:Instances!B718),"diff", MAX(Instances!B718:Instances!B718)-MIN(Instances!B718:Instances!B718))</f>
        <v>0</v>
      </c>
      <c r="C718" s="1" cm="1">
        <f t="array" ref="C718">_xlfn.SWITCH($A$2,"average", AVERAGE(Instances!C718:Instances!C718),"median", MEDIAN(Instances!C718:Instances!C718),"min", MIN(Instances!C718:Instances!C718),"max", MAX(Instances!C718:Instances!C718),"diff", MAX(Instances!C718:Instances!C718)-MIN(Instances!C718:Instances!C718))</f>
        <v>0</v>
      </c>
      <c r="D718" s="1" cm="1">
        <f t="array" ref="D718">_xlfn.SWITCH($A$2,"average", AVERAGE(Instances!D718:Instances!D718),"median", MEDIAN(Instances!D718:Instances!D718),"min", MIN(Instances!D718:Instances!D718),"max", MAX(Instances!D718:Instances!D718),"diff", MAX(Instances!D718:Instances!D718)-MIN(Instances!D718:Instances!D718))</f>
        <v>0</v>
      </c>
      <c r="E718" s="1" cm="1">
        <f t="array" ref="E718">_xlfn.SWITCH($A$2,"average", AVERAGE(Instances!E718:Instances!E718),"median", MEDIAN(Instances!E718:Instances!E718),"min", MIN(Instances!E718:Instances!E718),"max", MAX(Instances!E718:Instances!E718),"diff", MAX(Instances!E718:Instances!E718)-MIN(Instances!E718:Instances!E718))</f>
        <v>0</v>
      </c>
      <c r="F718" s="1" cm="1">
        <f t="array" ref="F718">_xlfn.SWITCH($A$2,"average", AVERAGE(Instances!F718:Instances!F718),"median", MEDIAN(Instances!F718:Instances!F718),"min", MIN(Instances!F718:Instances!F718),"max", MAX(Instances!F718:Instances!F718),"diff", MAX(Instances!F718:Instances!F718)-MIN(Instances!F718:Instances!F718))</f>
        <v>0</v>
      </c>
      <c r="G718" s="1" cm="1">
        <f t="array" ref="G718">_xlfn.SWITCH($A$2,"average", AVERAGE(Instances!G718:Instances!G718),"median", MEDIAN(Instances!G718:Instances!G718),"min", MIN(Instances!G718:Instances!G718),"max", MAX(Instances!G718:Instances!G718),"diff", MAX(Instances!G718:Instances!G718)-MIN(Instances!G718:Instances!G718))</f>
        <v>0</v>
      </c>
      <c r="H718" s="1" cm="1">
        <f t="array" ref="H718">_xlfn.SWITCH($A$2,"average", AVERAGE(Instances!H718:Instances!H718),"median", MEDIAN(Instances!H718:Instances!H718),"min", MIN(Instances!H718:Instances!H718),"max", MAX(Instances!H718:Instances!H718),"diff", MAX(Instances!H718:Instances!H718)-MIN(Instances!H718:Instances!H718))</f>
        <v>0</v>
      </c>
      <c r="I718" s="1" cm="1">
        <f t="array" ref="I718">_xlfn.SWITCH($A$2,"average", AVERAGE(Instances!I718:Instances!I718),"median", MEDIAN(Instances!I718:Instances!I718),"min", MIN(Instances!I718:Instances!I718),"max", MAX(Instances!I718:Instances!I718),"diff", MAX(Instances!I718:Instances!I718)-MIN(Instances!I718:Instances!I718))</f>
        <v>0</v>
      </c>
      <c r="J718" s="1" cm="1">
        <f t="array" ref="J718">_xlfn.SWITCH($A$2,"average", AVERAGE(Instances!J718:Instances!J718),"median", MEDIAN(Instances!J718:Instances!J718),"min", MIN(Instances!J718:Instances!J718),"max", MAX(Instances!J718:Instances!J718),"diff", MAX(Instances!J718:Instances!J718)-MIN(Instances!J718:Instances!J718))</f>
        <v>0</v>
      </c>
      <c r="K718" s="1" cm="1">
        <f t="array" ref="K718">_xlfn.SWITCH($A$2,"average", AVERAGE(Instances!K718:Instances!K718),"median", MEDIAN(Instances!K718:Instances!K718),"min", MIN(Instances!K718:Instances!K718),"max", MAX(Instances!K718:Instances!K718),"diff", MAX(Instances!K718:Instances!K718)-MIN(Instances!K718:Instances!K718))</f>
        <v>0</v>
      </c>
      <c r="L718" s="1"/>
      <c r="M718" s="1" cm="1">
        <f t="array" ref="M718">_xlfn.SWITCH($A$2,"average", AVERAGE(Instances!M718:Instances!M718),"median", MEDIAN(Instances!M718:Instances!M718),"min", MIN(Instances!M718:Instances!M718),"max", MAX(Instances!M718:Instances!M718),"diff", MAX(Instances!M718:Instances!M718)-MIN(Instances!M718:Instances!M718))</f>
        <v>0</v>
      </c>
      <c r="N718" s="1" cm="1">
        <f t="array" ref="N718">_xlfn.SWITCH($A$2,"average", AVERAGE(Instances!N718:Instances!N718),"median", MEDIAN(Instances!N718:Instances!N718),"min", MIN(Instances!N718:Instances!N718),"max", MAX(Instances!N718:Instances!N718),"diff", MAX(Instances!N718:Instances!N718)-MIN(Instances!N718:Instances!N718))</f>
        <v>0</v>
      </c>
      <c r="O718" s="1"/>
      <c r="P718" s="1" cm="1">
        <f t="array" ref="P718">_xlfn.SWITCH($A$2,"average", AVERAGE(Instances!P718:Instances!P718),"median", MEDIAN(Instances!P718:Instances!P718),"min", MIN(Instances!P718:Instances!P718),"max", MAX(Instances!P718:Instances!P718),"diff", MAX(Instances!P718:Instances!P718)-MIN(Instances!P718:Instances!P718))</f>
        <v>0</v>
      </c>
      <c r="Q718" s="1" cm="1">
        <f t="array" ref="Q718">_xlfn.SWITCH($A$2,"average", AVERAGE(Instances!Q718:Instances!Q718),"median", MEDIAN(Instances!Q718:Instances!Q718),"min", MIN(Instances!Q718:Instances!Q718),"max", MAX(Instances!Q718:Instances!Q718),"diff", MAX(Instances!Q718:Instances!Q718)-MIN(Instances!Q718:Instances!Q718))</f>
        <v>0</v>
      </c>
      <c r="R718" s="1" cm="1">
        <f t="array" ref="R718">_xlfn.SWITCH($A$2,"average", AVERAGE(Instances!R718:Instances!R718),"median", MEDIAN(Instances!R718:Instances!R718),"min", MIN(Instances!R718:Instances!R718),"max", MAX(Instances!R718:Instances!R718),"diff", MAX(Instances!R718:Instances!R718)-MIN(Instances!R718:Instances!R718))</f>
        <v>0</v>
      </c>
      <c r="S718" s="1">
        <f>MIN($B718)</f>
        <v>0</v>
      </c>
      <c r="T718" s="1">
        <f>MIN($C718)</f>
        <v>0</v>
      </c>
      <c r="U718" s="1">
        <f>MIN($D718)</f>
        <v>0</v>
      </c>
      <c r="V718" s="1">
        <f>MIN($E718)</f>
        <v>0</v>
      </c>
      <c r="W718" s="1">
        <f>MIN($F718)</f>
        <v>0</v>
      </c>
      <c r="X718" s="1">
        <f>MIN($G718)</f>
        <v>0</v>
      </c>
      <c r="Y718" s="1">
        <f>MIN($H718)</f>
        <v>0</v>
      </c>
      <c r="Z718" s="1">
        <f>MIN($I718)</f>
        <v>0</v>
      </c>
      <c r="AA718" s="1">
        <f>MIN($J718)</f>
        <v>0</v>
      </c>
      <c r="AB718" s="1">
        <f>MIN($K718)</f>
        <v>0</v>
      </c>
      <c r="AC718" s="1">
        <f>MIN($M718)</f>
        <v>0</v>
      </c>
      <c r="AD718" s="1">
        <f>MIN($N718)</f>
        <v>0</v>
      </c>
      <c r="AE718" s="1">
        <f>MIN($P718)</f>
        <v>0</v>
      </c>
      <c r="AF718" s="1">
        <f>MIN($Q718)</f>
        <v>0</v>
      </c>
      <c r="AG718" s="1">
        <f>MIN($R718)</f>
        <v>0</v>
      </c>
      <c r="AH718" s="1">
        <f>MEDIAN($B718)</f>
        <v>0</v>
      </c>
      <c r="AI718" s="1">
        <f>MEDIAN($C718)</f>
        <v>0</v>
      </c>
      <c r="AJ718" s="1">
        <f>MEDIAN($D718)</f>
        <v>0</v>
      </c>
      <c r="AK718" s="1">
        <f>MEDIAN($E718)</f>
        <v>0</v>
      </c>
      <c r="AL718" s="1">
        <f>MEDIAN($F718)</f>
        <v>0</v>
      </c>
      <c r="AM718" s="1">
        <f>MEDIAN($G718)</f>
        <v>0</v>
      </c>
      <c r="AN718" s="1">
        <f>MEDIAN($H718)</f>
        <v>0</v>
      </c>
      <c r="AO718" s="1">
        <f>MEDIAN($I718)</f>
        <v>0</v>
      </c>
      <c r="AP718" s="1">
        <f>MEDIAN($J718)</f>
        <v>0</v>
      </c>
      <c r="AQ718" s="1">
        <f>MEDIAN($K718)</f>
        <v>0</v>
      </c>
      <c r="AR718" s="1">
        <f>MEDIAN($M718)</f>
        <v>0</v>
      </c>
      <c r="AS718" s="1">
        <f>MEDIAN($N718)</f>
        <v>0</v>
      </c>
      <c r="AT718" s="1">
        <f>MEDIAN($P718)</f>
        <v>0</v>
      </c>
      <c r="AU718" s="1">
        <f>MEDIAN($Q718)</f>
        <v>0</v>
      </c>
      <c r="AV718" s="1">
        <f>MEDIAN($R718)</f>
        <v>0</v>
      </c>
      <c r="AW718" s="1">
        <f>MAX($B718)</f>
        <v>0</v>
      </c>
      <c r="AX718" s="1">
        <f>MAX($C718)</f>
        <v>0</v>
      </c>
      <c r="AY718" s="1">
        <f>MAX($D718)</f>
        <v>0</v>
      </c>
      <c r="AZ718" s="1">
        <f>MAX($E718)</f>
        <v>0</v>
      </c>
      <c r="BA718" s="1">
        <f>MAX($F718)</f>
        <v>0</v>
      </c>
      <c r="BB718" s="1">
        <f>MAX($G718)</f>
        <v>0</v>
      </c>
      <c r="BC718" s="1">
        <f>MAX($H718)</f>
        <v>0</v>
      </c>
      <c r="BD718" s="1">
        <f>MAX($I718)</f>
        <v>0</v>
      </c>
      <c r="BE718" s="1">
        <f>MAX($J718)</f>
        <v>0</v>
      </c>
      <c r="BF718" s="1">
        <f>MAX($K718)</f>
        <v>0</v>
      </c>
      <c r="BG718" s="1">
        <f>MAX($M718)</f>
        <v>0</v>
      </c>
      <c r="BH718" s="1">
        <f>MAX($N718)</f>
        <v>0</v>
      </c>
      <c r="BI718" s="1">
        <f>MAX($P718)</f>
        <v>0</v>
      </c>
      <c r="BJ718" s="1">
        <f>MAX($Q718)</f>
        <v>0</v>
      </c>
      <c r="BK718" s="1">
        <f>MAX($R718)</f>
        <v>0</v>
      </c>
    </row>
    <row r="719" spans="1:63">
      <c r="A719" s="1" t="s">
        <v>233</v>
      </c>
      <c r="B719" s="1" cm="1">
        <f t="array" ref="B719">_xlfn.SWITCH($A$2,"average", AVERAGE(Instances!B719:Instances!B719),"median", MEDIAN(Instances!B719:Instances!B719),"min", MIN(Instances!B719:Instances!B719),"max", MAX(Instances!B719:Instances!B719),"diff", MAX(Instances!B719:Instances!B719)-MIN(Instances!B719:Instances!B719))</f>
        <v>0</v>
      </c>
      <c r="C719" s="1" cm="1">
        <f t="array" ref="C719">_xlfn.SWITCH($A$2,"average", AVERAGE(Instances!C719:Instances!C719),"median", MEDIAN(Instances!C719:Instances!C719),"min", MIN(Instances!C719:Instances!C719),"max", MAX(Instances!C719:Instances!C719),"diff", MAX(Instances!C719:Instances!C719)-MIN(Instances!C719:Instances!C719))</f>
        <v>0</v>
      </c>
      <c r="D719" s="1" cm="1">
        <f t="array" ref="D719">_xlfn.SWITCH($A$2,"average", AVERAGE(Instances!D719:Instances!D719),"median", MEDIAN(Instances!D719:Instances!D719),"min", MIN(Instances!D719:Instances!D719),"max", MAX(Instances!D719:Instances!D719),"diff", MAX(Instances!D719:Instances!D719)-MIN(Instances!D719:Instances!D719))</f>
        <v>0</v>
      </c>
      <c r="E719" s="1" cm="1">
        <f t="array" ref="E719">_xlfn.SWITCH($A$2,"average", AVERAGE(Instances!E719:Instances!E719),"median", MEDIAN(Instances!E719:Instances!E719),"min", MIN(Instances!E719:Instances!E719),"max", MAX(Instances!E719:Instances!E719),"diff", MAX(Instances!E719:Instances!E719)-MIN(Instances!E719:Instances!E719))</f>
        <v>0</v>
      </c>
      <c r="F719" s="1" cm="1">
        <f t="array" ref="F719">_xlfn.SWITCH($A$2,"average", AVERAGE(Instances!F719:Instances!F719),"median", MEDIAN(Instances!F719:Instances!F719),"min", MIN(Instances!F719:Instances!F719),"max", MAX(Instances!F719:Instances!F719),"diff", MAX(Instances!F719:Instances!F719)-MIN(Instances!F719:Instances!F719))</f>
        <v>0</v>
      </c>
      <c r="G719" s="1" cm="1">
        <f t="array" ref="G719">_xlfn.SWITCH($A$2,"average", AVERAGE(Instances!G719:Instances!G719),"median", MEDIAN(Instances!G719:Instances!G719),"min", MIN(Instances!G719:Instances!G719),"max", MAX(Instances!G719:Instances!G719),"diff", MAX(Instances!G719:Instances!G719)-MIN(Instances!G719:Instances!G719))</f>
        <v>0</v>
      </c>
      <c r="H719" s="1" cm="1">
        <f t="array" ref="H719">_xlfn.SWITCH($A$2,"average", AVERAGE(Instances!H719:Instances!H719),"median", MEDIAN(Instances!H719:Instances!H719),"min", MIN(Instances!H719:Instances!H719),"max", MAX(Instances!H719:Instances!H719),"diff", MAX(Instances!H719:Instances!H719)-MIN(Instances!H719:Instances!H719))</f>
        <v>0</v>
      </c>
      <c r="I719" s="1" cm="1">
        <f t="array" ref="I719">_xlfn.SWITCH($A$2,"average", AVERAGE(Instances!I719:Instances!I719),"median", MEDIAN(Instances!I719:Instances!I719),"min", MIN(Instances!I719:Instances!I719),"max", MAX(Instances!I719:Instances!I719),"diff", MAX(Instances!I719:Instances!I719)-MIN(Instances!I719:Instances!I719))</f>
        <v>0</v>
      </c>
      <c r="J719" s="1" cm="1">
        <f t="array" ref="J719">_xlfn.SWITCH($A$2,"average", AVERAGE(Instances!J719:Instances!J719),"median", MEDIAN(Instances!J719:Instances!J719),"min", MIN(Instances!J719:Instances!J719),"max", MAX(Instances!J719:Instances!J719),"diff", MAX(Instances!J719:Instances!J719)-MIN(Instances!J719:Instances!J719))</f>
        <v>0</v>
      </c>
      <c r="K719" s="1" cm="1">
        <f t="array" ref="K719">_xlfn.SWITCH($A$2,"average", AVERAGE(Instances!K719:Instances!K719),"median", MEDIAN(Instances!K719:Instances!K719),"min", MIN(Instances!K719:Instances!K719),"max", MAX(Instances!K719:Instances!K719),"diff", MAX(Instances!K719:Instances!K719)-MIN(Instances!K719:Instances!K719))</f>
        <v>0</v>
      </c>
      <c r="L719" s="1"/>
      <c r="M719" s="1" cm="1">
        <f t="array" ref="M719">_xlfn.SWITCH($A$2,"average", AVERAGE(Instances!M719:Instances!M719),"median", MEDIAN(Instances!M719:Instances!M719),"min", MIN(Instances!M719:Instances!M719),"max", MAX(Instances!M719:Instances!M719),"diff", MAX(Instances!M719:Instances!M719)-MIN(Instances!M719:Instances!M719))</f>
        <v>0</v>
      </c>
      <c r="N719" s="1" cm="1">
        <f t="array" ref="N719">_xlfn.SWITCH($A$2,"average", AVERAGE(Instances!N719:Instances!N719),"median", MEDIAN(Instances!N719:Instances!N719),"min", MIN(Instances!N719:Instances!N719),"max", MAX(Instances!N719:Instances!N719),"diff", MAX(Instances!N719:Instances!N719)-MIN(Instances!N719:Instances!N719))</f>
        <v>0</v>
      </c>
      <c r="O719" s="1"/>
      <c r="P719" s="1" cm="1">
        <f t="array" ref="P719">_xlfn.SWITCH($A$2,"average", AVERAGE(Instances!P719:Instances!P719),"median", MEDIAN(Instances!P719:Instances!P719),"min", MIN(Instances!P719:Instances!P719),"max", MAX(Instances!P719:Instances!P719),"diff", MAX(Instances!P719:Instances!P719)-MIN(Instances!P719:Instances!P719))</f>
        <v>0</v>
      </c>
      <c r="Q719" s="1" cm="1">
        <f t="array" ref="Q719">_xlfn.SWITCH($A$2,"average", AVERAGE(Instances!Q719:Instances!Q719),"median", MEDIAN(Instances!Q719:Instances!Q719),"min", MIN(Instances!Q719:Instances!Q719),"max", MAX(Instances!Q719:Instances!Q719),"diff", MAX(Instances!Q719:Instances!Q719)-MIN(Instances!Q719:Instances!Q719))</f>
        <v>0</v>
      </c>
      <c r="R719" s="1" cm="1">
        <f t="array" ref="R719">_xlfn.SWITCH($A$2,"average", AVERAGE(Instances!R719:Instances!R719),"median", MEDIAN(Instances!R719:Instances!R719),"min", MIN(Instances!R719:Instances!R719),"max", MAX(Instances!R719:Instances!R719),"diff", MAX(Instances!R719:Instances!R719)-MIN(Instances!R719:Instances!R719))</f>
        <v>0</v>
      </c>
      <c r="S719" s="1">
        <f>MIN($B719)</f>
        <v>0</v>
      </c>
      <c r="T719" s="1">
        <f>MIN($C719)</f>
        <v>0</v>
      </c>
      <c r="U719" s="1">
        <f>MIN($D719)</f>
        <v>0</v>
      </c>
      <c r="V719" s="1">
        <f>MIN($E719)</f>
        <v>0</v>
      </c>
      <c r="W719" s="1">
        <f>MIN($F719)</f>
        <v>0</v>
      </c>
      <c r="X719" s="1">
        <f>MIN($G719)</f>
        <v>0</v>
      </c>
      <c r="Y719" s="1">
        <f>MIN($H719)</f>
        <v>0</v>
      </c>
      <c r="Z719" s="1">
        <f>MIN($I719)</f>
        <v>0</v>
      </c>
      <c r="AA719" s="1">
        <f>MIN($J719)</f>
        <v>0</v>
      </c>
      <c r="AB719" s="1">
        <f>MIN($K719)</f>
        <v>0</v>
      </c>
      <c r="AC719" s="1">
        <f>MIN($M719)</f>
        <v>0</v>
      </c>
      <c r="AD719" s="1">
        <f>MIN($N719)</f>
        <v>0</v>
      </c>
      <c r="AE719" s="1">
        <f>MIN($P719)</f>
        <v>0</v>
      </c>
      <c r="AF719" s="1">
        <f>MIN($Q719)</f>
        <v>0</v>
      </c>
      <c r="AG719" s="1">
        <f>MIN($R719)</f>
        <v>0</v>
      </c>
      <c r="AH719" s="1">
        <f>MEDIAN($B719)</f>
        <v>0</v>
      </c>
      <c r="AI719" s="1">
        <f>MEDIAN($C719)</f>
        <v>0</v>
      </c>
      <c r="AJ719" s="1">
        <f>MEDIAN($D719)</f>
        <v>0</v>
      </c>
      <c r="AK719" s="1">
        <f>MEDIAN($E719)</f>
        <v>0</v>
      </c>
      <c r="AL719" s="1">
        <f>MEDIAN($F719)</f>
        <v>0</v>
      </c>
      <c r="AM719" s="1">
        <f>MEDIAN($G719)</f>
        <v>0</v>
      </c>
      <c r="AN719" s="1">
        <f>MEDIAN($H719)</f>
        <v>0</v>
      </c>
      <c r="AO719" s="1">
        <f>MEDIAN($I719)</f>
        <v>0</v>
      </c>
      <c r="AP719" s="1">
        <f>MEDIAN($J719)</f>
        <v>0</v>
      </c>
      <c r="AQ719" s="1">
        <f>MEDIAN($K719)</f>
        <v>0</v>
      </c>
      <c r="AR719" s="1">
        <f>MEDIAN($M719)</f>
        <v>0</v>
      </c>
      <c r="AS719" s="1">
        <f>MEDIAN($N719)</f>
        <v>0</v>
      </c>
      <c r="AT719" s="1">
        <f>MEDIAN($P719)</f>
        <v>0</v>
      </c>
      <c r="AU719" s="1">
        <f>MEDIAN($Q719)</f>
        <v>0</v>
      </c>
      <c r="AV719" s="1">
        <f>MEDIAN($R719)</f>
        <v>0</v>
      </c>
      <c r="AW719" s="1">
        <f>MAX($B719)</f>
        <v>0</v>
      </c>
      <c r="AX719" s="1">
        <f>MAX($C719)</f>
        <v>0</v>
      </c>
      <c r="AY719" s="1">
        <f>MAX($D719)</f>
        <v>0</v>
      </c>
      <c r="AZ719" s="1">
        <f>MAX($E719)</f>
        <v>0</v>
      </c>
      <c r="BA719" s="1">
        <f>MAX($F719)</f>
        <v>0</v>
      </c>
      <c r="BB719" s="1">
        <f>MAX($G719)</f>
        <v>0</v>
      </c>
      <c r="BC719" s="1">
        <f>MAX($H719)</f>
        <v>0</v>
      </c>
      <c r="BD719" s="1">
        <f>MAX($I719)</f>
        <v>0</v>
      </c>
      <c r="BE719" s="1">
        <f>MAX($J719)</f>
        <v>0</v>
      </c>
      <c r="BF719" s="1">
        <f>MAX($K719)</f>
        <v>0</v>
      </c>
      <c r="BG719" s="1">
        <f>MAX($M719)</f>
        <v>0</v>
      </c>
      <c r="BH719" s="1">
        <f>MAX($N719)</f>
        <v>0</v>
      </c>
      <c r="BI719" s="1">
        <f>MAX($P719)</f>
        <v>0</v>
      </c>
      <c r="BJ719" s="1">
        <f>MAX($Q719)</f>
        <v>0</v>
      </c>
      <c r="BK719" s="1">
        <f>MAX($R719)</f>
        <v>0</v>
      </c>
    </row>
    <row r="720" spans="1:63">
      <c r="A720" s="1" t="s">
        <v>234</v>
      </c>
      <c r="B720" s="1" cm="1">
        <f t="array" ref="B720">_xlfn.SWITCH($A$2,"average", AVERAGE(Instances!B720:Instances!B720),"median", MEDIAN(Instances!B720:Instances!B720),"min", MIN(Instances!B720:Instances!B720),"max", MAX(Instances!B720:Instances!B720),"diff", MAX(Instances!B720:Instances!B720)-MIN(Instances!B720:Instances!B720))</f>
        <v>0</v>
      </c>
      <c r="C720" s="1" cm="1">
        <f t="array" ref="C720">_xlfn.SWITCH($A$2,"average", AVERAGE(Instances!C720:Instances!C720),"median", MEDIAN(Instances!C720:Instances!C720),"min", MIN(Instances!C720:Instances!C720),"max", MAX(Instances!C720:Instances!C720),"diff", MAX(Instances!C720:Instances!C720)-MIN(Instances!C720:Instances!C720))</f>
        <v>0</v>
      </c>
      <c r="D720" s="1" cm="1">
        <f t="array" ref="D720">_xlfn.SWITCH($A$2,"average", AVERAGE(Instances!D720:Instances!D720),"median", MEDIAN(Instances!D720:Instances!D720),"min", MIN(Instances!D720:Instances!D720),"max", MAX(Instances!D720:Instances!D720),"diff", MAX(Instances!D720:Instances!D720)-MIN(Instances!D720:Instances!D720))</f>
        <v>0</v>
      </c>
      <c r="E720" s="1" cm="1">
        <f t="array" ref="E720">_xlfn.SWITCH($A$2,"average", AVERAGE(Instances!E720:Instances!E720),"median", MEDIAN(Instances!E720:Instances!E720),"min", MIN(Instances!E720:Instances!E720),"max", MAX(Instances!E720:Instances!E720),"diff", MAX(Instances!E720:Instances!E720)-MIN(Instances!E720:Instances!E720))</f>
        <v>0</v>
      </c>
      <c r="F720" s="1" cm="1">
        <f t="array" ref="F720">_xlfn.SWITCH($A$2,"average", AVERAGE(Instances!F720:Instances!F720),"median", MEDIAN(Instances!F720:Instances!F720),"min", MIN(Instances!F720:Instances!F720),"max", MAX(Instances!F720:Instances!F720),"diff", MAX(Instances!F720:Instances!F720)-MIN(Instances!F720:Instances!F720))</f>
        <v>0</v>
      </c>
      <c r="G720" s="1" cm="1">
        <f t="array" ref="G720">_xlfn.SWITCH($A$2,"average", AVERAGE(Instances!G720:Instances!G720),"median", MEDIAN(Instances!G720:Instances!G720),"min", MIN(Instances!G720:Instances!G720),"max", MAX(Instances!G720:Instances!G720),"diff", MAX(Instances!G720:Instances!G720)-MIN(Instances!G720:Instances!G720))</f>
        <v>0</v>
      </c>
      <c r="H720" s="1" cm="1">
        <f t="array" ref="H720">_xlfn.SWITCH($A$2,"average", AVERAGE(Instances!H720:Instances!H720),"median", MEDIAN(Instances!H720:Instances!H720),"min", MIN(Instances!H720:Instances!H720),"max", MAX(Instances!H720:Instances!H720),"diff", MAX(Instances!H720:Instances!H720)-MIN(Instances!H720:Instances!H720))</f>
        <v>0</v>
      </c>
      <c r="I720" s="1" cm="1">
        <f t="array" ref="I720">_xlfn.SWITCH($A$2,"average", AVERAGE(Instances!I720:Instances!I720),"median", MEDIAN(Instances!I720:Instances!I720),"min", MIN(Instances!I720:Instances!I720),"max", MAX(Instances!I720:Instances!I720),"diff", MAX(Instances!I720:Instances!I720)-MIN(Instances!I720:Instances!I720))</f>
        <v>0</v>
      </c>
      <c r="J720" s="1" cm="1">
        <f t="array" ref="J720">_xlfn.SWITCH($A$2,"average", AVERAGE(Instances!J720:Instances!J720),"median", MEDIAN(Instances!J720:Instances!J720),"min", MIN(Instances!J720:Instances!J720),"max", MAX(Instances!J720:Instances!J720),"diff", MAX(Instances!J720:Instances!J720)-MIN(Instances!J720:Instances!J720))</f>
        <v>0</v>
      </c>
      <c r="K720" s="1" cm="1">
        <f t="array" ref="K720">_xlfn.SWITCH($A$2,"average", AVERAGE(Instances!K720:Instances!K720),"median", MEDIAN(Instances!K720:Instances!K720),"min", MIN(Instances!K720:Instances!K720),"max", MAX(Instances!K720:Instances!K720),"diff", MAX(Instances!K720:Instances!K720)-MIN(Instances!K720:Instances!K720))</f>
        <v>0</v>
      </c>
      <c r="L720" s="1"/>
      <c r="M720" s="1" cm="1">
        <f t="array" ref="M720">_xlfn.SWITCH($A$2,"average", AVERAGE(Instances!M720:Instances!M720),"median", MEDIAN(Instances!M720:Instances!M720),"min", MIN(Instances!M720:Instances!M720),"max", MAX(Instances!M720:Instances!M720),"diff", MAX(Instances!M720:Instances!M720)-MIN(Instances!M720:Instances!M720))</f>
        <v>0</v>
      </c>
      <c r="N720" s="1" cm="1">
        <f t="array" ref="N720">_xlfn.SWITCH($A$2,"average", AVERAGE(Instances!N720:Instances!N720),"median", MEDIAN(Instances!N720:Instances!N720),"min", MIN(Instances!N720:Instances!N720),"max", MAX(Instances!N720:Instances!N720),"diff", MAX(Instances!N720:Instances!N720)-MIN(Instances!N720:Instances!N720))</f>
        <v>0</v>
      </c>
      <c r="O720" s="1"/>
      <c r="P720" s="1" cm="1">
        <f t="array" ref="P720">_xlfn.SWITCH($A$2,"average", AVERAGE(Instances!P720:Instances!P720),"median", MEDIAN(Instances!P720:Instances!P720),"min", MIN(Instances!P720:Instances!P720),"max", MAX(Instances!P720:Instances!P720),"diff", MAX(Instances!P720:Instances!P720)-MIN(Instances!P720:Instances!P720))</f>
        <v>0</v>
      </c>
      <c r="Q720" s="1" cm="1">
        <f t="array" ref="Q720">_xlfn.SWITCH($A$2,"average", AVERAGE(Instances!Q720:Instances!Q720),"median", MEDIAN(Instances!Q720:Instances!Q720),"min", MIN(Instances!Q720:Instances!Q720),"max", MAX(Instances!Q720:Instances!Q720),"diff", MAX(Instances!Q720:Instances!Q720)-MIN(Instances!Q720:Instances!Q720))</f>
        <v>0</v>
      </c>
      <c r="R720" s="1" cm="1">
        <f t="array" ref="R720">_xlfn.SWITCH($A$2,"average", AVERAGE(Instances!R720:Instances!R720),"median", MEDIAN(Instances!R720:Instances!R720),"min", MIN(Instances!R720:Instances!R720),"max", MAX(Instances!R720:Instances!R720),"diff", MAX(Instances!R720:Instances!R720)-MIN(Instances!R720:Instances!R720))</f>
        <v>0</v>
      </c>
      <c r="S720" s="1">
        <f>MIN($B720)</f>
        <v>0</v>
      </c>
      <c r="T720" s="1">
        <f>MIN($C720)</f>
        <v>0</v>
      </c>
      <c r="U720" s="1">
        <f>MIN($D720)</f>
        <v>0</v>
      </c>
      <c r="V720" s="1">
        <f>MIN($E720)</f>
        <v>0</v>
      </c>
      <c r="W720" s="1">
        <f>MIN($F720)</f>
        <v>0</v>
      </c>
      <c r="X720" s="1">
        <f>MIN($G720)</f>
        <v>0</v>
      </c>
      <c r="Y720" s="1">
        <f>MIN($H720)</f>
        <v>0</v>
      </c>
      <c r="Z720" s="1">
        <f>MIN($I720)</f>
        <v>0</v>
      </c>
      <c r="AA720" s="1">
        <f>MIN($J720)</f>
        <v>0</v>
      </c>
      <c r="AB720" s="1">
        <f>MIN($K720)</f>
        <v>0</v>
      </c>
      <c r="AC720" s="1">
        <f>MIN($M720)</f>
        <v>0</v>
      </c>
      <c r="AD720" s="1">
        <f>MIN($N720)</f>
        <v>0</v>
      </c>
      <c r="AE720" s="1">
        <f>MIN($P720)</f>
        <v>0</v>
      </c>
      <c r="AF720" s="1">
        <f>MIN($Q720)</f>
        <v>0</v>
      </c>
      <c r="AG720" s="1">
        <f>MIN($R720)</f>
        <v>0</v>
      </c>
      <c r="AH720" s="1">
        <f>MEDIAN($B720)</f>
        <v>0</v>
      </c>
      <c r="AI720" s="1">
        <f>MEDIAN($C720)</f>
        <v>0</v>
      </c>
      <c r="AJ720" s="1">
        <f>MEDIAN($D720)</f>
        <v>0</v>
      </c>
      <c r="AK720" s="1">
        <f>MEDIAN($E720)</f>
        <v>0</v>
      </c>
      <c r="AL720" s="1">
        <f>MEDIAN($F720)</f>
        <v>0</v>
      </c>
      <c r="AM720" s="1">
        <f>MEDIAN($G720)</f>
        <v>0</v>
      </c>
      <c r="AN720" s="1">
        <f>MEDIAN($H720)</f>
        <v>0</v>
      </c>
      <c r="AO720" s="1">
        <f>MEDIAN($I720)</f>
        <v>0</v>
      </c>
      <c r="AP720" s="1">
        <f>MEDIAN($J720)</f>
        <v>0</v>
      </c>
      <c r="AQ720" s="1">
        <f>MEDIAN($K720)</f>
        <v>0</v>
      </c>
      <c r="AR720" s="1">
        <f>MEDIAN($M720)</f>
        <v>0</v>
      </c>
      <c r="AS720" s="1">
        <f>MEDIAN($N720)</f>
        <v>0</v>
      </c>
      <c r="AT720" s="1">
        <f>MEDIAN($P720)</f>
        <v>0</v>
      </c>
      <c r="AU720" s="1">
        <f>MEDIAN($Q720)</f>
        <v>0</v>
      </c>
      <c r="AV720" s="1">
        <f>MEDIAN($R720)</f>
        <v>0</v>
      </c>
      <c r="AW720" s="1">
        <f>MAX($B720)</f>
        <v>0</v>
      </c>
      <c r="AX720" s="1">
        <f>MAX($C720)</f>
        <v>0</v>
      </c>
      <c r="AY720" s="1">
        <f>MAX($D720)</f>
        <v>0</v>
      </c>
      <c r="AZ720" s="1">
        <f>MAX($E720)</f>
        <v>0</v>
      </c>
      <c r="BA720" s="1">
        <f>MAX($F720)</f>
        <v>0</v>
      </c>
      <c r="BB720" s="1">
        <f>MAX($G720)</f>
        <v>0</v>
      </c>
      <c r="BC720" s="1">
        <f>MAX($H720)</f>
        <v>0</v>
      </c>
      <c r="BD720" s="1">
        <f>MAX($I720)</f>
        <v>0</v>
      </c>
      <c r="BE720" s="1">
        <f>MAX($J720)</f>
        <v>0</v>
      </c>
      <c r="BF720" s="1">
        <f>MAX($K720)</f>
        <v>0</v>
      </c>
      <c r="BG720" s="1">
        <f>MAX($M720)</f>
        <v>0</v>
      </c>
      <c r="BH720" s="1">
        <f>MAX($N720)</f>
        <v>0</v>
      </c>
      <c r="BI720" s="1">
        <f>MAX($P720)</f>
        <v>0</v>
      </c>
      <c r="BJ720" s="1">
        <f>MAX($Q720)</f>
        <v>0</v>
      </c>
      <c r="BK720" s="1">
        <f>MAX($R720)</f>
        <v>0</v>
      </c>
    </row>
    <row r="721" spans="1:63">
      <c r="A721" s="1" t="s">
        <v>235</v>
      </c>
      <c r="B721" s="1" cm="1">
        <f t="array" ref="B721">_xlfn.SWITCH($A$2,"average", AVERAGE(Instances!B721:Instances!B721),"median", MEDIAN(Instances!B721:Instances!B721),"min", MIN(Instances!B721:Instances!B721),"max", MAX(Instances!B721:Instances!B721),"diff", MAX(Instances!B721:Instances!B721)-MIN(Instances!B721:Instances!B721))</f>
        <v>0</v>
      </c>
      <c r="C721" s="1" cm="1">
        <f t="array" ref="C721">_xlfn.SWITCH($A$2,"average", AVERAGE(Instances!C721:Instances!C721),"median", MEDIAN(Instances!C721:Instances!C721),"min", MIN(Instances!C721:Instances!C721),"max", MAX(Instances!C721:Instances!C721),"diff", MAX(Instances!C721:Instances!C721)-MIN(Instances!C721:Instances!C721))</f>
        <v>0</v>
      </c>
      <c r="D721" s="1" cm="1">
        <f t="array" ref="D721">_xlfn.SWITCH($A$2,"average", AVERAGE(Instances!D721:Instances!D721),"median", MEDIAN(Instances!D721:Instances!D721),"min", MIN(Instances!D721:Instances!D721),"max", MAX(Instances!D721:Instances!D721),"diff", MAX(Instances!D721:Instances!D721)-MIN(Instances!D721:Instances!D721))</f>
        <v>0</v>
      </c>
      <c r="E721" s="1" cm="1">
        <f t="array" ref="E721">_xlfn.SWITCH($A$2,"average", AVERAGE(Instances!E721:Instances!E721),"median", MEDIAN(Instances!E721:Instances!E721),"min", MIN(Instances!E721:Instances!E721),"max", MAX(Instances!E721:Instances!E721),"diff", MAX(Instances!E721:Instances!E721)-MIN(Instances!E721:Instances!E721))</f>
        <v>0</v>
      </c>
      <c r="F721" s="1" cm="1">
        <f t="array" ref="F721">_xlfn.SWITCH($A$2,"average", AVERAGE(Instances!F721:Instances!F721),"median", MEDIAN(Instances!F721:Instances!F721),"min", MIN(Instances!F721:Instances!F721),"max", MAX(Instances!F721:Instances!F721),"diff", MAX(Instances!F721:Instances!F721)-MIN(Instances!F721:Instances!F721))</f>
        <v>0</v>
      </c>
      <c r="G721" s="1" cm="1">
        <f t="array" ref="G721">_xlfn.SWITCH($A$2,"average", AVERAGE(Instances!G721:Instances!G721),"median", MEDIAN(Instances!G721:Instances!G721),"min", MIN(Instances!G721:Instances!G721),"max", MAX(Instances!G721:Instances!G721),"diff", MAX(Instances!G721:Instances!G721)-MIN(Instances!G721:Instances!G721))</f>
        <v>0</v>
      </c>
      <c r="H721" s="1" cm="1">
        <f t="array" ref="H721">_xlfn.SWITCH($A$2,"average", AVERAGE(Instances!H721:Instances!H721),"median", MEDIAN(Instances!H721:Instances!H721),"min", MIN(Instances!H721:Instances!H721),"max", MAX(Instances!H721:Instances!H721),"diff", MAX(Instances!H721:Instances!H721)-MIN(Instances!H721:Instances!H721))</f>
        <v>0</v>
      </c>
      <c r="I721" s="1" cm="1">
        <f t="array" ref="I721">_xlfn.SWITCH($A$2,"average", AVERAGE(Instances!I721:Instances!I721),"median", MEDIAN(Instances!I721:Instances!I721),"min", MIN(Instances!I721:Instances!I721),"max", MAX(Instances!I721:Instances!I721),"diff", MAX(Instances!I721:Instances!I721)-MIN(Instances!I721:Instances!I721))</f>
        <v>0</v>
      </c>
      <c r="J721" s="1" cm="1">
        <f t="array" ref="J721">_xlfn.SWITCH($A$2,"average", AVERAGE(Instances!J721:Instances!J721),"median", MEDIAN(Instances!J721:Instances!J721),"min", MIN(Instances!J721:Instances!J721),"max", MAX(Instances!J721:Instances!J721),"diff", MAX(Instances!J721:Instances!J721)-MIN(Instances!J721:Instances!J721))</f>
        <v>0</v>
      </c>
      <c r="K721" s="1" cm="1">
        <f t="array" ref="K721">_xlfn.SWITCH($A$2,"average", AVERAGE(Instances!K721:Instances!K721),"median", MEDIAN(Instances!K721:Instances!K721),"min", MIN(Instances!K721:Instances!K721),"max", MAX(Instances!K721:Instances!K721),"diff", MAX(Instances!K721:Instances!K721)-MIN(Instances!K721:Instances!K721))</f>
        <v>0</v>
      </c>
      <c r="L721" s="1"/>
      <c r="M721" s="1" cm="1">
        <f t="array" ref="M721">_xlfn.SWITCH($A$2,"average", AVERAGE(Instances!M721:Instances!M721),"median", MEDIAN(Instances!M721:Instances!M721),"min", MIN(Instances!M721:Instances!M721),"max", MAX(Instances!M721:Instances!M721),"diff", MAX(Instances!M721:Instances!M721)-MIN(Instances!M721:Instances!M721))</f>
        <v>0</v>
      </c>
      <c r="N721" s="1" cm="1">
        <f t="array" ref="N721">_xlfn.SWITCH($A$2,"average", AVERAGE(Instances!N721:Instances!N721),"median", MEDIAN(Instances!N721:Instances!N721),"min", MIN(Instances!N721:Instances!N721),"max", MAX(Instances!N721:Instances!N721),"diff", MAX(Instances!N721:Instances!N721)-MIN(Instances!N721:Instances!N721))</f>
        <v>0</v>
      </c>
      <c r="O721" s="1"/>
      <c r="P721" s="1" cm="1">
        <f t="array" ref="P721">_xlfn.SWITCH($A$2,"average", AVERAGE(Instances!P721:Instances!P721),"median", MEDIAN(Instances!P721:Instances!P721),"min", MIN(Instances!P721:Instances!P721),"max", MAX(Instances!P721:Instances!P721),"diff", MAX(Instances!P721:Instances!P721)-MIN(Instances!P721:Instances!P721))</f>
        <v>0</v>
      </c>
      <c r="Q721" s="1" cm="1">
        <f t="array" ref="Q721">_xlfn.SWITCH($A$2,"average", AVERAGE(Instances!Q721:Instances!Q721),"median", MEDIAN(Instances!Q721:Instances!Q721),"min", MIN(Instances!Q721:Instances!Q721),"max", MAX(Instances!Q721:Instances!Q721),"diff", MAX(Instances!Q721:Instances!Q721)-MIN(Instances!Q721:Instances!Q721))</f>
        <v>0</v>
      </c>
      <c r="R721" s="1" cm="1">
        <f t="array" ref="R721">_xlfn.SWITCH($A$2,"average", AVERAGE(Instances!R721:Instances!R721),"median", MEDIAN(Instances!R721:Instances!R721),"min", MIN(Instances!R721:Instances!R721),"max", MAX(Instances!R721:Instances!R721),"diff", MAX(Instances!R721:Instances!R721)-MIN(Instances!R721:Instances!R721))</f>
        <v>0</v>
      </c>
      <c r="S721" s="1">
        <f>MIN($B721)</f>
        <v>0</v>
      </c>
      <c r="T721" s="1">
        <f>MIN($C721)</f>
        <v>0</v>
      </c>
      <c r="U721" s="1">
        <f>MIN($D721)</f>
        <v>0</v>
      </c>
      <c r="V721" s="1">
        <f>MIN($E721)</f>
        <v>0</v>
      </c>
      <c r="W721" s="1">
        <f>MIN($F721)</f>
        <v>0</v>
      </c>
      <c r="X721" s="1">
        <f>MIN($G721)</f>
        <v>0</v>
      </c>
      <c r="Y721" s="1">
        <f>MIN($H721)</f>
        <v>0</v>
      </c>
      <c r="Z721" s="1">
        <f>MIN($I721)</f>
        <v>0</v>
      </c>
      <c r="AA721" s="1">
        <f>MIN($J721)</f>
        <v>0</v>
      </c>
      <c r="AB721" s="1">
        <f>MIN($K721)</f>
        <v>0</v>
      </c>
      <c r="AC721" s="1">
        <f>MIN($M721)</f>
        <v>0</v>
      </c>
      <c r="AD721" s="1">
        <f>MIN($N721)</f>
        <v>0</v>
      </c>
      <c r="AE721" s="1">
        <f>MIN($P721)</f>
        <v>0</v>
      </c>
      <c r="AF721" s="1">
        <f>MIN($Q721)</f>
        <v>0</v>
      </c>
      <c r="AG721" s="1">
        <f>MIN($R721)</f>
        <v>0</v>
      </c>
      <c r="AH721" s="1">
        <f>MEDIAN($B721)</f>
        <v>0</v>
      </c>
      <c r="AI721" s="1">
        <f>MEDIAN($C721)</f>
        <v>0</v>
      </c>
      <c r="AJ721" s="1">
        <f>MEDIAN($D721)</f>
        <v>0</v>
      </c>
      <c r="AK721" s="1">
        <f>MEDIAN($E721)</f>
        <v>0</v>
      </c>
      <c r="AL721" s="1">
        <f>MEDIAN($F721)</f>
        <v>0</v>
      </c>
      <c r="AM721" s="1">
        <f>MEDIAN($G721)</f>
        <v>0</v>
      </c>
      <c r="AN721" s="1">
        <f>MEDIAN($H721)</f>
        <v>0</v>
      </c>
      <c r="AO721" s="1">
        <f>MEDIAN($I721)</f>
        <v>0</v>
      </c>
      <c r="AP721" s="1">
        <f>MEDIAN($J721)</f>
        <v>0</v>
      </c>
      <c r="AQ721" s="1">
        <f>MEDIAN($K721)</f>
        <v>0</v>
      </c>
      <c r="AR721" s="1">
        <f>MEDIAN($M721)</f>
        <v>0</v>
      </c>
      <c r="AS721" s="1">
        <f>MEDIAN($N721)</f>
        <v>0</v>
      </c>
      <c r="AT721" s="1">
        <f>MEDIAN($P721)</f>
        <v>0</v>
      </c>
      <c r="AU721" s="1">
        <f>MEDIAN($Q721)</f>
        <v>0</v>
      </c>
      <c r="AV721" s="1">
        <f>MEDIAN($R721)</f>
        <v>0</v>
      </c>
      <c r="AW721" s="1">
        <f>MAX($B721)</f>
        <v>0</v>
      </c>
      <c r="AX721" s="1">
        <f>MAX($C721)</f>
        <v>0</v>
      </c>
      <c r="AY721" s="1">
        <f>MAX($D721)</f>
        <v>0</v>
      </c>
      <c r="AZ721" s="1">
        <f>MAX($E721)</f>
        <v>0</v>
      </c>
      <c r="BA721" s="1">
        <f>MAX($F721)</f>
        <v>0</v>
      </c>
      <c r="BB721" s="1">
        <f>MAX($G721)</f>
        <v>0</v>
      </c>
      <c r="BC721" s="1">
        <f>MAX($H721)</f>
        <v>0</v>
      </c>
      <c r="BD721" s="1">
        <f>MAX($I721)</f>
        <v>0</v>
      </c>
      <c r="BE721" s="1">
        <f>MAX($J721)</f>
        <v>0</v>
      </c>
      <c r="BF721" s="1">
        <f>MAX($K721)</f>
        <v>0</v>
      </c>
      <c r="BG721" s="1">
        <f>MAX($M721)</f>
        <v>0</v>
      </c>
      <c r="BH721" s="1">
        <f>MAX($N721)</f>
        <v>0</v>
      </c>
      <c r="BI721" s="1">
        <f>MAX($P721)</f>
        <v>0</v>
      </c>
      <c r="BJ721" s="1">
        <f>MAX($Q721)</f>
        <v>0</v>
      </c>
      <c r="BK721" s="1">
        <f>MAX($R721)</f>
        <v>0</v>
      </c>
    </row>
    <row r="722" spans="1:63">
      <c r="A722" s="1" t="s">
        <v>236</v>
      </c>
      <c r="B722" s="1" cm="1">
        <f t="array" ref="B722">_xlfn.SWITCH($A$2,"average", AVERAGE(Instances!B722:Instances!B722),"median", MEDIAN(Instances!B722:Instances!B722),"min", MIN(Instances!B722:Instances!B722),"max", MAX(Instances!B722:Instances!B722),"diff", MAX(Instances!B722:Instances!B722)-MIN(Instances!B722:Instances!B722))</f>
        <v>0</v>
      </c>
      <c r="C722" s="1" cm="1">
        <f t="array" ref="C722">_xlfn.SWITCH($A$2,"average", AVERAGE(Instances!C722:Instances!C722),"median", MEDIAN(Instances!C722:Instances!C722),"min", MIN(Instances!C722:Instances!C722),"max", MAX(Instances!C722:Instances!C722),"diff", MAX(Instances!C722:Instances!C722)-MIN(Instances!C722:Instances!C722))</f>
        <v>0</v>
      </c>
      <c r="D722" s="1" cm="1">
        <f t="array" ref="D722">_xlfn.SWITCH($A$2,"average", AVERAGE(Instances!D722:Instances!D722),"median", MEDIAN(Instances!D722:Instances!D722),"min", MIN(Instances!D722:Instances!D722),"max", MAX(Instances!D722:Instances!D722),"diff", MAX(Instances!D722:Instances!D722)-MIN(Instances!D722:Instances!D722))</f>
        <v>0</v>
      </c>
      <c r="E722" s="1" cm="1">
        <f t="array" ref="E722">_xlfn.SWITCH($A$2,"average", AVERAGE(Instances!E722:Instances!E722),"median", MEDIAN(Instances!E722:Instances!E722),"min", MIN(Instances!E722:Instances!E722),"max", MAX(Instances!E722:Instances!E722),"diff", MAX(Instances!E722:Instances!E722)-MIN(Instances!E722:Instances!E722))</f>
        <v>0</v>
      </c>
      <c r="F722" s="1" cm="1">
        <f t="array" ref="F722">_xlfn.SWITCH($A$2,"average", AVERAGE(Instances!F722:Instances!F722),"median", MEDIAN(Instances!F722:Instances!F722),"min", MIN(Instances!F722:Instances!F722),"max", MAX(Instances!F722:Instances!F722),"diff", MAX(Instances!F722:Instances!F722)-MIN(Instances!F722:Instances!F722))</f>
        <v>0</v>
      </c>
      <c r="G722" s="1" cm="1">
        <f t="array" ref="G722">_xlfn.SWITCH($A$2,"average", AVERAGE(Instances!G722:Instances!G722),"median", MEDIAN(Instances!G722:Instances!G722),"min", MIN(Instances!G722:Instances!G722),"max", MAX(Instances!G722:Instances!G722),"diff", MAX(Instances!G722:Instances!G722)-MIN(Instances!G722:Instances!G722))</f>
        <v>0</v>
      </c>
      <c r="H722" s="1" cm="1">
        <f t="array" ref="H722">_xlfn.SWITCH($A$2,"average", AVERAGE(Instances!H722:Instances!H722),"median", MEDIAN(Instances!H722:Instances!H722),"min", MIN(Instances!H722:Instances!H722),"max", MAX(Instances!H722:Instances!H722),"diff", MAX(Instances!H722:Instances!H722)-MIN(Instances!H722:Instances!H722))</f>
        <v>0</v>
      </c>
      <c r="I722" s="1" cm="1">
        <f t="array" ref="I722">_xlfn.SWITCH($A$2,"average", AVERAGE(Instances!I722:Instances!I722),"median", MEDIAN(Instances!I722:Instances!I722),"min", MIN(Instances!I722:Instances!I722),"max", MAX(Instances!I722:Instances!I722),"diff", MAX(Instances!I722:Instances!I722)-MIN(Instances!I722:Instances!I722))</f>
        <v>0</v>
      </c>
      <c r="J722" s="1" cm="1">
        <f t="array" ref="J722">_xlfn.SWITCH($A$2,"average", AVERAGE(Instances!J722:Instances!J722),"median", MEDIAN(Instances!J722:Instances!J722),"min", MIN(Instances!J722:Instances!J722),"max", MAX(Instances!J722:Instances!J722),"diff", MAX(Instances!J722:Instances!J722)-MIN(Instances!J722:Instances!J722))</f>
        <v>0</v>
      </c>
      <c r="K722" s="1" cm="1">
        <f t="array" ref="K722">_xlfn.SWITCH($A$2,"average", AVERAGE(Instances!K722:Instances!K722),"median", MEDIAN(Instances!K722:Instances!K722),"min", MIN(Instances!K722:Instances!K722),"max", MAX(Instances!K722:Instances!K722),"diff", MAX(Instances!K722:Instances!K722)-MIN(Instances!K722:Instances!K722))</f>
        <v>0</v>
      </c>
      <c r="L722" s="1"/>
      <c r="M722" s="1" cm="1">
        <f t="array" ref="M722">_xlfn.SWITCH($A$2,"average", AVERAGE(Instances!M722:Instances!M722),"median", MEDIAN(Instances!M722:Instances!M722),"min", MIN(Instances!M722:Instances!M722),"max", MAX(Instances!M722:Instances!M722),"diff", MAX(Instances!M722:Instances!M722)-MIN(Instances!M722:Instances!M722))</f>
        <v>0</v>
      </c>
      <c r="N722" s="1" cm="1">
        <f t="array" ref="N722">_xlfn.SWITCH($A$2,"average", AVERAGE(Instances!N722:Instances!N722),"median", MEDIAN(Instances!N722:Instances!N722),"min", MIN(Instances!N722:Instances!N722),"max", MAX(Instances!N722:Instances!N722),"diff", MAX(Instances!N722:Instances!N722)-MIN(Instances!N722:Instances!N722))</f>
        <v>0</v>
      </c>
      <c r="O722" s="1"/>
      <c r="P722" s="1" cm="1">
        <f t="array" ref="P722">_xlfn.SWITCH($A$2,"average", AVERAGE(Instances!P722:Instances!P722),"median", MEDIAN(Instances!P722:Instances!P722),"min", MIN(Instances!P722:Instances!P722),"max", MAX(Instances!P722:Instances!P722),"diff", MAX(Instances!P722:Instances!P722)-MIN(Instances!P722:Instances!P722))</f>
        <v>0</v>
      </c>
      <c r="Q722" s="1" cm="1">
        <f t="array" ref="Q722">_xlfn.SWITCH($A$2,"average", AVERAGE(Instances!Q722:Instances!Q722),"median", MEDIAN(Instances!Q722:Instances!Q722),"min", MIN(Instances!Q722:Instances!Q722),"max", MAX(Instances!Q722:Instances!Q722),"diff", MAX(Instances!Q722:Instances!Q722)-MIN(Instances!Q722:Instances!Q722))</f>
        <v>0</v>
      </c>
      <c r="R722" s="1" cm="1">
        <f t="array" ref="R722">_xlfn.SWITCH($A$2,"average", AVERAGE(Instances!R722:Instances!R722),"median", MEDIAN(Instances!R722:Instances!R722),"min", MIN(Instances!R722:Instances!R722),"max", MAX(Instances!R722:Instances!R722),"diff", MAX(Instances!R722:Instances!R722)-MIN(Instances!R722:Instances!R722))</f>
        <v>0</v>
      </c>
      <c r="S722" s="1">
        <f>MIN($B722)</f>
        <v>0</v>
      </c>
      <c r="T722" s="1">
        <f>MIN($C722)</f>
        <v>0</v>
      </c>
      <c r="U722" s="1">
        <f>MIN($D722)</f>
        <v>0</v>
      </c>
      <c r="V722" s="1">
        <f>MIN($E722)</f>
        <v>0</v>
      </c>
      <c r="W722" s="1">
        <f>MIN($F722)</f>
        <v>0</v>
      </c>
      <c r="X722" s="1">
        <f>MIN($G722)</f>
        <v>0</v>
      </c>
      <c r="Y722" s="1">
        <f>MIN($H722)</f>
        <v>0</v>
      </c>
      <c r="Z722" s="1">
        <f>MIN($I722)</f>
        <v>0</v>
      </c>
      <c r="AA722" s="1">
        <f>MIN($J722)</f>
        <v>0</v>
      </c>
      <c r="AB722" s="1">
        <f>MIN($K722)</f>
        <v>0</v>
      </c>
      <c r="AC722" s="1">
        <f>MIN($M722)</f>
        <v>0</v>
      </c>
      <c r="AD722" s="1">
        <f>MIN($N722)</f>
        <v>0</v>
      </c>
      <c r="AE722" s="1">
        <f>MIN($P722)</f>
        <v>0</v>
      </c>
      <c r="AF722" s="1">
        <f>MIN($Q722)</f>
        <v>0</v>
      </c>
      <c r="AG722" s="1">
        <f>MIN($R722)</f>
        <v>0</v>
      </c>
      <c r="AH722" s="1">
        <f>MEDIAN($B722)</f>
        <v>0</v>
      </c>
      <c r="AI722" s="1">
        <f>MEDIAN($C722)</f>
        <v>0</v>
      </c>
      <c r="AJ722" s="1">
        <f>MEDIAN($D722)</f>
        <v>0</v>
      </c>
      <c r="AK722" s="1">
        <f>MEDIAN($E722)</f>
        <v>0</v>
      </c>
      <c r="AL722" s="1">
        <f>MEDIAN($F722)</f>
        <v>0</v>
      </c>
      <c r="AM722" s="1">
        <f>MEDIAN($G722)</f>
        <v>0</v>
      </c>
      <c r="AN722" s="1">
        <f>MEDIAN($H722)</f>
        <v>0</v>
      </c>
      <c r="AO722" s="1">
        <f>MEDIAN($I722)</f>
        <v>0</v>
      </c>
      <c r="AP722" s="1">
        <f>MEDIAN($J722)</f>
        <v>0</v>
      </c>
      <c r="AQ722" s="1">
        <f>MEDIAN($K722)</f>
        <v>0</v>
      </c>
      <c r="AR722" s="1">
        <f>MEDIAN($M722)</f>
        <v>0</v>
      </c>
      <c r="AS722" s="1">
        <f>MEDIAN($N722)</f>
        <v>0</v>
      </c>
      <c r="AT722" s="1">
        <f>MEDIAN($P722)</f>
        <v>0</v>
      </c>
      <c r="AU722" s="1">
        <f>MEDIAN($Q722)</f>
        <v>0</v>
      </c>
      <c r="AV722" s="1">
        <f>MEDIAN($R722)</f>
        <v>0</v>
      </c>
      <c r="AW722" s="1">
        <f>MAX($B722)</f>
        <v>0</v>
      </c>
      <c r="AX722" s="1">
        <f>MAX($C722)</f>
        <v>0</v>
      </c>
      <c r="AY722" s="1">
        <f>MAX($D722)</f>
        <v>0</v>
      </c>
      <c r="AZ722" s="1">
        <f>MAX($E722)</f>
        <v>0</v>
      </c>
      <c r="BA722" s="1">
        <f>MAX($F722)</f>
        <v>0</v>
      </c>
      <c r="BB722" s="1">
        <f>MAX($G722)</f>
        <v>0</v>
      </c>
      <c r="BC722" s="1">
        <f>MAX($H722)</f>
        <v>0</v>
      </c>
      <c r="BD722" s="1">
        <f>MAX($I722)</f>
        <v>0</v>
      </c>
      <c r="BE722" s="1">
        <f>MAX($J722)</f>
        <v>0</v>
      </c>
      <c r="BF722" s="1">
        <f>MAX($K722)</f>
        <v>0</v>
      </c>
      <c r="BG722" s="1">
        <f>MAX($M722)</f>
        <v>0</v>
      </c>
      <c r="BH722" s="1">
        <f>MAX($N722)</f>
        <v>0</v>
      </c>
      <c r="BI722" s="1">
        <f>MAX($P722)</f>
        <v>0</v>
      </c>
      <c r="BJ722" s="1">
        <f>MAX($Q722)</f>
        <v>0</v>
      </c>
      <c r="BK722" s="1">
        <f>MAX($R722)</f>
        <v>0</v>
      </c>
    </row>
    <row r="723" spans="1:63">
      <c r="A723" s="1" t="s">
        <v>237</v>
      </c>
      <c r="B723" s="1" cm="1">
        <f t="array" ref="B723">_xlfn.SWITCH($A$2,"average", AVERAGE(Instances!B723:Instances!B723),"median", MEDIAN(Instances!B723:Instances!B723),"min", MIN(Instances!B723:Instances!B723),"max", MAX(Instances!B723:Instances!B723),"diff", MAX(Instances!B723:Instances!B723)-MIN(Instances!B723:Instances!B723))</f>
        <v>0</v>
      </c>
      <c r="C723" s="1" cm="1">
        <f t="array" ref="C723">_xlfn.SWITCH($A$2,"average", AVERAGE(Instances!C723:Instances!C723),"median", MEDIAN(Instances!C723:Instances!C723),"min", MIN(Instances!C723:Instances!C723),"max", MAX(Instances!C723:Instances!C723),"diff", MAX(Instances!C723:Instances!C723)-MIN(Instances!C723:Instances!C723))</f>
        <v>0</v>
      </c>
      <c r="D723" s="1" cm="1">
        <f t="array" ref="D723">_xlfn.SWITCH($A$2,"average", AVERAGE(Instances!D723:Instances!D723),"median", MEDIAN(Instances!D723:Instances!D723),"min", MIN(Instances!D723:Instances!D723),"max", MAX(Instances!D723:Instances!D723),"diff", MAX(Instances!D723:Instances!D723)-MIN(Instances!D723:Instances!D723))</f>
        <v>0</v>
      </c>
      <c r="E723" s="1" cm="1">
        <f t="array" ref="E723">_xlfn.SWITCH($A$2,"average", AVERAGE(Instances!E723:Instances!E723),"median", MEDIAN(Instances!E723:Instances!E723),"min", MIN(Instances!E723:Instances!E723),"max", MAX(Instances!E723:Instances!E723),"diff", MAX(Instances!E723:Instances!E723)-MIN(Instances!E723:Instances!E723))</f>
        <v>0</v>
      </c>
      <c r="F723" s="1" cm="1">
        <f t="array" ref="F723">_xlfn.SWITCH($A$2,"average", AVERAGE(Instances!F723:Instances!F723),"median", MEDIAN(Instances!F723:Instances!F723),"min", MIN(Instances!F723:Instances!F723),"max", MAX(Instances!F723:Instances!F723),"diff", MAX(Instances!F723:Instances!F723)-MIN(Instances!F723:Instances!F723))</f>
        <v>0</v>
      </c>
      <c r="G723" s="1" cm="1">
        <f t="array" ref="G723">_xlfn.SWITCH($A$2,"average", AVERAGE(Instances!G723:Instances!G723),"median", MEDIAN(Instances!G723:Instances!G723),"min", MIN(Instances!G723:Instances!G723),"max", MAX(Instances!G723:Instances!G723),"diff", MAX(Instances!G723:Instances!G723)-MIN(Instances!G723:Instances!G723))</f>
        <v>0</v>
      </c>
      <c r="H723" s="1" cm="1">
        <f t="array" ref="H723">_xlfn.SWITCH($A$2,"average", AVERAGE(Instances!H723:Instances!H723),"median", MEDIAN(Instances!H723:Instances!H723),"min", MIN(Instances!H723:Instances!H723),"max", MAX(Instances!H723:Instances!H723),"diff", MAX(Instances!H723:Instances!H723)-MIN(Instances!H723:Instances!H723))</f>
        <v>0</v>
      </c>
      <c r="I723" s="1" cm="1">
        <f t="array" ref="I723">_xlfn.SWITCH($A$2,"average", AVERAGE(Instances!I723:Instances!I723),"median", MEDIAN(Instances!I723:Instances!I723),"min", MIN(Instances!I723:Instances!I723),"max", MAX(Instances!I723:Instances!I723),"diff", MAX(Instances!I723:Instances!I723)-MIN(Instances!I723:Instances!I723))</f>
        <v>0</v>
      </c>
      <c r="J723" s="1" cm="1">
        <f t="array" ref="J723">_xlfn.SWITCH($A$2,"average", AVERAGE(Instances!J723:Instances!J723),"median", MEDIAN(Instances!J723:Instances!J723),"min", MIN(Instances!J723:Instances!J723),"max", MAX(Instances!J723:Instances!J723),"diff", MAX(Instances!J723:Instances!J723)-MIN(Instances!J723:Instances!J723))</f>
        <v>0</v>
      </c>
      <c r="K723" s="1" cm="1">
        <f t="array" ref="K723">_xlfn.SWITCH($A$2,"average", AVERAGE(Instances!K723:Instances!K723),"median", MEDIAN(Instances!K723:Instances!K723),"min", MIN(Instances!K723:Instances!K723),"max", MAX(Instances!K723:Instances!K723),"diff", MAX(Instances!K723:Instances!K723)-MIN(Instances!K723:Instances!K723))</f>
        <v>0</v>
      </c>
      <c r="L723" s="1"/>
      <c r="M723" s="1" cm="1">
        <f t="array" ref="M723">_xlfn.SWITCH($A$2,"average", AVERAGE(Instances!M723:Instances!M723),"median", MEDIAN(Instances!M723:Instances!M723),"min", MIN(Instances!M723:Instances!M723),"max", MAX(Instances!M723:Instances!M723),"diff", MAX(Instances!M723:Instances!M723)-MIN(Instances!M723:Instances!M723))</f>
        <v>0</v>
      </c>
      <c r="N723" s="1" cm="1">
        <f t="array" ref="N723">_xlfn.SWITCH($A$2,"average", AVERAGE(Instances!N723:Instances!N723),"median", MEDIAN(Instances!N723:Instances!N723),"min", MIN(Instances!N723:Instances!N723),"max", MAX(Instances!N723:Instances!N723),"diff", MAX(Instances!N723:Instances!N723)-MIN(Instances!N723:Instances!N723))</f>
        <v>0</v>
      </c>
      <c r="O723" s="1"/>
      <c r="P723" s="1" cm="1">
        <f t="array" ref="P723">_xlfn.SWITCH($A$2,"average", AVERAGE(Instances!P723:Instances!P723),"median", MEDIAN(Instances!P723:Instances!P723),"min", MIN(Instances!P723:Instances!P723),"max", MAX(Instances!P723:Instances!P723),"diff", MAX(Instances!P723:Instances!P723)-MIN(Instances!P723:Instances!P723))</f>
        <v>0</v>
      </c>
      <c r="Q723" s="1" cm="1">
        <f t="array" ref="Q723">_xlfn.SWITCH($A$2,"average", AVERAGE(Instances!Q723:Instances!Q723),"median", MEDIAN(Instances!Q723:Instances!Q723),"min", MIN(Instances!Q723:Instances!Q723),"max", MAX(Instances!Q723:Instances!Q723),"diff", MAX(Instances!Q723:Instances!Q723)-MIN(Instances!Q723:Instances!Q723))</f>
        <v>0</v>
      </c>
      <c r="R723" s="1" cm="1">
        <f t="array" ref="R723">_xlfn.SWITCH($A$2,"average", AVERAGE(Instances!R723:Instances!R723),"median", MEDIAN(Instances!R723:Instances!R723),"min", MIN(Instances!R723:Instances!R723),"max", MAX(Instances!R723:Instances!R723),"diff", MAX(Instances!R723:Instances!R723)-MIN(Instances!R723:Instances!R723))</f>
        <v>0</v>
      </c>
      <c r="S723" s="1">
        <f>MIN($B723)</f>
        <v>0</v>
      </c>
      <c r="T723" s="1">
        <f>MIN($C723)</f>
        <v>0</v>
      </c>
      <c r="U723" s="1">
        <f>MIN($D723)</f>
        <v>0</v>
      </c>
      <c r="V723" s="1">
        <f>MIN($E723)</f>
        <v>0</v>
      </c>
      <c r="W723" s="1">
        <f>MIN($F723)</f>
        <v>0</v>
      </c>
      <c r="X723" s="1">
        <f>MIN($G723)</f>
        <v>0</v>
      </c>
      <c r="Y723" s="1">
        <f>MIN($H723)</f>
        <v>0</v>
      </c>
      <c r="Z723" s="1">
        <f>MIN($I723)</f>
        <v>0</v>
      </c>
      <c r="AA723" s="1">
        <f>MIN($J723)</f>
        <v>0</v>
      </c>
      <c r="AB723" s="1">
        <f>MIN($K723)</f>
        <v>0</v>
      </c>
      <c r="AC723" s="1">
        <f>MIN($M723)</f>
        <v>0</v>
      </c>
      <c r="AD723" s="1">
        <f>MIN($N723)</f>
        <v>0</v>
      </c>
      <c r="AE723" s="1">
        <f>MIN($P723)</f>
        <v>0</v>
      </c>
      <c r="AF723" s="1">
        <f>MIN($Q723)</f>
        <v>0</v>
      </c>
      <c r="AG723" s="1">
        <f>MIN($R723)</f>
        <v>0</v>
      </c>
      <c r="AH723" s="1">
        <f>MEDIAN($B723)</f>
        <v>0</v>
      </c>
      <c r="AI723" s="1">
        <f>MEDIAN($C723)</f>
        <v>0</v>
      </c>
      <c r="AJ723" s="1">
        <f>MEDIAN($D723)</f>
        <v>0</v>
      </c>
      <c r="AK723" s="1">
        <f>MEDIAN($E723)</f>
        <v>0</v>
      </c>
      <c r="AL723" s="1">
        <f>MEDIAN($F723)</f>
        <v>0</v>
      </c>
      <c r="AM723" s="1">
        <f>MEDIAN($G723)</f>
        <v>0</v>
      </c>
      <c r="AN723" s="1">
        <f>MEDIAN($H723)</f>
        <v>0</v>
      </c>
      <c r="AO723" s="1">
        <f>MEDIAN($I723)</f>
        <v>0</v>
      </c>
      <c r="AP723" s="1">
        <f>MEDIAN($J723)</f>
        <v>0</v>
      </c>
      <c r="AQ723" s="1">
        <f>MEDIAN($K723)</f>
        <v>0</v>
      </c>
      <c r="AR723" s="1">
        <f>MEDIAN($M723)</f>
        <v>0</v>
      </c>
      <c r="AS723" s="1">
        <f>MEDIAN($N723)</f>
        <v>0</v>
      </c>
      <c r="AT723" s="1">
        <f>MEDIAN($P723)</f>
        <v>0</v>
      </c>
      <c r="AU723" s="1">
        <f>MEDIAN($Q723)</f>
        <v>0</v>
      </c>
      <c r="AV723" s="1">
        <f>MEDIAN($R723)</f>
        <v>0</v>
      </c>
      <c r="AW723" s="1">
        <f>MAX($B723)</f>
        <v>0</v>
      </c>
      <c r="AX723" s="1">
        <f>MAX($C723)</f>
        <v>0</v>
      </c>
      <c r="AY723" s="1">
        <f>MAX($D723)</f>
        <v>0</v>
      </c>
      <c r="AZ723" s="1">
        <f>MAX($E723)</f>
        <v>0</v>
      </c>
      <c r="BA723" s="1">
        <f>MAX($F723)</f>
        <v>0</v>
      </c>
      <c r="BB723" s="1">
        <f>MAX($G723)</f>
        <v>0</v>
      </c>
      <c r="BC723" s="1">
        <f>MAX($H723)</f>
        <v>0</v>
      </c>
      <c r="BD723" s="1">
        <f>MAX($I723)</f>
        <v>0</v>
      </c>
      <c r="BE723" s="1">
        <f>MAX($J723)</f>
        <v>0</v>
      </c>
      <c r="BF723" s="1">
        <f>MAX($K723)</f>
        <v>0</v>
      </c>
      <c r="BG723" s="1">
        <f>MAX($M723)</f>
        <v>0</v>
      </c>
      <c r="BH723" s="1">
        <f>MAX($N723)</f>
        <v>0</v>
      </c>
      <c r="BI723" s="1">
        <f>MAX($P723)</f>
        <v>0</v>
      </c>
      <c r="BJ723" s="1">
        <f>MAX($Q723)</f>
        <v>0</v>
      </c>
      <c r="BK723" s="1">
        <f>MAX($R723)</f>
        <v>0</v>
      </c>
    </row>
    <row r="724" spans="1:63">
      <c r="A724" s="1" t="s">
        <v>238</v>
      </c>
      <c r="B724" s="1" cm="1">
        <f t="array" ref="B724">_xlfn.SWITCH($A$2,"average", AVERAGE(Instances!B724:Instances!B724),"median", MEDIAN(Instances!B724:Instances!B724),"min", MIN(Instances!B724:Instances!B724),"max", MAX(Instances!B724:Instances!B724),"diff", MAX(Instances!B724:Instances!B724)-MIN(Instances!B724:Instances!B724))</f>
        <v>0</v>
      </c>
      <c r="C724" s="1" cm="1">
        <f t="array" ref="C724">_xlfn.SWITCH($A$2,"average", AVERAGE(Instances!C724:Instances!C724),"median", MEDIAN(Instances!C724:Instances!C724),"min", MIN(Instances!C724:Instances!C724),"max", MAX(Instances!C724:Instances!C724),"diff", MAX(Instances!C724:Instances!C724)-MIN(Instances!C724:Instances!C724))</f>
        <v>0</v>
      </c>
      <c r="D724" s="1" cm="1">
        <f t="array" ref="D724">_xlfn.SWITCH($A$2,"average", AVERAGE(Instances!D724:Instances!D724),"median", MEDIAN(Instances!D724:Instances!D724),"min", MIN(Instances!D724:Instances!D724),"max", MAX(Instances!D724:Instances!D724),"diff", MAX(Instances!D724:Instances!D724)-MIN(Instances!D724:Instances!D724))</f>
        <v>0</v>
      </c>
      <c r="E724" s="1" cm="1">
        <f t="array" ref="E724">_xlfn.SWITCH($A$2,"average", AVERAGE(Instances!E724:Instances!E724),"median", MEDIAN(Instances!E724:Instances!E724),"min", MIN(Instances!E724:Instances!E724),"max", MAX(Instances!E724:Instances!E724),"diff", MAX(Instances!E724:Instances!E724)-MIN(Instances!E724:Instances!E724))</f>
        <v>0</v>
      </c>
      <c r="F724" s="1" cm="1">
        <f t="array" ref="F724">_xlfn.SWITCH($A$2,"average", AVERAGE(Instances!F724:Instances!F724),"median", MEDIAN(Instances!F724:Instances!F724),"min", MIN(Instances!F724:Instances!F724),"max", MAX(Instances!F724:Instances!F724),"diff", MAX(Instances!F724:Instances!F724)-MIN(Instances!F724:Instances!F724))</f>
        <v>0</v>
      </c>
      <c r="G724" s="1" cm="1">
        <f t="array" ref="G724">_xlfn.SWITCH($A$2,"average", AVERAGE(Instances!G724:Instances!G724),"median", MEDIAN(Instances!G724:Instances!G724),"min", MIN(Instances!G724:Instances!G724),"max", MAX(Instances!G724:Instances!G724),"diff", MAX(Instances!G724:Instances!G724)-MIN(Instances!G724:Instances!G724))</f>
        <v>0</v>
      </c>
      <c r="H724" s="1" cm="1">
        <f t="array" ref="H724">_xlfn.SWITCH($A$2,"average", AVERAGE(Instances!H724:Instances!H724),"median", MEDIAN(Instances!H724:Instances!H724),"min", MIN(Instances!H724:Instances!H724),"max", MAX(Instances!H724:Instances!H724),"diff", MAX(Instances!H724:Instances!H724)-MIN(Instances!H724:Instances!H724))</f>
        <v>0</v>
      </c>
      <c r="I724" s="1" cm="1">
        <f t="array" ref="I724">_xlfn.SWITCH($A$2,"average", AVERAGE(Instances!I724:Instances!I724),"median", MEDIAN(Instances!I724:Instances!I724),"min", MIN(Instances!I724:Instances!I724),"max", MAX(Instances!I724:Instances!I724),"diff", MAX(Instances!I724:Instances!I724)-MIN(Instances!I724:Instances!I724))</f>
        <v>0</v>
      </c>
      <c r="J724" s="1" cm="1">
        <f t="array" ref="J724">_xlfn.SWITCH($A$2,"average", AVERAGE(Instances!J724:Instances!J724),"median", MEDIAN(Instances!J724:Instances!J724),"min", MIN(Instances!J724:Instances!J724),"max", MAX(Instances!J724:Instances!J724),"diff", MAX(Instances!J724:Instances!J724)-MIN(Instances!J724:Instances!J724))</f>
        <v>0</v>
      </c>
      <c r="K724" s="1" cm="1">
        <f t="array" ref="K724">_xlfn.SWITCH($A$2,"average", AVERAGE(Instances!K724:Instances!K724),"median", MEDIAN(Instances!K724:Instances!K724),"min", MIN(Instances!K724:Instances!K724),"max", MAX(Instances!K724:Instances!K724),"diff", MAX(Instances!K724:Instances!K724)-MIN(Instances!K724:Instances!K724))</f>
        <v>0</v>
      </c>
      <c r="L724" s="1"/>
      <c r="M724" s="1" cm="1">
        <f t="array" ref="M724">_xlfn.SWITCH($A$2,"average", AVERAGE(Instances!M724:Instances!M724),"median", MEDIAN(Instances!M724:Instances!M724),"min", MIN(Instances!M724:Instances!M724),"max", MAX(Instances!M724:Instances!M724),"diff", MAX(Instances!M724:Instances!M724)-MIN(Instances!M724:Instances!M724))</f>
        <v>0</v>
      </c>
      <c r="N724" s="1" cm="1">
        <f t="array" ref="N724">_xlfn.SWITCH($A$2,"average", AVERAGE(Instances!N724:Instances!N724),"median", MEDIAN(Instances!N724:Instances!N724),"min", MIN(Instances!N724:Instances!N724),"max", MAX(Instances!N724:Instances!N724),"diff", MAX(Instances!N724:Instances!N724)-MIN(Instances!N724:Instances!N724))</f>
        <v>0</v>
      </c>
      <c r="O724" s="1"/>
      <c r="P724" s="1" cm="1">
        <f t="array" ref="P724">_xlfn.SWITCH($A$2,"average", AVERAGE(Instances!P724:Instances!P724),"median", MEDIAN(Instances!P724:Instances!P724),"min", MIN(Instances!P724:Instances!P724),"max", MAX(Instances!P724:Instances!P724),"diff", MAX(Instances!P724:Instances!P724)-MIN(Instances!P724:Instances!P724))</f>
        <v>0</v>
      </c>
      <c r="Q724" s="1" cm="1">
        <f t="array" ref="Q724">_xlfn.SWITCH($A$2,"average", AVERAGE(Instances!Q724:Instances!Q724),"median", MEDIAN(Instances!Q724:Instances!Q724),"min", MIN(Instances!Q724:Instances!Q724),"max", MAX(Instances!Q724:Instances!Q724),"diff", MAX(Instances!Q724:Instances!Q724)-MIN(Instances!Q724:Instances!Q724))</f>
        <v>0</v>
      </c>
      <c r="R724" s="1" cm="1">
        <f t="array" ref="R724">_xlfn.SWITCH($A$2,"average", AVERAGE(Instances!R724:Instances!R724),"median", MEDIAN(Instances!R724:Instances!R724),"min", MIN(Instances!R724:Instances!R724),"max", MAX(Instances!R724:Instances!R724),"diff", MAX(Instances!R724:Instances!R724)-MIN(Instances!R724:Instances!R724))</f>
        <v>0</v>
      </c>
      <c r="S724" s="1">
        <f>MIN($B724)</f>
        <v>0</v>
      </c>
      <c r="T724" s="1">
        <f>MIN($C724)</f>
        <v>0</v>
      </c>
      <c r="U724" s="1">
        <f>MIN($D724)</f>
        <v>0</v>
      </c>
      <c r="V724" s="1">
        <f>MIN($E724)</f>
        <v>0</v>
      </c>
      <c r="W724" s="1">
        <f>MIN($F724)</f>
        <v>0</v>
      </c>
      <c r="X724" s="1">
        <f>MIN($G724)</f>
        <v>0</v>
      </c>
      <c r="Y724" s="1">
        <f>MIN($H724)</f>
        <v>0</v>
      </c>
      <c r="Z724" s="1">
        <f>MIN($I724)</f>
        <v>0</v>
      </c>
      <c r="AA724" s="1">
        <f>MIN($J724)</f>
        <v>0</v>
      </c>
      <c r="AB724" s="1">
        <f>MIN($K724)</f>
        <v>0</v>
      </c>
      <c r="AC724" s="1">
        <f>MIN($M724)</f>
        <v>0</v>
      </c>
      <c r="AD724" s="1">
        <f>MIN($N724)</f>
        <v>0</v>
      </c>
      <c r="AE724" s="1">
        <f>MIN($P724)</f>
        <v>0</v>
      </c>
      <c r="AF724" s="1">
        <f>MIN($Q724)</f>
        <v>0</v>
      </c>
      <c r="AG724" s="1">
        <f>MIN($R724)</f>
        <v>0</v>
      </c>
      <c r="AH724" s="1">
        <f>MEDIAN($B724)</f>
        <v>0</v>
      </c>
      <c r="AI724" s="1">
        <f>MEDIAN($C724)</f>
        <v>0</v>
      </c>
      <c r="AJ724" s="1">
        <f>MEDIAN($D724)</f>
        <v>0</v>
      </c>
      <c r="AK724" s="1">
        <f>MEDIAN($E724)</f>
        <v>0</v>
      </c>
      <c r="AL724" s="1">
        <f>MEDIAN($F724)</f>
        <v>0</v>
      </c>
      <c r="AM724" s="1">
        <f>MEDIAN($G724)</f>
        <v>0</v>
      </c>
      <c r="AN724" s="1">
        <f>MEDIAN($H724)</f>
        <v>0</v>
      </c>
      <c r="AO724" s="1">
        <f>MEDIAN($I724)</f>
        <v>0</v>
      </c>
      <c r="AP724" s="1">
        <f>MEDIAN($J724)</f>
        <v>0</v>
      </c>
      <c r="AQ724" s="1">
        <f>MEDIAN($K724)</f>
        <v>0</v>
      </c>
      <c r="AR724" s="1">
        <f>MEDIAN($M724)</f>
        <v>0</v>
      </c>
      <c r="AS724" s="1">
        <f>MEDIAN($N724)</f>
        <v>0</v>
      </c>
      <c r="AT724" s="1">
        <f>MEDIAN($P724)</f>
        <v>0</v>
      </c>
      <c r="AU724" s="1">
        <f>MEDIAN($Q724)</f>
        <v>0</v>
      </c>
      <c r="AV724" s="1">
        <f>MEDIAN($R724)</f>
        <v>0</v>
      </c>
      <c r="AW724" s="1">
        <f>MAX($B724)</f>
        <v>0</v>
      </c>
      <c r="AX724" s="1">
        <f>MAX($C724)</f>
        <v>0</v>
      </c>
      <c r="AY724" s="1">
        <f>MAX($D724)</f>
        <v>0</v>
      </c>
      <c r="AZ724" s="1">
        <f>MAX($E724)</f>
        <v>0</v>
      </c>
      <c r="BA724" s="1">
        <f>MAX($F724)</f>
        <v>0</v>
      </c>
      <c r="BB724" s="1">
        <f>MAX($G724)</f>
        <v>0</v>
      </c>
      <c r="BC724" s="1">
        <f>MAX($H724)</f>
        <v>0</v>
      </c>
      <c r="BD724" s="1">
        <f>MAX($I724)</f>
        <v>0</v>
      </c>
      <c r="BE724" s="1">
        <f>MAX($J724)</f>
        <v>0</v>
      </c>
      <c r="BF724" s="1">
        <f>MAX($K724)</f>
        <v>0</v>
      </c>
      <c r="BG724" s="1">
        <f>MAX($M724)</f>
        <v>0</v>
      </c>
      <c r="BH724" s="1">
        <f>MAX($N724)</f>
        <v>0</v>
      </c>
      <c r="BI724" s="1">
        <f>MAX($P724)</f>
        <v>0</v>
      </c>
      <c r="BJ724" s="1">
        <f>MAX($Q724)</f>
        <v>0</v>
      </c>
      <c r="BK724" s="1">
        <f>MAX($R724)</f>
        <v>0</v>
      </c>
    </row>
    <row r="725" spans="1:63">
      <c r="A725" s="1" t="s">
        <v>239</v>
      </c>
      <c r="B725" s="1" cm="1">
        <f t="array" ref="B725">_xlfn.SWITCH($A$2,"average", AVERAGE(Instances!B725:Instances!B725),"median", MEDIAN(Instances!B725:Instances!B725),"min", MIN(Instances!B725:Instances!B725),"max", MAX(Instances!B725:Instances!B725),"diff", MAX(Instances!B725:Instances!B725)-MIN(Instances!B725:Instances!B725))</f>
        <v>0</v>
      </c>
      <c r="C725" s="1" cm="1">
        <f t="array" ref="C725">_xlfn.SWITCH($A$2,"average", AVERAGE(Instances!C725:Instances!C725),"median", MEDIAN(Instances!C725:Instances!C725),"min", MIN(Instances!C725:Instances!C725),"max", MAX(Instances!C725:Instances!C725),"diff", MAX(Instances!C725:Instances!C725)-MIN(Instances!C725:Instances!C725))</f>
        <v>0</v>
      </c>
      <c r="D725" s="1" cm="1">
        <f t="array" ref="D725">_xlfn.SWITCH($A$2,"average", AVERAGE(Instances!D725:Instances!D725),"median", MEDIAN(Instances!D725:Instances!D725),"min", MIN(Instances!D725:Instances!D725),"max", MAX(Instances!D725:Instances!D725),"diff", MAX(Instances!D725:Instances!D725)-MIN(Instances!D725:Instances!D725))</f>
        <v>0</v>
      </c>
      <c r="E725" s="1" cm="1">
        <f t="array" ref="E725">_xlfn.SWITCH($A$2,"average", AVERAGE(Instances!E725:Instances!E725),"median", MEDIAN(Instances!E725:Instances!E725),"min", MIN(Instances!E725:Instances!E725),"max", MAX(Instances!E725:Instances!E725),"diff", MAX(Instances!E725:Instances!E725)-MIN(Instances!E725:Instances!E725))</f>
        <v>0</v>
      </c>
      <c r="F725" s="1" cm="1">
        <f t="array" ref="F725">_xlfn.SWITCH($A$2,"average", AVERAGE(Instances!F725:Instances!F725),"median", MEDIAN(Instances!F725:Instances!F725),"min", MIN(Instances!F725:Instances!F725),"max", MAX(Instances!F725:Instances!F725),"diff", MAX(Instances!F725:Instances!F725)-MIN(Instances!F725:Instances!F725))</f>
        <v>0</v>
      </c>
      <c r="G725" s="1" cm="1">
        <f t="array" ref="G725">_xlfn.SWITCH($A$2,"average", AVERAGE(Instances!G725:Instances!G725),"median", MEDIAN(Instances!G725:Instances!G725),"min", MIN(Instances!G725:Instances!G725),"max", MAX(Instances!G725:Instances!G725),"diff", MAX(Instances!G725:Instances!G725)-MIN(Instances!G725:Instances!G725))</f>
        <v>0</v>
      </c>
      <c r="H725" s="1" cm="1">
        <f t="array" ref="H725">_xlfn.SWITCH($A$2,"average", AVERAGE(Instances!H725:Instances!H725),"median", MEDIAN(Instances!H725:Instances!H725),"min", MIN(Instances!H725:Instances!H725),"max", MAX(Instances!H725:Instances!H725),"diff", MAX(Instances!H725:Instances!H725)-MIN(Instances!H725:Instances!H725))</f>
        <v>0</v>
      </c>
      <c r="I725" s="1" cm="1">
        <f t="array" ref="I725">_xlfn.SWITCH($A$2,"average", AVERAGE(Instances!I725:Instances!I725),"median", MEDIAN(Instances!I725:Instances!I725),"min", MIN(Instances!I725:Instances!I725),"max", MAX(Instances!I725:Instances!I725),"diff", MAX(Instances!I725:Instances!I725)-MIN(Instances!I725:Instances!I725))</f>
        <v>0</v>
      </c>
      <c r="J725" s="1" cm="1">
        <f t="array" ref="J725">_xlfn.SWITCH($A$2,"average", AVERAGE(Instances!J725:Instances!J725),"median", MEDIAN(Instances!J725:Instances!J725),"min", MIN(Instances!J725:Instances!J725),"max", MAX(Instances!J725:Instances!J725),"diff", MAX(Instances!J725:Instances!J725)-MIN(Instances!J725:Instances!J725))</f>
        <v>0</v>
      </c>
      <c r="K725" s="1" cm="1">
        <f t="array" ref="K725">_xlfn.SWITCH($A$2,"average", AVERAGE(Instances!K725:Instances!K725),"median", MEDIAN(Instances!K725:Instances!K725),"min", MIN(Instances!K725:Instances!K725),"max", MAX(Instances!K725:Instances!K725),"diff", MAX(Instances!K725:Instances!K725)-MIN(Instances!K725:Instances!K725))</f>
        <v>0</v>
      </c>
      <c r="L725" s="1"/>
      <c r="M725" s="1" cm="1">
        <f t="array" ref="M725">_xlfn.SWITCH($A$2,"average", AVERAGE(Instances!M725:Instances!M725),"median", MEDIAN(Instances!M725:Instances!M725),"min", MIN(Instances!M725:Instances!M725),"max", MAX(Instances!M725:Instances!M725),"diff", MAX(Instances!M725:Instances!M725)-MIN(Instances!M725:Instances!M725))</f>
        <v>0</v>
      </c>
      <c r="N725" s="1" cm="1">
        <f t="array" ref="N725">_xlfn.SWITCH($A$2,"average", AVERAGE(Instances!N725:Instances!N725),"median", MEDIAN(Instances!N725:Instances!N725),"min", MIN(Instances!N725:Instances!N725),"max", MAX(Instances!N725:Instances!N725),"diff", MAX(Instances!N725:Instances!N725)-MIN(Instances!N725:Instances!N725))</f>
        <v>0</v>
      </c>
      <c r="O725" s="1"/>
      <c r="P725" s="1" cm="1">
        <f t="array" ref="P725">_xlfn.SWITCH($A$2,"average", AVERAGE(Instances!P725:Instances!P725),"median", MEDIAN(Instances!P725:Instances!P725),"min", MIN(Instances!P725:Instances!P725),"max", MAX(Instances!P725:Instances!P725),"diff", MAX(Instances!P725:Instances!P725)-MIN(Instances!P725:Instances!P725))</f>
        <v>0</v>
      </c>
      <c r="Q725" s="1" cm="1">
        <f t="array" ref="Q725">_xlfn.SWITCH($A$2,"average", AVERAGE(Instances!Q725:Instances!Q725),"median", MEDIAN(Instances!Q725:Instances!Q725),"min", MIN(Instances!Q725:Instances!Q725),"max", MAX(Instances!Q725:Instances!Q725),"diff", MAX(Instances!Q725:Instances!Q725)-MIN(Instances!Q725:Instances!Q725))</f>
        <v>0</v>
      </c>
      <c r="R725" s="1" cm="1">
        <f t="array" ref="R725">_xlfn.SWITCH($A$2,"average", AVERAGE(Instances!R725:Instances!R725),"median", MEDIAN(Instances!R725:Instances!R725),"min", MIN(Instances!R725:Instances!R725),"max", MAX(Instances!R725:Instances!R725),"diff", MAX(Instances!R725:Instances!R725)-MIN(Instances!R725:Instances!R725))</f>
        <v>0</v>
      </c>
      <c r="S725" s="1">
        <f>MIN($B725)</f>
        <v>0</v>
      </c>
      <c r="T725" s="1">
        <f>MIN($C725)</f>
        <v>0</v>
      </c>
      <c r="U725" s="1">
        <f>MIN($D725)</f>
        <v>0</v>
      </c>
      <c r="V725" s="1">
        <f>MIN($E725)</f>
        <v>0</v>
      </c>
      <c r="W725" s="1">
        <f>MIN($F725)</f>
        <v>0</v>
      </c>
      <c r="X725" s="1">
        <f>MIN($G725)</f>
        <v>0</v>
      </c>
      <c r="Y725" s="1">
        <f>MIN($H725)</f>
        <v>0</v>
      </c>
      <c r="Z725" s="1">
        <f>MIN($I725)</f>
        <v>0</v>
      </c>
      <c r="AA725" s="1">
        <f>MIN($J725)</f>
        <v>0</v>
      </c>
      <c r="AB725" s="1">
        <f>MIN($K725)</f>
        <v>0</v>
      </c>
      <c r="AC725" s="1">
        <f>MIN($M725)</f>
        <v>0</v>
      </c>
      <c r="AD725" s="1">
        <f>MIN($N725)</f>
        <v>0</v>
      </c>
      <c r="AE725" s="1">
        <f>MIN($P725)</f>
        <v>0</v>
      </c>
      <c r="AF725" s="1">
        <f>MIN($Q725)</f>
        <v>0</v>
      </c>
      <c r="AG725" s="1">
        <f>MIN($R725)</f>
        <v>0</v>
      </c>
      <c r="AH725" s="1">
        <f>MEDIAN($B725)</f>
        <v>0</v>
      </c>
      <c r="AI725" s="1">
        <f>MEDIAN($C725)</f>
        <v>0</v>
      </c>
      <c r="AJ725" s="1">
        <f>MEDIAN($D725)</f>
        <v>0</v>
      </c>
      <c r="AK725" s="1">
        <f>MEDIAN($E725)</f>
        <v>0</v>
      </c>
      <c r="AL725" s="1">
        <f>MEDIAN($F725)</f>
        <v>0</v>
      </c>
      <c r="AM725" s="1">
        <f>MEDIAN($G725)</f>
        <v>0</v>
      </c>
      <c r="AN725" s="1">
        <f>MEDIAN($H725)</f>
        <v>0</v>
      </c>
      <c r="AO725" s="1">
        <f>MEDIAN($I725)</f>
        <v>0</v>
      </c>
      <c r="AP725" s="1">
        <f>MEDIAN($J725)</f>
        <v>0</v>
      </c>
      <c r="AQ725" s="1">
        <f>MEDIAN($K725)</f>
        <v>0</v>
      </c>
      <c r="AR725" s="1">
        <f>MEDIAN($M725)</f>
        <v>0</v>
      </c>
      <c r="AS725" s="1">
        <f>MEDIAN($N725)</f>
        <v>0</v>
      </c>
      <c r="AT725" s="1">
        <f>MEDIAN($P725)</f>
        <v>0</v>
      </c>
      <c r="AU725" s="1">
        <f>MEDIAN($Q725)</f>
        <v>0</v>
      </c>
      <c r="AV725" s="1">
        <f>MEDIAN($R725)</f>
        <v>0</v>
      </c>
      <c r="AW725" s="1">
        <f>MAX($B725)</f>
        <v>0</v>
      </c>
      <c r="AX725" s="1">
        <f>MAX($C725)</f>
        <v>0</v>
      </c>
      <c r="AY725" s="1">
        <f>MAX($D725)</f>
        <v>0</v>
      </c>
      <c r="AZ725" s="1">
        <f>MAX($E725)</f>
        <v>0</v>
      </c>
      <c r="BA725" s="1">
        <f>MAX($F725)</f>
        <v>0</v>
      </c>
      <c r="BB725" s="1">
        <f>MAX($G725)</f>
        <v>0</v>
      </c>
      <c r="BC725" s="1">
        <f>MAX($H725)</f>
        <v>0</v>
      </c>
      <c r="BD725" s="1">
        <f>MAX($I725)</f>
        <v>0</v>
      </c>
      <c r="BE725" s="1">
        <f>MAX($J725)</f>
        <v>0</v>
      </c>
      <c r="BF725" s="1">
        <f>MAX($K725)</f>
        <v>0</v>
      </c>
      <c r="BG725" s="1">
        <f>MAX($M725)</f>
        <v>0</v>
      </c>
      <c r="BH725" s="1">
        <f>MAX($N725)</f>
        <v>0</v>
      </c>
      <c r="BI725" s="1">
        <f>MAX($P725)</f>
        <v>0</v>
      </c>
      <c r="BJ725" s="1">
        <f>MAX($Q725)</f>
        <v>0</v>
      </c>
      <c r="BK725" s="1">
        <f>MAX($R725)</f>
        <v>0</v>
      </c>
    </row>
    <row r="726" spans="1:63">
      <c r="A726" s="1" t="s">
        <v>240</v>
      </c>
      <c r="B726" s="1" cm="1">
        <f t="array" ref="B726">_xlfn.SWITCH($A$2,"average", AVERAGE(Instances!B726:Instances!B726),"median", MEDIAN(Instances!B726:Instances!B726),"min", MIN(Instances!B726:Instances!B726),"max", MAX(Instances!B726:Instances!B726),"diff", MAX(Instances!B726:Instances!B726)-MIN(Instances!B726:Instances!B726))</f>
        <v>0</v>
      </c>
      <c r="C726" s="1" cm="1">
        <f t="array" ref="C726">_xlfn.SWITCH($A$2,"average", AVERAGE(Instances!C726:Instances!C726),"median", MEDIAN(Instances!C726:Instances!C726),"min", MIN(Instances!C726:Instances!C726),"max", MAX(Instances!C726:Instances!C726),"diff", MAX(Instances!C726:Instances!C726)-MIN(Instances!C726:Instances!C726))</f>
        <v>0</v>
      </c>
      <c r="D726" s="1" cm="1">
        <f t="array" ref="D726">_xlfn.SWITCH($A$2,"average", AVERAGE(Instances!D726:Instances!D726),"median", MEDIAN(Instances!D726:Instances!D726),"min", MIN(Instances!D726:Instances!D726),"max", MAX(Instances!D726:Instances!D726),"diff", MAX(Instances!D726:Instances!D726)-MIN(Instances!D726:Instances!D726))</f>
        <v>0</v>
      </c>
      <c r="E726" s="1" cm="1">
        <f t="array" ref="E726">_xlfn.SWITCH($A$2,"average", AVERAGE(Instances!E726:Instances!E726),"median", MEDIAN(Instances!E726:Instances!E726),"min", MIN(Instances!E726:Instances!E726),"max", MAX(Instances!E726:Instances!E726),"diff", MAX(Instances!E726:Instances!E726)-MIN(Instances!E726:Instances!E726))</f>
        <v>0</v>
      </c>
      <c r="F726" s="1" cm="1">
        <f t="array" ref="F726">_xlfn.SWITCH($A$2,"average", AVERAGE(Instances!F726:Instances!F726),"median", MEDIAN(Instances!F726:Instances!F726),"min", MIN(Instances!F726:Instances!F726),"max", MAX(Instances!F726:Instances!F726),"diff", MAX(Instances!F726:Instances!F726)-MIN(Instances!F726:Instances!F726))</f>
        <v>0</v>
      </c>
      <c r="G726" s="1" cm="1">
        <f t="array" ref="G726">_xlfn.SWITCH($A$2,"average", AVERAGE(Instances!G726:Instances!G726),"median", MEDIAN(Instances!G726:Instances!G726),"min", MIN(Instances!G726:Instances!G726),"max", MAX(Instances!G726:Instances!G726),"diff", MAX(Instances!G726:Instances!G726)-MIN(Instances!G726:Instances!G726))</f>
        <v>0</v>
      </c>
      <c r="H726" s="1" cm="1">
        <f t="array" ref="H726">_xlfn.SWITCH($A$2,"average", AVERAGE(Instances!H726:Instances!H726),"median", MEDIAN(Instances!H726:Instances!H726),"min", MIN(Instances!H726:Instances!H726),"max", MAX(Instances!H726:Instances!H726),"diff", MAX(Instances!H726:Instances!H726)-MIN(Instances!H726:Instances!H726))</f>
        <v>0</v>
      </c>
      <c r="I726" s="1" cm="1">
        <f t="array" ref="I726">_xlfn.SWITCH($A$2,"average", AVERAGE(Instances!I726:Instances!I726),"median", MEDIAN(Instances!I726:Instances!I726),"min", MIN(Instances!I726:Instances!I726),"max", MAX(Instances!I726:Instances!I726),"diff", MAX(Instances!I726:Instances!I726)-MIN(Instances!I726:Instances!I726))</f>
        <v>0</v>
      </c>
      <c r="J726" s="1" cm="1">
        <f t="array" ref="J726">_xlfn.SWITCH($A$2,"average", AVERAGE(Instances!J726:Instances!J726),"median", MEDIAN(Instances!J726:Instances!J726),"min", MIN(Instances!J726:Instances!J726),"max", MAX(Instances!J726:Instances!J726),"diff", MAX(Instances!J726:Instances!J726)-MIN(Instances!J726:Instances!J726))</f>
        <v>0</v>
      </c>
      <c r="K726" s="1" cm="1">
        <f t="array" ref="K726">_xlfn.SWITCH($A$2,"average", AVERAGE(Instances!K726:Instances!K726),"median", MEDIAN(Instances!K726:Instances!K726),"min", MIN(Instances!K726:Instances!K726),"max", MAX(Instances!K726:Instances!K726),"diff", MAX(Instances!K726:Instances!K726)-MIN(Instances!K726:Instances!K726))</f>
        <v>0</v>
      </c>
      <c r="L726" s="1"/>
      <c r="M726" s="1" cm="1">
        <f t="array" ref="M726">_xlfn.SWITCH($A$2,"average", AVERAGE(Instances!M726:Instances!M726),"median", MEDIAN(Instances!M726:Instances!M726),"min", MIN(Instances!M726:Instances!M726),"max", MAX(Instances!M726:Instances!M726),"diff", MAX(Instances!M726:Instances!M726)-MIN(Instances!M726:Instances!M726))</f>
        <v>0</v>
      </c>
      <c r="N726" s="1" cm="1">
        <f t="array" ref="N726">_xlfn.SWITCH($A$2,"average", AVERAGE(Instances!N726:Instances!N726),"median", MEDIAN(Instances!N726:Instances!N726),"min", MIN(Instances!N726:Instances!N726),"max", MAX(Instances!N726:Instances!N726),"diff", MAX(Instances!N726:Instances!N726)-MIN(Instances!N726:Instances!N726))</f>
        <v>0</v>
      </c>
      <c r="O726" s="1"/>
      <c r="P726" s="1" cm="1">
        <f t="array" ref="P726">_xlfn.SWITCH($A$2,"average", AVERAGE(Instances!P726:Instances!P726),"median", MEDIAN(Instances!P726:Instances!P726),"min", MIN(Instances!P726:Instances!P726),"max", MAX(Instances!P726:Instances!P726),"diff", MAX(Instances!P726:Instances!P726)-MIN(Instances!P726:Instances!P726))</f>
        <v>0</v>
      </c>
      <c r="Q726" s="1" cm="1">
        <f t="array" ref="Q726">_xlfn.SWITCH($A$2,"average", AVERAGE(Instances!Q726:Instances!Q726),"median", MEDIAN(Instances!Q726:Instances!Q726),"min", MIN(Instances!Q726:Instances!Q726),"max", MAX(Instances!Q726:Instances!Q726),"diff", MAX(Instances!Q726:Instances!Q726)-MIN(Instances!Q726:Instances!Q726))</f>
        <v>0</v>
      </c>
      <c r="R726" s="1" cm="1">
        <f t="array" ref="R726">_xlfn.SWITCH($A$2,"average", AVERAGE(Instances!R726:Instances!R726),"median", MEDIAN(Instances!R726:Instances!R726),"min", MIN(Instances!R726:Instances!R726),"max", MAX(Instances!R726:Instances!R726),"diff", MAX(Instances!R726:Instances!R726)-MIN(Instances!R726:Instances!R726))</f>
        <v>0</v>
      </c>
      <c r="S726" s="1">
        <f>MIN($B726)</f>
        <v>0</v>
      </c>
      <c r="T726" s="1">
        <f>MIN($C726)</f>
        <v>0</v>
      </c>
      <c r="U726" s="1">
        <f>MIN($D726)</f>
        <v>0</v>
      </c>
      <c r="V726" s="1">
        <f>MIN($E726)</f>
        <v>0</v>
      </c>
      <c r="W726" s="1">
        <f>MIN($F726)</f>
        <v>0</v>
      </c>
      <c r="X726" s="1">
        <f>MIN($G726)</f>
        <v>0</v>
      </c>
      <c r="Y726" s="1">
        <f>MIN($H726)</f>
        <v>0</v>
      </c>
      <c r="Z726" s="1">
        <f>MIN($I726)</f>
        <v>0</v>
      </c>
      <c r="AA726" s="1">
        <f>MIN($J726)</f>
        <v>0</v>
      </c>
      <c r="AB726" s="1">
        <f>MIN($K726)</f>
        <v>0</v>
      </c>
      <c r="AC726" s="1">
        <f>MIN($M726)</f>
        <v>0</v>
      </c>
      <c r="AD726" s="1">
        <f>MIN($N726)</f>
        <v>0</v>
      </c>
      <c r="AE726" s="1">
        <f>MIN($P726)</f>
        <v>0</v>
      </c>
      <c r="AF726" s="1">
        <f>MIN($Q726)</f>
        <v>0</v>
      </c>
      <c r="AG726" s="1">
        <f>MIN($R726)</f>
        <v>0</v>
      </c>
      <c r="AH726" s="1">
        <f>MEDIAN($B726)</f>
        <v>0</v>
      </c>
      <c r="AI726" s="1">
        <f>MEDIAN($C726)</f>
        <v>0</v>
      </c>
      <c r="AJ726" s="1">
        <f>MEDIAN($D726)</f>
        <v>0</v>
      </c>
      <c r="AK726" s="1">
        <f>MEDIAN($E726)</f>
        <v>0</v>
      </c>
      <c r="AL726" s="1">
        <f>MEDIAN($F726)</f>
        <v>0</v>
      </c>
      <c r="AM726" s="1">
        <f>MEDIAN($G726)</f>
        <v>0</v>
      </c>
      <c r="AN726" s="1">
        <f>MEDIAN($H726)</f>
        <v>0</v>
      </c>
      <c r="AO726" s="1">
        <f>MEDIAN($I726)</f>
        <v>0</v>
      </c>
      <c r="AP726" s="1">
        <f>MEDIAN($J726)</f>
        <v>0</v>
      </c>
      <c r="AQ726" s="1">
        <f>MEDIAN($K726)</f>
        <v>0</v>
      </c>
      <c r="AR726" s="1">
        <f>MEDIAN($M726)</f>
        <v>0</v>
      </c>
      <c r="AS726" s="1">
        <f>MEDIAN($N726)</f>
        <v>0</v>
      </c>
      <c r="AT726" s="1">
        <f>MEDIAN($P726)</f>
        <v>0</v>
      </c>
      <c r="AU726" s="1">
        <f>MEDIAN($Q726)</f>
        <v>0</v>
      </c>
      <c r="AV726" s="1">
        <f>MEDIAN($R726)</f>
        <v>0</v>
      </c>
      <c r="AW726" s="1">
        <f>MAX($B726)</f>
        <v>0</v>
      </c>
      <c r="AX726" s="1">
        <f>MAX($C726)</f>
        <v>0</v>
      </c>
      <c r="AY726" s="1">
        <f>MAX($D726)</f>
        <v>0</v>
      </c>
      <c r="AZ726" s="1">
        <f>MAX($E726)</f>
        <v>0</v>
      </c>
      <c r="BA726" s="1">
        <f>MAX($F726)</f>
        <v>0</v>
      </c>
      <c r="BB726" s="1">
        <f>MAX($G726)</f>
        <v>0</v>
      </c>
      <c r="BC726" s="1">
        <f>MAX($H726)</f>
        <v>0</v>
      </c>
      <c r="BD726" s="1">
        <f>MAX($I726)</f>
        <v>0</v>
      </c>
      <c r="BE726" s="1">
        <f>MAX($J726)</f>
        <v>0</v>
      </c>
      <c r="BF726" s="1">
        <f>MAX($K726)</f>
        <v>0</v>
      </c>
      <c r="BG726" s="1">
        <f>MAX($M726)</f>
        <v>0</v>
      </c>
      <c r="BH726" s="1">
        <f>MAX($N726)</f>
        <v>0</v>
      </c>
      <c r="BI726" s="1">
        <f>MAX($P726)</f>
        <v>0</v>
      </c>
      <c r="BJ726" s="1">
        <f>MAX($Q726)</f>
        <v>0</v>
      </c>
      <c r="BK726" s="1">
        <f>MAX($R726)</f>
        <v>0</v>
      </c>
    </row>
    <row r="727" spans="1:63">
      <c r="A727" s="1" t="s">
        <v>241</v>
      </c>
      <c r="B727" s="1" cm="1">
        <f t="array" ref="B727">_xlfn.SWITCH($A$2,"average", AVERAGE(Instances!B727:Instances!B727),"median", MEDIAN(Instances!B727:Instances!B727),"min", MIN(Instances!B727:Instances!B727),"max", MAX(Instances!B727:Instances!B727),"diff", MAX(Instances!B727:Instances!B727)-MIN(Instances!B727:Instances!B727))</f>
        <v>0</v>
      </c>
      <c r="C727" s="1" cm="1">
        <f t="array" ref="C727">_xlfn.SWITCH($A$2,"average", AVERAGE(Instances!C727:Instances!C727),"median", MEDIAN(Instances!C727:Instances!C727),"min", MIN(Instances!C727:Instances!C727),"max", MAX(Instances!C727:Instances!C727),"diff", MAX(Instances!C727:Instances!C727)-MIN(Instances!C727:Instances!C727))</f>
        <v>0</v>
      </c>
      <c r="D727" s="1" cm="1">
        <f t="array" ref="D727">_xlfn.SWITCH($A$2,"average", AVERAGE(Instances!D727:Instances!D727),"median", MEDIAN(Instances!D727:Instances!D727),"min", MIN(Instances!D727:Instances!D727),"max", MAX(Instances!D727:Instances!D727),"diff", MAX(Instances!D727:Instances!D727)-MIN(Instances!D727:Instances!D727))</f>
        <v>0</v>
      </c>
      <c r="E727" s="1" cm="1">
        <f t="array" ref="E727">_xlfn.SWITCH($A$2,"average", AVERAGE(Instances!E727:Instances!E727),"median", MEDIAN(Instances!E727:Instances!E727),"min", MIN(Instances!E727:Instances!E727),"max", MAX(Instances!E727:Instances!E727),"diff", MAX(Instances!E727:Instances!E727)-MIN(Instances!E727:Instances!E727))</f>
        <v>0</v>
      </c>
      <c r="F727" s="1" cm="1">
        <f t="array" ref="F727">_xlfn.SWITCH($A$2,"average", AVERAGE(Instances!F727:Instances!F727),"median", MEDIAN(Instances!F727:Instances!F727),"min", MIN(Instances!F727:Instances!F727),"max", MAX(Instances!F727:Instances!F727),"diff", MAX(Instances!F727:Instances!F727)-MIN(Instances!F727:Instances!F727))</f>
        <v>0</v>
      </c>
      <c r="G727" s="1" cm="1">
        <f t="array" ref="G727">_xlfn.SWITCH($A$2,"average", AVERAGE(Instances!G727:Instances!G727),"median", MEDIAN(Instances!G727:Instances!G727),"min", MIN(Instances!G727:Instances!G727),"max", MAX(Instances!G727:Instances!G727),"diff", MAX(Instances!G727:Instances!G727)-MIN(Instances!G727:Instances!G727))</f>
        <v>0</v>
      </c>
      <c r="H727" s="1" cm="1">
        <f t="array" ref="H727">_xlfn.SWITCH($A$2,"average", AVERAGE(Instances!H727:Instances!H727),"median", MEDIAN(Instances!H727:Instances!H727),"min", MIN(Instances!H727:Instances!H727),"max", MAX(Instances!H727:Instances!H727),"diff", MAX(Instances!H727:Instances!H727)-MIN(Instances!H727:Instances!H727))</f>
        <v>0</v>
      </c>
      <c r="I727" s="1" cm="1">
        <f t="array" ref="I727">_xlfn.SWITCH($A$2,"average", AVERAGE(Instances!I727:Instances!I727),"median", MEDIAN(Instances!I727:Instances!I727),"min", MIN(Instances!I727:Instances!I727),"max", MAX(Instances!I727:Instances!I727),"diff", MAX(Instances!I727:Instances!I727)-MIN(Instances!I727:Instances!I727))</f>
        <v>0</v>
      </c>
      <c r="J727" s="1" cm="1">
        <f t="array" ref="J727">_xlfn.SWITCH($A$2,"average", AVERAGE(Instances!J727:Instances!J727),"median", MEDIAN(Instances!J727:Instances!J727),"min", MIN(Instances!J727:Instances!J727),"max", MAX(Instances!J727:Instances!J727),"diff", MAX(Instances!J727:Instances!J727)-MIN(Instances!J727:Instances!J727))</f>
        <v>0</v>
      </c>
      <c r="K727" s="1" cm="1">
        <f t="array" ref="K727">_xlfn.SWITCH($A$2,"average", AVERAGE(Instances!K727:Instances!K727),"median", MEDIAN(Instances!K727:Instances!K727),"min", MIN(Instances!K727:Instances!K727),"max", MAX(Instances!K727:Instances!K727),"diff", MAX(Instances!K727:Instances!K727)-MIN(Instances!K727:Instances!K727))</f>
        <v>0</v>
      </c>
      <c r="L727" s="1"/>
      <c r="M727" s="1" cm="1">
        <f t="array" ref="M727">_xlfn.SWITCH($A$2,"average", AVERAGE(Instances!M727:Instances!M727),"median", MEDIAN(Instances!M727:Instances!M727),"min", MIN(Instances!M727:Instances!M727),"max", MAX(Instances!M727:Instances!M727),"diff", MAX(Instances!M727:Instances!M727)-MIN(Instances!M727:Instances!M727))</f>
        <v>0</v>
      </c>
      <c r="N727" s="1" cm="1">
        <f t="array" ref="N727">_xlfn.SWITCH($A$2,"average", AVERAGE(Instances!N727:Instances!N727),"median", MEDIAN(Instances!N727:Instances!N727),"min", MIN(Instances!N727:Instances!N727),"max", MAX(Instances!N727:Instances!N727),"diff", MAX(Instances!N727:Instances!N727)-MIN(Instances!N727:Instances!N727))</f>
        <v>0</v>
      </c>
      <c r="O727" s="1"/>
      <c r="P727" s="1" cm="1">
        <f t="array" ref="P727">_xlfn.SWITCH($A$2,"average", AVERAGE(Instances!P727:Instances!P727),"median", MEDIAN(Instances!P727:Instances!P727),"min", MIN(Instances!P727:Instances!P727),"max", MAX(Instances!P727:Instances!P727),"diff", MAX(Instances!P727:Instances!P727)-MIN(Instances!P727:Instances!P727))</f>
        <v>0</v>
      </c>
      <c r="Q727" s="1" cm="1">
        <f t="array" ref="Q727">_xlfn.SWITCH($A$2,"average", AVERAGE(Instances!Q727:Instances!Q727),"median", MEDIAN(Instances!Q727:Instances!Q727),"min", MIN(Instances!Q727:Instances!Q727),"max", MAX(Instances!Q727:Instances!Q727),"diff", MAX(Instances!Q727:Instances!Q727)-MIN(Instances!Q727:Instances!Q727))</f>
        <v>0</v>
      </c>
      <c r="R727" s="1" cm="1">
        <f t="array" ref="R727">_xlfn.SWITCH($A$2,"average", AVERAGE(Instances!R727:Instances!R727),"median", MEDIAN(Instances!R727:Instances!R727),"min", MIN(Instances!R727:Instances!R727),"max", MAX(Instances!R727:Instances!R727),"diff", MAX(Instances!R727:Instances!R727)-MIN(Instances!R727:Instances!R727))</f>
        <v>0</v>
      </c>
      <c r="S727" s="1">
        <f>MIN($B727)</f>
        <v>0</v>
      </c>
      <c r="T727" s="1">
        <f>MIN($C727)</f>
        <v>0</v>
      </c>
      <c r="U727" s="1">
        <f>MIN($D727)</f>
        <v>0</v>
      </c>
      <c r="V727" s="1">
        <f>MIN($E727)</f>
        <v>0</v>
      </c>
      <c r="W727" s="1">
        <f>MIN($F727)</f>
        <v>0</v>
      </c>
      <c r="X727" s="1">
        <f>MIN($G727)</f>
        <v>0</v>
      </c>
      <c r="Y727" s="1">
        <f>MIN($H727)</f>
        <v>0</v>
      </c>
      <c r="Z727" s="1">
        <f>MIN($I727)</f>
        <v>0</v>
      </c>
      <c r="AA727" s="1">
        <f>MIN($J727)</f>
        <v>0</v>
      </c>
      <c r="AB727" s="1">
        <f>MIN($K727)</f>
        <v>0</v>
      </c>
      <c r="AC727" s="1">
        <f>MIN($M727)</f>
        <v>0</v>
      </c>
      <c r="AD727" s="1">
        <f>MIN($N727)</f>
        <v>0</v>
      </c>
      <c r="AE727" s="1">
        <f>MIN($P727)</f>
        <v>0</v>
      </c>
      <c r="AF727" s="1">
        <f>MIN($Q727)</f>
        <v>0</v>
      </c>
      <c r="AG727" s="1">
        <f>MIN($R727)</f>
        <v>0</v>
      </c>
      <c r="AH727" s="1">
        <f>MEDIAN($B727)</f>
        <v>0</v>
      </c>
      <c r="AI727" s="1">
        <f>MEDIAN($C727)</f>
        <v>0</v>
      </c>
      <c r="AJ727" s="1">
        <f>MEDIAN($D727)</f>
        <v>0</v>
      </c>
      <c r="AK727" s="1">
        <f>MEDIAN($E727)</f>
        <v>0</v>
      </c>
      <c r="AL727" s="1">
        <f>MEDIAN($F727)</f>
        <v>0</v>
      </c>
      <c r="AM727" s="1">
        <f>MEDIAN($G727)</f>
        <v>0</v>
      </c>
      <c r="AN727" s="1">
        <f>MEDIAN($H727)</f>
        <v>0</v>
      </c>
      <c r="AO727" s="1">
        <f>MEDIAN($I727)</f>
        <v>0</v>
      </c>
      <c r="AP727" s="1">
        <f>MEDIAN($J727)</f>
        <v>0</v>
      </c>
      <c r="AQ727" s="1">
        <f>MEDIAN($K727)</f>
        <v>0</v>
      </c>
      <c r="AR727" s="1">
        <f>MEDIAN($M727)</f>
        <v>0</v>
      </c>
      <c r="AS727" s="1">
        <f>MEDIAN($N727)</f>
        <v>0</v>
      </c>
      <c r="AT727" s="1">
        <f>MEDIAN($P727)</f>
        <v>0</v>
      </c>
      <c r="AU727" s="1">
        <f>MEDIAN($Q727)</f>
        <v>0</v>
      </c>
      <c r="AV727" s="1">
        <f>MEDIAN($R727)</f>
        <v>0</v>
      </c>
      <c r="AW727" s="1">
        <f>MAX($B727)</f>
        <v>0</v>
      </c>
      <c r="AX727" s="1">
        <f>MAX($C727)</f>
        <v>0</v>
      </c>
      <c r="AY727" s="1">
        <f>MAX($D727)</f>
        <v>0</v>
      </c>
      <c r="AZ727" s="1">
        <f>MAX($E727)</f>
        <v>0</v>
      </c>
      <c r="BA727" s="1">
        <f>MAX($F727)</f>
        <v>0</v>
      </c>
      <c r="BB727" s="1">
        <f>MAX($G727)</f>
        <v>0</v>
      </c>
      <c r="BC727" s="1">
        <f>MAX($H727)</f>
        <v>0</v>
      </c>
      <c r="BD727" s="1">
        <f>MAX($I727)</f>
        <v>0</v>
      </c>
      <c r="BE727" s="1">
        <f>MAX($J727)</f>
        <v>0</v>
      </c>
      <c r="BF727" s="1">
        <f>MAX($K727)</f>
        <v>0</v>
      </c>
      <c r="BG727" s="1">
        <f>MAX($M727)</f>
        <v>0</v>
      </c>
      <c r="BH727" s="1">
        <f>MAX($N727)</f>
        <v>0</v>
      </c>
      <c r="BI727" s="1">
        <f>MAX($P727)</f>
        <v>0</v>
      </c>
      <c r="BJ727" s="1">
        <f>MAX($Q727)</f>
        <v>0</v>
      </c>
      <c r="BK727" s="1">
        <f>MAX($R727)</f>
        <v>0</v>
      </c>
    </row>
    <row r="728" spans="1:63">
      <c r="A728" s="1" t="s">
        <v>242</v>
      </c>
      <c r="B728" s="1" cm="1">
        <f t="array" ref="B728">_xlfn.SWITCH($A$2,"average", AVERAGE(Instances!B728:Instances!B728),"median", MEDIAN(Instances!B728:Instances!B728),"min", MIN(Instances!B728:Instances!B728),"max", MAX(Instances!B728:Instances!B728),"diff", MAX(Instances!B728:Instances!B728)-MIN(Instances!B728:Instances!B728))</f>
        <v>0</v>
      </c>
      <c r="C728" s="1" cm="1">
        <f t="array" ref="C728">_xlfn.SWITCH($A$2,"average", AVERAGE(Instances!C728:Instances!C728),"median", MEDIAN(Instances!C728:Instances!C728),"min", MIN(Instances!C728:Instances!C728),"max", MAX(Instances!C728:Instances!C728),"diff", MAX(Instances!C728:Instances!C728)-MIN(Instances!C728:Instances!C728))</f>
        <v>0</v>
      </c>
      <c r="D728" s="1" cm="1">
        <f t="array" ref="D728">_xlfn.SWITCH($A$2,"average", AVERAGE(Instances!D728:Instances!D728),"median", MEDIAN(Instances!D728:Instances!D728),"min", MIN(Instances!D728:Instances!D728),"max", MAX(Instances!D728:Instances!D728),"diff", MAX(Instances!D728:Instances!D728)-MIN(Instances!D728:Instances!D728))</f>
        <v>0</v>
      </c>
      <c r="E728" s="1" cm="1">
        <f t="array" ref="E728">_xlfn.SWITCH($A$2,"average", AVERAGE(Instances!E728:Instances!E728),"median", MEDIAN(Instances!E728:Instances!E728),"min", MIN(Instances!E728:Instances!E728),"max", MAX(Instances!E728:Instances!E728),"diff", MAX(Instances!E728:Instances!E728)-MIN(Instances!E728:Instances!E728))</f>
        <v>0</v>
      </c>
      <c r="F728" s="1" cm="1">
        <f t="array" ref="F728">_xlfn.SWITCH($A$2,"average", AVERAGE(Instances!F728:Instances!F728),"median", MEDIAN(Instances!F728:Instances!F728),"min", MIN(Instances!F728:Instances!F728),"max", MAX(Instances!F728:Instances!F728),"diff", MAX(Instances!F728:Instances!F728)-MIN(Instances!F728:Instances!F728))</f>
        <v>0</v>
      </c>
      <c r="G728" s="1" cm="1">
        <f t="array" ref="G728">_xlfn.SWITCH($A$2,"average", AVERAGE(Instances!G728:Instances!G728),"median", MEDIAN(Instances!G728:Instances!G728),"min", MIN(Instances!G728:Instances!G728),"max", MAX(Instances!G728:Instances!G728),"diff", MAX(Instances!G728:Instances!G728)-MIN(Instances!G728:Instances!G728))</f>
        <v>0</v>
      </c>
      <c r="H728" s="1" cm="1">
        <f t="array" ref="H728">_xlfn.SWITCH($A$2,"average", AVERAGE(Instances!H728:Instances!H728),"median", MEDIAN(Instances!H728:Instances!H728),"min", MIN(Instances!H728:Instances!H728),"max", MAX(Instances!H728:Instances!H728),"diff", MAX(Instances!H728:Instances!H728)-MIN(Instances!H728:Instances!H728))</f>
        <v>0</v>
      </c>
      <c r="I728" s="1" cm="1">
        <f t="array" ref="I728">_xlfn.SWITCH($A$2,"average", AVERAGE(Instances!I728:Instances!I728),"median", MEDIAN(Instances!I728:Instances!I728),"min", MIN(Instances!I728:Instances!I728),"max", MAX(Instances!I728:Instances!I728),"diff", MAX(Instances!I728:Instances!I728)-MIN(Instances!I728:Instances!I728))</f>
        <v>0</v>
      </c>
      <c r="J728" s="1" cm="1">
        <f t="array" ref="J728">_xlfn.SWITCH($A$2,"average", AVERAGE(Instances!J728:Instances!J728),"median", MEDIAN(Instances!J728:Instances!J728),"min", MIN(Instances!J728:Instances!J728),"max", MAX(Instances!J728:Instances!J728),"diff", MAX(Instances!J728:Instances!J728)-MIN(Instances!J728:Instances!J728))</f>
        <v>0</v>
      </c>
      <c r="K728" s="1" cm="1">
        <f t="array" ref="K728">_xlfn.SWITCH($A$2,"average", AVERAGE(Instances!K728:Instances!K728),"median", MEDIAN(Instances!K728:Instances!K728),"min", MIN(Instances!K728:Instances!K728),"max", MAX(Instances!K728:Instances!K728),"diff", MAX(Instances!K728:Instances!K728)-MIN(Instances!K728:Instances!K728))</f>
        <v>0</v>
      </c>
      <c r="L728" s="1"/>
      <c r="M728" s="1" cm="1">
        <f t="array" ref="M728">_xlfn.SWITCH($A$2,"average", AVERAGE(Instances!M728:Instances!M728),"median", MEDIAN(Instances!M728:Instances!M728),"min", MIN(Instances!M728:Instances!M728),"max", MAX(Instances!M728:Instances!M728),"diff", MAX(Instances!M728:Instances!M728)-MIN(Instances!M728:Instances!M728))</f>
        <v>0</v>
      </c>
      <c r="N728" s="1" cm="1">
        <f t="array" ref="N728">_xlfn.SWITCH($A$2,"average", AVERAGE(Instances!N728:Instances!N728),"median", MEDIAN(Instances!N728:Instances!N728),"min", MIN(Instances!N728:Instances!N728),"max", MAX(Instances!N728:Instances!N728),"diff", MAX(Instances!N728:Instances!N728)-MIN(Instances!N728:Instances!N728))</f>
        <v>0</v>
      </c>
      <c r="O728" s="1"/>
      <c r="P728" s="1" cm="1">
        <f t="array" ref="P728">_xlfn.SWITCH($A$2,"average", AVERAGE(Instances!P728:Instances!P728),"median", MEDIAN(Instances!P728:Instances!P728),"min", MIN(Instances!P728:Instances!P728),"max", MAX(Instances!P728:Instances!P728),"diff", MAX(Instances!P728:Instances!P728)-MIN(Instances!P728:Instances!P728))</f>
        <v>0</v>
      </c>
      <c r="Q728" s="1" cm="1">
        <f t="array" ref="Q728">_xlfn.SWITCH($A$2,"average", AVERAGE(Instances!Q728:Instances!Q728),"median", MEDIAN(Instances!Q728:Instances!Q728),"min", MIN(Instances!Q728:Instances!Q728),"max", MAX(Instances!Q728:Instances!Q728),"diff", MAX(Instances!Q728:Instances!Q728)-MIN(Instances!Q728:Instances!Q728))</f>
        <v>0</v>
      </c>
      <c r="R728" s="1" cm="1">
        <f t="array" ref="R728">_xlfn.SWITCH($A$2,"average", AVERAGE(Instances!R728:Instances!R728),"median", MEDIAN(Instances!R728:Instances!R728),"min", MIN(Instances!R728:Instances!R728),"max", MAX(Instances!R728:Instances!R728),"diff", MAX(Instances!R728:Instances!R728)-MIN(Instances!R728:Instances!R728))</f>
        <v>0</v>
      </c>
      <c r="S728" s="1">
        <f>MIN($B728)</f>
        <v>0</v>
      </c>
      <c r="T728" s="1">
        <f>MIN($C728)</f>
        <v>0</v>
      </c>
      <c r="U728" s="1">
        <f>MIN($D728)</f>
        <v>0</v>
      </c>
      <c r="V728" s="1">
        <f>MIN($E728)</f>
        <v>0</v>
      </c>
      <c r="W728" s="1">
        <f>MIN($F728)</f>
        <v>0</v>
      </c>
      <c r="X728" s="1">
        <f>MIN($G728)</f>
        <v>0</v>
      </c>
      <c r="Y728" s="1">
        <f>MIN($H728)</f>
        <v>0</v>
      </c>
      <c r="Z728" s="1">
        <f>MIN($I728)</f>
        <v>0</v>
      </c>
      <c r="AA728" s="1">
        <f>MIN($J728)</f>
        <v>0</v>
      </c>
      <c r="AB728" s="1">
        <f>MIN($K728)</f>
        <v>0</v>
      </c>
      <c r="AC728" s="1">
        <f>MIN($M728)</f>
        <v>0</v>
      </c>
      <c r="AD728" s="1">
        <f>MIN($N728)</f>
        <v>0</v>
      </c>
      <c r="AE728" s="1">
        <f>MIN($P728)</f>
        <v>0</v>
      </c>
      <c r="AF728" s="1">
        <f>MIN($Q728)</f>
        <v>0</v>
      </c>
      <c r="AG728" s="1">
        <f>MIN($R728)</f>
        <v>0</v>
      </c>
      <c r="AH728" s="1">
        <f>MEDIAN($B728)</f>
        <v>0</v>
      </c>
      <c r="AI728" s="1">
        <f>MEDIAN($C728)</f>
        <v>0</v>
      </c>
      <c r="AJ728" s="1">
        <f>MEDIAN($D728)</f>
        <v>0</v>
      </c>
      <c r="AK728" s="1">
        <f>MEDIAN($E728)</f>
        <v>0</v>
      </c>
      <c r="AL728" s="1">
        <f>MEDIAN($F728)</f>
        <v>0</v>
      </c>
      <c r="AM728" s="1">
        <f>MEDIAN($G728)</f>
        <v>0</v>
      </c>
      <c r="AN728" s="1">
        <f>MEDIAN($H728)</f>
        <v>0</v>
      </c>
      <c r="AO728" s="1">
        <f>MEDIAN($I728)</f>
        <v>0</v>
      </c>
      <c r="AP728" s="1">
        <f>MEDIAN($J728)</f>
        <v>0</v>
      </c>
      <c r="AQ728" s="1">
        <f>MEDIAN($K728)</f>
        <v>0</v>
      </c>
      <c r="AR728" s="1">
        <f>MEDIAN($M728)</f>
        <v>0</v>
      </c>
      <c r="AS728" s="1">
        <f>MEDIAN($N728)</f>
        <v>0</v>
      </c>
      <c r="AT728" s="1">
        <f>MEDIAN($P728)</f>
        <v>0</v>
      </c>
      <c r="AU728" s="1">
        <f>MEDIAN($Q728)</f>
        <v>0</v>
      </c>
      <c r="AV728" s="1">
        <f>MEDIAN($R728)</f>
        <v>0</v>
      </c>
      <c r="AW728" s="1">
        <f>MAX($B728)</f>
        <v>0</v>
      </c>
      <c r="AX728" s="1">
        <f>MAX($C728)</f>
        <v>0</v>
      </c>
      <c r="AY728" s="1">
        <f>MAX($D728)</f>
        <v>0</v>
      </c>
      <c r="AZ728" s="1">
        <f>MAX($E728)</f>
        <v>0</v>
      </c>
      <c r="BA728" s="1">
        <f>MAX($F728)</f>
        <v>0</v>
      </c>
      <c r="BB728" s="1">
        <f>MAX($G728)</f>
        <v>0</v>
      </c>
      <c r="BC728" s="1">
        <f>MAX($H728)</f>
        <v>0</v>
      </c>
      <c r="BD728" s="1">
        <f>MAX($I728)</f>
        <v>0</v>
      </c>
      <c r="BE728" s="1">
        <f>MAX($J728)</f>
        <v>0</v>
      </c>
      <c r="BF728" s="1">
        <f>MAX($K728)</f>
        <v>0</v>
      </c>
      <c r="BG728" s="1">
        <f>MAX($M728)</f>
        <v>0</v>
      </c>
      <c r="BH728" s="1">
        <f>MAX($N728)</f>
        <v>0</v>
      </c>
      <c r="BI728" s="1">
        <f>MAX($P728)</f>
        <v>0</v>
      </c>
      <c r="BJ728" s="1">
        <f>MAX($Q728)</f>
        <v>0</v>
      </c>
      <c r="BK728" s="1">
        <f>MAX($R728)</f>
        <v>0</v>
      </c>
    </row>
    <row r="729" spans="1:63">
      <c r="A729" s="1" t="s">
        <v>243</v>
      </c>
      <c r="B729" s="1" cm="1">
        <f t="array" ref="B729">_xlfn.SWITCH($A$2,"average", AVERAGE(Instances!B729:Instances!B729),"median", MEDIAN(Instances!B729:Instances!B729),"min", MIN(Instances!B729:Instances!B729),"max", MAX(Instances!B729:Instances!B729),"diff", MAX(Instances!B729:Instances!B729)-MIN(Instances!B729:Instances!B729))</f>
        <v>0</v>
      </c>
      <c r="C729" s="1" cm="1">
        <f t="array" ref="C729">_xlfn.SWITCH($A$2,"average", AVERAGE(Instances!C729:Instances!C729),"median", MEDIAN(Instances!C729:Instances!C729),"min", MIN(Instances!C729:Instances!C729),"max", MAX(Instances!C729:Instances!C729),"diff", MAX(Instances!C729:Instances!C729)-MIN(Instances!C729:Instances!C729))</f>
        <v>0</v>
      </c>
      <c r="D729" s="1" cm="1">
        <f t="array" ref="D729">_xlfn.SWITCH($A$2,"average", AVERAGE(Instances!D729:Instances!D729),"median", MEDIAN(Instances!D729:Instances!D729),"min", MIN(Instances!D729:Instances!D729),"max", MAX(Instances!D729:Instances!D729),"diff", MAX(Instances!D729:Instances!D729)-MIN(Instances!D729:Instances!D729))</f>
        <v>0</v>
      </c>
      <c r="E729" s="1" cm="1">
        <f t="array" ref="E729">_xlfn.SWITCH($A$2,"average", AVERAGE(Instances!E729:Instances!E729),"median", MEDIAN(Instances!E729:Instances!E729),"min", MIN(Instances!E729:Instances!E729),"max", MAX(Instances!E729:Instances!E729),"diff", MAX(Instances!E729:Instances!E729)-MIN(Instances!E729:Instances!E729))</f>
        <v>0</v>
      </c>
      <c r="F729" s="1" cm="1">
        <f t="array" ref="F729">_xlfn.SWITCH($A$2,"average", AVERAGE(Instances!F729:Instances!F729),"median", MEDIAN(Instances!F729:Instances!F729),"min", MIN(Instances!F729:Instances!F729),"max", MAX(Instances!F729:Instances!F729),"diff", MAX(Instances!F729:Instances!F729)-MIN(Instances!F729:Instances!F729))</f>
        <v>0</v>
      </c>
      <c r="G729" s="1" cm="1">
        <f t="array" ref="G729">_xlfn.SWITCH($A$2,"average", AVERAGE(Instances!G729:Instances!G729),"median", MEDIAN(Instances!G729:Instances!G729),"min", MIN(Instances!G729:Instances!G729),"max", MAX(Instances!G729:Instances!G729),"diff", MAX(Instances!G729:Instances!G729)-MIN(Instances!G729:Instances!G729))</f>
        <v>0</v>
      </c>
      <c r="H729" s="1" cm="1">
        <f t="array" ref="H729">_xlfn.SWITCH($A$2,"average", AVERAGE(Instances!H729:Instances!H729),"median", MEDIAN(Instances!H729:Instances!H729),"min", MIN(Instances!H729:Instances!H729),"max", MAX(Instances!H729:Instances!H729),"diff", MAX(Instances!H729:Instances!H729)-MIN(Instances!H729:Instances!H729))</f>
        <v>0</v>
      </c>
      <c r="I729" s="1" cm="1">
        <f t="array" ref="I729">_xlfn.SWITCH($A$2,"average", AVERAGE(Instances!I729:Instances!I729),"median", MEDIAN(Instances!I729:Instances!I729),"min", MIN(Instances!I729:Instances!I729),"max", MAX(Instances!I729:Instances!I729),"diff", MAX(Instances!I729:Instances!I729)-MIN(Instances!I729:Instances!I729))</f>
        <v>0</v>
      </c>
      <c r="J729" s="1" cm="1">
        <f t="array" ref="J729">_xlfn.SWITCH($A$2,"average", AVERAGE(Instances!J729:Instances!J729),"median", MEDIAN(Instances!J729:Instances!J729),"min", MIN(Instances!J729:Instances!J729),"max", MAX(Instances!J729:Instances!J729),"diff", MAX(Instances!J729:Instances!J729)-MIN(Instances!J729:Instances!J729))</f>
        <v>0</v>
      </c>
      <c r="K729" s="1" cm="1">
        <f t="array" ref="K729">_xlfn.SWITCH($A$2,"average", AVERAGE(Instances!K729:Instances!K729),"median", MEDIAN(Instances!K729:Instances!K729),"min", MIN(Instances!K729:Instances!K729),"max", MAX(Instances!K729:Instances!K729),"diff", MAX(Instances!K729:Instances!K729)-MIN(Instances!K729:Instances!K729))</f>
        <v>0</v>
      </c>
      <c r="L729" s="1"/>
      <c r="M729" s="1" cm="1">
        <f t="array" ref="M729">_xlfn.SWITCH($A$2,"average", AVERAGE(Instances!M729:Instances!M729),"median", MEDIAN(Instances!M729:Instances!M729),"min", MIN(Instances!M729:Instances!M729),"max", MAX(Instances!M729:Instances!M729),"diff", MAX(Instances!M729:Instances!M729)-MIN(Instances!M729:Instances!M729))</f>
        <v>0</v>
      </c>
      <c r="N729" s="1" cm="1">
        <f t="array" ref="N729">_xlfn.SWITCH($A$2,"average", AVERAGE(Instances!N729:Instances!N729),"median", MEDIAN(Instances!N729:Instances!N729),"min", MIN(Instances!N729:Instances!N729),"max", MAX(Instances!N729:Instances!N729),"diff", MAX(Instances!N729:Instances!N729)-MIN(Instances!N729:Instances!N729))</f>
        <v>0</v>
      </c>
      <c r="O729" s="1"/>
      <c r="P729" s="1" cm="1">
        <f t="array" ref="P729">_xlfn.SWITCH($A$2,"average", AVERAGE(Instances!P729:Instances!P729),"median", MEDIAN(Instances!P729:Instances!P729),"min", MIN(Instances!P729:Instances!P729),"max", MAX(Instances!P729:Instances!P729),"diff", MAX(Instances!P729:Instances!P729)-MIN(Instances!P729:Instances!P729))</f>
        <v>0</v>
      </c>
      <c r="Q729" s="1" cm="1">
        <f t="array" ref="Q729">_xlfn.SWITCH($A$2,"average", AVERAGE(Instances!Q729:Instances!Q729),"median", MEDIAN(Instances!Q729:Instances!Q729),"min", MIN(Instances!Q729:Instances!Q729),"max", MAX(Instances!Q729:Instances!Q729),"diff", MAX(Instances!Q729:Instances!Q729)-MIN(Instances!Q729:Instances!Q729))</f>
        <v>0</v>
      </c>
      <c r="R729" s="1" cm="1">
        <f t="array" ref="R729">_xlfn.SWITCH($A$2,"average", AVERAGE(Instances!R729:Instances!R729),"median", MEDIAN(Instances!R729:Instances!R729),"min", MIN(Instances!R729:Instances!R729),"max", MAX(Instances!R729:Instances!R729),"diff", MAX(Instances!R729:Instances!R729)-MIN(Instances!R729:Instances!R729))</f>
        <v>0</v>
      </c>
      <c r="S729" s="1">
        <f>MIN($B729)</f>
        <v>0</v>
      </c>
      <c r="T729" s="1">
        <f>MIN($C729)</f>
        <v>0</v>
      </c>
      <c r="U729" s="1">
        <f>MIN($D729)</f>
        <v>0</v>
      </c>
      <c r="V729" s="1">
        <f>MIN($E729)</f>
        <v>0</v>
      </c>
      <c r="W729" s="1">
        <f>MIN($F729)</f>
        <v>0</v>
      </c>
      <c r="X729" s="1">
        <f>MIN($G729)</f>
        <v>0</v>
      </c>
      <c r="Y729" s="1">
        <f>MIN($H729)</f>
        <v>0</v>
      </c>
      <c r="Z729" s="1">
        <f>MIN($I729)</f>
        <v>0</v>
      </c>
      <c r="AA729" s="1">
        <f>MIN($J729)</f>
        <v>0</v>
      </c>
      <c r="AB729" s="1">
        <f>MIN($K729)</f>
        <v>0</v>
      </c>
      <c r="AC729" s="1">
        <f>MIN($M729)</f>
        <v>0</v>
      </c>
      <c r="AD729" s="1">
        <f>MIN($N729)</f>
        <v>0</v>
      </c>
      <c r="AE729" s="1">
        <f>MIN($P729)</f>
        <v>0</v>
      </c>
      <c r="AF729" s="1">
        <f>MIN($Q729)</f>
        <v>0</v>
      </c>
      <c r="AG729" s="1">
        <f>MIN($R729)</f>
        <v>0</v>
      </c>
      <c r="AH729" s="1">
        <f>MEDIAN($B729)</f>
        <v>0</v>
      </c>
      <c r="AI729" s="1">
        <f>MEDIAN($C729)</f>
        <v>0</v>
      </c>
      <c r="AJ729" s="1">
        <f>MEDIAN($D729)</f>
        <v>0</v>
      </c>
      <c r="AK729" s="1">
        <f>MEDIAN($E729)</f>
        <v>0</v>
      </c>
      <c r="AL729" s="1">
        <f>MEDIAN($F729)</f>
        <v>0</v>
      </c>
      <c r="AM729" s="1">
        <f>MEDIAN($G729)</f>
        <v>0</v>
      </c>
      <c r="AN729" s="1">
        <f>MEDIAN($H729)</f>
        <v>0</v>
      </c>
      <c r="AO729" s="1">
        <f>MEDIAN($I729)</f>
        <v>0</v>
      </c>
      <c r="AP729" s="1">
        <f>MEDIAN($J729)</f>
        <v>0</v>
      </c>
      <c r="AQ729" s="1">
        <f>MEDIAN($K729)</f>
        <v>0</v>
      </c>
      <c r="AR729" s="1">
        <f>MEDIAN($M729)</f>
        <v>0</v>
      </c>
      <c r="AS729" s="1">
        <f>MEDIAN($N729)</f>
        <v>0</v>
      </c>
      <c r="AT729" s="1">
        <f>MEDIAN($P729)</f>
        <v>0</v>
      </c>
      <c r="AU729" s="1">
        <f>MEDIAN($Q729)</f>
        <v>0</v>
      </c>
      <c r="AV729" s="1">
        <f>MEDIAN($R729)</f>
        <v>0</v>
      </c>
      <c r="AW729" s="1">
        <f>MAX($B729)</f>
        <v>0</v>
      </c>
      <c r="AX729" s="1">
        <f>MAX($C729)</f>
        <v>0</v>
      </c>
      <c r="AY729" s="1">
        <f>MAX($D729)</f>
        <v>0</v>
      </c>
      <c r="AZ729" s="1">
        <f>MAX($E729)</f>
        <v>0</v>
      </c>
      <c r="BA729" s="1">
        <f>MAX($F729)</f>
        <v>0</v>
      </c>
      <c r="BB729" s="1">
        <f>MAX($G729)</f>
        <v>0</v>
      </c>
      <c r="BC729" s="1">
        <f>MAX($H729)</f>
        <v>0</v>
      </c>
      <c r="BD729" s="1">
        <f>MAX($I729)</f>
        <v>0</v>
      </c>
      <c r="BE729" s="1">
        <f>MAX($J729)</f>
        <v>0</v>
      </c>
      <c r="BF729" s="1">
        <f>MAX($K729)</f>
        <v>0</v>
      </c>
      <c r="BG729" s="1">
        <f>MAX($M729)</f>
        <v>0</v>
      </c>
      <c r="BH729" s="1">
        <f>MAX($N729)</f>
        <v>0</v>
      </c>
      <c r="BI729" s="1">
        <f>MAX($P729)</f>
        <v>0</v>
      </c>
      <c r="BJ729" s="1">
        <f>MAX($Q729)</f>
        <v>0</v>
      </c>
      <c r="BK729" s="1">
        <f>MAX($R729)</f>
        <v>0</v>
      </c>
    </row>
    <row r="730" spans="1:63">
      <c r="A730" s="1" t="s">
        <v>244</v>
      </c>
      <c r="B730" s="1" cm="1">
        <f t="array" ref="B730">_xlfn.SWITCH($A$2,"average", AVERAGE(Instances!B730:Instances!B730),"median", MEDIAN(Instances!B730:Instances!B730),"min", MIN(Instances!B730:Instances!B730),"max", MAX(Instances!B730:Instances!B730),"diff", MAX(Instances!B730:Instances!B730)-MIN(Instances!B730:Instances!B730))</f>
        <v>0</v>
      </c>
      <c r="C730" s="1" cm="1">
        <f t="array" ref="C730">_xlfn.SWITCH($A$2,"average", AVERAGE(Instances!C730:Instances!C730),"median", MEDIAN(Instances!C730:Instances!C730),"min", MIN(Instances!C730:Instances!C730),"max", MAX(Instances!C730:Instances!C730),"diff", MAX(Instances!C730:Instances!C730)-MIN(Instances!C730:Instances!C730))</f>
        <v>0</v>
      </c>
      <c r="D730" s="1" cm="1">
        <f t="array" ref="D730">_xlfn.SWITCH($A$2,"average", AVERAGE(Instances!D730:Instances!D730),"median", MEDIAN(Instances!D730:Instances!D730),"min", MIN(Instances!D730:Instances!D730),"max", MAX(Instances!D730:Instances!D730),"diff", MAX(Instances!D730:Instances!D730)-MIN(Instances!D730:Instances!D730))</f>
        <v>0</v>
      </c>
      <c r="E730" s="1" cm="1">
        <f t="array" ref="E730">_xlfn.SWITCH($A$2,"average", AVERAGE(Instances!E730:Instances!E730),"median", MEDIAN(Instances!E730:Instances!E730),"min", MIN(Instances!E730:Instances!E730),"max", MAX(Instances!E730:Instances!E730),"diff", MAX(Instances!E730:Instances!E730)-MIN(Instances!E730:Instances!E730))</f>
        <v>0</v>
      </c>
      <c r="F730" s="1" cm="1">
        <f t="array" ref="F730">_xlfn.SWITCH($A$2,"average", AVERAGE(Instances!F730:Instances!F730),"median", MEDIAN(Instances!F730:Instances!F730),"min", MIN(Instances!F730:Instances!F730),"max", MAX(Instances!F730:Instances!F730),"diff", MAX(Instances!F730:Instances!F730)-MIN(Instances!F730:Instances!F730))</f>
        <v>0</v>
      </c>
      <c r="G730" s="1" cm="1">
        <f t="array" ref="G730">_xlfn.SWITCH($A$2,"average", AVERAGE(Instances!G730:Instances!G730),"median", MEDIAN(Instances!G730:Instances!G730),"min", MIN(Instances!G730:Instances!G730),"max", MAX(Instances!G730:Instances!G730),"diff", MAX(Instances!G730:Instances!G730)-MIN(Instances!G730:Instances!G730))</f>
        <v>0</v>
      </c>
      <c r="H730" s="1" cm="1">
        <f t="array" ref="H730">_xlfn.SWITCH($A$2,"average", AVERAGE(Instances!H730:Instances!H730),"median", MEDIAN(Instances!H730:Instances!H730),"min", MIN(Instances!H730:Instances!H730),"max", MAX(Instances!H730:Instances!H730),"diff", MAX(Instances!H730:Instances!H730)-MIN(Instances!H730:Instances!H730))</f>
        <v>0</v>
      </c>
      <c r="I730" s="1" cm="1">
        <f t="array" ref="I730">_xlfn.SWITCH($A$2,"average", AVERAGE(Instances!I730:Instances!I730),"median", MEDIAN(Instances!I730:Instances!I730),"min", MIN(Instances!I730:Instances!I730),"max", MAX(Instances!I730:Instances!I730),"diff", MAX(Instances!I730:Instances!I730)-MIN(Instances!I730:Instances!I730))</f>
        <v>0</v>
      </c>
      <c r="J730" s="1" cm="1">
        <f t="array" ref="J730">_xlfn.SWITCH($A$2,"average", AVERAGE(Instances!J730:Instances!J730),"median", MEDIAN(Instances!J730:Instances!J730),"min", MIN(Instances!J730:Instances!J730),"max", MAX(Instances!J730:Instances!J730),"diff", MAX(Instances!J730:Instances!J730)-MIN(Instances!J730:Instances!J730))</f>
        <v>0</v>
      </c>
      <c r="K730" s="1" cm="1">
        <f t="array" ref="K730">_xlfn.SWITCH($A$2,"average", AVERAGE(Instances!K730:Instances!K730),"median", MEDIAN(Instances!K730:Instances!K730),"min", MIN(Instances!K730:Instances!K730),"max", MAX(Instances!K730:Instances!K730),"diff", MAX(Instances!K730:Instances!K730)-MIN(Instances!K730:Instances!K730))</f>
        <v>0</v>
      </c>
      <c r="L730" s="1"/>
      <c r="M730" s="1" cm="1">
        <f t="array" ref="M730">_xlfn.SWITCH($A$2,"average", AVERAGE(Instances!M730:Instances!M730),"median", MEDIAN(Instances!M730:Instances!M730),"min", MIN(Instances!M730:Instances!M730),"max", MAX(Instances!M730:Instances!M730),"diff", MAX(Instances!M730:Instances!M730)-MIN(Instances!M730:Instances!M730))</f>
        <v>0</v>
      </c>
      <c r="N730" s="1" cm="1">
        <f t="array" ref="N730">_xlfn.SWITCH($A$2,"average", AVERAGE(Instances!N730:Instances!N730),"median", MEDIAN(Instances!N730:Instances!N730),"min", MIN(Instances!N730:Instances!N730),"max", MAX(Instances!N730:Instances!N730),"diff", MAX(Instances!N730:Instances!N730)-MIN(Instances!N730:Instances!N730))</f>
        <v>0</v>
      </c>
      <c r="O730" s="1"/>
      <c r="P730" s="1" cm="1">
        <f t="array" ref="P730">_xlfn.SWITCH($A$2,"average", AVERAGE(Instances!P730:Instances!P730),"median", MEDIAN(Instances!P730:Instances!P730),"min", MIN(Instances!P730:Instances!P730),"max", MAX(Instances!P730:Instances!P730),"diff", MAX(Instances!P730:Instances!P730)-MIN(Instances!P730:Instances!P730))</f>
        <v>0</v>
      </c>
      <c r="Q730" s="1" cm="1">
        <f t="array" ref="Q730">_xlfn.SWITCH($A$2,"average", AVERAGE(Instances!Q730:Instances!Q730),"median", MEDIAN(Instances!Q730:Instances!Q730),"min", MIN(Instances!Q730:Instances!Q730),"max", MAX(Instances!Q730:Instances!Q730),"diff", MAX(Instances!Q730:Instances!Q730)-MIN(Instances!Q730:Instances!Q730))</f>
        <v>0</v>
      </c>
      <c r="R730" s="1" cm="1">
        <f t="array" ref="R730">_xlfn.SWITCH($A$2,"average", AVERAGE(Instances!R730:Instances!R730),"median", MEDIAN(Instances!R730:Instances!R730),"min", MIN(Instances!R730:Instances!R730),"max", MAX(Instances!R730:Instances!R730),"diff", MAX(Instances!R730:Instances!R730)-MIN(Instances!R730:Instances!R730))</f>
        <v>0</v>
      </c>
      <c r="S730" s="1">
        <f>MIN($B730)</f>
        <v>0</v>
      </c>
      <c r="T730" s="1">
        <f>MIN($C730)</f>
        <v>0</v>
      </c>
      <c r="U730" s="1">
        <f>MIN($D730)</f>
        <v>0</v>
      </c>
      <c r="V730" s="1">
        <f>MIN($E730)</f>
        <v>0</v>
      </c>
      <c r="W730" s="1">
        <f>MIN($F730)</f>
        <v>0</v>
      </c>
      <c r="X730" s="1">
        <f>MIN($G730)</f>
        <v>0</v>
      </c>
      <c r="Y730" s="1">
        <f>MIN($H730)</f>
        <v>0</v>
      </c>
      <c r="Z730" s="1">
        <f>MIN($I730)</f>
        <v>0</v>
      </c>
      <c r="AA730" s="1">
        <f>MIN($J730)</f>
        <v>0</v>
      </c>
      <c r="AB730" s="1">
        <f>MIN($K730)</f>
        <v>0</v>
      </c>
      <c r="AC730" s="1">
        <f>MIN($M730)</f>
        <v>0</v>
      </c>
      <c r="AD730" s="1">
        <f>MIN($N730)</f>
        <v>0</v>
      </c>
      <c r="AE730" s="1">
        <f>MIN($P730)</f>
        <v>0</v>
      </c>
      <c r="AF730" s="1">
        <f>MIN($Q730)</f>
        <v>0</v>
      </c>
      <c r="AG730" s="1">
        <f>MIN($R730)</f>
        <v>0</v>
      </c>
      <c r="AH730" s="1">
        <f>MEDIAN($B730)</f>
        <v>0</v>
      </c>
      <c r="AI730" s="1">
        <f>MEDIAN($C730)</f>
        <v>0</v>
      </c>
      <c r="AJ730" s="1">
        <f>MEDIAN($D730)</f>
        <v>0</v>
      </c>
      <c r="AK730" s="1">
        <f>MEDIAN($E730)</f>
        <v>0</v>
      </c>
      <c r="AL730" s="1">
        <f>MEDIAN($F730)</f>
        <v>0</v>
      </c>
      <c r="AM730" s="1">
        <f>MEDIAN($G730)</f>
        <v>0</v>
      </c>
      <c r="AN730" s="1">
        <f>MEDIAN($H730)</f>
        <v>0</v>
      </c>
      <c r="AO730" s="1">
        <f>MEDIAN($I730)</f>
        <v>0</v>
      </c>
      <c r="AP730" s="1">
        <f>MEDIAN($J730)</f>
        <v>0</v>
      </c>
      <c r="AQ730" s="1">
        <f>MEDIAN($K730)</f>
        <v>0</v>
      </c>
      <c r="AR730" s="1">
        <f>MEDIAN($M730)</f>
        <v>0</v>
      </c>
      <c r="AS730" s="1">
        <f>MEDIAN($N730)</f>
        <v>0</v>
      </c>
      <c r="AT730" s="1">
        <f>MEDIAN($P730)</f>
        <v>0</v>
      </c>
      <c r="AU730" s="1">
        <f>MEDIAN($Q730)</f>
        <v>0</v>
      </c>
      <c r="AV730" s="1">
        <f>MEDIAN($R730)</f>
        <v>0</v>
      </c>
      <c r="AW730" s="1">
        <f>MAX($B730)</f>
        <v>0</v>
      </c>
      <c r="AX730" s="1">
        <f>MAX($C730)</f>
        <v>0</v>
      </c>
      <c r="AY730" s="1">
        <f>MAX($D730)</f>
        <v>0</v>
      </c>
      <c r="AZ730" s="1">
        <f>MAX($E730)</f>
        <v>0</v>
      </c>
      <c r="BA730" s="1">
        <f>MAX($F730)</f>
        <v>0</v>
      </c>
      <c r="BB730" s="1">
        <f>MAX($G730)</f>
        <v>0</v>
      </c>
      <c r="BC730" s="1">
        <f>MAX($H730)</f>
        <v>0</v>
      </c>
      <c r="BD730" s="1">
        <f>MAX($I730)</f>
        <v>0</v>
      </c>
      <c r="BE730" s="1">
        <f>MAX($J730)</f>
        <v>0</v>
      </c>
      <c r="BF730" s="1">
        <f>MAX($K730)</f>
        <v>0</v>
      </c>
      <c r="BG730" s="1">
        <f>MAX($M730)</f>
        <v>0</v>
      </c>
      <c r="BH730" s="1">
        <f>MAX($N730)</f>
        <v>0</v>
      </c>
      <c r="BI730" s="1">
        <f>MAX($P730)</f>
        <v>0</v>
      </c>
      <c r="BJ730" s="1">
        <f>MAX($Q730)</f>
        <v>0</v>
      </c>
      <c r="BK730" s="1">
        <f>MAX($R730)</f>
        <v>0</v>
      </c>
    </row>
    <row r="731" spans="1:63">
      <c r="A731" s="1" t="s">
        <v>245</v>
      </c>
      <c r="B731" s="1" cm="1">
        <f t="array" ref="B731">_xlfn.SWITCH($A$2,"average", AVERAGE(Instances!B731:Instances!B731),"median", MEDIAN(Instances!B731:Instances!B731),"min", MIN(Instances!B731:Instances!B731),"max", MAX(Instances!B731:Instances!B731),"diff", MAX(Instances!B731:Instances!B731)-MIN(Instances!B731:Instances!B731))</f>
        <v>0</v>
      </c>
      <c r="C731" s="1" cm="1">
        <f t="array" ref="C731">_xlfn.SWITCH($A$2,"average", AVERAGE(Instances!C731:Instances!C731),"median", MEDIAN(Instances!C731:Instances!C731),"min", MIN(Instances!C731:Instances!C731),"max", MAX(Instances!C731:Instances!C731),"diff", MAX(Instances!C731:Instances!C731)-MIN(Instances!C731:Instances!C731))</f>
        <v>0</v>
      </c>
      <c r="D731" s="1" cm="1">
        <f t="array" ref="D731">_xlfn.SWITCH($A$2,"average", AVERAGE(Instances!D731:Instances!D731),"median", MEDIAN(Instances!D731:Instances!D731),"min", MIN(Instances!D731:Instances!D731),"max", MAX(Instances!D731:Instances!D731),"diff", MAX(Instances!D731:Instances!D731)-MIN(Instances!D731:Instances!D731))</f>
        <v>0</v>
      </c>
      <c r="E731" s="1" cm="1">
        <f t="array" ref="E731">_xlfn.SWITCH($A$2,"average", AVERAGE(Instances!E731:Instances!E731),"median", MEDIAN(Instances!E731:Instances!E731),"min", MIN(Instances!E731:Instances!E731),"max", MAX(Instances!E731:Instances!E731),"diff", MAX(Instances!E731:Instances!E731)-MIN(Instances!E731:Instances!E731))</f>
        <v>0</v>
      </c>
      <c r="F731" s="1" cm="1">
        <f t="array" ref="F731">_xlfn.SWITCH($A$2,"average", AVERAGE(Instances!F731:Instances!F731),"median", MEDIAN(Instances!F731:Instances!F731),"min", MIN(Instances!F731:Instances!F731),"max", MAX(Instances!F731:Instances!F731),"diff", MAX(Instances!F731:Instances!F731)-MIN(Instances!F731:Instances!F731))</f>
        <v>0</v>
      </c>
      <c r="G731" s="1" cm="1">
        <f t="array" ref="G731">_xlfn.SWITCH($A$2,"average", AVERAGE(Instances!G731:Instances!G731),"median", MEDIAN(Instances!G731:Instances!G731),"min", MIN(Instances!G731:Instances!G731),"max", MAX(Instances!G731:Instances!G731),"diff", MAX(Instances!G731:Instances!G731)-MIN(Instances!G731:Instances!G731))</f>
        <v>0</v>
      </c>
      <c r="H731" s="1" cm="1">
        <f t="array" ref="H731">_xlfn.SWITCH($A$2,"average", AVERAGE(Instances!H731:Instances!H731),"median", MEDIAN(Instances!H731:Instances!H731),"min", MIN(Instances!H731:Instances!H731),"max", MAX(Instances!H731:Instances!H731),"diff", MAX(Instances!H731:Instances!H731)-MIN(Instances!H731:Instances!H731))</f>
        <v>0</v>
      </c>
      <c r="I731" s="1" cm="1">
        <f t="array" ref="I731">_xlfn.SWITCH($A$2,"average", AVERAGE(Instances!I731:Instances!I731),"median", MEDIAN(Instances!I731:Instances!I731),"min", MIN(Instances!I731:Instances!I731),"max", MAX(Instances!I731:Instances!I731),"diff", MAX(Instances!I731:Instances!I731)-MIN(Instances!I731:Instances!I731))</f>
        <v>0</v>
      </c>
      <c r="J731" s="1" cm="1">
        <f t="array" ref="J731">_xlfn.SWITCH($A$2,"average", AVERAGE(Instances!J731:Instances!J731),"median", MEDIAN(Instances!J731:Instances!J731),"min", MIN(Instances!J731:Instances!J731),"max", MAX(Instances!J731:Instances!J731),"diff", MAX(Instances!J731:Instances!J731)-MIN(Instances!J731:Instances!J731))</f>
        <v>0</v>
      </c>
      <c r="K731" s="1" cm="1">
        <f t="array" ref="K731">_xlfn.SWITCH($A$2,"average", AVERAGE(Instances!K731:Instances!K731),"median", MEDIAN(Instances!K731:Instances!K731),"min", MIN(Instances!K731:Instances!K731),"max", MAX(Instances!K731:Instances!K731),"diff", MAX(Instances!K731:Instances!K731)-MIN(Instances!K731:Instances!K731))</f>
        <v>0</v>
      </c>
      <c r="L731" s="1"/>
      <c r="M731" s="1" cm="1">
        <f t="array" ref="M731">_xlfn.SWITCH($A$2,"average", AVERAGE(Instances!M731:Instances!M731),"median", MEDIAN(Instances!M731:Instances!M731),"min", MIN(Instances!M731:Instances!M731),"max", MAX(Instances!M731:Instances!M731),"diff", MAX(Instances!M731:Instances!M731)-MIN(Instances!M731:Instances!M731))</f>
        <v>0</v>
      </c>
      <c r="N731" s="1" cm="1">
        <f t="array" ref="N731">_xlfn.SWITCH($A$2,"average", AVERAGE(Instances!N731:Instances!N731),"median", MEDIAN(Instances!N731:Instances!N731),"min", MIN(Instances!N731:Instances!N731),"max", MAX(Instances!N731:Instances!N731),"diff", MAX(Instances!N731:Instances!N731)-MIN(Instances!N731:Instances!N731))</f>
        <v>0</v>
      </c>
      <c r="O731" s="1"/>
      <c r="P731" s="1" cm="1">
        <f t="array" ref="P731">_xlfn.SWITCH($A$2,"average", AVERAGE(Instances!P731:Instances!P731),"median", MEDIAN(Instances!P731:Instances!P731),"min", MIN(Instances!P731:Instances!P731),"max", MAX(Instances!P731:Instances!P731),"diff", MAX(Instances!P731:Instances!P731)-MIN(Instances!P731:Instances!P731))</f>
        <v>0</v>
      </c>
      <c r="Q731" s="1" cm="1">
        <f t="array" ref="Q731">_xlfn.SWITCH($A$2,"average", AVERAGE(Instances!Q731:Instances!Q731),"median", MEDIAN(Instances!Q731:Instances!Q731),"min", MIN(Instances!Q731:Instances!Q731),"max", MAX(Instances!Q731:Instances!Q731),"diff", MAX(Instances!Q731:Instances!Q731)-MIN(Instances!Q731:Instances!Q731))</f>
        <v>0</v>
      </c>
      <c r="R731" s="1" cm="1">
        <f t="array" ref="R731">_xlfn.SWITCH($A$2,"average", AVERAGE(Instances!R731:Instances!R731),"median", MEDIAN(Instances!R731:Instances!R731),"min", MIN(Instances!R731:Instances!R731),"max", MAX(Instances!R731:Instances!R731),"diff", MAX(Instances!R731:Instances!R731)-MIN(Instances!R731:Instances!R731))</f>
        <v>0</v>
      </c>
      <c r="S731" s="1">
        <f>MIN($B731)</f>
        <v>0</v>
      </c>
      <c r="T731" s="1">
        <f>MIN($C731)</f>
        <v>0</v>
      </c>
      <c r="U731" s="1">
        <f>MIN($D731)</f>
        <v>0</v>
      </c>
      <c r="V731" s="1">
        <f>MIN($E731)</f>
        <v>0</v>
      </c>
      <c r="W731" s="1">
        <f>MIN($F731)</f>
        <v>0</v>
      </c>
      <c r="X731" s="1">
        <f>MIN($G731)</f>
        <v>0</v>
      </c>
      <c r="Y731" s="1">
        <f>MIN($H731)</f>
        <v>0</v>
      </c>
      <c r="Z731" s="1">
        <f>MIN($I731)</f>
        <v>0</v>
      </c>
      <c r="AA731" s="1">
        <f>MIN($J731)</f>
        <v>0</v>
      </c>
      <c r="AB731" s="1">
        <f>MIN($K731)</f>
        <v>0</v>
      </c>
      <c r="AC731" s="1">
        <f>MIN($M731)</f>
        <v>0</v>
      </c>
      <c r="AD731" s="1">
        <f>MIN($N731)</f>
        <v>0</v>
      </c>
      <c r="AE731" s="1">
        <f>MIN($P731)</f>
        <v>0</v>
      </c>
      <c r="AF731" s="1">
        <f>MIN($Q731)</f>
        <v>0</v>
      </c>
      <c r="AG731" s="1">
        <f>MIN($R731)</f>
        <v>0</v>
      </c>
      <c r="AH731" s="1">
        <f>MEDIAN($B731)</f>
        <v>0</v>
      </c>
      <c r="AI731" s="1">
        <f>MEDIAN($C731)</f>
        <v>0</v>
      </c>
      <c r="AJ731" s="1">
        <f>MEDIAN($D731)</f>
        <v>0</v>
      </c>
      <c r="AK731" s="1">
        <f>MEDIAN($E731)</f>
        <v>0</v>
      </c>
      <c r="AL731" s="1">
        <f>MEDIAN($F731)</f>
        <v>0</v>
      </c>
      <c r="AM731" s="1">
        <f>MEDIAN($G731)</f>
        <v>0</v>
      </c>
      <c r="AN731" s="1">
        <f>MEDIAN($H731)</f>
        <v>0</v>
      </c>
      <c r="AO731" s="1">
        <f>MEDIAN($I731)</f>
        <v>0</v>
      </c>
      <c r="AP731" s="1">
        <f>MEDIAN($J731)</f>
        <v>0</v>
      </c>
      <c r="AQ731" s="1">
        <f>MEDIAN($K731)</f>
        <v>0</v>
      </c>
      <c r="AR731" s="1">
        <f>MEDIAN($M731)</f>
        <v>0</v>
      </c>
      <c r="AS731" s="1">
        <f>MEDIAN($N731)</f>
        <v>0</v>
      </c>
      <c r="AT731" s="1">
        <f>MEDIAN($P731)</f>
        <v>0</v>
      </c>
      <c r="AU731" s="1">
        <f>MEDIAN($Q731)</f>
        <v>0</v>
      </c>
      <c r="AV731" s="1">
        <f>MEDIAN($R731)</f>
        <v>0</v>
      </c>
      <c r="AW731" s="1">
        <f>MAX($B731)</f>
        <v>0</v>
      </c>
      <c r="AX731" s="1">
        <f>MAX($C731)</f>
        <v>0</v>
      </c>
      <c r="AY731" s="1">
        <f>MAX($D731)</f>
        <v>0</v>
      </c>
      <c r="AZ731" s="1">
        <f>MAX($E731)</f>
        <v>0</v>
      </c>
      <c r="BA731" s="1">
        <f>MAX($F731)</f>
        <v>0</v>
      </c>
      <c r="BB731" s="1">
        <f>MAX($G731)</f>
        <v>0</v>
      </c>
      <c r="BC731" s="1">
        <f>MAX($H731)</f>
        <v>0</v>
      </c>
      <c r="BD731" s="1">
        <f>MAX($I731)</f>
        <v>0</v>
      </c>
      <c r="BE731" s="1">
        <f>MAX($J731)</f>
        <v>0</v>
      </c>
      <c r="BF731" s="1">
        <f>MAX($K731)</f>
        <v>0</v>
      </c>
      <c r="BG731" s="1">
        <f>MAX($M731)</f>
        <v>0</v>
      </c>
      <c r="BH731" s="1">
        <f>MAX($N731)</f>
        <v>0</v>
      </c>
      <c r="BI731" s="1">
        <f>MAX($P731)</f>
        <v>0</v>
      </c>
      <c r="BJ731" s="1">
        <f>MAX($Q731)</f>
        <v>0</v>
      </c>
      <c r="BK731" s="1">
        <f>MAX($R731)</f>
        <v>0</v>
      </c>
    </row>
    <row r="732" spans="1:63">
      <c r="A732" s="1" t="s">
        <v>246</v>
      </c>
      <c r="B732" s="1" cm="1">
        <f t="array" ref="B732">_xlfn.SWITCH($A$2,"average", AVERAGE(Instances!B732:Instances!B732),"median", MEDIAN(Instances!B732:Instances!B732),"min", MIN(Instances!B732:Instances!B732),"max", MAX(Instances!B732:Instances!B732),"diff", MAX(Instances!B732:Instances!B732)-MIN(Instances!B732:Instances!B732))</f>
        <v>0</v>
      </c>
      <c r="C732" s="1" cm="1">
        <f t="array" ref="C732">_xlfn.SWITCH($A$2,"average", AVERAGE(Instances!C732:Instances!C732),"median", MEDIAN(Instances!C732:Instances!C732),"min", MIN(Instances!C732:Instances!C732),"max", MAX(Instances!C732:Instances!C732),"diff", MAX(Instances!C732:Instances!C732)-MIN(Instances!C732:Instances!C732))</f>
        <v>0</v>
      </c>
      <c r="D732" s="1" cm="1">
        <f t="array" ref="D732">_xlfn.SWITCH($A$2,"average", AVERAGE(Instances!D732:Instances!D732),"median", MEDIAN(Instances!D732:Instances!D732),"min", MIN(Instances!D732:Instances!D732),"max", MAX(Instances!D732:Instances!D732),"diff", MAX(Instances!D732:Instances!D732)-MIN(Instances!D732:Instances!D732))</f>
        <v>0</v>
      </c>
      <c r="E732" s="1" cm="1">
        <f t="array" ref="E732">_xlfn.SWITCH($A$2,"average", AVERAGE(Instances!E732:Instances!E732),"median", MEDIAN(Instances!E732:Instances!E732),"min", MIN(Instances!E732:Instances!E732),"max", MAX(Instances!E732:Instances!E732),"diff", MAX(Instances!E732:Instances!E732)-MIN(Instances!E732:Instances!E732))</f>
        <v>0</v>
      </c>
      <c r="F732" s="1" cm="1">
        <f t="array" ref="F732">_xlfn.SWITCH($A$2,"average", AVERAGE(Instances!F732:Instances!F732),"median", MEDIAN(Instances!F732:Instances!F732),"min", MIN(Instances!F732:Instances!F732),"max", MAX(Instances!F732:Instances!F732),"diff", MAX(Instances!F732:Instances!F732)-MIN(Instances!F732:Instances!F732))</f>
        <v>0</v>
      </c>
      <c r="G732" s="1" cm="1">
        <f t="array" ref="G732">_xlfn.SWITCH($A$2,"average", AVERAGE(Instances!G732:Instances!G732),"median", MEDIAN(Instances!G732:Instances!G732),"min", MIN(Instances!G732:Instances!G732),"max", MAX(Instances!G732:Instances!G732),"diff", MAX(Instances!G732:Instances!G732)-MIN(Instances!G732:Instances!G732))</f>
        <v>0</v>
      </c>
      <c r="H732" s="1" cm="1">
        <f t="array" ref="H732">_xlfn.SWITCH($A$2,"average", AVERAGE(Instances!H732:Instances!H732),"median", MEDIAN(Instances!H732:Instances!H732),"min", MIN(Instances!H732:Instances!H732),"max", MAX(Instances!H732:Instances!H732),"diff", MAX(Instances!H732:Instances!H732)-MIN(Instances!H732:Instances!H732))</f>
        <v>0</v>
      </c>
      <c r="I732" s="1" cm="1">
        <f t="array" ref="I732">_xlfn.SWITCH($A$2,"average", AVERAGE(Instances!I732:Instances!I732),"median", MEDIAN(Instances!I732:Instances!I732),"min", MIN(Instances!I732:Instances!I732),"max", MAX(Instances!I732:Instances!I732),"diff", MAX(Instances!I732:Instances!I732)-MIN(Instances!I732:Instances!I732))</f>
        <v>0</v>
      </c>
      <c r="J732" s="1" cm="1">
        <f t="array" ref="J732">_xlfn.SWITCH($A$2,"average", AVERAGE(Instances!J732:Instances!J732),"median", MEDIAN(Instances!J732:Instances!J732),"min", MIN(Instances!J732:Instances!J732),"max", MAX(Instances!J732:Instances!J732),"diff", MAX(Instances!J732:Instances!J732)-MIN(Instances!J732:Instances!J732))</f>
        <v>0</v>
      </c>
      <c r="K732" s="1" cm="1">
        <f t="array" ref="K732">_xlfn.SWITCH($A$2,"average", AVERAGE(Instances!K732:Instances!K732),"median", MEDIAN(Instances!K732:Instances!K732),"min", MIN(Instances!K732:Instances!K732),"max", MAX(Instances!K732:Instances!K732),"diff", MAX(Instances!K732:Instances!K732)-MIN(Instances!K732:Instances!K732))</f>
        <v>0</v>
      </c>
      <c r="L732" s="1"/>
      <c r="M732" s="1" cm="1">
        <f t="array" ref="M732">_xlfn.SWITCH($A$2,"average", AVERAGE(Instances!M732:Instances!M732),"median", MEDIAN(Instances!M732:Instances!M732),"min", MIN(Instances!M732:Instances!M732),"max", MAX(Instances!M732:Instances!M732),"diff", MAX(Instances!M732:Instances!M732)-MIN(Instances!M732:Instances!M732))</f>
        <v>0</v>
      </c>
      <c r="N732" s="1" cm="1">
        <f t="array" ref="N732">_xlfn.SWITCH($A$2,"average", AVERAGE(Instances!N732:Instances!N732),"median", MEDIAN(Instances!N732:Instances!N732),"min", MIN(Instances!N732:Instances!N732),"max", MAX(Instances!N732:Instances!N732),"diff", MAX(Instances!N732:Instances!N732)-MIN(Instances!N732:Instances!N732))</f>
        <v>0</v>
      </c>
      <c r="O732" s="1"/>
      <c r="P732" s="1" cm="1">
        <f t="array" ref="P732">_xlfn.SWITCH($A$2,"average", AVERAGE(Instances!P732:Instances!P732),"median", MEDIAN(Instances!P732:Instances!P732),"min", MIN(Instances!P732:Instances!P732),"max", MAX(Instances!P732:Instances!P732),"diff", MAX(Instances!P732:Instances!P732)-MIN(Instances!P732:Instances!P732))</f>
        <v>0</v>
      </c>
      <c r="Q732" s="1" cm="1">
        <f t="array" ref="Q732">_xlfn.SWITCH($A$2,"average", AVERAGE(Instances!Q732:Instances!Q732),"median", MEDIAN(Instances!Q732:Instances!Q732),"min", MIN(Instances!Q732:Instances!Q732),"max", MAX(Instances!Q732:Instances!Q732),"diff", MAX(Instances!Q732:Instances!Q732)-MIN(Instances!Q732:Instances!Q732))</f>
        <v>0</v>
      </c>
      <c r="R732" s="1" cm="1">
        <f t="array" ref="R732">_xlfn.SWITCH($A$2,"average", AVERAGE(Instances!R732:Instances!R732),"median", MEDIAN(Instances!R732:Instances!R732),"min", MIN(Instances!R732:Instances!R732),"max", MAX(Instances!R732:Instances!R732),"diff", MAX(Instances!R732:Instances!R732)-MIN(Instances!R732:Instances!R732))</f>
        <v>0</v>
      </c>
      <c r="S732" s="1">
        <f>MIN($B732)</f>
        <v>0</v>
      </c>
      <c r="T732" s="1">
        <f>MIN($C732)</f>
        <v>0</v>
      </c>
      <c r="U732" s="1">
        <f>MIN($D732)</f>
        <v>0</v>
      </c>
      <c r="V732" s="1">
        <f>MIN($E732)</f>
        <v>0</v>
      </c>
      <c r="W732" s="1">
        <f>MIN($F732)</f>
        <v>0</v>
      </c>
      <c r="X732" s="1">
        <f>MIN($G732)</f>
        <v>0</v>
      </c>
      <c r="Y732" s="1">
        <f>MIN($H732)</f>
        <v>0</v>
      </c>
      <c r="Z732" s="1">
        <f>MIN($I732)</f>
        <v>0</v>
      </c>
      <c r="AA732" s="1">
        <f>MIN($J732)</f>
        <v>0</v>
      </c>
      <c r="AB732" s="1">
        <f>MIN($K732)</f>
        <v>0</v>
      </c>
      <c r="AC732" s="1">
        <f>MIN($M732)</f>
        <v>0</v>
      </c>
      <c r="AD732" s="1">
        <f>MIN($N732)</f>
        <v>0</v>
      </c>
      <c r="AE732" s="1">
        <f>MIN($P732)</f>
        <v>0</v>
      </c>
      <c r="AF732" s="1">
        <f>MIN($Q732)</f>
        <v>0</v>
      </c>
      <c r="AG732" s="1">
        <f>MIN($R732)</f>
        <v>0</v>
      </c>
      <c r="AH732" s="1">
        <f>MEDIAN($B732)</f>
        <v>0</v>
      </c>
      <c r="AI732" s="1">
        <f>MEDIAN($C732)</f>
        <v>0</v>
      </c>
      <c r="AJ732" s="1">
        <f>MEDIAN($D732)</f>
        <v>0</v>
      </c>
      <c r="AK732" s="1">
        <f>MEDIAN($E732)</f>
        <v>0</v>
      </c>
      <c r="AL732" s="1">
        <f>MEDIAN($F732)</f>
        <v>0</v>
      </c>
      <c r="AM732" s="1">
        <f>MEDIAN($G732)</f>
        <v>0</v>
      </c>
      <c r="AN732" s="1">
        <f>MEDIAN($H732)</f>
        <v>0</v>
      </c>
      <c r="AO732" s="1">
        <f>MEDIAN($I732)</f>
        <v>0</v>
      </c>
      <c r="AP732" s="1">
        <f>MEDIAN($J732)</f>
        <v>0</v>
      </c>
      <c r="AQ732" s="1">
        <f>MEDIAN($K732)</f>
        <v>0</v>
      </c>
      <c r="AR732" s="1">
        <f>MEDIAN($M732)</f>
        <v>0</v>
      </c>
      <c r="AS732" s="1">
        <f>MEDIAN($N732)</f>
        <v>0</v>
      </c>
      <c r="AT732" s="1">
        <f>MEDIAN($P732)</f>
        <v>0</v>
      </c>
      <c r="AU732" s="1">
        <f>MEDIAN($Q732)</f>
        <v>0</v>
      </c>
      <c r="AV732" s="1">
        <f>MEDIAN($R732)</f>
        <v>0</v>
      </c>
      <c r="AW732" s="1">
        <f>MAX($B732)</f>
        <v>0</v>
      </c>
      <c r="AX732" s="1">
        <f>MAX($C732)</f>
        <v>0</v>
      </c>
      <c r="AY732" s="1">
        <f>MAX($D732)</f>
        <v>0</v>
      </c>
      <c r="AZ732" s="1">
        <f>MAX($E732)</f>
        <v>0</v>
      </c>
      <c r="BA732" s="1">
        <f>MAX($F732)</f>
        <v>0</v>
      </c>
      <c r="BB732" s="1">
        <f>MAX($G732)</f>
        <v>0</v>
      </c>
      <c r="BC732" s="1">
        <f>MAX($H732)</f>
        <v>0</v>
      </c>
      <c r="BD732" s="1">
        <f>MAX($I732)</f>
        <v>0</v>
      </c>
      <c r="BE732" s="1">
        <f>MAX($J732)</f>
        <v>0</v>
      </c>
      <c r="BF732" s="1">
        <f>MAX($K732)</f>
        <v>0</v>
      </c>
      <c r="BG732" s="1">
        <f>MAX($M732)</f>
        <v>0</v>
      </c>
      <c r="BH732" s="1">
        <f>MAX($N732)</f>
        <v>0</v>
      </c>
      <c r="BI732" s="1">
        <f>MAX($P732)</f>
        <v>0</v>
      </c>
      <c r="BJ732" s="1">
        <f>MAX($Q732)</f>
        <v>0</v>
      </c>
      <c r="BK732" s="1">
        <f>MAX($R732)</f>
        <v>0</v>
      </c>
    </row>
    <row r="733" spans="1:63">
      <c r="A733" s="1" t="s">
        <v>247</v>
      </c>
      <c r="B733" s="1" cm="1">
        <f t="array" ref="B733">_xlfn.SWITCH($A$2,"average", AVERAGE(Instances!B733:Instances!B733),"median", MEDIAN(Instances!B733:Instances!B733),"min", MIN(Instances!B733:Instances!B733),"max", MAX(Instances!B733:Instances!B733),"diff", MAX(Instances!B733:Instances!B733)-MIN(Instances!B733:Instances!B733))</f>
        <v>0</v>
      </c>
      <c r="C733" s="1" cm="1">
        <f t="array" ref="C733">_xlfn.SWITCH($A$2,"average", AVERAGE(Instances!C733:Instances!C733),"median", MEDIAN(Instances!C733:Instances!C733),"min", MIN(Instances!C733:Instances!C733),"max", MAX(Instances!C733:Instances!C733),"diff", MAX(Instances!C733:Instances!C733)-MIN(Instances!C733:Instances!C733))</f>
        <v>0</v>
      </c>
      <c r="D733" s="1" cm="1">
        <f t="array" ref="D733">_xlfn.SWITCH($A$2,"average", AVERAGE(Instances!D733:Instances!D733),"median", MEDIAN(Instances!D733:Instances!D733),"min", MIN(Instances!D733:Instances!D733),"max", MAX(Instances!D733:Instances!D733),"diff", MAX(Instances!D733:Instances!D733)-MIN(Instances!D733:Instances!D733))</f>
        <v>0</v>
      </c>
      <c r="E733" s="1" cm="1">
        <f t="array" ref="E733">_xlfn.SWITCH($A$2,"average", AVERAGE(Instances!E733:Instances!E733),"median", MEDIAN(Instances!E733:Instances!E733),"min", MIN(Instances!E733:Instances!E733),"max", MAX(Instances!E733:Instances!E733),"diff", MAX(Instances!E733:Instances!E733)-MIN(Instances!E733:Instances!E733))</f>
        <v>0</v>
      </c>
      <c r="F733" s="1" cm="1">
        <f t="array" ref="F733">_xlfn.SWITCH($A$2,"average", AVERAGE(Instances!F733:Instances!F733),"median", MEDIAN(Instances!F733:Instances!F733),"min", MIN(Instances!F733:Instances!F733),"max", MAX(Instances!F733:Instances!F733),"diff", MAX(Instances!F733:Instances!F733)-MIN(Instances!F733:Instances!F733))</f>
        <v>0</v>
      </c>
      <c r="G733" s="1" cm="1">
        <f t="array" ref="G733">_xlfn.SWITCH($A$2,"average", AVERAGE(Instances!G733:Instances!G733),"median", MEDIAN(Instances!G733:Instances!G733),"min", MIN(Instances!G733:Instances!G733),"max", MAX(Instances!G733:Instances!G733),"diff", MAX(Instances!G733:Instances!G733)-MIN(Instances!G733:Instances!G733))</f>
        <v>0</v>
      </c>
      <c r="H733" s="1" cm="1">
        <f t="array" ref="H733">_xlfn.SWITCH($A$2,"average", AVERAGE(Instances!H733:Instances!H733),"median", MEDIAN(Instances!H733:Instances!H733),"min", MIN(Instances!H733:Instances!H733),"max", MAX(Instances!H733:Instances!H733),"diff", MAX(Instances!H733:Instances!H733)-MIN(Instances!H733:Instances!H733))</f>
        <v>0</v>
      </c>
      <c r="I733" s="1" cm="1">
        <f t="array" ref="I733">_xlfn.SWITCH($A$2,"average", AVERAGE(Instances!I733:Instances!I733),"median", MEDIAN(Instances!I733:Instances!I733),"min", MIN(Instances!I733:Instances!I733),"max", MAX(Instances!I733:Instances!I733),"diff", MAX(Instances!I733:Instances!I733)-MIN(Instances!I733:Instances!I733))</f>
        <v>0</v>
      </c>
      <c r="J733" s="1" cm="1">
        <f t="array" ref="J733">_xlfn.SWITCH($A$2,"average", AVERAGE(Instances!J733:Instances!J733),"median", MEDIAN(Instances!J733:Instances!J733),"min", MIN(Instances!J733:Instances!J733),"max", MAX(Instances!J733:Instances!J733),"diff", MAX(Instances!J733:Instances!J733)-MIN(Instances!J733:Instances!J733))</f>
        <v>0</v>
      </c>
      <c r="K733" s="1" cm="1">
        <f t="array" ref="K733">_xlfn.SWITCH($A$2,"average", AVERAGE(Instances!K733:Instances!K733),"median", MEDIAN(Instances!K733:Instances!K733),"min", MIN(Instances!K733:Instances!K733),"max", MAX(Instances!K733:Instances!K733),"diff", MAX(Instances!K733:Instances!K733)-MIN(Instances!K733:Instances!K733))</f>
        <v>0</v>
      </c>
      <c r="L733" s="1"/>
      <c r="M733" s="1" cm="1">
        <f t="array" ref="M733">_xlfn.SWITCH($A$2,"average", AVERAGE(Instances!M733:Instances!M733),"median", MEDIAN(Instances!M733:Instances!M733),"min", MIN(Instances!M733:Instances!M733),"max", MAX(Instances!M733:Instances!M733),"diff", MAX(Instances!M733:Instances!M733)-MIN(Instances!M733:Instances!M733))</f>
        <v>0</v>
      </c>
      <c r="N733" s="1" cm="1">
        <f t="array" ref="N733">_xlfn.SWITCH($A$2,"average", AVERAGE(Instances!N733:Instances!N733),"median", MEDIAN(Instances!N733:Instances!N733),"min", MIN(Instances!N733:Instances!N733),"max", MAX(Instances!N733:Instances!N733),"diff", MAX(Instances!N733:Instances!N733)-MIN(Instances!N733:Instances!N733))</f>
        <v>0</v>
      </c>
      <c r="O733" s="1"/>
      <c r="P733" s="1" cm="1">
        <f t="array" ref="P733">_xlfn.SWITCH($A$2,"average", AVERAGE(Instances!P733:Instances!P733),"median", MEDIAN(Instances!P733:Instances!P733),"min", MIN(Instances!P733:Instances!P733),"max", MAX(Instances!P733:Instances!P733),"diff", MAX(Instances!P733:Instances!P733)-MIN(Instances!P733:Instances!P733))</f>
        <v>0</v>
      </c>
      <c r="Q733" s="1" cm="1">
        <f t="array" ref="Q733">_xlfn.SWITCH($A$2,"average", AVERAGE(Instances!Q733:Instances!Q733),"median", MEDIAN(Instances!Q733:Instances!Q733),"min", MIN(Instances!Q733:Instances!Q733),"max", MAX(Instances!Q733:Instances!Q733),"diff", MAX(Instances!Q733:Instances!Q733)-MIN(Instances!Q733:Instances!Q733))</f>
        <v>0</v>
      </c>
      <c r="R733" s="1" cm="1">
        <f t="array" ref="R733">_xlfn.SWITCH($A$2,"average", AVERAGE(Instances!R733:Instances!R733),"median", MEDIAN(Instances!R733:Instances!R733),"min", MIN(Instances!R733:Instances!R733),"max", MAX(Instances!R733:Instances!R733),"diff", MAX(Instances!R733:Instances!R733)-MIN(Instances!R733:Instances!R733))</f>
        <v>0</v>
      </c>
      <c r="S733" s="1">
        <f>MIN($B733)</f>
        <v>0</v>
      </c>
      <c r="T733" s="1">
        <f>MIN($C733)</f>
        <v>0</v>
      </c>
      <c r="U733" s="1">
        <f>MIN($D733)</f>
        <v>0</v>
      </c>
      <c r="V733" s="1">
        <f>MIN($E733)</f>
        <v>0</v>
      </c>
      <c r="W733" s="1">
        <f>MIN($F733)</f>
        <v>0</v>
      </c>
      <c r="X733" s="1">
        <f>MIN($G733)</f>
        <v>0</v>
      </c>
      <c r="Y733" s="1">
        <f>MIN($H733)</f>
        <v>0</v>
      </c>
      <c r="Z733" s="1">
        <f>MIN($I733)</f>
        <v>0</v>
      </c>
      <c r="AA733" s="1">
        <f>MIN($J733)</f>
        <v>0</v>
      </c>
      <c r="AB733" s="1">
        <f>MIN($K733)</f>
        <v>0</v>
      </c>
      <c r="AC733" s="1">
        <f>MIN($M733)</f>
        <v>0</v>
      </c>
      <c r="AD733" s="1">
        <f>MIN($N733)</f>
        <v>0</v>
      </c>
      <c r="AE733" s="1">
        <f>MIN($P733)</f>
        <v>0</v>
      </c>
      <c r="AF733" s="1">
        <f>MIN($Q733)</f>
        <v>0</v>
      </c>
      <c r="AG733" s="1">
        <f>MIN($R733)</f>
        <v>0</v>
      </c>
      <c r="AH733" s="1">
        <f>MEDIAN($B733)</f>
        <v>0</v>
      </c>
      <c r="AI733" s="1">
        <f>MEDIAN($C733)</f>
        <v>0</v>
      </c>
      <c r="AJ733" s="1">
        <f>MEDIAN($D733)</f>
        <v>0</v>
      </c>
      <c r="AK733" s="1">
        <f>MEDIAN($E733)</f>
        <v>0</v>
      </c>
      <c r="AL733" s="1">
        <f>MEDIAN($F733)</f>
        <v>0</v>
      </c>
      <c r="AM733" s="1">
        <f>MEDIAN($G733)</f>
        <v>0</v>
      </c>
      <c r="AN733" s="1">
        <f>MEDIAN($H733)</f>
        <v>0</v>
      </c>
      <c r="AO733" s="1">
        <f>MEDIAN($I733)</f>
        <v>0</v>
      </c>
      <c r="AP733" s="1">
        <f>MEDIAN($J733)</f>
        <v>0</v>
      </c>
      <c r="AQ733" s="1">
        <f>MEDIAN($K733)</f>
        <v>0</v>
      </c>
      <c r="AR733" s="1">
        <f>MEDIAN($M733)</f>
        <v>0</v>
      </c>
      <c r="AS733" s="1">
        <f>MEDIAN($N733)</f>
        <v>0</v>
      </c>
      <c r="AT733" s="1">
        <f>MEDIAN($P733)</f>
        <v>0</v>
      </c>
      <c r="AU733" s="1">
        <f>MEDIAN($Q733)</f>
        <v>0</v>
      </c>
      <c r="AV733" s="1">
        <f>MEDIAN($R733)</f>
        <v>0</v>
      </c>
      <c r="AW733" s="1">
        <f>MAX($B733)</f>
        <v>0</v>
      </c>
      <c r="AX733" s="1">
        <f>MAX($C733)</f>
        <v>0</v>
      </c>
      <c r="AY733" s="1">
        <f>MAX($D733)</f>
        <v>0</v>
      </c>
      <c r="AZ733" s="1">
        <f>MAX($E733)</f>
        <v>0</v>
      </c>
      <c r="BA733" s="1">
        <f>MAX($F733)</f>
        <v>0</v>
      </c>
      <c r="BB733" s="1">
        <f>MAX($G733)</f>
        <v>0</v>
      </c>
      <c r="BC733" s="1">
        <f>MAX($H733)</f>
        <v>0</v>
      </c>
      <c r="BD733" s="1">
        <f>MAX($I733)</f>
        <v>0</v>
      </c>
      <c r="BE733" s="1">
        <f>MAX($J733)</f>
        <v>0</v>
      </c>
      <c r="BF733" s="1">
        <f>MAX($K733)</f>
        <v>0</v>
      </c>
      <c r="BG733" s="1">
        <f>MAX($M733)</f>
        <v>0</v>
      </c>
      <c r="BH733" s="1">
        <f>MAX($N733)</f>
        <v>0</v>
      </c>
      <c r="BI733" s="1">
        <f>MAX($P733)</f>
        <v>0</v>
      </c>
      <c r="BJ733" s="1">
        <f>MAX($Q733)</f>
        <v>0</v>
      </c>
      <c r="BK733" s="1">
        <f>MAX($R733)</f>
        <v>0</v>
      </c>
    </row>
    <row r="734" spans="1:63">
      <c r="A734" s="1" t="s">
        <v>248</v>
      </c>
      <c r="B734" s="1" cm="1">
        <f t="array" ref="B734">_xlfn.SWITCH($A$2,"average", AVERAGE(Instances!B734:Instances!B734),"median", MEDIAN(Instances!B734:Instances!B734),"min", MIN(Instances!B734:Instances!B734),"max", MAX(Instances!B734:Instances!B734),"diff", MAX(Instances!B734:Instances!B734)-MIN(Instances!B734:Instances!B734))</f>
        <v>0</v>
      </c>
      <c r="C734" s="1" cm="1">
        <f t="array" ref="C734">_xlfn.SWITCH($A$2,"average", AVERAGE(Instances!C734:Instances!C734),"median", MEDIAN(Instances!C734:Instances!C734),"min", MIN(Instances!C734:Instances!C734),"max", MAX(Instances!C734:Instances!C734),"diff", MAX(Instances!C734:Instances!C734)-MIN(Instances!C734:Instances!C734))</f>
        <v>0</v>
      </c>
      <c r="D734" s="1" cm="1">
        <f t="array" ref="D734">_xlfn.SWITCH($A$2,"average", AVERAGE(Instances!D734:Instances!D734),"median", MEDIAN(Instances!D734:Instances!D734),"min", MIN(Instances!D734:Instances!D734),"max", MAX(Instances!D734:Instances!D734),"diff", MAX(Instances!D734:Instances!D734)-MIN(Instances!D734:Instances!D734))</f>
        <v>0</v>
      </c>
      <c r="E734" s="1" cm="1">
        <f t="array" ref="E734">_xlfn.SWITCH($A$2,"average", AVERAGE(Instances!E734:Instances!E734),"median", MEDIAN(Instances!E734:Instances!E734),"min", MIN(Instances!E734:Instances!E734),"max", MAX(Instances!E734:Instances!E734),"diff", MAX(Instances!E734:Instances!E734)-MIN(Instances!E734:Instances!E734))</f>
        <v>0</v>
      </c>
      <c r="F734" s="1" cm="1">
        <f t="array" ref="F734">_xlfn.SWITCH($A$2,"average", AVERAGE(Instances!F734:Instances!F734),"median", MEDIAN(Instances!F734:Instances!F734),"min", MIN(Instances!F734:Instances!F734),"max", MAX(Instances!F734:Instances!F734),"diff", MAX(Instances!F734:Instances!F734)-MIN(Instances!F734:Instances!F734))</f>
        <v>0</v>
      </c>
      <c r="G734" s="1" cm="1">
        <f t="array" ref="G734">_xlfn.SWITCH($A$2,"average", AVERAGE(Instances!G734:Instances!G734),"median", MEDIAN(Instances!G734:Instances!G734),"min", MIN(Instances!G734:Instances!G734),"max", MAX(Instances!G734:Instances!G734),"diff", MAX(Instances!G734:Instances!G734)-MIN(Instances!G734:Instances!G734))</f>
        <v>0</v>
      </c>
      <c r="H734" s="1" cm="1">
        <f t="array" ref="H734">_xlfn.SWITCH($A$2,"average", AVERAGE(Instances!H734:Instances!H734),"median", MEDIAN(Instances!H734:Instances!H734),"min", MIN(Instances!H734:Instances!H734),"max", MAX(Instances!H734:Instances!H734),"diff", MAX(Instances!H734:Instances!H734)-MIN(Instances!H734:Instances!H734))</f>
        <v>0</v>
      </c>
      <c r="I734" s="1" cm="1">
        <f t="array" ref="I734">_xlfn.SWITCH($A$2,"average", AVERAGE(Instances!I734:Instances!I734),"median", MEDIAN(Instances!I734:Instances!I734),"min", MIN(Instances!I734:Instances!I734),"max", MAX(Instances!I734:Instances!I734),"diff", MAX(Instances!I734:Instances!I734)-MIN(Instances!I734:Instances!I734))</f>
        <v>0</v>
      </c>
      <c r="J734" s="1" cm="1">
        <f t="array" ref="J734">_xlfn.SWITCH($A$2,"average", AVERAGE(Instances!J734:Instances!J734),"median", MEDIAN(Instances!J734:Instances!J734),"min", MIN(Instances!J734:Instances!J734),"max", MAX(Instances!J734:Instances!J734),"diff", MAX(Instances!J734:Instances!J734)-MIN(Instances!J734:Instances!J734))</f>
        <v>0</v>
      </c>
      <c r="K734" s="1" cm="1">
        <f t="array" ref="K734">_xlfn.SWITCH($A$2,"average", AVERAGE(Instances!K734:Instances!K734),"median", MEDIAN(Instances!K734:Instances!K734),"min", MIN(Instances!K734:Instances!K734),"max", MAX(Instances!K734:Instances!K734),"diff", MAX(Instances!K734:Instances!K734)-MIN(Instances!K734:Instances!K734))</f>
        <v>0</v>
      </c>
      <c r="L734" s="1"/>
      <c r="M734" s="1" cm="1">
        <f t="array" ref="M734">_xlfn.SWITCH($A$2,"average", AVERAGE(Instances!M734:Instances!M734),"median", MEDIAN(Instances!M734:Instances!M734),"min", MIN(Instances!M734:Instances!M734),"max", MAX(Instances!M734:Instances!M734),"diff", MAX(Instances!M734:Instances!M734)-MIN(Instances!M734:Instances!M734))</f>
        <v>0</v>
      </c>
      <c r="N734" s="1" cm="1">
        <f t="array" ref="N734">_xlfn.SWITCH($A$2,"average", AVERAGE(Instances!N734:Instances!N734),"median", MEDIAN(Instances!N734:Instances!N734),"min", MIN(Instances!N734:Instances!N734),"max", MAX(Instances!N734:Instances!N734),"diff", MAX(Instances!N734:Instances!N734)-MIN(Instances!N734:Instances!N734))</f>
        <v>0</v>
      </c>
      <c r="O734" s="1"/>
      <c r="P734" s="1" cm="1">
        <f t="array" ref="P734">_xlfn.SWITCH($A$2,"average", AVERAGE(Instances!P734:Instances!P734),"median", MEDIAN(Instances!P734:Instances!P734),"min", MIN(Instances!P734:Instances!P734),"max", MAX(Instances!P734:Instances!P734),"diff", MAX(Instances!P734:Instances!P734)-MIN(Instances!P734:Instances!P734))</f>
        <v>0</v>
      </c>
      <c r="Q734" s="1" cm="1">
        <f t="array" ref="Q734">_xlfn.SWITCH($A$2,"average", AVERAGE(Instances!Q734:Instances!Q734),"median", MEDIAN(Instances!Q734:Instances!Q734),"min", MIN(Instances!Q734:Instances!Q734),"max", MAX(Instances!Q734:Instances!Q734),"diff", MAX(Instances!Q734:Instances!Q734)-MIN(Instances!Q734:Instances!Q734))</f>
        <v>0</v>
      </c>
      <c r="R734" s="1" cm="1">
        <f t="array" ref="R734">_xlfn.SWITCH($A$2,"average", AVERAGE(Instances!R734:Instances!R734),"median", MEDIAN(Instances!R734:Instances!R734),"min", MIN(Instances!R734:Instances!R734),"max", MAX(Instances!R734:Instances!R734),"diff", MAX(Instances!R734:Instances!R734)-MIN(Instances!R734:Instances!R734))</f>
        <v>0</v>
      </c>
      <c r="S734" s="1">
        <f>MIN($B734)</f>
        <v>0</v>
      </c>
      <c r="T734" s="1">
        <f>MIN($C734)</f>
        <v>0</v>
      </c>
      <c r="U734" s="1">
        <f>MIN($D734)</f>
        <v>0</v>
      </c>
      <c r="V734" s="1">
        <f>MIN($E734)</f>
        <v>0</v>
      </c>
      <c r="W734" s="1">
        <f>MIN($F734)</f>
        <v>0</v>
      </c>
      <c r="X734" s="1">
        <f>MIN($G734)</f>
        <v>0</v>
      </c>
      <c r="Y734" s="1">
        <f>MIN($H734)</f>
        <v>0</v>
      </c>
      <c r="Z734" s="1">
        <f>MIN($I734)</f>
        <v>0</v>
      </c>
      <c r="AA734" s="1">
        <f>MIN($J734)</f>
        <v>0</v>
      </c>
      <c r="AB734" s="1">
        <f>MIN($K734)</f>
        <v>0</v>
      </c>
      <c r="AC734" s="1">
        <f>MIN($M734)</f>
        <v>0</v>
      </c>
      <c r="AD734" s="1">
        <f>MIN($N734)</f>
        <v>0</v>
      </c>
      <c r="AE734" s="1">
        <f>MIN($P734)</f>
        <v>0</v>
      </c>
      <c r="AF734" s="1">
        <f>MIN($Q734)</f>
        <v>0</v>
      </c>
      <c r="AG734" s="1">
        <f>MIN($R734)</f>
        <v>0</v>
      </c>
      <c r="AH734" s="1">
        <f>MEDIAN($B734)</f>
        <v>0</v>
      </c>
      <c r="AI734" s="1">
        <f>MEDIAN($C734)</f>
        <v>0</v>
      </c>
      <c r="AJ734" s="1">
        <f>MEDIAN($D734)</f>
        <v>0</v>
      </c>
      <c r="AK734" s="1">
        <f>MEDIAN($E734)</f>
        <v>0</v>
      </c>
      <c r="AL734" s="1">
        <f>MEDIAN($F734)</f>
        <v>0</v>
      </c>
      <c r="AM734" s="1">
        <f>MEDIAN($G734)</f>
        <v>0</v>
      </c>
      <c r="AN734" s="1">
        <f>MEDIAN($H734)</f>
        <v>0</v>
      </c>
      <c r="AO734" s="1">
        <f>MEDIAN($I734)</f>
        <v>0</v>
      </c>
      <c r="AP734" s="1">
        <f>MEDIAN($J734)</f>
        <v>0</v>
      </c>
      <c r="AQ734" s="1">
        <f>MEDIAN($K734)</f>
        <v>0</v>
      </c>
      <c r="AR734" s="1">
        <f>MEDIAN($M734)</f>
        <v>0</v>
      </c>
      <c r="AS734" s="1">
        <f>MEDIAN($N734)</f>
        <v>0</v>
      </c>
      <c r="AT734" s="1">
        <f>MEDIAN($P734)</f>
        <v>0</v>
      </c>
      <c r="AU734" s="1">
        <f>MEDIAN($Q734)</f>
        <v>0</v>
      </c>
      <c r="AV734" s="1">
        <f>MEDIAN($R734)</f>
        <v>0</v>
      </c>
      <c r="AW734" s="1">
        <f>MAX($B734)</f>
        <v>0</v>
      </c>
      <c r="AX734" s="1">
        <f>MAX($C734)</f>
        <v>0</v>
      </c>
      <c r="AY734" s="1">
        <f>MAX($D734)</f>
        <v>0</v>
      </c>
      <c r="AZ734" s="1">
        <f>MAX($E734)</f>
        <v>0</v>
      </c>
      <c r="BA734" s="1">
        <f>MAX($F734)</f>
        <v>0</v>
      </c>
      <c r="BB734" s="1">
        <f>MAX($G734)</f>
        <v>0</v>
      </c>
      <c r="BC734" s="1">
        <f>MAX($H734)</f>
        <v>0</v>
      </c>
      <c r="BD734" s="1">
        <f>MAX($I734)</f>
        <v>0</v>
      </c>
      <c r="BE734" s="1">
        <f>MAX($J734)</f>
        <v>0</v>
      </c>
      <c r="BF734" s="1">
        <f>MAX($K734)</f>
        <v>0</v>
      </c>
      <c r="BG734" s="1">
        <f>MAX($M734)</f>
        <v>0</v>
      </c>
      <c r="BH734" s="1">
        <f>MAX($N734)</f>
        <v>0</v>
      </c>
      <c r="BI734" s="1">
        <f>MAX($P734)</f>
        <v>0</v>
      </c>
      <c r="BJ734" s="1">
        <f>MAX($Q734)</f>
        <v>0</v>
      </c>
      <c r="BK734" s="1">
        <f>MAX($R734)</f>
        <v>0</v>
      </c>
    </row>
    <row r="735" spans="1:63">
      <c r="A735" s="1" t="s">
        <v>249</v>
      </c>
      <c r="B735" s="1" cm="1">
        <f t="array" ref="B735">_xlfn.SWITCH($A$2,"average", AVERAGE(Instances!B735:Instances!B735),"median", MEDIAN(Instances!B735:Instances!B735),"min", MIN(Instances!B735:Instances!B735),"max", MAX(Instances!B735:Instances!B735),"diff", MAX(Instances!B735:Instances!B735)-MIN(Instances!B735:Instances!B735))</f>
        <v>0</v>
      </c>
      <c r="C735" s="1" cm="1">
        <f t="array" ref="C735">_xlfn.SWITCH($A$2,"average", AVERAGE(Instances!C735:Instances!C735),"median", MEDIAN(Instances!C735:Instances!C735),"min", MIN(Instances!C735:Instances!C735),"max", MAX(Instances!C735:Instances!C735),"diff", MAX(Instances!C735:Instances!C735)-MIN(Instances!C735:Instances!C735))</f>
        <v>0</v>
      </c>
      <c r="D735" s="1" cm="1">
        <f t="array" ref="D735">_xlfn.SWITCH($A$2,"average", AVERAGE(Instances!D735:Instances!D735),"median", MEDIAN(Instances!D735:Instances!D735),"min", MIN(Instances!D735:Instances!D735),"max", MAX(Instances!D735:Instances!D735),"diff", MAX(Instances!D735:Instances!D735)-MIN(Instances!D735:Instances!D735))</f>
        <v>0</v>
      </c>
      <c r="E735" s="1" cm="1">
        <f t="array" ref="E735">_xlfn.SWITCH($A$2,"average", AVERAGE(Instances!E735:Instances!E735),"median", MEDIAN(Instances!E735:Instances!E735),"min", MIN(Instances!E735:Instances!E735),"max", MAX(Instances!E735:Instances!E735),"diff", MAX(Instances!E735:Instances!E735)-MIN(Instances!E735:Instances!E735))</f>
        <v>0</v>
      </c>
      <c r="F735" s="1" cm="1">
        <f t="array" ref="F735">_xlfn.SWITCH($A$2,"average", AVERAGE(Instances!F735:Instances!F735),"median", MEDIAN(Instances!F735:Instances!F735),"min", MIN(Instances!F735:Instances!F735),"max", MAX(Instances!F735:Instances!F735),"diff", MAX(Instances!F735:Instances!F735)-MIN(Instances!F735:Instances!F735))</f>
        <v>0</v>
      </c>
      <c r="G735" s="1" cm="1">
        <f t="array" ref="G735">_xlfn.SWITCH($A$2,"average", AVERAGE(Instances!G735:Instances!G735),"median", MEDIAN(Instances!G735:Instances!G735),"min", MIN(Instances!G735:Instances!G735),"max", MAX(Instances!G735:Instances!G735),"diff", MAX(Instances!G735:Instances!G735)-MIN(Instances!G735:Instances!G735))</f>
        <v>0</v>
      </c>
      <c r="H735" s="1" cm="1">
        <f t="array" ref="H735">_xlfn.SWITCH($A$2,"average", AVERAGE(Instances!H735:Instances!H735),"median", MEDIAN(Instances!H735:Instances!H735),"min", MIN(Instances!H735:Instances!H735),"max", MAX(Instances!H735:Instances!H735),"diff", MAX(Instances!H735:Instances!H735)-MIN(Instances!H735:Instances!H735))</f>
        <v>0</v>
      </c>
      <c r="I735" s="1" cm="1">
        <f t="array" ref="I735">_xlfn.SWITCH($A$2,"average", AVERAGE(Instances!I735:Instances!I735),"median", MEDIAN(Instances!I735:Instances!I735),"min", MIN(Instances!I735:Instances!I735),"max", MAX(Instances!I735:Instances!I735),"diff", MAX(Instances!I735:Instances!I735)-MIN(Instances!I735:Instances!I735))</f>
        <v>0</v>
      </c>
      <c r="J735" s="1" cm="1">
        <f t="array" ref="J735">_xlfn.SWITCH($A$2,"average", AVERAGE(Instances!J735:Instances!J735),"median", MEDIAN(Instances!J735:Instances!J735),"min", MIN(Instances!J735:Instances!J735),"max", MAX(Instances!J735:Instances!J735),"diff", MAX(Instances!J735:Instances!J735)-MIN(Instances!J735:Instances!J735))</f>
        <v>0</v>
      </c>
      <c r="K735" s="1" cm="1">
        <f t="array" ref="K735">_xlfn.SWITCH($A$2,"average", AVERAGE(Instances!K735:Instances!K735),"median", MEDIAN(Instances!K735:Instances!K735),"min", MIN(Instances!K735:Instances!K735),"max", MAX(Instances!K735:Instances!K735),"diff", MAX(Instances!K735:Instances!K735)-MIN(Instances!K735:Instances!K735))</f>
        <v>0</v>
      </c>
      <c r="L735" s="1"/>
      <c r="M735" s="1" cm="1">
        <f t="array" ref="M735">_xlfn.SWITCH($A$2,"average", AVERAGE(Instances!M735:Instances!M735),"median", MEDIAN(Instances!M735:Instances!M735),"min", MIN(Instances!M735:Instances!M735),"max", MAX(Instances!M735:Instances!M735),"diff", MAX(Instances!M735:Instances!M735)-MIN(Instances!M735:Instances!M735))</f>
        <v>0</v>
      </c>
      <c r="N735" s="1" cm="1">
        <f t="array" ref="N735">_xlfn.SWITCH($A$2,"average", AVERAGE(Instances!N735:Instances!N735),"median", MEDIAN(Instances!N735:Instances!N735),"min", MIN(Instances!N735:Instances!N735),"max", MAX(Instances!N735:Instances!N735),"diff", MAX(Instances!N735:Instances!N735)-MIN(Instances!N735:Instances!N735))</f>
        <v>0</v>
      </c>
      <c r="O735" s="1"/>
      <c r="P735" s="1" cm="1">
        <f t="array" ref="P735">_xlfn.SWITCH($A$2,"average", AVERAGE(Instances!P735:Instances!P735),"median", MEDIAN(Instances!P735:Instances!P735),"min", MIN(Instances!P735:Instances!P735),"max", MAX(Instances!P735:Instances!P735),"diff", MAX(Instances!P735:Instances!P735)-MIN(Instances!P735:Instances!P735))</f>
        <v>0</v>
      </c>
      <c r="Q735" s="1" cm="1">
        <f t="array" ref="Q735">_xlfn.SWITCH($A$2,"average", AVERAGE(Instances!Q735:Instances!Q735),"median", MEDIAN(Instances!Q735:Instances!Q735),"min", MIN(Instances!Q735:Instances!Q735),"max", MAX(Instances!Q735:Instances!Q735),"diff", MAX(Instances!Q735:Instances!Q735)-MIN(Instances!Q735:Instances!Q735))</f>
        <v>0</v>
      </c>
      <c r="R735" s="1" cm="1">
        <f t="array" ref="R735">_xlfn.SWITCH($A$2,"average", AVERAGE(Instances!R735:Instances!R735),"median", MEDIAN(Instances!R735:Instances!R735),"min", MIN(Instances!R735:Instances!R735),"max", MAX(Instances!R735:Instances!R735),"diff", MAX(Instances!R735:Instances!R735)-MIN(Instances!R735:Instances!R735))</f>
        <v>0</v>
      </c>
      <c r="S735" s="1">
        <f>MIN($B735)</f>
        <v>0</v>
      </c>
      <c r="T735" s="1">
        <f>MIN($C735)</f>
        <v>0</v>
      </c>
      <c r="U735" s="1">
        <f>MIN($D735)</f>
        <v>0</v>
      </c>
      <c r="V735" s="1">
        <f>MIN($E735)</f>
        <v>0</v>
      </c>
      <c r="W735" s="1">
        <f>MIN($F735)</f>
        <v>0</v>
      </c>
      <c r="X735" s="1">
        <f>MIN($G735)</f>
        <v>0</v>
      </c>
      <c r="Y735" s="1">
        <f>MIN($H735)</f>
        <v>0</v>
      </c>
      <c r="Z735" s="1">
        <f>MIN($I735)</f>
        <v>0</v>
      </c>
      <c r="AA735" s="1">
        <f>MIN($J735)</f>
        <v>0</v>
      </c>
      <c r="AB735" s="1">
        <f>MIN($K735)</f>
        <v>0</v>
      </c>
      <c r="AC735" s="1">
        <f>MIN($M735)</f>
        <v>0</v>
      </c>
      <c r="AD735" s="1">
        <f>MIN($N735)</f>
        <v>0</v>
      </c>
      <c r="AE735" s="1">
        <f>MIN($P735)</f>
        <v>0</v>
      </c>
      <c r="AF735" s="1">
        <f>MIN($Q735)</f>
        <v>0</v>
      </c>
      <c r="AG735" s="1">
        <f>MIN($R735)</f>
        <v>0</v>
      </c>
      <c r="AH735" s="1">
        <f>MEDIAN($B735)</f>
        <v>0</v>
      </c>
      <c r="AI735" s="1">
        <f>MEDIAN($C735)</f>
        <v>0</v>
      </c>
      <c r="AJ735" s="1">
        <f>MEDIAN($D735)</f>
        <v>0</v>
      </c>
      <c r="AK735" s="1">
        <f>MEDIAN($E735)</f>
        <v>0</v>
      </c>
      <c r="AL735" s="1">
        <f>MEDIAN($F735)</f>
        <v>0</v>
      </c>
      <c r="AM735" s="1">
        <f>MEDIAN($G735)</f>
        <v>0</v>
      </c>
      <c r="AN735" s="1">
        <f>MEDIAN($H735)</f>
        <v>0</v>
      </c>
      <c r="AO735" s="1">
        <f>MEDIAN($I735)</f>
        <v>0</v>
      </c>
      <c r="AP735" s="1">
        <f>MEDIAN($J735)</f>
        <v>0</v>
      </c>
      <c r="AQ735" s="1">
        <f>MEDIAN($K735)</f>
        <v>0</v>
      </c>
      <c r="AR735" s="1">
        <f>MEDIAN($M735)</f>
        <v>0</v>
      </c>
      <c r="AS735" s="1">
        <f>MEDIAN($N735)</f>
        <v>0</v>
      </c>
      <c r="AT735" s="1">
        <f>MEDIAN($P735)</f>
        <v>0</v>
      </c>
      <c r="AU735" s="1">
        <f>MEDIAN($Q735)</f>
        <v>0</v>
      </c>
      <c r="AV735" s="1">
        <f>MEDIAN($R735)</f>
        <v>0</v>
      </c>
      <c r="AW735" s="1">
        <f>MAX($B735)</f>
        <v>0</v>
      </c>
      <c r="AX735" s="1">
        <f>MAX($C735)</f>
        <v>0</v>
      </c>
      <c r="AY735" s="1">
        <f>MAX($D735)</f>
        <v>0</v>
      </c>
      <c r="AZ735" s="1">
        <f>MAX($E735)</f>
        <v>0</v>
      </c>
      <c r="BA735" s="1">
        <f>MAX($F735)</f>
        <v>0</v>
      </c>
      <c r="BB735" s="1">
        <f>MAX($G735)</f>
        <v>0</v>
      </c>
      <c r="BC735" s="1">
        <f>MAX($H735)</f>
        <v>0</v>
      </c>
      <c r="BD735" s="1">
        <f>MAX($I735)</f>
        <v>0</v>
      </c>
      <c r="BE735" s="1">
        <f>MAX($J735)</f>
        <v>0</v>
      </c>
      <c r="BF735" s="1">
        <f>MAX($K735)</f>
        <v>0</v>
      </c>
      <c r="BG735" s="1">
        <f>MAX($M735)</f>
        <v>0</v>
      </c>
      <c r="BH735" s="1">
        <f>MAX($N735)</f>
        <v>0</v>
      </c>
      <c r="BI735" s="1">
        <f>MAX($P735)</f>
        <v>0</v>
      </c>
      <c r="BJ735" s="1">
        <f>MAX($Q735)</f>
        <v>0</v>
      </c>
      <c r="BK735" s="1">
        <f>MAX($R735)</f>
        <v>0</v>
      </c>
    </row>
    <row r="736" spans="1:63">
      <c r="A736" s="1" t="s">
        <v>250</v>
      </c>
      <c r="B736" s="1" cm="1">
        <f t="array" ref="B736">_xlfn.SWITCH($A$2,"average", AVERAGE(Instances!B736:Instances!B736),"median", MEDIAN(Instances!B736:Instances!B736),"min", MIN(Instances!B736:Instances!B736),"max", MAX(Instances!B736:Instances!B736),"diff", MAX(Instances!B736:Instances!B736)-MIN(Instances!B736:Instances!B736))</f>
        <v>0</v>
      </c>
      <c r="C736" s="1" cm="1">
        <f t="array" ref="C736">_xlfn.SWITCH($A$2,"average", AVERAGE(Instances!C736:Instances!C736),"median", MEDIAN(Instances!C736:Instances!C736),"min", MIN(Instances!C736:Instances!C736),"max", MAX(Instances!C736:Instances!C736),"diff", MAX(Instances!C736:Instances!C736)-MIN(Instances!C736:Instances!C736))</f>
        <v>0</v>
      </c>
      <c r="D736" s="1" cm="1">
        <f t="array" ref="D736">_xlfn.SWITCH($A$2,"average", AVERAGE(Instances!D736:Instances!D736),"median", MEDIAN(Instances!D736:Instances!D736),"min", MIN(Instances!D736:Instances!D736),"max", MAX(Instances!D736:Instances!D736),"diff", MAX(Instances!D736:Instances!D736)-MIN(Instances!D736:Instances!D736))</f>
        <v>0</v>
      </c>
      <c r="E736" s="1" cm="1">
        <f t="array" ref="E736">_xlfn.SWITCH($A$2,"average", AVERAGE(Instances!E736:Instances!E736),"median", MEDIAN(Instances!E736:Instances!E736),"min", MIN(Instances!E736:Instances!E736),"max", MAX(Instances!E736:Instances!E736),"diff", MAX(Instances!E736:Instances!E736)-MIN(Instances!E736:Instances!E736))</f>
        <v>0</v>
      </c>
      <c r="F736" s="1" cm="1">
        <f t="array" ref="F736">_xlfn.SWITCH($A$2,"average", AVERAGE(Instances!F736:Instances!F736),"median", MEDIAN(Instances!F736:Instances!F736),"min", MIN(Instances!F736:Instances!F736),"max", MAX(Instances!F736:Instances!F736),"diff", MAX(Instances!F736:Instances!F736)-MIN(Instances!F736:Instances!F736))</f>
        <v>0</v>
      </c>
      <c r="G736" s="1" cm="1">
        <f t="array" ref="G736">_xlfn.SWITCH($A$2,"average", AVERAGE(Instances!G736:Instances!G736),"median", MEDIAN(Instances!G736:Instances!G736),"min", MIN(Instances!G736:Instances!G736),"max", MAX(Instances!G736:Instances!G736),"diff", MAX(Instances!G736:Instances!G736)-MIN(Instances!G736:Instances!G736))</f>
        <v>0</v>
      </c>
      <c r="H736" s="1" cm="1">
        <f t="array" ref="H736">_xlfn.SWITCH($A$2,"average", AVERAGE(Instances!H736:Instances!H736),"median", MEDIAN(Instances!H736:Instances!H736),"min", MIN(Instances!H736:Instances!H736),"max", MAX(Instances!H736:Instances!H736),"diff", MAX(Instances!H736:Instances!H736)-MIN(Instances!H736:Instances!H736))</f>
        <v>0</v>
      </c>
      <c r="I736" s="1" cm="1">
        <f t="array" ref="I736">_xlfn.SWITCH($A$2,"average", AVERAGE(Instances!I736:Instances!I736),"median", MEDIAN(Instances!I736:Instances!I736),"min", MIN(Instances!I736:Instances!I736),"max", MAX(Instances!I736:Instances!I736),"diff", MAX(Instances!I736:Instances!I736)-MIN(Instances!I736:Instances!I736))</f>
        <v>0</v>
      </c>
      <c r="J736" s="1" cm="1">
        <f t="array" ref="J736">_xlfn.SWITCH($A$2,"average", AVERAGE(Instances!J736:Instances!J736),"median", MEDIAN(Instances!J736:Instances!J736),"min", MIN(Instances!J736:Instances!J736),"max", MAX(Instances!J736:Instances!J736),"diff", MAX(Instances!J736:Instances!J736)-MIN(Instances!J736:Instances!J736))</f>
        <v>0</v>
      </c>
      <c r="K736" s="1" cm="1">
        <f t="array" ref="K736">_xlfn.SWITCH($A$2,"average", AVERAGE(Instances!K736:Instances!K736),"median", MEDIAN(Instances!K736:Instances!K736),"min", MIN(Instances!K736:Instances!K736),"max", MAX(Instances!K736:Instances!K736),"diff", MAX(Instances!K736:Instances!K736)-MIN(Instances!K736:Instances!K736))</f>
        <v>0</v>
      </c>
      <c r="L736" s="1"/>
      <c r="M736" s="1" cm="1">
        <f t="array" ref="M736">_xlfn.SWITCH($A$2,"average", AVERAGE(Instances!M736:Instances!M736),"median", MEDIAN(Instances!M736:Instances!M736),"min", MIN(Instances!M736:Instances!M736),"max", MAX(Instances!M736:Instances!M736),"diff", MAX(Instances!M736:Instances!M736)-MIN(Instances!M736:Instances!M736))</f>
        <v>0</v>
      </c>
      <c r="N736" s="1" cm="1">
        <f t="array" ref="N736">_xlfn.SWITCH($A$2,"average", AVERAGE(Instances!N736:Instances!N736),"median", MEDIAN(Instances!N736:Instances!N736),"min", MIN(Instances!N736:Instances!N736),"max", MAX(Instances!N736:Instances!N736),"diff", MAX(Instances!N736:Instances!N736)-MIN(Instances!N736:Instances!N736))</f>
        <v>0</v>
      </c>
      <c r="O736" s="1"/>
      <c r="P736" s="1" cm="1">
        <f t="array" ref="P736">_xlfn.SWITCH($A$2,"average", AVERAGE(Instances!P736:Instances!P736),"median", MEDIAN(Instances!P736:Instances!P736),"min", MIN(Instances!P736:Instances!P736),"max", MAX(Instances!P736:Instances!P736),"diff", MAX(Instances!P736:Instances!P736)-MIN(Instances!P736:Instances!P736))</f>
        <v>0</v>
      </c>
      <c r="Q736" s="1" cm="1">
        <f t="array" ref="Q736">_xlfn.SWITCH($A$2,"average", AVERAGE(Instances!Q736:Instances!Q736),"median", MEDIAN(Instances!Q736:Instances!Q736),"min", MIN(Instances!Q736:Instances!Q736),"max", MAX(Instances!Q736:Instances!Q736),"diff", MAX(Instances!Q736:Instances!Q736)-MIN(Instances!Q736:Instances!Q736))</f>
        <v>0</v>
      </c>
      <c r="R736" s="1" cm="1">
        <f t="array" ref="R736">_xlfn.SWITCH($A$2,"average", AVERAGE(Instances!R736:Instances!R736),"median", MEDIAN(Instances!R736:Instances!R736),"min", MIN(Instances!R736:Instances!R736),"max", MAX(Instances!R736:Instances!R736),"diff", MAX(Instances!R736:Instances!R736)-MIN(Instances!R736:Instances!R736))</f>
        <v>0</v>
      </c>
      <c r="S736" s="1">
        <f>MIN($B736)</f>
        <v>0</v>
      </c>
      <c r="T736" s="1">
        <f>MIN($C736)</f>
        <v>0</v>
      </c>
      <c r="U736" s="1">
        <f>MIN($D736)</f>
        <v>0</v>
      </c>
      <c r="V736" s="1">
        <f>MIN($E736)</f>
        <v>0</v>
      </c>
      <c r="W736" s="1">
        <f>MIN($F736)</f>
        <v>0</v>
      </c>
      <c r="X736" s="1">
        <f>MIN($G736)</f>
        <v>0</v>
      </c>
      <c r="Y736" s="1">
        <f>MIN($H736)</f>
        <v>0</v>
      </c>
      <c r="Z736" s="1">
        <f>MIN($I736)</f>
        <v>0</v>
      </c>
      <c r="AA736" s="1">
        <f>MIN($J736)</f>
        <v>0</v>
      </c>
      <c r="AB736" s="1">
        <f>MIN($K736)</f>
        <v>0</v>
      </c>
      <c r="AC736" s="1">
        <f>MIN($M736)</f>
        <v>0</v>
      </c>
      <c r="AD736" s="1">
        <f>MIN($N736)</f>
        <v>0</v>
      </c>
      <c r="AE736" s="1">
        <f>MIN($P736)</f>
        <v>0</v>
      </c>
      <c r="AF736" s="1">
        <f>MIN($Q736)</f>
        <v>0</v>
      </c>
      <c r="AG736" s="1">
        <f>MIN($R736)</f>
        <v>0</v>
      </c>
      <c r="AH736" s="1">
        <f>MEDIAN($B736)</f>
        <v>0</v>
      </c>
      <c r="AI736" s="1">
        <f>MEDIAN($C736)</f>
        <v>0</v>
      </c>
      <c r="AJ736" s="1">
        <f>MEDIAN($D736)</f>
        <v>0</v>
      </c>
      <c r="AK736" s="1">
        <f>MEDIAN($E736)</f>
        <v>0</v>
      </c>
      <c r="AL736" s="1">
        <f>MEDIAN($F736)</f>
        <v>0</v>
      </c>
      <c r="AM736" s="1">
        <f>MEDIAN($G736)</f>
        <v>0</v>
      </c>
      <c r="AN736" s="1">
        <f>MEDIAN($H736)</f>
        <v>0</v>
      </c>
      <c r="AO736" s="1">
        <f>MEDIAN($I736)</f>
        <v>0</v>
      </c>
      <c r="AP736" s="1">
        <f>MEDIAN($J736)</f>
        <v>0</v>
      </c>
      <c r="AQ736" s="1">
        <f>MEDIAN($K736)</f>
        <v>0</v>
      </c>
      <c r="AR736" s="1">
        <f>MEDIAN($M736)</f>
        <v>0</v>
      </c>
      <c r="AS736" s="1">
        <f>MEDIAN($N736)</f>
        <v>0</v>
      </c>
      <c r="AT736" s="1">
        <f>MEDIAN($P736)</f>
        <v>0</v>
      </c>
      <c r="AU736" s="1">
        <f>MEDIAN($Q736)</f>
        <v>0</v>
      </c>
      <c r="AV736" s="1">
        <f>MEDIAN($R736)</f>
        <v>0</v>
      </c>
      <c r="AW736" s="1">
        <f>MAX($B736)</f>
        <v>0</v>
      </c>
      <c r="AX736" s="1">
        <f>MAX($C736)</f>
        <v>0</v>
      </c>
      <c r="AY736" s="1">
        <f>MAX($D736)</f>
        <v>0</v>
      </c>
      <c r="AZ736" s="1">
        <f>MAX($E736)</f>
        <v>0</v>
      </c>
      <c r="BA736" s="1">
        <f>MAX($F736)</f>
        <v>0</v>
      </c>
      <c r="BB736" s="1">
        <f>MAX($G736)</f>
        <v>0</v>
      </c>
      <c r="BC736" s="1">
        <f>MAX($H736)</f>
        <v>0</v>
      </c>
      <c r="BD736" s="1">
        <f>MAX($I736)</f>
        <v>0</v>
      </c>
      <c r="BE736" s="1">
        <f>MAX($J736)</f>
        <v>0</v>
      </c>
      <c r="BF736" s="1">
        <f>MAX($K736)</f>
        <v>0</v>
      </c>
      <c r="BG736" s="1">
        <f>MAX($M736)</f>
        <v>0</v>
      </c>
      <c r="BH736" s="1">
        <f>MAX($N736)</f>
        <v>0</v>
      </c>
      <c r="BI736" s="1">
        <f>MAX($P736)</f>
        <v>0</v>
      </c>
      <c r="BJ736" s="1">
        <f>MAX($Q736)</f>
        <v>0</v>
      </c>
      <c r="BK736" s="1">
        <f>MAX($R736)</f>
        <v>0</v>
      </c>
    </row>
    <row r="737" spans="1:63">
      <c r="A737" s="1" t="s">
        <v>251</v>
      </c>
      <c r="B737" s="1" cm="1">
        <f t="array" ref="B737">_xlfn.SWITCH($A$2,"average", AVERAGE(Instances!B737:Instances!B737),"median", MEDIAN(Instances!B737:Instances!B737),"min", MIN(Instances!B737:Instances!B737),"max", MAX(Instances!B737:Instances!B737),"diff", MAX(Instances!B737:Instances!B737)-MIN(Instances!B737:Instances!B737))</f>
        <v>0</v>
      </c>
      <c r="C737" s="1" cm="1">
        <f t="array" ref="C737">_xlfn.SWITCH($A$2,"average", AVERAGE(Instances!C737:Instances!C737),"median", MEDIAN(Instances!C737:Instances!C737),"min", MIN(Instances!C737:Instances!C737),"max", MAX(Instances!C737:Instances!C737),"diff", MAX(Instances!C737:Instances!C737)-MIN(Instances!C737:Instances!C737))</f>
        <v>0</v>
      </c>
      <c r="D737" s="1" cm="1">
        <f t="array" ref="D737">_xlfn.SWITCH($A$2,"average", AVERAGE(Instances!D737:Instances!D737),"median", MEDIAN(Instances!D737:Instances!D737),"min", MIN(Instances!D737:Instances!D737),"max", MAX(Instances!D737:Instances!D737),"diff", MAX(Instances!D737:Instances!D737)-MIN(Instances!D737:Instances!D737))</f>
        <v>0</v>
      </c>
      <c r="E737" s="1" cm="1">
        <f t="array" ref="E737">_xlfn.SWITCH($A$2,"average", AVERAGE(Instances!E737:Instances!E737),"median", MEDIAN(Instances!E737:Instances!E737),"min", MIN(Instances!E737:Instances!E737),"max", MAX(Instances!E737:Instances!E737),"diff", MAX(Instances!E737:Instances!E737)-MIN(Instances!E737:Instances!E737))</f>
        <v>0</v>
      </c>
      <c r="F737" s="1" cm="1">
        <f t="array" ref="F737">_xlfn.SWITCH($A$2,"average", AVERAGE(Instances!F737:Instances!F737),"median", MEDIAN(Instances!F737:Instances!F737),"min", MIN(Instances!F737:Instances!F737),"max", MAX(Instances!F737:Instances!F737),"diff", MAX(Instances!F737:Instances!F737)-MIN(Instances!F737:Instances!F737))</f>
        <v>0</v>
      </c>
      <c r="G737" s="1" cm="1">
        <f t="array" ref="G737">_xlfn.SWITCH($A$2,"average", AVERAGE(Instances!G737:Instances!G737),"median", MEDIAN(Instances!G737:Instances!G737),"min", MIN(Instances!G737:Instances!G737),"max", MAX(Instances!G737:Instances!G737),"diff", MAX(Instances!G737:Instances!G737)-MIN(Instances!G737:Instances!G737))</f>
        <v>0</v>
      </c>
      <c r="H737" s="1" cm="1">
        <f t="array" ref="H737">_xlfn.SWITCH($A$2,"average", AVERAGE(Instances!H737:Instances!H737),"median", MEDIAN(Instances!H737:Instances!H737),"min", MIN(Instances!H737:Instances!H737),"max", MAX(Instances!H737:Instances!H737),"diff", MAX(Instances!H737:Instances!H737)-MIN(Instances!H737:Instances!H737))</f>
        <v>0</v>
      </c>
      <c r="I737" s="1" cm="1">
        <f t="array" ref="I737">_xlfn.SWITCH($A$2,"average", AVERAGE(Instances!I737:Instances!I737),"median", MEDIAN(Instances!I737:Instances!I737),"min", MIN(Instances!I737:Instances!I737),"max", MAX(Instances!I737:Instances!I737),"diff", MAX(Instances!I737:Instances!I737)-MIN(Instances!I737:Instances!I737))</f>
        <v>0</v>
      </c>
      <c r="J737" s="1" cm="1">
        <f t="array" ref="J737">_xlfn.SWITCH($A$2,"average", AVERAGE(Instances!J737:Instances!J737),"median", MEDIAN(Instances!J737:Instances!J737),"min", MIN(Instances!J737:Instances!J737),"max", MAX(Instances!J737:Instances!J737),"diff", MAX(Instances!J737:Instances!J737)-MIN(Instances!J737:Instances!J737))</f>
        <v>0</v>
      </c>
      <c r="K737" s="1" cm="1">
        <f t="array" ref="K737">_xlfn.SWITCH($A$2,"average", AVERAGE(Instances!K737:Instances!K737),"median", MEDIAN(Instances!K737:Instances!K737),"min", MIN(Instances!K737:Instances!K737),"max", MAX(Instances!K737:Instances!K737),"diff", MAX(Instances!K737:Instances!K737)-MIN(Instances!K737:Instances!K737))</f>
        <v>0</v>
      </c>
      <c r="L737" s="1"/>
      <c r="M737" s="1" cm="1">
        <f t="array" ref="M737">_xlfn.SWITCH($A$2,"average", AVERAGE(Instances!M737:Instances!M737),"median", MEDIAN(Instances!M737:Instances!M737),"min", MIN(Instances!M737:Instances!M737),"max", MAX(Instances!M737:Instances!M737),"diff", MAX(Instances!M737:Instances!M737)-MIN(Instances!M737:Instances!M737))</f>
        <v>0</v>
      </c>
      <c r="N737" s="1" cm="1">
        <f t="array" ref="N737">_xlfn.SWITCH($A$2,"average", AVERAGE(Instances!N737:Instances!N737),"median", MEDIAN(Instances!N737:Instances!N737),"min", MIN(Instances!N737:Instances!N737),"max", MAX(Instances!N737:Instances!N737),"diff", MAX(Instances!N737:Instances!N737)-MIN(Instances!N737:Instances!N737))</f>
        <v>0</v>
      </c>
      <c r="O737" s="1"/>
      <c r="P737" s="1" cm="1">
        <f t="array" ref="P737">_xlfn.SWITCH($A$2,"average", AVERAGE(Instances!P737:Instances!P737),"median", MEDIAN(Instances!P737:Instances!P737),"min", MIN(Instances!P737:Instances!P737),"max", MAX(Instances!P737:Instances!P737),"diff", MAX(Instances!P737:Instances!P737)-MIN(Instances!P737:Instances!P737))</f>
        <v>0</v>
      </c>
      <c r="Q737" s="1" cm="1">
        <f t="array" ref="Q737">_xlfn.SWITCH($A$2,"average", AVERAGE(Instances!Q737:Instances!Q737),"median", MEDIAN(Instances!Q737:Instances!Q737),"min", MIN(Instances!Q737:Instances!Q737),"max", MAX(Instances!Q737:Instances!Q737),"diff", MAX(Instances!Q737:Instances!Q737)-MIN(Instances!Q737:Instances!Q737))</f>
        <v>0</v>
      </c>
      <c r="R737" s="1" cm="1">
        <f t="array" ref="R737">_xlfn.SWITCH($A$2,"average", AVERAGE(Instances!R737:Instances!R737),"median", MEDIAN(Instances!R737:Instances!R737),"min", MIN(Instances!R737:Instances!R737),"max", MAX(Instances!R737:Instances!R737),"diff", MAX(Instances!R737:Instances!R737)-MIN(Instances!R737:Instances!R737))</f>
        <v>0</v>
      </c>
      <c r="S737" s="1">
        <f>MIN($B737)</f>
        <v>0</v>
      </c>
      <c r="T737" s="1">
        <f>MIN($C737)</f>
        <v>0</v>
      </c>
      <c r="U737" s="1">
        <f>MIN($D737)</f>
        <v>0</v>
      </c>
      <c r="V737" s="1">
        <f>MIN($E737)</f>
        <v>0</v>
      </c>
      <c r="W737" s="1">
        <f>MIN($F737)</f>
        <v>0</v>
      </c>
      <c r="X737" s="1">
        <f>MIN($G737)</f>
        <v>0</v>
      </c>
      <c r="Y737" s="1">
        <f>MIN($H737)</f>
        <v>0</v>
      </c>
      <c r="Z737" s="1">
        <f>MIN($I737)</f>
        <v>0</v>
      </c>
      <c r="AA737" s="1">
        <f>MIN($J737)</f>
        <v>0</v>
      </c>
      <c r="AB737" s="1">
        <f>MIN($K737)</f>
        <v>0</v>
      </c>
      <c r="AC737" s="1">
        <f>MIN($M737)</f>
        <v>0</v>
      </c>
      <c r="AD737" s="1">
        <f>MIN($N737)</f>
        <v>0</v>
      </c>
      <c r="AE737" s="1">
        <f>MIN($P737)</f>
        <v>0</v>
      </c>
      <c r="AF737" s="1">
        <f>MIN($Q737)</f>
        <v>0</v>
      </c>
      <c r="AG737" s="1">
        <f>MIN($R737)</f>
        <v>0</v>
      </c>
      <c r="AH737" s="1">
        <f>MEDIAN($B737)</f>
        <v>0</v>
      </c>
      <c r="AI737" s="1">
        <f>MEDIAN($C737)</f>
        <v>0</v>
      </c>
      <c r="AJ737" s="1">
        <f>MEDIAN($D737)</f>
        <v>0</v>
      </c>
      <c r="AK737" s="1">
        <f>MEDIAN($E737)</f>
        <v>0</v>
      </c>
      <c r="AL737" s="1">
        <f>MEDIAN($F737)</f>
        <v>0</v>
      </c>
      <c r="AM737" s="1">
        <f>MEDIAN($G737)</f>
        <v>0</v>
      </c>
      <c r="AN737" s="1">
        <f>MEDIAN($H737)</f>
        <v>0</v>
      </c>
      <c r="AO737" s="1">
        <f>MEDIAN($I737)</f>
        <v>0</v>
      </c>
      <c r="AP737" s="1">
        <f>MEDIAN($J737)</f>
        <v>0</v>
      </c>
      <c r="AQ737" s="1">
        <f>MEDIAN($K737)</f>
        <v>0</v>
      </c>
      <c r="AR737" s="1">
        <f>MEDIAN($M737)</f>
        <v>0</v>
      </c>
      <c r="AS737" s="1">
        <f>MEDIAN($N737)</f>
        <v>0</v>
      </c>
      <c r="AT737" s="1">
        <f>MEDIAN($P737)</f>
        <v>0</v>
      </c>
      <c r="AU737" s="1">
        <f>MEDIAN($Q737)</f>
        <v>0</v>
      </c>
      <c r="AV737" s="1">
        <f>MEDIAN($R737)</f>
        <v>0</v>
      </c>
      <c r="AW737" s="1">
        <f>MAX($B737)</f>
        <v>0</v>
      </c>
      <c r="AX737" s="1">
        <f>MAX($C737)</f>
        <v>0</v>
      </c>
      <c r="AY737" s="1">
        <f>MAX($D737)</f>
        <v>0</v>
      </c>
      <c r="AZ737" s="1">
        <f>MAX($E737)</f>
        <v>0</v>
      </c>
      <c r="BA737" s="1">
        <f>MAX($F737)</f>
        <v>0</v>
      </c>
      <c r="BB737" s="1">
        <f>MAX($G737)</f>
        <v>0</v>
      </c>
      <c r="BC737" s="1">
        <f>MAX($H737)</f>
        <v>0</v>
      </c>
      <c r="BD737" s="1">
        <f>MAX($I737)</f>
        <v>0</v>
      </c>
      <c r="BE737" s="1">
        <f>MAX($J737)</f>
        <v>0</v>
      </c>
      <c r="BF737" s="1">
        <f>MAX($K737)</f>
        <v>0</v>
      </c>
      <c r="BG737" s="1">
        <f>MAX($M737)</f>
        <v>0</v>
      </c>
      <c r="BH737" s="1">
        <f>MAX($N737)</f>
        <v>0</v>
      </c>
      <c r="BI737" s="1">
        <f>MAX($P737)</f>
        <v>0</v>
      </c>
      <c r="BJ737" s="1">
        <f>MAX($Q737)</f>
        <v>0</v>
      </c>
      <c r="BK737" s="1">
        <f>MAX($R737)</f>
        <v>0</v>
      </c>
    </row>
    <row r="738" spans="1:63">
      <c r="A738" s="1" t="s">
        <v>252</v>
      </c>
      <c r="B738" s="1" cm="1">
        <f t="array" ref="B738">_xlfn.SWITCH($A$2,"average", AVERAGE(Instances!B738:Instances!B738),"median", MEDIAN(Instances!B738:Instances!B738),"min", MIN(Instances!B738:Instances!B738),"max", MAX(Instances!B738:Instances!B738),"diff", MAX(Instances!B738:Instances!B738)-MIN(Instances!B738:Instances!B738))</f>
        <v>0</v>
      </c>
      <c r="C738" s="1" cm="1">
        <f t="array" ref="C738">_xlfn.SWITCH($A$2,"average", AVERAGE(Instances!C738:Instances!C738),"median", MEDIAN(Instances!C738:Instances!C738),"min", MIN(Instances!C738:Instances!C738),"max", MAX(Instances!C738:Instances!C738),"diff", MAX(Instances!C738:Instances!C738)-MIN(Instances!C738:Instances!C738))</f>
        <v>0</v>
      </c>
      <c r="D738" s="1" cm="1">
        <f t="array" ref="D738">_xlfn.SWITCH($A$2,"average", AVERAGE(Instances!D738:Instances!D738),"median", MEDIAN(Instances!D738:Instances!D738),"min", MIN(Instances!D738:Instances!D738),"max", MAX(Instances!D738:Instances!D738),"diff", MAX(Instances!D738:Instances!D738)-MIN(Instances!D738:Instances!D738))</f>
        <v>0</v>
      </c>
      <c r="E738" s="1" cm="1">
        <f t="array" ref="E738">_xlfn.SWITCH($A$2,"average", AVERAGE(Instances!E738:Instances!E738),"median", MEDIAN(Instances!E738:Instances!E738),"min", MIN(Instances!E738:Instances!E738),"max", MAX(Instances!E738:Instances!E738),"diff", MAX(Instances!E738:Instances!E738)-MIN(Instances!E738:Instances!E738))</f>
        <v>0</v>
      </c>
      <c r="F738" s="1" cm="1">
        <f t="array" ref="F738">_xlfn.SWITCH($A$2,"average", AVERAGE(Instances!F738:Instances!F738),"median", MEDIAN(Instances!F738:Instances!F738),"min", MIN(Instances!F738:Instances!F738),"max", MAX(Instances!F738:Instances!F738),"diff", MAX(Instances!F738:Instances!F738)-MIN(Instances!F738:Instances!F738))</f>
        <v>0</v>
      </c>
      <c r="G738" s="1" cm="1">
        <f t="array" ref="G738">_xlfn.SWITCH($A$2,"average", AVERAGE(Instances!G738:Instances!G738),"median", MEDIAN(Instances!G738:Instances!G738),"min", MIN(Instances!G738:Instances!G738),"max", MAX(Instances!G738:Instances!G738),"diff", MAX(Instances!G738:Instances!G738)-MIN(Instances!G738:Instances!G738))</f>
        <v>0</v>
      </c>
      <c r="H738" s="1" cm="1">
        <f t="array" ref="H738">_xlfn.SWITCH($A$2,"average", AVERAGE(Instances!H738:Instances!H738),"median", MEDIAN(Instances!H738:Instances!H738),"min", MIN(Instances!H738:Instances!H738),"max", MAX(Instances!H738:Instances!H738),"diff", MAX(Instances!H738:Instances!H738)-MIN(Instances!H738:Instances!H738))</f>
        <v>0</v>
      </c>
      <c r="I738" s="1" cm="1">
        <f t="array" ref="I738">_xlfn.SWITCH($A$2,"average", AVERAGE(Instances!I738:Instances!I738),"median", MEDIAN(Instances!I738:Instances!I738),"min", MIN(Instances!I738:Instances!I738),"max", MAX(Instances!I738:Instances!I738),"diff", MAX(Instances!I738:Instances!I738)-MIN(Instances!I738:Instances!I738))</f>
        <v>0</v>
      </c>
      <c r="J738" s="1" cm="1">
        <f t="array" ref="J738">_xlfn.SWITCH($A$2,"average", AVERAGE(Instances!J738:Instances!J738),"median", MEDIAN(Instances!J738:Instances!J738),"min", MIN(Instances!J738:Instances!J738),"max", MAX(Instances!J738:Instances!J738),"diff", MAX(Instances!J738:Instances!J738)-MIN(Instances!J738:Instances!J738))</f>
        <v>0</v>
      </c>
      <c r="K738" s="1" cm="1">
        <f t="array" ref="K738">_xlfn.SWITCH($A$2,"average", AVERAGE(Instances!K738:Instances!K738),"median", MEDIAN(Instances!K738:Instances!K738),"min", MIN(Instances!K738:Instances!K738),"max", MAX(Instances!K738:Instances!K738),"diff", MAX(Instances!K738:Instances!K738)-MIN(Instances!K738:Instances!K738))</f>
        <v>0</v>
      </c>
      <c r="L738" s="1"/>
      <c r="M738" s="1" cm="1">
        <f t="array" ref="M738">_xlfn.SWITCH($A$2,"average", AVERAGE(Instances!M738:Instances!M738),"median", MEDIAN(Instances!M738:Instances!M738),"min", MIN(Instances!M738:Instances!M738),"max", MAX(Instances!M738:Instances!M738),"diff", MAX(Instances!M738:Instances!M738)-MIN(Instances!M738:Instances!M738))</f>
        <v>0</v>
      </c>
      <c r="N738" s="1" cm="1">
        <f t="array" ref="N738">_xlfn.SWITCH($A$2,"average", AVERAGE(Instances!N738:Instances!N738),"median", MEDIAN(Instances!N738:Instances!N738),"min", MIN(Instances!N738:Instances!N738),"max", MAX(Instances!N738:Instances!N738),"diff", MAX(Instances!N738:Instances!N738)-MIN(Instances!N738:Instances!N738))</f>
        <v>0</v>
      </c>
      <c r="O738" s="1"/>
      <c r="P738" s="1" cm="1">
        <f t="array" ref="P738">_xlfn.SWITCH($A$2,"average", AVERAGE(Instances!P738:Instances!P738),"median", MEDIAN(Instances!P738:Instances!P738),"min", MIN(Instances!P738:Instances!P738),"max", MAX(Instances!P738:Instances!P738),"diff", MAX(Instances!P738:Instances!P738)-MIN(Instances!P738:Instances!P738))</f>
        <v>0</v>
      </c>
      <c r="Q738" s="1" cm="1">
        <f t="array" ref="Q738">_xlfn.SWITCH($A$2,"average", AVERAGE(Instances!Q738:Instances!Q738),"median", MEDIAN(Instances!Q738:Instances!Q738),"min", MIN(Instances!Q738:Instances!Q738),"max", MAX(Instances!Q738:Instances!Q738),"diff", MAX(Instances!Q738:Instances!Q738)-MIN(Instances!Q738:Instances!Q738))</f>
        <v>0</v>
      </c>
      <c r="R738" s="1" cm="1">
        <f t="array" ref="R738">_xlfn.SWITCH($A$2,"average", AVERAGE(Instances!R738:Instances!R738),"median", MEDIAN(Instances!R738:Instances!R738),"min", MIN(Instances!R738:Instances!R738),"max", MAX(Instances!R738:Instances!R738),"diff", MAX(Instances!R738:Instances!R738)-MIN(Instances!R738:Instances!R738))</f>
        <v>0</v>
      </c>
      <c r="S738" s="1">
        <f>MIN($B738)</f>
        <v>0</v>
      </c>
      <c r="T738" s="1">
        <f>MIN($C738)</f>
        <v>0</v>
      </c>
      <c r="U738" s="1">
        <f>MIN($D738)</f>
        <v>0</v>
      </c>
      <c r="V738" s="1">
        <f>MIN($E738)</f>
        <v>0</v>
      </c>
      <c r="W738" s="1">
        <f>MIN($F738)</f>
        <v>0</v>
      </c>
      <c r="X738" s="1">
        <f>MIN($G738)</f>
        <v>0</v>
      </c>
      <c r="Y738" s="1">
        <f>MIN($H738)</f>
        <v>0</v>
      </c>
      <c r="Z738" s="1">
        <f>MIN($I738)</f>
        <v>0</v>
      </c>
      <c r="AA738" s="1">
        <f>MIN($J738)</f>
        <v>0</v>
      </c>
      <c r="AB738" s="1">
        <f>MIN($K738)</f>
        <v>0</v>
      </c>
      <c r="AC738" s="1">
        <f>MIN($M738)</f>
        <v>0</v>
      </c>
      <c r="AD738" s="1">
        <f>MIN($N738)</f>
        <v>0</v>
      </c>
      <c r="AE738" s="1">
        <f>MIN($P738)</f>
        <v>0</v>
      </c>
      <c r="AF738" s="1">
        <f>MIN($Q738)</f>
        <v>0</v>
      </c>
      <c r="AG738" s="1">
        <f>MIN($R738)</f>
        <v>0</v>
      </c>
      <c r="AH738" s="1">
        <f>MEDIAN($B738)</f>
        <v>0</v>
      </c>
      <c r="AI738" s="1">
        <f>MEDIAN($C738)</f>
        <v>0</v>
      </c>
      <c r="AJ738" s="1">
        <f>MEDIAN($D738)</f>
        <v>0</v>
      </c>
      <c r="AK738" s="1">
        <f>MEDIAN($E738)</f>
        <v>0</v>
      </c>
      <c r="AL738" s="1">
        <f>MEDIAN($F738)</f>
        <v>0</v>
      </c>
      <c r="AM738" s="1">
        <f>MEDIAN($G738)</f>
        <v>0</v>
      </c>
      <c r="AN738" s="1">
        <f>MEDIAN($H738)</f>
        <v>0</v>
      </c>
      <c r="AO738" s="1">
        <f>MEDIAN($I738)</f>
        <v>0</v>
      </c>
      <c r="AP738" s="1">
        <f>MEDIAN($J738)</f>
        <v>0</v>
      </c>
      <c r="AQ738" s="1">
        <f>MEDIAN($K738)</f>
        <v>0</v>
      </c>
      <c r="AR738" s="1">
        <f>MEDIAN($M738)</f>
        <v>0</v>
      </c>
      <c r="AS738" s="1">
        <f>MEDIAN($N738)</f>
        <v>0</v>
      </c>
      <c r="AT738" s="1">
        <f>MEDIAN($P738)</f>
        <v>0</v>
      </c>
      <c r="AU738" s="1">
        <f>MEDIAN($Q738)</f>
        <v>0</v>
      </c>
      <c r="AV738" s="1">
        <f>MEDIAN($R738)</f>
        <v>0</v>
      </c>
      <c r="AW738" s="1">
        <f>MAX($B738)</f>
        <v>0</v>
      </c>
      <c r="AX738" s="1">
        <f>MAX($C738)</f>
        <v>0</v>
      </c>
      <c r="AY738" s="1">
        <f>MAX($D738)</f>
        <v>0</v>
      </c>
      <c r="AZ738" s="1">
        <f>MAX($E738)</f>
        <v>0</v>
      </c>
      <c r="BA738" s="1">
        <f>MAX($F738)</f>
        <v>0</v>
      </c>
      <c r="BB738" s="1">
        <f>MAX($G738)</f>
        <v>0</v>
      </c>
      <c r="BC738" s="1">
        <f>MAX($H738)</f>
        <v>0</v>
      </c>
      <c r="BD738" s="1">
        <f>MAX($I738)</f>
        <v>0</v>
      </c>
      <c r="BE738" s="1">
        <f>MAX($J738)</f>
        <v>0</v>
      </c>
      <c r="BF738" s="1">
        <f>MAX($K738)</f>
        <v>0</v>
      </c>
      <c r="BG738" s="1">
        <f>MAX($M738)</f>
        <v>0</v>
      </c>
      <c r="BH738" s="1">
        <f>MAX($N738)</f>
        <v>0</v>
      </c>
      <c r="BI738" s="1">
        <f>MAX($P738)</f>
        <v>0</v>
      </c>
      <c r="BJ738" s="1">
        <f>MAX($Q738)</f>
        <v>0</v>
      </c>
      <c r="BK738" s="1">
        <f>MAX($R738)</f>
        <v>0</v>
      </c>
    </row>
    <row r="739" spans="1:63">
      <c r="A739" s="1" t="s">
        <v>253</v>
      </c>
      <c r="B739" s="1" cm="1">
        <f t="array" ref="B739">_xlfn.SWITCH($A$2,"average", AVERAGE(Instances!B739:Instances!B739),"median", MEDIAN(Instances!B739:Instances!B739),"min", MIN(Instances!B739:Instances!B739),"max", MAX(Instances!B739:Instances!B739),"diff", MAX(Instances!B739:Instances!B739)-MIN(Instances!B739:Instances!B739))</f>
        <v>0</v>
      </c>
      <c r="C739" s="1" cm="1">
        <f t="array" ref="C739">_xlfn.SWITCH($A$2,"average", AVERAGE(Instances!C739:Instances!C739),"median", MEDIAN(Instances!C739:Instances!C739),"min", MIN(Instances!C739:Instances!C739),"max", MAX(Instances!C739:Instances!C739),"diff", MAX(Instances!C739:Instances!C739)-MIN(Instances!C739:Instances!C739))</f>
        <v>0</v>
      </c>
      <c r="D739" s="1" cm="1">
        <f t="array" ref="D739">_xlfn.SWITCH($A$2,"average", AVERAGE(Instances!D739:Instances!D739),"median", MEDIAN(Instances!D739:Instances!D739),"min", MIN(Instances!D739:Instances!D739),"max", MAX(Instances!D739:Instances!D739),"diff", MAX(Instances!D739:Instances!D739)-MIN(Instances!D739:Instances!D739))</f>
        <v>0</v>
      </c>
      <c r="E739" s="1" cm="1">
        <f t="array" ref="E739">_xlfn.SWITCH($A$2,"average", AVERAGE(Instances!E739:Instances!E739),"median", MEDIAN(Instances!E739:Instances!E739),"min", MIN(Instances!E739:Instances!E739),"max", MAX(Instances!E739:Instances!E739),"diff", MAX(Instances!E739:Instances!E739)-MIN(Instances!E739:Instances!E739))</f>
        <v>0</v>
      </c>
      <c r="F739" s="1" cm="1">
        <f t="array" ref="F739">_xlfn.SWITCH($A$2,"average", AVERAGE(Instances!F739:Instances!F739),"median", MEDIAN(Instances!F739:Instances!F739),"min", MIN(Instances!F739:Instances!F739),"max", MAX(Instances!F739:Instances!F739),"diff", MAX(Instances!F739:Instances!F739)-MIN(Instances!F739:Instances!F739))</f>
        <v>0</v>
      </c>
      <c r="G739" s="1" cm="1">
        <f t="array" ref="G739">_xlfn.SWITCH($A$2,"average", AVERAGE(Instances!G739:Instances!G739),"median", MEDIAN(Instances!G739:Instances!G739),"min", MIN(Instances!G739:Instances!G739),"max", MAX(Instances!G739:Instances!G739),"diff", MAX(Instances!G739:Instances!G739)-MIN(Instances!G739:Instances!G739))</f>
        <v>0</v>
      </c>
      <c r="H739" s="1" cm="1">
        <f t="array" ref="H739">_xlfn.SWITCH($A$2,"average", AVERAGE(Instances!H739:Instances!H739),"median", MEDIAN(Instances!H739:Instances!H739),"min", MIN(Instances!H739:Instances!H739),"max", MAX(Instances!H739:Instances!H739),"diff", MAX(Instances!H739:Instances!H739)-MIN(Instances!H739:Instances!H739))</f>
        <v>0</v>
      </c>
      <c r="I739" s="1" cm="1">
        <f t="array" ref="I739">_xlfn.SWITCH($A$2,"average", AVERAGE(Instances!I739:Instances!I739),"median", MEDIAN(Instances!I739:Instances!I739),"min", MIN(Instances!I739:Instances!I739),"max", MAX(Instances!I739:Instances!I739),"diff", MAX(Instances!I739:Instances!I739)-MIN(Instances!I739:Instances!I739))</f>
        <v>0</v>
      </c>
      <c r="J739" s="1" cm="1">
        <f t="array" ref="J739">_xlfn.SWITCH($A$2,"average", AVERAGE(Instances!J739:Instances!J739),"median", MEDIAN(Instances!J739:Instances!J739),"min", MIN(Instances!J739:Instances!J739),"max", MAX(Instances!J739:Instances!J739),"diff", MAX(Instances!J739:Instances!J739)-MIN(Instances!J739:Instances!J739))</f>
        <v>0</v>
      </c>
      <c r="K739" s="1" cm="1">
        <f t="array" ref="K739">_xlfn.SWITCH($A$2,"average", AVERAGE(Instances!K739:Instances!K739),"median", MEDIAN(Instances!K739:Instances!K739),"min", MIN(Instances!K739:Instances!K739),"max", MAX(Instances!K739:Instances!K739),"diff", MAX(Instances!K739:Instances!K739)-MIN(Instances!K739:Instances!K739))</f>
        <v>0</v>
      </c>
      <c r="L739" s="1"/>
      <c r="M739" s="1" cm="1">
        <f t="array" ref="M739">_xlfn.SWITCH($A$2,"average", AVERAGE(Instances!M739:Instances!M739),"median", MEDIAN(Instances!M739:Instances!M739),"min", MIN(Instances!M739:Instances!M739),"max", MAX(Instances!M739:Instances!M739),"diff", MAX(Instances!M739:Instances!M739)-MIN(Instances!M739:Instances!M739))</f>
        <v>0</v>
      </c>
      <c r="N739" s="1" cm="1">
        <f t="array" ref="N739">_xlfn.SWITCH($A$2,"average", AVERAGE(Instances!N739:Instances!N739),"median", MEDIAN(Instances!N739:Instances!N739),"min", MIN(Instances!N739:Instances!N739),"max", MAX(Instances!N739:Instances!N739),"diff", MAX(Instances!N739:Instances!N739)-MIN(Instances!N739:Instances!N739))</f>
        <v>0</v>
      </c>
      <c r="O739" s="1"/>
      <c r="P739" s="1" cm="1">
        <f t="array" ref="P739">_xlfn.SWITCH($A$2,"average", AVERAGE(Instances!P739:Instances!P739),"median", MEDIAN(Instances!P739:Instances!P739),"min", MIN(Instances!P739:Instances!P739),"max", MAX(Instances!P739:Instances!P739),"diff", MAX(Instances!P739:Instances!P739)-MIN(Instances!P739:Instances!P739))</f>
        <v>0</v>
      </c>
      <c r="Q739" s="1" cm="1">
        <f t="array" ref="Q739">_xlfn.SWITCH($A$2,"average", AVERAGE(Instances!Q739:Instances!Q739),"median", MEDIAN(Instances!Q739:Instances!Q739),"min", MIN(Instances!Q739:Instances!Q739),"max", MAX(Instances!Q739:Instances!Q739),"diff", MAX(Instances!Q739:Instances!Q739)-MIN(Instances!Q739:Instances!Q739))</f>
        <v>0</v>
      </c>
      <c r="R739" s="1" cm="1">
        <f t="array" ref="R739">_xlfn.SWITCH($A$2,"average", AVERAGE(Instances!R739:Instances!R739),"median", MEDIAN(Instances!R739:Instances!R739),"min", MIN(Instances!R739:Instances!R739),"max", MAX(Instances!R739:Instances!R739),"diff", MAX(Instances!R739:Instances!R739)-MIN(Instances!R739:Instances!R739))</f>
        <v>0</v>
      </c>
      <c r="S739" s="1">
        <f>MIN($B739)</f>
        <v>0</v>
      </c>
      <c r="T739" s="1">
        <f>MIN($C739)</f>
        <v>0</v>
      </c>
      <c r="U739" s="1">
        <f>MIN($D739)</f>
        <v>0</v>
      </c>
      <c r="V739" s="1">
        <f>MIN($E739)</f>
        <v>0</v>
      </c>
      <c r="W739" s="1">
        <f>MIN($F739)</f>
        <v>0</v>
      </c>
      <c r="X739" s="1">
        <f>MIN($G739)</f>
        <v>0</v>
      </c>
      <c r="Y739" s="1">
        <f>MIN($H739)</f>
        <v>0</v>
      </c>
      <c r="Z739" s="1">
        <f>MIN($I739)</f>
        <v>0</v>
      </c>
      <c r="AA739" s="1">
        <f>MIN($J739)</f>
        <v>0</v>
      </c>
      <c r="AB739" s="1">
        <f>MIN($K739)</f>
        <v>0</v>
      </c>
      <c r="AC739" s="1">
        <f>MIN($M739)</f>
        <v>0</v>
      </c>
      <c r="AD739" s="1">
        <f>MIN($N739)</f>
        <v>0</v>
      </c>
      <c r="AE739" s="1">
        <f>MIN($P739)</f>
        <v>0</v>
      </c>
      <c r="AF739" s="1">
        <f>MIN($Q739)</f>
        <v>0</v>
      </c>
      <c r="AG739" s="1">
        <f>MIN($R739)</f>
        <v>0</v>
      </c>
      <c r="AH739" s="1">
        <f>MEDIAN($B739)</f>
        <v>0</v>
      </c>
      <c r="AI739" s="1">
        <f>MEDIAN($C739)</f>
        <v>0</v>
      </c>
      <c r="AJ739" s="1">
        <f>MEDIAN($D739)</f>
        <v>0</v>
      </c>
      <c r="AK739" s="1">
        <f>MEDIAN($E739)</f>
        <v>0</v>
      </c>
      <c r="AL739" s="1">
        <f>MEDIAN($F739)</f>
        <v>0</v>
      </c>
      <c r="AM739" s="1">
        <f>MEDIAN($G739)</f>
        <v>0</v>
      </c>
      <c r="AN739" s="1">
        <f>MEDIAN($H739)</f>
        <v>0</v>
      </c>
      <c r="AO739" s="1">
        <f>MEDIAN($I739)</f>
        <v>0</v>
      </c>
      <c r="AP739" s="1">
        <f>MEDIAN($J739)</f>
        <v>0</v>
      </c>
      <c r="AQ739" s="1">
        <f>MEDIAN($K739)</f>
        <v>0</v>
      </c>
      <c r="AR739" s="1">
        <f>MEDIAN($M739)</f>
        <v>0</v>
      </c>
      <c r="AS739" s="1">
        <f>MEDIAN($N739)</f>
        <v>0</v>
      </c>
      <c r="AT739" s="1">
        <f>MEDIAN($P739)</f>
        <v>0</v>
      </c>
      <c r="AU739" s="1">
        <f>MEDIAN($Q739)</f>
        <v>0</v>
      </c>
      <c r="AV739" s="1">
        <f>MEDIAN($R739)</f>
        <v>0</v>
      </c>
      <c r="AW739" s="1">
        <f>MAX($B739)</f>
        <v>0</v>
      </c>
      <c r="AX739" s="1">
        <f>MAX($C739)</f>
        <v>0</v>
      </c>
      <c r="AY739" s="1">
        <f>MAX($D739)</f>
        <v>0</v>
      </c>
      <c r="AZ739" s="1">
        <f>MAX($E739)</f>
        <v>0</v>
      </c>
      <c r="BA739" s="1">
        <f>MAX($F739)</f>
        <v>0</v>
      </c>
      <c r="BB739" s="1">
        <f>MAX($G739)</f>
        <v>0</v>
      </c>
      <c r="BC739" s="1">
        <f>MAX($H739)</f>
        <v>0</v>
      </c>
      <c r="BD739" s="1">
        <f>MAX($I739)</f>
        <v>0</v>
      </c>
      <c r="BE739" s="1">
        <f>MAX($J739)</f>
        <v>0</v>
      </c>
      <c r="BF739" s="1">
        <f>MAX($K739)</f>
        <v>0</v>
      </c>
      <c r="BG739" s="1">
        <f>MAX($M739)</f>
        <v>0</v>
      </c>
      <c r="BH739" s="1">
        <f>MAX($N739)</f>
        <v>0</v>
      </c>
      <c r="BI739" s="1">
        <f>MAX($P739)</f>
        <v>0</v>
      </c>
      <c r="BJ739" s="1">
        <f>MAX($Q739)</f>
        <v>0</v>
      </c>
      <c r="BK739" s="1">
        <f>MAX($R739)</f>
        <v>0</v>
      </c>
    </row>
    <row r="740" spans="1:63">
      <c r="A740" s="1" t="s">
        <v>254</v>
      </c>
      <c r="B740" s="1" cm="1">
        <f t="array" ref="B740">_xlfn.SWITCH($A$2,"average", AVERAGE(Instances!B740:Instances!B740),"median", MEDIAN(Instances!B740:Instances!B740),"min", MIN(Instances!B740:Instances!B740),"max", MAX(Instances!B740:Instances!B740),"diff", MAX(Instances!B740:Instances!B740)-MIN(Instances!B740:Instances!B740))</f>
        <v>0</v>
      </c>
      <c r="C740" s="1" cm="1">
        <f t="array" ref="C740">_xlfn.SWITCH($A$2,"average", AVERAGE(Instances!C740:Instances!C740),"median", MEDIAN(Instances!C740:Instances!C740),"min", MIN(Instances!C740:Instances!C740),"max", MAX(Instances!C740:Instances!C740),"diff", MAX(Instances!C740:Instances!C740)-MIN(Instances!C740:Instances!C740))</f>
        <v>0</v>
      </c>
      <c r="D740" s="1" cm="1">
        <f t="array" ref="D740">_xlfn.SWITCH($A$2,"average", AVERAGE(Instances!D740:Instances!D740),"median", MEDIAN(Instances!D740:Instances!D740),"min", MIN(Instances!D740:Instances!D740),"max", MAX(Instances!D740:Instances!D740),"diff", MAX(Instances!D740:Instances!D740)-MIN(Instances!D740:Instances!D740))</f>
        <v>0</v>
      </c>
      <c r="E740" s="1" cm="1">
        <f t="array" ref="E740">_xlfn.SWITCH($A$2,"average", AVERAGE(Instances!E740:Instances!E740),"median", MEDIAN(Instances!E740:Instances!E740),"min", MIN(Instances!E740:Instances!E740),"max", MAX(Instances!E740:Instances!E740),"diff", MAX(Instances!E740:Instances!E740)-MIN(Instances!E740:Instances!E740))</f>
        <v>0</v>
      </c>
      <c r="F740" s="1" cm="1">
        <f t="array" ref="F740">_xlfn.SWITCH($A$2,"average", AVERAGE(Instances!F740:Instances!F740),"median", MEDIAN(Instances!F740:Instances!F740),"min", MIN(Instances!F740:Instances!F740),"max", MAX(Instances!F740:Instances!F740),"diff", MAX(Instances!F740:Instances!F740)-MIN(Instances!F740:Instances!F740))</f>
        <v>0</v>
      </c>
      <c r="G740" s="1" cm="1">
        <f t="array" ref="G740">_xlfn.SWITCH($A$2,"average", AVERAGE(Instances!G740:Instances!G740),"median", MEDIAN(Instances!G740:Instances!G740),"min", MIN(Instances!G740:Instances!G740),"max", MAX(Instances!G740:Instances!G740),"diff", MAX(Instances!G740:Instances!G740)-MIN(Instances!G740:Instances!G740))</f>
        <v>0</v>
      </c>
      <c r="H740" s="1" cm="1">
        <f t="array" ref="H740">_xlfn.SWITCH($A$2,"average", AVERAGE(Instances!H740:Instances!H740),"median", MEDIAN(Instances!H740:Instances!H740),"min", MIN(Instances!H740:Instances!H740),"max", MAX(Instances!H740:Instances!H740),"diff", MAX(Instances!H740:Instances!H740)-MIN(Instances!H740:Instances!H740))</f>
        <v>0</v>
      </c>
      <c r="I740" s="1" cm="1">
        <f t="array" ref="I740">_xlfn.SWITCH($A$2,"average", AVERAGE(Instances!I740:Instances!I740),"median", MEDIAN(Instances!I740:Instances!I740),"min", MIN(Instances!I740:Instances!I740),"max", MAX(Instances!I740:Instances!I740),"diff", MAX(Instances!I740:Instances!I740)-MIN(Instances!I740:Instances!I740))</f>
        <v>0</v>
      </c>
      <c r="J740" s="1" cm="1">
        <f t="array" ref="J740">_xlfn.SWITCH($A$2,"average", AVERAGE(Instances!J740:Instances!J740),"median", MEDIAN(Instances!J740:Instances!J740),"min", MIN(Instances!J740:Instances!J740),"max", MAX(Instances!J740:Instances!J740),"diff", MAX(Instances!J740:Instances!J740)-MIN(Instances!J740:Instances!J740))</f>
        <v>0</v>
      </c>
      <c r="K740" s="1" cm="1">
        <f t="array" ref="K740">_xlfn.SWITCH($A$2,"average", AVERAGE(Instances!K740:Instances!K740),"median", MEDIAN(Instances!K740:Instances!K740),"min", MIN(Instances!K740:Instances!K740),"max", MAX(Instances!K740:Instances!K740),"diff", MAX(Instances!K740:Instances!K740)-MIN(Instances!K740:Instances!K740))</f>
        <v>0</v>
      </c>
      <c r="L740" s="1"/>
      <c r="M740" s="1" cm="1">
        <f t="array" ref="M740">_xlfn.SWITCH($A$2,"average", AVERAGE(Instances!M740:Instances!M740),"median", MEDIAN(Instances!M740:Instances!M740),"min", MIN(Instances!M740:Instances!M740),"max", MAX(Instances!M740:Instances!M740),"diff", MAX(Instances!M740:Instances!M740)-MIN(Instances!M740:Instances!M740))</f>
        <v>0</v>
      </c>
      <c r="N740" s="1" cm="1">
        <f t="array" ref="N740">_xlfn.SWITCH($A$2,"average", AVERAGE(Instances!N740:Instances!N740),"median", MEDIAN(Instances!N740:Instances!N740),"min", MIN(Instances!N740:Instances!N740),"max", MAX(Instances!N740:Instances!N740),"diff", MAX(Instances!N740:Instances!N740)-MIN(Instances!N740:Instances!N740))</f>
        <v>0</v>
      </c>
      <c r="O740" s="1"/>
      <c r="P740" s="1" cm="1">
        <f t="array" ref="P740">_xlfn.SWITCH($A$2,"average", AVERAGE(Instances!P740:Instances!P740),"median", MEDIAN(Instances!P740:Instances!P740),"min", MIN(Instances!P740:Instances!P740),"max", MAX(Instances!P740:Instances!P740),"diff", MAX(Instances!P740:Instances!P740)-MIN(Instances!P740:Instances!P740))</f>
        <v>0</v>
      </c>
      <c r="Q740" s="1" cm="1">
        <f t="array" ref="Q740">_xlfn.SWITCH($A$2,"average", AVERAGE(Instances!Q740:Instances!Q740),"median", MEDIAN(Instances!Q740:Instances!Q740),"min", MIN(Instances!Q740:Instances!Q740),"max", MAX(Instances!Q740:Instances!Q740),"diff", MAX(Instances!Q740:Instances!Q740)-MIN(Instances!Q740:Instances!Q740))</f>
        <v>0</v>
      </c>
      <c r="R740" s="1" cm="1">
        <f t="array" ref="R740">_xlfn.SWITCH($A$2,"average", AVERAGE(Instances!R740:Instances!R740),"median", MEDIAN(Instances!R740:Instances!R740),"min", MIN(Instances!R740:Instances!R740),"max", MAX(Instances!R740:Instances!R740),"diff", MAX(Instances!R740:Instances!R740)-MIN(Instances!R740:Instances!R740))</f>
        <v>0</v>
      </c>
      <c r="S740" s="1">
        <f>MIN($B740)</f>
        <v>0</v>
      </c>
      <c r="T740" s="1">
        <f>MIN($C740)</f>
        <v>0</v>
      </c>
      <c r="U740" s="1">
        <f>MIN($D740)</f>
        <v>0</v>
      </c>
      <c r="V740" s="1">
        <f>MIN($E740)</f>
        <v>0</v>
      </c>
      <c r="W740" s="1">
        <f>MIN($F740)</f>
        <v>0</v>
      </c>
      <c r="X740" s="1">
        <f>MIN($G740)</f>
        <v>0</v>
      </c>
      <c r="Y740" s="1">
        <f>MIN($H740)</f>
        <v>0</v>
      </c>
      <c r="Z740" s="1">
        <f>MIN($I740)</f>
        <v>0</v>
      </c>
      <c r="AA740" s="1">
        <f>MIN($J740)</f>
        <v>0</v>
      </c>
      <c r="AB740" s="1">
        <f>MIN($K740)</f>
        <v>0</v>
      </c>
      <c r="AC740" s="1">
        <f>MIN($M740)</f>
        <v>0</v>
      </c>
      <c r="AD740" s="1">
        <f>MIN($N740)</f>
        <v>0</v>
      </c>
      <c r="AE740" s="1">
        <f>MIN($P740)</f>
        <v>0</v>
      </c>
      <c r="AF740" s="1">
        <f>MIN($Q740)</f>
        <v>0</v>
      </c>
      <c r="AG740" s="1">
        <f>MIN($R740)</f>
        <v>0</v>
      </c>
      <c r="AH740" s="1">
        <f>MEDIAN($B740)</f>
        <v>0</v>
      </c>
      <c r="AI740" s="1">
        <f>MEDIAN($C740)</f>
        <v>0</v>
      </c>
      <c r="AJ740" s="1">
        <f>MEDIAN($D740)</f>
        <v>0</v>
      </c>
      <c r="AK740" s="1">
        <f>MEDIAN($E740)</f>
        <v>0</v>
      </c>
      <c r="AL740" s="1">
        <f>MEDIAN($F740)</f>
        <v>0</v>
      </c>
      <c r="AM740" s="1">
        <f>MEDIAN($G740)</f>
        <v>0</v>
      </c>
      <c r="AN740" s="1">
        <f>MEDIAN($H740)</f>
        <v>0</v>
      </c>
      <c r="AO740" s="1">
        <f>MEDIAN($I740)</f>
        <v>0</v>
      </c>
      <c r="AP740" s="1">
        <f>MEDIAN($J740)</f>
        <v>0</v>
      </c>
      <c r="AQ740" s="1">
        <f>MEDIAN($K740)</f>
        <v>0</v>
      </c>
      <c r="AR740" s="1">
        <f>MEDIAN($M740)</f>
        <v>0</v>
      </c>
      <c r="AS740" s="1">
        <f>MEDIAN($N740)</f>
        <v>0</v>
      </c>
      <c r="AT740" s="1">
        <f>MEDIAN($P740)</f>
        <v>0</v>
      </c>
      <c r="AU740" s="1">
        <f>MEDIAN($Q740)</f>
        <v>0</v>
      </c>
      <c r="AV740" s="1">
        <f>MEDIAN($R740)</f>
        <v>0</v>
      </c>
      <c r="AW740" s="1">
        <f>MAX($B740)</f>
        <v>0</v>
      </c>
      <c r="AX740" s="1">
        <f>MAX($C740)</f>
        <v>0</v>
      </c>
      <c r="AY740" s="1">
        <f>MAX($D740)</f>
        <v>0</v>
      </c>
      <c r="AZ740" s="1">
        <f>MAX($E740)</f>
        <v>0</v>
      </c>
      <c r="BA740" s="1">
        <f>MAX($F740)</f>
        <v>0</v>
      </c>
      <c r="BB740" s="1">
        <f>MAX($G740)</f>
        <v>0</v>
      </c>
      <c r="BC740" s="1">
        <f>MAX($H740)</f>
        <v>0</v>
      </c>
      <c r="BD740" s="1">
        <f>MAX($I740)</f>
        <v>0</v>
      </c>
      <c r="BE740" s="1">
        <f>MAX($J740)</f>
        <v>0</v>
      </c>
      <c r="BF740" s="1">
        <f>MAX($K740)</f>
        <v>0</v>
      </c>
      <c r="BG740" s="1">
        <f>MAX($M740)</f>
        <v>0</v>
      </c>
      <c r="BH740" s="1">
        <f>MAX($N740)</f>
        <v>0</v>
      </c>
      <c r="BI740" s="1">
        <f>MAX($P740)</f>
        <v>0</v>
      </c>
      <c r="BJ740" s="1">
        <f>MAX($Q740)</f>
        <v>0</v>
      </c>
      <c r="BK740" s="1">
        <f>MAX($R740)</f>
        <v>0</v>
      </c>
    </row>
    <row r="741" spans="1:63">
      <c r="A741" s="1" t="s">
        <v>255</v>
      </c>
      <c r="B741" s="1" cm="1">
        <f t="array" ref="B741">_xlfn.SWITCH($A$2,"average", AVERAGE(Instances!B741:Instances!B741),"median", MEDIAN(Instances!B741:Instances!B741),"min", MIN(Instances!B741:Instances!B741),"max", MAX(Instances!B741:Instances!B741),"diff", MAX(Instances!B741:Instances!B741)-MIN(Instances!B741:Instances!B741))</f>
        <v>0</v>
      </c>
      <c r="C741" s="1" cm="1">
        <f t="array" ref="C741">_xlfn.SWITCH($A$2,"average", AVERAGE(Instances!C741:Instances!C741),"median", MEDIAN(Instances!C741:Instances!C741),"min", MIN(Instances!C741:Instances!C741),"max", MAX(Instances!C741:Instances!C741),"diff", MAX(Instances!C741:Instances!C741)-MIN(Instances!C741:Instances!C741))</f>
        <v>0</v>
      </c>
      <c r="D741" s="1" cm="1">
        <f t="array" ref="D741">_xlfn.SWITCH($A$2,"average", AVERAGE(Instances!D741:Instances!D741),"median", MEDIAN(Instances!D741:Instances!D741),"min", MIN(Instances!D741:Instances!D741),"max", MAX(Instances!D741:Instances!D741),"diff", MAX(Instances!D741:Instances!D741)-MIN(Instances!D741:Instances!D741))</f>
        <v>0</v>
      </c>
      <c r="E741" s="1" cm="1">
        <f t="array" ref="E741">_xlfn.SWITCH($A$2,"average", AVERAGE(Instances!E741:Instances!E741),"median", MEDIAN(Instances!E741:Instances!E741),"min", MIN(Instances!E741:Instances!E741),"max", MAX(Instances!E741:Instances!E741),"diff", MAX(Instances!E741:Instances!E741)-MIN(Instances!E741:Instances!E741))</f>
        <v>0</v>
      </c>
      <c r="F741" s="1" cm="1">
        <f t="array" ref="F741">_xlfn.SWITCH($A$2,"average", AVERAGE(Instances!F741:Instances!F741),"median", MEDIAN(Instances!F741:Instances!F741),"min", MIN(Instances!F741:Instances!F741),"max", MAX(Instances!F741:Instances!F741),"diff", MAX(Instances!F741:Instances!F741)-MIN(Instances!F741:Instances!F741))</f>
        <v>0</v>
      </c>
      <c r="G741" s="1" cm="1">
        <f t="array" ref="G741">_xlfn.SWITCH($A$2,"average", AVERAGE(Instances!G741:Instances!G741),"median", MEDIAN(Instances!G741:Instances!G741),"min", MIN(Instances!G741:Instances!G741),"max", MAX(Instances!G741:Instances!G741),"diff", MAX(Instances!G741:Instances!G741)-MIN(Instances!G741:Instances!G741))</f>
        <v>0</v>
      </c>
      <c r="H741" s="1" cm="1">
        <f t="array" ref="H741">_xlfn.SWITCH($A$2,"average", AVERAGE(Instances!H741:Instances!H741),"median", MEDIAN(Instances!H741:Instances!H741),"min", MIN(Instances!H741:Instances!H741),"max", MAX(Instances!H741:Instances!H741),"diff", MAX(Instances!H741:Instances!H741)-MIN(Instances!H741:Instances!H741))</f>
        <v>0</v>
      </c>
      <c r="I741" s="1" cm="1">
        <f t="array" ref="I741">_xlfn.SWITCH($A$2,"average", AVERAGE(Instances!I741:Instances!I741),"median", MEDIAN(Instances!I741:Instances!I741),"min", MIN(Instances!I741:Instances!I741),"max", MAX(Instances!I741:Instances!I741),"diff", MAX(Instances!I741:Instances!I741)-MIN(Instances!I741:Instances!I741))</f>
        <v>0</v>
      </c>
      <c r="J741" s="1" cm="1">
        <f t="array" ref="J741">_xlfn.SWITCH($A$2,"average", AVERAGE(Instances!J741:Instances!J741),"median", MEDIAN(Instances!J741:Instances!J741),"min", MIN(Instances!J741:Instances!J741),"max", MAX(Instances!J741:Instances!J741),"diff", MAX(Instances!J741:Instances!J741)-MIN(Instances!J741:Instances!J741))</f>
        <v>0</v>
      </c>
      <c r="K741" s="1" cm="1">
        <f t="array" ref="K741">_xlfn.SWITCH($A$2,"average", AVERAGE(Instances!K741:Instances!K741),"median", MEDIAN(Instances!K741:Instances!K741),"min", MIN(Instances!K741:Instances!K741),"max", MAX(Instances!K741:Instances!K741),"diff", MAX(Instances!K741:Instances!K741)-MIN(Instances!K741:Instances!K741))</f>
        <v>0</v>
      </c>
      <c r="L741" s="1"/>
      <c r="M741" s="1" cm="1">
        <f t="array" ref="M741">_xlfn.SWITCH($A$2,"average", AVERAGE(Instances!M741:Instances!M741),"median", MEDIAN(Instances!M741:Instances!M741),"min", MIN(Instances!M741:Instances!M741),"max", MAX(Instances!M741:Instances!M741),"diff", MAX(Instances!M741:Instances!M741)-MIN(Instances!M741:Instances!M741))</f>
        <v>0</v>
      </c>
      <c r="N741" s="1" cm="1">
        <f t="array" ref="N741">_xlfn.SWITCH($A$2,"average", AVERAGE(Instances!N741:Instances!N741),"median", MEDIAN(Instances!N741:Instances!N741),"min", MIN(Instances!N741:Instances!N741),"max", MAX(Instances!N741:Instances!N741),"diff", MAX(Instances!N741:Instances!N741)-MIN(Instances!N741:Instances!N741))</f>
        <v>0</v>
      </c>
      <c r="O741" s="1"/>
      <c r="P741" s="1" cm="1">
        <f t="array" ref="P741">_xlfn.SWITCH($A$2,"average", AVERAGE(Instances!P741:Instances!P741),"median", MEDIAN(Instances!P741:Instances!P741),"min", MIN(Instances!P741:Instances!P741),"max", MAX(Instances!P741:Instances!P741),"diff", MAX(Instances!P741:Instances!P741)-MIN(Instances!P741:Instances!P741))</f>
        <v>0</v>
      </c>
      <c r="Q741" s="1" cm="1">
        <f t="array" ref="Q741">_xlfn.SWITCH($A$2,"average", AVERAGE(Instances!Q741:Instances!Q741),"median", MEDIAN(Instances!Q741:Instances!Q741),"min", MIN(Instances!Q741:Instances!Q741),"max", MAX(Instances!Q741:Instances!Q741),"diff", MAX(Instances!Q741:Instances!Q741)-MIN(Instances!Q741:Instances!Q741))</f>
        <v>0</v>
      </c>
      <c r="R741" s="1" cm="1">
        <f t="array" ref="R741">_xlfn.SWITCH($A$2,"average", AVERAGE(Instances!R741:Instances!R741),"median", MEDIAN(Instances!R741:Instances!R741),"min", MIN(Instances!R741:Instances!R741),"max", MAX(Instances!R741:Instances!R741),"diff", MAX(Instances!R741:Instances!R741)-MIN(Instances!R741:Instances!R741))</f>
        <v>0</v>
      </c>
      <c r="S741" s="1">
        <f>MIN($B741)</f>
        <v>0</v>
      </c>
      <c r="T741" s="1">
        <f>MIN($C741)</f>
        <v>0</v>
      </c>
      <c r="U741" s="1">
        <f>MIN($D741)</f>
        <v>0</v>
      </c>
      <c r="V741" s="1">
        <f>MIN($E741)</f>
        <v>0</v>
      </c>
      <c r="W741" s="1">
        <f>MIN($F741)</f>
        <v>0</v>
      </c>
      <c r="X741" s="1">
        <f>MIN($G741)</f>
        <v>0</v>
      </c>
      <c r="Y741" s="1">
        <f>MIN($H741)</f>
        <v>0</v>
      </c>
      <c r="Z741" s="1">
        <f>MIN($I741)</f>
        <v>0</v>
      </c>
      <c r="AA741" s="1">
        <f>MIN($J741)</f>
        <v>0</v>
      </c>
      <c r="AB741" s="1">
        <f>MIN($K741)</f>
        <v>0</v>
      </c>
      <c r="AC741" s="1">
        <f>MIN($M741)</f>
        <v>0</v>
      </c>
      <c r="AD741" s="1">
        <f>MIN($N741)</f>
        <v>0</v>
      </c>
      <c r="AE741" s="1">
        <f>MIN($P741)</f>
        <v>0</v>
      </c>
      <c r="AF741" s="1">
        <f>MIN($Q741)</f>
        <v>0</v>
      </c>
      <c r="AG741" s="1">
        <f>MIN($R741)</f>
        <v>0</v>
      </c>
      <c r="AH741" s="1">
        <f>MEDIAN($B741)</f>
        <v>0</v>
      </c>
      <c r="AI741" s="1">
        <f>MEDIAN($C741)</f>
        <v>0</v>
      </c>
      <c r="AJ741" s="1">
        <f>MEDIAN($D741)</f>
        <v>0</v>
      </c>
      <c r="AK741" s="1">
        <f>MEDIAN($E741)</f>
        <v>0</v>
      </c>
      <c r="AL741" s="1">
        <f>MEDIAN($F741)</f>
        <v>0</v>
      </c>
      <c r="AM741" s="1">
        <f>MEDIAN($G741)</f>
        <v>0</v>
      </c>
      <c r="AN741" s="1">
        <f>MEDIAN($H741)</f>
        <v>0</v>
      </c>
      <c r="AO741" s="1">
        <f>MEDIAN($I741)</f>
        <v>0</v>
      </c>
      <c r="AP741" s="1">
        <f>MEDIAN($J741)</f>
        <v>0</v>
      </c>
      <c r="AQ741" s="1">
        <f>MEDIAN($K741)</f>
        <v>0</v>
      </c>
      <c r="AR741" s="1">
        <f>MEDIAN($M741)</f>
        <v>0</v>
      </c>
      <c r="AS741" s="1">
        <f>MEDIAN($N741)</f>
        <v>0</v>
      </c>
      <c r="AT741" s="1">
        <f>MEDIAN($P741)</f>
        <v>0</v>
      </c>
      <c r="AU741" s="1">
        <f>MEDIAN($Q741)</f>
        <v>0</v>
      </c>
      <c r="AV741" s="1">
        <f>MEDIAN($R741)</f>
        <v>0</v>
      </c>
      <c r="AW741" s="1">
        <f>MAX($B741)</f>
        <v>0</v>
      </c>
      <c r="AX741" s="1">
        <f>MAX($C741)</f>
        <v>0</v>
      </c>
      <c r="AY741" s="1">
        <f>MAX($D741)</f>
        <v>0</v>
      </c>
      <c r="AZ741" s="1">
        <f>MAX($E741)</f>
        <v>0</v>
      </c>
      <c r="BA741" s="1">
        <f>MAX($F741)</f>
        <v>0</v>
      </c>
      <c r="BB741" s="1">
        <f>MAX($G741)</f>
        <v>0</v>
      </c>
      <c r="BC741" s="1">
        <f>MAX($H741)</f>
        <v>0</v>
      </c>
      <c r="BD741" s="1">
        <f>MAX($I741)</f>
        <v>0</v>
      </c>
      <c r="BE741" s="1">
        <f>MAX($J741)</f>
        <v>0</v>
      </c>
      <c r="BF741" s="1">
        <f>MAX($K741)</f>
        <v>0</v>
      </c>
      <c r="BG741" s="1">
        <f>MAX($M741)</f>
        <v>0</v>
      </c>
      <c r="BH741" s="1">
        <f>MAX($N741)</f>
        <v>0</v>
      </c>
      <c r="BI741" s="1">
        <f>MAX($P741)</f>
        <v>0</v>
      </c>
      <c r="BJ741" s="1">
        <f>MAX($Q741)</f>
        <v>0</v>
      </c>
      <c r="BK741" s="1">
        <f>MAX($R741)</f>
        <v>0</v>
      </c>
    </row>
    <row r="742" spans="1:63">
      <c r="A742" s="1" t="s">
        <v>256</v>
      </c>
      <c r="B742" s="1" cm="1">
        <f t="array" ref="B742">_xlfn.SWITCH($A$2,"average", AVERAGE(Instances!B742:Instances!B742),"median", MEDIAN(Instances!B742:Instances!B742),"min", MIN(Instances!B742:Instances!B742),"max", MAX(Instances!B742:Instances!B742),"diff", MAX(Instances!B742:Instances!B742)-MIN(Instances!B742:Instances!B742))</f>
        <v>0</v>
      </c>
      <c r="C742" s="1" cm="1">
        <f t="array" ref="C742">_xlfn.SWITCH($A$2,"average", AVERAGE(Instances!C742:Instances!C742),"median", MEDIAN(Instances!C742:Instances!C742),"min", MIN(Instances!C742:Instances!C742),"max", MAX(Instances!C742:Instances!C742),"diff", MAX(Instances!C742:Instances!C742)-MIN(Instances!C742:Instances!C742))</f>
        <v>0</v>
      </c>
      <c r="D742" s="1" cm="1">
        <f t="array" ref="D742">_xlfn.SWITCH($A$2,"average", AVERAGE(Instances!D742:Instances!D742),"median", MEDIAN(Instances!D742:Instances!D742),"min", MIN(Instances!D742:Instances!D742),"max", MAX(Instances!D742:Instances!D742),"diff", MAX(Instances!D742:Instances!D742)-MIN(Instances!D742:Instances!D742))</f>
        <v>0</v>
      </c>
      <c r="E742" s="1" cm="1">
        <f t="array" ref="E742">_xlfn.SWITCH($A$2,"average", AVERAGE(Instances!E742:Instances!E742),"median", MEDIAN(Instances!E742:Instances!E742),"min", MIN(Instances!E742:Instances!E742),"max", MAX(Instances!E742:Instances!E742),"diff", MAX(Instances!E742:Instances!E742)-MIN(Instances!E742:Instances!E742))</f>
        <v>0</v>
      </c>
      <c r="F742" s="1" cm="1">
        <f t="array" ref="F742">_xlfn.SWITCH($A$2,"average", AVERAGE(Instances!F742:Instances!F742),"median", MEDIAN(Instances!F742:Instances!F742),"min", MIN(Instances!F742:Instances!F742),"max", MAX(Instances!F742:Instances!F742),"diff", MAX(Instances!F742:Instances!F742)-MIN(Instances!F742:Instances!F742))</f>
        <v>0</v>
      </c>
      <c r="G742" s="1" cm="1">
        <f t="array" ref="G742">_xlfn.SWITCH($A$2,"average", AVERAGE(Instances!G742:Instances!G742),"median", MEDIAN(Instances!G742:Instances!G742),"min", MIN(Instances!G742:Instances!G742),"max", MAX(Instances!G742:Instances!G742),"diff", MAX(Instances!G742:Instances!G742)-MIN(Instances!G742:Instances!G742))</f>
        <v>0</v>
      </c>
      <c r="H742" s="1" cm="1">
        <f t="array" ref="H742">_xlfn.SWITCH($A$2,"average", AVERAGE(Instances!H742:Instances!H742),"median", MEDIAN(Instances!H742:Instances!H742),"min", MIN(Instances!H742:Instances!H742),"max", MAX(Instances!H742:Instances!H742),"diff", MAX(Instances!H742:Instances!H742)-MIN(Instances!H742:Instances!H742))</f>
        <v>0</v>
      </c>
      <c r="I742" s="1" cm="1">
        <f t="array" ref="I742">_xlfn.SWITCH($A$2,"average", AVERAGE(Instances!I742:Instances!I742),"median", MEDIAN(Instances!I742:Instances!I742),"min", MIN(Instances!I742:Instances!I742),"max", MAX(Instances!I742:Instances!I742),"diff", MAX(Instances!I742:Instances!I742)-MIN(Instances!I742:Instances!I742))</f>
        <v>0</v>
      </c>
      <c r="J742" s="1" cm="1">
        <f t="array" ref="J742">_xlfn.SWITCH($A$2,"average", AVERAGE(Instances!J742:Instances!J742),"median", MEDIAN(Instances!J742:Instances!J742),"min", MIN(Instances!J742:Instances!J742),"max", MAX(Instances!J742:Instances!J742),"diff", MAX(Instances!J742:Instances!J742)-MIN(Instances!J742:Instances!J742))</f>
        <v>0</v>
      </c>
      <c r="K742" s="1" cm="1">
        <f t="array" ref="K742">_xlfn.SWITCH($A$2,"average", AVERAGE(Instances!K742:Instances!K742),"median", MEDIAN(Instances!K742:Instances!K742),"min", MIN(Instances!K742:Instances!K742),"max", MAX(Instances!K742:Instances!K742),"diff", MAX(Instances!K742:Instances!K742)-MIN(Instances!K742:Instances!K742))</f>
        <v>0</v>
      </c>
      <c r="L742" s="1"/>
      <c r="M742" s="1" cm="1">
        <f t="array" ref="M742">_xlfn.SWITCH($A$2,"average", AVERAGE(Instances!M742:Instances!M742),"median", MEDIAN(Instances!M742:Instances!M742),"min", MIN(Instances!M742:Instances!M742),"max", MAX(Instances!M742:Instances!M742),"diff", MAX(Instances!M742:Instances!M742)-MIN(Instances!M742:Instances!M742))</f>
        <v>0</v>
      </c>
      <c r="N742" s="1" cm="1">
        <f t="array" ref="N742">_xlfn.SWITCH($A$2,"average", AVERAGE(Instances!N742:Instances!N742),"median", MEDIAN(Instances!N742:Instances!N742),"min", MIN(Instances!N742:Instances!N742),"max", MAX(Instances!N742:Instances!N742),"diff", MAX(Instances!N742:Instances!N742)-MIN(Instances!N742:Instances!N742))</f>
        <v>0</v>
      </c>
      <c r="O742" s="1"/>
      <c r="P742" s="1" cm="1">
        <f t="array" ref="P742">_xlfn.SWITCH($A$2,"average", AVERAGE(Instances!P742:Instances!P742),"median", MEDIAN(Instances!P742:Instances!P742),"min", MIN(Instances!P742:Instances!P742),"max", MAX(Instances!P742:Instances!P742),"diff", MAX(Instances!P742:Instances!P742)-MIN(Instances!P742:Instances!P742))</f>
        <v>0</v>
      </c>
      <c r="Q742" s="1" cm="1">
        <f t="array" ref="Q742">_xlfn.SWITCH($A$2,"average", AVERAGE(Instances!Q742:Instances!Q742),"median", MEDIAN(Instances!Q742:Instances!Q742),"min", MIN(Instances!Q742:Instances!Q742),"max", MAX(Instances!Q742:Instances!Q742),"diff", MAX(Instances!Q742:Instances!Q742)-MIN(Instances!Q742:Instances!Q742))</f>
        <v>0</v>
      </c>
      <c r="R742" s="1" cm="1">
        <f t="array" ref="R742">_xlfn.SWITCH($A$2,"average", AVERAGE(Instances!R742:Instances!R742),"median", MEDIAN(Instances!R742:Instances!R742),"min", MIN(Instances!R742:Instances!R742),"max", MAX(Instances!R742:Instances!R742),"diff", MAX(Instances!R742:Instances!R742)-MIN(Instances!R742:Instances!R742))</f>
        <v>0</v>
      </c>
      <c r="S742" s="1">
        <f>MIN($B742)</f>
        <v>0</v>
      </c>
      <c r="T742" s="1">
        <f>MIN($C742)</f>
        <v>0</v>
      </c>
      <c r="U742" s="1">
        <f>MIN($D742)</f>
        <v>0</v>
      </c>
      <c r="V742" s="1">
        <f>MIN($E742)</f>
        <v>0</v>
      </c>
      <c r="W742" s="1">
        <f>MIN($F742)</f>
        <v>0</v>
      </c>
      <c r="X742" s="1">
        <f>MIN($G742)</f>
        <v>0</v>
      </c>
      <c r="Y742" s="1">
        <f>MIN($H742)</f>
        <v>0</v>
      </c>
      <c r="Z742" s="1">
        <f>MIN($I742)</f>
        <v>0</v>
      </c>
      <c r="AA742" s="1">
        <f>MIN($J742)</f>
        <v>0</v>
      </c>
      <c r="AB742" s="1">
        <f>MIN($K742)</f>
        <v>0</v>
      </c>
      <c r="AC742" s="1">
        <f>MIN($M742)</f>
        <v>0</v>
      </c>
      <c r="AD742" s="1">
        <f>MIN($N742)</f>
        <v>0</v>
      </c>
      <c r="AE742" s="1">
        <f>MIN($P742)</f>
        <v>0</v>
      </c>
      <c r="AF742" s="1">
        <f>MIN($Q742)</f>
        <v>0</v>
      </c>
      <c r="AG742" s="1">
        <f>MIN($R742)</f>
        <v>0</v>
      </c>
      <c r="AH742" s="1">
        <f>MEDIAN($B742)</f>
        <v>0</v>
      </c>
      <c r="AI742" s="1">
        <f>MEDIAN($C742)</f>
        <v>0</v>
      </c>
      <c r="AJ742" s="1">
        <f>MEDIAN($D742)</f>
        <v>0</v>
      </c>
      <c r="AK742" s="1">
        <f>MEDIAN($E742)</f>
        <v>0</v>
      </c>
      <c r="AL742" s="1">
        <f>MEDIAN($F742)</f>
        <v>0</v>
      </c>
      <c r="AM742" s="1">
        <f>MEDIAN($G742)</f>
        <v>0</v>
      </c>
      <c r="AN742" s="1">
        <f>MEDIAN($H742)</f>
        <v>0</v>
      </c>
      <c r="AO742" s="1">
        <f>MEDIAN($I742)</f>
        <v>0</v>
      </c>
      <c r="AP742" s="1">
        <f>MEDIAN($J742)</f>
        <v>0</v>
      </c>
      <c r="AQ742" s="1">
        <f>MEDIAN($K742)</f>
        <v>0</v>
      </c>
      <c r="AR742" s="1">
        <f>MEDIAN($M742)</f>
        <v>0</v>
      </c>
      <c r="AS742" s="1">
        <f>MEDIAN($N742)</f>
        <v>0</v>
      </c>
      <c r="AT742" s="1">
        <f>MEDIAN($P742)</f>
        <v>0</v>
      </c>
      <c r="AU742" s="1">
        <f>MEDIAN($Q742)</f>
        <v>0</v>
      </c>
      <c r="AV742" s="1">
        <f>MEDIAN($R742)</f>
        <v>0</v>
      </c>
      <c r="AW742" s="1">
        <f>MAX($B742)</f>
        <v>0</v>
      </c>
      <c r="AX742" s="1">
        <f>MAX($C742)</f>
        <v>0</v>
      </c>
      <c r="AY742" s="1">
        <f>MAX($D742)</f>
        <v>0</v>
      </c>
      <c r="AZ742" s="1">
        <f>MAX($E742)</f>
        <v>0</v>
      </c>
      <c r="BA742" s="1">
        <f>MAX($F742)</f>
        <v>0</v>
      </c>
      <c r="BB742" s="1">
        <f>MAX($G742)</f>
        <v>0</v>
      </c>
      <c r="BC742" s="1">
        <f>MAX($H742)</f>
        <v>0</v>
      </c>
      <c r="BD742" s="1">
        <f>MAX($I742)</f>
        <v>0</v>
      </c>
      <c r="BE742" s="1">
        <f>MAX($J742)</f>
        <v>0</v>
      </c>
      <c r="BF742" s="1">
        <f>MAX($K742)</f>
        <v>0</v>
      </c>
      <c r="BG742" s="1">
        <f>MAX($M742)</f>
        <v>0</v>
      </c>
      <c r="BH742" s="1">
        <f>MAX($N742)</f>
        <v>0</v>
      </c>
      <c r="BI742" s="1">
        <f>MAX($P742)</f>
        <v>0</v>
      </c>
      <c r="BJ742" s="1">
        <f>MAX($Q742)</f>
        <v>0</v>
      </c>
      <c r="BK742" s="1">
        <f>MAX($R742)</f>
        <v>0</v>
      </c>
    </row>
    <row r="743" spans="1:63">
      <c r="A743" s="1" t="s">
        <v>257</v>
      </c>
      <c r="B743" s="1" cm="1">
        <f t="array" ref="B743">_xlfn.SWITCH($A$2,"average", AVERAGE(Instances!B743:Instances!B743),"median", MEDIAN(Instances!B743:Instances!B743),"min", MIN(Instances!B743:Instances!B743),"max", MAX(Instances!B743:Instances!B743),"diff", MAX(Instances!B743:Instances!B743)-MIN(Instances!B743:Instances!B743))</f>
        <v>0</v>
      </c>
      <c r="C743" s="1" cm="1">
        <f t="array" ref="C743">_xlfn.SWITCH($A$2,"average", AVERAGE(Instances!C743:Instances!C743),"median", MEDIAN(Instances!C743:Instances!C743),"min", MIN(Instances!C743:Instances!C743),"max", MAX(Instances!C743:Instances!C743),"diff", MAX(Instances!C743:Instances!C743)-MIN(Instances!C743:Instances!C743))</f>
        <v>0</v>
      </c>
      <c r="D743" s="1" cm="1">
        <f t="array" ref="D743">_xlfn.SWITCH($A$2,"average", AVERAGE(Instances!D743:Instances!D743),"median", MEDIAN(Instances!D743:Instances!D743),"min", MIN(Instances!D743:Instances!D743),"max", MAX(Instances!D743:Instances!D743),"diff", MAX(Instances!D743:Instances!D743)-MIN(Instances!D743:Instances!D743))</f>
        <v>0</v>
      </c>
      <c r="E743" s="1" cm="1">
        <f t="array" ref="E743">_xlfn.SWITCH($A$2,"average", AVERAGE(Instances!E743:Instances!E743),"median", MEDIAN(Instances!E743:Instances!E743),"min", MIN(Instances!E743:Instances!E743),"max", MAX(Instances!E743:Instances!E743),"diff", MAX(Instances!E743:Instances!E743)-MIN(Instances!E743:Instances!E743))</f>
        <v>0</v>
      </c>
      <c r="F743" s="1" cm="1">
        <f t="array" ref="F743">_xlfn.SWITCH($A$2,"average", AVERAGE(Instances!F743:Instances!F743),"median", MEDIAN(Instances!F743:Instances!F743),"min", MIN(Instances!F743:Instances!F743),"max", MAX(Instances!F743:Instances!F743),"diff", MAX(Instances!F743:Instances!F743)-MIN(Instances!F743:Instances!F743))</f>
        <v>0</v>
      </c>
      <c r="G743" s="1" cm="1">
        <f t="array" ref="G743">_xlfn.SWITCH($A$2,"average", AVERAGE(Instances!G743:Instances!G743),"median", MEDIAN(Instances!G743:Instances!G743),"min", MIN(Instances!G743:Instances!G743),"max", MAX(Instances!G743:Instances!G743),"diff", MAX(Instances!G743:Instances!G743)-MIN(Instances!G743:Instances!G743))</f>
        <v>0</v>
      </c>
      <c r="H743" s="1" cm="1">
        <f t="array" ref="H743">_xlfn.SWITCH($A$2,"average", AVERAGE(Instances!H743:Instances!H743),"median", MEDIAN(Instances!H743:Instances!H743),"min", MIN(Instances!H743:Instances!H743),"max", MAX(Instances!H743:Instances!H743),"diff", MAX(Instances!H743:Instances!H743)-MIN(Instances!H743:Instances!H743))</f>
        <v>0</v>
      </c>
      <c r="I743" s="1" cm="1">
        <f t="array" ref="I743">_xlfn.SWITCH($A$2,"average", AVERAGE(Instances!I743:Instances!I743),"median", MEDIAN(Instances!I743:Instances!I743),"min", MIN(Instances!I743:Instances!I743),"max", MAX(Instances!I743:Instances!I743),"diff", MAX(Instances!I743:Instances!I743)-MIN(Instances!I743:Instances!I743))</f>
        <v>0</v>
      </c>
      <c r="J743" s="1" cm="1">
        <f t="array" ref="J743">_xlfn.SWITCH($A$2,"average", AVERAGE(Instances!J743:Instances!J743),"median", MEDIAN(Instances!J743:Instances!J743),"min", MIN(Instances!J743:Instances!J743),"max", MAX(Instances!J743:Instances!J743),"diff", MAX(Instances!J743:Instances!J743)-MIN(Instances!J743:Instances!J743))</f>
        <v>0</v>
      </c>
      <c r="K743" s="1" cm="1">
        <f t="array" ref="K743">_xlfn.SWITCH($A$2,"average", AVERAGE(Instances!K743:Instances!K743),"median", MEDIAN(Instances!K743:Instances!K743),"min", MIN(Instances!K743:Instances!K743),"max", MAX(Instances!K743:Instances!K743),"diff", MAX(Instances!K743:Instances!K743)-MIN(Instances!K743:Instances!K743))</f>
        <v>0</v>
      </c>
      <c r="L743" s="1"/>
      <c r="M743" s="1" cm="1">
        <f t="array" ref="M743">_xlfn.SWITCH($A$2,"average", AVERAGE(Instances!M743:Instances!M743),"median", MEDIAN(Instances!M743:Instances!M743),"min", MIN(Instances!M743:Instances!M743),"max", MAX(Instances!M743:Instances!M743),"diff", MAX(Instances!M743:Instances!M743)-MIN(Instances!M743:Instances!M743))</f>
        <v>0</v>
      </c>
      <c r="N743" s="1" cm="1">
        <f t="array" ref="N743">_xlfn.SWITCH($A$2,"average", AVERAGE(Instances!N743:Instances!N743),"median", MEDIAN(Instances!N743:Instances!N743),"min", MIN(Instances!N743:Instances!N743),"max", MAX(Instances!N743:Instances!N743),"diff", MAX(Instances!N743:Instances!N743)-MIN(Instances!N743:Instances!N743))</f>
        <v>0</v>
      </c>
      <c r="O743" s="1"/>
      <c r="P743" s="1" cm="1">
        <f t="array" ref="P743">_xlfn.SWITCH($A$2,"average", AVERAGE(Instances!P743:Instances!P743),"median", MEDIAN(Instances!P743:Instances!P743),"min", MIN(Instances!P743:Instances!P743),"max", MAX(Instances!P743:Instances!P743),"diff", MAX(Instances!P743:Instances!P743)-MIN(Instances!P743:Instances!P743))</f>
        <v>0</v>
      </c>
      <c r="Q743" s="1" cm="1">
        <f t="array" ref="Q743">_xlfn.SWITCH($A$2,"average", AVERAGE(Instances!Q743:Instances!Q743),"median", MEDIAN(Instances!Q743:Instances!Q743),"min", MIN(Instances!Q743:Instances!Q743),"max", MAX(Instances!Q743:Instances!Q743),"diff", MAX(Instances!Q743:Instances!Q743)-MIN(Instances!Q743:Instances!Q743))</f>
        <v>0</v>
      </c>
      <c r="R743" s="1" cm="1">
        <f t="array" ref="R743">_xlfn.SWITCH($A$2,"average", AVERAGE(Instances!R743:Instances!R743),"median", MEDIAN(Instances!R743:Instances!R743),"min", MIN(Instances!R743:Instances!R743),"max", MAX(Instances!R743:Instances!R743),"diff", MAX(Instances!R743:Instances!R743)-MIN(Instances!R743:Instances!R743))</f>
        <v>0</v>
      </c>
      <c r="S743" s="1">
        <f>MIN($B743)</f>
        <v>0</v>
      </c>
      <c r="T743" s="1">
        <f>MIN($C743)</f>
        <v>0</v>
      </c>
      <c r="U743" s="1">
        <f>MIN($D743)</f>
        <v>0</v>
      </c>
      <c r="V743" s="1">
        <f>MIN($E743)</f>
        <v>0</v>
      </c>
      <c r="W743" s="1">
        <f>MIN($F743)</f>
        <v>0</v>
      </c>
      <c r="X743" s="1">
        <f>MIN($G743)</f>
        <v>0</v>
      </c>
      <c r="Y743" s="1">
        <f>MIN($H743)</f>
        <v>0</v>
      </c>
      <c r="Z743" s="1">
        <f>MIN($I743)</f>
        <v>0</v>
      </c>
      <c r="AA743" s="1">
        <f>MIN($J743)</f>
        <v>0</v>
      </c>
      <c r="AB743" s="1">
        <f>MIN($K743)</f>
        <v>0</v>
      </c>
      <c r="AC743" s="1">
        <f>MIN($M743)</f>
        <v>0</v>
      </c>
      <c r="AD743" s="1">
        <f>MIN($N743)</f>
        <v>0</v>
      </c>
      <c r="AE743" s="1">
        <f>MIN($P743)</f>
        <v>0</v>
      </c>
      <c r="AF743" s="1">
        <f>MIN($Q743)</f>
        <v>0</v>
      </c>
      <c r="AG743" s="1">
        <f>MIN($R743)</f>
        <v>0</v>
      </c>
      <c r="AH743" s="1">
        <f>MEDIAN($B743)</f>
        <v>0</v>
      </c>
      <c r="AI743" s="1">
        <f>MEDIAN($C743)</f>
        <v>0</v>
      </c>
      <c r="AJ743" s="1">
        <f>MEDIAN($D743)</f>
        <v>0</v>
      </c>
      <c r="AK743" s="1">
        <f>MEDIAN($E743)</f>
        <v>0</v>
      </c>
      <c r="AL743" s="1">
        <f>MEDIAN($F743)</f>
        <v>0</v>
      </c>
      <c r="AM743" s="1">
        <f>MEDIAN($G743)</f>
        <v>0</v>
      </c>
      <c r="AN743" s="1">
        <f>MEDIAN($H743)</f>
        <v>0</v>
      </c>
      <c r="AO743" s="1">
        <f>MEDIAN($I743)</f>
        <v>0</v>
      </c>
      <c r="AP743" s="1">
        <f>MEDIAN($J743)</f>
        <v>0</v>
      </c>
      <c r="AQ743" s="1">
        <f>MEDIAN($K743)</f>
        <v>0</v>
      </c>
      <c r="AR743" s="1">
        <f>MEDIAN($M743)</f>
        <v>0</v>
      </c>
      <c r="AS743" s="1">
        <f>MEDIAN($N743)</f>
        <v>0</v>
      </c>
      <c r="AT743" s="1">
        <f>MEDIAN($P743)</f>
        <v>0</v>
      </c>
      <c r="AU743" s="1">
        <f>MEDIAN($Q743)</f>
        <v>0</v>
      </c>
      <c r="AV743" s="1">
        <f>MEDIAN($R743)</f>
        <v>0</v>
      </c>
      <c r="AW743" s="1">
        <f>MAX($B743)</f>
        <v>0</v>
      </c>
      <c r="AX743" s="1">
        <f>MAX($C743)</f>
        <v>0</v>
      </c>
      <c r="AY743" s="1">
        <f>MAX($D743)</f>
        <v>0</v>
      </c>
      <c r="AZ743" s="1">
        <f>MAX($E743)</f>
        <v>0</v>
      </c>
      <c r="BA743" s="1">
        <f>MAX($F743)</f>
        <v>0</v>
      </c>
      <c r="BB743" s="1">
        <f>MAX($G743)</f>
        <v>0</v>
      </c>
      <c r="BC743" s="1">
        <f>MAX($H743)</f>
        <v>0</v>
      </c>
      <c r="BD743" s="1">
        <f>MAX($I743)</f>
        <v>0</v>
      </c>
      <c r="BE743" s="1">
        <f>MAX($J743)</f>
        <v>0</v>
      </c>
      <c r="BF743" s="1">
        <f>MAX($K743)</f>
        <v>0</v>
      </c>
      <c r="BG743" s="1">
        <f>MAX($M743)</f>
        <v>0</v>
      </c>
      <c r="BH743" s="1">
        <f>MAX($N743)</f>
        <v>0</v>
      </c>
      <c r="BI743" s="1">
        <f>MAX($P743)</f>
        <v>0</v>
      </c>
      <c r="BJ743" s="1">
        <f>MAX($Q743)</f>
        <v>0</v>
      </c>
      <c r="BK743" s="1">
        <f>MAX($R743)</f>
        <v>0</v>
      </c>
    </row>
    <row r="744" spans="1:63">
      <c r="A744" s="1" t="s">
        <v>258</v>
      </c>
      <c r="B744" s="1" cm="1">
        <f t="array" ref="B744">_xlfn.SWITCH($A$2,"average", AVERAGE(Instances!B744:Instances!B744),"median", MEDIAN(Instances!B744:Instances!B744),"min", MIN(Instances!B744:Instances!B744),"max", MAX(Instances!B744:Instances!B744),"diff", MAX(Instances!B744:Instances!B744)-MIN(Instances!B744:Instances!B744))</f>
        <v>0</v>
      </c>
      <c r="C744" s="1" cm="1">
        <f t="array" ref="C744">_xlfn.SWITCH($A$2,"average", AVERAGE(Instances!C744:Instances!C744),"median", MEDIAN(Instances!C744:Instances!C744),"min", MIN(Instances!C744:Instances!C744),"max", MAX(Instances!C744:Instances!C744),"diff", MAX(Instances!C744:Instances!C744)-MIN(Instances!C744:Instances!C744))</f>
        <v>0</v>
      </c>
      <c r="D744" s="1" cm="1">
        <f t="array" ref="D744">_xlfn.SWITCH($A$2,"average", AVERAGE(Instances!D744:Instances!D744),"median", MEDIAN(Instances!D744:Instances!D744),"min", MIN(Instances!D744:Instances!D744),"max", MAX(Instances!D744:Instances!D744),"diff", MAX(Instances!D744:Instances!D744)-MIN(Instances!D744:Instances!D744))</f>
        <v>0</v>
      </c>
      <c r="E744" s="1" cm="1">
        <f t="array" ref="E744">_xlfn.SWITCH($A$2,"average", AVERAGE(Instances!E744:Instances!E744),"median", MEDIAN(Instances!E744:Instances!E744),"min", MIN(Instances!E744:Instances!E744),"max", MAX(Instances!E744:Instances!E744),"diff", MAX(Instances!E744:Instances!E744)-MIN(Instances!E744:Instances!E744))</f>
        <v>0</v>
      </c>
      <c r="F744" s="1" cm="1">
        <f t="array" ref="F744">_xlfn.SWITCH($A$2,"average", AVERAGE(Instances!F744:Instances!F744),"median", MEDIAN(Instances!F744:Instances!F744),"min", MIN(Instances!F744:Instances!F744),"max", MAX(Instances!F744:Instances!F744),"diff", MAX(Instances!F744:Instances!F744)-MIN(Instances!F744:Instances!F744))</f>
        <v>0</v>
      </c>
      <c r="G744" s="1" cm="1">
        <f t="array" ref="G744">_xlfn.SWITCH($A$2,"average", AVERAGE(Instances!G744:Instances!G744),"median", MEDIAN(Instances!G744:Instances!G744),"min", MIN(Instances!G744:Instances!G744),"max", MAX(Instances!G744:Instances!G744),"diff", MAX(Instances!G744:Instances!G744)-MIN(Instances!G744:Instances!G744))</f>
        <v>0</v>
      </c>
      <c r="H744" s="1" cm="1">
        <f t="array" ref="H744">_xlfn.SWITCH($A$2,"average", AVERAGE(Instances!H744:Instances!H744),"median", MEDIAN(Instances!H744:Instances!H744),"min", MIN(Instances!H744:Instances!H744),"max", MAX(Instances!H744:Instances!H744),"diff", MAX(Instances!H744:Instances!H744)-MIN(Instances!H744:Instances!H744))</f>
        <v>0</v>
      </c>
      <c r="I744" s="1" cm="1">
        <f t="array" ref="I744">_xlfn.SWITCH($A$2,"average", AVERAGE(Instances!I744:Instances!I744),"median", MEDIAN(Instances!I744:Instances!I744),"min", MIN(Instances!I744:Instances!I744),"max", MAX(Instances!I744:Instances!I744),"diff", MAX(Instances!I744:Instances!I744)-MIN(Instances!I744:Instances!I744))</f>
        <v>0</v>
      </c>
      <c r="J744" s="1" cm="1">
        <f t="array" ref="J744">_xlfn.SWITCH($A$2,"average", AVERAGE(Instances!J744:Instances!J744),"median", MEDIAN(Instances!J744:Instances!J744),"min", MIN(Instances!J744:Instances!J744),"max", MAX(Instances!J744:Instances!J744),"diff", MAX(Instances!J744:Instances!J744)-MIN(Instances!J744:Instances!J744))</f>
        <v>0</v>
      </c>
      <c r="K744" s="1" cm="1">
        <f t="array" ref="K744">_xlfn.SWITCH($A$2,"average", AVERAGE(Instances!K744:Instances!K744),"median", MEDIAN(Instances!K744:Instances!K744),"min", MIN(Instances!K744:Instances!K744),"max", MAX(Instances!K744:Instances!K744),"diff", MAX(Instances!K744:Instances!K744)-MIN(Instances!K744:Instances!K744))</f>
        <v>0</v>
      </c>
      <c r="L744" s="1"/>
      <c r="M744" s="1" cm="1">
        <f t="array" ref="M744">_xlfn.SWITCH($A$2,"average", AVERAGE(Instances!M744:Instances!M744),"median", MEDIAN(Instances!M744:Instances!M744),"min", MIN(Instances!M744:Instances!M744),"max", MAX(Instances!M744:Instances!M744),"diff", MAX(Instances!M744:Instances!M744)-MIN(Instances!M744:Instances!M744))</f>
        <v>0</v>
      </c>
      <c r="N744" s="1" cm="1">
        <f t="array" ref="N744">_xlfn.SWITCH($A$2,"average", AVERAGE(Instances!N744:Instances!N744),"median", MEDIAN(Instances!N744:Instances!N744),"min", MIN(Instances!N744:Instances!N744),"max", MAX(Instances!N744:Instances!N744),"diff", MAX(Instances!N744:Instances!N744)-MIN(Instances!N744:Instances!N744))</f>
        <v>0</v>
      </c>
      <c r="O744" s="1"/>
      <c r="P744" s="1" cm="1">
        <f t="array" ref="P744">_xlfn.SWITCH($A$2,"average", AVERAGE(Instances!P744:Instances!P744),"median", MEDIAN(Instances!P744:Instances!P744),"min", MIN(Instances!P744:Instances!P744),"max", MAX(Instances!P744:Instances!P744),"diff", MAX(Instances!P744:Instances!P744)-MIN(Instances!P744:Instances!P744))</f>
        <v>0</v>
      </c>
      <c r="Q744" s="1" cm="1">
        <f t="array" ref="Q744">_xlfn.SWITCH($A$2,"average", AVERAGE(Instances!Q744:Instances!Q744),"median", MEDIAN(Instances!Q744:Instances!Q744),"min", MIN(Instances!Q744:Instances!Q744),"max", MAX(Instances!Q744:Instances!Q744),"diff", MAX(Instances!Q744:Instances!Q744)-MIN(Instances!Q744:Instances!Q744))</f>
        <v>0</v>
      </c>
      <c r="R744" s="1" cm="1">
        <f t="array" ref="R744">_xlfn.SWITCH($A$2,"average", AVERAGE(Instances!R744:Instances!R744),"median", MEDIAN(Instances!R744:Instances!R744),"min", MIN(Instances!R744:Instances!R744),"max", MAX(Instances!R744:Instances!R744),"diff", MAX(Instances!R744:Instances!R744)-MIN(Instances!R744:Instances!R744))</f>
        <v>0</v>
      </c>
      <c r="S744" s="1">
        <f>MIN($B744)</f>
        <v>0</v>
      </c>
      <c r="T744" s="1">
        <f>MIN($C744)</f>
        <v>0</v>
      </c>
      <c r="U744" s="1">
        <f>MIN($D744)</f>
        <v>0</v>
      </c>
      <c r="V744" s="1">
        <f>MIN($E744)</f>
        <v>0</v>
      </c>
      <c r="W744" s="1">
        <f>MIN($F744)</f>
        <v>0</v>
      </c>
      <c r="X744" s="1">
        <f>MIN($G744)</f>
        <v>0</v>
      </c>
      <c r="Y744" s="1">
        <f>MIN($H744)</f>
        <v>0</v>
      </c>
      <c r="Z744" s="1">
        <f>MIN($I744)</f>
        <v>0</v>
      </c>
      <c r="AA744" s="1">
        <f>MIN($J744)</f>
        <v>0</v>
      </c>
      <c r="AB744" s="1">
        <f>MIN($K744)</f>
        <v>0</v>
      </c>
      <c r="AC744" s="1">
        <f>MIN($M744)</f>
        <v>0</v>
      </c>
      <c r="AD744" s="1">
        <f>MIN($N744)</f>
        <v>0</v>
      </c>
      <c r="AE744" s="1">
        <f>MIN($P744)</f>
        <v>0</v>
      </c>
      <c r="AF744" s="1">
        <f>MIN($Q744)</f>
        <v>0</v>
      </c>
      <c r="AG744" s="1">
        <f>MIN($R744)</f>
        <v>0</v>
      </c>
      <c r="AH744" s="1">
        <f>MEDIAN($B744)</f>
        <v>0</v>
      </c>
      <c r="AI744" s="1">
        <f>MEDIAN($C744)</f>
        <v>0</v>
      </c>
      <c r="AJ744" s="1">
        <f>MEDIAN($D744)</f>
        <v>0</v>
      </c>
      <c r="AK744" s="1">
        <f>MEDIAN($E744)</f>
        <v>0</v>
      </c>
      <c r="AL744" s="1">
        <f>MEDIAN($F744)</f>
        <v>0</v>
      </c>
      <c r="AM744" s="1">
        <f>MEDIAN($G744)</f>
        <v>0</v>
      </c>
      <c r="AN744" s="1">
        <f>MEDIAN($H744)</f>
        <v>0</v>
      </c>
      <c r="AO744" s="1">
        <f>MEDIAN($I744)</f>
        <v>0</v>
      </c>
      <c r="AP744" s="1">
        <f>MEDIAN($J744)</f>
        <v>0</v>
      </c>
      <c r="AQ744" s="1">
        <f>MEDIAN($K744)</f>
        <v>0</v>
      </c>
      <c r="AR744" s="1">
        <f>MEDIAN($M744)</f>
        <v>0</v>
      </c>
      <c r="AS744" s="1">
        <f>MEDIAN($N744)</f>
        <v>0</v>
      </c>
      <c r="AT744" s="1">
        <f>MEDIAN($P744)</f>
        <v>0</v>
      </c>
      <c r="AU744" s="1">
        <f>MEDIAN($Q744)</f>
        <v>0</v>
      </c>
      <c r="AV744" s="1">
        <f>MEDIAN($R744)</f>
        <v>0</v>
      </c>
      <c r="AW744" s="1">
        <f>MAX($B744)</f>
        <v>0</v>
      </c>
      <c r="AX744" s="1">
        <f>MAX($C744)</f>
        <v>0</v>
      </c>
      <c r="AY744" s="1">
        <f>MAX($D744)</f>
        <v>0</v>
      </c>
      <c r="AZ744" s="1">
        <f>MAX($E744)</f>
        <v>0</v>
      </c>
      <c r="BA744" s="1">
        <f>MAX($F744)</f>
        <v>0</v>
      </c>
      <c r="BB744" s="1">
        <f>MAX($G744)</f>
        <v>0</v>
      </c>
      <c r="BC744" s="1">
        <f>MAX($H744)</f>
        <v>0</v>
      </c>
      <c r="BD744" s="1">
        <f>MAX($I744)</f>
        <v>0</v>
      </c>
      <c r="BE744" s="1">
        <f>MAX($J744)</f>
        <v>0</v>
      </c>
      <c r="BF744" s="1">
        <f>MAX($K744)</f>
        <v>0</v>
      </c>
      <c r="BG744" s="1">
        <f>MAX($M744)</f>
        <v>0</v>
      </c>
      <c r="BH744" s="1">
        <f>MAX($N744)</f>
        <v>0</v>
      </c>
      <c r="BI744" s="1">
        <f>MAX($P744)</f>
        <v>0</v>
      </c>
      <c r="BJ744" s="1">
        <f>MAX($Q744)</f>
        <v>0</v>
      </c>
      <c r="BK744" s="1">
        <f>MAX($R744)</f>
        <v>0</v>
      </c>
    </row>
    <row r="745" spans="1:63">
      <c r="A745" s="1" t="s">
        <v>259</v>
      </c>
      <c r="B745" s="1" cm="1">
        <f t="array" ref="B745">_xlfn.SWITCH($A$2,"average", AVERAGE(Instances!B745:Instances!B745),"median", MEDIAN(Instances!B745:Instances!B745),"min", MIN(Instances!B745:Instances!B745),"max", MAX(Instances!B745:Instances!B745),"diff", MAX(Instances!B745:Instances!B745)-MIN(Instances!B745:Instances!B745))</f>
        <v>0</v>
      </c>
      <c r="C745" s="1" cm="1">
        <f t="array" ref="C745">_xlfn.SWITCH($A$2,"average", AVERAGE(Instances!C745:Instances!C745),"median", MEDIAN(Instances!C745:Instances!C745),"min", MIN(Instances!C745:Instances!C745),"max", MAX(Instances!C745:Instances!C745),"diff", MAX(Instances!C745:Instances!C745)-MIN(Instances!C745:Instances!C745))</f>
        <v>0</v>
      </c>
      <c r="D745" s="1" cm="1">
        <f t="array" ref="D745">_xlfn.SWITCH($A$2,"average", AVERAGE(Instances!D745:Instances!D745),"median", MEDIAN(Instances!D745:Instances!D745),"min", MIN(Instances!D745:Instances!D745),"max", MAX(Instances!D745:Instances!D745),"diff", MAX(Instances!D745:Instances!D745)-MIN(Instances!D745:Instances!D745))</f>
        <v>0</v>
      </c>
      <c r="E745" s="1" cm="1">
        <f t="array" ref="E745">_xlfn.SWITCH($A$2,"average", AVERAGE(Instances!E745:Instances!E745),"median", MEDIAN(Instances!E745:Instances!E745),"min", MIN(Instances!E745:Instances!E745),"max", MAX(Instances!E745:Instances!E745),"diff", MAX(Instances!E745:Instances!E745)-MIN(Instances!E745:Instances!E745))</f>
        <v>0</v>
      </c>
      <c r="F745" s="1" cm="1">
        <f t="array" ref="F745">_xlfn.SWITCH($A$2,"average", AVERAGE(Instances!F745:Instances!F745),"median", MEDIAN(Instances!F745:Instances!F745),"min", MIN(Instances!F745:Instances!F745),"max", MAX(Instances!F745:Instances!F745),"diff", MAX(Instances!F745:Instances!F745)-MIN(Instances!F745:Instances!F745))</f>
        <v>0</v>
      </c>
      <c r="G745" s="1" cm="1">
        <f t="array" ref="G745">_xlfn.SWITCH($A$2,"average", AVERAGE(Instances!G745:Instances!G745),"median", MEDIAN(Instances!G745:Instances!G745),"min", MIN(Instances!G745:Instances!G745),"max", MAX(Instances!G745:Instances!G745),"diff", MAX(Instances!G745:Instances!G745)-MIN(Instances!G745:Instances!G745))</f>
        <v>0</v>
      </c>
      <c r="H745" s="1" cm="1">
        <f t="array" ref="H745">_xlfn.SWITCH($A$2,"average", AVERAGE(Instances!H745:Instances!H745),"median", MEDIAN(Instances!H745:Instances!H745),"min", MIN(Instances!H745:Instances!H745),"max", MAX(Instances!H745:Instances!H745),"diff", MAX(Instances!H745:Instances!H745)-MIN(Instances!H745:Instances!H745))</f>
        <v>0</v>
      </c>
      <c r="I745" s="1" cm="1">
        <f t="array" ref="I745">_xlfn.SWITCH($A$2,"average", AVERAGE(Instances!I745:Instances!I745),"median", MEDIAN(Instances!I745:Instances!I745),"min", MIN(Instances!I745:Instances!I745),"max", MAX(Instances!I745:Instances!I745),"diff", MAX(Instances!I745:Instances!I745)-MIN(Instances!I745:Instances!I745))</f>
        <v>0</v>
      </c>
      <c r="J745" s="1" cm="1">
        <f t="array" ref="J745">_xlfn.SWITCH($A$2,"average", AVERAGE(Instances!J745:Instances!J745),"median", MEDIAN(Instances!J745:Instances!J745),"min", MIN(Instances!J745:Instances!J745),"max", MAX(Instances!J745:Instances!J745),"diff", MAX(Instances!J745:Instances!J745)-MIN(Instances!J745:Instances!J745))</f>
        <v>0</v>
      </c>
      <c r="K745" s="1" cm="1">
        <f t="array" ref="K745">_xlfn.SWITCH($A$2,"average", AVERAGE(Instances!K745:Instances!K745),"median", MEDIAN(Instances!K745:Instances!K745),"min", MIN(Instances!K745:Instances!K745),"max", MAX(Instances!K745:Instances!K745),"diff", MAX(Instances!K745:Instances!K745)-MIN(Instances!K745:Instances!K745))</f>
        <v>0</v>
      </c>
      <c r="L745" s="1"/>
      <c r="M745" s="1" cm="1">
        <f t="array" ref="M745">_xlfn.SWITCH($A$2,"average", AVERAGE(Instances!M745:Instances!M745),"median", MEDIAN(Instances!M745:Instances!M745),"min", MIN(Instances!M745:Instances!M745),"max", MAX(Instances!M745:Instances!M745),"diff", MAX(Instances!M745:Instances!M745)-MIN(Instances!M745:Instances!M745))</f>
        <v>0</v>
      </c>
      <c r="N745" s="1" cm="1">
        <f t="array" ref="N745">_xlfn.SWITCH($A$2,"average", AVERAGE(Instances!N745:Instances!N745),"median", MEDIAN(Instances!N745:Instances!N745),"min", MIN(Instances!N745:Instances!N745),"max", MAX(Instances!N745:Instances!N745),"diff", MAX(Instances!N745:Instances!N745)-MIN(Instances!N745:Instances!N745))</f>
        <v>0</v>
      </c>
      <c r="O745" s="1"/>
      <c r="P745" s="1" cm="1">
        <f t="array" ref="P745">_xlfn.SWITCH($A$2,"average", AVERAGE(Instances!P745:Instances!P745),"median", MEDIAN(Instances!P745:Instances!P745),"min", MIN(Instances!P745:Instances!P745),"max", MAX(Instances!P745:Instances!P745),"diff", MAX(Instances!P745:Instances!P745)-MIN(Instances!P745:Instances!P745))</f>
        <v>0</v>
      </c>
      <c r="Q745" s="1" cm="1">
        <f t="array" ref="Q745">_xlfn.SWITCH($A$2,"average", AVERAGE(Instances!Q745:Instances!Q745),"median", MEDIAN(Instances!Q745:Instances!Q745),"min", MIN(Instances!Q745:Instances!Q745),"max", MAX(Instances!Q745:Instances!Q745),"diff", MAX(Instances!Q745:Instances!Q745)-MIN(Instances!Q745:Instances!Q745))</f>
        <v>0</v>
      </c>
      <c r="R745" s="1" cm="1">
        <f t="array" ref="R745">_xlfn.SWITCH($A$2,"average", AVERAGE(Instances!R745:Instances!R745),"median", MEDIAN(Instances!R745:Instances!R745),"min", MIN(Instances!R745:Instances!R745),"max", MAX(Instances!R745:Instances!R745),"diff", MAX(Instances!R745:Instances!R745)-MIN(Instances!R745:Instances!R745))</f>
        <v>0</v>
      </c>
      <c r="S745" s="1">
        <f>MIN($B745)</f>
        <v>0</v>
      </c>
      <c r="T745" s="1">
        <f>MIN($C745)</f>
        <v>0</v>
      </c>
      <c r="U745" s="1">
        <f>MIN($D745)</f>
        <v>0</v>
      </c>
      <c r="V745" s="1">
        <f>MIN($E745)</f>
        <v>0</v>
      </c>
      <c r="W745" s="1">
        <f>MIN($F745)</f>
        <v>0</v>
      </c>
      <c r="X745" s="1">
        <f>MIN($G745)</f>
        <v>0</v>
      </c>
      <c r="Y745" s="1">
        <f>MIN($H745)</f>
        <v>0</v>
      </c>
      <c r="Z745" s="1">
        <f>MIN($I745)</f>
        <v>0</v>
      </c>
      <c r="AA745" s="1">
        <f>MIN($J745)</f>
        <v>0</v>
      </c>
      <c r="AB745" s="1">
        <f>MIN($K745)</f>
        <v>0</v>
      </c>
      <c r="AC745" s="1">
        <f>MIN($M745)</f>
        <v>0</v>
      </c>
      <c r="AD745" s="1">
        <f>MIN($N745)</f>
        <v>0</v>
      </c>
      <c r="AE745" s="1">
        <f>MIN($P745)</f>
        <v>0</v>
      </c>
      <c r="AF745" s="1">
        <f>MIN($Q745)</f>
        <v>0</v>
      </c>
      <c r="AG745" s="1">
        <f>MIN($R745)</f>
        <v>0</v>
      </c>
      <c r="AH745" s="1">
        <f>MEDIAN($B745)</f>
        <v>0</v>
      </c>
      <c r="AI745" s="1">
        <f>MEDIAN($C745)</f>
        <v>0</v>
      </c>
      <c r="AJ745" s="1">
        <f>MEDIAN($D745)</f>
        <v>0</v>
      </c>
      <c r="AK745" s="1">
        <f>MEDIAN($E745)</f>
        <v>0</v>
      </c>
      <c r="AL745" s="1">
        <f>MEDIAN($F745)</f>
        <v>0</v>
      </c>
      <c r="AM745" s="1">
        <f>MEDIAN($G745)</f>
        <v>0</v>
      </c>
      <c r="AN745" s="1">
        <f>MEDIAN($H745)</f>
        <v>0</v>
      </c>
      <c r="AO745" s="1">
        <f>MEDIAN($I745)</f>
        <v>0</v>
      </c>
      <c r="AP745" s="1">
        <f>MEDIAN($J745)</f>
        <v>0</v>
      </c>
      <c r="AQ745" s="1">
        <f>MEDIAN($K745)</f>
        <v>0</v>
      </c>
      <c r="AR745" s="1">
        <f>MEDIAN($M745)</f>
        <v>0</v>
      </c>
      <c r="AS745" s="1">
        <f>MEDIAN($N745)</f>
        <v>0</v>
      </c>
      <c r="AT745" s="1">
        <f>MEDIAN($P745)</f>
        <v>0</v>
      </c>
      <c r="AU745" s="1">
        <f>MEDIAN($Q745)</f>
        <v>0</v>
      </c>
      <c r="AV745" s="1">
        <f>MEDIAN($R745)</f>
        <v>0</v>
      </c>
      <c r="AW745" s="1">
        <f>MAX($B745)</f>
        <v>0</v>
      </c>
      <c r="AX745" s="1">
        <f>MAX($C745)</f>
        <v>0</v>
      </c>
      <c r="AY745" s="1">
        <f>MAX($D745)</f>
        <v>0</v>
      </c>
      <c r="AZ745" s="1">
        <f>MAX($E745)</f>
        <v>0</v>
      </c>
      <c r="BA745" s="1">
        <f>MAX($F745)</f>
        <v>0</v>
      </c>
      <c r="BB745" s="1">
        <f>MAX($G745)</f>
        <v>0</v>
      </c>
      <c r="BC745" s="1">
        <f>MAX($H745)</f>
        <v>0</v>
      </c>
      <c r="BD745" s="1">
        <f>MAX($I745)</f>
        <v>0</v>
      </c>
      <c r="BE745" s="1">
        <f>MAX($J745)</f>
        <v>0</v>
      </c>
      <c r="BF745" s="1">
        <f>MAX($K745)</f>
        <v>0</v>
      </c>
      <c r="BG745" s="1">
        <f>MAX($M745)</f>
        <v>0</v>
      </c>
      <c r="BH745" s="1">
        <f>MAX($N745)</f>
        <v>0</v>
      </c>
      <c r="BI745" s="1">
        <f>MAX($P745)</f>
        <v>0</v>
      </c>
      <c r="BJ745" s="1">
        <f>MAX($Q745)</f>
        <v>0</v>
      </c>
      <c r="BK745" s="1">
        <f>MAX($R745)</f>
        <v>0</v>
      </c>
    </row>
    <row r="746" spans="1:63">
      <c r="A746" s="1" t="s">
        <v>260</v>
      </c>
      <c r="B746" s="1" cm="1">
        <f t="array" ref="B746">_xlfn.SWITCH($A$2,"average", AVERAGE(Instances!B746:Instances!B746),"median", MEDIAN(Instances!B746:Instances!B746),"min", MIN(Instances!B746:Instances!B746),"max", MAX(Instances!B746:Instances!B746),"diff", MAX(Instances!B746:Instances!B746)-MIN(Instances!B746:Instances!B746))</f>
        <v>0</v>
      </c>
      <c r="C746" s="1" cm="1">
        <f t="array" ref="C746">_xlfn.SWITCH($A$2,"average", AVERAGE(Instances!C746:Instances!C746),"median", MEDIAN(Instances!C746:Instances!C746),"min", MIN(Instances!C746:Instances!C746),"max", MAX(Instances!C746:Instances!C746),"diff", MAX(Instances!C746:Instances!C746)-MIN(Instances!C746:Instances!C746))</f>
        <v>0</v>
      </c>
      <c r="D746" s="1" cm="1">
        <f t="array" ref="D746">_xlfn.SWITCH($A$2,"average", AVERAGE(Instances!D746:Instances!D746),"median", MEDIAN(Instances!D746:Instances!D746),"min", MIN(Instances!D746:Instances!D746),"max", MAX(Instances!D746:Instances!D746),"diff", MAX(Instances!D746:Instances!D746)-MIN(Instances!D746:Instances!D746))</f>
        <v>0</v>
      </c>
      <c r="E746" s="1" cm="1">
        <f t="array" ref="E746">_xlfn.SWITCH($A$2,"average", AVERAGE(Instances!E746:Instances!E746),"median", MEDIAN(Instances!E746:Instances!E746),"min", MIN(Instances!E746:Instances!E746),"max", MAX(Instances!E746:Instances!E746),"diff", MAX(Instances!E746:Instances!E746)-MIN(Instances!E746:Instances!E746))</f>
        <v>0</v>
      </c>
      <c r="F746" s="1" cm="1">
        <f t="array" ref="F746">_xlfn.SWITCH($A$2,"average", AVERAGE(Instances!F746:Instances!F746),"median", MEDIAN(Instances!F746:Instances!F746),"min", MIN(Instances!F746:Instances!F746),"max", MAX(Instances!F746:Instances!F746),"diff", MAX(Instances!F746:Instances!F746)-MIN(Instances!F746:Instances!F746))</f>
        <v>0</v>
      </c>
      <c r="G746" s="1" cm="1">
        <f t="array" ref="G746">_xlfn.SWITCH($A$2,"average", AVERAGE(Instances!G746:Instances!G746),"median", MEDIAN(Instances!G746:Instances!G746),"min", MIN(Instances!G746:Instances!G746),"max", MAX(Instances!G746:Instances!G746),"diff", MAX(Instances!G746:Instances!G746)-MIN(Instances!G746:Instances!G746))</f>
        <v>0</v>
      </c>
      <c r="H746" s="1" cm="1">
        <f t="array" ref="H746">_xlfn.SWITCH($A$2,"average", AVERAGE(Instances!H746:Instances!H746),"median", MEDIAN(Instances!H746:Instances!H746),"min", MIN(Instances!H746:Instances!H746),"max", MAX(Instances!H746:Instances!H746),"diff", MAX(Instances!H746:Instances!H746)-MIN(Instances!H746:Instances!H746))</f>
        <v>0</v>
      </c>
      <c r="I746" s="1" cm="1">
        <f t="array" ref="I746">_xlfn.SWITCH($A$2,"average", AVERAGE(Instances!I746:Instances!I746),"median", MEDIAN(Instances!I746:Instances!I746),"min", MIN(Instances!I746:Instances!I746),"max", MAX(Instances!I746:Instances!I746),"diff", MAX(Instances!I746:Instances!I746)-MIN(Instances!I746:Instances!I746))</f>
        <v>0</v>
      </c>
      <c r="J746" s="1" cm="1">
        <f t="array" ref="J746">_xlfn.SWITCH($A$2,"average", AVERAGE(Instances!J746:Instances!J746),"median", MEDIAN(Instances!J746:Instances!J746),"min", MIN(Instances!J746:Instances!J746),"max", MAX(Instances!J746:Instances!J746),"diff", MAX(Instances!J746:Instances!J746)-MIN(Instances!J746:Instances!J746))</f>
        <v>0</v>
      </c>
      <c r="K746" s="1" cm="1">
        <f t="array" ref="K746">_xlfn.SWITCH($A$2,"average", AVERAGE(Instances!K746:Instances!K746),"median", MEDIAN(Instances!K746:Instances!K746),"min", MIN(Instances!K746:Instances!K746),"max", MAX(Instances!K746:Instances!K746),"diff", MAX(Instances!K746:Instances!K746)-MIN(Instances!K746:Instances!K746))</f>
        <v>0</v>
      </c>
      <c r="L746" s="1"/>
      <c r="M746" s="1" cm="1">
        <f t="array" ref="M746">_xlfn.SWITCH($A$2,"average", AVERAGE(Instances!M746:Instances!M746),"median", MEDIAN(Instances!M746:Instances!M746),"min", MIN(Instances!M746:Instances!M746),"max", MAX(Instances!M746:Instances!M746),"diff", MAX(Instances!M746:Instances!M746)-MIN(Instances!M746:Instances!M746))</f>
        <v>0</v>
      </c>
      <c r="N746" s="1" cm="1">
        <f t="array" ref="N746">_xlfn.SWITCH($A$2,"average", AVERAGE(Instances!N746:Instances!N746),"median", MEDIAN(Instances!N746:Instances!N746),"min", MIN(Instances!N746:Instances!N746),"max", MAX(Instances!N746:Instances!N746),"diff", MAX(Instances!N746:Instances!N746)-MIN(Instances!N746:Instances!N746))</f>
        <v>0</v>
      </c>
      <c r="O746" s="1"/>
      <c r="P746" s="1" cm="1">
        <f t="array" ref="P746">_xlfn.SWITCH($A$2,"average", AVERAGE(Instances!P746:Instances!P746),"median", MEDIAN(Instances!P746:Instances!P746),"min", MIN(Instances!P746:Instances!P746),"max", MAX(Instances!P746:Instances!P746),"diff", MAX(Instances!P746:Instances!P746)-MIN(Instances!P746:Instances!P746))</f>
        <v>0</v>
      </c>
      <c r="Q746" s="1" cm="1">
        <f t="array" ref="Q746">_xlfn.SWITCH($A$2,"average", AVERAGE(Instances!Q746:Instances!Q746),"median", MEDIAN(Instances!Q746:Instances!Q746),"min", MIN(Instances!Q746:Instances!Q746),"max", MAX(Instances!Q746:Instances!Q746),"diff", MAX(Instances!Q746:Instances!Q746)-MIN(Instances!Q746:Instances!Q746))</f>
        <v>0</v>
      </c>
      <c r="R746" s="1" cm="1">
        <f t="array" ref="R746">_xlfn.SWITCH($A$2,"average", AVERAGE(Instances!R746:Instances!R746),"median", MEDIAN(Instances!R746:Instances!R746),"min", MIN(Instances!R746:Instances!R746),"max", MAX(Instances!R746:Instances!R746),"diff", MAX(Instances!R746:Instances!R746)-MIN(Instances!R746:Instances!R746))</f>
        <v>0</v>
      </c>
      <c r="S746" s="1">
        <f>MIN($B746)</f>
        <v>0</v>
      </c>
      <c r="T746" s="1">
        <f>MIN($C746)</f>
        <v>0</v>
      </c>
      <c r="U746" s="1">
        <f>MIN($D746)</f>
        <v>0</v>
      </c>
      <c r="V746" s="1">
        <f>MIN($E746)</f>
        <v>0</v>
      </c>
      <c r="W746" s="1">
        <f>MIN($F746)</f>
        <v>0</v>
      </c>
      <c r="X746" s="1">
        <f>MIN($G746)</f>
        <v>0</v>
      </c>
      <c r="Y746" s="1">
        <f>MIN($H746)</f>
        <v>0</v>
      </c>
      <c r="Z746" s="1">
        <f>MIN($I746)</f>
        <v>0</v>
      </c>
      <c r="AA746" s="1">
        <f>MIN($J746)</f>
        <v>0</v>
      </c>
      <c r="AB746" s="1">
        <f>MIN($K746)</f>
        <v>0</v>
      </c>
      <c r="AC746" s="1">
        <f>MIN($M746)</f>
        <v>0</v>
      </c>
      <c r="AD746" s="1">
        <f>MIN($N746)</f>
        <v>0</v>
      </c>
      <c r="AE746" s="1">
        <f>MIN($P746)</f>
        <v>0</v>
      </c>
      <c r="AF746" s="1">
        <f>MIN($Q746)</f>
        <v>0</v>
      </c>
      <c r="AG746" s="1">
        <f>MIN($R746)</f>
        <v>0</v>
      </c>
      <c r="AH746" s="1">
        <f>MEDIAN($B746)</f>
        <v>0</v>
      </c>
      <c r="AI746" s="1">
        <f>MEDIAN($C746)</f>
        <v>0</v>
      </c>
      <c r="AJ746" s="1">
        <f>MEDIAN($D746)</f>
        <v>0</v>
      </c>
      <c r="AK746" s="1">
        <f>MEDIAN($E746)</f>
        <v>0</v>
      </c>
      <c r="AL746" s="1">
        <f>MEDIAN($F746)</f>
        <v>0</v>
      </c>
      <c r="AM746" s="1">
        <f>MEDIAN($G746)</f>
        <v>0</v>
      </c>
      <c r="AN746" s="1">
        <f>MEDIAN($H746)</f>
        <v>0</v>
      </c>
      <c r="AO746" s="1">
        <f>MEDIAN($I746)</f>
        <v>0</v>
      </c>
      <c r="AP746" s="1">
        <f>MEDIAN($J746)</f>
        <v>0</v>
      </c>
      <c r="AQ746" s="1">
        <f>MEDIAN($K746)</f>
        <v>0</v>
      </c>
      <c r="AR746" s="1">
        <f>MEDIAN($M746)</f>
        <v>0</v>
      </c>
      <c r="AS746" s="1">
        <f>MEDIAN($N746)</f>
        <v>0</v>
      </c>
      <c r="AT746" s="1">
        <f>MEDIAN($P746)</f>
        <v>0</v>
      </c>
      <c r="AU746" s="1">
        <f>MEDIAN($Q746)</f>
        <v>0</v>
      </c>
      <c r="AV746" s="1">
        <f>MEDIAN($R746)</f>
        <v>0</v>
      </c>
      <c r="AW746" s="1">
        <f>MAX($B746)</f>
        <v>0</v>
      </c>
      <c r="AX746" s="1">
        <f>MAX($C746)</f>
        <v>0</v>
      </c>
      <c r="AY746" s="1">
        <f>MAX($D746)</f>
        <v>0</v>
      </c>
      <c r="AZ746" s="1">
        <f>MAX($E746)</f>
        <v>0</v>
      </c>
      <c r="BA746" s="1">
        <f>MAX($F746)</f>
        <v>0</v>
      </c>
      <c r="BB746" s="1">
        <f>MAX($G746)</f>
        <v>0</v>
      </c>
      <c r="BC746" s="1">
        <f>MAX($H746)</f>
        <v>0</v>
      </c>
      <c r="BD746" s="1">
        <f>MAX($I746)</f>
        <v>0</v>
      </c>
      <c r="BE746" s="1">
        <f>MAX($J746)</f>
        <v>0</v>
      </c>
      <c r="BF746" s="1">
        <f>MAX($K746)</f>
        <v>0</v>
      </c>
      <c r="BG746" s="1">
        <f>MAX($M746)</f>
        <v>0</v>
      </c>
      <c r="BH746" s="1">
        <f>MAX($N746)</f>
        <v>0</v>
      </c>
      <c r="BI746" s="1">
        <f>MAX($P746)</f>
        <v>0</v>
      </c>
      <c r="BJ746" s="1">
        <f>MAX($Q746)</f>
        <v>0</v>
      </c>
      <c r="BK746" s="1">
        <f>MAX($R746)</f>
        <v>0</v>
      </c>
    </row>
    <row r="747" spans="1:63">
      <c r="A747" s="1" t="s">
        <v>261</v>
      </c>
      <c r="B747" s="1" cm="1">
        <f t="array" ref="B747">_xlfn.SWITCH($A$2,"average", AVERAGE(Instances!B747:Instances!B747),"median", MEDIAN(Instances!B747:Instances!B747),"min", MIN(Instances!B747:Instances!B747),"max", MAX(Instances!B747:Instances!B747),"diff", MAX(Instances!B747:Instances!B747)-MIN(Instances!B747:Instances!B747))</f>
        <v>0</v>
      </c>
      <c r="C747" s="1" cm="1">
        <f t="array" ref="C747">_xlfn.SWITCH($A$2,"average", AVERAGE(Instances!C747:Instances!C747),"median", MEDIAN(Instances!C747:Instances!C747),"min", MIN(Instances!C747:Instances!C747),"max", MAX(Instances!C747:Instances!C747),"diff", MAX(Instances!C747:Instances!C747)-MIN(Instances!C747:Instances!C747))</f>
        <v>0</v>
      </c>
      <c r="D747" s="1" cm="1">
        <f t="array" ref="D747">_xlfn.SWITCH($A$2,"average", AVERAGE(Instances!D747:Instances!D747),"median", MEDIAN(Instances!D747:Instances!D747),"min", MIN(Instances!D747:Instances!D747),"max", MAX(Instances!D747:Instances!D747),"diff", MAX(Instances!D747:Instances!D747)-MIN(Instances!D747:Instances!D747))</f>
        <v>0</v>
      </c>
      <c r="E747" s="1" cm="1">
        <f t="array" ref="E747">_xlfn.SWITCH($A$2,"average", AVERAGE(Instances!E747:Instances!E747),"median", MEDIAN(Instances!E747:Instances!E747),"min", MIN(Instances!E747:Instances!E747),"max", MAX(Instances!E747:Instances!E747),"diff", MAX(Instances!E747:Instances!E747)-MIN(Instances!E747:Instances!E747))</f>
        <v>0</v>
      </c>
      <c r="F747" s="1" cm="1">
        <f t="array" ref="F747">_xlfn.SWITCH($A$2,"average", AVERAGE(Instances!F747:Instances!F747),"median", MEDIAN(Instances!F747:Instances!F747),"min", MIN(Instances!F747:Instances!F747),"max", MAX(Instances!F747:Instances!F747),"diff", MAX(Instances!F747:Instances!F747)-MIN(Instances!F747:Instances!F747))</f>
        <v>0</v>
      </c>
      <c r="G747" s="1" cm="1">
        <f t="array" ref="G747">_xlfn.SWITCH($A$2,"average", AVERAGE(Instances!G747:Instances!G747),"median", MEDIAN(Instances!G747:Instances!G747),"min", MIN(Instances!G747:Instances!G747),"max", MAX(Instances!G747:Instances!G747),"diff", MAX(Instances!G747:Instances!G747)-MIN(Instances!G747:Instances!G747))</f>
        <v>0</v>
      </c>
      <c r="H747" s="1" cm="1">
        <f t="array" ref="H747">_xlfn.SWITCH($A$2,"average", AVERAGE(Instances!H747:Instances!H747),"median", MEDIAN(Instances!H747:Instances!H747),"min", MIN(Instances!H747:Instances!H747),"max", MAX(Instances!H747:Instances!H747),"diff", MAX(Instances!H747:Instances!H747)-MIN(Instances!H747:Instances!H747))</f>
        <v>0</v>
      </c>
      <c r="I747" s="1" cm="1">
        <f t="array" ref="I747">_xlfn.SWITCH($A$2,"average", AVERAGE(Instances!I747:Instances!I747),"median", MEDIAN(Instances!I747:Instances!I747),"min", MIN(Instances!I747:Instances!I747),"max", MAX(Instances!I747:Instances!I747),"diff", MAX(Instances!I747:Instances!I747)-MIN(Instances!I747:Instances!I747))</f>
        <v>0</v>
      </c>
      <c r="J747" s="1" cm="1">
        <f t="array" ref="J747">_xlfn.SWITCH($A$2,"average", AVERAGE(Instances!J747:Instances!J747),"median", MEDIAN(Instances!J747:Instances!J747),"min", MIN(Instances!J747:Instances!J747),"max", MAX(Instances!J747:Instances!J747),"diff", MAX(Instances!J747:Instances!J747)-MIN(Instances!J747:Instances!J747))</f>
        <v>0</v>
      </c>
      <c r="K747" s="1" cm="1">
        <f t="array" ref="K747">_xlfn.SWITCH($A$2,"average", AVERAGE(Instances!K747:Instances!K747),"median", MEDIAN(Instances!K747:Instances!K747),"min", MIN(Instances!K747:Instances!K747),"max", MAX(Instances!K747:Instances!K747),"diff", MAX(Instances!K747:Instances!K747)-MIN(Instances!K747:Instances!K747))</f>
        <v>0</v>
      </c>
      <c r="L747" s="1"/>
      <c r="M747" s="1" cm="1">
        <f t="array" ref="M747">_xlfn.SWITCH($A$2,"average", AVERAGE(Instances!M747:Instances!M747),"median", MEDIAN(Instances!M747:Instances!M747),"min", MIN(Instances!M747:Instances!M747),"max", MAX(Instances!M747:Instances!M747),"diff", MAX(Instances!M747:Instances!M747)-MIN(Instances!M747:Instances!M747))</f>
        <v>0</v>
      </c>
      <c r="N747" s="1" cm="1">
        <f t="array" ref="N747">_xlfn.SWITCH($A$2,"average", AVERAGE(Instances!N747:Instances!N747),"median", MEDIAN(Instances!N747:Instances!N747),"min", MIN(Instances!N747:Instances!N747),"max", MAX(Instances!N747:Instances!N747),"diff", MAX(Instances!N747:Instances!N747)-MIN(Instances!N747:Instances!N747))</f>
        <v>0</v>
      </c>
      <c r="O747" s="1"/>
      <c r="P747" s="1" cm="1">
        <f t="array" ref="P747">_xlfn.SWITCH($A$2,"average", AVERAGE(Instances!P747:Instances!P747),"median", MEDIAN(Instances!P747:Instances!P747),"min", MIN(Instances!P747:Instances!P747),"max", MAX(Instances!P747:Instances!P747),"diff", MAX(Instances!P747:Instances!P747)-MIN(Instances!P747:Instances!P747))</f>
        <v>0</v>
      </c>
      <c r="Q747" s="1" cm="1">
        <f t="array" ref="Q747">_xlfn.SWITCH($A$2,"average", AVERAGE(Instances!Q747:Instances!Q747),"median", MEDIAN(Instances!Q747:Instances!Q747),"min", MIN(Instances!Q747:Instances!Q747),"max", MAX(Instances!Q747:Instances!Q747),"diff", MAX(Instances!Q747:Instances!Q747)-MIN(Instances!Q747:Instances!Q747))</f>
        <v>0</v>
      </c>
      <c r="R747" s="1" cm="1">
        <f t="array" ref="R747">_xlfn.SWITCH($A$2,"average", AVERAGE(Instances!R747:Instances!R747),"median", MEDIAN(Instances!R747:Instances!R747),"min", MIN(Instances!R747:Instances!R747),"max", MAX(Instances!R747:Instances!R747),"diff", MAX(Instances!R747:Instances!R747)-MIN(Instances!R747:Instances!R747))</f>
        <v>0</v>
      </c>
      <c r="S747" s="1">
        <f>MIN($B747)</f>
        <v>0</v>
      </c>
      <c r="T747" s="1">
        <f>MIN($C747)</f>
        <v>0</v>
      </c>
      <c r="U747" s="1">
        <f>MIN($D747)</f>
        <v>0</v>
      </c>
      <c r="V747" s="1">
        <f>MIN($E747)</f>
        <v>0</v>
      </c>
      <c r="W747" s="1">
        <f>MIN($F747)</f>
        <v>0</v>
      </c>
      <c r="X747" s="1">
        <f>MIN($G747)</f>
        <v>0</v>
      </c>
      <c r="Y747" s="1">
        <f>MIN($H747)</f>
        <v>0</v>
      </c>
      <c r="Z747" s="1">
        <f>MIN($I747)</f>
        <v>0</v>
      </c>
      <c r="AA747" s="1">
        <f>MIN($J747)</f>
        <v>0</v>
      </c>
      <c r="AB747" s="1">
        <f>MIN($K747)</f>
        <v>0</v>
      </c>
      <c r="AC747" s="1">
        <f>MIN($M747)</f>
        <v>0</v>
      </c>
      <c r="AD747" s="1">
        <f>MIN($N747)</f>
        <v>0</v>
      </c>
      <c r="AE747" s="1">
        <f>MIN($P747)</f>
        <v>0</v>
      </c>
      <c r="AF747" s="1">
        <f>MIN($Q747)</f>
        <v>0</v>
      </c>
      <c r="AG747" s="1">
        <f>MIN($R747)</f>
        <v>0</v>
      </c>
      <c r="AH747" s="1">
        <f>MEDIAN($B747)</f>
        <v>0</v>
      </c>
      <c r="AI747" s="1">
        <f>MEDIAN($C747)</f>
        <v>0</v>
      </c>
      <c r="AJ747" s="1">
        <f>MEDIAN($D747)</f>
        <v>0</v>
      </c>
      <c r="AK747" s="1">
        <f>MEDIAN($E747)</f>
        <v>0</v>
      </c>
      <c r="AL747" s="1">
        <f>MEDIAN($F747)</f>
        <v>0</v>
      </c>
      <c r="AM747" s="1">
        <f>MEDIAN($G747)</f>
        <v>0</v>
      </c>
      <c r="AN747" s="1">
        <f>MEDIAN($H747)</f>
        <v>0</v>
      </c>
      <c r="AO747" s="1">
        <f>MEDIAN($I747)</f>
        <v>0</v>
      </c>
      <c r="AP747" s="1">
        <f>MEDIAN($J747)</f>
        <v>0</v>
      </c>
      <c r="AQ747" s="1">
        <f>MEDIAN($K747)</f>
        <v>0</v>
      </c>
      <c r="AR747" s="1">
        <f>MEDIAN($M747)</f>
        <v>0</v>
      </c>
      <c r="AS747" s="1">
        <f>MEDIAN($N747)</f>
        <v>0</v>
      </c>
      <c r="AT747" s="1">
        <f>MEDIAN($P747)</f>
        <v>0</v>
      </c>
      <c r="AU747" s="1">
        <f>MEDIAN($Q747)</f>
        <v>0</v>
      </c>
      <c r="AV747" s="1">
        <f>MEDIAN($R747)</f>
        <v>0</v>
      </c>
      <c r="AW747" s="1">
        <f>MAX($B747)</f>
        <v>0</v>
      </c>
      <c r="AX747" s="1">
        <f>MAX($C747)</f>
        <v>0</v>
      </c>
      <c r="AY747" s="1">
        <f>MAX($D747)</f>
        <v>0</v>
      </c>
      <c r="AZ747" s="1">
        <f>MAX($E747)</f>
        <v>0</v>
      </c>
      <c r="BA747" s="1">
        <f>MAX($F747)</f>
        <v>0</v>
      </c>
      <c r="BB747" s="1">
        <f>MAX($G747)</f>
        <v>0</v>
      </c>
      <c r="BC747" s="1">
        <f>MAX($H747)</f>
        <v>0</v>
      </c>
      <c r="BD747" s="1">
        <f>MAX($I747)</f>
        <v>0</v>
      </c>
      <c r="BE747" s="1">
        <f>MAX($J747)</f>
        <v>0</v>
      </c>
      <c r="BF747" s="1">
        <f>MAX($K747)</f>
        <v>0</v>
      </c>
      <c r="BG747" s="1">
        <f>MAX($M747)</f>
        <v>0</v>
      </c>
      <c r="BH747" s="1">
        <f>MAX($N747)</f>
        <v>0</v>
      </c>
      <c r="BI747" s="1">
        <f>MAX($P747)</f>
        <v>0</v>
      </c>
      <c r="BJ747" s="1">
        <f>MAX($Q747)</f>
        <v>0</v>
      </c>
      <c r="BK747" s="1">
        <f>MAX($R747)</f>
        <v>0</v>
      </c>
    </row>
    <row r="748" spans="1:63">
      <c r="A748" s="1" t="s">
        <v>262</v>
      </c>
      <c r="B748" s="1" cm="1">
        <f t="array" ref="B748">_xlfn.SWITCH($A$2,"average", AVERAGE(Instances!B748:Instances!B748),"median", MEDIAN(Instances!B748:Instances!B748),"min", MIN(Instances!B748:Instances!B748),"max", MAX(Instances!B748:Instances!B748),"diff", MAX(Instances!B748:Instances!B748)-MIN(Instances!B748:Instances!B748))</f>
        <v>0</v>
      </c>
      <c r="C748" s="1" cm="1">
        <f t="array" ref="C748">_xlfn.SWITCH($A$2,"average", AVERAGE(Instances!C748:Instances!C748),"median", MEDIAN(Instances!C748:Instances!C748),"min", MIN(Instances!C748:Instances!C748),"max", MAX(Instances!C748:Instances!C748),"diff", MAX(Instances!C748:Instances!C748)-MIN(Instances!C748:Instances!C748))</f>
        <v>0</v>
      </c>
      <c r="D748" s="1" cm="1">
        <f t="array" ref="D748">_xlfn.SWITCH($A$2,"average", AVERAGE(Instances!D748:Instances!D748),"median", MEDIAN(Instances!D748:Instances!D748),"min", MIN(Instances!D748:Instances!D748),"max", MAX(Instances!D748:Instances!D748),"diff", MAX(Instances!D748:Instances!D748)-MIN(Instances!D748:Instances!D748))</f>
        <v>0</v>
      </c>
      <c r="E748" s="1" cm="1">
        <f t="array" ref="E748">_xlfn.SWITCH($A$2,"average", AVERAGE(Instances!E748:Instances!E748),"median", MEDIAN(Instances!E748:Instances!E748),"min", MIN(Instances!E748:Instances!E748),"max", MAX(Instances!E748:Instances!E748),"diff", MAX(Instances!E748:Instances!E748)-MIN(Instances!E748:Instances!E748))</f>
        <v>0</v>
      </c>
      <c r="F748" s="1" cm="1">
        <f t="array" ref="F748">_xlfn.SWITCH($A$2,"average", AVERAGE(Instances!F748:Instances!F748),"median", MEDIAN(Instances!F748:Instances!F748),"min", MIN(Instances!F748:Instances!F748),"max", MAX(Instances!F748:Instances!F748),"diff", MAX(Instances!F748:Instances!F748)-MIN(Instances!F748:Instances!F748))</f>
        <v>0</v>
      </c>
      <c r="G748" s="1" cm="1">
        <f t="array" ref="G748">_xlfn.SWITCH($A$2,"average", AVERAGE(Instances!G748:Instances!G748),"median", MEDIAN(Instances!G748:Instances!G748),"min", MIN(Instances!G748:Instances!G748),"max", MAX(Instances!G748:Instances!G748),"diff", MAX(Instances!G748:Instances!G748)-MIN(Instances!G748:Instances!G748))</f>
        <v>0</v>
      </c>
      <c r="H748" s="1" cm="1">
        <f t="array" ref="H748">_xlfn.SWITCH($A$2,"average", AVERAGE(Instances!H748:Instances!H748),"median", MEDIAN(Instances!H748:Instances!H748),"min", MIN(Instances!H748:Instances!H748),"max", MAX(Instances!H748:Instances!H748),"diff", MAX(Instances!H748:Instances!H748)-MIN(Instances!H748:Instances!H748))</f>
        <v>0</v>
      </c>
      <c r="I748" s="1" cm="1">
        <f t="array" ref="I748">_xlfn.SWITCH($A$2,"average", AVERAGE(Instances!I748:Instances!I748),"median", MEDIAN(Instances!I748:Instances!I748),"min", MIN(Instances!I748:Instances!I748),"max", MAX(Instances!I748:Instances!I748),"diff", MAX(Instances!I748:Instances!I748)-MIN(Instances!I748:Instances!I748))</f>
        <v>0</v>
      </c>
      <c r="J748" s="1" cm="1">
        <f t="array" ref="J748">_xlfn.SWITCH($A$2,"average", AVERAGE(Instances!J748:Instances!J748),"median", MEDIAN(Instances!J748:Instances!J748),"min", MIN(Instances!J748:Instances!J748),"max", MAX(Instances!J748:Instances!J748),"diff", MAX(Instances!J748:Instances!J748)-MIN(Instances!J748:Instances!J748))</f>
        <v>0</v>
      </c>
      <c r="K748" s="1" cm="1">
        <f t="array" ref="K748">_xlfn.SWITCH($A$2,"average", AVERAGE(Instances!K748:Instances!K748),"median", MEDIAN(Instances!K748:Instances!K748),"min", MIN(Instances!K748:Instances!K748),"max", MAX(Instances!K748:Instances!K748),"diff", MAX(Instances!K748:Instances!K748)-MIN(Instances!K748:Instances!K748))</f>
        <v>0</v>
      </c>
      <c r="L748" s="1"/>
      <c r="M748" s="1" cm="1">
        <f t="array" ref="M748">_xlfn.SWITCH($A$2,"average", AVERAGE(Instances!M748:Instances!M748),"median", MEDIAN(Instances!M748:Instances!M748),"min", MIN(Instances!M748:Instances!M748),"max", MAX(Instances!M748:Instances!M748),"diff", MAX(Instances!M748:Instances!M748)-MIN(Instances!M748:Instances!M748))</f>
        <v>0</v>
      </c>
      <c r="N748" s="1" cm="1">
        <f t="array" ref="N748">_xlfn.SWITCH($A$2,"average", AVERAGE(Instances!N748:Instances!N748),"median", MEDIAN(Instances!N748:Instances!N748),"min", MIN(Instances!N748:Instances!N748),"max", MAX(Instances!N748:Instances!N748),"diff", MAX(Instances!N748:Instances!N748)-MIN(Instances!N748:Instances!N748))</f>
        <v>0</v>
      </c>
      <c r="O748" s="1"/>
      <c r="P748" s="1" cm="1">
        <f t="array" ref="P748">_xlfn.SWITCH($A$2,"average", AVERAGE(Instances!P748:Instances!P748),"median", MEDIAN(Instances!P748:Instances!P748),"min", MIN(Instances!P748:Instances!P748),"max", MAX(Instances!P748:Instances!P748),"diff", MAX(Instances!P748:Instances!P748)-MIN(Instances!P748:Instances!P748))</f>
        <v>0</v>
      </c>
      <c r="Q748" s="1" cm="1">
        <f t="array" ref="Q748">_xlfn.SWITCH($A$2,"average", AVERAGE(Instances!Q748:Instances!Q748),"median", MEDIAN(Instances!Q748:Instances!Q748),"min", MIN(Instances!Q748:Instances!Q748),"max", MAX(Instances!Q748:Instances!Q748),"diff", MAX(Instances!Q748:Instances!Q748)-MIN(Instances!Q748:Instances!Q748))</f>
        <v>0</v>
      </c>
      <c r="R748" s="1" cm="1">
        <f t="array" ref="R748">_xlfn.SWITCH($A$2,"average", AVERAGE(Instances!R748:Instances!R748),"median", MEDIAN(Instances!R748:Instances!R748),"min", MIN(Instances!R748:Instances!R748),"max", MAX(Instances!R748:Instances!R748),"diff", MAX(Instances!R748:Instances!R748)-MIN(Instances!R748:Instances!R748))</f>
        <v>0</v>
      </c>
      <c r="S748" s="1">
        <f>MIN($B748)</f>
        <v>0</v>
      </c>
      <c r="T748" s="1">
        <f>MIN($C748)</f>
        <v>0</v>
      </c>
      <c r="U748" s="1">
        <f>MIN($D748)</f>
        <v>0</v>
      </c>
      <c r="V748" s="1">
        <f>MIN($E748)</f>
        <v>0</v>
      </c>
      <c r="W748" s="1">
        <f>MIN($F748)</f>
        <v>0</v>
      </c>
      <c r="X748" s="1">
        <f>MIN($G748)</f>
        <v>0</v>
      </c>
      <c r="Y748" s="1">
        <f>MIN($H748)</f>
        <v>0</v>
      </c>
      <c r="Z748" s="1">
        <f>MIN($I748)</f>
        <v>0</v>
      </c>
      <c r="AA748" s="1">
        <f>MIN($J748)</f>
        <v>0</v>
      </c>
      <c r="AB748" s="1">
        <f>MIN($K748)</f>
        <v>0</v>
      </c>
      <c r="AC748" s="1">
        <f>MIN($M748)</f>
        <v>0</v>
      </c>
      <c r="AD748" s="1">
        <f>MIN($N748)</f>
        <v>0</v>
      </c>
      <c r="AE748" s="1">
        <f>MIN($P748)</f>
        <v>0</v>
      </c>
      <c r="AF748" s="1">
        <f>MIN($Q748)</f>
        <v>0</v>
      </c>
      <c r="AG748" s="1">
        <f>MIN($R748)</f>
        <v>0</v>
      </c>
      <c r="AH748" s="1">
        <f>MEDIAN($B748)</f>
        <v>0</v>
      </c>
      <c r="AI748" s="1">
        <f>MEDIAN($C748)</f>
        <v>0</v>
      </c>
      <c r="AJ748" s="1">
        <f>MEDIAN($D748)</f>
        <v>0</v>
      </c>
      <c r="AK748" s="1">
        <f>MEDIAN($E748)</f>
        <v>0</v>
      </c>
      <c r="AL748" s="1">
        <f>MEDIAN($F748)</f>
        <v>0</v>
      </c>
      <c r="AM748" s="1">
        <f>MEDIAN($G748)</f>
        <v>0</v>
      </c>
      <c r="AN748" s="1">
        <f>MEDIAN($H748)</f>
        <v>0</v>
      </c>
      <c r="AO748" s="1">
        <f>MEDIAN($I748)</f>
        <v>0</v>
      </c>
      <c r="AP748" s="1">
        <f>MEDIAN($J748)</f>
        <v>0</v>
      </c>
      <c r="AQ748" s="1">
        <f>MEDIAN($K748)</f>
        <v>0</v>
      </c>
      <c r="AR748" s="1">
        <f>MEDIAN($M748)</f>
        <v>0</v>
      </c>
      <c r="AS748" s="1">
        <f>MEDIAN($N748)</f>
        <v>0</v>
      </c>
      <c r="AT748" s="1">
        <f>MEDIAN($P748)</f>
        <v>0</v>
      </c>
      <c r="AU748" s="1">
        <f>MEDIAN($Q748)</f>
        <v>0</v>
      </c>
      <c r="AV748" s="1">
        <f>MEDIAN($R748)</f>
        <v>0</v>
      </c>
      <c r="AW748" s="1">
        <f>MAX($B748)</f>
        <v>0</v>
      </c>
      <c r="AX748" s="1">
        <f>MAX($C748)</f>
        <v>0</v>
      </c>
      <c r="AY748" s="1">
        <f>MAX($D748)</f>
        <v>0</v>
      </c>
      <c r="AZ748" s="1">
        <f>MAX($E748)</f>
        <v>0</v>
      </c>
      <c r="BA748" s="1">
        <f>MAX($F748)</f>
        <v>0</v>
      </c>
      <c r="BB748" s="1">
        <f>MAX($G748)</f>
        <v>0</v>
      </c>
      <c r="BC748" s="1">
        <f>MAX($H748)</f>
        <v>0</v>
      </c>
      <c r="BD748" s="1">
        <f>MAX($I748)</f>
        <v>0</v>
      </c>
      <c r="BE748" s="1">
        <f>MAX($J748)</f>
        <v>0</v>
      </c>
      <c r="BF748" s="1">
        <f>MAX($K748)</f>
        <v>0</v>
      </c>
      <c r="BG748" s="1">
        <f>MAX($M748)</f>
        <v>0</v>
      </c>
      <c r="BH748" s="1">
        <f>MAX($N748)</f>
        <v>0</v>
      </c>
      <c r="BI748" s="1">
        <f>MAX($P748)</f>
        <v>0</v>
      </c>
      <c r="BJ748" s="1">
        <f>MAX($Q748)</f>
        <v>0</v>
      </c>
      <c r="BK748" s="1">
        <f>MAX($R748)</f>
        <v>0</v>
      </c>
    </row>
    <row r="749" spans="1:63">
      <c r="A749" s="1" t="s">
        <v>263</v>
      </c>
      <c r="B749" s="1" cm="1">
        <f t="array" ref="B749">_xlfn.SWITCH($A$2,"average", AVERAGE(Instances!B749:Instances!B749),"median", MEDIAN(Instances!B749:Instances!B749),"min", MIN(Instances!B749:Instances!B749),"max", MAX(Instances!B749:Instances!B749),"diff", MAX(Instances!B749:Instances!B749)-MIN(Instances!B749:Instances!B749))</f>
        <v>0</v>
      </c>
      <c r="C749" s="1" cm="1">
        <f t="array" ref="C749">_xlfn.SWITCH($A$2,"average", AVERAGE(Instances!C749:Instances!C749),"median", MEDIAN(Instances!C749:Instances!C749),"min", MIN(Instances!C749:Instances!C749),"max", MAX(Instances!C749:Instances!C749),"diff", MAX(Instances!C749:Instances!C749)-MIN(Instances!C749:Instances!C749))</f>
        <v>0</v>
      </c>
      <c r="D749" s="1" cm="1">
        <f t="array" ref="D749">_xlfn.SWITCH($A$2,"average", AVERAGE(Instances!D749:Instances!D749),"median", MEDIAN(Instances!D749:Instances!D749),"min", MIN(Instances!D749:Instances!D749),"max", MAX(Instances!D749:Instances!D749),"diff", MAX(Instances!D749:Instances!D749)-MIN(Instances!D749:Instances!D749))</f>
        <v>0</v>
      </c>
      <c r="E749" s="1" cm="1">
        <f t="array" ref="E749">_xlfn.SWITCH($A$2,"average", AVERAGE(Instances!E749:Instances!E749),"median", MEDIAN(Instances!E749:Instances!E749),"min", MIN(Instances!E749:Instances!E749),"max", MAX(Instances!E749:Instances!E749),"diff", MAX(Instances!E749:Instances!E749)-MIN(Instances!E749:Instances!E749))</f>
        <v>0</v>
      </c>
      <c r="F749" s="1" cm="1">
        <f t="array" ref="F749">_xlfn.SWITCH($A$2,"average", AVERAGE(Instances!F749:Instances!F749),"median", MEDIAN(Instances!F749:Instances!F749),"min", MIN(Instances!F749:Instances!F749),"max", MAX(Instances!F749:Instances!F749),"diff", MAX(Instances!F749:Instances!F749)-MIN(Instances!F749:Instances!F749))</f>
        <v>0</v>
      </c>
      <c r="G749" s="1" cm="1">
        <f t="array" ref="G749">_xlfn.SWITCH($A$2,"average", AVERAGE(Instances!G749:Instances!G749),"median", MEDIAN(Instances!G749:Instances!G749),"min", MIN(Instances!G749:Instances!G749),"max", MAX(Instances!G749:Instances!G749),"diff", MAX(Instances!G749:Instances!G749)-MIN(Instances!G749:Instances!G749))</f>
        <v>0</v>
      </c>
      <c r="H749" s="1" cm="1">
        <f t="array" ref="H749">_xlfn.SWITCH($A$2,"average", AVERAGE(Instances!H749:Instances!H749),"median", MEDIAN(Instances!H749:Instances!H749),"min", MIN(Instances!H749:Instances!H749),"max", MAX(Instances!H749:Instances!H749),"diff", MAX(Instances!H749:Instances!H749)-MIN(Instances!H749:Instances!H749))</f>
        <v>0</v>
      </c>
      <c r="I749" s="1" cm="1">
        <f t="array" ref="I749">_xlfn.SWITCH($A$2,"average", AVERAGE(Instances!I749:Instances!I749),"median", MEDIAN(Instances!I749:Instances!I749),"min", MIN(Instances!I749:Instances!I749),"max", MAX(Instances!I749:Instances!I749),"diff", MAX(Instances!I749:Instances!I749)-MIN(Instances!I749:Instances!I749))</f>
        <v>0</v>
      </c>
      <c r="J749" s="1" cm="1">
        <f t="array" ref="J749">_xlfn.SWITCH($A$2,"average", AVERAGE(Instances!J749:Instances!J749),"median", MEDIAN(Instances!J749:Instances!J749),"min", MIN(Instances!J749:Instances!J749),"max", MAX(Instances!J749:Instances!J749),"diff", MAX(Instances!J749:Instances!J749)-MIN(Instances!J749:Instances!J749))</f>
        <v>0</v>
      </c>
      <c r="K749" s="1" cm="1">
        <f t="array" ref="K749">_xlfn.SWITCH($A$2,"average", AVERAGE(Instances!K749:Instances!K749),"median", MEDIAN(Instances!K749:Instances!K749),"min", MIN(Instances!K749:Instances!K749),"max", MAX(Instances!K749:Instances!K749),"diff", MAX(Instances!K749:Instances!K749)-MIN(Instances!K749:Instances!K749))</f>
        <v>0</v>
      </c>
      <c r="L749" s="1"/>
      <c r="M749" s="1" cm="1">
        <f t="array" ref="M749">_xlfn.SWITCH($A$2,"average", AVERAGE(Instances!M749:Instances!M749),"median", MEDIAN(Instances!M749:Instances!M749),"min", MIN(Instances!M749:Instances!M749),"max", MAX(Instances!M749:Instances!M749),"diff", MAX(Instances!M749:Instances!M749)-MIN(Instances!M749:Instances!M749))</f>
        <v>0</v>
      </c>
      <c r="N749" s="1" cm="1">
        <f t="array" ref="N749">_xlfn.SWITCH($A$2,"average", AVERAGE(Instances!N749:Instances!N749),"median", MEDIAN(Instances!N749:Instances!N749),"min", MIN(Instances!N749:Instances!N749),"max", MAX(Instances!N749:Instances!N749),"diff", MAX(Instances!N749:Instances!N749)-MIN(Instances!N749:Instances!N749))</f>
        <v>0</v>
      </c>
      <c r="O749" s="1"/>
      <c r="P749" s="1" cm="1">
        <f t="array" ref="P749">_xlfn.SWITCH($A$2,"average", AVERAGE(Instances!P749:Instances!P749),"median", MEDIAN(Instances!P749:Instances!P749),"min", MIN(Instances!P749:Instances!P749),"max", MAX(Instances!P749:Instances!P749),"diff", MAX(Instances!P749:Instances!P749)-MIN(Instances!P749:Instances!P749))</f>
        <v>0</v>
      </c>
      <c r="Q749" s="1" cm="1">
        <f t="array" ref="Q749">_xlfn.SWITCH($A$2,"average", AVERAGE(Instances!Q749:Instances!Q749),"median", MEDIAN(Instances!Q749:Instances!Q749),"min", MIN(Instances!Q749:Instances!Q749),"max", MAX(Instances!Q749:Instances!Q749),"diff", MAX(Instances!Q749:Instances!Q749)-MIN(Instances!Q749:Instances!Q749))</f>
        <v>0</v>
      </c>
      <c r="R749" s="1" cm="1">
        <f t="array" ref="R749">_xlfn.SWITCH($A$2,"average", AVERAGE(Instances!R749:Instances!R749),"median", MEDIAN(Instances!R749:Instances!R749),"min", MIN(Instances!R749:Instances!R749),"max", MAX(Instances!R749:Instances!R749),"diff", MAX(Instances!R749:Instances!R749)-MIN(Instances!R749:Instances!R749))</f>
        <v>0</v>
      </c>
      <c r="S749" s="1">
        <f>MIN($B749)</f>
        <v>0</v>
      </c>
      <c r="T749" s="1">
        <f>MIN($C749)</f>
        <v>0</v>
      </c>
      <c r="U749" s="1">
        <f>MIN($D749)</f>
        <v>0</v>
      </c>
      <c r="V749" s="1">
        <f>MIN($E749)</f>
        <v>0</v>
      </c>
      <c r="W749" s="1">
        <f>MIN($F749)</f>
        <v>0</v>
      </c>
      <c r="X749" s="1">
        <f>MIN($G749)</f>
        <v>0</v>
      </c>
      <c r="Y749" s="1">
        <f>MIN($H749)</f>
        <v>0</v>
      </c>
      <c r="Z749" s="1">
        <f>MIN($I749)</f>
        <v>0</v>
      </c>
      <c r="AA749" s="1">
        <f>MIN($J749)</f>
        <v>0</v>
      </c>
      <c r="AB749" s="1">
        <f>MIN($K749)</f>
        <v>0</v>
      </c>
      <c r="AC749" s="1">
        <f>MIN($M749)</f>
        <v>0</v>
      </c>
      <c r="AD749" s="1">
        <f>MIN($N749)</f>
        <v>0</v>
      </c>
      <c r="AE749" s="1">
        <f>MIN($P749)</f>
        <v>0</v>
      </c>
      <c r="AF749" s="1">
        <f>MIN($Q749)</f>
        <v>0</v>
      </c>
      <c r="AG749" s="1">
        <f>MIN($R749)</f>
        <v>0</v>
      </c>
      <c r="AH749" s="1">
        <f>MEDIAN($B749)</f>
        <v>0</v>
      </c>
      <c r="AI749" s="1">
        <f>MEDIAN($C749)</f>
        <v>0</v>
      </c>
      <c r="AJ749" s="1">
        <f>MEDIAN($D749)</f>
        <v>0</v>
      </c>
      <c r="AK749" s="1">
        <f>MEDIAN($E749)</f>
        <v>0</v>
      </c>
      <c r="AL749" s="1">
        <f>MEDIAN($F749)</f>
        <v>0</v>
      </c>
      <c r="AM749" s="1">
        <f>MEDIAN($G749)</f>
        <v>0</v>
      </c>
      <c r="AN749" s="1">
        <f>MEDIAN($H749)</f>
        <v>0</v>
      </c>
      <c r="AO749" s="1">
        <f>MEDIAN($I749)</f>
        <v>0</v>
      </c>
      <c r="AP749" s="1">
        <f>MEDIAN($J749)</f>
        <v>0</v>
      </c>
      <c r="AQ749" s="1">
        <f>MEDIAN($K749)</f>
        <v>0</v>
      </c>
      <c r="AR749" s="1">
        <f>MEDIAN($M749)</f>
        <v>0</v>
      </c>
      <c r="AS749" s="1">
        <f>MEDIAN($N749)</f>
        <v>0</v>
      </c>
      <c r="AT749" s="1">
        <f>MEDIAN($P749)</f>
        <v>0</v>
      </c>
      <c r="AU749" s="1">
        <f>MEDIAN($Q749)</f>
        <v>0</v>
      </c>
      <c r="AV749" s="1">
        <f>MEDIAN($R749)</f>
        <v>0</v>
      </c>
      <c r="AW749" s="1">
        <f>MAX($B749)</f>
        <v>0</v>
      </c>
      <c r="AX749" s="1">
        <f>MAX($C749)</f>
        <v>0</v>
      </c>
      <c r="AY749" s="1">
        <f>MAX($D749)</f>
        <v>0</v>
      </c>
      <c r="AZ749" s="1">
        <f>MAX($E749)</f>
        <v>0</v>
      </c>
      <c r="BA749" s="1">
        <f>MAX($F749)</f>
        <v>0</v>
      </c>
      <c r="BB749" s="1">
        <f>MAX($G749)</f>
        <v>0</v>
      </c>
      <c r="BC749" s="1">
        <f>MAX($H749)</f>
        <v>0</v>
      </c>
      <c r="BD749" s="1">
        <f>MAX($I749)</f>
        <v>0</v>
      </c>
      <c r="BE749" s="1">
        <f>MAX($J749)</f>
        <v>0</v>
      </c>
      <c r="BF749" s="1">
        <f>MAX($K749)</f>
        <v>0</v>
      </c>
      <c r="BG749" s="1">
        <f>MAX($M749)</f>
        <v>0</v>
      </c>
      <c r="BH749" s="1">
        <f>MAX($N749)</f>
        <v>0</v>
      </c>
      <c r="BI749" s="1">
        <f>MAX($P749)</f>
        <v>0</v>
      </c>
      <c r="BJ749" s="1">
        <f>MAX($Q749)</f>
        <v>0</v>
      </c>
      <c r="BK749" s="1">
        <f>MAX($R749)</f>
        <v>0</v>
      </c>
    </row>
    <row r="750" spans="1:63">
      <c r="A750" s="1" t="s">
        <v>264</v>
      </c>
      <c r="B750" s="1" cm="1">
        <f t="array" ref="B750">_xlfn.SWITCH($A$2,"average", AVERAGE(Instances!B750:Instances!B750),"median", MEDIAN(Instances!B750:Instances!B750),"min", MIN(Instances!B750:Instances!B750),"max", MAX(Instances!B750:Instances!B750),"diff", MAX(Instances!B750:Instances!B750)-MIN(Instances!B750:Instances!B750))</f>
        <v>0</v>
      </c>
      <c r="C750" s="1" cm="1">
        <f t="array" ref="C750">_xlfn.SWITCH($A$2,"average", AVERAGE(Instances!C750:Instances!C750),"median", MEDIAN(Instances!C750:Instances!C750),"min", MIN(Instances!C750:Instances!C750),"max", MAX(Instances!C750:Instances!C750),"diff", MAX(Instances!C750:Instances!C750)-MIN(Instances!C750:Instances!C750))</f>
        <v>0</v>
      </c>
      <c r="D750" s="1" cm="1">
        <f t="array" ref="D750">_xlfn.SWITCH($A$2,"average", AVERAGE(Instances!D750:Instances!D750),"median", MEDIAN(Instances!D750:Instances!D750),"min", MIN(Instances!D750:Instances!D750),"max", MAX(Instances!D750:Instances!D750),"diff", MAX(Instances!D750:Instances!D750)-MIN(Instances!D750:Instances!D750))</f>
        <v>0</v>
      </c>
      <c r="E750" s="1" cm="1">
        <f t="array" ref="E750">_xlfn.SWITCH($A$2,"average", AVERAGE(Instances!E750:Instances!E750),"median", MEDIAN(Instances!E750:Instances!E750),"min", MIN(Instances!E750:Instances!E750),"max", MAX(Instances!E750:Instances!E750),"diff", MAX(Instances!E750:Instances!E750)-MIN(Instances!E750:Instances!E750))</f>
        <v>0</v>
      </c>
      <c r="F750" s="1" cm="1">
        <f t="array" ref="F750">_xlfn.SWITCH($A$2,"average", AVERAGE(Instances!F750:Instances!F750),"median", MEDIAN(Instances!F750:Instances!F750),"min", MIN(Instances!F750:Instances!F750),"max", MAX(Instances!F750:Instances!F750),"diff", MAX(Instances!F750:Instances!F750)-MIN(Instances!F750:Instances!F750))</f>
        <v>0</v>
      </c>
      <c r="G750" s="1" cm="1">
        <f t="array" ref="G750">_xlfn.SWITCH($A$2,"average", AVERAGE(Instances!G750:Instances!G750),"median", MEDIAN(Instances!G750:Instances!G750),"min", MIN(Instances!G750:Instances!G750),"max", MAX(Instances!G750:Instances!G750),"diff", MAX(Instances!G750:Instances!G750)-MIN(Instances!G750:Instances!G750))</f>
        <v>0</v>
      </c>
      <c r="H750" s="1" cm="1">
        <f t="array" ref="H750">_xlfn.SWITCH($A$2,"average", AVERAGE(Instances!H750:Instances!H750),"median", MEDIAN(Instances!H750:Instances!H750),"min", MIN(Instances!H750:Instances!H750),"max", MAX(Instances!H750:Instances!H750),"diff", MAX(Instances!H750:Instances!H750)-MIN(Instances!H750:Instances!H750))</f>
        <v>0</v>
      </c>
      <c r="I750" s="1" cm="1">
        <f t="array" ref="I750">_xlfn.SWITCH($A$2,"average", AVERAGE(Instances!I750:Instances!I750),"median", MEDIAN(Instances!I750:Instances!I750),"min", MIN(Instances!I750:Instances!I750),"max", MAX(Instances!I750:Instances!I750),"diff", MAX(Instances!I750:Instances!I750)-MIN(Instances!I750:Instances!I750))</f>
        <v>0</v>
      </c>
      <c r="J750" s="1" cm="1">
        <f t="array" ref="J750">_xlfn.SWITCH($A$2,"average", AVERAGE(Instances!J750:Instances!J750),"median", MEDIAN(Instances!J750:Instances!J750),"min", MIN(Instances!J750:Instances!J750),"max", MAX(Instances!J750:Instances!J750),"diff", MAX(Instances!J750:Instances!J750)-MIN(Instances!J750:Instances!J750))</f>
        <v>0</v>
      </c>
      <c r="K750" s="1" cm="1">
        <f t="array" ref="K750">_xlfn.SWITCH($A$2,"average", AVERAGE(Instances!K750:Instances!K750),"median", MEDIAN(Instances!K750:Instances!K750),"min", MIN(Instances!K750:Instances!K750),"max", MAX(Instances!K750:Instances!K750),"diff", MAX(Instances!K750:Instances!K750)-MIN(Instances!K750:Instances!K750))</f>
        <v>0</v>
      </c>
      <c r="L750" s="1"/>
      <c r="M750" s="1" cm="1">
        <f t="array" ref="M750">_xlfn.SWITCH($A$2,"average", AVERAGE(Instances!M750:Instances!M750),"median", MEDIAN(Instances!M750:Instances!M750),"min", MIN(Instances!M750:Instances!M750),"max", MAX(Instances!M750:Instances!M750),"diff", MAX(Instances!M750:Instances!M750)-MIN(Instances!M750:Instances!M750))</f>
        <v>0</v>
      </c>
      <c r="N750" s="1" cm="1">
        <f t="array" ref="N750">_xlfn.SWITCH($A$2,"average", AVERAGE(Instances!N750:Instances!N750),"median", MEDIAN(Instances!N750:Instances!N750),"min", MIN(Instances!N750:Instances!N750),"max", MAX(Instances!N750:Instances!N750),"diff", MAX(Instances!N750:Instances!N750)-MIN(Instances!N750:Instances!N750))</f>
        <v>0</v>
      </c>
      <c r="O750" s="1"/>
      <c r="P750" s="1" cm="1">
        <f t="array" ref="P750">_xlfn.SWITCH($A$2,"average", AVERAGE(Instances!P750:Instances!P750),"median", MEDIAN(Instances!P750:Instances!P750),"min", MIN(Instances!P750:Instances!P750),"max", MAX(Instances!P750:Instances!P750),"diff", MAX(Instances!P750:Instances!P750)-MIN(Instances!P750:Instances!P750))</f>
        <v>0</v>
      </c>
      <c r="Q750" s="1" cm="1">
        <f t="array" ref="Q750">_xlfn.SWITCH($A$2,"average", AVERAGE(Instances!Q750:Instances!Q750),"median", MEDIAN(Instances!Q750:Instances!Q750),"min", MIN(Instances!Q750:Instances!Q750),"max", MAX(Instances!Q750:Instances!Q750),"diff", MAX(Instances!Q750:Instances!Q750)-MIN(Instances!Q750:Instances!Q750))</f>
        <v>0</v>
      </c>
      <c r="R750" s="1" cm="1">
        <f t="array" ref="R750">_xlfn.SWITCH($A$2,"average", AVERAGE(Instances!R750:Instances!R750),"median", MEDIAN(Instances!R750:Instances!R750),"min", MIN(Instances!R750:Instances!R750),"max", MAX(Instances!R750:Instances!R750),"diff", MAX(Instances!R750:Instances!R750)-MIN(Instances!R750:Instances!R750))</f>
        <v>0</v>
      </c>
      <c r="S750" s="1">
        <f>MIN($B750)</f>
        <v>0</v>
      </c>
      <c r="T750" s="1">
        <f>MIN($C750)</f>
        <v>0</v>
      </c>
      <c r="U750" s="1">
        <f>MIN($D750)</f>
        <v>0</v>
      </c>
      <c r="V750" s="1">
        <f>MIN($E750)</f>
        <v>0</v>
      </c>
      <c r="W750" s="1">
        <f>MIN($F750)</f>
        <v>0</v>
      </c>
      <c r="X750" s="1">
        <f>MIN($G750)</f>
        <v>0</v>
      </c>
      <c r="Y750" s="1">
        <f>MIN($H750)</f>
        <v>0</v>
      </c>
      <c r="Z750" s="1">
        <f>MIN($I750)</f>
        <v>0</v>
      </c>
      <c r="AA750" s="1">
        <f>MIN($J750)</f>
        <v>0</v>
      </c>
      <c r="AB750" s="1">
        <f>MIN($K750)</f>
        <v>0</v>
      </c>
      <c r="AC750" s="1">
        <f>MIN($M750)</f>
        <v>0</v>
      </c>
      <c r="AD750" s="1">
        <f>MIN($N750)</f>
        <v>0</v>
      </c>
      <c r="AE750" s="1">
        <f>MIN($P750)</f>
        <v>0</v>
      </c>
      <c r="AF750" s="1">
        <f>MIN($Q750)</f>
        <v>0</v>
      </c>
      <c r="AG750" s="1">
        <f>MIN($R750)</f>
        <v>0</v>
      </c>
      <c r="AH750" s="1">
        <f>MEDIAN($B750)</f>
        <v>0</v>
      </c>
      <c r="AI750" s="1">
        <f>MEDIAN($C750)</f>
        <v>0</v>
      </c>
      <c r="AJ750" s="1">
        <f>MEDIAN($D750)</f>
        <v>0</v>
      </c>
      <c r="AK750" s="1">
        <f>MEDIAN($E750)</f>
        <v>0</v>
      </c>
      <c r="AL750" s="1">
        <f>MEDIAN($F750)</f>
        <v>0</v>
      </c>
      <c r="AM750" s="1">
        <f>MEDIAN($G750)</f>
        <v>0</v>
      </c>
      <c r="AN750" s="1">
        <f>MEDIAN($H750)</f>
        <v>0</v>
      </c>
      <c r="AO750" s="1">
        <f>MEDIAN($I750)</f>
        <v>0</v>
      </c>
      <c r="AP750" s="1">
        <f>MEDIAN($J750)</f>
        <v>0</v>
      </c>
      <c r="AQ750" s="1">
        <f>MEDIAN($K750)</f>
        <v>0</v>
      </c>
      <c r="AR750" s="1">
        <f>MEDIAN($M750)</f>
        <v>0</v>
      </c>
      <c r="AS750" s="1">
        <f>MEDIAN($N750)</f>
        <v>0</v>
      </c>
      <c r="AT750" s="1">
        <f>MEDIAN($P750)</f>
        <v>0</v>
      </c>
      <c r="AU750" s="1">
        <f>MEDIAN($Q750)</f>
        <v>0</v>
      </c>
      <c r="AV750" s="1">
        <f>MEDIAN($R750)</f>
        <v>0</v>
      </c>
      <c r="AW750" s="1">
        <f>MAX($B750)</f>
        <v>0</v>
      </c>
      <c r="AX750" s="1">
        <f>MAX($C750)</f>
        <v>0</v>
      </c>
      <c r="AY750" s="1">
        <f>MAX($D750)</f>
        <v>0</v>
      </c>
      <c r="AZ750" s="1">
        <f>MAX($E750)</f>
        <v>0</v>
      </c>
      <c r="BA750" s="1">
        <f>MAX($F750)</f>
        <v>0</v>
      </c>
      <c r="BB750" s="1">
        <f>MAX($G750)</f>
        <v>0</v>
      </c>
      <c r="BC750" s="1">
        <f>MAX($H750)</f>
        <v>0</v>
      </c>
      <c r="BD750" s="1">
        <f>MAX($I750)</f>
        <v>0</v>
      </c>
      <c r="BE750" s="1">
        <f>MAX($J750)</f>
        <v>0</v>
      </c>
      <c r="BF750" s="1">
        <f>MAX($K750)</f>
        <v>0</v>
      </c>
      <c r="BG750" s="1">
        <f>MAX($M750)</f>
        <v>0</v>
      </c>
      <c r="BH750" s="1">
        <f>MAX($N750)</f>
        <v>0</v>
      </c>
      <c r="BI750" s="1">
        <f>MAX($P750)</f>
        <v>0</v>
      </c>
      <c r="BJ750" s="1">
        <f>MAX($Q750)</f>
        <v>0</v>
      </c>
      <c r="BK750" s="1">
        <f>MAX($R750)</f>
        <v>0</v>
      </c>
    </row>
    <row r="751" spans="1:63">
      <c r="A751" s="1" t="s">
        <v>265</v>
      </c>
      <c r="B751" s="1" cm="1">
        <f t="array" ref="B751">_xlfn.SWITCH($A$2,"average", AVERAGE(Instances!B751:Instances!B751),"median", MEDIAN(Instances!B751:Instances!B751),"min", MIN(Instances!B751:Instances!B751),"max", MAX(Instances!B751:Instances!B751),"diff", MAX(Instances!B751:Instances!B751)-MIN(Instances!B751:Instances!B751))</f>
        <v>0</v>
      </c>
      <c r="C751" s="1" cm="1">
        <f t="array" ref="C751">_xlfn.SWITCH($A$2,"average", AVERAGE(Instances!C751:Instances!C751),"median", MEDIAN(Instances!C751:Instances!C751),"min", MIN(Instances!C751:Instances!C751),"max", MAX(Instances!C751:Instances!C751),"diff", MAX(Instances!C751:Instances!C751)-MIN(Instances!C751:Instances!C751))</f>
        <v>0</v>
      </c>
      <c r="D751" s="1" cm="1">
        <f t="array" ref="D751">_xlfn.SWITCH($A$2,"average", AVERAGE(Instances!D751:Instances!D751),"median", MEDIAN(Instances!D751:Instances!D751),"min", MIN(Instances!D751:Instances!D751),"max", MAX(Instances!D751:Instances!D751),"diff", MAX(Instances!D751:Instances!D751)-MIN(Instances!D751:Instances!D751))</f>
        <v>0</v>
      </c>
      <c r="E751" s="1" cm="1">
        <f t="array" ref="E751">_xlfn.SWITCH($A$2,"average", AVERAGE(Instances!E751:Instances!E751),"median", MEDIAN(Instances!E751:Instances!E751),"min", MIN(Instances!E751:Instances!E751),"max", MAX(Instances!E751:Instances!E751),"diff", MAX(Instances!E751:Instances!E751)-MIN(Instances!E751:Instances!E751))</f>
        <v>0</v>
      </c>
      <c r="F751" s="1" cm="1">
        <f t="array" ref="F751">_xlfn.SWITCH($A$2,"average", AVERAGE(Instances!F751:Instances!F751),"median", MEDIAN(Instances!F751:Instances!F751),"min", MIN(Instances!F751:Instances!F751),"max", MAX(Instances!F751:Instances!F751),"diff", MAX(Instances!F751:Instances!F751)-MIN(Instances!F751:Instances!F751))</f>
        <v>0</v>
      </c>
      <c r="G751" s="1" cm="1">
        <f t="array" ref="G751">_xlfn.SWITCH($A$2,"average", AVERAGE(Instances!G751:Instances!G751),"median", MEDIAN(Instances!G751:Instances!G751),"min", MIN(Instances!G751:Instances!G751),"max", MAX(Instances!G751:Instances!G751),"diff", MAX(Instances!G751:Instances!G751)-MIN(Instances!G751:Instances!G751))</f>
        <v>0</v>
      </c>
      <c r="H751" s="1" cm="1">
        <f t="array" ref="H751">_xlfn.SWITCH($A$2,"average", AVERAGE(Instances!H751:Instances!H751),"median", MEDIAN(Instances!H751:Instances!H751),"min", MIN(Instances!H751:Instances!H751),"max", MAX(Instances!H751:Instances!H751),"diff", MAX(Instances!H751:Instances!H751)-MIN(Instances!H751:Instances!H751))</f>
        <v>0</v>
      </c>
      <c r="I751" s="1" cm="1">
        <f t="array" ref="I751">_xlfn.SWITCH($A$2,"average", AVERAGE(Instances!I751:Instances!I751),"median", MEDIAN(Instances!I751:Instances!I751),"min", MIN(Instances!I751:Instances!I751),"max", MAX(Instances!I751:Instances!I751),"diff", MAX(Instances!I751:Instances!I751)-MIN(Instances!I751:Instances!I751))</f>
        <v>0</v>
      </c>
      <c r="J751" s="1" cm="1">
        <f t="array" ref="J751">_xlfn.SWITCH($A$2,"average", AVERAGE(Instances!J751:Instances!J751),"median", MEDIAN(Instances!J751:Instances!J751),"min", MIN(Instances!J751:Instances!J751),"max", MAX(Instances!J751:Instances!J751),"diff", MAX(Instances!J751:Instances!J751)-MIN(Instances!J751:Instances!J751))</f>
        <v>0</v>
      </c>
      <c r="K751" s="1" cm="1">
        <f t="array" ref="K751">_xlfn.SWITCH($A$2,"average", AVERAGE(Instances!K751:Instances!K751),"median", MEDIAN(Instances!K751:Instances!K751),"min", MIN(Instances!K751:Instances!K751),"max", MAX(Instances!K751:Instances!K751),"diff", MAX(Instances!K751:Instances!K751)-MIN(Instances!K751:Instances!K751))</f>
        <v>0</v>
      </c>
      <c r="L751" s="1"/>
      <c r="M751" s="1" cm="1">
        <f t="array" ref="M751">_xlfn.SWITCH($A$2,"average", AVERAGE(Instances!M751:Instances!M751),"median", MEDIAN(Instances!M751:Instances!M751),"min", MIN(Instances!M751:Instances!M751),"max", MAX(Instances!M751:Instances!M751),"diff", MAX(Instances!M751:Instances!M751)-MIN(Instances!M751:Instances!M751))</f>
        <v>0</v>
      </c>
      <c r="N751" s="1" cm="1">
        <f t="array" ref="N751">_xlfn.SWITCH($A$2,"average", AVERAGE(Instances!N751:Instances!N751),"median", MEDIAN(Instances!N751:Instances!N751),"min", MIN(Instances!N751:Instances!N751),"max", MAX(Instances!N751:Instances!N751),"diff", MAX(Instances!N751:Instances!N751)-MIN(Instances!N751:Instances!N751))</f>
        <v>0</v>
      </c>
      <c r="O751" s="1"/>
      <c r="P751" s="1" cm="1">
        <f t="array" ref="P751">_xlfn.SWITCH($A$2,"average", AVERAGE(Instances!P751:Instances!P751),"median", MEDIAN(Instances!P751:Instances!P751),"min", MIN(Instances!P751:Instances!P751),"max", MAX(Instances!P751:Instances!P751),"diff", MAX(Instances!P751:Instances!P751)-MIN(Instances!P751:Instances!P751))</f>
        <v>0</v>
      </c>
      <c r="Q751" s="1" cm="1">
        <f t="array" ref="Q751">_xlfn.SWITCH($A$2,"average", AVERAGE(Instances!Q751:Instances!Q751),"median", MEDIAN(Instances!Q751:Instances!Q751),"min", MIN(Instances!Q751:Instances!Q751),"max", MAX(Instances!Q751:Instances!Q751),"diff", MAX(Instances!Q751:Instances!Q751)-MIN(Instances!Q751:Instances!Q751))</f>
        <v>0</v>
      </c>
      <c r="R751" s="1" cm="1">
        <f t="array" ref="R751">_xlfn.SWITCH($A$2,"average", AVERAGE(Instances!R751:Instances!R751),"median", MEDIAN(Instances!R751:Instances!R751),"min", MIN(Instances!R751:Instances!R751),"max", MAX(Instances!R751:Instances!R751),"diff", MAX(Instances!R751:Instances!R751)-MIN(Instances!R751:Instances!R751))</f>
        <v>0</v>
      </c>
      <c r="S751" s="1">
        <f>MIN($B751)</f>
        <v>0</v>
      </c>
      <c r="T751" s="1">
        <f>MIN($C751)</f>
        <v>0</v>
      </c>
      <c r="U751" s="1">
        <f>MIN($D751)</f>
        <v>0</v>
      </c>
      <c r="V751" s="1">
        <f>MIN($E751)</f>
        <v>0</v>
      </c>
      <c r="W751" s="1">
        <f>MIN($F751)</f>
        <v>0</v>
      </c>
      <c r="X751" s="1">
        <f>MIN($G751)</f>
        <v>0</v>
      </c>
      <c r="Y751" s="1">
        <f>MIN($H751)</f>
        <v>0</v>
      </c>
      <c r="Z751" s="1">
        <f>MIN($I751)</f>
        <v>0</v>
      </c>
      <c r="AA751" s="1">
        <f>MIN($J751)</f>
        <v>0</v>
      </c>
      <c r="AB751" s="1">
        <f>MIN($K751)</f>
        <v>0</v>
      </c>
      <c r="AC751" s="1">
        <f>MIN($M751)</f>
        <v>0</v>
      </c>
      <c r="AD751" s="1">
        <f>MIN($N751)</f>
        <v>0</v>
      </c>
      <c r="AE751" s="1">
        <f>MIN($P751)</f>
        <v>0</v>
      </c>
      <c r="AF751" s="1">
        <f>MIN($Q751)</f>
        <v>0</v>
      </c>
      <c r="AG751" s="1">
        <f>MIN($R751)</f>
        <v>0</v>
      </c>
      <c r="AH751" s="1">
        <f>MEDIAN($B751)</f>
        <v>0</v>
      </c>
      <c r="AI751" s="1">
        <f>MEDIAN($C751)</f>
        <v>0</v>
      </c>
      <c r="AJ751" s="1">
        <f>MEDIAN($D751)</f>
        <v>0</v>
      </c>
      <c r="AK751" s="1">
        <f>MEDIAN($E751)</f>
        <v>0</v>
      </c>
      <c r="AL751" s="1">
        <f>MEDIAN($F751)</f>
        <v>0</v>
      </c>
      <c r="AM751" s="1">
        <f>MEDIAN($G751)</f>
        <v>0</v>
      </c>
      <c r="AN751" s="1">
        <f>MEDIAN($H751)</f>
        <v>0</v>
      </c>
      <c r="AO751" s="1">
        <f>MEDIAN($I751)</f>
        <v>0</v>
      </c>
      <c r="AP751" s="1">
        <f>MEDIAN($J751)</f>
        <v>0</v>
      </c>
      <c r="AQ751" s="1">
        <f>MEDIAN($K751)</f>
        <v>0</v>
      </c>
      <c r="AR751" s="1">
        <f>MEDIAN($M751)</f>
        <v>0</v>
      </c>
      <c r="AS751" s="1">
        <f>MEDIAN($N751)</f>
        <v>0</v>
      </c>
      <c r="AT751" s="1">
        <f>MEDIAN($P751)</f>
        <v>0</v>
      </c>
      <c r="AU751" s="1">
        <f>MEDIAN($Q751)</f>
        <v>0</v>
      </c>
      <c r="AV751" s="1">
        <f>MEDIAN($R751)</f>
        <v>0</v>
      </c>
      <c r="AW751" s="1">
        <f>MAX($B751)</f>
        <v>0</v>
      </c>
      <c r="AX751" s="1">
        <f>MAX($C751)</f>
        <v>0</v>
      </c>
      <c r="AY751" s="1">
        <f>MAX($D751)</f>
        <v>0</v>
      </c>
      <c r="AZ751" s="1">
        <f>MAX($E751)</f>
        <v>0</v>
      </c>
      <c r="BA751" s="1">
        <f>MAX($F751)</f>
        <v>0</v>
      </c>
      <c r="BB751" s="1">
        <f>MAX($G751)</f>
        <v>0</v>
      </c>
      <c r="BC751" s="1">
        <f>MAX($H751)</f>
        <v>0</v>
      </c>
      <c r="BD751" s="1">
        <f>MAX($I751)</f>
        <v>0</v>
      </c>
      <c r="BE751" s="1">
        <f>MAX($J751)</f>
        <v>0</v>
      </c>
      <c r="BF751" s="1">
        <f>MAX($K751)</f>
        <v>0</v>
      </c>
      <c r="BG751" s="1">
        <f>MAX($M751)</f>
        <v>0</v>
      </c>
      <c r="BH751" s="1">
        <f>MAX($N751)</f>
        <v>0</v>
      </c>
      <c r="BI751" s="1">
        <f>MAX($P751)</f>
        <v>0</v>
      </c>
      <c r="BJ751" s="1">
        <f>MAX($Q751)</f>
        <v>0</v>
      </c>
      <c r="BK751" s="1">
        <f>MAX($R751)</f>
        <v>0</v>
      </c>
    </row>
    <row r="752" spans="1:63">
      <c r="A752" s="1" t="s">
        <v>266</v>
      </c>
      <c r="B752" s="1" cm="1">
        <f t="array" ref="B752">_xlfn.SWITCH($A$2,"average", AVERAGE(Instances!B752:Instances!B752),"median", MEDIAN(Instances!B752:Instances!B752),"min", MIN(Instances!B752:Instances!B752),"max", MAX(Instances!B752:Instances!B752),"diff", MAX(Instances!B752:Instances!B752)-MIN(Instances!B752:Instances!B752))</f>
        <v>0</v>
      </c>
      <c r="C752" s="1" cm="1">
        <f t="array" ref="C752">_xlfn.SWITCH($A$2,"average", AVERAGE(Instances!C752:Instances!C752),"median", MEDIAN(Instances!C752:Instances!C752),"min", MIN(Instances!C752:Instances!C752),"max", MAX(Instances!C752:Instances!C752),"diff", MAX(Instances!C752:Instances!C752)-MIN(Instances!C752:Instances!C752))</f>
        <v>0</v>
      </c>
      <c r="D752" s="1" cm="1">
        <f t="array" ref="D752">_xlfn.SWITCH($A$2,"average", AVERAGE(Instances!D752:Instances!D752),"median", MEDIAN(Instances!D752:Instances!D752),"min", MIN(Instances!D752:Instances!D752),"max", MAX(Instances!D752:Instances!D752),"diff", MAX(Instances!D752:Instances!D752)-MIN(Instances!D752:Instances!D752))</f>
        <v>0</v>
      </c>
      <c r="E752" s="1" cm="1">
        <f t="array" ref="E752">_xlfn.SWITCH($A$2,"average", AVERAGE(Instances!E752:Instances!E752),"median", MEDIAN(Instances!E752:Instances!E752),"min", MIN(Instances!E752:Instances!E752),"max", MAX(Instances!E752:Instances!E752),"diff", MAX(Instances!E752:Instances!E752)-MIN(Instances!E752:Instances!E752))</f>
        <v>0</v>
      </c>
      <c r="F752" s="1" cm="1">
        <f t="array" ref="F752">_xlfn.SWITCH($A$2,"average", AVERAGE(Instances!F752:Instances!F752),"median", MEDIAN(Instances!F752:Instances!F752),"min", MIN(Instances!F752:Instances!F752),"max", MAX(Instances!F752:Instances!F752),"diff", MAX(Instances!F752:Instances!F752)-MIN(Instances!F752:Instances!F752))</f>
        <v>0</v>
      </c>
      <c r="G752" s="1" cm="1">
        <f t="array" ref="G752">_xlfn.SWITCH($A$2,"average", AVERAGE(Instances!G752:Instances!G752),"median", MEDIAN(Instances!G752:Instances!G752),"min", MIN(Instances!G752:Instances!G752),"max", MAX(Instances!G752:Instances!G752),"diff", MAX(Instances!G752:Instances!G752)-MIN(Instances!G752:Instances!G752))</f>
        <v>0</v>
      </c>
      <c r="H752" s="1" cm="1">
        <f t="array" ref="H752">_xlfn.SWITCH($A$2,"average", AVERAGE(Instances!H752:Instances!H752),"median", MEDIAN(Instances!H752:Instances!H752),"min", MIN(Instances!H752:Instances!H752),"max", MAX(Instances!H752:Instances!H752),"diff", MAX(Instances!H752:Instances!H752)-MIN(Instances!H752:Instances!H752))</f>
        <v>0</v>
      </c>
      <c r="I752" s="1" cm="1">
        <f t="array" ref="I752">_xlfn.SWITCH($A$2,"average", AVERAGE(Instances!I752:Instances!I752),"median", MEDIAN(Instances!I752:Instances!I752),"min", MIN(Instances!I752:Instances!I752),"max", MAX(Instances!I752:Instances!I752),"diff", MAX(Instances!I752:Instances!I752)-MIN(Instances!I752:Instances!I752))</f>
        <v>0</v>
      </c>
      <c r="J752" s="1" cm="1">
        <f t="array" ref="J752">_xlfn.SWITCH($A$2,"average", AVERAGE(Instances!J752:Instances!J752),"median", MEDIAN(Instances!J752:Instances!J752),"min", MIN(Instances!J752:Instances!J752),"max", MAX(Instances!J752:Instances!J752),"diff", MAX(Instances!J752:Instances!J752)-MIN(Instances!J752:Instances!J752))</f>
        <v>0</v>
      </c>
      <c r="K752" s="1" cm="1">
        <f t="array" ref="K752">_xlfn.SWITCH($A$2,"average", AVERAGE(Instances!K752:Instances!K752),"median", MEDIAN(Instances!K752:Instances!K752),"min", MIN(Instances!K752:Instances!K752),"max", MAX(Instances!K752:Instances!K752),"diff", MAX(Instances!K752:Instances!K752)-MIN(Instances!K752:Instances!K752))</f>
        <v>0</v>
      </c>
      <c r="L752" s="1"/>
      <c r="M752" s="1" cm="1">
        <f t="array" ref="M752">_xlfn.SWITCH($A$2,"average", AVERAGE(Instances!M752:Instances!M752),"median", MEDIAN(Instances!M752:Instances!M752),"min", MIN(Instances!M752:Instances!M752),"max", MAX(Instances!M752:Instances!M752),"diff", MAX(Instances!M752:Instances!M752)-MIN(Instances!M752:Instances!M752))</f>
        <v>0</v>
      </c>
      <c r="N752" s="1" cm="1">
        <f t="array" ref="N752">_xlfn.SWITCH($A$2,"average", AVERAGE(Instances!N752:Instances!N752),"median", MEDIAN(Instances!N752:Instances!N752),"min", MIN(Instances!N752:Instances!N752),"max", MAX(Instances!N752:Instances!N752),"diff", MAX(Instances!N752:Instances!N752)-MIN(Instances!N752:Instances!N752))</f>
        <v>0</v>
      </c>
      <c r="O752" s="1"/>
      <c r="P752" s="1" cm="1">
        <f t="array" ref="P752">_xlfn.SWITCH($A$2,"average", AVERAGE(Instances!P752:Instances!P752),"median", MEDIAN(Instances!P752:Instances!P752),"min", MIN(Instances!P752:Instances!P752),"max", MAX(Instances!P752:Instances!P752),"diff", MAX(Instances!P752:Instances!P752)-MIN(Instances!P752:Instances!P752))</f>
        <v>0</v>
      </c>
      <c r="Q752" s="1" cm="1">
        <f t="array" ref="Q752">_xlfn.SWITCH($A$2,"average", AVERAGE(Instances!Q752:Instances!Q752),"median", MEDIAN(Instances!Q752:Instances!Q752),"min", MIN(Instances!Q752:Instances!Q752),"max", MAX(Instances!Q752:Instances!Q752),"diff", MAX(Instances!Q752:Instances!Q752)-MIN(Instances!Q752:Instances!Q752))</f>
        <v>0</v>
      </c>
      <c r="R752" s="1" cm="1">
        <f t="array" ref="R752">_xlfn.SWITCH($A$2,"average", AVERAGE(Instances!R752:Instances!R752),"median", MEDIAN(Instances!R752:Instances!R752),"min", MIN(Instances!R752:Instances!R752),"max", MAX(Instances!R752:Instances!R752),"diff", MAX(Instances!R752:Instances!R752)-MIN(Instances!R752:Instances!R752))</f>
        <v>0</v>
      </c>
      <c r="S752" s="1">
        <f>MIN($B752)</f>
        <v>0</v>
      </c>
      <c r="T752" s="1">
        <f>MIN($C752)</f>
        <v>0</v>
      </c>
      <c r="U752" s="1">
        <f>MIN($D752)</f>
        <v>0</v>
      </c>
      <c r="V752" s="1">
        <f>MIN($E752)</f>
        <v>0</v>
      </c>
      <c r="W752" s="1">
        <f>MIN($F752)</f>
        <v>0</v>
      </c>
      <c r="X752" s="1">
        <f>MIN($G752)</f>
        <v>0</v>
      </c>
      <c r="Y752" s="1">
        <f>MIN($H752)</f>
        <v>0</v>
      </c>
      <c r="Z752" s="1">
        <f>MIN($I752)</f>
        <v>0</v>
      </c>
      <c r="AA752" s="1">
        <f>MIN($J752)</f>
        <v>0</v>
      </c>
      <c r="AB752" s="1">
        <f>MIN($K752)</f>
        <v>0</v>
      </c>
      <c r="AC752" s="1">
        <f>MIN($M752)</f>
        <v>0</v>
      </c>
      <c r="AD752" s="1">
        <f>MIN($N752)</f>
        <v>0</v>
      </c>
      <c r="AE752" s="1">
        <f>MIN($P752)</f>
        <v>0</v>
      </c>
      <c r="AF752" s="1">
        <f>MIN($Q752)</f>
        <v>0</v>
      </c>
      <c r="AG752" s="1">
        <f>MIN($R752)</f>
        <v>0</v>
      </c>
      <c r="AH752" s="1">
        <f>MEDIAN($B752)</f>
        <v>0</v>
      </c>
      <c r="AI752" s="1">
        <f>MEDIAN($C752)</f>
        <v>0</v>
      </c>
      <c r="AJ752" s="1">
        <f>MEDIAN($D752)</f>
        <v>0</v>
      </c>
      <c r="AK752" s="1">
        <f>MEDIAN($E752)</f>
        <v>0</v>
      </c>
      <c r="AL752" s="1">
        <f>MEDIAN($F752)</f>
        <v>0</v>
      </c>
      <c r="AM752" s="1">
        <f>MEDIAN($G752)</f>
        <v>0</v>
      </c>
      <c r="AN752" s="1">
        <f>MEDIAN($H752)</f>
        <v>0</v>
      </c>
      <c r="AO752" s="1">
        <f>MEDIAN($I752)</f>
        <v>0</v>
      </c>
      <c r="AP752" s="1">
        <f>MEDIAN($J752)</f>
        <v>0</v>
      </c>
      <c r="AQ752" s="1">
        <f>MEDIAN($K752)</f>
        <v>0</v>
      </c>
      <c r="AR752" s="1">
        <f>MEDIAN($M752)</f>
        <v>0</v>
      </c>
      <c r="AS752" s="1">
        <f>MEDIAN($N752)</f>
        <v>0</v>
      </c>
      <c r="AT752" s="1">
        <f>MEDIAN($P752)</f>
        <v>0</v>
      </c>
      <c r="AU752" s="1">
        <f>MEDIAN($Q752)</f>
        <v>0</v>
      </c>
      <c r="AV752" s="1">
        <f>MEDIAN($R752)</f>
        <v>0</v>
      </c>
      <c r="AW752" s="1">
        <f>MAX($B752)</f>
        <v>0</v>
      </c>
      <c r="AX752" s="1">
        <f>MAX($C752)</f>
        <v>0</v>
      </c>
      <c r="AY752" s="1">
        <f>MAX($D752)</f>
        <v>0</v>
      </c>
      <c r="AZ752" s="1">
        <f>MAX($E752)</f>
        <v>0</v>
      </c>
      <c r="BA752" s="1">
        <f>MAX($F752)</f>
        <v>0</v>
      </c>
      <c r="BB752" s="1">
        <f>MAX($G752)</f>
        <v>0</v>
      </c>
      <c r="BC752" s="1">
        <f>MAX($H752)</f>
        <v>0</v>
      </c>
      <c r="BD752" s="1">
        <f>MAX($I752)</f>
        <v>0</v>
      </c>
      <c r="BE752" s="1">
        <f>MAX($J752)</f>
        <v>0</v>
      </c>
      <c r="BF752" s="1">
        <f>MAX($K752)</f>
        <v>0</v>
      </c>
      <c r="BG752" s="1">
        <f>MAX($M752)</f>
        <v>0</v>
      </c>
      <c r="BH752" s="1">
        <f>MAX($N752)</f>
        <v>0</v>
      </c>
      <c r="BI752" s="1">
        <f>MAX($P752)</f>
        <v>0</v>
      </c>
      <c r="BJ752" s="1">
        <f>MAX($Q752)</f>
        <v>0</v>
      </c>
      <c r="BK752" s="1">
        <f>MAX($R752)</f>
        <v>0</v>
      </c>
    </row>
    <row r="753" spans="1:63">
      <c r="A753" s="1" t="s">
        <v>267</v>
      </c>
      <c r="B753" s="1" cm="1">
        <f t="array" ref="B753">_xlfn.SWITCH($A$2,"average", AVERAGE(Instances!B753:Instances!B753),"median", MEDIAN(Instances!B753:Instances!B753),"min", MIN(Instances!B753:Instances!B753),"max", MAX(Instances!B753:Instances!B753),"diff", MAX(Instances!B753:Instances!B753)-MIN(Instances!B753:Instances!B753))</f>
        <v>0</v>
      </c>
      <c r="C753" s="1" cm="1">
        <f t="array" ref="C753">_xlfn.SWITCH($A$2,"average", AVERAGE(Instances!C753:Instances!C753),"median", MEDIAN(Instances!C753:Instances!C753),"min", MIN(Instances!C753:Instances!C753),"max", MAX(Instances!C753:Instances!C753),"diff", MAX(Instances!C753:Instances!C753)-MIN(Instances!C753:Instances!C753))</f>
        <v>0</v>
      </c>
      <c r="D753" s="1" cm="1">
        <f t="array" ref="D753">_xlfn.SWITCH($A$2,"average", AVERAGE(Instances!D753:Instances!D753),"median", MEDIAN(Instances!D753:Instances!D753),"min", MIN(Instances!D753:Instances!D753),"max", MAX(Instances!D753:Instances!D753),"diff", MAX(Instances!D753:Instances!D753)-MIN(Instances!D753:Instances!D753))</f>
        <v>0</v>
      </c>
      <c r="E753" s="1" cm="1">
        <f t="array" ref="E753">_xlfn.SWITCH($A$2,"average", AVERAGE(Instances!E753:Instances!E753),"median", MEDIAN(Instances!E753:Instances!E753),"min", MIN(Instances!E753:Instances!E753),"max", MAX(Instances!E753:Instances!E753),"diff", MAX(Instances!E753:Instances!E753)-MIN(Instances!E753:Instances!E753))</f>
        <v>0</v>
      </c>
      <c r="F753" s="1" cm="1">
        <f t="array" ref="F753">_xlfn.SWITCH($A$2,"average", AVERAGE(Instances!F753:Instances!F753),"median", MEDIAN(Instances!F753:Instances!F753),"min", MIN(Instances!F753:Instances!F753),"max", MAX(Instances!F753:Instances!F753),"diff", MAX(Instances!F753:Instances!F753)-MIN(Instances!F753:Instances!F753))</f>
        <v>0</v>
      </c>
      <c r="G753" s="1" cm="1">
        <f t="array" ref="G753">_xlfn.SWITCH($A$2,"average", AVERAGE(Instances!G753:Instances!G753),"median", MEDIAN(Instances!G753:Instances!G753),"min", MIN(Instances!G753:Instances!G753),"max", MAX(Instances!G753:Instances!G753),"diff", MAX(Instances!G753:Instances!G753)-MIN(Instances!G753:Instances!G753))</f>
        <v>0</v>
      </c>
      <c r="H753" s="1" cm="1">
        <f t="array" ref="H753">_xlfn.SWITCH($A$2,"average", AVERAGE(Instances!H753:Instances!H753),"median", MEDIAN(Instances!H753:Instances!H753),"min", MIN(Instances!H753:Instances!H753),"max", MAX(Instances!H753:Instances!H753),"diff", MAX(Instances!H753:Instances!H753)-MIN(Instances!H753:Instances!H753))</f>
        <v>0</v>
      </c>
      <c r="I753" s="1" cm="1">
        <f t="array" ref="I753">_xlfn.SWITCH($A$2,"average", AVERAGE(Instances!I753:Instances!I753),"median", MEDIAN(Instances!I753:Instances!I753),"min", MIN(Instances!I753:Instances!I753),"max", MAX(Instances!I753:Instances!I753),"diff", MAX(Instances!I753:Instances!I753)-MIN(Instances!I753:Instances!I753))</f>
        <v>0</v>
      </c>
      <c r="J753" s="1" cm="1">
        <f t="array" ref="J753">_xlfn.SWITCH($A$2,"average", AVERAGE(Instances!J753:Instances!J753),"median", MEDIAN(Instances!J753:Instances!J753),"min", MIN(Instances!J753:Instances!J753),"max", MAX(Instances!J753:Instances!J753),"diff", MAX(Instances!J753:Instances!J753)-MIN(Instances!J753:Instances!J753))</f>
        <v>0</v>
      </c>
      <c r="K753" s="1" cm="1">
        <f t="array" ref="K753">_xlfn.SWITCH($A$2,"average", AVERAGE(Instances!K753:Instances!K753),"median", MEDIAN(Instances!K753:Instances!K753),"min", MIN(Instances!K753:Instances!K753),"max", MAX(Instances!K753:Instances!K753),"diff", MAX(Instances!K753:Instances!K753)-MIN(Instances!K753:Instances!K753))</f>
        <v>0</v>
      </c>
      <c r="L753" s="1"/>
      <c r="M753" s="1" cm="1">
        <f t="array" ref="M753">_xlfn.SWITCH($A$2,"average", AVERAGE(Instances!M753:Instances!M753),"median", MEDIAN(Instances!M753:Instances!M753),"min", MIN(Instances!M753:Instances!M753),"max", MAX(Instances!M753:Instances!M753),"diff", MAX(Instances!M753:Instances!M753)-MIN(Instances!M753:Instances!M753))</f>
        <v>0</v>
      </c>
      <c r="N753" s="1" cm="1">
        <f t="array" ref="N753">_xlfn.SWITCH($A$2,"average", AVERAGE(Instances!N753:Instances!N753),"median", MEDIAN(Instances!N753:Instances!N753),"min", MIN(Instances!N753:Instances!N753),"max", MAX(Instances!N753:Instances!N753),"diff", MAX(Instances!N753:Instances!N753)-MIN(Instances!N753:Instances!N753))</f>
        <v>0</v>
      </c>
      <c r="O753" s="1"/>
      <c r="P753" s="1" cm="1">
        <f t="array" ref="P753">_xlfn.SWITCH($A$2,"average", AVERAGE(Instances!P753:Instances!P753),"median", MEDIAN(Instances!P753:Instances!P753),"min", MIN(Instances!P753:Instances!P753),"max", MAX(Instances!P753:Instances!P753),"diff", MAX(Instances!P753:Instances!P753)-MIN(Instances!P753:Instances!P753))</f>
        <v>0</v>
      </c>
      <c r="Q753" s="1" cm="1">
        <f t="array" ref="Q753">_xlfn.SWITCH($A$2,"average", AVERAGE(Instances!Q753:Instances!Q753),"median", MEDIAN(Instances!Q753:Instances!Q753),"min", MIN(Instances!Q753:Instances!Q753),"max", MAX(Instances!Q753:Instances!Q753),"diff", MAX(Instances!Q753:Instances!Q753)-MIN(Instances!Q753:Instances!Q753))</f>
        <v>0</v>
      </c>
      <c r="R753" s="1" cm="1">
        <f t="array" ref="R753">_xlfn.SWITCH($A$2,"average", AVERAGE(Instances!R753:Instances!R753),"median", MEDIAN(Instances!R753:Instances!R753),"min", MIN(Instances!R753:Instances!R753),"max", MAX(Instances!R753:Instances!R753),"diff", MAX(Instances!R753:Instances!R753)-MIN(Instances!R753:Instances!R753))</f>
        <v>0</v>
      </c>
      <c r="S753" s="1">
        <f>MIN($B753)</f>
        <v>0</v>
      </c>
      <c r="T753" s="1">
        <f>MIN($C753)</f>
        <v>0</v>
      </c>
      <c r="U753" s="1">
        <f>MIN($D753)</f>
        <v>0</v>
      </c>
      <c r="V753" s="1">
        <f>MIN($E753)</f>
        <v>0</v>
      </c>
      <c r="W753" s="1">
        <f>MIN($F753)</f>
        <v>0</v>
      </c>
      <c r="X753" s="1">
        <f>MIN($G753)</f>
        <v>0</v>
      </c>
      <c r="Y753" s="1">
        <f>MIN($H753)</f>
        <v>0</v>
      </c>
      <c r="Z753" s="1">
        <f>MIN($I753)</f>
        <v>0</v>
      </c>
      <c r="AA753" s="1">
        <f>MIN($J753)</f>
        <v>0</v>
      </c>
      <c r="AB753" s="1">
        <f>MIN($K753)</f>
        <v>0</v>
      </c>
      <c r="AC753" s="1">
        <f>MIN($M753)</f>
        <v>0</v>
      </c>
      <c r="AD753" s="1">
        <f>MIN($N753)</f>
        <v>0</v>
      </c>
      <c r="AE753" s="1">
        <f>MIN($P753)</f>
        <v>0</v>
      </c>
      <c r="AF753" s="1">
        <f>MIN($Q753)</f>
        <v>0</v>
      </c>
      <c r="AG753" s="1">
        <f>MIN($R753)</f>
        <v>0</v>
      </c>
      <c r="AH753" s="1">
        <f>MEDIAN($B753)</f>
        <v>0</v>
      </c>
      <c r="AI753" s="1">
        <f>MEDIAN($C753)</f>
        <v>0</v>
      </c>
      <c r="AJ753" s="1">
        <f>MEDIAN($D753)</f>
        <v>0</v>
      </c>
      <c r="AK753" s="1">
        <f>MEDIAN($E753)</f>
        <v>0</v>
      </c>
      <c r="AL753" s="1">
        <f>MEDIAN($F753)</f>
        <v>0</v>
      </c>
      <c r="AM753" s="1">
        <f>MEDIAN($G753)</f>
        <v>0</v>
      </c>
      <c r="AN753" s="1">
        <f>MEDIAN($H753)</f>
        <v>0</v>
      </c>
      <c r="AO753" s="1">
        <f>MEDIAN($I753)</f>
        <v>0</v>
      </c>
      <c r="AP753" s="1">
        <f>MEDIAN($J753)</f>
        <v>0</v>
      </c>
      <c r="AQ753" s="1">
        <f>MEDIAN($K753)</f>
        <v>0</v>
      </c>
      <c r="AR753" s="1">
        <f>MEDIAN($M753)</f>
        <v>0</v>
      </c>
      <c r="AS753" s="1">
        <f>MEDIAN($N753)</f>
        <v>0</v>
      </c>
      <c r="AT753" s="1">
        <f>MEDIAN($P753)</f>
        <v>0</v>
      </c>
      <c r="AU753" s="1">
        <f>MEDIAN($Q753)</f>
        <v>0</v>
      </c>
      <c r="AV753" s="1">
        <f>MEDIAN($R753)</f>
        <v>0</v>
      </c>
      <c r="AW753" s="1">
        <f>MAX($B753)</f>
        <v>0</v>
      </c>
      <c r="AX753" s="1">
        <f>MAX($C753)</f>
        <v>0</v>
      </c>
      <c r="AY753" s="1">
        <f>MAX($D753)</f>
        <v>0</v>
      </c>
      <c r="AZ753" s="1">
        <f>MAX($E753)</f>
        <v>0</v>
      </c>
      <c r="BA753" s="1">
        <f>MAX($F753)</f>
        <v>0</v>
      </c>
      <c r="BB753" s="1">
        <f>MAX($G753)</f>
        <v>0</v>
      </c>
      <c r="BC753" s="1">
        <f>MAX($H753)</f>
        <v>0</v>
      </c>
      <c r="BD753" s="1">
        <f>MAX($I753)</f>
        <v>0</v>
      </c>
      <c r="BE753" s="1">
        <f>MAX($J753)</f>
        <v>0</v>
      </c>
      <c r="BF753" s="1">
        <f>MAX($K753)</f>
        <v>0</v>
      </c>
      <c r="BG753" s="1">
        <f>MAX($M753)</f>
        <v>0</v>
      </c>
      <c r="BH753" s="1">
        <f>MAX($N753)</f>
        <v>0</v>
      </c>
      <c r="BI753" s="1">
        <f>MAX($P753)</f>
        <v>0</v>
      </c>
      <c r="BJ753" s="1">
        <f>MAX($Q753)</f>
        <v>0</v>
      </c>
      <c r="BK753" s="1">
        <f>MAX($R753)</f>
        <v>0</v>
      </c>
    </row>
    <row r="754" spans="1:63">
      <c r="A754" s="1" t="s">
        <v>268</v>
      </c>
      <c r="B754" s="1" cm="1">
        <f t="array" ref="B754">_xlfn.SWITCH($A$2,"average", AVERAGE(Instances!B754:Instances!B754),"median", MEDIAN(Instances!B754:Instances!B754),"min", MIN(Instances!B754:Instances!B754),"max", MAX(Instances!B754:Instances!B754),"diff", MAX(Instances!B754:Instances!B754)-MIN(Instances!B754:Instances!B754))</f>
        <v>0</v>
      </c>
      <c r="C754" s="1" cm="1">
        <f t="array" ref="C754">_xlfn.SWITCH($A$2,"average", AVERAGE(Instances!C754:Instances!C754),"median", MEDIAN(Instances!C754:Instances!C754),"min", MIN(Instances!C754:Instances!C754),"max", MAX(Instances!C754:Instances!C754),"diff", MAX(Instances!C754:Instances!C754)-MIN(Instances!C754:Instances!C754))</f>
        <v>0</v>
      </c>
      <c r="D754" s="1" cm="1">
        <f t="array" ref="D754">_xlfn.SWITCH($A$2,"average", AVERAGE(Instances!D754:Instances!D754),"median", MEDIAN(Instances!D754:Instances!D754),"min", MIN(Instances!D754:Instances!D754),"max", MAX(Instances!D754:Instances!D754),"diff", MAX(Instances!D754:Instances!D754)-MIN(Instances!D754:Instances!D754))</f>
        <v>0</v>
      </c>
      <c r="E754" s="1" cm="1">
        <f t="array" ref="E754">_xlfn.SWITCH($A$2,"average", AVERAGE(Instances!E754:Instances!E754),"median", MEDIAN(Instances!E754:Instances!E754),"min", MIN(Instances!E754:Instances!E754),"max", MAX(Instances!E754:Instances!E754),"diff", MAX(Instances!E754:Instances!E754)-MIN(Instances!E754:Instances!E754))</f>
        <v>0</v>
      </c>
      <c r="F754" s="1" cm="1">
        <f t="array" ref="F754">_xlfn.SWITCH($A$2,"average", AVERAGE(Instances!F754:Instances!F754),"median", MEDIAN(Instances!F754:Instances!F754),"min", MIN(Instances!F754:Instances!F754),"max", MAX(Instances!F754:Instances!F754),"diff", MAX(Instances!F754:Instances!F754)-MIN(Instances!F754:Instances!F754))</f>
        <v>0</v>
      </c>
      <c r="G754" s="1" cm="1">
        <f t="array" ref="G754">_xlfn.SWITCH($A$2,"average", AVERAGE(Instances!G754:Instances!G754),"median", MEDIAN(Instances!G754:Instances!G754),"min", MIN(Instances!G754:Instances!G754),"max", MAX(Instances!G754:Instances!G754),"diff", MAX(Instances!G754:Instances!G754)-MIN(Instances!G754:Instances!G754))</f>
        <v>0</v>
      </c>
      <c r="H754" s="1" cm="1">
        <f t="array" ref="H754">_xlfn.SWITCH($A$2,"average", AVERAGE(Instances!H754:Instances!H754),"median", MEDIAN(Instances!H754:Instances!H754),"min", MIN(Instances!H754:Instances!H754),"max", MAX(Instances!H754:Instances!H754),"diff", MAX(Instances!H754:Instances!H754)-MIN(Instances!H754:Instances!H754))</f>
        <v>0</v>
      </c>
      <c r="I754" s="1" cm="1">
        <f t="array" ref="I754">_xlfn.SWITCH($A$2,"average", AVERAGE(Instances!I754:Instances!I754),"median", MEDIAN(Instances!I754:Instances!I754),"min", MIN(Instances!I754:Instances!I754),"max", MAX(Instances!I754:Instances!I754),"diff", MAX(Instances!I754:Instances!I754)-MIN(Instances!I754:Instances!I754))</f>
        <v>0</v>
      </c>
      <c r="J754" s="1" cm="1">
        <f t="array" ref="J754">_xlfn.SWITCH($A$2,"average", AVERAGE(Instances!J754:Instances!J754),"median", MEDIAN(Instances!J754:Instances!J754),"min", MIN(Instances!J754:Instances!J754),"max", MAX(Instances!J754:Instances!J754),"diff", MAX(Instances!J754:Instances!J754)-MIN(Instances!J754:Instances!J754))</f>
        <v>0</v>
      </c>
      <c r="K754" s="1" cm="1">
        <f t="array" ref="K754">_xlfn.SWITCH($A$2,"average", AVERAGE(Instances!K754:Instances!K754),"median", MEDIAN(Instances!K754:Instances!K754),"min", MIN(Instances!K754:Instances!K754),"max", MAX(Instances!K754:Instances!K754),"diff", MAX(Instances!K754:Instances!K754)-MIN(Instances!K754:Instances!K754))</f>
        <v>0</v>
      </c>
      <c r="L754" s="1"/>
      <c r="M754" s="1" cm="1">
        <f t="array" ref="M754">_xlfn.SWITCH($A$2,"average", AVERAGE(Instances!M754:Instances!M754),"median", MEDIAN(Instances!M754:Instances!M754),"min", MIN(Instances!M754:Instances!M754),"max", MAX(Instances!M754:Instances!M754),"diff", MAX(Instances!M754:Instances!M754)-MIN(Instances!M754:Instances!M754))</f>
        <v>0</v>
      </c>
      <c r="N754" s="1" cm="1">
        <f t="array" ref="N754">_xlfn.SWITCH($A$2,"average", AVERAGE(Instances!N754:Instances!N754),"median", MEDIAN(Instances!N754:Instances!N754),"min", MIN(Instances!N754:Instances!N754),"max", MAX(Instances!N754:Instances!N754),"diff", MAX(Instances!N754:Instances!N754)-MIN(Instances!N754:Instances!N754))</f>
        <v>0</v>
      </c>
      <c r="O754" s="1"/>
      <c r="P754" s="1" cm="1">
        <f t="array" ref="P754">_xlfn.SWITCH($A$2,"average", AVERAGE(Instances!P754:Instances!P754),"median", MEDIAN(Instances!P754:Instances!P754),"min", MIN(Instances!P754:Instances!P754),"max", MAX(Instances!P754:Instances!P754),"diff", MAX(Instances!P754:Instances!P754)-MIN(Instances!P754:Instances!P754))</f>
        <v>0</v>
      </c>
      <c r="Q754" s="1" cm="1">
        <f t="array" ref="Q754">_xlfn.SWITCH($A$2,"average", AVERAGE(Instances!Q754:Instances!Q754),"median", MEDIAN(Instances!Q754:Instances!Q754),"min", MIN(Instances!Q754:Instances!Q754),"max", MAX(Instances!Q754:Instances!Q754),"diff", MAX(Instances!Q754:Instances!Q754)-MIN(Instances!Q754:Instances!Q754))</f>
        <v>0</v>
      </c>
      <c r="R754" s="1" cm="1">
        <f t="array" ref="R754">_xlfn.SWITCH($A$2,"average", AVERAGE(Instances!R754:Instances!R754),"median", MEDIAN(Instances!R754:Instances!R754),"min", MIN(Instances!R754:Instances!R754),"max", MAX(Instances!R754:Instances!R754),"diff", MAX(Instances!R754:Instances!R754)-MIN(Instances!R754:Instances!R754))</f>
        <v>0</v>
      </c>
      <c r="S754" s="1">
        <f>MIN($B754)</f>
        <v>0</v>
      </c>
      <c r="T754" s="1">
        <f>MIN($C754)</f>
        <v>0</v>
      </c>
      <c r="U754" s="1">
        <f>MIN($D754)</f>
        <v>0</v>
      </c>
      <c r="V754" s="1">
        <f>MIN($E754)</f>
        <v>0</v>
      </c>
      <c r="W754" s="1">
        <f>MIN($F754)</f>
        <v>0</v>
      </c>
      <c r="X754" s="1">
        <f>MIN($G754)</f>
        <v>0</v>
      </c>
      <c r="Y754" s="1">
        <f>MIN($H754)</f>
        <v>0</v>
      </c>
      <c r="Z754" s="1">
        <f>MIN($I754)</f>
        <v>0</v>
      </c>
      <c r="AA754" s="1">
        <f>MIN($J754)</f>
        <v>0</v>
      </c>
      <c r="AB754" s="1">
        <f>MIN($K754)</f>
        <v>0</v>
      </c>
      <c r="AC754" s="1">
        <f>MIN($M754)</f>
        <v>0</v>
      </c>
      <c r="AD754" s="1">
        <f>MIN($N754)</f>
        <v>0</v>
      </c>
      <c r="AE754" s="1">
        <f>MIN($P754)</f>
        <v>0</v>
      </c>
      <c r="AF754" s="1">
        <f>MIN($Q754)</f>
        <v>0</v>
      </c>
      <c r="AG754" s="1">
        <f>MIN($R754)</f>
        <v>0</v>
      </c>
      <c r="AH754" s="1">
        <f>MEDIAN($B754)</f>
        <v>0</v>
      </c>
      <c r="AI754" s="1">
        <f>MEDIAN($C754)</f>
        <v>0</v>
      </c>
      <c r="AJ754" s="1">
        <f>MEDIAN($D754)</f>
        <v>0</v>
      </c>
      <c r="AK754" s="1">
        <f>MEDIAN($E754)</f>
        <v>0</v>
      </c>
      <c r="AL754" s="1">
        <f>MEDIAN($F754)</f>
        <v>0</v>
      </c>
      <c r="AM754" s="1">
        <f>MEDIAN($G754)</f>
        <v>0</v>
      </c>
      <c r="AN754" s="1">
        <f>MEDIAN($H754)</f>
        <v>0</v>
      </c>
      <c r="AO754" s="1">
        <f>MEDIAN($I754)</f>
        <v>0</v>
      </c>
      <c r="AP754" s="1">
        <f>MEDIAN($J754)</f>
        <v>0</v>
      </c>
      <c r="AQ754" s="1">
        <f>MEDIAN($K754)</f>
        <v>0</v>
      </c>
      <c r="AR754" s="1">
        <f>MEDIAN($M754)</f>
        <v>0</v>
      </c>
      <c r="AS754" s="1">
        <f>MEDIAN($N754)</f>
        <v>0</v>
      </c>
      <c r="AT754" s="1">
        <f>MEDIAN($P754)</f>
        <v>0</v>
      </c>
      <c r="AU754" s="1">
        <f>MEDIAN($Q754)</f>
        <v>0</v>
      </c>
      <c r="AV754" s="1">
        <f>MEDIAN($R754)</f>
        <v>0</v>
      </c>
      <c r="AW754" s="1">
        <f>MAX($B754)</f>
        <v>0</v>
      </c>
      <c r="AX754" s="1">
        <f>MAX($C754)</f>
        <v>0</v>
      </c>
      <c r="AY754" s="1">
        <f>MAX($D754)</f>
        <v>0</v>
      </c>
      <c r="AZ754" s="1">
        <f>MAX($E754)</f>
        <v>0</v>
      </c>
      <c r="BA754" s="1">
        <f>MAX($F754)</f>
        <v>0</v>
      </c>
      <c r="BB754" s="1">
        <f>MAX($G754)</f>
        <v>0</v>
      </c>
      <c r="BC754" s="1">
        <f>MAX($H754)</f>
        <v>0</v>
      </c>
      <c r="BD754" s="1">
        <f>MAX($I754)</f>
        <v>0</v>
      </c>
      <c r="BE754" s="1">
        <f>MAX($J754)</f>
        <v>0</v>
      </c>
      <c r="BF754" s="1">
        <f>MAX($K754)</f>
        <v>0</v>
      </c>
      <c r="BG754" s="1">
        <f>MAX($M754)</f>
        <v>0</v>
      </c>
      <c r="BH754" s="1">
        <f>MAX($N754)</f>
        <v>0</v>
      </c>
      <c r="BI754" s="1">
        <f>MAX($P754)</f>
        <v>0</v>
      </c>
      <c r="BJ754" s="1">
        <f>MAX($Q754)</f>
        <v>0</v>
      </c>
      <c r="BK754" s="1">
        <f>MAX($R754)</f>
        <v>0</v>
      </c>
    </row>
    <row r="755" spans="1:63">
      <c r="A755" s="1" t="s">
        <v>269</v>
      </c>
      <c r="B755" s="1" cm="1">
        <f t="array" ref="B755">_xlfn.SWITCH($A$2,"average", AVERAGE(Instances!B755:Instances!B755),"median", MEDIAN(Instances!B755:Instances!B755),"min", MIN(Instances!B755:Instances!B755),"max", MAX(Instances!B755:Instances!B755),"diff", MAX(Instances!B755:Instances!B755)-MIN(Instances!B755:Instances!B755))</f>
        <v>0</v>
      </c>
      <c r="C755" s="1" cm="1">
        <f t="array" ref="C755">_xlfn.SWITCH($A$2,"average", AVERAGE(Instances!C755:Instances!C755),"median", MEDIAN(Instances!C755:Instances!C755),"min", MIN(Instances!C755:Instances!C755),"max", MAX(Instances!C755:Instances!C755),"diff", MAX(Instances!C755:Instances!C755)-MIN(Instances!C755:Instances!C755))</f>
        <v>0</v>
      </c>
      <c r="D755" s="1" cm="1">
        <f t="array" ref="D755">_xlfn.SWITCH($A$2,"average", AVERAGE(Instances!D755:Instances!D755),"median", MEDIAN(Instances!D755:Instances!D755),"min", MIN(Instances!D755:Instances!D755),"max", MAX(Instances!D755:Instances!D755),"diff", MAX(Instances!D755:Instances!D755)-MIN(Instances!D755:Instances!D755))</f>
        <v>0</v>
      </c>
      <c r="E755" s="1" cm="1">
        <f t="array" ref="E755">_xlfn.SWITCH($A$2,"average", AVERAGE(Instances!E755:Instances!E755),"median", MEDIAN(Instances!E755:Instances!E755),"min", MIN(Instances!E755:Instances!E755),"max", MAX(Instances!E755:Instances!E755),"diff", MAX(Instances!E755:Instances!E755)-MIN(Instances!E755:Instances!E755))</f>
        <v>0</v>
      </c>
      <c r="F755" s="1" cm="1">
        <f t="array" ref="F755">_xlfn.SWITCH($A$2,"average", AVERAGE(Instances!F755:Instances!F755),"median", MEDIAN(Instances!F755:Instances!F755),"min", MIN(Instances!F755:Instances!F755),"max", MAX(Instances!F755:Instances!F755),"diff", MAX(Instances!F755:Instances!F755)-MIN(Instances!F755:Instances!F755))</f>
        <v>0</v>
      </c>
      <c r="G755" s="1" cm="1">
        <f t="array" ref="G755">_xlfn.SWITCH($A$2,"average", AVERAGE(Instances!G755:Instances!G755),"median", MEDIAN(Instances!G755:Instances!G755),"min", MIN(Instances!G755:Instances!G755),"max", MAX(Instances!G755:Instances!G755),"diff", MAX(Instances!G755:Instances!G755)-MIN(Instances!G755:Instances!G755))</f>
        <v>0</v>
      </c>
      <c r="H755" s="1" cm="1">
        <f t="array" ref="H755">_xlfn.SWITCH($A$2,"average", AVERAGE(Instances!H755:Instances!H755),"median", MEDIAN(Instances!H755:Instances!H755),"min", MIN(Instances!H755:Instances!H755),"max", MAX(Instances!H755:Instances!H755),"diff", MAX(Instances!H755:Instances!H755)-MIN(Instances!H755:Instances!H755))</f>
        <v>0</v>
      </c>
      <c r="I755" s="1" cm="1">
        <f t="array" ref="I755">_xlfn.SWITCH($A$2,"average", AVERAGE(Instances!I755:Instances!I755),"median", MEDIAN(Instances!I755:Instances!I755),"min", MIN(Instances!I755:Instances!I755),"max", MAX(Instances!I755:Instances!I755),"diff", MAX(Instances!I755:Instances!I755)-MIN(Instances!I755:Instances!I755))</f>
        <v>0</v>
      </c>
      <c r="J755" s="1" cm="1">
        <f t="array" ref="J755">_xlfn.SWITCH($A$2,"average", AVERAGE(Instances!J755:Instances!J755),"median", MEDIAN(Instances!J755:Instances!J755),"min", MIN(Instances!J755:Instances!J755),"max", MAX(Instances!J755:Instances!J755),"diff", MAX(Instances!J755:Instances!J755)-MIN(Instances!J755:Instances!J755))</f>
        <v>0</v>
      </c>
      <c r="K755" s="1" cm="1">
        <f t="array" ref="K755">_xlfn.SWITCH($A$2,"average", AVERAGE(Instances!K755:Instances!K755),"median", MEDIAN(Instances!K755:Instances!K755),"min", MIN(Instances!K755:Instances!K755),"max", MAX(Instances!K755:Instances!K755),"diff", MAX(Instances!K755:Instances!K755)-MIN(Instances!K755:Instances!K755))</f>
        <v>0</v>
      </c>
      <c r="L755" s="1"/>
      <c r="M755" s="1" cm="1">
        <f t="array" ref="M755">_xlfn.SWITCH($A$2,"average", AVERAGE(Instances!M755:Instances!M755),"median", MEDIAN(Instances!M755:Instances!M755),"min", MIN(Instances!M755:Instances!M755),"max", MAX(Instances!M755:Instances!M755),"diff", MAX(Instances!M755:Instances!M755)-MIN(Instances!M755:Instances!M755))</f>
        <v>0</v>
      </c>
      <c r="N755" s="1" cm="1">
        <f t="array" ref="N755">_xlfn.SWITCH($A$2,"average", AVERAGE(Instances!N755:Instances!N755),"median", MEDIAN(Instances!N755:Instances!N755),"min", MIN(Instances!N755:Instances!N755),"max", MAX(Instances!N755:Instances!N755),"diff", MAX(Instances!N755:Instances!N755)-MIN(Instances!N755:Instances!N755))</f>
        <v>0</v>
      </c>
      <c r="O755" s="1"/>
      <c r="P755" s="1" cm="1">
        <f t="array" ref="P755">_xlfn.SWITCH($A$2,"average", AVERAGE(Instances!P755:Instances!P755),"median", MEDIAN(Instances!P755:Instances!P755),"min", MIN(Instances!P755:Instances!P755),"max", MAX(Instances!P755:Instances!P755),"diff", MAX(Instances!P755:Instances!P755)-MIN(Instances!P755:Instances!P755))</f>
        <v>0</v>
      </c>
      <c r="Q755" s="1" cm="1">
        <f t="array" ref="Q755">_xlfn.SWITCH($A$2,"average", AVERAGE(Instances!Q755:Instances!Q755),"median", MEDIAN(Instances!Q755:Instances!Q755),"min", MIN(Instances!Q755:Instances!Q755),"max", MAX(Instances!Q755:Instances!Q755),"diff", MAX(Instances!Q755:Instances!Q755)-MIN(Instances!Q755:Instances!Q755))</f>
        <v>0</v>
      </c>
      <c r="R755" s="1" cm="1">
        <f t="array" ref="R755">_xlfn.SWITCH($A$2,"average", AVERAGE(Instances!R755:Instances!R755),"median", MEDIAN(Instances!R755:Instances!R755),"min", MIN(Instances!R755:Instances!R755),"max", MAX(Instances!R755:Instances!R755),"diff", MAX(Instances!R755:Instances!R755)-MIN(Instances!R755:Instances!R755))</f>
        <v>0</v>
      </c>
      <c r="S755" s="1">
        <f>MIN($B755)</f>
        <v>0</v>
      </c>
      <c r="T755" s="1">
        <f>MIN($C755)</f>
        <v>0</v>
      </c>
      <c r="U755" s="1">
        <f>MIN($D755)</f>
        <v>0</v>
      </c>
      <c r="V755" s="1">
        <f>MIN($E755)</f>
        <v>0</v>
      </c>
      <c r="W755" s="1">
        <f>MIN($F755)</f>
        <v>0</v>
      </c>
      <c r="X755" s="1">
        <f>MIN($G755)</f>
        <v>0</v>
      </c>
      <c r="Y755" s="1">
        <f>MIN($H755)</f>
        <v>0</v>
      </c>
      <c r="Z755" s="1">
        <f>MIN($I755)</f>
        <v>0</v>
      </c>
      <c r="AA755" s="1">
        <f>MIN($J755)</f>
        <v>0</v>
      </c>
      <c r="AB755" s="1">
        <f>MIN($K755)</f>
        <v>0</v>
      </c>
      <c r="AC755" s="1">
        <f>MIN($M755)</f>
        <v>0</v>
      </c>
      <c r="AD755" s="1">
        <f>MIN($N755)</f>
        <v>0</v>
      </c>
      <c r="AE755" s="1">
        <f>MIN($P755)</f>
        <v>0</v>
      </c>
      <c r="AF755" s="1">
        <f>MIN($Q755)</f>
        <v>0</v>
      </c>
      <c r="AG755" s="1">
        <f>MIN($R755)</f>
        <v>0</v>
      </c>
      <c r="AH755" s="1">
        <f>MEDIAN($B755)</f>
        <v>0</v>
      </c>
      <c r="AI755" s="1">
        <f>MEDIAN($C755)</f>
        <v>0</v>
      </c>
      <c r="AJ755" s="1">
        <f>MEDIAN($D755)</f>
        <v>0</v>
      </c>
      <c r="AK755" s="1">
        <f>MEDIAN($E755)</f>
        <v>0</v>
      </c>
      <c r="AL755" s="1">
        <f>MEDIAN($F755)</f>
        <v>0</v>
      </c>
      <c r="AM755" s="1">
        <f>MEDIAN($G755)</f>
        <v>0</v>
      </c>
      <c r="AN755" s="1">
        <f>MEDIAN($H755)</f>
        <v>0</v>
      </c>
      <c r="AO755" s="1">
        <f>MEDIAN($I755)</f>
        <v>0</v>
      </c>
      <c r="AP755" s="1">
        <f>MEDIAN($J755)</f>
        <v>0</v>
      </c>
      <c r="AQ755" s="1">
        <f>MEDIAN($K755)</f>
        <v>0</v>
      </c>
      <c r="AR755" s="1">
        <f>MEDIAN($M755)</f>
        <v>0</v>
      </c>
      <c r="AS755" s="1">
        <f>MEDIAN($N755)</f>
        <v>0</v>
      </c>
      <c r="AT755" s="1">
        <f>MEDIAN($P755)</f>
        <v>0</v>
      </c>
      <c r="AU755" s="1">
        <f>MEDIAN($Q755)</f>
        <v>0</v>
      </c>
      <c r="AV755" s="1">
        <f>MEDIAN($R755)</f>
        <v>0</v>
      </c>
      <c r="AW755" s="1">
        <f>MAX($B755)</f>
        <v>0</v>
      </c>
      <c r="AX755" s="1">
        <f>MAX($C755)</f>
        <v>0</v>
      </c>
      <c r="AY755" s="1">
        <f>MAX($D755)</f>
        <v>0</v>
      </c>
      <c r="AZ755" s="1">
        <f>MAX($E755)</f>
        <v>0</v>
      </c>
      <c r="BA755" s="1">
        <f>MAX($F755)</f>
        <v>0</v>
      </c>
      <c r="BB755" s="1">
        <f>MAX($G755)</f>
        <v>0</v>
      </c>
      <c r="BC755" s="1">
        <f>MAX($H755)</f>
        <v>0</v>
      </c>
      <c r="BD755" s="1">
        <f>MAX($I755)</f>
        <v>0</v>
      </c>
      <c r="BE755" s="1">
        <f>MAX($J755)</f>
        <v>0</v>
      </c>
      <c r="BF755" s="1">
        <f>MAX($K755)</f>
        <v>0</v>
      </c>
      <c r="BG755" s="1">
        <f>MAX($M755)</f>
        <v>0</v>
      </c>
      <c r="BH755" s="1">
        <f>MAX($N755)</f>
        <v>0</v>
      </c>
      <c r="BI755" s="1">
        <f>MAX($P755)</f>
        <v>0</v>
      </c>
      <c r="BJ755" s="1">
        <f>MAX($Q755)</f>
        <v>0</v>
      </c>
      <c r="BK755" s="1">
        <f>MAX($R755)</f>
        <v>0</v>
      </c>
    </row>
    <row r="756" spans="1:63">
      <c r="A756" s="1" t="s">
        <v>270</v>
      </c>
      <c r="B756" s="1" cm="1">
        <f t="array" ref="B756">_xlfn.SWITCH($A$2,"average", AVERAGE(Instances!B756:Instances!B756),"median", MEDIAN(Instances!B756:Instances!B756),"min", MIN(Instances!B756:Instances!B756),"max", MAX(Instances!B756:Instances!B756),"diff", MAX(Instances!B756:Instances!B756)-MIN(Instances!B756:Instances!B756))</f>
        <v>0</v>
      </c>
      <c r="C756" s="1" cm="1">
        <f t="array" ref="C756">_xlfn.SWITCH($A$2,"average", AVERAGE(Instances!C756:Instances!C756),"median", MEDIAN(Instances!C756:Instances!C756),"min", MIN(Instances!C756:Instances!C756),"max", MAX(Instances!C756:Instances!C756),"diff", MAX(Instances!C756:Instances!C756)-MIN(Instances!C756:Instances!C756))</f>
        <v>0</v>
      </c>
      <c r="D756" s="1" cm="1">
        <f t="array" ref="D756">_xlfn.SWITCH($A$2,"average", AVERAGE(Instances!D756:Instances!D756),"median", MEDIAN(Instances!D756:Instances!D756),"min", MIN(Instances!D756:Instances!D756),"max", MAX(Instances!D756:Instances!D756),"diff", MAX(Instances!D756:Instances!D756)-MIN(Instances!D756:Instances!D756))</f>
        <v>0</v>
      </c>
      <c r="E756" s="1" cm="1">
        <f t="array" ref="E756">_xlfn.SWITCH($A$2,"average", AVERAGE(Instances!E756:Instances!E756),"median", MEDIAN(Instances!E756:Instances!E756),"min", MIN(Instances!E756:Instances!E756),"max", MAX(Instances!E756:Instances!E756),"diff", MAX(Instances!E756:Instances!E756)-MIN(Instances!E756:Instances!E756))</f>
        <v>0</v>
      </c>
      <c r="F756" s="1" cm="1">
        <f t="array" ref="F756">_xlfn.SWITCH($A$2,"average", AVERAGE(Instances!F756:Instances!F756),"median", MEDIAN(Instances!F756:Instances!F756),"min", MIN(Instances!F756:Instances!F756),"max", MAX(Instances!F756:Instances!F756),"diff", MAX(Instances!F756:Instances!F756)-MIN(Instances!F756:Instances!F756))</f>
        <v>0</v>
      </c>
      <c r="G756" s="1" cm="1">
        <f t="array" ref="G756">_xlfn.SWITCH($A$2,"average", AVERAGE(Instances!G756:Instances!G756),"median", MEDIAN(Instances!G756:Instances!G756),"min", MIN(Instances!G756:Instances!G756),"max", MAX(Instances!G756:Instances!G756),"diff", MAX(Instances!G756:Instances!G756)-MIN(Instances!G756:Instances!G756))</f>
        <v>0</v>
      </c>
      <c r="H756" s="1" cm="1">
        <f t="array" ref="H756">_xlfn.SWITCH($A$2,"average", AVERAGE(Instances!H756:Instances!H756),"median", MEDIAN(Instances!H756:Instances!H756),"min", MIN(Instances!H756:Instances!H756),"max", MAX(Instances!H756:Instances!H756),"diff", MAX(Instances!H756:Instances!H756)-MIN(Instances!H756:Instances!H756))</f>
        <v>0</v>
      </c>
      <c r="I756" s="1" cm="1">
        <f t="array" ref="I756">_xlfn.SWITCH($A$2,"average", AVERAGE(Instances!I756:Instances!I756),"median", MEDIAN(Instances!I756:Instances!I756),"min", MIN(Instances!I756:Instances!I756),"max", MAX(Instances!I756:Instances!I756),"diff", MAX(Instances!I756:Instances!I756)-MIN(Instances!I756:Instances!I756))</f>
        <v>0</v>
      </c>
      <c r="J756" s="1" cm="1">
        <f t="array" ref="J756">_xlfn.SWITCH($A$2,"average", AVERAGE(Instances!J756:Instances!J756),"median", MEDIAN(Instances!J756:Instances!J756),"min", MIN(Instances!J756:Instances!J756),"max", MAX(Instances!J756:Instances!J756),"diff", MAX(Instances!J756:Instances!J756)-MIN(Instances!J756:Instances!J756))</f>
        <v>0</v>
      </c>
      <c r="K756" s="1" cm="1">
        <f t="array" ref="K756">_xlfn.SWITCH($A$2,"average", AVERAGE(Instances!K756:Instances!K756),"median", MEDIAN(Instances!K756:Instances!K756),"min", MIN(Instances!K756:Instances!K756),"max", MAX(Instances!K756:Instances!K756),"diff", MAX(Instances!K756:Instances!K756)-MIN(Instances!K756:Instances!K756))</f>
        <v>0</v>
      </c>
      <c r="L756" s="1"/>
      <c r="M756" s="1" cm="1">
        <f t="array" ref="M756">_xlfn.SWITCH($A$2,"average", AVERAGE(Instances!M756:Instances!M756),"median", MEDIAN(Instances!M756:Instances!M756),"min", MIN(Instances!M756:Instances!M756),"max", MAX(Instances!M756:Instances!M756),"diff", MAX(Instances!M756:Instances!M756)-MIN(Instances!M756:Instances!M756))</f>
        <v>0</v>
      </c>
      <c r="N756" s="1" cm="1">
        <f t="array" ref="N756">_xlfn.SWITCH($A$2,"average", AVERAGE(Instances!N756:Instances!N756),"median", MEDIAN(Instances!N756:Instances!N756),"min", MIN(Instances!N756:Instances!N756),"max", MAX(Instances!N756:Instances!N756),"diff", MAX(Instances!N756:Instances!N756)-MIN(Instances!N756:Instances!N756))</f>
        <v>0</v>
      </c>
      <c r="O756" s="1"/>
      <c r="P756" s="1" cm="1">
        <f t="array" ref="P756">_xlfn.SWITCH($A$2,"average", AVERAGE(Instances!P756:Instances!P756),"median", MEDIAN(Instances!P756:Instances!P756),"min", MIN(Instances!P756:Instances!P756),"max", MAX(Instances!P756:Instances!P756),"diff", MAX(Instances!P756:Instances!P756)-MIN(Instances!P756:Instances!P756))</f>
        <v>0</v>
      </c>
      <c r="Q756" s="1" cm="1">
        <f t="array" ref="Q756">_xlfn.SWITCH($A$2,"average", AVERAGE(Instances!Q756:Instances!Q756),"median", MEDIAN(Instances!Q756:Instances!Q756),"min", MIN(Instances!Q756:Instances!Q756),"max", MAX(Instances!Q756:Instances!Q756),"diff", MAX(Instances!Q756:Instances!Q756)-MIN(Instances!Q756:Instances!Q756))</f>
        <v>0</v>
      </c>
      <c r="R756" s="1" cm="1">
        <f t="array" ref="R756">_xlfn.SWITCH($A$2,"average", AVERAGE(Instances!R756:Instances!R756),"median", MEDIAN(Instances!R756:Instances!R756),"min", MIN(Instances!R756:Instances!R756),"max", MAX(Instances!R756:Instances!R756),"diff", MAX(Instances!R756:Instances!R756)-MIN(Instances!R756:Instances!R756))</f>
        <v>0</v>
      </c>
      <c r="S756" s="1">
        <f>MIN($B756)</f>
        <v>0</v>
      </c>
      <c r="T756" s="1">
        <f>MIN($C756)</f>
        <v>0</v>
      </c>
      <c r="U756" s="1">
        <f>MIN($D756)</f>
        <v>0</v>
      </c>
      <c r="V756" s="1">
        <f>MIN($E756)</f>
        <v>0</v>
      </c>
      <c r="W756" s="1">
        <f>MIN($F756)</f>
        <v>0</v>
      </c>
      <c r="X756" s="1">
        <f>MIN($G756)</f>
        <v>0</v>
      </c>
      <c r="Y756" s="1">
        <f>MIN($H756)</f>
        <v>0</v>
      </c>
      <c r="Z756" s="1">
        <f>MIN($I756)</f>
        <v>0</v>
      </c>
      <c r="AA756" s="1">
        <f>MIN($J756)</f>
        <v>0</v>
      </c>
      <c r="AB756" s="1">
        <f>MIN($K756)</f>
        <v>0</v>
      </c>
      <c r="AC756" s="1">
        <f>MIN($M756)</f>
        <v>0</v>
      </c>
      <c r="AD756" s="1">
        <f>MIN($N756)</f>
        <v>0</v>
      </c>
      <c r="AE756" s="1">
        <f>MIN($P756)</f>
        <v>0</v>
      </c>
      <c r="AF756" s="1">
        <f>MIN($Q756)</f>
        <v>0</v>
      </c>
      <c r="AG756" s="1">
        <f>MIN($R756)</f>
        <v>0</v>
      </c>
      <c r="AH756" s="1">
        <f>MEDIAN($B756)</f>
        <v>0</v>
      </c>
      <c r="AI756" s="1">
        <f>MEDIAN($C756)</f>
        <v>0</v>
      </c>
      <c r="AJ756" s="1">
        <f>MEDIAN($D756)</f>
        <v>0</v>
      </c>
      <c r="AK756" s="1">
        <f>MEDIAN($E756)</f>
        <v>0</v>
      </c>
      <c r="AL756" s="1">
        <f>MEDIAN($F756)</f>
        <v>0</v>
      </c>
      <c r="AM756" s="1">
        <f>MEDIAN($G756)</f>
        <v>0</v>
      </c>
      <c r="AN756" s="1">
        <f>MEDIAN($H756)</f>
        <v>0</v>
      </c>
      <c r="AO756" s="1">
        <f>MEDIAN($I756)</f>
        <v>0</v>
      </c>
      <c r="AP756" s="1">
        <f>MEDIAN($J756)</f>
        <v>0</v>
      </c>
      <c r="AQ756" s="1">
        <f>MEDIAN($K756)</f>
        <v>0</v>
      </c>
      <c r="AR756" s="1">
        <f>MEDIAN($M756)</f>
        <v>0</v>
      </c>
      <c r="AS756" s="1">
        <f>MEDIAN($N756)</f>
        <v>0</v>
      </c>
      <c r="AT756" s="1">
        <f>MEDIAN($P756)</f>
        <v>0</v>
      </c>
      <c r="AU756" s="1">
        <f>MEDIAN($Q756)</f>
        <v>0</v>
      </c>
      <c r="AV756" s="1">
        <f>MEDIAN($R756)</f>
        <v>0</v>
      </c>
      <c r="AW756" s="1">
        <f>MAX($B756)</f>
        <v>0</v>
      </c>
      <c r="AX756" s="1">
        <f>MAX($C756)</f>
        <v>0</v>
      </c>
      <c r="AY756" s="1">
        <f>MAX($D756)</f>
        <v>0</v>
      </c>
      <c r="AZ756" s="1">
        <f>MAX($E756)</f>
        <v>0</v>
      </c>
      <c r="BA756" s="1">
        <f>MAX($F756)</f>
        <v>0</v>
      </c>
      <c r="BB756" s="1">
        <f>MAX($G756)</f>
        <v>0</v>
      </c>
      <c r="BC756" s="1">
        <f>MAX($H756)</f>
        <v>0</v>
      </c>
      <c r="BD756" s="1">
        <f>MAX($I756)</f>
        <v>0</v>
      </c>
      <c r="BE756" s="1">
        <f>MAX($J756)</f>
        <v>0</v>
      </c>
      <c r="BF756" s="1">
        <f>MAX($K756)</f>
        <v>0</v>
      </c>
      <c r="BG756" s="1">
        <f>MAX($M756)</f>
        <v>0</v>
      </c>
      <c r="BH756" s="1">
        <f>MAX($N756)</f>
        <v>0</v>
      </c>
      <c r="BI756" s="1">
        <f>MAX($P756)</f>
        <v>0</v>
      </c>
      <c r="BJ756" s="1">
        <f>MAX($Q756)</f>
        <v>0</v>
      </c>
      <c r="BK756" s="1">
        <f>MAX($R756)</f>
        <v>0</v>
      </c>
    </row>
    <row r="757" spans="1:63">
      <c r="A757" s="1" t="s">
        <v>271</v>
      </c>
      <c r="B757" s="1" cm="1">
        <f t="array" ref="B757">_xlfn.SWITCH($A$2,"average", AVERAGE(Instances!B757:Instances!B757),"median", MEDIAN(Instances!B757:Instances!B757),"min", MIN(Instances!B757:Instances!B757),"max", MAX(Instances!B757:Instances!B757),"diff", MAX(Instances!B757:Instances!B757)-MIN(Instances!B757:Instances!B757))</f>
        <v>0</v>
      </c>
      <c r="C757" s="1" cm="1">
        <f t="array" ref="C757">_xlfn.SWITCH($A$2,"average", AVERAGE(Instances!C757:Instances!C757),"median", MEDIAN(Instances!C757:Instances!C757),"min", MIN(Instances!C757:Instances!C757),"max", MAX(Instances!C757:Instances!C757),"diff", MAX(Instances!C757:Instances!C757)-MIN(Instances!C757:Instances!C757))</f>
        <v>0</v>
      </c>
      <c r="D757" s="1" cm="1">
        <f t="array" ref="D757">_xlfn.SWITCH($A$2,"average", AVERAGE(Instances!D757:Instances!D757),"median", MEDIAN(Instances!D757:Instances!D757),"min", MIN(Instances!D757:Instances!D757),"max", MAX(Instances!D757:Instances!D757),"diff", MAX(Instances!D757:Instances!D757)-MIN(Instances!D757:Instances!D757))</f>
        <v>0</v>
      </c>
      <c r="E757" s="1" cm="1">
        <f t="array" ref="E757">_xlfn.SWITCH($A$2,"average", AVERAGE(Instances!E757:Instances!E757),"median", MEDIAN(Instances!E757:Instances!E757),"min", MIN(Instances!E757:Instances!E757),"max", MAX(Instances!E757:Instances!E757),"diff", MAX(Instances!E757:Instances!E757)-MIN(Instances!E757:Instances!E757))</f>
        <v>0</v>
      </c>
      <c r="F757" s="1" cm="1">
        <f t="array" ref="F757">_xlfn.SWITCH($A$2,"average", AVERAGE(Instances!F757:Instances!F757),"median", MEDIAN(Instances!F757:Instances!F757),"min", MIN(Instances!F757:Instances!F757),"max", MAX(Instances!F757:Instances!F757),"diff", MAX(Instances!F757:Instances!F757)-MIN(Instances!F757:Instances!F757))</f>
        <v>0</v>
      </c>
      <c r="G757" s="1" cm="1">
        <f t="array" ref="G757">_xlfn.SWITCH($A$2,"average", AVERAGE(Instances!G757:Instances!G757),"median", MEDIAN(Instances!G757:Instances!G757),"min", MIN(Instances!G757:Instances!G757),"max", MAX(Instances!G757:Instances!G757),"diff", MAX(Instances!G757:Instances!G757)-MIN(Instances!G757:Instances!G757))</f>
        <v>0</v>
      </c>
      <c r="H757" s="1" cm="1">
        <f t="array" ref="H757">_xlfn.SWITCH($A$2,"average", AVERAGE(Instances!H757:Instances!H757),"median", MEDIAN(Instances!H757:Instances!H757),"min", MIN(Instances!H757:Instances!H757),"max", MAX(Instances!H757:Instances!H757),"diff", MAX(Instances!H757:Instances!H757)-MIN(Instances!H757:Instances!H757))</f>
        <v>0</v>
      </c>
      <c r="I757" s="1" cm="1">
        <f t="array" ref="I757">_xlfn.SWITCH($A$2,"average", AVERAGE(Instances!I757:Instances!I757),"median", MEDIAN(Instances!I757:Instances!I757),"min", MIN(Instances!I757:Instances!I757),"max", MAX(Instances!I757:Instances!I757),"diff", MAX(Instances!I757:Instances!I757)-MIN(Instances!I757:Instances!I757))</f>
        <v>0</v>
      </c>
      <c r="J757" s="1" cm="1">
        <f t="array" ref="J757">_xlfn.SWITCH($A$2,"average", AVERAGE(Instances!J757:Instances!J757),"median", MEDIAN(Instances!J757:Instances!J757),"min", MIN(Instances!J757:Instances!J757),"max", MAX(Instances!J757:Instances!J757),"diff", MAX(Instances!J757:Instances!J757)-MIN(Instances!J757:Instances!J757))</f>
        <v>0</v>
      </c>
      <c r="K757" s="1" cm="1">
        <f t="array" ref="K757">_xlfn.SWITCH($A$2,"average", AVERAGE(Instances!K757:Instances!K757),"median", MEDIAN(Instances!K757:Instances!K757),"min", MIN(Instances!K757:Instances!K757),"max", MAX(Instances!K757:Instances!K757),"diff", MAX(Instances!K757:Instances!K757)-MIN(Instances!K757:Instances!K757))</f>
        <v>0</v>
      </c>
      <c r="L757" s="1"/>
      <c r="M757" s="1" cm="1">
        <f t="array" ref="M757">_xlfn.SWITCH($A$2,"average", AVERAGE(Instances!M757:Instances!M757),"median", MEDIAN(Instances!M757:Instances!M757),"min", MIN(Instances!M757:Instances!M757),"max", MAX(Instances!M757:Instances!M757),"diff", MAX(Instances!M757:Instances!M757)-MIN(Instances!M757:Instances!M757))</f>
        <v>0</v>
      </c>
      <c r="N757" s="1" cm="1">
        <f t="array" ref="N757">_xlfn.SWITCH($A$2,"average", AVERAGE(Instances!N757:Instances!N757),"median", MEDIAN(Instances!N757:Instances!N757),"min", MIN(Instances!N757:Instances!N757),"max", MAX(Instances!N757:Instances!N757),"diff", MAX(Instances!N757:Instances!N757)-MIN(Instances!N757:Instances!N757))</f>
        <v>0</v>
      </c>
      <c r="O757" s="1"/>
      <c r="P757" s="1" cm="1">
        <f t="array" ref="P757">_xlfn.SWITCH($A$2,"average", AVERAGE(Instances!P757:Instances!P757),"median", MEDIAN(Instances!P757:Instances!P757),"min", MIN(Instances!P757:Instances!P757),"max", MAX(Instances!P757:Instances!P757),"diff", MAX(Instances!P757:Instances!P757)-MIN(Instances!P757:Instances!P757))</f>
        <v>0</v>
      </c>
      <c r="Q757" s="1" cm="1">
        <f t="array" ref="Q757">_xlfn.SWITCH($A$2,"average", AVERAGE(Instances!Q757:Instances!Q757),"median", MEDIAN(Instances!Q757:Instances!Q757),"min", MIN(Instances!Q757:Instances!Q757),"max", MAX(Instances!Q757:Instances!Q757),"diff", MAX(Instances!Q757:Instances!Q757)-MIN(Instances!Q757:Instances!Q757))</f>
        <v>0</v>
      </c>
      <c r="R757" s="1" cm="1">
        <f t="array" ref="R757">_xlfn.SWITCH($A$2,"average", AVERAGE(Instances!R757:Instances!R757),"median", MEDIAN(Instances!R757:Instances!R757),"min", MIN(Instances!R757:Instances!R757),"max", MAX(Instances!R757:Instances!R757),"diff", MAX(Instances!R757:Instances!R757)-MIN(Instances!R757:Instances!R757))</f>
        <v>0</v>
      </c>
      <c r="S757" s="1">
        <f>MIN($B757)</f>
        <v>0</v>
      </c>
      <c r="T757" s="1">
        <f>MIN($C757)</f>
        <v>0</v>
      </c>
      <c r="U757" s="1">
        <f>MIN($D757)</f>
        <v>0</v>
      </c>
      <c r="V757" s="1">
        <f>MIN($E757)</f>
        <v>0</v>
      </c>
      <c r="W757" s="1">
        <f>MIN($F757)</f>
        <v>0</v>
      </c>
      <c r="X757" s="1">
        <f>MIN($G757)</f>
        <v>0</v>
      </c>
      <c r="Y757" s="1">
        <f>MIN($H757)</f>
        <v>0</v>
      </c>
      <c r="Z757" s="1">
        <f>MIN($I757)</f>
        <v>0</v>
      </c>
      <c r="AA757" s="1">
        <f>MIN($J757)</f>
        <v>0</v>
      </c>
      <c r="AB757" s="1">
        <f>MIN($K757)</f>
        <v>0</v>
      </c>
      <c r="AC757" s="1">
        <f>MIN($M757)</f>
        <v>0</v>
      </c>
      <c r="AD757" s="1">
        <f>MIN($N757)</f>
        <v>0</v>
      </c>
      <c r="AE757" s="1">
        <f>MIN($P757)</f>
        <v>0</v>
      </c>
      <c r="AF757" s="1">
        <f>MIN($Q757)</f>
        <v>0</v>
      </c>
      <c r="AG757" s="1">
        <f>MIN($R757)</f>
        <v>0</v>
      </c>
      <c r="AH757" s="1">
        <f>MEDIAN($B757)</f>
        <v>0</v>
      </c>
      <c r="AI757" s="1">
        <f>MEDIAN($C757)</f>
        <v>0</v>
      </c>
      <c r="AJ757" s="1">
        <f>MEDIAN($D757)</f>
        <v>0</v>
      </c>
      <c r="AK757" s="1">
        <f>MEDIAN($E757)</f>
        <v>0</v>
      </c>
      <c r="AL757" s="1">
        <f>MEDIAN($F757)</f>
        <v>0</v>
      </c>
      <c r="AM757" s="1">
        <f>MEDIAN($G757)</f>
        <v>0</v>
      </c>
      <c r="AN757" s="1">
        <f>MEDIAN($H757)</f>
        <v>0</v>
      </c>
      <c r="AO757" s="1">
        <f>MEDIAN($I757)</f>
        <v>0</v>
      </c>
      <c r="AP757" s="1">
        <f>MEDIAN($J757)</f>
        <v>0</v>
      </c>
      <c r="AQ757" s="1">
        <f>MEDIAN($K757)</f>
        <v>0</v>
      </c>
      <c r="AR757" s="1">
        <f>MEDIAN($M757)</f>
        <v>0</v>
      </c>
      <c r="AS757" s="1">
        <f>MEDIAN($N757)</f>
        <v>0</v>
      </c>
      <c r="AT757" s="1">
        <f>MEDIAN($P757)</f>
        <v>0</v>
      </c>
      <c r="AU757" s="1">
        <f>MEDIAN($Q757)</f>
        <v>0</v>
      </c>
      <c r="AV757" s="1">
        <f>MEDIAN($R757)</f>
        <v>0</v>
      </c>
      <c r="AW757" s="1">
        <f>MAX($B757)</f>
        <v>0</v>
      </c>
      <c r="AX757" s="1">
        <f>MAX($C757)</f>
        <v>0</v>
      </c>
      <c r="AY757" s="1">
        <f>MAX($D757)</f>
        <v>0</v>
      </c>
      <c r="AZ757" s="1">
        <f>MAX($E757)</f>
        <v>0</v>
      </c>
      <c r="BA757" s="1">
        <f>MAX($F757)</f>
        <v>0</v>
      </c>
      <c r="BB757" s="1">
        <f>MAX($G757)</f>
        <v>0</v>
      </c>
      <c r="BC757" s="1">
        <f>MAX($H757)</f>
        <v>0</v>
      </c>
      <c r="BD757" s="1">
        <f>MAX($I757)</f>
        <v>0</v>
      </c>
      <c r="BE757" s="1">
        <f>MAX($J757)</f>
        <v>0</v>
      </c>
      <c r="BF757" s="1">
        <f>MAX($K757)</f>
        <v>0</v>
      </c>
      <c r="BG757" s="1">
        <f>MAX($M757)</f>
        <v>0</v>
      </c>
      <c r="BH757" s="1">
        <f>MAX($N757)</f>
        <v>0</v>
      </c>
      <c r="BI757" s="1">
        <f>MAX($P757)</f>
        <v>0</v>
      </c>
      <c r="BJ757" s="1">
        <f>MAX($Q757)</f>
        <v>0</v>
      </c>
      <c r="BK757" s="1">
        <f>MAX($R757)</f>
        <v>0</v>
      </c>
    </row>
    <row r="758" spans="1:63">
      <c r="A758" s="1" t="s">
        <v>272</v>
      </c>
      <c r="B758" s="1" cm="1">
        <f t="array" ref="B758">_xlfn.SWITCH($A$2,"average", AVERAGE(Instances!B758:Instances!B758),"median", MEDIAN(Instances!B758:Instances!B758),"min", MIN(Instances!B758:Instances!B758),"max", MAX(Instances!B758:Instances!B758),"diff", MAX(Instances!B758:Instances!B758)-MIN(Instances!B758:Instances!B758))</f>
        <v>0</v>
      </c>
      <c r="C758" s="1" cm="1">
        <f t="array" ref="C758">_xlfn.SWITCH($A$2,"average", AVERAGE(Instances!C758:Instances!C758),"median", MEDIAN(Instances!C758:Instances!C758),"min", MIN(Instances!C758:Instances!C758),"max", MAX(Instances!C758:Instances!C758),"diff", MAX(Instances!C758:Instances!C758)-MIN(Instances!C758:Instances!C758))</f>
        <v>0</v>
      </c>
      <c r="D758" s="1" cm="1">
        <f t="array" ref="D758">_xlfn.SWITCH($A$2,"average", AVERAGE(Instances!D758:Instances!D758),"median", MEDIAN(Instances!D758:Instances!D758),"min", MIN(Instances!D758:Instances!D758),"max", MAX(Instances!D758:Instances!D758),"diff", MAX(Instances!D758:Instances!D758)-MIN(Instances!D758:Instances!D758))</f>
        <v>0</v>
      </c>
      <c r="E758" s="1" cm="1">
        <f t="array" ref="E758">_xlfn.SWITCH($A$2,"average", AVERAGE(Instances!E758:Instances!E758),"median", MEDIAN(Instances!E758:Instances!E758),"min", MIN(Instances!E758:Instances!E758),"max", MAX(Instances!E758:Instances!E758),"diff", MAX(Instances!E758:Instances!E758)-MIN(Instances!E758:Instances!E758))</f>
        <v>0</v>
      </c>
      <c r="F758" s="1" cm="1">
        <f t="array" ref="F758">_xlfn.SWITCH($A$2,"average", AVERAGE(Instances!F758:Instances!F758),"median", MEDIAN(Instances!F758:Instances!F758),"min", MIN(Instances!F758:Instances!F758),"max", MAX(Instances!F758:Instances!F758),"diff", MAX(Instances!F758:Instances!F758)-MIN(Instances!F758:Instances!F758))</f>
        <v>0</v>
      </c>
      <c r="G758" s="1" cm="1">
        <f t="array" ref="G758">_xlfn.SWITCH($A$2,"average", AVERAGE(Instances!G758:Instances!G758),"median", MEDIAN(Instances!G758:Instances!G758),"min", MIN(Instances!G758:Instances!G758),"max", MAX(Instances!G758:Instances!G758),"diff", MAX(Instances!G758:Instances!G758)-MIN(Instances!G758:Instances!G758))</f>
        <v>0</v>
      </c>
      <c r="H758" s="1" cm="1">
        <f t="array" ref="H758">_xlfn.SWITCH($A$2,"average", AVERAGE(Instances!H758:Instances!H758),"median", MEDIAN(Instances!H758:Instances!H758),"min", MIN(Instances!H758:Instances!H758),"max", MAX(Instances!H758:Instances!H758),"diff", MAX(Instances!H758:Instances!H758)-MIN(Instances!H758:Instances!H758))</f>
        <v>0</v>
      </c>
      <c r="I758" s="1" cm="1">
        <f t="array" ref="I758">_xlfn.SWITCH($A$2,"average", AVERAGE(Instances!I758:Instances!I758),"median", MEDIAN(Instances!I758:Instances!I758),"min", MIN(Instances!I758:Instances!I758),"max", MAX(Instances!I758:Instances!I758),"diff", MAX(Instances!I758:Instances!I758)-MIN(Instances!I758:Instances!I758))</f>
        <v>0</v>
      </c>
      <c r="J758" s="1" cm="1">
        <f t="array" ref="J758">_xlfn.SWITCH($A$2,"average", AVERAGE(Instances!J758:Instances!J758),"median", MEDIAN(Instances!J758:Instances!J758),"min", MIN(Instances!J758:Instances!J758),"max", MAX(Instances!J758:Instances!J758),"diff", MAX(Instances!J758:Instances!J758)-MIN(Instances!J758:Instances!J758))</f>
        <v>0</v>
      </c>
      <c r="K758" s="1" cm="1">
        <f t="array" ref="K758">_xlfn.SWITCH($A$2,"average", AVERAGE(Instances!K758:Instances!K758),"median", MEDIAN(Instances!K758:Instances!K758),"min", MIN(Instances!K758:Instances!K758),"max", MAX(Instances!K758:Instances!K758),"diff", MAX(Instances!K758:Instances!K758)-MIN(Instances!K758:Instances!K758))</f>
        <v>0</v>
      </c>
      <c r="L758" s="1"/>
      <c r="M758" s="1" cm="1">
        <f t="array" ref="M758">_xlfn.SWITCH($A$2,"average", AVERAGE(Instances!M758:Instances!M758),"median", MEDIAN(Instances!M758:Instances!M758),"min", MIN(Instances!M758:Instances!M758),"max", MAX(Instances!M758:Instances!M758),"diff", MAX(Instances!M758:Instances!M758)-MIN(Instances!M758:Instances!M758))</f>
        <v>0</v>
      </c>
      <c r="N758" s="1" cm="1">
        <f t="array" ref="N758">_xlfn.SWITCH($A$2,"average", AVERAGE(Instances!N758:Instances!N758),"median", MEDIAN(Instances!N758:Instances!N758),"min", MIN(Instances!N758:Instances!N758),"max", MAX(Instances!N758:Instances!N758),"diff", MAX(Instances!N758:Instances!N758)-MIN(Instances!N758:Instances!N758))</f>
        <v>0</v>
      </c>
      <c r="O758" s="1"/>
      <c r="P758" s="1" cm="1">
        <f t="array" ref="P758">_xlfn.SWITCH($A$2,"average", AVERAGE(Instances!P758:Instances!P758),"median", MEDIAN(Instances!P758:Instances!P758),"min", MIN(Instances!P758:Instances!P758),"max", MAX(Instances!P758:Instances!P758),"diff", MAX(Instances!P758:Instances!P758)-MIN(Instances!P758:Instances!P758))</f>
        <v>0</v>
      </c>
      <c r="Q758" s="1" cm="1">
        <f t="array" ref="Q758">_xlfn.SWITCH($A$2,"average", AVERAGE(Instances!Q758:Instances!Q758),"median", MEDIAN(Instances!Q758:Instances!Q758),"min", MIN(Instances!Q758:Instances!Q758),"max", MAX(Instances!Q758:Instances!Q758),"diff", MAX(Instances!Q758:Instances!Q758)-MIN(Instances!Q758:Instances!Q758))</f>
        <v>0</v>
      </c>
      <c r="R758" s="1" cm="1">
        <f t="array" ref="R758">_xlfn.SWITCH($A$2,"average", AVERAGE(Instances!R758:Instances!R758),"median", MEDIAN(Instances!R758:Instances!R758),"min", MIN(Instances!R758:Instances!R758),"max", MAX(Instances!R758:Instances!R758),"diff", MAX(Instances!R758:Instances!R758)-MIN(Instances!R758:Instances!R758))</f>
        <v>0</v>
      </c>
      <c r="S758" s="1">
        <f>MIN($B758)</f>
        <v>0</v>
      </c>
      <c r="T758" s="1">
        <f>MIN($C758)</f>
        <v>0</v>
      </c>
      <c r="U758" s="1">
        <f>MIN($D758)</f>
        <v>0</v>
      </c>
      <c r="V758" s="1">
        <f>MIN($E758)</f>
        <v>0</v>
      </c>
      <c r="W758" s="1">
        <f>MIN($F758)</f>
        <v>0</v>
      </c>
      <c r="X758" s="1">
        <f>MIN($G758)</f>
        <v>0</v>
      </c>
      <c r="Y758" s="1">
        <f>MIN($H758)</f>
        <v>0</v>
      </c>
      <c r="Z758" s="1">
        <f>MIN($I758)</f>
        <v>0</v>
      </c>
      <c r="AA758" s="1">
        <f>MIN($J758)</f>
        <v>0</v>
      </c>
      <c r="AB758" s="1">
        <f>MIN($K758)</f>
        <v>0</v>
      </c>
      <c r="AC758" s="1">
        <f>MIN($M758)</f>
        <v>0</v>
      </c>
      <c r="AD758" s="1">
        <f>MIN($N758)</f>
        <v>0</v>
      </c>
      <c r="AE758" s="1">
        <f>MIN($P758)</f>
        <v>0</v>
      </c>
      <c r="AF758" s="1">
        <f>MIN($Q758)</f>
        <v>0</v>
      </c>
      <c r="AG758" s="1">
        <f>MIN($R758)</f>
        <v>0</v>
      </c>
      <c r="AH758" s="1">
        <f>MEDIAN($B758)</f>
        <v>0</v>
      </c>
      <c r="AI758" s="1">
        <f>MEDIAN($C758)</f>
        <v>0</v>
      </c>
      <c r="AJ758" s="1">
        <f>MEDIAN($D758)</f>
        <v>0</v>
      </c>
      <c r="AK758" s="1">
        <f>MEDIAN($E758)</f>
        <v>0</v>
      </c>
      <c r="AL758" s="1">
        <f>MEDIAN($F758)</f>
        <v>0</v>
      </c>
      <c r="AM758" s="1">
        <f>MEDIAN($G758)</f>
        <v>0</v>
      </c>
      <c r="AN758" s="1">
        <f>MEDIAN($H758)</f>
        <v>0</v>
      </c>
      <c r="AO758" s="1">
        <f>MEDIAN($I758)</f>
        <v>0</v>
      </c>
      <c r="AP758" s="1">
        <f>MEDIAN($J758)</f>
        <v>0</v>
      </c>
      <c r="AQ758" s="1">
        <f>MEDIAN($K758)</f>
        <v>0</v>
      </c>
      <c r="AR758" s="1">
        <f>MEDIAN($M758)</f>
        <v>0</v>
      </c>
      <c r="AS758" s="1">
        <f>MEDIAN($N758)</f>
        <v>0</v>
      </c>
      <c r="AT758" s="1">
        <f>MEDIAN($P758)</f>
        <v>0</v>
      </c>
      <c r="AU758" s="1">
        <f>MEDIAN($Q758)</f>
        <v>0</v>
      </c>
      <c r="AV758" s="1">
        <f>MEDIAN($R758)</f>
        <v>0</v>
      </c>
      <c r="AW758" s="1">
        <f>MAX($B758)</f>
        <v>0</v>
      </c>
      <c r="AX758" s="1">
        <f>MAX($C758)</f>
        <v>0</v>
      </c>
      <c r="AY758" s="1">
        <f>MAX($D758)</f>
        <v>0</v>
      </c>
      <c r="AZ758" s="1">
        <f>MAX($E758)</f>
        <v>0</v>
      </c>
      <c r="BA758" s="1">
        <f>MAX($F758)</f>
        <v>0</v>
      </c>
      <c r="BB758" s="1">
        <f>MAX($G758)</f>
        <v>0</v>
      </c>
      <c r="BC758" s="1">
        <f>MAX($H758)</f>
        <v>0</v>
      </c>
      <c r="BD758" s="1">
        <f>MAX($I758)</f>
        <v>0</v>
      </c>
      <c r="BE758" s="1">
        <f>MAX($J758)</f>
        <v>0</v>
      </c>
      <c r="BF758" s="1">
        <f>MAX($K758)</f>
        <v>0</v>
      </c>
      <c r="BG758" s="1">
        <f>MAX($M758)</f>
        <v>0</v>
      </c>
      <c r="BH758" s="1">
        <f>MAX($N758)</f>
        <v>0</v>
      </c>
      <c r="BI758" s="1">
        <f>MAX($P758)</f>
        <v>0</v>
      </c>
      <c r="BJ758" s="1">
        <f>MAX($Q758)</f>
        <v>0</v>
      </c>
      <c r="BK758" s="1">
        <f>MAX($R758)</f>
        <v>0</v>
      </c>
    </row>
    <row r="759" spans="1:63">
      <c r="A759" s="1" t="s">
        <v>273</v>
      </c>
      <c r="B759" s="1" cm="1">
        <f t="array" ref="B759">_xlfn.SWITCH($A$2,"average", AVERAGE(Instances!B759:Instances!B759),"median", MEDIAN(Instances!B759:Instances!B759),"min", MIN(Instances!B759:Instances!B759),"max", MAX(Instances!B759:Instances!B759),"diff", MAX(Instances!B759:Instances!B759)-MIN(Instances!B759:Instances!B759))</f>
        <v>0</v>
      </c>
      <c r="C759" s="1" cm="1">
        <f t="array" ref="C759">_xlfn.SWITCH($A$2,"average", AVERAGE(Instances!C759:Instances!C759),"median", MEDIAN(Instances!C759:Instances!C759),"min", MIN(Instances!C759:Instances!C759),"max", MAX(Instances!C759:Instances!C759),"diff", MAX(Instances!C759:Instances!C759)-MIN(Instances!C759:Instances!C759))</f>
        <v>0</v>
      </c>
      <c r="D759" s="1" cm="1">
        <f t="array" ref="D759">_xlfn.SWITCH($A$2,"average", AVERAGE(Instances!D759:Instances!D759),"median", MEDIAN(Instances!D759:Instances!D759),"min", MIN(Instances!D759:Instances!D759),"max", MAX(Instances!D759:Instances!D759),"diff", MAX(Instances!D759:Instances!D759)-MIN(Instances!D759:Instances!D759))</f>
        <v>0</v>
      </c>
      <c r="E759" s="1" cm="1">
        <f t="array" ref="E759">_xlfn.SWITCH($A$2,"average", AVERAGE(Instances!E759:Instances!E759),"median", MEDIAN(Instances!E759:Instances!E759),"min", MIN(Instances!E759:Instances!E759),"max", MAX(Instances!E759:Instances!E759),"diff", MAX(Instances!E759:Instances!E759)-MIN(Instances!E759:Instances!E759))</f>
        <v>0</v>
      </c>
      <c r="F759" s="1" cm="1">
        <f t="array" ref="F759">_xlfn.SWITCH($A$2,"average", AVERAGE(Instances!F759:Instances!F759),"median", MEDIAN(Instances!F759:Instances!F759),"min", MIN(Instances!F759:Instances!F759),"max", MAX(Instances!F759:Instances!F759),"diff", MAX(Instances!F759:Instances!F759)-MIN(Instances!F759:Instances!F759))</f>
        <v>0</v>
      </c>
      <c r="G759" s="1" cm="1">
        <f t="array" ref="G759">_xlfn.SWITCH($A$2,"average", AVERAGE(Instances!G759:Instances!G759),"median", MEDIAN(Instances!G759:Instances!G759),"min", MIN(Instances!G759:Instances!G759),"max", MAX(Instances!G759:Instances!G759),"diff", MAX(Instances!G759:Instances!G759)-MIN(Instances!G759:Instances!G759))</f>
        <v>0</v>
      </c>
      <c r="H759" s="1" cm="1">
        <f t="array" ref="H759">_xlfn.SWITCH($A$2,"average", AVERAGE(Instances!H759:Instances!H759),"median", MEDIAN(Instances!H759:Instances!H759),"min", MIN(Instances!H759:Instances!H759),"max", MAX(Instances!H759:Instances!H759),"diff", MAX(Instances!H759:Instances!H759)-MIN(Instances!H759:Instances!H759))</f>
        <v>0</v>
      </c>
      <c r="I759" s="1" cm="1">
        <f t="array" ref="I759">_xlfn.SWITCH($A$2,"average", AVERAGE(Instances!I759:Instances!I759),"median", MEDIAN(Instances!I759:Instances!I759),"min", MIN(Instances!I759:Instances!I759),"max", MAX(Instances!I759:Instances!I759),"diff", MAX(Instances!I759:Instances!I759)-MIN(Instances!I759:Instances!I759))</f>
        <v>0</v>
      </c>
      <c r="J759" s="1" cm="1">
        <f t="array" ref="J759">_xlfn.SWITCH($A$2,"average", AVERAGE(Instances!J759:Instances!J759),"median", MEDIAN(Instances!J759:Instances!J759),"min", MIN(Instances!J759:Instances!J759),"max", MAX(Instances!J759:Instances!J759),"diff", MAX(Instances!J759:Instances!J759)-MIN(Instances!J759:Instances!J759))</f>
        <v>0</v>
      </c>
      <c r="K759" s="1" cm="1">
        <f t="array" ref="K759">_xlfn.SWITCH($A$2,"average", AVERAGE(Instances!K759:Instances!K759),"median", MEDIAN(Instances!K759:Instances!K759),"min", MIN(Instances!K759:Instances!K759),"max", MAX(Instances!K759:Instances!K759),"diff", MAX(Instances!K759:Instances!K759)-MIN(Instances!K759:Instances!K759))</f>
        <v>0</v>
      </c>
      <c r="L759" s="1"/>
      <c r="M759" s="1" cm="1">
        <f t="array" ref="M759">_xlfn.SWITCH($A$2,"average", AVERAGE(Instances!M759:Instances!M759),"median", MEDIAN(Instances!M759:Instances!M759),"min", MIN(Instances!M759:Instances!M759),"max", MAX(Instances!M759:Instances!M759),"diff", MAX(Instances!M759:Instances!M759)-MIN(Instances!M759:Instances!M759))</f>
        <v>0</v>
      </c>
      <c r="N759" s="1" cm="1">
        <f t="array" ref="N759">_xlfn.SWITCH($A$2,"average", AVERAGE(Instances!N759:Instances!N759),"median", MEDIAN(Instances!N759:Instances!N759),"min", MIN(Instances!N759:Instances!N759),"max", MAX(Instances!N759:Instances!N759),"diff", MAX(Instances!N759:Instances!N759)-MIN(Instances!N759:Instances!N759))</f>
        <v>0</v>
      </c>
      <c r="O759" s="1"/>
      <c r="P759" s="1" cm="1">
        <f t="array" ref="P759">_xlfn.SWITCH($A$2,"average", AVERAGE(Instances!P759:Instances!P759),"median", MEDIAN(Instances!P759:Instances!P759),"min", MIN(Instances!P759:Instances!P759),"max", MAX(Instances!P759:Instances!P759),"diff", MAX(Instances!P759:Instances!P759)-MIN(Instances!P759:Instances!P759))</f>
        <v>0</v>
      </c>
      <c r="Q759" s="1" cm="1">
        <f t="array" ref="Q759">_xlfn.SWITCH($A$2,"average", AVERAGE(Instances!Q759:Instances!Q759),"median", MEDIAN(Instances!Q759:Instances!Q759),"min", MIN(Instances!Q759:Instances!Q759),"max", MAX(Instances!Q759:Instances!Q759),"diff", MAX(Instances!Q759:Instances!Q759)-MIN(Instances!Q759:Instances!Q759))</f>
        <v>0</v>
      </c>
      <c r="R759" s="1" cm="1">
        <f t="array" ref="R759">_xlfn.SWITCH($A$2,"average", AVERAGE(Instances!R759:Instances!R759),"median", MEDIAN(Instances!R759:Instances!R759),"min", MIN(Instances!R759:Instances!R759),"max", MAX(Instances!R759:Instances!R759),"diff", MAX(Instances!R759:Instances!R759)-MIN(Instances!R759:Instances!R759))</f>
        <v>0</v>
      </c>
      <c r="S759" s="1">
        <f>MIN($B759)</f>
        <v>0</v>
      </c>
      <c r="T759" s="1">
        <f>MIN($C759)</f>
        <v>0</v>
      </c>
      <c r="U759" s="1">
        <f>MIN($D759)</f>
        <v>0</v>
      </c>
      <c r="V759" s="1">
        <f>MIN($E759)</f>
        <v>0</v>
      </c>
      <c r="W759" s="1">
        <f>MIN($F759)</f>
        <v>0</v>
      </c>
      <c r="X759" s="1">
        <f>MIN($G759)</f>
        <v>0</v>
      </c>
      <c r="Y759" s="1">
        <f>MIN($H759)</f>
        <v>0</v>
      </c>
      <c r="Z759" s="1">
        <f>MIN($I759)</f>
        <v>0</v>
      </c>
      <c r="AA759" s="1">
        <f>MIN($J759)</f>
        <v>0</v>
      </c>
      <c r="AB759" s="1">
        <f>MIN($K759)</f>
        <v>0</v>
      </c>
      <c r="AC759" s="1">
        <f>MIN($M759)</f>
        <v>0</v>
      </c>
      <c r="AD759" s="1">
        <f>MIN($N759)</f>
        <v>0</v>
      </c>
      <c r="AE759" s="1">
        <f>MIN($P759)</f>
        <v>0</v>
      </c>
      <c r="AF759" s="1">
        <f>MIN($Q759)</f>
        <v>0</v>
      </c>
      <c r="AG759" s="1">
        <f>MIN($R759)</f>
        <v>0</v>
      </c>
      <c r="AH759" s="1">
        <f>MEDIAN($B759)</f>
        <v>0</v>
      </c>
      <c r="AI759" s="1">
        <f>MEDIAN($C759)</f>
        <v>0</v>
      </c>
      <c r="AJ759" s="1">
        <f>MEDIAN($D759)</f>
        <v>0</v>
      </c>
      <c r="AK759" s="1">
        <f>MEDIAN($E759)</f>
        <v>0</v>
      </c>
      <c r="AL759" s="1">
        <f>MEDIAN($F759)</f>
        <v>0</v>
      </c>
      <c r="AM759" s="1">
        <f>MEDIAN($G759)</f>
        <v>0</v>
      </c>
      <c r="AN759" s="1">
        <f>MEDIAN($H759)</f>
        <v>0</v>
      </c>
      <c r="AO759" s="1">
        <f>MEDIAN($I759)</f>
        <v>0</v>
      </c>
      <c r="AP759" s="1">
        <f>MEDIAN($J759)</f>
        <v>0</v>
      </c>
      <c r="AQ759" s="1">
        <f>MEDIAN($K759)</f>
        <v>0</v>
      </c>
      <c r="AR759" s="1">
        <f>MEDIAN($M759)</f>
        <v>0</v>
      </c>
      <c r="AS759" s="1">
        <f>MEDIAN($N759)</f>
        <v>0</v>
      </c>
      <c r="AT759" s="1">
        <f>MEDIAN($P759)</f>
        <v>0</v>
      </c>
      <c r="AU759" s="1">
        <f>MEDIAN($Q759)</f>
        <v>0</v>
      </c>
      <c r="AV759" s="1">
        <f>MEDIAN($R759)</f>
        <v>0</v>
      </c>
      <c r="AW759" s="1">
        <f>MAX($B759)</f>
        <v>0</v>
      </c>
      <c r="AX759" s="1">
        <f>MAX($C759)</f>
        <v>0</v>
      </c>
      <c r="AY759" s="1">
        <f>MAX($D759)</f>
        <v>0</v>
      </c>
      <c r="AZ759" s="1">
        <f>MAX($E759)</f>
        <v>0</v>
      </c>
      <c r="BA759" s="1">
        <f>MAX($F759)</f>
        <v>0</v>
      </c>
      <c r="BB759" s="1">
        <f>MAX($G759)</f>
        <v>0</v>
      </c>
      <c r="BC759" s="1">
        <f>MAX($H759)</f>
        <v>0</v>
      </c>
      <c r="BD759" s="1">
        <f>MAX($I759)</f>
        <v>0</v>
      </c>
      <c r="BE759" s="1">
        <f>MAX($J759)</f>
        <v>0</v>
      </c>
      <c r="BF759" s="1">
        <f>MAX($K759)</f>
        <v>0</v>
      </c>
      <c r="BG759" s="1">
        <f>MAX($M759)</f>
        <v>0</v>
      </c>
      <c r="BH759" s="1">
        <f>MAX($N759)</f>
        <v>0</v>
      </c>
      <c r="BI759" s="1">
        <f>MAX($P759)</f>
        <v>0</v>
      </c>
      <c r="BJ759" s="1">
        <f>MAX($Q759)</f>
        <v>0</v>
      </c>
      <c r="BK759" s="1">
        <f>MAX($R759)</f>
        <v>0</v>
      </c>
    </row>
    <row r="760" spans="1:63">
      <c r="A760" s="1" t="s">
        <v>274</v>
      </c>
      <c r="B760" s="1" cm="1">
        <f t="array" ref="B760">_xlfn.SWITCH($A$2,"average", AVERAGE(Instances!B760:Instances!B760),"median", MEDIAN(Instances!B760:Instances!B760),"min", MIN(Instances!B760:Instances!B760),"max", MAX(Instances!B760:Instances!B760),"diff", MAX(Instances!B760:Instances!B760)-MIN(Instances!B760:Instances!B760))</f>
        <v>0</v>
      </c>
      <c r="C760" s="1" cm="1">
        <f t="array" ref="C760">_xlfn.SWITCH($A$2,"average", AVERAGE(Instances!C760:Instances!C760),"median", MEDIAN(Instances!C760:Instances!C760),"min", MIN(Instances!C760:Instances!C760),"max", MAX(Instances!C760:Instances!C760),"diff", MAX(Instances!C760:Instances!C760)-MIN(Instances!C760:Instances!C760))</f>
        <v>0</v>
      </c>
      <c r="D760" s="1" cm="1">
        <f t="array" ref="D760">_xlfn.SWITCH($A$2,"average", AVERAGE(Instances!D760:Instances!D760),"median", MEDIAN(Instances!D760:Instances!D760),"min", MIN(Instances!D760:Instances!D760),"max", MAX(Instances!D760:Instances!D760),"diff", MAX(Instances!D760:Instances!D760)-MIN(Instances!D760:Instances!D760))</f>
        <v>0</v>
      </c>
      <c r="E760" s="1" cm="1">
        <f t="array" ref="E760">_xlfn.SWITCH($A$2,"average", AVERAGE(Instances!E760:Instances!E760),"median", MEDIAN(Instances!E760:Instances!E760),"min", MIN(Instances!E760:Instances!E760),"max", MAX(Instances!E760:Instances!E760),"diff", MAX(Instances!E760:Instances!E760)-MIN(Instances!E760:Instances!E760))</f>
        <v>0</v>
      </c>
      <c r="F760" s="1" cm="1">
        <f t="array" ref="F760">_xlfn.SWITCH($A$2,"average", AVERAGE(Instances!F760:Instances!F760),"median", MEDIAN(Instances!F760:Instances!F760),"min", MIN(Instances!F760:Instances!F760),"max", MAX(Instances!F760:Instances!F760),"diff", MAX(Instances!F760:Instances!F760)-MIN(Instances!F760:Instances!F760))</f>
        <v>0</v>
      </c>
      <c r="G760" s="1" cm="1">
        <f t="array" ref="G760">_xlfn.SWITCH($A$2,"average", AVERAGE(Instances!G760:Instances!G760),"median", MEDIAN(Instances!G760:Instances!G760),"min", MIN(Instances!G760:Instances!G760),"max", MAX(Instances!G760:Instances!G760),"diff", MAX(Instances!G760:Instances!G760)-MIN(Instances!G760:Instances!G760))</f>
        <v>0</v>
      </c>
      <c r="H760" s="1" cm="1">
        <f t="array" ref="H760">_xlfn.SWITCH($A$2,"average", AVERAGE(Instances!H760:Instances!H760),"median", MEDIAN(Instances!H760:Instances!H760),"min", MIN(Instances!H760:Instances!H760),"max", MAX(Instances!H760:Instances!H760),"diff", MAX(Instances!H760:Instances!H760)-MIN(Instances!H760:Instances!H760))</f>
        <v>0</v>
      </c>
      <c r="I760" s="1" cm="1">
        <f t="array" ref="I760">_xlfn.SWITCH($A$2,"average", AVERAGE(Instances!I760:Instances!I760),"median", MEDIAN(Instances!I760:Instances!I760),"min", MIN(Instances!I760:Instances!I760),"max", MAX(Instances!I760:Instances!I760),"diff", MAX(Instances!I760:Instances!I760)-MIN(Instances!I760:Instances!I760))</f>
        <v>0</v>
      </c>
      <c r="J760" s="1" cm="1">
        <f t="array" ref="J760">_xlfn.SWITCH($A$2,"average", AVERAGE(Instances!J760:Instances!J760),"median", MEDIAN(Instances!J760:Instances!J760),"min", MIN(Instances!J760:Instances!J760),"max", MAX(Instances!J760:Instances!J760),"diff", MAX(Instances!J760:Instances!J760)-MIN(Instances!J760:Instances!J760))</f>
        <v>0</v>
      </c>
      <c r="K760" s="1" cm="1">
        <f t="array" ref="K760">_xlfn.SWITCH($A$2,"average", AVERAGE(Instances!K760:Instances!K760),"median", MEDIAN(Instances!K760:Instances!K760),"min", MIN(Instances!K760:Instances!K760),"max", MAX(Instances!K760:Instances!K760),"diff", MAX(Instances!K760:Instances!K760)-MIN(Instances!K760:Instances!K760))</f>
        <v>0</v>
      </c>
      <c r="L760" s="1"/>
      <c r="M760" s="1" cm="1">
        <f t="array" ref="M760">_xlfn.SWITCH($A$2,"average", AVERAGE(Instances!M760:Instances!M760),"median", MEDIAN(Instances!M760:Instances!M760),"min", MIN(Instances!M760:Instances!M760),"max", MAX(Instances!M760:Instances!M760),"diff", MAX(Instances!M760:Instances!M760)-MIN(Instances!M760:Instances!M760))</f>
        <v>0</v>
      </c>
      <c r="N760" s="1" cm="1">
        <f t="array" ref="N760">_xlfn.SWITCH($A$2,"average", AVERAGE(Instances!N760:Instances!N760),"median", MEDIAN(Instances!N760:Instances!N760),"min", MIN(Instances!N760:Instances!N760),"max", MAX(Instances!N760:Instances!N760),"diff", MAX(Instances!N760:Instances!N760)-MIN(Instances!N760:Instances!N760))</f>
        <v>0</v>
      </c>
      <c r="O760" s="1"/>
      <c r="P760" s="1" cm="1">
        <f t="array" ref="P760">_xlfn.SWITCH($A$2,"average", AVERAGE(Instances!P760:Instances!P760),"median", MEDIAN(Instances!P760:Instances!P760),"min", MIN(Instances!P760:Instances!P760),"max", MAX(Instances!P760:Instances!P760),"diff", MAX(Instances!P760:Instances!P760)-MIN(Instances!P760:Instances!P760))</f>
        <v>0</v>
      </c>
      <c r="Q760" s="1" cm="1">
        <f t="array" ref="Q760">_xlfn.SWITCH($A$2,"average", AVERAGE(Instances!Q760:Instances!Q760),"median", MEDIAN(Instances!Q760:Instances!Q760),"min", MIN(Instances!Q760:Instances!Q760),"max", MAX(Instances!Q760:Instances!Q760),"diff", MAX(Instances!Q760:Instances!Q760)-MIN(Instances!Q760:Instances!Q760))</f>
        <v>0</v>
      </c>
      <c r="R760" s="1" cm="1">
        <f t="array" ref="R760">_xlfn.SWITCH($A$2,"average", AVERAGE(Instances!R760:Instances!R760),"median", MEDIAN(Instances!R760:Instances!R760),"min", MIN(Instances!R760:Instances!R760),"max", MAX(Instances!R760:Instances!R760),"diff", MAX(Instances!R760:Instances!R760)-MIN(Instances!R760:Instances!R760))</f>
        <v>0</v>
      </c>
      <c r="S760" s="1">
        <f>MIN($B760)</f>
        <v>0</v>
      </c>
      <c r="T760" s="1">
        <f>MIN($C760)</f>
        <v>0</v>
      </c>
      <c r="U760" s="1">
        <f>MIN($D760)</f>
        <v>0</v>
      </c>
      <c r="V760" s="1">
        <f>MIN($E760)</f>
        <v>0</v>
      </c>
      <c r="W760" s="1">
        <f>MIN($F760)</f>
        <v>0</v>
      </c>
      <c r="X760" s="1">
        <f>MIN($G760)</f>
        <v>0</v>
      </c>
      <c r="Y760" s="1">
        <f>MIN($H760)</f>
        <v>0</v>
      </c>
      <c r="Z760" s="1">
        <f>MIN($I760)</f>
        <v>0</v>
      </c>
      <c r="AA760" s="1">
        <f>MIN($J760)</f>
        <v>0</v>
      </c>
      <c r="AB760" s="1">
        <f>MIN($K760)</f>
        <v>0</v>
      </c>
      <c r="AC760" s="1">
        <f>MIN($M760)</f>
        <v>0</v>
      </c>
      <c r="AD760" s="1">
        <f>MIN($N760)</f>
        <v>0</v>
      </c>
      <c r="AE760" s="1">
        <f>MIN($P760)</f>
        <v>0</v>
      </c>
      <c r="AF760" s="1">
        <f>MIN($Q760)</f>
        <v>0</v>
      </c>
      <c r="AG760" s="1">
        <f>MIN($R760)</f>
        <v>0</v>
      </c>
      <c r="AH760" s="1">
        <f>MEDIAN($B760)</f>
        <v>0</v>
      </c>
      <c r="AI760" s="1">
        <f>MEDIAN($C760)</f>
        <v>0</v>
      </c>
      <c r="AJ760" s="1">
        <f>MEDIAN($D760)</f>
        <v>0</v>
      </c>
      <c r="AK760" s="1">
        <f>MEDIAN($E760)</f>
        <v>0</v>
      </c>
      <c r="AL760" s="1">
        <f>MEDIAN($F760)</f>
        <v>0</v>
      </c>
      <c r="AM760" s="1">
        <f>MEDIAN($G760)</f>
        <v>0</v>
      </c>
      <c r="AN760" s="1">
        <f>MEDIAN($H760)</f>
        <v>0</v>
      </c>
      <c r="AO760" s="1">
        <f>MEDIAN($I760)</f>
        <v>0</v>
      </c>
      <c r="AP760" s="1">
        <f>MEDIAN($J760)</f>
        <v>0</v>
      </c>
      <c r="AQ760" s="1">
        <f>MEDIAN($K760)</f>
        <v>0</v>
      </c>
      <c r="AR760" s="1">
        <f>MEDIAN($M760)</f>
        <v>0</v>
      </c>
      <c r="AS760" s="1">
        <f>MEDIAN($N760)</f>
        <v>0</v>
      </c>
      <c r="AT760" s="1">
        <f>MEDIAN($P760)</f>
        <v>0</v>
      </c>
      <c r="AU760" s="1">
        <f>MEDIAN($Q760)</f>
        <v>0</v>
      </c>
      <c r="AV760" s="1">
        <f>MEDIAN($R760)</f>
        <v>0</v>
      </c>
      <c r="AW760" s="1">
        <f>MAX($B760)</f>
        <v>0</v>
      </c>
      <c r="AX760" s="1">
        <f>MAX($C760)</f>
        <v>0</v>
      </c>
      <c r="AY760" s="1">
        <f>MAX($D760)</f>
        <v>0</v>
      </c>
      <c r="AZ760" s="1">
        <f>MAX($E760)</f>
        <v>0</v>
      </c>
      <c r="BA760" s="1">
        <f>MAX($F760)</f>
        <v>0</v>
      </c>
      <c r="BB760" s="1">
        <f>MAX($G760)</f>
        <v>0</v>
      </c>
      <c r="BC760" s="1">
        <f>MAX($H760)</f>
        <v>0</v>
      </c>
      <c r="BD760" s="1">
        <f>MAX($I760)</f>
        <v>0</v>
      </c>
      <c r="BE760" s="1">
        <f>MAX($J760)</f>
        <v>0</v>
      </c>
      <c r="BF760" s="1">
        <f>MAX($K760)</f>
        <v>0</v>
      </c>
      <c r="BG760" s="1">
        <f>MAX($M760)</f>
        <v>0</v>
      </c>
      <c r="BH760" s="1">
        <f>MAX($N760)</f>
        <v>0</v>
      </c>
      <c r="BI760" s="1">
        <f>MAX($P760)</f>
        <v>0</v>
      </c>
      <c r="BJ760" s="1">
        <f>MAX($Q760)</f>
        <v>0</v>
      </c>
      <c r="BK760" s="1">
        <f>MAX($R760)</f>
        <v>0</v>
      </c>
    </row>
    <row r="761" spans="1:63">
      <c r="A761" s="1" t="s">
        <v>275</v>
      </c>
      <c r="B761" s="1" cm="1">
        <f t="array" ref="B761">_xlfn.SWITCH($A$2,"average", AVERAGE(Instances!B761:Instances!B761),"median", MEDIAN(Instances!B761:Instances!B761),"min", MIN(Instances!B761:Instances!B761),"max", MAX(Instances!B761:Instances!B761),"diff", MAX(Instances!B761:Instances!B761)-MIN(Instances!B761:Instances!B761))</f>
        <v>0</v>
      </c>
      <c r="C761" s="1" cm="1">
        <f t="array" ref="C761">_xlfn.SWITCH($A$2,"average", AVERAGE(Instances!C761:Instances!C761),"median", MEDIAN(Instances!C761:Instances!C761),"min", MIN(Instances!C761:Instances!C761),"max", MAX(Instances!C761:Instances!C761),"diff", MAX(Instances!C761:Instances!C761)-MIN(Instances!C761:Instances!C761))</f>
        <v>0</v>
      </c>
      <c r="D761" s="1" cm="1">
        <f t="array" ref="D761">_xlfn.SWITCH($A$2,"average", AVERAGE(Instances!D761:Instances!D761),"median", MEDIAN(Instances!D761:Instances!D761),"min", MIN(Instances!D761:Instances!D761),"max", MAX(Instances!D761:Instances!D761),"diff", MAX(Instances!D761:Instances!D761)-MIN(Instances!D761:Instances!D761))</f>
        <v>0</v>
      </c>
      <c r="E761" s="1" cm="1">
        <f t="array" ref="E761">_xlfn.SWITCH($A$2,"average", AVERAGE(Instances!E761:Instances!E761),"median", MEDIAN(Instances!E761:Instances!E761),"min", MIN(Instances!E761:Instances!E761),"max", MAX(Instances!E761:Instances!E761),"diff", MAX(Instances!E761:Instances!E761)-MIN(Instances!E761:Instances!E761))</f>
        <v>0</v>
      </c>
      <c r="F761" s="1" cm="1">
        <f t="array" ref="F761">_xlfn.SWITCH($A$2,"average", AVERAGE(Instances!F761:Instances!F761),"median", MEDIAN(Instances!F761:Instances!F761),"min", MIN(Instances!F761:Instances!F761),"max", MAX(Instances!F761:Instances!F761),"diff", MAX(Instances!F761:Instances!F761)-MIN(Instances!F761:Instances!F761))</f>
        <v>0</v>
      </c>
      <c r="G761" s="1" cm="1">
        <f t="array" ref="G761">_xlfn.SWITCH($A$2,"average", AVERAGE(Instances!G761:Instances!G761),"median", MEDIAN(Instances!G761:Instances!G761),"min", MIN(Instances!G761:Instances!G761),"max", MAX(Instances!G761:Instances!G761),"diff", MAX(Instances!G761:Instances!G761)-MIN(Instances!G761:Instances!G761))</f>
        <v>0</v>
      </c>
      <c r="H761" s="1" cm="1">
        <f t="array" ref="H761">_xlfn.SWITCH($A$2,"average", AVERAGE(Instances!H761:Instances!H761),"median", MEDIAN(Instances!H761:Instances!H761),"min", MIN(Instances!H761:Instances!H761),"max", MAX(Instances!H761:Instances!H761),"diff", MAX(Instances!H761:Instances!H761)-MIN(Instances!H761:Instances!H761))</f>
        <v>0</v>
      </c>
      <c r="I761" s="1" cm="1">
        <f t="array" ref="I761">_xlfn.SWITCH($A$2,"average", AVERAGE(Instances!I761:Instances!I761),"median", MEDIAN(Instances!I761:Instances!I761),"min", MIN(Instances!I761:Instances!I761),"max", MAX(Instances!I761:Instances!I761),"diff", MAX(Instances!I761:Instances!I761)-MIN(Instances!I761:Instances!I761))</f>
        <v>0</v>
      </c>
      <c r="J761" s="1" cm="1">
        <f t="array" ref="J761">_xlfn.SWITCH($A$2,"average", AVERAGE(Instances!J761:Instances!J761),"median", MEDIAN(Instances!J761:Instances!J761),"min", MIN(Instances!J761:Instances!J761),"max", MAX(Instances!J761:Instances!J761),"diff", MAX(Instances!J761:Instances!J761)-MIN(Instances!J761:Instances!J761))</f>
        <v>0</v>
      </c>
      <c r="K761" s="1" cm="1">
        <f t="array" ref="K761">_xlfn.SWITCH($A$2,"average", AVERAGE(Instances!K761:Instances!K761),"median", MEDIAN(Instances!K761:Instances!K761),"min", MIN(Instances!K761:Instances!K761),"max", MAX(Instances!K761:Instances!K761),"diff", MAX(Instances!K761:Instances!K761)-MIN(Instances!K761:Instances!K761))</f>
        <v>0</v>
      </c>
      <c r="L761" s="1"/>
      <c r="M761" s="1" cm="1">
        <f t="array" ref="M761">_xlfn.SWITCH($A$2,"average", AVERAGE(Instances!M761:Instances!M761),"median", MEDIAN(Instances!M761:Instances!M761),"min", MIN(Instances!M761:Instances!M761),"max", MAX(Instances!M761:Instances!M761),"diff", MAX(Instances!M761:Instances!M761)-MIN(Instances!M761:Instances!M761))</f>
        <v>0</v>
      </c>
      <c r="N761" s="1" cm="1">
        <f t="array" ref="N761">_xlfn.SWITCH($A$2,"average", AVERAGE(Instances!N761:Instances!N761),"median", MEDIAN(Instances!N761:Instances!N761),"min", MIN(Instances!N761:Instances!N761),"max", MAX(Instances!N761:Instances!N761),"diff", MAX(Instances!N761:Instances!N761)-MIN(Instances!N761:Instances!N761))</f>
        <v>0</v>
      </c>
      <c r="O761" s="1"/>
      <c r="P761" s="1" cm="1">
        <f t="array" ref="P761">_xlfn.SWITCH($A$2,"average", AVERAGE(Instances!P761:Instances!P761),"median", MEDIAN(Instances!P761:Instances!P761),"min", MIN(Instances!P761:Instances!P761),"max", MAX(Instances!P761:Instances!P761),"diff", MAX(Instances!P761:Instances!P761)-MIN(Instances!P761:Instances!P761))</f>
        <v>0</v>
      </c>
      <c r="Q761" s="1" cm="1">
        <f t="array" ref="Q761">_xlfn.SWITCH($A$2,"average", AVERAGE(Instances!Q761:Instances!Q761),"median", MEDIAN(Instances!Q761:Instances!Q761),"min", MIN(Instances!Q761:Instances!Q761),"max", MAX(Instances!Q761:Instances!Q761),"diff", MAX(Instances!Q761:Instances!Q761)-MIN(Instances!Q761:Instances!Q761))</f>
        <v>0</v>
      </c>
      <c r="R761" s="1" cm="1">
        <f t="array" ref="R761">_xlfn.SWITCH($A$2,"average", AVERAGE(Instances!R761:Instances!R761),"median", MEDIAN(Instances!R761:Instances!R761),"min", MIN(Instances!R761:Instances!R761),"max", MAX(Instances!R761:Instances!R761),"diff", MAX(Instances!R761:Instances!R761)-MIN(Instances!R761:Instances!R761))</f>
        <v>0</v>
      </c>
      <c r="S761" s="1">
        <f>MIN($B761)</f>
        <v>0</v>
      </c>
      <c r="T761" s="1">
        <f>MIN($C761)</f>
        <v>0</v>
      </c>
      <c r="U761" s="1">
        <f>MIN($D761)</f>
        <v>0</v>
      </c>
      <c r="V761" s="1">
        <f>MIN($E761)</f>
        <v>0</v>
      </c>
      <c r="W761" s="1">
        <f>MIN($F761)</f>
        <v>0</v>
      </c>
      <c r="X761" s="1">
        <f>MIN($G761)</f>
        <v>0</v>
      </c>
      <c r="Y761" s="1">
        <f>MIN($H761)</f>
        <v>0</v>
      </c>
      <c r="Z761" s="1">
        <f>MIN($I761)</f>
        <v>0</v>
      </c>
      <c r="AA761" s="1">
        <f>MIN($J761)</f>
        <v>0</v>
      </c>
      <c r="AB761" s="1">
        <f>MIN($K761)</f>
        <v>0</v>
      </c>
      <c r="AC761" s="1">
        <f>MIN($M761)</f>
        <v>0</v>
      </c>
      <c r="AD761" s="1">
        <f>MIN($N761)</f>
        <v>0</v>
      </c>
      <c r="AE761" s="1">
        <f>MIN($P761)</f>
        <v>0</v>
      </c>
      <c r="AF761" s="1">
        <f>MIN($Q761)</f>
        <v>0</v>
      </c>
      <c r="AG761" s="1">
        <f>MIN($R761)</f>
        <v>0</v>
      </c>
      <c r="AH761" s="1">
        <f>MEDIAN($B761)</f>
        <v>0</v>
      </c>
      <c r="AI761" s="1">
        <f>MEDIAN($C761)</f>
        <v>0</v>
      </c>
      <c r="AJ761" s="1">
        <f>MEDIAN($D761)</f>
        <v>0</v>
      </c>
      <c r="AK761" s="1">
        <f>MEDIAN($E761)</f>
        <v>0</v>
      </c>
      <c r="AL761" s="1">
        <f>MEDIAN($F761)</f>
        <v>0</v>
      </c>
      <c r="AM761" s="1">
        <f>MEDIAN($G761)</f>
        <v>0</v>
      </c>
      <c r="AN761" s="1">
        <f>MEDIAN($H761)</f>
        <v>0</v>
      </c>
      <c r="AO761" s="1">
        <f>MEDIAN($I761)</f>
        <v>0</v>
      </c>
      <c r="AP761" s="1">
        <f>MEDIAN($J761)</f>
        <v>0</v>
      </c>
      <c r="AQ761" s="1">
        <f>MEDIAN($K761)</f>
        <v>0</v>
      </c>
      <c r="AR761" s="1">
        <f>MEDIAN($M761)</f>
        <v>0</v>
      </c>
      <c r="AS761" s="1">
        <f>MEDIAN($N761)</f>
        <v>0</v>
      </c>
      <c r="AT761" s="1">
        <f>MEDIAN($P761)</f>
        <v>0</v>
      </c>
      <c r="AU761" s="1">
        <f>MEDIAN($Q761)</f>
        <v>0</v>
      </c>
      <c r="AV761" s="1">
        <f>MEDIAN($R761)</f>
        <v>0</v>
      </c>
      <c r="AW761" s="1">
        <f>MAX($B761)</f>
        <v>0</v>
      </c>
      <c r="AX761" s="1">
        <f>MAX($C761)</f>
        <v>0</v>
      </c>
      <c r="AY761" s="1">
        <f>MAX($D761)</f>
        <v>0</v>
      </c>
      <c r="AZ761" s="1">
        <f>MAX($E761)</f>
        <v>0</v>
      </c>
      <c r="BA761" s="1">
        <f>MAX($F761)</f>
        <v>0</v>
      </c>
      <c r="BB761" s="1">
        <f>MAX($G761)</f>
        <v>0</v>
      </c>
      <c r="BC761" s="1">
        <f>MAX($H761)</f>
        <v>0</v>
      </c>
      <c r="BD761" s="1">
        <f>MAX($I761)</f>
        <v>0</v>
      </c>
      <c r="BE761" s="1">
        <f>MAX($J761)</f>
        <v>0</v>
      </c>
      <c r="BF761" s="1">
        <f>MAX($K761)</f>
        <v>0</v>
      </c>
      <c r="BG761" s="1">
        <f>MAX($M761)</f>
        <v>0</v>
      </c>
      <c r="BH761" s="1">
        <f>MAX($N761)</f>
        <v>0</v>
      </c>
      <c r="BI761" s="1">
        <f>MAX($P761)</f>
        <v>0</v>
      </c>
      <c r="BJ761" s="1">
        <f>MAX($Q761)</f>
        <v>0</v>
      </c>
      <c r="BK761" s="1">
        <f>MAX($R761)</f>
        <v>0</v>
      </c>
    </row>
    <row r="762" spans="1:63">
      <c r="A762" s="1" t="s">
        <v>276</v>
      </c>
      <c r="B762" s="1" cm="1">
        <f t="array" ref="B762">_xlfn.SWITCH($A$2,"average", AVERAGE(Instances!B762:Instances!B762),"median", MEDIAN(Instances!B762:Instances!B762),"min", MIN(Instances!B762:Instances!B762),"max", MAX(Instances!B762:Instances!B762),"diff", MAX(Instances!B762:Instances!B762)-MIN(Instances!B762:Instances!B762))</f>
        <v>0</v>
      </c>
      <c r="C762" s="1" cm="1">
        <f t="array" ref="C762">_xlfn.SWITCH($A$2,"average", AVERAGE(Instances!C762:Instances!C762),"median", MEDIAN(Instances!C762:Instances!C762),"min", MIN(Instances!C762:Instances!C762),"max", MAX(Instances!C762:Instances!C762),"diff", MAX(Instances!C762:Instances!C762)-MIN(Instances!C762:Instances!C762))</f>
        <v>0</v>
      </c>
      <c r="D762" s="1" cm="1">
        <f t="array" ref="D762">_xlfn.SWITCH($A$2,"average", AVERAGE(Instances!D762:Instances!D762),"median", MEDIAN(Instances!D762:Instances!D762),"min", MIN(Instances!D762:Instances!D762),"max", MAX(Instances!D762:Instances!D762),"diff", MAX(Instances!D762:Instances!D762)-MIN(Instances!D762:Instances!D762))</f>
        <v>0</v>
      </c>
      <c r="E762" s="1" cm="1">
        <f t="array" ref="E762">_xlfn.SWITCH($A$2,"average", AVERAGE(Instances!E762:Instances!E762),"median", MEDIAN(Instances!E762:Instances!E762),"min", MIN(Instances!E762:Instances!E762),"max", MAX(Instances!E762:Instances!E762),"diff", MAX(Instances!E762:Instances!E762)-MIN(Instances!E762:Instances!E762))</f>
        <v>0</v>
      </c>
      <c r="F762" s="1" cm="1">
        <f t="array" ref="F762">_xlfn.SWITCH($A$2,"average", AVERAGE(Instances!F762:Instances!F762),"median", MEDIAN(Instances!F762:Instances!F762),"min", MIN(Instances!F762:Instances!F762),"max", MAX(Instances!F762:Instances!F762),"diff", MAX(Instances!F762:Instances!F762)-MIN(Instances!F762:Instances!F762))</f>
        <v>0</v>
      </c>
      <c r="G762" s="1" cm="1">
        <f t="array" ref="G762">_xlfn.SWITCH($A$2,"average", AVERAGE(Instances!G762:Instances!G762),"median", MEDIAN(Instances!G762:Instances!G762),"min", MIN(Instances!G762:Instances!G762),"max", MAX(Instances!G762:Instances!G762),"diff", MAX(Instances!G762:Instances!G762)-MIN(Instances!G762:Instances!G762))</f>
        <v>0</v>
      </c>
      <c r="H762" s="1" cm="1">
        <f t="array" ref="H762">_xlfn.SWITCH($A$2,"average", AVERAGE(Instances!H762:Instances!H762),"median", MEDIAN(Instances!H762:Instances!H762),"min", MIN(Instances!H762:Instances!H762),"max", MAX(Instances!H762:Instances!H762),"diff", MAX(Instances!H762:Instances!H762)-MIN(Instances!H762:Instances!H762))</f>
        <v>0</v>
      </c>
      <c r="I762" s="1" cm="1">
        <f t="array" ref="I762">_xlfn.SWITCH($A$2,"average", AVERAGE(Instances!I762:Instances!I762),"median", MEDIAN(Instances!I762:Instances!I762),"min", MIN(Instances!I762:Instances!I762),"max", MAX(Instances!I762:Instances!I762),"diff", MAX(Instances!I762:Instances!I762)-MIN(Instances!I762:Instances!I762))</f>
        <v>0</v>
      </c>
      <c r="J762" s="1" cm="1">
        <f t="array" ref="J762">_xlfn.SWITCH($A$2,"average", AVERAGE(Instances!J762:Instances!J762),"median", MEDIAN(Instances!J762:Instances!J762),"min", MIN(Instances!J762:Instances!J762),"max", MAX(Instances!J762:Instances!J762),"diff", MAX(Instances!J762:Instances!J762)-MIN(Instances!J762:Instances!J762))</f>
        <v>0</v>
      </c>
      <c r="K762" s="1" cm="1">
        <f t="array" ref="K762">_xlfn.SWITCH($A$2,"average", AVERAGE(Instances!K762:Instances!K762),"median", MEDIAN(Instances!K762:Instances!K762),"min", MIN(Instances!K762:Instances!K762),"max", MAX(Instances!K762:Instances!K762),"diff", MAX(Instances!K762:Instances!K762)-MIN(Instances!K762:Instances!K762))</f>
        <v>0</v>
      </c>
      <c r="L762" s="1"/>
      <c r="M762" s="1" cm="1">
        <f t="array" ref="M762">_xlfn.SWITCH($A$2,"average", AVERAGE(Instances!M762:Instances!M762),"median", MEDIAN(Instances!M762:Instances!M762),"min", MIN(Instances!M762:Instances!M762),"max", MAX(Instances!M762:Instances!M762),"diff", MAX(Instances!M762:Instances!M762)-MIN(Instances!M762:Instances!M762))</f>
        <v>0</v>
      </c>
      <c r="N762" s="1" cm="1">
        <f t="array" ref="N762">_xlfn.SWITCH($A$2,"average", AVERAGE(Instances!N762:Instances!N762),"median", MEDIAN(Instances!N762:Instances!N762),"min", MIN(Instances!N762:Instances!N762),"max", MAX(Instances!N762:Instances!N762),"diff", MAX(Instances!N762:Instances!N762)-MIN(Instances!N762:Instances!N762))</f>
        <v>0</v>
      </c>
      <c r="O762" s="1"/>
      <c r="P762" s="1" cm="1">
        <f t="array" ref="P762">_xlfn.SWITCH($A$2,"average", AVERAGE(Instances!P762:Instances!P762),"median", MEDIAN(Instances!P762:Instances!P762),"min", MIN(Instances!P762:Instances!P762),"max", MAX(Instances!P762:Instances!P762),"diff", MAX(Instances!P762:Instances!P762)-MIN(Instances!P762:Instances!P762))</f>
        <v>0</v>
      </c>
      <c r="Q762" s="1" cm="1">
        <f t="array" ref="Q762">_xlfn.SWITCH($A$2,"average", AVERAGE(Instances!Q762:Instances!Q762),"median", MEDIAN(Instances!Q762:Instances!Q762),"min", MIN(Instances!Q762:Instances!Q762),"max", MAX(Instances!Q762:Instances!Q762),"diff", MAX(Instances!Q762:Instances!Q762)-MIN(Instances!Q762:Instances!Q762))</f>
        <v>0</v>
      </c>
      <c r="R762" s="1" cm="1">
        <f t="array" ref="R762">_xlfn.SWITCH($A$2,"average", AVERAGE(Instances!R762:Instances!R762),"median", MEDIAN(Instances!R762:Instances!R762),"min", MIN(Instances!R762:Instances!R762),"max", MAX(Instances!R762:Instances!R762),"diff", MAX(Instances!R762:Instances!R762)-MIN(Instances!R762:Instances!R762))</f>
        <v>0</v>
      </c>
      <c r="S762" s="1">
        <f>MIN($B762)</f>
        <v>0</v>
      </c>
      <c r="T762" s="1">
        <f>MIN($C762)</f>
        <v>0</v>
      </c>
      <c r="U762" s="1">
        <f>MIN($D762)</f>
        <v>0</v>
      </c>
      <c r="V762" s="1">
        <f>MIN($E762)</f>
        <v>0</v>
      </c>
      <c r="W762" s="1">
        <f>MIN($F762)</f>
        <v>0</v>
      </c>
      <c r="X762" s="1">
        <f>MIN($G762)</f>
        <v>0</v>
      </c>
      <c r="Y762" s="1">
        <f>MIN($H762)</f>
        <v>0</v>
      </c>
      <c r="Z762" s="1">
        <f>MIN($I762)</f>
        <v>0</v>
      </c>
      <c r="AA762" s="1">
        <f>MIN($J762)</f>
        <v>0</v>
      </c>
      <c r="AB762" s="1">
        <f>MIN($K762)</f>
        <v>0</v>
      </c>
      <c r="AC762" s="1">
        <f>MIN($M762)</f>
        <v>0</v>
      </c>
      <c r="AD762" s="1">
        <f>MIN($N762)</f>
        <v>0</v>
      </c>
      <c r="AE762" s="1">
        <f>MIN($P762)</f>
        <v>0</v>
      </c>
      <c r="AF762" s="1">
        <f>MIN($Q762)</f>
        <v>0</v>
      </c>
      <c r="AG762" s="1">
        <f>MIN($R762)</f>
        <v>0</v>
      </c>
      <c r="AH762" s="1">
        <f>MEDIAN($B762)</f>
        <v>0</v>
      </c>
      <c r="AI762" s="1">
        <f>MEDIAN($C762)</f>
        <v>0</v>
      </c>
      <c r="AJ762" s="1">
        <f>MEDIAN($D762)</f>
        <v>0</v>
      </c>
      <c r="AK762" s="1">
        <f>MEDIAN($E762)</f>
        <v>0</v>
      </c>
      <c r="AL762" s="1">
        <f>MEDIAN($F762)</f>
        <v>0</v>
      </c>
      <c r="AM762" s="1">
        <f>MEDIAN($G762)</f>
        <v>0</v>
      </c>
      <c r="AN762" s="1">
        <f>MEDIAN($H762)</f>
        <v>0</v>
      </c>
      <c r="AO762" s="1">
        <f>MEDIAN($I762)</f>
        <v>0</v>
      </c>
      <c r="AP762" s="1">
        <f>MEDIAN($J762)</f>
        <v>0</v>
      </c>
      <c r="AQ762" s="1">
        <f>MEDIAN($K762)</f>
        <v>0</v>
      </c>
      <c r="AR762" s="1">
        <f>MEDIAN($M762)</f>
        <v>0</v>
      </c>
      <c r="AS762" s="1">
        <f>MEDIAN($N762)</f>
        <v>0</v>
      </c>
      <c r="AT762" s="1">
        <f>MEDIAN($P762)</f>
        <v>0</v>
      </c>
      <c r="AU762" s="1">
        <f>MEDIAN($Q762)</f>
        <v>0</v>
      </c>
      <c r="AV762" s="1">
        <f>MEDIAN($R762)</f>
        <v>0</v>
      </c>
      <c r="AW762" s="1">
        <f>MAX($B762)</f>
        <v>0</v>
      </c>
      <c r="AX762" s="1">
        <f>MAX($C762)</f>
        <v>0</v>
      </c>
      <c r="AY762" s="1">
        <f>MAX($D762)</f>
        <v>0</v>
      </c>
      <c r="AZ762" s="1">
        <f>MAX($E762)</f>
        <v>0</v>
      </c>
      <c r="BA762" s="1">
        <f>MAX($F762)</f>
        <v>0</v>
      </c>
      <c r="BB762" s="1">
        <f>MAX($G762)</f>
        <v>0</v>
      </c>
      <c r="BC762" s="1">
        <f>MAX($H762)</f>
        <v>0</v>
      </c>
      <c r="BD762" s="1">
        <f>MAX($I762)</f>
        <v>0</v>
      </c>
      <c r="BE762" s="1">
        <f>MAX($J762)</f>
        <v>0</v>
      </c>
      <c r="BF762" s="1">
        <f>MAX($K762)</f>
        <v>0</v>
      </c>
      <c r="BG762" s="1">
        <f>MAX($M762)</f>
        <v>0</v>
      </c>
      <c r="BH762" s="1">
        <f>MAX($N762)</f>
        <v>0</v>
      </c>
      <c r="BI762" s="1">
        <f>MAX($P762)</f>
        <v>0</v>
      </c>
      <c r="BJ762" s="1">
        <f>MAX($Q762)</f>
        <v>0</v>
      </c>
      <c r="BK762" s="1">
        <f>MAX($R762)</f>
        <v>0</v>
      </c>
    </row>
    <row r="763" spans="1:63">
      <c r="A763" s="1" t="s">
        <v>277</v>
      </c>
      <c r="B763" s="1" cm="1">
        <f t="array" ref="B763">_xlfn.SWITCH($A$2,"average", AVERAGE(Instances!B763:Instances!B763),"median", MEDIAN(Instances!B763:Instances!B763),"min", MIN(Instances!B763:Instances!B763),"max", MAX(Instances!B763:Instances!B763),"diff", MAX(Instances!B763:Instances!B763)-MIN(Instances!B763:Instances!B763))</f>
        <v>0</v>
      </c>
      <c r="C763" s="1" cm="1">
        <f t="array" ref="C763">_xlfn.SWITCH($A$2,"average", AVERAGE(Instances!C763:Instances!C763),"median", MEDIAN(Instances!C763:Instances!C763),"min", MIN(Instances!C763:Instances!C763),"max", MAX(Instances!C763:Instances!C763),"diff", MAX(Instances!C763:Instances!C763)-MIN(Instances!C763:Instances!C763))</f>
        <v>0</v>
      </c>
      <c r="D763" s="1" cm="1">
        <f t="array" ref="D763">_xlfn.SWITCH($A$2,"average", AVERAGE(Instances!D763:Instances!D763),"median", MEDIAN(Instances!D763:Instances!D763),"min", MIN(Instances!D763:Instances!D763),"max", MAX(Instances!D763:Instances!D763),"diff", MAX(Instances!D763:Instances!D763)-MIN(Instances!D763:Instances!D763))</f>
        <v>0</v>
      </c>
      <c r="E763" s="1" cm="1">
        <f t="array" ref="E763">_xlfn.SWITCH($A$2,"average", AVERAGE(Instances!E763:Instances!E763),"median", MEDIAN(Instances!E763:Instances!E763),"min", MIN(Instances!E763:Instances!E763),"max", MAX(Instances!E763:Instances!E763),"diff", MAX(Instances!E763:Instances!E763)-MIN(Instances!E763:Instances!E763))</f>
        <v>0</v>
      </c>
      <c r="F763" s="1" cm="1">
        <f t="array" ref="F763">_xlfn.SWITCH($A$2,"average", AVERAGE(Instances!F763:Instances!F763),"median", MEDIAN(Instances!F763:Instances!F763),"min", MIN(Instances!F763:Instances!F763),"max", MAX(Instances!F763:Instances!F763),"diff", MAX(Instances!F763:Instances!F763)-MIN(Instances!F763:Instances!F763))</f>
        <v>0</v>
      </c>
      <c r="G763" s="1" cm="1">
        <f t="array" ref="G763">_xlfn.SWITCH($A$2,"average", AVERAGE(Instances!G763:Instances!G763),"median", MEDIAN(Instances!G763:Instances!G763),"min", MIN(Instances!G763:Instances!G763),"max", MAX(Instances!G763:Instances!G763),"diff", MAX(Instances!G763:Instances!G763)-MIN(Instances!G763:Instances!G763))</f>
        <v>0</v>
      </c>
      <c r="H763" s="1" cm="1">
        <f t="array" ref="H763">_xlfn.SWITCH($A$2,"average", AVERAGE(Instances!H763:Instances!H763),"median", MEDIAN(Instances!H763:Instances!H763),"min", MIN(Instances!H763:Instances!H763),"max", MAX(Instances!H763:Instances!H763),"diff", MAX(Instances!H763:Instances!H763)-MIN(Instances!H763:Instances!H763))</f>
        <v>0</v>
      </c>
      <c r="I763" s="1" cm="1">
        <f t="array" ref="I763">_xlfn.SWITCH($A$2,"average", AVERAGE(Instances!I763:Instances!I763),"median", MEDIAN(Instances!I763:Instances!I763),"min", MIN(Instances!I763:Instances!I763),"max", MAX(Instances!I763:Instances!I763),"diff", MAX(Instances!I763:Instances!I763)-MIN(Instances!I763:Instances!I763))</f>
        <v>0</v>
      </c>
      <c r="J763" s="1" cm="1">
        <f t="array" ref="J763">_xlfn.SWITCH($A$2,"average", AVERAGE(Instances!J763:Instances!J763),"median", MEDIAN(Instances!J763:Instances!J763),"min", MIN(Instances!J763:Instances!J763),"max", MAX(Instances!J763:Instances!J763),"diff", MAX(Instances!J763:Instances!J763)-MIN(Instances!J763:Instances!J763))</f>
        <v>0</v>
      </c>
      <c r="K763" s="1" cm="1">
        <f t="array" ref="K763">_xlfn.SWITCH($A$2,"average", AVERAGE(Instances!K763:Instances!K763),"median", MEDIAN(Instances!K763:Instances!K763),"min", MIN(Instances!K763:Instances!K763),"max", MAX(Instances!K763:Instances!K763),"diff", MAX(Instances!K763:Instances!K763)-MIN(Instances!K763:Instances!K763))</f>
        <v>0</v>
      </c>
      <c r="L763" s="1"/>
      <c r="M763" s="1" cm="1">
        <f t="array" ref="M763">_xlfn.SWITCH($A$2,"average", AVERAGE(Instances!M763:Instances!M763),"median", MEDIAN(Instances!M763:Instances!M763),"min", MIN(Instances!M763:Instances!M763),"max", MAX(Instances!M763:Instances!M763),"diff", MAX(Instances!M763:Instances!M763)-MIN(Instances!M763:Instances!M763))</f>
        <v>0</v>
      </c>
      <c r="N763" s="1" cm="1">
        <f t="array" ref="N763">_xlfn.SWITCH($A$2,"average", AVERAGE(Instances!N763:Instances!N763),"median", MEDIAN(Instances!N763:Instances!N763),"min", MIN(Instances!N763:Instances!N763),"max", MAX(Instances!N763:Instances!N763),"diff", MAX(Instances!N763:Instances!N763)-MIN(Instances!N763:Instances!N763))</f>
        <v>0</v>
      </c>
      <c r="O763" s="1"/>
      <c r="P763" s="1" cm="1">
        <f t="array" ref="P763">_xlfn.SWITCH($A$2,"average", AVERAGE(Instances!P763:Instances!P763),"median", MEDIAN(Instances!P763:Instances!P763),"min", MIN(Instances!P763:Instances!P763),"max", MAX(Instances!P763:Instances!P763),"diff", MAX(Instances!P763:Instances!P763)-MIN(Instances!P763:Instances!P763))</f>
        <v>0</v>
      </c>
      <c r="Q763" s="1" cm="1">
        <f t="array" ref="Q763">_xlfn.SWITCH($A$2,"average", AVERAGE(Instances!Q763:Instances!Q763),"median", MEDIAN(Instances!Q763:Instances!Q763),"min", MIN(Instances!Q763:Instances!Q763),"max", MAX(Instances!Q763:Instances!Q763),"diff", MAX(Instances!Q763:Instances!Q763)-MIN(Instances!Q763:Instances!Q763))</f>
        <v>0</v>
      </c>
      <c r="R763" s="1" cm="1">
        <f t="array" ref="R763">_xlfn.SWITCH($A$2,"average", AVERAGE(Instances!R763:Instances!R763),"median", MEDIAN(Instances!R763:Instances!R763),"min", MIN(Instances!R763:Instances!R763),"max", MAX(Instances!R763:Instances!R763),"diff", MAX(Instances!R763:Instances!R763)-MIN(Instances!R763:Instances!R763))</f>
        <v>0</v>
      </c>
      <c r="S763" s="1">
        <f>MIN($B763)</f>
        <v>0</v>
      </c>
      <c r="T763" s="1">
        <f>MIN($C763)</f>
        <v>0</v>
      </c>
      <c r="U763" s="1">
        <f>MIN($D763)</f>
        <v>0</v>
      </c>
      <c r="V763" s="1">
        <f>MIN($E763)</f>
        <v>0</v>
      </c>
      <c r="W763" s="1">
        <f>MIN($F763)</f>
        <v>0</v>
      </c>
      <c r="X763" s="1">
        <f>MIN($G763)</f>
        <v>0</v>
      </c>
      <c r="Y763" s="1">
        <f>MIN($H763)</f>
        <v>0</v>
      </c>
      <c r="Z763" s="1">
        <f>MIN($I763)</f>
        <v>0</v>
      </c>
      <c r="AA763" s="1">
        <f>MIN($J763)</f>
        <v>0</v>
      </c>
      <c r="AB763" s="1">
        <f>MIN($K763)</f>
        <v>0</v>
      </c>
      <c r="AC763" s="1">
        <f>MIN($M763)</f>
        <v>0</v>
      </c>
      <c r="AD763" s="1">
        <f>MIN($N763)</f>
        <v>0</v>
      </c>
      <c r="AE763" s="1">
        <f>MIN($P763)</f>
        <v>0</v>
      </c>
      <c r="AF763" s="1">
        <f>MIN($Q763)</f>
        <v>0</v>
      </c>
      <c r="AG763" s="1">
        <f>MIN($R763)</f>
        <v>0</v>
      </c>
      <c r="AH763" s="1">
        <f>MEDIAN($B763)</f>
        <v>0</v>
      </c>
      <c r="AI763" s="1">
        <f>MEDIAN($C763)</f>
        <v>0</v>
      </c>
      <c r="AJ763" s="1">
        <f>MEDIAN($D763)</f>
        <v>0</v>
      </c>
      <c r="AK763" s="1">
        <f>MEDIAN($E763)</f>
        <v>0</v>
      </c>
      <c r="AL763" s="1">
        <f>MEDIAN($F763)</f>
        <v>0</v>
      </c>
      <c r="AM763" s="1">
        <f>MEDIAN($G763)</f>
        <v>0</v>
      </c>
      <c r="AN763" s="1">
        <f>MEDIAN($H763)</f>
        <v>0</v>
      </c>
      <c r="AO763" s="1">
        <f>MEDIAN($I763)</f>
        <v>0</v>
      </c>
      <c r="AP763" s="1">
        <f>MEDIAN($J763)</f>
        <v>0</v>
      </c>
      <c r="AQ763" s="1">
        <f>MEDIAN($K763)</f>
        <v>0</v>
      </c>
      <c r="AR763" s="1">
        <f>MEDIAN($M763)</f>
        <v>0</v>
      </c>
      <c r="AS763" s="1">
        <f>MEDIAN($N763)</f>
        <v>0</v>
      </c>
      <c r="AT763" s="1">
        <f>MEDIAN($P763)</f>
        <v>0</v>
      </c>
      <c r="AU763" s="1">
        <f>MEDIAN($Q763)</f>
        <v>0</v>
      </c>
      <c r="AV763" s="1">
        <f>MEDIAN($R763)</f>
        <v>0</v>
      </c>
      <c r="AW763" s="1">
        <f>MAX($B763)</f>
        <v>0</v>
      </c>
      <c r="AX763" s="1">
        <f>MAX($C763)</f>
        <v>0</v>
      </c>
      <c r="AY763" s="1">
        <f>MAX($D763)</f>
        <v>0</v>
      </c>
      <c r="AZ763" s="1">
        <f>MAX($E763)</f>
        <v>0</v>
      </c>
      <c r="BA763" s="1">
        <f>MAX($F763)</f>
        <v>0</v>
      </c>
      <c r="BB763" s="1">
        <f>MAX($G763)</f>
        <v>0</v>
      </c>
      <c r="BC763" s="1">
        <f>MAX($H763)</f>
        <v>0</v>
      </c>
      <c r="BD763" s="1">
        <f>MAX($I763)</f>
        <v>0</v>
      </c>
      <c r="BE763" s="1">
        <f>MAX($J763)</f>
        <v>0</v>
      </c>
      <c r="BF763" s="1">
        <f>MAX($K763)</f>
        <v>0</v>
      </c>
      <c r="BG763" s="1">
        <f>MAX($M763)</f>
        <v>0</v>
      </c>
      <c r="BH763" s="1">
        <f>MAX($N763)</f>
        <v>0</v>
      </c>
      <c r="BI763" s="1">
        <f>MAX($P763)</f>
        <v>0</v>
      </c>
      <c r="BJ763" s="1">
        <f>MAX($Q763)</f>
        <v>0</v>
      </c>
      <c r="BK763" s="1">
        <f>MAX($R763)</f>
        <v>0</v>
      </c>
    </row>
    <row r="764" spans="1:63">
      <c r="A764" s="1" t="s">
        <v>278</v>
      </c>
      <c r="B764" s="1" cm="1">
        <f t="array" ref="B764">_xlfn.SWITCH($A$2,"average", AVERAGE(Instances!B764:Instances!B764),"median", MEDIAN(Instances!B764:Instances!B764),"min", MIN(Instances!B764:Instances!B764),"max", MAX(Instances!B764:Instances!B764),"diff", MAX(Instances!B764:Instances!B764)-MIN(Instances!B764:Instances!B764))</f>
        <v>0</v>
      </c>
      <c r="C764" s="1" cm="1">
        <f t="array" ref="C764">_xlfn.SWITCH($A$2,"average", AVERAGE(Instances!C764:Instances!C764),"median", MEDIAN(Instances!C764:Instances!C764),"min", MIN(Instances!C764:Instances!C764),"max", MAX(Instances!C764:Instances!C764),"diff", MAX(Instances!C764:Instances!C764)-MIN(Instances!C764:Instances!C764))</f>
        <v>0</v>
      </c>
      <c r="D764" s="1" cm="1">
        <f t="array" ref="D764">_xlfn.SWITCH($A$2,"average", AVERAGE(Instances!D764:Instances!D764),"median", MEDIAN(Instances!D764:Instances!D764),"min", MIN(Instances!D764:Instances!D764),"max", MAX(Instances!D764:Instances!D764),"diff", MAX(Instances!D764:Instances!D764)-MIN(Instances!D764:Instances!D764))</f>
        <v>0</v>
      </c>
      <c r="E764" s="1" cm="1">
        <f t="array" ref="E764">_xlfn.SWITCH($A$2,"average", AVERAGE(Instances!E764:Instances!E764),"median", MEDIAN(Instances!E764:Instances!E764),"min", MIN(Instances!E764:Instances!E764),"max", MAX(Instances!E764:Instances!E764),"diff", MAX(Instances!E764:Instances!E764)-MIN(Instances!E764:Instances!E764))</f>
        <v>0</v>
      </c>
      <c r="F764" s="1" cm="1">
        <f t="array" ref="F764">_xlfn.SWITCH($A$2,"average", AVERAGE(Instances!F764:Instances!F764),"median", MEDIAN(Instances!F764:Instances!F764),"min", MIN(Instances!F764:Instances!F764),"max", MAX(Instances!F764:Instances!F764),"diff", MAX(Instances!F764:Instances!F764)-MIN(Instances!F764:Instances!F764))</f>
        <v>0</v>
      </c>
      <c r="G764" s="1" cm="1">
        <f t="array" ref="G764">_xlfn.SWITCH($A$2,"average", AVERAGE(Instances!G764:Instances!G764),"median", MEDIAN(Instances!G764:Instances!G764),"min", MIN(Instances!G764:Instances!G764),"max", MAX(Instances!G764:Instances!G764),"diff", MAX(Instances!G764:Instances!G764)-MIN(Instances!G764:Instances!G764))</f>
        <v>0</v>
      </c>
      <c r="H764" s="1" cm="1">
        <f t="array" ref="H764">_xlfn.SWITCH($A$2,"average", AVERAGE(Instances!H764:Instances!H764),"median", MEDIAN(Instances!H764:Instances!H764),"min", MIN(Instances!H764:Instances!H764),"max", MAX(Instances!H764:Instances!H764),"diff", MAX(Instances!H764:Instances!H764)-MIN(Instances!H764:Instances!H764))</f>
        <v>0</v>
      </c>
      <c r="I764" s="1" cm="1">
        <f t="array" ref="I764">_xlfn.SWITCH($A$2,"average", AVERAGE(Instances!I764:Instances!I764),"median", MEDIAN(Instances!I764:Instances!I764),"min", MIN(Instances!I764:Instances!I764),"max", MAX(Instances!I764:Instances!I764),"diff", MAX(Instances!I764:Instances!I764)-MIN(Instances!I764:Instances!I764))</f>
        <v>0</v>
      </c>
      <c r="J764" s="1" cm="1">
        <f t="array" ref="J764">_xlfn.SWITCH($A$2,"average", AVERAGE(Instances!J764:Instances!J764),"median", MEDIAN(Instances!J764:Instances!J764),"min", MIN(Instances!J764:Instances!J764),"max", MAX(Instances!J764:Instances!J764),"diff", MAX(Instances!J764:Instances!J764)-MIN(Instances!J764:Instances!J764))</f>
        <v>0</v>
      </c>
      <c r="K764" s="1" cm="1">
        <f t="array" ref="K764">_xlfn.SWITCH($A$2,"average", AVERAGE(Instances!K764:Instances!K764),"median", MEDIAN(Instances!K764:Instances!K764),"min", MIN(Instances!K764:Instances!K764),"max", MAX(Instances!K764:Instances!K764),"diff", MAX(Instances!K764:Instances!K764)-MIN(Instances!K764:Instances!K764))</f>
        <v>0</v>
      </c>
      <c r="L764" s="1"/>
      <c r="M764" s="1" cm="1">
        <f t="array" ref="M764">_xlfn.SWITCH($A$2,"average", AVERAGE(Instances!M764:Instances!M764),"median", MEDIAN(Instances!M764:Instances!M764),"min", MIN(Instances!M764:Instances!M764),"max", MAX(Instances!M764:Instances!M764),"diff", MAX(Instances!M764:Instances!M764)-MIN(Instances!M764:Instances!M764))</f>
        <v>0</v>
      </c>
      <c r="N764" s="1" cm="1">
        <f t="array" ref="N764">_xlfn.SWITCH($A$2,"average", AVERAGE(Instances!N764:Instances!N764),"median", MEDIAN(Instances!N764:Instances!N764),"min", MIN(Instances!N764:Instances!N764),"max", MAX(Instances!N764:Instances!N764),"diff", MAX(Instances!N764:Instances!N764)-MIN(Instances!N764:Instances!N764))</f>
        <v>0</v>
      </c>
      <c r="O764" s="1"/>
      <c r="P764" s="1" cm="1">
        <f t="array" ref="P764">_xlfn.SWITCH($A$2,"average", AVERAGE(Instances!P764:Instances!P764),"median", MEDIAN(Instances!P764:Instances!P764),"min", MIN(Instances!P764:Instances!P764),"max", MAX(Instances!P764:Instances!P764),"diff", MAX(Instances!P764:Instances!P764)-MIN(Instances!P764:Instances!P764))</f>
        <v>0</v>
      </c>
      <c r="Q764" s="1" cm="1">
        <f t="array" ref="Q764">_xlfn.SWITCH($A$2,"average", AVERAGE(Instances!Q764:Instances!Q764),"median", MEDIAN(Instances!Q764:Instances!Q764),"min", MIN(Instances!Q764:Instances!Q764),"max", MAX(Instances!Q764:Instances!Q764),"diff", MAX(Instances!Q764:Instances!Q764)-MIN(Instances!Q764:Instances!Q764))</f>
        <v>0</v>
      </c>
      <c r="R764" s="1" cm="1">
        <f t="array" ref="R764">_xlfn.SWITCH($A$2,"average", AVERAGE(Instances!R764:Instances!R764),"median", MEDIAN(Instances!R764:Instances!R764),"min", MIN(Instances!R764:Instances!R764),"max", MAX(Instances!R764:Instances!R764),"diff", MAX(Instances!R764:Instances!R764)-MIN(Instances!R764:Instances!R764))</f>
        <v>0</v>
      </c>
      <c r="S764" s="1">
        <f>MIN($B764)</f>
        <v>0</v>
      </c>
      <c r="T764" s="1">
        <f>MIN($C764)</f>
        <v>0</v>
      </c>
      <c r="U764" s="1">
        <f>MIN($D764)</f>
        <v>0</v>
      </c>
      <c r="V764" s="1">
        <f>MIN($E764)</f>
        <v>0</v>
      </c>
      <c r="W764" s="1">
        <f>MIN($F764)</f>
        <v>0</v>
      </c>
      <c r="X764" s="1">
        <f>MIN($G764)</f>
        <v>0</v>
      </c>
      <c r="Y764" s="1">
        <f>MIN($H764)</f>
        <v>0</v>
      </c>
      <c r="Z764" s="1">
        <f>MIN($I764)</f>
        <v>0</v>
      </c>
      <c r="AA764" s="1">
        <f>MIN($J764)</f>
        <v>0</v>
      </c>
      <c r="AB764" s="1">
        <f>MIN($K764)</f>
        <v>0</v>
      </c>
      <c r="AC764" s="1">
        <f>MIN($M764)</f>
        <v>0</v>
      </c>
      <c r="AD764" s="1">
        <f>MIN($N764)</f>
        <v>0</v>
      </c>
      <c r="AE764" s="1">
        <f>MIN($P764)</f>
        <v>0</v>
      </c>
      <c r="AF764" s="1">
        <f>MIN($Q764)</f>
        <v>0</v>
      </c>
      <c r="AG764" s="1">
        <f>MIN($R764)</f>
        <v>0</v>
      </c>
      <c r="AH764" s="1">
        <f>MEDIAN($B764)</f>
        <v>0</v>
      </c>
      <c r="AI764" s="1">
        <f>MEDIAN($C764)</f>
        <v>0</v>
      </c>
      <c r="AJ764" s="1">
        <f>MEDIAN($D764)</f>
        <v>0</v>
      </c>
      <c r="AK764" s="1">
        <f>MEDIAN($E764)</f>
        <v>0</v>
      </c>
      <c r="AL764" s="1">
        <f>MEDIAN($F764)</f>
        <v>0</v>
      </c>
      <c r="AM764" s="1">
        <f>MEDIAN($G764)</f>
        <v>0</v>
      </c>
      <c r="AN764" s="1">
        <f>MEDIAN($H764)</f>
        <v>0</v>
      </c>
      <c r="AO764" s="1">
        <f>MEDIAN($I764)</f>
        <v>0</v>
      </c>
      <c r="AP764" s="1">
        <f>MEDIAN($J764)</f>
        <v>0</v>
      </c>
      <c r="AQ764" s="1">
        <f>MEDIAN($K764)</f>
        <v>0</v>
      </c>
      <c r="AR764" s="1">
        <f>MEDIAN($M764)</f>
        <v>0</v>
      </c>
      <c r="AS764" s="1">
        <f>MEDIAN($N764)</f>
        <v>0</v>
      </c>
      <c r="AT764" s="1">
        <f>MEDIAN($P764)</f>
        <v>0</v>
      </c>
      <c r="AU764" s="1">
        <f>MEDIAN($Q764)</f>
        <v>0</v>
      </c>
      <c r="AV764" s="1">
        <f>MEDIAN($R764)</f>
        <v>0</v>
      </c>
      <c r="AW764" s="1">
        <f>MAX($B764)</f>
        <v>0</v>
      </c>
      <c r="AX764" s="1">
        <f>MAX($C764)</f>
        <v>0</v>
      </c>
      <c r="AY764" s="1">
        <f>MAX($D764)</f>
        <v>0</v>
      </c>
      <c r="AZ764" s="1">
        <f>MAX($E764)</f>
        <v>0</v>
      </c>
      <c r="BA764" s="1">
        <f>MAX($F764)</f>
        <v>0</v>
      </c>
      <c r="BB764" s="1">
        <f>MAX($G764)</f>
        <v>0</v>
      </c>
      <c r="BC764" s="1">
        <f>MAX($H764)</f>
        <v>0</v>
      </c>
      <c r="BD764" s="1">
        <f>MAX($I764)</f>
        <v>0</v>
      </c>
      <c r="BE764" s="1">
        <f>MAX($J764)</f>
        <v>0</v>
      </c>
      <c r="BF764" s="1">
        <f>MAX($K764)</f>
        <v>0</v>
      </c>
      <c r="BG764" s="1">
        <f>MAX($M764)</f>
        <v>0</v>
      </c>
      <c r="BH764" s="1">
        <f>MAX($N764)</f>
        <v>0</v>
      </c>
      <c r="BI764" s="1">
        <f>MAX($P764)</f>
        <v>0</v>
      </c>
      <c r="BJ764" s="1">
        <f>MAX($Q764)</f>
        <v>0</v>
      </c>
      <c r="BK764" s="1">
        <f>MAX($R764)</f>
        <v>0</v>
      </c>
    </row>
    <row r="765" spans="1:63">
      <c r="A765" s="1" t="s">
        <v>279</v>
      </c>
      <c r="B765" s="1" cm="1">
        <f t="array" ref="B765">_xlfn.SWITCH($A$2,"average", AVERAGE(Instances!B765:Instances!B765),"median", MEDIAN(Instances!B765:Instances!B765),"min", MIN(Instances!B765:Instances!B765),"max", MAX(Instances!B765:Instances!B765),"diff", MAX(Instances!B765:Instances!B765)-MIN(Instances!B765:Instances!B765))</f>
        <v>0</v>
      </c>
      <c r="C765" s="1" cm="1">
        <f t="array" ref="C765">_xlfn.SWITCH($A$2,"average", AVERAGE(Instances!C765:Instances!C765),"median", MEDIAN(Instances!C765:Instances!C765),"min", MIN(Instances!C765:Instances!C765),"max", MAX(Instances!C765:Instances!C765),"diff", MAX(Instances!C765:Instances!C765)-MIN(Instances!C765:Instances!C765))</f>
        <v>0</v>
      </c>
      <c r="D765" s="1" cm="1">
        <f t="array" ref="D765">_xlfn.SWITCH($A$2,"average", AVERAGE(Instances!D765:Instances!D765),"median", MEDIAN(Instances!D765:Instances!D765),"min", MIN(Instances!D765:Instances!D765),"max", MAX(Instances!D765:Instances!D765),"diff", MAX(Instances!D765:Instances!D765)-MIN(Instances!D765:Instances!D765))</f>
        <v>0</v>
      </c>
      <c r="E765" s="1" cm="1">
        <f t="array" ref="E765">_xlfn.SWITCH($A$2,"average", AVERAGE(Instances!E765:Instances!E765),"median", MEDIAN(Instances!E765:Instances!E765),"min", MIN(Instances!E765:Instances!E765),"max", MAX(Instances!E765:Instances!E765),"diff", MAX(Instances!E765:Instances!E765)-MIN(Instances!E765:Instances!E765))</f>
        <v>0</v>
      </c>
      <c r="F765" s="1" cm="1">
        <f t="array" ref="F765">_xlfn.SWITCH($A$2,"average", AVERAGE(Instances!F765:Instances!F765),"median", MEDIAN(Instances!F765:Instances!F765),"min", MIN(Instances!F765:Instances!F765),"max", MAX(Instances!F765:Instances!F765),"diff", MAX(Instances!F765:Instances!F765)-MIN(Instances!F765:Instances!F765))</f>
        <v>0</v>
      </c>
      <c r="G765" s="1" cm="1">
        <f t="array" ref="G765">_xlfn.SWITCH($A$2,"average", AVERAGE(Instances!G765:Instances!G765),"median", MEDIAN(Instances!G765:Instances!G765),"min", MIN(Instances!G765:Instances!G765),"max", MAX(Instances!G765:Instances!G765),"diff", MAX(Instances!G765:Instances!G765)-MIN(Instances!G765:Instances!G765))</f>
        <v>0</v>
      </c>
      <c r="H765" s="1" cm="1">
        <f t="array" ref="H765">_xlfn.SWITCH($A$2,"average", AVERAGE(Instances!H765:Instances!H765),"median", MEDIAN(Instances!H765:Instances!H765),"min", MIN(Instances!H765:Instances!H765),"max", MAX(Instances!H765:Instances!H765),"diff", MAX(Instances!H765:Instances!H765)-MIN(Instances!H765:Instances!H765))</f>
        <v>0</v>
      </c>
      <c r="I765" s="1" cm="1">
        <f t="array" ref="I765">_xlfn.SWITCH($A$2,"average", AVERAGE(Instances!I765:Instances!I765),"median", MEDIAN(Instances!I765:Instances!I765),"min", MIN(Instances!I765:Instances!I765),"max", MAX(Instances!I765:Instances!I765),"diff", MAX(Instances!I765:Instances!I765)-MIN(Instances!I765:Instances!I765))</f>
        <v>0</v>
      </c>
      <c r="J765" s="1" cm="1">
        <f t="array" ref="J765">_xlfn.SWITCH($A$2,"average", AVERAGE(Instances!J765:Instances!J765),"median", MEDIAN(Instances!J765:Instances!J765),"min", MIN(Instances!J765:Instances!J765),"max", MAX(Instances!J765:Instances!J765),"diff", MAX(Instances!J765:Instances!J765)-MIN(Instances!J765:Instances!J765))</f>
        <v>0</v>
      </c>
      <c r="K765" s="1" cm="1">
        <f t="array" ref="K765">_xlfn.SWITCH($A$2,"average", AVERAGE(Instances!K765:Instances!K765),"median", MEDIAN(Instances!K765:Instances!K765),"min", MIN(Instances!K765:Instances!K765),"max", MAX(Instances!K765:Instances!K765),"diff", MAX(Instances!K765:Instances!K765)-MIN(Instances!K765:Instances!K765))</f>
        <v>0</v>
      </c>
      <c r="L765" s="1"/>
      <c r="M765" s="1" cm="1">
        <f t="array" ref="M765">_xlfn.SWITCH($A$2,"average", AVERAGE(Instances!M765:Instances!M765),"median", MEDIAN(Instances!M765:Instances!M765),"min", MIN(Instances!M765:Instances!M765),"max", MAX(Instances!M765:Instances!M765),"diff", MAX(Instances!M765:Instances!M765)-MIN(Instances!M765:Instances!M765))</f>
        <v>0</v>
      </c>
      <c r="N765" s="1" cm="1">
        <f t="array" ref="N765">_xlfn.SWITCH($A$2,"average", AVERAGE(Instances!N765:Instances!N765),"median", MEDIAN(Instances!N765:Instances!N765),"min", MIN(Instances!N765:Instances!N765),"max", MAX(Instances!N765:Instances!N765),"diff", MAX(Instances!N765:Instances!N765)-MIN(Instances!N765:Instances!N765))</f>
        <v>0</v>
      </c>
      <c r="O765" s="1"/>
      <c r="P765" s="1" cm="1">
        <f t="array" ref="P765">_xlfn.SWITCH($A$2,"average", AVERAGE(Instances!P765:Instances!P765),"median", MEDIAN(Instances!P765:Instances!P765),"min", MIN(Instances!P765:Instances!P765),"max", MAX(Instances!P765:Instances!P765),"diff", MAX(Instances!P765:Instances!P765)-MIN(Instances!P765:Instances!P765))</f>
        <v>0</v>
      </c>
      <c r="Q765" s="1" cm="1">
        <f t="array" ref="Q765">_xlfn.SWITCH($A$2,"average", AVERAGE(Instances!Q765:Instances!Q765),"median", MEDIAN(Instances!Q765:Instances!Q765),"min", MIN(Instances!Q765:Instances!Q765),"max", MAX(Instances!Q765:Instances!Q765),"diff", MAX(Instances!Q765:Instances!Q765)-MIN(Instances!Q765:Instances!Q765))</f>
        <v>0</v>
      </c>
      <c r="R765" s="1" cm="1">
        <f t="array" ref="R765">_xlfn.SWITCH($A$2,"average", AVERAGE(Instances!R765:Instances!R765),"median", MEDIAN(Instances!R765:Instances!R765),"min", MIN(Instances!R765:Instances!R765),"max", MAX(Instances!R765:Instances!R765),"diff", MAX(Instances!R765:Instances!R765)-MIN(Instances!R765:Instances!R765))</f>
        <v>0</v>
      </c>
      <c r="S765" s="1">
        <f>MIN($B765)</f>
        <v>0</v>
      </c>
      <c r="T765" s="1">
        <f>MIN($C765)</f>
        <v>0</v>
      </c>
      <c r="U765" s="1">
        <f>MIN($D765)</f>
        <v>0</v>
      </c>
      <c r="V765" s="1">
        <f>MIN($E765)</f>
        <v>0</v>
      </c>
      <c r="W765" s="1">
        <f>MIN($F765)</f>
        <v>0</v>
      </c>
      <c r="X765" s="1">
        <f>MIN($G765)</f>
        <v>0</v>
      </c>
      <c r="Y765" s="1">
        <f>MIN($H765)</f>
        <v>0</v>
      </c>
      <c r="Z765" s="1">
        <f>MIN($I765)</f>
        <v>0</v>
      </c>
      <c r="AA765" s="1">
        <f>MIN($J765)</f>
        <v>0</v>
      </c>
      <c r="AB765" s="1">
        <f>MIN($K765)</f>
        <v>0</v>
      </c>
      <c r="AC765" s="1">
        <f>MIN($M765)</f>
        <v>0</v>
      </c>
      <c r="AD765" s="1">
        <f>MIN($N765)</f>
        <v>0</v>
      </c>
      <c r="AE765" s="1">
        <f>MIN($P765)</f>
        <v>0</v>
      </c>
      <c r="AF765" s="1">
        <f>MIN($Q765)</f>
        <v>0</v>
      </c>
      <c r="AG765" s="1">
        <f>MIN($R765)</f>
        <v>0</v>
      </c>
      <c r="AH765" s="1">
        <f>MEDIAN($B765)</f>
        <v>0</v>
      </c>
      <c r="AI765" s="1">
        <f>MEDIAN($C765)</f>
        <v>0</v>
      </c>
      <c r="AJ765" s="1">
        <f>MEDIAN($D765)</f>
        <v>0</v>
      </c>
      <c r="AK765" s="1">
        <f>MEDIAN($E765)</f>
        <v>0</v>
      </c>
      <c r="AL765" s="1">
        <f>MEDIAN($F765)</f>
        <v>0</v>
      </c>
      <c r="AM765" s="1">
        <f>MEDIAN($G765)</f>
        <v>0</v>
      </c>
      <c r="AN765" s="1">
        <f>MEDIAN($H765)</f>
        <v>0</v>
      </c>
      <c r="AO765" s="1">
        <f>MEDIAN($I765)</f>
        <v>0</v>
      </c>
      <c r="AP765" s="1">
        <f>MEDIAN($J765)</f>
        <v>0</v>
      </c>
      <c r="AQ765" s="1">
        <f>MEDIAN($K765)</f>
        <v>0</v>
      </c>
      <c r="AR765" s="1">
        <f>MEDIAN($M765)</f>
        <v>0</v>
      </c>
      <c r="AS765" s="1">
        <f>MEDIAN($N765)</f>
        <v>0</v>
      </c>
      <c r="AT765" s="1">
        <f>MEDIAN($P765)</f>
        <v>0</v>
      </c>
      <c r="AU765" s="1">
        <f>MEDIAN($Q765)</f>
        <v>0</v>
      </c>
      <c r="AV765" s="1">
        <f>MEDIAN($R765)</f>
        <v>0</v>
      </c>
      <c r="AW765" s="1">
        <f>MAX($B765)</f>
        <v>0</v>
      </c>
      <c r="AX765" s="1">
        <f>MAX($C765)</f>
        <v>0</v>
      </c>
      <c r="AY765" s="1">
        <f>MAX($D765)</f>
        <v>0</v>
      </c>
      <c r="AZ765" s="1">
        <f>MAX($E765)</f>
        <v>0</v>
      </c>
      <c r="BA765" s="1">
        <f>MAX($F765)</f>
        <v>0</v>
      </c>
      <c r="BB765" s="1">
        <f>MAX($G765)</f>
        <v>0</v>
      </c>
      <c r="BC765" s="1">
        <f>MAX($H765)</f>
        <v>0</v>
      </c>
      <c r="BD765" s="1">
        <f>MAX($I765)</f>
        <v>0</v>
      </c>
      <c r="BE765" s="1">
        <f>MAX($J765)</f>
        <v>0</v>
      </c>
      <c r="BF765" s="1">
        <f>MAX($K765)</f>
        <v>0</v>
      </c>
      <c r="BG765" s="1">
        <f>MAX($M765)</f>
        <v>0</v>
      </c>
      <c r="BH765" s="1">
        <f>MAX($N765)</f>
        <v>0</v>
      </c>
      <c r="BI765" s="1">
        <f>MAX($P765)</f>
        <v>0</v>
      </c>
      <c r="BJ765" s="1">
        <f>MAX($Q765)</f>
        <v>0</v>
      </c>
      <c r="BK765" s="1">
        <f>MAX($R765)</f>
        <v>0</v>
      </c>
    </row>
    <row r="766" spans="1:63">
      <c r="A766" s="1" t="s">
        <v>280</v>
      </c>
      <c r="B766" s="1" cm="1">
        <f t="array" ref="B766">_xlfn.SWITCH($A$2,"average", AVERAGE(Instances!B766:Instances!B766),"median", MEDIAN(Instances!B766:Instances!B766),"min", MIN(Instances!B766:Instances!B766),"max", MAX(Instances!B766:Instances!B766),"diff", MAX(Instances!B766:Instances!B766)-MIN(Instances!B766:Instances!B766))</f>
        <v>0</v>
      </c>
      <c r="C766" s="1" cm="1">
        <f t="array" ref="C766">_xlfn.SWITCH($A$2,"average", AVERAGE(Instances!C766:Instances!C766),"median", MEDIAN(Instances!C766:Instances!C766),"min", MIN(Instances!C766:Instances!C766),"max", MAX(Instances!C766:Instances!C766),"diff", MAX(Instances!C766:Instances!C766)-MIN(Instances!C766:Instances!C766))</f>
        <v>0</v>
      </c>
      <c r="D766" s="1" cm="1">
        <f t="array" ref="D766">_xlfn.SWITCH($A$2,"average", AVERAGE(Instances!D766:Instances!D766),"median", MEDIAN(Instances!D766:Instances!D766),"min", MIN(Instances!D766:Instances!D766),"max", MAX(Instances!D766:Instances!D766),"diff", MAX(Instances!D766:Instances!D766)-MIN(Instances!D766:Instances!D766))</f>
        <v>0</v>
      </c>
      <c r="E766" s="1" cm="1">
        <f t="array" ref="E766">_xlfn.SWITCH($A$2,"average", AVERAGE(Instances!E766:Instances!E766),"median", MEDIAN(Instances!E766:Instances!E766),"min", MIN(Instances!E766:Instances!E766),"max", MAX(Instances!E766:Instances!E766),"diff", MAX(Instances!E766:Instances!E766)-MIN(Instances!E766:Instances!E766))</f>
        <v>0</v>
      </c>
      <c r="F766" s="1" cm="1">
        <f t="array" ref="F766">_xlfn.SWITCH($A$2,"average", AVERAGE(Instances!F766:Instances!F766),"median", MEDIAN(Instances!F766:Instances!F766),"min", MIN(Instances!F766:Instances!F766),"max", MAX(Instances!F766:Instances!F766),"diff", MAX(Instances!F766:Instances!F766)-MIN(Instances!F766:Instances!F766))</f>
        <v>0</v>
      </c>
      <c r="G766" s="1" cm="1">
        <f t="array" ref="G766">_xlfn.SWITCH($A$2,"average", AVERAGE(Instances!G766:Instances!G766),"median", MEDIAN(Instances!G766:Instances!G766),"min", MIN(Instances!G766:Instances!G766),"max", MAX(Instances!G766:Instances!G766),"diff", MAX(Instances!G766:Instances!G766)-MIN(Instances!G766:Instances!G766))</f>
        <v>0</v>
      </c>
      <c r="H766" s="1" cm="1">
        <f t="array" ref="H766">_xlfn.SWITCH($A$2,"average", AVERAGE(Instances!H766:Instances!H766),"median", MEDIAN(Instances!H766:Instances!H766),"min", MIN(Instances!H766:Instances!H766),"max", MAX(Instances!H766:Instances!H766),"diff", MAX(Instances!H766:Instances!H766)-MIN(Instances!H766:Instances!H766))</f>
        <v>0</v>
      </c>
      <c r="I766" s="1" cm="1">
        <f t="array" ref="I766">_xlfn.SWITCH($A$2,"average", AVERAGE(Instances!I766:Instances!I766),"median", MEDIAN(Instances!I766:Instances!I766),"min", MIN(Instances!I766:Instances!I766),"max", MAX(Instances!I766:Instances!I766),"diff", MAX(Instances!I766:Instances!I766)-MIN(Instances!I766:Instances!I766))</f>
        <v>0</v>
      </c>
      <c r="J766" s="1" cm="1">
        <f t="array" ref="J766">_xlfn.SWITCH($A$2,"average", AVERAGE(Instances!J766:Instances!J766),"median", MEDIAN(Instances!J766:Instances!J766),"min", MIN(Instances!J766:Instances!J766),"max", MAX(Instances!J766:Instances!J766),"diff", MAX(Instances!J766:Instances!J766)-MIN(Instances!J766:Instances!J766))</f>
        <v>0</v>
      </c>
      <c r="K766" s="1" cm="1">
        <f t="array" ref="K766">_xlfn.SWITCH($A$2,"average", AVERAGE(Instances!K766:Instances!K766),"median", MEDIAN(Instances!K766:Instances!K766),"min", MIN(Instances!K766:Instances!K766),"max", MAX(Instances!K766:Instances!K766),"diff", MAX(Instances!K766:Instances!K766)-MIN(Instances!K766:Instances!K766))</f>
        <v>0</v>
      </c>
      <c r="L766" s="1"/>
      <c r="M766" s="1" cm="1">
        <f t="array" ref="M766">_xlfn.SWITCH($A$2,"average", AVERAGE(Instances!M766:Instances!M766),"median", MEDIAN(Instances!M766:Instances!M766),"min", MIN(Instances!M766:Instances!M766),"max", MAX(Instances!M766:Instances!M766),"diff", MAX(Instances!M766:Instances!M766)-MIN(Instances!M766:Instances!M766))</f>
        <v>0</v>
      </c>
      <c r="N766" s="1" cm="1">
        <f t="array" ref="N766">_xlfn.SWITCH($A$2,"average", AVERAGE(Instances!N766:Instances!N766),"median", MEDIAN(Instances!N766:Instances!N766),"min", MIN(Instances!N766:Instances!N766),"max", MAX(Instances!N766:Instances!N766),"diff", MAX(Instances!N766:Instances!N766)-MIN(Instances!N766:Instances!N766))</f>
        <v>0</v>
      </c>
      <c r="O766" s="1"/>
      <c r="P766" s="1" cm="1">
        <f t="array" ref="P766">_xlfn.SWITCH($A$2,"average", AVERAGE(Instances!P766:Instances!P766),"median", MEDIAN(Instances!P766:Instances!P766),"min", MIN(Instances!P766:Instances!P766),"max", MAX(Instances!P766:Instances!P766),"diff", MAX(Instances!P766:Instances!P766)-MIN(Instances!P766:Instances!P766))</f>
        <v>0</v>
      </c>
      <c r="Q766" s="1" cm="1">
        <f t="array" ref="Q766">_xlfn.SWITCH($A$2,"average", AVERAGE(Instances!Q766:Instances!Q766),"median", MEDIAN(Instances!Q766:Instances!Q766),"min", MIN(Instances!Q766:Instances!Q766),"max", MAX(Instances!Q766:Instances!Q766),"diff", MAX(Instances!Q766:Instances!Q766)-MIN(Instances!Q766:Instances!Q766))</f>
        <v>0</v>
      </c>
      <c r="R766" s="1" cm="1">
        <f t="array" ref="R766">_xlfn.SWITCH($A$2,"average", AVERAGE(Instances!R766:Instances!R766),"median", MEDIAN(Instances!R766:Instances!R766),"min", MIN(Instances!R766:Instances!R766),"max", MAX(Instances!R766:Instances!R766),"diff", MAX(Instances!R766:Instances!R766)-MIN(Instances!R766:Instances!R766))</f>
        <v>0</v>
      </c>
      <c r="S766" s="1">
        <f>MIN($B766)</f>
        <v>0</v>
      </c>
      <c r="T766" s="1">
        <f>MIN($C766)</f>
        <v>0</v>
      </c>
      <c r="U766" s="1">
        <f>MIN($D766)</f>
        <v>0</v>
      </c>
      <c r="V766" s="1">
        <f>MIN($E766)</f>
        <v>0</v>
      </c>
      <c r="W766" s="1">
        <f>MIN($F766)</f>
        <v>0</v>
      </c>
      <c r="X766" s="1">
        <f>MIN($G766)</f>
        <v>0</v>
      </c>
      <c r="Y766" s="1">
        <f>MIN($H766)</f>
        <v>0</v>
      </c>
      <c r="Z766" s="1">
        <f>MIN($I766)</f>
        <v>0</v>
      </c>
      <c r="AA766" s="1">
        <f>MIN($J766)</f>
        <v>0</v>
      </c>
      <c r="AB766" s="1">
        <f>MIN($K766)</f>
        <v>0</v>
      </c>
      <c r="AC766" s="1">
        <f>MIN($M766)</f>
        <v>0</v>
      </c>
      <c r="AD766" s="1">
        <f>MIN($N766)</f>
        <v>0</v>
      </c>
      <c r="AE766" s="1">
        <f>MIN($P766)</f>
        <v>0</v>
      </c>
      <c r="AF766" s="1">
        <f>MIN($Q766)</f>
        <v>0</v>
      </c>
      <c r="AG766" s="1">
        <f>MIN($R766)</f>
        <v>0</v>
      </c>
      <c r="AH766" s="1">
        <f>MEDIAN($B766)</f>
        <v>0</v>
      </c>
      <c r="AI766" s="1">
        <f>MEDIAN($C766)</f>
        <v>0</v>
      </c>
      <c r="AJ766" s="1">
        <f>MEDIAN($D766)</f>
        <v>0</v>
      </c>
      <c r="AK766" s="1">
        <f>MEDIAN($E766)</f>
        <v>0</v>
      </c>
      <c r="AL766" s="1">
        <f>MEDIAN($F766)</f>
        <v>0</v>
      </c>
      <c r="AM766" s="1">
        <f>MEDIAN($G766)</f>
        <v>0</v>
      </c>
      <c r="AN766" s="1">
        <f>MEDIAN($H766)</f>
        <v>0</v>
      </c>
      <c r="AO766" s="1">
        <f>MEDIAN($I766)</f>
        <v>0</v>
      </c>
      <c r="AP766" s="1">
        <f>MEDIAN($J766)</f>
        <v>0</v>
      </c>
      <c r="AQ766" s="1">
        <f>MEDIAN($K766)</f>
        <v>0</v>
      </c>
      <c r="AR766" s="1">
        <f>MEDIAN($M766)</f>
        <v>0</v>
      </c>
      <c r="AS766" s="1">
        <f>MEDIAN($N766)</f>
        <v>0</v>
      </c>
      <c r="AT766" s="1">
        <f>MEDIAN($P766)</f>
        <v>0</v>
      </c>
      <c r="AU766" s="1">
        <f>MEDIAN($Q766)</f>
        <v>0</v>
      </c>
      <c r="AV766" s="1">
        <f>MEDIAN($R766)</f>
        <v>0</v>
      </c>
      <c r="AW766" s="1">
        <f>MAX($B766)</f>
        <v>0</v>
      </c>
      <c r="AX766" s="1">
        <f>MAX($C766)</f>
        <v>0</v>
      </c>
      <c r="AY766" s="1">
        <f>MAX($D766)</f>
        <v>0</v>
      </c>
      <c r="AZ766" s="1">
        <f>MAX($E766)</f>
        <v>0</v>
      </c>
      <c r="BA766" s="1">
        <f>MAX($F766)</f>
        <v>0</v>
      </c>
      <c r="BB766" s="1">
        <f>MAX($G766)</f>
        <v>0</v>
      </c>
      <c r="BC766" s="1">
        <f>MAX($H766)</f>
        <v>0</v>
      </c>
      <c r="BD766" s="1">
        <f>MAX($I766)</f>
        <v>0</v>
      </c>
      <c r="BE766" s="1">
        <f>MAX($J766)</f>
        <v>0</v>
      </c>
      <c r="BF766" s="1">
        <f>MAX($K766)</f>
        <v>0</v>
      </c>
      <c r="BG766" s="1">
        <f>MAX($M766)</f>
        <v>0</v>
      </c>
      <c r="BH766" s="1">
        <f>MAX($N766)</f>
        <v>0</v>
      </c>
      <c r="BI766" s="1">
        <f>MAX($P766)</f>
        <v>0</v>
      </c>
      <c r="BJ766" s="1">
        <f>MAX($Q766)</f>
        <v>0</v>
      </c>
      <c r="BK766" s="1">
        <f>MAX($R766)</f>
        <v>0</v>
      </c>
    </row>
    <row r="767" spans="1:63">
      <c r="A767" s="1" t="s">
        <v>281</v>
      </c>
      <c r="B767" s="1" cm="1">
        <f t="array" ref="B767">_xlfn.SWITCH($A$2,"average", AVERAGE(Instances!B767:Instances!B767),"median", MEDIAN(Instances!B767:Instances!B767),"min", MIN(Instances!B767:Instances!B767),"max", MAX(Instances!B767:Instances!B767),"diff", MAX(Instances!B767:Instances!B767)-MIN(Instances!B767:Instances!B767))</f>
        <v>0</v>
      </c>
      <c r="C767" s="1" cm="1">
        <f t="array" ref="C767">_xlfn.SWITCH($A$2,"average", AVERAGE(Instances!C767:Instances!C767),"median", MEDIAN(Instances!C767:Instances!C767),"min", MIN(Instances!C767:Instances!C767),"max", MAX(Instances!C767:Instances!C767),"diff", MAX(Instances!C767:Instances!C767)-MIN(Instances!C767:Instances!C767))</f>
        <v>0</v>
      </c>
      <c r="D767" s="1" cm="1">
        <f t="array" ref="D767">_xlfn.SWITCH($A$2,"average", AVERAGE(Instances!D767:Instances!D767),"median", MEDIAN(Instances!D767:Instances!D767),"min", MIN(Instances!D767:Instances!D767),"max", MAX(Instances!D767:Instances!D767),"diff", MAX(Instances!D767:Instances!D767)-MIN(Instances!D767:Instances!D767))</f>
        <v>0</v>
      </c>
      <c r="E767" s="1" cm="1">
        <f t="array" ref="E767">_xlfn.SWITCH($A$2,"average", AVERAGE(Instances!E767:Instances!E767),"median", MEDIAN(Instances!E767:Instances!E767),"min", MIN(Instances!E767:Instances!E767),"max", MAX(Instances!E767:Instances!E767),"diff", MAX(Instances!E767:Instances!E767)-MIN(Instances!E767:Instances!E767))</f>
        <v>0</v>
      </c>
      <c r="F767" s="1" cm="1">
        <f t="array" ref="F767">_xlfn.SWITCH($A$2,"average", AVERAGE(Instances!F767:Instances!F767),"median", MEDIAN(Instances!F767:Instances!F767),"min", MIN(Instances!F767:Instances!F767),"max", MAX(Instances!F767:Instances!F767),"diff", MAX(Instances!F767:Instances!F767)-MIN(Instances!F767:Instances!F767))</f>
        <v>0</v>
      </c>
      <c r="G767" s="1" cm="1">
        <f t="array" ref="G767">_xlfn.SWITCH($A$2,"average", AVERAGE(Instances!G767:Instances!G767),"median", MEDIAN(Instances!G767:Instances!G767),"min", MIN(Instances!G767:Instances!G767),"max", MAX(Instances!G767:Instances!G767),"diff", MAX(Instances!G767:Instances!G767)-MIN(Instances!G767:Instances!G767))</f>
        <v>0</v>
      </c>
      <c r="H767" s="1" cm="1">
        <f t="array" ref="H767">_xlfn.SWITCH($A$2,"average", AVERAGE(Instances!H767:Instances!H767),"median", MEDIAN(Instances!H767:Instances!H767),"min", MIN(Instances!H767:Instances!H767),"max", MAX(Instances!H767:Instances!H767),"diff", MAX(Instances!H767:Instances!H767)-MIN(Instances!H767:Instances!H767))</f>
        <v>0</v>
      </c>
      <c r="I767" s="1" cm="1">
        <f t="array" ref="I767">_xlfn.SWITCH($A$2,"average", AVERAGE(Instances!I767:Instances!I767),"median", MEDIAN(Instances!I767:Instances!I767),"min", MIN(Instances!I767:Instances!I767),"max", MAX(Instances!I767:Instances!I767),"diff", MAX(Instances!I767:Instances!I767)-MIN(Instances!I767:Instances!I767))</f>
        <v>0</v>
      </c>
      <c r="J767" s="1" cm="1">
        <f t="array" ref="J767">_xlfn.SWITCH($A$2,"average", AVERAGE(Instances!J767:Instances!J767),"median", MEDIAN(Instances!J767:Instances!J767),"min", MIN(Instances!J767:Instances!J767),"max", MAX(Instances!J767:Instances!J767),"diff", MAX(Instances!J767:Instances!J767)-MIN(Instances!J767:Instances!J767))</f>
        <v>0</v>
      </c>
      <c r="K767" s="1" cm="1">
        <f t="array" ref="K767">_xlfn.SWITCH($A$2,"average", AVERAGE(Instances!K767:Instances!K767),"median", MEDIAN(Instances!K767:Instances!K767),"min", MIN(Instances!K767:Instances!K767),"max", MAX(Instances!K767:Instances!K767),"diff", MAX(Instances!K767:Instances!K767)-MIN(Instances!K767:Instances!K767))</f>
        <v>0</v>
      </c>
      <c r="L767" s="1"/>
      <c r="M767" s="1" cm="1">
        <f t="array" ref="M767">_xlfn.SWITCH($A$2,"average", AVERAGE(Instances!M767:Instances!M767),"median", MEDIAN(Instances!M767:Instances!M767),"min", MIN(Instances!M767:Instances!M767),"max", MAX(Instances!M767:Instances!M767),"diff", MAX(Instances!M767:Instances!M767)-MIN(Instances!M767:Instances!M767))</f>
        <v>0</v>
      </c>
      <c r="N767" s="1" cm="1">
        <f t="array" ref="N767">_xlfn.SWITCH($A$2,"average", AVERAGE(Instances!N767:Instances!N767),"median", MEDIAN(Instances!N767:Instances!N767),"min", MIN(Instances!N767:Instances!N767),"max", MAX(Instances!N767:Instances!N767),"diff", MAX(Instances!N767:Instances!N767)-MIN(Instances!N767:Instances!N767))</f>
        <v>0</v>
      </c>
      <c r="O767" s="1"/>
      <c r="P767" s="1" cm="1">
        <f t="array" ref="P767">_xlfn.SWITCH($A$2,"average", AVERAGE(Instances!P767:Instances!P767),"median", MEDIAN(Instances!P767:Instances!P767),"min", MIN(Instances!P767:Instances!P767),"max", MAX(Instances!P767:Instances!P767),"diff", MAX(Instances!P767:Instances!P767)-MIN(Instances!P767:Instances!P767))</f>
        <v>0</v>
      </c>
      <c r="Q767" s="1" cm="1">
        <f t="array" ref="Q767">_xlfn.SWITCH($A$2,"average", AVERAGE(Instances!Q767:Instances!Q767),"median", MEDIAN(Instances!Q767:Instances!Q767),"min", MIN(Instances!Q767:Instances!Q767),"max", MAX(Instances!Q767:Instances!Q767),"diff", MAX(Instances!Q767:Instances!Q767)-MIN(Instances!Q767:Instances!Q767))</f>
        <v>0</v>
      </c>
      <c r="R767" s="1" cm="1">
        <f t="array" ref="R767">_xlfn.SWITCH($A$2,"average", AVERAGE(Instances!R767:Instances!R767),"median", MEDIAN(Instances!R767:Instances!R767),"min", MIN(Instances!R767:Instances!R767),"max", MAX(Instances!R767:Instances!R767),"diff", MAX(Instances!R767:Instances!R767)-MIN(Instances!R767:Instances!R767))</f>
        <v>0</v>
      </c>
      <c r="S767" s="1">
        <f>MIN($B767)</f>
        <v>0</v>
      </c>
      <c r="T767" s="1">
        <f>MIN($C767)</f>
        <v>0</v>
      </c>
      <c r="U767" s="1">
        <f>MIN($D767)</f>
        <v>0</v>
      </c>
      <c r="V767" s="1">
        <f>MIN($E767)</f>
        <v>0</v>
      </c>
      <c r="W767" s="1">
        <f>MIN($F767)</f>
        <v>0</v>
      </c>
      <c r="X767" s="1">
        <f>MIN($G767)</f>
        <v>0</v>
      </c>
      <c r="Y767" s="1">
        <f>MIN($H767)</f>
        <v>0</v>
      </c>
      <c r="Z767" s="1">
        <f>MIN($I767)</f>
        <v>0</v>
      </c>
      <c r="AA767" s="1">
        <f>MIN($J767)</f>
        <v>0</v>
      </c>
      <c r="AB767" s="1">
        <f>MIN($K767)</f>
        <v>0</v>
      </c>
      <c r="AC767" s="1">
        <f>MIN($M767)</f>
        <v>0</v>
      </c>
      <c r="AD767" s="1">
        <f>MIN($N767)</f>
        <v>0</v>
      </c>
      <c r="AE767" s="1">
        <f>MIN($P767)</f>
        <v>0</v>
      </c>
      <c r="AF767" s="1">
        <f>MIN($Q767)</f>
        <v>0</v>
      </c>
      <c r="AG767" s="1">
        <f>MIN($R767)</f>
        <v>0</v>
      </c>
      <c r="AH767" s="1">
        <f>MEDIAN($B767)</f>
        <v>0</v>
      </c>
      <c r="AI767" s="1">
        <f>MEDIAN($C767)</f>
        <v>0</v>
      </c>
      <c r="AJ767" s="1">
        <f>MEDIAN($D767)</f>
        <v>0</v>
      </c>
      <c r="AK767" s="1">
        <f>MEDIAN($E767)</f>
        <v>0</v>
      </c>
      <c r="AL767" s="1">
        <f>MEDIAN($F767)</f>
        <v>0</v>
      </c>
      <c r="AM767" s="1">
        <f>MEDIAN($G767)</f>
        <v>0</v>
      </c>
      <c r="AN767" s="1">
        <f>MEDIAN($H767)</f>
        <v>0</v>
      </c>
      <c r="AO767" s="1">
        <f>MEDIAN($I767)</f>
        <v>0</v>
      </c>
      <c r="AP767" s="1">
        <f>MEDIAN($J767)</f>
        <v>0</v>
      </c>
      <c r="AQ767" s="1">
        <f>MEDIAN($K767)</f>
        <v>0</v>
      </c>
      <c r="AR767" s="1">
        <f>MEDIAN($M767)</f>
        <v>0</v>
      </c>
      <c r="AS767" s="1">
        <f>MEDIAN($N767)</f>
        <v>0</v>
      </c>
      <c r="AT767" s="1">
        <f>MEDIAN($P767)</f>
        <v>0</v>
      </c>
      <c r="AU767" s="1">
        <f>MEDIAN($Q767)</f>
        <v>0</v>
      </c>
      <c r="AV767" s="1">
        <f>MEDIAN($R767)</f>
        <v>0</v>
      </c>
      <c r="AW767" s="1">
        <f>MAX($B767)</f>
        <v>0</v>
      </c>
      <c r="AX767" s="1">
        <f>MAX($C767)</f>
        <v>0</v>
      </c>
      <c r="AY767" s="1">
        <f>MAX($D767)</f>
        <v>0</v>
      </c>
      <c r="AZ767" s="1">
        <f>MAX($E767)</f>
        <v>0</v>
      </c>
      <c r="BA767" s="1">
        <f>MAX($F767)</f>
        <v>0</v>
      </c>
      <c r="BB767" s="1">
        <f>MAX($G767)</f>
        <v>0</v>
      </c>
      <c r="BC767" s="1">
        <f>MAX($H767)</f>
        <v>0</v>
      </c>
      <c r="BD767" s="1">
        <f>MAX($I767)</f>
        <v>0</v>
      </c>
      <c r="BE767" s="1">
        <f>MAX($J767)</f>
        <v>0</v>
      </c>
      <c r="BF767" s="1">
        <f>MAX($K767)</f>
        <v>0</v>
      </c>
      <c r="BG767" s="1">
        <f>MAX($M767)</f>
        <v>0</v>
      </c>
      <c r="BH767" s="1">
        <f>MAX($N767)</f>
        <v>0</v>
      </c>
      <c r="BI767" s="1">
        <f>MAX($P767)</f>
        <v>0</v>
      </c>
      <c r="BJ767" s="1">
        <f>MAX($Q767)</f>
        <v>0</v>
      </c>
      <c r="BK767" s="1">
        <f>MAX($R767)</f>
        <v>0</v>
      </c>
    </row>
    <row r="768" spans="1:63">
      <c r="A768" s="1" t="s">
        <v>282</v>
      </c>
      <c r="B768" s="1" cm="1">
        <f t="array" ref="B768">_xlfn.SWITCH($A$2,"average", AVERAGE(Instances!B768:Instances!B768),"median", MEDIAN(Instances!B768:Instances!B768),"min", MIN(Instances!B768:Instances!B768),"max", MAX(Instances!B768:Instances!B768),"diff", MAX(Instances!B768:Instances!B768)-MIN(Instances!B768:Instances!B768))</f>
        <v>0</v>
      </c>
      <c r="C768" s="1" cm="1">
        <f t="array" ref="C768">_xlfn.SWITCH($A$2,"average", AVERAGE(Instances!C768:Instances!C768),"median", MEDIAN(Instances!C768:Instances!C768),"min", MIN(Instances!C768:Instances!C768),"max", MAX(Instances!C768:Instances!C768),"diff", MAX(Instances!C768:Instances!C768)-MIN(Instances!C768:Instances!C768))</f>
        <v>0</v>
      </c>
      <c r="D768" s="1" cm="1">
        <f t="array" ref="D768">_xlfn.SWITCH($A$2,"average", AVERAGE(Instances!D768:Instances!D768),"median", MEDIAN(Instances!D768:Instances!D768),"min", MIN(Instances!D768:Instances!D768),"max", MAX(Instances!D768:Instances!D768),"diff", MAX(Instances!D768:Instances!D768)-MIN(Instances!D768:Instances!D768))</f>
        <v>0</v>
      </c>
      <c r="E768" s="1" cm="1">
        <f t="array" ref="E768">_xlfn.SWITCH($A$2,"average", AVERAGE(Instances!E768:Instances!E768),"median", MEDIAN(Instances!E768:Instances!E768),"min", MIN(Instances!E768:Instances!E768),"max", MAX(Instances!E768:Instances!E768),"diff", MAX(Instances!E768:Instances!E768)-MIN(Instances!E768:Instances!E768))</f>
        <v>0</v>
      </c>
      <c r="F768" s="1" cm="1">
        <f t="array" ref="F768">_xlfn.SWITCH($A$2,"average", AVERAGE(Instances!F768:Instances!F768),"median", MEDIAN(Instances!F768:Instances!F768),"min", MIN(Instances!F768:Instances!F768),"max", MAX(Instances!F768:Instances!F768),"diff", MAX(Instances!F768:Instances!F768)-MIN(Instances!F768:Instances!F768))</f>
        <v>0</v>
      </c>
      <c r="G768" s="1" cm="1">
        <f t="array" ref="G768">_xlfn.SWITCH($A$2,"average", AVERAGE(Instances!G768:Instances!G768),"median", MEDIAN(Instances!G768:Instances!G768),"min", MIN(Instances!G768:Instances!G768),"max", MAX(Instances!G768:Instances!G768),"diff", MAX(Instances!G768:Instances!G768)-MIN(Instances!G768:Instances!G768))</f>
        <v>0</v>
      </c>
      <c r="H768" s="1" cm="1">
        <f t="array" ref="H768">_xlfn.SWITCH($A$2,"average", AVERAGE(Instances!H768:Instances!H768),"median", MEDIAN(Instances!H768:Instances!H768),"min", MIN(Instances!H768:Instances!H768),"max", MAX(Instances!H768:Instances!H768),"diff", MAX(Instances!H768:Instances!H768)-MIN(Instances!H768:Instances!H768))</f>
        <v>0</v>
      </c>
      <c r="I768" s="1" cm="1">
        <f t="array" ref="I768">_xlfn.SWITCH($A$2,"average", AVERAGE(Instances!I768:Instances!I768),"median", MEDIAN(Instances!I768:Instances!I768),"min", MIN(Instances!I768:Instances!I768),"max", MAX(Instances!I768:Instances!I768),"diff", MAX(Instances!I768:Instances!I768)-MIN(Instances!I768:Instances!I768))</f>
        <v>0</v>
      </c>
      <c r="J768" s="1" cm="1">
        <f t="array" ref="J768">_xlfn.SWITCH($A$2,"average", AVERAGE(Instances!J768:Instances!J768),"median", MEDIAN(Instances!J768:Instances!J768),"min", MIN(Instances!J768:Instances!J768),"max", MAX(Instances!J768:Instances!J768),"diff", MAX(Instances!J768:Instances!J768)-MIN(Instances!J768:Instances!J768))</f>
        <v>0</v>
      </c>
      <c r="K768" s="1" cm="1">
        <f t="array" ref="K768">_xlfn.SWITCH($A$2,"average", AVERAGE(Instances!K768:Instances!K768),"median", MEDIAN(Instances!K768:Instances!K768),"min", MIN(Instances!K768:Instances!K768),"max", MAX(Instances!K768:Instances!K768),"diff", MAX(Instances!K768:Instances!K768)-MIN(Instances!K768:Instances!K768))</f>
        <v>0</v>
      </c>
      <c r="L768" s="1"/>
      <c r="M768" s="1" cm="1">
        <f t="array" ref="M768">_xlfn.SWITCH($A$2,"average", AVERAGE(Instances!M768:Instances!M768),"median", MEDIAN(Instances!M768:Instances!M768),"min", MIN(Instances!M768:Instances!M768),"max", MAX(Instances!M768:Instances!M768),"diff", MAX(Instances!M768:Instances!M768)-MIN(Instances!M768:Instances!M768))</f>
        <v>0</v>
      </c>
      <c r="N768" s="1" cm="1">
        <f t="array" ref="N768">_xlfn.SWITCH($A$2,"average", AVERAGE(Instances!N768:Instances!N768),"median", MEDIAN(Instances!N768:Instances!N768),"min", MIN(Instances!N768:Instances!N768),"max", MAX(Instances!N768:Instances!N768),"diff", MAX(Instances!N768:Instances!N768)-MIN(Instances!N768:Instances!N768))</f>
        <v>0</v>
      </c>
      <c r="O768" s="1"/>
      <c r="P768" s="1" cm="1">
        <f t="array" ref="P768">_xlfn.SWITCH($A$2,"average", AVERAGE(Instances!P768:Instances!P768),"median", MEDIAN(Instances!P768:Instances!P768),"min", MIN(Instances!P768:Instances!P768),"max", MAX(Instances!P768:Instances!P768),"diff", MAX(Instances!P768:Instances!P768)-MIN(Instances!P768:Instances!P768))</f>
        <v>0</v>
      </c>
      <c r="Q768" s="1" cm="1">
        <f t="array" ref="Q768">_xlfn.SWITCH($A$2,"average", AVERAGE(Instances!Q768:Instances!Q768),"median", MEDIAN(Instances!Q768:Instances!Q768),"min", MIN(Instances!Q768:Instances!Q768),"max", MAX(Instances!Q768:Instances!Q768),"diff", MAX(Instances!Q768:Instances!Q768)-MIN(Instances!Q768:Instances!Q768))</f>
        <v>0</v>
      </c>
      <c r="R768" s="1" cm="1">
        <f t="array" ref="R768">_xlfn.SWITCH($A$2,"average", AVERAGE(Instances!R768:Instances!R768),"median", MEDIAN(Instances!R768:Instances!R768),"min", MIN(Instances!R768:Instances!R768),"max", MAX(Instances!R768:Instances!R768),"diff", MAX(Instances!R768:Instances!R768)-MIN(Instances!R768:Instances!R768))</f>
        <v>0</v>
      </c>
      <c r="S768" s="1">
        <f>MIN($B768)</f>
        <v>0</v>
      </c>
      <c r="T768" s="1">
        <f>MIN($C768)</f>
        <v>0</v>
      </c>
      <c r="U768" s="1">
        <f>MIN($D768)</f>
        <v>0</v>
      </c>
      <c r="V768" s="1">
        <f>MIN($E768)</f>
        <v>0</v>
      </c>
      <c r="W768" s="1">
        <f>MIN($F768)</f>
        <v>0</v>
      </c>
      <c r="X768" s="1">
        <f>MIN($G768)</f>
        <v>0</v>
      </c>
      <c r="Y768" s="1">
        <f>MIN($H768)</f>
        <v>0</v>
      </c>
      <c r="Z768" s="1">
        <f>MIN($I768)</f>
        <v>0</v>
      </c>
      <c r="AA768" s="1">
        <f>MIN($J768)</f>
        <v>0</v>
      </c>
      <c r="AB768" s="1">
        <f>MIN($K768)</f>
        <v>0</v>
      </c>
      <c r="AC768" s="1">
        <f>MIN($M768)</f>
        <v>0</v>
      </c>
      <c r="AD768" s="1">
        <f>MIN($N768)</f>
        <v>0</v>
      </c>
      <c r="AE768" s="1">
        <f>MIN($P768)</f>
        <v>0</v>
      </c>
      <c r="AF768" s="1">
        <f>MIN($Q768)</f>
        <v>0</v>
      </c>
      <c r="AG768" s="1">
        <f>MIN($R768)</f>
        <v>0</v>
      </c>
      <c r="AH768" s="1">
        <f>MEDIAN($B768)</f>
        <v>0</v>
      </c>
      <c r="AI768" s="1">
        <f>MEDIAN($C768)</f>
        <v>0</v>
      </c>
      <c r="AJ768" s="1">
        <f>MEDIAN($D768)</f>
        <v>0</v>
      </c>
      <c r="AK768" s="1">
        <f>MEDIAN($E768)</f>
        <v>0</v>
      </c>
      <c r="AL768" s="1">
        <f>MEDIAN($F768)</f>
        <v>0</v>
      </c>
      <c r="AM768" s="1">
        <f>MEDIAN($G768)</f>
        <v>0</v>
      </c>
      <c r="AN768" s="1">
        <f>MEDIAN($H768)</f>
        <v>0</v>
      </c>
      <c r="AO768" s="1">
        <f>MEDIAN($I768)</f>
        <v>0</v>
      </c>
      <c r="AP768" s="1">
        <f>MEDIAN($J768)</f>
        <v>0</v>
      </c>
      <c r="AQ768" s="1">
        <f>MEDIAN($K768)</f>
        <v>0</v>
      </c>
      <c r="AR768" s="1">
        <f>MEDIAN($M768)</f>
        <v>0</v>
      </c>
      <c r="AS768" s="1">
        <f>MEDIAN($N768)</f>
        <v>0</v>
      </c>
      <c r="AT768" s="1">
        <f>MEDIAN($P768)</f>
        <v>0</v>
      </c>
      <c r="AU768" s="1">
        <f>MEDIAN($Q768)</f>
        <v>0</v>
      </c>
      <c r="AV768" s="1">
        <f>MEDIAN($R768)</f>
        <v>0</v>
      </c>
      <c r="AW768" s="1">
        <f>MAX($B768)</f>
        <v>0</v>
      </c>
      <c r="AX768" s="1">
        <f>MAX($C768)</f>
        <v>0</v>
      </c>
      <c r="AY768" s="1">
        <f>MAX($D768)</f>
        <v>0</v>
      </c>
      <c r="AZ768" s="1">
        <f>MAX($E768)</f>
        <v>0</v>
      </c>
      <c r="BA768" s="1">
        <f>MAX($F768)</f>
        <v>0</v>
      </c>
      <c r="BB768" s="1">
        <f>MAX($G768)</f>
        <v>0</v>
      </c>
      <c r="BC768" s="1">
        <f>MAX($H768)</f>
        <v>0</v>
      </c>
      <c r="BD768" s="1">
        <f>MAX($I768)</f>
        <v>0</v>
      </c>
      <c r="BE768" s="1">
        <f>MAX($J768)</f>
        <v>0</v>
      </c>
      <c r="BF768" s="1">
        <f>MAX($K768)</f>
        <v>0</v>
      </c>
      <c r="BG768" s="1">
        <f>MAX($M768)</f>
        <v>0</v>
      </c>
      <c r="BH768" s="1">
        <f>MAX($N768)</f>
        <v>0</v>
      </c>
      <c r="BI768" s="1">
        <f>MAX($P768)</f>
        <v>0</v>
      </c>
      <c r="BJ768" s="1">
        <f>MAX($Q768)</f>
        <v>0</v>
      </c>
      <c r="BK768" s="1">
        <f>MAX($R768)</f>
        <v>0</v>
      </c>
    </row>
    <row r="769" spans="1:63">
      <c r="A769" s="1" t="s">
        <v>283</v>
      </c>
      <c r="B769" s="1" cm="1">
        <f t="array" ref="B769">_xlfn.SWITCH($A$2,"average", AVERAGE(Instances!B769:Instances!B769),"median", MEDIAN(Instances!B769:Instances!B769),"min", MIN(Instances!B769:Instances!B769),"max", MAX(Instances!B769:Instances!B769),"diff", MAX(Instances!B769:Instances!B769)-MIN(Instances!B769:Instances!B769))</f>
        <v>0</v>
      </c>
      <c r="C769" s="1" cm="1">
        <f t="array" ref="C769">_xlfn.SWITCH($A$2,"average", AVERAGE(Instances!C769:Instances!C769),"median", MEDIAN(Instances!C769:Instances!C769),"min", MIN(Instances!C769:Instances!C769),"max", MAX(Instances!C769:Instances!C769),"diff", MAX(Instances!C769:Instances!C769)-MIN(Instances!C769:Instances!C769))</f>
        <v>0</v>
      </c>
      <c r="D769" s="1" cm="1">
        <f t="array" ref="D769">_xlfn.SWITCH($A$2,"average", AVERAGE(Instances!D769:Instances!D769),"median", MEDIAN(Instances!D769:Instances!D769),"min", MIN(Instances!D769:Instances!D769),"max", MAX(Instances!D769:Instances!D769),"diff", MAX(Instances!D769:Instances!D769)-MIN(Instances!D769:Instances!D769))</f>
        <v>0</v>
      </c>
      <c r="E769" s="1" cm="1">
        <f t="array" ref="E769">_xlfn.SWITCH($A$2,"average", AVERAGE(Instances!E769:Instances!E769),"median", MEDIAN(Instances!E769:Instances!E769),"min", MIN(Instances!E769:Instances!E769),"max", MAX(Instances!E769:Instances!E769),"diff", MAX(Instances!E769:Instances!E769)-MIN(Instances!E769:Instances!E769))</f>
        <v>0</v>
      </c>
      <c r="F769" s="1" cm="1">
        <f t="array" ref="F769">_xlfn.SWITCH($A$2,"average", AVERAGE(Instances!F769:Instances!F769),"median", MEDIAN(Instances!F769:Instances!F769),"min", MIN(Instances!F769:Instances!F769),"max", MAX(Instances!F769:Instances!F769),"diff", MAX(Instances!F769:Instances!F769)-MIN(Instances!F769:Instances!F769))</f>
        <v>0</v>
      </c>
      <c r="G769" s="1" cm="1">
        <f t="array" ref="G769">_xlfn.SWITCH($A$2,"average", AVERAGE(Instances!G769:Instances!G769),"median", MEDIAN(Instances!G769:Instances!G769),"min", MIN(Instances!G769:Instances!G769),"max", MAX(Instances!G769:Instances!G769),"diff", MAX(Instances!G769:Instances!G769)-MIN(Instances!G769:Instances!G769))</f>
        <v>0</v>
      </c>
      <c r="H769" s="1" cm="1">
        <f t="array" ref="H769">_xlfn.SWITCH($A$2,"average", AVERAGE(Instances!H769:Instances!H769),"median", MEDIAN(Instances!H769:Instances!H769),"min", MIN(Instances!H769:Instances!H769),"max", MAX(Instances!H769:Instances!H769),"diff", MAX(Instances!H769:Instances!H769)-MIN(Instances!H769:Instances!H769))</f>
        <v>0</v>
      </c>
      <c r="I769" s="1" cm="1">
        <f t="array" ref="I769">_xlfn.SWITCH($A$2,"average", AVERAGE(Instances!I769:Instances!I769),"median", MEDIAN(Instances!I769:Instances!I769),"min", MIN(Instances!I769:Instances!I769),"max", MAX(Instances!I769:Instances!I769),"diff", MAX(Instances!I769:Instances!I769)-MIN(Instances!I769:Instances!I769))</f>
        <v>0</v>
      </c>
      <c r="J769" s="1" cm="1">
        <f t="array" ref="J769">_xlfn.SWITCH($A$2,"average", AVERAGE(Instances!J769:Instances!J769),"median", MEDIAN(Instances!J769:Instances!J769),"min", MIN(Instances!J769:Instances!J769),"max", MAX(Instances!J769:Instances!J769),"diff", MAX(Instances!J769:Instances!J769)-MIN(Instances!J769:Instances!J769))</f>
        <v>0</v>
      </c>
      <c r="K769" s="1" cm="1">
        <f t="array" ref="K769">_xlfn.SWITCH($A$2,"average", AVERAGE(Instances!K769:Instances!K769),"median", MEDIAN(Instances!K769:Instances!K769),"min", MIN(Instances!K769:Instances!K769),"max", MAX(Instances!K769:Instances!K769),"diff", MAX(Instances!K769:Instances!K769)-MIN(Instances!K769:Instances!K769))</f>
        <v>0</v>
      </c>
      <c r="L769" s="1"/>
      <c r="M769" s="1" cm="1">
        <f t="array" ref="M769">_xlfn.SWITCH($A$2,"average", AVERAGE(Instances!M769:Instances!M769),"median", MEDIAN(Instances!M769:Instances!M769),"min", MIN(Instances!M769:Instances!M769),"max", MAX(Instances!M769:Instances!M769),"diff", MAX(Instances!M769:Instances!M769)-MIN(Instances!M769:Instances!M769))</f>
        <v>0</v>
      </c>
      <c r="N769" s="1" cm="1">
        <f t="array" ref="N769">_xlfn.SWITCH($A$2,"average", AVERAGE(Instances!N769:Instances!N769),"median", MEDIAN(Instances!N769:Instances!N769),"min", MIN(Instances!N769:Instances!N769),"max", MAX(Instances!N769:Instances!N769),"diff", MAX(Instances!N769:Instances!N769)-MIN(Instances!N769:Instances!N769))</f>
        <v>0</v>
      </c>
      <c r="O769" s="1"/>
      <c r="P769" s="1" cm="1">
        <f t="array" ref="P769">_xlfn.SWITCH($A$2,"average", AVERAGE(Instances!P769:Instances!P769),"median", MEDIAN(Instances!P769:Instances!P769),"min", MIN(Instances!P769:Instances!P769),"max", MAX(Instances!P769:Instances!P769),"diff", MAX(Instances!P769:Instances!P769)-MIN(Instances!P769:Instances!P769))</f>
        <v>0</v>
      </c>
      <c r="Q769" s="1" cm="1">
        <f t="array" ref="Q769">_xlfn.SWITCH($A$2,"average", AVERAGE(Instances!Q769:Instances!Q769),"median", MEDIAN(Instances!Q769:Instances!Q769),"min", MIN(Instances!Q769:Instances!Q769),"max", MAX(Instances!Q769:Instances!Q769),"diff", MAX(Instances!Q769:Instances!Q769)-MIN(Instances!Q769:Instances!Q769))</f>
        <v>0</v>
      </c>
      <c r="R769" s="1" cm="1">
        <f t="array" ref="R769">_xlfn.SWITCH($A$2,"average", AVERAGE(Instances!R769:Instances!R769),"median", MEDIAN(Instances!R769:Instances!R769),"min", MIN(Instances!R769:Instances!R769),"max", MAX(Instances!R769:Instances!R769),"diff", MAX(Instances!R769:Instances!R769)-MIN(Instances!R769:Instances!R769))</f>
        <v>0</v>
      </c>
      <c r="S769" s="1">
        <f>MIN($B769)</f>
        <v>0</v>
      </c>
      <c r="T769" s="1">
        <f>MIN($C769)</f>
        <v>0</v>
      </c>
      <c r="U769" s="1">
        <f>MIN($D769)</f>
        <v>0</v>
      </c>
      <c r="V769" s="1">
        <f>MIN($E769)</f>
        <v>0</v>
      </c>
      <c r="W769" s="1">
        <f>MIN($F769)</f>
        <v>0</v>
      </c>
      <c r="X769" s="1">
        <f>MIN($G769)</f>
        <v>0</v>
      </c>
      <c r="Y769" s="1">
        <f>MIN($H769)</f>
        <v>0</v>
      </c>
      <c r="Z769" s="1">
        <f>MIN($I769)</f>
        <v>0</v>
      </c>
      <c r="AA769" s="1">
        <f>MIN($J769)</f>
        <v>0</v>
      </c>
      <c r="AB769" s="1">
        <f>MIN($K769)</f>
        <v>0</v>
      </c>
      <c r="AC769" s="1">
        <f>MIN($M769)</f>
        <v>0</v>
      </c>
      <c r="AD769" s="1">
        <f>MIN($N769)</f>
        <v>0</v>
      </c>
      <c r="AE769" s="1">
        <f>MIN($P769)</f>
        <v>0</v>
      </c>
      <c r="AF769" s="1">
        <f>MIN($Q769)</f>
        <v>0</v>
      </c>
      <c r="AG769" s="1">
        <f>MIN($R769)</f>
        <v>0</v>
      </c>
      <c r="AH769" s="1">
        <f>MEDIAN($B769)</f>
        <v>0</v>
      </c>
      <c r="AI769" s="1">
        <f>MEDIAN($C769)</f>
        <v>0</v>
      </c>
      <c r="AJ769" s="1">
        <f>MEDIAN($D769)</f>
        <v>0</v>
      </c>
      <c r="AK769" s="1">
        <f>MEDIAN($E769)</f>
        <v>0</v>
      </c>
      <c r="AL769" s="1">
        <f>MEDIAN($F769)</f>
        <v>0</v>
      </c>
      <c r="AM769" s="1">
        <f>MEDIAN($G769)</f>
        <v>0</v>
      </c>
      <c r="AN769" s="1">
        <f>MEDIAN($H769)</f>
        <v>0</v>
      </c>
      <c r="AO769" s="1">
        <f>MEDIAN($I769)</f>
        <v>0</v>
      </c>
      <c r="AP769" s="1">
        <f>MEDIAN($J769)</f>
        <v>0</v>
      </c>
      <c r="AQ769" s="1">
        <f>MEDIAN($K769)</f>
        <v>0</v>
      </c>
      <c r="AR769" s="1">
        <f>MEDIAN($M769)</f>
        <v>0</v>
      </c>
      <c r="AS769" s="1">
        <f>MEDIAN($N769)</f>
        <v>0</v>
      </c>
      <c r="AT769" s="1">
        <f>MEDIAN($P769)</f>
        <v>0</v>
      </c>
      <c r="AU769" s="1">
        <f>MEDIAN($Q769)</f>
        <v>0</v>
      </c>
      <c r="AV769" s="1">
        <f>MEDIAN($R769)</f>
        <v>0</v>
      </c>
      <c r="AW769" s="1">
        <f>MAX($B769)</f>
        <v>0</v>
      </c>
      <c r="AX769" s="1">
        <f>MAX($C769)</f>
        <v>0</v>
      </c>
      <c r="AY769" s="1">
        <f>MAX($D769)</f>
        <v>0</v>
      </c>
      <c r="AZ769" s="1">
        <f>MAX($E769)</f>
        <v>0</v>
      </c>
      <c r="BA769" s="1">
        <f>MAX($F769)</f>
        <v>0</v>
      </c>
      <c r="BB769" s="1">
        <f>MAX($G769)</f>
        <v>0</v>
      </c>
      <c r="BC769" s="1">
        <f>MAX($H769)</f>
        <v>0</v>
      </c>
      <c r="BD769" s="1">
        <f>MAX($I769)</f>
        <v>0</v>
      </c>
      <c r="BE769" s="1">
        <f>MAX($J769)</f>
        <v>0</v>
      </c>
      <c r="BF769" s="1">
        <f>MAX($K769)</f>
        <v>0</v>
      </c>
      <c r="BG769" s="1">
        <f>MAX($M769)</f>
        <v>0</v>
      </c>
      <c r="BH769" s="1">
        <f>MAX($N769)</f>
        <v>0</v>
      </c>
      <c r="BI769" s="1">
        <f>MAX($P769)</f>
        <v>0</v>
      </c>
      <c r="BJ769" s="1">
        <f>MAX($Q769)</f>
        <v>0</v>
      </c>
      <c r="BK769" s="1">
        <f>MAX($R769)</f>
        <v>0</v>
      </c>
    </row>
    <row r="770" spans="1:63">
      <c r="A770" s="1" t="s">
        <v>284</v>
      </c>
      <c r="B770" s="1" cm="1">
        <f t="array" ref="B770">_xlfn.SWITCH($A$2,"average", AVERAGE(Instances!B770:Instances!B770),"median", MEDIAN(Instances!B770:Instances!B770),"min", MIN(Instances!B770:Instances!B770),"max", MAX(Instances!B770:Instances!B770),"diff", MAX(Instances!B770:Instances!B770)-MIN(Instances!B770:Instances!B770))</f>
        <v>0</v>
      </c>
      <c r="C770" s="1" cm="1">
        <f t="array" ref="C770">_xlfn.SWITCH($A$2,"average", AVERAGE(Instances!C770:Instances!C770),"median", MEDIAN(Instances!C770:Instances!C770),"min", MIN(Instances!C770:Instances!C770),"max", MAX(Instances!C770:Instances!C770),"diff", MAX(Instances!C770:Instances!C770)-MIN(Instances!C770:Instances!C770))</f>
        <v>0</v>
      </c>
      <c r="D770" s="1" cm="1">
        <f t="array" ref="D770">_xlfn.SWITCH($A$2,"average", AVERAGE(Instances!D770:Instances!D770),"median", MEDIAN(Instances!D770:Instances!D770),"min", MIN(Instances!D770:Instances!D770),"max", MAX(Instances!D770:Instances!D770),"diff", MAX(Instances!D770:Instances!D770)-MIN(Instances!D770:Instances!D770))</f>
        <v>0</v>
      </c>
      <c r="E770" s="1" cm="1">
        <f t="array" ref="E770">_xlfn.SWITCH($A$2,"average", AVERAGE(Instances!E770:Instances!E770),"median", MEDIAN(Instances!E770:Instances!E770),"min", MIN(Instances!E770:Instances!E770),"max", MAX(Instances!E770:Instances!E770),"diff", MAX(Instances!E770:Instances!E770)-MIN(Instances!E770:Instances!E770))</f>
        <v>0</v>
      </c>
      <c r="F770" s="1" cm="1">
        <f t="array" ref="F770">_xlfn.SWITCH($A$2,"average", AVERAGE(Instances!F770:Instances!F770),"median", MEDIAN(Instances!F770:Instances!F770),"min", MIN(Instances!F770:Instances!F770),"max", MAX(Instances!F770:Instances!F770),"diff", MAX(Instances!F770:Instances!F770)-MIN(Instances!F770:Instances!F770))</f>
        <v>0</v>
      </c>
      <c r="G770" s="1" cm="1">
        <f t="array" ref="G770">_xlfn.SWITCH($A$2,"average", AVERAGE(Instances!G770:Instances!G770),"median", MEDIAN(Instances!G770:Instances!G770),"min", MIN(Instances!G770:Instances!G770),"max", MAX(Instances!G770:Instances!G770),"diff", MAX(Instances!G770:Instances!G770)-MIN(Instances!G770:Instances!G770))</f>
        <v>0</v>
      </c>
      <c r="H770" s="1" cm="1">
        <f t="array" ref="H770">_xlfn.SWITCH($A$2,"average", AVERAGE(Instances!H770:Instances!H770),"median", MEDIAN(Instances!H770:Instances!H770),"min", MIN(Instances!H770:Instances!H770),"max", MAX(Instances!H770:Instances!H770),"diff", MAX(Instances!H770:Instances!H770)-MIN(Instances!H770:Instances!H770))</f>
        <v>0</v>
      </c>
      <c r="I770" s="1" cm="1">
        <f t="array" ref="I770">_xlfn.SWITCH($A$2,"average", AVERAGE(Instances!I770:Instances!I770),"median", MEDIAN(Instances!I770:Instances!I770),"min", MIN(Instances!I770:Instances!I770),"max", MAX(Instances!I770:Instances!I770),"diff", MAX(Instances!I770:Instances!I770)-MIN(Instances!I770:Instances!I770))</f>
        <v>0</v>
      </c>
      <c r="J770" s="1" cm="1">
        <f t="array" ref="J770">_xlfn.SWITCH($A$2,"average", AVERAGE(Instances!J770:Instances!J770),"median", MEDIAN(Instances!J770:Instances!J770),"min", MIN(Instances!J770:Instances!J770),"max", MAX(Instances!J770:Instances!J770),"diff", MAX(Instances!J770:Instances!J770)-MIN(Instances!J770:Instances!J770))</f>
        <v>0</v>
      </c>
      <c r="K770" s="1" cm="1">
        <f t="array" ref="K770">_xlfn.SWITCH($A$2,"average", AVERAGE(Instances!K770:Instances!K770),"median", MEDIAN(Instances!K770:Instances!K770),"min", MIN(Instances!K770:Instances!K770),"max", MAX(Instances!K770:Instances!K770),"diff", MAX(Instances!K770:Instances!K770)-MIN(Instances!K770:Instances!K770))</f>
        <v>0</v>
      </c>
      <c r="L770" s="1"/>
      <c r="M770" s="1" cm="1">
        <f t="array" ref="M770">_xlfn.SWITCH($A$2,"average", AVERAGE(Instances!M770:Instances!M770),"median", MEDIAN(Instances!M770:Instances!M770),"min", MIN(Instances!M770:Instances!M770),"max", MAX(Instances!M770:Instances!M770),"diff", MAX(Instances!M770:Instances!M770)-MIN(Instances!M770:Instances!M770))</f>
        <v>0</v>
      </c>
      <c r="N770" s="1" cm="1">
        <f t="array" ref="N770">_xlfn.SWITCH($A$2,"average", AVERAGE(Instances!N770:Instances!N770),"median", MEDIAN(Instances!N770:Instances!N770),"min", MIN(Instances!N770:Instances!N770),"max", MAX(Instances!N770:Instances!N770),"diff", MAX(Instances!N770:Instances!N770)-MIN(Instances!N770:Instances!N770))</f>
        <v>0</v>
      </c>
      <c r="O770" s="1"/>
      <c r="P770" s="1" cm="1">
        <f t="array" ref="P770">_xlfn.SWITCH($A$2,"average", AVERAGE(Instances!P770:Instances!P770),"median", MEDIAN(Instances!P770:Instances!P770),"min", MIN(Instances!P770:Instances!P770),"max", MAX(Instances!P770:Instances!P770),"diff", MAX(Instances!P770:Instances!P770)-MIN(Instances!P770:Instances!P770))</f>
        <v>0</v>
      </c>
      <c r="Q770" s="1" cm="1">
        <f t="array" ref="Q770">_xlfn.SWITCH($A$2,"average", AVERAGE(Instances!Q770:Instances!Q770),"median", MEDIAN(Instances!Q770:Instances!Q770),"min", MIN(Instances!Q770:Instances!Q770),"max", MAX(Instances!Q770:Instances!Q770),"diff", MAX(Instances!Q770:Instances!Q770)-MIN(Instances!Q770:Instances!Q770))</f>
        <v>0</v>
      </c>
      <c r="R770" s="1" cm="1">
        <f t="array" ref="R770">_xlfn.SWITCH($A$2,"average", AVERAGE(Instances!R770:Instances!R770),"median", MEDIAN(Instances!R770:Instances!R770),"min", MIN(Instances!R770:Instances!R770),"max", MAX(Instances!R770:Instances!R770),"diff", MAX(Instances!R770:Instances!R770)-MIN(Instances!R770:Instances!R770))</f>
        <v>0</v>
      </c>
      <c r="S770" s="1">
        <f>MIN($B770)</f>
        <v>0</v>
      </c>
      <c r="T770" s="1">
        <f>MIN($C770)</f>
        <v>0</v>
      </c>
      <c r="U770" s="1">
        <f>MIN($D770)</f>
        <v>0</v>
      </c>
      <c r="V770" s="1">
        <f>MIN($E770)</f>
        <v>0</v>
      </c>
      <c r="W770" s="1">
        <f>MIN($F770)</f>
        <v>0</v>
      </c>
      <c r="X770" s="1">
        <f>MIN($G770)</f>
        <v>0</v>
      </c>
      <c r="Y770" s="1">
        <f>MIN($H770)</f>
        <v>0</v>
      </c>
      <c r="Z770" s="1">
        <f>MIN($I770)</f>
        <v>0</v>
      </c>
      <c r="AA770" s="1">
        <f>MIN($J770)</f>
        <v>0</v>
      </c>
      <c r="AB770" s="1">
        <f>MIN($K770)</f>
        <v>0</v>
      </c>
      <c r="AC770" s="1">
        <f>MIN($M770)</f>
        <v>0</v>
      </c>
      <c r="AD770" s="1">
        <f>MIN($N770)</f>
        <v>0</v>
      </c>
      <c r="AE770" s="1">
        <f>MIN($P770)</f>
        <v>0</v>
      </c>
      <c r="AF770" s="1">
        <f>MIN($Q770)</f>
        <v>0</v>
      </c>
      <c r="AG770" s="1">
        <f>MIN($R770)</f>
        <v>0</v>
      </c>
      <c r="AH770" s="1">
        <f>MEDIAN($B770)</f>
        <v>0</v>
      </c>
      <c r="AI770" s="1">
        <f>MEDIAN($C770)</f>
        <v>0</v>
      </c>
      <c r="AJ770" s="1">
        <f>MEDIAN($D770)</f>
        <v>0</v>
      </c>
      <c r="AK770" s="1">
        <f>MEDIAN($E770)</f>
        <v>0</v>
      </c>
      <c r="AL770" s="1">
        <f>MEDIAN($F770)</f>
        <v>0</v>
      </c>
      <c r="AM770" s="1">
        <f>MEDIAN($G770)</f>
        <v>0</v>
      </c>
      <c r="AN770" s="1">
        <f>MEDIAN($H770)</f>
        <v>0</v>
      </c>
      <c r="AO770" s="1">
        <f>MEDIAN($I770)</f>
        <v>0</v>
      </c>
      <c r="AP770" s="1">
        <f>MEDIAN($J770)</f>
        <v>0</v>
      </c>
      <c r="AQ770" s="1">
        <f>MEDIAN($K770)</f>
        <v>0</v>
      </c>
      <c r="AR770" s="1">
        <f>MEDIAN($M770)</f>
        <v>0</v>
      </c>
      <c r="AS770" s="1">
        <f>MEDIAN($N770)</f>
        <v>0</v>
      </c>
      <c r="AT770" s="1">
        <f>MEDIAN($P770)</f>
        <v>0</v>
      </c>
      <c r="AU770" s="1">
        <f>MEDIAN($Q770)</f>
        <v>0</v>
      </c>
      <c r="AV770" s="1">
        <f>MEDIAN($R770)</f>
        <v>0</v>
      </c>
      <c r="AW770" s="1">
        <f>MAX($B770)</f>
        <v>0</v>
      </c>
      <c r="AX770" s="1">
        <f>MAX($C770)</f>
        <v>0</v>
      </c>
      <c r="AY770" s="1">
        <f>MAX($D770)</f>
        <v>0</v>
      </c>
      <c r="AZ770" s="1">
        <f>MAX($E770)</f>
        <v>0</v>
      </c>
      <c r="BA770" s="1">
        <f>MAX($F770)</f>
        <v>0</v>
      </c>
      <c r="BB770" s="1">
        <f>MAX($G770)</f>
        <v>0</v>
      </c>
      <c r="BC770" s="1">
        <f>MAX($H770)</f>
        <v>0</v>
      </c>
      <c r="BD770" s="1">
        <f>MAX($I770)</f>
        <v>0</v>
      </c>
      <c r="BE770" s="1">
        <f>MAX($J770)</f>
        <v>0</v>
      </c>
      <c r="BF770" s="1">
        <f>MAX($K770)</f>
        <v>0</v>
      </c>
      <c r="BG770" s="1">
        <f>MAX($M770)</f>
        <v>0</v>
      </c>
      <c r="BH770" s="1">
        <f>MAX($N770)</f>
        <v>0</v>
      </c>
      <c r="BI770" s="1">
        <f>MAX($P770)</f>
        <v>0</v>
      </c>
      <c r="BJ770" s="1">
        <f>MAX($Q770)</f>
        <v>0</v>
      </c>
      <c r="BK770" s="1">
        <f>MAX($R770)</f>
        <v>0</v>
      </c>
    </row>
    <row r="771" spans="1:63">
      <c r="A771" s="1" t="s">
        <v>285</v>
      </c>
      <c r="B771" s="1" cm="1">
        <f t="array" ref="B771">_xlfn.SWITCH($A$2,"average", AVERAGE(Instances!B771:Instances!B771),"median", MEDIAN(Instances!B771:Instances!B771),"min", MIN(Instances!B771:Instances!B771),"max", MAX(Instances!B771:Instances!B771),"diff", MAX(Instances!B771:Instances!B771)-MIN(Instances!B771:Instances!B771))</f>
        <v>0</v>
      </c>
      <c r="C771" s="1" cm="1">
        <f t="array" ref="C771">_xlfn.SWITCH($A$2,"average", AVERAGE(Instances!C771:Instances!C771),"median", MEDIAN(Instances!C771:Instances!C771),"min", MIN(Instances!C771:Instances!C771),"max", MAX(Instances!C771:Instances!C771),"diff", MAX(Instances!C771:Instances!C771)-MIN(Instances!C771:Instances!C771))</f>
        <v>0</v>
      </c>
      <c r="D771" s="1" cm="1">
        <f t="array" ref="D771">_xlfn.SWITCH($A$2,"average", AVERAGE(Instances!D771:Instances!D771),"median", MEDIAN(Instances!D771:Instances!D771),"min", MIN(Instances!D771:Instances!D771),"max", MAX(Instances!D771:Instances!D771),"diff", MAX(Instances!D771:Instances!D771)-MIN(Instances!D771:Instances!D771))</f>
        <v>0</v>
      </c>
      <c r="E771" s="1" cm="1">
        <f t="array" ref="E771">_xlfn.SWITCH($A$2,"average", AVERAGE(Instances!E771:Instances!E771),"median", MEDIAN(Instances!E771:Instances!E771),"min", MIN(Instances!E771:Instances!E771),"max", MAX(Instances!E771:Instances!E771),"diff", MAX(Instances!E771:Instances!E771)-MIN(Instances!E771:Instances!E771))</f>
        <v>0</v>
      </c>
      <c r="F771" s="1" cm="1">
        <f t="array" ref="F771">_xlfn.SWITCH($A$2,"average", AVERAGE(Instances!F771:Instances!F771),"median", MEDIAN(Instances!F771:Instances!F771),"min", MIN(Instances!F771:Instances!F771),"max", MAX(Instances!F771:Instances!F771),"diff", MAX(Instances!F771:Instances!F771)-MIN(Instances!F771:Instances!F771))</f>
        <v>0</v>
      </c>
      <c r="G771" s="1" cm="1">
        <f t="array" ref="G771">_xlfn.SWITCH($A$2,"average", AVERAGE(Instances!G771:Instances!G771),"median", MEDIAN(Instances!G771:Instances!G771),"min", MIN(Instances!G771:Instances!G771),"max", MAX(Instances!G771:Instances!G771),"diff", MAX(Instances!G771:Instances!G771)-MIN(Instances!G771:Instances!G771))</f>
        <v>0</v>
      </c>
      <c r="H771" s="1" cm="1">
        <f t="array" ref="H771">_xlfn.SWITCH($A$2,"average", AVERAGE(Instances!H771:Instances!H771),"median", MEDIAN(Instances!H771:Instances!H771),"min", MIN(Instances!H771:Instances!H771),"max", MAX(Instances!H771:Instances!H771),"diff", MAX(Instances!H771:Instances!H771)-MIN(Instances!H771:Instances!H771))</f>
        <v>0</v>
      </c>
      <c r="I771" s="1" cm="1">
        <f t="array" ref="I771">_xlfn.SWITCH($A$2,"average", AVERAGE(Instances!I771:Instances!I771),"median", MEDIAN(Instances!I771:Instances!I771),"min", MIN(Instances!I771:Instances!I771),"max", MAX(Instances!I771:Instances!I771),"diff", MAX(Instances!I771:Instances!I771)-MIN(Instances!I771:Instances!I771))</f>
        <v>0</v>
      </c>
      <c r="J771" s="1" cm="1">
        <f t="array" ref="J771">_xlfn.SWITCH($A$2,"average", AVERAGE(Instances!J771:Instances!J771),"median", MEDIAN(Instances!J771:Instances!J771),"min", MIN(Instances!J771:Instances!J771),"max", MAX(Instances!J771:Instances!J771),"diff", MAX(Instances!J771:Instances!J771)-MIN(Instances!J771:Instances!J771))</f>
        <v>0</v>
      </c>
      <c r="K771" s="1" cm="1">
        <f t="array" ref="K771">_xlfn.SWITCH($A$2,"average", AVERAGE(Instances!K771:Instances!K771),"median", MEDIAN(Instances!K771:Instances!K771),"min", MIN(Instances!K771:Instances!K771),"max", MAX(Instances!K771:Instances!K771),"diff", MAX(Instances!K771:Instances!K771)-MIN(Instances!K771:Instances!K771))</f>
        <v>0</v>
      </c>
      <c r="L771" s="1"/>
      <c r="M771" s="1" cm="1">
        <f t="array" ref="M771">_xlfn.SWITCH($A$2,"average", AVERAGE(Instances!M771:Instances!M771),"median", MEDIAN(Instances!M771:Instances!M771),"min", MIN(Instances!M771:Instances!M771),"max", MAX(Instances!M771:Instances!M771),"diff", MAX(Instances!M771:Instances!M771)-MIN(Instances!M771:Instances!M771))</f>
        <v>0</v>
      </c>
      <c r="N771" s="1" cm="1">
        <f t="array" ref="N771">_xlfn.SWITCH($A$2,"average", AVERAGE(Instances!N771:Instances!N771),"median", MEDIAN(Instances!N771:Instances!N771),"min", MIN(Instances!N771:Instances!N771),"max", MAX(Instances!N771:Instances!N771),"diff", MAX(Instances!N771:Instances!N771)-MIN(Instances!N771:Instances!N771))</f>
        <v>0</v>
      </c>
      <c r="O771" s="1"/>
      <c r="P771" s="1" cm="1">
        <f t="array" ref="P771">_xlfn.SWITCH($A$2,"average", AVERAGE(Instances!P771:Instances!P771),"median", MEDIAN(Instances!P771:Instances!P771),"min", MIN(Instances!P771:Instances!P771),"max", MAX(Instances!P771:Instances!P771),"diff", MAX(Instances!P771:Instances!P771)-MIN(Instances!P771:Instances!P771))</f>
        <v>0</v>
      </c>
      <c r="Q771" s="1" cm="1">
        <f t="array" ref="Q771">_xlfn.SWITCH($A$2,"average", AVERAGE(Instances!Q771:Instances!Q771),"median", MEDIAN(Instances!Q771:Instances!Q771),"min", MIN(Instances!Q771:Instances!Q771),"max", MAX(Instances!Q771:Instances!Q771),"diff", MAX(Instances!Q771:Instances!Q771)-MIN(Instances!Q771:Instances!Q771))</f>
        <v>0</v>
      </c>
      <c r="R771" s="1" cm="1">
        <f t="array" ref="R771">_xlfn.SWITCH($A$2,"average", AVERAGE(Instances!R771:Instances!R771),"median", MEDIAN(Instances!R771:Instances!R771),"min", MIN(Instances!R771:Instances!R771),"max", MAX(Instances!R771:Instances!R771),"diff", MAX(Instances!R771:Instances!R771)-MIN(Instances!R771:Instances!R771))</f>
        <v>0</v>
      </c>
      <c r="S771" s="1">
        <f>MIN($B771)</f>
        <v>0</v>
      </c>
      <c r="T771" s="1">
        <f>MIN($C771)</f>
        <v>0</v>
      </c>
      <c r="U771" s="1">
        <f>MIN($D771)</f>
        <v>0</v>
      </c>
      <c r="V771" s="1">
        <f>MIN($E771)</f>
        <v>0</v>
      </c>
      <c r="W771" s="1">
        <f>MIN($F771)</f>
        <v>0</v>
      </c>
      <c r="X771" s="1">
        <f>MIN($G771)</f>
        <v>0</v>
      </c>
      <c r="Y771" s="1">
        <f>MIN($H771)</f>
        <v>0</v>
      </c>
      <c r="Z771" s="1">
        <f>MIN($I771)</f>
        <v>0</v>
      </c>
      <c r="AA771" s="1">
        <f>MIN($J771)</f>
        <v>0</v>
      </c>
      <c r="AB771" s="1">
        <f>MIN($K771)</f>
        <v>0</v>
      </c>
      <c r="AC771" s="1">
        <f>MIN($M771)</f>
        <v>0</v>
      </c>
      <c r="AD771" s="1">
        <f>MIN($N771)</f>
        <v>0</v>
      </c>
      <c r="AE771" s="1">
        <f>MIN($P771)</f>
        <v>0</v>
      </c>
      <c r="AF771" s="1">
        <f>MIN($Q771)</f>
        <v>0</v>
      </c>
      <c r="AG771" s="1">
        <f>MIN($R771)</f>
        <v>0</v>
      </c>
      <c r="AH771" s="1">
        <f>MEDIAN($B771)</f>
        <v>0</v>
      </c>
      <c r="AI771" s="1">
        <f>MEDIAN($C771)</f>
        <v>0</v>
      </c>
      <c r="AJ771" s="1">
        <f>MEDIAN($D771)</f>
        <v>0</v>
      </c>
      <c r="AK771" s="1">
        <f>MEDIAN($E771)</f>
        <v>0</v>
      </c>
      <c r="AL771" s="1">
        <f>MEDIAN($F771)</f>
        <v>0</v>
      </c>
      <c r="AM771" s="1">
        <f>MEDIAN($G771)</f>
        <v>0</v>
      </c>
      <c r="AN771" s="1">
        <f>MEDIAN($H771)</f>
        <v>0</v>
      </c>
      <c r="AO771" s="1">
        <f>MEDIAN($I771)</f>
        <v>0</v>
      </c>
      <c r="AP771" s="1">
        <f>MEDIAN($J771)</f>
        <v>0</v>
      </c>
      <c r="AQ771" s="1">
        <f>MEDIAN($K771)</f>
        <v>0</v>
      </c>
      <c r="AR771" s="1">
        <f>MEDIAN($M771)</f>
        <v>0</v>
      </c>
      <c r="AS771" s="1">
        <f>MEDIAN($N771)</f>
        <v>0</v>
      </c>
      <c r="AT771" s="1">
        <f>MEDIAN($P771)</f>
        <v>0</v>
      </c>
      <c r="AU771" s="1">
        <f>MEDIAN($Q771)</f>
        <v>0</v>
      </c>
      <c r="AV771" s="1">
        <f>MEDIAN($R771)</f>
        <v>0</v>
      </c>
      <c r="AW771" s="1">
        <f>MAX($B771)</f>
        <v>0</v>
      </c>
      <c r="AX771" s="1">
        <f>MAX($C771)</f>
        <v>0</v>
      </c>
      <c r="AY771" s="1">
        <f>MAX($D771)</f>
        <v>0</v>
      </c>
      <c r="AZ771" s="1">
        <f>MAX($E771)</f>
        <v>0</v>
      </c>
      <c r="BA771" s="1">
        <f>MAX($F771)</f>
        <v>0</v>
      </c>
      <c r="BB771" s="1">
        <f>MAX($G771)</f>
        <v>0</v>
      </c>
      <c r="BC771" s="1">
        <f>MAX($H771)</f>
        <v>0</v>
      </c>
      <c r="BD771" s="1">
        <f>MAX($I771)</f>
        <v>0</v>
      </c>
      <c r="BE771" s="1">
        <f>MAX($J771)</f>
        <v>0</v>
      </c>
      <c r="BF771" s="1">
        <f>MAX($K771)</f>
        <v>0</v>
      </c>
      <c r="BG771" s="1">
        <f>MAX($M771)</f>
        <v>0</v>
      </c>
      <c r="BH771" s="1">
        <f>MAX($N771)</f>
        <v>0</v>
      </c>
      <c r="BI771" s="1">
        <f>MAX($P771)</f>
        <v>0</v>
      </c>
      <c r="BJ771" s="1">
        <f>MAX($Q771)</f>
        <v>0</v>
      </c>
      <c r="BK771" s="1">
        <f>MAX($R771)</f>
        <v>0</v>
      </c>
    </row>
    <row r="772" spans="1:63">
      <c r="A772" s="1" t="s">
        <v>286</v>
      </c>
      <c r="B772" s="1" cm="1">
        <f t="array" ref="B772">_xlfn.SWITCH($A$2,"average", AVERAGE(Instances!B772:Instances!B772),"median", MEDIAN(Instances!B772:Instances!B772),"min", MIN(Instances!B772:Instances!B772),"max", MAX(Instances!B772:Instances!B772),"diff", MAX(Instances!B772:Instances!B772)-MIN(Instances!B772:Instances!B772))</f>
        <v>0</v>
      </c>
      <c r="C772" s="1" cm="1">
        <f t="array" ref="C772">_xlfn.SWITCH($A$2,"average", AVERAGE(Instances!C772:Instances!C772),"median", MEDIAN(Instances!C772:Instances!C772),"min", MIN(Instances!C772:Instances!C772),"max", MAX(Instances!C772:Instances!C772),"diff", MAX(Instances!C772:Instances!C772)-MIN(Instances!C772:Instances!C772))</f>
        <v>0</v>
      </c>
      <c r="D772" s="1" cm="1">
        <f t="array" ref="D772">_xlfn.SWITCH($A$2,"average", AVERAGE(Instances!D772:Instances!D772),"median", MEDIAN(Instances!D772:Instances!D772),"min", MIN(Instances!D772:Instances!D772),"max", MAX(Instances!D772:Instances!D772),"diff", MAX(Instances!D772:Instances!D772)-MIN(Instances!D772:Instances!D772))</f>
        <v>0</v>
      </c>
      <c r="E772" s="1" cm="1">
        <f t="array" ref="E772">_xlfn.SWITCH($A$2,"average", AVERAGE(Instances!E772:Instances!E772),"median", MEDIAN(Instances!E772:Instances!E772),"min", MIN(Instances!E772:Instances!E772),"max", MAX(Instances!E772:Instances!E772),"diff", MAX(Instances!E772:Instances!E772)-MIN(Instances!E772:Instances!E772))</f>
        <v>0</v>
      </c>
      <c r="F772" s="1" cm="1">
        <f t="array" ref="F772">_xlfn.SWITCH($A$2,"average", AVERAGE(Instances!F772:Instances!F772),"median", MEDIAN(Instances!F772:Instances!F772),"min", MIN(Instances!F772:Instances!F772),"max", MAX(Instances!F772:Instances!F772),"diff", MAX(Instances!F772:Instances!F772)-MIN(Instances!F772:Instances!F772))</f>
        <v>0</v>
      </c>
      <c r="G772" s="1" cm="1">
        <f t="array" ref="G772">_xlfn.SWITCH($A$2,"average", AVERAGE(Instances!G772:Instances!G772),"median", MEDIAN(Instances!G772:Instances!G772),"min", MIN(Instances!G772:Instances!G772),"max", MAX(Instances!G772:Instances!G772),"diff", MAX(Instances!G772:Instances!G772)-MIN(Instances!G772:Instances!G772))</f>
        <v>0</v>
      </c>
      <c r="H772" s="1" cm="1">
        <f t="array" ref="H772">_xlfn.SWITCH($A$2,"average", AVERAGE(Instances!H772:Instances!H772),"median", MEDIAN(Instances!H772:Instances!H772),"min", MIN(Instances!H772:Instances!H772),"max", MAX(Instances!H772:Instances!H772),"diff", MAX(Instances!H772:Instances!H772)-MIN(Instances!H772:Instances!H772))</f>
        <v>0</v>
      </c>
      <c r="I772" s="1" cm="1">
        <f t="array" ref="I772">_xlfn.SWITCH($A$2,"average", AVERAGE(Instances!I772:Instances!I772),"median", MEDIAN(Instances!I772:Instances!I772),"min", MIN(Instances!I772:Instances!I772),"max", MAX(Instances!I772:Instances!I772),"diff", MAX(Instances!I772:Instances!I772)-MIN(Instances!I772:Instances!I772))</f>
        <v>0</v>
      </c>
      <c r="J772" s="1" cm="1">
        <f t="array" ref="J772">_xlfn.SWITCH($A$2,"average", AVERAGE(Instances!J772:Instances!J772),"median", MEDIAN(Instances!J772:Instances!J772),"min", MIN(Instances!J772:Instances!J772),"max", MAX(Instances!J772:Instances!J772),"diff", MAX(Instances!J772:Instances!J772)-MIN(Instances!J772:Instances!J772))</f>
        <v>0</v>
      </c>
      <c r="K772" s="1" cm="1">
        <f t="array" ref="K772">_xlfn.SWITCH($A$2,"average", AVERAGE(Instances!K772:Instances!K772),"median", MEDIAN(Instances!K772:Instances!K772),"min", MIN(Instances!K772:Instances!K772),"max", MAX(Instances!K772:Instances!K772),"diff", MAX(Instances!K772:Instances!K772)-MIN(Instances!K772:Instances!K772))</f>
        <v>0</v>
      </c>
      <c r="L772" s="1"/>
      <c r="M772" s="1" cm="1">
        <f t="array" ref="M772">_xlfn.SWITCH($A$2,"average", AVERAGE(Instances!M772:Instances!M772),"median", MEDIAN(Instances!M772:Instances!M772),"min", MIN(Instances!M772:Instances!M772),"max", MAX(Instances!M772:Instances!M772),"diff", MAX(Instances!M772:Instances!M772)-MIN(Instances!M772:Instances!M772))</f>
        <v>0</v>
      </c>
      <c r="N772" s="1" cm="1">
        <f t="array" ref="N772">_xlfn.SWITCH($A$2,"average", AVERAGE(Instances!N772:Instances!N772),"median", MEDIAN(Instances!N772:Instances!N772),"min", MIN(Instances!N772:Instances!N772),"max", MAX(Instances!N772:Instances!N772),"diff", MAX(Instances!N772:Instances!N772)-MIN(Instances!N772:Instances!N772))</f>
        <v>0</v>
      </c>
      <c r="O772" s="1"/>
      <c r="P772" s="1" cm="1">
        <f t="array" ref="P772">_xlfn.SWITCH($A$2,"average", AVERAGE(Instances!P772:Instances!P772),"median", MEDIAN(Instances!P772:Instances!P772),"min", MIN(Instances!P772:Instances!P772),"max", MAX(Instances!P772:Instances!P772),"diff", MAX(Instances!P772:Instances!P772)-MIN(Instances!P772:Instances!P772))</f>
        <v>0</v>
      </c>
      <c r="Q772" s="1" cm="1">
        <f t="array" ref="Q772">_xlfn.SWITCH($A$2,"average", AVERAGE(Instances!Q772:Instances!Q772),"median", MEDIAN(Instances!Q772:Instances!Q772),"min", MIN(Instances!Q772:Instances!Q772),"max", MAX(Instances!Q772:Instances!Q772),"diff", MAX(Instances!Q772:Instances!Q772)-MIN(Instances!Q772:Instances!Q772))</f>
        <v>0</v>
      </c>
      <c r="R772" s="1" cm="1">
        <f t="array" ref="R772">_xlfn.SWITCH($A$2,"average", AVERAGE(Instances!R772:Instances!R772),"median", MEDIAN(Instances!R772:Instances!R772),"min", MIN(Instances!R772:Instances!R772),"max", MAX(Instances!R772:Instances!R772),"diff", MAX(Instances!R772:Instances!R772)-MIN(Instances!R772:Instances!R772))</f>
        <v>0</v>
      </c>
      <c r="S772" s="1">
        <f>MIN($B772)</f>
        <v>0</v>
      </c>
      <c r="T772" s="1">
        <f>MIN($C772)</f>
        <v>0</v>
      </c>
      <c r="U772" s="1">
        <f>MIN($D772)</f>
        <v>0</v>
      </c>
      <c r="V772" s="1">
        <f>MIN($E772)</f>
        <v>0</v>
      </c>
      <c r="W772" s="1">
        <f>MIN($F772)</f>
        <v>0</v>
      </c>
      <c r="X772" s="1">
        <f>MIN($G772)</f>
        <v>0</v>
      </c>
      <c r="Y772" s="1">
        <f>MIN($H772)</f>
        <v>0</v>
      </c>
      <c r="Z772" s="1">
        <f>MIN($I772)</f>
        <v>0</v>
      </c>
      <c r="AA772" s="1">
        <f>MIN($J772)</f>
        <v>0</v>
      </c>
      <c r="AB772" s="1">
        <f>MIN($K772)</f>
        <v>0</v>
      </c>
      <c r="AC772" s="1">
        <f>MIN($M772)</f>
        <v>0</v>
      </c>
      <c r="AD772" s="1">
        <f>MIN($N772)</f>
        <v>0</v>
      </c>
      <c r="AE772" s="1">
        <f>MIN($P772)</f>
        <v>0</v>
      </c>
      <c r="AF772" s="1">
        <f>MIN($Q772)</f>
        <v>0</v>
      </c>
      <c r="AG772" s="1">
        <f>MIN($R772)</f>
        <v>0</v>
      </c>
      <c r="AH772" s="1">
        <f>MEDIAN($B772)</f>
        <v>0</v>
      </c>
      <c r="AI772" s="1">
        <f>MEDIAN($C772)</f>
        <v>0</v>
      </c>
      <c r="AJ772" s="1">
        <f>MEDIAN($D772)</f>
        <v>0</v>
      </c>
      <c r="AK772" s="1">
        <f>MEDIAN($E772)</f>
        <v>0</v>
      </c>
      <c r="AL772" s="1">
        <f>MEDIAN($F772)</f>
        <v>0</v>
      </c>
      <c r="AM772" s="1">
        <f>MEDIAN($G772)</f>
        <v>0</v>
      </c>
      <c r="AN772" s="1">
        <f>MEDIAN($H772)</f>
        <v>0</v>
      </c>
      <c r="AO772" s="1">
        <f>MEDIAN($I772)</f>
        <v>0</v>
      </c>
      <c r="AP772" s="1">
        <f>MEDIAN($J772)</f>
        <v>0</v>
      </c>
      <c r="AQ772" s="1">
        <f>MEDIAN($K772)</f>
        <v>0</v>
      </c>
      <c r="AR772" s="1">
        <f>MEDIAN($M772)</f>
        <v>0</v>
      </c>
      <c r="AS772" s="1">
        <f>MEDIAN($N772)</f>
        <v>0</v>
      </c>
      <c r="AT772" s="1">
        <f>MEDIAN($P772)</f>
        <v>0</v>
      </c>
      <c r="AU772" s="1">
        <f>MEDIAN($Q772)</f>
        <v>0</v>
      </c>
      <c r="AV772" s="1">
        <f>MEDIAN($R772)</f>
        <v>0</v>
      </c>
      <c r="AW772" s="1">
        <f>MAX($B772)</f>
        <v>0</v>
      </c>
      <c r="AX772" s="1">
        <f>MAX($C772)</f>
        <v>0</v>
      </c>
      <c r="AY772" s="1">
        <f>MAX($D772)</f>
        <v>0</v>
      </c>
      <c r="AZ772" s="1">
        <f>MAX($E772)</f>
        <v>0</v>
      </c>
      <c r="BA772" s="1">
        <f>MAX($F772)</f>
        <v>0</v>
      </c>
      <c r="BB772" s="1">
        <f>MAX($G772)</f>
        <v>0</v>
      </c>
      <c r="BC772" s="1">
        <f>MAX($H772)</f>
        <v>0</v>
      </c>
      <c r="BD772" s="1">
        <f>MAX($I772)</f>
        <v>0</v>
      </c>
      <c r="BE772" s="1">
        <f>MAX($J772)</f>
        <v>0</v>
      </c>
      <c r="BF772" s="1">
        <f>MAX($K772)</f>
        <v>0</v>
      </c>
      <c r="BG772" s="1">
        <f>MAX($M772)</f>
        <v>0</v>
      </c>
      <c r="BH772" s="1">
        <f>MAX($N772)</f>
        <v>0</v>
      </c>
      <c r="BI772" s="1">
        <f>MAX($P772)</f>
        <v>0</v>
      </c>
      <c r="BJ772" s="1">
        <f>MAX($Q772)</f>
        <v>0</v>
      </c>
      <c r="BK772" s="1">
        <f>MAX($R772)</f>
        <v>0</v>
      </c>
    </row>
    <row r="773" spans="1:63">
      <c r="A773" s="1" t="s">
        <v>287</v>
      </c>
      <c r="B773" s="1" cm="1">
        <f t="array" ref="B773">_xlfn.SWITCH($A$2,"average", AVERAGE(Instances!B773:Instances!B773),"median", MEDIAN(Instances!B773:Instances!B773),"min", MIN(Instances!B773:Instances!B773),"max", MAX(Instances!B773:Instances!B773),"diff", MAX(Instances!B773:Instances!B773)-MIN(Instances!B773:Instances!B773))</f>
        <v>0</v>
      </c>
      <c r="C773" s="1" cm="1">
        <f t="array" ref="C773">_xlfn.SWITCH($A$2,"average", AVERAGE(Instances!C773:Instances!C773),"median", MEDIAN(Instances!C773:Instances!C773),"min", MIN(Instances!C773:Instances!C773),"max", MAX(Instances!C773:Instances!C773),"diff", MAX(Instances!C773:Instances!C773)-MIN(Instances!C773:Instances!C773))</f>
        <v>0</v>
      </c>
      <c r="D773" s="1" cm="1">
        <f t="array" ref="D773">_xlfn.SWITCH($A$2,"average", AVERAGE(Instances!D773:Instances!D773),"median", MEDIAN(Instances!D773:Instances!D773),"min", MIN(Instances!D773:Instances!D773),"max", MAX(Instances!D773:Instances!D773),"diff", MAX(Instances!D773:Instances!D773)-MIN(Instances!D773:Instances!D773))</f>
        <v>0</v>
      </c>
      <c r="E773" s="1" cm="1">
        <f t="array" ref="E773">_xlfn.SWITCH($A$2,"average", AVERAGE(Instances!E773:Instances!E773),"median", MEDIAN(Instances!E773:Instances!E773),"min", MIN(Instances!E773:Instances!E773),"max", MAX(Instances!E773:Instances!E773),"diff", MAX(Instances!E773:Instances!E773)-MIN(Instances!E773:Instances!E773))</f>
        <v>0</v>
      </c>
      <c r="F773" s="1" cm="1">
        <f t="array" ref="F773">_xlfn.SWITCH($A$2,"average", AVERAGE(Instances!F773:Instances!F773),"median", MEDIAN(Instances!F773:Instances!F773),"min", MIN(Instances!F773:Instances!F773),"max", MAX(Instances!F773:Instances!F773),"diff", MAX(Instances!F773:Instances!F773)-MIN(Instances!F773:Instances!F773))</f>
        <v>0</v>
      </c>
      <c r="G773" s="1" cm="1">
        <f t="array" ref="G773">_xlfn.SWITCH($A$2,"average", AVERAGE(Instances!G773:Instances!G773),"median", MEDIAN(Instances!G773:Instances!G773),"min", MIN(Instances!G773:Instances!G773),"max", MAX(Instances!G773:Instances!G773),"diff", MAX(Instances!G773:Instances!G773)-MIN(Instances!G773:Instances!G773))</f>
        <v>0</v>
      </c>
      <c r="H773" s="1" cm="1">
        <f t="array" ref="H773">_xlfn.SWITCH($A$2,"average", AVERAGE(Instances!H773:Instances!H773),"median", MEDIAN(Instances!H773:Instances!H773),"min", MIN(Instances!H773:Instances!H773),"max", MAX(Instances!H773:Instances!H773),"diff", MAX(Instances!H773:Instances!H773)-MIN(Instances!H773:Instances!H773))</f>
        <v>0</v>
      </c>
      <c r="I773" s="1" cm="1">
        <f t="array" ref="I773">_xlfn.SWITCH($A$2,"average", AVERAGE(Instances!I773:Instances!I773),"median", MEDIAN(Instances!I773:Instances!I773),"min", MIN(Instances!I773:Instances!I773),"max", MAX(Instances!I773:Instances!I773),"diff", MAX(Instances!I773:Instances!I773)-MIN(Instances!I773:Instances!I773))</f>
        <v>0</v>
      </c>
      <c r="J773" s="1" cm="1">
        <f t="array" ref="J773">_xlfn.SWITCH($A$2,"average", AVERAGE(Instances!J773:Instances!J773),"median", MEDIAN(Instances!J773:Instances!J773),"min", MIN(Instances!J773:Instances!J773),"max", MAX(Instances!J773:Instances!J773),"diff", MAX(Instances!J773:Instances!J773)-MIN(Instances!J773:Instances!J773))</f>
        <v>0</v>
      </c>
      <c r="K773" s="1" cm="1">
        <f t="array" ref="K773">_xlfn.SWITCH($A$2,"average", AVERAGE(Instances!K773:Instances!K773),"median", MEDIAN(Instances!K773:Instances!K773),"min", MIN(Instances!K773:Instances!K773),"max", MAX(Instances!K773:Instances!K773),"diff", MAX(Instances!K773:Instances!K773)-MIN(Instances!K773:Instances!K773))</f>
        <v>0</v>
      </c>
      <c r="L773" s="1"/>
      <c r="M773" s="1" cm="1">
        <f t="array" ref="M773">_xlfn.SWITCH($A$2,"average", AVERAGE(Instances!M773:Instances!M773),"median", MEDIAN(Instances!M773:Instances!M773),"min", MIN(Instances!M773:Instances!M773),"max", MAX(Instances!M773:Instances!M773),"diff", MAX(Instances!M773:Instances!M773)-MIN(Instances!M773:Instances!M773))</f>
        <v>0</v>
      </c>
      <c r="N773" s="1" cm="1">
        <f t="array" ref="N773">_xlfn.SWITCH($A$2,"average", AVERAGE(Instances!N773:Instances!N773),"median", MEDIAN(Instances!N773:Instances!N773),"min", MIN(Instances!N773:Instances!N773),"max", MAX(Instances!N773:Instances!N773),"diff", MAX(Instances!N773:Instances!N773)-MIN(Instances!N773:Instances!N773))</f>
        <v>0</v>
      </c>
      <c r="O773" s="1"/>
      <c r="P773" s="1" cm="1">
        <f t="array" ref="P773">_xlfn.SWITCH($A$2,"average", AVERAGE(Instances!P773:Instances!P773),"median", MEDIAN(Instances!P773:Instances!P773),"min", MIN(Instances!P773:Instances!P773),"max", MAX(Instances!P773:Instances!P773),"diff", MAX(Instances!P773:Instances!P773)-MIN(Instances!P773:Instances!P773))</f>
        <v>0</v>
      </c>
      <c r="Q773" s="1" cm="1">
        <f t="array" ref="Q773">_xlfn.SWITCH($A$2,"average", AVERAGE(Instances!Q773:Instances!Q773),"median", MEDIAN(Instances!Q773:Instances!Q773),"min", MIN(Instances!Q773:Instances!Q773),"max", MAX(Instances!Q773:Instances!Q773),"diff", MAX(Instances!Q773:Instances!Q773)-MIN(Instances!Q773:Instances!Q773))</f>
        <v>0</v>
      </c>
      <c r="R773" s="1" cm="1">
        <f t="array" ref="R773">_xlfn.SWITCH($A$2,"average", AVERAGE(Instances!R773:Instances!R773),"median", MEDIAN(Instances!R773:Instances!R773),"min", MIN(Instances!R773:Instances!R773),"max", MAX(Instances!R773:Instances!R773),"diff", MAX(Instances!R773:Instances!R773)-MIN(Instances!R773:Instances!R773))</f>
        <v>0</v>
      </c>
      <c r="S773" s="1">
        <f>MIN($B773)</f>
        <v>0</v>
      </c>
      <c r="T773" s="1">
        <f>MIN($C773)</f>
        <v>0</v>
      </c>
      <c r="U773" s="1">
        <f>MIN($D773)</f>
        <v>0</v>
      </c>
      <c r="V773" s="1">
        <f>MIN($E773)</f>
        <v>0</v>
      </c>
      <c r="W773" s="1">
        <f>MIN($F773)</f>
        <v>0</v>
      </c>
      <c r="X773" s="1">
        <f>MIN($G773)</f>
        <v>0</v>
      </c>
      <c r="Y773" s="1">
        <f>MIN($H773)</f>
        <v>0</v>
      </c>
      <c r="Z773" s="1">
        <f>MIN($I773)</f>
        <v>0</v>
      </c>
      <c r="AA773" s="1">
        <f>MIN($J773)</f>
        <v>0</v>
      </c>
      <c r="AB773" s="1">
        <f>MIN($K773)</f>
        <v>0</v>
      </c>
      <c r="AC773" s="1">
        <f>MIN($M773)</f>
        <v>0</v>
      </c>
      <c r="AD773" s="1">
        <f>MIN($N773)</f>
        <v>0</v>
      </c>
      <c r="AE773" s="1">
        <f>MIN($P773)</f>
        <v>0</v>
      </c>
      <c r="AF773" s="1">
        <f>MIN($Q773)</f>
        <v>0</v>
      </c>
      <c r="AG773" s="1">
        <f>MIN($R773)</f>
        <v>0</v>
      </c>
      <c r="AH773" s="1">
        <f>MEDIAN($B773)</f>
        <v>0</v>
      </c>
      <c r="AI773" s="1">
        <f>MEDIAN($C773)</f>
        <v>0</v>
      </c>
      <c r="AJ773" s="1">
        <f>MEDIAN($D773)</f>
        <v>0</v>
      </c>
      <c r="AK773" s="1">
        <f>MEDIAN($E773)</f>
        <v>0</v>
      </c>
      <c r="AL773" s="1">
        <f>MEDIAN($F773)</f>
        <v>0</v>
      </c>
      <c r="AM773" s="1">
        <f>MEDIAN($G773)</f>
        <v>0</v>
      </c>
      <c r="AN773" s="1">
        <f>MEDIAN($H773)</f>
        <v>0</v>
      </c>
      <c r="AO773" s="1">
        <f>MEDIAN($I773)</f>
        <v>0</v>
      </c>
      <c r="AP773" s="1">
        <f>MEDIAN($J773)</f>
        <v>0</v>
      </c>
      <c r="AQ773" s="1">
        <f>MEDIAN($K773)</f>
        <v>0</v>
      </c>
      <c r="AR773" s="1">
        <f>MEDIAN($M773)</f>
        <v>0</v>
      </c>
      <c r="AS773" s="1">
        <f>MEDIAN($N773)</f>
        <v>0</v>
      </c>
      <c r="AT773" s="1">
        <f>MEDIAN($P773)</f>
        <v>0</v>
      </c>
      <c r="AU773" s="1">
        <f>MEDIAN($Q773)</f>
        <v>0</v>
      </c>
      <c r="AV773" s="1">
        <f>MEDIAN($R773)</f>
        <v>0</v>
      </c>
      <c r="AW773" s="1">
        <f>MAX($B773)</f>
        <v>0</v>
      </c>
      <c r="AX773" s="1">
        <f>MAX($C773)</f>
        <v>0</v>
      </c>
      <c r="AY773" s="1">
        <f>MAX($D773)</f>
        <v>0</v>
      </c>
      <c r="AZ773" s="1">
        <f>MAX($E773)</f>
        <v>0</v>
      </c>
      <c r="BA773" s="1">
        <f>MAX($F773)</f>
        <v>0</v>
      </c>
      <c r="BB773" s="1">
        <f>MAX($G773)</f>
        <v>0</v>
      </c>
      <c r="BC773" s="1">
        <f>MAX($H773)</f>
        <v>0</v>
      </c>
      <c r="BD773" s="1">
        <f>MAX($I773)</f>
        <v>0</v>
      </c>
      <c r="BE773" s="1">
        <f>MAX($J773)</f>
        <v>0</v>
      </c>
      <c r="BF773" s="1">
        <f>MAX($K773)</f>
        <v>0</v>
      </c>
      <c r="BG773" s="1">
        <f>MAX($M773)</f>
        <v>0</v>
      </c>
      <c r="BH773" s="1">
        <f>MAX($N773)</f>
        <v>0</v>
      </c>
      <c r="BI773" s="1">
        <f>MAX($P773)</f>
        <v>0</v>
      </c>
      <c r="BJ773" s="1">
        <f>MAX($Q773)</f>
        <v>0</v>
      </c>
      <c r="BK773" s="1">
        <f>MAX($R773)</f>
        <v>0</v>
      </c>
    </row>
    <row r="774" spans="1:63">
      <c r="A774" s="1" t="s">
        <v>288</v>
      </c>
      <c r="B774" s="1" cm="1">
        <f t="array" ref="B774">_xlfn.SWITCH($A$2,"average", AVERAGE(Instances!B774:Instances!B774),"median", MEDIAN(Instances!B774:Instances!B774),"min", MIN(Instances!B774:Instances!B774),"max", MAX(Instances!B774:Instances!B774),"diff", MAX(Instances!B774:Instances!B774)-MIN(Instances!B774:Instances!B774))</f>
        <v>0</v>
      </c>
      <c r="C774" s="1" cm="1">
        <f t="array" ref="C774">_xlfn.SWITCH($A$2,"average", AVERAGE(Instances!C774:Instances!C774),"median", MEDIAN(Instances!C774:Instances!C774),"min", MIN(Instances!C774:Instances!C774),"max", MAX(Instances!C774:Instances!C774),"diff", MAX(Instances!C774:Instances!C774)-MIN(Instances!C774:Instances!C774))</f>
        <v>0</v>
      </c>
      <c r="D774" s="1" cm="1">
        <f t="array" ref="D774">_xlfn.SWITCH($A$2,"average", AVERAGE(Instances!D774:Instances!D774),"median", MEDIAN(Instances!D774:Instances!D774),"min", MIN(Instances!D774:Instances!D774),"max", MAX(Instances!D774:Instances!D774),"diff", MAX(Instances!D774:Instances!D774)-MIN(Instances!D774:Instances!D774))</f>
        <v>0</v>
      </c>
      <c r="E774" s="1" cm="1">
        <f t="array" ref="E774">_xlfn.SWITCH($A$2,"average", AVERAGE(Instances!E774:Instances!E774),"median", MEDIAN(Instances!E774:Instances!E774),"min", MIN(Instances!E774:Instances!E774),"max", MAX(Instances!E774:Instances!E774),"diff", MAX(Instances!E774:Instances!E774)-MIN(Instances!E774:Instances!E774))</f>
        <v>0</v>
      </c>
      <c r="F774" s="1" cm="1">
        <f t="array" ref="F774">_xlfn.SWITCH($A$2,"average", AVERAGE(Instances!F774:Instances!F774),"median", MEDIAN(Instances!F774:Instances!F774),"min", MIN(Instances!F774:Instances!F774),"max", MAX(Instances!F774:Instances!F774),"diff", MAX(Instances!F774:Instances!F774)-MIN(Instances!F774:Instances!F774))</f>
        <v>0</v>
      </c>
      <c r="G774" s="1" cm="1">
        <f t="array" ref="G774">_xlfn.SWITCH($A$2,"average", AVERAGE(Instances!G774:Instances!G774),"median", MEDIAN(Instances!G774:Instances!G774),"min", MIN(Instances!G774:Instances!G774),"max", MAX(Instances!G774:Instances!G774),"diff", MAX(Instances!G774:Instances!G774)-MIN(Instances!G774:Instances!G774))</f>
        <v>0</v>
      </c>
      <c r="H774" s="1" cm="1">
        <f t="array" ref="H774">_xlfn.SWITCH($A$2,"average", AVERAGE(Instances!H774:Instances!H774),"median", MEDIAN(Instances!H774:Instances!H774),"min", MIN(Instances!H774:Instances!H774),"max", MAX(Instances!H774:Instances!H774),"diff", MAX(Instances!H774:Instances!H774)-MIN(Instances!H774:Instances!H774))</f>
        <v>0</v>
      </c>
      <c r="I774" s="1" cm="1">
        <f t="array" ref="I774">_xlfn.SWITCH($A$2,"average", AVERAGE(Instances!I774:Instances!I774),"median", MEDIAN(Instances!I774:Instances!I774),"min", MIN(Instances!I774:Instances!I774),"max", MAX(Instances!I774:Instances!I774),"diff", MAX(Instances!I774:Instances!I774)-MIN(Instances!I774:Instances!I774))</f>
        <v>0</v>
      </c>
      <c r="J774" s="1" cm="1">
        <f t="array" ref="J774">_xlfn.SWITCH($A$2,"average", AVERAGE(Instances!J774:Instances!J774),"median", MEDIAN(Instances!J774:Instances!J774),"min", MIN(Instances!J774:Instances!J774),"max", MAX(Instances!J774:Instances!J774),"diff", MAX(Instances!J774:Instances!J774)-MIN(Instances!J774:Instances!J774))</f>
        <v>0</v>
      </c>
      <c r="K774" s="1" cm="1">
        <f t="array" ref="K774">_xlfn.SWITCH($A$2,"average", AVERAGE(Instances!K774:Instances!K774),"median", MEDIAN(Instances!K774:Instances!K774),"min", MIN(Instances!K774:Instances!K774),"max", MAX(Instances!K774:Instances!K774),"diff", MAX(Instances!K774:Instances!K774)-MIN(Instances!K774:Instances!K774))</f>
        <v>0</v>
      </c>
      <c r="L774" s="1"/>
      <c r="M774" s="1" cm="1">
        <f t="array" ref="M774">_xlfn.SWITCH($A$2,"average", AVERAGE(Instances!M774:Instances!M774),"median", MEDIAN(Instances!M774:Instances!M774),"min", MIN(Instances!M774:Instances!M774),"max", MAX(Instances!M774:Instances!M774),"diff", MAX(Instances!M774:Instances!M774)-MIN(Instances!M774:Instances!M774))</f>
        <v>0</v>
      </c>
      <c r="N774" s="1" cm="1">
        <f t="array" ref="N774">_xlfn.SWITCH($A$2,"average", AVERAGE(Instances!N774:Instances!N774),"median", MEDIAN(Instances!N774:Instances!N774),"min", MIN(Instances!N774:Instances!N774),"max", MAX(Instances!N774:Instances!N774),"diff", MAX(Instances!N774:Instances!N774)-MIN(Instances!N774:Instances!N774))</f>
        <v>0</v>
      </c>
      <c r="O774" s="1"/>
      <c r="P774" s="1" cm="1">
        <f t="array" ref="P774">_xlfn.SWITCH($A$2,"average", AVERAGE(Instances!P774:Instances!P774),"median", MEDIAN(Instances!P774:Instances!P774),"min", MIN(Instances!P774:Instances!P774),"max", MAX(Instances!P774:Instances!P774),"diff", MAX(Instances!P774:Instances!P774)-MIN(Instances!P774:Instances!P774))</f>
        <v>0</v>
      </c>
      <c r="Q774" s="1" cm="1">
        <f t="array" ref="Q774">_xlfn.SWITCH($A$2,"average", AVERAGE(Instances!Q774:Instances!Q774),"median", MEDIAN(Instances!Q774:Instances!Q774),"min", MIN(Instances!Q774:Instances!Q774),"max", MAX(Instances!Q774:Instances!Q774),"diff", MAX(Instances!Q774:Instances!Q774)-MIN(Instances!Q774:Instances!Q774))</f>
        <v>0</v>
      </c>
      <c r="R774" s="1" cm="1">
        <f t="array" ref="R774">_xlfn.SWITCH($A$2,"average", AVERAGE(Instances!R774:Instances!R774),"median", MEDIAN(Instances!R774:Instances!R774),"min", MIN(Instances!R774:Instances!R774),"max", MAX(Instances!R774:Instances!R774),"diff", MAX(Instances!R774:Instances!R774)-MIN(Instances!R774:Instances!R774))</f>
        <v>0</v>
      </c>
      <c r="S774" s="1">
        <f>MIN($B774)</f>
        <v>0</v>
      </c>
      <c r="T774" s="1">
        <f>MIN($C774)</f>
        <v>0</v>
      </c>
      <c r="U774" s="1">
        <f>MIN($D774)</f>
        <v>0</v>
      </c>
      <c r="V774" s="1">
        <f>MIN($E774)</f>
        <v>0</v>
      </c>
      <c r="W774" s="1">
        <f>MIN($F774)</f>
        <v>0</v>
      </c>
      <c r="X774" s="1">
        <f>MIN($G774)</f>
        <v>0</v>
      </c>
      <c r="Y774" s="1">
        <f>MIN($H774)</f>
        <v>0</v>
      </c>
      <c r="Z774" s="1">
        <f>MIN($I774)</f>
        <v>0</v>
      </c>
      <c r="AA774" s="1">
        <f>MIN($J774)</f>
        <v>0</v>
      </c>
      <c r="AB774" s="1">
        <f>MIN($K774)</f>
        <v>0</v>
      </c>
      <c r="AC774" s="1">
        <f>MIN($M774)</f>
        <v>0</v>
      </c>
      <c r="AD774" s="1">
        <f>MIN($N774)</f>
        <v>0</v>
      </c>
      <c r="AE774" s="1">
        <f>MIN($P774)</f>
        <v>0</v>
      </c>
      <c r="AF774" s="1">
        <f>MIN($Q774)</f>
        <v>0</v>
      </c>
      <c r="AG774" s="1">
        <f>MIN($R774)</f>
        <v>0</v>
      </c>
      <c r="AH774" s="1">
        <f>MEDIAN($B774)</f>
        <v>0</v>
      </c>
      <c r="AI774" s="1">
        <f>MEDIAN($C774)</f>
        <v>0</v>
      </c>
      <c r="AJ774" s="1">
        <f>MEDIAN($D774)</f>
        <v>0</v>
      </c>
      <c r="AK774" s="1">
        <f>MEDIAN($E774)</f>
        <v>0</v>
      </c>
      <c r="AL774" s="1">
        <f>MEDIAN($F774)</f>
        <v>0</v>
      </c>
      <c r="AM774" s="1">
        <f>MEDIAN($G774)</f>
        <v>0</v>
      </c>
      <c r="AN774" s="1">
        <f>MEDIAN($H774)</f>
        <v>0</v>
      </c>
      <c r="AO774" s="1">
        <f>MEDIAN($I774)</f>
        <v>0</v>
      </c>
      <c r="AP774" s="1">
        <f>MEDIAN($J774)</f>
        <v>0</v>
      </c>
      <c r="AQ774" s="1">
        <f>MEDIAN($K774)</f>
        <v>0</v>
      </c>
      <c r="AR774" s="1">
        <f>MEDIAN($M774)</f>
        <v>0</v>
      </c>
      <c r="AS774" s="1">
        <f>MEDIAN($N774)</f>
        <v>0</v>
      </c>
      <c r="AT774" s="1">
        <f>MEDIAN($P774)</f>
        <v>0</v>
      </c>
      <c r="AU774" s="1">
        <f>MEDIAN($Q774)</f>
        <v>0</v>
      </c>
      <c r="AV774" s="1">
        <f>MEDIAN($R774)</f>
        <v>0</v>
      </c>
      <c r="AW774" s="1">
        <f>MAX($B774)</f>
        <v>0</v>
      </c>
      <c r="AX774" s="1">
        <f>MAX($C774)</f>
        <v>0</v>
      </c>
      <c r="AY774" s="1">
        <f>MAX($D774)</f>
        <v>0</v>
      </c>
      <c r="AZ774" s="1">
        <f>MAX($E774)</f>
        <v>0</v>
      </c>
      <c r="BA774" s="1">
        <f>MAX($F774)</f>
        <v>0</v>
      </c>
      <c r="BB774" s="1">
        <f>MAX($G774)</f>
        <v>0</v>
      </c>
      <c r="BC774" s="1">
        <f>MAX($H774)</f>
        <v>0</v>
      </c>
      <c r="BD774" s="1">
        <f>MAX($I774)</f>
        <v>0</v>
      </c>
      <c r="BE774" s="1">
        <f>MAX($J774)</f>
        <v>0</v>
      </c>
      <c r="BF774" s="1">
        <f>MAX($K774)</f>
        <v>0</v>
      </c>
      <c r="BG774" s="1">
        <f>MAX($M774)</f>
        <v>0</v>
      </c>
      <c r="BH774" s="1">
        <f>MAX($N774)</f>
        <v>0</v>
      </c>
      <c r="BI774" s="1">
        <f>MAX($P774)</f>
        <v>0</v>
      </c>
      <c r="BJ774" s="1">
        <f>MAX($Q774)</f>
        <v>0</v>
      </c>
      <c r="BK774" s="1">
        <f>MAX($R774)</f>
        <v>0</v>
      </c>
    </row>
    <row r="775" spans="1:63">
      <c r="A775" s="1" t="s">
        <v>289</v>
      </c>
      <c r="B775" s="1" cm="1">
        <f t="array" ref="B775">_xlfn.SWITCH($A$2,"average", AVERAGE(Instances!B775:Instances!B775),"median", MEDIAN(Instances!B775:Instances!B775),"min", MIN(Instances!B775:Instances!B775),"max", MAX(Instances!B775:Instances!B775),"diff", MAX(Instances!B775:Instances!B775)-MIN(Instances!B775:Instances!B775))</f>
        <v>0</v>
      </c>
      <c r="C775" s="1" cm="1">
        <f t="array" ref="C775">_xlfn.SWITCH($A$2,"average", AVERAGE(Instances!C775:Instances!C775),"median", MEDIAN(Instances!C775:Instances!C775),"min", MIN(Instances!C775:Instances!C775),"max", MAX(Instances!C775:Instances!C775),"diff", MAX(Instances!C775:Instances!C775)-MIN(Instances!C775:Instances!C775))</f>
        <v>0</v>
      </c>
      <c r="D775" s="1" cm="1">
        <f t="array" ref="D775">_xlfn.SWITCH($A$2,"average", AVERAGE(Instances!D775:Instances!D775),"median", MEDIAN(Instances!D775:Instances!D775),"min", MIN(Instances!D775:Instances!D775),"max", MAX(Instances!D775:Instances!D775),"diff", MAX(Instances!D775:Instances!D775)-MIN(Instances!D775:Instances!D775))</f>
        <v>0</v>
      </c>
      <c r="E775" s="1" cm="1">
        <f t="array" ref="E775">_xlfn.SWITCH($A$2,"average", AVERAGE(Instances!E775:Instances!E775),"median", MEDIAN(Instances!E775:Instances!E775),"min", MIN(Instances!E775:Instances!E775),"max", MAX(Instances!E775:Instances!E775),"diff", MAX(Instances!E775:Instances!E775)-MIN(Instances!E775:Instances!E775))</f>
        <v>0</v>
      </c>
      <c r="F775" s="1" cm="1">
        <f t="array" ref="F775">_xlfn.SWITCH($A$2,"average", AVERAGE(Instances!F775:Instances!F775),"median", MEDIAN(Instances!F775:Instances!F775),"min", MIN(Instances!F775:Instances!F775),"max", MAX(Instances!F775:Instances!F775),"diff", MAX(Instances!F775:Instances!F775)-MIN(Instances!F775:Instances!F775))</f>
        <v>0</v>
      </c>
      <c r="G775" s="1" cm="1">
        <f t="array" ref="G775">_xlfn.SWITCH($A$2,"average", AVERAGE(Instances!G775:Instances!G775),"median", MEDIAN(Instances!G775:Instances!G775),"min", MIN(Instances!G775:Instances!G775),"max", MAX(Instances!G775:Instances!G775),"diff", MAX(Instances!G775:Instances!G775)-MIN(Instances!G775:Instances!G775))</f>
        <v>0</v>
      </c>
      <c r="H775" s="1" cm="1">
        <f t="array" ref="H775">_xlfn.SWITCH($A$2,"average", AVERAGE(Instances!H775:Instances!H775),"median", MEDIAN(Instances!H775:Instances!H775),"min", MIN(Instances!H775:Instances!H775),"max", MAX(Instances!H775:Instances!H775),"diff", MAX(Instances!H775:Instances!H775)-MIN(Instances!H775:Instances!H775))</f>
        <v>0</v>
      </c>
      <c r="I775" s="1" cm="1">
        <f t="array" ref="I775">_xlfn.SWITCH($A$2,"average", AVERAGE(Instances!I775:Instances!I775),"median", MEDIAN(Instances!I775:Instances!I775),"min", MIN(Instances!I775:Instances!I775),"max", MAX(Instances!I775:Instances!I775),"diff", MAX(Instances!I775:Instances!I775)-MIN(Instances!I775:Instances!I775))</f>
        <v>0</v>
      </c>
      <c r="J775" s="1" cm="1">
        <f t="array" ref="J775">_xlfn.SWITCH($A$2,"average", AVERAGE(Instances!J775:Instances!J775),"median", MEDIAN(Instances!J775:Instances!J775),"min", MIN(Instances!J775:Instances!J775),"max", MAX(Instances!J775:Instances!J775),"diff", MAX(Instances!J775:Instances!J775)-MIN(Instances!J775:Instances!J775))</f>
        <v>0</v>
      </c>
      <c r="K775" s="1" cm="1">
        <f t="array" ref="K775">_xlfn.SWITCH($A$2,"average", AVERAGE(Instances!K775:Instances!K775),"median", MEDIAN(Instances!K775:Instances!K775),"min", MIN(Instances!K775:Instances!K775),"max", MAX(Instances!K775:Instances!K775),"diff", MAX(Instances!K775:Instances!K775)-MIN(Instances!K775:Instances!K775))</f>
        <v>0</v>
      </c>
      <c r="L775" s="1"/>
      <c r="M775" s="1" cm="1">
        <f t="array" ref="M775">_xlfn.SWITCH($A$2,"average", AVERAGE(Instances!M775:Instances!M775),"median", MEDIAN(Instances!M775:Instances!M775),"min", MIN(Instances!M775:Instances!M775),"max", MAX(Instances!M775:Instances!M775),"diff", MAX(Instances!M775:Instances!M775)-MIN(Instances!M775:Instances!M775))</f>
        <v>0</v>
      </c>
      <c r="N775" s="1" cm="1">
        <f t="array" ref="N775">_xlfn.SWITCH($A$2,"average", AVERAGE(Instances!N775:Instances!N775),"median", MEDIAN(Instances!N775:Instances!N775),"min", MIN(Instances!N775:Instances!N775),"max", MAX(Instances!N775:Instances!N775),"diff", MAX(Instances!N775:Instances!N775)-MIN(Instances!N775:Instances!N775))</f>
        <v>0</v>
      </c>
      <c r="O775" s="1"/>
      <c r="P775" s="1" cm="1">
        <f t="array" ref="P775">_xlfn.SWITCH($A$2,"average", AVERAGE(Instances!P775:Instances!P775),"median", MEDIAN(Instances!P775:Instances!P775),"min", MIN(Instances!P775:Instances!P775),"max", MAX(Instances!P775:Instances!P775),"diff", MAX(Instances!P775:Instances!P775)-MIN(Instances!P775:Instances!P775))</f>
        <v>0</v>
      </c>
      <c r="Q775" s="1" cm="1">
        <f t="array" ref="Q775">_xlfn.SWITCH($A$2,"average", AVERAGE(Instances!Q775:Instances!Q775),"median", MEDIAN(Instances!Q775:Instances!Q775),"min", MIN(Instances!Q775:Instances!Q775),"max", MAX(Instances!Q775:Instances!Q775),"diff", MAX(Instances!Q775:Instances!Q775)-MIN(Instances!Q775:Instances!Q775))</f>
        <v>0</v>
      </c>
      <c r="R775" s="1" cm="1">
        <f t="array" ref="R775">_xlfn.SWITCH($A$2,"average", AVERAGE(Instances!R775:Instances!R775),"median", MEDIAN(Instances!R775:Instances!R775),"min", MIN(Instances!R775:Instances!R775),"max", MAX(Instances!R775:Instances!R775),"diff", MAX(Instances!R775:Instances!R775)-MIN(Instances!R775:Instances!R775))</f>
        <v>0</v>
      </c>
      <c r="S775" s="1">
        <f>MIN($B775)</f>
        <v>0</v>
      </c>
      <c r="T775" s="1">
        <f>MIN($C775)</f>
        <v>0</v>
      </c>
      <c r="U775" s="1">
        <f>MIN($D775)</f>
        <v>0</v>
      </c>
      <c r="V775" s="1">
        <f>MIN($E775)</f>
        <v>0</v>
      </c>
      <c r="W775" s="1">
        <f>MIN($F775)</f>
        <v>0</v>
      </c>
      <c r="X775" s="1">
        <f>MIN($G775)</f>
        <v>0</v>
      </c>
      <c r="Y775" s="1">
        <f>MIN($H775)</f>
        <v>0</v>
      </c>
      <c r="Z775" s="1">
        <f>MIN($I775)</f>
        <v>0</v>
      </c>
      <c r="AA775" s="1">
        <f>MIN($J775)</f>
        <v>0</v>
      </c>
      <c r="AB775" s="1">
        <f>MIN($K775)</f>
        <v>0</v>
      </c>
      <c r="AC775" s="1">
        <f>MIN($M775)</f>
        <v>0</v>
      </c>
      <c r="AD775" s="1">
        <f>MIN($N775)</f>
        <v>0</v>
      </c>
      <c r="AE775" s="1">
        <f>MIN($P775)</f>
        <v>0</v>
      </c>
      <c r="AF775" s="1">
        <f>MIN($Q775)</f>
        <v>0</v>
      </c>
      <c r="AG775" s="1">
        <f>MIN($R775)</f>
        <v>0</v>
      </c>
      <c r="AH775" s="1">
        <f>MEDIAN($B775)</f>
        <v>0</v>
      </c>
      <c r="AI775" s="1">
        <f>MEDIAN($C775)</f>
        <v>0</v>
      </c>
      <c r="AJ775" s="1">
        <f>MEDIAN($D775)</f>
        <v>0</v>
      </c>
      <c r="AK775" s="1">
        <f>MEDIAN($E775)</f>
        <v>0</v>
      </c>
      <c r="AL775" s="1">
        <f>MEDIAN($F775)</f>
        <v>0</v>
      </c>
      <c r="AM775" s="1">
        <f>MEDIAN($G775)</f>
        <v>0</v>
      </c>
      <c r="AN775" s="1">
        <f>MEDIAN($H775)</f>
        <v>0</v>
      </c>
      <c r="AO775" s="1">
        <f>MEDIAN($I775)</f>
        <v>0</v>
      </c>
      <c r="AP775" s="1">
        <f>MEDIAN($J775)</f>
        <v>0</v>
      </c>
      <c r="AQ775" s="1">
        <f>MEDIAN($K775)</f>
        <v>0</v>
      </c>
      <c r="AR775" s="1">
        <f>MEDIAN($M775)</f>
        <v>0</v>
      </c>
      <c r="AS775" s="1">
        <f>MEDIAN($N775)</f>
        <v>0</v>
      </c>
      <c r="AT775" s="1">
        <f>MEDIAN($P775)</f>
        <v>0</v>
      </c>
      <c r="AU775" s="1">
        <f>MEDIAN($Q775)</f>
        <v>0</v>
      </c>
      <c r="AV775" s="1">
        <f>MEDIAN($R775)</f>
        <v>0</v>
      </c>
      <c r="AW775" s="1">
        <f>MAX($B775)</f>
        <v>0</v>
      </c>
      <c r="AX775" s="1">
        <f>MAX($C775)</f>
        <v>0</v>
      </c>
      <c r="AY775" s="1">
        <f>MAX($D775)</f>
        <v>0</v>
      </c>
      <c r="AZ775" s="1">
        <f>MAX($E775)</f>
        <v>0</v>
      </c>
      <c r="BA775" s="1">
        <f>MAX($F775)</f>
        <v>0</v>
      </c>
      <c r="BB775" s="1">
        <f>MAX($G775)</f>
        <v>0</v>
      </c>
      <c r="BC775" s="1">
        <f>MAX($H775)</f>
        <v>0</v>
      </c>
      <c r="BD775" s="1">
        <f>MAX($I775)</f>
        <v>0</v>
      </c>
      <c r="BE775" s="1">
        <f>MAX($J775)</f>
        <v>0</v>
      </c>
      <c r="BF775" s="1">
        <f>MAX($K775)</f>
        <v>0</v>
      </c>
      <c r="BG775" s="1">
        <f>MAX($M775)</f>
        <v>0</v>
      </c>
      <c r="BH775" s="1">
        <f>MAX($N775)</f>
        <v>0</v>
      </c>
      <c r="BI775" s="1">
        <f>MAX($P775)</f>
        <v>0</v>
      </c>
      <c r="BJ775" s="1">
        <f>MAX($Q775)</f>
        <v>0</v>
      </c>
      <c r="BK775" s="1">
        <f>MAX($R775)</f>
        <v>0</v>
      </c>
    </row>
    <row r="776" spans="1:63">
      <c r="A776" s="1" t="s">
        <v>290</v>
      </c>
      <c r="B776" s="1" cm="1">
        <f t="array" ref="B776">_xlfn.SWITCH($A$2,"average", AVERAGE(Instances!B776:Instances!B776),"median", MEDIAN(Instances!B776:Instances!B776),"min", MIN(Instances!B776:Instances!B776),"max", MAX(Instances!B776:Instances!B776),"diff", MAX(Instances!B776:Instances!B776)-MIN(Instances!B776:Instances!B776))</f>
        <v>0</v>
      </c>
      <c r="C776" s="1" cm="1">
        <f t="array" ref="C776">_xlfn.SWITCH($A$2,"average", AVERAGE(Instances!C776:Instances!C776),"median", MEDIAN(Instances!C776:Instances!C776),"min", MIN(Instances!C776:Instances!C776),"max", MAX(Instances!C776:Instances!C776),"diff", MAX(Instances!C776:Instances!C776)-MIN(Instances!C776:Instances!C776))</f>
        <v>0</v>
      </c>
      <c r="D776" s="1" cm="1">
        <f t="array" ref="D776">_xlfn.SWITCH($A$2,"average", AVERAGE(Instances!D776:Instances!D776),"median", MEDIAN(Instances!D776:Instances!D776),"min", MIN(Instances!D776:Instances!D776),"max", MAX(Instances!D776:Instances!D776),"diff", MAX(Instances!D776:Instances!D776)-MIN(Instances!D776:Instances!D776))</f>
        <v>0</v>
      </c>
      <c r="E776" s="1" cm="1">
        <f t="array" ref="E776">_xlfn.SWITCH($A$2,"average", AVERAGE(Instances!E776:Instances!E776),"median", MEDIAN(Instances!E776:Instances!E776),"min", MIN(Instances!E776:Instances!E776),"max", MAX(Instances!E776:Instances!E776),"diff", MAX(Instances!E776:Instances!E776)-MIN(Instances!E776:Instances!E776))</f>
        <v>0</v>
      </c>
      <c r="F776" s="1" cm="1">
        <f t="array" ref="F776">_xlfn.SWITCH($A$2,"average", AVERAGE(Instances!F776:Instances!F776),"median", MEDIAN(Instances!F776:Instances!F776),"min", MIN(Instances!F776:Instances!F776),"max", MAX(Instances!F776:Instances!F776),"diff", MAX(Instances!F776:Instances!F776)-MIN(Instances!F776:Instances!F776))</f>
        <v>0</v>
      </c>
      <c r="G776" s="1" cm="1">
        <f t="array" ref="G776">_xlfn.SWITCH($A$2,"average", AVERAGE(Instances!G776:Instances!G776),"median", MEDIAN(Instances!G776:Instances!G776),"min", MIN(Instances!G776:Instances!G776),"max", MAX(Instances!G776:Instances!G776),"diff", MAX(Instances!G776:Instances!G776)-MIN(Instances!G776:Instances!G776))</f>
        <v>0</v>
      </c>
      <c r="H776" s="1" cm="1">
        <f t="array" ref="H776">_xlfn.SWITCH($A$2,"average", AVERAGE(Instances!H776:Instances!H776),"median", MEDIAN(Instances!H776:Instances!H776),"min", MIN(Instances!H776:Instances!H776),"max", MAX(Instances!H776:Instances!H776),"diff", MAX(Instances!H776:Instances!H776)-MIN(Instances!H776:Instances!H776))</f>
        <v>0</v>
      </c>
      <c r="I776" s="1" cm="1">
        <f t="array" ref="I776">_xlfn.SWITCH($A$2,"average", AVERAGE(Instances!I776:Instances!I776),"median", MEDIAN(Instances!I776:Instances!I776),"min", MIN(Instances!I776:Instances!I776),"max", MAX(Instances!I776:Instances!I776),"diff", MAX(Instances!I776:Instances!I776)-MIN(Instances!I776:Instances!I776))</f>
        <v>0</v>
      </c>
      <c r="J776" s="1" cm="1">
        <f t="array" ref="J776">_xlfn.SWITCH($A$2,"average", AVERAGE(Instances!J776:Instances!J776),"median", MEDIAN(Instances!J776:Instances!J776),"min", MIN(Instances!J776:Instances!J776),"max", MAX(Instances!J776:Instances!J776),"diff", MAX(Instances!J776:Instances!J776)-MIN(Instances!J776:Instances!J776))</f>
        <v>0</v>
      </c>
      <c r="K776" s="1" cm="1">
        <f t="array" ref="K776">_xlfn.SWITCH($A$2,"average", AVERAGE(Instances!K776:Instances!K776),"median", MEDIAN(Instances!K776:Instances!K776),"min", MIN(Instances!K776:Instances!K776),"max", MAX(Instances!K776:Instances!K776),"diff", MAX(Instances!K776:Instances!K776)-MIN(Instances!K776:Instances!K776))</f>
        <v>0</v>
      </c>
      <c r="L776" s="1"/>
      <c r="M776" s="1" cm="1">
        <f t="array" ref="M776">_xlfn.SWITCH($A$2,"average", AVERAGE(Instances!M776:Instances!M776),"median", MEDIAN(Instances!M776:Instances!M776),"min", MIN(Instances!M776:Instances!M776),"max", MAX(Instances!M776:Instances!M776),"diff", MAX(Instances!M776:Instances!M776)-MIN(Instances!M776:Instances!M776))</f>
        <v>0</v>
      </c>
      <c r="N776" s="1" cm="1">
        <f t="array" ref="N776">_xlfn.SWITCH($A$2,"average", AVERAGE(Instances!N776:Instances!N776),"median", MEDIAN(Instances!N776:Instances!N776),"min", MIN(Instances!N776:Instances!N776),"max", MAX(Instances!N776:Instances!N776),"diff", MAX(Instances!N776:Instances!N776)-MIN(Instances!N776:Instances!N776))</f>
        <v>0</v>
      </c>
      <c r="O776" s="1"/>
      <c r="P776" s="1" cm="1">
        <f t="array" ref="P776">_xlfn.SWITCH($A$2,"average", AVERAGE(Instances!P776:Instances!P776),"median", MEDIAN(Instances!P776:Instances!P776),"min", MIN(Instances!P776:Instances!P776),"max", MAX(Instances!P776:Instances!P776),"diff", MAX(Instances!P776:Instances!P776)-MIN(Instances!P776:Instances!P776))</f>
        <v>0</v>
      </c>
      <c r="Q776" s="1" cm="1">
        <f t="array" ref="Q776">_xlfn.SWITCH($A$2,"average", AVERAGE(Instances!Q776:Instances!Q776),"median", MEDIAN(Instances!Q776:Instances!Q776),"min", MIN(Instances!Q776:Instances!Q776),"max", MAX(Instances!Q776:Instances!Q776),"diff", MAX(Instances!Q776:Instances!Q776)-MIN(Instances!Q776:Instances!Q776))</f>
        <v>0</v>
      </c>
      <c r="R776" s="1" cm="1">
        <f t="array" ref="R776">_xlfn.SWITCH($A$2,"average", AVERAGE(Instances!R776:Instances!R776),"median", MEDIAN(Instances!R776:Instances!R776),"min", MIN(Instances!R776:Instances!R776),"max", MAX(Instances!R776:Instances!R776),"diff", MAX(Instances!R776:Instances!R776)-MIN(Instances!R776:Instances!R776))</f>
        <v>0</v>
      </c>
      <c r="S776" s="1">
        <f>MIN($B776)</f>
        <v>0</v>
      </c>
      <c r="T776" s="1">
        <f>MIN($C776)</f>
        <v>0</v>
      </c>
      <c r="U776" s="1">
        <f>MIN($D776)</f>
        <v>0</v>
      </c>
      <c r="V776" s="1">
        <f>MIN($E776)</f>
        <v>0</v>
      </c>
      <c r="W776" s="1">
        <f>MIN($F776)</f>
        <v>0</v>
      </c>
      <c r="X776" s="1">
        <f>MIN($G776)</f>
        <v>0</v>
      </c>
      <c r="Y776" s="1">
        <f>MIN($H776)</f>
        <v>0</v>
      </c>
      <c r="Z776" s="1">
        <f>MIN($I776)</f>
        <v>0</v>
      </c>
      <c r="AA776" s="1">
        <f>MIN($J776)</f>
        <v>0</v>
      </c>
      <c r="AB776" s="1">
        <f>MIN($K776)</f>
        <v>0</v>
      </c>
      <c r="AC776" s="1">
        <f>MIN($M776)</f>
        <v>0</v>
      </c>
      <c r="AD776" s="1">
        <f>MIN($N776)</f>
        <v>0</v>
      </c>
      <c r="AE776" s="1">
        <f>MIN($P776)</f>
        <v>0</v>
      </c>
      <c r="AF776" s="1">
        <f>MIN($Q776)</f>
        <v>0</v>
      </c>
      <c r="AG776" s="1">
        <f>MIN($R776)</f>
        <v>0</v>
      </c>
      <c r="AH776" s="1">
        <f>MEDIAN($B776)</f>
        <v>0</v>
      </c>
      <c r="AI776" s="1">
        <f>MEDIAN($C776)</f>
        <v>0</v>
      </c>
      <c r="AJ776" s="1">
        <f>MEDIAN($D776)</f>
        <v>0</v>
      </c>
      <c r="AK776" s="1">
        <f>MEDIAN($E776)</f>
        <v>0</v>
      </c>
      <c r="AL776" s="1">
        <f>MEDIAN($F776)</f>
        <v>0</v>
      </c>
      <c r="AM776" s="1">
        <f>MEDIAN($G776)</f>
        <v>0</v>
      </c>
      <c r="AN776" s="1">
        <f>MEDIAN($H776)</f>
        <v>0</v>
      </c>
      <c r="AO776" s="1">
        <f>MEDIAN($I776)</f>
        <v>0</v>
      </c>
      <c r="AP776" s="1">
        <f>MEDIAN($J776)</f>
        <v>0</v>
      </c>
      <c r="AQ776" s="1">
        <f>MEDIAN($K776)</f>
        <v>0</v>
      </c>
      <c r="AR776" s="1">
        <f>MEDIAN($M776)</f>
        <v>0</v>
      </c>
      <c r="AS776" s="1">
        <f>MEDIAN($N776)</f>
        <v>0</v>
      </c>
      <c r="AT776" s="1">
        <f>MEDIAN($P776)</f>
        <v>0</v>
      </c>
      <c r="AU776" s="1">
        <f>MEDIAN($Q776)</f>
        <v>0</v>
      </c>
      <c r="AV776" s="1">
        <f>MEDIAN($R776)</f>
        <v>0</v>
      </c>
      <c r="AW776" s="1">
        <f>MAX($B776)</f>
        <v>0</v>
      </c>
      <c r="AX776" s="1">
        <f>MAX($C776)</f>
        <v>0</v>
      </c>
      <c r="AY776" s="1">
        <f>MAX($D776)</f>
        <v>0</v>
      </c>
      <c r="AZ776" s="1">
        <f>MAX($E776)</f>
        <v>0</v>
      </c>
      <c r="BA776" s="1">
        <f>MAX($F776)</f>
        <v>0</v>
      </c>
      <c r="BB776" s="1">
        <f>MAX($G776)</f>
        <v>0</v>
      </c>
      <c r="BC776" s="1">
        <f>MAX($H776)</f>
        <v>0</v>
      </c>
      <c r="BD776" s="1">
        <f>MAX($I776)</f>
        <v>0</v>
      </c>
      <c r="BE776" s="1">
        <f>MAX($J776)</f>
        <v>0</v>
      </c>
      <c r="BF776" s="1">
        <f>MAX($K776)</f>
        <v>0</v>
      </c>
      <c r="BG776" s="1">
        <f>MAX($M776)</f>
        <v>0</v>
      </c>
      <c r="BH776" s="1">
        <f>MAX($N776)</f>
        <v>0</v>
      </c>
      <c r="BI776" s="1">
        <f>MAX($P776)</f>
        <v>0</v>
      </c>
      <c r="BJ776" s="1">
        <f>MAX($Q776)</f>
        <v>0</v>
      </c>
      <c r="BK776" s="1">
        <f>MAX($R776)</f>
        <v>0</v>
      </c>
    </row>
    <row r="777" spans="1:63">
      <c r="A777" s="1" t="s">
        <v>291</v>
      </c>
      <c r="B777" s="1" cm="1">
        <f t="array" ref="B777">_xlfn.SWITCH($A$2,"average", AVERAGE(Instances!B777:Instances!B777),"median", MEDIAN(Instances!B777:Instances!B777),"min", MIN(Instances!B777:Instances!B777),"max", MAX(Instances!B777:Instances!B777),"diff", MAX(Instances!B777:Instances!B777)-MIN(Instances!B777:Instances!B777))</f>
        <v>0</v>
      </c>
      <c r="C777" s="1" cm="1">
        <f t="array" ref="C777">_xlfn.SWITCH($A$2,"average", AVERAGE(Instances!C777:Instances!C777),"median", MEDIAN(Instances!C777:Instances!C777),"min", MIN(Instances!C777:Instances!C777),"max", MAX(Instances!C777:Instances!C777),"diff", MAX(Instances!C777:Instances!C777)-MIN(Instances!C777:Instances!C777))</f>
        <v>0</v>
      </c>
      <c r="D777" s="1" cm="1">
        <f t="array" ref="D777">_xlfn.SWITCH($A$2,"average", AVERAGE(Instances!D777:Instances!D777),"median", MEDIAN(Instances!D777:Instances!D777),"min", MIN(Instances!D777:Instances!D777),"max", MAX(Instances!D777:Instances!D777),"diff", MAX(Instances!D777:Instances!D777)-MIN(Instances!D777:Instances!D777))</f>
        <v>0</v>
      </c>
      <c r="E777" s="1" cm="1">
        <f t="array" ref="E777">_xlfn.SWITCH($A$2,"average", AVERAGE(Instances!E777:Instances!E777),"median", MEDIAN(Instances!E777:Instances!E777),"min", MIN(Instances!E777:Instances!E777),"max", MAX(Instances!E777:Instances!E777),"diff", MAX(Instances!E777:Instances!E777)-MIN(Instances!E777:Instances!E777))</f>
        <v>0</v>
      </c>
      <c r="F777" s="1" cm="1">
        <f t="array" ref="F777">_xlfn.SWITCH($A$2,"average", AVERAGE(Instances!F777:Instances!F777),"median", MEDIAN(Instances!F777:Instances!F777),"min", MIN(Instances!F777:Instances!F777),"max", MAX(Instances!F777:Instances!F777),"diff", MAX(Instances!F777:Instances!F777)-MIN(Instances!F777:Instances!F777))</f>
        <v>0</v>
      </c>
      <c r="G777" s="1" cm="1">
        <f t="array" ref="G777">_xlfn.SWITCH($A$2,"average", AVERAGE(Instances!G777:Instances!G777),"median", MEDIAN(Instances!G777:Instances!G777),"min", MIN(Instances!G777:Instances!G777),"max", MAX(Instances!G777:Instances!G777),"diff", MAX(Instances!G777:Instances!G777)-MIN(Instances!G777:Instances!G777))</f>
        <v>0</v>
      </c>
      <c r="H777" s="1" cm="1">
        <f t="array" ref="H777">_xlfn.SWITCH($A$2,"average", AVERAGE(Instances!H777:Instances!H777),"median", MEDIAN(Instances!H777:Instances!H777),"min", MIN(Instances!H777:Instances!H777),"max", MAX(Instances!H777:Instances!H777),"diff", MAX(Instances!H777:Instances!H777)-MIN(Instances!H777:Instances!H777))</f>
        <v>0</v>
      </c>
      <c r="I777" s="1" cm="1">
        <f t="array" ref="I777">_xlfn.SWITCH($A$2,"average", AVERAGE(Instances!I777:Instances!I777),"median", MEDIAN(Instances!I777:Instances!I777),"min", MIN(Instances!I777:Instances!I777),"max", MAX(Instances!I777:Instances!I777),"diff", MAX(Instances!I777:Instances!I777)-MIN(Instances!I777:Instances!I777))</f>
        <v>0</v>
      </c>
      <c r="J777" s="1" cm="1">
        <f t="array" ref="J777">_xlfn.SWITCH($A$2,"average", AVERAGE(Instances!J777:Instances!J777),"median", MEDIAN(Instances!J777:Instances!J777),"min", MIN(Instances!J777:Instances!J777),"max", MAX(Instances!J777:Instances!J777),"diff", MAX(Instances!J777:Instances!J777)-MIN(Instances!J777:Instances!J777))</f>
        <v>0</v>
      </c>
      <c r="K777" s="1" cm="1">
        <f t="array" ref="K777">_xlfn.SWITCH($A$2,"average", AVERAGE(Instances!K777:Instances!K777),"median", MEDIAN(Instances!K777:Instances!K777),"min", MIN(Instances!K777:Instances!K777),"max", MAX(Instances!K777:Instances!K777),"diff", MAX(Instances!K777:Instances!K777)-MIN(Instances!K777:Instances!K777))</f>
        <v>0</v>
      </c>
      <c r="L777" s="1"/>
      <c r="M777" s="1" cm="1">
        <f t="array" ref="M777">_xlfn.SWITCH($A$2,"average", AVERAGE(Instances!M777:Instances!M777),"median", MEDIAN(Instances!M777:Instances!M777),"min", MIN(Instances!M777:Instances!M777),"max", MAX(Instances!M777:Instances!M777),"diff", MAX(Instances!M777:Instances!M777)-MIN(Instances!M777:Instances!M777))</f>
        <v>0</v>
      </c>
      <c r="N777" s="1" cm="1">
        <f t="array" ref="N777">_xlfn.SWITCH($A$2,"average", AVERAGE(Instances!N777:Instances!N777),"median", MEDIAN(Instances!N777:Instances!N777),"min", MIN(Instances!N777:Instances!N777),"max", MAX(Instances!N777:Instances!N777),"diff", MAX(Instances!N777:Instances!N777)-MIN(Instances!N777:Instances!N777))</f>
        <v>0</v>
      </c>
      <c r="O777" s="1"/>
      <c r="P777" s="1" cm="1">
        <f t="array" ref="P777">_xlfn.SWITCH($A$2,"average", AVERAGE(Instances!P777:Instances!P777),"median", MEDIAN(Instances!P777:Instances!P777),"min", MIN(Instances!P777:Instances!P777),"max", MAX(Instances!P777:Instances!P777),"diff", MAX(Instances!P777:Instances!P777)-MIN(Instances!P777:Instances!P777))</f>
        <v>0</v>
      </c>
      <c r="Q777" s="1" cm="1">
        <f t="array" ref="Q777">_xlfn.SWITCH($A$2,"average", AVERAGE(Instances!Q777:Instances!Q777),"median", MEDIAN(Instances!Q777:Instances!Q777),"min", MIN(Instances!Q777:Instances!Q777),"max", MAX(Instances!Q777:Instances!Q777),"diff", MAX(Instances!Q777:Instances!Q777)-MIN(Instances!Q777:Instances!Q777))</f>
        <v>0</v>
      </c>
      <c r="R777" s="1" cm="1">
        <f t="array" ref="R777">_xlfn.SWITCH($A$2,"average", AVERAGE(Instances!R777:Instances!R777),"median", MEDIAN(Instances!R777:Instances!R777),"min", MIN(Instances!R777:Instances!R777),"max", MAX(Instances!R777:Instances!R777),"diff", MAX(Instances!R777:Instances!R777)-MIN(Instances!R777:Instances!R777))</f>
        <v>0</v>
      </c>
      <c r="S777" s="1">
        <f>MIN($B777)</f>
        <v>0</v>
      </c>
      <c r="T777" s="1">
        <f>MIN($C777)</f>
        <v>0</v>
      </c>
      <c r="U777" s="1">
        <f>MIN($D777)</f>
        <v>0</v>
      </c>
      <c r="V777" s="1">
        <f>MIN($E777)</f>
        <v>0</v>
      </c>
      <c r="W777" s="1">
        <f>MIN($F777)</f>
        <v>0</v>
      </c>
      <c r="X777" s="1">
        <f>MIN($G777)</f>
        <v>0</v>
      </c>
      <c r="Y777" s="1">
        <f>MIN($H777)</f>
        <v>0</v>
      </c>
      <c r="Z777" s="1">
        <f>MIN($I777)</f>
        <v>0</v>
      </c>
      <c r="AA777" s="1">
        <f>MIN($J777)</f>
        <v>0</v>
      </c>
      <c r="AB777" s="1">
        <f>MIN($K777)</f>
        <v>0</v>
      </c>
      <c r="AC777" s="1">
        <f>MIN($M777)</f>
        <v>0</v>
      </c>
      <c r="AD777" s="1">
        <f>MIN($N777)</f>
        <v>0</v>
      </c>
      <c r="AE777" s="1">
        <f>MIN($P777)</f>
        <v>0</v>
      </c>
      <c r="AF777" s="1">
        <f>MIN($Q777)</f>
        <v>0</v>
      </c>
      <c r="AG777" s="1">
        <f>MIN($R777)</f>
        <v>0</v>
      </c>
      <c r="AH777" s="1">
        <f>MEDIAN($B777)</f>
        <v>0</v>
      </c>
      <c r="AI777" s="1">
        <f>MEDIAN($C777)</f>
        <v>0</v>
      </c>
      <c r="AJ777" s="1">
        <f>MEDIAN($D777)</f>
        <v>0</v>
      </c>
      <c r="AK777" s="1">
        <f>MEDIAN($E777)</f>
        <v>0</v>
      </c>
      <c r="AL777" s="1">
        <f>MEDIAN($F777)</f>
        <v>0</v>
      </c>
      <c r="AM777" s="1">
        <f>MEDIAN($G777)</f>
        <v>0</v>
      </c>
      <c r="AN777" s="1">
        <f>MEDIAN($H777)</f>
        <v>0</v>
      </c>
      <c r="AO777" s="1">
        <f>MEDIAN($I777)</f>
        <v>0</v>
      </c>
      <c r="AP777" s="1">
        <f>MEDIAN($J777)</f>
        <v>0</v>
      </c>
      <c r="AQ777" s="1">
        <f>MEDIAN($K777)</f>
        <v>0</v>
      </c>
      <c r="AR777" s="1">
        <f>MEDIAN($M777)</f>
        <v>0</v>
      </c>
      <c r="AS777" s="1">
        <f>MEDIAN($N777)</f>
        <v>0</v>
      </c>
      <c r="AT777" s="1">
        <f>MEDIAN($P777)</f>
        <v>0</v>
      </c>
      <c r="AU777" s="1">
        <f>MEDIAN($Q777)</f>
        <v>0</v>
      </c>
      <c r="AV777" s="1">
        <f>MEDIAN($R777)</f>
        <v>0</v>
      </c>
      <c r="AW777" s="1">
        <f>MAX($B777)</f>
        <v>0</v>
      </c>
      <c r="AX777" s="1">
        <f>MAX($C777)</f>
        <v>0</v>
      </c>
      <c r="AY777" s="1">
        <f>MAX($D777)</f>
        <v>0</v>
      </c>
      <c r="AZ777" s="1">
        <f>MAX($E777)</f>
        <v>0</v>
      </c>
      <c r="BA777" s="1">
        <f>MAX($F777)</f>
        <v>0</v>
      </c>
      <c r="BB777" s="1">
        <f>MAX($G777)</f>
        <v>0</v>
      </c>
      <c r="BC777" s="1">
        <f>MAX($H777)</f>
        <v>0</v>
      </c>
      <c r="BD777" s="1">
        <f>MAX($I777)</f>
        <v>0</v>
      </c>
      <c r="BE777" s="1">
        <f>MAX($J777)</f>
        <v>0</v>
      </c>
      <c r="BF777" s="1">
        <f>MAX($K777)</f>
        <v>0</v>
      </c>
      <c r="BG777" s="1">
        <f>MAX($M777)</f>
        <v>0</v>
      </c>
      <c r="BH777" s="1">
        <f>MAX($N777)</f>
        <v>0</v>
      </c>
      <c r="BI777" s="1">
        <f>MAX($P777)</f>
        <v>0</v>
      </c>
      <c r="BJ777" s="1">
        <f>MAX($Q777)</f>
        <v>0</v>
      </c>
      <c r="BK777" s="1">
        <f>MAX($R777)</f>
        <v>0</v>
      </c>
    </row>
    <row r="778" spans="1:63">
      <c r="A778" s="1" t="s">
        <v>292</v>
      </c>
      <c r="B778" s="1" cm="1">
        <f t="array" ref="B778">_xlfn.SWITCH($A$2,"average", AVERAGE(Instances!B778:Instances!B778),"median", MEDIAN(Instances!B778:Instances!B778),"min", MIN(Instances!B778:Instances!B778),"max", MAX(Instances!B778:Instances!B778),"diff", MAX(Instances!B778:Instances!B778)-MIN(Instances!B778:Instances!B778))</f>
        <v>0</v>
      </c>
      <c r="C778" s="1" cm="1">
        <f t="array" ref="C778">_xlfn.SWITCH($A$2,"average", AVERAGE(Instances!C778:Instances!C778),"median", MEDIAN(Instances!C778:Instances!C778),"min", MIN(Instances!C778:Instances!C778),"max", MAX(Instances!C778:Instances!C778),"diff", MAX(Instances!C778:Instances!C778)-MIN(Instances!C778:Instances!C778))</f>
        <v>0</v>
      </c>
      <c r="D778" s="1" cm="1">
        <f t="array" ref="D778">_xlfn.SWITCH($A$2,"average", AVERAGE(Instances!D778:Instances!D778),"median", MEDIAN(Instances!D778:Instances!D778),"min", MIN(Instances!D778:Instances!D778),"max", MAX(Instances!D778:Instances!D778),"diff", MAX(Instances!D778:Instances!D778)-MIN(Instances!D778:Instances!D778))</f>
        <v>0</v>
      </c>
      <c r="E778" s="1" cm="1">
        <f t="array" ref="E778">_xlfn.SWITCH($A$2,"average", AVERAGE(Instances!E778:Instances!E778),"median", MEDIAN(Instances!E778:Instances!E778),"min", MIN(Instances!E778:Instances!E778),"max", MAX(Instances!E778:Instances!E778),"diff", MAX(Instances!E778:Instances!E778)-MIN(Instances!E778:Instances!E778))</f>
        <v>0</v>
      </c>
      <c r="F778" s="1" cm="1">
        <f t="array" ref="F778">_xlfn.SWITCH($A$2,"average", AVERAGE(Instances!F778:Instances!F778),"median", MEDIAN(Instances!F778:Instances!F778),"min", MIN(Instances!F778:Instances!F778),"max", MAX(Instances!F778:Instances!F778),"diff", MAX(Instances!F778:Instances!F778)-MIN(Instances!F778:Instances!F778))</f>
        <v>0</v>
      </c>
      <c r="G778" s="1" cm="1">
        <f t="array" ref="G778">_xlfn.SWITCH($A$2,"average", AVERAGE(Instances!G778:Instances!G778),"median", MEDIAN(Instances!G778:Instances!G778),"min", MIN(Instances!G778:Instances!G778),"max", MAX(Instances!G778:Instances!G778),"diff", MAX(Instances!G778:Instances!G778)-MIN(Instances!G778:Instances!G778))</f>
        <v>0</v>
      </c>
      <c r="H778" s="1" cm="1">
        <f t="array" ref="H778">_xlfn.SWITCH($A$2,"average", AVERAGE(Instances!H778:Instances!H778),"median", MEDIAN(Instances!H778:Instances!H778),"min", MIN(Instances!H778:Instances!H778),"max", MAX(Instances!H778:Instances!H778),"diff", MAX(Instances!H778:Instances!H778)-MIN(Instances!H778:Instances!H778))</f>
        <v>0</v>
      </c>
      <c r="I778" s="1" cm="1">
        <f t="array" ref="I778">_xlfn.SWITCH($A$2,"average", AVERAGE(Instances!I778:Instances!I778),"median", MEDIAN(Instances!I778:Instances!I778),"min", MIN(Instances!I778:Instances!I778),"max", MAX(Instances!I778:Instances!I778),"diff", MAX(Instances!I778:Instances!I778)-MIN(Instances!I778:Instances!I778))</f>
        <v>0</v>
      </c>
      <c r="J778" s="1" cm="1">
        <f t="array" ref="J778">_xlfn.SWITCH($A$2,"average", AVERAGE(Instances!J778:Instances!J778),"median", MEDIAN(Instances!J778:Instances!J778),"min", MIN(Instances!J778:Instances!J778),"max", MAX(Instances!J778:Instances!J778),"diff", MAX(Instances!J778:Instances!J778)-MIN(Instances!J778:Instances!J778))</f>
        <v>0</v>
      </c>
      <c r="K778" s="1" cm="1">
        <f t="array" ref="K778">_xlfn.SWITCH($A$2,"average", AVERAGE(Instances!K778:Instances!K778),"median", MEDIAN(Instances!K778:Instances!K778),"min", MIN(Instances!K778:Instances!K778),"max", MAX(Instances!K778:Instances!K778),"diff", MAX(Instances!K778:Instances!K778)-MIN(Instances!K778:Instances!K778))</f>
        <v>0</v>
      </c>
      <c r="L778" s="1"/>
      <c r="M778" s="1" cm="1">
        <f t="array" ref="M778">_xlfn.SWITCH($A$2,"average", AVERAGE(Instances!M778:Instances!M778),"median", MEDIAN(Instances!M778:Instances!M778),"min", MIN(Instances!M778:Instances!M778),"max", MAX(Instances!M778:Instances!M778),"diff", MAX(Instances!M778:Instances!M778)-MIN(Instances!M778:Instances!M778))</f>
        <v>0</v>
      </c>
      <c r="N778" s="1" cm="1">
        <f t="array" ref="N778">_xlfn.SWITCH($A$2,"average", AVERAGE(Instances!N778:Instances!N778),"median", MEDIAN(Instances!N778:Instances!N778),"min", MIN(Instances!N778:Instances!N778),"max", MAX(Instances!N778:Instances!N778),"diff", MAX(Instances!N778:Instances!N778)-MIN(Instances!N778:Instances!N778))</f>
        <v>0</v>
      </c>
      <c r="O778" s="1"/>
      <c r="P778" s="1" cm="1">
        <f t="array" ref="P778">_xlfn.SWITCH($A$2,"average", AVERAGE(Instances!P778:Instances!P778),"median", MEDIAN(Instances!P778:Instances!P778),"min", MIN(Instances!P778:Instances!P778),"max", MAX(Instances!P778:Instances!P778),"diff", MAX(Instances!P778:Instances!P778)-MIN(Instances!P778:Instances!P778))</f>
        <v>0</v>
      </c>
      <c r="Q778" s="1" cm="1">
        <f t="array" ref="Q778">_xlfn.SWITCH($A$2,"average", AVERAGE(Instances!Q778:Instances!Q778),"median", MEDIAN(Instances!Q778:Instances!Q778),"min", MIN(Instances!Q778:Instances!Q778),"max", MAX(Instances!Q778:Instances!Q778),"diff", MAX(Instances!Q778:Instances!Q778)-MIN(Instances!Q778:Instances!Q778))</f>
        <v>0</v>
      </c>
      <c r="R778" s="1" cm="1">
        <f t="array" ref="R778">_xlfn.SWITCH($A$2,"average", AVERAGE(Instances!R778:Instances!R778),"median", MEDIAN(Instances!R778:Instances!R778),"min", MIN(Instances!R778:Instances!R778),"max", MAX(Instances!R778:Instances!R778),"diff", MAX(Instances!R778:Instances!R778)-MIN(Instances!R778:Instances!R778))</f>
        <v>0</v>
      </c>
      <c r="S778" s="1">
        <f>MIN($B778)</f>
        <v>0</v>
      </c>
      <c r="T778" s="1">
        <f>MIN($C778)</f>
        <v>0</v>
      </c>
      <c r="U778" s="1">
        <f>MIN($D778)</f>
        <v>0</v>
      </c>
      <c r="V778" s="1">
        <f>MIN($E778)</f>
        <v>0</v>
      </c>
      <c r="W778" s="1">
        <f>MIN($F778)</f>
        <v>0</v>
      </c>
      <c r="X778" s="1">
        <f>MIN($G778)</f>
        <v>0</v>
      </c>
      <c r="Y778" s="1">
        <f>MIN($H778)</f>
        <v>0</v>
      </c>
      <c r="Z778" s="1">
        <f>MIN($I778)</f>
        <v>0</v>
      </c>
      <c r="AA778" s="1">
        <f>MIN($J778)</f>
        <v>0</v>
      </c>
      <c r="AB778" s="1">
        <f>MIN($K778)</f>
        <v>0</v>
      </c>
      <c r="AC778" s="1">
        <f>MIN($M778)</f>
        <v>0</v>
      </c>
      <c r="AD778" s="1">
        <f>MIN($N778)</f>
        <v>0</v>
      </c>
      <c r="AE778" s="1">
        <f>MIN($P778)</f>
        <v>0</v>
      </c>
      <c r="AF778" s="1">
        <f>MIN($Q778)</f>
        <v>0</v>
      </c>
      <c r="AG778" s="1">
        <f>MIN($R778)</f>
        <v>0</v>
      </c>
      <c r="AH778" s="1">
        <f>MEDIAN($B778)</f>
        <v>0</v>
      </c>
      <c r="AI778" s="1">
        <f>MEDIAN($C778)</f>
        <v>0</v>
      </c>
      <c r="AJ778" s="1">
        <f>MEDIAN($D778)</f>
        <v>0</v>
      </c>
      <c r="AK778" s="1">
        <f>MEDIAN($E778)</f>
        <v>0</v>
      </c>
      <c r="AL778" s="1">
        <f>MEDIAN($F778)</f>
        <v>0</v>
      </c>
      <c r="AM778" s="1">
        <f>MEDIAN($G778)</f>
        <v>0</v>
      </c>
      <c r="AN778" s="1">
        <f>MEDIAN($H778)</f>
        <v>0</v>
      </c>
      <c r="AO778" s="1">
        <f>MEDIAN($I778)</f>
        <v>0</v>
      </c>
      <c r="AP778" s="1">
        <f>MEDIAN($J778)</f>
        <v>0</v>
      </c>
      <c r="AQ778" s="1">
        <f>MEDIAN($K778)</f>
        <v>0</v>
      </c>
      <c r="AR778" s="1">
        <f>MEDIAN($M778)</f>
        <v>0</v>
      </c>
      <c r="AS778" s="1">
        <f>MEDIAN($N778)</f>
        <v>0</v>
      </c>
      <c r="AT778" s="1">
        <f>MEDIAN($P778)</f>
        <v>0</v>
      </c>
      <c r="AU778" s="1">
        <f>MEDIAN($Q778)</f>
        <v>0</v>
      </c>
      <c r="AV778" s="1">
        <f>MEDIAN($R778)</f>
        <v>0</v>
      </c>
      <c r="AW778" s="1">
        <f>MAX($B778)</f>
        <v>0</v>
      </c>
      <c r="AX778" s="1">
        <f>MAX($C778)</f>
        <v>0</v>
      </c>
      <c r="AY778" s="1">
        <f>MAX($D778)</f>
        <v>0</v>
      </c>
      <c r="AZ778" s="1">
        <f>MAX($E778)</f>
        <v>0</v>
      </c>
      <c r="BA778" s="1">
        <f>MAX($F778)</f>
        <v>0</v>
      </c>
      <c r="BB778" s="1">
        <f>MAX($G778)</f>
        <v>0</v>
      </c>
      <c r="BC778" s="1">
        <f>MAX($H778)</f>
        <v>0</v>
      </c>
      <c r="BD778" s="1">
        <f>MAX($I778)</f>
        <v>0</v>
      </c>
      <c r="BE778" s="1">
        <f>MAX($J778)</f>
        <v>0</v>
      </c>
      <c r="BF778" s="1">
        <f>MAX($K778)</f>
        <v>0</v>
      </c>
      <c r="BG778" s="1">
        <f>MAX($M778)</f>
        <v>0</v>
      </c>
      <c r="BH778" s="1">
        <f>MAX($N778)</f>
        <v>0</v>
      </c>
      <c r="BI778" s="1">
        <f>MAX($P778)</f>
        <v>0</v>
      </c>
      <c r="BJ778" s="1">
        <f>MAX($Q778)</f>
        <v>0</v>
      </c>
      <c r="BK778" s="1">
        <f>MAX($R778)</f>
        <v>0</v>
      </c>
    </row>
    <row r="779" spans="1:63">
      <c r="A779" s="1" t="s">
        <v>293</v>
      </c>
      <c r="B779" s="1" cm="1">
        <f t="array" ref="B779">_xlfn.SWITCH($A$2,"average", AVERAGE(Instances!B779:Instances!B779),"median", MEDIAN(Instances!B779:Instances!B779),"min", MIN(Instances!B779:Instances!B779),"max", MAX(Instances!B779:Instances!B779),"diff", MAX(Instances!B779:Instances!B779)-MIN(Instances!B779:Instances!B779))</f>
        <v>0</v>
      </c>
      <c r="C779" s="1" cm="1">
        <f t="array" ref="C779">_xlfn.SWITCH($A$2,"average", AVERAGE(Instances!C779:Instances!C779),"median", MEDIAN(Instances!C779:Instances!C779),"min", MIN(Instances!C779:Instances!C779),"max", MAX(Instances!C779:Instances!C779),"diff", MAX(Instances!C779:Instances!C779)-MIN(Instances!C779:Instances!C779))</f>
        <v>0</v>
      </c>
      <c r="D779" s="1" cm="1">
        <f t="array" ref="D779">_xlfn.SWITCH($A$2,"average", AVERAGE(Instances!D779:Instances!D779),"median", MEDIAN(Instances!D779:Instances!D779),"min", MIN(Instances!D779:Instances!D779),"max", MAX(Instances!D779:Instances!D779),"diff", MAX(Instances!D779:Instances!D779)-MIN(Instances!D779:Instances!D779))</f>
        <v>0</v>
      </c>
      <c r="E779" s="1" cm="1">
        <f t="array" ref="E779">_xlfn.SWITCH($A$2,"average", AVERAGE(Instances!E779:Instances!E779),"median", MEDIAN(Instances!E779:Instances!E779),"min", MIN(Instances!E779:Instances!E779),"max", MAX(Instances!E779:Instances!E779),"diff", MAX(Instances!E779:Instances!E779)-MIN(Instances!E779:Instances!E779))</f>
        <v>0</v>
      </c>
      <c r="F779" s="1" cm="1">
        <f t="array" ref="F779">_xlfn.SWITCH($A$2,"average", AVERAGE(Instances!F779:Instances!F779),"median", MEDIAN(Instances!F779:Instances!F779),"min", MIN(Instances!F779:Instances!F779),"max", MAX(Instances!F779:Instances!F779),"diff", MAX(Instances!F779:Instances!F779)-MIN(Instances!F779:Instances!F779))</f>
        <v>0</v>
      </c>
      <c r="G779" s="1" cm="1">
        <f t="array" ref="G779">_xlfn.SWITCH($A$2,"average", AVERAGE(Instances!G779:Instances!G779),"median", MEDIAN(Instances!G779:Instances!G779),"min", MIN(Instances!G779:Instances!G779),"max", MAX(Instances!G779:Instances!G779),"diff", MAX(Instances!G779:Instances!G779)-MIN(Instances!G779:Instances!G779))</f>
        <v>0</v>
      </c>
      <c r="H779" s="1" cm="1">
        <f t="array" ref="H779">_xlfn.SWITCH($A$2,"average", AVERAGE(Instances!H779:Instances!H779),"median", MEDIAN(Instances!H779:Instances!H779),"min", MIN(Instances!H779:Instances!H779),"max", MAX(Instances!H779:Instances!H779),"diff", MAX(Instances!H779:Instances!H779)-MIN(Instances!H779:Instances!H779))</f>
        <v>0</v>
      </c>
      <c r="I779" s="1" cm="1">
        <f t="array" ref="I779">_xlfn.SWITCH($A$2,"average", AVERAGE(Instances!I779:Instances!I779),"median", MEDIAN(Instances!I779:Instances!I779),"min", MIN(Instances!I779:Instances!I779),"max", MAX(Instances!I779:Instances!I779),"diff", MAX(Instances!I779:Instances!I779)-MIN(Instances!I779:Instances!I779))</f>
        <v>0</v>
      </c>
      <c r="J779" s="1" cm="1">
        <f t="array" ref="J779">_xlfn.SWITCH($A$2,"average", AVERAGE(Instances!J779:Instances!J779),"median", MEDIAN(Instances!J779:Instances!J779),"min", MIN(Instances!J779:Instances!J779),"max", MAX(Instances!J779:Instances!J779),"diff", MAX(Instances!J779:Instances!J779)-MIN(Instances!J779:Instances!J779))</f>
        <v>0</v>
      </c>
      <c r="K779" s="1" cm="1">
        <f t="array" ref="K779">_xlfn.SWITCH($A$2,"average", AVERAGE(Instances!K779:Instances!K779),"median", MEDIAN(Instances!K779:Instances!K779),"min", MIN(Instances!K779:Instances!K779),"max", MAX(Instances!K779:Instances!K779),"diff", MAX(Instances!K779:Instances!K779)-MIN(Instances!K779:Instances!K779))</f>
        <v>0</v>
      </c>
      <c r="L779" s="1"/>
      <c r="M779" s="1" cm="1">
        <f t="array" ref="M779">_xlfn.SWITCH($A$2,"average", AVERAGE(Instances!M779:Instances!M779),"median", MEDIAN(Instances!M779:Instances!M779),"min", MIN(Instances!M779:Instances!M779),"max", MAX(Instances!M779:Instances!M779),"diff", MAX(Instances!M779:Instances!M779)-MIN(Instances!M779:Instances!M779))</f>
        <v>0</v>
      </c>
      <c r="N779" s="1" cm="1">
        <f t="array" ref="N779">_xlfn.SWITCH($A$2,"average", AVERAGE(Instances!N779:Instances!N779),"median", MEDIAN(Instances!N779:Instances!N779),"min", MIN(Instances!N779:Instances!N779),"max", MAX(Instances!N779:Instances!N779),"diff", MAX(Instances!N779:Instances!N779)-MIN(Instances!N779:Instances!N779))</f>
        <v>0</v>
      </c>
      <c r="O779" s="1"/>
      <c r="P779" s="1" cm="1">
        <f t="array" ref="P779">_xlfn.SWITCH($A$2,"average", AVERAGE(Instances!P779:Instances!P779),"median", MEDIAN(Instances!P779:Instances!P779),"min", MIN(Instances!P779:Instances!P779),"max", MAX(Instances!P779:Instances!P779),"diff", MAX(Instances!P779:Instances!P779)-MIN(Instances!P779:Instances!P779))</f>
        <v>0</v>
      </c>
      <c r="Q779" s="1" cm="1">
        <f t="array" ref="Q779">_xlfn.SWITCH($A$2,"average", AVERAGE(Instances!Q779:Instances!Q779),"median", MEDIAN(Instances!Q779:Instances!Q779),"min", MIN(Instances!Q779:Instances!Q779),"max", MAX(Instances!Q779:Instances!Q779),"diff", MAX(Instances!Q779:Instances!Q779)-MIN(Instances!Q779:Instances!Q779))</f>
        <v>0</v>
      </c>
      <c r="R779" s="1" cm="1">
        <f t="array" ref="R779">_xlfn.SWITCH($A$2,"average", AVERAGE(Instances!R779:Instances!R779),"median", MEDIAN(Instances!R779:Instances!R779),"min", MIN(Instances!R779:Instances!R779),"max", MAX(Instances!R779:Instances!R779),"diff", MAX(Instances!R779:Instances!R779)-MIN(Instances!R779:Instances!R779))</f>
        <v>0</v>
      </c>
      <c r="S779" s="1">
        <f>MIN($B779)</f>
        <v>0</v>
      </c>
      <c r="T779" s="1">
        <f>MIN($C779)</f>
        <v>0</v>
      </c>
      <c r="U779" s="1">
        <f>MIN($D779)</f>
        <v>0</v>
      </c>
      <c r="V779" s="1">
        <f>MIN($E779)</f>
        <v>0</v>
      </c>
      <c r="W779" s="1">
        <f>MIN($F779)</f>
        <v>0</v>
      </c>
      <c r="X779" s="1">
        <f>MIN($G779)</f>
        <v>0</v>
      </c>
      <c r="Y779" s="1">
        <f>MIN($H779)</f>
        <v>0</v>
      </c>
      <c r="Z779" s="1">
        <f>MIN($I779)</f>
        <v>0</v>
      </c>
      <c r="AA779" s="1">
        <f>MIN($J779)</f>
        <v>0</v>
      </c>
      <c r="AB779" s="1">
        <f>MIN($K779)</f>
        <v>0</v>
      </c>
      <c r="AC779" s="1">
        <f>MIN($M779)</f>
        <v>0</v>
      </c>
      <c r="AD779" s="1">
        <f>MIN($N779)</f>
        <v>0</v>
      </c>
      <c r="AE779" s="1">
        <f>MIN($P779)</f>
        <v>0</v>
      </c>
      <c r="AF779" s="1">
        <f>MIN($Q779)</f>
        <v>0</v>
      </c>
      <c r="AG779" s="1">
        <f>MIN($R779)</f>
        <v>0</v>
      </c>
      <c r="AH779" s="1">
        <f>MEDIAN($B779)</f>
        <v>0</v>
      </c>
      <c r="AI779" s="1">
        <f>MEDIAN($C779)</f>
        <v>0</v>
      </c>
      <c r="AJ779" s="1">
        <f>MEDIAN($D779)</f>
        <v>0</v>
      </c>
      <c r="AK779" s="1">
        <f>MEDIAN($E779)</f>
        <v>0</v>
      </c>
      <c r="AL779" s="1">
        <f>MEDIAN($F779)</f>
        <v>0</v>
      </c>
      <c r="AM779" s="1">
        <f>MEDIAN($G779)</f>
        <v>0</v>
      </c>
      <c r="AN779" s="1">
        <f>MEDIAN($H779)</f>
        <v>0</v>
      </c>
      <c r="AO779" s="1">
        <f>MEDIAN($I779)</f>
        <v>0</v>
      </c>
      <c r="AP779" s="1">
        <f>MEDIAN($J779)</f>
        <v>0</v>
      </c>
      <c r="AQ779" s="1">
        <f>MEDIAN($K779)</f>
        <v>0</v>
      </c>
      <c r="AR779" s="1">
        <f>MEDIAN($M779)</f>
        <v>0</v>
      </c>
      <c r="AS779" s="1">
        <f>MEDIAN($N779)</f>
        <v>0</v>
      </c>
      <c r="AT779" s="1">
        <f>MEDIAN($P779)</f>
        <v>0</v>
      </c>
      <c r="AU779" s="1">
        <f>MEDIAN($Q779)</f>
        <v>0</v>
      </c>
      <c r="AV779" s="1">
        <f>MEDIAN($R779)</f>
        <v>0</v>
      </c>
      <c r="AW779" s="1">
        <f>MAX($B779)</f>
        <v>0</v>
      </c>
      <c r="AX779" s="1">
        <f>MAX($C779)</f>
        <v>0</v>
      </c>
      <c r="AY779" s="1">
        <f>MAX($D779)</f>
        <v>0</v>
      </c>
      <c r="AZ779" s="1">
        <f>MAX($E779)</f>
        <v>0</v>
      </c>
      <c r="BA779" s="1">
        <f>MAX($F779)</f>
        <v>0</v>
      </c>
      <c r="BB779" s="1">
        <f>MAX($G779)</f>
        <v>0</v>
      </c>
      <c r="BC779" s="1">
        <f>MAX($H779)</f>
        <v>0</v>
      </c>
      <c r="BD779" s="1">
        <f>MAX($I779)</f>
        <v>0</v>
      </c>
      <c r="BE779" s="1">
        <f>MAX($J779)</f>
        <v>0</v>
      </c>
      <c r="BF779" s="1">
        <f>MAX($K779)</f>
        <v>0</v>
      </c>
      <c r="BG779" s="1">
        <f>MAX($M779)</f>
        <v>0</v>
      </c>
      <c r="BH779" s="1">
        <f>MAX($N779)</f>
        <v>0</v>
      </c>
      <c r="BI779" s="1">
        <f>MAX($P779)</f>
        <v>0</v>
      </c>
      <c r="BJ779" s="1">
        <f>MAX($Q779)</f>
        <v>0</v>
      </c>
      <c r="BK779" s="1">
        <f>MAX($R779)</f>
        <v>0</v>
      </c>
    </row>
    <row r="780" spans="1:63">
      <c r="A780" s="1" t="s">
        <v>294</v>
      </c>
      <c r="B780" s="1" cm="1">
        <f t="array" ref="B780">_xlfn.SWITCH($A$2,"average", AVERAGE(Instances!B780:Instances!B780),"median", MEDIAN(Instances!B780:Instances!B780),"min", MIN(Instances!B780:Instances!B780),"max", MAX(Instances!B780:Instances!B780),"diff", MAX(Instances!B780:Instances!B780)-MIN(Instances!B780:Instances!B780))</f>
        <v>0</v>
      </c>
      <c r="C780" s="1" cm="1">
        <f t="array" ref="C780">_xlfn.SWITCH($A$2,"average", AVERAGE(Instances!C780:Instances!C780),"median", MEDIAN(Instances!C780:Instances!C780),"min", MIN(Instances!C780:Instances!C780),"max", MAX(Instances!C780:Instances!C780),"diff", MAX(Instances!C780:Instances!C780)-MIN(Instances!C780:Instances!C780))</f>
        <v>0</v>
      </c>
      <c r="D780" s="1" cm="1">
        <f t="array" ref="D780">_xlfn.SWITCH($A$2,"average", AVERAGE(Instances!D780:Instances!D780),"median", MEDIAN(Instances!D780:Instances!D780),"min", MIN(Instances!D780:Instances!D780),"max", MAX(Instances!D780:Instances!D780),"diff", MAX(Instances!D780:Instances!D780)-MIN(Instances!D780:Instances!D780))</f>
        <v>0</v>
      </c>
      <c r="E780" s="1" cm="1">
        <f t="array" ref="E780">_xlfn.SWITCH($A$2,"average", AVERAGE(Instances!E780:Instances!E780),"median", MEDIAN(Instances!E780:Instances!E780),"min", MIN(Instances!E780:Instances!E780),"max", MAX(Instances!E780:Instances!E780),"diff", MAX(Instances!E780:Instances!E780)-MIN(Instances!E780:Instances!E780))</f>
        <v>0</v>
      </c>
      <c r="F780" s="1" cm="1">
        <f t="array" ref="F780">_xlfn.SWITCH($A$2,"average", AVERAGE(Instances!F780:Instances!F780),"median", MEDIAN(Instances!F780:Instances!F780),"min", MIN(Instances!F780:Instances!F780),"max", MAX(Instances!F780:Instances!F780),"diff", MAX(Instances!F780:Instances!F780)-MIN(Instances!F780:Instances!F780))</f>
        <v>0</v>
      </c>
      <c r="G780" s="1" cm="1">
        <f t="array" ref="G780">_xlfn.SWITCH($A$2,"average", AVERAGE(Instances!G780:Instances!G780),"median", MEDIAN(Instances!G780:Instances!G780),"min", MIN(Instances!G780:Instances!G780),"max", MAX(Instances!G780:Instances!G780),"diff", MAX(Instances!G780:Instances!G780)-MIN(Instances!G780:Instances!G780))</f>
        <v>0</v>
      </c>
      <c r="H780" s="1" cm="1">
        <f t="array" ref="H780">_xlfn.SWITCH($A$2,"average", AVERAGE(Instances!H780:Instances!H780),"median", MEDIAN(Instances!H780:Instances!H780),"min", MIN(Instances!H780:Instances!H780),"max", MAX(Instances!H780:Instances!H780),"diff", MAX(Instances!H780:Instances!H780)-MIN(Instances!H780:Instances!H780))</f>
        <v>0</v>
      </c>
      <c r="I780" s="1" cm="1">
        <f t="array" ref="I780">_xlfn.SWITCH($A$2,"average", AVERAGE(Instances!I780:Instances!I780),"median", MEDIAN(Instances!I780:Instances!I780),"min", MIN(Instances!I780:Instances!I780),"max", MAX(Instances!I780:Instances!I780),"diff", MAX(Instances!I780:Instances!I780)-MIN(Instances!I780:Instances!I780))</f>
        <v>0</v>
      </c>
      <c r="J780" s="1" cm="1">
        <f t="array" ref="J780">_xlfn.SWITCH($A$2,"average", AVERAGE(Instances!J780:Instances!J780),"median", MEDIAN(Instances!J780:Instances!J780),"min", MIN(Instances!J780:Instances!J780),"max", MAX(Instances!J780:Instances!J780),"diff", MAX(Instances!J780:Instances!J780)-MIN(Instances!J780:Instances!J780))</f>
        <v>0</v>
      </c>
      <c r="K780" s="1" cm="1">
        <f t="array" ref="K780">_xlfn.SWITCH($A$2,"average", AVERAGE(Instances!K780:Instances!K780),"median", MEDIAN(Instances!K780:Instances!K780),"min", MIN(Instances!K780:Instances!K780),"max", MAX(Instances!K780:Instances!K780),"diff", MAX(Instances!K780:Instances!K780)-MIN(Instances!K780:Instances!K780))</f>
        <v>0</v>
      </c>
      <c r="L780" s="1"/>
      <c r="M780" s="1" cm="1">
        <f t="array" ref="M780">_xlfn.SWITCH($A$2,"average", AVERAGE(Instances!M780:Instances!M780),"median", MEDIAN(Instances!M780:Instances!M780),"min", MIN(Instances!M780:Instances!M780),"max", MAX(Instances!M780:Instances!M780),"diff", MAX(Instances!M780:Instances!M780)-MIN(Instances!M780:Instances!M780))</f>
        <v>0</v>
      </c>
      <c r="N780" s="1" cm="1">
        <f t="array" ref="N780">_xlfn.SWITCH($A$2,"average", AVERAGE(Instances!N780:Instances!N780),"median", MEDIAN(Instances!N780:Instances!N780),"min", MIN(Instances!N780:Instances!N780),"max", MAX(Instances!N780:Instances!N780),"diff", MAX(Instances!N780:Instances!N780)-MIN(Instances!N780:Instances!N780))</f>
        <v>0</v>
      </c>
      <c r="O780" s="1"/>
      <c r="P780" s="1" cm="1">
        <f t="array" ref="P780">_xlfn.SWITCH($A$2,"average", AVERAGE(Instances!P780:Instances!P780),"median", MEDIAN(Instances!P780:Instances!P780),"min", MIN(Instances!P780:Instances!P780),"max", MAX(Instances!P780:Instances!P780),"diff", MAX(Instances!P780:Instances!P780)-MIN(Instances!P780:Instances!P780))</f>
        <v>0</v>
      </c>
      <c r="Q780" s="1" cm="1">
        <f t="array" ref="Q780">_xlfn.SWITCH($A$2,"average", AVERAGE(Instances!Q780:Instances!Q780),"median", MEDIAN(Instances!Q780:Instances!Q780),"min", MIN(Instances!Q780:Instances!Q780),"max", MAX(Instances!Q780:Instances!Q780),"diff", MAX(Instances!Q780:Instances!Q780)-MIN(Instances!Q780:Instances!Q780))</f>
        <v>0</v>
      </c>
      <c r="R780" s="1" cm="1">
        <f t="array" ref="R780">_xlfn.SWITCH($A$2,"average", AVERAGE(Instances!R780:Instances!R780),"median", MEDIAN(Instances!R780:Instances!R780),"min", MIN(Instances!R780:Instances!R780),"max", MAX(Instances!R780:Instances!R780),"diff", MAX(Instances!R780:Instances!R780)-MIN(Instances!R780:Instances!R780))</f>
        <v>0</v>
      </c>
      <c r="S780" s="1">
        <f>MIN($B780)</f>
        <v>0</v>
      </c>
      <c r="T780" s="1">
        <f>MIN($C780)</f>
        <v>0</v>
      </c>
      <c r="U780" s="1">
        <f>MIN($D780)</f>
        <v>0</v>
      </c>
      <c r="V780" s="1">
        <f>MIN($E780)</f>
        <v>0</v>
      </c>
      <c r="W780" s="1">
        <f>MIN($F780)</f>
        <v>0</v>
      </c>
      <c r="X780" s="1">
        <f>MIN($G780)</f>
        <v>0</v>
      </c>
      <c r="Y780" s="1">
        <f>MIN($H780)</f>
        <v>0</v>
      </c>
      <c r="Z780" s="1">
        <f>MIN($I780)</f>
        <v>0</v>
      </c>
      <c r="AA780" s="1">
        <f>MIN($J780)</f>
        <v>0</v>
      </c>
      <c r="AB780" s="1">
        <f>MIN($K780)</f>
        <v>0</v>
      </c>
      <c r="AC780" s="1">
        <f>MIN($M780)</f>
        <v>0</v>
      </c>
      <c r="AD780" s="1">
        <f>MIN($N780)</f>
        <v>0</v>
      </c>
      <c r="AE780" s="1">
        <f>MIN($P780)</f>
        <v>0</v>
      </c>
      <c r="AF780" s="1">
        <f>MIN($Q780)</f>
        <v>0</v>
      </c>
      <c r="AG780" s="1">
        <f>MIN($R780)</f>
        <v>0</v>
      </c>
      <c r="AH780" s="1">
        <f>MEDIAN($B780)</f>
        <v>0</v>
      </c>
      <c r="AI780" s="1">
        <f>MEDIAN($C780)</f>
        <v>0</v>
      </c>
      <c r="AJ780" s="1">
        <f>MEDIAN($D780)</f>
        <v>0</v>
      </c>
      <c r="AK780" s="1">
        <f>MEDIAN($E780)</f>
        <v>0</v>
      </c>
      <c r="AL780" s="1">
        <f>MEDIAN($F780)</f>
        <v>0</v>
      </c>
      <c r="AM780" s="1">
        <f>MEDIAN($G780)</f>
        <v>0</v>
      </c>
      <c r="AN780" s="1">
        <f>MEDIAN($H780)</f>
        <v>0</v>
      </c>
      <c r="AO780" s="1">
        <f>MEDIAN($I780)</f>
        <v>0</v>
      </c>
      <c r="AP780" s="1">
        <f>MEDIAN($J780)</f>
        <v>0</v>
      </c>
      <c r="AQ780" s="1">
        <f>MEDIAN($K780)</f>
        <v>0</v>
      </c>
      <c r="AR780" s="1">
        <f>MEDIAN($M780)</f>
        <v>0</v>
      </c>
      <c r="AS780" s="1">
        <f>MEDIAN($N780)</f>
        <v>0</v>
      </c>
      <c r="AT780" s="1">
        <f>MEDIAN($P780)</f>
        <v>0</v>
      </c>
      <c r="AU780" s="1">
        <f>MEDIAN($Q780)</f>
        <v>0</v>
      </c>
      <c r="AV780" s="1">
        <f>MEDIAN($R780)</f>
        <v>0</v>
      </c>
      <c r="AW780" s="1">
        <f>MAX($B780)</f>
        <v>0</v>
      </c>
      <c r="AX780" s="1">
        <f>MAX($C780)</f>
        <v>0</v>
      </c>
      <c r="AY780" s="1">
        <f>MAX($D780)</f>
        <v>0</v>
      </c>
      <c r="AZ780" s="1">
        <f>MAX($E780)</f>
        <v>0</v>
      </c>
      <c r="BA780" s="1">
        <f>MAX($F780)</f>
        <v>0</v>
      </c>
      <c r="BB780" s="1">
        <f>MAX($G780)</f>
        <v>0</v>
      </c>
      <c r="BC780" s="1">
        <f>MAX($H780)</f>
        <v>0</v>
      </c>
      <c r="BD780" s="1">
        <f>MAX($I780)</f>
        <v>0</v>
      </c>
      <c r="BE780" s="1">
        <f>MAX($J780)</f>
        <v>0</v>
      </c>
      <c r="BF780" s="1">
        <f>MAX($K780)</f>
        <v>0</v>
      </c>
      <c r="BG780" s="1">
        <f>MAX($M780)</f>
        <v>0</v>
      </c>
      <c r="BH780" s="1">
        <f>MAX($N780)</f>
        <v>0</v>
      </c>
      <c r="BI780" s="1">
        <f>MAX($P780)</f>
        <v>0</v>
      </c>
      <c r="BJ780" s="1">
        <f>MAX($Q780)</f>
        <v>0</v>
      </c>
      <c r="BK780" s="1">
        <f>MAX($R780)</f>
        <v>0</v>
      </c>
    </row>
    <row r="781" spans="1:63">
      <c r="A781" s="1" t="s">
        <v>295</v>
      </c>
      <c r="B781" s="1" cm="1">
        <f t="array" ref="B781">_xlfn.SWITCH($A$2,"average", AVERAGE(Instances!B781:Instances!B781),"median", MEDIAN(Instances!B781:Instances!B781),"min", MIN(Instances!B781:Instances!B781),"max", MAX(Instances!B781:Instances!B781),"diff", MAX(Instances!B781:Instances!B781)-MIN(Instances!B781:Instances!B781))</f>
        <v>0</v>
      </c>
      <c r="C781" s="1" cm="1">
        <f t="array" ref="C781">_xlfn.SWITCH($A$2,"average", AVERAGE(Instances!C781:Instances!C781),"median", MEDIAN(Instances!C781:Instances!C781),"min", MIN(Instances!C781:Instances!C781),"max", MAX(Instances!C781:Instances!C781),"diff", MAX(Instances!C781:Instances!C781)-MIN(Instances!C781:Instances!C781))</f>
        <v>0</v>
      </c>
      <c r="D781" s="1" cm="1">
        <f t="array" ref="D781">_xlfn.SWITCH($A$2,"average", AVERAGE(Instances!D781:Instances!D781),"median", MEDIAN(Instances!D781:Instances!D781),"min", MIN(Instances!D781:Instances!D781),"max", MAX(Instances!D781:Instances!D781),"diff", MAX(Instances!D781:Instances!D781)-MIN(Instances!D781:Instances!D781))</f>
        <v>0</v>
      </c>
      <c r="E781" s="1" cm="1">
        <f t="array" ref="E781">_xlfn.SWITCH($A$2,"average", AVERAGE(Instances!E781:Instances!E781),"median", MEDIAN(Instances!E781:Instances!E781),"min", MIN(Instances!E781:Instances!E781),"max", MAX(Instances!E781:Instances!E781),"diff", MAX(Instances!E781:Instances!E781)-MIN(Instances!E781:Instances!E781))</f>
        <v>0</v>
      </c>
      <c r="F781" s="1" cm="1">
        <f t="array" ref="F781">_xlfn.SWITCH($A$2,"average", AVERAGE(Instances!F781:Instances!F781),"median", MEDIAN(Instances!F781:Instances!F781),"min", MIN(Instances!F781:Instances!F781),"max", MAX(Instances!F781:Instances!F781),"diff", MAX(Instances!F781:Instances!F781)-MIN(Instances!F781:Instances!F781))</f>
        <v>0</v>
      </c>
      <c r="G781" s="1" cm="1">
        <f t="array" ref="G781">_xlfn.SWITCH($A$2,"average", AVERAGE(Instances!G781:Instances!G781),"median", MEDIAN(Instances!G781:Instances!G781),"min", MIN(Instances!G781:Instances!G781),"max", MAX(Instances!G781:Instances!G781),"diff", MAX(Instances!G781:Instances!G781)-MIN(Instances!G781:Instances!G781))</f>
        <v>0</v>
      </c>
      <c r="H781" s="1" cm="1">
        <f t="array" ref="H781">_xlfn.SWITCH($A$2,"average", AVERAGE(Instances!H781:Instances!H781),"median", MEDIAN(Instances!H781:Instances!H781),"min", MIN(Instances!H781:Instances!H781),"max", MAX(Instances!H781:Instances!H781),"diff", MAX(Instances!H781:Instances!H781)-MIN(Instances!H781:Instances!H781))</f>
        <v>0</v>
      </c>
      <c r="I781" s="1" cm="1">
        <f t="array" ref="I781">_xlfn.SWITCH($A$2,"average", AVERAGE(Instances!I781:Instances!I781),"median", MEDIAN(Instances!I781:Instances!I781),"min", MIN(Instances!I781:Instances!I781),"max", MAX(Instances!I781:Instances!I781),"diff", MAX(Instances!I781:Instances!I781)-MIN(Instances!I781:Instances!I781))</f>
        <v>0</v>
      </c>
      <c r="J781" s="1" cm="1">
        <f t="array" ref="J781">_xlfn.SWITCH($A$2,"average", AVERAGE(Instances!J781:Instances!J781),"median", MEDIAN(Instances!J781:Instances!J781),"min", MIN(Instances!J781:Instances!J781),"max", MAX(Instances!J781:Instances!J781),"diff", MAX(Instances!J781:Instances!J781)-MIN(Instances!J781:Instances!J781))</f>
        <v>0</v>
      </c>
      <c r="K781" s="1" cm="1">
        <f t="array" ref="K781">_xlfn.SWITCH($A$2,"average", AVERAGE(Instances!K781:Instances!K781),"median", MEDIAN(Instances!K781:Instances!K781),"min", MIN(Instances!K781:Instances!K781),"max", MAX(Instances!K781:Instances!K781),"diff", MAX(Instances!K781:Instances!K781)-MIN(Instances!K781:Instances!K781))</f>
        <v>0</v>
      </c>
      <c r="L781" s="1"/>
      <c r="M781" s="1" cm="1">
        <f t="array" ref="M781">_xlfn.SWITCH($A$2,"average", AVERAGE(Instances!M781:Instances!M781),"median", MEDIAN(Instances!M781:Instances!M781),"min", MIN(Instances!M781:Instances!M781),"max", MAX(Instances!M781:Instances!M781),"diff", MAX(Instances!M781:Instances!M781)-MIN(Instances!M781:Instances!M781))</f>
        <v>0</v>
      </c>
      <c r="N781" s="1" cm="1">
        <f t="array" ref="N781">_xlfn.SWITCH($A$2,"average", AVERAGE(Instances!N781:Instances!N781),"median", MEDIAN(Instances!N781:Instances!N781),"min", MIN(Instances!N781:Instances!N781),"max", MAX(Instances!N781:Instances!N781),"diff", MAX(Instances!N781:Instances!N781)-MIN(Instances!N781:Instances!N781))</f>
        <v>0</v>
      </c>
      <c r="O781" s="1"/>
      <c r="P781" s="1" cm="1">
        <f t="array" ref="P781">_xlfn.SWITCH($A$2,"average", AVERAGE(Instances!P781:Instances!P781),"median", MEDIAN(Instances!P781:Instances!P781),"min", MIN(Instances!P781:Instances!P781),"max", MAX(Instances!P781:Instances!P781),"diff", MAX(Instances!P781:Instances!P781)-MIN(Instances!P781:Instances!P781))</f>
        <v>0</v>
      </c>
      <c r="Q781" s="1" cm="1">
        <f t="array" ref="Q781">_xlfn.SWITCH($A$2,"average", AVERAGE(Instances!Q781:Instances!Q781),"median", MEDIAN(Instances!Q781:Instances!Q781),"min", MIN(Instances!Q781:Instances!Q781),"max", MAX(Instances!Q781:Instances!Q781),"diff", MAX(Instances!Q781:Instances!Q781)-MIN(Instances!Q781:Instances!Q781))</f>
        <v>0</v>
      </c>
      <c r="R781" s="1" cm="1">
        <f t="array" ref="R781">_xlfn.SWITCH($A$2,"average", AVERAGE(Instances!R781:Instances!R781),"median", MEDIAN(Instances!R781:Instances!R781),"min", MIN(Instances!R781:Instances!R781),"max", MAX(Instances!R781:Instances!R781),"diff", MAX(Instances!R781:Instances!R781)-MIN(Instances!R781:Instances!R781))</f>
        <v>0</v>
      </c>
      <c r="S781" s="1">
        <f>MIN($B781)</f>
        <v>0</v>
      </c>
      <c r="T781" s="1">
        <f>MIN($C781)</f>
        <v>0</v>
      </c>
      <c r="U781" s="1">
        <f>MIN($D781)</f>
        <v>0</v>
      </c>
      <c r="V781" s="1">
        <f>MIN($E781)</f>
        <v>0</v>
      </c>
      <c r="W781" s="1">
        <f>MIN($F781)</f>
        <v>0</v>
      </c>
      <c r="X781" s="1">
        <f>MIN($G781)</f>
        <v>0</v>
      </c>
      <c r="Y781" s="1">
        <f>MIN($H781)</f>
        <v>0</v>
      </c>
      <c r="Z781" s="1">
        <f>MIN($I781)</f>
        <v>0</v>
      </c>
      <c r="AA781" s="1">
        <f>MIN($J781)</f>
        <v>0</v>
      </c>
      <c r="AB781" s="1">
        <f>MIN($K781)</f>
        <v>0</v>
      </c>
      <c r="AC781" s="1">
        <f>MIN($M781)</f>
        <v>0</v>
      </c>
      <c r="AD781" s="1">
        <f>MIN($N781)</f>
        <v>0</v>
      </c>
      <c r="AE781" s="1">
        <f>MIN($P781)</f>
        <v>0</v>
      </c>
      <c r="AF781" s="1">
        <f>MIN($Q781)</f>
        <v>0</v>
      </c>
      <c r="AG781" s="1">
        <f>MIN($R781)</f>
        <v>0</v>
      </c>
      <c r="AH781" s="1">
        <f>MEDIAN($B781)</f>
        <v>0</v>
      </c>
      <c r="AI781" s="1">
        <f>MEDIAN($C781)</f>
        <v>0</v>
      </c>
      <c r="AJ781" s="1">
        <f>MEDIAN($D781)</f>
        <v>0</v>
      </c>
      <c r="AK781" s="1">
        <f>MEDIAN($E781)</f>
        <v>0</v>
      </c>
      <c r="AL781" s="1">
        <f>MEDIAN($F781)</f>
        <v>0</v>
      </c>
      <c r="AM781" s="1">
        <f>MEDIAN($G781)</f>
        <v>0</v>
      </c>
      <c r="AN781" s="1">
        <f>MEDIAN($H781)</f>
        <v>0</v>
      </c>
      <c r="AO781" s="1">
        <f>MEDIAN($I781)</f>
        <v>0</v>
      </c>
      <c r="AP781" s="1">
        <f>MEDIAN($J781)</f>
        <v>0</v>
      </c>
      <c r="AQ781" s="1">
        <f>MEDIAN($K781)</f>
        <v>0</v>
      </c>
      <c r="AR781" s="1">
        <f>MEDIAN($M781)</f>
        <v>0</v>
      </c>
      <c r="AS781" s="1">
        <f>MEDIAN($N781)</f>
        <v>0</v>
      </c>
      <c r="AT781" s="1">
        <f>MEDIAN($P781)</f>
        <v>0</v>
      </c>
      <c r="AU781" s="1">
        <f>MEDIAN($Q781)</f>
        <v>0</v>
      </c>
      <c r="AV781" s="1">
        <f>MEDIAN($R781)</f>
        <v>0</v>
      </c>
      <c r="AW781" s="1">
        <f>MAX($B781)</f>
        <v>0</v>
      </c>
      <c r="AX781" s="1">
        <f>MAX($C781)</f>
        <v>0</v>
      </c>
      <c r="AY781" s="1">
        <f>MAX($D781)</f>
        <v>0</v>
      </c>
      <c r="AZ781" s="1">
        <f>MAX($E781)</f>
        <v>0</v>
      </c>
      <c r="BA781" s="1">
        <f>MAX($F781)</f>
        <v>0</v>
      </c>
      <c r="BB781" s="1">
        <f>MAX($G781)</f>
        <v>0</v>
      </c>
      <c r="BC781" s="1">
        <f>MAX($H781)</f>
        <v>0</v>
      </c>
      <c r="BD781" s="1">
        <f>MAX($I781)</f>
        <v>0</v>
      </c>
      <c r="BE781" s="1">
        <f>MAX($J781)</f>
        <v>0</v>
      </c>
      <c r="BF781" s="1">
        <f>MAX($K781)</f>
        <v>0</v>
      </c>
      <c r="BG781" s="1">
        <f>MAX($M781)</f>
        <v>0</v>
      </c>
      <c r="BH781" s="1">
        <f>MAX($N781)</f>
        <v>0</v>
      </c>
      <c r="BI781" s="1">
        <f>MAX($P781)</f>
        <v>0</v>
      </c>
      <c r="BJ781" s="1">
        <f>MAX($Q781)</f>
        <v>0</v>
      </c>
      <c r="BK781" s="1">
        <f>MAX($R781)</f>
        <v>0</v>
      </c>
    </row>
    <row r="782" spans="1:63">
      <c r="A782" s="1" t="s">
        <v>296</v>
      </c>
      <c r="B782" s="1" cm="1">
        <f t="array" ref="B782">_xlfn.SWITCH($A$2,"average", AVERAGE(Instances!B782:Instances!B782),"median", MEDIAN(Instances!B782:Instances!B782),"min", MIN(Instances!B782:Instances!B782),"max", MAX(Instances!B782:Instances!B782),"diff", MAX(Instances!B782:Instances!B782)-MIN(Instances!B782:Instances!B782))</f>
        <v>0</v>
      </c>
      <c r="C782" s="1" cm="1">
        <f t="array" ref="C782">_xlfn.SWITCH($A$2,"average", AVERAGE(Instances!C782:Instances!C782),"median", MEDIAN(Instances!C782:Instances!C782),"min", MIN(Instances!C782:Instances!C782),"max", MAX(Instances!C782:Instances!C782),"diff", MAX(Instances!C782:Instances!C782)-MIN(Instances!C782:Instances!C782))</f>
        <v>0</v>
      </c>
      <c r="D782" s="1" cm="1">
        <f t="array" ref="D782">_xlfn.SWITCH($A$2,"average", AVERAGE(Instances!D782:Instances!D782),"median", MEDIAN(Instances!D782:Instances!D782),"min", MIN(Instances!D782:Instances!D782),"max", MAX(Instances!D782:Instances!D782),"diff", MAX(Instances!D782:Instances!D782)-MIN(Instances!D782:Instances!D782))</f>
        <v>0</v>
      </c>
      <c r="E782" s="1" cm="1">
        <f t="array" ref="E782">_xlfn.SWITCH($A$2,"average", AVERAGE(Instances!E782:Instances!E782),"median", MEDIAN(Instances!E782:Instances!E782),"min", MIN(Instances!E782:Instances!E782),"max", MAX(Instances!E782:Instances!E782),"diff", MAX(Instances!E782:Instances!E782)-MIN(Instances!E782:Instances!E782))</f>
        <v>0</v>
      </c>
      <c r="F782" s="1" cm="1">
        <f t="array" ref="F782">_xlfn.SWITCH($A$2,"average", AVERAGE(Instances!F782:Instances!F782),"median", MEDIAN(Instances!F782:Instances!F782),"min", MIN(Instances!F782:Instances!F782),"max", MAX(Instances!F782:Instances!F782),"diff", MAX(Instances!F782:Instances!F782)-MIN(Instances!F782:Instances!F782))</f>
        <v>0</v>
      </c>
      <c r="G782" s="1" cm="1">
        <f t="array" ref="G782">_xlfn.SWITCH($A$2,"average", AVERAGE(Instances!G782:Instances!G782),"median", MEDIAN(Instances!G782:Instances!G782),"min", MIN(Instances!G782:Instances!G782),"max", MAX(Instances!G782:Instances!G782),"diff", MAX(Instances!G782:Instances!G782)-MIN(Instances!G782:Instances!G782))</f>
        <v>0</v>
      </c>
      <c r="H782" s="1" cm="1">
        <f t="array" ref="H782">_xlfn.SWITCH($A$2,"average", AVERAGE(Instances!H782:Instances!H782),"median", MEDIAN(Instances!H782:Instances!H782),"min", MIN(Instances!H782:Instances!H782),"max", MAX(Instances!H782:Instances!H782),"diff", MAX(Instances!H782:Instances!H782)-MIN(Instances!H782:Instances!H782))</f>
        <v>0</v>
      </c>
      <c r="I782" s="1" cm="1">
        <f t="array" ref="I782">_xlfn.SWITCH($A$2,"average", AVERAGE(Instances!I782:Instances!I782),"median", MEDIAN(Instances!I782:Instances!I782),"min", MIN(Instances!I782:Instances!I782),"max", MAX(Instances!I782:Instances!I782),"diff", MAX(Instances!I782:Instances!I782)-MIN(Instances!I782:Instances!I782))</f>
        <v>0</v>
      </c>
      <c r="J782" s="1" cm="1">
        <f t="array" ref="J782">_xlfn.SWITCH($A$2,"average", AVERAGE(Instances!J782:Instances!J782),"median", MEDIAN(Instances!J782:Instances!J782),"min", MIN(Instances!J782:Instances!J782),"max", MAX(Instances!J782:Instances!J782),"diff", MAX(Instances!J782:Instances!J782)-MIN(Instances!J782:Instances!J782))</f>
        <v>0</v>
      </c>
      <c r="K782" s="1" cm="1">
        <f t="array" ref="K782">_xlfn.SWITCH($A$2,"average", AVERAGE(Instances!K782:Instances!K782),"median", MEDIAN(Instances!K782:Instances!K782),"min", MIN(Instances!K782:Instances!K782),"max", MAX(Instances!K782:Instances!K782),"diff", MAX(Instances!K782:Instances!K782)-MIN(Instances!K782:Instances!K782))</f>
        <v>0</v>
      </c>
      <c r="L782" s="1"/>
      <c r="M782" s="1" cm="1">
        <f t="array" ref="M782">_xlfn.SWITCH($A$2,"average", AVERAGE(Instances!M782:Instances!M782),"median", MEDIAN(Instances!M782:Instances!M782),"min", MIN(Instances!M782:Instances!M782),"max", MAX(Instances!M782:Instances!M782),"diff", MAX(Instances!M782:Instances!M782)-MIN(Instances!M782:Instances!M782))</f>
        <v>0</v>
      </c>
      <c r="N782" s="1" cm="1">
        <f t="array" ref="N782">_xlfn.SWITCH($A$2,"average", AVERAGE(Instances!N782:Instances!N782),"median", MEDIAN(Instances!N782:Instances!N782),"min", MIN(Instances!N782:Instances!N782),"max", MAX(Instances!N782:Instances!N782),"diff", MAX(Instances!N782:Instances!N782)-MIN(Instances!N782:Instances!N782))</f>
        <v>0</v>
      </c>
      <c r="O782" s="1"/>
      <c r="P782" s="1" cm="1">
        <f t="array" ref="P782">_xlfn.SWITCH($A$2,"average", AVERAGE(Instances!P782:Instances!P782),"median", MEDIAN(Instances!P782:Instances!P782),"min", MIN(Instances!P782:Instances!P782),"max", MAX(Instances!P782:Instances!P782),"diff", MAX(Instances!P782:Instances!P782)-MIN(Instances!P782:Instances!P782))</f>
        <v>0</v>
      </c>
      <c r="Q782" s="1" cm="1">
        <f t="array" ref="Q782">_xlfn.SWITCH($A$2,"average", AVERAGE(Instances!Q782:Instances!Q782),"median", MEDIAN(Instances!Q782:Instances!Q782),"min", MIN(Instances!Q782:Instances!Q782),"max", MAX(Instances!Q782:Instances!Q782),"diff", MAX(Instances!Q782:Instances!Q782)-MIN(Instances!Q782:Instances!Q782))</f>
        <v>0</v>
      </c>
      <c r="R782" s="1" cm="1">
        <f t="array" ref="R782">_xlfn.SWITCH($A$2,"average", AVERAGE(Instances!R782:Instances!R782),"median", MEDIAN(Instances!R782:Instances!R782),"min", MIN(Instances!R782:Instances!R782),"max", MAX(Instances!R782:Instances!R782),"diff", MAX(Instances!R782:Instances!R782)-MIN(Instances!R782:Instances!R782))</f>
        <v>0</v>
      </c>
      <c r="S782" s="1">
        <f>MIN($B782)</f>
        <v>0</v>
      </c>
      <c r="T782" s="1">
        <f>MIN($C782)</f>
        <v>0</v>
      </c>
      <c r="U782" s="1">
        <f>MIN($D782)</f>
        <v>0</v>
      </c>
      <c r="V782" s="1">
        <f>MIN($E782)</f>
        <v>0</v>
      </c>
      <c r="W782" s="1">
        <f>MIN($F782)</f>
        <v>0</v>
      </c>
      <c r="X782" s="1">
        <f>MIN($G782)</f>
        <v>0</v>
      </c>
      <c r="Y782" s="1">
        <f>MIN($H782)</f>
        <v>0</v>
      </c>
      <c r="Z782" s="1">
        <f>MIN($I782)</f>
        <v>0</v>
      </c>
      <c r="AA782" s="1">
        <f>MIN($J782)</f>
        <v>0</v>
      </c>
      <c r="AB782" s="1">
        <f>MIN($K782)</f>
        <v>0</v>
      </c>
      <c r="AC782" s="1">
        <f>MIN($M782)</f>
        <v>0</v>
      </c>
      <c r="AD782" s="1">
        <f>MIN($N782)</f>
        <v>0</v>
      </c>
      <c r="AE782" s="1">
        <f>MIN($P782)</f>
        <v>0</v>
      </c>
      <c r="AF782" s="1">
        <f>MIN($Q782)</f>
        <v>0</v>
      </c>
      <c r="AG782" s="1">
        <f>MIN($R782)</f>
        <v>0</v>
      </c>
      <c r="AH782" s="1">
        <f>MEDIAN($B782)</f>
        <v>0</v>
      </c>
      <c r="AI782" s="1">
        <f>MEDIAN($C782)</f>
        <v>0</v>
      </c>
      <c r="AJ782" s="1">
        <f>MEDIAN($D782)</f>
        <v>0</v>
      </c>
      <c r="AK782" s="1">
        <f>MEDIAN($E782)</f>
        <v>0</v>
      </c>
      <c r="AL782" s="1">
        <f>MEDIAN($F782)</f>
        <v>0</v>
      </c>
      <c r="AM782" s="1">
        <f>MEDIAN($G782)</f>
        <v>0</v>
      </c>
      <c r="AN782" s="1">
        <f>MEDIAN($H782)</f>
        <v>0</v>
      </c>
      <c r="AO782" s="1">
        <f>MEDIAN($I782)</f>
        <v>0</v>
      </c>
      <c r="AP782" s="1">
        <f>MEDIAN($J782)</f>
        <v>0</v>
      </c>
      <c r="AQ782" s="1">
        <f>MEDIAN($K782)</f>
        <v>0</v>
      </c>
      <c r="AR782" s="1">
        <f>MEDIAN($M782)</f>
        <v>0</v>
      </c>
      <c r="AS782" s="1">
        <f>MEDIAN($N782)</f>
        <v>0</v>
      </c>
      <c r="AT782" s="1">
        <f>MEDIAN($P782)</f>
        <v>0</v>
      </c>
      <c r="AU782" s="1">
        <f>MEDIAN($Q782)</f>
        <v>0</v>
      </c>
      <c r="AV782" s="1">
        <f>MEDIAN($R782)</f>
        <v>0</v>
      </c>
      <c r="AW782" s="1">
        <f>MAX($B782)</f>
        <v>0</v>
      </c>
      <c r="AX782" s="1">
        <f>MAX($C782)</f>
        <v>0</v>
      </c>
      <c r="AY782" s="1">
        <f>MAX($D782)</f>
        <v>0</v>
      </c>
      <c r="AZ782" s="1">
        <f>MAX($E782)</f>
        <v>0</v>
      </c>
      <c r="BA782" s="1">
        <f>MAX($F782)</f>
        <v>0</v>
      </c>
      <c r="BB782" s="1">
        <f>MAX($G782)</f>
        <v>0</v>
      </c>
      <c r="BC782" s="1">
        <f>MAX($H782)</f>
        <v>0</v>
      </c>
      <c r="BD782" s="1">
        <f>MAX($I782)</f>
        <v>0</v>
      </c>
      <c r="BE782" s="1">
        <f>MAX($J782)</f>
        <v>0</v>
      </c>
      <c r="BF782" s="1">
        <f>MAX($K782)</f>
        <v>0</v>
      </c>
      <c r="BG782" s="1">
        <f>MAX($M782)</f>
        <v>0</v>
      </c>
      <c r="BH782" s="1">
        <f>MAX($N782)</f>
        <v>0</v>
      </c>
      <c r="BI782" s="1">
        <f>MAX($P782)</f>
        <v>0</v>
      </c>
      <c r="BJ782" s="1">
        <f>MAX($Q782)</f>
        <v>0</v>
      </c>
      <c r="BK782" s="1">
        <f>MAX($R782)</f>
        <v>0</v>
      </c>
    </row>
    <row r="783" spans="1:63">
      <c r="A783" s="1" t="s">
        <v>297</v>
      </c>
      <c r="B783" s="1" cm="1">
        <f t="array" ref="B783">_xlfn.SWITCH($A$2,"average", AVERAGE(Instances!B783:Instances!B783),"median", MEDIAN(Instances!B783:Instances!B783),"min", MIN(Instances!B783:Instances!B783),"max", MAX(Instances!B783:Instances!B783),"diff", MAX(Instances!B783:Instances!B783)-MIN(Instances!B783:Instances!B783))</f>
        <v>0</v>
      </c>
      <c r="C783" s="1" cm="1">
        <f t="array" ref="C783">_xlfn.SWITCH($A$2,"average", AVERAGE(Instances!C783:Instances!C783),"median", MEDIAN(Instances!C783:Instances!C783),"min", MIN(Instances!C783:Instances!C783),"max", MAX(Instances!C783:Instances!C783),"diff", MAX(Instances!C783:Instances!C783)-MIN(Instances!C783:Instances!C783))</f>
        <v>0</v>
      </c>
      <c r="D783" s="1" cm="1">
        <f t="array" ref="D783">_xlfn.SWITCH($A$2,"average", AVERAGE(Instances!D783:Instances!D783),"median", MEDIAN(Instances!D783:Instances!D783),"min", MIN(Instances!D783:Instances!D783),"max", MAX(Instances!D783:Instances!D783),"diff", MAX(Instances!D783:Instances!D783)-MIN(Instances!D783:Instances!D783))</f>
        <v>0</v>
      </c>
      <c r="E783" s="1" cm="1">
        <f t="array" ref="E783">_xlfn.SWITCH($A$2,"average", AVERAGE(Instances!E783:Instances!E783),"median", MEDIAN(Instances!E783:Instances!E783),"min", MIN(Instances!E783:Instances!E783),"max", MAX(Instances!E783:Instances!E783),"diff", MAX(Instances!E783:Instances!E783)-MIN(Instances!E783:Instances!E783))</f>
        <v>0</v>
      </c>
      <c r="F783" s="1" cm="1">
        <f t="array" ref="F783">_xlfn.SWITCH($A$2,"average", AVERAGE(Instances!F783:Instances!F783),"median", MEDIAN(Instances!F783:Instances!F783),"min", MIN(Instances!F783:Instances!F783),"max", MAX(Instances!F783:Instances!F783),"diff", MAX(Instances!F783:Instances!F783)-MIN(Instances!F783:Instances!F783))</f>
        <v>0</v>
      </c>
      <c r="G783" s="1" cm="1">
        <f t="array" ref="G783">_xlfn.SWITCH($A$2,"average", AVERAGE(Instances!G783:Instances!G783),"median", MEDIAN(Instances!G783:Instances!G783),"min", MIN(Instances!G783:Instances!G783),"max", MAX(Instances!G783:Instances!G783),"diff", MAX(Instances!G783:Instances!G783)-MIN(Instances!G783:Instances!G783))</f>
        <v>0</v>
      </c>
      <c r="H783" s="1" cm="1">
        <f t="array" ref="H783">_xlfn.SWITCH($A$2,"average", AVERAGE(Instances!H783:Instances!H783),"median", MEDIAN(Instances!H783:Instances!H783),"min", MIN(Instances!H783:Instances!H783),"max", MAX(Instances!H783:Instances!H783),"diff", MAX(Instances!H783:Instances!H783)-MIN(Instances!H783:Instances!H783))</f>
        <v>0</v>
      </c>
      <c r="I783" s="1" cm="1">
        <f t="array" ref="I783">_xlfn.SWITCH($A$2,"average", AVERAGE(Instances!I783:Instances!I783),"median", MEDIAN(Instances!I783:Instances!I783),"min", MIN(Instances!I783:Instances!I783),"max", MAX(Instances!I783:Instances!I783),"diff", MAX(Instances!I783:Instances!I783)-MIN(Instances!I783:Instances!I783))</f>
        <v>0</v>
      </c>
      <c r="J783" s="1" cm="1">
        <f t="array" ref="J783">_xlfn.SWITCH($A$2,"average", AVERAGE(Instances!J783:Instances!J783),"median", MEDIAN(Instances!J783:Instances!J783),"min", MIN(Instances!J783:Instances!J783),"max", MAX(Instances!J783:Instances!J783),"diff", MAX(Instances!J783:Instances!J783)-MIN(Instances!J783:Instances!J783))</f>
        <v>0</v>
      </c>
      <c r="K783" s="1" cm="1">
        <f t="array" ref="K783">_xlfn.SWITCH($A$2,"average", AVERAGE(Instances!K783:Instances!K783),"median", MEDIAN(Instances!K783:Instances!K783),"min", MIN(Instances!K783:Instances!K783),"max", MAX(Instances!K783:Instances!K783),"diff", MAX(Instances!K783:Instances!K783)-MIN(Instances!K783:Instances!K783))</f>
        <v>0</v>
      </c>
      <c r="L783" s="1"/>
      <c r="M783" s="1" cm="1">
        <f t="array" ref="M783">_xlfn.SWITCH($A$2,"average", AVERAGE(Instances!M783:Instances!M783),"median", MEDIAN(Instances!M783:Instances!M783),"min", MIN(Instances!M783:Instances!M783),"max", MAX(Instances!M783:Instances!M783),"diff", MAX(Instances!M783:Instances!M783)-MIN(Instances!M783:Instances!M783))</f>
        <v>0</v>
      </c>
      <c r="N783" s="1" cm="1">
        <f t="array" ref="N783">_xlfn.SWITCH($A$2,"average", AVERAGE(Instances!N783:Instances!N783),"median", MEDIAN(Instances!N783:Instances!N783),"min", MIN(Instances!N783:Instances!N783),"max", MAX(Instances!N783:Instances!N783),"diff", MAX(Instances!N783:Instances!N783)-MIN(Instances!N783:Instances!N783))</f>
        <v>0</v>
      </c>
      <c r="O783" s="1"/>
      <c r="P783" s="1" cm="1">
        <f t="array" ref="P783">_xlfn.SWITCH($A$2,"average", AVERAGE(Instances!P783:Instances!P783),"median", MEDIAN(Instances!P783:Instances!P783),"min", MIN(Instances!P783:Instances!P783),"max", MAX(Instances!P783:Instances!P783),"diff", MAX(Instances!P783:Instances!P783)-MIN(Instances!P783:Instances!P783))</f>
        <v>0</v>
      </c>
      <c r="Q783" s="1" cm="1">
        <f t="array" ref="Q783">_xlfn.SWITCH($A$2,"average", AVERAGE(Instances!Q783:Instances!Q783),"median", MEDIAN(Instances!Q783:Instances!Q783),"min", MIN(Instances!Q783:Instances!Q783),"max", MAX(Instances!Q783:Instances!Q783),"diff", MAX(Instances!Q783:Instances!Q783)-MIN(Instances!Q783:Instances!Q783))</f>
        <v>0</v>
      </c>
      <c r="R783" s="1" cm="1">
        <f t="array" ref="R783">_xlfn.SWITCH($A$2,"average", AVERAGE(Instances!R783:Instances!R783),"median", MEDIAN(Instances!R783:Instances!R783),"min", MIN(Instances!R783:Instances!R783),"max", MAX(Instances!R783:Instances!R783),"diff", MAX(Instances!R783:Instances!R783)-MIN(Instances!R783:Instances!R783))</f>
        <v>0</v>
      </c>
      <c r="S783" s="1">
        <f>MIN($B783)</f>
        <v>0</v>
      </c>
      <c r="T783" s="1">
        <f>MIN($C783)</f>
        <v>0</v>
      </c>
      <c r="U783" s="1">
        <f>MIN($D783)</f>
        <v>0</v>
      </c>
      <c r="V783" s="1">
        <f>MIN($E783)</f>
        <v>0</v>
      </c>
      <c r="W783" s="1">
        <f>MIN($F783)</f>
        <v>0</v>
      </c>
      <c r="X783" s="1">
        <f>MIN($G783)</f>
        <v>0</v>
      </c>
      <c r="Y783" s="1">
        <f>MIN($H783)</f>
        <v>0</v>
      </c>
      <c r="Z783" s="1">
        <f>MIN($I783)</f>
        <v>0</v>
      </c>
      <c r="AA783" s="1">
        <f>MIN($J783)</f>
        <v>0</v>
      </c>
      <c r="AB783" s="1">
        <f>MIN($K783)</f>
        <v>0</v>
      </c>
      <c r="AC783" s="1">
        <f>MIN($M783)</f>
        <v>0</v>
      </c>
      <c r="AD783" s="1">
        <f>MIN($N783)</f>
        <v>0</v>
      </c>
      <c r="AE783" s="1">
        <f>MIN($P783)</f>
        <v>0</v>
      </c>
      <c r="AF783" s="1">
        <f>MIN($Q783)</f>
        <v>0</v>
      </c>
      <c r="AG783" s="1">
        <f>MIN($R783)</f>
        <v>0</v>
      </c>
      <c r="AH783" s="1">
        <f>MEDIAN($B783)</f>
        <v>0</v>
      </c>
      <c r="AI783" s="1">
        <f>MEDIAN($C783)</f>
        <v>0</v>
      </c>
      <c r="AJ783" s="1">
        <f>MEDIAN($D783)</f>
        <v>0</v>
      </c>
      <c r="AK783" s="1">
        <f>MEDIAN($E783)</f>
        <v>0</v>
      </c>
      <c r="AL783" s="1">
        <f>MEDIAN($F783)</f>
        <v>0</v>
      </c>
      <c r="AM783" s="1">
        <f>MEDIAN($G783)</f>
        <v>0</v>
      </c>
      <c r="AN783" s="1">
        <f>MEDIAN($H783)</f>
        <v>0</v>
      </c>
      <c r="AO783" s="1">
        <f>MEDIAN($I783)</f>
        <v>0</v>
      </c>
      <c r="AP783" s="1">
        <f>MEDIAN($J783)</f>
        <v>0</v>
      </c>
      <c r="AQ783" s="1">
        <f>MEDIAN($K783)</f>
        <v>0</v>
      </c>
      <c r="AR783" s="1">
        <f>MEDIAN($M783)</f>
        <v>0</v>
      </c>
      <c r="AS783" s="1">
        <f>MEDIAN($N783)</f>
        <v>0</v>
      </c>
      <c r="AT783" s="1">
        <f>MEDIAN($P783)</f>
        <v>0</v>
      </c>
      <c r="AU783" s="1">
        <f>MEDIAN($Q783)</f>
        <v>0</v>
      </c>
      <c r="AV783" s="1">
        <f>MEDIAN($R783)</f>
        <v>0</v>
      </c>
      <c r="AW783" s="1">
        <f>MAX($B783)</f>
        <v>0</v>
      </c>
      <c r="AX783" s="1">
        <f>MAX($C783)</f>
        <v>0</v>
      </c>
      <c r="AY783" s="1">
        <f>MAX($D783)</f>
        <v>0</v>
      </c>
      <c r="AZ783" s="1">
        <f>MAX($E783)</f>
        <v>0</v>
      </c>
      <c r="BA783" s="1">
        <f>MAX($F783)</f>
        <v>0</v>
      </c>
      <c r="BB783" s="1">
        <f>MAX($G783)</f>
        <v>0</v>
      </c>
      <c r="BC783" s="1">
        <f>MAX($H783)</f>
        <v>0</v>
      </c>
      <c r="BD783" s="1">
        <f>MAX($I783)</f>
        <v>0</v>
      </c>
      <c r="BE783" s="1">
        <f>MAX($J783)</f>
        <v>0</v>
      </c>
      <c r="BF783" s="1">
        <f>MAX($K783)</f>
        <v>0</v>
      </c>
      <c r="BG783" s="1">
        <f>MAX($M783)</f>
        <v>0</v>
      </c>
      <c r="BH783" s="1">
        <f>MAX($N783)</f>
        <v>0</v>
      </c>
      <c r="BI783" s="1">
        <f>MAX($P783)</f>
        <v>0</v>
      </c>
      <c r="BJ783" s="1">
        <f>MAX($Q783)</f>
        <v>0</v>
      </c>
      <c r="BK783" s="1">
        <f>MAX($R783)</f>
        <v>0</v>
      </c>
    </row>
    <row r="784" spans="1:63">
      <c r="A784" s="1" t="s">
        <v>298</v>
      </c>
      <c r="B784" s="1" cm="1">
        <f t="array" ref="B784">_xlfn.SWITCH($A$2,"average", AVERAGE(Instances!B784:Instances!B784),"median", MEDIAN(Instances!B784:Instances!B784),"min", MIN(Instances!B784:Instances!B784),"max", MAX(Instances!B784:Instances!B784),"diff", MAX(Instances!B784:Instances!B784)-MIN(Instances!B784:Instances!B784))</f>
        <v>0</v>
      </c>
      <c r="C784" s="1" cm="1">
        <f t="array" ref="C784">_xlfn.SWITCH($A$2,"average", AVERAGE(Instances!C784:Instances!C784),"median", MEDIAN(Instances!C784:Instances!C784),"min", MIN(Instances!C784:Instances!C784),"max", MAX(Instances!C784:Instances!C784),"diff", MAX(Instances!C784:Instances!C784)-MIN(Instances!C784:Instances!C784))</f>
        <v>0</v>
      </c>
      <c r="D784" s="1" cm="1">
        <f t="array" ref="D784">_xlfn.SWITCH($A$2,"average", AVERAGE(Instances!D784:Instances!D784),"median", MEDIAN(Instances!D784:Instances!D784),"min", MIN(Instances!D784:Instances!D784),"max", MAX(Instances!D784:Instances!D784),"diff", MAX(Instances!D784:Instances!D784)-MIN(Instances!D784:Instances!D784))</f>
        <v>0</v>
      </c>
      <c r="E784" s="1" cm="1">
        <f t="array" ref="E784">_xlfn.SWITCH($A$2,"average", AVERAGE(Instances!E784:Instances!E784),"median", MEDIAN(Instances!E784:Instances!E784),"min", MIN(Instances!E784:Instances!E784),"max", MAX(Instances!E784:Instances!E784),"diff", MAX(Instances!E784:Instances!E784)-MIN(Instances!E784:Instances!E784))</f>
        <v>0</v>
      </c>
      <c r="F784" s="1" cm="1">
        <f t="array" ref="F784">_xlfn.SWITCH($A$2,"average", AVERAGE(Instances!F784:Instances!F784),"median", MEDIAN(Instances!F784:Instances!F784),"min", MIN(Instances!F784:Instances!F784),"max", MAX(Instances!F784:Instances!F784),"diff", MAX(Instances!F784:Instances!F784)-MIN(Instances!F784:Instances!F784))</f>
        <v>0</v>
      </c>
      <c r="G784" s="1" cm="1">
        <f t="array" ref="G784">_xlfn.SWITCH($A$2,"average", AVERAGE(Instances!G784:Instances!G784),"median", MEDIAN(Instances!G784:Instances!G784),"min", MIN(Instances!G784:Instances!G784),"max", MAX(Instances!G784:Instances!G784),"diff", MAX(Instances!G784:Instances!G784)-MIN(Instances!G784:Instances!G784))</f>
        <v>0</v>
      </c>
      <c r="H784" s="1" cm="1">
        <f t="array" ref="H784">_xlfn.SWITCH($A$2,"average", AVERAGE(Instances!H784:Instances!H784),"median", MEDIAN(Instances!H784:Instances!H784),"min", MIN(Instances!H784:Instances!H784),"max", MAX(Instances!H784:Instances!H784),"diff", MAX(Instances!H784:Instances!H784)-MIN(Instances!H784:Instances!H784))</f>
        <v>0</v>
      </c>
      <c r="I784" s="1" cm="1">
        <f t="array" ref="I784">_xlfn.SWITCH($A$2,"average", AVERAGE(Instances!I784:Instances!I784),"median", MEDIAN(Instances!I784:Instances!I784),"min", MIN(Instances!I784:Instances!I784),"max", MAX(Instances!I784:Instances!I784),"diff", MAX(Instances!I784:Instances!I784)-MIN(Instances!I784:Instances!I784))</f>
        <v>0</v>
      </c>
      <c r="J784" s="1" cm="1">
        <f t="array" ref="J784">_xlfn.SWITCH($A$2,"average", AVERAGE(Instances!J784:Instances!J784),"median", MEDIAN(Instances!J784:Instances!J784),"min", MIN(Instances!J784:Instances!J784),"max", MAX(Instances!J784:Instances!J784),"diff", MAX(Instances!J784:Instances!J784)-MIN(Instances!J784:Instances!J784))</f>
        <v>0</v>
      </c>
      <c r="K784" s="1" cm="1">
        <f t="array" ref="K784">_xlfn.SWITCH($A$2,"average", AVERAGE(Instances!K784:Instances!K784),"median", MEDIAN(Instances!K784:Instances!K784),"min", MIN(Instances!K784:Instances!K784),"max", MAX(Instances!K784:Instances!K784),"diff", MAX(Instances!K784:Instances!K784)-MIN(Instances!K784:Instances!K784))</f>
        <v>0</v>
      </c>
      <c r="L784" s="1"/>
      <c r="M784" s="1" cm="1">
        <f t="array" ref="M784">_xlfn.SWITCH($A$2,"average", AVERAGE(Instances!M784:Instances!M784),"median", MEDIAN(Instances!M784:Instances!M784),"min", MIN(Instances!M784:Instances!M784),"max", MAX(Instances!M784:Instances!M784),"diff", MAX(Instances!M784:Instances!M784)-MIN(Instances!M784:Instances!M784))</f>
        <v>0</v>
      </c>
      <c r="N784" s="1" cm="1">
        <f t="array" ref="N784">_xlfn.SWITCH($A$2,"average", AVERAGE(Instances!N784:Instances!N784),"median", MEDIAN(Instances!N784:Instances!N784),"min", MIN(Instances!N784:Instances!N784),"max", MAX(Instances!N784:Instances!N784),"diff", MAX(Instances!N784:Instances!N784)-MIN(Instances!N784:Instances!N784))</f>
        <v>0</v>
      </c>
      <c r="O784" s="1"/>
      <c r="P784" s="1" cm="1">
        <f t="array" ref="P784">_xlfn.SWITCH($A$2,"average", AVERAGE(Instances!P784:Instances!P784),"median", MEDIAN(Instances!P784:Instances!P784),"min", MIN(Instances!P784:Instances!P784),"max", MAX(Instances!P784:Instances!P784),"diff", MAX(Instances!P784:Instances!P784)-MIN(Instances!P784:Instances!P784))</f>
        <v>0</v>
      </c>
      <c r="Q784" s="1" cm="1">
        <f t="array" ref="Q784">_xlfn.SWITCH($A$2,"average", AVERAGE(Instances!Q784:Instances!Q784),"median", MEDIAN(Instances!Q784:Instances!Q784),"min", MIN(Instances!Q784:Instances!Q784),"max", MAX(Instances!Q784:Instances!Q784),"diff", MAX(Instances!Q784:Instances!Q784)-MIN(Instances!Q784:Instances!Q784))</f>
        <v>0</v>
      </c>
      <c r="R784" s="1" cm="1">
        <f t="array" ref="R784">_xlfn.SWITCH($A$2,"average", AVERAGE(Instances!R784:Instances!R784),"median", MEDIAN(Instances!R784:Instances!R784),"min", MIN(Instances!R784:Instances!R784),"max", MAX(Instances!R784:Instances!R784),"diff", MAX(Instances!R784:Instances!R784)-MIN(Instances!R784:Instances!R784))</f>
        <v>0</v>
      </c>
      <c r="S784" s="1">
        <f>MIN($B784)</f>
        <v>0</v>
      </c>
      <c r="T784" s="1">
        <f>MIN($C784)</f>
        <v>0</v>
      </c>
      <c r="U784" s="1">
        <f>MIN($D784)</f>
        <v>0</v>
      </c>
      <c r="V784" s="1">
        <f>MIN($E784)</f>
        <v>0</v>
      </c>
      <c r="W784" s="1">
        <f>MIN($F784)</f>
        <v>0</v>
      </c>
      <c r="X784" s="1">
        <f>MIN($G784)</f>
        <v>0</v>
      </c>
      <c r="Y784" s="1">
        <f>MIN($H784)</f>
        <v>0</v>
      </c>
      <c r="Z784" s="1">
        <f>MIN($I784)</f>
        <v>0</v>
      </c>
      <c r="AA784" s="1">
        <f>MIN($J784)</f>
        <v>0</v>
      </c>
      <c r="AB784" s="1">
        <f>MIN($K784)</f>
        <v>0</v>
      </c>
      <c r="AC784" s="1">
        <f>MIN($M784)</f>
        <v>0</v>
      </c>
      <c r="AD784" s="1">
        <f>MIN($N784)</f>
        <v>0</v>
      </c>
      <c r="AE784" s="1">
        <f>MIN($P784)</f>
        <v>0</v>
      </c>
      <c r="AF784" s="1">
        <f>MIN($Q784)</f>
        <v>0</v>
      </c>
      <c r="AG784" s="1">
        <f>MIN($R784)</f>
        <v>0</v>
      </c>
      <c r="AH784" s="1">
        <f>MEDIAN($B784)</f>
        <v>0</v>
      </c>
      <c r="AI784" s="1">
        <f>MEDIAN($C784)</f>
        <v>0</v>
      </c>
      <c r="AJ784" s="1">
        <f>MEDIAN($D784)</f>
        <v>0</v>
      </c>
      <c r="AK784" s="1">
        <f>MEDIAN($E784)</f>
        <v>0</v>
      </c>
      <c r="AL784" s="1">
        <f>MEDIAN($F784)</f>
        <v>0</v>
      </c>
      <c r="AM784" s="1">
        <f>MEDIAN($G784)</f>
        <v>0</v>
      </c>
      <c r="AN784" s="1">
        <f>MEDIAN($H784)</f>
        <v>0</v>
      </c>
      <c r="AO784" s="1">
        <f>MEDIAN($I784)</f>
        <v>0</v>
      </c>
      <c r="AP784" s="1">
        <f>MEDIAN($J784)</f>
        <v>0</v>
      </c>
      <c r="AQ784" s="1">
        <f>MEDIAN($K784)</f>
        <v>0</v>
      </c>
      <c r="AR784" s="1">
        <f>MEDIAN($M784)</f>
        <v>0</v>
      </c>
      <c r="AS784" s="1">
        <f>MEDIAN($N784)</f>
        <v>0</v>
      </c>
      <c r="AT784" s="1">
        <f>MEDIAN($P784)</f>
        <v>0</v>
      </c>
      <c r="AU784" s="1">
        <f>MEDIAN($Q784)</f>
        <v>0</v>
      </c>
      <c r="AV784" s="1">
        <f>MEDIAN($R784)</f>
        <v>0</v>
      </c>
      <c r="AW784" s="1">
        <f>MAX($B784)</f>
        <v>0</v>
      </c>
      <c r="AX784" s="1">
        <f>MAX($C784)</f>
        <v>0</v>
      </c>
      <c r="AY784" s="1">
        <f>MAX($D784)</f>
        <v>0</v>
      </c>
      <c r="AZ784" s="1">
        <f>MAX($E784)</f>
        <v>0</v>
      </c>
      <c r="BA784" s="1">
        <f>MAX($F784)</f>
        <v>0</v>
      </c>
      <c r="BB784" s="1">
        <f>MAX($G784)</f>
        <v>0</v>
      </c>
      <c r="BC784" s="1">
        <f>MAX($H784)</f>
        <v>0</v>
      </c>
      <c r="BD784" s="1">
        <f>MAX($I784)</f>
        <v>0</v>
      </c>
      <c r="BE784" s="1">
        <f>MAX($J784)</f>
        <v>0</v>
      </c>
      <c r="BF784" s="1">
        <f>MAX($K784)</f>
        <v>0</v>
      </c>
      <c r="BG784" s="1">
        <f>MAX($M784)</f>
        <v>0</v>
      </c>
      <c r="BH784" s="1">
        <f>MAX($N784)</f>
        <v>0</v>
      </c>
      <c r="BI784" s="1">
        <f>MAX($P784)</f>
        <v>0</v>
      </c>
      <c r="BJ784" s="1">
        <f>MAX($Q784)</f>
        <v>0</v>
      </c>
      <c r="BK784" s="1">
        <f>MAX($R784)</f>
        <v>0</v>
      </c>
    </row>
    <row r="785" spans="1:63">
      <c r="A785" s="1" t="s">
        <v>299</v>
      </c>
      <c r="B785" s="1" cm="1">
        <f t="array" ref="B785">_xlfn.SWITCH($A$2,"average", AVERAGE(Instances!B785:Instances!B785),"median", MEDIAN(Instances!B785:Instances!B785),"min", MIN(Instances!B785:Instances!B785),"max", MAX(Instances!B785:Instances!B785),"diff", MAX(Instances!B785:Instances!B785)-MIN(Instances!B785:Instances!B785))</f>
        <v>0</v>
      </c>
      <c r="C785" s="1" cm="1">
        <f t="array" ref="C785">_xlfn.SWITCH($A$2,"average", AVERAGE(Instances!C785:Instances!C785),"median", MEDIAN(Instances!C785:Instances!C785),"min", MIN(Instances!C785:Instances!C785),"max", MAX(Instances!C785:Instances!C785),"diff", MAX(Instances!C785:Instances!C785)-MIN(Instances!C785:Instances!C785))</f>
        <v>0</v>
      </c>
      <c r="D785" s="1" cm="1">
        <f t="array" ref="D785">_xlfn.SWITCH($A$2,"average", AVERAGE(Instances!D785:Instances!D785),"median", MEDIAN(Instances!D785:Instances!D785),"min", MIN(Instances!D785:Instances!D785),"max", MAX(Instances!D785:Instances!D785),"diff", MAX(Instances!D785:Instances!D785)-MIN(Instances!D785:Instances!D785))</f>
        <v>0</v>
      </c>
      <c r="E785" s="1" cm="1">
        <f t="array" ref="E785">_xlfn.SWITCH($A$2,"average", AVERAGE(Instances!E785:Instances!E785),"median", MEDIAN(Instances!E785:Instances!E785),"min", MIN(Instances!E785:Instances!E785),"max", MAX(Instances!E785:Instances!E785),"diff", MAX(Instances!E785:Instances!E785)-MIN(Instances!E785:Instances!E785))</f>
        <v>0</v>
      </c>
      <c r="F785" s="1" cm="1">
        <f t="array" ref="F785">_xlfn.SWITCH($A$2,"average", AVERAGE(Instances!F785:Instances!F785),"median", MEDIAN(Instances!F785:Instances!F785),"min", MIN(Instances!F785:Instances!F785),"max", MAX(Instances!F785:Instances!F785),"diff", MAX(Instances!F785:Instances!F785)-MIN(Instances!F785:Instances!F785))</f>
        <v>0</v>
      </c>
      <c r="G785" s="1" cm="1">
        <f t="array" ref="G785">_xlfn.SWITCH($A$2,"average", AVERAGE(Instances!G785:Instances!G785),"median", MEDIAN(Instances!G785:Instances!G785),"min", MIN(Instances!G785:Instances!G785),"max", MAX(Instances!G785:Instances!G785),"diff", MAX(Instances!G785:Instances!G785)-MIN(Instances!G785:Instances!G785))</f>
        <v>0</v>
      </c>
      <c r="H785" s="1" cm="1">
        <f t="array" ref="H785">_xlfn.SWITCH($A$2,"average", AVERAGE(Instances!H785:Instances!H785),"median", MEDIAN(Instances!H785:Instances!H785),"min", MIN(Instances!H785:Instances!H785),"max", MAX(Instances!H785:Instances!H785),"diff", MAX(Instances!H785:Instances!H785)-MIN(Instances!H785:Instances!H785))</f>
        <v>0</v>
      </c>
      <c r="I785" s="1" cm="1">
        <f t="array" ref="I785">_xlfn.SWITCH($A$2,"average", AVERAGE(Instances!I785:Instances!I785),"median", MEDIAN(Instances!I785:Instances!I785),"min", MIN(Instances!I785:Instances!I785),"max", MAX(Instances!I785:Instances!I785),"diff", MAX(Instances!I785:Instances!I785)-MIN(Instances!I785:Instances!I785))</f>
        <v>0</v>
      </c>
      <c r="J785" s="1" cm="1">
        <f t="array" ref="J785">_xlfn.SWITCH($A$2,"average", AVERAGE(Instances!J785:Instances!J785),"median", MEDIAN(Instances!J785:Instances!J785),"min", MIN(Instances!J785:Instances!J785),"max", MAX(Instances!J785:Instances!J785),"diff", MAX(Instances!J785:Instances!J785)-MIN(Instances!J785:Instances!J785))</f>
        <v>0</v>
      </c>
      <c r="K785" s="1" cm="1">
        <f t="array" ref="K785">_xlfn.SWITCH($A$2,"average", AVERAGE(Instances!K785:Instances!K785),"median", MEDIAN(Instances!K785:Instances!K785),"min", MIN(Instances!K785:Instances!K785),"max", MAX(Instances!K785:Instances!K785),"diff", MAX(Instances!K785:Instances!K785)-MIN(Instances!K785:Instances!K785))</f>
        <v>0</v>
      </c>
      <c r="L785" s="1"/>
      <c r="M785" s="1" cm="1">
        <f t="array" ref="M785">_xlfn.SWITCH($A$2,"average", AVERAGE(Instances!M785:Instances!M785),"median", MEDIAN(Instances!M785:Instances!M785),"min", MIN(Instances!M785:Instances!M785),"max", MAX(Instances!M785:Instances!M785),"diff", MAX(Instances!M785:Instances!M785)-MIN(Instances!M785:Instances!M785))</f>
        <v>0</v>
      </c>
      <c r="N785" s="1" cm="1">
        <f t="array" ref="N785">_xlfn.SWITCH($A$2,"average", AVERAGE(Instances!N785:Instances!N785),"median", MEDIAN(Instances!N785:Instances!N785),"min", MIN(Instances!N785:Instances!N785),"max", MAX(Instances!N785:Instances!N785),"diff", MAX(Instances!N785:Instances!N785)-MIN(Instances!N785:Instances!N785))</f>
        <v>0</v>
      </c>
      <c r="O785" s="1"/>
      <c r="P785" s="1" cm="1">
        <f t="array" ref="P785">_xlfn.SWITCH($A$2,"average", AVERAGE(Instances!P785:Instances!P785),"median", MEDIAN(Instances!P785:Instances!P785),"min", MIN(Instances!P785:Instances!P785),"max", MAX(Instances!P785:Instances!P785),"diff", MAX(Instances!P785:Instances!P785)-MIN(Instances!P785:Instances!P785))</f>
        <v>0</v>
      </c>
      <c r="Q785" s="1" cm="1">
        <f t="array" ref="Q785">_xlfn.SWITCH($A$2,"average", AVERAGE(Instances!Q785:Instances!Q785),"median", MEDIAN(Instances!Q785:Instances!Q785),"min", MIN(Instances!Q785:Instances!Q785),"max", MAX(Instances!Q785:Instances!Q785),"diff", MAX(Instances!Q785:Instances!Q785)-MIN(Instances!Q785:Instances!Q785))</f>
        <v>0</v>
      </c>
      <c r="R785" s="1" cm="1">
        <f t="array" ref="R785">_xlfn.SWITCH($A$2,"average", AVERAGE(Instances!R785:Instances!R785),"median", MEDIAN(Instances!R785:Instances!R785),"min", MIN(Instances!R785:Instances!R785),"max", MAX(Instances!R785:Instances!R785),"diff", MAX(Instances!R785:Instances!R785)-MIN(Instances!R785:Instances!R785))</f>
        <v>0</v>
      </c>
      <c r="S785" s="1">
        <f>MIN($B785)</f>
        <v>0</v>
      </c>
      <c r="T785" s="1">
        <f>MIN($C785)</f>
        <v>0</v>
      </c>
      <c r="U785" s="1">
        <f>MIN($D785)</f>
        <v>0</v>
      </c>
      <c r="V785" s="1">
        <f>MIN($E785)</f>
        <v>0</v>
      </c>
      <c r="W785" s="1">
        <f>MIN($F785)</f>
        <v>0</v>
      </c>
      <c r="X785" s="1">
        <f>MIN($G785)</f>
        <v>0</v>
      </c>
      <c r="Y785" s="1">
        <f>MIN($H785)</f>
        <v>0</v>
      </c>
      <c r="Z785" s="1">
        <f>MIN($I785)</f>
        <v>0</v>
      </c>
      <c r="AA785" s="1">
        <f>MIN($J785)</f>
        <v>0</v>
      </c>
      <c r="AB785" s="1">
        <f>MIN($K785)</f>
        <v>0</v>
      </c>
      <c r="AC785" s="1">
        <f>MIN($M785)</f>
        <v>0</v>
      </c>
      <c r="AD785" s="1">
        <f>MIN($N785)</f>
        <v>0</v>
      </c>
      <c r="AE785" s="1">
        <f>MIN($P785)</f>
        <v>0</v>
      </c>
      <c r="AF785" s="1">
        <f>MIN($Q785)</f>
        <v>0</v>
      </c>
      <c r="AG785" s="1">
        <f>MIN($R785)</f>
        <v>0</v>
      </c>
      <c r="AH785" s="1">
        <f>MEDIAN($B785)</f>
        <v>0</v>
      </c>
      <c r="AI785" s="1">
        <f>MEDIAN($C785)</f>
        <v>0</v>
      </c>
      <c r="AJ785" s="1">
        <f>MEDIAN($D785)</f>
        <v>0</v>
      </c>
      <c r="AK785" s="1">
        <f>MEDIAN($E785)</f>
        <v>0</v>
      </c>
      <c r="AL785" s="1">
        <f>MEDIAN($F785)</f>
        <v>0</v>
      </c>
      <c r="AM785" s="1">
        <f>MEDIAN($G785)</f>
        <v>0</v>
      </c>
      <c r="AN785" s="1">
        <f>MEDIAN($H785)</f>
        <v>0</v>
      </c>
      <c r="AO785" s="1">
        <f>MEDIAN($I785)</f>
        <v>0</v>
      </c>
      <c r="AP785" s="1">
        <f>MEDIAN($J785)</f>
        <v>0</v>
      </c>
      <c r="AQ785" s="1">
        <f>MEDIAN($K785)</f>
        <v>0</v>
      </c>
      <c r="AR785" s="1">
        <f>MEDIAN($M785)</f>
        <v>0</v>
      </c>
      <c r="AS785" s="1">
        <f>MEDIAN($N785)</f>
        <v>0</v>
      </c>
      <c r="AT785" s="1">
        <f>MEDIAN($P785)</f>
        <v>0</v>
      </c>
      <c r="AU785" s="1">
        <f>MEDIAN($Q785)</f>
        <v>0</v>
      </c>
      <c r="AV785" s="1">
        <f>MEDIAN($R785)</f>
        <v>0</v>
      </c>
      <c r="AW785" s="1">
        <f>MAX($B785)</f>
        <v>0</v>
      </c>
      <c r="AX785" s="1">
        <f>MAX($C785)</f>
        <v>0</v>
      </c>
      <c r="AY785" s="1">
        <f>MAX($D785)</f>
        <v>0</v>
      </c>
      <c r="AZ785" s="1">
        <f>MAX($E785)</f>
        <v>0</v>
      </c>
      <c r="BA785" s="1">
        <f>MAX($F785)</f>
        <v>0</v>
      </c>
      <c r="BB785" s="1">
        <f>MAX($G785)</f>
        <v>0</v>
      </c>
      <c r="BC785" s="1">
        <f>MAX($H785)</f>
        <v>0</v>
      </c>
      <c r="BD785" s="1">
        <f>MAX($I785)</f>
        <v>0</v>
      </c>
      <c r="BE785" s="1">
        <f>MAX($J785)</f>
        <v>0</v>
      </c>
      <c r="BF785" s="1">
        <f>MAX($K785)</f>
        <v>0</v>
      </c>
      <c r="BG785" s="1">
        <f>MAX($M785)</f>
        <v>0</v>
      </c>
      <c r="BH785" s="1">
        <f>MAX($N785)</f>
        <v>0</v>
      </c>
      <c r="BI785" s="1">
        <f>MAX($P785)</f>
        <v>0</v>
      </c>
      <c r="BJ785" s="1">
        <f>MAX($Q785)</f>
        <v>0</v>
      </c>
      <c r="BK785" s="1">
        <f>MAX($R785)</f>
        <v>0</v>
      </c>
    </row>
    <row r="786" spans="1:63">
      <c r="A786" s="1" t="s">
        <v>300</v>
      </c>
      <c r="B786" s="1" cm="1">
        <f t="array" ref="B786">_xlfn.SWITCH($A$2,"average", AVERAGE(Instances!B786:Instances!B786),"median", MEDIAN(Instances!B786:Instances!B786),"min", MIN(Instances!B786:Instances!B786),"max", MAX(Instances!B786:Instances!B786),"diff", MAX(Instances!B786:Instances!B786)-MIN(Instances!B786:Instances!B786))</f>
        <v>0</v>
      </c>
      <c r="C786" s="1" cm="1">
        <f t="array" ref="C786">_xlfn.SWITCH($A$2,"average", AVERAGE(Instances!C786:Instances!C786),"median", MEDIAN(Instances!C786:Instances!C786),"min", MIN(Instances!C786:Instances!C786),"max", MAX(Instances!C786:Instances!C786),"diff", MAX(Instances!C786:Instances!C786)-MIN(Instances!C786:Instances!C786))</f>
        <v>0</v>
      </c>
      <c r="D786" s="1" cm="1">
        <f t="array" ref="D786">_xlfn.SWITCH($A$2,"average", AVERAGE(Instances!D786:Instances!D786),"median", MEDIAN(Instances!D786:Instances!D786),"min", MIN(Instances!D786:Instances!D786),"max", MAX(Instances!D786:Instances!D786),"diff", MAX(Instances!D786:Instances!D786)-MIN(Instances!D786:Instances!D786))</f>
        <v>0</v>
      </c>
      <c r="E786" s="1" cm="1">
        <f t="array" ref="E786">_xlfn.SWITCH($A$2,"average", AVERAGE(Instances!E786:Instances!E786),"median", MEDIAN(Instances!E786:Instances!E786),"min", MIN(Instances!E786:Instances!E786),"max", MAX(Instances!E786:Instances!E786),"diff", MAX(Instances!E786:Instances!E786)-MIN(Instances!E786:Instances!E786))</f>
        <v>0</v>
      </c>
      <c r="F786" s="1" cm="1">
        <f t="array" ref="F786">_xlfn.SWITCH($A$2,"average", AVERAGE(Instances!F786:Instances!F786),"median", MEDIAN(Instances!F786:Instances!F786),"min", MIN(Instances!F786:Instances!F786),"max", MAX(Instances!F786:Instances!F786),"diff", MAX(Instances!F786:Instances!F786)-MIN(Instances!F786:Instances!F786))</f>
        <v>0</v>
      </c>
      <c r="G786" s="1" cm="1">
        <f t="array" ref="G786">_xlfn.SWITCH($A$2,"average", AVERAGE(Instances!G786:Instances!G786),"median", MEDIAN(Instances!G786:Instances!G786),"min", MIN(Instances!G786:Instances!G786),"max", MAX(Instances!G786:Instances!G786),"diff", MAX(Instances!G786:Instances!G786)-MIN(Instances!G786:Instances!G786))</f>
        <v>0</v>
      </c>
      <c r="H786" s="1" cm="1">
        <f t="array" ref="H786">_xlfn.SWITCH($A$2,"average", AVERAGE(Instances!H786:Instances!H786),"median", MEDIAN(Instances!H786:Instances!H786),"min", MIN(Instances!H786:Instances!H786),"max", MAX(Instances!H786:Instances!H786),"diff", MAX(Instances!H786:Instances!H786)-MIN(Instances!H786:Instances!H786))</f>
        <v>0</v>
      </c>
      <c r="I786" s="1" cm="1">
        <f t="array" ref="I786">_xlfn.SWITCH($A$2,"average", AVERAGE(Instances!I786:Instances!I786),"median", MEDIAN(Instances!I786:Instances!I786),"min", MIN(Instances!I786:Instances!I786),"max", MAX(Instances!I786:Instances!I786),"diff", MAX(Instances!I786:Instances!I786)-MIN(Instances!I786:Instances!I786))</f>
        <v>0</v>
      </c>
      <c r="J786" s="1" cm="1">
        <f t="array" ref="J786">_xlfn.SWITCH($A$2,"average", AVERAGE(Instances!J786:Instances!J786),"median", MEDIAN(Instances!J786:Instances!J786),"min", MIN(Instances!J786:Instances!J786),"max", MAX(Instances!J786:Instances!J786),"diff", MAX(Instances!J786:Instances!J786)-MIN(Instances!J786:Instances!J786))</f>
        <v>0</v>
      </c>
      <c r="K786" s="1" cm="1">
        <f t="array" ref="K786">_xlfn.SWITCH($A$2,"average", AVERAGE(Instances!K786:Instances!K786),"median", MEDIAN(Instances!K786:Instances!K786),"min", MIN(Instances!K786:Instances!K786),"max", MAX(Instances!K786:Instances!K786),"diff", MAX(Instances!K786:Instances!K786)-MIN(Instances!K786:Instances!K786))</f>
        <v>0</v>
      </c>
      <c r="L786" s="1"/>
      <c r="M786" s="1" cm="1">
        <f t="array" ref="M786">_xlfn.SWITCH($A$2,"average", AVERAGE(Instances!M786:Instances!M786),"median", MEDIAN(Instances!M786:Instances!M786),"min", MIN(Instances!M786:Instances!M786),"max", MAX(Instances!M786:Instances!M786),"diff", MAX(Instances!M786:Instances!M786)-MIN(Instances!M786:Instances!M786))</f>
        <v>0</v>
      </c>
      <c r="N786" s="1" cm="1">
        <f t="array" ref="N786">_xlfn.SWITCH($A$2,"average", AVERAGE(Instances!N786:Instances!N786),"median", MEDIAN(Instances!N786:Instances!N786),"min", MIN(Instances!N786:Instances!N786),"max", MAX(Instances!N786:Instances!N786),"diff", MAX(Instances!N786:Instances!N786)-MIN(Instances!N786:Instances!N786))</f>
        <v>0</v>
      </c>
      <c r="O786" s="1"/>
      <c r="P786" s="1" cm="1">
        <f t="array" ref="P786">_xlfn.SWITCH($A$2,"average", AVERAGE(Instances!P786:Instances!P786),"median", MEDIAN(Instances!P786:Instances!P786),"min", MIN(Instances!P786:Instances!P786),"max", MAX(Instances!P786:Instances!P786),"diff", MAX(Instances!P786:Instances!P786)-MIN(Instances!P786:Instances!P786))</f>
        <v>0</v>
      </c>
      <c r="Q786" s="1" cm="1">
        <f t="array" ref="Q786">_xlfn.SWITCH($A$2,"average", AVERAGE(Instances!Q786:Instances!Q786),"median", MEDIAN(Instances!Q786:Instances!Q786),"min", MIN(Instances!Q786:Instances!Q786),"max", MAX(Instances!Q786:Instances!Q786),"diff", MAX(Instances!Q786:Instances!Q786)-MIN(Instances!Q786:Instances!Q786))</f>
        <v>0</v>
      </c>
      <c r="R786" s="1" cm="1">
        <f t="array" ref="R786">_xlfn.SWITCH($A$2,"average", AVERAGE(Instances!R786:Instances!R786),"median", MEDIAN(Instances!R786:Instances!R786),"min", MIN(Instances!R786:Instances!R786),"max", MAX(Instances!R786:Instances!R786),"diff", MAX(Instances!R786:Instances!R786)-MIN(Instances!R786:Instances!R786))</f>
        <v>0</v>
      </c>
      <c r="S786" s="1">
        <f>MIN($B786)</f>
        <v>0</v>
      </c>
      <c r="T786" s="1">
        <f>MIN($C786)</f>
        <v>0</v>
      </c>
      <c r="U786" s="1">
        <f>MIN($D786)</f>
        <v>0</v>
      </c>
      <c r="V786" s="1">
        <f>MIN($E786)</f>
        <v>0</v>
      </c>
      <c r="W786" s="1">
        <f>MIN($F786)</f>
        <v>0</v>
      </c>
      <c r="X786" s="1">
        <f>MIN($G786)</f>
        <v>0</v>
      </c>
      <c r="Y786" s="1">
        <f>MIN($H786)</f>
        <v>0</v>
      </c>
      <c r="Z786" s="1">
        <f>MIN($I786)</f>
        <v>0</v>
      </c>
      <c r="AA786" s="1">
        <f>MIN($J786)</f>
        <v>0</v>
      </c>
      <c r="AB786" s="1">
        <f>MIN($K786)</f>
        <v>0</v>
      </c>
      <c r="AC786" s="1">
        <f>MIN($M786)</f>
        <v>0</v>
      </c>
      <c r="AD786" s="1">
        <f>MIN($N786)</f>
        <v>0</v>
      </c>
      <c r="AE786" s="1">
        <f>MIN($P786)</f>
        <v>0</v>
      </c>
      <c r="AF786" s="1">
        <f>MIN($Q786)</f>
        <v>0</v>
      </c>
      <c r="AG786" s="1">
        <f>MIN($R786)</f>
        <v>0</v>
      </c>
      <c r="AH786" s="1">
        <f>MEDIAN($B786)</f>
        <v>0</v>
      </c>
      <c r="AI786" s="1">
        <f>MEDIAN($C786)</f>
        <v>0</v>
      </c>
      <c r="AJ786" s="1">
        <f>MEDIAN($D786)</f>
        <v>0</v>
      </c>
      <c r="AK786" s="1">
        <f>MEDIAN($E786)</f>
        <v>0</v>
      </c>
      <c r="AL786" s="1">
        <f>MEDIAN($F786)</f>
        <v>0</v>
      </c>
      <c r="AM786" s="1">
        <f>MEDIAN($G786)</f>
        <v>0</v>
      </c>
      <c r="AN786" s="1">
        <f>MEDIAN($H786)</f>
        <v>0</v>
      </c>
      <c r="AO786" s="1">
        <f>MEDIAN($I786)</f>
        <v>0</v>
      </c>
      <c r="AP786" s="1">
        <f>MEDIAN($J786)</f>
        <v>0</v>
      </c>
      <c r="AQ786" s="1">
        <f>MEDIAN($K786)</f>
        <v>0</v>
      </c>
      <c r="AR786" s="1">
        <f>MEDIAN($M786)</f>
        <v>0</v>
      </c>
      <c r="AS786" s="1">
        <f>MEDIAN($N786)</f>
        <v>0</v>
      </c>
      <c r="AT786" s="1">
        <f>MEDIAN($P786)</f>
        <v>0</v>
      </c>
      <c r="AU786" s="1">
        <f>MEDIAN($Q786)</f>
        <v>0</v>
      </c>
      <c r="AV786" s="1">
        <f>MEDIAN($R786)</f>
        <v>0</v>
      </c>
      <c r="AW786" s="1">
        <f>MAX($B786)</f>
        <v>0</v>
      </c>
      <c r="AX786" s="1">
        <f>MAX($C786)</f>
        <v>0</v>
      </c>
      <c r="AY786" s="1">
        <f>MAX($D786)</f>
        <v>0</v>
      </c>
      <c r="AZ786" s="1">
        <f>MAX($E786)</f>
        <v>0</v>
      </c>
      <c r="BA786" s="1">
        <f>MAX($F786)</f>
        <v>0</v>
      </c>
      <c r="BB786" s="1">
        <f>MAX($G786)</f>
        <v>0</v>
      </c>
      <c r="BC786" s="1">
        <f>MAX($H786)</f>
        <v>0</v>
      </c>
      <c r="BD786" s="1">
        <f>MAX($I786)</f>
        <v>0</v>
      </c>
      <c r="BE786" s="1">
        <f>MAX($J786)</f>
        <v>0</v>
      </c>
      <c r="BF786" s="1">
        <f>MAX($K786)</f>
        <v>0</v>
      </c>
      <c r="BG786" s="1">
        <f>MAX($M786)</f>
        <v>0</v>
      </c>
      <c r="BH786" s="1">
        <f>MAX($N786)</f>
        <v>0</v>
      </c>
      <c r="BI786" s="1">
        <f>MAX($P786)</f>
        <v>0</v>
      </c>
      <c r="BJ786" s="1">
        <f>MAX($Q786)</f>
        <v>0</v>
      </c>
      <c r="BK786" s="1">
        <f>MAX($R786)</f>
        <v>0</v>
      </c>
    </row>
    <row r="787" spans="1:63">
      <c r="A787" s="1" t="s">
        <v>301</v>
      </c>
      <c r="B787" s="1" cm="1">
        <f t="array" ref="B787">_xlfn.SWITCH($A$2,"average", AVERAGE(Instances!B787:Instances!B787),"median", MEDIAN(Instances!B787:Instances!B787),"min", MIN(Instances!B787:Instances!B787),"max", MAX(Instances!B787:Instances!B787),"diff", MAX(Instances!B787:Instances!B787)-MIN(Instances!B787:Instances!B787))</f>
        <v>0</v>
      </c>
      <c r="C787" s="1" cm="1">
        <f t="array" ref="C787">_xlfn.SWITCH($A$2,"average", AVERAGE(Instances!C787:Instances!C787),"median", MEDIAN(Instances!C787:Instances!C787),"min", MIN(Instances!C787:Instances!C787),"max", MAX(Instances!C787:Instances!C787),"diff", MAX(Instances!C787:Instances!C787)-MIN(Instances!C787:Instances!C787))</f>
        <v>0</v>
      </c>
      <c r="D787" s="1" cm="1">
        <f t="array" ref="D787">_xlfn.SWITCH($A$2,"average", AVERAGE(Instances!D787:Instances!D787),"median", MEDIAN(Instances!D787:Instances!D787),"min", MIN(Instances!D787:Instances!D787),"max", MAX(Instances!D787:Instances!D787),"diff", MAX(Instances!D787:Instances!D787)-MIN(Instances!D787:Instances!D787))</f>
        <v>0</v>
      </c>
      <c r="E787" s="1" cm="1">
        <f t="array" ref="E787">_xlfn.SWITCH($A$2,"average", AVERAGE(Instances!E787:Instances!E787),"median", MEDIAN(Instances!E787:Instances!E787),"min", MIN(Instances!E787:Instances!E787),"max", MAX(Instances!E787:Instances!E787),"diff", MAX(Instances!E787:Instances!E787)-MIN(Instances!E787:Instances!E787))</f>
        <v>0</v>
      </c>
      <c r="F787" s="1" cm="1">
        <f t="array" ref="F787">_xlfn.SWITCH($A$2,"average", AVERAGE(Instances!F787:Instances!F787),"median", MEDIAN(Instances!F787:Instances!F787),"min", MIN(Instances!F787:Instances!F787),"max", MAX(Instances!F787:Instances!F787),"diff", MAX(Instances!F787:Instances!F787)-MIN(Instances!F787:Instances!F787))</f>
        <v>0</v>
      </c>
      <c r="G787" s="1" cm="1">
        <f t="array" ref="G787">_xlfn.SWITCH($A$2,"average", AVERAGE(Instances!G787:Instances!G787),"median", MEDIAN(Instances!G787:Instances!G787),"min", MIN(Instances!G787:Instances!G787),"max", MAX(Instances!G787:Instances!G787),"diff", MAX(Instances!G787:Instances!G787)-MIN(Instances!G787:Instances!G787))</f>
        <v>0</v>
      </c>
      <c r="H787" s="1" cm="1">
        <f t="array" ref="H787">_xlfn.SWITCH($A$2,"average", AVERAGE(Instances!H787:Instances!H787),"median", MEDIAN(Instances!H787:Instances!H787),"min", MIN(Instances!H787:Instances!H787),"max", MAX(Instances!H787:Instances!H787),"diff", MAX(Instances!H787:Instances!H787)-MIN(Instances!H787:Instances!H787))</f>
        <v>0</v>
      </c>
      <c r="I787" s="1" cm="1">
        <f t="array" ref="I787">_xlfn.SWITCH($A$2,"average", AVERAGE(Instances!I787:Instances!I787),"median", MEDIAN(Instances!I787:Instances!I787),"min", MIN(Instances!I787:Instances!I787),"max", MAX(Instances!I787:Instances!I787),"diff", MAX(Instances!I787:Instances!I787)-MIN(Instances!I787:Instances!I787))</f>
        <v>0</v>
      </c>
      <c r="J787" s="1" cm="1">
        <f t="array" ref="J787">_xlfn.SWITCH($A$2,"average", AVERAGE(Instances!J787:Instances!J787),"median", MEDIAN(Instances!J787:Instances!J787),"min", MIN(Instances!J787:Instances!J787),"max", MAX(Instances!J787:Instances!J787),"diff", MAX(Instances!J787:Instances!J787)-MIN(Instances!J787:Instances!J787))</f>
        <v>0</v>
      </c>
      <c r="K787" s="1" cm="1">
        <f t="array" ref="K787">_xlfn.SWITCH($A$2,"average", AVERAGE(Instances!K787:Instances!K787),"median", MEDIAN(Instances!K787:Instances!K787),"min", MIN(Instances!K787:Instances!K787),"max", MAX(Instances!K787:Instances!K787),"diff", MAX(Instances!K787:Instances!K787)-MIN(Instances!K787:Instances!K787))</f>
        <v>0</v>
      </c>
      <c r="L787" s="1"/>
      <c r="M787" s="1" cm="1">
        <f t="array" ref="M787">_xlfn.SWITCH($A$2,"average", AVERAGE(Instances!M787:Instances!M787),"median", MEDIAN(Instances!M787:Instances!M787),"min", MIN(Instances!M787:Instances!M787),"max", MAX(Instances!M787:Instances!M787),"diff", MAX(Instances!M787:Instances!M787)-MIN(Instances!M787:Instances!M787))</f>
        <v>0</v>
      </c>
      <c r="N787" s="1" cm="1">
        <f t="array" ref="N787">_xlfn.SWITCH($A$2,"average", AVERAGE(Instances!N787:Instances!N787),"median", MEDIAN(Instances!N787:Instances!N787),"min", MIN(Instances!N787:Instances!N787),"max", MAX(Instances!N787:Instances!N787),"diff", MAX(Instances!N787:Instances!N787)-MIN(Instances!N787:Instances!N787))</f>
        <v>0</v>
      </c>
      <c r="O787" s="1"/>
      <c r="P787" s="1" cm="1">
        <f t="array" ref="P787">_xlfn.SWITCH($A$2,"average", AVERAGE(Instances!P787:Instances!P787),"median", MEDIAN(Instances!P787:Instances!P787),"min", MIN(Instances!P787:Instances!P787),"max", MAX(Instances!P787:Instances!P787),"diff", MAX(Instances!P787:Instances!P787)-MIN(Instances!P787:Instances!P787))</f>
        <v>0</v>
      </c>
      <c r="Q787" s="1" cm="1">
        <f t="array" ref="Q787">_xlfn.SWITCH($A$2,"average", AVERAGE(Instances!Q787:Instances!Q787),"median", MEDIAN(Instances!Q787:Instances!Q787),"min", MIN(Instances!Q787:Instances!Q787),"max", MAX(Instances!Q787:Instances!Q787),"diff", MAX(Instances!Q787:Instances!Q787)-MIN(Instances!Q787:Instances!Q787))</f>
        <v>0</v>
      </c>
      <c r="R787" s="1" cm="1">
        <f t="array" ref="R787">_xlfn.SWITCH($A$2,"average", AVERAGE(Instances!R787:Instances!R787),"median", MEDIAN(Instances!R787:Instances!R787),"min", MIN(Instances!R787:Instances!R787),"max", MAX(Instances!R787:Instances!R787),"diff", MAX(Instances!R787:Instances!R787)-MIN(Instances!R787:Instances!R787))</f>
        <v>0</v>
      </c>
      <c r="S787" s="1">
        <f>MIN($B787)</f>
        <v>0</v>
      </c>
      <c r="T787" s="1">
        <f>MIN($C787)</f>
        <v>0</v>
      </c>
      <c r="U787" s="1">
        <f>MIN($D787)</f>
        <v>0</v>
      </c>
      <c r="V787" s="1">
        <f>MIN($E787)</f>
        <v>0</v>
      </c>
      <c r="W787" s="1">
        <f>MIN($F787)</f>
        <v>0</v>
      </c>
      <c r="X787" s="1">
        <f>MIN($G787)</f>
        <v>0</v>
      </c>
      <c r="Y787" s="1">
        <f>MIN($H787)</f>
        <v>0</v>
      </c>
      <c r="Z787" s="1">
        <f>MIN($I787)</f>
        <v>0</v>
      </c>
      <c r="AA787" s="1">
        <f>MIN($J787)</f>
        <v>0</v>
      </c>
      <c r="AB787" s="1">
        <f>MIN($K787)</f>
        <v>0</v>
      </c>
      <c r="AC787" s="1">
        <f>MIN($M787)</f>
        <v>0</v>
      </c>
      <c r="AD787" s="1">
        <f>MIN($N787)</f>
        <v>0</v>
      </c>
      <c r="AE787" s="1">
        <f>MIN($P787)</f>
        <v>0</v>
      </c>
      <c r="AF787" s="1">
        <f>MIN($Q787)</f>
        <v>0</v>
      </c>
      <c r="AG787" s="1">
        <f>MIN($R787)</f>
        <v>0</v>
      </c>
      <c r="AH787" s="1">
        <f>MEDIAN($B787)</f>
        <v>0</v>
      </c>
      <c r="AI787" s="1">
        <f>MEDIAN($C787)</f>
        <v>0</v>
      </c>
      <c r="AJ787" s="1">
        <f>MEDIAN($D787)</f>
        <v>0</v>
      </c>
      <c r="AK787" s="1">
        <f>MEDIAN($E787)</f>
        <v>0</v>
      </c>
      <c r="AL787" s="1">
        <f>MEDIAN($F787)</f>
        <v>0</v>
      </c>
      <c r="AM787" s="1">
        <f>MEDIAN($G787)</f>
        <v>0</v>
      </c>
      <c r="AN787" s="1">
        <f>MEDIAN($H787)</f>
        <v>0</v>
      </c>
      <c r="AO787" s="1">
        <f>MEDIAN($I787)</f>
        <v>0</v>
      </c>
      <c r="AP787" s="1">
        <f>MEDIAN($J787)</f>
        <v>0</v>
      </c>
      <c r="AQ787" s="1">
        <f>MEDIAN($K787)</f>
        <v>0</v>
      </c>
      <c r="AR787" s="1">
        <f>MEDIAN($M787)</f>
        <v>0</v>
      </c>
      <c r="AS787" s="1">
        <f>MEDIAN($N787)</f>
        <v>0</v>
      </c>
      <c r="AT787" s="1">
        <f>MEDIAN($P787)</f>
        <v>0</v>
      </c>
      <c r="AU787" s="1">
        <f>MEDIAN($Q787)</f>
        <v>0</v>
      </c>
      <c r="AV787" s="1">
        <f>MEDIAN($R787)</f>
        <v>0</v>
      </c>
      <c r="AW787" s="1">
        <f>MAX($B787)</f>
        <v>0</v>
      </c>
      <c r="AX787" s="1">
        <f>MAX($C787)</f>
        <v>0</v>
      </c>
      <c r="AY787" s="1">
        <f>MAX($D787)</f>
        <v>0</v>
      </c>
      <c r="AZ787" s="1">
        <f>MAX($E787)</f>
        <v>0</v>
      </c>
      <c r="BA787" s="1">
        <f>MAX($F787)</f>
        <v>0</v>
      </c>
      <c r="BB787" s="1">
        <f>MAX($G787)</f>
        <v>0</v>
      </c>
      <c r="BC787" s="1">
        <f>MAX($H787)</f>
        <v>0</v>
      </c>
      <c r="BD787" s="1">
        <f>MAX($I787)</f>
        <v>0</v>
      </c>
      <c r="BE787" s="1">
        <f>MAX($J787)</f>
        <v>0</v>
      </c>
      <c r="BF787" s="1">
        <f>MAX($K787)</f>
        <v>0</v>
      </c>
      <c r="BG787" s="1">
        <f>MAX($M787)</f>
        <v>0</v>
      </c>
      <c r="BH787" s="1">
        <f>MAX($N787)</f>
        <v>0</v>
      </c>
      <c r="BI787" s="1">
        <f>MAX($P787)</f>
        <v>0</v>
      </c>
      <c r="BJ787" s="1">
        <f>MAX($Q787)</f>
        <v>0</v>
      </c>
      <c r="BK787" s="1">
        <f>MAX($R787)</f>
        <v>0</v>
      </c>
    </row>
    <row r="788" spans="1:63">
      <c r="A788" s="1" t="s">
        <v>302</v>
      </c>
      <c r="B788" s="1" cm="1">
        <f t="array" ref="B788">_xlfn.SWITCH($A$2,"average", AVERAGE(Instances!B788:Instances!B788),"median", MEDIAN(Instances!B788:Instances!B788),"min", MIN(Instances!B788:Instances!B788),"max", MAX(Instances!B788:Instances!B788),"diff", MAX(Instances!B788:Instances!B788)-MIN(Instances!B788:Instances!B788))</f>
        <v>0</v>
      </c>
      <c r="C788" s="1" cm="1">
        <f t="array" ref="C788">_xlfn.SWITCH($A$2,"average", AVERAGE(Instances!C788:Instances!C788),"median", MEDIAN(Instances!C788:Instances!C788),"min", MIN(Instances!C788:Instances!C788),"max", MAX(Instances!C788:Instances!C788),"diff", MAX(Instances!C788:Instances!C788)-MIN(Instances!C788:Instances!C788))</f>
        <v>0</v>
      </c>
      <c r="D788" s="1" cm="1">
        <f t="array" ref="D788">_xlfn.SWITCH($A$2,"average", AVERAGE(Instances!D788:Instances!D788),"median", MEDIAN(Instances!D788:Instances!D788),"min", MIN(Instances!D788:Instances!D788),"max", MAX(Instances!D788:Instances!D788),"diff", MAX(Instances!D788:Instances!D788)-MIN(Instances!D788:Instances!D788))</f>
        <v>0</v>
      </c>
      <c r="E788" s="1" cm="1">
        <f t="array" ref="E788">_xlfn.SWITCH($A$2,"average", AVERAGE(Instances!E788:Instances!E788),"median", MEDIAN(Instances!E788:Instances!E788),"min", MIN(Instances!E788:Instances!E788),"max", MAX(Instances!E788:Instances!E788),"diff", MAX(Instances!E788:Instances!E788)-MIN(Instances!E788:Instances!E788))</f>
        <v>0</v>
      </c>
      <c r="F788" s="1" cm="1">
        <f t="array" ref="F788">_xlfn.SWITCH($A$2,"average", AVERAGE(Instances!F788:Instances!F788),"median", MEDIAN(Instances!F788:Instances!F788),"min", MIN(Instances!F788:Instances!F788),"max", MAX(Instances!F788:Instances!F788),"diff", MAX(Instances!F788:Instances!F788)-MIN(Instances!F788:Instances!F788))</f>
        <v>0</v>
      </c>
      <c r="G788" s="1" cm="1">
        <f t="array" ref="G788">_xlfn.SWITCH($A$2,"average", AVERAGE(Instances!G788:Instances!G788),"median", MEDIAN(Instances!G788:Instances!G788),"min", MIN(Instances!G788:Instances!G788),"max", MAX(Instances!G788:Instances!G788),"diff", MAX(Instances!G788:Instances!G788)-MIN(Instances!G788:Instances!G788))</f>
        <v>0</v>
      </c>
      <c r="H788" s="1" cm="1">
        <f t="array" ref="H788">_xlfn.SWITCH($A$2,"average", AVERAGE(Instances!H788:Instances!H788),"median", MEDIAN(Instances!H788:Instances!H788),"min", MIN(Instances!H788:Instances!H788),"max", MAX(Instances!H788:Instances!H788),"diff", MAX(Instances!H788:Instances!H788)-MIN(Instances!H788:Instances!H788))</f>
        <v>0</v>
      </c>
      <c r="I788" s="1" cm="1">
        <f t="array" ref="I788">_xlfn.SWITCH($A$2,"average", AVERAGE(Instances!I788:Instances!I788),"median", MEDIAN(Instances!I788:Instances!I788),"min", MIN(Instances!I788:Instances!I788),"max", MAX(Instances!I788:Instances!I788),"diff", MAX(Instances!I788:Instances!I788)-MIN(Instances!I788:Instances!I788))</f>
        <v>0</v>
      </c>
      <c r="J788" s="1" cm="1">
        <f t="array" ref="J788">_xlfn.SWITCH($A$2,"average", AVERAGE(Instances!J788:Instances!J788),"median", MEDIAN(Instances!J788:Instances!J788),"min", MIN(Instances!J788:Instances!J788),"max", MAX(Instances!J788:Instances!J788),"diff", MAX(Instances!J788:Instances!J788)-MIN(Instances!J788:Instances!J788))</f>
        <v>0</v>
      </c>
      <c r="K788" s="1" cm="1">
        <f t="array" ref="K788">_xlfn.SWITCH($A$2,"average", AVERAGE(Instances!K788:Instances!K788),"median", MEDIAN(Instances!K788:Instances!K788),"min", MIN(Instances!K788:Instances!K788),"max", MAX(Instances!K788:Instances!K788),"diff", MAX(Instances!K788:Instances!K788)-MIN(Instances!K788:Instances!K788))</f>
        <v>0</v>
      </c>
      <c r="L788" s="1"/>
      <c r="M788" s="1" cm="1">
        <f t="array" ref="M788">_xlfn.SWITCH($A$2,"average", AVERAGE(Instances!M788:Instances!M788),"median", MEDIAN(Instances!M788:Instances!M788),"min", MIN(Instances!M788:Instances!M788),"max", MAX(Instances!M788:Instances!M788),"diff", MAX(Instances!M788:Instances!M788)-MIN(Instances!M788:Instances!M788))</f>
        <v>0</v>
      </c>
      <c r="N788" s="1" cm="1">
        <f t="array" ref="N788">_xlfn.SWITCH($A$2,"average", AVERAGE(Instances!N788:Instances!N788),"median", MEDIAN(Instances!N788:Instances!N788),"min", MIN(Instances!N788:Instances!N788),"max", MAX(Instances!N788:Instances!N788),"diff", MAX(Instances!N788:Instances!N788)-MIN(Instances!N788:Instances!N788))</f>
        <v>0</v>
      </c>
      <c r="O788" s="1"/>
      <c r="P788" s="1" cm="1">
        <f t="array" ref="P788">_xlfn.SWITCH($A$2,"average", AVERAGE(Instances!P788:Instances!P788),"median", MEDIAN(Instances!P788:Instances!P788),"min", MIN(Instances!P788:Instances!P788),"max", MAX(Instances!P788:Instances!P788),"diff", MAX(Instances!P788:Instances!P788)-MIN(Instances!P788:Instances!P788))</f>
        <v>0</v>
      </c>
      <c r="Q788" s="1" cm="1">
        <f t="array" ref="Q788">_xlfn.SWITCH($A$2,"average", AVERAGE(Instances!Q788:Instances!Q788),"median", MEDIAN(Instances!Q788:Instances!Q788),"min", MIN(Instances!Q788:Instances!Q788),"max", MAX(Instances!Q788:Instances!Q788),"diff", MAX(Instances!Q788:Instances!Q788)-MIN(Instances!Q788:Instances!Q788))</f>
        <v>0</v>
      </c>
      <c r="R788" s="1" cm="1">
        <f t="array" ref="R788">_xlfn.SWITCH($A$2,"average", AVERAGE(Instances!R788:Instances!R788),"median", MEDIAN(Instances!R788:Instances!R788),"min", MIN(Instances!R788:Instances!R788),"max", MAX(Instances!R788:Instances!R788),"diff", MAX(Instances!R788:Instances!R788)-MIN(Instances!R788:Instances!R788))</f>
        <v>0</v>
      </c>
      <c r="S788" s="1">
        <f>MIN($B788)</f>
        <v>0</v>
      </c>
      <c r="T788" s="1">
        <f>MIN($C788)</f>
        <v>0</v>
      </c>
      <c r="U788" s="1">
        <f>MIN($D788)</f>
        <v>0</v>
      </c>
      <c r="V788" s="1">
        <f>MIN($E788)</f>
        <v>0</v>
      </c>
      <c r="W788" s="1">
        <f>MIN($F788)</f>
        <v>0</v>
      </c>
      <c r="X788" s="1">
        <f>MIN($G788)</f>
        <v>0</v>
      </c>
      <c r="Y788" s="1">
        <f>MIN($H788)</f>
        <v>0</v>
      </c>
      <c r="Z788" s="1">
        <f>MIN($I788)</f>
        <v>0</v>
      </c>
      <c r="AA788" s="1">
        <f>MIN($J788)</f>
        <v>0</v>
      </c>
      <c r="AB788" s="1">
        <f>MIN($K788)</f>
        <v>0</v>
      </c>
      <c r="AC788" s="1">
        <f>MIN($M788)</f>
        <v>0</v>
      </c>
      <c r="AD788" s="1">
        <f>MIN($N788)</f>
        <v>0</v>
      </c>
      <c r="AE788" s="1">
        <f>MIN($P788)</f>
        <v>0</v>
      </c>
      <c r="AF788" s="1">
        <f>MIN($Q788)</f>
        <v>0</v>
      </c>
      <c r="AG788" s="1">
        <f>MIN($R788)</f>
        <v>0</v>
      </c>
      <c r="AH788" s="1">
        <f>MEDIAN($B788)</f>
        <v>0</v>
      </c>
      <c r="AI788" s="1">
        <f>MEDIAN($C788)</f>
        <v>0</v>
      </c>
      <c r="AJ788" s="1">
        <f>MEDIAN($D788)</f>
        <v>0</v>
      </c>
      <c r="AK788" s="1">
        <f>MEDIAN($E788)</f>
        <v>0</v>
      </c>
      <c r="AL788" s="1">
        <f>MEDIAN($F788)</f>
        <v>0</v>
      </c>
      <c r="AM788" s="1">
        <f>MEDIAN($G788)</f>
        <v>0</v>
      </c>
      <c r="AN788" s="1">
        <f>MEDIAN($H788)</f>
        <v>0</v>
      </c>
      <c r="AO788" s="1">
        <f>MEDIAN($I788)</f>
        <v>0</v>
      </c>
      <c r="AP788" s="1">
        <f>MEDIAN($J788)</f>
        <v>0</v>
      </c>
      <c r="AQ788" s="1">
        <f>MEDIAN($K788)</f>
        <v>0</v>
      </c>
      <c r="AR788" s="1">
        <f>MEDIAN($M788)</f>
        <v>0</v>
      </c>
      <c r="AS788" s="1">
        <f>MEDIAN($N788)</f>
        <v>0</v>
      </c>
      <c r="AT788" s="1">
        <f>MEDIAN($P788)</f>
        <v>0</v>
      </c>
      <c r="AU788" s="1">
        <f>MEDIAN($Q788)</f>
        <v>0</v>
      </c>
      <c r="AV788" s="1">
        <f>MEDIAN($R788)</f>
        <v>0</v>
      </c>
      <c r="AW788" s="1">
        <f>MAX($B788)</f>
        <v>0</v>
      </c>
      <c r="AX788" s="1">
        <f>MAX($C788)</f>
        <v>0</v>
      </c>
      <c r="AY788" s="1">
        <f>MAX($D788)</f>
        <v>0</v>
      </c>
      <c r="AZ788" s="1">
        <f>MAX($E788)</f>
        <v>0</v>
      </c>
      <c r="BA788" s="1">
        <f>MAX($F788)</f>
        <v>0</v>
      </c>
      <c r="BB788" s="1">
        <f>MAX($G788)</f>
        <v>0</v>
      </c>
      <c r="BC788" s="1">
        <f>MAX($H788)</f>
        <v>0</v>
      </c>
      <c r="BD788" s="1">
        <f>MAX($I788)</f>
        <v>0</v>
      </c>
      <c r="BE788" s="1">
        <f>MAX($J788)</f>
        <v>0</v>
      </c>
      <c r="BF788" s="1">
        <f>MAX($K788)</f>
        <v>0</v>
      </c>
      <c r="BG788" s="1">
        <f>MAX($M788)</f>
        <v>0</v>
      </c>
      <c r="BH788" s="1">
        <f>MAX($N788)</f>
        <v>0</v>
      </c>
      <c r="BI788" s="1">
        <f>MAX($P788)</f>
        <v>0</v>
      </c>
      <c r="BJ788" s="1">
        <f>MAX($Q788)</f>
        <v>0</v>
      </c>
      <c r="BK788" s="1">
        <f>MAX($R788)</f>
        <v>0</v>
      </c>
    </row>
    <row r="789" spans="1:63">
      <c r="A789" s="1" t="s">
        <v>303</v>
      </c>
      <c r="B789" s="1" cm="1">
        <f t="array" ref="B789">_xlfn.SWITCH($A$2,"average", AVERAGE(Instances!B789:Instances!B789),"median", MEDIAN(Instances!B789:Instances!B789),"min", MIN(Instances!B789:Instances!B789),"max", MAX(Instances!B789:Instances!B789),"diff", MAX(Instances!B789:Instances!B789)-MIN(Instances!B789:Instances!B789))</f>
        <v>0</v>
      </c>
      <c r="C789" s="1" cm="1">
        <f t="array" ref="C789">_xlfn.SWITCH($A$2,"average", AVERAGE(Instances!C789:Instances!C789),"median", MEDIAN(Instances!C789:Instances!C789),"min", MIN(Instances!C789:Instances!C789),"max", MAX(Instances!C789:Instances!C789),"diff", MAX(Instances!C789:Instances!C789)-MIN(Instances!C789:Instances!C789))</f>
        <v>0</v>
      </c>
      <c r="D789" s="1" cm="1">
        <f t="array" ref="D789">_xlfn.SWITCH($A$2,"average", AVERAGE(Instances!D789:Instances!D789),"median", MEDIAN(Instances!D789:Instances!D789),"min", MIN(Instances!D789:Instances!D789),"max", MAX(Instances!D789:Instances!D789),"diff", MAX(Instances!D789:Instances!D789)-MIN(Instances!D789:Instances!D789))</f>
        <v>0</v>
      </c>
      <c r="E789" s="1" cm="1">
        <f t="array" ref="E789">_xlfn.SWITCH($A$2,"average", AVERAGE(Instances!E789:Instances!E789),"median", MEDIAN(Instances!E789:Instances!E789),"min", MIN(Instances!E789:Instances!E789),"max", MAX(Instances!E789:Instances!E789),"diff", MAX(Instances!E789:Instances!E789)-MIN(Instances!E789:Instances!E789))</f>
        <v>0</v>
      </c>
      <c r="F789" s="1" cm="1">
        <f t="array" ref="F789">_xlfn.SWITCH($A$2,"average", AVERAGE(Instances!F789:Instances!F789),"median", MEDIAN(Instances!F789:Instances!F789),"min", MIN(Instances!F789:Instances!F789),"max", MAX(Instances!F789:Instances!F789),"diff", MAX(Instances!F789:Instances!F789)-MIN(Instances!F789:Instances!F789))</f>
        <v>0</v>
      </c>
      <c r="G789" s="1" cm="1">
        <f t="array" ref="G789">_xlfn.SWITCH($A$2,"average", AVERAGE(Instances!G789:Instances!G789),"median", MEDIAN(Instances!G789:Instances!G789),"min", MIN(Instances!G789:Instances!G789),"max", MAX(Instances!G789:Instances!G789),"diff", MAX(Instances!G789:Instances!G789)-MIN(Instances!G789:Instances!G789))</f>
        <v>0</v>
      </c>
      <c r="H789" s="1" cm="1">
        <f t="array" ref="H789">_xlfn.SWITCH($A$2,"average", AVERAGE(Instances!H789:Instances!H789),"median", MEDIAN(Instances!H789:Instances!H789),"min", MIN(Instances!H789:Instances!H789),"max", MAX(Instances!H789:Instances!H789),"diff", MAX(Instances!H789:Instances!H789)-MIN(Instances!H789:Instances!H789))</f>
        <v>0</v>
      </c>
      <c r="I789" s="1" cm="1">
        <f t="array" ref="I789">_xlfn.SWITCH($A$2,"average", AVERAGE(Instances!I789:Instances!I789),"median", MEDIAN(Instances!I789:Instances!I789),"min", MIN(Instances!I789:Instances!I789),"max", MAX(Instances!I789:Instances!I789),"diff", MAX(Instances!I789:Instances!I789)-MIN(Instances!I789:Instances!I789))</f>
        <v>0</v>
      </c>
      <c r="J789" s="1" cm="1">
        <f t="array" ref="J789">_xlfn.SWITCH($A$2,"average", AVERAGE(Instances!J789:Instances!J789),"median", MEDIAN(Instances!J789:Instances!J789),"min", MIN(Instances!J789:Instances!J789),"max", MAX(Instances!J789:Instances!J789),"diff", MAX(Instances!J789:Instances!J789)-MIN(Instances!J789:Instances!J789))</f>
        <v>0</v>
      </c>
      <c r="K789" s="1" cm="1">
        <f t="array" ref="K789">_xlfn.SWITCH($A$2,"average", AVERAGE(Instances!K789:Instances!K789),"median", MEDIAN(Instances!K789:Instances!K789),"min", MIN(Instances!K789:Instances!K789),"max", MAX(Instances!K789:Instances!K789),"diff", MAX(Instances!K789:Instances!K789)-MIN(Instances!K789:Instances!K789))</f>
        <v>0</v>
      </c>
      <c r="L789" s="1"/>
      <c r="M789" s="1" cm="1">
        <f t="array" ref="M789">_xlfn.SWITCH($A$2,"average", AVERAGE(Instances!M789:Instances!M789),"median", MEDIAN(Instances!M789:Instances!M789),"min", MIN(Instances!M789:Instances!M789),"max", MAX(Instances!M789:Instances!M789),"diff", MAX(Instances!M789:Instances!M789)-MIN(Instances!M789:Instances!M789))</f>
        <v>0</v>
      </c>
      <c r="N789" s="1" cm="1">
        <f t="array" ref="N789">_xlfn.SWITCH($A$2,"average", AVERAGE(Instances!N789:Instances!N789),"median", MEDIAN(Instances!N789:Instances!N789),"min", MIN(Instances!N789:Instances!N789),"max", MAX(Instances!N789:Instances!N789),"diff", MAX(Instances!N789:Instances!N789)-MIN(Instances!N789:Instances!N789))</f>
        <v>0</v>
      </c>
      <c r="O789" s="1"/>
      <c r="P789" s="1" cm="1">
        <f t="array" ref="P789">_xlfn.SWITCH($A$2,"average", AVERAGE(Instances!P789:Instances!P789),"median", MEDIAN(Instances!P789:Instances!P789),"min", MIN(Instances!P789:Instances!P789),"max", MAX(Instances!P789:Instances!P789),"diff", MAX(Instances!P789:Instances!P789)-MIN(Instances!P789:Instances!P789))</f>
        <v>0</v>
      </c>
      <c r="Q789" s="1" cm="1">
        <f t="array" ref="Q789">_xlfn.SWITCH($A$2,"average", AVERAGE(Instances!Q789:Instances!Q789),"median", MEDIAN(Instances!Q789:Instances!Q789),"min", MIN(Instances!Q789:Instances!Q789),"max", MAX(Instances!Q789:Instances!Q789),"diff", MAX(Instances!Q789:Instances!Q789)-MIN(Instances!Q789:Instances!Q789))</f>
        <v>0</v>
      </c>
      <c r="R789" s="1" cm="1">
        <f t="array" ref="R789">_xlfn.SWITCH($A$2,"average", AVERAGE(Instances!R789:Instances!R789),"median", MEDIAN(Instances!R789:Instances!R789),"min", MIN(Instances!R789:Instances!R789),"max", MAX(Instances!R789:Instances!R789),"diff", MAX(Instances!R789:Instances!R789)-MIN(Instances!R789:Instances!R789))</f>
        <v>0</v>
      </c>
      <c r="S789" s="1">
        <f>MIN($B789)</f>
        <v>0</v>
      </c>
      <c r="T789" s="1">
        <f>MIN($C789)</f>
        <v>0</v>
      </c>
      <c r="U789" s="1">
        <f>MIN($D789)</f>
        <v>0</v>
      </c>
      <c r="V789" s="1">
        <f>MIN($E789)</f>
        <v>0</v>
      </c>
      <c r="W789" s="1">
        <f>MIN($F789)</f>
        <v>0</v>
      </c>
      <c r="X789" s="1">
        <f>MIN($G789)</f>
        <v>0</v>
      </c>
      <c r="Y789" s="1">
        <f>MIN($H789)</f>
        <v>0</v>
      </c>
      <c r="Z789" s="1">
        <f>MIN($I789)</f>
        <v>0</v>
      </c>
      <c r="AA789" s="1">
        <f>MIN($J789)</f>
        <v>0</v>
      </c>
      <c r="AB789" s="1">
        <f>MIN($K789)</f>
        <v>0</v>
      </c>
      <c r="AC789" s="1">
        <f>MIN($M789)</f>
        <v>0</v>
      </c>
      <c r="AD789" s="1">
        <f>MIN($N789)</f>
        <v>0</v>
      </c>
      <c r="AE789" s="1">
        <f>MIN($P789)</f>
        <v>0</v>
      </c>
      <c r="AF789" s="1">
        <f>MIN($Q789)</f>
        <v>0</v>
      </c>
      <c r="AG789" s="1">
        <f>MIN($R789)</f>
        <v>0</v>
      </c>
      <c r="AH789" s="1">
        <f>MEDIAN($B789)</f>
        <v>0</v>
      </c>
      <c r="AI789" s="1">
        <f>MEDIAN($C789)</f>
        <v>0</v>
      </c>
      <c r="AJ789" s="1">
        <f>MEDIAN($D789)</f>
        <v>0</v>
      </c>
      <c r="AK789" s="1">
        <f>MEDIAN($E789)</f>
        <v>0</v>
      </c>
      <c r="AL789" s="1">
        <f>MEDIAN($F789)</f>
        <v>0</v>
      </c>
      <c r="AM789" s="1">
        <f>MEDIAN($G789)</f>
        <v>0</v>
      </c>
      <c r="AN789" s="1">
        <f>MEDIAN($H789)</f>
        <v>0</v>
      </c>
      <c r="AO789" s="1">
        <f>MEDIAN($I789)</f>
        <v>0</v>
      </c>
      <c r="AP789" s="1">
        <f>MEDIAN($J789)</f>
        <v>0</v>
      </c>
      <c r="AQ789" s="1">
        <f>MEDIAN($K789)</f>
        <v>0</v>
      </c>
      <c r="AR789" s="1">
        <f>MEDIAN($M789)</f>
        <v>0</v>
      </c>
      <c r="AS789" s="1">
        <f>MEDIAN($N789)</f>
        <v>0</v>
      </c>
      <c r="AT789" s="1">
        <f>MEDIAN($P789)</f>
        <v>0</v>
      </c>
      <c r="AU789" s="1">
        <f>MEDIAN($Q789)</f>
        <v>0</v>
      </c>
      <c r="AV789" s="1">
        <f>MEDIAN($R789)</f>
        <v>0</v>
      </c>
      <c r="AW789" s="1">
        <f>MAX($B789)</f>
        <v>0</v>
      </c>
      <c r="AX789" s="1">
        <f>MAX($C789)</f>
        <v>0</v>
      </c>
      <c r="AY789" s="1">
        <f>MAX($D789)</f>
        <v>0</v>
      </c>
      <c r="AZ789" s="1">
        <f>MAX($E789)</f>
        <v>0</v>
      </c>
      <c r="BA789" s="1">
        <f>MAX($F789)</f>
        <v>0</v>
      </c>
      <c r="BB789" s="1">
        <f>MAX($G789)</f>
        <v>0</v>
      </c>
      <c r="BC789" s="1">
        <f>MAX($H789)</f>
        <v>0</v>
      </c>
      <c r="BD789" s="1">
        <f>MAX($I789)</f>
        <v>0</v>
      </c>
      <c r="BE789" s="1">
        <f>MAX($J789)</f>
        <v>0</v>
      </c>
      <c r="BF789" s="1">
        <f>MAX($K789)</f>
        <v>0</v>
      </c>
      <c r="BG789" s="1">
        <f>MAX($M789)</f>
        <v>0</v>
      </c>
      <c r="BH789" s="1">
        <f>MAX($N789)</f>
        <v>0</v>
      </c>
      <c r="BI789" s="1">
        <f>MAX($P789)</f>
        <v>0</v>
      </c>
      <c r="BJ789" s="1">
        <f>MAX($Q789)</f>
        <v>0</v>
      </c>
      <c r="BK789" s="1">
        <f>MAX($R789)</f>
        <v>0</v>
      </c>
    </row>
    <row r="790" spans="1:63">
      <c r="A790" s="1" t="s">
        <v>304</v>
      </c>
      <c r="B790" s="1" cm="1">
        <f t="array" ref="B790">_xlfn.SWITCH($A$2,"average", AVERAGE(Instances!B790:Instances!B790),"median", MEDIAN(Instances!B790:Instances!B790),"min", MIN(Instances!B790:Instances!B790),"max", MAX(Instances!B790:Instances!B790),"diff", MAX(Instances!B790:Instances!B790)-MIN(Instances!B790:Instances!B790))</f>
        <v>0</v>
      </c>
      <c r="C790" s="1" cm="1">
        <f t="array" ref="C790">_xlfn.SWITCH($A$2,"average", AVERAGE(Instances!C790:Instances!C790),"median", MEDIAN(Instances!C790:Instances!C790),"min", MIN(Instances!C790:Instances!C790),"max", MAX(Instances!C790:Instances!C790),"diff", MAX(Instances!C790:Instances!C790)-MIN(Instances!C790:Instances!C790))</f>
        <v>0</v>
      </c>
      <c r="D790" s="1" cm="1">
        <f t="array" ref="D790">_xlfn.SWITCH($A$2,"average", AVERAGE(Instances!D790:Instances!D790),"median", MEDIAN(Instances!D790:Instances!D790),"min", MIN(Instances!D790:Instances!D790),"max", MAX(Instances!D790:Instances!D790),"diff", MAX(Instances!D790:Instances!D790)-MIN(Instances!D790:Instances!D790))</f>
        <v>0</v>
      </c>
      <c r="E790" s="1" cm="1">
        <f t="array" ref="E790">_xlfn.SWITCH($A$2,"average", AVERAGE(Instances!E790:Instances!E790),"median", MEDIAN(Instances!E790:Instances!E790),"min", MIN(Instances!E790:Instances!E790),"max", MAX(Instances!E790:Instances!E790),"diff", MAX(Instances!E790:Instances!E790)-MIN(Instances!E790:Instances!E790))</f>
        <v>0</v>
      </c>
      <c r="F790" s="1" cm="1">
        <f t="array" ref="F790">_xlfn.SWITCH($A$2,"average", AVERAGE(Instances!F790:Instances!F790),"median", MEDIAN(Instances!F790:Instances!F790),"min", MIN(Instances!F790:Instances!F790),"max", MAX(Instances!F790:Instances!F790),"diff", MAX(Instances!F790:Instances!F790)-MIN(Instances!F790:Instances!F790))</f>
        <v>0</v>
      </c>
      <c r="G790" s="1" cm="1">
        <f t="array" ref="G790">_xlfn.SWITCH($A$2,"average", AVERAGE(Instances!G790:Instances!G790),"median", MEDIAN(Instances!G790:Instances!G790),"min", MIN(Instances!G790:Instances!G790),"max", MAX(Instances!G790:Instances!G790),"diff", MAX(Instances!G790:Instances!G790)-MIN(Instances!G790:Instances!G790))</f>
        <v>0</v>
      </c>
      <c r="H790" s="1" cm="1">
        <f t="array" ref="H790">_xlfn.SWITCH($A$2,"average", AVERAGE(Instances!H790:Instances!H790),"median", MEDIAN(Instances!H790:Instances!H790),"min", MIN(Instances!H790:Instances!H790),"max", MAX(Instances!H790:Instances!H790),"diff", MAX(Instances!H790:Instances!H790)-MIN(Instances!H790:Instances!H790))</f>
        <v>0</v>
      </c>
      <c r="I790" s="1" cm="1">
        <f t="array" ref="I790">_xlfn.SWITCH($A$2,"average", AVERAGE(Instances!I790:Instances!I790),"median", MEDIAN(Instances!I790:Instances!I790),"min", MIN(Instances!I790:Instances!I790),"max", MAX(Instances!I790:Instances!I790),"diff", MAX(Instances!I790:Instances!I790)-MIN(Instances!I790:Instances!I790))</f>
        <v>0</v>
      </c>
      <c r="J790" s="1" cm="1">
        <f t="array" ref="J790">_xlfn.SWITCH($A$2,"average", AVERAGE(Instances!J790:Instances!J790),"median", MEDIAN(Instances!J790:Instances!J790),"min", MIN(Instances!J790:Instances!J790),"max", MAX(Instances!J790:Instances!J790),"diff", MAX(Instances!J790:Instances!J790)-MIN(Instances!J790:Instances!J790))</f>
        <v>0</v>
      </c>
      <c r="K790" s="1" cm="1">
        <f t="array" ref="K790">_xlfn.SWITCH($A$2,"average", AVERAGE(Instances!K790:Instances!K790),"median", MEDIAN(Instances!K790:Instances!K790),"min", MIN(Instances!K790:Instances!K790),"max", MAX(Instances!K790:Instances!K790),"diff", MAX(Instances!K790:Instances!K790)-MIN(Instances!K790:Instances!K790))</f>
        <v>0</v>
      </c>
      <c r="L790" s="1"/>
      <c r="M790" s="1" cm="1">
        <f t="array" ref="M790">_xlfn.SWITCH($A$2,"average", AVERAGE(Instances!M790:Instances!M790),"median", MEDIAN(Instances!M790:Instances!M790),"min", MIN(Instances!M790:Instances!M790),"max", MAX(Instances!M790:Instances!M790),"diff", MAX(Instances!M790:Instances!M790)-MIN(Instances!M790:Instances!M790))</f>
        <v>0</v>
      </c>
      <c r="N790" s="1" cm="1">
        <f t="array" ref="N790">_xlfn.SWITCH($A$2,"average", AVERAGE(Instances!N790:Instances!N790),"median", MEDIAN(Instances!N790:Instances!N790),"min", MIN(Instances!N790:Instances!N790),"max", MAX(Instances!N790:Instances!N790),"diff", MAX(Instances!N790:Instances!N790)-MIN(Instances!N790:Instances!N790))</f>
        <v>0</v>
      </c>
      <c r="O790" s="1"/>
      <c r="P790" s="1" cm="1">
        <f t="array" ref="P790">_xlfn.SWITCH($A$2,"average", AVERAGE(Instances!P790:Instances!P790),"median", MEDIAN(Instances!P790:Instances!P790),"min", MIN(Instances!P790:Instances!P790),"max", MAX(Instances!P790:Instances!P790),"diff", MAX(Instances!P790:Instances!P790)-MIN(Instances!P790:Instances!P790))</f>
        <v>0</v>
      </c>
      <c r="Q790" s="1" cm="1">
        <f t="array" ref="Q790">_xlfn.SWITCH($A$2,"average", AVERAGE(Instances!Q790:Instances!Q790),"median", MEDIAN(Instances!Q790:Instances!Q790),"min", MIN(Instances!Q790:Instances!Q790),"max", MAX(Instances!Q790:Instances!Q790),"diff", MAX(Instances!Q790:Instances!Q790)-MIN(Instances!Q790:Instances!Q790))</f>
        <v>0</v>
      </c>
      <c r="R790" s="1" cm="1">
        <f t="array" ref="R790">_xlfn.SWITCH($A$2,"average", AVERAGE(Instances!R790:Instances!R790),"median", MEDIAN(Instances!R790:Instances!R790),"min", MIN(Instances!R790:Instances!R790),"max", MAX(Instances!R790:Instances!R790),"diff", MAX(Instances!R790:Instances!R790)-MIN(Instances!R790:Instances!R790))</f>
        <v>0</v>
      </c>
      <c r="S790" s="1">
        <f>MIN($B790)</f>
        <v>0</v>
      </c>
      <c r="T790" s="1">
        <f>MIN($C790)</f>
        <v>0</v>
      </c>
      <c r="U790" s="1">
        <f>MIN($D790)</f>
        <v>0</v>
      </c>
      <c r="V790" s="1">
        <f>MIN($E790)</f>
        <v>0</v>
      </c>
      <c r="W790" s="1">
        <f>MIN($F790)</f>
        <v>0</v>
      </c>
      <c r="X790" s="1">
        <f>MIN($G790)</f>
        <v>0</v>
      </c>
      <c r="Y790" s="1">
        <f>MIN($H790)</f>
        <v>0</v>
      </c>
      <c r="Z790" s="1">
        <f>MIN($I790)</f>
        <v>0</v>
      </c>
      <c r="AA790" s="1">
        <f>MIN($J790)</f>
        <v>0</v>
      </c>
      <c r="AB790" s="1">
        <f>MIN($K790)</f>
        <v>0</v>
      </c>
      <c r="AC790" s="1">
        <f>MIN($M790)</f>
        <v>0</v>
      </c>
      <c r="AD790" s="1">
        <f>MIN($N790)</f>
        <v>0</v>
      </c>
      <c r="AE790" s="1">
        <f>MIN($P790)</f>
        <v>0</v>
      </c>
      <c r="AF790" s="1">
        <f>MIN($Q790)</f>
        <v>0</v>
      </c>
      <c r="AG790" s="1">
        <f>MIN($R790)</f>
        <v>0</v>
      </c>
      <c r="AH790" s="1">
        <f>MEDIAN($B790)</f>
        <v>0</v>
      </c>
      <c r="AI790" s="1">
        <f>MEDIAN($C790)</f>
        <v>0</v>
      </c>
      <c r="AJ790" s="1">
        <f>MEDIAN($D790)</f>
        <v>0</v>
      </c>
      <c r="AK790" s="1">
        <f>MEDIAN($E790)</f>
        <v>0</v>
      </c>
      <c r="AL790" s="1">
        <f>MEDIAN($F790)</f>
        <v>0</v>
      </c>
      <c r="AM790" s="1">
        <f>MEDIAN($G790)</f>
        <v>0</v>
      </c>
      <c r="AN790" s="1">
        <f>MEDIAN($H790)</f>
        <v>0</v>
      </c>
      <c r="AO790" s="1">
        <f>MEDIAN($I790)</f>
        <v>0</v>
      </c>
      <c r="AP790" s="1">
        <f>MEDIAN($J790)</f>
        <v>0</v>
      </c>
      <c r="AQ790" s="1">
        <f>MEDIAN($K790)</f>
        <v>0</v>
      </c>
      <c r="AR790" s="1">
        <f>MEDIAN($M790)</f>
        <v>0</v>
      </c>
      <c r="AS790" s="1">
        <f>MEDIAN($N790)</f>
        <v>0</v>
      </c>
      <c r="AT790" s="1">
        <f>MEDIAN($P790)</f>
        <v>0</v>
      </c>
      <c r="AU790" s="1">
        <f>MEDIAN($Q790)</f>
        <v>0</v>
      </c>
      <c r="AV790" s="1">
        <f>MEDIAN($R790)</f>
        <v>0</v>
      </c>
      <c r="AW790" s="1">
        <f>MAX($B790)</f>
        <v>0</v>
      </c>
      <c r="AX790" s="1">
        <f>MAX($C790)</f>
        <v>0</v>
      </c>
      <c r="AY790" s="1">
        <f>MAX($D790)</f>
        <v>0</v>
      </c>
      <c r="AZ790" s="1">
        <f>MAX($E790)</f>
        <v>0</v>
      </c>
      <c r="BA790" s="1">
        <f>MAX($F790)</f>
        <v>0</v>
      </c>
      <c r="BB790" s="1">
        <f>MAX($G790)</f>
        <v>0</v>
      </c>
      <c r="BC790" s="1">
        <f>MAX($H790)</f>
        <v>0</v>
      </c>
      <c r="BD790" s="1">
        <f>MAX($I790)</f>
        <v>0</v>
      </c>
      <c r="BE790" s="1">
        <f>MAX($J790)</f>
        <v>0</v>
      </c>
      <c r="BF790" s="1">
        <f>MAX($K790)</f>
        <v>0</v>
      </c>
      <c r="BG790" s="1">
        <f>MAX($M790)</f>
        <v>0</v>
      </c>
      <c r="BH790" s="1">
        <f>MAX($N790)</f>
        <v>0</v>
      </c>
      <c r="BI790" s="1">
        <f>MAX($P790)</f>
        <v>0</v>
      </c>
      <c r="BJ790" s="1">
        <f>MAX($Q790)</f>
        <v>0</v>
      </c>
      <c r="BK790" s="1">
        <f>MAX($R790)</f>
        <v>0</v>
      </c>
    </row>
    <row r="791" spans="1:63">
      <c r="A791" s="1" t="s">
        <v>305</v>
      </c>
      <c r="B791" s="1" cm="1">
        <f t="array" ref="B791">_xlfn.SWITCH($A$2,"average", AVERAGE(Instances!B791:Instances!B791),"median", MEDIAN(Instances!B791:Instances!B791),"min", MIN(Instances!B791:Instances!B791),"max", MAX(Instances!B791:Instances!B791),"diff", MAX(Instances!B791:Instances!B791)-MIN(Instances!B791:Instances!B791))</f>
        <v>0</v>
      </c>
      <c r="C791" s="1" cm="1">
        <f t="array" ref="C791">_xlfn.SWITCH($A$2,"average", AVERAGE(Instances!C791:Instances!C791),"median", MEDIAN(Instances!C791:Instances!C791),"min", MIN(Instances!C791:Instances!C791),"max", MAX(Instances!C791:Instances!C791),"diff", MAX(Instances!C791:Instances!C791)-MIN(Instances!C791:Instances!C791))</f>
        <v>0</v>
      </c>
      <c r="D791" s="1" cm="1">
        <f t="array" ref="D791">_xlfn.SWITCH($A$2,"average", AVERAGE(Instances!D791:Instances!D791),"median", MEDIAN(Instances!D791:Instances!D791),"min", MIN(Instances!D791:Instances!D791),"max", MAX(Instances!D791:Instances!D791),"diff", MAX(Instances!D791:Instances!D791)-MIN(Instances!D791:Instances!D791))</f>
        <v>0</v>
      </c>
      <c r="E791" s="1" cm="1">
        <f t="array" ref="E791">_xlfn.SWITCH($A$2,"average", AVERAGE(Instances!E791:Instances!E791),"median", MEDIAN(Instances!E791:Instances!E791),"min", MIN(Instances!E791:Instances!E791),"max", MAX(Instances!E791:Instances!E791),"diff", MAX(Instances!E791:Instances!E791)-MIN(Instances!E791:Instances!E791))</f>
        <v>0</v>
      </c>
      <c r="F791" s="1" cm="1">
        <f t="array" ref="F791">_xlfn.SWITCH($A$2,"average", AVERAGE(Instances!F791:Instances!F791),"median", MEDIAN(Instances!F791:Instances!F791),"min", MIN(Instances!F791:Instances!F791),"max", MAX(Instances!F791:Instances!F791),"diff", MAX(Instances!F791:Instances!F791)-MIN(Instances!F791:Instances!F791))</f>
        <v>0</v>
      </c>
      <c r="G791" s="1" cm="1">
        <f t="array" ref="G791">_xlfn.SWITCH($A$2,"average", AVERAGE(Instances!G791:Instances!G791),"median", MEDIAN(Instances!G791:Instances!G791),"min", MIN(Instances!G791:Instances!G791),"max", MAX(Instances!G791:Instances!G791),"diff", MAX(Instances!G791:Instances!G791)-MIN(Instances!G791:Instances!G791))</f>
        <v>0</v>
      </c>
      <c r="H791" s="1" cm="1">
        <f t="array" ref="H791">_xlfn.SWITCH($A$2,"average", AVERAGE(Instances!H791:Instances!H791),"median", MEDIAN(Instances!H791:Instances!H791),"min", MIN(Instances!H791:Instances!H791),"max", MAX(Instances!H791:Instances!H791),"diff", MAX(Instances!H791:Instances!H791)-MIN(Instances!H791:Instances!H791))</f>
        <v>0</v>
      </c>
      <c r="I791" s="1" cm="1">
        <f t="array" ref="I791">_xlfn.SWITCH($A$2,"average", AVERAGE(Instances!I791:Instances!I791),"median", MEDIAN(Instances!I791:Instances!I791),"min", MIN(Instances!I791:Instances!I791),"max", MAX(Instances!I791:Instances!I791),"diff", MAX(Instances!I791:Instances!I791)-MIN(Instances!I791:Instances!I791))</f>
        <v>0</v>
      </c>
      <c r="J791" s="1" cm="1">
        <f t="array" ref="J791">_xlfn.SWITCH($A$2,"average", AVERAGE(Instances!J791:Instances!J791),"median", MEDIAN(Instances!J791:Instances!J791),"min", MIN(Instances!J791:Instances!J791),"max", MAX(Instances!J791:Instances!J791),"diff", MAX(Instances!J791:Instances!J791)-MIN(Instances!J791:Instances!J791))</f>
        <v>0</v>
      </c>
      <c r="K791" s="1" cm="1">
        <f t="array" ref="K791">_xlfn.SWITCH($A$2,"average", AVERAGE(Instances!K791:Instances!K791),"median", MEDIAN(Instances!K791:Instances!K791),"min", MIN(Instances!K791:Instances!K791),"max", MAX(Instances!K791:Instances!K791),"diff", MAX(Instances!K791:Instances!K791)-MIN(Instances!K791:Instances!K791))</f>
        <v>0</v>
      </c>
      <c r="L791" s="1"/>
      <c r="M791" s="1" cm="1">
        <f t="array" ref="M791">_xlfn.SWITCH($A$2,"average", AVERAGE(Instances!M791:Instances!M791),"median", MEDIAN(Instances!M791:Instances!M791),"min", MIN(Instances!M791:Instances!M791),"max", MAX(Instances!M791:Instances!M791),"diff", MAX(Instances!M791:Instances!M791)-MIN(Instances!M791:Instances!M791))</f>
        <v>0</v>
      </c>
      <c r="N791" s="1" cm="1">
        <f t="array" ref="N791">_xlfn.SWITCH($A$2,"average", AVERAGE(Instances!N791:Instances!N791),"median", MEDIAN(Instances!N791:Instances!N791),"min", MIN(Instances!N791:Instances!N791),"max", MAX(Instances!N791:Instances!N791),"diff", MAX(Instances!N791:Instances!N791)-MIN(Instances!N791:Instances!N791))</f>
        <v>0</v>
      </c>
      <c r="O791" s="1"/>
      <c r="P791" s="1" cm="1">
        <f t="array" ref="P791">_xlfn.SWITCH($A$2,"average", AVERAGE(Instances!P791:Instances!P791),"median", MEDIAN(Instances!P791:Instances!P791),"min", MIN(Instances!P791:Instances!P791),"max", MAX(Instances!P791:Instances!P791),"diff", MAX(Instances!P791:Instances!P791)-MIN(Instances!P791:Instances!P791))</f>
        <v>0</v>
      </c>
      <c r="Q791" s="1" cm="1">
        <f t="array" ref="Q791">_xlfn.SWITCH($A$2,"average", AVERAGE(Instances!Q791:Instances!Q791),"median", MEDIAN(Instances!Q791:Instances!Q791),"min", MIN(Instances!Q791:Instances!Q791),"max", MAX(Instances!Q791:Instances!Q791),"diff", MAX(Instances!Q791:Instances!Q791)-MIN(Instances!Q791:Instances!Q791))</f>
        <v>0</v>
      </c>
      <c r="R791" s="1" cm="1">
        <f t="array" ref="R791">_xlfn.SWITCH($A$2,"average", AVERAGE(Instances!R791:Instances!R791),"median", MEDIAN(Instances!R791:Instances!R791),"min", MIN(Instances!R791:Instances!R791),"max", MAX(Instances!R791:Instances!R791),"diff", MAX(Instances!R791:Instances!R791)-MIN(Instances!R791:Instances!R791))</f>
        <v>0</v>
      </c>
      <c r="S791" s="1">
        <f>MIN($B791)</f>
        <v>0</v>
      </c>
      <c r="T791" s="1">
        <f>MIN($C791)</f>
        <v>0</v>
      </c>
      <c r="U791" s="1">
        <f>MIN($D791)</f>
        <v>0</v>
      </c>
      <c r="V791" s="1">
        <f>MIN($E791)</f>
        <v>0</v>
      </c>
      <c r="W791" s="1">
        <f>MIN($F791)</f>
        <v>0</v>
      </c>
      <c r="X791" s="1">
        <f>MIN($G791)</f>
        <v>0</v>
      </c>
      <c r="Y791" s="1">
        <f>MIN($H791)</f>
        <v>0</v>
      </c>
      <c r="Z791" s="1">
        <f>MIN($I791)</f>
        <v>0</v>
      </c>
      <c r="AA791" s="1">
        <f>MIN($J791)</f>
        <v>0</v>
      </c>
      <c r="AB791" s="1">
        <f>MIN($K791)</f>
        <v>0</v>
      </c>
      <c r="AC791" s="1">
        <f>MIN($M791)</f>
        <v>0</v>
      </c>
      <c r="AD791" s="1">
        <f>MIN($N791)</f>
        <v>0</v>
      </c>
      <c r="AE791" s="1">
        <f>MIN($P791)</f>
        <v>0</v>
      </c>
      <c r="AF791" s="1">
        <f>MIN($Q791)</f>
        <v>0</v>
      </c>
      <c r="AG791" s="1">
        <f>MIN($R791)</f>
        <v>0</v>
      </c>
      <c r="AH791" s="1">
        <f>MEDIAN($B791)</f>
        <v>0</v>
      </c>
      <c r="AI791" s="1">
        <f>MEDIAN($C791)</f>
        <v>0</v>
      </c>
      <c r="AJ791" s="1">
        <f>MEDIAN($D791)</f>
        <v>0</v>
      </c>
      <c r="AK791" s="1">
        <f>MEDIAN($E791)</f>
        <v>0</v>
      </c>
      <c r="AL791" s="1">
        <f>MEDIAN($F791)</f>
        <v>0</v>
      </c>
      <c r="AM791" s="1">
        <f>MEDIAN($G791)</f>
        <v>0</v>
      </c>
      <c r="AN791" s="1">
        <f>MEDIAN($H791)</f>
        <v>0</v>
      </c>
      <c r="AO791" s="1">
        <f>MEDIAN($I791)</f>
        <v>0</v>
      </c>
      <c r="AP791" s="1">
        <f>MEDIAN($J791)</f>
        <v>0</v>
      </c>
      <c r="AQ791" s="1">
        <f>MEDIAN($K791)</f>
        <v>0</v>
      </c>
      <c r="AR791" s="1">
        <f>MEDIAN($M791)</f>
        <v>0</v>
      </c>
      <c r="AS791" s="1">
        <f>MEDIAN($N791)</f>
        <v>0</v>
      </c>
      <c r="AT791" s="1">
        <f>MEDIAN($P791)</f>
        <v>0</v>
      </c>
      <c r="AU791" s="1">
        <f>MEDIAN($Q791)</f>
        <v>0</v>
      </c>
      <c r="AV791" s="1">
        <f>MEDIAN($R791)</f>
        <v>0</v>
      </c>
      <c r="AW791" s="1">
        <f>MAX($B791)</f>
        <v>0</v>
      </c>
      <c r="AX791" s="1">
        <f>MAX($C791)</f>
        <v>0</v>
      </c>
      <c r="AY791" s="1">
        <f>MAX($D791)</f>
        <v>0</v>
      </c>
      <c r="AZ791" s="1">
        <f>MAX($E791)</f>
        <v>0</v>
      </c>
      <c r="BA791" s="1">
        <f>MAX($F791)</f>
        <v>0</v>
      </c>
      <c r="BB791" s="1">
        <f>MAX($G791)</f>
        <v>0</v>
      </c>
      <c r="BC791" s="1">
        <f>MAX($H791)</f>
        <v>0</v>
      </c>
      <c r="BD791" s="1">
        <f>MAX($I791)</f>
        <v>0</v>
      </c>
      <c r="BE791" s="1">
        <f>MAX($J791)</f>
        <v>0</v>
      </c>
      <c r="BF791" s="1">
        <f>MAX($K791)</f>
        <v>0</v>
      </c>
      <c r="BG791" s="1">
        <f>MAX($M791)</f>
        <v>0</v>
      </c>
      <c r="BH791" s="1">
        <f>MAX($N791)</f>
        <v>0</v>
      </c>
      <c r="BI791" s="1">
        <f>MAX($P791)</f>
        <v>0</v>
      </c>
      <c r="BJ791" s="1">
        <f>MAX($Q791)</f>
        <v>0</v>
      </c>
      <c r="BK791" s="1">
        <f>MAX($R791)</f>
        <v>0</v>
      </c>
    </row>
    <row r="792" spans="1:63">
      <c r="A792" s="1" t="s">
        <v>306</v>
      </c>
      <c r="B792" s="1" cm="1">
        <f t="array" ref="B792">_xlfn.SWITCH($A$2,"average", AVERAGE(Instances!B792:Instances!B792),"median", MEDIAN(Instances!B792:Instances!B792),"min", MIN(Instances!B792:Instances!B792),"max", MAX(Instances!B792:Instances!B792),"diff", MAX(Instances!B792:Instances!B792)-MIN(Instances!B792:Instances!B792))</f>
        <v>0</v>
      </c>
      <c r="C792" s="1" cm="1">
        <f t="array" ref="C792">_xlfn.SWITCH($A$2,"average", AVERAGE(Instances!C792:Instances!C792),"median", MEDIAN(Instances!C792:Instances!C792),"min", MIN(Instances!C792:Instances!C792),"max", MAX(Instances!C792:Instances!C792),"diff", MAX(Instances!C792:Instances!C792)-MIN(Instances!C792:Instances!C792))</f>
        <v>0</v>
      </c>
      <c r="D792" s="1" cm="1">
        <f t="array" ref="D792">_xlfn.SWITCH($A$2,"average", AVERAGE(Instances!D792:Instances!D792),"median", MEDIAN(Instances!D792:Instances!D792),"min", MIN(Instances!D792:Instances!D792),"max", MAX(Instances!D792:Instances!D792),"diff", MAX(Instances!D792:Instances!D792)-MIN(Instances!D792:Instances!D792))</f>
        <v>0</v>
      </c>
      <c r="E792" s="1" cm="1">
        <f t="array" ref="E792">_xlfn.SWITCH($A$2,"average", AVERAGE(Instances!E792:Instances!E792),"median", MEDIAN(Instances!E792:Instances!E792),"min", MIN(Instances!E792:Instances!E792),"max", MAX(Instances!E792:Instances!E792),"diff", MAX(Instances!E792:Instances!E792)-MIN(Instances!E792:Instances!E792))</f>
        <v>0</v>
      </c>
      <c r="F792" s="1" cm="1">
        <f t="array" ref="F792">_xlfn.SWITCH($A$2,"average", AVERAGE(Instances!F792:Instances!F792),"median", MEDIAN(Instances!F792:Instances!F792),"min", MIN(Instances!F792:Instances!F792),"max", MAX(Instances!F792:Instances!F792),"diff", MAX(Instances!F792:Instances!F792)-MIN(Instances!F792:Instances!F792))</f>
        <v>0</v>
      </c>
      <c r="G792" s="1" cm="1">
        <f t="array" ref="G792">_xlfn.SWITCH($A$2,"average", AVERAGE(Instances!G792:Instances!G792),"median", MEDIAN(Instances!G792:Instances!G792),"min", MIN(Instances!G792:Instances!G792),"max", MAX(Instances!G792:Instances!G792),"diff", MAX(Instances!G792:Instances!G792)-MIN(Instances!G792:Instances!G792))</f>
        <v>0</v>
      </c>
      <c r="H792" s="1" cm="1">
        <f t="array" ref="H792">_xlfn.SWITCH($A$2,"average", AVERAGE(Instances!H792:Instances!H792),"median", MEDIAN(Instances!H792:Instances!H792),"min", MIN(Instances!H792:Instances!H792),"max", MAX(Instances!H792:Instances!H792),"diff", MAX(Instances!H792:Instances!H792)-MIN(Instances!H792:Instances!H792))</f>
        <v>0</v>
      </c>
      <c r="I792" s="1" cm="1">
        <f t="array" ref="I792">_xlfn.SWITCH($A$2,"average", AVERAGE(Instances!I792:Instances!I792),"median", MEDIAN(Instances!I792:Instances!I792),"min", MIN(Instances!I792:Instances!I792),"max", MAX(Instances!I792:Instances!I792),"diff", MAX(Instances!I792:Instances!I792)-MIN(Instances!I792:Instances!I792))</f>
        <v>0</v>
      </c>
      <c r="J792" s="1" cm="1">
        <f t="array" ref="J792">_xlfn.SWITCH($A$2,"average", AVERAGE(Instances!J792:Instances!J792),"median", MEDIAN(Instances!J792:Instances!J792),"min", MIN(Instances!J792:Instances!J792),"max", MAX(Instances!J792:Instances!J792),"diff", MAX(Instances!J792:Instances!J792)-MIN(Instances!J792:Instances!J792))</f>
        <v>0</v>
      </c>
      <c r="K792" s="1" cm="1">
        <f t="array" ref="K792">_xlfn.SWITCH($A$2,"average", AVERAGE(Instances!K792:Instances!K792),"median", MEDIAN(Instances!K792:Instances!K792),"min", MIN(Instances!K792:Instances!K792),"max", MAX(Instances!K792:Instances!K792),"diff", MAX(Instances!K792:Instances!K792)-MIN(Instances!K792:Instances!K792))</f>
        <v>0</v>
      </c>
      <c r="L792" s="1"/>
      <c r="M792" s="1" cm="1">
        <f t="array" ref="M792">_xlfn.SWITCH($A$2,"average", AVERAGE(Instances!M792:Instances!M792),"median", MEDIAN(Instances!M792:Instances!M792),"min", MIN(Instances!M792:Instances!M792),"max", MAX(Instances!M792:Instances!M792),"diff", MAX(Instances!M792:Instances!M792)-MIN(Instances!M792:Instances!M792))</f>
        <v>0</v>
      </c>
      <c r="N792" s="1" cm="1">
        <f t="array" ref="N792">_xlfn.SWITCH($A$2,"average", AVERAGE(Instances!N792:Instances!N792),"median", MEDIAN(Instances!N792:Instances!N792),"min", MIN(Instances!N792:Instances!N792),"max", MAX(Instances!N792:Instances!N792),"diff", MAX(Instances!N792:Instances!N792)-MIN(Instances!N792:Instances!N792))</f>
        <v>0</v>
      </c>
      <c r="O792" s="1"/>
      <c r="P792" s="1" cm="1">
        <f t="array" ref="P792">_xlfn.SWITCH($A$2,"average", AVERAGE(Instances!P792:Instances!P792),"median", MEDIAN(Instances!P792:Instances!P792),"min", MIN(Instances!P792:Instances!P792),"max", MAX(Instances!P792:Instances!P792),"diff", MAX(Instances!P792:Instances!P792)-MIN(Instances!P792:Instances!P792))</f>
        <v>0</v>
      </c>
      <c r="Q792" s="1" cm="1">
        <f t="array" ref="Q792">_xlfn.SWITCH($A$2,"average", AVERAGE(Instances!Q792:Instances!Q792),"median", MEDIAN(Instances!Q792:Instances!Q792),"min", MIN(Instances!Q792:Instances!Q792),"max", MAX(Instances!Q792:Instances!Q792),"diff", MAX(Instances!Q792:Instances!Q792)-MIN(Instances!Q792:Instances!Q792))</f>
        <v>0</v>
      </c>
      <c r="R792" s="1" cm="1">
        <f t="array" ref="R792">_xlfn.SWITCH($A$2,"average", AVERAGE(Instances!R792:Instances!R792),"median", MEDIAN(Instances!R792:Instances!R792),"min", MIN(Instances!R792:Instances!R792),"max", MAX(Instances!R792:Instances!R792),"diff", MAX(Instances!R792:Instances!R792)-MIN(Instances!R792:Instances!R792))</f>
        <v>0</v>
      </c>
      <c r="S792" s="1">
        <f>MIN($B792)</f>
        <v>0</v>
      </c>
      <c r="T792" s="1">
        <f>MIN($C792)</f>
        <v>0</v>
      </c>
      <c r="U792" s="1">
        <f>MIN($D792)</f>
        <v>0</v>
      </c>
      <c r="V792" s="1">
        <f>MIN($E792)</f>
        <v>0</v>
      </c>
      <c r="W792" s="1">
        <f>MIN($F792)</f>
        <v>0</v>
      </c>
      <c r="X792" s="1">
        <f>MIN($G792)</f>
        <v>0</v>
      </c>
      <c r="Y792" s="1">
        <f>MIN($H792)</f>
        <v>0</v>
      </c>
      <c r="Z792" s="1">
        <f>MIN($I792)</f>
        <v>0</v>
      </c>
      <c r="AA792" s="1">
        <f>MIN($J792)</f>
        <v>0</v>
      </c>
      <c r="AB792" s="1">
        <f>MIN($K792)</f>
        <v>0</v>
      </c>
      <c r="AC792" s="1">
        <f>MIN($M792)</f>
        <v>0</v>
      </c>
      <c r="AD792" s="1">
        <f>MIN($N792)</f>
        <v>0</v>
      </c>
      <c r="AE792" s="1">
        <f>MIN($P792)</f>
        <v>0</v>
      </c>
      <c r="AF792" s="1">
        <f>MIN($Q792)</f>
        <v>0</v>
      </c>
      <c r="AG792" s="1">
        <f>MIN($R792)</f>
        <v>0</v>
      </c>
      <c r="AH792" s="1">
        <f>MEDIAN($B792)</f>
        <v>0</v>
      </c>
      <c r="AI792" s="1">
        <f>MEDIAN($C792)</f>
        <v>0</v>
      </c>
      <c r="AJ792" s="1">
        <f>MEDIAN($D792)</f>
        <v>0</v>
      </c>
      <c r="AK792" s="1">
        <f>MEDIAN($E792)</f>
        <v>0</v>
      </c>
      <c r="AL792" s="1">
        <f>MEDIAN($F792)</f>
        <v>0</v>
      </c>
      <c r="AM792" s="1">
        <f>MEDIAN($G792)</f>
        <v>0</v>
      </c>
      <c r="AN792" s="1">
        <f>MEDIAN($H792)</f>
        <v>0</v>
      </c>
      <c r="AO792" s="1">
        <f>MEDIAN($I792)</f>
        <v>0</v>
      </c>
      <c r="AP792" s="1">
        <f>MEDIAN($J792)</f>
        <v>0</v>
      </c>
      <c r="AQ792" s="1">
        <f>MEDIAN($K792)</f>
        <v>0</v>
      </c>
      <c r="AR792" s="1">
        <f>MEDIAN($M792)</f>
        <v>0</v>
      </c>
      <c r="AS792" s="1">
        <f>MEDIAN($N792)</f>
        <v>0</v>
      </c>
      <c r="AT792" s="1">
        <f>MEDIAN($P792)</f>
        <v>0</v>
      </c>
      <c r="AU792" s="1">
        <f>MEDIAN($Q792)</f>
        <v>0</v>
      </c>
      <c r="AV792" s="1">
        <f>MEDIAN($R792)</f>
        <v>0</v>
      </c>
      <c r="AW792" s="1">
        <f>MAX($B792)</f>
        <v>0</v>
      </c>
      <c r="AX792" s="1">
        <f>MAX($C792)</f>
        <v>0</v>
      </c>
      <c r="AY792" s="1">
        <f>MAX($D792)</f>
        <v>0</v>
      </c>
      <c r="AZ792" s="1">
        <f>MAX($E792)</f>
        <v>0</v>
      </c>
      <c r="BA792" s="1">
        <f>MAX($F792)</f>
        <v>0</v>
      </c>
      <c r="BB792" s="1">
        <f>MAX($G792)</f>
        <v>0</v>
      </c>
      <c r="BC792" s="1">
        <f>MAX($H792)</f>
        <v>0</v>
      </c>
      <c r="BD792" s="1">
        <f>MAX($I792)</f>
        <v>0</v>
      </c>
      <c r="BE792" s="1">
        <f>MAX($J792)</f>
        <v>0</v>
      </c>
      <c r="BF792" s="1">
        <f>MAX($K792)</f>
        <v>0</v>
      </c>
      <c r="BG792" s="1">
        <f>MAX($M792)</f>
        <v>0</v>
      </c>
      <c r="BH792" s="1">
        <f>MAX($N792)</f>
        <v>0</v>
      </c>
      <c r="BI792" s="1">
        <f>MAX($P792)</f>
        <v>0</v>
      </c>
      <c r="BJ792" s="1">
        <f>MAX($Q792)</f>
        <v>0</v>
      </c>
      <c r="BK792" s="1">
        <f>MAX($R792)</f>
        <v>0</v>
      </c>
    </row>
    <row r="793" spans="1:63">
      <c r="A793" s="1" t="s">
        <v>307</v>
      </c>
      <c r="B793" s="1" cm="1">
        <f t="array" ref="B793">_xlfn.SWITCH($A$2,"average", AVERAGE(Instances!B793:Instances!B793),"median", MEDIAN(Instances!B793:Instances!B793),"min", MIN(Instances!B793:Instances!B793),"max", MAX(Instances!B793:Instances!B793),"diff", MAX(Instances!B793:Instances!B793)-MIN(Instances!B793:Instances!B793))</f>
        <v>0</v>
      </c>
      <c r="C793" s="1" cm="1">
        <f t="array" ref="C793">_xlfn.SWITCH($A$2,"average", AVERAGE(Instances!C793:Instances!C793),"median", MEDIAN(Instances!C793:Instances!C793),"min", MIN(Instances!C793:Instances!C793),"max", MAX(Instances!C793:Instances!C793),"diff", MAX(Instances!C793:Instances!C793)-MIN(Instances!C793:Instances!C793))</f>
        <v>0</v>
      </c>
      <c r="D793" s="1" cm="1">
        <f t="array" ref="D793">_xlfn.SWITCH($A$2,"average", AVERAGE(Instances!D793:Instances!D793),"median", MEDIAN(Instances!D793:Instances!D793),"min", MIN(Instances!D793:Instances!D793),"max", MAX(Instances!D793:Instances!D793),"diff", MAX(Instances!D793:Instances!D793)-MIN(Instances!D793:Instances!D793))</f>
        <v>0</v>
      </c>
      <c r="E793" s="1" cm="1">
        <f t="array" ref="E793">_xlfn.SWITCH($A$2,"average", AVERAGE(Instances!E793:Instances!E793),"median", MEDIAN(Instances!E793:Instances!E793),"min", MIN(Instances!E793:Instances!E793),"max", MAX(Instances!E793:Instances!E793),"diff", MAX(Instances!E793:Instances!E793)-MIN(Instances!E793:Instances!E793))</f>
        <v>0</v>
      </c>
      <c r="F793" s="1" cm="1">
        <f t="array" ref="F793">_xlfn.SWITCH($A$2,"average", AVERAGE(Instances!F793:Instances!F793),"median", MEDIAN(Instances!F793:Instances!F793),"min", MIN(Instances!F793:Instances!F793),"max", MAX(Instances!F793:Instances!F793),"diff", MAX(Instances!F793:Instances!F793)-MIN(Instances!F793:Instances!F793))</f>
        <v>0</v>
      </c>
      <c r="G793" s="1" cm="1">
        <f t="array" ref="G793">_xlfn.SWITCH($A$2,"average", AVERAGE(Instances!G793:Instances!G793),"median", MEDIAN(Instances!G793:Instances!G793),"min", MIN(Instances!G793:Instances!G793),"max", MAX(Instances!G793:Instances!G793),"diff", MAX(Instances!G793:Instances!G793)-MIN(Instances!G793:Instances!G793))</f>
        <v>0</v>
      </c>
      <c r="H793" s="1" cm="1">
        <f t="array" ref="H793">_xlfn.SWITCH($A$2,"average", AVERAGE(Instances!H793:Instances!H793),"median", MEDIAN(Instances!H793:Instances!H793),"min", MIN(Instances!H793:Instances!H793),"max", MAX(Instances!H793:Instances!H793),"diff", MAX(Instances!H793:Instances!H793)-MIN(Instances!H793:Instances!H793))</f>
        <v>0</v>
      </c>
      <c r="I793" s="1" cm="1">
        <f t="array" ref="I793">_xlfn.SWITCH($A$2,"average", AVERAGE(Instances!I793:Instances!I793),"median", MEDIAN(Instances!I793:Instances!I793),"min", MIN(Instances!I793:Instances!I793),"max", MAX(Instances!I793:Instances!I793),"diff", MAX(Instances!I793:Instances!I793)-MIN(Instances!I793:Instances!I793))</f>
        <v>0</v>
      </c>
      <c r="J793" s="1" cm="1">
        <f t="array" ref="J793">_xlfn.SWITCH($A$2,"average", AVERAGE(Instances!J793:Instances!J793),"median", MEDIAN(Instances!J793:Instances!J793),"min", MIN(Instances!J793:Instances!J793),"max", MAX(Instances!J793:Instances!J793),"diff", MAX(Instances!J793:Instances!J793)-MIN(Instances!J793:Instances!J793))</f>
        <v>0</v>
      </c>
      <c r="K793" s="1" cm="1">
        <f t="array" ref="K793">_xlfn.SWITCH($A$2,"average", AVERAGE(Instances!K793:Instances!K793),"median", MEDIAN(Instances!K793:Instances!K793),"min", MIN(Instances!K793:Instances!K793),"max", MAX(Instances!K793:Instances!K793),"diff", MAX(Instances!K793:Instances!K793)-MIN(Instances!K793:Instances!K793))</f>
        <v>0</v>
      </c>
      <c r="L793" s="1"/>
      <c r="M793" s="1" cm="1">
        <f t="array" ref="M793">_xlfn.SWITCH($A$2,"average", AVERAGE(Instances!M793:Instances!M793),"median", MEDIAN(Instances!M793:Instances!M793),"min", MIN(Instances!M793:Instances!M793),"max", MAX(Instances!M793:Instances!M793),"diff", MAX(Instances!M793:Instances!M793)-MIN(Instances!M793:Instances!M793))</f>
        <v>0</v>
      </c>
      <c r="N793" s="1" cm="1">
        <f t="array" ref="N793">_xlfn.SWITCH($A$2,"average", AVERAGE(Instances!N793:Instances!N793),"median", MEDIAN(Instances!N793:Instances!N793),"min", MIN(Instances!N793:Instances!N793),"max", MAX(Instances!N793:Instances!N793),"diff", MAX(Instances!N793:Instances!N793)-MIN(Instances!N793:Instances!N793))</f>
        <v>0</v>
      </c>
      <c r="O793" s="1"/>
      <c r="P793" s="1" cm="1">
        <f t="array" ref="P793">_xlfn.SWITCH($A$2,"average", AVERAGE(Instances!P793:Instances!P793),"median", MEDIAN(Instances!P793:Instances!P793),"min", MIN(Instances!P793:Instances!P793),"max", MAX(Instances!P793:Instances!P793),"diff", MAX(Instances!P793:Instances!P793)-MIN(Instances!P793:Instances!P793))</f>
        <v>0</v>
      </c>
      <c r="Q793" s="1" cm="1">
        <f t="array" ref="Q793">_xlfn.SWITCH($A$2,"average", AVERAGE(Instances!Q793:Instances!Q793),"median", MEDIAN(Instances!Q793:Instances!Q793),"min", MIN(Instances!Q793:Instances!Q793),"max", MAX(Instances!Q793:Instances!Q793),"diff", MAX(Instances!Q793:Instances!Q793)-MIN(Instances!Q793:Instances!Q793))</f>
        <v>0</v>
      </c>
      <c r="R793" s="1" cm="1">
        <f t="array" ref="R793">_xlfn.SWITCH($A$2,"average", AVERAGE(Instances!R793:Instances!R793),"median", MEDIAN(Instances!R793:Instances!R793),"min", MIN(Instances!R793:Instances!R793),"max", MAX(Instances!R793:Instances!R793),"diff", MAX(Instances!R793:Instances!R793)-MIN(Instances!R793:Instances!R793))</f>
        <v>0</v>
      </c>
      <c r="S793" s="1">
        <f>MIN($B793)</f>
        <v>0</v>
      </c>
      <c r="T793" s="1">
        <f>MIN($C793)</f>
        <v>0</v>
      </c>
      <c r="U793" s="1">
        <f>MIN($D793)</f>
        <v>0</v>
      </c>
      <c r="V793" s="1">
        <f>MIN($E793)</f>
        <v>0</v>
      </c>
      <c r="W793" s="1">
        <f>MIN($F793)</f>
        <v>0</v>
      </c>
      <c r="X793" s="1">
        <f>MIN($G793)</f>
        <v>0</v>
      </c>
      <c r="Y793" s="1">
        <f>MIN($H793)</f>
        <v>0</v>
      </c>
      <c r="Z793" s="1">
        <f>MIN($I793)</f>
        <v>0</v>
      </c>
      <c r="AA793" s="1">
        <f>MIN($J793)</f>
        <v>0</v>
      </c>
      <c r="AB793" s="1">
        <f>MIN($K793)</f>
        <v>0</v>
      </c>
      <c r="AC793" s="1">
        <f>MIN($M793)</f>
        <v>0</v>
      </c>
      <c r="AD793" s="1">
        <f>MIN($N793)</f>
        <v>0</v>
      </c>
      <c r="AE793" s="1">
        <f>MIN($P793)</f>
        <v>0</v>
      </c>
      <c r="AF793" s="1">
        <f>MIN($Q793)</f>
        <v>0</v>
      </c>
      <c r="AG793" s="1">
        <f>MIN($R793)</f>
        <v>0</v>
      </c>
      <c r="AH793" s="1">
        <f>MEDIAN($B793)</f>
        <v>0</v>
      </c>
      <c r="AI793" s="1">
        <f>MEDIAN($C793)</f>
        <v>0</v>
      </c>
      <c r="AJ793" s="1">
        <f>MEDIAN($D793)</f>
        <v>0</v>
      </c>
      <c r="AK793" s="1">
        <f>MEDIAN($E793)</f>
        <v>0</v>
      </c>
      <c r="AL793" s="1">
        <f>MEDIAN($F793)</f>
        <v>0</v>
      </c>
      <c r="AM793" s="1">
        <f>MEDIAN($G793)</f>
        <v>0</v>
      </c>
      <c r="AN793" s="1">
        <f>MEDIAN($H793)</f>
        <v>0</v>
      </c>
      <c r="AO793" s="1">
        <f>MEDIAN($I793)</f>
        <v>0</v>
      </c>
      <c r="AP793" s="1">
        <f>MEDIAN($J793)</f>
        <v>0</v>
      </c>
      <c r="AQ793" s="1">
        <f>MEDIAN($K793)</f>
        <v>0</v>
      </c>
      <c r="AR793" s="1">
        <f>MEDIAN($M793)</f>
        <v>0</v>
      </c>
      <c r="AS793" s="1">
        <f>MEDIAN($N793)</f>
        <v>0</v>
      </c>
      <c r="AT793" s="1">
        <f>MEDIAN($P793)</f>
        <v>0</v>
      </c>
      <c r="AU793" s="1">
        <f>MEDIAN($Q793)</f>
        <v>0</v>
      </c>
      <c r="AV793" s="1">
        <f>MEDIAN($R793)</f>
        <v>0</v>
      </c>
      <c r="AW793" s="1">
        <f>MAX($B793)</f>
        <v>0</v>
      </c>
      <c r="AX793" s="1">
        <f>MAX($C793)</f>
        <v>0</v>
      </c>
      <c r="AY793" s="1">
        <f>MAX($D793)</f>
        <v>0</v>
      </c>
      <c r="AZ793" s="1">
        <f>MAX($E793)</f>
        <v>0</v>
      </c>
      <c r="BA793" s="1">
        <f>MAX($F793)</f>
        <v>0</v>
      </c>
      <c r="BB793" s="1">
        <f>MAX($G793)</f>
        <v>0</v>
      </c>
      <c r="BC793" s="1">
        <f>MAX($H793)</f>
        <v>0</v>
      </c>
      <c r="BD793" s="1">
        <f>MAX($I793)</f>
        <v>0</v>
      </c>
      <c r="BE793" s="1">
        <f>MAX($J793)</f>
        <v>0</v>
      </c>
      <c r="BF793" s="1">
        <f>MAX($K793)</f>
        <v>0</v>
      </c>
      <c r="BG793" s="1">
        <f>MAX($M793)</f>
        <v>0</v>
      </c>
      <c r="BH793" s="1">
        <f>MAX($N793)</f>
        <v>0</v>
      </c>
      <c r="BI793" s="1">
        <f>MAX($P793)</f>
        <v>0</v>
      </c>
      <c r="BJ793" s="1">
        <f>MAX($Q793)</f>
        <v>0</v>
      </c>
      <c r="BK793" s="1">
        <f>MAX($R793)</f>
        <v>0</v>
      </c>
    </row>
    <row r="794" spans="1:63">
      <c r="A794" s="1" t="s">
        <v>308</v>
      </c>
      <c r="B794" s="1" cm="1">
        <f t="array" ref="B794">_xlfn.SWITCH($A$2,"average", AVERAGE(Instances!B794:Instances!B794),"median", MEDIAN(Instances!B794:Instances!B794),"min", MIN(Instances!B794:Instances!B794),"max", MAX(Instances!B794:Instances!B794),"diff", MAX(Instances!B794:Instances!B794)-MIN(Instances!B794:Instances!B794))</f>
        <v>0</v>
      </c>
      <c r="C794" s="1" cm="1">
        <f t="array" ref="C794">_xlfn.SWITCH($A$2,"average", AVERAGE(Instances!C794:Instances!C794),"median", MEDIAN(Instances!C794:Instances!C794),"min", MIN(Instances!C794:Instances!C794),"max", MAX(Instances!C794:Instances!C794),"diff", MAX(Instances!C794:Instances!C794)-MIN(Instances!C794:Instances!C794))</f>
        <v>0</v>
      </c>
      <c r="D794" s="1" cm="1">
        <f t="array" ref="D794">_xlfn.SWITCH($A$2,"average", AVERAGE(Instances!D794:Instances!D794),"median", MEDIAN(Instances!D794:Instances!D794),"min", MIN(Instances!D794:Instances!D794),"max", MAX(Instances!D794:Instances!D794),"diff", MAX(Instances!D794:Instances!D794)-MIN(Instances!D794:Instances!D794))</f>
        <v>0</v>
      </c>
      <c r="E794" s="1" cm="1">
        <f t="array" ref="E794">_xlfn.SWITCH($A$2,"average", AVERAGE(Instances!E794:Instances!E794),"median", MEDIAN(Instances!E794:Instances!E794),"min", MIN(Instances!E794:Instances!E794),"max", MAX(Instances!E794:Instances!E794),"diff", MAX(Instances!E794:Instances!E794)-MIN(Instances!E794:Instances!E794))</f>
        <v>0</v>
      </c>
      <c r="F794" s="1" cm="1">
        <f t="array" ref="F794">_xlfn.SWITCH($A$2,"average", AVERAGE(Instances!F794:Instances!F794),"median", MEDIAN(Instances!F794:Instances!F794),"min", MIN(Instances!F794:Instances!F794),"max", MAX(Instances!F794:Instances!F794),"diff", MAX(Instances!F794:Instances!F794)-MIN(Instances!F794:Instances!F794))</f>
        <v>0</v>
      </c>
      <c r="G794" s="1" cm="1">
        <f t="array" ref="G794">_xlfn.SWITCH($A$2,"average", AVERAGE(Instances!G794:Instances!G794),"median", MEDIAN(Instances!G794:Instances!G794),"min", MIN(Instances!G794:Instances!G794),"max", MAX(Instances!G794:Instances!G794),"diff", MAX(Instances!G794:Instances!G794)-MIN(Instances!G794:Instances!G794))</f>
        <v>0</v>
      </c>
      <c r="H794" s="1" cm="1">
        <f t="array" ref="H794">_xlfn.SWITCH($A$2,"average", AVERAGE(Instances!H794:Instances!H794),"median", MEDIAN(Instances!H794:Instances!H794),"min", MIN(Instances!H794:Instances!H794),"max", MAX(Instances!H794:Instances!H794),"diff", MAX(Instances!H794:Instances!H794)-MIN(Instances!H794:Instances!H794))</f>
        <v>0</v>
      </c>
      <c r="I794" s="1" cm="1">
        <f t="array" ref="I794">_xlfn.SWITCH($A$2,"average", AVERAGE(Instances!I794:Instances!I794),"median", MEDIAN(Instances!I794:Instances!I794),"min", MIN(Instances!I794:Instances!I794),"max", MAX(Instances!I794:Instances!I794),"diff", MAX(Instances!I794:Instances!I794)-MIN(Instances!I794:Instances!I794))</f>
        <v>0</v>
      </c>
      <c r="J794" s="1" cm="1">
        <f t="array" ref="J794">_xlfn.SWITCH($A$2,"average", AVERAGE(Instances!J794:Instances!J794),"median", MEDIAN(Instances!J794:Instances!J794),"min", MIN(Instances!J794:Instances!J794),"max", MAX(Instances!J794:Instances!J794),"diff", MAX(Instances!J794:Instances!J794)-MIN(Instances!J794:Instances!J794))</f>
        <v>0</v>
      </c>
      <c r="K794" s="1" cm="1">
        <f t="array" ref="K794">_xlfn.SWITCH($A$2,"average", AVERAGE(Instances!K794:Instances!K794),"median", MEDIAN(Instances!K794:Instances!K794),"min", MIN(Instances!K794:Instances!K794),"max", MAX(Instances!K794:Instances!K794),"diff", MAX(Instances!K794:Instances!K794)-MIN(Instances!K794:Instances!K794))</f>
        <v>0</v>
      </c>
      <c r="L794" s="1"/>
      <c r="M794" s="1" cm="1">
        <f t="array" ref="M794">_xlfn.SWITCH($A$2,"average", AVERAGE(Instances!M794:Instances!M794),"median", MEDIAN(Instances!M794:Instances!M794),"min", MIN(Instances!M794:Instances!M794),"max", MAX(Instances!M794:Instances!M794),"diff", MAX(Instances!M794:Instances!M794)-MIN(Instances!M794:Instances!M794))</f>
        <v>0</v>
      </c>
      <c r="N794" s="1" cm="1">
        <f t="array" ref="N794">_xlfn.SWITCH($A$2,"average", AVERAGE(Instances!N794:Instances!N794),"median", MEDIAN(Instances!N794:Instances!N794),"min", MIN(Instances!N794:Instances!N794),"max", MAX(Instances!N794:Instances!N794),"diff", MAX(Instances!N794:Instances!N794)-MIN(Instances!N794:Instances!N794))</f>
        <v>0</v>
      </c>
      <c r="O794" s="1"/>
      <c r="P794" s="1" cm="1">
        <f t="array" ref="P794">_xlfn.SWITCH($A$2,"average", AVERAGE(Instances!P794:Instances!P794),"median", MEDIAN(Instances!P794:Instances!P794),"min", MIN(Instances!P794:Instances!P794),"max", MAX(Instances!P794:Instances!P794),"diff", MAX(Instances!P794:Instances!P794)-MIN(Instances!P794:Instances!P794))</f>
        <v>0</v>
      </c>
      <c r="Q794" s="1" cm="1">
        <f t="array" ref="Q794">_xlfn.SWITCH($A$2,"average", AVERAGE(Instances!Q794:Instances!Q794),"median", MEDIAN(Instances!Q794:Instances!Q794),"min", MIN(Instances!Q794:Instances!Q794),"max", MAX(Instances!Q794:Instances!Q794),"diff", MAX(Instances!Q794:Instances!Q794)-MIN(Instances!Q794:Instances!Q794))</f>
        <v>0</v>
      </c>
      <c r="R794" s="1" cm="1">
        <f t="array" ref="R794">_xlfn.SWITCH($A$2,"average", AVERAGE(Instances!R794:Instances!R794),"median", MEDIAN(Instances!R794:Instances!R794),"min", MIN(Instances!R794:Instances!R794),"max", MAX(Instances!R794:Instances!R794),"diff", MAX(Instances!R794:Instances!R794)-MIN(Instances!R794:Instances!R794))</f>
        <v>0</v>
      </c>
      <c r="S794" s="1">
        <f>MIN($B794)</f>
        <v>0</v>
      </c>
      <c r="T794" s="1">
        <f>MIN($C794)</f>
        <v>0</v>
      </c>
      <c r="U794" s="1">
        <f>MIN($D794)</f>
        <v>0</v>
      </c>
      <c r="V794" s="1">
        <f>MIN($E794)</f>
        <v>0</v>
      </c>
      <c r="W794" s="1">
        <f>MIN($F794)</f>
        <v>0</v>
      </c>
      <c r="X794" s="1">
        <f>MIN($G794)</f>
        <v>0</v>
      </c>
      <c r="Y794" s="1">
        <f>MIN($H794)</f>
        <v>0</v>
      </c>
      <c r="Z794" s="1">
        <f>MIN($I794)</f>
        <v>0</v>
      </c>
      <c r="AA794" s="1">
        <f>MIN($J794)</f>
        <v>0</v>
      </c>
      <c r="AB794" s="1">
        <f>MIN($K794)</f>
        <v>0</v>
      </c>
      <c r="AC794" s="1">
        <f>MIN($M794)</f>
        <v>0</v>
      </c>
      <c r="AD794" s="1">
        <f>MIN($N794)</f>
        <v>0</v>
      </c>
      <c r="AE794" s="1">
        <f>MIN($P794)</f>
        <v>0</v>
      </c>
      <c r="AF794" s="1">
        <f>MIN($Q794)</f>
        <v>0</v>
      </c>
      <c r="AG794" s="1">
        <f>MIN($R794)</f>
        <v>0</v>
      </c>
      <c r="AH794" s="1">
        <f>MEDIAN($B794)</f>
        <v>0</v>
      </c>
      <c r="AI794" s="1">
        <f>MEDIAN($C794)</f>
        <v>0</v>
      </c>
      <c r="AJ794" s="1">
        <f>MEDIAN($D794)</f>
        <v>0</v>
      </c>
      <c r="AK794" s="1">
        <f>MEDIAN($E794)</f>
        <v>0</v>
      </c>
      <c r="AL794" s="1">
        <f>MEDIAN($F794)</f>
        <v>0</v>
      </c>
      <c r="AM794" s="1">
        <f>MEDIAN($G794)</f>
        <v>0</v>
      </c>
      <c r="AN794" s="1">
        <f>MEDIAN($H794)</f>
        <v>0</v>
      </c>
      <c r="AO794" s="1">
        <f>MEDIAN($I794)</f>
        <v>0</v>
      </c>
      <c r="AP794" s="1">
        <f>MEDIAN($J794)</f>
        <v>0</v>
      </c>
      <c r="AQ794" s="1">
        <f>MEDIAN($K794)</f>
        <v>0</v>
      </c>
      <c r="AR794" s="1">
        <f>MEDIAN($M794)</f>
        <v>0</v>
      </c>
      <c r="AS794" s="1">
        <f>MEDIAN($N794)</f>
        <v>0</v>
      </c>
      <c r="AT794" s="1">
        <f>MEDIAN($P794)</f>
        <v>0</v>
      </c>
      <c r="AU794" s="1">
        <f>MEDIAN($Q794)</f>
        <v>0</v>
      </c>
      <c r="AV794" s="1">
        <f>MEDIAN($R794)</f>
        <v>0</v>
      </c>
      <c r="AW794" s="1">
        <f>MAX($B794)</f>
        <v>0</v>
      </c>
      <c r="AX794" s="1">
        <f>MAX($C794)</f>
        <v>0</v>
      </c>
      <c r="AY794" s="1">
        <f>MAX($D794)</f>
        <v>0</v>
      </c>
      <c r="AZ794" s="1">
        <f>MAX($E794)</f>
        <v>0</v>
      </c>
      <c r="BA794" s="1">
        <f>MAX($F794)</f>
        <v>0</v>
      </c>
      <c r="BB794" s="1">
        <f>MAX($G794)</f>
        <v>0</v>
      </c>
      <c r="BC794" s="1">
        <f>MAX($H794)</f>
        <v>0</v>
      </c>
      <c r="BD794" s="1">
        <f>MAX($I794)</f>
        <v>0</v>
      </c>
      <c r="BE794" s="1">
        <f>MAX($J794)</f>
        <v>0</v>
      </c>
      <c r="BF794" s="1">
        <f>MAX($K794)</f>
        <v>0</v>
      </c>
      <c r="BG794" s="1">
        <f>MAX($M794)</f>
        <v>0</v>
      </c>
      <c r="BH794" s="1">
        <f>MAX($N794)</f>
        <v>0</v>
      </c>
      <c r="BI794" s="1">
        <f>MAX($P794)</f>
        <v>0</v>
      </c>
      <c r="BJ794" s="1">
        <f>MAX($Q794)</f>
        <v>0</v>
      </c>
      <c r="BK794" s="1">
        <f>MAX($R794)</f>
        <v>0</v>
      </c>
    </row>
    <row r="795" spans="1:63">
      <c r="A795" s="1" t="s">
        <v>309</v>
      </c>
      <c r="B795" s="1" cm="1">
        <f t="array" ref="B795">_xlfn.SWITCH($A$2,"average", AVERAGE(Instances!B795:Instances!B795),"median", MEDIAN(Instances!B795:Instances!B795),"min", MIN(Instances!B795:Instances!B795),"max", MAX(Instances!B795:Instances!B795),"diff", MAX(Instances!B795:Instances!B795)-MIN(Instances!B795:Instances!B795))</f>
        <v>0</v>
      </c>
      <c r="C795" s="1" cm="1">
        <f t="array" ref="C795">_xlfn.SWITCH($A$2,"average", AVERAGE(Instances!C795:Instances!C795),"median", MEDIAN(Instances!C795:Instances!C795),"min", MIN(Instances!C795:Instances!C795),"max", MAX(Instances!C795:Instances!C795),"diff", MAX(Instances!C795:Instances!C795)-MIN(Instances!C795:Instances!C795))</f>
        <v>0</v>
      </c>
      <c r="D795" s="1" cm="1">
        <f t="array" ref="D795">_xlfn.SWITCH($A$2,"average", AVERAGE(Instances!D795:Instances!D795),"median", MEDIAN(Instances!D795:Instances!D795),"min", MIN(Instances!D795:Instances!D795),"max", MAX(Instances!D795:Instances!D795),"diff", MAX(Instances!D795:Instances!D795)-MIN(Instances!D795:Instances!D795))</f>
        <v>0</v>
      </c>
      <c r="E795" s="1" cm="1">
        <f t="array" ref="E795">_xlfn.SWITCH($A$2,"average", AVERAGE(Instances!E795:Instances!E795),"median", MEDIAN(Instances!E795:Instances!E795),"min", MIN(Instances!E795:Instances!E795),"max", MAX(Instances!E795:Instances!E795),"diff", MAX(Instances!E795:Instances!E795)-MIN(Instances!E795:Instances!E795))</f>
        <v>0</v>
      </c>
      <c r="F795" s="1" cm="1">
        <f t="array" ref="F795">_xlfn.SWITCH($A$2,"average", AVERAGE(Instances!F795:Instances!F795),"median", MEDIAN(Instances!F795:Instances!F795),"min", MIN(Instances!F795:Instances!F795),"max", MAX(Instances!F795:Instances!F795),"diff", MAX(Instances!F795:Instances!F795)-MIN(Instances!F795:Instances!F795))</f>
        <v>0</v>
      </c>
      <c r="G795" s="1" cm="1">
        <f t="array" ref="G795">_xlfn.SWITCH($A$2,"average", AVERAGE(Instances!G795:Instances!G795),"median", MEDIAN(Instances!G795:Instances!G795),"min", MIN(Instances!G795:Instances!G795),"max", MAX(Instances!G795:Instances!G795),"diff", MAX(Instances!G795:Instances!G795)-MIN(Instances!G795:Instances!G795))</f>
        <v>0</v>
      </c>
      <c r="H795" s="1" cm="1">
        <f t="array" ref="H795">_xlfn.SWITCH($A$2,"average", AVERAGE(Instances!H795:Instances!H795),"median", MEDIAN(Instances!H795:Instances!H795),"min", MIN(Instances!H795:Instances!H795),"max", MAX(Instances!H795:Instances!H795),"diff", MAX(Instances!H795:Instances!H795)-MIN(Instances!H795:Instances!H795))</f>
        <v>0</v>
      </c>
      <c r="I795" s="1" cm="1">
        <f t="array" ref="I795">_xlfn.SWITCH($A$2,"average", AVERAGE(Instances!I795:Instances!I795),"median", MEDIAN(Instances!I795:Instances!I795),"min", MIN(Instances!I795:Instances!I795),"max", MAX(Instances!I795:Instances!I795),"diff", MAX(Instances!I795:Instances!I795)-MIN(Instances!I795:Instances!I795))</f>
        <v>0</v>
      </c>
      <c r="J795" s="1" cm="1">
        <f t="array" ref="J795">_xlfn.SWITCH($A$2,"average", AVERAGE(Instances!J795:Instances!J795),"median", MEDIAN(Instances!J795:Instances!J795),"min", MIN(Instances!J795:Instances!J795),"max", MAX(Instances!J795:Instances!J795),"diff", MAX(Instances!J795:Instances!J795)-MIN(Instances!J795:Instances!J795))</f>
        <v>0</v>
      </c>
      <c r="K795" s="1" cm="1">
        <f t="array" ref="K795">_xlfn.SWITCH($A$2,"average", AVERAGE(Instances!K795:Instances!K795),"median", MEDIAN(Instances!K795:Instances!K795),"min", MIN(Instances!K795:Instances!K795),"max", MAX(Instances!K795:Instances!K795),"diff", MAX(Instances!K795:Instances!K795)-MIN(Instances!K795:Instances!K795))</f>
        <v>0</v>
      </c>
      <c r="L795" s="1"/>
      <c r="M795" s="1" cm="1">
        <f t="array" ref="M795">_xlfn.SWITCH($A$2,"average", AVERAGE(Instances!M795:Instances!M795),"median", MEDIAN(Instances!M795:Instances!M795),"min", MIN(Instances!M795:Instances!M795),"max", MAX(Instances!M795:Instances!M795),"diff", MAX(Instances!M795:Instances!M795)-MIN(Instances!M795:Instances!M795))</f>
        <v>0</v>
      </c>
      <c r="N795" s="1" cm="1">
        <f t="array" ref="N795">_xlfn.SWITCH($A$2,"average", AVERAGE(Instances!N795:Instances!N795),"median", MEDIAN(Instances!N795:Instances!N795),"min", MIN(Instances!N795:Instances!N795),"max", MAX(Instances!N795:Instances!N795),"diff", MAX(Instances!N795:Instances!N795)-MIN(Instances!N795:Instances!N795))</f>
        <v>0</v>
      </c>
      <c r="O795" s="1"/>
      <c r="P795" s="1" cm="1">
        <f t="array" ref="P795">_xlfn.SWITCH($A$2,"average", AVERAGE(Instances!P795:Instances!P795),"median", MEDIAN(Instances!P795:Instances!P795),"min", MIN(Instances!P795:Instances!P795),"max", MAX(Instances!P795:Instances!P795),"diff", MAX(Instances!P795:Instances!P795)-MIN(Instances!P795:Instances!P795))</f>
        <v>0</v>
      </c>
      <c r="Q795" s="1" cm="1">
        <f t="array" ref="Q795">_xlfn.SWITCH($A$2,"average", AVERAGE(Instances!Q795:Instances!Q795),"median", MEDIAN(Instances!Q795:Instances!Q795),"min", MIN(Instances!Q795:Instances!Q795),"max", MAX(Instances!Q795:Instances!Q795),"diff", MAX(Instances!Q795:Instances!Q795)-MIN(Instances!Q795:Instances!Q795))</f>
        <v>0</v>
      </c>
      <c r="R795" s="1" cm="1">
        <f t="array" ref="R795">_xlfn.SWITCH($A$2,"average", AVERAGE(Instances!R795:Instances!R795),"median", MEDIAN(Instances!R795:Instances!R795),"min", MIN(Instances!R795:Instances!R795),"max", MAX(Instances!R795:Instances!R795),"diff", MAX(Instances!R795:Instances!R795)-MIN(Instances!R795:Instances!R795))</f>
        <v>0</v>
      </c>
      <c r="S795" s="1">
        <f>MIN($B795)</f>
        <v>0</v>
      </c>
      <c r="T795" s="1">
        <f>MIN($C795)</f>
        <v>0</v>
      </c>
      <c r="U795" s="1">
        <f>MIN($D795)</f>
        <v>0</v>
      </c>
      <c r="V795" s="1">
        <f>MIN($E795)</f>
        <v>0</v>
      </c>
      <c r="W795" s="1">
        <f>MIN($F795)</f>
        <v>0</v>
      </c>
      <c r="X795" s="1">
        <f>MIN($G795)</f>
        <v>0</v>
      </c>
      <c r="Y795" s="1">
        <f>MIN($H795)</f>
        <v>0</v>
      </c>
      <c r="Z795" s="1">
        <f>MIN($I795)</f>
        <v>0</v>
      </c>
      <c r="AA795" s="1">
        <f>MIN($J795)</f>
        <v>0</v>
      </c>
      <c r="AB795" s="1">
        <f>MIN($K795)</f>
        <v>0</v>
      </c>
      <c r="AC795" s="1">
        <f>MIN($M795)</f>
        <v>0</v>
      </c>
      <c r="AD795" s="1">
        <f>MIN($N795)</f>
        <v>0</v>
      </c>
      <c r="AE795" s="1">
        <f>MIN($P795)</f>
        <v>0</v>
      </c>
      <c r="AF795" s="1">
        <f>MIN($Q795)</f>
        <v>0</v>
      </c>
      <c r="AG795" s="1">
        <f>MIN($R795)</f>
        <v>0</v>
      </c>
      <c r="AH795" s="1">
        <f>MEDIAN($B795)</f>
        <v>0</v>
      </c>
      <c r="AI795" s="1">
        <f>MEDIAN($C795)</f>
        <v>0</v>
      </c>
      <c r="AJ795" s="1">
        <f>MEDIAN($D795)</f>
        <v>0</v>
      </c>
      <c r="AK795" s="1">
        <f>MEDIAN($E795)</f>
        <v>0</v>
      </c>
      <c r="AL795" s="1">
        <f>MEDIAN($F795)</f>
        <v>0</v>
      </c>
      <c r="AM795" s="1">
        <f>MEDIAN($G795)</f>
        <v>0</v>
      </c>
      <c r="AN795" s="1">
        <f>MEDIAN($H795)</f>
        <v>0</v>
      </c>
      <c r="AO795" s="1">
        <f>MEDIAN($I795)</f>
        <v>0</v>
      </c>
      <c r="AP795" s="1">
        <f>MEDIAN($J795)</f>
        <v>0</v>
      </c>
      <c r="AQ795" s="1">
        <f>MEDIAN($K795)</f>
        <v>0</v>
      </c>
      <c r="AR795" s="1">
        <f>MEDIAN($M795)</f>
        <v>0</v>
      </c>
      <c r="AS795" s="1">
        <f>MEDIAN($N795)</f>
        <v>0</v>
      </c>
      <c r="AT795" s="1">
        <f>MEDIAN($P795)</f>
        <v>0</v>
      </c>
      <c r="AU795" s="1">
        <f>MEDIAN($Q795)</f>
        <v>0</v>
      </c>
      <c r="AV795" s="1">
        <f>MEDIAN($R795)</f>
        <v>0</v>
      </c>
      <c r="AW795" s="1">
        <f>MAX($B795)</f>
        <v>0</v>
      </c>
      <c r="AX795" s="1">
        <f>MAX($C795)</f>
        <v>0</v>
      </c>
      <c r="AY795" s="1">
        <f>MAX($D795)</f>
        <v>0</v>
      </c>
      <c r="AZ795" s="1">
        <f>MAX($E795)</f>
        <v>0</v>
      </c>
      <c r="BA795" s="1">
        <f>MAX($F795)</f>
        <v>0</v>
      </c>
      <c r="BB795" s="1">
        <f>MAX($G795)</f>
        <v>0</v>
      </c>
      <c r="BC795" s="1">
        <f>MAX($H795)</f>
        <v>0</v>
      </c>
      <c r="BD795" s="1">
        <f>MAX($I795)</f>
        <v>0</v>
      </c>
      <c r="BE795" s="1">
        <f>MAX($J795)</f>
        <v>0</v>
      </c>
      <c r="BF795" s="1">
        <f>MAX($K795)</f>
        <v>0</v>
      </c>
      <c r="BG795" s="1">
        <f>MAX($M795)</f>
        <v>0</v>
      </c>
      <c r="BH795" s="1">
        <f>MAX($N795)</f>
        <v>0</v>
      </c>
      <c r="BI795" s="1">
        <f>MAX($P795)</f>
        <v>0</v>
      </c>
      <c r="BJ795" s="1">
        <f>MAX($Q795)</f>
        <v>0</v>
      </c>
      <c r="BK795" s="1">
        <f>MAX($R795)</f>
        <v>0</v>
      </c>
    </row>
    <row r="796" spans="1:63">
      <c r="A796" s="1" t="s">
        <v>310</v>
      </c>
      <c r="B796" s="1" cm="1">
        <f t="array" ref="B796">_xlfn.SWITCH($A$2,"average", AVERAGE(Instances!B796:Instances!B796),"median", MEDIAN(Instances!B796:Instances!B796),"min", MIN(Instances!B796:Instances!B796),"max", MAX(Instances!B796:Instances!B796),"diff", MAX(Instances!B796:Instances!B796)-MIN(Instances!B796:Instances!B796))</f>
        <v>0</v>
      </c>
      <c r="C796" s="1" cm="1">
        <f t="array" ref="C796">_xlfn.SWITCH($A$2,"average", AVERAGE(Instances!C796:Instances!C796),"median", MEDIAN(Instances!C796:Instances!C796),"min", MIN(Instances!C796:Instances!C796),"max", MAX(Instances!C796:Instances!C796),"diff", MAX(Instances!C796:Instances!C796)-MIN(Instances!C796:Instances!C796))</f>
        <v>0</v>
      </c>
      <c r="D796" s="1" cm="1">
        <f t="array" ref="D796">_xlfn.SWITCH($A$2,"average", AVERAGE(Instances!D796:Instances!D796),"median", MEDIAN(Instances!D796:Instances!D796),"min", MIN(Instances!D796:Instances!D796),"max", MAX(Instances!D796:Instances!D796),"diff", MAX(Instances!D796:Instances!D796)-MIN(Instances!D796:Instances!D796))</f>
        <v>0</v>
      </c>
      <c r="E796" s="1" cm="1">
        <f t="array" ref="E796">_xlfn.SWITCH($A$2,"average", AVERAGE(Instances!E796:Instances!E796),"median", MEDIAN(Instances!E796:Instances!E796),"min", MIN(Instances!E796:Instances!E796),"max", MAX(Instances!E796:Instances!E796),"diff", MAX(Instances!E796:Instances!E796)-MIN(Instances!E796:Instances!E796))</f>
        <v>0</v>
      </c>
      <c r="F796" s="1" cm="1">
        <f t="array" ref="F796">_xlfn.SWITCH($A$2,"average", AVERAGE(Instances!F796:Instances!F796),"median", MEDIAN(Instances!F796:Instances!F796),"min", MIN(Instances!F796:Instances!F796),"max", MAX(Instances!F796:Instances!F796),"diff", MAX(Instances!F796:Instances!F796)-MIN(Instances!F796:Instances!F796))</f>
        <v>0</v>
      </c>
      <c r="G796" s="1" cm="1">
        <f t="array" ref="G796">_xlfn.SWITCH($A$2,"average", AVERAGE(Instances!G796:Instances!G796),"median", MEDIAN(Instances!G796:Instances!G796),"min", MIN(Instances!G796:Instances!G796),"max", MAX(Instances!G796:Instances!G796),"diff", MAX(Instances!G796:Instances!G796)-MIN(Instances!G796:Instances!G796))</f>
        <v>0</v>
      </c>
      <c r="H796" s="1" cm="1">
        <f t="array" ref="H796">_xlfn.SWITCH($A$2,"average", AVERAGE(Instances!H796:Instances!H796),"median", MEDIAN(Instances!H796:Instances!H796),"min", MIN(Instances!H796:Instances!H796),"max", MAX(Instances!H796:Instances!H796),"diff", MAX(Instances!H796:Instances!H796)-MIN(Instances!H796:Instances!H796))</f>
        <v>0</v>
      </c>
      <c r="I796" s="1" cm="1">
        <f t="array" ref="I796">_xlfn.SWITCH($A$2,"average", AVERAGE(Instances!I796:Instances!I796),"median", MEDIAN(Instances!I796:Instances!I796),"min", MIN(Instances!I796:Instances!I796),"max", MAX(Instances!I796:Instances!I796),"diff", MAX(Instances!I796:Instances!I796)-MIN(Instances!I796:Instances!I796))</f>
        <v>0</v>
      </c>
      <c r="J796" s="1" cm="1">
        <f t="array" ref="J796">_xlfn.SWITCH($A$2,"average", AVERAGE(Instances!J796:Instances!J796),"median", MEDIAN(Instances!J796:Instances!J796),"min", MIN(Instances!J796:Instances!J796),"max", MAX(Instances!J796:Instances!J796),"diff", MAX(Instances!J796:Instances!J796)-MIN(Instances!J796:Instances!J796))</f>
        <v>0</v>
      </c>
      <c r="K796" s="1" cm="1">
        <f t="array" ref="K796">_xlfn.SWITCH($A$2,"average", AVERAGE(Instances!K796:Instances!K796),"median", MEDIAN(Instances!K796:Instances!K796),"min", MIN(Instances!K796:Instances!K796),"max", MAX(Instances!K796:Instances!K796),"diff", MAX(Instances!K796:Instances!K796)-MIN(Instances!K796:Instances!K796))</f>
        <v>0</v>
      </c>
      <c r="L796" s="1"/>
      <c r="M796" s="1" cm="1">
        <f t="array" ref="M796">_xlfn.SWITCH($A$2,"average", AVERAGE(Instances!M796:Instances!M796),"median", MEDIAN(Instances!M796:Instances!M796),"min", MIN(Instances!M796:Instances!M796),"max", MAX(Instances!M796:Instances!M796),"diff", MAX(Instances!M796:Instances!M796)-MIN(Instances!M796:Instances!M796))</f>
        <v>0</v>
      </c>
      <c r="N796" s="1" cm="1">
        <f t="array" ref="N796">_xlfn.SWITCH($A$2,"average", AVERAGE(Instances!N796:Instances!N796),"median", MEDIAN(Instances!N796:Instances!N796),"min", MIN(Instances!N796:Instances!N796),"max", MAX(Instances!N796:Instances!N796),"diff", MAX(Instances!N796:Instances!N796)-MIN(Instances!N796:Instances!N796))</f>
        <v>0</v>
      </c>
      <c r="O796" s="1"/>
      <c r="P796" s="1" cm="1">
        <f t="array" ref="P796">_xlfn.SWITCH($A$2,"average", AVERAGE(Instances!P796:Instances!P796),"median", MEDIAN(Instances!P796:Instances!P796),"min", MIN(Instances!P796:Instances!P796),"max", MAX(Instances!P796:Instances!P796),"diff", MAX(Instances!P796:Instances!P796)-MIN(Instances!P796:Instances!P796))</f>
        <v>0</v>
      </c>
      <c r="Q796" s="1" cm="1">
        <f t="array" ref="Q796">_xlfn.SWITCH($A$2,"average", AVERAGE(Instances!Q796:Instances!Q796),"median", MEDIAN(Instances!Q796:Instances!Q796),"min", MIN(Instances!Q796:Instances!Q796),"max", MAX(Instances!Q796:Instances!Q796),"diff", MAX(Instances!Q796:Instances!Q796)-MIN(Instances!Q796:Instances!Q796))</f>
        <v>0</v>
      </c>
      <c r="R796" s="1" cm="1">
        <f t="array" ref="R796">_xlfn.SWITCH($A$2,"average", AVERAGE(Instances!R796:Instances!R796),"median", MEDIAN(Instances!R796:Instances!R796),"min", MIN(Instances!R796:Instances!R796),"max", MAX(Instances!R796:Instances!R796),"diff", MAX(Instances!R796:Instances!R796)-MIN(Instances!R796:Instances!R796))</f>
        <v>0</v>
      </c>
      <c r="S796" s="1">
        <f>MIN($B796)</f>
        <v>0</v>
      </c>
      <c r="T796" s="1">
        <f>MIN($C796)</f>
        <v>0</v>
      </c>
      <c r="U796" s="1">
        <f>MIN($D796)</f>
        <v>0</v>
      </c>
      <c r="V796" s="1">
        <f>MIN($E796)</f>
        <v>0</v>
      </c>
      <c r="W796" s="1">
        <f>MIN($F796)</f>
        <v>0</v>
      </c>
      <c r="X796" s="1">
        <f>MIN($G796)</f>
        <v>0</v>
      </c>
      <c r="Y796" s="1">
        <f>MIN($H796)</f>
        <v>0</v>
      </c>
      <c r="Z796" s="1">
        <f>MIN($I796)</f>
        <v>0</v>
      </c>
      <c r="AA796" s="1">
        <f>MIN($J796)</f>
        <v>0</v>
      </c>
      <c r="AB796" s="1">
        <f>MIN($K796)</f>
        <v>0</v>
      </c>
      <c r="AC796" s="1">
        <f>MIN($M796)</f>
        <v>0</v>
      </c>
      <c r="AD796" s="1">
        <f>MIN($N796)</f>
        <v>0</v>
      </c>
      <c r="AE796" s="1">
        <f>MIN($P796)</f>
        <v>0</v>
      </c>
      <c r="AF796" s="1">
        <f>MIN($Q796)</f>
        <v>0</v>
      </c>
      <c r="AG796" s="1">
        <f>MIN($R796)</f>
        <v>0</v>
      </c>
      <c r="AH796" s="1">
        <f>MEDIAN($B796)</f>
        <v>0</v>
      </c>
      <c r="AI796" s="1">
        <f>MEDIAN($C796)</f>
        <v>0</v>
      </c>
      <c r="AJ796" s="1">
        <f>MEDIAN($D796)</f>
        <v>0</v>
      </c>
      <c r="AK796" s="1">
        <f>MEDIAN($E796)</f>
        <v>0</v>
      </c>
      <c r="AL796" s="1">
        <f>MEDIAN($F796)</f>
        <v>0</v>
      </c>
      <c r="AM796" s="1">
        <f>MEDIAN($G796)</f>
        <v>0</v>
      </c>
      <c r="AN796" s="1">
        <f>MEDIAN($H796)</f>
        <v>0</v>
      </c>
      <c r="AO796" s="1">
        <f>MEDIAN($I796)</f>
        <v>0</v>
      </c>
      <c r="AP796" s="1">
        <f>MEDIAN($J796)</f>
        <v>0</v>
      </c>
      <c r="AQ796" s="1">
        <f>MEDIAN($K796)</f>
        <v>0</v>
      </c>
      <c r="AR796" s="1">
        <f>MEDIAN($M796)</f>
        <v>0</v>
      </c>
      <c r="AS796" s="1">
        <f>MEDIAN($N796)</f>
        <v>0</v>
      </c>
      <c r="AT796" s="1">
        <f>MEDIAN($P796)</f>
        <v>0</v>
      </c>
      <c r="AU796" s="1">
        <f>MEDIAN($Q796)</f>
        <v>0</v>
      </c>
      <c r="AV796" s="1">
        <f>MEDIAN($R796)</f>
        <v>0</v>
      </c>
      <c r="AW796" s="1">
        <f>MAX($B796)</f>
        <v>0</v>
      </c>
      <c r="AX796" s="1">
        <f>MAX($C796)</f>
        <v>0</v>
      </c>
      <c r="AY796" s="1">
        <f>MAX($D796)</f>
        <v>0</v>
      </c>
      <c r="AZ796" s="1">
        <f>MAX($E796)</f>
        <v>0</v>
      </c>
      <c r="BA796" s="1">
        <f>MAX($F796)</f>
        <v>0</v>
      </c>
      <c r="BB796" s="1">
        <f>MAX($G796)</f>
        <v>0</v>
      </c>
      <c r="BC796" s="1">
        <f>MAX($H796)</f>
        <v>0</v>
      </c>
      <c r="BD796" s="1">
        <f>MAX($I796)</f>
        <v>0</v>
      </c>
      <c r="BE796" s="1">
        <f>MAX($J796)</f>
        <v>0</v>
      </c>
      <c r="BF796" s="1">
        <f>MAX($K796)</f>
        <v>0</v>
      </c>
      <c r="BG796" s="1">
        <f>MAX($M796)</f>
        <v>0</v>
      </c>
      <c r="BH796" s="1">
        <f>MAX($N796)</f>
        <v>0</v>
      </c>
      <c r="BI796" s="1">
        <f>MAX($P796)</f>
        <v>0</v>
      </c>
      <c r="BJ796" s="1">
        <f>MAX($Q796)</f>
        <v>0</v>
      </c>
      <c r="BK796" s="1">
        <f>MAX($R796)</f>
        <v>0</v>
      </c>
    </row>
    <row r="797" spans="1:63">
      <c r="A797" s="1" t="s">
        <v>311</v>
      </c>
      <c r="B797" s="1" cm="1">
        <f t="array" ref="B797">_xlfn.SWITCH($A$2,"average", AVERAGE(Instances!B797:Instances!B797),"median", MEDIAN(Instances!B797:Instances!B797),"min", MIN(Instances!B797:Instances!B797),"max", MAX(Instances!B797:Instances!B797),"diff", MAX(Instances!B797:Instances!B797)-MIN(Instances!B797:Instances!B797))</f>
        <v>0</v>
      </c>
      <c r="C797" s="1" cm="1">
        <f t="array" ref="C797">_xlfn.SWITCH($A$2,"average", AVERAGE(Instances!C797:Instances!C797),"median", MEDIAN(Instances!C797:Instances!C797),"min", MIN(Instances!C797:Instances!C797),"max", MAX(Instances!C797:Instances!C797),"diff", MAX(Instances!C797:Instances!C797)-MIN(Instances!C797:Instances!C797))</f>
        <v>0</v>
      </c>
      <c r="D797" s="1" cm="1">
        <f t="array" ref="D797">_xlfn.SWITCH($A$2,"average", AVERAGE(Instances!D797:Instances!D797),"median", MEDIAN(Instances!D797:Instances!D797),"min", MIN(Instances!D797:Instances!D797),"max", MAX(Instances!D797:Instances!D797),"diff", MAX(Instances!D797:Instances!D797)-MIN(Instances!D797:Instances!D797))</f>
        <v>0</v>
      </c>
      <c r="E797" s="1" cm="1">
        <f t="array" ref="E797">_xlfn.SWITCH($A$2,"average", AVERAGE(Instances!E797:Instances!E797),"median", MEDIAN(Instances!E797:Instances!E797),"min", MIN(Instances!E797:Instances!E797),"max", MAX(Instances!E797:Instances!E797),"diff", MAX(Instances!E797:Instances!E797)-MIN(Instances!E797:Instances!E797))</f>
        <v>0</v>
      </c>
      <c r="F797" s="1" cm="1">
        <f t="array" ref="F797">_xlfn.SWITCH($A$2,"average", AVERAGE(Instances!F797:Instances!F797),"median", MEDIAN(Instances!F797:Instances!F797),"min", MIN(Instances!F797:Instances!F797),"max", MAX(Instances!F797:Instances!F797),"diff", MAX(Instances!F797:Instances!F797)-MIN(Instances!F797:Instances!F797))</f>
        <v>0</v>
      </c>
      <c r="G797" s="1" cm="1">
        <f t="array" ref="G797">_xlfn.SWITCH($A$2,"average", AVERAGE(Instances!G797:Instances!G797),"median", MEDIAN(Instances!G797:Instances!G797),"min", MIN(Instances!G797:Instances!G797),"max", MAX(Instances!G797:Instances!G797),"diff", MAX(Instances!G797:Instances!G797)-MIN(Instances!G797:Instances!G797))</f>
        <v>0</v>
      </c>
      <c r="H797" s="1" cm="1">
        <f t="array" ref="H797">_xlfn.SWITCH($A$2,"average", AVERAGE(Instances!H797:Instances!H797),"median", MEDIAN(Instances!H797:Instances!H797),"min", MIN(Instances!H797:Instances!H797),"max", MAX(Instances!H797:Instances!H797),"diff", MAX(Instances!H797:Instances!H797)-MIN(Instances!H797:Instances!H797))</f>
        <v>0</v>
      </c>
      <c r="I797" s="1" cm="1">
        <f t="array" ref="I797">_xlfn.SWITCH($A$2,"average", AVERAGE(Instances!I797:Instances!I797),"median", MEDIAN(Instances!I797:Instances!I797),"min", MIN(Instances!I797:Instances!I797),"max", MAX(Instances!I797:Instances!I797),"diff", MAX(Instances!I797:Instances!I797)-MIN(Instances!I797:Instances!I797))</f>
        <v>0</v>
      </c>
      <c r="J797" s="1" cm="1">
        <f t="array" ref="J797">_xlfn.SWITCH($A$2,"average", AVERAGE(Instances!J797:Instances!J797),"median", MEDIAN(Instances!J797:Instances!J797),"min", MIN(Instances!J797:Instances!J797),"max", MAX(Instances!J797:Instances!J797),"diff", MAX(Instances!J797:Instances!J797)-MIN(Instances!J797:Instances!J797))</f>
        <v>0</v>
      </c>
      <c r="K797" s="1" cm="1">
        <f t="array" ref="K797">_xlfn.SWITCH($A$2,"average", AVERAGE(Instances!K797:Instances!K797),"median", MEDIAN(Instances!K797:Instances!K797),"min", MIN(Instances!K797:Instances!K797),"max", MAX(Instances!K797:Instances!K797),"diff", MAX(Instances!K797:Instances!K797)-MIN(Instances!K797:Instances!K797))</f>
        <v>0</v>
      </c>
      <c r="L797" s="1"/>
      <c r="M797" s="1" cm="1">
        <f t="array" ref="M797">_xlfn.SWITCH($A$2,"average", AVERAGE(Instances!M797:Instances!M797),"median", MEDIAN(Instances!M797:Instances!M797),"min", MIN(Instances!M797:Instances!M797),"max", MAX(Instances!M797:Instances!M797),"diff", MAX(Instances!M797:Instances!M797)-MIN(Instances!M797:Instances!M797))</f>
        <v>0</v>
      </c>
      <c r="N797" s="1" cm="1">
        <f t="array" ref="N797">_xlfn.SWITCH($A$2,"average", AVERAGE(Instances!N797:Instances!N797),"median", MEDIAN(Instances!N797:Instances!N797),"min", MIN(Instances!N797:Instances!N797),"max", MAX(Instances!N797:Instances!N797),"diff", MAX(Instances!N797:Instances!N797)-MIN(Instances!N797:Instances!N797))</f>
        <v>0</v>
      </c>
      <c r="O797" s="1"/>
      <c r="P797" s="1" cm="1">
        <f t="array" ref="P797">_xlfn.SWITCH($A$2,"average", AVERAGE(Instances!P797:Instances!P797),"median", MEDIAN(Instances!P797:Instances!P797),"min", MIN(Instances!P797:Instances!P797),"max", MAX(Instances!P797:Instances!P797),"diff", MAX(Instances!P797:Instances!P797)-MIN(Instances!P797:Instances!P797))</f>
        <v>0</v>
      </c>
      <c r="Q797" s="1" cm="1">
        <f t="array" ref="Q797">_xlfn.SWITCH($A$2,"average", AVERAGE(Instances!Q797:Instances!Q797),"median", MEDIAN(Instances!Q797:Instances!Q797),"min", MIN(Instances!Q797:Instances!Q797),"max", MAX(Instances!Q797:Instances!Q797),"diff", MAX(Instances!Q797:Instances!Q797)-MIN(Instances!Q797:Instances!Q797))</f>
        <v>0</v>
      </c>
      <c r="R797" s="1" cm="1">
        <f t="array" ref="R797">_xlfn.SWITCH($A$2,"average", AVERAGE(Instances!R797:Instances!R797),"median", MEDIAN(Instances!R797:Instances!R797),"min", MIN(Instances!R797:Instances!R797),"max", MAX(Instances!R797:Instances!R797),"diff", MAX(Instances!R797:Instances!R797)-MIN(Instances!R797:Instances!R797))</f>
        <v>0</v>
      </c>
      <c r="S797" s="1">
        <f>MIN($B797)</f>
        <v>0</v>
      </c>
      <c r="T797" s="1">
        <f>MIN($C797)</f>
        <v>0</v>
      </c>
      <c r="U797" s="1">
        <f>MIN($D797)</f>
        <v>0</v>
      </c>
      <c r="V797" s="1">
        <f>MIN($E797)</f>
        <v>0</v>
      </c>
      <c r="W797" s="1">
        <f>MIN($F797)</f>
        <v>0</v>
      </c>
      <c r="X797" s="1">
        <f>MIN($G797)</f>
        <v>0</v>
      </c>
      <c r="Y797" s="1">
        <f>MIN($H797)</f>
        <v>0</v>
      </c>
      <c r="Z797" s="1">
        <f>MIN($I797)</f>
        <v>0</v>
      </c>
      <c r="AA797" s="1">
        <f>MIN($J797)</f>
        <v>0</v>
      </c>
      <c r="AB797" s="1">
        <f>MIN($K797)</f>
        <v>0</v>
      </c>
      <c r="AC797" s="1">
        <f>MIN($M797)</f>
        <v>0</v>
      </c>
      <c r="AD797" s="1">
        <f>MIN($N797)</f>
        <v>0</v>
      </c>
      <c r="AE797" s="1">
        <f>MIN($P797)</f>
        <v>0</v>
      </c>
      <c r="AF797" s="1">
        <f>MIN($Q797)</f>
        <v>0</v>
      </c>
      <c r="AG797" s="1">
        <f>MIN($R797)</f>
        <v>0</v>
      </c>
      <c r="AH797" s="1">
        <f>MEDIAN($B797)</f>
        <v>0</v>
      </c>
      <c r="AI797" s="1">
        <f>MEDIAN($C797)</f>
        <v>0</v>
      </c>
      <c r="AJ797" s="1">
        <f>MEDIAN($D797)</f>
        <v>0</v>
      </c>
      <c r="AK797" s="1">
        <f>MEDIAN($E797)</f>
        <v>0</v>
      </c>
      <c r="AL797" s="1">
        <f>MEDIAN($F797)</f>
        <v>0</v>
      </c>
      <c r="AM797" s="1">
        <f>MEDIAN($G797)</f>
        <v>0</v>
      </c>
      <c r="AN797" s="1">
        <f>MEDIAN($H797)</f>
        <v>0</v>
      </c>
      <c r="AO797" s="1">
        <f>MEDIAN($I797)</f>
        <v>0</v>
      </c>
      <c r="AP797" s="1">
        <f>MEDIAN($J797)</f>
        <v>0</v>
      </c>
      <c r="AQ797" s="1">
        <f>MEDIAN($K797)</f>
        <v>0</v>
      </c>
      <c r="AR797" s="1">
        <f>MEDIAN($M797)</f>
        <v>0</v>
      </c>
      <c r="AS797" s="1">
        <f>MEDIAN($N797)</f>
        <v>0</v>
      </c>
      <c r="AT797" s="1">
        <f>MEDIAN($P797)</f>
        <v>0</v>
      </c>
      <c r="AU797" s="1">
        <f>MEDIAN($Q797)</f>
        <v>0</v>
      </c>
      <c r="AV797" s="1">
        <f>MEDIAN($R797)</f>
        <v>0</v>
      </c>
      <c r="AW797" s="1">
        <f>MAX($B797)</f>
        <v>0</v>
      </c>
      <c r="AX797" s="1">
        <f>MAX($C797)</f>
        <v>0</v>
      </c>
      <c r="AY797" s="1">
        <f>MAX($D797)</f>
        <v>0</v>
      </c>
      <c r="AZ797" s="1">
        <f>MAX($E797)</f>
        <v>0</v>
      </c>
      <c r="BA797" s="1">
        <f>MAX($F797)</f>
        <v>0</v>
      </c>
      <c r="BB797" s="1">
        <f>MAX($G797)</f>
        <v>0</v>
      </c>
      <c r="BC797" s="1">
        <f>MAX($H797)</f>
        <v>0</v>
      </c>
      <c r="BD797" s="1">
        <f>MAX($I797)</f>
        <v>0</v>
      </c>
      <c r="BE797" s="1">
        <f>MAX($J797)</f>
        <v>0</v>
      </c>
      <c r="BF797" s="1">
        <f>MAX($K797)</f>
        <v>0</v>
      </c>
      <c r="BG797" s="1">
        <f>MAX($M797)</f>
        <v>0</v>
      </c>
      <c r="BH797" s="1">
        <f>MAX($N797)</f>
        <v>0</v>
      </c>
      <c r="BI797" s="1">
        <f>MAX($P797)</f>
        <v>0</v>
      </c>
      <c r="BJ797" s="1">
        <f>MAX($Q797)</f>
        <v>0</v>
      </c>
      <c r="BK797" s="1">
        <f>MAX($R797)</f>
        <v>0</v>
      </c>
    </row>
    <row r="798" spans="1:63">
      <c r="A798" s="1" t="s">
        <v>312</v>
      </c>
      <c r="B798" s="1" cm="1">
        <f t="array" ref="B798">_xlfn.SWITCH($A$2,"average", AVERAGE(Instances!B798:Instances!B798),"median", MEDIAN(Instances!B798:Instances!B798),"min", MIN(Instances!B798:Instances!B798),"max", MAX(Instances!B798:Instances!B798),"diff", MAX(Instances!B798:Instances!B798)-MIN(Instances!B798:Instances!B798))</f>
        <v>0</v>
      </c>
      <c r="C798" s="1" cm="1">
        <f t="array" ref="C798">_xlfn.SWITCH($A$2,"average", AVERAGE(Instances!C798:Instances!C798),"median", MEDIAN(Instances!C798:Instances!C798),"min", MIN(Instances!C798:Instances!C798),"max", MAX(Instances!C798:Instances!C798),"diff", MAX(Instances!C798:Instances!C798)-MIN(Instances!C798:Instances!C798))</f>
        <v>0</v>
      </c>
      <c r="D798" s="1" cm="1">
        <f t="array" ref="D798">_xlfn.SWITCH($A$2,"average", AVERAGE(Instances!D798:Instances!D798),"median", MEDIAN(Instances!D798:Instances!D798),"min", MIN(Instances!D798:Instances!D798),"max", MAX(Instances!D798:Instances!D798),"diff", MAX(Instances!D798:Instances!D798)-MIN(Instances!D798:Instances!D798))</f>
        <v>0</v>
      </c>
      <c r="E798" s="1" cm="1">
        <f t="array" ref="E798">_xlfn.SWITCH($A$2,"average", AVERAGE(Instances!E798:Instances!E798),"median", MEDIAN(Instances!E798:Instances!E798),"min", MIN(Instances!E798:Instances!E798),"max", MAX(Instances!E798:Instances!E798),"diff", MAX(Instances!E798:Instances!E798)-MIN(Instances!E798:Instances!E798))</f>
        <v>0</v>
      </c>
      <c r="F798" s="1" cm="1">
        <f t="array" ref="F798">_xlfn.SWITCH($A$2,"average", AVERAGE(Instances!F798:Instances!F798),"median", MEDIAN(Instances!F798:Instances!F798),"min", MIN(Instances!F798:Instances!F798),"max", MAX(Instances!F798:Instances!F798),"diff", MAX(Instances!F798:Instances!F798)-MIN(Instances!F798:Instances!F798))</f>
        <v>0</v>
      </c>
      <c r="G798" s="1" cm="1">
        <f t="array" ref="G798">_xlfn.SWITCH($A$2,"average", AVERAGE(Instances!G798:Instances!G798),"median", MEDIAN(Instances!G798:Instances!G798),"min", MIN(Instances!G798:Instances!G798),"max", MAX(Instances!G798:Instances!G798),"diff", MAX(Instances!G798:Instances!G798)-MIN(Instances!G798:Instances!G798))</f>
        <v>0</v>
      </c>
      <c r="H798" s="1" cm="1">
        <f t="array" ref="H798">_xlfn.SWITCH($A$2,"average", AVERAGE(Instances!H798:Instances!H798),"median", MEDIAN(Instances!H798:Instances!H798),"min", MIN(Instances!H798:Instances!H798),"max", MAX(Instances!H798:Instances!H798),"diff", MAX(Instances!H798:Instances!H798)-MIN(Instances!H798:Instances!H798))</f>
        <v>0</v>
      </c>
      <c r="I798" s="1" cm="1">
        <f t="array" ref="I798">_xlfn.SWITCH($A$2,"average", AVERAGE(Instances!I798:Instances!I798),"median", MEDIAN(Instances!I798:Instances!I798),"min", MIN(Instances!I798:Instances!I798),"max", MAX(Instances!I798:Instances!I798),"diff", MAX(Instances!I798:Instances!I798)-MIN(Instances!I798:Instances!I798))</f>
        <v>0</v>
      </c>
      <c r="J798" s="1" cm="1">
        <f t="array" ref="J798">_xlfn.SWITCH($A$2,"average", AVERAGE(Instances!J798:Instances!J798),"median", MEDIAN(Instances!J798:Instances!J798),"min", MIN(Instances!J798:Instances!J798),"max", MAX(Instances!J798:Instances!J798),"diff", MAX(Instances!J798:Instances!J798)-MIN(Instances!J798:Instances!J798))</f>
        <v>0</v>
      </c>
      <c r="K798" s="1" cm="1">
        <f t="array" ref="K798">_xlfn.SWITCH($A$2,"average", AVERAGE(Instances!K798:Instances!K798),"median", MEDIAN(Instances!K798:Instances!K798),"min", MIN(Instances!K798:Instances!K798),"max", MAX(Instances!K798:Instances!K798),"diff", MAX(Instances!K798:Instances!K798)-MIN(Instances!K798:Instances!K798))</f>
        <v>0</v>
      </c>
      <c r="L798" s="1"/>
      <c r="M798" s="1" cm="1">
        <f t="array" ref="M798">_xlfn.SWITCH($A$2,"average", AVERAGE(Instances!M798:Instances!M798),"median", MEDIAN(Instances!M798:Instances!M798),"min", MIN(Instances!M798:Instances!M798),"max", MAX(Instances!M798:Instances!M798),"diff", MAX(Instances!M798:Instances!M798)-MIN(Instances!M798:Instances!M798))</f>
        <v>0</v>
      </c>
      <c r="N798" s="1" cm="1">
        <f t="array" ref="N798">_xlfn.SWITCH($A$2,"average", AVERAGE(Instances!N798:Instances!N798),"median", MEDIAN(Instances!N798:Instances!N798),"min", MIN(Instances!N798:Instances!N798),"max", MAX(Instances!N798:Instances!N798),"diff", MAX(Instances!N798:Instances!N798)-MIN(Instances!N798:Instances!N798))</f>
        <v>0</v>
      </c>
      <c r="O798" s="1"/>
      <c r="P798" s="1" cm="1">
        <f t="array" ref="P798">_xlfn.SWITCH($A$2,"average", AVERAGE(Instances!P798:Instances!P798),"median", MEDIAN(Instances!P798:Instances!P798),"min", MIN(Instances!P798:Instances!P798),"max", MAX(Instances!P798:Instances!P798),"diff", MAX(Instances!P798:Instances!P798)-MIN(Instances!P798:Instances!P798))</f>
        <v>0</v>
      </c>
      <c r="Q798" s="1" cm="1">
        <f t="array" ref="Q798">_xlfn.SWITCH($A$2,"average", AVERAGE(Instances!Q798:Instances!Q798),"median", MEDIAN(Instances!Q798:Instances!Q798),"min", MIN(Instances!Q798:Instances!Q798),"max", MAX(Instances!Q798:Instances!Q798),"diff", MAX(Instances!Q798:Instances!Q798)-MIN(Instances!Q798:Instances!Q798))</f>
        <v>0</v>
      </c>
      <c r="R798" s="1" cm="1">
        <f t="array" ref="R798">_xlfn.SWITCH($A$2,"average", AVERAGE(Instances!R798:Instances!R798),"median", MEDIAN(Instances!R798:Instances!R798),"min", MIN(Instances!R798:Instances!R798),"max", MAX(Instances!R798:Instances!R798),"diff", MAX(Instances!R798:Instances!R798)-MIN(Instances!R798:Instances!R798))</f>
        <v>0</v>
      </c>
      <c r="S798" s="1">
        <f>MIN($B798)</f>
        <v>0</v>
      </c>
      <c r="T798" s="1">
        <f>MIN($C798)</f>
        <v>0</v>
      </c>
      <c r="U798" s="1">
        <f>MIN($D798)</f>
        <v>0</v>
      </c>
      <c r="V798" s="1">
        <f>MIN($E798)</f>
        <v>0</v>
      </c>
      <c r="W798" s="1">
        <f>MIN($F798)</f>
        <v>0</v>
      </c>
      <c r="X798" s="1">
        <f>MIN($G798)</f>
        <v>0</v>
      </c>
      <c r="Y798" s="1">
        <f>MIN($H798)</f>
        <v>0</v>
      </c>
      <c r="Z798" s="1">
        <f>MIN($I798)</f>
        <v>0</v>
      </c>
      <c r="AA798" s="1">
        <f>MIN($J798)</f>
        <v>0</v>
      </c>
      <c r="AB798" s="1">
        <f>MIN($K798)</f>
        <v>0</v>
      </c>
      <c r="AC798" s="1">
        <f>MIN($M798)</f>
        <v>0</v>
      </c>
      <c r="AD798" s="1">
        <f>MIN($N798)</f>
        <v>0</v>
      </c>
      <c r="AE798" s="1">
        <f>MIN($P798)</f>
        <v>0</v>
      </c>
      <c r="AF798" s="1">
        <f>MIN($Q798)</f>
        <v>0</v>
      </c>
      <c r="AG798" s="1">
        <f>MIN($R798)</f>
        <v>0</v>
      </c>
      <c r="AH798" s="1">
        <f>MEDIAN($B798)</f>
        <v>0</v>
      </c>
      <c r="AI798" s="1">
        <f>MEDIAN($C798)</f>
        <v>0</v>
      </c>
      <c r="AJ798" s="1">
        <f>MEDIAN($D798)</f>
        <v>0</v>
      </c>
      <c r="AK798" s="1">
        <f>MEDIAN($E798)</f>
        <v>0</v>
      </c>
      <c r="AL798" s="1">
        <f>MEDIAN($F798)</f>
        <v>0</v>
      </c>
      <c r="AM798" s="1">
        <f>MEDIAN($G798)</f>
        <v>0</v>
      </c>
      <c r="AN798" s="1">
        <f>MEDIAN($H798)</f>
        <v>0</v>
      </c>
      <c r="AO798" s="1">
        <f>MEDIAN($I798)</f>
        <v>0</v>
      </c>
      <c r="AP798" s="1">
        <f>MEDIAN($J798)</f>
        <v>0</v>
      </c>
      <c r="AQ798" s="1">
        <f>MEDIAN($K798)</f>
        <v>0</v>
      </c>
      <c r="AR798" s="1">
        <f>MEDIAN($M798)</f>
        <v>0</v>
      </c>
      <c r="AS798" s="1">
        <f>MEDIAN($N798)</f>
        <v>0</v>
      </c>
      <c r="AT798" s="1">
        <f>MEDIAN($P798)</f>
        <v>0</v>
      </c>
      <c r="AU798" s="1">
        <f>MEDIAN($Q798)</f>
        <v>0</v>
      </c>
      <c r="AV798" s="1">
        <f>MEDIAN($R798)</f>
        <v>0</v>
      </c>
      <c r="AW798" s="1">
        <f>MAX($B798)</f>
        <v>0</v>
      </c>
      <c r="AX798" s="1">
        <f>MAX($C798)</f>
        <v>0</v>
      </c>
      <c r="AY798" s="1">
        <f>MAX($D798)</f>
        <v>0</v>
      </c>
      <c r="AZ798" s="1">
        <f>MAX($E798)</f>
        <v>0</v>
      </c>
      <c r="BA798" s="1">
        <f>MAX($F798)</f>
        <v>0</v>
      </c>
      <c r="BB798" s="1">
        <f>MAX($G798)</f>
        <v>0</v>
      </c>
      <c r="BC798" s="1">
        <f>MAX($H798)</f>
        <v>0</v>
      </c>
      <c r="BD798" s="1">
        <f>MAX($I798)</f>
        <v>0</v>
      </c>
      <c r="BE798" s="1">
        <f>MAX($J798)</f>
        <v>0</v>
      </c>
      <c r="BF798" s="1">
        <f>MAX($K798)</f>
        <v>0</v>
      </c>
      <c r="BG798" s="1">
        <f>MAX($M798)</f>
        <v>0</v>
      </c>
      <c r="BH798" s="1">
        <f>MAX($N798)</f>
        <v>0</v>
      </c>
      <c r="BI798" s="1">
        <f>MAX($P798)</f>
        <v>0</v>
      </c>
      <c r="BJ798" s="1">
        <f>MAX($Q798)</f>
        <v>0</v>
      </c>
      <c r="BK798" s="1">
        <f>MAX($R798)</f>
        <v>0</v>
      </c>
    </row>
    <row r="799" spans="1:63">
      <c r="A799" s="1" t="s">
        <v>313</v>
      </c>
      <c r="B799" s="1" cm="1">
        <f t="array" ref="B799">_xlfn.SWITCH($A$2,"average", AVERAGE(Instances!B799:Instances!B799),"median", MEDIAN(Instances!B799:Instances!B799),"min", MIN(Instances!B799:Instances!B799),"max", MAX(Instances!B799:Instances!B799),"diff", MAX(Instances!B799:Instances!B799)-MIN(Instances!B799:Instances!B799))</f>
        <v>0</v>
      </c>
      <c r="C799" s="1" cm="1">
        <f t="array" ref="C799">_xlfn.SWITCH($A$2,"average", AVERAGE(Instances!C799:Instances!C799),"median", MEDIAN(Instances!C799:Instances!C799),"min", MIN(Instances!C799:Instances!C799),"max", MAX(Instances!C799:Instances!C799),"diff", MAX(Instances!C799:Instances!C799)-MIN(Instances!C799:Instances!C799))</f>
        <v>0</v>
      </c>
      <c r="D799" s="1" cm="1">
        <f t="array" ref="D799">_xlfn.SWITCH($A$2,"average", AVERAGE(Instances!D799:Instances!D799),"median", MEDIAN(Instances!D799:Instances!D799),"min", MIN(Instances!D799:Instances!D799),"max", MAX(Instances!D799:Instances!D799),"diff", MAX(Instances!D799:Instances!D799)-MIN(Instances!D799:Instances!D799))</f>
        <v>0</v>
      </c>
      <c r="E799" s="1" cm="1">
        <f t="array" ref="E799">_xlfn.SWITCH($A$2,"average", AVERAGE(Instances!E799:Instances!E799),"median", MEDIAN(Instances!E799:Instances!E799),"min", MIN(Instances!E799:Instances!E799),"max", MAX(Instances!E799:Instances!E799),"diff", MAX(Instances!E799:Instances!E799)-MIN(Instances!E799:Instances!E799))</f>
        <v>0</v>
      </c>
      <c r="F799" s="1" cm="1">
        <f t="array" ref="F799">_xlfn.SWITCH($A$2,"average", AVERAGE(Instances!F799:Instances!F799),"median", MEDIAN(Instances!F799:Instances!F799),"min", MIN(Instances!F799:Instances!F799),"max", MAX(Instances!F799:Instances!F799),"diff", MAX(Instances!F799:Instances!F799)-MIN(Instances!F799:Instances!F799))</f>
        <v>0</v>
      </c>
      <c r="G799" s="1" cm="1">
        <f t="array" ref="G799">_xlfn.SWITCH($A$2,"average", AVERAGE(Instances!G799:Instances!G799),"median", MEDIAN(Instances!G799:Instances!G799),"min", MIN(Instances!G799:Instances!G799),"max", MAX(Instances!G799:Instances!G799),"diff", MAX(Instances!G799:Instances!G799)-MIN(Instances!G799:Instances!G799))</f>
        <v>0</v>
      </c>
      <c r="H799" s="1" cm="1">
        <f t="array" ref="H799">_xlfn.SWITCH($A$2,"average", AVERAGE(Instances!H799:Instances!H799),"median", MEDIAN(Instances!H799:Instances!H799),"min", MIN(Instances!H799:Instances!H799),"max", MAX(Instances!H799:Instances!H799),"diff", MAX(Instances!H799:Instances!H799)-MIN(Instances!H799:Instances!H799))</f>
        <v>0</v>
      </c>
      <c r="I799" s="1" cm="1">
        <f t="array" ref="I799">_xlfn.SWITCH($A$2,"average", AVERAGE(Instances!I799:Instances!I799),"median", MEDIAN(Instances!I799:Instances!I799),"min", MIN(Instances!I799:Instances!I799),"max", MAX(Instances!I799:Instances!I799),"diff", MAX(Instances!I799:Instances!I799)-MIN(Instances!I799:Instances!I799))</f>
        <v>0</v>
      </c>
      <c r="J799" s="1" cm="1">
        <f t="array" ref="J799">_xlfn.SWITCH($A$2,"average", AVERAGE(Instances!J799:Instances!J799),"median", MEDIAN(Instances!J799:Instances!J799),"min", MIN(Instances!J799:Instances!J799),"max", MAX(Instances!J799:Instances!J799),"diff", MAX(Instances!J799:Instances!J799)-MIN(Instances!J799:Instances!J799))</f>
        <v>0</v>
      </c>
      <c r="K799" s="1" cm="1">
        <f t="array" ref="K799">_xlfn.SWITCH($A$2,"average", AVERAGE(Instances!K799:Instances!K799),"median", MEDIAN(Instances!K799:Instances!K799),"min", MIN(Instances!K799:Instances!K799),"max", MAX(Instances!K799:Instances!K799),"diff", MAX(Instances!K799:Instances!K799)-MIN(Instances!K799:Instances!K799))</f>
        <v>0</v>
      </c>
      <c r="L799" s="1"/>
      <c r="M799" s="1" cm="1">
        <f t="array" ref="M799">_xlfn.SWITCH($A$2,"average", AVERAGE(Instances!M799:Instances!M799),"median", MEDIAN(Instances!M799:Instances!M799),"min", MIN(Instances!M799:Instances!M799),"max", MAX(Instances!M799:Instances!M799),"diff", MAX(Instances!M799:Instances!M799)-MIN(Instances!M799:Instances!M799))</f>
        <v>0</v>
      </c>
      <c r="N799" s="1" cm="1">
        <f t="array" ref="N799">_xlfn.SWITCH($A$2,"average", AVERAGE(Instances!N799:Instances!N799),"median", MEDIAN(Instances!N799:Instances!N799),"min", MIN(Instances!N799:Instances!N799),"max", MAX(Instances!N799:Instances!N799),"diff", MAX(Instances!N799:Instances!N799)-MIN(Instances!N799:Instances!N799))</f>
        <v>0</v>
      </c>
      <c r="O799" s="1"/>
      <c r="P799" s="1" cm="1">
        <f t="array" ref="P799">_xlfn.SWITCH($A$2,"average", AVERAGE(Instances!P799:Instances!P799),"median", MEDIAN(Instances!P799:Instances!P799),"min", MIN(Instances!P799:Instances!P799),"max", MAX(Instances!P799:Instances!P799),"diff", MAX(Instances!P799:Instances!P799)-MIN(Instances!P799:Instances!P799))</f>
        <v>0</v>
      </c>
      <c r="Q799" s="1" cm="1">
        <f t="array" ref="Q799">_xlfn.SWITCH($A$2,"average", AVERAGE(Instances!Q799:Instances!Q799),"median", MEDIAN(Instances!Q799:Instances!Q799),"min", MIN(Instances!Q799:Instances!Q799),"max", MAX(Instances!Q799:Instances!Q799),"diff", MAX(Instances!Q799:Instances!Q799)-MIN(Instances!Q799:Instances!Q799))</f>
        <v>0</v>
      </c>
      <c r="R799" s="1" cm="1">
        <f t="array" ref="R799">_xlfn.SWITCH($A$2,"average", AVERAGE(Instances!R799:Instances!R799),"median", MEDIAN(Instances!R799:Instances!R799),"min", MIN(Instances!R799:Instances!R799),"max", MAX(Instances!R799:Instances!R799),"diff", MAX(Instances!R799:Instances!R799)-MIN(Instances!R799:Instances!R799))</f>
        <v>0</v>
      </c>
      <c r="S799" s="1">
        <f>MIN($B799)</f>
        <v>0</v>
      </c>
      <c r="T799" s="1">
        <f>MIN($C799)</f>
        <v>0</v>
      </c>
      <c r="U799" s="1">
        <f>MIN($D799)</f>
        <v>0</v>
      </c>
      <c r="V799" s="1">
        <f>MIN($E799)</f>
        <v>0</v>
      </c>
      <c r="W799" s="1">
        <f>MIN($F799)</f>
        <v>0</v>
      </c>
      <c r="X799" s="1">
        <f>MIN($G799)</f>
        <v>0</v>
      </c>
      <c r="Y799" s="1">
        <f>MIN($H799)</f>
        <v>0</v>
      </c>
      <c r="Z799" s="1">
        <f>MIN($I799)</f>
        <v>0</v>
      </c>
      <c r="AA799" s="1">
        <f>MIN($J799)</f>
        <v>0</v>
      </c>
      <c r="AB799" s="1">
        <f>MIN($K799)</f>
        <v>0</v>
      </c>
      <c r="AC799" s="1">
        <f>MIN($M799)</f>
        <v>0</v>
      </c>
      <c r="AD799" s="1">
        <f>MIN($N799)</f>
        <v>0</v>
      </c>
      <c r="AE799" s="1">
        <f>MIN($P799)</f>
        <v>0</v>
      </c>
      <c r="AF799" s="1">
        <f>MIN($Q799)</f>
        <v>0</v>
      </c>
      <c r="AG799" s="1">
        <f>MIN($R799)</f>
        <v>0</v>
      </c>
      <c r="AH799" s="1">
        <f>MEDIAN($B799)</f>
        <v>0</v>
      </c>
      <c r="AI799" s="1">
        <f>MEDIAN($C799)</f>
        <v>0</v>
      </c>
      <c r="AJ799" s="1">
        <f>MEDIAN($D799)</f>
        <v>0</v>
      </c>
      <c r="AK799" s="1">
        <f>MEDIAN($E799)</f>
        <v>0</v>
      </c>
      <c r="AL799" s="1">
        <f>MEDIAN($F799)</f>
        <v>0</v>
      </c>
      <c r="AM799" s="1">
        <f>MEDIAN($G799)</f>
        <v>0</v>
      </c>
      <c r="AN799" s="1">
        <f>MEDIAN($H799)</f>
        <v>0</v>
      </c>
      <c r="AO799" s="1">
        <f>MEDIAN($I799)</f>
        <v>0</v>
      </c>
      <c r="AP799" s="1">
        <f>MEDIAN($J799)</f>
        <v>0</v>
      </c>
      <c r="AQ799" s="1">
        <f>MEDIAN($K799)</f>
        <v>0</v>
      </c>
      <c r="AR799" s="1">
        <f>MEDIAN($M799)</f>
        <v>0</v>
      </c>
      <c r="AS799" s="1">
        <f>MEDIAN($N799)</f>
        <v>0</v>
      </c>
      <c r="AT799" s="1">
        <f>MEDIAN($P799)</f>
        <v>0</v>
      </c>
      <c r="AU799" s="1">
        <f>MEDIAN($Q799)</f>
        <v>0</v>
      </c>
      <c r="AV799" s="1">
        <f>MEDIAN($R799)</f>
        <v>0</v>
      </c>
      <c r="AW799" s="1">
        <f>MAX($B799)</f>
        <v>0</v>
      </c>
      <c r="AX799" s="1">
        <f>MAX($C799)</f>
        <v>0</v>
      </c>
      <c r="AY799" s="1">
        <f>MAX($D799)</f>
        <v>0</v>
      </c>
      <c r="AZ799" s="1">
        <f>MAX($E799)</f>
        <v>0</v>
      </c>
      <c r="BA799" s="1">
        <f>MAX($F799)</f>
        <v>0</v>
      </c>
      <c r="BB799" s="1">
        <f>MAX($G799)</f>
        <v>0</v>
      </c>
      <c r="BC799" s="1">
        <f>MAX($H799)</f>
        <v>0</v>
      </c>
      <c r="BD799" s="1">
        <f>MAX($I799)</f>
        <v>0</v>
      </c>
      <c r="BE799" s="1">
        <f>MAX($J799)</f>
        <v>0</v>
      </c>
      <c r="BF799" s="1">
        <f>MAX($K799)</f>
        <v>0</v>
      </c>
      <c r="BG799" s="1">
        <f>MAX($M799)</f>
        <v>0</v>
      </c>
      <c r="BH799" s="1">
        <f>MAX($N799)</f>
        <v>0</v>
      </c>
      <c r="BI799" s="1">
        <f>MAX($P799)</f>
        <v>0</v>
      </c>
      <c r="BJ799" s="1">
        <f>MAX($Q799)</f>
        <v>0</v>
      </c>
      <c r="BK799" s="1">
        <f>MAX($R799)</f>
        <v>0</v>
      </c>
    </row>
    <row r="800" spans="1:63">
      <c r="A800" s="1" t="s">
        <v>314</v>
      </c>
      <c r="B800" s="1" cm="1">
        <f t="array" ref="B800">_xlfn.SWITCH($A$2,"average", AVERAGE(Instances!B800:Instances!B800),"median", MEDIAN(Instances!B800:Instances!B800),"min", MIN(Instances!B800:Instances!B800),"max", MAX(Instances!B800:Instances!B800),"diff", MAX(Instances!B800:Instances!B800)-MIN(Instances!B800:Instances!B800))</f>
        <v>0</v>
      </c>
      <c r="C800" s="1" cm="1">
        <f t="array" ref="C800">_xlfn.SWITCH($A$2,"average", AVERAGE(Instances!C800:Instances!C800),"median", MEDIAN(Instances!C800:Instances!C800),"min", MIN(Instances!C800:Instances!C800),"max", MAX(Instances!C800:Instances!C800),"diff", MAX(Instances!C800:Instances!C800)-MIN(Instances!C800:Instances!C800))</f>
        <v>0</v>
      </c>
      <c r="D800" s="1" cm="1">
        <f t="array" ref="D800">_xlfn.SWITCH($A$2,"average", AVERAGE(Instances!D800:Instances!D800),"median", MEDIAN(Instances!D800:Instances!D800),"min", MIN(Instances!D800:Instances!D800),"max", MAX(Instances!D800:Instances!D800),"diff", MAX(Instances!D800:Instances!D800)-MIN(Instances!D800:Instances!D800))</f>
        <v>0</v>
      </c>
      <c r="E800" s="1" cm="1">
        <f t="array" ref="E800">_xlfn.SWITCH($A$2,"average", AVERAGE(Instances!E800:Instances!E800),"median", MEDIAN(Instances!E800:Instances!E800),"min", MIN(Instances!E800:Instances!E800),"max", MAX(Instances!E800:Instances!E800),"diff", MAX(Instances!E800:Instances!E800)-MIN(Instances!E800:Instances!E800))</f>
        <v>0</v>
      </c>
      <c r="F800" s="1" cm="1">
        <f t="array" ref="F800">_xlfn.SWITCH($A$2,"average", AVERAGE(Instances!F800:Instances!F800),"median", MEDIAN(Instances!F800:Instances!F800),"min", MIN(Instances!F800:Instances!F800),"max", MAX(Instances!F800:Instances!F800),"diff", MAX(Instances!F800:Instances!F800)-MIN(Instances!F800:Instances!F800))</f>
        <v>0</v>
      </c>
      <c r="G800" s="1" cm="1">
        <f t="array" ref="G800">_xlfn.SWITCH($A$2,"average", AVERAGE(Instances!G800:Instances!G800),"median", MEDIAN(Instances!G800:Instances!G800),"min", MIN(Instances!G800:Instances!G800),"max", MAX(Instances!G800:Instances!G800),"diff", MAX(Instances!G800:Instances!G800)-MIN(Instances!G800:Instances!G800))</f>
        <v>0</v>
      </c>
      <c r="H800" s="1" cm="1">
        <f t="array" ref="H800">_xlfn.SWITCH($A$2,"average", AVERAGE(Instances!H800:Instances!H800),"median", MEDIAN(Instances!H800:Instances!H800),"min", MIN(Instances!H800:Instances!H800),"max", MAX(Instances!H800:Instances!H800),"diff", MAX(Instances!H800:Instances!H800)-MIN(Instances!H800:Instances!H800))</f>
        <v>0</v>
      </c>
      <c r="I800" s="1" cm="1">
        <f t="array" ref="I800">_xlfn.SWITCH($A$2,"average", AVERAGE(Instances!I800:Instances!I800),"median", MEDIAN(Instances!I800:Instances!I800),"min", MIN(Instances!I800:Instances!I800),"max", MAX(Instances!I800:Instances!I800),"diff", MAX(Instances!I800:Instances!I800)-MIN(Instances!I800:Instances!I800))</f>
        <v>0</v>
      </c>
      <c r="J800" s="1" cm="1">
        <f t="array" ref="J800">_xlfn.SWITCH($A$2,"average", AVERAGE(Instances!J800:Instances!J800),"median", MEDIAN(Instances!J800:Instances!J800),"min", MIN(Instances!J800:Instances!J800),"max", MAX(Instances!J800:Instances!J800),"diff", MAX(Instances!J800:Instances!J800)-MIN(Instances!J800:Instances!J800))</f>
        <v>0</v>
      </c>
      <c r="K800" s="1" cm="1">
        <f t="array" ref="K800">_xlfn.SWITCH($A$2,"average", AVERAGE(Instances!K800:Instances!K800),"median", MEDIAN(Instances!K800:Instances!K800),"min", MIN(Instances!K800:Instances!K800),"max", MAX(Instances!K800:Instances!K800),"diff", MAX(Instances!K800:Instances!K800)-MIN(Instances!K800:Instances!K800))</f>
        <v>0</v>
      </c>
      <c r="L800" s="1"/>
      <c r="M800" s="1" cm="1">
        <f t="array" ref="M800">_xlfn.SWITCH($A$2,"average", AVERAGE(Instances!M800:Instances!M800),"median", MEDIAN(Instances!M800:Instances!M800),"min", MIN(Instances!M800:Instances!M800),"max", MAX(Instances!M800:Instances!M800),"diff", MAX(Instances!M800:Instances!M800)-MIN(Instances!M800:Instances!M800))</f>
        <v>0</v>
      </c>
      <c r="N800" s="1" cm="1">
        <f t="array" ref="N800">_xlfn.SWITCH($A$2,"average", AVERAGE(Instances!N800:Instances!N800),"median", MEDIAN(Instances!N800:Instances!N800),"min", MIN(Instances!N800:Instances!N800),"max", MAX(Instances!N800:Instances!N800),"diff", MAX(Instances!N800:Instances!N800)-MIN(Instances!N800:Instances!N800))</f>
        <v>0</v>
      </c>
      <c r="O800" s="1"/>
      <c r="P800" s="1" cm="1">
        <f t="array" ref="P800">_xlfn.SWITCH($A$2,"average", AVERAGE(Instances!P800:Instances!P800),"median", MEDIAN(Instances!P800:Instances!P800),"min", MIN(Instances!P800:Instances!P800),"max", MAX(Instances!P800:Instances!P800),"diff", MAX(Instances!P800:Instances!P800)-MIN(Instances!P800:Instances!P800))</f>
        <v>0</v>
      </c>
      <c r="Q800" s="1" cm="1">
        <f t="array" ref="Q800">_xlfn.SWITCH($A$2,"average", AVERAGE(Instances!Q800:Instances!Q800),"median", MEDIAN(Instances!Q800:Instances!Q800),"min", MIN(Instances!Q800:Instances!Q800),"max", MAX(Instances!Q800:Instances!Q800),"diff", MAX(Instances!Q800:Instances!Q800)-MIN(Instances!Q800:Instances!Q800))</f>
        <v>0</v>
      </c>
      <c r="R800" s="1" cm="1">
        <f t="array" ref="R800">_xlfn.SWITCH($A$2,"average", AVERAGE(Instances!R800:Instances!R800),"median", MEDIAN(Instances!R800:Instances!R800),"min", MIN(Instances!R800:Instances!R800),"max", MAX(Instances!R800:Instances!R800),"diff", MAX(Instances!R800:Instances!R800)-MIN(Instances!R800:Instances!R800))</f>
        <v>0</v>
      </c>
      <c r="S800" s="1">
        <f>MIN($B800)</f>
        <v>0</v>
      </c>
      <c r="T800" s="1">
        <f>MIN($C800)</f>
        <v>0</v>
      </c>
      <c r="U800" s="1">
        <f>MIN($D800)</f>
        <v>0</v>
      </c>
      <c r="V800" s="1">
        <f>MIN($E800)</f>
        <v>0</v>
      </c>
      <c r="W800" s="1">
        <f>MIN($F800)</f>
        <v>0</v>
      </c>
      <c r="X800" s="1">
        <f>MIN($G800)</f>
        <v>0</v>
      </c>
      <c r="Y800" s="1">
        <f>MIN($H800)</f>
        <v>0</v>
      </c>
      <c r="Z800" s="1">
        <f>MIN($I800)</f>
        <v>0</v>
      </c>
      <c r="AA800" s="1">
        <f>MIN($J800)</f>
        <v>0</v>
      </c>
      <c r="AB800" s="1">
        <f>MIN($K800)</f>
        <v>0</v>
      </c>
      <c r="AC800" s="1">
        <f>MIN($M800)</f>
        <v>0</v>
      </c>
      <c r="AD800" s="1">
        <f>MIN($N800)</f>
        <v>0</v>
      </c>
      <c r="AE800" s="1">
        <f>MIN($P800)</f>
        <v>0</v>
      </c>
      <c r="AF800" s="1">
        <f>MIN($Q800)</f>
        <v>0</v>
      </c>
      <c r="AG800" s="1">
        <f>MIN($R800)</f>
        <v>0</v>
      </c>
      <c r="AH800" s="1">
        <f>MEDIAN($B800)</f>
        <v>0</v>
      </c>
      <c r="AI800" s="1">
        <f>MEDIAN($C800)</f>
        <v>0</v>
      </c>
      <c r="AJ800" s="1">
        <f>MEDIAN($D800)</f>
        <v>0</v>
      </c>
      <c r="AK800" s="1">
        <f>MEDIAN($E800)</f>
        <v>0</v>
      </c>
      <c r="AL800" s="1">
        <f>MEDIAN($F800)</f>
        <v>0</v>
      </c>
      <c r="AM800" s="1">
        <f>MEDIAN($G800)</f>
        <v>0</v>
      </c>
      <c r="AN800" s="1">
        <f>MEDIAN($H800)</f>
        <v>0</v>
      </c>
      <c r="AO800" s="1">
        <f>MEDIAN($I800)</f>
        <v>0</v>
      </c>
      <c r="AP800" s="1">
        <f>MEDIAN($J800)</f>
        <v>0</v>
      </c>
      <c r="AQ800" s="1">
        <f>MEDIAN($K800)</f>
        <v>0</v>
      </c>
      <c r="AR800" s="1">
        <f>MEDIAN($M800)</f>
        <v>0</v>
      </c>
      <c r="AS800" s="1">
        <f>MEDIAN($N800)</f>
        <v>0</v>
      </c>
      <c r="AT800" s="1">
        <f>MEDIAN($P800)</f>
        <v>0</v>
      </c>
      <c r="AU800" s="1">
        <f>MEDIAN($Q800)</f>
        <v>0</v>
      </c>
      <c r="AV800" s="1">
        <f>MEDIAN($R800)</f>
        <v>0</v>
      </c>
      <c r="AW800" s="1">
        <f>MAX($B800)</f>
        <v>0</v>
      </c>
      <c r="AX800" s="1">
        <f>MAX($C800)</f>
        <v>0</v>
      </c>
      <c r="AY800" s="1">
        <f>MAX($D800)</f>
        <v>0</v>
      </c>
      <c r="AZ800" s="1">
        <f>MAX($E800)</f>
        <v>0</v>
      </c>
      <c r="BA800" s="1">
        <f>MAX($F800)</f>
        <v>0</v>
      </c>
      <c r="BB800" s="1">
        <f>MAX($G800)</f>
        <v>0</v>
      </c>
      <c r="BC800" s="1">
        <f>MAX($H800)</f>
        <v>0</v>
      </c>
      <c r="BD800" s="1">
        <f>MAX($I800)</f>
        <v>0</v>
      </c>
      <c r="BE800" s="1">
        <f>MAX($J800)</f>
        <v>0</v>
      </c>
      <c r="BF800" s="1">
        <f>MAX($K800)</f>
        <v>0</v>
      </c>
      <c r="BG800" s="1">
        <f>MAX($M800)</f>
        <v>0</v>
      </c>
      <c r="BH800" s="1">
        <f>MAX($N800)</f>
        <v>0</v>
      </c>
      <c r="BI800" s="1">
        <f>MAX($P800)</f>
        <v>0</v>
      </c>
      <c r="BJ800" s="1">
        <f>MAX($Q800)</f>
        <v>0</v>
      </c>
      <c r="BK800" s="1">
        <f>MAX($R800)</f>
        <v>0</v>
      </c>
    </row>
    <row r="801" spans="1:63">
      <c r="A801" s="1" t="s">
        <v>315</v>
      </c>
      <c r="B801" s="1" cm="1">
        <f t="array" ref="B801">_xlfn.SWITCH($A$2,"average", AVERAGE(Instances!B801:Instances!B801),"median", MEDIAN(Instances!B801:Instances!B801),"min", MIN(Instances!B801:Instances!B801),"max", MAX(Instances!B801:Instances!B801),"diff", MAX(Instances!B801:Instances!B801)-MIN(Instances!B801:Instances!B801))</f>
        <v>0</v>
      </c>
      <c r="C801" s="1" cm="1">
        <f t="array" ref="C801">_xlfn.SWITCH($A$2,"average", AVERAGE(Instances!C801:Instances!C801),"median", MEDIAN(Instances!C801:Instances!C801),"min", MIN(Instances!C801:Instances!C801),"max", MAX(Instances!C801:Instances!C801),"diff", MAX(Instances!C801:Instances!C801)-MIN(Instances!C801:Instances!C801))</f>
        <v>0</v>
      </c>
      <c r="D801" s="1" cm="1">
        <f t="array" ref="D801">_xlfn.SWITCH($A$2,"average", AVERAGE(Instances!D801:Instances!D801),"median", MEDIAN(Instances!D801:Instances!D801),"min", MIN(Instances!D801:Instances!D801),"max", MAX(Instances!D801:Instances!D801),"diff", MAX(Instances!D801:Instances!D801)-MIN(Instances!D801:Instances!D801))</f>
        <v>0</v>
      </c>
      <c r="E801" s="1" cm="1">
        <f t="array" ref="E801">_xlfn.SWITCH($A$2,"average", AVERAGE(Instances!E801:Instances!E801),"median", MEDIAN(Instances!E801:Instances!E801),"min", MIN(Instances!E801:Instances!E801),"max", MAX(Instances!E801:Instances!E801),"diff", MAX(Instances!E801:Instances!E801)-MIN(Instances!E801:Instances!E801))</f>
        <v>0</v>
      </c>
      <c r="F801" s="1" cm="1">
        <f t="array" ref="F801">_xlfn.SWITCH($A$2,"average", AVERAGE(Instances!F801:Instances!F801),"median", MEDIAN(Instances!F801:Instances!F801),"min", MIN(Instances!F801:Instances!F801),"max", MAX(Instances!F801:Instances!F801),"diff", MAX(Instances!F801:Instances!F801)-MIN(Instances!F801:Instances!F801))</f>
        <v>0</v>
      </c>
      <c r="G801" s="1" cm="1">
        <f t="array" ref="G801">_xlfn.SWITCH($A$2,"average", AVERAGE(Instances!G801:Instances!G801),"median", MEDIAN(Instances!G801:Instances!G801),"min", MIN(Instances!G801:Instances!G801),"max", MAX(Instances!G801:Instances!G801),"diff", MAX(Instances!G801:Instances!G801)-MIN(Instances!G801:Instances!G801))</f>
        <v>0</v>
      </c>
      <c r="H801" s="1" cm="1">
        <f t="array" ref="H801">_xlfn.SWITCH($A$2,"average", AVERAGE(Instances!H801:Instances!H801),"median", MEDIAN(Instances!H801:Instances!H801),"min", MIN(Instances!H801:Instances!H801),"max", MAX(Instances!H801:Instances!H801),"diff", MAX(Instances!H801:Instances!H801)-MIN(Instances!H801:Instances!H801))</f>
        <v>0</v>
      </c>
      <c r="I801" s="1" cm="1">
        <f t="array" ref="I801">_xlfn.SWITCH($A$2,"average", AVERAGE(Instances!I801:Instances!I801),"median", MEDIAN(Instances!I801:Instances!I801),"min", MIN(Instances!I801:Instances!I801),"max", MAX(Instances!I801:Instances!I801),"diff", MAX(Instances!I801:Instances!I801)-MIN(Instances!I801:Instances!I801))</f>
        <v>0</v>
      </c>
      <c r="J801" s="1" cm="1">
        <f t="array" ref="J801">_xlfn.SWITCH($A$2,"average", AVERAGE(Instances!J801:Instances!J801),"median", MEDIAN(Instances!J801:Instances!J801),"min", MIN(Instances!J801:Instances!J801),"max", MAX(Instances!J801:Instances!J801),"diff", MAX(Instances!J801:Instances!J801)-MIN(Instances!J801:Instances!J801))</f>
        <v>0</v>
      </c>
      <c r="K801" s="1" cm="1">
        <f t="array" ref="K801">_xlfn.SWITCH($A$2,"average", AVERAGE(Instances!K801:Instances!K801),"median", MEDIAN(Instances!K801:Instances!K801),"min", MIN(Instances!K801:Instances!K801),"max", MAX(Instances!K801:Instances!K801),"diff", MAX(Instances!K801:Instances!K801)-MIN(Instances!K801:Instances!K801))</f>
        <v>0</v>
      </c>
      <c r="L801" s="1"/>
      <c r="M801" s="1" cm="1">
        <f t="array" ref="M801">_xlfn.SWITCH($A$2,"average", AVERAGE(Instances!M801:Instances!M801),"median", MEDIAN(Instances!M801:Instances!M801),"min", MIN(Instances!M801:Instances!M801),"max", MAX(Instances!M801:Instances!M801),"diff", MAX(Instances!M801:Instances!M801)-MIN(Instances!M801:Instances!M801))</f>
        <v>0</v>
      </c>
      <c r="N801" s="1" cm="1">
        <f t="array" ref="N801">_xlfn.SWITCH($A$2,"average", AVERAGE(Instances!N801:Instances!N801),"median", MEDIAN(Instances!N801:Instances!N801),"min", MIN(Instances!N801:Instances!N801),"max", MAX(Instances!N801:Instances!N801),"diff", MAX(Instances!N801:Instances!N801)-MIN(Instances!N801:Instances!N801))</f>
        <v>0</v>
      </c>
      <c r="O801" s="1"/>
      <c r="P801" s="1" cm="1">
        <f t="array" ref="P801">_xlfn.SWITCH($A$2,"average", AVERAGE(Instances!P801:Instances!P801),"median", MEDIAN(Instances!P801:Instances!P801),"min", MIN(Instances!P801:Instances!P801),"max", MAX(Instances!P801:Instances!P801),"diff", MAX(Instances!P801:Instances!P801)-MIN(Instances!P801:Instances!P801))</f>
        <v>0</v>
      </c>
      <c r="Q801" s="1" cm="1">
        <f t="array" ref="Q801">_xlfn.SWITCH($A$2,"average", AVERAGE(Instances!Q801:Instances!Q801),"median", MEDIAN(Instances!Q801:Instances!Q801),"min", MIN(Instances!Q801:Instances!Q801),"max", MAX(Instances!Q801:Instances!Q801),"diff", MAX(Instances!Q801:Instances!Q801)-MIN(Instances!Q801:Instances!Q801))</f>
        <v>0</v>
      </c>
      <c r="R801" s="1" cm="1">
        <f t="array" ref="R801">_xlfn.SWITCH($A$2,"average", AVERAGE(Instances!R801:Instances!R801),"median", MEDIAN(Instances!R801:Instances!R801),"min", MIN(Instances!R801:Instances!R801),"max", MAX(Instances!R801:Instances!R801),"diff", MAX(Instances!R801:Instances!R801)-MIN(Instances!R801:Instances!R801))</f>
        <v>0</v>
      </c>
      <c r="S801" s="1">
        <f>MIN($B801)</f>
        <v>0</v>
      </c>
      <c r="T801" s="1">
        <f>MIN($C801)</f>
        <v>0</v>
      </c>
      <c r="U801" s="1">
        <f>MIN($D801)</f>
        <v>0</v>
      </c>
      <c r="V801" s="1">
        <f>MIN($E801)</f>
        <v>0</v>
      </c>
      <c r="W801" s="1">
        <f>MIN($F801)</f>
        <v>0</v>
      </c>
      <c r="X801" s="1">
        <f>MIN($G801)</f>
        <v>0</v>
      </c>
      <c r="Y801" s="1">
        <f>MIN($H801)</f>
        <v>0</v>
      </c>
      <c r="Z801" s="1">
        <f>MIN($I801)</f>
        <v>0</v>
      </c>
      <c r="AA801" s="1">
        <f>MIN($J801)</f>
        <v>0</v>
      </c>
      <c r="AB801" s="1">
        <f>MIN($K801)</f>
        <v>0</v>
      </c>
      <c r="AC801" s="1">
        <f>MIN($M801)</f>
        <v>0</v>
      </c>
      <c r="AD801" s="1">
        <f>MIN($N801)</f>
        <v>0</v>
      </c>
      <c r="AE801" s="1">
        <f>MIN($P801)</f>
        <v>0</v>
      </c>
      <c r="AF801" s="1">
        <f>MIN($Q801)</f>
        <v>0</v>
      </c>
      <c r="AG801" s="1">
        <f>MIN($R801)</f>
        <v>0</v>
      </c>
      <c r="AH801" s="1">
        <f>MEDIAN($B801)</f>
        <v>0</v>
      </c>
      <c r="AI801" s="1">
        <f>MEDIAN($C801)</f>
        <v>0</v>
      </c>
      <c r="AJ801" s="1">
        <f>MEDIAN($D801)</f>
        <v>0</v>
      </c>
      <c r="AK801" s="1">
        <f>MEDIAN($E801)</f>
        <v>0</v>
      </c>
      <c r="AL801" s="1">
        <f>MEDIAN($F801)</f>
        <v>0</v>
      </c>
      <c r="AM801" s="1">
        <f>MEDIAN($G801)</f>
        <v>0</v>
      </c>
      <c r="AN801" s="1">
        <f>MEDIAN($H801)</f>
        <v>0</v>
      </c>
      <c r="AO801" s="1">
        <f>MEDIAN($I801)</f>
        <v>0</v>
      </c>
      <c r="AP801" s="1">
        <f>MEDIAN($J801)</f>
        <v>0</v>
      </c>
      <c r="AQ801" s="1">
        <f>MEDIAN($K801)</f>
        <v>0</v>
      </c>
      <c r="AR801" s="1">
        <f>MEDIAN($M801)</f>
        <v>0</v>
      </c>
      <c r="AS801" s="1">
        <f>MEDIAN($N801)</f>
        <v>0</v>
      </c>
      <c r="AT801" s="1">
        <f>MEDIAN($P801)</f>
        <v>0</v>
      </c>
      <c r="AU801" s="1">
        <f>MEDIAN($Q801)</f>
        <v>0</v>
      </c>
      <c r="AV801" s="1">
        <f>MEDIAN($R801)</f>
        <v>0</v>
      </c>
      <c r="AW801" s="1">
        <f>MAX($B801)</f>
        <v>0</v>
      </c>
      <c r="AX801" s="1">
        <f>MAX($C801)</f>
        <v>0</v>
      </c>
      <c r="AY801" s="1">
        <f>MAX($D801)</f>
        <v>0</v>
      </c>
      <c r="AZ801" s="1">
        <f>MAX($E801)</f>
        <v>0</v>
      </c>
      <c r="BA801" s="1">
        <f>MAX($F801)</f>
        <v>0</v>
      </c>
      <c r="BB801" s="1">
        <f>MAX($G801)</f>
        <v>0</v>
      </c>
      <c r="BC801" s="1">
        <f>MAX($H801)</f>
        <v>0</v>
      </c>
      <c r="BD801" s="1">
        <f>MAX($I801)</f>
        <v>0</v>
      </c>
      <c r="BE801" s="1">
        <f>MAX($J801)</f>
        <v>0</v>
      </c>
      <c r="BF801" s="1">
        <f>MAX($K801)</f>
        <v>0</v>
      </c>
      <c r="BG801" s="1">
        <f>MAX($M801)</f>
        <v>0</v>
      </c>
      <c r="BH801" s="1">
        <f>MAX($N801)</f>
        <v>0</v>
      </c>
      <c r="BI801" s="1">
        <f>MAX($P801)</f>
        <v>0</v>
      </c>
      <c r="BJ801" s="1">
        <f>MAX($Q801)</f>
        <v>0</v>
      </c>
      <c r="BK801" s="1">
        <f>MAX($R801)</f>
        <v>0</v>
      </c>
    </row>
    <row r="802" spans="1:63">
      <c r="A802" s="1" t="s">
        <v>316</v>
      </c>
      <c r="B802" s="1" cm="1">
        <f t="array" ref="B802">_xlfn.SWITCH($A$2,"average", AVERAGE(Instances!B802:Instances!B802),"median", MEDIAN(Instances!B802:Instances!B802),"min", MIN(Instances!B802:Instances!B802),"max", MAX(Instances!B802:Instances!B802),"diff", MAX(Instances!B802:Instances!B802)-MIN(Instances!B802:Instances!B802))</f>
        <v>0</v>
      </c>
      <c r="C802" s="1" cm="1">
        <f t="array" ref="C802">_xlfn.SWITCH($A$2,"average", AVERAGE(Instances!C802:Instances!C802),"median", MEDIAN(Instances!C802:Instances!C802),"min", MIN(Instances!C802:Instances!C802),"max", MAX(Instances!C802:Instances!C802),"diff", MAX(Instances!C802:Instances!C802)-MIN(Instances!C802:Instances!C802))</f>
        <v>0</v>
      </c>
      <c r="D802" s="1" cm="1">
        <f t="array" ref="D802">_xlfn.SWITCH($A$2,"average", AVERAGE(Instances!D802:Instances!D802),"median", MEDIAN(Instances!D802:Instances!D802),"min", MIN(Instances!D802:Instances!D802),"max", MAX(Instances!D802:Instances!D802),"diff", MAX(Instances!D802:Instances!D802)-MIN(Instances!D802:Instances!D802))</f>
        <v>0</v>
      </c>
      <c r="E802" s="1" cm="1">
        <f t="array" ref="E802">_xlfn.SWITCH($A$2,"average", AVERAGE(Instances!E802:Instances!E802),"median", MEDIAN(Instances!E802:Instances!E802),"min", MIN(Instances!E802:Instances!E802),"max", MAX(Instances!E802:Instances!E802),"diff", MAX(Instances!E802:Instances!E802)-MIN(Instances!E802:Instances!E802))</f>
        <v>0</v>
      </c>
      <c r="F802" s="1" cm="1">
        <f t="array" ref="F802">_xlfn.SWITCH($A$2,"average", AVERAGE(Instances!F802:Instances!F802),"median", MEDIAN(Instances!F802:Instances!F802),"min", MIN(Instances!F802:Instances!F802),"max", MAX(Instances!F802:Instances!F802),"diff", MAX(Instances!F802:Instances!F802)-MIN(Instances!F802:Instances!F802))</f>
        <v>0</v>
      </c>
      <c r="G802" s="1" cm="1">
        <f t="array" ref="G802">_xlfn.SWITCH($A$2,"average", AVERAGE(Instances!G802:Instances!G802),"median", MEDIAN(Instances!G802:Instances!G802),"min", MIN(Instances!G802:Instances!G802),"max", MAX(Instances!G802:Instances!G802),"diff", MAX(Instances!G802:Instances!G802)-MIN(Instances!G802:Instances!G802))</f>
        <v>0</v>
      </c>
      <c r="H802" s="1" cm="1">
        <f t="array" ref="H802">_xlfn.SWITCH($A$2,"average", AVERAGE(Instances!H802:Instances!H802),"median", MEDIAN(Instances!H802:Instances!H802),"min", MIN(Instances!H802:Instances!H802),"max", MAX(Instances!H802:Instances!H802),"diff", MAX(Instances!H802:Instances!H802)-MIN(Instances!H802:Instances!H802))</f>
        <v>0</v>
      </c>
      <c r="I802" s="1" cm="1">
        <f t="array" ref="I802">_xlfn.SWITCH($A$2,"average", AVERAGE(Instances!I802:Instances!I802),"median", MEDIAN(Instances!I802:Instances!I802),"min", MIN(Instances!I802:Instances!I802),"max", MAX(Instances!I802:Instances!I802),"diff", MAX(Instances!I802:Instances!I802)-MIN(Instances!I802:Instances!I802))</f>
        <v>0</v>
      </c>
      <c r="J802" s="1" cm="1">
        <f t="array" ref="J802">_xlfn.SWITCH($A$2,"average", AVERAGE(Instances!J802:Instances!J802),"median", MEDIAN(Instances!J802:Instances!J802),"min", MIN(Instances!J802:Instances!J802),"max", MAX(Instances!J802:Instances!J802),"diff", MAX(Instances!J802:Instances!J802)-MIN(Instances!J802:Instances!J802))</f>
        <v>0</v>
      </c>
      <c r="K802" s="1" cm="1">
        <f t="array" ref="K802">_xlfn.SWITCH($A$2,"average", AVERAGE(Instances!K802:Instances!K802),"median", MEDIAN(Instances!K802:Instances!K802),"min", MIN(Instances!K802:Instances!K802),"max", MAX(Instances!K802:Instances!K802),"diff", MAX(Instances!K802:Instances!K802)-MIN(Instances!K802:Instances!K802))</f>
        <v>0</v>
      </c>
      <c r="L802" s="1"/>
      <c r="M802" s="1" cm="1">
        <f t="array" ref="M802">_xlfn.SWITCH($A$2,"average", AVERAGE(Instances!M802:Instances!M802),"median", MEDIAN(Instances!M802:Instances!M802),"min", MIN(Instances!M802:Instances!M802),"max", MAX(Instances!M802:Instances!M802),"diff", MAX(Instances!M802:Instances!M802)-MIN(Instances!M802:Instances!M802))</f>
        <v>0</v>
      </c>
      <c r="N802" s="1" cm="1">
        <f t="array" ref="N802">_xlfn.SWITCH($A$2,"average", AVERAGE(Instances!N802:Instances!N802),"median", MEDIAN(Instances!N802:Instances!N802),"min", MIN(Instances!N802:Instances!N802),"max", MAX(Instances!N802:Instances!N802),"diff", MAX(Instances!N802:Instances!N802)-MIN(Instances!N802:Instances!N802))</f>
        <v>0</v>
      </c>
      <c r="O802" s="1"/>
      <c r="P802" s="1" cm="1">
        <f t="array" ref="P802">_xlfn.SWITCH($A$2,"average", AVERAGE(Instances!P802:Instances!P802),"median", MEDIAN(Instances!P802:Instances!P802),"min", MIN(Instances!P802:Instances!P802),"max", MAX(Instances!P802:Instances!P802),"diff", MAX(Instances!P802:Instances!P802)-MIN(Instances!P802:Instances!P802))</f>
        <v>0</v>
      </c>
      <c r="Q802" s="1" cm="1">
        <f t="array" ref="Q802">_xlfn.SWITCH($A$2,"average", AVERAGE(Instances!Q802:Instances!Q802),"median", MEDIAN(Instances!Q802:Instances!Q802),"min", MIN(Instances!Q802:Instances!Q802),"max", MAX(Instances!Q802:Instances!Q802),"diff", MAX(Instances!Q802:Instances!Q802)-MIN(Instances!Q802:Instances!Q802))</f>
        <v>0</v>
      </c>
      <c r="R802" s="1" cm="1">
        <f t="array" ref="R802">_xlfn.SWITCH($A$2,"average", AVERAGE(Instances!R802:Instances!R802),"median", MEDIAN(Instances!R802:Instances!R802),"min", MIN(Instances!R802:Instances!R802),"max", MAX(Instances!R802:Instances!R802),"diff", MAX(Instances!R802:Instances!R802)-MIN(Instances!R802:Instances!R802))</f>
        <v>0</v>
      </c>
      <c r="S802" s="1">
        <f>MIN($B802)</f>
        <v>0</v>
      </c>
      <c r="T802" s="1">
        <f>MIN($C802)</f>
        <v>0</v>
      </c>
      <c r="U802" s="1">
        <f>MIN($D802)</f>
        <v>0</v>
      </c>
      <c r="V802" s="1">
        <f>MIN($E802)</f>
        <v>0</v>
      </c>
      <c r="W802" s="1">
        <f>MIN($F802)</f>
        <v>0</v>
      </c>
      <c r="X802" s="1">
        <f>MIN($G802)</f>
        <v>0</v>
      </c>
      <c r="Y802" s="1">
        <f>MIN($H802)</f>
        <v>0</v>
      </c>
      <c r="Z802" s="1">
        <f>MIN($I802)</f>
        <v>0</v>
      </c>
      <c r="AA802" s="1">
        <f>MIN($J802)</f>
        <v>0</v>
      </c>
      <c r="AB802" s="1">
        <f>MIN($K802)</f>
        <v>0</v>
      </c>
      <c r="AC802" s="1">
        <f>MIN($M802)</f>
        <v>0</v>
      </c>
      <c r="AD802" s="1">
        <f>MIN($N802)</f>
        <v>0</v>
      </c>
      <c r="AE802" s="1">
        <f>MIN($P802)</f>
        <v>0</v>
      </c>
      <c r="AF802" s="1">
        <f>MIN($Q802)</f>
        <v>0</v>
      </c>
      <c r="AG802" s="1">
        <f>MIN($R802)</f>
        <v>0</v>
      </c>
      <c r="AH802" s="1">
        <f>MEDIAN($B802)</f>
        <v>0</v>
      </c>
      <c r="AI802" s="1">
        <f>MEDIAN($C802)</f>
        <v>0</v>
      </c>
      <c r="AJ802" s="1">
        <f>MEDIAN($D802)</f>
        <v>0</v>
      </c>
      <c r="AK802" s="1">
        <f>MEDIAN($E802)</f>
        <v>0</v>
      </c>
      <c r="AL802" s="1">
        <f>MEDIAN($F802)</f>
        <v>0</v>
      </c>
      <c r="AM802" s="1">
        <f>MEDIAN($G802)</f>
        <v>0</v>
      </c>
      <c r="AN802" s="1">
        <f>MEDIAN($H802)</f>
        <v>0</v>
      </c>
      <c r="AO802" s="1">
        <f>MEDIAN($I802)</f>
        <v>0</v>
      </c>
      <c r="AP802" s="1">
        <f>MEDIAN($J802)</f>
        <v>0</v>
      </c>
      <c r="AQ802" s="1">
        <f>MEDIAN($K802)</f>
        <v>0</v>
      </c>
      <c r="AR802" s="1">
        <f>MEDIAN($M802)</f>
        <v>0</v>
      </c>
      <c r="AS802" s="1">
        <f>MEDIAN($N802)</f>
        <v>0</v>
      </c>
      <c r="AT802" s="1">
        <f>MEDIAN($P802)</f>
        <v>0</v>
      </c>
      <c r="AU802" s="1">
        <f>MEDIAN($Q802)</f>
        <v>0</v>
      </c>
      <c r="AV802" s="1">
        <f>MEDIAN($R802)</f>
        <v>0</v>
      </c>
      <c r="AW802" s="1">
        <f>MAX($B802)</f>
        <v>0</v>
      </c>
      <c r="AX802" s="1">
        <f>MAX($C802)</f>
        <v>0</v>
      </c>
      <c r="AY802" s="1">
        <f>MAX($D802)</f>
        <v>0</v>
      </c>
      <c r="AZ802" s="1">
        <f>MAX($E802)</f>
        <v>0</v>
      </c>
      <c r="BA802" s="1">
        <f>MAX($F802)</f>
        <v>0</v>
      </c>
      <c r="BB802" s="1">
        <f>MAX($G802)</f>
        <v>0</v>
      </c>
      <c r="BC802" s="1">
        <f>MAX($H802)</f>
        <v>0</v>
      </c>
      <c r="BD802" s="1">
        <f>MAX($I802)</f>
        <v>0</v>
      </c>
      <c r="BE802" s="1">
        <f>MAX($J802)</f>
        <v>0</v>
      </c>
      <c r="BF802" s="1">
        <f>MAX($K802)</f>
        <v>0</v>
      </c>
      <c r="BG802" s="1">
        <f>MAX($M802)</f>
        <v>0</v>
      </c>
      <c r="BH802" s="1">
        <f>MAX($N802)</f>
        <v>0</v>
      </c>
      <c r="BI802" s="1">
        <f>MAX($P802)</f>
        <v>0</v>
      </c>
      <c r="BJ802" s="1">
        <f>MAX($Q802)</f>
        <v>0</v>
      </c>
      <c r="BK802" s="1">
        <f>MAX($R802)</f>
        <v>0</v>
      </c>
    </row>
    <row r="803" spans="1:63">
      <c r="A803" s="1" t="s">
        <v>317</v>
      </c>
      <c r="B803" s="1" cm="1">
        <f t="array" ref="B803">_xlfn.SWITCH($A$2,"average", AVERAGE(Instances!B803:Instances!B803),"median", MEDIAN(Instances!B803:Instances!B803),"min", MIN(Instances!B803:Instances!B803),"max", MAX(Instances!B803:Instances!B803),"diff", MAX(Instances!B803:Instances!B803)-MIN(Instances!B803:Instances!B803))</f>
        <v>0</v>
      </c>
      <c r="C803" s="1" cm="1">
        <f t="array" ref="C803">_xlfn.SWITCH($A$2,"average", AVERAGE(Instances!C803:Instances!C803),"median", MEDIAN(Instances!C803:Instances!C803),"min", MIN(Instances!C803:Instances!C803),"max", MAX(Instances!C803:Instances!C803),"diff", MAX(Instances!C803:Instances!C803)-MIN(Instances!C803:Instances!C803))</f>
        <v>0</v>
      </c>
      <c r="D803" s="1" cm="1">
        <f t="array" ref="D803">_xlfn.SWITCH($A$2,"average", AVERAGE(Instances!D803:Instances!D803),"median", MEDIAN(Instances!D803:Instances!D803),"min", MIN(Instances!D803:Instances!D803),"max", MAX(Instances!D803:Instances!D803),"diff", MAX(Instances!D803:Instances!D803)-MIN(Instances!D803:Instances!D803))</f>
        <v>0</v>
      </c>
      <c r="E803" s="1" cm="1">
        <f t="array" ref="E803">_xlfn.SWITCH($A$2,"average", AVERAGE(Instances!E803:Instances!E803),"median", MEDIAN(Instances!E803:Instances!E803),"min", MIN(Instances!E803:Instances!E803),"max", MAX(Instances!E803:Instances!E803),"diff", MAX(Instances!E803:Instances!E803)-MIN(Instances!E803:Instances!E803))</f>
        <v>0</v>
      </c>
      <c r="F803" s="1" cm="1">
        <f t="array" ref="F803">_xlfn.SWITCH($A$2,"average", AVERAGE(Instances!F803:Instances!F803),"median", MEDIAN(Instances!F803:Instances!F803),"min", MIN(Instances!F803:Instances!F803),"max", MAX(Instances!F803:Instances!F803),"diff", MAX(Instances!F803:Instances!F803)-MIN(Instances!F803:Instances!F803))</f>
        <v>0</v>
      </c>
      <c r="G803" s="1" cm="1">
        <f t="array" ref="G803">_xlfn.SWITCH($A$2,"average", AVERAGE(Instances!G803:Instances!G803),"median", MEDIAN(Instances!G803:Instances!G803),"min", MIN(Instances!G803:Instances!G803),"max", MAX(Instances!G803:Instances!G803),"diff", MAX(Instances!G803:Instances!G803)-MIN(Instances!G803:Instances!G803))</f>
        <v>0</v>
      </c>
      <c r="H803" s="1" cm="1">
        <f t="array" ref="H803">_xlfn.SWITCH($A$2,"average", AVERAGE(Instances!H803:Instances!H803),"median", MEDIAN(Instances!H803:Instances!H803),"min", MIN(Instances!H803:Instances!H803),"max", MAX(Instances!H803:Instances!H803),"diff", MAX(Instances!H803:Instances!H803)-MIN(Instances!H803:Instances!H803))</f>
        <v>0</v>
      </c>
      <c r="I803" s="1" cm="1">
        <f t="array" ref="I803">_xlfn.SWITCH($A$2,"average", AVERAGE(Instances!I803:Instances!I803),"median", MEDIAN(Instances!I803:Instances!I803),"min", MIN(Instances!I803:Instances!I803),"max", MAX(Instances!I803:Instances!I803),"diff", MAX(Instances!I803:Instances!I803)-MIN(Instances!I803:Instances!I803))</f>
        <v>0</v>
      </c>
      <c r="J803" s="1" cm="1">
        <f t="array" ref="J803">_xlfn.SWITCH($A$2,"average", AVERAGE(Instances!J803:Instances!J803),"median", MEDIAN(Instances!J803:Instances!J803),"min", MIN(Instances!J803:Instances!J803),"max", MAX(Instances!J803:Instances!J803),"diff", MAX(Instances!J803:Instances!J803)-MIN(Instances!J803:Instances!J803))</f>
        <v>0</v>
      </c>
      <c r="K803" s="1" cm="1">
        <f t="array" ref="K803">_xlfn.SWITCH($A$2,"average", AVERAGE(Instances!K803:Instances!K803),"median", MEDIAN(Instances!K803:Instances!K803),"min", MIN(Instances!K803:Instances!K803),"max", MAX(Instances!K803:Instances!K803),"diff", MAX(Instances!K803:Instances!K803)-MIN(Instances!K803:Instances!K803))</f>
        <v>0</v>
      </c>
      <c r="L803" s="1"/>
      <c r="M803" s="1" cm="1">
        <f t="array" ref="M803">_xlfn.SWITCH($A$2,"average", AVERAGE(Instances!M803:Instances!M803),"median", MEDIAN(Instances!M803:Instances!M803),"min", MIN(Instances!M803:Instances!M803),"max", MAX(Instances!M803:Instances!M803),"diff", MAX(Instances!M803:Instances!M803)-MIN(Instances!M803:Instances!M803))</f>
        <v>0</v>
      </c>
      <c r="N803" s="1" cm="1">
        <f t="array" ref="N803">_xlfn.SWITCH($A$2,"average", AVERAGE(Instances!N803:Instances!N803),"median", MEDIAN(Instances!N803:Instances!N803),"min", MIN(Instances!N803:Instances!N803),"max", MAX(Instances!N803:Instances!N803),"diff", MAX(Instances!N803:Instances!N803)-MIN(Instances!N803:Instances!N803))</f>
        <v>0</v>
      </c>
      <c r="O803" s="1"/>
      <c r="P803" s="1" cm="1">
        <f t="array" ref="P803">_xlfn.SWITCH($A$2,"average", AVERAGE(Instances!P803:Instances!P803),"median", MEDIAN(Instances!P803:Instances!P803),"min", MIN(Instances!P803:Instances!P803),"max", MAX(Instances!P803:Instances!P803),"diff", MAX(Instances!P803:Instances!P803)-MIN(Instances!P803:Instances!P803))</f>
        <v>0</v>
      </c>
      <c r="Q803" s="1" cm="1">
        <f t="array" ref="Q803">_xlfn.SWITCH($A$2,"average", AVERAGE(Instances!Q803:Instances!Q803),"median", MEDIAN(Instances!Q803:Instances!Q803),"min", MIN(Instances!Q803:Instances!Q803),"max", MAX(Instances!Q803:Instances!Q803),"diff", MAX(Instances!Q803:Instances!Q803)-MIN(Instances!Q803:Instances!Q803))</f>
        <v>0</v>
      </c>
      <c r="R803" s="1" cm="1">
        <f t="array" ref="R803">_xlfn.SWITCH($A$2,"average", AVERAGE(Instances!R803:Instances!R803),"median", MEDIAN(Instances!R803:Instances!R803),"min", MIN(Instances!R803:Instances!R803),"max", MAX(Instances!R803:Instances!R803),"diff", MAX(Instances!R803:Instances!R803)-MIN(Instances!R803:Instances!R803))</f>
        <v>0</v>
      </c>
      <c r="S803" s="1">
        <f>MIN($B803)</f>
        <v>0</v>
      </c>
      <c r="T803" s="1">
        <f>MIN($C803)</f>
        <v>0</v>
      </c>
      <c r="U803" s="1">
        <f>MIN($D803)</f>
        <v>0</v>
      </c>
      <c r="V803" s="1">
        <f>MIN($E803)</f>
        <v>0</v>
      </c>
      <c r="W803" s="1">
        <f>MIN($F803)</f>
        <v>0</v>
      </c>
      <c r="X803" s="1">
        <f>MIN($G803)</f>
        <v>0</v>
      </c>
      <c r="Y803" s="1">
        <f>MIN($H803)</f>
        <v>0</v>
      </c>
      <c r="Z803" s="1">
        <f>MIN($I803)</f>
        <v>0</v>
      </c>
      <c r="AA803" s="1">
        <f>MIN($J803)</f>
        <v>0</v>
      </c>
      <c r="AB803" s="1">
        <f>MIN($K803)</f>
        <v>0</v>
      </c>
      <c r="AC803" s="1">
        <f>MIN($M803)</f>
        <v>0</v>
      </c>
      <c r="AD803" s="1">
        <f>MIN($N803)</f>
        <v>0</v>
      </c>
      <c r="AE803" s="1">
        <f>MIN($P803)</f>
        <v>0</v>
      </c>
      <c r="AF803" s="1">
        <f>MIN($Q803)</f>
        <v>0</v>
      </c>
      <c r="AG803" s="1">
        <f>MIN($R803)</f>
        <v>0</v>
      </c>
      <c r="AH803" s="1">
        <f>MEDIAN($B803)</f>
        <v>0</v>
      </c>
      <c r="AI803" s="1">
        <f>MEDIAN($C803)</f>
        <v>0</v>
      </c>
      <c r="AJ803" s="1">
        <f>MEDIAN($D803)</f>
        <v>0</v>
      </c>
      <c r="AK803" s="1">
        <f>MEDIAN($E803)</f>
        <v>0</v>
      </c>
      <c r="AL803" s="1">
        <f>MEDIAN($F803)</f>
        <v>0</v>
      </c>
      <c r="AM803" s="1">
        <f>MEDIAN($G803)</f>
        <v>0</v>
      </c>
      <c r="AN803" s="1">
        <f>MEDIAN($H803)</f>
        <v>0</v>
      </c>
      <c r="AO803" s="1">
        <f>MEDIAN($I803)</f>
        <v>0</v>
      </c>
      <c r="AP803" s="1">
        <f>MEDIAN($J803)</f>
        <v>0</v>
      </c>
      <c r="AQ803" s="1">
        <f>MEDIAN($K803)</f>
        <v>0</v>
      </c>
      <c r="AR803" s="1">
        <f>MEDIAN($M803)</f>
        <v>0</v>
      </c>
      <c r="AS803" s="1">
        <f>MEDIAN($N803)</f>
        <v>0</v>
      </c>
      <c r="AT803" s="1">
        <f>MEDIAN($P803)</f>
        <v>0</v>
      </c>
      <c r="AU803" s="1">
        <f>MEDIAN($Q803)</f>
        <v>0</v>
      </c>
      <c r="AV803" s="1">
        <f>MEDIAN($R803)</f>
        <v>0</v>
      </c>
      <c r="AW803" s="1">
        <f>MAX($B803)</f>
        <v>0</v>
      </c>
      <c r="AX803" s="1">
        <f>MAX($C803)</f>
        <v>0</v>
      </c>
      <c r="AY803" s="1">
        <f>MAX($D803)</f>
        <v>0</v>
      </c>
      <c r="AZ803" s="1">
        <f>MAX($E803)</f>
        <v>0</v>
      </c>
      <c r="BA803" s="1">
        <f>MAX($F803)</f>
        <v>0</v>
      </c>
      <c r="BB803" s="1">
        <f>MAX($G803)</f>
        <v>0</v>
      </c>
      <c r="BC803" s="1">
        <f>MAX($H803)</f>
        <v>0</v>
      </c>
      <c r="BD803" s="1">
        <f>MAX($I803)</f>
        <v>0</v>
      </c>
      <c r="BE803" s="1">
        <f>MAX($J803)</f>
        <v>0</v>
      </c>
      <c r="BF803" s="1">
        <f>MAX($K803)</f>
        <v>0</v>
      </c>
      <c r="BG803" s="1">
        <f>MAX($M803)</f>
        <v>0</v>
      </c>
      <c r="BH803" s="1">
        <f>MAX($N803)</f>
        <v>0</v>
      </c>
      <c r="BI803" s="1">
        <f>MAX($P803)</f>
        <v>0</v>
      </c>
      <c r="BJ803" s="1">
        <f>MAX($Q803)</f>
        <v>0</v>
      </c>
      <c r="BK803" s="1">
        <f>MAX($R803)</f>
        <v>0</v>
      </c>
    </row>
    <row r="804" spans="1:63">
      <c r="A804" s="1" t="s">
        <v>318</v>
      </c>
      <c r="B804" s="1" cm="1">
        <f t="array" ref="B804">_xlfn.SWITCH($A$2,"average", AVERAGE(Instances!B804:Instances!B804),"median", MEDIAN(Instances!B804:Instances!B804),"min", MIN(Instances!B804:Instances!B804),"max", MAX(Instances!B804:Instances!B804),"diff", MAX(Instances!B804:Instances!B804)-MIN(Instances!B804:Instances!B804))</f>
        <v>0</v>
      </c>
      <c r="C804" s="1" cm="1">
        <f t="array" ref="C804">_xlfn.SWITCH($A$2,"average", AVERAGE(Instances!C804:Instances!C804),"median", MEDIAN(Instances!C804:Instances!C804),"min", MIN(Instances!C804:Instances!C804),"max", MAX(Instances!C804:Instances!C804),"diff", MAX(Instances!C804:Instances!C804)-MIN(Instances!C804:Instances!C804))</f>
        <v>0</v>
      </c>
      <c r="D804" s="1" cm="1">
        <f t="array" ref="D804">_xlfn.SWITCH($A$2,"average", AVERAGE(Instances!D804:Instances!D804),"median", MEDIAN(Instances!D804:Instances!D804),"min", MIN(Instances!D804:Instances!D804),"max", MAX(Instances!D804:Instances!D804),"diff", MAX(Instances!D804:Instances!D804)-MIN(Instances!D804:Instances!D804))</f>
        <v>0</v>
      </c>
      <c r="E804" s="1" cm="1">
        <f t="array" ref="E804">_xlfn.SWITCH($A$2,"average", AVERAGE(Instances!E804:Instances!E804),"median", MEDIAN(Instances!E804:Instances!E804),"min", MIN(Instances!E804:Instances!E804),"max", MAX(Instances!E804:Instances!E804),"diff", MAX(Instances!E804:Instances!E804)-MIN(Instances!E804:Instances!E804))</f>
        <v>0</v>
      </c>
      <c r="F804" s="1" cm="1">
        <f t="array" ref="F804">_xlfn.SWITCH($A$2,"average", AVERAGE(Instances!F804:Instances!F804),"median", MEDIAN(Instances!F804:Instances!F804),"min", MIN(Instances!F804:Instances!F804),"max", MAX(Instances!F804:Instances!F804),"diff", MAX(Instances!F804:Instances!F804)-MIN(Instances!F804:Instances!F804))</f>
        <v>0</v>
      </c>
      <c r="G804" s="1" cm="1">
        <f t="array" ref="G804">_xlfn.SWITCH($A$2,"average", AVERAGE(Instances!G804:Instances!G804),"median", MEDIAN(Instances!G804:Instances!G804),"min", MIN(Instances!G804:Instances!G804),"max", MAX(Instances!G804:Instances!G804),"diff", MAX(Instances!G804:Instances!G804)-MIN(Instances!G804:Instances!G804))</f>
        <v>0</v>
      </c>
      <c r="H804" s="1" cm="1">
        <f t="array" ref="H804">_xlfn.SWITCH($A$2,"average", AVERAGE(Instances!H804:Instances!H804),"median", MEDIAN(Instances!H804:Instances!H804),"min", MIN(Instances!H804:Instances!H804),"max", MAX(Instances!H804:Instances!H804),"diff", MAX(Instances!H804:Instances!H804)-MIN(Instances!H804:Instances!H804))</f>
        <v>0</v>
      </c>
      <c r="I804" s="1" cm="1">
        <f t="array" ref="I804">_xlfn.SWITCH($A$2,"average", AVERAGE(Instances!I804:Instances!I804),"median", MEDIAN(Instances!I804:Instances!I804),"min", MIN(Instances!I804:Instances!I804),"max", MAX(Instances!I804:Instances!I804),"diff", MAX(Instances!I804:Instances!I804)-MIN(Instances!I804:Instances!I804))</f>
        <v>0</v>
      </c>
      <c r="J804" s="1" cm="1">
        <f t="array" ref="J804">_xlfn.SWITCH($A$2,"average", AVERAGE(Instances!J804:Instances!J804),"median", MEDIAN(Instances!J804:Instances!J804),"min", MIN(Instances!J804:Instances!J804),"max", MAX(Instances!J804:Instances!J804),"diff", MAX(Instances!J804:Instances!J804)-MIN(Instances!J804:Instances!J804))</f>
        <v>0</v>
      </c>
      <c r="K804" s="1" cm="1">
        <f t="array" ref="K804">_xlfn.SWITCH($A$2,"average", AVERAGE(Instances!K804:Instances!K804),"median", MEDIAN(Instances!K804:Instances!K804),"min", MIN(Instances!K804:Instances!K804),"max", MAX(Instances!K804:Instances!K804),"diff", MAX(Instances!K804:Instances!K804)-MIN(Instances!K804:Instances!K804))</f>
        <v>0</v>
      </c>
      <c r="L804" s="1"/>
      <c r="M804" s="1" cm="1">
        <f t="array" ref="M804">_xlfn.SWITCH($A$2,"average", AVERAGE(Instances!M804:Instances!M804),"median", MEDIAN(Instances!M804:Instances!M804),"min", MIN(Instances!M804:Instances!M804),"max", MAX(Instances!M804:Instances!M804),"diff", MAX(Instances!M804:Instances!M804)-MIN(Instances!M804:Instances!M804))</f>
        <v>0</v>
      </c>
      <c r="N804" s="1" cm="1">
        <f t="array" ref="N804">_xlfn.SWITCH($A$2,"average", AVERAGE(Instances!N804:Instances!N804),"median", MEDIAN(Instances!N804:Instances!N804),"min", MIN(Instances!N804:Instances!N804),"max", MAX(Instances!N804:Instances!N804),"diff", MAX(Instances!N804:Instances!N804)-MIN(Instances!N804:Instances!N804))</f>
        <v>0</v>
      </c>
      <c r="O804" s="1"/>
      <c r="P804" s="1" cm="1">
        <f t="array" ref="P804">_xlfn.SWITCH($A$2,"average", AVERAGE(Instances!P804:Instances!P804),"median", MEDIAN(Instances!P804:Instances!P804),"min", MIN(Instances!P804:Instances!P804),"max", MAX(Instances!P804:Instances!P804),"diff", MAX(Instances!P804:Instances!P804)-MIN(Instances!P804:Instances!P804))</f>
        <v>0</v>
      </c>
      <c r="Q804" s="1" cm="1">
        <f t="array" ref="Q804">_xlfn.SWITCH($A$2,"average", AVERAGE(Instances!Q804:Instances!Q804),"median", MEDIAN(Instances!Q804:Instances!Q804),"min", MIN(Instances!Q804:Instances!Q804),"max", MAX(Instances!Q804:Instances!Q804),"diff", MAX(Instances!Q804:Instances!Q804)-MIN(Instances!Q804:Instances!Q804))</f>
        <v>0</v>
      </c>
      <c r="R804" s="1" cm="1">
        <f t="array" ref="R804">_xlfn.SWITCH($A$2,"average", AVERAGE(Instances!R804:Instances!R804),"median", MEDIAN(Instances!R804:Instances!R804),"min", MIN(Instances!R804:Instances!R804),"max", MAX(Instances!R804:Instances!R804),"diff", MAX(Instances!R804:Instances!R804)-MIN(Instances!R804:Instances!R804))</f>
        <v>0</v>
      </c>
      <c r="S804" s="1">
        <f>MIN($B804)</f>
        <v>0</v>
      </c>
      <c r="T804" s="1">
        <f>MIN($C804)</f>
        <v>0</v>
      </c>
      <c r="U804" s="1">
        <f>MIN($D804)</f>
        <v>0</v>
      </c>
      <c r="V804" s="1">
        <f>MIN($E804)</f>
        <v>0</v>
      </c>
      <c r="W804" s="1">
        <f>MIN($F804)</f>
        <v>0</v>
      </c>
      <c r="X804" s="1">
        <f>MIN($G804)</f>
        <v>0</v>
      </c>
      <c r="Y804" s="1">
        <f>MIN($H804)</f>
        <v>0</v>
      </c>
      <c r="Z804" s="1">
        <f>MIN($I804)</f>
        <v>0</v>
      </c>
      <c r="AA804" s="1">
        <f>MIN($J804)</f>
        <v>0</v>
      </c>
      <c r="AB804" s="1">
        <f>MIN($K804)</f>
        <v>0</v>
      </c>
      <c r="AC804" s="1">
        <f>MIN($M804)</f>
        <v>0</v>
      </c>
      <c r="AD804" s="1">
        <f>MIN($N804)</f>
        <v>0</v>
      </c>
      <c r="AE804" s="1">
        <f>MIN($P804)</f>
        <v>0</v>
      </c>
      <c r="AF804" s="1">
        <f>MIN($Q804)</f>
        <v>0</v>
      </c>
      <c r="AG804" s="1">
        <f>MIN($R804)</f>
        <v>0</v>
      </c>
      <c r="AH804" s="1">
        <f>MEDIAN($B804)</f>
        <v>0</v>
      </c>
      <c r="AI804" s="1">
        <f>MEDIAN($C804)</f>
        <v>0</v>
      </c>
      <c r="AJ804" s="1">
        <f>MEDIAN($D804)</f>
        <v>0</v>
      </c>
      <c r="AK804" s="1">
        <f>MEDIAN($E804)</f>
        <v>0</v>
      </c>
      <c r="AL804" s="1">
        <f>MEDIAN($F804)</f>
        <v>0</v>
      </c>
      <c r="AM804" s="1">
        <f>MEDIAN($G804)</f>
        <v>0</v>
      </c>
      <c r="AN804" s="1">
        <f>MEDIAN($H804)</f>
        <v>0</v>
      </c>
      <c r="AO804" s="1">
        <f>MEDIAN($I804)</f>
        <v>0</v>
      </c>
      <c r="AP804" s="1">
        <f>MEDIAN($J804)</f>
        <v>0</v>
      </c>
      <c r="AQ804" s="1">
        <f>MEDIAN($K804)</f>
        <v>0</v>
      </c>
      <c r="AR804" s="1">
        <f>MEDIAN($M804)</f>
        <v>0</v>
      </c>
      <c r="AS804" s="1">
        <f>MEDIAN($N804)</f>
        <v>0</v>
      </c>
      <c r="AT804" s="1">
        <f>MEDIAN($P804)</f>
        <v>0</v>
      </c>
      <c r="AU804" s="1">
        <f>MEDIAN($Q804)</f>
        <v>0</v>
      </c>
      <c r="AV804" s="1">
        <f>MEDIAN($R804)</f>
        <v>0</v>
      </c>
      <c r="AW804" s="1">
        <f>MAX($B804)</f>
        <v>0</v>
      </c>
      <c r="AX804" s="1">
        <f>MAX($C804)</f>
        <v>0</v>
      </c>
      <c r="AY804" s="1">
        <f>MAX($D804)</f>
        <v>0</v>
      </c>
      <c r="AZ804" s="1">
        <f>MAX($E804)</f>
        <v>0</v>
      </c>
      <c r="BA804" s="1">
        <f>MAX($F804)</f>
        <v>0</v>
      </c>
      <c r="BB804" s="1">
        <f>MAX($G804)</f>
        <v>0</v>
      </c>
      <c r="BC804" s="1">
        <f>MAX($H804)</f>
        <v>0</v>
      </c>
      <c r="BD804" s="1">
        <f>MAX($I804)</f>
        <v>0</v>
      </c>
      <c r="BE804" s="1">
        <f>MAX($J804)</f>
        <v>0</v>
      </c>
      <c r="BF804" s="1">
        <f>MAX($K804)</f>
        <v>0</v>
      </c>
      <c r="BG804" s="1">
        <f>MAX($M804)</f>
        <v>0</v>
      </c>
      <c r="BH804" s="1">
        <f>MAX($N804)</f>
        <v>0</v>
      </c>
      <c r="BI804" s="1">
        <f>MAX($P804)</f>
        <v>0</v>
      </c>
      <c r="BJ804" s="1">
        <f>MAX($Q804)</f>
        <v>0</v>
      </c>
      <c r="BK804" s="1">
        <f>MAX($R804)</f>
        <v>0</v>
      </c>
    </row>
    <row r="805" spans="1:63">
      <c r="A805" s="1" t="s">
        <v>319</v>
      </c>
      <c r="B805" s="1" cm="1">
        <f t="array" ref="B805">_xlfn.SWITCH($A$2,"average", AVERAGE(Instances!B805:Instances!B805),"median", MEDIAN(Instances!B805:Instances!B805),"min", MIN(Instances!B805:Instances!B805),"max", MAX(Instances!B805:Instances!B805),"diff", MAX(Instances!B805:Instances!B805)-MIN(Instances!B805:Instances!B805))</f>
        <v>0</v>
      </c>
      <c r="C805" s="1" cm="1">
        <f t="array" ref="C805">_xlfn.SWITCH($A$2,"average", AVERAGE(Instances!C805:Instances!C805),"median", MEDIAN(Instances!C805:Instances!C805),"min", MIN(Instances!C805:Instances!C805),"max", MAX(Instances!C805:Instances!C805),"diff", MAX(Instances!C805:Instances!C805)-MIN(Instances!C805:Instances!C805))</f>
        <v>0</v>
      </c>
      <c r="D805" s="1" cm="1">
        <f t="array" ref="D805">_xlfn.SWITCH($A$2,"average", AVERAGE(Instances!D805:Instances!D805),"median", MEDIAN(Instances!D805:Instances!D805),"min", MIN(Instances!D805:Instances!D805),"max", MAX(Instances!D805:Instances!D805),"diff", MAX(Instances!D805:Instances!D805)-MIN(Instances!D805:Instances!D805))</f>
        <v>0</v>
      </c>
      <c r="E805" s="1" cm="1">
        <f t="array" ref="E805">_xlfn.SWITCH($A$2,"average", AVERAGE(Instances!E805:Instances!E805),"median", MEDIAN(Instances!E805:Instances!E805),"min", MIN(Instances!E805:Instances!E805),"max", MAX(Instances!E805:Instances!E805),"diff", MAX(Instances!E805:Instances!E805)-MIN(Instances!E805:Instances!E805))</f>
        <v>0</v>
      </c>
      <c r="F805" s="1" cm="1">
        <f t="array" ref="F805">_xlfn.SWITCH($A$2,"average", AVERAGE(Instances!F805:Instances!F805),"median", MEDIAN(Instances!F805:Instances!F805),"min", MIN(Instances!F805:Instances!F805),"max", MAX(Instances!F805:Instances!F805),"diff", MAX(Instances!F805:Instances!F805)-MIN(Instances!F805:Instances!F805))</f>
        <v>0</v>
      </c>
      <c r="G805" s="1" cm="1">
        <f t="array" ref="G805">_xlfn.SWITCH($A$2,"average", AVERAGE(Instances!G805:Instances!G805),"median", MEDIAN(Instances!G805:Instances!G805),"min", MIN(Instances!G805:Instances!G805),"max", MAX(Instances!G805:Instances!G805),"diff", MAX(Instances!G805:Instances!G805)-MIN(Instances!G805:Instances!G805))</f>
        <v>0</v>
      </c>
      <c r="H805" s="1" cm="1">
        <f t="array" ref="H805">_xlfn.SWITCH($A$2,"average", AVERAGE(Instances!H805:Instances!H805),"median", MEDIAN(Instances!H805:Instances!H805),"min", MIN(Instances!H805:Instances!H805),"max", MAX(Instances!H805:Instances!H805),"diff", MAX(Instances!H805:Instances!H805)-MIN(Instances!H805:Instances!H805))</f>
        <v>0</v>
      </c>
      <c r="I805" s="1" cm="1">
        <f t="array" ref="I805">_xlfn.SWITCH($A$2,"average", AVERAGE(Instances!I805:Instances!I805),"median", MEDIAN(Instances!I805:Instances!I805),"min", MIN(Instances!I805:Instances!I805),"max", MAX(Instances!I805:Instances!I805),"diff", MAX(Instances!I805:Instances!I805)-MIN(Instances!I805:Instances!I805))</f>
        <v>0</v>
      </c>
      <c r="J805" s="1" cm="1">
        <f t="array" ref="J805">_xlfn.SWITCH($A$2,"average", AVERAGE(Instances!J805:Instances!J805),"median", MEDIAN(Instances!J805:Instances!J805),"min", MIN(Instances!J805:Instances!J805),"max", MAX(Instances!J805:Instances!J805),"diff", MAX(Instances!J805:Instances!J805)-MIN(Instances!J805:Instances!J805))</f>
        <v>0</v>
      </c>
      <c r="K805" s="1" cm="1">
        <f t="array" ref="K805">_xlfn.SWITCH($A$2,"average", AVERAGE(Instances!K805:Instances!K805),"median", MEDIAN(Instances!K805:Instances!K805),"min", MIN(Instances!K805:Instances!K805),"max", MAX(Instances!K805:Instances!K805),"diff", MAX(Instances!K805:Instances!K805)-MIN(Instances!K805:Instances!K805))</f>
        <v>0</v>
      </c>
      <c r="L805" s="1"/>
      <c r="M805" s="1" cm="1">
        <f t="array" ref="M805">_xlfn.SWITCH($A$2,"average", AVERAGE(Instances!M805:Instances!M805),"median", MEDIAN(Instances!M805:Instances!M805),"min", MIN(Instances!M805:Instances!M805),"max", MAX(Instances!M805:Instances!M805),"diff", MAX(Instances!M805:Instances!M805)-MIN(Instances!M805:Instances!M805))</f>
        <v>0</v>
      </c>
      <c r="N805" s="1" cm="1">
        <f t="array" ref="N805">_xlfn.SWITCH($A$2,"average", AVERAGE(Instances!N805:Instances!N805),"median", MEDIAN(Instances!N805:Instances!N805),"min", MIN(Instances!N805:Instances!N805),"max", MAX(Instances!N805:Instances!N805),"diff", MAX(Instances!N805:Instances!N805)-MIN(Instances!N805:Instances!N805))</f>
        <v>0</v>
      </c>
      <c r="O805" s="1"/>
      <c r="P805" s="1" cm="1">
        <f t="array" ref="P805">_xlfn.SWITCH($A$2,"average", AVERAGE(Instances!P805:Instances!P805),"median", MEDIAN(Instances!P805:Instances!P805),"min", MIN(Instances!P805:Instances!P805),"max", MAX(Instances!P805:Instances!P805),"diff", MAX(Instances!P805:Instances!P805)-MIN(Instances!P805:Instances!P805))</f>
        <v>0</v>
      </c>
      <c r="Q805" s="1" cm="1">
        <f t="array" ref="Q805">_xlfn.SWITCH($A$2,"average", AVERAGE(Instances!Q805:Instances!Q805),"median", MEDIAN(Instances!Q805:Instances!Q805),"min", MIN(Instances!Q805:Instances!Q805),"max", MAX(Instances!Q805:Instances!Q805),"diff", MAX(Instances!Q805:Instances!Q805)-MIN(Instances!Q805:Instances!Q805))</f>
        <v>0</v>
      </c>
      <c r="R805" s="1" cm="1">
        <f t="array" ref="R805">_xlfn.SWITCH($A$2,"average", AVERAGE(Instances!R805:Instances!R805),"median", MEDIAN(Instances!R805:Instances!R805),"min", MIN(Instances!R805:Instances!R805),"max", MAX(Instances!R805:Instances!R805),"diff", MAX(Instances!R805:Instances!R805)-MIN(Instances!R805:Instances!R805))</f>
        <v>0</v>
      </c>
      <c r="S805" s="1">
        <f>MIN($B805)</f>
        <v>0</v>
      </c>
      <c r="T805" s="1">
        <f>MIN($C805)</f>
        <v>0</v>
      </c>
      <c r="U805" s="1">
        <f>MIN($D805)</f>
        <v>0</v>
      </c>
      <c r="V805" s="1">
        <f>MIN($E805)</f>
        <v>0</v>
      </c>
      <c r="W805" s="1">
        <f>MIN($F805)</f>
        <v>0</v>
      </c>
      <c r="X805" s="1">
        <f>MIN($G805)</f>
        <v>0</v>
      </c>
      <c r="Y805" s="1">
        <f>MIN($H805)</f>
        <v>0</v>
      </c>
      <c r="Z805" s="1">
        <f>MIN($I805)</f>
        <v>0</v>
      </c>
      <c r="AA805" s="1">
        <f>MIN($J805)</f>
        <v>0</v>
      </c>
      <c r="AB805" s="1">
        <f>MIN($K805)</f>
        <v>0</v>
      </c>
      <c r="AC805" s="1">
        <f>MIN($M805)</f>
        <v>0</v>
      </c>
      <c r="AD805" s="1">
        <f>MIN($N805)</f>
        <v>0</v>
      </c>
      <c r="AE805" s="1">
        <f>MIN($P805)</f>
        <v>0</v>
      </c>
      <c r="AF805" s="1">
        <f>MIN($Q805)</f>
        <v>0</v>
      </c>
      <c r="AG805" s="1">
        <f>MIN($R805)</f>
        <v>0</v>
      </c>
      <c r="AH805" s="1">
        <f>MEDIAN($B805)</f>
        <v>0</v>
      </c>
      <c r="AI805" s="1">
        <f>MEDIAN($C805)</f>
        <v>0</v>
      </c>
      <c r="AJ805" s="1">
        <f>MEDIAN($D805)</f>
        <v>0</v>
      </c>
      <c r="AK805" s="1">
        <f>MEDIAN($E805)</f>
        <v>0</v>
      </c>
      <c r="AL805" s="1">
        <f>MEDIAN($F805)</f>
        <v>0</v>
      </c>
      <c r="AM805" s="1">
        <f>MEDIAN($G805)</f>
        <v>0</v>
      </c>
      <c r="AN805" s="1">
        <f>MEDIAN($H805)</f>
        <v>0</v>
      </c>
      <c r="AO805" s="1">
        <f>MEDIAN($I805)</f>
        <v>0</v>
      </c>
      <c r="AP805" s="1">
        <f>MEDIAN($J805)</f>
        <v>0</v>
      </c>
      <c r="AQ805" s="1">
        <f>MEDIAN($K805)</f>
        <v>0</v>
      </c>
      <c r="AR805" s="1">
        <f>MEDIAN($M805)</f>
        <v>0</v>
      </c>
      <c r="AS805" s="1">
        <f>MEDIAN($N805)</f>
        <v>0</v>
      </c>
      <c r="AT805" s="1">
        <f>MEDIAN($P805)</f>
        <v>0</v>
      </c>
      <c r="AU805" s="1">
        <f>MEDIAN($Q805)</f>
        <v>0</v>
      </c>
      <c r="AV805" s="1">
        <f>MEDIAN($R805)</f>
        <v>0</v>
      </c>
      <c r="AW805" s="1">
        <f>MAX($B805)</f>
        <v>0</v>
      </c>
      <c r="AX805" s="1">
        <f>MAX($C805)</f>
        <v>0</v>
      </c>
      <c r="AY805" s="1">
        <f>MAX($D805)</f>
        <v>0</v>
      </c>
      <c r="AZ805" s="1">
        <f>MAX($E805)</f>
        <v>0</v>
      </c>
      <c r="BA805" s="1">
        <f>MAX($F805)</f>
        <v>0</v>
      </c>
      <c r="BB805" s="1">
        <f>MAX($G805)</f>
        <v>0</v>
      </c>
      <c r="BC805" s="1">
        <f>MAX($H805)</f>
        <v>0</v>
      </c>
      <c r="BD805" s="1">
        <f>MAX($I805)</f>
        <v>0</v>
      </c>
      <c r="BE805" s="1">
        <f>MAX($J805)</f>
        <v>0</v>
      </c>
      <c r="BF805" s="1">
        <f>MAX($K805)</f>
        <v>0</v>
      </c>
      <c r="BG805" s="1">
        <f>MAX($M805)</f>
        <v>0</v>
      </c>
      <c r="BH805" s="1">
        <f>MAX($N805)</f>
        <v>0</v>
      </c>
      <c r="BI805" s="1">
        <f>MAX($P805)</f>
        <v>0</v>
      </c>
      <c r="BJ805" s="1">
        <f>MAX($Q805)</f>
        <v>0</v>
      </c>
      <c r="BK805" s="1">
        <f>MAX($R805)</f>
        <v>0</v>
      </c>
    </row>
    <row r="806" spans="1:63">
      <c r="A806" s="1" t="s">
        <v>320</v>
      </c>
      <c r="B806" s="1" cm="1">
        <f t="array" ref="B806">_xlfn.SWITCH($A$2,"average", AVERAGE(Instances!B806:Instances!B806),"median", MEDIAN(Instances!B806:Instances!B806),"min", MIN(Instances!B806:Instances!B806),"max", MAX(Instances!B806:Instances!B806),"diff", MAX(Instances!B806:Instances!B806)-MIN(Instances!B806:Instances!B806))</f>
        <v>0</v>
      </c>
      <c r="C806" s="1" cm="1">
        <f t="array" ref="C806">_xlfn.SWITCH($A$2,"average", AVERAGE(Instances!C806:Instances!C806),"median", MEDIAN(Instances!C806:Instances!C806),"min", MIN(Instances!C806:Instances!C806),"max", MAX(Instances!C806:Instances!C806),"diff", MAX(Instances!C806:Instances!C806)-MIN(Instances!C806:Instances!C806))</f>
        <v>0</v>
      </c>
      <c r="D806" s="1" cm="1">
        <f t="array" ref="D806">_xlfn.SWITCH($A$2,"average", AVERAGE(Instances!D806:Instances!D806),"median", MEDIAN(Instances!D806:Instances!D806),"min", MIN(Instances!D806:Instances!D806),"max", MAX(Instances!D806:Instances!D806),"diff", MAX(Instances!D806:Instances!D806)-MIN(Instances!D806:Instances!D806))</f>
        <v>0</v>
      </c>
      <c r="E806" s="1" cm="1">
        <f t="array" ref="E806">_xlfn.SWITCH($A$2,"average", AVERAGE(Instances!E806:Instances!E806),"median", MEDIAN(Instances!E806:Instances!E806),"min", MIN(Instances!E806:Instances!E806),"max", MAX(Instances!E806:Instances!E806),"diff", MAX(Instances!E806:Instances!E806)-MIN(Instances!E806:Instances!E806))</f>
        <v>0</v>
      </c>
      <c r="F806" s="1" cm="1">
        <f t="array" ref="F806">_xlfn.SWITCH($A$2,"average", AVERAGE(Instances!F806:Instances!F806),"median", MEDIAN(Instances!F806:Instances!F806),"min", MIN(Instances!F806:Instances!F806),"max", MAX(Instances!F806:Instances!F806),"diff", MAX(Instances!F806:Instances!F806)-MIN(Instances!F806:Instances!F806))</f>
        <v>0</v>
      </c>
      <c r="G806" s="1" cm="1">
        <f t="array" ref="G806">_xlfn.SWITCH($A$2,"average", AVERAGE(Instances!G806:Instances!G806),"median", MEDIAN(Instances!G806:Instances!G806),"min", MIN(Instances!G806:Instances!G806),"max", MAX(Instances!G806:Instances!G806),"diff", MAX(Instances!G806:Instances!G806)-MIN(Instances!G806:Instances!G806))</f>
        <v>0</v>
      </c>
      <c r="H806" s="1" cm="1">
        <f t="array" ref="H806">_xlfn.SWITCH($A$2,"average", AVERAGE(Instances!H806:Instances!H806),"median", MEDIAN(Instances!H806:Instances!H806),"min", MIN(Instances!H806:Instances!H806),"max", MAX(Instances!H806:Instances!H806),"diff", MAX(Instances!H806:Instances!H806)-MIN(Instances!H806:Instances!H806))</f>
        <v>0</v>
      </c>
      <c r="I806" s="1" cm="1">
        <f t="array" ref="I806">_xlfn.SWITCH($A$2,"average", AVERAGE(Instances!I806:Instances!I806),"median", MEDIAN(Instances!I806:Instances!I806),"min", MIN(Instances!I806:Instances!I806),"max", MAX(Instances!I806:Instances!I806),"diff", MAX(Instances!I806:Instances!I806)-MIN(Instances!I806:Instances!I806))</f>
        <v>0</v>
      </c>
      <c r="J806" s="1" cm="1">
        <f t="array" ref="J806">_xlfn.SWITCH($A$2,"average", AVERAGE(Instances!J806:Instances!J806),"median", MEDIAN(Instances!J806:Instances!J806),"min", MIN(Instances!J806:Instances!J806),"max", MAX(Instances!J806:Instances!J806),"diff", MAX(Instances!J806:Instances!J806)-MIN(Instances!J806:Instances!J806))</f>
        <v>0</v>
      </c>
      <c r="K806" s="1" cm="1">
        <f t="array" ref="K806">_xlfn.SWITCH($A$2,"average", AVERAGE(Instances!K806:Instances!K806),"median", MEDIAN(Instances!K806:Instances!K806),"min", MIN(Instances!K806:Instances!K806),"max", MAX(Instances!K806:Instances!K806),"diff", MAX(Instances!K806:Instances!K806)-MIN(Instances!K806:Instances!K806))</f>
        <v>0</v>
      </c>
      <c r="L806" s="1"/>
      <c r="M806" s="1" cm="1">
        <f t="array" ref="M806">_xlfn.SWITCH($A$2,"average", AVERAGE(Instances!M806:Instances!M806),"median", MEDIAN(Instances!M806:Instances!M806),"min", MIN(Instances!M806:Instances!M806),"max", MAX(Instances!M806:Instances!M806),"diff", MAX(Instances!M806:Instances!M806)-MIN(Instances!M806:Instances!M806))</f>
        <v>0</v>
      </c>
      <c r="N806" s="1" cm="1">
        <f t="array" ref="N806">_xlfn.SWITCH($A$2,"average", AVERAGE(Instances!N806:Instances!N806),"median", MEDIAN(Instances!N806:Instances!N806),"min", MIN(Instances!N806:Instances!N806),"max", MAX(Instances!N806:Instances!N806),"diff", MAX(Instances!N806:Instances!N806)-MIN(Instances!N806:Instances!N806))</f>
        <v>0</v>
      </c>
      <c r="O806" s="1"/>
      <c r="P806" s="1" cm="1">
        <f t="array" ref="P806">_xlfn.SWITCH($A$2,"average", AVERAGE(Instances!P806:Instances!P806),"median", MEDIAN(Instances!P806:Instances!P806),"min", MIN(Instances!P806:Instances!P806),"max", MAX(Instances!P806:Instances!P806),"diff", MAX(Instances!P806:Instances!P806)-MIN(Instances!P806:Instances!P806))</f>
        <v>0</v>
      </c>
      <c r="Q806" s="1" cm="1">
        <f t="array" ref="Q806">_xlfn.SWITCH($A$2,"average", AVERAGE(Instances!Q806:Instances!Q806),"median", MEDIAN(Instances!Q806:Instances!Q806),"min", MIN(Instances!Q806:Instances!Q806),"max", MAX(Instances!Q806:Instances!Q806),"diff", MAX(Instances!Q806:Instances!Q806)-MIN(Instances!Q806:Instances!Q806))</f>
        <v>0</v>
      </c>
      <c r="R806" s="1" cm="1">
        <f t="array" ref="R806">_xlfn.SWITCH($A$2,"average", AVERAGE(Instances!R806:Instances!R806),"median", MEDIAN(Instances!R806:Instances!R806),"min", MIN(Instances!R806:Instances!R806),"max", MAX(Instances!R806:Instances!R806),"diff", MAX(Instances!R806:Instances!R806)-MIN(Instances!R806:Instances!R806))</f>
        <v>0</v>
      </c>
      <c r="S806" s="1">
        <f>MIN($B806)</f>
        <v>0</v>
      </c>
      <c r="T806" s="1">
        <f>MIN($C806)</f>
        <v>0</v>
      </c>
      <c r="U806" s="1">
        <f>MIN($D806)</f>
        <v>0</v>
      </c>
      <c r="V806" s="1">
        <f>MIN($E806)</f>
        <v>0</v>
      </c>
      <c r="W806" s="1">
        <f>MIN($F806)</f>
        <v>0</v>
      </c>
      <c r="X806" s="1">
        <f>MIN($G806)</f>
        <v>0</v>
      </c>
      <c r="Y806" s="1">
        <f>MIN($H806)</f>
        <v>0</v>
      </c>
      <c r="Z806" s="1">
        <f>MIN($I806)</f>
        <v>0</v>
      </c>
      <c r="AA806" s="1">
        <f>MIN($J806)</f>
        <v>0</v>
      </c>
      <c r="AB806" s="1">
        <f>MIN($K806)</f>
        <v>0</v>
      </c>
      <c r="AC806" s="1">
        <f>MIN($M806)</f>
        <v>0</v>
      </c>
      <c r="AD806" s="1">
        <f>MIN($N806)</f>
        <v>0</v>
      </c>
      <c r="AE806" s="1">
        <f>MIN($P806)</f>
        <v>0</v>
      </c>
      <c r="AF806" s="1">
        <f>MIN($Q806)</f>
        <v>0</v>
      </c>
      <c r="AG806" s="1">
        <f>MIN($R806)</f>
        <v>0</v>
      </c>
      <c r="AH806" s="1">
        <f>MEDIAN($B806)</f>
        <v>0</v>
      </c>
      <c r="AI806" s="1">
        <f>MEDIAN($C806)</f>
        <v>0</v>
      </c>
      <c r="AJ806" s="1">
        <f>MEDIAN($D806)</f>
        <v>0</v>
      </c>
      <c r="AK806" s="1">
        <f>MEDIAN($E806)</f>
        <v>0</v>
      </c>
      <c r="AL806" s="1">
        <f>MEDIAN($F806)</f>
        <v>0</v>
      </c>
      <c r="AM806" s="1">
        <f>MEDIAN($G806)</f>
        <v>0</v>
      </c>
      <c r="AN806" s="1">
        <f>MEDIAN($H806)</f>
        <v>0</v>
      </c>
      <c r="AO806" s="1">
        <f>MEDIAN($I806)</f>
        <v>0</v>
      </c>
      <c r="AP806" s="1">
        <f>MEDIAN($J806)</f>
        <v>0</v>
      </c>
      <c r="AQ806" s="1">
        <f>MEDIAN($K806)</f>
        <v>0</v>
      </c>
      <c r="AR806" s="1">
        <f>MEDIAN($M806)</f>
        <v>0</v>
      </c>
      <c r="AS806" s="1">
        <f>MEDIAN($N806)</f>
        <v>0</v>
      </c>
      <c r="AT806" s="1">
        <f>MEDIAN($P806)</f>
        <v>0</v>
      </c>
      <c r="AU806" s="1">
        <f>MEDIAN($Q806)</f>
        <v>0</v>
      </c>
      <c r="AV806" s="1">
        <f>MEDIAN($R806)</f>
        <v>0</v>
      </c>
      <c r="AW806" s="1">
        <f>MAX($B806)</f>
        <v>0</v>
      </c>
      <c r="AX806" s="1">
        <f>MAX($C806)</f>
        <v>0</v>
      </c>
      <c r="AY806" s="1">
        <f>MAX($D806)</f>
        <v>0</v>
      </c>
      <c r="AZ806" s="1">
        <f>MAX($E806)</f>
        <v>0</v>
      </c>
      <c r="BA806" s="1">
        <f>MAX($F806)</f>
        <v>0</v>
      </c>
      <c r="BB806" s="1">
        <f>MAX($G806)</f>
        <v>0</v>
      </c>
      <c r="BC806" s="1">
        <f>MAX($H806)</f>
        <v>0</v>
      </c>
      <c r="BD806" s="1">
        <f>MAX($I806)</f>
        <v>0</v>
      </c>
      <c r="BE806" s="1">
        <f>MAX($J806)</f>
        <v>0</v>
      </c>
      <c r="BF806" s="1">
        <f>MAX($K806)</f>
        <v>0</v>
      </c>
      <c r="BG806" s="1">
        <f>MAX($M806)</f>
        <v>0</v>
      </c>
      <c r="BH806" s="1">
        <f>MAX($N806)</f>
        <v>0</v>
      </c>
      <c r="BI806" s="1">
        <f>MAX($P806)</f>
        <v>0</v>
      </c>
      <c r="BJ806" s="1">
        <f>MAX($Q806)</f>
        <v>0</v>
      </c>
      <c r="BK806" s="1">
        <f>MAX($R806)</f>
        <v>0</v>
      </c>
    </row>
    <row r="807" spans="1:63">
      <c r="A807" s="1" t="s">
        <v>321</v>
      </c>
      <c r="B807" s="1" cm="1">
        <f t="array" ref="B807">_xlfn.SWITCH($A$2,"average", AVERAGE(Instances!B807:Instances!B807),"median", MEDIAN(Instances!B807:Instances!B807),"min", MIN(Instances!B807:Instances!B807),"max", MAX(Instances!B807:Instances!B807),"diff", MAX(Instances!B807:Instances!B807)-MIN(Instances!B807:Instances!B807))</f>
        <v>0</v>
      </c>
      <c r="C807" s="1" cm="1">
        <f t="array" ref="C807">_xlfn.SWITCH($A$2,"average", AVERAGE(Instances!C807:Instances!C807),"median", MEDIAN(Instances!C807:Instances!C807),"min", MIN(Instances!C807:Instances!C807),"max", MAX(Instances!C807:Instances!C807),"diff", MAX(Instances!C807:Instances!C807)-MIN(Instances!C807:Instances!C807))</f>
        <v>0</v>
      </c>
      <c r="D807" s="1" cm="1">
        <f t="array" ref="D807">_xlfn.SWITCH($A$2,"average", AVERAGE(Instances!D807:Instances!D807),"median", MEDIAN(Instances!D807:Instances!D807),"min", MIN(Instances!D807:Instances!D807),"max", MAX(Instances!D807:Instances!D807),"diff", MAX(Instances!D807:Instances!D807)-MIN(Instances!D807:Instances!D807))</f>
        <v>0</v>
      </c>
      <c r="E807" s="1" cm="1">
        <f t="array" ref="E807">_xlfn.SWITCH($A$2,"average", AVERAGE(Instances!E807:Instances!E807),"median", MEDIAN(Instances!E807:Instances!E807),"min", MIN(Instances!E807:Instances!E807),"max", MAX(Instances!E807:Instances!E807),"diff", MAX(Instances!E807:Instances!E807)-MIN(Instances!E807:Instances!E807))</f>
        <v>0</v>
      </c>
      <c r="F807" s="1" cm="1">
        <f t="array" ref="F807">_xlfn.SWITCH($A$2,"average", AVERAGE(Instances!F807:Instances!F807),"median", MEDIAN(Instances!F807:Instances!F807),"min", MIN(Instances!F807:Instances!F807),"max", MAX(Instances!F807:Instances!F807),"diff", MAX(Instances!F807:Instances!F807)-MIN(Instances!F807:Instances!F807))</f>
        <v>0</v>
      </c>
      <c r="G807" s="1" cm="1">
        <f t="array" ref="G807">_xlfn.SWITCH($A$2,"average", AVERAGE(Instances!G807:Instances!G807),"median", MEDIAN(Instances!G807:Instances!G807),"min", MIN(Instances!G807:Instances!G807),"max", MAX(Instances!G807:Instances!G807),"diff", MAX(Instances!G807:Instances!G807)-MIN(Instances!G807:Instances!G807))</f>
        <v>0</v>
      </c>
      <c r="H807" s="1" cm="1">
        <f t="array" ref="H807">_xlfn.SWITCH($A$2,"average", AVERAGE(Instances!H807:Instances!H807),"median", MEDIAN(Instances!H807:Instances!H807),"min", MIN(Instances!H807:Instances!H807),"max", MAX(Instances!H807:Instances!H807),"diff", MAX(Instances!H807:Instances!H807)-MIN(Instances!H807:Instances!H807))</f>
        <v>0</v>
      </c>
      <c r="I807" s="1" cm="1">
        <f t="array" ref="I807">_xlfn.SWITCH($A$2,"average", AVERAGE(Instances!I807:Instances!I807),"median", MEDIAN(Instances!I807:Instances!I807),"min", MIN(Instances!I807:Instances!I807),"max", MAX(Instances!I807:Instances!I807),"diff", MAX(Instances!I807:Instances!I807)-MIN(Instances!I807:Instances!I807))</f>
        <v>0</v>
      </c>
      <c r="J807" s="1" cm="1">
        <f t="array" ref="J807">_xlfn.SWITCH($A$2,"average", AVERAGE(Instances!J807:Instances!J807),"median", MEDIAN(Instances!J807:Instances!J807),"min", MIN(Instances!J807:Instances!J807),"max", MAX(Instances!J807:Instances!J807),"diff", MAX(Instances!J807:Instances!J807)-MIN(Instances!J807:Instances!J807))</f>
        <v>0</v>
      </c>
      <c r="K807" s="1" cm="1">
        <f t="array" ref="K807">_xlfn.SWITCH($A$2,"average", AVERAGE(Instances!K807:Instances!K807),"median", MEDIAN(Instances!K807:Instances!K807),"min", MIN(Instances!K807:Instances!K807),"max", MAX(Instances!K807:Instances!K807),"diff", MAX(Instances!K807:Instances!K807)-MIN(Instances!K807:Instances!K807))</f>
        <v>0</v>
      </c>
      <c r="L807" s="1"/>
      <c r="M807" s="1" cm="1">
        <f t="array" ref="M807">_xlfn.SWITCH($A$2,"average", AVERAGE(Instances!M807:Instances!M807),"median", MEDIAN(Instances!M807:Instances!M807),"min", MIN(Instances!M807:Instances!M807),"max", MAX(Instances!M807:Instances!M807),"diff", MAX(Instances!M807:Instances!M807)-MIN(Instances!M807:Instances!M807))</f>
        <v>0</v>
      </c>
      <c r="N807" s="1" cm="1">
        <f t="array" ref="N807">_xlfn.SWITCH($A$2,"average", AVERAGE(Instances!N807:Instances!N807),"median", MEDIAN(Instances!N807:Instances!N807),"min", MIN(Instances!N807:Instances!N807),"max", MAX(Instances!N807:Instances!N807),"diff", MAX(Instances!N807:Instances!N807)-MIN(Instances!N807:Instances!N807))</f>
        <v>0</v>
      </c>
      <c r="O807" s="1"/>
      <c r="P807" s="1" cm="1">
        <f t="array" ref="P807">_xlfn.SWITCH($A$2,"average", AVERAGE(Instances!P807:Instances!P807),"median", MEDIAN(Instances!P807:Instances!P807),"min", MIN(Instances!P807:Instances!P807),"max", MAX(Instances!P807:Instances!P807),"diff", MAX(Instances!P807:Instances!P807)-MIN(Instances!P807:Instances!P807))</f>
        <v>0</v>
      </c>
      <c r="Q807" s="1" cm="1">
        <f t="array" ref="Q807">_xlfn.SWITCH($A$2,"average", AVERAGE(Instances!Q807:Instances!Q807),"median", MEDIAN(Instances!Q807:Instances!Q807),"min", MIN(Instances!Q807:Instances!Q807),"max", MAX(Instances!Q807:Instances!Q807),"diff", MAX(Instances!Q807:Instances!Q807)-MIN(Instances!Q807:Instances!Q807))</f>
        <v>0</v>
      </c>
      <c r="R807" s="1" cm="1">
        <f t="array" ref="R807">_xlfn.SWITCH($A$2,"average", AVERAGE(Instances!R807:Instances!R807),"median", MEDIAN(Instances!R807:Instances!R807),"min", MIN(Instances!R807:Instances!R807),"max", MAX(Instances!R807:Instances!R807),"diff", MAX(Instances!R807:Instances!R807)-MIN(Instances!R807:Instances!R807))</f>
        <v>0</v>
      </c>
      <c r="S807" s="1">
        <f>MIN($B807)</f>
        <v>0</v>
      </c>
      <c r="T807" s="1">
        <f>MIN($C807)</f>
        <v>0</v>
      </c>
      <c r="U807" s="1">
        <f>MIN($D807)</f>
        <v>0</v>
      </c>
      <c r="V807" s="1">
        <f>MIN($E807)</f>
        <v>0</v>
      </c>
      <c r="W807" s="1">
        <f>MIN($F807)</f>
        <v>0</v>
      </c>
      <c r="X807" s="1">
        <f>MIN($G807)</f>
        <v>0</v>
      </c>
      <c r="Y807" s="1">
        <f>MIN($H807)</f>
        <v>0</v>
      </c>
      <c r="Z807" s="1">
        <f>MIN($I807)</f>
        <v>0</v>
      </c>
      <c r="AA807" s="1">
        <f>MIN($J807)</f>
        <v>0</v>
      </c>
      <c r="AB807" s="1">
        <f>MIN($K807)</f>
        <v>0</v>
      </c>
      <c r="AC807" s="1">
        <f>MIN($M807)</f>
        <v>0</v>
      </c>
      <c r="AD807" s="1">
        <f>MIN($N807)</f>
        <v>0</v>
      </c>
      <c r="AE807" s="1">
        <f>MIN($P807)</f>
        <v>0</v>
      </c>
      <c r="AF807" s="1">
        <f>MIN($Q807)</f>
        <v>0</v>
      </c>
      <c r="AG807" s="1">
        <f>MIN($R807)</f>
        <v>0</v>
      </c>
      <c r="AH807" s="1">
        <f>MEDIAN($B807)</f>
        <v>0</v>
      </c>
      <c r="AI807" s="1">
        <f>MEDIAN($C807)</f>
        <v>0</v>
      </c>
      <c r="AJ807" s="1">
        <f>MEDIAN($D807)</f>
        <v>0</v>
      </c>
      <c r="AK807" s="1">
        <f>MEDIAN($E807)</f>
        <v>0</v>
      </c>
      <c r="AL807" s="1">
        <f>MEDIAN($F807)</f>
        <v>0</v>
      </c>
      <c r="AM807" s="1">
        <f>MEDIAN($G807)</f>
        <v>0</v>
      </c>
      <c r="AN807" s="1">
        <f>MEDIAN($H807)</f>
        <v>0</v>
      </c>
      <c r="AO807" s="1">
        <f>MEDIAN($I807)</f>
        <v>0</v>
      </c>
      <c r="AP807" s="1">
        <f>MEDIAN($J807)</f>
        <v>0</v>
      </c>
      <c r="AQ807" s="1">
        <f>MEDIAN($K807)</f>
        <v>0</v>
      </c>
      <c r="AR807" s="1">
        <f>MEDIAN($M807)</f>
        <v>0</v>
      </c>
      <c r="AS807" s="1">
        <f>MEDIAN($N807)</f>
        <v>0</v>
      </c>
      <c r="AT807" s="1">
        <f>MEDIAN($P807)</f>
        <v>0</v>
      </c>
      <c r="AU807" s="1">
        <f>MEDIAN($Q807)</f>
        <v>0</v>
      </c>
      <c r="AV807" s="1">
        <f>MEDIAN($R807)</f>
        <v>0</v>
      </c>
      <c r="AW807" s="1">
        <f>MAX($B807)</f>
        <v>0</v>
      </c>
      <c r="AX807" s="1">
        <f>MAX($C807)</f>
        <v>0</v>
      </c>
      <c r="AY807" s="1">
        <f>MAX($D807)</f>
        <v>0</v>
      </c>
      <c r="AZ807" s="1">
        <f>MAX($E807)</f>
        <v>0</v>
      </c>
      <c r="BA807" s="1">
        <f>MAX($F807)</f>
        <v>0</v>
      </c>
      <c r="BB807" s="1">
        <f>MAX($G807)</f>
        <v>0</v>
      </c>
      <c r="BC807" s="1">
        <f>MAX($H807)</f>
        <v>0</v>
      </c>
      <c r="BD807" s="1">
        <f>MAX($I807)</f>
        <v>0</v>
      </c>
      <c r="BE807" s="1">
        <f>MAX($J807)</f>
        <v>0</v>
      </c>
      <c r="BF807" s="1">
        <f>MAX($K807)</f>
        <v>0</v>
      </c>
      <c r="BG807" s="1">
        <f>MAX($M807)</f>
        <v>0</v>
      </c>
      <c r="BH807" s="1">
        <f>MAX($N807)</f>
        <v>0</v>
      </c>
      <c r="BI807" s="1">
        <f>MAX($P807)</f>
        <v>0</v>
      </c>
      <c r="BJ807" s="1">
        <f>MAX($Q807)</f>
        <v>0</v>
      </c>
      <c r="BK807" s="1">
        <f>MAX($R807)</f>
        <v>0</v>
      </c>
    </row>
    <row r="808" spans="1:63">
      <c r="A808" s="1" t="s">
        <v>322</v>
      </c>
      <c r="B808" s="1" cm="1">
        <f t="array" ref="B808">_xlfn.SWITCH($A$2,"average", AVERAGE(Instances!B808:Instances!B808),"median", MEDIAN(Instances!B808:Instances!B808),"min", MIN(Instances!B808:Instances!B808),"max", MAX(Instances!B808:Instances!B808),"diff", MAX(Instances!B808:Instances!B808)-MIN(Instances!B808:Instances!B808))</f>
        <v>0</v>
      </c>
      <c r="C808" s="1" cm="1">
        <f t="array" ref="C808">_xlfn.SWITCH($A$2,"average", AVERAGE(Instances!C808:Instances!C808),"median", MEDIAN(Instances!C808:Instances!C808),"min", MIN(Instances!C808:Instances!C808),"max", MAX(Instances!C808:Instances!C808),"diff", MAX(Instances!C808:Instances!C808)-MIN(Instances!C808:Instances!C808))</f>
        <v>0</v>
      </c>
      <c r="D808" s="1" cm="1">
        <f t="array" ref="D808">_xlfn.SWITCH($A$2,"average", AVERAGE(Instances!D808:Instances!D808),"median", MEDIAN(Instances!D808:Instances!D808),"min", MIN(Instances!D808:Instances!D808),"max", MAX(Instances!D808:Instances!D808),"diff", MAX(Instances!D808:Instances!D808)-MIN(Instances!D808:Instances!D808))</f>
        <v>0</v>
      </c>
      <c r="E808" s="1" cm="1">
        <f t="array" ref="E808">_xlfn.SWITCH($A$2,"average", AVERAGE(Instances!E808:Instances!E808),"median", MEDIAN(Instances!E808:Instances!E808),"min", MIN(Instances!E808:Instances!E808),"max", MAX(Instances!E808:Instances!E808),"diff", MAX(Instances!E808:Instances!E808)-MIN(Instances!E808:Instances!E808))</f>
        <v>0</v>
      </c>
      <c r="F808" s="1" cm="1">
        <f t="array" ref="F808">_xlfn.SWITCH($A$2,"average", AVERAGE(Instances!F808:Instances!F808),"median", MEDIAN(Instances!F808:Instances!F808),"min", MIN(Instances!F808:Instances!F808),"max", MAX(Instances!F808:Instances!F808),"diff", MAX(Instances!F808:Instances!F808)-MIN(Instances!F808:Instances!F808))</f>
        <v>0</v>
      </c>
      <c r="G808" s="1" cm="1">
        <f t="array" ref="G808">_xlfn.SWITCH($A$2,"average", AVERAGE(Instances!G808:Instances!G808),"median", MEDIAN(Instances!G808:Instances!G808),"min", MIN(Instances!G808:Instances!G808),"max", MAX(Instances!G808:Instances!G808),"diff", MAX(Instances!G808:Instances!G808)-MIN(Instances!G808:Instances!G808))</f>
        <v>0</v>
      </c>
      <c r="H808" s="1" cm="1">
        <f t="array" ref="H808">_xlfn.SWITCH($A$2,"average", AVERAGE(Instances!H808:Instances!H808),"median", MEDIAN(Instances!H808:Instances!H808),"min", MIN(Instances!H808:Instances!H808),"max", MAX(Instances!H808:Instances!H808),"diff", MAX(Instances!H808:Instances!H808)-MIN(Instances!H808:Instances!H808))</f>
        <v>0</v>
      </c>
      <c r="I808" s="1" cm="1">
        <f t="array" ref="I808">_xlfn.SWITCH($A$2,"average", AVERAGE(Instances!I808:Instances!I808),"median", MEDIAN(Instances!I808:Instances!I808),"min", MIN(Instances!I808:Instances!I808),"max", MAX(Instances!I808:Instances!I808),"diff", MAX(Instances!I808:Instances!I808)-MIN(Instances!I808:Instances!I808))</f>
        <v>0</v>
      </c>
      <c r="J808" s="1" cm="1">
        <f t="array" ref="J808">_xlfn.SWITCH($A$2,"average", AVERAGE(Instances!J808:Instances!J808),"median", MEDIAN(Instances!J808:Instances!J808),"min", MIN(Instances!J808:Instances!J808),"max", MAX(Instances!J808:Instances!J808),"diff", MAX(Instances!J808:Instances!J808)-MIN(Instances!J808:Instances!J808))</f>
        <v>0</v>
      </c>
      <c r="K808" s="1" cm="1">
        <f t="array" ref="K808">_xlfn.SWITCH($A$2,"average", AVERAGE(Instances!K808:Instances!K808),"median", MEDIAN(Instances!K808:Instances!K808),"min", MIN(Instances!K808:Instances!K808),"max", MAX(Instances!K808:Instances!K808),"diff", MAX(Instances!K808:Instances!K808)-MIN(Instances!K808:Instances!K808))</f>
        <v>0</v>
      </c>
      <c r="L808" s="1"/>
      <c r="M808" s="1" cm="1">
        <f t="array" ref="M808">_xlfn.SWITCH($A$2,"average", AVERAGE(Instances!M808:Instances!M808),"median", MEDIAN(Instances!M808:Instances!M808),"min", MIN(Instances!M808:Instances!M808),"max", MAX(Instances!M808:Instances!M808),"diff", MAX(Instances!M808:Instances!M808)-MIN(Instances!M808:Instances!M808))</f>
        <v>0</v>
      </c>
      <c r="N808" s="1" cm="1">
        <f t="array" ref="N808">_xlfn.SWITCH($A$2,"average", AVERAGE(Instances!N808:Instances!N808),"median", MEDIAN(Instances!N808:Instances!N808),"min", MIN(Instances!N808:Instances!N808),"max", MAX(Instances!N808:Instances!N808),"diff", MAX(Instances!N808:Instances!N808)-MIN(Instances!N808:Instances!N808))</f>
        <v>0</v>
      </c>
      <c r="O808" s="1"/>
      <c r="P808" s="1" cm="1">
        <f t="array" ref="P808">_xlfn.SWITCH($A$2,"average", AVERAGE(Instances!P808:Instances!P808),"median", MEDIAN(Instances!P808:Instances!P808),"min", MIN(Instances!P808:Instances!P808),"max", MAX(Instances!P808:Instances!P808),"diff", MAX(Instances!P808:Instances!P808)-MIN(Instances!P808:Instances!P808))</f>
        <v>0</v>
      </c>
      <c r="Q808" s="1" cm="1">
        <f t="array" ref="Q808">_xlfn.SWITCH($A$2,"average", AVERAGE(Instances!Q808:Instances!Q808),"median", MEDIAN(Instances!Q808:Instances!Q808),"min", MIN(Instances!Q808:Instances!Q808),"max", MAX(Instances!Q808:Instances!Q808),"diff", MAX(Instances!Q808:Instances!Q808)-MIN(Instances!Q808:Instances!Q808))</f>
        <v>0</v>
      </c>
      <c r="R808" s="1" cm="1">
        <f t="array" ref="R808">_xlfn.SWITCH($A$2,"average", AVERAGE(Instances!R808:Instances!R808),"median", MEDIAN(Instances!R808:Instances!R808),"min", MIN(Instances!R808:Instances!R808),"max", MAX(Instances!R808:Instances!R808),"diff", MAX(Instances!R808:Instances!R808)-MIN(Instances!R808:Instances!R808))</f>
        <v>0</v>
      </c>
      <c r="S808" s="1">
        <f>MIN($B808)</f>
        <v>0</v>
      </c>
      <c r="T808" s="1">
        <f>MIN($C808)</f>
        <v>0</v>
      </c>
      <c r="U808" s="1">
        <f>MIN($D808)</f>
        <v>0</v>
      </c>
      <c r="V808" s="1">
        <f>MIN($E808)</f>
        <v>0</v>
      </c>
      <c r="W808" s="1">
        <f>MIN($F808)</f>
        <v>0</v>
      </c>
      <c r="X808" s="1">
        <f>MIN($G808)</f>
        <v>0</v>
      </c>
      <c r="Y808" s="1">
        <f>MIN($H808)</f>
        <v>0</v>
      </c>
      <c r="Z808" s="1">
        <f>MIN($I808)</f>
        <v>0</v>
      </c>
      <c r="AA808" s="1">
        <f>MIN($J808)</f>
        <v>0</v>
      </c>
      <c r="AB808" s="1">
        <f>MIN($K808)</f>
        <v>0</v>
      </c>
      <c r="AC808" s="1">
        <f>MIN($M808)</f>
        <v>0</v>
      </c>
      <c r="AD808" s="1">
        <f>MIN($N808)</f>
        <v>0</v>
      </c>
      <c r="AE808" s="1">
        <f>MIN($P808)</f>
        <v>0</v>
      </c>
      <c r="AF808" s="1">
        <f>MIN($Q808)</f>
        <v>0</v>
      </c>
      <c r="AG808" s="1">
        <f>MIN($R808)</f>
        <v>0</v>
      </c>
      <c r="AH808" s="1">
        <f>MEDIAN($B808)</f>
        <v>0</v>
      </c>
      <c r="AI808" s="1">
        <f>MEDIAN($C808)</f>
        <v>0</v>
      </c>
      <c r="AJ808" s="1">
        <f>MEDIAN($D808)</f>
        <v>0</v>
      </c>
      <c r="AK808" s="1">
        <f>MEDIAN($E808)</f>
        <v>0</v>
      </c>
      <c r="AL808" s="1">
        <f>MEDIAN($F808)</f>
        <v>0</v>
      </c>
      <c r="AM808" s="1">
        <f>MEDIAN($G808)</f>
        <v>0</v>
      </c>
      <c r="AN808" s="1">
        <f>MEDIAN($H808)</f>
        <v>0</v>
      </c>
      <c r="AO808" s="1">
        <f>MEDIAN($I808)</f>
        <v>0</v>
      </c>
      <c r="AP808" s="1">
        <f>MEDIAN($J808)</f>
        <v>0</v>
      </c>
      <c r="AQ808" s="1">
        <f>MEDIAN($K808)</f>
        <v>0</v>
      </c>
      <c r="AR808" s="1">
        <f>MEDIAN($M808)</f>
        <v>0</v>
      </c>
      <c r="AS808" s="1">
        <f>MEDIAN($N808)</f>
        <v>0</v>
      </c>
      <c r="AT808" s="1">
        <f>MEDIAN($P808)</f>
        <v>0</v>
      </c>
      <c r="AU808" s="1">
        <f>MEDIAN($Q808)</f>
        <v>0</v>
      </c>
      <c r="AV808" s="1">
        <f>MEDIAN($R808)</f>
        <v>0</v>
      </c>
      <c r="AW808" s="1">
        <f>MAX($B808)</f>
        <v>0</v>
      </c>
      <c r="AX808" s="1">
        <f>MAX($C808)</f>
        <v>0</v>
      </c>
      <c r="AY808" s="1">
        <f>MAX($D808)</f>
        <v>0</v>
      </c>
      <c r="AZ808" s="1">
        <f>MAX($E808)</f>
        <v>0</v>
      </c>
      <c r="BA808" s="1">
        <f>MAX($F808)</f>
        <v>0</v>
      </c>
      <c r="BB808" s="1">
        <f>MAX($G808)</f>
        <v>0</v>
      </c>
      <c r="BC808" s="1">
        <f>MAX($H808)</f>
        <v>0</v>
      </c>
      <c r="BD808" s="1">
        <f>MAX($I808)</f>
        <v>0</v>
      </c>
      <c r="BE808" s="1">
        <f>MAX($J808)</f>
        <v>0</v>
      </c>
      <c r="BF808" s="1">
        <f>MAX($K808)</f>
        <v>0</v>
      </c>
      <c r="BG808" s="1">
        <f>MAX($M808)</f>
        <v>0</v>
      </c>
      <c r="BH808" s="1">
        <f>MAX($N808)</f>
        <v>0</v>
      </c>
      <c r="BI808" s="1">
        <f>MAX($P808)</f>
        <v>0</v>
      </c>
      <c r="BJ808" s="1">
        <f>MAX($Q808)</f>
        <v>0</v>
      </c>
      <c r="BK808" s="1">
        <f>MAX($R808)</f>
        <v>0</v>
      </c>
    </row>
    <row r="809" spans="1:63">
      <c r="A809" s="1" t="s">
        <v>323</v>
      </c>
      <c r="B809" s="1" cm="1">
        <f t="array" ref="B809">_xlfn.SWITCH($A$2,"average", AVERAGE(Instances!B809:Instances!B809),"median", MEDIAN(Instances!B809:Instances!B809),"min", MIN(Instances!B809:Instances!B809),"max", MAX(Instances!B809:Instances!B809),"diff", MAX(Instances!B809:Instances!B809)-MIN(Instances!B809:Instances!B809))</f>
        <v>0</v>
      </c>
      <c r="C809" s="1" cm="1">
        <f t="array" ref="C809">_xlfn.SWITCH($A$2,"average", AVERAGE(Instances!C809:Instances!C809),"median", MEDIAN(Instances!C809:Instances!C809),"min", MIN(Instances!C809:Instances!C809),"max", MAX(Instances!C809:Instances!C809),"diff", MAX(Instances!C809:Instances!C809)-MIN(Instances!C809:Instances!C809))</f>
        <v>0</v>
      </c>
      <c r="D809" s="1" cm="1">
        <f t="array" ref="D809">_xlfn.SWITCH($A$2,"average", AVERAGE(Instances!D809:Instances!D809),"median", MEDIAN(Instances!D809:Instances!D809),"min", MIN(Instances!D809:Instances!D809),"max", MAX(Instances!D809:Instances!D809),"diff", MAX(Instances!D809:Instances!D809)-MIN(Instances!D809:Instances!D809))</f>
        <v>0</v>
      </c>
      <c r="E809" s="1" cm="1">
        <f t="array" ref="E809">_xlfn.SWITCH($A$2,"average", AVERAGE(Instances!E809:Instances!E809),"median", MEDIAN(Instances!E809:Instances!E809),"min", MIN(Instances!E809:Instances!E809),"max", MAX(Instances!E809:Instances!E809),"diff", MAX(Instances!E809:Instances!E809)-MIN(Instances!E809:Instances!E809))</f>
        <v>0</v>
      </c>
      <c r="F809" s="1" cm="1">
        <f t="array" ref="F809">_xlfn.SWITCH($A$2,"average", AVERAGE(Instances!F809:Instances!F809),"median", MEDIAN(Instances!F809:Instances!F809),"min", MIN(Instances!F809:Instances!F809),"max", MAX(Instances!F809:Instances!F809),"diff", MAX(Instances!F809:Instances!F809)-MIN(Instances!F809:Instances!F809))</f>
        <v>0</v>
      </c>
      <c r="G809" s="1" cm="1">
        <f t="array" ref="G809">_xlfn.SWITCH($A$2,"average", AVERAGE(Instances!G809:Instances!G809),"median", MEDIAN(Instances!G809:Instances!G809),"min", MIN(Instances!G809:Instances!G809),"max", MAX(Instances!G809:Instances!G809),"diff", MAX(Instances!G809:Instances!G809)-MIN(Instances!G809:Instances!G809))</f>
        <v>0</v>
      </c>
      <c r="H809" s="1" cm="1">
        <f t="array" ref="H809">_xlfn.SWITCH($A$2,"average", AVERAGE(Instances!H809:Instances!H809),"median", MEDIAN(Instances!H809:Instances!H809),"min", MIN(Instances!H809:Instances!H809),"max", MAX(Instances!H809:Instances!H809),"diff", MAX(Instances!H809:Instances!H809)-MIN(Instances!H809:Instances!H809))</f>
        <v>0</v>
      </c>
      <c r="I809" s="1" cm="1">
        <f t="array" ref="I809">_xlfn.SWITCH($A$2,"average", AVERAGE(Instances!I809:Instances!I809),"median", MEDIAN(Instances!I809:Instances!I809),"min", MIN(Instances!I809:Instances!I809),"max", MAX(Instances!I809:Instances!I809),"diff", MAX(Instances!I809:Instances!I809)-MIN(Instances!I809:Instances!I809))</f>
        <v>0</v>
      </c>
      <c r="J809" s="1" cm="1">
        <f t="array" ref="J809">_xlfn.SWITCH($A$2,"average", AVERAGE(Instances!J809:Instances!J809),"median", MEDIAN(Instances!J809:Instances!J809),"min", MIN(Instances!J809:Instances!J809),"max", MAX(Instances!J809:Instances!J809),"diff", MAX(Instances!J809:Instances!J809)-MIN(Instances!J809:Instances!J809))</f>
        <v>0</v>
      </c>
      <c r="K809" s="1" cm="1">
        <f t="array" ref="K809">_xlfn.SWITCH($A$2,"average", AVERAGE(Instances!K809:Instances!K809),"median", MEDIAN(Instances!K809:Instances!K809),"min", MIN(Instances!K809:Instances!K809),"max", MAX(Instances!K809:Instances!K809),"diff", MAX(Instances!K809:Instances!K809)-MIN(Instances!K809:Instances!K809))</f>
        <v>0</v>
      </c>
      <c r="L809" s="1"/>
      <c r="M809" s="1" cm="1">
        <f t="array" ref="M809">_xlfn.SWITCH($A$2,"average", AVERAGE(Instances!M809:Instances!M809),"median", MEDIAN(Instances!M809:Instances!M809),"min", MIN(Instances!M809:Instances!M809),"max", MAX(Instances!M809:Instances!M809),"diff", MAX(Instances!M809:Instances!M809)-MIN(Instances!M809:Instances!M809))</f>
        <v>0</v>
      </c>
      <c r="N809" s="1" cm="1">
        <f t="array" ref="N809">_xlfn.SWITCH($A$2,"average", AVERAGE(Instances!N809:Instances!N809),"median", MEDIAN(Instances!N809:Instances!N809),"min", MIN(Instances!N809:Instances!N809),"max", MAX(Instances!N809:Instances!N809),"diff", MAX(Instances!N809:Instances!N809)-MIN(Instances!N809:Instances!N809))</f>
        <v>0</v>
      </c>
      <c r="O809" s="1"/>
      <c r="P809" s="1" cm="1">
        <f t="array" ref="P809">_xlfn.SWITCH($A$2,"average", AVERAGE(Instances!P809:Instances!P809),"median", MEDIAN(Instances!P809:Instances!P809),"min", MIN(Instances!P809:Instances!P809),"max", MAX(Instances!P809:Instances!P809),"diff", MAX(Instances!P809:Instances!P809)-MIN(Instances!P809:Instances!P809))</f>
        <v>0</v>
      </c>
      <c r="Q809" s="1" cm="1">
        <f t="array" ref="Q809">_xlfn.SWITCH($A$2,"average", AVERAGE(Instances!Q809:Instances!Q809),"median", MEDIAN(Instances!Q809:Instances!Q809),"min", MIN(Instances!Q809:Instances!Q809),"max", MAX(Instances!Q809:Instances!Q809),"diff", MAX(Instances!Q809:Instances!Q809)-MIN(Instances!Q809:Instances!Q809))</f>
        <v>0</v>
      </c>
      <c r="R809" s="1" cm="1">
        <f t="array" ref="R809">_xlfn.SWITCH($A$2,"average", AVERAGE(Instances!R809:Instances!R809),"median", MEDIAN(Instances!R809:Instances!R809),"min", MIN(Instances!R809:Instances!R809),"max", MAX(Instances!R809:Instances!R809),"diff", MAX(Instances!R809:Instances!R809)-MIN(Instances!R809:Instances!R809))</f>
        <v>0</v>
      </c>
      <c r="S809" s="1">
        <f>MIN($B809)</f>
        <v>0</v>
      </c>
      <c r="T809" s="1">
        <f>MIN($C809)</f>
        <v>0</v>
      </c>
      <c r="U809" s="1">
        <f>MIN($D809)</f>
        <v>0</v>
      </c>
      <c r="V809" s="1">
        <f>MIN($E809)</f>
        <v>0</v>
      </c>
      <c r="W809" s="1">
        <f>MIN($F809)</f>
        <v>0</v>
      </c>
      <c r="X809" s="1">
        <f>MIN($G809)</f>
        <v>0</v>
      </c>
      <c r="Y809" s="1">
        <f>MIN($H809)</f>
        <v>0</v>
      </c>
      <c r="Z809" s="1">
        <f>MIN($I809)</f>
        <v>0</v>
      </c>
      <c r="AA809" s="1">
        <f>MIN($J809)</f>
        <v>0</v>
      </c>
      <c r="AB809" s="1">
        <f>MIN($K809)</f>
        <v>0</v>
      </c>
      <c r="AC809" s="1">
        <f>MIN($M809)</f>
        <v>0</v>
      </c>
      <c r="AD809" s="1">
        <f>MIN($N809)</f>
        <v>0</v>
      </c>
      <c r="AE809" s="1">
        <f>MIN($P809)</f>
        <v>0</v>
      </c>
      <c r="AF809" s="1">
        <f>MIN($Q809)</f>
        <v>0</v>
      </c>
      <c r="AG809" s="1">
        <f>MIN($R809)</f>
        <v>0</v>
      </c>
      <c r="AH809" s="1">
        <f>MEDIAN($B809)</f>
        <v>0</v>
      </c>
      <c r="AI809" s="1">
        <f>MEDIAN($C809)</f>
        <v>0</v>
      </c>
      <c r="AJ809" s="1">
        <f>MEDIAN($D809)</f>
        <v>0</v>
      </c>
      <c r="AK809" s="1">
        <f>MEDIAN($E809)</f>
        <v>0</v>
      </c>
      <c r="AL809" s="1">
        <f>MEDIAN($F809)</f>
        <v>0</v>
      </c>
      <c r="AM809" s="1">
        <f>MEDIAN($G809)</f>
        <v>0</v>
      </c>
      <c r="AN809" s="1">
        <f>MEDIAN($H809)</f>
        <v>0</v>
      </c>
      <c r="AO809" s="1">
        <f>MEDIAN($I809)</f>
        <v>0</v>
      </c>
      <c r="AP809" s="1">
        <f>MEDIAN($J809)</f>
        <v>0</v>
      </c>
      <c r="AQ809" s="1">
        <f>MEDIAN($K809)</f>
        <v>0</v>
      </c>
      <c r="AR809" s="1">
        <f>MEDIAN($M809)</f>
        <v>0</v>
      </c>
      <c r="AS809" s="1">
        <f>MEDIAN($N809)</f>
        <v>0</v>
      </c>
      <c r="AT809" s="1">
        <f>MEDIAN($P809)</f>
        <v>0</v>
      </c>
      <c r="AU809" s="1">
        <f>MEDIAN($Q809)</f>
        <v>0</v>
      </c>
      <c r="AV809" s="1">
        <f>MEDIAN($R809)</f>
        <v>0</v>
      </c>
      <c r="AW809" s="1">
        <f>MAX($B809)</f>
        <v>0</v>
      </c>
      <c r="AX809" s="1">
        <f>MAX($C809)</f>
        <v>0</v>
      </c>
      <c r="AY809" s="1">
        <f>MAX($D809)</f>
        <v>0</v>
      </c>
      <c r="AZ809" s="1">
        <f>MAX($E809)</f>
        <v>0</v>
      </c>
      <c r="BA809" s="1">
        <f>MAX($F809)</f>
        <v>0</v>
      </c>
      <c r="BB809" s="1">
        <f>MAX($G809)</f>
        <v>0</v>
      </c>
      <c r="BC809" s="1">
        <f>MAX($H809)</f>
        <v>0</v>
      </c>
      <c r="BD809" s="1">
        <f>MAX($I809)</f>
        <v>0</v>
      </c>
      <c r="BE809" s="1">
        <f>MAX($J809)</f>
        <v>0</v>
      </c>
      <c r="BF809" s="1">
        <f>MAX($K809)</f>
        <v>0</v>
      </c>
      <c r="BG809" s="1">
        <f>MAX($M809)</f>
        <v>0</v>
      </c>
      <c r="BH809" s="1">
        <f>MAX($N809)</f>
        <v>0</v>
      </c>
      <c r="BI809" s="1">
        <f>MAX($P809)</f>
        <v>0</v>
      </c>
      <c r="BJ809" s="1">
        <f>MAX($Q809)</f>
        <v>0</v>
      </c>
      <c r="BK809" s="1">
        <f>MAX($R809)</f>
        <v>0</v>
      </c>
    </row>
    <row r="810" spans="1:63">
      <c r="A810" s="1" t="s">
        <v>324</v>
      </c>
      <c r="B810" s="1" cm="1">
        <f t="array" ref="B810">_xlfn.SWITCH($A$2,"average", AVERAGE(Instances!B810:Instances!B810),"median", MEDIAN(Instances!B810:Instances!B810),"min", MIN(Instances!B810:Instances!B810),"max", MAX(Instances!B810:Instances!B810),"diff", MAX(Instances!B810:Instances!B810)-MIN(Instances!B810:Instances!B810))</f>
        <v>0</v>
      </c>
      <c r="C810" s="1" cm="1">
        <f t="array" ref="C810">_xlfn.SWITCH($A$2,"average", AVERAGE(Instances!C810:Instances!C810),"median", MEDIAN(Instances!C810:Instances!C810),"min", MIN(Instances!C810:Instances!C810),"max", MAX(Instances!C810:Instances!C810),"diff", MAX(Instances!C810:Instances!C810)-MIN(Instances!C810:Instances!C810))</f>
        <v>0</v>
      </c>
      <c r="D810" s="1" cm="1">
        <f t="array" ref="D810">_xlfn.SWITCH($A$2,"average", AVERAGE(Instances!D810:Instances!D810),"median", MEDIAN(Instances!D810:Instances!D810),"min", MIN(Instances!D810:Instances!D810),"max", MAX(Instances!D810:Instances!D810),"diff", MAX(Instances!D810:Instances!D810)-MIN(Instances!D810:Instances!D810))</f>
        <v>0</v>
      </c>
      <c r="E810" s="1" cm="1">
        <f t="array" ref="E810">_xlfn.SWITCH($A$2,"average", AVERAGE(Instances!E810:Instances!E810),"median", MEDIAN(Instances!E810:Instances!E810),"min", MIN(Instances!E810:Instances!E810),"max", MAX(Instances!E810:Instances!E810),"diff", MAX(Instances!E810:Instances!E810)-MIN(Instances!E810:Instances!E810))</f>
        <v>0</v>
      </c>
      <c r="F810" s="1" cm="1">
        <f t="array" ref="F810">_xlfn.SWITCH($A$2,"average", AVERAGE(Instances!F810:Instances!F810),"median", MEDIAN(Instances!F810:Instances!F810),"min", MIN(Instances!F810:Instances!F810),"max", MAX(Instances!F810:Instances!F810),"diff", MAX(Instances!F810:Instances!F810)-MIN(Instances!F810:Instances!F810))</f>
        <v>0</v>
      </c>
      <c r="G810" s="1" cm="1">
        <f t="array" ref="G810">_xlfn.SWITCH($A$2,"average", AVERAGE(Instances!G810:Instances!G810),"median", MEDIAN(Instances!G810:Instances!G810),"min", MIN(Instances!G810:Instances!G810),"max", MAX(Instances!G810:Instances!G810),"diff", MAX(Instances!G810:Instances!G810)-MIN(Instances!G810:Instances!G810))</f>
        <v>0</v>
      </c>
      <c r="H810" s="1" cm="1">
        <f t="array" ref="H810">_xlfn.SWITCH($A$2,"average", AVERAGE(Instances!H810:Instances!H810),"median", MEDIAN(Instances!H810:Instances!H810),"min", MIN(Instances!H810:Instances!H810),"max", MAX(Instances!H810:Instances!H810),"diff", MAX(Instances!H810:Instances!H810)-MIN(Instances!H810:Instances!H810))</f>
        <v>0</v>
      </c>
      <c r="I810" s="1" cm="1">
        <f t="array" ref="I810">_xlfn.SWITCH($A$2,"average", AVERAGE(Instances!I810:Instances!I810),"median", MEDIAN(Instances!I810:Instances!I810),"min", MIN(Instances!I810:Instances!I810),"max", MAX(Instances!I810:Instances!I810),"diff", MAX(Instances!I810:Instances!I810)-MIN(Instances!I810:Instances!I810))</f>
        <v>0</v>
      </c>
      <c r="J810" s="1" cm="1">
        <f t="array" ref="J810">_xlfn.SWITCH($A$2,"average", AVERAGE(Instances!J810:Instances!J810),"median", MEDIAN(Instances!J810:Instances!J810),"min", MIN(Instances!J810:Instances!J810),"max", MAX(Instances!J810:Instances!J810),"diff", MAX(Instances!J810:Instances!J810)-MIN(Instances!J810:Instances!J810))</f>
        <v>0</v>
      </c>
      <c r="K810" s="1" cm="1">
        <f t="array" ref="K810">_xlfn.SWITCH($A$2,"average", AVERAGE(Instances!K810:Instances!K810),"median", MEDIAN(Instances!K810:Instances!K810),"min", MIN(Instances!K810:Instances!K810),"max", MAX(Instances!K810:Instances!K810),"diff", MAX(Instances!K810:Instances!K810)-MIN(Instances!K810:Instances!K810))</f>
        <v>0</v>
      </c>
      <c r="L810" s="1"/>
      <c r="M810" s="1" cm="1">
        <f t="array" ref="M810">_xlfn.SWITCH($A$2,"average", AVERAGE(Instances!M810:Instances!M810),"median", MEDIAN(Instances!M810:Instances!M810),"min", MIN(Instances!M810:Instances!M810),"max", MAX(Instances!M810:Instances!M810),"diff", MAX(Instances!M810:Instances!M810)-MIN(Instances!M810:Instances!M810))</f>
        <v>0</v>
      </c>
      <c r="N810" s="1" cm="1">
        <f t="array" ref="N810">_xlfn.SWITCH($A$2,"average", AVERAGE(Instances!N810:Instances!N810),"median", MEDIAN(Instances!N810:Instances!N810),"min", MIN(Instances!N810:Instances!N810),"max", MAX(Instances!N810:Instances!N810),"diff", MAX(Instances!N810:Instances!N810)-MIN(Instances!N810:Instances!N810))</f>
        <v>0</v>
      </c>
      <c r="O810" s="1"/>
      <c r="P810" s="1" cm="1">
        <f t="array" ref="P810">_xlfn.SWITCH($A$2,"average", AVERAGE(Instances!P810:Instances!P810),"median", MEDIAN(Instances!P810:Instances!P810),"min", MIN(Instances!P810:Instances!P810),"max", MAX(Instances!P810:Instances!P810),"diff", MAX(Instances!P810:Instances!P810)-MIN(Instances!P810:Instances!P810))</f>
        <v>0</v>
      </c>
      <c r="Q810" s="1" cm="1">
        <f t="array" ref="Q810">_xlfn.SWITCH($A$2,"average", AVERAGE(Instances!Q810:Instances!Q810),"median", MEDIAN(Instances!Q810:Instances!Q810),"min", MIN(Instances!Q810:Instances!Q810),"max", MAX(Instances!Q810:Instances!Q810),"diff", MAX(Instances!Q810:Instances!Q810)-MIN(Instances!Q810:Instances!Q810))</f>
        <v>0</v>
      </c>
      <c r="R810" s="1" cm="1">
        <f t="array" ref="R810">_xlfn.SWITCH($A$2,"average", AVERAGE(Instances!R810:Instances!R810),"median", MEDIAN(Instances!R810:Instances!R810),"min", MIN(Instances!R810:Instances!R810),"max", MAX(Instances!R810:Instances!R810),"diff", MAX(Instances!R810:Instances!R810)-MIN(Instances!R810:Instances!R810))</f>
        <v>0</v>
      </c>
      <c r="S810" s="1">
        <f>MIN($B810)</f>
        <v>0</v>
      </c>
      <c r="T810" s="1">
        <f>MIN($C810)</f>
        <v>0</v>
      </c>
      <c r="U810" s="1">
        <f>MIN($D810)</f>
        <v>0</v>
      </c>
      <c r="V810" s="1">
        <f>MIN($E810)</f>
        <v>0</v>
      </c>
      <c r="W810" s="1">
        <f>MIN($F810)</f>
        <v>0</v>
      </c>
      <c r="X810" s="1">
        <f>MIN($G810)</f>
        <v>0</v>
      </c>
      <c r="Y810" s="1">
        <f>MIN($H810)</f>
        <v>0</v>
      </c>
      <c r="Z810" s="1">
        <f>MIN($I810)</f>
        <v>0</v>
      </c>
      <c r="AA810" s="1">
        <f>MIN($J810)</f>
        <v>0</v>
      </c>
      <c r="AB810" s="1">
        <f>MIN($K810)</f>
        <v>0</v>
      </c>
      <c r="AC810" s="1">
        <f>MIN($M810)</f>
        <v>0</v>
      </c>
      <c r="AD810" s="1">
        <f>MIN($N810)</f>
        <v>0</v>
      </c>
      <c r="AE810" s="1">
        <f>MIN($P810)</f>
        <v>0</v>
      </c>
      <c r="AF810" s="1">
        <f>MIN($Q810)</f>
        <v>0</v>
      </c>
      <c r="AG810" s="1">
        <f>MIN($R810)</f>
        <v>0</v>
      </c>
      <c r="AH810" s="1">
        <f>MEDIAN($B810)</f>
        <v>0</v>
      </c>
      <c r="AI810" s="1">
        <f>MEDIAN($C810)</f>
        <v>0</v>
      </c>
      <c r="AJ810" s="1">
        <f>MEDIAN($D810)</f>
        <v>0</v>
      </c>
      <c r="AK810" s="1">
        <f>MEDIAN($E810)</f>
        <v>0</v>
      </c>
      <c r="AL810" s="1">
        <f>MEDIAN($F810)</f>
        <v>0</v>
      </c>
      <c r="AM810" s="1">
        <f>MEDIAN($G810)</f>
        <v>0</v>
      </c>
      <c r="AN810" s="1">
        <f>MEDIAN($H810)</f>
        <v>0</v>
      </c>
      <c r="AO810" s="1">
        <f>MEDIAN($I810)</f>
        <v>0</v>
      </c>
      <c r="AP810" s="1">
        <f>MEDIAN($J810)</f>
        <v>0</v>
      </c>
      <c r="AQ810" s="1">
        <f>MEDIAN($K810)</f>
        <v>0</v>
      </c>
      <c r="AR810" s="1">
        <f>MEDIAN($M810)</f>
        <v>0</v>
      </c>
      <c r="AS810" s="1">
        <f>MEDIAN($N810)</f>
        <v>0</v>
      </c>
      <c r="AT810" s="1">
        <f>MEDIAN($P810)</f>
        <v>0</v>
      </c>
      <c r="AU810" s="1">
        <f>MEDIAN($Q810)</f>
        <v>0</v>
      </c>
      <c r="AV810" s="1">
        <f>MEDIAN($R810)</f>
        <v>0</v>
      </c>
      <c r="AW810" s="1">
        <f>MAX($B810)</f>
        <v>0</v>
      </c>
      <c r="AX810" s="1">
        <f>MAX($C810)</f>
        <v>0</v>
      </c>
      <c r="AY810" s="1">
        <f>MAX($D810)</f>
        <v>0</v>
      </c>
      <c r="AZ810" s="1">
        <f>MAX($E810)</f>
        <v>0</v>
      </c>
      <c r="BA810" s="1">
        <f>MAX($F810)</f>
        <v>0</v>
      </c>
      <c r="BB810" s="1">
        <f>MAX($G810)</f>
        <v>0</v>
      </c>
      <c r="BC810" s="1">
        <f>MAX($H810)</f>
        <v>0</v>
      </c>
      <c r="BD810" s="1">
        <f>MAX($I810)</f>
        <v>0</v>
      </c>
      <c r="BE810" s="1">
        <f>MAX($J810)</f>
        <v>0</v>
      </c>
      <c r="BF810" s="1">
        <f>MAX($K810)</f>
        <v>0</v>
      </c>
      <c r="BG810" s="1">
        <f>MAX($M810)</f>
        <v>0</v>
      </c>
      <c r="BH810" s="1">
        <f>MAX($N810)</f>
        <v>0</v>
      </c>
      <c r="BI810" s="1">
        <f>MAX($P810)</f>
        <v>0</v>
      </c>
      <c r="BJ810" s="1">
        <f>MAX($Q810)</f>
        <v>0</v>
      </c>
      <c r="BK810" s="1">
        <f>MAX($R810)</f>
        <v>0</v>
      </c>
    </row>
    <row r="811" spans="1:63">
      <c r="A811" s="1" t="s">
        <v>325</v>
      </c>
      <c r="B811" s="1" cm="1">
        <f t="array" ref="B811">_xlfn.SWITCH($A$2,"average", AVERAGE(Instances!B811:Instances!B811),"median", MEDIAN(Instances!B811:Instances!B811),"min", MIN(Instances!B811:Instances!B811),"max", MAX(Instances!B811:Instances!B811),"diff", MAX(Instances!B811:Instances!B811)-MIN(Instances!B811:Instances!B811))</f>
        <v>0</v>
      </c>
      <c r="C811" s="1" cm="1">
        <f t="array" ref="C811">_xlfn.SWITCH($A$2,"average", AVERAGE(Instances!C811:Instances!C811),"median", MEDIAN(Instances!C811:Instances!C811),"min", MIN(Instances!C811:Instances!C811),"max", MAX(Instances!C811:Instances!C811),"diff", MAX(Instances!C811:Instances!C811)-MIN(Instances!C811:Instances!C811))</f>
        <v>0</v>
      </c>
      <c r="D811" s="1" cm="1">
        <f t="array" ref="D811">_xlfn.SWITCH($A$2,"average", AVERAGE(Instances!D811:Instances!D811),"median", MEDIAN(Instances!D811:Instances!D811),"min", MIN(Instances!D811:Instances!D811),"max", MAX(Instances!D811:Instances!D811),"diff", MAX(Instances!D811:Instances!D811)-MIN(Instances!D811:Instances!D811))</f>
        <v>0</v>
      </c>
      <c r="E811" s="1" cm="1">
        <f t="array" ref="E811">_xlfn.SWITCH($A$2,"average", AVERAGE(Instances!E811:Instances!E811),"median", MEDIAN(Instances!E811:Instances!E811),"min", MIN(Instances!E811:Instances!E811),"max", MAX(Instances!E811:Instances!E811),"diff", MAX(Instances!E811:Instances!E811)-MIN(Instances!E811:Instances!E811))</f>
        <v>0</v>
      </c>
      <c r="F811" s="1" cm="1">
        <f t="array" ref="F811">_xlfn.SWITCH($A$2,"average", AVERAGE(Instances!F811:Instances!F811),"median", MEDIAN(Instances!F811:Instances!F811),"min", MIN(Instances!F811:Instances!F811),"max", MAX(Instances!F811:Instances!F811),"diff", MAX(Instances!F811:Instances!F811)-MIN(Instances!F811:Instances!F811))</f>
        <v>0</v>
      </c>
      <c r="G811" s="1" cm="1">
        <f t="array" ref="G811">_xlfn.SWITCH($A$2,"average", AVERAGE(Instances!G811:Instances!G811),"median", MEDIAN(Instances!G811:Instances!G811),"min", MIN(Instances!G811:Instances!G811),"max", MAX(Instances!G811:Instances!G811),"diff", MAX(Instances!G811:Instances!G811)-MIN(Instances!G811:Instances!G811))</f>
        <v>0</v>
      </c>
      <c r="H811" s="1" cm="1">
        <f t="array" ref="H811">_xlfn.SWITCH($A$2,"average", AVERAGE(Instances!H811:Instances!H811),"median", MEDIAN(Instances!H811:Instances!H811),"min", MIN(Instances!H811:Instances!H811),"max", MAX(Instances!H811:Instances!H811),"diff", MAX(Instances!H811:Instances!H811)-MIN(Instances!H811:Instances!H811))</f>
        <v>0</v>
      </c>
      <c r="I811" s="1" cm="1">
        <f t="array" ref="I811">_xlfn.SWITCH($A$2,"average", AVERAGE(Instances!I811:Instances!I811),"median", MEDIAN(Instances!I811:Instances!I811),"min", MIN(Instances!I811:Instances!I811),"max", MAX(Instances!I811:Instances!I811),"diff", MAX(Instances!I811:Instances!I811)-MIN(Instances!I811:Instances!I811))</f>
        <v>0</v>
      </c>
      <c r="J811" s="1" cm="1">
        <f t="array" ref="J811">_xlfn.SWITCH($A$2,"average", AVERAGE(Instances!J811:Instances!J811),"median", MEDIAN(Instances!J811:Instances!J811),"min", MIN(Instances!J811:Instances!J811),"max", MAX(Instances!J811:Instances!J811),"diff", MAX(Instances!J811:Instances!J811)-MIN(Instances!J811:Instances!J811))</f>
        <v>0</v>
      </c>
      <c r="K811" s="1" cm="1">
        <f t="array" ref="K811">_xlfn.SWITCH($A$2,"average", AVERAGE(Instances!K811:Instances!K811),"median", MEDIAN(Instances!K811:Instances!K811),"min", MIN(Instances!K811:Instances!K811),"max", MAX(Instances!K811:Instances!K811),"diff", MAX(Instances!K811:Instances!K811)-MIN(Instances!K811:Instances!K811))</f>
        <v>0</v>
      </c>
      <c r="L811" s="1"/>
      <c r="M811" s="1" cm="1">
        <f t="array" ref="M811">_xlfn.SWITCH($A$2,"average", AVERAGE(Instances!M811:Instances!M811),"median", MEDIAN(Instances!M811:Instances!M811),"min", MIN(Instances!M811:Instances!M811),"max", MAX(Instances!M811:Instances!M811),"diff", MAX(Instances!M811:Instances!M811)-MIN(Instances!M811:Instances!M811))</f>
        <v>0</v>
      </c>
      <c r="N811" s="1" cm="1">
        <f t="array" ref="N811">_xlfn.SWITCH($A$2,"average", AVERAGE(Instances!N811:Instances!N811),"median", MEDIAN(Instances!N811:Instances!N811),"min", MIN(Instances!N811:Instances!N811),"max", MAX(Instances!N811:Instances!N811),"diff", MAX(Instances!N811:Instances!N811)-MIN(Instances!N811:Instances!N811))</f>
        <v>0</v>
      </c>
      <c r="O811" s="1"/>
      <c r="P811" s="1" cm="1">
        <f t="array" ref="P811">_xlfn.SWITCH($A$2,"average", AVERAGE(Instances!P811:Instances!P811),"median", MEDIAN(Instances!P811:Instances!P811),"min", MIN(Instances!P811:Instances!P811),"max", MAX(Instances!P811:Instances!P811),"diff", MAX(Instances!P811:Instances!P811)-MIN(Instances!P811:Instances!P811))</f>
        <v>0</v>
      </c>
      <c r="Q811" s="1" cm="1">
        <f t="array" ref="Q811">_xlfn.SWITCH($A$2,"average", AVERAGE(Instances!Q811:Instances!Q811),"median", MEDIAN(Instances!Q811:Instances!Q811),"min", MIN(Instances!Q811:Instances!Q811),"max", MAX(Instances!Q811:Instances!Q811),"diff", MAX(Instances!Q811:Instances!Q811)-MIN(Instances!Q811:Instances!Q811))</f>
        <v>0</v>
      </c>
      <c r="R811" s="1" cm="1">
        <f t="array" ref="R811">_xlfn.SWITCH($A$2,"average", AVERAGE(Instances!R811:Instances!R811),"median", MEDIAN(Instances!R811:Instances!R811),"min", MIN(Instances!R811:Instances!R811),"max", MAX(Instances!R811:Instances!R811),"diff", MAX(Instances!R811:Instances!R811)-MIN(Instances!R811:Instances!R811))</f>
        <v>0</v>
      </c>
      <c r="S811" s="1">
        <f>MIN($B811)</f>
        <v>0</v>
      </c>
      <c r="T811" s="1">
        <f>MIN($C811)</f>
        <v>0</v>
      </c>
      <c r="U811" s="1">
        <f>MIN($D811)</f>
        <v>0</v>
      </c>
      <c r="V811" s="1">
        <f>MIN($E811)</f>
        <v>0</v>
      </c>
      <c r="W811" s="1">
        <f>MIN($F811)</f>
        <v>0</v>
      </c>
      <c r="X811" s="1">
        <f>MIN($G811)</f>
        <v>0</v>
      </c>
      <c r="Y811" s="1">
        <f>MIN($H811)</f>
        <v>0</v>
      </c>
      <c r="Z811" s="1">
        <f>MIN($I811)</f>
        <v>0</v>
      </c>
      <c r="AA811" s="1">
        <f>MIN($J811)</f>
        <v>0</v>
      </c>
      <c r="AB811" s="1">
        <f>MIN($K811)</f>
        <v>0</v>
      </c>
      <c r="AC811" s="1">
        <f>MIN($M811)</f>
        <v>0</v>
      </c>
      <c r="AD811" s="1">
        <f>MIN($N811)</f>
        <v>0</v>
      </c>
      <c r="AE811" s="1">
        <f>MIN($P811)</f>
        <v>0</v>
      </c>
      <c r="AF811" s="1">
        <f>MIN($Q811)</f>
        <v>0</v>
      </c>
      <c r="AG811" s="1">
        <f>MIN($R811)</f>
        <v>0</v>
      </c>
      <c r="AH811" s="1">
        <f>MEDIAN($B811)</f>
        <v>0</v>
      </c>
      <c r="AI811" s="1">
        <f>MEDIAN($C811)</f>
        <v>0</v>
      </c>
      <c r="AJ811" s="1">
        <f>MEDIAN($D811)</f>
        <v>0</v>
      </c>
      <c r="AK811" s="1">
        <f>MEDIAN($E811)</f>
        <v>0</v>
      </c>
      <c r="AL811" s="1">
        <f>MEDIAN($F811)</f>
        <v>0</v>
      </c>
      <c r="AM811" s="1">
        <f>MEDIAN($G811)</f>
        <v>0</v>
      </c>
      <c r="AN811" s="1">
        <f>MEDIAN($H811)</f>
        <v>0</v>
      </c>
      <c r="AO811" s="1">
        <f>MEDIAN($I811)</f>
        <v>0</v>
      </c>
      <c r="AP811" s="1">
        <f>MEDIAN($J811)</f>
        <v>0</v>
      </c>
      <c r="AQ811" s="1">
        <f>MEDIAN($K811)</f>
        <v>0</v>
      </c>
      <c r="AR811" s="1">
        <f>MEDIAN($M811)</f>
        <v>0</v>
      </c>
      <c r="AS811" s="1">
        <f>MEDIAN($N811)</f>
        <v>0</v>
      </c>
      <c r="AT811" s="1">
        <f>MEDIAN($P811)</f>
        <v>0</v>
      </c>
      <c r="AU811" s="1">
        <f>MEDIAN($Q811)</f>
        <v>0</v>
      </c>
      <c r="AV811" s="1">
        <f>MEDIAN($R811)</f>
        <v>0</v>
      </c>
      <c r="AW811" s="1">
        <f>MAX($B811)</f>
        <v>0</v>
      </c>
      <c r="AX811" s="1">
        <f>MAX($C811)</f>
        <v>0</v>
      </c>
      <c r="AY811" s="1">
        <f>MAX($D811)</f>
        <v>0</v>
      </c>
      <c r="AZ811" s="1">
        <f>MAX($E811)</f>
        <v>0</v>
      </c>
      <c r="BA811" s="1">
        <f>MAX($F811)</f>
        <v>0</v>
      </c>
      <c r="BB811" s="1">
        <f>MAX($G811)</f>
        <v>0</v>
      </c>
      <c r="BC811" s="1">
        <f>MAX($H811)</f>
        <v>0</v>
      </c>
      <c r="BD811" s="1">
        <f>MAX($I811)</f>
        <v>0</v>
      </c>
      <c r="BE811" s="1">
        <f>MAX($J811)</f>
        <v>0</v>
      </c>
      <c r="BF811" s="1">
        <f>MAX($K811)</f>
        <v>0</v>
      </c>
      <c r="BG811" s="1">
        <f>MAX($M811)</f>
        <v>0</v>
      </c>
      <c r="BH811" s="1">
        <f>MAX($N811)</f>
        <v>0</v>
      </c>
      <c r="BI811" s="1">
        <f>MAX($P811)</f>
        <v>0</v>
      </c>
      <c r="BJ811" s="1">
        <f>MAX($Q811)</f>
        <v>0</v>
      </c>
      <c r="BK811" s="1">
        <f>MAX($R811)</f>
        <v>0</v>
      </c>
    </row>
    <row r="812" spans="1:63">
      <c r="A812" s="1" t="s">
        <v>326</v>
      </c>
      <c r="B812" s="1" cm="1">
        <f t="array" ref="B812">_xlfn.SWITCH($A$2,"average", AVERAGE(Instances!B812:Instances!B812),"median", MEDIAN(Instances!B812:Instances!B812),"min", MIN(Instances!B812:Instances!B812),"max", MAX(Instances!B812:Instances!B812),"diff", MAX(Instances!B812:Instances!B812)-MIN(Instances!B812:Instances!B812))</f>
        <v>0</v>
      </c>
      <c r="C812" s="1" cm="1">
        <f t="array" ref="C812">_xlfn.SWITCH($A$2,"average", AVERAGE(Instances!C812:Instances!C812),"median", MEDIAN(Instances!C812:Instances!C812),"min", MIN(Instances!C812:Instances!C812),"max", MAX(Instances!C812:Instances!C812),"diff", MAX(Instances!C812:Instances!C812)-MIN(Instances!C812:Instances!C812))</f>
        <v>0</v>
      </c>
      <c r="D812" s="1" cm="1">
        <f t="array" ref="D812">_xlfn.SWITCH($A$2,"average", AVERAGE(Instances!D812:Instances!D812),"median", MEDIAN(Instances!D812:Instances!D812),"min", MIN(Instances!D812:Instances!D812),"max", MAX(Instances!D812:Instances!D812),"diff", MAX(Instances!D812:Instances!D812)-MIN(Instances!D812:Instances!D812))</f>
        <v>0</v>
      </c>
      <c r="E812" s="1" cm="1">
        <f t="array" ref="E812">_xlfn.SWITCH($A$2,"average", AVERAGE(Instances!E812:Instances!E812),"median", MEDIAN(Instances!E812:Instances!E812),"min", MIN(Instances!E812:Instances!E812),"max", MAX(Instances!E812:Instances!E812),"diff", MAX(Instances!E812:Instances!E812)-MIN(Instances!E812:Instances!E812))</f>
        <v>0</v>
      </c>
      <c r="F812" s="1" cm="1">
        <f t="array" ref="F812">_xlfn.SWITCH($A$2,"average", AVERAGE(Instances!F812:Instances!F812),"median", MEDIAN(Instances!F812:Instances!F812),"min", MIN(Instances!F812:Instances!F812),"max", MAX(Instances!F812:Instances!F812),"diff", MAX(Instances!F812:Instances!F812)-MIN(Instances!F812:Instances!F812))</f>
        <v>0</v>
      </c>
      <c r="G812" s="1" cm="1">
        <f t="array" ref="G812">_xlfn.SWITCH($A$2,"average", AVERAGE(Instances!G812:Instances!G812),"median", MEDIAN(Instances!G812:Instances!G812),"min", MIN(Instances!G812:Instances!G812),"max", MAX(Instances!G812:Instances!G812),"diff", MAX(Instances!G812:Instances!G812)-MIN(Instances!G812:Instances!G812))</f>
        <v>0</v>
      </c>
      <c r="H812" s="1" cm="1">
        <f t="array" ref="H812">_xlfn.SWITCH($A$2,"average", AVERAGE(Instances!H812:Instances!H812),"median", MEDIAN(Instances!H812:Instances!H812),"min", MIN(Instances!H812:Instances!H812),"max", MAX(Instances!H812:Instances!H812),"diff", MAX(Instances!H812:Instances!H812)-MIN(Instances!H812:Instances!H812))</f>
        <v>0</v>
      </c>
      <c r="I812" s="1" cm="1">
        <f t="array" ref="I812">_xlfn.SWITCH($A$2,"average", AVERAGE(Instances!I812:Instances!I812),"median", MEDIAN(Instances!I812:Instances!I812),"min", MIN(Instances!I812:Instances!I812),"max", MAX(Instances!I812:Instances!I812),"diff", MAX(Instances!I812:Instances!I812)-MIN(Instances!I812:Instances!I812))</f>
        <v>0</v>
      </c>
      <c r="J812" s="1" cm="1">
        <f t="array" ref="J812">_xlfn.SWITCH($A$2,"average", AVERAGE(Instances!J812:Instances!J812),"median", MEDIAN(Instances!J812:Instances!J812),"min", MIN(Instances!J812:Instances!J812),"max", MAX(Instances!J812:Instances!J812),"diff", MAX(Instances!J812:Instances!J812)-MIN(Instances!J812:Instances!J812))</f>
        <v>0</v>
      </c>
      <c r="K812" s="1" cm="1">
        <f t="array" ref="K812">_xlfn.SWITCH($A$2,"average", AVERAGE(Instances!K812:Instances!K812),"median", MEDIAN(Instances!K812:Instances!K812),"min", MIN(Instances!K812:Instances!K812),"max", MAX(Instances!K812:Instances!K812),"diff", MAX(Instances!K812:Instances!K812)-MIN(Instances!K812:Instances!K812))</f>
        <v>0</v>
      </c>
      <c r="L812" s="1"/>
      <c r="M812" s="1" cm="1">
        <f t="array" ref="M812">_xlfn.SWITCH($A$2,"average", AVERAGE(Instances!M812:Instances!M812),"median", MEDIAN(Instances!M812:Instances!M812),"min", MIN(Instances!M812:Instances!M812),"max", MAX(Instances!M812:Instances!M812),"diff", MAX(Instances!M812:Instances!M812)-MIN(Instances!M812:Instances!M812))</f>
        <v>0</v>
      </c>
      <c r="N812" s="1" cm="1">
        <f t="array" ref="N812">_xlfn.SWITCH($A$2,"average", AVERAGE(Instances!N812:Instances!N812),"median", MEDIAN(Instances!N812:Instances!N812),"min", MIN(Instances!N812:Instances!N812),"max", MAX(Instances!N812:Instances!N812),"diff", MAX(Instances!N812:Instances!N812)-MIN(Instances!N812:Instances!N812))</f>
        <v>0</v>
      </c>
      <c r="O812" s="1"/>
      <c r="P812" s="1" cm="1">
        <f t="array" ref="P812">_xlfn.SWITCH($A$2,"average", AVERAGE(Instances!P812:Instances!P812),"median", MEDIAN(Instances!P812:Instances!P812),"min", MIN(Instances!P812:Instances!P812),"max", MAX(Instances!P812:Instances!P812),"diff", MAX(Instances!P812:Instances!P812)-MIN(Instances!P812:Instances!P812))</f>
        <v>0</v>
      </c>
      <c r="Q812" s="1" cm="1">
        <f t="array" ref="Q812">_xlfn.SWITCH($A$2,"average", AVERAGE(Instances!Q812:Instances!Q812),"median", MEDIAN(Instances!Q812:Instances!Q812),"min", MIN(Instances!Q812:Instances!Q812),"max", MAX(Instances!Q812:Instances!Q812),"diff", MAX(Instances!Q812:Instances!Q812)-MIN(Instances!Q812:Instances!Q812))</f>
        <v>0</v>
      </c>
      <c r="R812" s="1" cm="1">
        <f t="array" ref="R812">_xlfn.SWITCH($A$2,"average", AVERAGE(Instances!R812:Instances!R812),"median", MEDIAN(Instances!R812:Instances!R812),"min", MIN(Instances!R812:Instances!R812),"max", MAX(Instances!R812:Instances!R812),"diff", MAX(Instances!R812:Instances!R812)-MIN(Instances!R812:Instances!R812))</f>
        <v>0</v>
      </c>
      <c r="S812" s="1">
        <f>MIN($B812)</f>
        <v>0</v>
      </c>
      <c r="T812" s="1">
        <f>MIN($C812)</f>
        <v>0</v>
      </c>
      <c r="U812" s="1">
        <f>MIN($D812)</f>
        <v>0</v>
      </c>
      <c r="V812" s="1">
        <f>MIN($E812)</f>
        <v>0</v>
      </c>
      <c r="W812" s="1">
        <f>MIN($F812)</f>
        <v>0</v>
      </c>
      <c r="X812" s="1">
        <f>MIN($G812)</f>
        <v>0</v>
      </c>
      <c r="Y812" s="1">
        <f>MIN($H812)</f>
        <v>0</v>
      </c>
      <c r="Z812" s="1">
        <f>MIN($I812)</f>
        <v>0</v>
      </c>
      <c r="AA812" s="1">
        <f>MIN($J812)</f>
        <v>0</v>
      </c>
      <c r="AB812" s="1">
        <f>MIN($K812)</f>
        <v>0</v>
      </c>
      <c r="AC812" s="1">
        <f>MIN($M812)</f>
        <v>0</v>
      </c>
      <c r="AD812" s="1">
        <f>MIN($N812)</f>
        <v>0</v>
      </c>
      <c r="AE812" s="1">
        <f>MIN($P812)</f>
        <v>0</v>
      </c>
      <c r="AF812" s="1">
        <f>MIN($Q812)</f>
        <v>0</v>
      </c>
      <c r="AG812" s="1">
        <f>MIN($R812)</f>
        <v>0</v>
      </c>
      <c r="AH812" s="1">
        <f>MEDIAN($B812)</f>
        <v>0</v>
      </c>
      <c r="AI812" s="1">
        <f>MEDIAN($C812)</f>
        <v>0</v>
      </c>
      <c r="AJ812" s="1">
        <f>MEDIAN($D812)</f>
        <v>0</v>
      </c>
      <c r="AK812" s="1">
        <f>MEDIAN($E812)</f>
        <v>0</v>
      </c>
      <c r="AL812" s="1">
        <f>MEDIAN($F812)</f>
        <v>0</v>
      </c>
      <c r="AM812" s="1">
        <f>MEDIAN($G812)</f>
        <v>0</v>
      </c>
      <c r="AN812" s="1">
        <f>MEDIAN($H812)</f>
        <v>0</v>
      </c>
      <c r="AO812" s="1">
        <f>MEDIAN($I812)</f>
        <v>0</v>
      </c>
      <c r="AP812" s="1">
        <f>MEDIAN($J812)</f>
        <v>0</v>
      </c>
      <c r="AQ812" s="1">
        <f>MEDIAN($K812)</f>
        <v>0</v>
      </c>
      <c r="AR812" s="1">
        <f>MEDIAN($M812)</f>
        <v>0</v>
      </c>
      <c r="AS812" s="1">
        <f>MEDIAN($N812)</f>
        <v>0</v>
      </c>
      <c r="AT812" s="1">
        <f>MEDIAN($P812)</f>
        <v>0</v>
      </c>
      <c r="AU812" s="1">
        <f>MEDIAN($Q812)</f>
        <v>0</v>
      </c>
      <c r="AV812" s="1">
        <f>MEDIAN($R812)</f>
        <v>0</v>
      </c>
      <c r="AW812" s="1">
        <f>MAX($B812)</f>
        <v>0</v>
      </c>
      <c r="AX812" s="1">
        <f>MAX($C812)</f>
        <v>0</v>
      </c>
      <c r="AY812" s="1">
        <f>MAX($D812)</f>
        <v>0</v>
      </c>
      <c r="AZ812" s="1">
        <f>MAX($E812)</f>
        <v>0</v>
      </c>
      <c r="BA812" s="1">
        <f>MAX($F812)</f>
        <v>0</v>
      </c>
      <c r="BB812" s="1">
        <f>MAX($G812)</f>
        <v>0</v>
      </c>
      <c r="BC812" s="1">
        <f>MAX($H812)</f>
        <v>0</v>
      </c>
      <c r="BD812" s="1">
        <f>MAX($I812)</f>
        <v>0</v>
      </c>
      <c r="BE812" s="1">
        <f>MAX($J812)</f>
        <v>0</v>
      </c>
      <c r="BF812" s="1">
        <f>MAX($K812)</f>
        <v>0</v>
      </c>
      <c r="BG812" s="1">
        <f>MAX($M812)</f>
        <v>0</v>
      </c>
      <c r="BH812" s="1">
        <f>MAX($N812)</f>
        <v>0</v>
      </c>
      <c r="BI812" s="1">
        <f>MAX($P812)</f>
        <v>0</v>
      </c>
      <c r="BJ812" s="1">
        <f>MAX($Q812)</f>
        <v>0</v>
      </c>
      <c r="BK812" s="1">
        <f>MAX($R812)</f>
        <v>0</v>
      </c>
    </row>
    <row r="813" spans="1:63">
      <c r="A813" s="1" t="s">
        <v>327</v>
      </c>
      <c r="B813" s="1" cm="1">
        <f t="array" ref="B813">_xlfn.SWITCH($A$2,"average", AVERAGE(Instances!B813:Instances!B813),"median", MEDIAN(Instances!B813:Instances!B813),"min", MIN(Instances!B813:Instances!B813),"max", MAX(Instances!B813:Instances!B813),"diff", MAX(Instances!B813:Instances!B813)-MIN(Instances!B813:Instances!B813))</f>
        <v>0</v>
      </c>
      <c r="C813" s="1" cm="1">
        <f t="array" ref="C813">_xlfn.SWITCH($A$2,"average", AVERAGE(Instances!C813:Instances!C813),"median", MEDIAN(Instances!C813:Instances!C813),"min", MIN(Instances!C813:Instances!C813),"max", MAX(Instances!C813:Instances!C813),"diff", MAX(Instances!C813:Instances!C813)-MIN(Instances!C813:Instances!C813))</f>
        <v>0</v>
      </c>
      <c r="D813" s="1" cm="1">
        <f t="array" ref="D813">_xlfn.SWITCH($A$2,"average", AVERAGE(Instances!D813:Instances!D813),"median", MEDIAN(Instances!D813:Instances!D813),"min", MIN(Instances!D813:Instances!D813),"max", MAX(Instances!D813:Instances!D813),"diff", MAX(Instances!D813:Instances!D813)-MIN(Instances!D813:Instances!D813))</f>
        <v>0</v>
      </c>
      <c r="E813" s="1" cm="1">
        <f t="array" ref="E813">_xlfn.SWITCH($A$2,"average", AVERAGE(Instances!E813:Instances!E813),"median", MEDIAN(Instances!E813:Instances!E813),"min", MIN(Instances!E813:Instances!E813),"max", MAX(Instances!E813:Instances!E813),"diff", MAX(Instances!E813:Instances!E813)-MIN(Instances!E813:Instances!E813))</f>
        <v>0</v>
      </c>
      <c r="F813" s="1" cm="1">
        <f t="array" ref="F813">_xlfn.SWITCH($A$2,"average", AVERAGE(Instances!F813:Instances!F813),"median", MEDIAN(Instances!F813:Instances!F813),"min", MIN(Instances!F813:Instances!F813),"max", MAX(Instances!F813:Instances!F813),"diff", MAX(Instances!F813:Instances!F813)-MIN(Instances!F813:Instances!F813))</f>
        <v>0</v>
      </c>
      <c r="G813" s="1" cm="1">
        <f t="array" ref="G813">_xlfn.SWITCH($A$2,"average", AVERAGE(Instances!G813:Instances!G813),"median", MEDIAN(Instances!G813:Instances!G813),"min", MIN(Instances!G813:Instances!G813),"max", MAX(Instances!G813:Instances!G813),"diff", MAX(Instances!G813:Instances!G813)-MIN(Instances!G813:Instances!G813))</f>
        <v>0</v>
      </c>
      <c r="H813" s="1" cm="1">
        <f t="array" ref="H813">_xlfn.SWITCH($A$2,"average", AVERAGE(Instances!H813:Instances!H813),"median", MEDIAN(Instances!H813:Instances!H813),"min", MIN(Instances!H813:Instances!H813),"max", MAX(Instances!H813:Instances!H813),"diff", MAX(Instances!H813:Instances!H813)-MIN(Instances!H813:Instances!H813))</f>
        <v>0</v>
      </c>
      <c r="I813" s="1" cm="1">
        <f t="array" ref="I813">_xlfn.SWITCH($A$2,"average", AVERAGE(Instances!I813:Instances!I813),"median", MEDIAN(Instances!I813:Instances!I813),"min", MIN(Instances!I813:Instances!I813),"max", MAX(Instances!I813:Instances!I813),"diff", MAX(Instances!I813:Instances!I813)-MIN(Instances!I813:Instances!I813))</f>
        <v>0</v>
      </c>
      <c r="J813" s="1" cm="1">
        <f t="array" ref="J813">_xlfn.SWITCH($A$2,"average", AVERAGE(Instances!J813:Instances!J813),"median", MEDIAN(Instances!J813:Instances!J813),"min", MIN(Instances!J813:Instances!J813),"max", MAX(Instances!J813:Instances!J813),"diff", MAX(Instances!J813:Instances!J813)-MIN(Instances!J813:Instances!J813))</f>
        <v>0</v>
      </c>
      <c r="K813" s="1" cm="1">
        <f t="array" ref="K813">_xlfn.SWITCH($A$2,"average", AVERAGE(Instances!K813:Instances!K813),"median", MEDIAN(Instances!K813:Instances!K813),"min", MIN(Instances!K813:Instances!K813),"max", MAX(Instances!K813:Instances!K813),"diff", MAX(Instances!K813:Instances!K813)-MIN(Instances!K813:Instances!K813))</f>
        <v>0</v>
      </c>
      <c r="L813" s="1"/>
      <c r="M813" s="1" cm="1">
        <f t="array" ref="M813">_xlfn.SWITCH($A$2,"average", AVERAGE(Instances!M813:Instances!M813),"median", MEDIAN(Instances!M813:Instances!M813),"min", MIN(Instances!M813:Instances!M813),"max", MAX(Instances!M813:Instances!M813),"diff", MAX(Instances!M813:Instances!M813)-MIN(Instances!M813:Instances!M813))</f>
        <v>0</v>
      </c>
      <c r="N813" s="1" cm="1">
        <f t="array" ref="N813">_xlfn.SWITCH($A$2,"average", AVERAGE(Instances!N813:Instances!N813),"median", MEDIAN(Instances!N813:Instances!N813),"min", MIN(Instances!N813:Instances!N813),"max", MAX(Instances!N813:Instances!N813),"diff", MAX(Instances!N813:Instances!N813)-MIN(Instances!N813:Instances!N813))</f>
        <v>0</v>
      </c>
      <c r="O813" s="1"/>
      <c r="P813" s="1" cm="1">
        <f t="array" ref="P813">_xlfn.SWITCH($A$2,"average", AVERAGE(Instances!P813:Instances!P813),"median", MEDIAN(Instances!P813:Instances!P813),"min", MIN(Instances!P813:Instances!P813),"max", MAX(Instances!P813:Instances!P813),"diff", MAX(Instances!P813:Instances!P813)-MIN(Instances!P813:Instances!P813))</f>
        <v>0</v>
      </c>
      <c r="Q813" s="1" cm="1">
        <f t="array" ref="Q813">_xlfn.SWITCH($A$2,"average", AVERAGE(Instances!Q813:Instances!Q813),"median", MEDIAN(Instances!Q813:Instances!Q813),"min", MIN(Instances!Q813:Instances!Q813),"max", MAX(Instances!Q813:Instances!Q813),"diff", MAX(Instances!Q813:Instances!Q813)-MIN(Instances!Q813:Instances!Q813))</f>
        <v>0</v>
      </c>
      <c r="R813" s="1" cm="1">
        <f t="array" ref="R813">_xlfn.SWITCH($A$2,"average", AVERAGE(Instances!R813:Instances!R813),"median", MEDIAN(Instances!R813:Instances!R813),"min", MIN(Instances!R813:Instances!R813),"max", MAX(Instances!R813:Instances!R813),"diff", MAX(Instances!R813:Instances!R813)-MIN(Instances!R813:Instances!R813))</f>
        <v>0</v>
      </c>
      <c r="S813" s="1">
        <f>MIN($B813)</f>
        <v>0</v>
      </c>
      <c r="T813" s="1">
        <f>MIN($C813)</f>
        <v>0</v>
      </c>
      <c r="U813" s="1">
        <f>MIN($D813)</f>
        <v>0</v>
      </c>
      <c r="V813" s="1">
        <f>MIN($E813)</f>
        <v>0</v>
      </c>
      <c r="W813" s="1">
        <f>MIN($F813)</f>
        <v>0</v>
      </c>
      <c r="X813" s="1">
        <f>MIN($G813)</f>
        <v>0</v>
      </c>
      <c r="Y813" s="1">
        <f>MIN($H813)</f>
        <v>0</v>
      </c>
      <c r="Z813" s="1">
        <f>MIN($I813)</f>
        <v>0</v>
      </c>
      <c r="AA813" s="1">
        <f>MIN($J813)</f>
        <v>0</v>
      </c>
      <c r="AB813" s="1">
        <f>MIN($K813)</f>
        <v>0</v>
      </c>
      <c r="AC813" s="1">
        <f>MIN($M813)</f>
        <v>0</v>
      </c>
      <c r="AD813" s="1">
        <f>MIN($N813)</f>
        <v>0</v>
      </c>
      <c r="AE813" s="1">
        <f>MIN($P813)</f>
        <v>0</v>
      </c>
      <c r="AF813" s="1">
        <f>MIN($Q813)</f>
        <v>0</v>
      </c>
      <c r="AG813" s="1">
        <f>MIN($R813)</f>
        <v>0</v>
      </c>
      <c r="AH813" s="1">
        <f>MEDIAN($B813)</f>
        <v>0</v>
      </c>
      <c r="AI813" s="1">
        <f>MEDIAN($C813)</f>
        <v>0</v>
      </c>
      <c r="AJ813" s="1">
        <f>MEDIAN($D813)</f>
        <v>0</v>
      </c>
      <c r="AK813" s="1">
        <f>MEDIAN($E813)</f>
        <v>0</v>
      </c>
      <c r="AL813" s="1">
        <f>MEDIAN($F813)</f>
        <v>0</v>
      </c>
      <c r="AM813" s="1">
        <f>MEDIAN($G813)</f>
        <v>0</v>
      </c>
      <c r="AN813" s="1">
        <f>MEDIAN($H813)</f>
        <v>0</v>
      </c>
      <c r="AO813" s="1">
        <f>MEDIAN($I813)</f>
        <v>0</v>
      </c>
      <c r="AP813" s="1">
        <f>MEDIAN($J813)</f>
        <v>0</v>
      </c>
      <c r="AQ813" s="1">
        <f>MEDIAN($K813)</f>
        <v>0</v>
      </c>
      <c r="AR813" s="1">
        <f>MEDIAN($M813)</f>
        <v>0</v>
      </c>
      <c r="AS813" s="1">
        <f>MEDIAN($N813)</f>
        <v>0</v>
      </c>
      <c r="AT813" s="1">
        <f>MEDIAN($P813)</f>
        <v>0</v>
      </c>
      <c r="AU813" s="1">
        <f>MEDIAN($Q813)</f>
        <v>0</v>
      </c>
      <c r="AV813" s="1">
        <f>MEDIAN($R813)</f>
        <v>0</v>
      </c>
      <c r="AW813" s="1">
        <f>MAX($B813)</f>
        <v>0</v>
      </c>
      <c r="AX813" s="1">
        <f>MAX($C813)</f>
        <v>0</v>
      </c>
      <c r="AY813" s="1">
        <f>MAX($D813)</f>
        <v>0</v>
      </c>
      <c r="AZ813" s="1">
        <f>MAX($E813)</f>
        <v>0</v>
      </c>
      <c r="BA813" s="1">
        <f>MAX($F813)</f>
        <v>0</v>
      </c>
      <c r="BB813" s="1">
        <f>MAX($G813)</f>
        <v>0</v>
      </c>
      <c r="BC813" s="1">
        <f>MAX($H813)</f>
        <v>0</v>
      </c>
      <c r="BD813" s="1">
        <f>MAX($I813)</f>
        <v>0</v>
      </c>
      <c r="BE813" s="1">
        <f>MAX($J813)</f>
        <v>0</v>
      </c>
      <c r="BF813" s="1">
        <f>MAX($K813)</f>
        <v>0</v>
      </c>
      <c r="BG813" s="1">
        <f>MAX($M813)</f>
        <v>0</v>
      </c>
      <c r="BH813" s="1">
        <f>MAX($N813)</f>
        <v>0</v>
      </c>
      <c r="BI813" s="1">
        <f>MAX($P813)</f>
        <v>0</v>
      </c>
      <c r="BJ813" s="1">
        <f>MAX($Q813)</f>
        <v>0</v>
      </c>
      <c r="BK813" s="1">
        <f>MAX($R813)</f>
        <v>0</v>
      </c>
    </row>
    <row r="814" spans="1:63">
      <c r="A814" s="1" t="s">
        <v>328</v>
      </c>
      <c r="B814" s="1" cm="1">
        <f t="array" ref="B814">_xlfn.SWITCH($A$2,"average", AVERAGE(Instances!B814:Instances!B814),"median", MEDIAN(Instances!B814:Instances!B814),"min", MIN(Instances!B814:Instances!B814),"max", MAX(Instances!B814:Instances!B814),"diff", MAX(Instances!B814:Instances!B814)-MIN(Instances!B814:Instances!B814))</f>
        <v>0</v>
      </c>
      <c r="C814" s="1" cm="1">
        <f t="array" ref="C814">_xlfn.SWITCH($A$2,"average", AVERAGE(Instances!C814:Instances!C814),"median", MEDIAN(Instances!C814:Instances!C814),"min", MIN(Instances!C814:Instances!C814),"max", MAX(Instances!C814:Instances!C814),"diff", MAX(Instances!C814:Instances!C814)-MIN(Instances!C814:Instances!C814))</f>
        <v>0</v>
      </c>
      <c r="D814" s="1" cm="1">
        <f t="array" ref="D814">_xlfn.SWITCH($A$2,"average", AVERAGE(Instances!D814:Instances!D814),"median", MEDIAN(Instances!D814:Instances!D814),"min", MIN(Instances!D814:Instances!D814),"max", MAX(Instances!D814:Instances!D814),"diff", MAX(Instances!D814:Instances!D814)-MIN(Instances!D814:Instances!D814))</f>
        <v>0</v>
      </c>
      <c r="E814" s="1" cm="1">
        <f t="array" ref="E814">_xlfn.SWITCH($A$2,"average", AVERAGE(Instances!E814:Instances!E814),"median", MEDIAN(Instances!E814:Instances!E814),"min", MIN(Instances!E814:Instances!E814),"max", MAX(Instances!E814:Instances!E814),"diff", MAX(Instances!E814:Instances!E814)-MIN(Instances!E814:Instances!E814))</f>
        <v>0</v>
      </c>
      <c r="F814" s="1" cm="1">
        <f t="array" ref="F814">_xlfn.SWITCH($A$2,"average", AVERAGE(Instances!F814:Instances!F814),"median", MEDIAN(Instances!F814:Instances!F814),"min", MIN(Instances!F814:Instances!F814),"max", MAX(Instances!F814:Instances!F814),"diff", MAX(Instances!F814:Instances!F814)-MIN(Instances!F814:Instances!F814))</f>
        <v>0</v>
      </c>
      <c r="G814" s="1" cm="1">
        <f t="array" ref="G814">_xlfn.SWITCH($A$2,"average", AVERAGE(Instances!G814:Instances!G814),"median", MEDIAN(Instances!G814:Instances!G814),"min", MIN(Instances!G814:Instances!G814),"max", MAX(Instances!G814:Instances!G814),"diff", MAX(Instances!G814:Instances!G814)-MIN(Instances!G814:Instances!G814))</f>
        <v>0</v>
      </c>
      <c r="H814" s="1" cm="1">
        <f t="array" ref="H814">_xlfn.SWITCH($A$2,"average", AVERAGE(Instances!H814:Instances!H814),"median", MEDIAN(Instances!H814:Instances!H814),"min", MIN(Instances!H814:Instances!H814),"max", MAX(Instances!H814:Instances!H814),"diff", MAX(Instances!H814:Instances!H814)-MIN(Instances!H814:Instances!H814))</f>
        <v>0</v>
      </c>
      <c r="I814" s="1" cm="1">
        <f t="array" ref="I814">_xlfn.SWITCH($A$2,"average", AVERAGE(Instances!I814:Instances!I814),"median", MEDIAN(Instances!I814:Instances!I814),"min", MIN(Instances!I814:Instances!I814),"max", MAX(Instances!I814:Instances!I814),"diff", MAX(Instances!I814:Instances!I814)-MIN(Instances!I814:Instances!I814))</f>
        <v>0</v>
      </c>
      <c r="J814" s="1" cm="1">
        <f t="array" ref="J814">_xlfn.SWITCH($A$2,"average", AVERAGE(Instances!J814:Instances!J814),"median", MEDIAN(Instances!J814:Instances!J814),"min", MIN(Instances!J814:Instances!J814),"max", MAX(Instances!J814:Instances!J814),"diff", MAX(Instances!J814:Instances!J814)-MIN(Instances!J814:Instances!J814))</f>
        <v>0</v>
      </c>
      <c r="K814" s="1" cm="1">
        <f t="array" ref="K814">_xlfn.SWITCH($A$2,"average", AVERAGE(Instances!K814:Instances!K814),"median", MEDIAN(Instances!K814:Instances!K814),"min", MIN(Instances!K814:Instances!K814),"max", MAX(Instances!K814:Instances!K814),"diff", MAX(Instances!K814:Instances!K814)-MIN(Instances!K814:Instances!K814))</f>
        <v>0</v>
      </c>
      <c r="L814" s="1"/>
      <c r="M814" s="1" cm="1">
        <f t="array" ref="M814">_xlfn.SWITCH($A$2,"average", AVERAGE(Instances!M814:Instances!M814),"median", MEDIAN(Instances!M814:Instances!M814),"min", MIN(Instances!M814:Instances!M814),"max", MAX(Instances!M814:Instances!M814),"diff", MAX(Instances!M814:Instances!M814)-MIN(Instances!M814:Instances!M814))</f>
        <v>0</v>
      </c>
      <c r="N814" s="1" cm="1">
        <f t="array" ref="N814">_xlfn.SWITCH($A$2,"average", AVERAGE(Instances!N814:Instances!N814),"median", MEDIAN(Instances!N814:Instances!N814),"min", MIN(Instances!N814:Instances!N814),"max", MAX(Instances!N814:Instances!N814),"diff", MAX(Instances!N814:Instances!N814)-MIN(Instances!N814:Instances!N814))</f>
        <v>0</v>
      </c>
      <c r="O814" s="1"/>
      <c r="P814" s="1" cm="1">
        <f t="array" ref="P814">_xlfn.SWITCH($A$2,"average", AVERAGE(Instances!P814:Instances!P814),"median", MEDIAN(Instances!P814:Instances!P814),"min", MIN(Instances!P814:Instances!P814),"max", MAX(Instances!P814:Instances!P814),"diff", MAX(Instances!P814:Instances!P814)-MIN(Instances!P814:Instances!P814))</f>
        <v>0</v>
      </c>
      <c r="Q814" s="1" cm="1">
        <f t="array" ref="Q814">_xlfn.SWITCH($A$2,"average", AVERAGE(Instances!Q814:Instances!Q814),"median", MEDIAN(Instances!Q814:Instances!Q814),"min", MIN(Instances!Q814:Instances!Q814),"max", MAX(Instances!Q814:Instances!Q814),"diff", MAX(Instances!Q814:Instances!Q814)-MIN(Instances!Q814:Instances!Q814))</f>
        <v>0</v>
      </c>
      <c r="R814" s="1" cm="1">
        <f t="array" ref="R814">_xlfn.SWITCH($A$2,"average", AVERAGE(Instances!R814:Instances!R814),"median", MEDIAN(Instances!R814:Instances!R814),"min", MIN(Instances!R814:Instances!R814),"max", MAX(Instances!R814:Instances!R814),"diff", MAX(Instances!R814:Instances!R814)-MIN(Instances!R814:Instances!R814))</f>
        <v>0</v>
      </c>
      <c r="S814" s="1">
        <f>MIN($B814)</f>
        <v>0</v>
      </c>
      <c r="T814" s="1">
        <f>MIN($C814)</f>
        <v>0</v>
      </c>
      <c r="U814" s="1">
        <f>MIN($D814)</f>
        <v>0</v>
      </c>
      <c r="V814" s="1">
        <f>MIN($E814)</f>
        <v>0</v>
      </c>
      <c r="W814" s="1">
        <f>MIN($F814)</f>
        <v>0</v>
      </c>
      <c r="X814" s="1">
        <f>MIN($G814)</f>
        <v>0</v>
      </c>
      <c r="Y814" s="1">
        <f>MIN($H814)</f>
        <v>0</v>
      </c>
      <c r="Z814" s="1">
        <f>MIN($I814)</f>
        <v>0</v>
      </c>
      <c r="AA814" s="1">
        <f>MIN($J814)</f>
        <v>0</v>
      </c>
      <c r="AB814" s="1">
        <f>MIN($K814)</f>
        <v>0</v>
      </c>
      <c r="AC814" s="1">
        <f>MIN($M814)</f>
        <v>0</v>
      </c>
      <c r="AD814" s="1">
        <f>MIN($N814)</f>
        <v>0</v>
      </c>
      <c r="AE814" s="1">
        <f>MIN($P814)</f>
        <v>0</v>
      </c>
      <c r="AF814" s="1">
        <f>MIN($Q814)</f>
        <v>0</v>
      </c>
      <c r="AG814" s="1">
        <f>MIN($R814)</f>
        <v>0</v>
      </c>
      <c r="AH814" s="1">
        <f>MEDIAN($B814)</f>
        <v>0</v>
      </c>
      <c r="AI814" s="1">
        <f>MEDIAN($C814)</f>
        <v>0</v>
      </c>
      <c r="AJ814" s="1">
        <f>MEDIAN($D814)</f>
        <v>0</v>
      </c>
      <c r="AK814" s="1">
        <f>MEDIAN($E814)</f>
        <v>0</v>
      </c>
      <c r="AL814" s="1">
        <f>MEDIAN($F814)</f>
        <v>0</v>
      </c>
      <c r="AM814" s="1">
        <f>MEDIAN($G814)</f>
        <v>0</v>
      </c>
      <c r="AN814" s="1">
        <f>MEDIAN($H814)</f>
        <v>0</v>
      </c>
      <c r="AO814" s="1">
        <f>MEDIAN($I814)</f>
        <v>0</v>
      </c>
      <c r="AP814" s="1">
        <f>MEDIAN($J814)</f>
        <v>0</v>
      </c>
      <c r="AQ814" s="1">
        <f>MEDIAN($K814)</f>
        <v>0</v>
      </c>
      <c r="AR814" s="1">
        <f>MEDIAN($M814)</f>
        <v>0</v>
      </c>
      <c r="AS814" s="1">
        <f>MEDIAN($N814)</f>
        <v>0</v>
      </c>
      <c r="AT814" s="1">
        <f>MEDIAN($P814)</f>
        <v>0</v>
      </c>
      <c r="AU814" s="1">
        <f>MEDIAN($Q814)</f>
        <v>0</v>
      </c>
      <c r="AV814" s="1">
        <f>MEDIAN($R814)</f>
        <v>0</v>
      </c>
      <c r="AW814" s="1">
        <f>MAX($B814)</f>
        <v>0</v>
      </c>
      <c r="AX814" s="1">
        <f>MAX($C814)</f>
        <v>0</v>
      </c>
      <c r="AY814" s="1">
        <f>MAX($D814)</f>
        <v>0</v>
      </c>
      <c r="AZ814" s="1">
        <f>MAX($E814)</f>
        <v>0</v>
      </c>
      <c r="BA814" s="1">
        <f>MAX($F814)</f>
        <v>0</v>
      </c>
      <c r="BB814" s="1">
        <f>MAX($G814)</f>
        <v>0</v>
      </c>
      <c r="BC814" s="1">
        <f>MAX($H814)</f>
        <v>0</v>
      </c>
      <c r="BD814" s="1">
        <f>MAX($I814)</f>
        <v>0</v>
      </c>
      <c r="BE814" s="1">
        <f>MAX($J814)</f>
        <v>0</v>
      </c>
      <c r="BF814" s="1">
        <f>MAX($K814)</f>
        <v>0</v>
      </c>
      <c r="BG814" s="1">
        <f>MAX($M814)</f>
        <v>0</v>
      </c>
      <c r="BH814" s="1">
        <f>MAX($N814)</f>
        <v>0</v>
      </c>
      <c r="BI814" s="1">
        <f>MAX($P814)</f>
        <v>0</v>
      </c>
      <c r="BJ814" s="1">
        <f>MAX($Q814)</f>
        <v>0</v>
      </c>
      <c r="BK814" s="1">
        <f>MAX($R814)</f>
        <v>0</v>
      </c>
    </row>
    <row r="815" spans="1:63">
      <c r="A815" s="1" t="s">
        <v>329</v>
      </c>
      <c r="B815" s="1" cm="1">
        <f t="array" ref="B815">_xlfn.SWITCH($A$2,"average", AVERAGE(Instances!B815:Instances!B815),"median", MEDIAN(Instances!B815:Instances!B815),"min", MIN(Instances!B815:Instances!B815),"max", MAX(Instances!B815:Instances!B815),"diff", MAX(Instances!B815:Instances!B815)-MIN(Instances!B815:Instances!B815))</f>
        <v>0</v>
      </c>
      <c r="C815" s="1" cm="1">
        <f t="array" ref="C815">_xlfn.SWITCH($A$2,"average", AVERAGE(Instances!C815:Instances!C815),"median", MEDIAN(Instances!C815:Instances!C815),"min", MIN(Instances!C815:Instances!C815),"max", MAX(Instances!C815:Instances!C815),"diff", MAX(Instances!C815:Instances!C815)-MIN(Instances!C815:Instances!C815))</f>
        <v>0</v>
      </c>
      <c r="D815" s="1" cm="1">
        <f t="array" ref="D815">_xlfn.SWITCH($A$2,"average", AVERAGE(Instances!D815:Instances!D815),"median", MEDIAN(Instances!D815:Instances!D815),"min", MIN(Instances!D815:Instances!D815),"max", MAX(Instances!D815:Instances!D815),"diff", MAX(Instances!D815:Instances!D815)-MIN(Instances!D815:Instances!D815))</f>
        <v>0</v>
      </c>
      <c r="E815" s="1" cm="1">
        <f t="array" ref="E815">_xlfn.SWITCH($A$2,"average", AVERAGE(Instances!E815:Instances!E815),"median", MEDIAN(Instances!E815:Instances!E815),"min", MIN(Instances!E815:Instances!E815),"max", MAX(Instances!E815:Instances!E815),"diff", MAX(Instances!E815:Instances!E815)-MIN(Instances!E815:Instances!E815))</f>
        <v>0</v>
      </c>
      <c r="F815" s="1" cm="1">
        <f t="array" ref="F815">_xlfn.SWITCH($A$2,"average", AVERAGE(Instances!F815:Instances!F815),"median", MEDIAN(Instances!F815:Instances!F815),"min", MIN(Instances!F815:Instances!F815),"max", MAX(Instances!F815:Instances!F815),"diff", MAX(Instances!F815:Instances!F815)-MIN(Instances!F815:Instances!F815))</f>
        <v>0</v>
      </c>
      <c r="G815" s="1" cm="1">
        <f t="array" ref="G815">_xlfn.SWITCH($A$2,"average", AVERAGE(Instances!G815:Instances!G815),"median", MEDIAN(Instances!G815:Instances!G815),"min", MIN(Instances!G815:Instances!G815),"max", MAX(Instances!G815:Instances!G815),"diff", MAX(Instances!G815:Instances!G815)-MIN(Instances!G815:Instances!G815))</f>
        <v>0</v>
      </c>
      <c r="H815" s="1" cm="1">
        <f t="array" ref="H815">_xlfn.SWITCH($A$2,"average", AVERAGE(Instances!H815:Instances!H815),"median", MEDIAN(Instances!H815:Instances!H815),"min", MIN(Instances!H815:Instances!H815),"max", MAX(Instances!H815:Instances!H815),"diff", MAX(Instances!H815:Instances!H815)-MIN(Instances!H815:Instances!H815))</f>
        <v>0</v>
      </c>
      <c r="I815" s="1" cm="1">
        <f t="array" ref="I815">_xlfn.SWITCH($A$2,"average", AVERAGE(Instances!I815:Instances!I815),"median", MEDIAN(Instances!I815:Instances!I815),"min", MIN(Instances!I815:Instances!I815),"max", MAX(Instances!I815:Instances!I815),"diff", MAX(Instances!I815:Instances!I815)-MIN(Instances!I815:Instances!I815))</f>
        <v>0</v>
      </c>
      <c r="J815" s="1" cm="1">
        <f t="array" ref="J815">_xlfn.SWITCH($A$2,"average", AVERAGE(Instances!J815:Instances!J815),"median", MEDIAN(Instances!J815:Instances!J815),"min", MIN(Instances!J815:Instances!J815),"max", MAX(Instances!J815:Instances!J815),"diff", MAX(Instances!J815:Instances!J815)-MIN(Instances!J815:Instances!J815))</f>
        <v>0</v>
      </c>
      <c r="K815" s="1" cm="1">
        <f t="array" ref="K815">_xlfn.SWITCH($A$2,"average", AVERAGE(Instances!K815:Instances!K815),"median", MEDIAN(Instances!K815:Instances!K815),"min", MIN(Instances!K815:Instances!K815),"max", MAX(Instances!K815:Instances!K815),"diff", MAX(Instances!K815:Instances!K815)-MIN(Instances!K815:Instances!K815))</f>
        <v>0</v>
      </c>
      <c r="L815" s="1"/>
      <c r="M815" s="1" cm="1">
        <f t="array" ref="M815">_xlfn.SWITCH($A$2,"average", AVERAGE(Instances!M815:Instances!M815),"median", MEDIAN(Instances!M815:Instances!M815),"min", MIN(Instances!M815:Instances!M815),"max", MAX(Instances!M815:Instances!M815),"diff", MAX(Instances!M815:Instances!M815)-MIN(Instances!M815:Instances!M815))</f>
        <v>0</v>
      </c>
      <c r="N815" s="1" cm="1">
        <f t="array" ref="N815">_xlfn.SWITCH($A$2,"average", AVERAGE(Instances!N815:Instances!N815),"median", MEDIAN(Instances!N815:Instances!N815),"min", MIN(Instances!N815:Instances!N815),"max", MAX(Instances!N815:Instances!N815),"diff", MAX(Instances!N815:Instances!N815)-MIN(Instances!N815:Instances!N815))</f>
        <v>0</v>
      </c>
      <c r="O815" s="1"/>
      <c r="P815" s="1" cm="1">
        <f t="array" ref="P815">_xlfn.SWITCH($A$2,"average", AVERAGE(Instances!P815:Instances!P815),"median", MEDIAN(Instances!P815:Instances!P815),"min", MIN(Instances!P815:Instances!P815),"max", MAX(Instances!P815:Instances!P815),"diff", MAX(Instances!P815:Instances!P815)-MIN(Instances!P815:Instances!P815))</f>
        <v>0</v>
      </c>
      <c r="Q815" s="1" cm="1">
        <f t="array" ref="Q815">_xlfn.SWITCH($A$2,"average", AVERAGE(Instances!Q815:Instances!Q815),"median", MEDIAN(Instances!Q815:Instances!Q815),"min", MIN(Instances!Q815:Instances!Q815),"max", MAX(Instances!Q815:Instances!Q815),"diff", MAX(Instances!Q815:Instances!Q815)-MIN(Instances!Q815:Instances!Q815))</f>
        <v>0</v>
      </c>
      <c r="R815" s="1" cm="1">
        <f t="array" ref="R815">_xlfn.SWITCH($A$2,"average", AVERAGE(Instances!R815:Instances!R815),"median", MEDIAN(Instances!R815:Instances!R815),"min", MIN(Instances!R815:Instances!R815),"max", MAX(Instances!R815:Instances!R815),"diff", MAX(Instances!R815:Instances!R815)-MIN(Instances!R815:Instances!R815))</f>
        <v>0</v>
      </c>
      <c r="S815" s="1">
        <f>MIN($B815)</f>
        <v>0</v>
      </c>
      <c r="T815" s="1">
        <f>MIN($C815)</f>
        <v>0</v>
      </c>
      <c r="U815" s="1">
        <f>MIN($D815)</f>
        <v>0</v>
      </c>
      <c r="V815" s="1">
        <f>MIN($E815)</f>
        <v>0</v>
      </c>
      <c r="W815" s="1">
        <f>MIN($F815)</f>
        <v>0</v>
      </c>
      <c r="X815" s="1">
        <f>MIN($G815)</f>
        <v>0</v>
      </c>
      <c r="Y815" s="1">
        <f>MIN($H815)</f>
        <v>0</v>
      </c>
      <c r="Z815" s="1">
        <f>MIN($I815)</f>
        <v>0</v>
      </c>
      <c r="AA815" s="1">
        <f>MIN($J815)</f>
        <v>0</v>
      </c>
      <c r="AB815" s="1">
        <f>MIN($K815)</f>
        <v>0</v>
      </c>
      <c r="AC815" s="1">
        <f>MIN($M815)</f>
        <v>0</v>
      </c>
      <c r="AD815" s="1">
        <f>MIN($N815)</f>
        <v>0</v>
      </c>
      <c r="AE815" s="1">
        <f>MIN($P815)</f>
        <v>0</v>
      </c>
      <c r="AF815" s="1">
        <f>MIN($Q815)</f>
        <v>0</v>
      </c>
      <c r="AG815" s="1">
        <f>MIN($R815)</f>
        <v>0</v>
      </c>
      <c r="AH815" s="1">
        <f>MEDIAN($B815)</f>
        <v>0</v>
      </c>
      <c r="AI815" s="1">
        <f>MEDIAN($C815)</f>
        <v>0</v>
      </c>
      <c r="AJ815" s="1">
        <f>MEDIAN($D815)</f>
        <v>0</v>
      </c>
      <c r="AK815" s="1">
        <f>MEDIAN($E815)</f>
        <v>0</v>
      </c>
      <c r="AL815" s="1">
        <f>MEDIAN($F815)</f>
        <v>0</v>
      </c>
      <c r="AM815" s="1">
        <f>MEDIAN($G815)</f>
        <v>0</v>
      </c>
      <c r="AN815" s="1">
        <f>MEDIAN($H815)</f>
        <v>0</v>
      </c>
      <c r="AO815" s="1">
        <f>MEDIAN($I815)</f>
        <v>0</v>
      </c>
      <c r="AP815" s="1">
        <f>MEDIAN($J815)</f>
        <v>0</v>
      </c>
      <c r="AQ815" s="1">
        <f>MEDIAN($K815)</f>
        <v>0</v>
      </c>
      <c r="AR815" s="1">
        <f>MEDIAN($M815)</f>
        <v>0</v>
      </c>
      <c r="AS815" s="1">
        <f>MEDIAN($N815)</f>
        <v>0</v>
      </c>
      <c r="AT815" s="1">
        <f>MEDIAN($P815)</f>
        <v>0</v>
      </c>
      <c r="AU815" s="1">
        <f>MEDIAN($Q815)</f>
        <v>0</v>
      </c>
      <c r="AV815" s="1">
        <f>MEDIAN($R815)</f>
        <v>0</v>
      </c>
      <c r="AW815" s="1">
        <f>MAX($B815)</f>
        <v>0</v>
      </c>
      <c r="AX815" s="1">
        <f>MAX($C815)</f>
        <v>0</v>
      </c>
      <c r="AY815" s="1">
        <f>MAX($D815)</f>
        <v>0</v>
      </c>
      <c r="AZ815" s="1">
        <f>MAX($E815)</f>
        <v>0</v>
      </c>
      <c r="BA815" s="1">
        <f>MAX($F815)</f>
        <v>0</v>
      </c>
      <c r="BB815" s="1">
        <f>MAX($G815)</f>
        <v>0</v>
      </c>
      <c r="BC815" s="1">
        <f>MAX($H815)</f>
        <v>0</v>
      </c>
      <c r="BD815" s="1">
        <f>MAX($I815)</f>
        <v>0</v>
      </c>
      <c r="BE815" s="1">
        <f>MAX($J815)</f>
        <v>0</v>
      </c>
      <c r="BF815" s="1">
        <f>MAX($K815)</f>
        <v>0</v>
      </c>
      <c r="BG815" s="1">
        <f>MAX($M815)</f>
        <v>0</v>
      </c>
      <c r="BH815" s="1">
        <f>MAX($N815)</f>
        <v>0</v>
      </c>
      <c r="BI815" s="1">
        <f>MAX($P815)</f>
        <v>0</v>
      </c>
      <c r="BJ815" s="1">
        <f>MAX($Q815)</f>
        <v>0</v>
      </c>
      <c r="BK815" s="1">
        <f>MAX($R815)</f>
        <v>0</v>
      </c>
    </row>
    <row r="816" spans="1:63">
      <c r="A816" s="1" t="s">
        <v>330</v>
      </c>
      <c r="B816" s="1" cm="1">
        <f t="array" ref="B816">_xlfn.SWITCH($A$2,"average", AVERAGE(Instances!B816:Instances!B816),"median", MEDIAN(Instances!B816:Instances!B816),"min", MIN(Instances!B816:Instances!B816),"max", MAX(Instances!B816:Instances!B816),"diff", MAX(Instances!B816:Instances!B816)-MIN(Instances!B816:Instances!B816))</f>
        <v>0</v>
      </c>
      <c r="C816" s="1" cm="1">
        <f t="array" ref="C816">_xlfn.SWITCH($A$2,"average", AVERAGE(Instances!C816:Instances!C816),"median", MEDIAN(Instances!C816:Instances!C816),"min", MIN(Instances!C816:Instances!C816),"max", MAX(Instances!C816:Instances!C816),"diff", MAX(Instances!C816:Instances!C816)-MIN(Instances!C816:Instances!C816))</f>
        <v>0</v>
      </c>
      <c r="D816" s="1" cm="1">
        <f t="array" ref="D816">_xlfn.SWITCH($A$2,"average", AVERAGE(Instances!D816:Instances!D816),"median", MEDIAN(Instances!D816:Instances!D816),"min", MIN(Instances!D816:Instances!D816),"max", MAX(Instances!D816:Instances!D816),"diff", MAX(Instances!D816:Instances!D816)-MIN(Instances!D816:Instances!D816))</f>
        <v>0</v>
      </c>
      <c r="E816" s="1" cm="1">
        <f t="array" ref="E816">_xlfn.SWITCH($A$2,"average", AVERAGE(Instances!E816:Instances!E816),"median", MEDIAN(Instances!E816:Instances!E816),"min", MIN(Instances!E816:Instances!E816),"max", MAX(Instances!E816:Instances!E816),"diff", MAX(Instances!E816:Instances!E816)-MIN(Instances!E816:Instances!E816))</f>
        <v>0</v>
      </c>
      <c r="F816" s="1" cm="1">
        <f t="array" ref="F816">_xlfn.SWITCH($A$2,"average", AVERAGE(Instances!F816:Instances!F816),"median", MEDIAN(Instances!F816:Instances!F816),"min", MIN(Instances!F816:Instances!F816),"max", MAX(Instances!F816:Instances!F816),"diff", MAX(Instances!F816:Instances!F816)-MIN(Instances!F816:Instances!F816))</f>
        <v>0</v>
      </c>
      <c r="G816" s="1" cm="1">
        <f t="array" ref="G816">_xlfn.SWITCH($A$2,"average", AVERAGE(Instances!G816:Instances!G816),"median", MEDIAN(Instances!G816:Instances!G816),"min", MIN(Instances!G816:Instances!G816),"max", MAX(Instances!G816:Instances!G816),"diff", MAX(Instances!G816:Instances!G816)-MIN(Instances!G816:Instances!G816))</f>
        <v>0</v>
      </c>
      <c r="H816" s="1" cm="1">
        <f t="array" ref="H816">_xlfn.SWITCH($A$2,"average", AVERAGE(Instances!H816:Instances!H816),"median", MEDIAN(Instances!H816:Instances!H816),"min", MIN(Instances!H816:Instances!H816),"max", MAX(Instances!H816:Instances!H816),"diff", MAX(Instances!H816:Instances!H816)-MIN(Instances!H816:Instances!H816))</f>
        <v>0</v>
      </c>
      <c r="I816" s="1" cm="1">
        <f t="array" ref="I816">_xlfn.SWITCH($A$2,"average", AVERAGE(Instances!I816:Instances!I816),"median", MEDIAN(Instances!I816:Instances!I816),"min", MIN(Instances!I816:Instances!I816),"max", MAX(Instances!I816:Instances!I816),"diff", MAX(Instances!I816:Instances!I816)-MIN(Instances!I816:Instances!I816))</f>
        <v>0</v>
      </c>
      <c r="J816" s="1" cm="1">
        <f t="array" ref="J816">_xlfn.SWITCH($A$2,"average", AVERAGE(Instances!J816:Instances!J816),"median", MEDIAN(Instances!J816:Instances!J816),"min", MIN(Instances!J816:Instances!J816),"max", MAX(Instances!J816:Instances!J816),"diff", MAX(Instances!J816:Instances!J816)-MIN(Instances!J816:Instances!J816))</f>
        <v>0</v>
      </c>
      <c r="K816" s="1" cm="1">
        <f t="array" ref="K816">_xlfn.SWITCH($A$2,"average", AVERAGE(Instances!K816:Instances!K816),"median", MEDIAN(Instances!K816:Instances!K816),"min", MIN(Instances!K816:Instances!K816),"max", MAX(Instances!K816:Instances!K816),"diff", MAX(Instances!K816:Instances!K816)-MIN(Instances!K816:Instances!K816))</f>
        <v>0</v>
      </c>
      <c r="L816" s="1"/>
      <c r="M816" s="1" cm="1">
        <f t="array" ref="M816">_xlfn.SWITCH($A$2,"average", AVERAGE(Instances!M816:Instances!M816),"median", MEDIAN(Instances!M816:Instances!M816),"min", MIN(Instances!M816:Instances!M816),"max", MAX(Instances!M816:Instances!M816),"diff", MAX(Instances!M816:Instances!M816)-MIN(Instances!M816:Instances!M816))</f>
        <v>0</v>
      </c>
      <c r="N816" s="1" cm="1">
        <f t="array" ref="N816">_xlfn.SWITCH($A$2,"average", AVERAGE(Instances!N816:Instances!N816),"median", MEDIAN(Instances!N816:Instances!N816),"min", MIN(Instances!N816:Instances!N816),"max", MAX(Instances!N816:Instances!N816),"diff", MAX(Instances!N816:Instances!N816)-MIN(Instances!N816:Instances!N816))</f>
        <v>0</v>
      </c>
      <c r="O816" s="1"/>
      <c r="P816" s="1" cm="1">
        <f t="array" ref="P816">_xlfn.SWITCH($A$2,"average", AVERAGE(Instances!P816:Instances!P816),"median", MEDIAN(Instances!P816:Instances!P816),"min", MIN(Instances!P816:Instances!P816),"max", MAX(Instances!P816:Instances!P816),"diff", MAX(Instances!P816:Instances!P816)-MIN(Instances!P816:Instances!P816))</f>
        <v>0</v>
      </c>
      <c r="Q816" s="1" cm="1">
        <f t="array" ref="Q816">_xlfn.SWITCH($A$2,"average", AVERAGE(Instances!Q816:Instances!Q816),"median", MEDIAN(Instances!Q816:Instances!Q816),"min", MIN(Instances!Q816:Instances!Q816),"max", MAX(Instances!Q816:Instances!Q816),"diff", MAX(Instances!Q816:Instances!Q816)-MIN(Instances!Q816:Instances!Q816))</f>
        <v>0</v>
      </c>
      <c r="R816" s="1" cm="1">
        <f t="array" ref="R816">_xlfn.SWITCH($A$2,"average", AVERAGE(Instances!R816:Instances!R816),"median", MEDIAN(Instances!R816:Instances!R816),"min", MIN(Instances!R816:Instances!R816),"max", MAX(Instances!R816:Instances!R816),"diff", MAX(Instances!R816:Instances!R816)-MIN(Instances!R816:Instances!R816))</f>
        <v>0</v>
      </c>
      <c r="S816" s="1">
        <f>MIN($B816)</f>
        <v>0</v>
      </c>
      <c r="T816" s="1">
        <f>MIN($C816)</f>
        <v>0</v>
      </c>
      <c r="U816" s="1">
        <f>MIN($D816)</f>
        <v>0</v>
      </c>
      <c r="V816" s="1">
        <f>MIN($E816)</f>
        <v>0</v>
      </c>
      <c r="W816" s="1">
        <f>MIN($F816)</f>
        <v>0</v>
      </c>
      <c r="X816" s="1">
        <f>MIN($G816)</f>
        <v>0</v>
      </c>
      <c r="Y816" s="1">
        <f>MIN($H816)</f>
        <v>0</v>
      </c>
      <c r="Z816" s="1">
        <f>MIN($I816)</f>
        <v>0</v>
      </c>
      <c r="AA816" s="1">
        <f>MIN($J816)</f>
        <v>0</v>
      </c>
      <c r="AB816" s="1">
        <f>MIN($K816)</f>
        <v>0</v>
      </c>
      <c r="AC816" s="1">
        <f>MIN($M816)</f>
        <v>0</v>
      </c>
      <c r="AD816" s="1">
        <f>MIN($N816)</f>
        <v>0</v>
      </c>
      <c r="AE816" s="1">
        <f>MIN($P816)</f>
        <v>0</v>
      </c>
      <c r="AF816" s="1">
        <f>MIN($Q816)</f>
        <v>0</v>
      </c>
      <c r="AG816" s="1">
        <f>MIN($R816)</f>
        <v>0</v>
      </c>
      <c r="AH816" s="1">
        <f>MEDIAN($B816)</f>
        <v>0</v>
      </c>
      <c r="AI816" s="1">
        <f>MEDIAN($C816)</f>
        <v>0</v>
      </c>
      <c r="AJ816" s="1">
        <f>MEDIAN($D816)</f>
        <v>0</v>
      </c>
      <c r="AK816" s="1">
        <f>MEDIAN($E816)</f>
        <v>0</v>
      </c>
      <c r="AL816" s="1">
        <f>MEDIAN($F816)</f>
        <v>0</v>
      </c>
      <c r="AM816" s="1">
        <f>MEDIAN($G816)</f>
        <v>0</v>
      </c>
      <c r="AN816" s="1">
        <f>MEDIAN($H816)</f>
        <v>0</v>
      </c>
      <c r="AO816" s="1">
        <f>MEDIAN($I816)</f>
        <v>0</v>
      </c>
      <c r="AP816" s="1">
        <f>MEDIAN($J816)</f>
        <v>0</v>
      </c>
      <c r="AQ816" s="1">
        <f>MEDIAN($K816)</f>
        <v>0</v>
      </c>
      <c r="AR816" s="1">
        <f>MEDIAN($M816)</f>
        <v>0</v>
      </c>
      <c r="AS816" s="1">
        <f>MEDIAN($N816)</f>
        <v>0</v>
      </c>
      <c r="AT816" s="1">
        <f>MEDIAN($P816)</f>
        <v>0</v>
      </c>
      <c r="AU816" s="1">
        <f>MEDIAN($Q816)</f>
        <v>0</v>
      </c>
      <c r="AV816" s="1">
        <f>MEDIAN($R816)</f>
        <v>0</v>
      </c>
      <c r="AW816" s="1">
        <f>MAX($B816)</f>
        <v>0</v>
      </c>
      <c r="AX816" s="1">
        <f>MAX($C816)</f>
        <v>0</v>
      </c>
      <c r="AY816" s="1">
        <f>MAX($D816)</f>
        <v>0</v>
      </c>
      <c r="AZ816" s="1">
        <f>MAX($E816)</f>
        <v>0</v>
      </c>
      <c r="BA816" s="1">
        <f>MAX($F816)</f>
        <v>0</v>
      </c>
      <c r="BB816" s="1">
        <f>MAX($G816)</f>
        <v>0</v>
      </c>
      <c r="BC816" s="1">
        <f>MAX($H816)</f>
        <v>0</v>
      </c>
      <c r="BD816" s="1">
        <f>MAX($I816)</f>
        <v>0</v>
      </c>
      <c r="BE816" s="1">
        <f>MAX($J816)</f>
        <v>0</v>
      </c>
      <c r="BF816" s="1">
        <f>MAX($K816)</f>
        <v>0</v>
      </c>
      <c r="BG816" s="1">
        <f>MAX($M816)</f>
        <v>0</v>
      </c>
      <c r="BH816" s="1">
        <f>MAX($N816)</f>
        <v>0</v>
      </c>
      <c r="BI816" s="1">
        <f>MAX($P816)</f>
        <v>0</v>
      </c>
      <c r="BJ816" s="1">
        <f>MAX($Q816)</f>
        <v>0</v>
      </c>
      <c r="BK816" s="1">
        <f>MAX($R816)</f>
        <v>0</v>
      </c>
    </row>
    <row r="817" spans="1:63">
      <c r="A817" s="1" t="s">
        <v>331</v>
      </c>
      <c r="B817" s="1" cm="1">
        <f t="array" ref="B817">_xlfn.SWITCH($A$2,"average", AVERAGE(Instances!B817:Instances!B817),"median", MEDIAN(Instances!B817:Instances!B817),"min", MIN(Instances!B817:Instances!B817),"max", MAX(Instances!B817:Instances!B817),"diff", MAX(Instances!B817:Instances!B817)-MIN(Instances!B817:Instances!B817))</f>
        <v>0</v>
      </c>
      <c r="C817" s="1" cm="1">
        <f t="array" ref="C817">_xlfn.SWITCH($A$2,"average", AVERAGE(Instances!C817:Instances!C817),"median", MEDIAN(Instances!C817:Instances!C817),"min", MIN(Instances!C817:Instances!C817),"max", MAX(Instances!C817:Instances!C817),"diff", MAX(Instances!C817:Instances!C817)-MIN(Instances!C817:Instances!C817))</f>
        <v>0</v>
      </c>
      <c r="D817" s="1" cm="1">
        <f t="array" ref="D817">_xlfn.SWITCH($A$2,"average", AVERAGE(Instances!D817:Instances!D817),"median", MEDIAN(Instances!D817:Instances!D817),"min", MIN(Instances!D817:Instances!D817),"max", MAX(Instances!D817:Instances!D817),"diff", MAX(Instances!D817:Instances!D817)-MIN(Instances!D817:Instances!D817))</f>
        <v>0</v>
      </c>
      <c r="E817" s="1" cm="1">
        <f t="array" ref="E817">_xlfn.SWITCH($A$2,"average", AVERAGE(Instances!E817:Instances!E817),"median", MEDIAN(Instances!E817:Instances!E817),"min", MIN(Instances!E817:Instances!E817),"max", MAX(Instances!E817:Instances!E817),"diff", MAX(Instances!E817:Instances!E817)-MIN(Instances!E817:Instances!E817))</f>
        <v>0</v>
      </c>
      <c r="F817" s="1" cm="1">
        <f t="array" ref="F817">_xlfn.SWITCH($A$2,"average", AVERAGE(Instances!F817:Instances!F817),"median", MEDIAN(Instances!F817:Instances!F817),"min", MIN(Instances!F817:Instances!F817),"max", MAX(Instances!F817:Instances!F817),"diff", MAX(Instances!F817:Instances!F817)-MIN(Instances!F817:Instances!F817))</f>
        <v>0</v>
      </c>
      <c r="G817" s="1" cm="1">
        <f t="array" ref="G817">_xlfn.SWITCH($A$2,"average", AVERAGE(Instances!G817:Instances!G817),"median", MEDIAN(Instances!G817:Instances!G817),"min", MIN(Instances!G817:Instances!G817),"max", MAX(Instances!G817:Instances!G817),"diff", MAX(Instances!G817:Instances!G817)-MIN(Instances!G817:Instances!G817))</f>
        <v>0</v>
      </c>
      <c r="H817" s="1" cm="1">
        <f t="array" ref="H817">_xlfn.SWITCH($A$2,"average", AVERAGE(Instances!H817:Instances!H817),"median", MEDIAN(Instances!H817:Instances!H817),"min", MIN(Instances!H817:Instances!H817),"max", MAX(Instances!H817:Instances!H817),"diff", MAX(Instances!H817:Instances!H817)-MIN(Instances!H817:Instances!H817))</f>
        <v>0</v>
      </c>
      <c r="I817" s="1" cm="1">
        <f t="array" ref="I817">_xlfn.SWITCH($A$2,"average", AVERAGE(Instances!I817:Instances!I817),"median", MEDIAN(Instances!I817:Instances!I817),"min", MIN(Instances!I817:Instances!I817),"max", MAX(Instances!I817:Instances!I817),"diff", MAX(Instances!I817:Instances!I817)-MIN(Instances!I817:Instances!I817))</f>
        <v>0</v>
      </c>
      <c r="J817" s="1" cm="1">
        <f t="array" ref="J817">_xlfn.SWITCH($A$2,"average", AVERAGE(Instances!J817:Instances!J817),"median", MEDIAN(Instances!J817:Instances!J817),"min", MIN(Instances!J817:Instances!J817),"max", MAX(Instances!J817:Instances!J817),"diff", MAX(Instances!J817:Instances!J817)-MIN(Instances!J817:Instances!J817))</f>
        <v>0</v>
      </c>
      <c r="K817" s="1" cm="1">
        <f t="array" ref="K817">_xlfn.SWITCH($A$2,"average", AVERAGE(Instances!K817:Instances!K817),"median", MEDIAN(Instances!K817:Instances!K817),"min", MIN(Instances!K817:Instances!K817),"max", MAX(Instances!K817:Instances!K817),"diff", MAX(Instances!K817:Instances!K817)-MIN(Instances!K817:Instances!K817))</f>
        <v>0</v>
      </c>
      <c r="L817" s="1"/>
      <c r="M817" s="1" cm="1">
        <f t="array" ref="M817">_xlfn.SWITCH($A$2,"average", AVERAGE(Instances!M817:Instances!M817),"median", MEDIAN(Instances!M817:Instances!M817),"min", MIN(Instances!M817:Instances!M817),"max", MAX(Instances!M817:Instances!M817),"diff", MAX(Instances!M817:Instances!M817)-MIN(Instances!M817:Instances!M817))</f>
        <v>0</v>
      </c>
      <c r="N817" s="1" cm="1">
        <f t="array" ref="N817">_xlfn.SWITCH($A$2,"average", AVERAGE(Instances!N817:Instances!N817),"median", MEDIAN(Instances!N817:Instances!N817),"min", MIN(Instances!N817:Instances!N817),"max", MAX(Instances!N817:Instances!N817),"diff", MAX(Instances!N817:Instances!N817)-MIN(Instances!N817:Instances!N817))</f>
        <v>0</v>
      </c>
      <c r="O817" s="1"/>
      <c r="P817" s="1" cm="1">
        <f t="array" ref="P817">_xlfn.SWITCH($A$2,"average", AVERAGE(Instances!P817:Instances!P817),"median", MEDIAN(Instances!P817:Instances!P817),"min", MIN(Instances!P817:Instances!P817),"max", MAX(Instances!P817:Instances!P817),"diff", MAX(Instances!P817:Instances!P817)-MIN(Instances!P817:Instances!P817))</f>
        <v>0</v>
      </c>
      <c r="Q817" s="1" cm="1">
        <f t="array" ref="Q817">_xlfn.SWITCH($A$2,"average", AVERAGE(Instances!Q817:Instances!Q817),"median", MEDIAN(Instances!Q817:Instances!Q817),"min", MIN(Instances!Q817:Instances!Q817),"max", MAX(Instances!Q817:Instances!Q817),"diff", MAX(Instances!Q817:Instances!Q817)-MIN(Instances!Q817:Instances!Q817))</f>
        <v>0</v>
      </c>
      <c r="R817" s="1" cm="1">
        <f t="array" ref="R817">_xlfn.SWITCH($A$2,"average", AVERAGE(Instances!R817:Instances!R817),"median", MEDIAN(Instances!R817:Instances!R817),"min", MIN(Instances!R817:Instances!R817),"max", MAX(Instances!R817:Instances!R817),"diff", MAX(Instances!R817:Instances!R817)-MIN(Instances!R817:Instances!R817))</f>
        <v>0</v>
      </c>
      <c r="S817" s="1">
        <f>MIN($B817)</f>
        <v>0</v>
      </c>
      <c r="T817" s="1">
        <f>MIN($C817)</f>
        <v>0</v>
      </c>
      <c r="U817" s="1">
        <f>MIN($D817)</f>
        <v>0</v>
      </c>
      <c r="V817" s="1">
        <f>MIN($E817)</f>
        <v>0</v>
      </c>
      <c r="W817" s="1">
        <f>MIN($F817)</f>
        <v>0</v>
      </c>
      <c r="X817" s="1">
        <f>MIN($G817)</f>
        <v>0</v>
      </c>
      <c r="Y817" s="1">
        <f>MIN($H817)</f>
        <v>0</v>
      </c>
      <c r="Z817" s="1">
        <f>MIN($I817)</f>
        <v>0</v>
      </c>
      <c r="AA817" s="1">
        <f>MIN($J817)</f>
        <v>0</v>
      </c>
      <c r="AB817" s="1">
        <f>MIN($K817)</f>
        <v>0</v>
      </c>
      <c r="AC817" s="1">
        <f>MIN($M817)</f>
        <v>0</v>
      </c>
      <c r="AD817" s="1">
        <f>MIN($N817)</f>
        <v>0</v>
      </c>
      <c r="AE817" s="1">
        <f>MIN($P817)</f>
        <v>0</v>
      </c>
      <c r="AF817" s="1">
        <f>MIN($Q817)</f>
        <v>0</v>
      </c>
      <c r="AG817" s="1">
        <f>MIN($R817)</f>
        <v>0</v>
      </c>
      <c r="AH817" s="1">
        <f>MEDIAN($B817)</f>
        <v>0</v>
      </c>
      <c r="AI817" s="1">
        <f>MEDIAN($C817)</f>
        <v>0</v>
      </c>
      <c r="AJ817" s="1">
        <f>MEDIAN($D817)</f>
        <v>0</v>
      </c>
      <c r="AK817" s="1">
        <f>MEDIAN($E817)</f>
        <v>0</v>
      </c>
      <c r="AL817" s="1">
        <f>MEDIAN($F817)</f>
        <v>0</v>
      </c>
      <c r="AM817" s="1">
        <f>MEDIAN($G817)</f>
        <v>0</v>
      </c>
      <c r="AN817" s="1">
        <f>MEDIAN($H817)</f>
        <v>0</v>
      </c>
      <c r="AO817" s="1">
        <f>MEDIAN($I817)</f>
        <v>0</v>
      </c>
      <c r="AP817" s="1">
        <f>MEDIAN($J817)</f>
        <v>0</v>
      </c>
      <c r="AQ817" s="1">
        <f>MEDIAN($K817)</f>
        <v>0</v>
      </c>
      <c r="AR817" s="1">
        <f>MEDIAN($M817)</f>
        <v>0</v>
      </c>
      <c r="AS817" s="1">
        <f>MEDIAN($N817)</f>
        <v>0</v>
      </c>
      <c r="AT817" s="1">
        <f>MEDIAN($P817)</f>
        <v>0</v>
      </c>
      <c r="AU817" s="1">
        <f>MEDIAN($Q817)</f>
        <v>0</v>
      </c>
      <c r="AV817" s="1">
        <f>MEDIAN($R817)</f>
        <v>0</v>
      </c>
      <c r="AW817" s="1">
        <f>MAX($B817)</f>
        <v>0</v>
      </c>
      <c r="AX817" s="1">
        <f>MAX($C817)</f>
        <v>0</v>
      </c>
      <c r="AY817" s="1">
        <f>MAX($D817)</f>
        <v>0</v>
      </c>
      <c r="AZ817" s="1">
        <f>MAX($E817)</f>
        <v>0</v>
      </c>
      <c r="BA817" s="1">
        <f>MAX($F817)</f>
        <v>0</v>
      </c>
      <c r="BB817" s="1">
        <f>MAX($G817)</f>
        <v>0</v>
      </c>
      <c r="BC817" s="1">
        <f>MAX($H817)</f>
        <v>0</v>
      </c>
      <c r="BD817" s="1">
        <f>MAX($I817)</f>
        <v>0</v>
      </c>
      <c r="BE817" s="1">
        <f>MAX($J817)</f>
        <v>0</v>
      </c>
      <c r="BF817" s="1">
        <f>MAX($K817)</f>
        <v>0</v>
      </c>
      <c r="BG817" s="1">
        <f>MAX($M817)</f>
        <v>0</v>
      </c>
      <c r="BH817" s="1">
        <f>MAX($N817)</f>
        <v>0</v>
      </c>
      <c r="BI817" s="1">
        <f>MAX($P817)</f>
        <v>0</v>
      </c>
      <c r="BJ817" s="1">
        <f>MAX($Q817)</f>
        <v>0</v>
      </c>
      <c r="BK817" s="1">
        <f>MAX($R817)</f>
        <v>0</v>
      </c>
    </row>
    <row r="818" spans="1:63">
      <c r="A818" s="1" t="s">
        <v>332</v>
      </c>
      <c r="B818" s="1" cm="1">
        <f t="array" ref="B818">_xlfn.SWITCH($A$2,"average", AVERAGE(Instances!B818:Instances!B818),"median", MEDIAN(Instances!B818:Instances!B818),"min", MIN(Instances!B818:Instances!B818),"max", MAX(Instances!B818:Instances!B818),"diff", MAX(Instances!B818:Instances!B818)-MIN(Instances!B818:Instances!B818))</f>
        <v>0</v>
      </c>
      <c r="C818" s="1" cm="1">
        <f t="array" ref="C818">_xlfn.SWITCH($A$2,"average", AVERAGE(Instances!C818:Instances!C818),"median", MEDIAN(Instances!C818:Instances!C818),"min", MIN(Instances!C818:Instances!C818),"max", MAX(Instances!C818:Instances!C818),"diff", MAX(Instances!C818:Instances!C818)-MIN(Instances!C818:Instances!C818))</f>
        <v>0</v>
      </c>
      <c r="D818" s="1" cm="1">
        <f t="array" ref="D818">_xlfn.SWITCH($A$2,"average", AVERAGE(Instances!D818:Instances!D818),"median", MEDIAN(Instances!D818:Instances!D818),"min", MIN(Instances!D818:Instances!D818),"max", MAX(Instances!D818:Instances!D818),"diff", MAX(Instances!D818:Instances!D818)-MIN(Instances!D818:Instances!D818))</f>
        <v>0</v>
      </c>
      <c r="E818" s="1" cm="1">
        <f t="array" ref="E818">_xlfn.SWITCH($A$2,"average", AVERAGE(Instances!E818:Instances!E818),"median", MEDIAN(Instances!E818:Instances!E818),"min", MIN(Instances!E818:Instances!E818),"max", MAX(Instances!E818:Instances!E818),"diff", MAX(Instances!E818:Instances!E818)-MIN(Instances!E818:Instances!E818))</f>
        <v>0</v>
      </c>
      <c r="F818" s="1" cm="1">
        <f t="array" ref="F818">_xlfn.SWITCH($A$2,"average", AVERAGE(Instances!F818:Instances!F818),"median", MEDIAN(Instances!F818:Instances!F818),"min", MIN(Instances!F818:Instances!F818),"max", MAX(Instances!F818:Instances!F818),"diff", MAX(Instances!F818:Instances!F818)-MIN(Instances!F818:Instances!F818))</f>
        <v>0</v>
      </c>
      <c r="G818" s="1" cm="1">
        <f t="array" ref="G818">_xlfn.SWITCH($A$2,"average", AVERAGE(Instances!G818:Instances!G818),"median", MEDIAN(Instances!G818:Instances!G818),"min", MIN(Instances!G818:Instances!G818),"max", MAX(Instances!G818:Instances!G818),"diff", MAX(Instances!G818:Instances!G818)-MIN(Instances!G818:Instances!G818))</f>
        <v>0</v>
      </c>
      <c r="H818" s="1" cm="1">
        <f t="array" ref="H818">_xlfn.SWITCH($A$2,"average", AVERAGE(Instances!H818:Instances!H818),"median", MEDIAN(Instances!H818:Instances!H818),"min", MIN(Instances!H818:Instances!H818),"max", MAX(Instances!H818:Instances!H818),"diff", MAX(Instances!H818:Instances!H818)-MIN(Instances!H818:Instances!H818))</f>
        <v>0</v>
      </c>
      <c r="I818" s="1" cm="1">
        <f t="array" ref="I818">_xlfn.SWITCH($A$2,"average", AVERAGE(Instances!I818:Instances!I818),"median", MEDIAN(Instances!I818:Instances!I818),"min", MIN(Instances!I818:Instances!I818),"max", MAX(Instances!I818:Instances!I818),"diff", MAX(Instances!I818:Instances!I818)-MIN(Instances!I818:Instances!I818))</f>
        <v>0</v>
      </c>
      <c r="J818" s="1" cm="1">
        <f t="array" ref="J818">_xlfn.SWITCH($A$2,"average", AVERAGE(Instances!J818:Instances!J818),"median", MEDIAN(Instances!J818:Instances!J818),"min", MIN(Instances!J818:Instances!J818),"max", MAX(Instances!J818:Instances!J818),"diff", MAX(Instances!J818:Instances!J818)-MIN(Instances!J818:Instances!J818))</f>
        <v>0</v>
      </c>
      <c r="K818" s="1" cm="1">
        <f t="array" ref="K818">_xlfn.SWITCH($A$2,"average", AVERAGE(Instances!K818:Instances!K818),"median", MEDIAN(Instances!K818:Instances!K818),"min", MIN(Instances!K818:Instances!K818),"max", MAX(Instances!K818:Instances!K818),"diff", MAX(Instances!K818:Instances!K818)-MIN(Instances!K818:Instances!K818))</f>
        <v>0</v>
      </c>
      <c r="L818" s="1"/>
      <c r="M818" s="1" cm="1">
        <f t="array" ref="M818">_xlfn.SWITCH($A$2,"average", AVERAGE(Instances!M818:Instances!M818),"median", MEDIAN(Instances!M818:Instances!M818),"min", MIN(Instances!M818:Instances!M818),"max", MAX(Instances!M818:Instances!M818),"diff", MAX(Instances!M818:Instances!M818)-MIN(Instances!M818:Instances!M818))</f>
        <v>0</v>
      </c>
      <c r="N818" s="1" cm="1">
        <f t="array" ref="N818">_xlfn.SWITCH($A$2,"average", AVERAGE(Instances!N818:Instances!N818),"median", MEDIAN(Instances!N818:Instances!N818),"min", MIN(Instances!N818:Instances!N818),"max", MAX(Instances!N818:Instances!N818),"diff", MAX(Instances!N818:Instances!N818)-MIN(Instances!N818:Instances!N818))</f>
        <v>0</v>
      </c>
      <c r="O818" s="1"/>
      <c r="P818" s="1" cm="1">
        <f t="array" ref="P818">_xlfn.SWITCH($A$2,"average", AVERAGE(Instances!P818:Instances!P818),"median", MEDIAN(Instances!P818:Instances!P818),"min", MIN(Instances!P818:Instances!P818),"max", MAX(Instances!P818:Instances!P818),"diff", MAX(Instances!P818:Instances!P818)-MIN(Instances!P818:Instances!P818))</f>
        <v>0</v>
      </c>
      <c r="Q818" s="1" cm="1">
        <f t="array" ref="Q818">_xlfn.SWITCH($A$2,"average", AVERAGE(Instances!Q818:Instances!Q818),"median", MEDIAN(Instances!Q818:Instances!Q818),"min", MIN(Instances!Q818:Instances!Q818),"max", MAX(Instances!Q818:Instances!Q818),"diff", MAX(Instances!Q818:Instances!Q818)-MIN(Instances!Q818:Instances!Q818))</f>
        <v>0</v>
      </c>
      <c r="R818" s="1" cm="1">
        <f t="array" ref="R818">_xlfn.SWITCH($A$2,"average", AVERAGE(Instances!R818:Instances!R818),"median", MEDIAN(Instances!R818:Instances!R818),"min", MIN(Instances!R818:Instances!R818),"max", MAX(Instances!R818:Instances!R818),"diff", MAX(Instances!R818:Instances!R818)-MIN(Instances!R818:Instances!R818))</f>
        <v>0</v>
      </c>
      <c r="S818" s="1">
        <f>MIN($B818)</f>
        <v>0</v>
      </c>
      <c r="T818" s="1">
        <f>MIN($C818)</f>
        <v>0</v>
      </c>
      <c r="U818" s="1">
        <f>MIN($D818)</f>
        <v>0</v>
      </c>
      <c r="V818" s="1">
        <f>MIN($E818)</f>
        <v>0</v>
      </c>
      <c r="W818" s="1">
        <f>MIN($F818)</f>
        <v>0</v>
      </c>
      <c r="X818" s="1">
        <f>MIN($G818)</f>
        <v>0</v>
      </c>
      <c r="Y818" s="1">
        <f>MIN($H818)</f>
        <v>0</v>
      </c>
      <c r="Z818" s="1">
        <f>MIN($I818)</f>
        <v>0</v>
      </c>
      <c r="AA818" s="1">
        <f>MIN($J818)</f>
        <v>0</v>
      </c>
      <c r="AB818" s="1">
        <f>MIN($K818)</f>
        <v>0</v>
      </c>
      <c r="AC818" s="1">
        <f>MIN($M818)</f>
        <v>0</v>
      </c>
      <c r="AD818" s="1">
        <f>MIN($N818)</f>
        <v>0</v>
      </c>
      <c r="AE818" s="1">
        <f>MIN($P818)</f>
        <v>0</v>
      </c>
      <c r="AF818" s="1">
        <f>MIN($Q818)</f>
        <v>0</v>
      </c>
      <c r="AG818" s="1">
        <f>MIN($R818)</f>
        <v>0</v>
      </c>
      <c r="AH818" s="1">
        <f>MEDIAN($B818)</f>
        <v>0</v>
      </c>
      <c r="AI818" s="1">
        <f>MEDIAN($C818)</f>
        <v>0</v>
      </c>
      <c r="AJ818" s="1">
        <f>MEDIAN($D818)</f>
        <v>0</v>
      </c>
      <c r="AK818" s="1">
        <f>MEDIAN($E818)</f>
        <v>0</v>
      </c>
      <c r="AL818" s="1">
        <f>MEDIAN($F818)</f>
        <v>0</v>
      </c>
      <c r="AM818" s="1">
        <f>MEDIAN($G818)</f>
        <v>0</v>
      </c>
      <c r="AN818" s="1">
        <f>MEDIAN($H818)</f>
        <v>0</v>
      </c>
      <c r="AO818" s="1">
        <f>MEDIAN($I818)</f>
        <v>0</v>
      </c>
      <c r="AP818" s="1">
        <f>MEDIAN($J818)</f>
        <v>0</v>
      </c>
      <c r="AQ818" s="1">
        <f>MEDIAN($K818)</f>
        <v>0</v>
      </c>
      <c r="AR818" s="1">
        <f>MEDIAN($M818)</f>
        <v>0</v>
      </c>
      <c r="AS818" s="1">
        <f>MEDIAN($N818)</f>
        <v>0</v>
      </c>
      <c r="AT818" s="1">
        <f>MEDIAN($P818)</f>
        <v>0</v>
      </c>
      <c r="AU818" s="1">
        <f>MEDIAN($Q818)</f>
        <v>0</v>
      </c>
      <c r="AV818" s="1">
        <f>MEDIAN($R818)</f>
        <v>0</v>
      </c>
      <c r="AW818" s="1">
        <f>MAX($B818)</f>
        <v>0</v>
      </c>
      <c r="AX818" s="1">
        <f>MAX($C818)</f>
        <v>0</v>
      </c>
      <c r="AY818" s="1">
        <f>MAX($D818)</f>
        <v>0</v>
      </c>
      <c r="AZ818" s="1">
        <f>MAX($E818)</f>
        <v>0</v>
      </c>
      <c r="BA818" s="1">
        <f>MAX($F818)</f>
        <v>0</v>
      </c>
      <c r="BB818" s="1">
        <f>MAX($G818)</f>
        <v>0</v>
      </c>
      <c r="BC818" s="1">
        <f>MAX($H818)</f>
        <v>0</v>
      </c>
      <c r="BD818" s="1">
        <f>MAX($I818)</f>
        <v>0</v>
      </c>
      <c r="BE818" s="1">
        <f>MAX($J818)</f>
        <v>0</v>
      </c>
      <c r="BF818" s="1">
        <f>MAX($K818)</f>
        <v>0</v>
      </c>
      <c r="BG818" s="1">
        <f>MAX($M818)</f>
        <v>0</v>
      </c>
      <c r="BH818" s="1">
        <f>MAX($N818)</f>
        <v>0</v>
      </c>
      <c r="BI818" s="1">
        <f>MAX($P818)</f>
        <v>0</v>
      </c>
      <c r="BJ818" s="1">
        <f>MAX($Q818)</f>
        <v>0</v>
      </c>
      <c r="BK818" s="1">
        <f>MAX($R818)</f>
        <v>0</v>
      </c>
    </row>
    <row r="819" spans="1:63">
      <c r="A819" s="1" t="s">
        <v>333</v>
      </c>
      <c r="B819" s="1" cm="1">
        <f t="array" ref="B819">_xlfn.SWITCH($A$2,"average", AVERAGE(Instances!B819:Instances!B819),"median", MEDIAN(Instances!B819:Instances!B819),"min", MIN(Instances!B819:Instances!B819),"max", MAX(Instances!B819:Instances!B819),"diff", MAX(Instances!B819:Instances!B819)-MIN(Instances!B819:Instances!B819))</f>
        <v>0</v>
      </c>
      <c r="C819" s="1" cm="1">
        <f t="array" ref="C819">_xlfn.SWITCH($A$2,"average", AVERAGE(Instances!C819:Instances!C819),"median", MEDIAN(Instances!C819:Instances!C819),"min", MIN(Instances!C819:Instances!C819),"max", MAX(Instances!C819:Instances!C819),"diff", MAX(Instances!C819:Instances!C819)-MIN(Instances!C819:Instances!C819))</f>
        <v>0</v>
      </c>
      <c r="D819" s="1" cm="1">
        <f t="array" ref="D819">_xlfn.SWITCH($A$2,"average", AVERAGE(Instances!D819:Instances!D819),"median", MEDIAN(Instances!D819:Instances!D819),"min", MIN(Instances!D819:Instances!D819),"max", MAX(Instances!D819:Instances!D819),"diff", MAX(Instances!D819:Instances!D819)-MIN(Instances!D819:Instances!D819))</f>
        <v>0</v>
      </c>
      <c r="E819" s="1" cm="1">
        <f t="array" ref="E819">_xlfn.SWITCH($A$2,"average", AVERAGE(Instances!E819:Instances!E819),"median", MEDIAN(Instances!E819:Instances!E819),"min", MIN(Instances!E819:Instances!E819),"max", MAX(Instances!E819:Instances!E819),"diff", MAX(Instances!E819:Instances!E819)-MIN(Instances!E819:Instances!E819))</f>
        <v>0</v>
      </c>
      <c r="F819" s="1" cm="1">
        <f t="array" ref="F819">_xlfn.SWITCH($A$2,"average", AVERAGE(Instances!F819:Instances!F819),"median", MEDIAN(Instances!F819:Instances!F819),"min", MIN(Instances!F819:Instances!F819),"max", MAX(Instances!F819:Instances!F819),"diff", MAX(Instances!F819:Instances!F819)-MIN(Instances!F819:Instances!F819))</f>
        <v>0</v>
      </c>
      <c r="G819" s="1" cm="1">
        <f t="array" ref="G819">_xlfn.SWITCH($A$2,"average", AVERAGE(Instances!G819:Instances!G819),"median", MEDIAN(Instances!G819:Instances!G819),"min", MIN(Instances!G819:Instances!G819),"max", MAX(Instances!G819:Instances!G819),"diff", MAX(Instances!G819:Instances!G819)-MIN(Instances!G819:Instances!G819))</f>
        <v>0</v>
      </c>
      <c r="H819" s="1" cm="1">
        <f t="array" ref="H819">_xlfn.SWITCH($A$2,"average", AVERAGE(Instances!H819:Instances!H819),"median", MEDIAN(Instances!H819:Instances!H819),"min", MIN(Instances!H819:Instances!H819),"max", MAX(Instances!H819:Instances!H819),"diff", MAX(Instances!H819:Instances!H819)-MIN(Instances!H819:Instances!H819))</f>
        <v>0</v>
      </c>
      <c r="I819" s="1" cm="1">
        <f t="array" ref="I819">_xlfn.SWITCH($A$2,"average", AVERAGE(Instances!I819:Instances!I819),"median", MEDIAN(Instances!I819:Instances!I819),"min", MIN(Instances!I819:Instances!I819),"max", MAX(Instances!I819:Instances!I819),"diff", MAX(Instances!I819:Instances!I819)-MIN(Instances!I819:Instances!I819))</f>
        <v>0</v>
      </c>
      <c r="J819" s="1" cm="1">
        <f t="array" ref="J819">_xlfn.SWITCH($A$2,"average", AVERAGE(Instances!J819:Instances!J819),"median", MEDIAN(Instances!J819:Instances!J819),"min", MIN(Instances!J819:Instances!J819),"max", MAX(Instances!J819:Instances!J819),"diff", MAX(Instances!J819:Instances!J819)-MIN(Instances!J819:Instances!J819))</f>
        <v>0</v>
      </c>
      <c r="K819" s="1" cm="1">
        <f t="array" ref="K819">_xlfn.SWITCH($A$2,"average", AVERAGE(Instances!K819:Instances!K819),"median", MEDIAN(Instances!K819:Instances!K819),"min", MIN(Instances!K819:Instances!K819),"max", MAX(Instances!K819:Instances!K819),"diff", MAX(Instances!K819:Instances!K819)-MIN(Instances!K819:Instances!K819))</f>
        <v>0</v>
      </c>
      <c r="L819" s="1"/>
      <c r="M819" s="1" cm="1">
        <f t="array" ref="M819">_xlfn.SWITCH($A$2,"average", AVERAGE(Instances!M819:Instances!M819),"median", MEDIAN(Instances!M819:Instances!M819),"min", MIN(Instances!M819:Instances!M819),"max", MAX(Instances!M819:Instances!M819),"diff", MAX(Instances!M819:Instances!M819)-MIN(Instances!M819:Instances!M819))</f>
        <v>0</v>
      </c>
      <c r="N819" s="1" cm="1">
        <f t="array" ref="N819">_xlfn.SWITCH($A$2,"average", AVERAGE(Instances!N819:Instances!N819),"median", MEDIAN(Instances!N819:Instances!N819),"min", MIN(Instances!N819:Instances!N819),"max", MAX(Instances!N819:Instances!N819),"diff", MAX(Instances!N819:Instances!N819)-MIN(Instances!N819:Instances!N819))</f>
        <v>0</v>
      </c>
      <c r="O819" s="1"/>
      <c r="P819" s="1" cm="1">
        <f t="array" ref="P819">_xlfn.SWITCH($A$2,"average", AVERAGE(Instances!P819:Instances!P819),"median", MEDIAN(Instances!P819:Instances!P819),"min", MIN(Instances!P819:Instances!P819),"max", MAX(Instances!P819:Instances!P819),"diff", MAX(Instances!P819:Instances!P819)-MIN(Instances!P819:Instances!P819))</f>
        <v>0</v>
      </c>
      <c r="Q819" s="1" cm="1">
        <f t="array" ref="Q819">_xlfn.SWITCH($A$2,"average", AVERAGE(Instances!Q819:Instances!Q819),"median", MEDIAN(Instances!Q819:Instances!Q819),"min", MIN(Instances!Q819:Instances!Q819),"max", MAX(Instances!Q819:Instances!Q819),"diff", MAX(Instances!Q819:Instances!Q819)-MIN(Instances!Q819:Instances!Q819))</f>
        <v>0</v>
      </c>
      <c r="R819" s="1" cm="1">
        <f t="array" ref="R819">_xlfn.SWITCH($A$2,"average", AVERAGE(Instances!R819:Instances!R819),"median", MEDIAN(Instances!R819:Instances!R819),"min", MIN(Instances!R819:Instances!R819),"max", MAX(Instances!R819:Instances!R819),"diff", MAX(Instances!R819:Instances!R819)-MIN(Instances!R819:Instances!R819))</f>
        <v>0</v>
      </c>
      <c r="S819" s="1">
        <f>MIN($B819)</f>
        <v>0</v>
      </c>
      <c r="T819" s="1">
        <f>MIN($C819)</f>
        <v>0</v>
      </c>
      <c r="U819" s="1">
        <f>MIN($D819)</f>
        <v>0</v>
      </c>
      <c r="V819" s="1">
        <f>MIN($E819)</f>
        <v>0</v>
      </c>
      <c r="W819" s="1">
        <f>MIN($F819)</f>
        <v>0</v>
      </c>
      <c r="X819" s="1">
        <f>MIN($G819)</f>
        <v>0</v>
      </c>
      <c r="Y819" s="1">
        <f>MIN($H819)</f>
        <v>0</v>
      </c>
      <c r="Z819" s="1">
        <f>MIN($I819)</f>
        <v>0</v>
      </c>
      <c r="AA819" s="1">
        <f>MIN($J819)</f>
        <v>0</v>
      </c>
      <c r="AB819" s="1">
        <f>MIN($K819)</f>
        <v>0</v>
      </c>
      <c r="AC819" s="1">
        <f>MIN($M819)</f>
        <v>0</v>
      </c>
      <c r="AD819" s="1">
        <f>MIN($N819)</f>
        <v>0</v>
      </c>
      <c r="AE819" s="1">
        <f>MIN($P819)</f>
        <v>0</v>
      </c>
      <c r="AF819" s="1">
        <f>MIN($Q819)</f>
        <v>0</v>
      </c>
      <c r="AG819" s="1">
        <f>MIN($R819)</f>
        <v>0</v>
      </c>
      <c r="AH819" s="1">
        <f>MEDIAN($B819)</f>
        <v>0</v>
      </c>
      <c r="AI819" s="1">
        <f>MEDIAN($C819)</f>
        <v>0</v>
      </c>
      <c r="AJ819" s="1">
        <f>MEDIAN($D819)</f>
        <v>0</v>
      </c>
      <c r="AK819" s="1">
        <f>MEDIAN($E819)</f>
        <v>0</v>
      </c>
      <c r="AL819" s="1">
        <f>MEDIAN($F819)</f>
        <v>0</v>
      </c>
      <c r="AM819" s="1">
        <f>MEDIAN($G819)</f>
        <v>0</v>
      </c>
      <c r="AN819" s="1">
        <f>MEDIAN($H819)</f>
        <v>0</v>
      </c>
      <c r="AO819" s="1">
        <f>MEDIAN($I819)</f>
        <v>0</v>
      </c>
      <c r="AP819" s="1">
        <f>MEDIAN($J819)</f>
        <v>0</v>
      </c>
      <c r="AQ819" s="1">
        <f>MEDIAN($K819)</f>
        <v>0</v>
      </c>
      <c r="AR819" s="1">
        <f>MEDIAN($M819)</f>
        <v>0</v>
      </c>
      <c r="AS819" s="1">
        <f>MEDIAN($N819)</f>
        <v>0</v>
      </c>
      <c r="AT819" s="1">
        <f>MEDIAN($P819)</f>
        <v>0</v>
      </c>
      <c r="AU819" s="1">
        <f>MEDIAN($Q819)</f>
        <v>0</v>
      </c>
      <c r="AV819" s="1">
        <f>MEDIAN($R819)</f>
        <v>0</v>
      </c>
      <c r="AW819" s="1">
        <f>MAX($B819)</f>
        <v>0</v>
      </c>
      <c r="AX819" s="1">
        <f>MAX($C819)</f>
        <v>0</v>
      </c>
      <c r="AY819" s="1">
        <f>MAX($D819)</f>
        <v>0</v>
      </c>
      <c r="AZ819" s="1">
        <f>MAX($E819)</f>
        <v>0</v>
      </c>
      <c r="BA819" s="1">
        <f>MAX($F819)</f>
        <v>0</v>
      </c>
      <c r="BB819" s="1">
        <f>MAX($G819)</f>
        <v>0</v>
      </c>
      <c r="BC819" s="1">
        <f>MAX($H819)</f>
        <v>0</v>
      </c>
      <c r="BD819" s="1">
        <f>MAX($I819)</f>
        <v>0</v>
      </c>
      <c r="BE819" s="1">
        <f>MAX($J819)</f>
        <v>0</v>
      </c>
      <c r="BF819" s="1">
        <f>MAX($K819)</f>
        <v>0</v>
      </c>
      <c r="BG819" s="1">
        <f>MAX($M819)</f>
        <v>0</v>
      </c>
      <c r="BH819" s="1">
        <f>MAX($N819)</f>
        <v>0</v>
      </c>
      <c r="BI819" s="1">
        <f>MAX($P819)</f>
        <v>0</v>
      </c>
      <c r="BJ819" s="1">
        <f>MAX($Q819)</f>
        <v>0</v>
      </c>
      <c r="BK819" s="1">
        <f>MAX($R819)</f>
        <v>0</v>
      </c>
    </row>
    <row r="820" spans="1:63">
      <c r="A820" s="1" t="s">
        <v>334</v>
      </c>
      <c r="B820" s="1" cm="1">
        <f t="array" ref="B820">_xlfn.SWITCH($A$2,"average", AVERAGE(Instances!B820:Instances!B820),"median", MEDIAN(Instances!B820:Instances!B820),"min", MIN(Instances!B820:Instances!B820),"max", MAX(Instances!B820:Instances!B820),"diff", MAX(Instances!B820:Instances!B820)-MIN(Instances!B820:Instances!B820))</f>
        <v>0</v>
      </c>
      <c r="C820" s="1" cm="1">
        <f t="array" ref="C820">_xlfn.SWITCH($A$2,"average", AVERAGE(Instances!C820:Instances!C820),"median", MEDIAN(Instances!C820:Instances!C820),"min", MIN(Instances!C820:Instances!C820),"max", MAX(Instances!C820:Instances!C820),"diff", MAX(Instances!C820:Instances!C820)-MIN(Instances!C820:Instances!C820))</f>
        <v>0</v>
      </c>
      <c r="D820" s="1" cm="1">
        <f t="array" ref="D820">_xlfn.SWITCH($A$2,"average", AVERAGE(Instances!D820:Instances!D820),"median", MEDIAN(Instances!D820:Instances!D820),"min", MIN(Instances!D820:Instances!D820),"max", MAX(Instances!D820:Instances!D820),"diff", MAX(Instances!D820:Instances!D820)-MIN(Instances!D820:Instances!D820))</f>
        <v>0</v>
      </c>
      <c r="E820" s="1" cm="1">
        <f t="array" ref="E820">_xlfn.SWITCH($A$2,"average", AVERAGE(Instances!E820:Instances!E820),"median", MEDIAN(Instances!E820:Instances!E820),"min", MIN(Instances!E820:Instances!E820),"max", MAX(Instances!E820:Instances!E820),"diff", MAX(Instances!E820:Instances!E820)-MIN(Instances!E820:Instances!E820))</f>
        <v>0</v>
      </c>
      <c r="F820" s="1" cm="1">
        <f t="array" ref="F820">_xlfn.SWITCH($A$2,"average", AVERAGE(Instances!F820:Instances!F820),"median", MEDIAN(Instances!F820:Instances!F820),"min", MIN(Instances!F820:Instances!F820),"max", MAX(Instances!F820:Instances!F820),"diff", MAX(Instances!F820:Instances!F820)-MIN(Instances!F820:Instances!F820))</f>
        <v>0</v>
      </c>
      <c r="G820" s="1" cm="1">
        <f t="array" ref="G820">_xlfn.SWITCH($A$2,"average", AVERAGE(Instances!G820:Instances!G820),"median", MEDIAN(Instances!G820:Instances!G820),"min", MIN(Instances!G820:Instances!G820),"max", MAX(Instances!G820:Instances!G820),"diff", MAX(Instances!G820:Instances!G820)-MIN(Instances!G820:Instances!G820))</f>
        <v>0</v>
      </c>
      <c r="H820" s="1" cm="1">
        <f t="array" ref="H820">_xlfn.SWITCH($A$2,"average", AVERAGE(Instances!H820:Instances!H820),"median", MEDIAN(Instances!H820:Instances!H820),"min", MIN(Instances!H820:Instances!H820),"max", MAX(Instances!H820:Instances!H820),"diff", MAX(Instances!H820:Instances!H820)-MIN(Instances!H820:Instances!H820))</f>
        <v>0</v>
      </c>
      <c r="I820" s="1" cm="1">
        <f t="array" ref="I820">_xlfn.SWITCH($A$2,"average", AVERAGE(Instances!I820:Instances!I820),"median", MEDIAN(Instances!I820:Instances!I820),"min", MIN(Instances!I820:Instances!I820),"max", MAX(Instances!I820:Instances!I820),"diff", MAX(Instances!I820:Instances!I820)-MIN(Instances!I820:Instances!I820))</f>
        <v>0</v>
      </c>
      <c r="J820" s="1" cm="1">
        <f t="array" ref="J820">_xlfn.SWITCH($A$2,"average", AVERAGE(Instances!J820:Instances!J820),"median", MEDIAN(Instances!J820:Instances!J820),"min", MIN(Instances!J820:Instances!J820),"max", MAX(Instances!J820:Instances!J820),"diff", MAX(Instances!J820:Instances!J820)-MIN(Instances!J820:Instances!J820))</f>
        <v>0</v>
      </c>
      <c r="K820" s="1" cm="1">
        <f t="array" ref="K820">_xlfn.SWITCH($A$2,"average", AVERAGE(Instances!K820:Instances!K820),"median", MEDIAN(Instances!K820:Instances!K820),"min", MIN(Instances!K820:Instances!K820),"max", MAX(Instances!K820:Instances!K820),"diff", MAX(Instances!K820:Instances!K820)-MIN(Instances!K820:Instances!K820))</f>
        <v>0</v>
      </c>
      <c r="L820" s="1"/>
      <c r="M820" s="1" cm="1">
        <f t="array" ref="M820">_xlfn.SWITCH($A$2,"average", AVERAGE(Instances!M820:Instances!M820),"median", MEDIAN(Instances!M820:Instances!M820),"min", MIN(Instances!M820:Instances!M820),"max", MAX(Instances!M820:Instances!M820),"diff", MAX(Instances!M820:Instances!M820)-MIN(Instances!M820:Instances!M820))</f>
        <v>0</v>
      </c>
      <c r="N820" s="1" cm="1">
        <f t="array" ref="N820">_xlfn.SWITCH($A$2,"average", AVERAGE(Instances!N820:Instances!N820),"median", MEDIAN(Instances!N820:Instances!N820),"min", MIN(Instances!N820:Instances!N820),"max", MAX(Instances!N820:Instances!N820),"diff", MAX(Instances!N820:Instances!N820)-MIN(Instances!N820:Instances!N820))</f>
        <v>0</v>
      </c>
      <c r="O820" s="1"/>
      <c r="P820" s="1" cm="1">
        <f t="array" ref="P820">_xlfn.SWITCH($A$2,"average", AVERAGE(Instances!P820:Instances!P820),"median", MEDIAN(Instances!P820:Instances!P820),"min", MIN(Instances!P820:Instances!P820),"max", MAX(Instances!P820:Instances!P820),"diff", MAX(Instances!P820:Instances!P820)-MIN(Instances!P820:Instances!P820))</f>
        <v>0</v>
      </c>
      <c r="Q820" s="1" cm="1">
        <f t="array" ref="Q820">_xlfn.SWITCH($A$2,"average", AVERAGE(Instances!Q820:Instances!Q820),"median", MEDIAN(Instances!Q820:Instances!Q820),"min", MIN(Instances!Q820:Instances!Q820),"max", MAX(Instances!Q820:Instances!Q820),"diff", MAX(Instances!Q820:Instances!Q820)-MIN(Instances!Q820:Instances!Q820))</f>
        <v>0</v>
      </c>
      <c r="R820" s="1" cm="1">
        <f t="array" ref="R820">_xlfn.SWITCH($A$2,"average", AVERAGE(Instances!R820:Instances!R820),"median", MEDIAN(Instances!R820:Instances!R820),"min", MIN(Instances!R820:Instances!R820),"max", MAX(Instances!R820:Instances!R820),"diff", MAX(Instances!R820:Instances!R820)-MIN(Instances!R820:Instances!R820))</f>
        <v>0</v>
      </c>
      <c r="S820" s="1">
        <f>MIN($B820)</f>
        <v>0</v>
      </c>
      <c r="T820" s="1">
        <f>MIN($C820)</f>
        <v>0</v>
      </c>
      <c r="U820" s="1">
        <f>MIN($D820)</f>
        <v>0</v>
      </c>
      <c r="V820" s="1">
        <f>MIN($E820)</f>
        <v>0</v>
      </c>
      <c r="W820" s="1">
        <f>MIN($F820)</f>
        <v>0</v>
      </c>
      <c r="X820" s="1">
        <f>MIN($G820)</f>
        <v>0</v>
      </c>
      <c r="Y820" s="1">
        <f>MIN($H820)</f>
        <v>0</v>
      </c>
      <c r="Z820" s="1">
        <f>MIN($I820)</f>
        <v>0</v>
      </c>
      <c r="AA820" s="1">
        <f>MIN($J820)</f>
        <v>0</v>
      </c>
      <c r="AB820" s="1">
        <f>MIN($K820)</f>
        <v>0</v>
      </c>
      <c r="AC820" s="1">
        <f>MIN($M820)</f>
        <v>0</v>
      </c>
      <c r="AD820" s="1">
        <f>MIN($N820)</f>
        <v>0</v>
      </c>
      <c r="AE820" s="1">
        <f>MIN($P820)</f>
        <v>0</v>
      </c>
      <c r="AF820" s="1">
        <f>MIN($Q820)</f>
        <v>0</v>
      </c>
      <c r="AG820" s="1">
        <f>MIN($R820)</f>
        <v>0</v>
      </c>
      <c r="AH820" s="1">
        <f>MEDIAN($B820)</f>
        <v>0</v>
      </c>
      <c r="AI820" s="1">
        <f>MEDIAN($C820)</f>
        <v>0</v>
      </c>
      <c r="AJ820" s="1">
        <f>MEDIAN($D820)</f>
        <v>0</v>
      </c>
      <c r="AK820" s="1">
        <f>MEDIAN($E820)</f>
        <v>0</v>
      </c>
      <c r="AL820" s="1">
        <f>MEDIAN($F820)</f>
        <v>0</v>
      </c>
      <c r="AM820" s="1">
        <f>MEDIAN($G820)</f>
        <v>0</v>
      </c>
      <c r="AN820" s="1">
        <f>MEDIAN($H820)</f>
        <v>0</v>
      </c>
      <c r="AO820" s="1">
        <f>MEDIAN($I820)</f>
        <v>0</v>
      </c>
      <c r="AP820" s="1">
        <f>MEDIAN($J820)</f>
        <v>0</v>
      </c>
      <c r="AQ820" s="1">
        <f>MEDIAN($K820)</f>
        <v>0</v>
      </c>
      <c r="AR820" s="1">
        <f>MEDIAN($M820)</f>
        <v>0</v>
      </c>
      <c r="AS820" s="1">
        <f>MEDIAN($N820)</f>
        <v>0</v>
      </c>
      <c r="AT820" s="1">
        <f>MEDIAN($P820)</f>
        <v>0</v>
      </c>
      <c r="AU820" s="1">
        <f>MEDIAN($Q820)</f>
        <v>0</v>
      </c>
      <c r="AV820" s="1">
        <f>MEDIAN($R820)</f>
        <v>0</v>
      </c>
      <c r="AW820" s="1">
        <f>MAX($B820)</f>
        <v>0</v>
      </c>
      <c r="AX820" s="1">
        <f>MAX($C820)</f>
        <v>0</v>
      </c>
      <c r="AY820" s="1">
        <f>MAX($D820)</f>
        <v>0</v>
      </c>
      <c r="AZ820" s="1">
        <f>MAX($E820)</f>
        <v>0</v>
      </c>
      <c r="BA820" s="1">
        <f>MAX($F820)</f>
        <v>0</v>
      </c>
      <c r="BB820" s="1">
        <f>MAX($G820)</f>
        <v>0</v>
      </c>
      <c r="BC820" s="1">
        <f>MAX($H820)</f>
        <v>0</v>
      </c>
      <c r="BD820" s="1">
        <f>MAX($I820)</f>
        <v>0</v>
      </c>
      <c r="BE820" s="1">
        <f>MAX($J820)</f>
        <v>0</v>
      </c>
      <c r="BF820" s="1">
        <f>MAX($K820)</f>
        <v>0</v>
      </c>
      <c r="BG820" s="1">
        <f>MAX($M820)</f>
        <v>0</v>
      </c>
      <c r="BH820" s="1">
        <f>MAX($N820)</f>
        <v>0</v>
      </c>
      <c r="BI820" s="1">
        <f>MAX($P820)</f>
        <v>0</v>
      </c>
      <c r="BJ820" s="1">
        <f>MAX($Q820)</f>
        <v>0</v>
      </c>
      <c r="BK820" s="1">
        <f>MAX($R820)</f>
        <v>0</v>
      </c>
    </row>
    <row r="821" spans="1:63">
      <c r="A821" s="1" t="s">
        <v>335</v>
      </c>
      <c r="B821" s="1" cm="1">
        <f t="array" ref="B821">_xlfn.SWITCH($A$2,"average", AVERAGE(Instances!B821:Instances!B821),"median", MEDIAN(Instances!B821:Instances!B821),"min", MIN(Instances!B821:Instances!B821),"max", MAX(Instances!B821:Instances!B821),"diff", MAX(Instances!B821:Instances!B821)-MIN(Instances!B821:Instances!B821))</f>
        <v>0</v>
      </c>
      <c r="C821" s="1" cm="1">
        <f t="array" ref="C821">_xlfn.SWITCH($A$2,"average", AVERAGE(Instances!C821:Instances!C821),"median", MEDIAN(Instances!C821:Instances!C821),"min", MIN(Instances!C821:Instances!C821),"max", MAX(Instances!C821:Instances!C821),"diff", MAX(Instances!C821:Instances!C821)-MIN(Instances!C821:Instances!C821))</f>
        <v>0</v>
      </c>
      <c r="D821" s="1" cm="1">
        <f t="array" ref="D821">_xlfn.SWITCH($A$2,"average", AVERAGE(Instances!D821:Instances!D821),"median", MEDIAN(Instances!D821:Instances!D821),"min", MIN(Instances!D821:Instances!D821),"max", MAX(Instances!D821:Instances!D821),"diff", MAX(Instances!D821:Instances!D821)-MIN(Instances!D821:Instances!D821))</f>
        <v>0</v>
      </c>
      <c r="E821" s="1" cm="1">
        <f t="array" ref="E821">_xlfn.SWITCH($A$2,"average", AVERAGE(Instances!E821:Instances!E821),"median", MEDIAN(Instances!E821:Instances!E821),"min", MIN(Instances!E821:Instances!E821),"max", MAX(Instances!E821:Instances!E821),"diff", MAX(Instances!E821:Instances!E821)-MIN(Instances!E821:Instances!E821))</f>
        <v>0</v>
      </c>
      <c r="F821" s="1" cm="1">
        <f t="array" ref="F821">_xlfn.SWITCH($A$2,"average", AVERAGE(Instances!F821:Instances!F821),"median", MEDIAN(Instances!F821:Instances!F821),"min", MIN(Instances!F821:Instances!F821),"max", MAX(Instances!F821:Instances!F821),"diff", MAX(Instances!F821:Instances!F821)-MIN(Instances!F821:Instances!F821))</f>
        <v>0</v>
      </c>
      <c r="G821" s="1" cm="1">
        <f t="array" ref="G821">_xlfn.SWITCH($A$2,"average", AVERAGE(Instances!G821:Instances!G821),"median", MEDIAN(Instances!G821:Instances!G821),"min", MIN(Instances!G821:Instances!G821),"max", MAX(Instances!G821:Instances!G821),"diff", MAX(Instances!G821:Instances!G821)-MIN(Instances!G821:Instances!G821))</f>
        <v>0</v>
      </c>
      <c r="H821" s="1" cm="1">
        <f t="array" ref="H821">_xlfn.SWITCH($A$2,"average", AVERAGE(Instances!H821:Instances!H821),"median", MEDIAN(Instances!H821:Instances!H821),"min", MIN(Instances!H821:Instances!H821),"max", MAX(Instances!H821:Instances!H821),"diff", MAX(Instances!H821:Instances!H821)-MIN(Instances!H821:Instances!H821))</f>
        <v>0</v>
      </c>
      <c r="I821" s="1" cm="1">
        <f t="array" ref="I821">_xlfn.SWITCH($A$2,"average", AVERAGE(Instances!I821:Instances!I821),"median", MEDIAN(Instances!I821:Instances!I821),"min", MIN(Instances!I821:Instances!I821),"max", MAX(Instances!I821:Instances!I821),"diff", MAX(Instances!I821:Instances!I821)-MIN(Instances!I821:Instances!I821))</f>
        <v>0</v>
      </c>
      <c r="J821" s="1" cm="1">
        <f t="array" ref="J821">_xlfn.SWITCH($A$2,"average", AVERAGE(Instances!J821:Instances!J821),"median", MEDIAN(Instances!J821:Instances!J821),"min", MIN(Instances!J821:Instances!J821),"max", MAX(Instances!J821:Instances!J821),"diff", MAX(Instances!J821:Instances!J821)-MIN(Instances!J821:Instances!J821))</f>
        <v>0</v>
      </c>
      <c r="K821" s="1" cm="1">
        <f t="array" ref="K821">_xlfn.SWITCH($A$2,"average", AVERAGE(Instances!K821:Instances!K821),"median", MEDIAN(Instances!K821:Instances!K821),"min", MIN(Instances!K821:Instances!K821),"max", MAX(Instances!K821:Instances!K821),"diff", MAX(Instances!K821:Instances!K821)-MIN(Instances!K821:Instances!K821))</f>
        <v>0</v>
      </c>
      <c r="L821" s="1"/>
      <c r="M821" s="1" cm="1">
        <f t="array" ref="M821">_xlfn.SWITCH($A$2,"average", AVERAGE(Instances!M821:Instances!M821),"median", MEDIAN(Instances!M821:Instances!M821),"min", MIN(Instances!M821:Instances!M821),"max", MAX(Instances!M821:Instances!M821),"diff", MAX(Instances!M821:Instances!M821)-MIN(Instances!M821:Instances!M821))</f>
        <v>0</v>
      </c>
      <c r="N821" s="1" cm="1">
        <f t="array" ref="N821">_xlfn.SWITCH($A$2,"average", AVERAGE(Instances!N821:Instances!N821),"median", MEDIAN(Instances!N821:Instances!N821),"min", MIN(Instances!N821:Instances!N821),"max", MAX(Instances!N821:Instances!N821),"diff", MAX(Instances!N821:Instances!N821)-MIN(Instances!N821:Instances!N821))</f>
        <v>0</v>
      </c>
      <c r="O821" s="1"/>
      <c r="P821" s="1" cm="1">
        <f t="array" ref="P821">_xlfn.SWITCH($A$2,"average", AVERAGE(Instances!P821:Instances!P821),"median", MEDIAN(Instances!P821:Instances!P821),"min", MIN(Instances!P821:Instances!P821),"max", MAX(Instances!P821:Instances!P821),"diff", MAX(Instances!P821:Instances!P821)-MIN(Instances!P821:Instances!P821))</f>
        <v>0</v>
      </c>
      <c r="Q821" s="1" cm="1">
        <f t="array" ref="Q821">_xlfn.SWITCH($A$2,"average", AVERAGE(Instances!Q821:Instances!Q821),"median", MEDIAN(Instances!Q821:Instances!Q821),"min", MIN(Instances!Q821:Instances!Q821),"max", MAX(Instances!Q821:Instances!Q821),"diff", MAX(Instances!Q821:Instances!Q821)-MIN(Instances!Q821:Instances!Q821))</f>
        <v>0</v>
      </c>
      <c r="R821" s="1" cm="1">
        <f t="array" ref="R821">_xlfn.SWITCH($A$2,"average", AVERAGE(Instances!R821:Instances!R821),"median", MEDIAN(Instances!R821:Instances!R821),"min", MIN(Instances!R821:Instances!R821),"max", MAX(Instances!R821:Instances!R821),"diff", MAX(Instances!R821:Instances!R821)-MIN(Instances!R821:Instances!R821))</f>
        <v>0</v>
      </c>
      <c r="S821" s="1">
        <f>MIN($B821)</f>
        <v>0</v>
      </c>
      <c r="T821" s="1">
        <f>MIN($C821)</f>
        <v>0</v>
      </c>
      <c r="U821" s="1">
        <f>MIN($D821)</f>
        <v>0</v>
      </c>
      <c r="V821" s="1">
        <f>MIN($E821)</f>
        <v>0</v>
      </c>
      <c r="W821" s="1">
        <f>MIN($F821)</f>
        <v>0</v>
      </c>
      <c r="X821" s="1">
        <f>MIN($G821)</f>
        <v>0</v>
      </c>
      <c r="Y821" s="1">
        <f>MIN($H821)</f>
        <v>0</v>
      </c>
      <c r="Z821" s="1">
        <f>MIN($I821)</f>
        <v>0</v>
      </c>
      <c r="AA821" s="1">
        <f>MIN($J821)</f>
        <v>0</v>
      </c>
      <c r="AB821" s="1">
        <f>MIN($K821)</f>
        <v>0</v>
      </c>
      <c r="AC821" s="1">
        <f>MIN($M821)</f>
        <v>0</v>
      </c>
      <c r="AD821" s="1">
        <f>MIN($N821)</f>
        <v>0</v>
      </c>
      <c r="AE821" s="1">
        <f>MIN($P821)</f>
        <v>0</v>
      </c>
      <c r="AF821" s="1">
        <f>MIN($Q821)</f>
        <v>0</v>
      </c>
      <c r="AG821" s="1">
        <f>MIN($R821)</f>
        <v>0</v>
      </c>
      <c r="AH821" s="1">
        <f>MEDIAN($B821)</f>
        <v>0</v>
      </c>
      <c r="AI821" s="1">
        <f>MEDIAN($C821)</f>
        <v>0</v>
      </c>
      <c r="AJ821" s="1">
        <f>MEDIAN($D821)</f>
        <v>0</v>
      </c>
      <c r="AK821" s="1">
        <f>MEDIAN($E821)</f>
        <v>0</v>
      </c>
      <c r="AL821" s="1">
        <f>MEDIAN($F821)</f>
        <v>0</v>
      </c>
      <c r="AM821" s="1">
        <f>MEDIAN($G821)</f>
        <v>0</v>
      </c>
      <c r="AN821" s="1">
        <f>MEDIAN($H821)</f>
        <v>0</v>
      </c>
      <c r="AO821" s="1">
        <f>MEDIAN($I821)</f>
        <v>0</v>
      </c>
      <c r="AP821" s="1">
        <f>MEDIAN($J821)</f>
        <v>0</v>
      </c>
      <c r="AQ821" s="1">
        <f>MEDIAN($K821)</f>
        <v>0</v>
      </c>
      <c r="AR821" s="1">
        <f>MEDIAN($M821)</f>
        <v>0</v>
      </c>
      <c r="AS821" s="1">
        <f>MEDIAN($N821)</f>
        <v>0</v>
      </c>
      <c r="AT821" s="1">
        <f>MEDIAN($P821)</f>
        <v>0</v>
      </c>
      <c r="AU821" s="1">
        <f>MEDIAN($Q821)</f>
        <v>0</v>
      </c>
      <c r="AV821" s="1">
        <f>MEDIAN($R821)</f>
        <v>0</v>
      </c>
      <c r="AW821" s="1">
        <f>MAX($B821)</f>
        <v>0</v>
      </c>
      <c r="AX821" s="1">
        <f>MAX($C821)</f>
        <v>0</v>
      </c>
      <c r="AY821" s="1">
        <f>MAX($D821)</f>
        <v>0</v>
      </c>
      <c r="AZ821" s="1">
        <f>MAX($E821)</f>
        <v>0</v>
      </c>
      <c r="BA821" s="1">
        <f>MAX($F821)</f>
        <v>0</v>
      </c>
      <c r="BB821" s="1">
        <f>MAX($G821)</f>
        <v>0</v>
      </c>
      <c r="BC821" s="1">
        <f>MAX($H821)</f>
        <v>0</v>
      </c>
      <c r="BD821" s="1">
        <f>MAX($I821)</f>
        <v>0</v>
      </c>
      <c r="BE821" s="1">
        <f>MAX($J821)</f>
        <v>0</v>
      </c>
      <c r="BF821" s="1">
        <f>MAX($K821)</f>
        <v>0</v>
      </c>
      <c r="BG821" s="1">
        <f>MAX($M821)</f>
        <v>0</v>
      </c>
      <c r="BH821" s="1">
        <f>MAX($N821)</f>
        <v>0</v>
      </c>
      <c r="BI821" s="1">
        <f>MAX($P821)</f>
        <v>0</v>
      </c>
      <c r="BJ821" s="1">
        <f>MAX($Q821)</f>
        <v>0</v>
      </c>
      <c r="BK821" s="1">
        <f>MAX($R821)</f>
        <v>0</v>
      </c>
    </row>
    <row r="822" spans="1:63">
      <c r="A822" s="1" t="s">
        <v>336</v>
      </c>
      <c r="B822" s="1" cm="1">
        <f t="array" ref="B822">_xlfn.SWITCH($A$2,"average", AVERAGE(Instances!B822:Instances!B822),"median", MEDIAN(Instances!B822:Instances!B822),"min", MIN(Instances!B822:Instances!B822),"max", MAX(Instances!B822:Instances!B822),"diff", MAX(Instances!B822:Instances!B822)-MIN(Instances!B822:Instances!B822))</f>
        <v>0</v>
      </c>
      <c r="C822" s="1" cm="1">
        <f t="array" ref="C822">_xlfn.SWITCH($A$2,"average", AVERAGE(Instances!C822:Instances!C822),"median", MEDIAN(Instances!C822:Instances!C822),"min", MIN(Instances!C822:Instances!C822),"max", MAX(Instances!C822:Instances!C822),"diff", MAX(Instances!C822:Instances!C822)-MIN(Instances!C822:Instances!C822))</f>
        <v>0</v>
      </c>
      <c r="D822" s="1" cm="1">
        <f t="array" ref="D822">_xlfn.SWITCH($A$2,"average", AVERAGE(Instances!D822:Instances!D822),"median", MEDIAN(Instances!D822:Instances!D822),"min", MIN(Instances!D822:Instances!D822),"max", MAX(Instances!D822:Instances!D822),"diff", MAX(Instances!D822:Instances!D822)-MIN(Instances!D822:Instances!D822))</f>
        <v>0</v>
      </c>
      <c r="E822" s="1" cm="1">
        <f t="array" ref="E822">_xlfn.SWITCH($A$2,"average", AVERAGE(Instances!E822:Instances!E822),"median", MEDIAN(Instances!E822:Instances!E822),"min", MIN(Instances!E822:Instances!E822),"max", MAX(Instances!E822:Instances!E822),"diff", MAX(Instances!E822:Instances!E822)-MIN(Instances!E822:Instances!E822))</f>
        <v>0</v>
      </c>
      <c r="F822" s="1" cm="1">
        <f t="array" ref="F822">_xlfn.SWITCH($A$2,"average", AVERAGE(Instances!F822:Instances!F822),"median", MEDIAN(Instances!F822:Instances!F822),"min", MIN(Instances!F822:Instances!F822),"max", MAX(Instances!F822:Instances!F822),"diff", MAX(Instances!F822:Instances!F822)-MIN(Instances!F822:Instances!F822))</f>
        <v>0</v>
      </c>
      <c r="G822" s="1" cm="1">
        <f t="array" ref="G822">_xlfn.SWITCH($A$2,"average", AVERAGE(Instances!G822:Instances!G822),"median", MEDIAN(Instances!G822:Instances!G822),"min", MIN(Instances!G822:Instances!G822),"max", MAX(Instances!G822:Instances!G822),"diff", MAX(Instances!G822:Instances!G822)-MIN(Instances!G822:Instances!G822))</f>
        <v>0</v>
      </c>
      <c r="H822" s="1" cm="1">
        <f t="array" ref="H822">_xlfn.SWITCH($A$2,"average", AVERAGE(Instances!H822:Instances!H822),"median", MEDIAN(Instances!H822:Instances!H822),"min", MIN(Instances!H822:Instances!H822),"max", MAX(Instances!H822:Instances!H822),"diff", MAX(Instances!H822:Instances!H822)-MIN(Instances!H822:Instances!H822))</f>
        <v>0</v>
      </c>
      <c r="I822" s="1" cm="1">
        <f t="array" ref="I822">_xlfn.SWITCH($A$2,"average", AVERAGE(Instances!I822:Instances!I822),"median", MEDIAN(Instances!I822:Instances!I822),"min", MIN(Instances!I822:Instances!I822),"max", MAX(Instances!I822:Instances!I822),"diff", MAX(Instances!I822:Instances!I822)-MIN(Instances!I822:Instances!I822))</f>
        <v>0</v>
      </c>
      <c r="J822" s="1" cm="1">
        <f t="array" ref="J822">_xlfn.SWITCH($A$2,"average", AVERAGE(Instances!J822:Instances!J822),"median", MEDIAN(Instances!J822:Instances!J822),"min", MIN(Instances!J822:Instances!J822),"max", MAX(Instances!J822:Instances!J822),"diff", MAX(Instances!J822:Instances!J822)-MIN(Instances!J822:Instances!J822))</f>
        <v>0</v>
      </c>
      <c r="K822" s="1" cm="1">
        <f t="array" ref="K822">_xlfn.SWITCH($A$2,"average", AVERAGE(Instances!K822:Instances!K822),"median", MEDIAN(Instances!K822:Instances!K822),"min", MIN(Instances!K822:Instances!K822),"max", MAX(Instances!K822:Instances!K822),"diff", MAX(Instances!K822:Instances!K822)-MIN(Instances!K822:Instances!K822))</f>
        <v>0</v>
      </c>
      <c r="L822" s="1"/>
      <c r="M822" s="1" cm="1">
        <f t="array" ref="M822">_xlfn.SWITCH($A$2,"average", AVERAGE(Instances!M822:Instances!M822),"median", MEDIAN(Instances!M822:Instances!M822),"min", MIN(Instances!M822:Instances!M822),"max", MAX(Instances!M822:Instances!M822),"diff", MAX(Instances!M822:Instances!M822)-MIN(Instances!M822:Instances!M822))</f>
        <v>0</v>
      </c>
      <c r="N822" s="1" cm="1">
        <f t="array" ref="N822">_xlfn.SWITCH($A$2,"average", AVERAGE(Instances!N822:Instances!N822),"median", MEDIAN(Instances!N822:Instances!N822),"min", MIN(Instances!N822:Instances!N822),"max", MAX(Instances!N822:Instances!N822),"diff", MAX(Instances!N822:Instances!N822)-MIN(Instances!N822:Instances!N822))</f>
        <v>0</v>
      </c>
      <c r="O822" s="1"/>
      <c r="P822" s="1" cm="1">
        <f t="array" ref="P822">_xlfn.SWITCH($A$2,"average", AVERAGE(Instances!P822:Instances!P822),"median", MEDIAN(Instances!P822:Instances!P822),"min", MIN(Instances!P822:Instances!P822),"max", MAX(Instances!P822:Instances!P822),"diff", MAX(Instances!P822:Instances!P822)-MIN(Instances!P822:Instances!P822))</f>
        <v>0</v>
      </c>
      <c r="Q822" s="1" cm="1">
        <f t="array" ref="Q822">_xlfn.SWITCH($A$2,"average", AVERAGE(Instances!Q822:Instances!Q822),"median", MEDIAN(Instances!Q822:Instances!Q822),"min", MIN(Instances!Q822:Instances!Q822),"max", MAX(Instances!Q822:Instances!Q822),"diff", MAX(Instances!Q822:Instances!Q822)-MIN(Instances!Q822:Instances!Q822))</f>
        <v>0</v>
      </c>
      <c r="R822" s="1" cm="1">
        <f t="array" ref="R822">_xlfn.SWITCH($A$2,"average", AVERAGE(Instances!R822:Instances!R822),"median", MEDIAN(Instances!R822:Instances!R822),"min", MIN(Instances!R822:Instances!R822),"max", MAX(Instances!R822:Instances!R822),"diff", MAX(Instances!R822:Instances!R822)-MIN(Instances!R822:Instances!R822))</f>
        <v>0</v>
      </c>
      <c r="S822" s="1">
        <f>MIN($B822)</f>
        <v>0</v>
      </c>
      <c r="T822" s="1">
        <f>MIN($C822)</f>
        <v>0</v>
      </c>
      <c r="U822" s="1">
        <f>MIN($D822)</f>
        <v>0</v>
      </c>
      <c r="V822" s="1">
        <f>MIN($E822)</f>
        <v>0</v>
      </c>
      <c r="W822" s="1">
        <f>MIN($F822)</f>
        <v>0</v>
      </c>
      <c r="X822" s="1">
        <f>MIN($G822)</f>
        <v>0</v>
      </c>
      <c r="Y822" s="1">
        <f>MIN($H822)</f>
        <v>0</v>
      </c>
      <c r="Z822" s="1">
        <f>MIN($I822)</f>
        <v>0</v>
      </c>
      <c r="AA822" s="1">
        <f>MIN($J822)</f>
        <v>0</v>
      </c>
      <c r="AB822" s="1">
        <f>MIN($K822)</f>
        <v>0</v>
      </c>
      <c r="AC822" s="1">
        <f>MIN($M822)</f>
        <v>0</v>
      </c>
      <c r="AD822" s="1">
        <f>MIN($N822)</f>
        <v>0</v>
      </c>
      <c r="AE822" s="1">
        <f>MIN($P822)</f>
        <v>0</v>
      </c>
      <c r="AF822" s="1">
        <f>MIN($Q822)</f>
        <v>0</v>
      </c>
      <c r="AG822" s="1">
        <f>MIN($R822)</f>
        <v>0</v>
      </c>
      <c r="AH822" s="1">
        <f>MEDIAN($B822)</f>
        <v>0</v>
      </c>
      <c r="AI822" s="1">
        <f>MEDIAN($C822)</f>
        <v>0</v>
      </c>
      <c r="AJ822" s="1">
        <f>MEDIAN($D822)</f>
        <v>0</v>
      </c>
      <c r="AK822" s="1">
        <f>MEDIAN($E822)</f>
        <v>0</v>
      </c>
      <c r="AL822" s="1">
        <f>MEDIAN($F822)</f>
        <v>0</v>
      </c>
      <c r="AM822" s="1">
        <f>MEDIAN($G822)</f>
        <v>0</v>
      </c>
      <c r="AN822" s="1">
        <f>MEDIAN($H822)</f>
        <v>0</v>
      </c>
      <c r="AO822" s="1">
        <f>MEDIAN($I822)</f>
        <v>0</v>
      </c>
      <c r="AP822" s="1">
        <f>MEDIAN($J822)</f>
        <v>0</v>
      </c>
      <c r="AQ822" s="1">
        <f>MEDIAN($K822)</f>
        <v>0</v>
      </c>
      <c r="AR822" s="1">
        <f>MEDIAN($M822)</f>
        <v>0</v>
      </c>
      <c r="AS822" s="1">
        <f>MEDIAN($N822)</f>
        <v>0</v>
      </c>
      <c r="AT822" s="1">
        <f>MEDIAN($P822)</f>
        <v>0</v>
      </c>
      <c r="AU822" s="1">
        <f>MEDIAN($Q822)</f>
        <v>0</v>
      </c>
      <c r="AV822" s="1">
        <f>MEDIAN($R822)</f>
        <v>0</v>
      </c>
      <c r="AW822" s="1">
        <f>MAX($B822)</f>
        <v>0</v>
      </c>
      <c r="AX822" s="1">
        <f>MAX($C822)</f>
        <v>0</v>
      </c>
      <c r="AY822" s="1">
        <f>MAX($D822)</f>
        <v>0</v>
      </c>
      <c r="AZ822" s="1">
        <f>MAX($E822)</f>
        <v>0</v>
      </c>
      <c r="BA822" s="1">
        <f>MAX($F822)</f>
        <v>0</v>
      </c>
      <c r="BB822" s="1">
        <f>MAX($G822)</f>
        <v>0</v>
      </c>
      <c r="BC822" s="1">
        <f>MAX($H822)</f>
        <v>0</v>
      </c>
      <c r="BD822" s="1">
        <f>MAX($I822)</f>
        <v>0</v>
      </c>
      <c r="BE822" s="1">
        <f>MAX($J822)</f>
        <v>0</v>
      </c>
      <c r="BF822" s="1">
        <f>MAX($K822)</f>
        <v>0</v>
      </c>
      <c r="BG822" s="1">
        <f>MAX($M822)</f>
        <v>0</v>
      </c>
      <c r="BH822" s="1">
        <f>MAX($N822)</f>
        <v>0</v>
      </c>
      <c r="BI822" s="1">
        <f>MAX($P822)</f>
        <v>0</v>
      </c>
      <c r="BJ822" s="1">
        <f>MAX($Q822)</f>
        <v>0</v>
      </c>
      <c r="BK822" s="1">
        <f>MAX($R822)</f>
        <v>0</v>
      </c>
    </row>
    <row r="823" spans="1:63">
      <c r="A823" s="1" t="s">
        <v>337</v>
      </c>
      <c r="B823" s="1" cm="1">
        <f t="array" ref="B823">_xlfn.SWITCH($A$2,"average", AVERAGE(Instances!B823:Instances!B823),"median", MEDIAN(Instances!B823:Instances!B823),"min", MIN(Instances!B823:Instances!B823),"max", MAX(Instances!B823:Instances!B823),"diff", MAX(Instances!B823:Instances!B823)-MIN(Instances!B823:Instances!B823))</f>
        <v>0</v>
      </c>
      <c r="C823" s="1" cm="1">
        <f t="array" ref="C823">_xlfn.SWITCH($A$2,"average", AVERAGE(Instances!C823:Instances!C823),"median", MEDIAN(Instances!C823:Instances!C823),"min", MIN(Instances!C823:Instances!C823),"max", MAX(Instances!C823:Instances!C823),"diff", MAX(Instances!C823:Instances!C823)-MIN(Instances!C823:Instances!C823))</f>
        <v>0</v>
      </c>
      <c r="D823" s="1" cm="1">
        <f t="array" ref="D823">_xlfn.SWITCH($A$2,"average", AVERAGE(Instances!D823:Instances!D823),"median", MEDIAN(Instances!D823:Instances!D823),"min", MIN(Instances!D823:Instances!D823),"max", MAX(Instances!D823:Instances!D823),"diff", MAX(Instances!D823:Instances!D823)-MIN(Instances!D823:Instances!D823))</f>
        <v>0</v>
      </c>
      <c r="E823" s="1" cm="1">
        <f t="array" ref="E823">_xlfn.SWITCH($A$2,"average", AVERAGE(Instances!E823:Instances!E823),"median", MEDIAN(Instances!E823:Instances!E823),"min", MIN(Instances!E823:Instances!E823),"max", MAX(Instances!E823:Instances!E823),"diff", MAX(Instances!E823:Instances!E823)-MIN(Instances!E823:Instances!E823))</f>
        <v>0</v>
      </c>
      <c r="F823" s="1" cm="1">
        <f t="array" ref="F823">_xlfn.SWITCH($A$2,"average", AVERAGE(Instances!F823:Instances!F823),"median", MEDIAN(Instances!F823:Instances!F823),"min", MIN(Instances!F823:Instances!F823),"max", MAX(Instances!F823:Instances!F823),"diff", MAX(Instances!F823:Instances!F823)-MIN(Instances!F823:Instances!F823))</f>
        <v>0</v>
      </c>
      <c r="G823" s="1" cm="1">
        <f t="array" ref="G823">_xlfn.SWITCH($A$2,"average", AVERAGE(Instances!G823:Instances!G823),"median", MEDIAN(Instances!G823:Instances!G823),"min", MIN(Instances!G823:Instances!G823),"max", MAX(Instances!G823:Instances!G823),"diff", MAX(Instances!G823:Instances!G823)-MIN(Instances!G823:Instances!G823))</f>
        <v>0</v>
      </c>
      <c r="H823" s="1" cm="1">
        <f t="array" ref="H823">_xlfn.SWITCH($A$2,"average", AVERAGE(Instances!H823:Instances!H823),"median", MEDIAN(Instances!H823:Instances!H823),"min", MIN(Instances!H823:Instances!H823),"max", MAX(Instances!H823:Instances!H823),"diff", MAX(Instances!H823:Instances!H823)-MIN(Instances!H823:Instances!H823))</f>
        <v>0</v>
      </c>
      <c r="I823" s="1" cm="1">
        <f t="array" ref="I823">_xlfn.SWITCH($A$2,"average", AVERAGE(Instances!I823:Instances!I823),"median", MEDIAN(Instances!I823:Instances!I823),"min", MIN(Instances!I823:Instances!I823),"max", MAX(Instances!I823:Instances!I823),"diff", MAX(Instances!I823:Instances!I823)-MIN(Instances!I823:Instances!I823))</f>
        <v>0</v>
      </c>
      <c r="J823" s="1" cm="1">
        <f t="array" ref="J823">_xlfn.SWITCH($A$2,"average", AVERAGE(Instances!J823:Instances!J823),"median", MEDIAN(Instances!J823:Instances!J823),"min", MIN(Instances!J823:Instances!J823),"max", MAX(Instances!J823:Instances!J823),"diff", MAX(Instances!J823:Instances!J823)-MIN(Instances!J823:Instances!J823))</f>
        <v>0</v>
      </c>
      <c r="K823" s="1" cm="1">
        <f t="array" ref="K823">_xlfn.SWITCH($A$2,"average", AVERAGE(Instances!K823:Instances!K823),"median", MEDIAN(Instances!K823:Instances!K823),"min", MIN(Instances!K823:Instances!K823),"max", MAX(Instances!K823:Instances!K823),"diff", MAX(Instances!K823:Instances!K823)-MIN(Instances!K823:Instances!K823))</f>
        <v>0</v>
      </c>
      <c r="L823" s="1"/>
      <c r="M823" s="1" cm="1">
        <f t="array" ref="M823">_xlfn.SWITCH($A$2,"average", AVERAGE(Instances!M823:Instances!M823),"median", MEDIAN(Instances!M823:Instances!M823),"min", MIN(Instances!M823:Instances!M823),"max", MAX(Instances!M823:Instances!M823),"diff", MAX(Instances!M823:Instances!M823)-MIN(Instances!M823:Instances!M823))</f>
        <v>0</v>
      </c>
      <c r="N823" s="1" cm="1">
        <f t="array" ref="N823">_xlfn.SWITCH($A$2,"average", AVERAGE(Instances!N823:Instances!N823),"median", MEDIAN(Instances!N823:Instances!N823),"min", MIN(Instances!N823:Instances!N823),"max", MAX(Instances!N823:Instances!N823),"diff", MAX(Instances!N823:Instances!N823)-MIN(Instances!N823:Instances!N823))</f>
        <v>0</v>
      </c>
      <c r="O823" s="1"/>
      <c r="P823" s="1" cm="1">
        <f t="array" ref="P823">_xlfn.SWITCH($A$2,"average", AVERAGE(Instances!P823:Instances!P823),"median", MEDIAN(Instances!P823:Instances!P823),"min", MIN(Instances!P823:Instances!P823),"max", MAX(Instances!P823:Instances!P823),"diff", MAX(Instances!P823:Instances!P823)-MIN(Instances!P823:Instances!P823))</f>
        <v>0</v>
      </c>
      <c r="Q823" s="1" cm="1">
        <f t="array" ref="Q823">_xlfn.SWITCH($A$2,"average", AVERAGE(Instances!Q823:Instances!Q823),"median", MEDIAN(Instances!Q823:Instances!Q823),"min", MIN(Instances!Q823:Instances!Q823),"max", MAX(Instances!Q823:Instances!Q823),"diff", MAX(Instances!Q823:Instances!Q823)-MIN(Instances!Q823:Instances!Q823))</f>
        <v>0</v>
      </c>
      <c r="R823" s="1" cm="1">
        <f t="array" ref="R823">_xlfn.SWITCH($A$2,"average", AVERAGE(Instances!R823:Instances!R823),"median", MEDIAN(Instances!R823:Instances!R823),"min", MIN(Instances!R823:Instances!R823),"max", MAX(Instances!R823:Instances!R823),"diff", MAX(Instances!R823:Instances!R823)-MIN(Instances!R823:Instances!R823))</f>
        <v>0</v>
      </c>
      <c r="S823" s="1">
        <f>MIN($B823)</f>
        <v>0</v>
      </c>
      <c r="T823" s="1">
        <f>MIN($C823)</f>
        <v>0</v>
      </c>
      <c r="U823" s="1">
        <f>MIN($D823)</f>
        <v>0</v>
      </c>
      <c r="V823" s="1">
        <f>MIN($E823)</f>
        <v>0</v>
      </c>
      <c r="W823" s="1">
        <f>MIN($F823)</f>
        <v>0</v>
      </c>
      <c r="X823" s="1">
        <f>MIN($G823)</f>
        <v>0</v>
      </c>
      <c r="Y823" s="1">
        <f>MIN($H823)</f>
        <v>0</v>
      </c>
      <c r="Z823" s="1">
        <f>MIN($I823)</f>
        <v>0</v>
      </c>
      <c r="AA823" s="1">
        <f>MIN($J823)</f>
        <v>0</v>
      </c>
      <c r="AB823" s="1">
        <f>MIN($K823)</f>
        <v>0</v>
      </c>
      <c r="AC823" s="1">
        <f>MIN($M823)</f>
        <v>0</v>
      </c>
      <c r="AD823" s="1">
        <f>MIN($N823)</f>
        <v>0</v>
      </c>
      <c r="AE823" s="1">
        <f>MIN($P823)</f>
        <v>0</v>
      </c>
      <c r="AF823" s="1">
        <f>MIN($Q823)</f>
        <v>0</v>
      </c>
      <c r="AG823" s="1">
        <f>MIN($R823)</f>
        <v>0</v>
      </c>
      <c r="AH823" s="1">
        <f>MEDIAN($B823)</f>
        <v>0</v>
      </c>
      <c r="AI823" s="1">
        <f>MEDIAN($C823)</f>
        <v>0</v>
      </c>
      <c r="AJ823" s="1">
        <f>MEDIAN($D823)</f>
        <v>0</v>
      </c>
      <c r="AK823" s="1">
        <f>MEDIAN($E823)</f>
        <v>0</v>
      </c>
      <c r="AL823" s="1">
        <f>MEDIAN($F823)</f>
        <v>0</v>
      </c>
      <c r="AM823" s="1">
        <f>MEDIAN($G823)</f>
        <v>0</v>
      </c>
      <c r="AN823" s="1">
        <f>MEDIAN($H823)</f>
        <v>0</v>
      </c>
      <c r="AO823" s="1">
        <f>MEDIAN($I823)</f>
        <v>0</v>
      </c>
      <c r="AP823" s="1">
        <f>MEDIAN($J823)</f>
        <v>0</v>
      </c>
      <c r="AQ823" s="1">
        <f>MEDIAN($K823)</f>
        <v>0</v>
      </c>
      <c r="AR823" s="1">
        <f>MEDIAN($M823)</f>
        <v>0</v>
      </c>
      <c r="AS823" s="1">
        <f>MEDIAN($N823)</f>
        <v>0</v>
      </c>
      <c r="AT823" s="1">
        <f>MEDIAN($P823)</f>
        <v>0</v>
      </c>
      <c r="AU823" s="1">
        <f>MEDIAN($Q823)</f>
        <v>0</v>
      </c>
      <c r="AV823" s="1">
        <f>MEDIAN($R823)</f>
        <v>0</v>
      </c>
      <c r="AW823" s="1">
        <f>MAX($B823)</f>
        <v>0</v>
      </c>
      <c r="AX823" s="1">
        <f>MAX($C823)</f>
        <v>0</v>
      </c>
      <c r="AY823" s="1">
        <f>MAX($D823)</f>
        <v>0</v>
      </c>
      <c r="AZ823" s="1">
        <f>MAX($E823)</f>
        <v>0</v>
      </c>
      <c r="BA823" s="1">
        <f>MAX($F823)</f>
        <v>0</v>
      </c>
      <c r="BB823" s="1">
        <f>MAX($G823)</f>
        <v>0</v>
      </c>
      <c r="BC823" s="1">
        <f>MAX($H823)</f>
        <v>0</v>
      </c>
      <c r="BD823" s="1">
        <f>MAX($I823)</f>
        <v>0</v>
      </c>
      <c r="BE823" s="1">
        <f>MAX($J823)</f>
        <v>0</v>
      </c>
      <c r="BF823" s="1">
        <f>MAX($K823)</f>
        <v>0</v>
      </c>
      <c r="BG823" s="1">
        <f>MAX($M823)</f>
        <v>0</v>
      </c>
      <c r="BH823" s="1">
        <f>MAX($N823)</f>
        <v>0</v>
      </c>
      <c r="BI823" s="1">
        <f>MAX($P823)</f>
        <v>0</v>
      </c>
      <c r="BJ823" s="1">
        <f>MAX($Q823)</f>
        <v>0</v>
      </c>
      <c r="BK823" s="1">
        <f>MAX($R823)</f>
        <v>0</v>
      </c>
    </row>
    <row r="824" spans="1:63">
      <c r="A824" s="1" t="s">
        <v>338</v>
      </c>
      <c r="B824" s="1" cm="1">
        <f t="array" ref="B824">_xlfn.SWITCH($A$2,"average", AVERAGE(Instances!B824:Instances!B824),"median", MEDIAN(Instances!B824:Instances!B824),"min", MIN(Instances!B824:Instances!B824),"max", MAX(Instances!B824:Instances!B824),"diff", MAX(Instances!B824:Instances!B824)-MIN(Instances!B824:Instances!B824))</f>
        <v>0</v>
      </c>
      <c r="C824" s="1" cm="1">
        <f t="array" ref="C824">_xlfn.SWITCH($A$2,"average", AVERAGE(Instances!C824:Instances!C824),"median", MEDIAN(Instances!C824:Instances!C824),"min", MIN(Instances!C824:Instances!C824),"max", MAX(Instances!C824:Instances!C824),"diff", MAX(Instances!C824:Instances!C824)-MIN(Instances!C824:Instances!C824))</f>
        <v>0</v>
      </c>
      <c r="D824" s="1" cm="1">
        <f t="array" ref="D824">_xlfn.SWITCH($A$2,"average", AVERAGE(Instances!D824:Instances!D824),"median", MEDIAN(Instances!D824:Instances!D824),"min", MIN(Instances!D824:Instances!D824),"max", MAX(Instances!D824:Instances!D824),"diff", MAX(Instances!D824:Instances!D824)-MIN(Instances!D824:Instances!D824))</f>
        <v>0</v>
      </c>
      <c r="E824" s="1" cm="1">
        <f t="array" ref="E824">_xlfn.SWITCH($A$2,"average", AVERAGE(Instances!E824:Instances!E824),"median", MEDIAN(Instances!E824:Instances!E824),"min", MIN(Instances!E824:Instances!E824),"max", MAX(Instances!E824:Instances!E824),"diff", MAX(Instances!E824:Instances!E824)-MIN(Instances!E824:Instances!E824))</f>
        <v>0</v>
      </c>
      <c r="F824" s="1" cm="1">
        <f t="array" ref="F824">_xlfn.SWITCH($A$2,"average", AVERAGE(Instances!F824:Instances!F824),"median", MEDIAN(Instances!F824:Instances!F824),"min", MIN(Instances!F824:Instances!F824),"max", MAX(Instances!F824:Instances!F824),"diff", MAX(Instances!F824:Instances!F824)-MIN(Instances!F824:Instances!F824))</f>
        <v>0</v>
      </c>
      <c r="G824" s="1" cm="1">
        <f t="array" ref="G824">_xlfn.SWITCH($A$2,"average", AVERAGE(Instances!G824:Instances!G824),"median", MEDIAN(Instances!G824:Instances!G824),"min", MIN(Instances!G824:Instances!G824),"max", MAX(Instances!G824:Instances!G824),"diff", MAX(Instances!G824:Instances!G824)-MIN(Instances!G824:Instances!G824))</f>
        <v>0</v>
      </c>
      <c r="H824" s="1" cm="1">
        <f t="array" ref="H824">_xlfn.SWITCH($A$2,"average", AVERAGE(Instances!H824:Instances!H824),"median", MEDIAN(Instances!H824:Instances!H824),"min", MIN(Instances!H824:Instances!H824),"max", MAX(Instances!H824:Instances!H824),"diff", MAX(Instances!H824:Instances!H824)-MIN(Instances!H824:Instances!H824))</f>
        <v>0</v>
      </c>
      <c r="I824" s="1" cm="1">
        <f t="array" ref="I824">_xlfn.SWITCH($A$2,"average", AVERAGE(Instances!I824:Instances!I824),"median", MEDIAN(Instances!I824:Instances!I824),"min", MIN(Instances!I824:Instances!I824),"max", MAX(Instances!I824:Instances!I824),"diff", MAX(Instances!I824:Instances!I824)-MIN(Instances!I824:Instances!I824))</f>
        <v>0</v>
      </c>
      <c r="J824" s="1" cm="1">
        <f t="array" ref="J824">_xlfn.SWITCH($A$2,"average", AVERAGE(Instances!J824:Instances!J824),"median", MEDIAN(Instances!J824:Instances!J824),"min", MIN(Instances!J824:Instances!J824),"max", MAX(Instances!J824:Instances!J824),"diff", MAX(Instances!J824:Instances!J824)-MIN(Instances!J824:Instances!J824))</f>
        <v>0</v>
      </c>
      <c r="K824" s="1" cm="1">
        <f t="array" ref="K824">_xlfn.SWITCH($A$2,"average", AVERAGE(Instances!K824:Instances!K824),"median", MEDIAN(Instances!K824:Instances!K824),"min", MIN(Instances!K824:Instances!K824),"max", MAX(Instances!K824:Instances!K824),"diff", MAX(Instances!K824:Instances!K824)-MIN(Instances!K824:Instances!K824))</f>
        <v>0</v>
      </c>
      <c r="L824" s="1"/>
      <c r="M824" s="1" cm="1">
        <f t="array" ref="M824">_xlfn.SWITCH($A$2,"average", AVERAGE(Instances!M824:Instances!M824),"median", MEDIAN(Instances!M824:Instances!M824),"min", MIN(Instances!M824:Instances!M824),"max", MAX(Instances!M824:Instances!M824),"diff", MAX(Instances!M824:Instances!M824)-MIN(Instances!M824:Instances!M824))</f>
        <v>0</v>
      </c>
      <c r="N824" s="1" cm="1">
        <f t="array" ref="N824">_xlfn.SWITCH($A$2,"average", AVERAGE(Instances!N824:Instances!N824),"median", MEDIAN(Instances!N824:Instances!N824),"min", MIN(Instances!N824:Instances!N824),"max", MAX(Instances!N824:Instances!N824),"diff", MAX(Instances!N824:Instances!N824)-MIN(Instances!N824:Instances!N824))</f>
        <v>0</v>
      </c>
      <c r="O824" s="1"/>
      <c r="P824" s="1" cm="1">
        <f t="array" ref="P824">_xlfn.SWITCH($A$2,"average", AVERAGE(Instances!P824:Instances!P824),"median", MEDIAN(Instances!P824:Instances!P824),"min", MIN(Instances!P824:Instances!P824),"max", MAX(Instances!P824:Instances!P824),"diff", MAX(Instances!P824:Instances!P824)-MIN(Instances!P824:Instances!P824))</f>
        <v>0</v>
      </c>
      <c r="Q824" s="1" cm="1">
        <f t="array" ref="Q824">_xlfn.SWITCH($A$2,"average", AVERAGE(Instances!Q824:Instances!Q824),"median", MEDIAN(Instances!Q824:Instances!Q824),"min", MIN(Instances!Q824:Instances!Q824),"max", MAX(Instances!Q824:Instances!Q824),"diff", MAX(Instances!Q824:Instances!Q824)-MIN(Instances!Q824:Instances!Q824))</f>
        <v>0</v>
      </c>
      <c r="R824" s="1" cm="1">
        <f t="array" ref="R824">_xlfn.SWITCH($A$2,"average", AVERAGE(Instances!R824:Instances!R824),"median", MEDIAN(Instances!R824:Instances!R824),"min", MIN(Instances!R824:Instances!R824),"max", MAX(Instances!R824:Instances!R824),"diff", MAX(Instances!R824:Instances!R824)-MIN(Instances!R824:Instances!R824))</f>
        <v>0</v>
      </c>
      <c r="S824" s="1">
        <f>MIN($B824)</f>
        <v>0</v>
      </c>
      <c r="T824" s="1">
        <f>MIN($C824)</f>
        <v>0</v>
      </c>
      <c r="U824" s="1">
        <f>MIN($D824)</f>
        <v>0</v>
      </c>
      <c r="V824" s="1">
        <f>MIN($E824)</f>
        <v>0</v>
      </c>
      <c r="W824" s="1">
        <f>MIN($F824)</f>
        <v>0</v>
      </c>
      <c r="X824" s="1">
        <f>MIN($G824)</f>
        <v>0</v>
      </c>
      <c r="Y824" s="1">
        <f>MIN($H824)</f>
        <v>0</v>
      </c>
      <c r="Z824" s="1">
        <f>MIN($I824)</f>
        <v>0</v>
      </c>
      <c r="AA824" s="1">
        <f>MIN($J824)</f>
        <v>0</v>
      </c>
      <c r="AB824" s="1">
        <f>MIN($K824)</f>
        <v>0</v>
      </c>
      <c r="AC824" s="1">
        <f>MIN($M824)</f>
        <v>0</v>
      </c>
      <c r="AD824" s="1">
        <f>MIN($N824)</f>
        <v>0</v>
      </c>
      <c r="AE824" s="1">
        <f>MIN($P824)</f>
        <v>0</v>
      </c>
      <c r="AF824" s="1">
        <f>MIN($Q824)</f>
        <v>0</v>
      </c>
      <c r="AG824" s="1">
        <f>MIN($R824)</f>
        <v>0</v>
      </c>
      <c r="AH824" s="1">
        <f>MEDIAN($B824)</f>
        <v>0</v>
      </c>
      <c r="AI824" s="1">
        <f>MEDIAN($C824)</f>
        <v>0</v>
      </c>
      <c r="AJ824" s="1">
        <f>MEDIAN($D824)</f>
        <v>0</v>
      </c>
      <c r="AK824" s="1">
        <f>MEDIAN($E824)</f>
        <v>0</v>
      </c>
      <c r="AL824" s="1">
        <f>MEDIAN($F824)</f>
        <v>0</v>
      </c>
      <c r="AM824" s="1">
        <f>MEDIAN($G824)</f>
        <v>0</v>
      </c>
      <c r="AN824" s="1">
        <f>MEDIAN($H824)</f>
        <v>0</v>
      </c>
      <c r="AO824" s="1">
        <f>MEDIAN($I824)</f>
        <v>0</v>
      </c>
      <c r="AP824" s="1">
        <f>MEDIAN($J824)</f>
        <v>0</v>
      </c>
      <c r="AQ824" s="1">
        <f>MEDIAN($K824)</f>
        <v>0</v>
      </c>
      <c r="AR824" s="1">
        <f>MEDIAN($M824)</f>
        <v>0</v>
      </c>
      <c r="AS824" s="1">
        <f>MEDIAN($N824)</f>
        <v>0</v>
      </c>
      <c r="AT824" s="1">
        <f>MEDIAN($P824)</f>
        <v>0</v>
      </c>
      <c r="AU824" s="1">
        <f>MEDIAN($Q824)</f>
        <v>0</v>
      </c>
      <c r="AV824" s="1">
        <f>MEDIAN($R824)</f>
        <v>0</v>
      </c>
      <c r="AW824" s="1">
        <f>MAX($B824)</f>
        <v>0</v>
      </c>
      <c r="AX824" s="1">
        <f>MAX($C824)</f>
        <v>0</v>
      </c>
      <c r="AY824" s="1">
        <f>MAX($D824)</f>
        <v>0</v>
      </c>
      <c r="AZ824" s="1">
        <f>MAX($E824)</f>
        <v>0</v>
      </c>
      <c r="BA824" s="1">
        <f>MAX($F824)</f>
        <v>0</v>
      </c>
      <c r="BB824" s="1">
        <f>MAX($G824)</f>
        <v>0</v>
      </c>
      <c r="BC824" s="1">
        <f>MAX($H824)</f>
        <v>0</v>
      </c>
      <c r="BD824" s="1">
        <f>MAX($I824)</f>
        <v>0</v>
      </c>
      <c r="BE824" s="1">
        <f>MAX($J824)</f>
        <v>0</v>
      </c>
      <c r="BF824" s="1">
        <f>MAX($K824)</f>
        <v>0</v>
      </c>
      <c r="BG824" s="1">
        <f>MAX($M824)</f>
        <v>0</v>
      </c>
      <c r="BH824" s="1">
        <f>MAX($N824)</f>
        <v>0</v>
      </c>
      <c r="BI824" s="1">
        <f>MAX($P824)</f>
        <v>0</v>
      </c>
      <c r="BJ824" s="1">
        <f>MAX($Q824)</f>
        <v>0</v>
      </c>
      <c r="BK824" s="1">
        <f>MAX($R824)</f>
        <v>0</v>
      </c>
    </row>
    <row r="825" spans="1:63">
      <c r="A825" s="1" t="s">
        <v>339</v>
      </c>
      <c r="B825" s="1" cm="1">
        <f t="array" ref="B825">_xlfn.SWITCH($A$2,"average", AVERAGE(Instances!B825:Instances!B825),"median", MEDIAN(Instances!B825:Instances!B825),"min", MIN(Instances!B825:Instances!B825),"max", MAX(Instances!B825:Instances!B825),"diff", MAX(Instances!B825:Instances!B825)-MIN(Instances!B825:Instances!B825))</f>
        <v>0</v>
      </c>
      <c r="C825" s="1" cm="1">
        <f t="array" ref="C825">_xlfn.SWITCH($A$2,"average", AVERAGE(Instances!C825:Instances!C825),"median", MEDIAN(Instances!C825:Instances!C825),"min", MIN(Instances!C825:Instances!C825),"max", MAX(Instances!C825:Instances!C825),"diff", MAX(Instances!C825:Instances!C825)-MIN(Instances!C825:Instances!C825))</f>
        <v>0</v>
      </c>
      <c r="D825" s="1" cm="1">
        <f t="array" ref="D825">_xlfn.SWITCH($A$2,"average", AVERAGE(Instances!D825:Instances!D825),"median", MEDIAN(Instances!D825:Instances!D825),"min", MIN(Instances!D825:Instances!D825),"max", MAX(Instances!D825:Instances!D825),"diff", MAX(Instances!D825:Instances!D825)-MIN(Instances!D825:Instances!D825))</f>
        <v>0</v>
      </c>
      <c r="E825" s="1" cm="1">
        <f t="array" ref="E825">_xlfn.SWITCH($A$2,"average", AVERAGE(Instances!E825:Instances!E825),"median", MEDIAN(Instances!E825:Instances!E825),"min", MIN(Instances!E825:Instances!E825),"max", MAX(Instances!E825:Instances!E825),"diff", MAX(Instances!E825:Instances!E825)-MIN(Instances!E825:Instances!E825))</f>
        <v>0</v>
      </c>
      <c r="F825" s="1" cm="1">
        <f t="array" ref="F825">_xlfn.SWITCH($A$2,"average", AVERAGE(Instances!F825:Instances!F825),"median", MEDIAN(Instances!F825:Instances!F825),"min", MIN(Instances!F825:Instances!F825),"max", MAX(Instances!F825:Instances!F825),"diff", MAX(Instances!F825:Instances!F825)-MIN(Instances!F825:Instances!F825))</f>
        <v>0</v>
      </c>
      <c r="G825" s="1" cm="1">
        <f t="array" ref="G825">_xlfn.SWITCH($A$2,"average", AVERAGE(Instances!G825:Instances!G825),"median", MEDIAN(Instances!G825:Instances!G825),"min", MIN(Instances!G825:Instances!G825),"max", MAX(Instances!G825:Instances!G825),"diff", MAX(Instances!G825:Instances!G825)-MIN(Instances!G825:Instances!G825))</f>
        <v>0</v>
      </c>
      <c r="H825" s="1" cm="1">
        <f t="array" ref="H825">_xlfn.SWITCH($A$2,"average", AVERAGE(Instances!H825:Instances!H825),"median", MEDIAN(Instances!H825:Instances!H825),"min", MIN(Instances!H825:Instances!H825),"max", MAX(Instances!H825:Instances!H825),"diff", MAX(Instances!H825:Instances!H825)-MIN(Instances!H825:Instances!H825))</f>
        <v>0</v>
      </c>
      <c r="I825" s="1" cm="1">
        <f t="array" ref="I825">_xlfn.SWITCH($A$2,"average", AVERAGE(Instances!I825:Instances!I825),"median", MEDIAN(Instances!I825:Instances!I825),"min", MIN(Instances!I825:Instances!I825),"max", MAX(Instances!I825:Instances!I825),"diff", MAX(Instances!I825:Instances!I825)-MIN(Instances!I825:Instances!I825))</f>
        <v>0</v>
      </c>
      <c r="J825" s="1" cm="1">
        <f t="array" ref="J825">_xlfn.SWITCH($A$2,"average", AVERAGE(Instances!J825:Instances!J825),"median", MEDIAN(Instances!J825:Instances!J825),"min", MIN(Instances!J825:Instances!J825),"max", MAX(Instances!J825:Instances!J825),"diff", MAX(Instances!J825:Instances!J825)-MIN(Instances!J825:Instances!J825))</f>
        <v>0</v>
      </c>
      <c r="K825" s="1" cm="1">
        <f t="array" ref="K825">_xlfn.SWITCH($A$2,"average", AVERAGE(Instances!K825:Instances!K825),"median", MEDIAN(Instances!K825:Instances!K825),"min", MIN(Instances!K825:Instances!K825),"max", MAX(Instances!K825:Instances!K825),"diff", MAX(Instances!K825:Instances!K825)-MIN(Instances!K825:Instances!K825))</f>
        <v>0</v>
      </c>
      <c r="L825" s="1"/>
      <c r="M825" s="1" cm="1">
        <f t="array" ref="M825">_xlfn.SWITCH($A$2,"average", AVERAGE(Instances!M825:Instances!M825),"median", MEDIAN(Instances!M825:Instances!M825),"min", MIN(Instances!M825:Instances!M825),"max", MAX(Instances!M825:Instances!M825),"diff", MAX(Instances!M825:Instances!M825)-MIN(Instances!M825:Instances!M825))</f>
        <v>0</v>
      </c>
      <c r="N825" s="1" cm="1">
        <f t="array" ref="N825">_xlfn.SWITCH($A$2,"average", AVERAGE(Instances!N825:Instances!N825),"median", MEDIAN(Instances!N825:Instances!N825),"min", MIN(Instances!N825:Instances!N825),"max", MAX(Instances!N825:Instances!N825),"diff", MAX(Instances!N825:Instances!N825)-MIN(Instances!N825:Instances!N825))</f>
        <v>0</v>
      </c>
      <c r="O825" s="1"/>
      <c r="P825" s="1" cm="1">
        <f t="array" ref="P825">_xlfn.SWITCH($A$2,"average", AVERAGE(Instances!P825:Instances!P825),"median", MEDIAN(Instances!P825:Instances!P825),"min", MIN(Instances!P825:Instances!P825),"max", MAX(Instances!P825:Instances!P825),"diff", MAX(Instances!P825:Instances!P825)-MIN(Instances!P825:Instances!P825))</f>
        <v>0</v>
      </c>
      <c r="Q825" s="1" cm="1">
        <f t="array" ref="Q825">_xlfn.SWITCH($A$2,"average", AVERAGE(Instances!Q825:Instances!Q825),"median", MEDIAN(Instances!Q825:Instances!Q825),"min", MIN(Instances!Q825:Instances!Q825),"max", MAX(Instances!Q825:Instances!Q825),"diff", MAX(Instances!Q825:Instances!Q825)-MIN(Instances!Q825:Instances!Q825))</f>
        <v>0</v>
      </c>
      <c r="R825" s="1" cm="1">
        <f t="array" ref="R825">_xlfn.SWITCH($A$2,"average", AVERAGE(Instances!R825:Instances!R825),"median", MEDIAN(Instances!R825:Instances!R825),"min", MIN(Instances!R825:Instances!R825),"max", MAX(Instances!R825:Instances!R825),"diff", MAX(Instances!R825:Instances!R825)-MIN(Instances!R825:Instances!R825))</f>
        <v>0</v>
      </c>
      <c r="S825" s="1">
        <f>MIN($B825)</f>
        <v>0</v>
      </c>
      <c r="T825" s="1">
        <f>MIN($C825)</f>
        <v>0</v>
      </c>
      <c r="U825" s="1">
        <f>MIN($D825)</f>
        <v>0</v>
      </c>
      <c r="V825" s="1">
        <f>MIN($E825)</f>
        <v>0</v>
      </c>
      <c r="W825" s="1">
        <f>MIN($F825)</f>
        <v>0</v>
      </c>
      <c r="X825" s="1">
        <f>MIN($G825)</f>
        <v>0</v>
      </c>
      <c r="Y825" s="1">
        <f>MIN($H825)</f>
        <v>0</v>
      </c>
      <c r="Z825" s="1">
        <f>MIN($I825)</f>
        <v>0</v>
      </c>
      <c r="AA825" s="1">
        <f>MIN($J825)</f>
        <v>0</v>
      </c>
      <c r="AB825" s="1">
        <f>MIN($K825)</f>
        <v>0</v>
      </c>
      <c r="AC825" s="1">
        <f>MIN($M825)</f>
        <v>0</v>
      </c>
      <c r="AD825" s="1">
        <f>MIN($N825)</f>
        <v>0</v>
      </c>
      <c r="AE825" s="1">
        <f>MIN($P825)</f>
        <v>0</v>
      </c>
      <c r="AF825" s="1">
        <f>MIN($Q825)</f>
        <v>0</v>
      </c>
      <c r="AG825" s="1">
        <f>MIN($R825)</f>
        <v>0</v>
      </c>
      <c r="AH825" s="1">
        <f>MEDIAN($B825)</f>
        <v>0</v>
      </c>
      <c r="AI825" s="1">
        <f>MEDIAN($C825)</f>
        <v>0</v>
      </c>
      <c r="AJ825" s="1">
        <f>MEDIAN($D825)</f>
        <v>0</v>
      </c>
      <c r="AK825" s="1">
        <f>MEDIAN($E825)</f>
        <v>0</v>
      </c>
      <c r="AL825" s="1">
        <f>MEDIAN($F825)</f>
        <v>0</v>
      </c>
      <c r="AM825" s="1">
        <f>MEDIAN($G825)</f>
        <v>0</v>
      </c>
      <c r="AN825" s="1">
        <f>MEDIAN($H825)</f>
        <v>0</v>
      </c>
      <c r="AO825" s="1">
        <f>MEDIAN($I825)</f>
        <v>0</v>
      </c>
      <c r="AP825" s="1">
        <f>MEDIAN($J825)</f>
        <v>0</v>
      </c>
      <c r="AQ825" s="1">
        <f>MEDIAN($K825)</f>
        <v>0</v>
      </c>
      <c r="AR825" s="1">
        <f>MEDIAN($M825)</f>
        <v>0</v>
      </c>
      <c r="AS825" s="1">
        <f>MEDIAN($N825)</f>
        <v>0</v>
      </c>
      <c r="AT825" s="1">
        <f>MEDIAN($P825)</f>
        <v>0</v>
      </c>
      <c r="AU825" s="1">
        <f>MEDIAN($Q825)</f>
        <v>0</v>
      </c>
      <c r="AV825" s="1">
        <f>MEDIAN($R825)</f>
        <v>0</v>
      </c>
      <c r="AW825" s="1">
        <f>MAX($B825)</f>
        <v>0</v>
      </c>
      <c r="AX825" s="1">
        <f>MAX($C825)</f>
        <v>0</v>
      </c>
      <c r="AY825" s="1">
        <f>MAX($D825)</f>
        <v>0</v>
      </c>
      <c r="AZ825" s="1">
        <f>MAX($E825)</f>
        <v>0</v>
      </c>
      <c r="BA825" s="1">
        <f>MAX($F825)</f>
        <v>0</v>
      </c>
      <c r="BB825" s="1">
        <f>MAX($G825)</f>
        <v>0</v>
      </c>
      <c r="BC825" s="1">
        <f>MAX($H825)</f>
        <v>0</v>
      </c>
      <c r="BD825" s="1">
        <f>MAX($I825)</f>
        <v>0</v>
      </c>
      <c r="BE825" s="1">
        <f>MAX($J825)</f>
        <v>0</v>
      </c>
      <c r="BF825" s="1">
        <f>MAX($K825)</f>
        <v>0</v>
      </c>
      <c r="BG825" s="1">
        <f>MAX($M825)</f>
        <v>0</v>
      </c>
      <c r="BH825" s="1">
        <f>MAX($N825)</f>
        <v>0</v>
      </c>
      <c r="BI825" s="1">
        <f>MAX($P825)</f>
        <v>0</v>
      </c>
      <c r="BJ825" s="1">
        <f>MAX($Q825)</f>
        <v>0</v>
      </c>
      <c r="BK825" s="1">
        <f>MAX($R825)</f>
        <v>0</v>
      </c>
    </row>
    <row r="826" spans="1:63">
      <c r="A826" s="1" t="s">
        <v>340</v>
      </c>
      <c r="B826" s="1" cm="1">
        <f t="array" ref="B826">_xlfn.SWITCH($A$2,"average", AVERAGE(Instances!B826:Instances!B826),"median", MEDIAN(Instances!B826:Instances!B826),"min", MIN(Instances!B826:Instances!B826),"max", MAX(Instances!B826:Instances!B826),"diff", MAX(Instances!B826:Instances!B826)-MIN(Instances!B826:Instances!B826))</f>
        <v>0</v>
      </c>
      <c r="C826" s="1" cm="1">
        <f t="array" ref="C826">_xlfn.SWITCH($A$2,"average", AVERAGE(Instances!C826:Instances!C826),"median", MEDIAN(Instances!C826:Instances!C826),"min", MIN(Instances!C826:Instances!C826),"max", MAX(Instances!C826:Instances!C826),"diff", MAX(Instances!C826:Instances!C826)-MIN(Instances!C826:Instances!C826))</f>
        <v>0</v>
      </c>
      <c r="D826" s="1" cm="1">
        <f t="array" ref="D826">_xlfn.SWITCH($A$2,"average", AVERAGE(Instances!D826:Instances!D826),"median", MEDIAN(Instances!D826:Instances!D826),"min", MIN(Instances!D826:Instances!D826),"max", MAX(Instances!D826:Instances!D826),"diff", MAX(Instances!D826:Instances!D826)-MIN(Instances!D826:Instances!D826))</f>
        <v>0</v>
      </c>
      <c r="E826" s="1" cm="1">
        <f t="array" ref="E826">_xlfn.SWITCH($A$2,"average", AVERAGE(Instances!E826:Instances!E826),"median", MEDIAN(Instances!E826:Instances!E826),"min", MIN(Instances!E826:Instances!E826),"max", MAX(Instances!E826:Instances!E826),"diff", MAX(Instances!E826:Instances!E826)-MIN(Instances!E826:Instances!E826))</f>
        <v>0</v>
      </c>
      <c r="F826" s="1" cm="1">
        <f t="array" ref="F826">_xlfn.SWITCH($A$2,"average", AVERAGE(Instances!F826:Instances!F826),"median", MEDIAN(Instances!F826:Instances!F826),"min", MIN(Instances!F826:Instances!F826),"max", MAX(Instances!F826:Instances!F826),"diff", MAX(Instances!F826:Instances!F826)-MIN(Instances!F826:Instances!F826))</f>
        <v>0</v>
      </c>
      <c r="G826" s="1" cm="1">
        <f t="array" ref="G826">_xlfn.SWITCH($A$2,"average", AVERAGE(Instances!G826:Instances!G826),"median", MEDIAN(Instances!G826:Instances!G826),"min", MIN(Instances!G826:Instances!G826),"max", MAX(Instances!G826:Instances!G826),"diff", MAX(Instances!G826:Instances!G826)-MIN(Instances!G826:Instances!G826))</f>
        <v>0</v>
      </c>
      <c r="H826" s="1" cm="1">
        <f t="array" ref="H826">_xlfn.SWITCH($A$2,"average", AVERAGE(Instances!H826:Instances!H826),"median", MEDIAN(Instances!H826:Instances!H826),"min", MIN(Instances!H826:Instances!H826),"max", MAX(Instances!H826:Instances!H826),"diff", MAX(Instances!H826:Instances!H826)-MIN(Instances!H826:Instances!H826))</f>
        <v>0</v>
      </c>
      <c r="I826" s="1" cm="1">
        <f t="array" ref="I826">_xlfn.SWITCH($A$2,"average", AVERAGE(Instances!I826:Instances!I826),"median", MEDIAN(Instances!I826:Instances!I826),"min", MIN(Instances!I826:Instances!I826),"max", MAX(Instances!I826:Instances!I826),"diff", MAX(Instances!I826:Instances!I826)-MIN(Instances!I826:Instances!I826))</f>
        <v>0</v>
      </c>
      <c r="J826" s="1" cm="1">
        <f t="array" ref="J826">_xlfn.SWITCH($A$2,"average", AVERAGE(Instances!J826:Instances!J826),"median", MEDIAN(Instances!J826:Instances!J826),"min", MIN(Instances!J826:Instances!J826),"max", MAX(Instances!J826:Instances!J826),"diff", MAX(Instances!J826:Instances!J826)-MIN(Instances!J826:Instances!J826))</f>
        <v>0</v>
      </c>
      <c r="K826" s="1" cm="1">
        <f t="array" ref="K826">_xlfn.SWITCH($A$2,"average", AVERAGE(Instances!K826:Instances!K826),"median", MEDIAN(Instances!K826:Instances!K826),"min", MIN(Instances!K826:Instances!K826),"max", MAX(Instances!K826:Instances!K826),"diff", MAX(Instances!K826:Instances!K826)-MIN(Instances!K826:Instances!K826))</f>
        <v>0</v>
      </c>
      <c r="L826" s="1"/>
      <c r="M826" s="1" cm="1">
        <f t="array" ref="M826">_xlfn.SWITCH($A$2,"average", AVERAGE(Instances!M826:Instances!M826),"median", MEDIAN(Instances!M826:Instances!M826),"min", MIN(Instances!M826:Instances!M826),"max", MAX(Instances!M826:Instances!M826),"diff", MAX(Instances!M826:Instances!M826)-MIN(Instances!M826:Instances!M826))</f>
        <v>0</v>
      </c>
      <c r="N826" s="1" cm="1">
        <f t="array" ref="N826">_xlfn.SWITCH($A$2,"average", AVERAGE(Instances!N826:Instances!N826),"median", MEDIAN(Instances!N826:Instances!N826),"min", MIN(Instances!N826:Instances!N826),"max", MAX(Instances!N826:Instances!N826),"diff", MAX(Instances!N826:Instances!N826)-MIN(Instances!N826:Instances!N826))</f>
        <v>0</v>
      </c>
      <c r="O826" s="1"/>
      <c r="P826" s="1" cm="1">
        <f t="array" ref="P826">_xlfn.SWITCH($A$2,"average", AVERAGE(Instances!P826:Instances!P826),"median", MEDIAN(Instances!P826:Instances!P826),"min", MIN(Instances!P826:Instances!P826),"max", MAX(Instances!P826:Instances!P826),"diff", MAX(Instances!P826:Instances!P826)-MIN(Instances!P826:Instances!P826))</f>
        <v>0</v>
      </c>
      <c r="Q826" s="1" cm="1">
        <f t="array" ref="Q826">_xlfn.SWITCH($A$2,"average", AVERAGE(Instances!Q826:Instances!Q826),"median", MEDIAN(Instances!Q826:Instances!Q826),"min", MIN(Instances!Q826:Instances!Q826),"max", MAX(Instances!Q826:Instances!Q826),"diff", MAX(Instances!Q826:Instances!Q826)-MIN(Instances!Q826:Instances!Q826))</f>
        <v>0</v>
      </c>
      <c r="R826" s="1" cm="1">
        <f t="array" ref="R826">_xlfn.SWITCH($A$2,"average", AVERAGE(Instances!R826:Instances!R826),"median", MEDIAN(Instances!R826:Instances!R826),"min", MIN(Instances!R826:Instances!R826),"max", MAX(Instances!R826:Instances!R826),"diff", MAX(Instances!R826:Instances!R826)-MIN(Instances!R826:Instances!R826))</f>
        <v>0</v>
      </c>
      <c r="S826" s="1">
        <f>MIN($B826)</f>
        <v>0</v>
      </c>
      <c r="T826" s="1">
        <f>MIN($C826)</f>
        <v>0</v>
      </c>
      <c r="U826" s="1">
        <f>MIN($D826)</f>
        <v>0</v>
      </c>
      <c r="V826" s="1">
        <f>MIN($E826)</f>
        <v>0</v>
      </c>
      <c r="W826" s="1">
        <f>MIN($F826)</f>
        <v>0</v>
      </c>
      <c r="X826" s="1">
        <f>MIN($G826)</f>
        <v>0</v>
      </c>
      <c r="Y826" s="1">
        <f>MIN($H826)</f>
        <v>0</v>
      </c>
      <c r="Z826" s="1">
        <f>MIN($I826)</f>
        <v>0</v>
      </c>
      <c r="AA826" s="1">
        <f>MIN($J826)</f>
        <v>0</v>
      </c>
      <c r="AB826" s="1">
        <f>MIN($K826)</f>
        <v>0</v>
      </c>
      <c r="AC826" s="1">
        <f>MIN($M826)</f>
        <v>0</v>
      </c>
      <c r="AD826" s="1">
        <f>MIN($N826)</f>
        <v>0</v>
      </c>
      <c r="AE826" s="1">
        <f>MIN($P826)</f>
        <v>0</v>
      </c>
      <c r="AF826" s="1">
        <f>MIN($Q826)</f>
        <v>0</v>
      </c>
      <c r="AG826" s="1">
        <f>MIN($R826)</f>
        <v>0</v>
      </c>
      <c r="AH826" s="1">
        <f>MEDIAN($B826)</f>
        <v>0</v>
      </c>
      <c r="AI826" s="1">
        <f>MEDIAN($C826)</f>
        <v>0</v>
      </c>
      <c r="AJ826" s="1">
        <f>MEDIAN($D826)</f>
        <v>0</v>
      </c>
      <c r="AK826" s="1">
        <f>MEDIAN($E826)</f>
        <v>0</v>
      </c>
      <c r="AL826" s="1">
        <f>MEDIAN($F826)</f>
        <v>0</v>
      </c>
      <c r="AM826" s="1">
        <f>MEDIAN($G826)</f>
        <v>0</v>
      </c>
      <c r="AN826" s="1">
        <f>MEDIAN($H826)</f>
        <v>0</v>
      </c>
      <c r="AO826" s="1">
        <f>MEDIAN($I826)</f>
        <v>0</v>
      </c>
      <c r="AP826" s="1">
        <f>MEDIAN($J826)</f>
        <v>0</v>
      </c>
      <c r="AQ826" s="1">
        <f>MEDIAN($K826)</f>
        <v>0</v>
      </c>
      <c r="AR826" s="1">
        <f>MEDIAN($M826)</f>
        <v>0</v>
      </c>
      <c r="AS826" s="1">
        <f>MEDIAN($N826)</f>
        <v>0</v>
      </c>
      <c r="AT826" s="1">
        <f>MEDIAN($P826)</f>
        <v>0</v>
      </c>
      <c r="AU826" s="1">
        <f>MEDIAN($Q826)</f>
        <v>0</v>
      </c>
      <c r="AV826" s="1">
        <f>MEDIAN($R826)</f>
        <v>0</v>
      </c>
      <c r="AW826" s="1">
        <f>MAX($B826)</f>
        <v>0</v>
      </c>
      <c r="AX826" s="1">
        <f>MAX($C826)</f>
        <v>0</v>
      </c>
      <c r="AY826" s="1">
        <f>MAX($D826)</f>
        <v>0</v>
      </c>
      <c r="AZ826" s="1">
        <f>MAX($E826)</f>
        <v>0</v>
      </c>
      <c r="BA826" s="1">
        <f>MAX($F826)</f>
        <v>0</v>
      </c>
      <c r="BB826" s="1">
        <f>MAX($G826)</f>
        <v>0</v>
      </c>
      <c r="BC826" s="1">
        <f>MAX($H826)</f>
        <v>0</v>
      </c>
      <c r="BD826" s="1">
        <f>MAX($I826)</f>
        <v>0</v>
      </c>
      <c r="BE826" s="1">
        <f>MAX($J826)</f>
        <v>0</v>
      </c>
      <c r="BF826" s="1">
        <f>MAX($K826)</f>
        <v>0</v>
      </c>
      <c r="BG826" s="1">
        <f>MAX($M826)</f>
        <v>0</v>
      </c>
      <c r="BH826" s="1">
        <f>MAX($N826)</f>
        <v>0</v>
      </c>
      <c r="BI826" s="1">
        <f>MAX($P826)</f>
        <v>0</v>
      </c>
      <c r="BJ826" s="1">
        <f>MAX($Q826)</f>
        <v>0</v>
      </c>
      <c r="BK826" s="1">
        <f>MAX($R826)</f>
        <v>0</v>
      </c>
    </row>
    <row r="827" spans="1:63">
      <c r="A827" s="1" t="s">
        <v>341</v>
      </c>
      <c r="B827" s="1" cm="1">
        <f t="array" ref="B827">_xlfn.SWITCH($A$2,"average", AVERAGE(Instances!B827:Instances!B827),"median", MEDIAN(Instances!B827:Instances!B827),"min", MIN(Instances!B827:Instances!B827),"max", MAX(Instances!B827:Instances!B827),"diff", MAX(Instances!B827:Instances!B827)-MIN(Instances!B827:Instances!B827))</f>
        <v>0</v>
      </c>
      <c r="C827" s="1" cm="1">
        <f t="array" ref="C827">_xlfn.SWITCH($A$2,"average", AVERAGE(Instances!C827:Instances!C827),"median", MEDIAN(Instances!C827:Instances!C827),"min", MIN(Instances!C827:Instances!C827),"max", MAX(Instances!C827:Instances!C827),"diff", MAX(Instances!C827:Instances!C827)-MIN(Instances!C827:Instances!C827))</f>
        <v>0</v>
      </c>
      <c r="D827" s="1" cm="1">
        <f t="array" ref="D827">_xlfn.SWITCH($A$2,"average", AVERAGE(Instances!D827:Instances!D827),"median", MEDIAN(Instances!D827:Instances!D827),"min", MIN(Instances!D827:Instances!D827),"max", MAX(Instances!D827:Instances!D827),"diff", MAX(Instances!D827:Instances!D827)-MIN(Instances!D827:Instances!D827))</f>
        <v>0</v>
      </c>
      <c r="E827" s="1" cm="1">
        <f t="array" ref="E827">_xlfn.SWITCH($A$2,"average", AVERAGE(Instances!E827:Instances!E827),"median", MEDIAN(Instances!E827:Instances!E827),"min", MIN(Instances!E827:Instances!E827),"max", MAX(Instances!E827:Instances!E827),"diff", MAX(Instances!E827:Instances!E827)-MIN(Instances!E827:Instances!E827))</f>
        <v>0</v>
      </c>
      <c r="F827" s="1" cm="1">
        <f t="array" ref="F827">_xlfn.SWITCH($A$2,"average", AVERAGE(Instances!F827:Instances!F827),"median", MEDIAN(Instances!F827:Instances!F827),"min", MIN(Instances!F827:Instances!F827),"max", MAX(Instances!F827:Instances!F827),"diff", MAX(Instances!F827:Instances!F827)-MIN(Instances!F827:Instances!F827))</f>
        <v>0</v>
      </c>
      <c r="G827" s="1" cm="1">
        <f t="array" ref="G827">_xlfn.SWITCH($A$2,"average", AVERAGE(Instances!G827:Instances!G827),"median", MEDIAN(Instances!G827:Instances!G827),"min", MIN(Instances!G827:Instances!G827),"max", MAX(Instances!G827:Instances!G827),"diff", MAX(Instances!G827:Instances!G827)-MIN(Instances!G827:Instances!G827))</f>
        <v>0</v>
      </c>
      <c r="H827" s="1" cm="1">
        <f t="array" ref="H827">_xlfn.SWITCH($A$2,"average", AVERAGE(Instances!H827:Instances!H827),"median", MEDIAN(Instances!H827:Instances!H827),"min", MIN(Instances!H827:Instances!H827),"max", MAX(Instances!H827:Instances!H827),"diff", MAX(Instances!H827:Instances!H827)-MIN(Instances!H827:Instances!H827))</f>
        <v>0</v>
      </c>
      <c r="I827" s="1" cm="1">
        <f t="array" ref="I827">_xlfn.SWITCH($A$2,"average", AVERAGE(Instances!I827:Instances!I827),"median", MEDIAN(Instances!I827:Instances!I827),"min", MIN(Instances!I827:Instances!I827),"max", MAX(Instances!I827:Instances!I827),"diff", MAX(Instances!I827:Instances!I827)-MIN(Instances!I827:Instances!I827))</f>
        <v>0</v>
      </c>
      <c r="J827" s="1" cm="1">
        <f t="array" ref="J827">_xlfn.SWITCH($A$2,"average", AVERAGE(Instances!J827:Instances!J827),"median", MEDIAN(Instances!J827:Instances!J827),"min", MIN(Instances!J827:Instances!J827),"max", MAX(Instances!J827:Instances!J827),"diff", MAX(Instances!J827:Instances!J827)-MIN(Instances!J827:Instances!J827))</f>
        <v>0</v>
      </c>
      <c r="K827" s="1" cm="1">
        <f t="array" ref="K827">_xlfn.SWITCH($A$2,"average", AVERAGE(Instances!K827:Instances!K827),"median", MEDIAN(Instances!K827:Instances!K827),"min", MIN(Instances!K827:Instances!K827),"max", MAX(Instances!K827:Instances!K827),"diff", MAX(Instances!K827:Instances!K827)-MIN(Instances!K827:Instances!K827))</f>
        <v>0</v>
      </c>
      <c r="L827" s="1"/>
      <c r="M827" s="1" cm="1">
        <f t="array" ref="M827">_xlfn.SWITCH($A$2,"average", AVERAGE(Instances!M827:Instances!M827),"median", MEDIAN(Instances!M827:Instances!M827),"min", MIN(Instances!M827:Instances!M827),"max", MAX(Instances!M827:Instances!M827),"diff", MAX(Instances!M827:Instances!M827)-MIN(Instances!M827:Instances!M827))</f>
        <v>0</v>
      </c>
      <c r="N827" s="1" cm="1">
        <f t="array" ref="N827">_xlfn.SWITCH($A$2,"average", AVERAGE(Instances!N827:Instances!N827),"median", MEDIAN(Instances!N827:Instances!N827),"min", MIN(Instances!N827:Instances!N827),"max", MAX(Instances!N827:Instances!N827),"diff", MAX(Instances!N827:Instances!N827)-MIN(Instances!N827:Instances!N827))</f>
        <v>0</v>
      </c>
      <c r="O827" s="1"/>
      <c r="P827" s="1" cm="1">
        <f t="array" ref="P827">_xlfn.SWITCH($A$2,"average", AVERAGE(Instances!P827:Instances!P827),"median", MEDIAN(Instances!P827:Instances!P827),"min", MIN(Instances!P827:Instances!P827),"max", MAX(Instances!P827:Instances!P827),"diff", MAX(Instances!P827:Instances!P827)-MIN(Instances!P827:Instances!P827))</f>
        <v>0</v>
      </c>
      <c r="Q827" s="1" cm="1">
        <f t="array" ref="Q827">_xlfn.SWITCH($A$2,"average", AVERAGE(Instances!Q827:Instances!Q827),"median", MEDIAN(Instances!Q827:Instances!Q827),"min", MIN(Instances!Q827:Instances!Q827),"max", MAX(Instances!Q827:Instances!Q827),"diff", MAX(Instances!Q827:Instances!Q827)-MIN(Instances!Q827:Instances!Q827))</f>
        <v>0</v>
      </c>
      <c r="R827" s="1" cm="1">
        <f t="array" ref="R827">_xlfn.SWITCH($A$2,"average", AVERAGE(Instances!R827:Instances!R827),"median", MEDIAN(Instances!R827:Instances!R827),"min", MIN(Instances!R827:Instances!R827),"max", MAX(Instances!R827:Instances!R827),"diff", MAX(Instances!R827:Instances!R827)-MIN(Instances!R827:Instances!R827))</f>
        <v>0</v>
      </c>
      <c r="S827" s="1">
        <f>MIN($B827)</f>
        <v>0</v>
      </c>
      <c r="T827" s="1">
        <f>MIN($C827)</f>
        <v>0</v>
      </c>
      <c r="U827" s="1">
        <f>MIN($D827)</f>
        <v>0</v>
      </c>
      <c r="V827" s="1">
        <f>MIN($E827)</f>
        <v>0</v>
      </c>
      <c r="W827" s="1">
        <f>MIN($F827)</f>
        <v>0</v>
      </c>
      <c r="X827" s="1">
        <f>MIN($G827)</f>
        <v>0</v>
      </c>
      <c r="Y827" s="1">
        <f>MIN($H827)</f>
        <v>0</v>
      </c>
      <c r="Z827" s="1">
        <f>MIN($I827)</f>
        <v>0</v>
      </c>
      <c r="AA827" s="1">
        <f>MIN($J827)</f>
        <v>0</v>
      </c>
      <c r="AB827" s="1">
        <f>MIN($K827)</f>
        <v>0</v>
      </c>
      <c r="AC827" s="1">
        <f>MIN($M827)</f>
        <v>0</v>
      </c>
      <c r="AD827" s="1">
        <f>MIN($N827)</f>
        <v>0</v>
      </c>
      <c r="AE827" s="1">
        <f>MIN($P827)</f>
        <v>0</v>
      </c>
      <c r="AF827" s="1">
        <f>MIN($Q827)</f>
        <v>0</v>
      </c>
      <c r="AG827" s="1">
        <f>MIN($R827)</f>
        <v>0</v>
      </c>
      <c r="AH827" s="1">
        <f>MEDIAN($B827)</f>
        <v>0</v>
      </c>
      <c r="AI827" s="1">
        <f>MEDIAN($C827)</f>
        <v>0</v>
      </c>
      <c r="AJ827" s="1">
        <f>MEDIAN($D827)</f>
        <v>0</v>
      </c>
      <c r="AK827" s="1">
        <f>MEDIAN($E827)</f>
        <v>0</v>
      </c>
      <c r="AL827" s="1">
        <f>MEDIAN($F827)</f>
        <v>0</v>
      </c>
      <c r="AM827" s="1">
        <f>MEDIAN($G827)</f>
        <v>0</v>
      </c>
      <c r="AN827" s="1">
        <f>MEDIAN($H827)</f>
        <v>0</v>
      </c>
      <c r="AO827" s="1">
        <f>MEDIAN($I827)</f>
        <v>0</v>
      </c>
      <c r="AP827" s="1">
        <f>MEDIAN($J827)</f>
        <v>0</v>
      </c>
      <c r="AQ827" s="1">
        <f>MEDIAN($K827)</f>
        <v>0</v>
      </c>
      <c r="AR827" s="1">
        <f>MEDIAN($M827)</f>
        <v>0</v>
      </c>
      <c r="AS827" s="1">
        <f>MEDIAN($N827)</f>
        <v>0</v>
      </c>
      <c r="AT827" s="1">
        <f>MEDIAN($P827)</f>
        <v>0</v>
      </c>
      <c r="AU827" s="1">
        <f>MEDIAN($Q827)</f>
        <v>0</v>
      </c>
      <c r="AV827" s="1">
        <f>MEDIAN($R827)</f>
        <v>0</v>
      </c>
      <c r="AW827" s="1">
        <f>MAX($B827)</f>
        <v>0</v>
      </c>
      <c r="AX827" s="1">
        <f>MAX($C827)</f>
        <v>0</v>
      </c>
      <c r="AY827" s="1">
        <f>MAX($D827)</f>
        <v>0</v>
      </c>
      <c r="AZ827" s="1">
        <f>MAX($E827)</f>
        <v>0</v>
      </c>
      <c r="BA827" s="1">
        <f>MAX($F827)</f>
        <v>0</v>
      </c>
      <c r="BB827" s="1">
        <f>MAX($G827)</f>
        <v>0</v>
      </c>
      <c r="BC827" s="1">
        <f>MAX($H827)</f>
        <v>0</v>
      </c>
      <c r="BD827" s="1">
        <f>MAX($I827)</f>
        <v>0</v>
      </c>
      <c r="BE827" s="1">
        <f>MAX($J827)</f>
        <v>0</v>
      </c>
      <c r="BF827" s="1">
        <f>MAX($K827)</f>
        <v>0</v>
      </c>
      <c r="BG827" s="1">
        <f>MAX($M827)</f>
        <v>0</v>
      </c>
      <c r="BH827" s="1">
        <f>MAX($N827)</f>
        <v>0</v>
      </c>
      <c r="BI827" s="1">
        <f>MAX($P827)</f>
        <v>0</v>
      </c>
      <c r="BJ827" s="1">
        <f>MAX($Q827)</f>
        <v>0</v>
      </c>
      <c r="BK827" s="1">
        <f>MAX($R827)</f>
        <v>0</v>
      </c>
    </row>
    <row r="828" spans="1:63">
      <c r="A828" s="1" t="s">
        <v>342</v>
      </c>
      <c r="B828" s="1" cm="1">
        <f t="array" ref="B828">_xlfn.SWITCH($A$2,"average", AVERAGE(Instances!B828:Instances!B828),"median", MEDIAN(Instances!B828:Instances!B828),"min", MIN(Instances!B828:Instances!B828),"max", MAX(Instances!B828:Instances!B828),"diff", MAX(Instances!B828:Instances!B828)-MIN(Instances!B828:Instances!B828))</f>
        <v>0</v>
      </c>
      <c r="C828" s="1" cm="1">
        <f t="array" ref="C828">_xlfn.SWITCH($A$2,"average", AVERAGE(Instances!C828:Instances!C828),"median", MEDIAN(Instances!C828:Instances!C828),"min", MIN(Instances!C828:Instances!C828),"max", MAX(Instances!C828:Instances!C828),"diff", MAX(Instances!C828:Instances!C828)-MIN(Instances!C828:Instances!C828))</f>
        <v>0</v>
      </c>
      <c r="D828" s="1" cm="1">
        <f t="array" ref="D828">_xlfn.SWITCH($A$2,"average", AVERAGE(Instances!D828:Instances!D828),"median", MEDIAN(Instances!D828:Instances!D828),"min", MIN(Instances!D828:Instances!D828),"max", MAX(Instances!D828:Instances!D828),"diff", MAX(Instances!D828:Instances!D828)-MIN(Instances!D828:Instances!D828))</f>
        <v>0</v>
      </c>
      <c r="E828" s="1" cm="1">
        <f t="array" ref="E828">_xlfn.SWITCH($A$2,"average", AVERAGE(Instances!E828:Instances!E828),"median", MEDIAN(Instances!E828:Instances!E828),"min", MIN(Instances!E828:Instances!E828),"max", MAX(Instances!E828:Instances!E828),"diff", MAX(Instances!E828:Instances!E828)-MIN(Instances!E828:Instances!E828))</f>
        <v>0</v>
      </c>
      <c r="F828" s="1" cm="1">
        <f t="array" ref="F828">_xlfn.SWITCH($A$2,"average", AVERAGE(Instances!F828:Instances!F828),"median", MEDIAN(Instances!F828:Instances!F828),"min", MIN(Instances!F828:Instances!F828),"max", MAX(Instances!F828:Instances!F828),"diff", MAX(Instances!F828:Instances!F828)-MIN(Instances!F828:Instances!F828))</f>
        <v>0</v>
      </c>
      <c r="G828" s="1" cm="1">
        <f t="array" ref="G828">_xlfn.SWITCH($A$2,"average", AVERAGE(Instances!G828:Instances!G828),"median", MEDIAN(Instances!G828:Instances!G828),"min", MIN(Instances!G828:Instances!G828),"max", MAX(Instances!G828:Instances!G828),"diff", MAX(Instances!G828:Instances!G828)-MIN(Instances!G828:Instances!G828))</f>
        <v>0</v>
      </c>
      <c r="H828" s="1" cm="1">
        <f t="array" ref="H828">_xlfn.SWITCH($A$2,"average", AVERAGE(Instances!H828:Instances!H828),"median", MEDIAN(Instances!H828:Instances!H828),"min", MIN(Instances!H828:Instances!H828),"max", MAX(Instances!H828:Instances!H828),"diff", MAX(Instances!H828:Instances!H828)-MIN(Instances!H828:Instances!H828))</f>
        <v>0</v>
      </c>
      <c r="I828" s="1" cm="1">
        <f t="array" ref="I828">_xlfn.SWITCH($A$2,"average", AVERAGE(Instances!I828:Instances!I828),"median", MEDIAN(Instances!I828:Instances!I828),"min", MIN(Instances!I828:Instances!I828),"max", MAX(Instances!I828:Instances!I828),"diff", MAX(Instances!I828:Instances!I828)-MIN(Instances!I828:Instances!I828))</f>
        <v>0</v>
      </c>
      <c r="J828" s="1" cm="1">
        <f t="array" ref="J828">_xlfn.SWITCH($A$2,"average", AVERAGE(Instances!J828:Instances!J828),"median", MEDIAN(Instances!J828:Instances!J828),"min", MIN(Instances!J828:Instances!J828),"max", MAX(Instances!J828:Instances!J828),"diff", MAX(Instances!J828:Instances!J828)-MIN(Instances!J828:Instances!J828))</f>
        <v>0</v>
      </c>
      <c r="K828" s="1" cm="1">
        <f t="array" ref="K828">_xlfn.SWITCH($A$2,"average", AVERAGE(Instances!K828:Instances!K828),"median", MEDIAN(Instances!K828:Instances!K828),"min", MIN(Instances!K828:Instances!K828),"max", MAX(Instances!K828:Instances!K828),"diff", MAX(Instances!K828:Instances!K828)-MIN(Instances!K828:Instances!K828))</f>
        <v>0</v>
      </c>
      <c r="L828" s="1"/>
      <c r="M828" s="1" cm="1">
        <f t="array" ref="M828">_xlfn.SWITCH($A$2,"average", AVERAGE(Instances!M828:Instances!M828),"median", MEDIAN(Instances!M828:Instances!M828),"min", MIN(Instances!M828:Instances!M828),"max", MAX(Instances!M828:Instances!M828),"diff", MAX(Instances!M828:Instances!M828)-MIN(Instances!M828:Instances!M828))</f>
        <v>0</v>
      </c>
      <c r="N828" s="1" cm="1">
        <f t="array" ref="N828">_xlfn.SWITCH($A$2,"average", AVERAGE(Instances!N828:Instances!N828),"median", MEDIAN(Instances!N828:Instances!N828),"min", MIN(Instances!N828:Instances!N828),"max", MAX(Instances!N828:Instances!N828),"diff", MAX(Instances!N828:Instances!N828)-MIN(Instances!N828:Instances!N828))</f>
        <v>0</v>
      </c>
      <c r="O828" s="1"/>
      <c r="P828" s="1" cm="1">
        <f t="array" ref="P828">_xlfn.SWITCH($A$2,"average", AVERAGE(Instances!P828:Instances!P828),"median", MEDIAN(Instances!P828:Instances!P828),"min", MIN(Instances!P828:Instances!P828),"max", MAX(Instances!P828:Instances!P828),"diff", MAX(Instances!P828:Instances!P828)-MIN(Instances!P828:Instances!P828))</f>
        <v>0</v>
      </c>
      <c r="Q828" s="1" cm="1">
        <f t="array" ref="Q828">_xlfn.SWITCH($A$2,"average", AVERAGE(Instances!Q828:Instances!Q828),"median", MEDIAN(Instances!Q828:Instances!Q828),"min", MIN(Instances!Q828:Instances!Q828),"max", MAX(Instances!Q828:Instances!Q828),"diff", MAX(Instances!Q828:Instances!Q828)-MIN(Instances!Q828:Instances!Q828))</f>
        <v>0</v>
      </c>
      <c r="R828" s="1" cm="1">
        <f t="array" ref="R828">_xlfn.SWITCH($A$2,"average", AVERAGE(Instances!R828:Instances!R828),"median", MEDIAN(Instances!R828:Instances!R828),"min", MIN(Instances!R828:Instances!R828),"max", MAX(Instances!R828:Instances!R828),"diff", MAX(Instances!R828:Instances!R828)-MIN(Instances!R828:Instances!R828))</f>
        <v>0</v>
      </c>
      <c r="S828" s="1">
        <f>MIN($B828)</f>
        <v>0</v>
      </c>
      <c r="T828" s="1">
        <f>MIN($C828)</f>
        <v>0</v>
      </c>
      <c r="U828" s="1">
        <f>MIN($D828)</f>
        <v>0</v>
      </c>
      <c r="V828" s="1">
        <f>MIN($E828)</f>
        <v>0</v>
      </c>
      <c r="W828" s="1">
        <f>MIN($F828)</f>
        <v>0</v>
      </c>
      <c r="X828" s="1">
        <f>MIN($G828)</f>
        <v>0</v>
      </c>
      <c r="Y828" s="1">
        <f>MIN($H828)</f>
        <v>0</v>
      </c>
      <c r="Z828" s="1">
        <f>MIN($I828)</f>
        <v>0</v>
      </c>
      <c r="AA828" s="1">
        <f>MIN($J828)</f>
        <v>0</v>
      </c>
      <c r="AB828" s="1">
        <f>MIN($K828)</f>
        <v>0</v>
      </c>
      <c r="AC828" s="1">
        <f>MIN($M828)</f>
        <v>0</v>
      </c>
      <c r="AD828" s="1">
        <f>MIN($N828)</f>
        <v>0</v>
      </c>
      <c r="AE828" s="1">
        <f>MIN($P828)</f>
        <v>0</v>
      </c>
      <c r="AF828" s="1">
        <f>MIN($Q828)</f>
        <v>0</v>
      </c>
      <c r="AG828" s="1">
        <f>MIN($R828)</f>
        <v>0</v>
      </c>
      <c r="AH828" s="1">
        <f>MEDIAN($B828)</f>
        <v>0</v>
      </c>
      <c r="AI828" s="1">
        <f>MEDIAN($C828)</f>
        <v>0</v>
      </c>
      <c r="AJ828" s="1">
        <f>MEDIAN($D828)</f>
        <v>0</v>
      </c>
      <c r="AK828" s="1">
        <f>MEDIAN($E828)</f>
        <v>0</v>
      </c>
      <c r="AL828" s="1">
        <f>MEDIAN($F828)</f>
        <v>0</v>
      </c>
      <c r="AM828" s="1">
        <f>MEDIAN($G828)</f>
        <v>0</v>
      </c>
      <c r="AN828" s="1">
        <f>MEDIAN($H828)</f>
        <v>0</v>
      </c>
      <c r="AO828" s="1">
        <f>MEDIAN($I828)</f>
        <v>0</v>
      </c>
      <c r="AP828" s="1">
        <f>MEDIAN($J828)</f>
        <v>0</v>
      </c>
      <c r="AQ828" s="1">
        <f>MEDIAN($K828)</f>
        <v>0</v>
      </c>
      <c r="AR828" s="1">
        <f>MEDIAN($M828)</f>
        <v>0</v>
      </c>
      <c r="AS828" s="1">
        <f>MEDIAN($N828)</f>
        <v>0</v>
      </c>
      <c r="AT828" s="1">
        <f>MEDIAN($P828)</f>
        <v>0</v>
      </c>
      <c r="AU828" s="1">
        <f>MEDIAN($Q828)</f>
        <v>0</v>
      </c>
      <c r="AV828" s="1">
        <f>MEDIAN($R828)</f>
        <v>0</v>
      </c>
      <c r="AW828" s="1">
        <f>MAX($B828)</f>
        <v>0</v>
      </c>
      <c r="AX828" s="1">
        <f>MAX($C828)</f>
        <v>0</v>
      </c>
      <c r="AY828" s="1">
        <f>MAX($D828)</f>
        <v>0</v>
      </c>
      <c r="AZ828" s="1">
        <f>MAX($E828)</f>
        <v>0</v>
      </c>
      <c r="BA828" s="1">
        <f>MAX($F828)</f>
        <v>0</v>
      </c>
      <c r="BB828" s="1">
        <f>MAX($G828)</f>
        <v>0</v>
      </c>
      <c r="BC828" s="1">
        <f>MAX($H828)</f>
        <v>0</v>
      </c>
      <c r="BD828" s="1">
        <f>MAX($I828)</f>
        <v>0</v>
      </c>
      <c r="BE828" s="1">
        <f>MAX($J828)</f>
        <v>0</v>
      </c>
      <c r="BF828" s="1">
        <f>MAX($K828)</f>
        <v>0</v>
      </c>
      <c r="BG828" s="1">
        <f>MAX($M828)</f>
        <v>0</v>
      </c>
      <c r="BH828" s="1">
        <f>MAX($N828)</f>
        <v>0</v>
      </c>
      <c r="BI828" s="1">
        <f>MAX($P828)</f>
        <v>0</v>
      </c>
      <c r="BJ828" s="1">
        <f>MAX($Q828)</f>
        <v>0</v>
      </c>
      <c r="BK828" s="1">
        <f>MAX($R828)</f>
        <v>0</v>
      </c>
    </row>
    <row r="829" spans="1:63">
      <c r="A829" s="1" t="s">
        <v>343</v>
      </c>
      <c r="B829" s="1" cm="1">
        <f t="array" ref="B829">_xlfn.SWITCH($A$2,"average", AVERAGE(Instances!B829:Instances!B829),"median", MEDIAN(Instances!B829:Instances!B829),"min", MIN(Instances!B829:Instances!B829),"max", MAX(Instances!B829:Instances!B829),"diff", MAX(Instances!B829:Instances!B829)-MIN(Instances!B829:Instances!B829))</f>
        <v>0</v>
      </c>
      <c r="C829" s="1" cm="1">
        <f t="array" ref="C829">_xlfn.SWITCH($A$2,"average", AVERAGE(Instances!C829:Instances!C829),"median", MEDIAN(Instances!C829:Instances!C829),"min", MIN(Instances!C829:Instances!C829),"max", MAX(Instances!C829:Instances!C829),"diff", MAX(Instances!C829:Instances!C829)-MIN(Instances!C829:Instances!C829))</f>
        <v>0</v>
      </c>
      <c r="D829" s="1" cm="1">
        <f t="array" ref="D829">_xlfn.SWITCH($A$2,"average", AVERAGE(Instances!D829:Instances!D829),"median", MEDIAN(Instances!D829:Instances!D829),"min", MIN(Instances!D829:Instances!D829),"max", MAX(Instances!D829:Instances!D829),"diff", MAX(Instances!D829:Instances!D829)-MIN(Instances!D829:Instances!D829))</f>
        <v>0</v>
      </c>
      <c r="E829" s="1" cm="1">
        <f t="array" ref="E829">_xlfn.SWITCH($A$2,"average", AVERAGE(Instances!E829:Instances!E829),"median", MEDIAN(Instances!E829:Instances!E829),"min", MIN(Instances!E829:Instances!E829),"max", MAX(Instances!E829:Instances!E829),"diff", MAX(Instances!E829:Instances!E829)-MIN(Instances!E829:Instances!E829))</f>
        <v>0</v>
      </c>
      <c r="F829" s="1" cm="1">
        <f t="array" ref="F829">_xlfn.SWITCH($A$2,"average", AVERAGE(Instances!F829:Instances!F829),"median", MEDIAN(Instances!F829:Instances!F829),"min", MIN(Instances!F829:Instances!F829),"max", MAX(Instances!F829:Instances!F829),"diff", MAX(Instances!F829:Instances!F829)-MIN(Instances!F829:Instances!F829))</f>
        <v>0</v>
      </c>
      <c r="G829" s="1" cm="1">
        <f t="array" ref="G829">_xlfn.SWITCH($A$2,"average", AVERAGE(Instances!G829:Instances!G829),"median", MEDIAN(Instances!G829:Instances!G829),"min", MIN(Instances!G829:Instances!G829),"max", MAX(Instances!G829:Instances!G829),"diff", MAX(Instances!G829:Instances!G829)-MIN(Instances!G829:Instances!G829))</f>
        <v>0</v>
      </c>
      <c r="H829" s="1" cm="1">
        <f t="array" ref="H829">_xlfn.SWITCH($A$2,"average", AVERAGE(Instances!H829:Instances!H829),"median", MEDIAN(Instances!H829:Instances!H829),"min", MIN(Instances!H829:Instances!H829),"max", MAX(Instances!H829:Instances!H829),"diff", MAX(Instances!H829:Instances!H829)-MIN(Instances!H829:Instances!H829))</f>
        <v>0</v>
      </c>
      <c r="I829" s="1" cm="1">
        <f t="array" ref="I829">_xlfn.SWITCH($A$2,"average", AVERAGE(Instances!I829:Instances!I829),"median", MEDIAN(Instances!I829:Instances!I829),"min", MIN(Instances!I829:Instances!I829),"max", MAX(Instances!I829:Instances!I829),"diff", MAX(Instances!I829:Instances!I829)-MIN(Instances!I829:Instances!I829))</f>
        <v>0</v>
      </c>
      <c r="J829" s="1" cm="1">
        <f t="array" ref="J829">_xlfn.SWITCH($A$2,"average", AVERAGE(Instances!J829:Instances!J829),"median", MEDIAN(Instances!J829:Instances!J829),"min", MIN(Instances!J829:Instances!J829),"max", MAX(Instances!J829:Instances!J829),"diff", MAX(Instances!J829:Instances!J829)-MIN(Instances!J829:Instances!J829))</f>
        <v>0</v>
      </c>
      <c r="K829" s="1" cm="1">
        <f t="array" ref="K829">_xlfn.SWITCH($A$2,"average", AVERAGE(Instances!K829:Instances!K829),"median", MEDIAN(Instances!K829:Instances!K829),"min", MIN(Instances!K829:Instances!K829),"max", MAX(Instances!K829:Instances!K829),"diff", MAX(Instances!K829:Instances!K829)-MIN(Instances!K829:Instances!K829))</f>
        <v>0</v>
      </c>
      <c r="L829" s="1"/>
      <c r="M829" s="1" cm="1">
        <f t="array" ref="M829">_xlfn.SWITCH($A$2,"average", AVERAGE(Instances!M829:Instances!M829),"median", MEDIAN(Instances!M829:Instances!M829),"min", MIN(Instances!M829:Instances!M829),"max", MAX(Instances!M829:Instances!M829),"diff", MAX(Instances!M829:Instances!M829)-MIN(Instances!M829:Instances!M829))</f>
        <v>0</v>
      </c>
      <c r="N829" s="1" cm="1">
        <f t="array" ref="N829">_xlfn.SWITCH($A$2,"average", AVERAGE(Instances!N829:Instances!N829),"median", MEDIAN(Instances!N829:Instances!N829),"min", MIN(Instances!N829:Instances!N829),"max", MAX(Instances!N829:Instances!N829),"diff", MAX(Instances!N829:Instances!N829)-MIN(Instances!N829:Instances!N829))</f>
        <v>0</v>
      </c>
      <c r="O829" s="1"/>
      <c r="P829" s="1" cm="1">
        <f t="array" ref="P829">_xlfn.SWITCH($A$2,"average", AVERAGE(Instances!P829:Instances!P829),"median", MEDIAN(Instances!P829:Instances!P829),"min", MIN(Instances!P829:Instances!P829),"max", MAX(Instances!P829:Instances!P829),"diff", MAX(Instances!P829:Instances!P829)-MIN(Instances!P829:Instances!P829))</f>
        <v>0</v>
      </c>
      <c r="Q829" s="1" cm="1">
        <f t="array" ref="Q829">_xlfn.SWITCH($A$2,"average", AVERAGE(Instances!Q829:Instances!Q829),"median", MEDIAN(Instances!Q829:Instances!Q829),"min", MIN(Instances!Q829:Instances!Q829),"max", MAX(Instances!Q829:Instances!Q829),"diff", MAX(Instances!Q829:Instances!Q829)-MIN(Instances!Q829:Instances!Q829))</f>
        <v>0</v>
      </c>
      <c r="R829" s="1" cm="1">
        <f t="array" ref="R829">_xlfn.SWITCH($A$2,"average", AVERAGE(Instances!R829:Instances!R829),"median", MEDIAN(Instances!R829:Instances!R829),"min", MIN(Instances!R829:Instances!R829),"max", MAX(Instances!R829:Instances!R829),"diff", MAX(Instances!R829:Instances!R829)-MIN(Instances!R829:Instances!R829))</f>
        <v>0</v>
      </c>
      <c r="S829" s="1">
        <f>MIN($B829)</f>
        <v>0</v>
      </c>
      <c r="T829" s="1">
        <f>MIN($C829)</f>
        <v>0</v>
      </c>
      <c r="U829" s="1">
        <f>MIN($D829)</f>
        <v>0</v>
      </c>
      <c r="V829" s="1">
        <f>MIN($E829)</f>
        <v>0</v>
      </c>
      <c r="W829" s="1">
        <f>MIN($F829)</f>
        <v>0</v>
      </c>
      <c r="X829" s="1">
        <f>MIN($G829)</f>
        <v>0</v>
      </c>
      <c r="Y829" s="1">
        <f>MIN($H829)</f>
        <v>0</v>
      </c>
      <c r="Z829" s="1">
        <f>MIN($I829)</f>
        <v>0</v>
      </c>
      <c r="AA829" s="1">
        <f>MIN($J829)</f>
        <v>0</v>
      </c>
      <c r="AB829" s="1">
        <f>MIN($K829)</f>
        <v>0</v>
      </c>
      <c r="AC829" s="1">
        <f>MIN($M829)</f>
        <v>0</v>
      </c>
      <c r="AD829" s="1">
        <f>MIN($N829)</f>
        <v>0</v>
      </c>
      <c r="AE829" s="1">
        <f>MIN($P829)</f>
        <v>0</v>
      </c>
      <c r="AF829" s="1">
        <f>MIN($Q829)</f>
        <v>0</v>
      </c>
      <c r="AG829" s="1">
        <f>MIN($R829)</f>
        <v>0</v>
      </c>
      <c r="AH829" s="1">
        <f>MEDIAN($B829)</f>
        <v>0</v>
      </c>
      <c r="AI829" s="1">
        <f>MEDIAN($C829)</f>
        <v>0</v>
      </c>
      <c r="AJ829" s="1">
        <f>MEDIAN($D829)</f>
        <v>0</v>
      </c>
      <c r="AK829" s="1">
        <f>MEDIAN($E829)</f>
        <v>0</v>
      </c>
      <c r="AL829" s="1">
        <f>MEDIAN($F829)</f>
        <v>0</v>
      </c>
      <c r="AM829" s="1">
        <f>MEDIAN($G829)</f>
        <v>0</v>
      </c>
      <c r="AN829" s="1">
        <f>MEDIAN($H829)</f>
        <v>0</v>
      </c>
      <c r="AO829" s="1">
        <f>MEDIAN($I829)</f>
        <v>0</v>
      </c>
      <c r="AP829" s="1">
        <f>MEDIAN($J829)</f>
        <v>0</v>
      </c>
      <c r="AQ829" s="1">
        <f>MEDIAN($K829)</f>
        <v>0</v>
      </c>
      <c r="AR829" s="1">
        <f>MEDIAN($M829)</f>
        <v>0</v>
      </c>
      <c r="AS829" s="1">
        <f>MEDIAN($N829)</f>
        <v>0</v>
      </c>
      <c r="AT829" s="1">
        <f>MEDIAN($P829)</f>
        <v>0</v>
      </c>
      <c r="AU829" s="1">
        <f>MEDIAN($Q829)</f>
        <v>0</v>
      </c>
      <c r="AV829" s="1">
        <f>MEDIAN($R829)</f>
        <v>0</v>
      </c>
      <c r="AW829" s="1">
        <f>MAX($B829)</f>
        <v>0</v>
      </c>
      <c r="AX829" s="1">
        <f>MAX($C829)</f>
        <v>0</v>
      </c>
      <c r="AY829" s="1">
        <f>MAX($D829)</f>
        <v>0</v>
      </c>
      <c r="AZ829" s="1">
        <f>MAX($E829)</f>
        <v>0</v>
      </c>
      <c r="BA829" s="1">
        <f>MAX($F829)</f>
        <v>0</v>
      </c>
      <c r="BB829" s="1">
        <f>MAX($G829)</f>
        <v>0</v>
      </c>
      <c r="BC829" s="1">
        <f>MAX($H829)</f>
        <v>0</v>
      </c>
      <c r="BD829" s="1">
        <f>MAX($I829)</f>
        <v>0</v>
      </c>
      <c r="BE829" s="1">
        <f>MAX($J829)</f>
        <v>0</v>
      </c>
      <c r="BF829" s="1">
        <f>MAX($K829)</f>
        <v>0</v>
      </c>
      <c r="BG829" s="1">
        <f>MAX($M829)</f>
        <v>0</v>
      </c>
      <c r="BH829" s="1">
        <f>MAX($N829)</f>
        <v>0</v>
      </c>
      <c r="BI829" s="1">
        <f>MAX($P829)</f>
        <v>0</v>
      </c>
      <c r="BJ829" s="1">
        <f>MAX($Q829)</f>
        <v>0</v>
      </c>
      <c r="BK829" s="1">
        <f>MAX($R829)</f>
        <v>0</v>
      </c>
    </row>
    <row r="830" spans="1:63">
      <c r="A830" s="1" t="s">
        <v>344</v>
      </c>
      <c r="B830" s="1" cm="1">
        <f t="array" ref="B830">_xlfn.SWITCH($A$2,"average", AVERAGE(Instances!B830:Instances!B830),"median", MEDIAN(Instances!B830:Instances!B830),"min", MIN(Instances!B830:Instances!B830),"max", MAX(Instances!B830:Instances!B830),"diff", MAX(Instances!B830:Instances!B830)-MIN(Instances!B830:Instances!B830))</f>
        <v>0</v>
      </c>
      <c r="C830" s="1" cm="1">
        <f t="array" ref="C830">_xlfn.SWITCH($A$2,"average", AVERAGE(Instances!C830:Instances!C830),"median", MEDIAN(Instances!C830:Instances!C830),"min", MIN(Instances!C830:Instances!C830),"max", MAX(Instances!C830:Instances!C830),"diff", MAX(Instances!C830:Instances!C830)-MIN(Instances!C830:Instances!C830))</f>
        <v>0</v>
      </c>
      <c r="D830" s="1" cm="1">
        <f t="array" ref="D830">_xlfn.SWITCH($A$2,"average", AVERAGE(Instances!D830:Instances!D830),"median", MEDIAN(Instances!D830:Instances!D830),"min", MIN(Instances!D830:Instances!D830),"max", MAX(Instances!D830:Instances!D830),"diff", MAX(Instances!D830:Instances!D830)-MIN(Instances!D830:Instances!D830))</f>
        <v>0</v>
      </c>
      <c r="E830" s="1" cm="1">
        <f t="array" ref="E830">_xlfn.SWITCH($A$2,"average", AVERAGE(Instances!E830:Instances!E830),"median", MEDIAN(Instances!E830:Instances!E830),"min", MIN(Instances!E830:Instances!E830),"max", MAX(Instances!E830:Instances!E830),"diff", MAX(Instances!E830:Instances!E830)-MIN(Instances!E830:Instances!E830))</f>
        <v>0</v>
      </c>
      <c r="F830" s="1" cm="1">
        <f t="array" ref="F830">_xlfn.SWITCH($A$2,"average", AVERAGE(Instances!F830:Instances!F830),"median", MEDIAN(Instances!F830:Instances!F830),"min", MIN(Instances!F830:Instances!F830),"max", MAX(Instances!F830:Instances!F830),"diff", MAX(Instances!F830:Instances!F830)-MIN(Instances!F830:Instances!F830))</f>
        <v>0</v>
      </c>
      <c r="G830" s="1" cm="1">
        <f t="array" ref="G830">_xlfn.SWITCH($A$2,"average", AVERAGE(Instances!G830:Instances!G830),"median", MEDIAN(Instances!G830:Instances!G830),"min", MIN(Instances!G830:Instances!G830),"max", MAX(Instances!G830:Instances!G830),"diff", MAX(Instances!G830:Instances!G830)-MIN(Instances!G830:Instances!G830))</f>
        <v>0</v>
      </c>
      <c r="H830" s="1" cm="1">
        <f t="array" ref="H830">_xlfn.SWITCH($A$2,"average", AVERAGE(Instances!H830:Instances!H830),"median", MEDIAN(Instances!H830:Instances!H830),"min", MIN(Instances!H830:Instances!H830),"max", MAX(Instances!H830:Instances!H830),"diff", MAX(Instances!H830:Instances!H830)-MIN(Instances!H830:Instances!H830))</f>
        <v>0</v>
      </c>
      <c r="I830" s="1" cm="1">
        <f t="array" ref="I830">_xlfn.SWITCH($A$2,"average", AVERAGE(Instances!I830:Instances!I830),"median", MEDIAN(Instances!I830:Instances!I830),"min", MIN(Instances!I830:Instances!I830),"max", MAX(Instances!I830:Instances!I830),"diff", MAX(Instances!I830:Instances!I830)-MIN(Instances!I830:Instances!I830))</f>
        <v>0</v>
      </c>
      <c r="J830" s="1" cm="1">
        <f t="array" ref="J830">_xlfn.SWITCH($A$2,"average", AVERAGE(Instances!J830:Instances!J830),"median", MEDIAN(Instances!J830:Instances!J830),"min", MIN(Instances!J830:Instances!J830),"max", MAX(Instances!J830:Instances!J830),"diff", MAX(Instances!J830:Instances!J830)-MIN(Instances!J830:Instances!J830))</f>
        <v>0</v>
      </c>
      <c r="K830" s="1" cm="1">
        <f t="array" ref="K830">_xlfn.SWITCH($A$2,"average", AVERAGE(Instances!K830:Instances!K830),"median", MEDIAN(Instances!K830:Instances!K830),"min", MIN(Instances!K830:Instances!K830),"max", MAX(Instances!K830:Instances!K830),"diff", MAX(Instances!K830:Instances!K830)-MIN(Instances!K830:Instances!K830))</f>
        <v>0</v>
      </c>
      <c r="L830" s="1"/>
      <c r="M830" s="1" cm="1">
        <f t="array" ref="M830">_xlfn.SWITCH($A$2,"average", AVERAGE(Instances!M830:Instances!M830),"median", MEDIAN(Instances!M830:Instances!M830),"min", MIN(Instances!M830:Instances!M830),"max", MAX(Instances!M830:Instances!M830),"diff", MAX(Instances!M830:Instances!M830)-MIN(Instances!M830:Instances!M830))</f>
        <v>0</v>
      </c>
      <c r="N830" s="1" cm="1">
        <f t="array" ref="N830">_xlfn.SWITCH($A$2,"average", AVERAGE(Instances!N830:Instances!N830),"median", MEDIAN(Instances!N830:Instances!N830),"min", MIN(Instances!N830:Instances!N830),"max", MAX(Instances!N830:Instances!N830),"diff", MAX(Instances!N830:Instances!N830)-MIN(Instances!N830:Instances!N830))</f>
        <v>0</v>
      </c>
      <c r="O830" s="1"/>
      <c r="P830" s="1" cm="1">
        <f t="array" ref="P830">_xlfn.SWITCH($A$2,"average", AVERAGE(Instances!P830:Instances!P830),"median", MEDIAN(Instances!P830:Instances!P830),"min", MIN(Instances!P830:Instances!P830),"max", MAX(Instances!P830:Instances!P830),"diff", MAX(Instances!P830:Instances!P830)-MIN(Instances!P830:Instances!P830))</f>
        <v>0</v>
      </c>
      <c r="Q830" s="1" cm="1">
        <f t="array" ref="Q830">_xlfn.SWITCH($A$2,"average", AVERAGE(Instances!Q830:Instances!Q830),"median", MEDIAN(Instances!Q830:Instances!Q830),"min", MIN(Instances!Q830:Instances!Q830),"max", MAX(Instances!Q830:Instances!Q830),"diff", MAX(Instances!Q830:Instances!Q830)-MIN(Instances!Q830:Instances!Q830))</f>
        <v>0</v>
      </c>
      <c r="R830" s="1" cm="1">
        <f t="array" ref="R830">_xlfn.SWITCH($A$2,"average", AVERAGE(Instances!R830:Instances!R830),"median", MEDIAN(Instances!R830:Instances!R830),"min", MIN(Instances!R830:Instances!R830),"max", MAX(Instances!R830:Instances!R830),"diff", MAX(Instances!R830:Instances!R830)-MIN(Instances!R830:Instances!R830))</f>
        <v>0</v>
      </c>
      <c r="S830" s="1">
        <f>MIN($B830)</f>
        <v>0</v>
      </c>
      <c r="T830" s="1">
        <f>MIN($C830)</f>
        <v>0</v>
      </c>
      <c r="U830" s="1">
        <f>MIN($D830)</f>
        <v>0</v>
      </c>
      <c r="V830" s="1">
        <f>MIN($E830)</f>
        <v>0</v>
      </c>
      <c r="W830" s="1">
        <f>MIN($F830)</f>
        <v>0</v>
      </c>
      <c r="X830" s="1">
        <f>MIN($G830)</f>
        <v>0</v>
      </c>
      <c r="Y830" s="1">
        <f>MIN($H830)</f>
        <v>0</v>
      </c>
      <c r="Z830" s="1">
        <f>MIN($I830)</f>
        <v>0</v>
      </c>
      <c r="AA830" s="1">
        <f>MIN($J830)</f>
        <v>0</v>
      </c>
      <c r="AB830" s="1">
        <f>MIN($K830)</f>
        <v>0</v>
      </c>
      <c r="AC830" s="1">
        <f>MIN($M830)</f>
        <v>0</v>
      </c>
      <c r="AD830" s="1">
        <f>MIN($N830)</f>
        <v>0</v>
      </c>
      <c r="AE830" s="1">
        <f>MIN($P830)</f>
        <v>0</v>
      </c>
      <c r="AF830" s="1">
        <f>MIN($Q830)</f>
        <v>0</v>
      </c>
      <c r="AG830" s="1">
        <f>MIN($R830)</f>
        <v>0</v>
      </c>
      <c r="AH830" s="1">
        <f>MEDIAN($B830)</f>
        <v>0</v>
      </c>
      <c r="AI830" s="1">
        <f>MEDIAN($C830)</f>
        <v>0</v>
      </c>
      <c r="AJ830" s="1">
        <f>MEDIAN($D830)</f>
        <v>0</v>
      </c>
      <c r="AK830" s="1">
        <f>MEDIAN($E830)</f>
        <v>0</v>
      </c>
      <c r="AL830" s="1">
        <f>MEDIAN($F830)</f>
        <v>0</v>
      </c>
      <c r="AM830" s="1">
        <f>MEDIAN($G830)</f>
        <v>0</v>
      </c>
      <c r="AN830" s="1">
        <f>MEDIAN($H830)</f>
        <v>0</v>
      </c>
      <c r="AO830" s="1">
        <f>MEDIAN($I830)</f>
        <v>0</v>
      </c>
      <c r="AP830" s="1">
        <f>MEDIAN($J830)</f>
        <v>0</v>
      </c>
      <c r="AQ830" s="1">
        <f>MEDIAN($K830)</f>
        <v>0</v>
      </c>
      <c r="AR830" s="1">
        <f>MEDIAN($M830)</f>
        <v>0</v>
      </c>
      <c r="AS830" s="1">
        <f>MEDIAN($N830)</f>
        <v>0</v>
      </c>
      <c r="AT830" s="1">
        <f>MEDIAN($P830)</f>
        <v>0</v>
      </c>
      <c r="AU830" s="1">
        <f>MEDIAN($Q830)</f>
        <v>0</v>
      </c>
      <c r="AV830" s="1">
        <f>MEDIAN($R830)</f>
        <v>0</v>
      </c>
      <c r="AW830" s="1">
        <f>MAX($B830)</f>
        <v>0</v>
      </c>
      <c r="AX830" s="1">
        <f>MAX($C830)</f>
        <v>0</v>
      </c>
      <c r="AY830" s="1">
        <f>MAX($D830)</f>
        <v>0</v>
      </c>
      <c r="AZ830" s="1">
        <f>MAX($E830)</f>
        <v>0</v>
      </c>
      <c r="BA830" s="1">
        <f>MAX($F830)</f>
        <v>0</v>
      </c>
      <c r="BB830" s="1">
        <f>MAX($G830)</f>
        <v>0</v>
      </c>
      <c r="BC830" s="1">
        <f>MAX($H830)</f>
        <v>0</v>
      </c>
      <c r="BD830" s="1">
        <f>MAX($I830)</f>
        <v>0</v>
      </c>
      <c r="BE830" s="1">
        <f>MAX($J830)</f>
        <v>0</v>
      </c>
      <c r="BF830" s="1">
        <f>MAX($K830)</f>
        <v>0</v>
      </c>
      <c r="BG830" s="1">
        <f>MAX($M830)</f>
        <v>0</v>
      </c>
      <c r="BH830" s="1">
        <f>MAX($N830)</f>
        <v>0</v>
      </c>
      <c r="BI830" s="1">
        <f>MAX($P830)</f>
        <v>0</v>
      </c>
      <c r="BJ830" s="1">
        <f>MAX($Q830)</f>
        <v>0</v>
      </c>
      <c r="BK830" s="1">
        <f>MAX($R830)</f>
        <v>0</v>
      </c>
    </row>
    <row r="831" spans="1:63">
      <c r="A831" s="1" t="s">
        <v>345</v>
      </c>
      <c r="B831" s="1" cm="1">
        <f t="array" ref="B831">_xlfn.SWITCH($A$2,"average", AVERAGE(Instances!B831:Instances!B831),"median", MEDIAN(Instances!B831:Instances!B831),"min", MIN(Instances!B831:Instances!B831),"max", MAX(Instances!B831:Instances!B831),"diff", MAX(Instances!B831:Instances!B831)-MIN(Instances!B831:Instances!B831))</f>
        <v>0</v>
      </c>
      <c r="C831" s="1" cm="1">
        <f t="array" ref="C831">_xlfn.SWITCH($A$2,"average", AVERAGE(Instances!C831:Instances!C831),"median", MEDIAN(Instances!C831:Instances!C831),"min", MIN(Instances!C831:Instances!C831),"max", MAX(Instances!C831:Instances!C831),"diff", MAX(Instances!C831:Instances!C831)-MIN(Instances!C831:Instances!C831))</f>
        <v>0</v>
      </c>
      <c r="D831" s="1" cm="1">
        <f t="array" ref="D831">_xlfn.SWITCH($A$2,"average", AVERAGE(Instances!D831:Instances!D831),"median", MEDIAN(Instances!D831:Instances!D831),"min", MIN(Instances!D831:Instances!D831),"max", MAX(Instances!D831:Instances!D831),"diff", MAX(Instances!D831:Instances!D831)-MIN(Instances!D831:Instances!D831))</f>
        <v>0</v>
      </c>
      <c r="E831" s="1" cm="1">
        <f t="array" ref="E831">_xlfn.SWITCH($A$2,"average", AVERAGE(Instances!E831:Instances!E831),"median", MEDIAN(Instances!E831:Instances!E831),"min", MIN(Instances!E831:Instances!E831),"max", MAX(Instances!E831:Instances!E831),"diff", MAX(Instances!E831:Instances!E831)-MIN(Instances!E831:Instances!E831))</f>
        <v>0</v>
      </c>
      <c r="F831" s="1" cm="1">
        <f t="array" ref="F831">_xlfn.SWITCH($A$2,"average", AVERAGE(Instances!F831:Instances!F831),"median", MEDIAN(Instances!F831:Instances!F831),"min", MIN(Instances!F831:Instances!F831),"max", MAX(Instances!F831:Instances!F831),"diff", MAX(Instances!F831:Instances!F831)-MIN(Instances!F831:Instances!F831))</f>
        <v>0</v>
      </c>
      <c r="G831" s="1" cm="1">
        <f t="array" ref="G831">_xlfn.SWITCH($A$2,"average", AVERAGE(Instances!G831:Instances!G831),"median", MEDIAN(Instances!G831:Instances!G831),"min", MIN(Instances!G831:Instances!G831),"max", MAX(Instances!G831:Instances!G831),"diff", MAX(Instances!G831:Instances!G831)-MIN(Instances!G831:Instances!G831))</f>
        <v>0</v>
      </c>
      <c r="H831" s="1" cm="1">
        <f t="array" ref="H831">_xlfn.SWITCH($A$2,"average", AVERAGE(Instances!H831:Instances!H831),"median", MEDIAN(Instances!H831:Instances!H831),"min", MIN(Instances!H831:Instances!H831),"max", MAX(Instances!H831:Instances!H831),"diff", MAX(Instances!H831:Instances!H831)-MIN(Instances!H831:Instances!H831))</f>
        <v>0</v>
      </c>
      <c r="I831" s="1" cm="1">
        <f t="array" ref="I831">_xlfn.SWITCH($A$2,"average", AVERAGE(Instances!I831:Instances!I831),"median", MEDIAN(Instances!I831:Instances!I831),"min", MIN(Instances!I831:Instances!I831),"max", MAX(Instances!I831:Instances!I831),"diff", MAX(Instances!I831:Instances!I831)-MIN(Instances!I831:Instances!I831))</f>
        <v>0</v>
      </c>
      <c r="J831" s="1" cm="1">
        <f t="array" ref="J831">_xlfn.SWITCH($A$2,"average", AVERAGE(Instances!J831:Instances!J831),"median", MEDIAN(Instances!J831:Instances!J831),"min", MIN(Instances!J831:Instances!J831),"max", MAX(Instances!J831:Instances!J831),"diff", MAX(Instances!J831:Instances!J831)-MIN(Instances!J831:Instances!J831))</f>
        <v>0</v>
      </c>
      <c r="K831" s="1" cm="1">
        <f t="array" ref="K831">_xlfn.SWITCH($A$2,"average", AVERAGE(Instances!K831:Instances!K831),"median", MEDIAN(Instances!K831:Instances!K831),"min", MIN(Instances!K831:Instances!K831),"max", MAX(Instances!K831:Instances!K831),"diff", MAX(Instances!K831:Instances!K831)-MIN(Instances!K831:Instances!K831))</f>
        <v>0</v>
      </c>
      <c r="L831" s="1"/>
      <c r="M831" s="1" cm="1">
        <f t="array" ref="M831">_xlfn.SWITCH($A$2,"average", AVERAGE(Instances!M831:Instances!M831),"median", MEDIAN(Instances!M831:Instances!M831),"min", MIN(Instances!M831:Instances!M831),"max", MAX(Instances!M831:Instances!M831),"diff", MAX(Instances!M831:Instances!M831)-MIN(Instances!M831:Instances!M831))</f>
        <v>0</v>
      </c>
      <c r="N831" s="1" cm="1">
        <f t="array" ref="N831">_xlfn.SWITCH($A$2,"average", AVERAGE(Instances!N831:Instances!N831),"median", MEDIAN(Instances!N831:Instances!N831),"min", MIN(Instances!N831:Instances!N831),"max", MAX(Instances!N831:Instances!N831),"diff", MAX(Instances!N831:Instances!N831)-MIN(Instances!N831:Instances!N831))</f>
        <v>0</v>
      </c>
      <c r="O831" s="1"/>
      <c r="P831" s="1" cm="1">
        <f t="array" ref="P831">_xlfn.SWITCH($A$2,"average", AVERAGE(Instances!P831:Instances!P831),"median", MEDIAN(Instances!P831:Instances!P831),"min", MIN(Instances!P831:Instances!P831),"max", MAX(Instances!P831:Instances!P831),"diff", MAX(Instances!P831:Instances!P831)-MIN(Instances!P831:Instances!P831))</f>
        <v>0</v>
      </c>
      <c r="Q831" s="1" cm="1">
        <f t="array" ref="Q831">_xlfn.SWITCH($A$2,"average", AVERAGE(Instances!Q831:Instances!Q831),"median", MEDIAN(Instances!Q831:Instances!Q831),"min", MIN(Instances!Q831:Instances!Q831),"max", MAX(Instances!Q831:Instances!Q831),"diff", MAX(Instances!Q831:Instances!Q831)-MIN(Instances!Q831:Instances!Q831))</f>
        <v>0</v>
      </c>
      <c r="R831" s="1" cm="1">
        <f t="array" ref="R831">_xlfn.SWITCH($A$2,"average", AVERAGE(Instances!R831:Instances!R831),"median", MEDIAN(Instances!R831:Instances!R831),"min", MIN(Instances!R831:Instances!R831),"max", MAX(Instances!R831:Instances!R831),"diff", MAX(Instances!R831:Instances!R831)-MIN(Instances!R831:Instances!R831))</f>
        <v>0</v>
      </c>
      <c r="S831" s="1">
        <f>MIN($B831)</f>
        <v>0</v>
      </c>
      <c r="T831" s="1">
        <f>MIN($C831)</f>
        <v>0</v>
      </c>
      <c r="U831" s="1">
        <f>MIN($D831)</f>
        <v>0</v>
      </c>
      <c r="V831" s="1">
        <f>MIN($E831)</f>
        <v>0</v>
      </c>
      <c r="W831" s="1">
        <f>MIN($F831)</f>
        <v>0</v>
      </c>
      <c r="X831" s="1">
        <f>MIN($G831)</f>
        <v>0</v>
      </c>
      <c r="Y831" s="1">
        <f>MIN($H831)</f>
        <v>0</v>
      </c>
      <c r="Z831" s="1">
        <f>MIN($I831)</f>
        <v>0</v>
      </c>
      <c r="AA831" s="1">
        <f>MIN($J831)</f>
        <v>0</v>
      </c>
      <c r="AB831" s="1">
        <f>MIN($K831)</f>
        <v>0</v>
      </c>
      <c r="AC831" s="1">
        <f>MIN($M831)</f>
        <v>0</v>
      </c>
      <c r="AD831" s="1">
        <f>MIN($N831)</f>
        <v>0</v>
      </c>
      <c r="AE831" s="1">
        <f>MIN($P831)</f>
        <v>0</v>
      </c>
      <c r="AF831" s="1">
        <f>MIN($Q831)</f>
        <v>0</v>
      </c>
      <c r="AG831" s="1">
        <f>MIN($R831)</f>
        <v>0</v>
      </c>
      <c r="AH831" s="1">
        <f>MEDIAN($B831)</f>
        <v>0</v>
      </c>
      <c r="AI831" s="1">
        <f>MEDIAN($C831)</f>
        <v>0</v>
      </c>
      <c r="AJ831" s="1">
        <f>MEDIAN($D831)</f>
        <v>0</v>
      </c>
      <c r="AK831" s="1">
        <f>MEDIAN($E831)</f>
        <v>0</v>
      </c>
      <c r="AL831" s="1">
        <f>MEDIAN($F831)</f>
        <v>0</v>
      </c>
      <c r="AM831" s="1">
        <f>MEDIAN($G831)</f>
        <v>0</v>
      </c>
      <c r="AN831" s="1">
        <f>MEDIAN($H831)</f>
        <v>0</v>
      </c>
      <c r="AO831" s="1">
        <f>MEDIAN($I831)</f>
        <v>0</v>
      </c>
      <c r="AP831" s="1">
        <f>MEDIAN($J831)</f>
        <v>0</v>
      </c>
      <c r="AQ831" s="1">
        <f>MEDIAN($K831)</f>
        <v>0</v>
      </c>
      <c r="AR831" s="1">
        <f>MEDIAN($M831)</f>
        <v>0</v>
      </c>
      <c r="AS831" s="1">
        <f>MEDIAN($N831)</f>
        <v>0</v>
      </c>
      <c r="AT831" s="1">
        <f>MEDIAN($P831)</f>
        <v>0</v>
      </c>
      <c r="AU831" s="1">
        <f>MEDIAN($Q831)</f>
        <v>0</v>
      </c>
      <c r="AV831" s="1">
        <f>MEDIAN($R831)</f>
        <v>0</v>
      </c>
      <c r="AW831" s="1">
        <f>MAX($B831)</f>
        <v>0</v>
      </c>
      <c r="AX831" s="1">
        <f>MAX($C831)</f>
        <v>0</v>
      </c>
      <c r="AY831" s="1">
        <f>MAX($D831)</f>
        <v>0</v>
      </c>
      <c r="AZ831" s="1">
        <f>MAX($E831)</f>
        <v>0</v>
      </c>
      <c r="BA831" s="1">
        <f>MAX($F831)</f>
        <v>0</v>
      </c>
      <c r="BB831" s="1">
        <f>MAX($G831)</f>
        <v>0</v>
      </c>
      <c r="BC831" s="1">
        <f>MAX($H831)</f>
        <v>0</v>
      </c>
      <c r="BD831" s="1">
        <f>MAX($I831)</f>
        <v>0</v>
      </c>
      <c r="BE831" s="1">
        <f>MAX($J831)</f>
        <v>0</v>
      </c>
      <c r="BF831" s="1">
        <f>MAX($K831)</f>
        <v>0</v>
      </c>
      <c r="BG831" s="1">
        <f>MAX($M831)</f>
        <v>0</v>
      </c>
      <c r="BH831" s="1">
        <f>MAX($N831)</f>
        <v>0</v>
      </c>
      <c r="BI831" s="1">
        <f>MAX($P831)</f>
        <v>0</v>
      </c>
      <c r="BJ831" s="1">
        <f>MAX($Q831)</f>
        <v>0</v>
      </c>
      <c r="BK831" s="1">
        <f>MAX($R831)</f>
        <v>0</v>
      </c>
    </row>
    <row r="832" spans="1:63">
      <c r="A832" s="1" t="s">
        <v>346</v>
      </c>
      <c r="B832" s="1" cm="1">
        <f t="array" ref="B832">_xlfn.SWITCH($A$2,"average", AVERAGE(Instances!B832:Instances!B832),"median", MEDIAN(Instances!B832:Instances!B832),"min", MIN(Instances!B832:Instances!B832),"max", MAX(Instances!B832:Instances!B832),"diff", MAX(Instances!B832:Instances!B832)-MIN(Instances!B832:Instances!B832))</f>
        <v>0</v>
      </c>
      <c r="C832" s="1" cm="1">
        <f t="array" ref="C832">_xlfn.SWITCH($A$2,"average", AVERAGE(Instances!C832:Instances!C832),"median", MEDIAN(Instances!C832:Instances!C832),"min", MIN(Instances!C832:Instances!C832),"max", MAX(Instances!C832:Instances!C832),"diff", MAX(Instances!C832:Instances!C832)-MIN(Instances!C832:Instances!C832))</f>
        <v>0</v>
      </c>
      <c r="D832" s="1" cm="1">
        <f t="array" ref="D832">_xlfn.SWITCH($A$2,"average", AVERAGE(Instances!D832:Instances!D832),"median", MEDIAN(Instances!D832:Instances!D832),"min", MIN(Instances!D832:Instances!D832),"max", MAX(Instances!D832:Instances!D832),"diff", MAX(Instances!D832:Instances!D832)-MIN(Instances!D832:Instances!D832))</f>
        <v>0</v>
      </c>
      <c r="E832" s="1" cm="1">
        <f t="array" ref="E832">_xlfn.SWITCH($A$2,"average", AVERAGE(Instances!E832:Instances!E832),"median", MEDIAN(Instances!E832:Instances!E832),"min", MIN(Instances!E832:Instances!E832),"max", MAX(Instances!E832:Instances!E832),"diff", MAX(Instances!E832:Instances!E832)-MIN(Instances!E832:Instances!E832))</f>
        <v>0</v>
      </c>
      <c r="F832" s="1" cm="1">
        <f t="array" ref="F832">_xlfn.SWITCH($A$2,"average", AVERAGE(Instances!F832:Instances!F832),"median", MEDIAN(Instances!F832:Instances!F832),"min", MIN(Instances!F832:Instances!F832),"max", MAX(Instances!F832:Instances!F832),"diff", MAX(Instances!F832:Instances!F832)-MIN(Instances!F832:Instances!F832))</f>
        <v>0</v>
      </c>
      <c r="G832" s="1" cm="1">
        <f t="array" ref="G832">_xlfn.SWITCH($A$2,"average", AVERAGE(Instances!G832:Instances!G832),"median", MEDIAN(Instances!G832:Instances!G832),"min", MIN(Instances!G832:Instances!G832),"max", MAX(Instances!G832:Instances!G832),"diff", MAX(Instances!G832:Instances!G832)-MIN(Instances!G832:Instances!G832))</f>
        <v>0</v>
      </c>
      <c r="H832" s="1" cm="1">
        <f t="array" ref="H832">_xlfn.SWITCH($A$2,"average", AVERAGE(Instances!H832:Instances!H832),"median", MEDIAN(Instances!H832:Instances!H832),"min", MIN(Instances!H832:Instances!H832),"max", MAX(Instances!H832:Instances!H832),"diff", MAX(Instances!H832:Instances!H832)-MIN(Instances!H832:Instances!H832))</f>
        <v>0</v>
      </c>
      <c r="I832" s="1" cm="1">
        <f t="array" ref="I832">_xlfn.SWITCH($A$2,"average", AVERAGE(Instances!I832:Instances!I832),"median", MEDIAN(Instances!I832:Instances!I832),"min", MIN(Instances!I832:Instances!I832),"max", MAX(Instances!I832:Instances!I832),"diff", MAX(Instances!I832:Instances!I832)-MIN(Instances!I832:Instances!I832))</f>
        <v>0</v>
      </c>
      <c r="J832" s="1" cm="1">
        <f t="array" ref="J832">_xlfn.SWITCH($A$2,"average", AVERAGE(Instances!J832:Instances!J832),"median", MEDIAN(Instances!J832:Instances!J832),"min", MIN(Instances!J832:Instances!J832),"max", MAX(Instances!J832:Instances!J832),"diff", MAX(Instances!J832:Instances!J832)-MIN(Instances!J832:Instances!J832))</f>
        <v>0</v>
      </c>
      <c r="K832" s="1" cm="1">
        <f t="array" ref="K832">_xlfn.SWITCH($A$2,"average", AVERAGE(Instances!K832:Instances!K832),"median", MEDIAN(Instances!K832:Instances!K832),"min", MIN(Instances!K832:Instances!K832),"max", MAX(Instances!K832:Instances!K832),"diff", MAX(Instances!K832:Instances!K832)-MIN(Instances!K832:Instances!K832))</f>
        <v>0</v>
      </c>
      <c r="L832" s="1"/>
      <c r="M832" s="1" cm="1">
        <f t="array" ref="M832">_xlfn.SWITCH($A$2,"average", AVERAGE(Instances!M832:Instances!M832),"median", MEDIAN(Instances!M832:Instances!M832),"min", MIN(Instances!M832:Instances!M832),"max", MAX(Instances!M832:Instances!M832),"diff", MAX(Instances!M832:Instances!M832)-MIN(Instances!M832:Instances!M832))</f>
        <v>0</v>
      </c>
      <c r="N832" s="1" cm="1">
        <f t="array" ref="N832">_xlfn.SWITCH($A$2,"average", AVERAGE(Instances!N832:Instances!N832),"median", MEDIAN(Instances!N832:Instances!N832),"min", MIN(Instances!N832:Instances!N832),"max", MAX(Instances!N832:Instances!N832),"diff", MAX(Instances!N832:Instances!N832)-MIN(Instances!N832:Instances!N832))</f>
        <v>0</v>
      </c>
      <c r="O832" s="1"/>
      <c r="P832" s="1" cm="1">
        <f t="array" ref="P832">_xlfn.SWITCH($A$2,"average", AVERAGE(Instances!P832:Instances!P832),"median", MEDIAN(Instances!P832:Instances!P832),"min", MIN(Instances!P832:Instances!P832),"max", MAX(Instances!P832:Instances!P832),"diff", MAX(Instances!P832:Instances!P832)-MIN(Instances!P832:Instances!P832))</f>
        <v>0</v>
      </c>
      <c r="Q832" s="1" cm="1">
        <f t="array" ref="Q832">_xlfn.SWITCH($A$2,"average", AVERAGE(Instances!Q832:Instances!Q832),"median", MEDIAN(Instances!Q832:Instances!Q832),"min", MIN(Instances!Q832:Instances!Q832),"max", MAX(Instances!Q832:Instances!Q832),"diff", MAX(Instances!Q832:Instances!Q832)-MIN(Instances!Q832:Instances!Q832))</f>
        <v>0</v>
      </c>
      <c r="R832" s="1" cm="1">
        <f t="array" ref="R832">_xlfn.SWITCH($A$2,"average", AVERAGE(Instances!R832:Instances!R832),"median", MEDIAN(Instances!R832:Instances!R832),"min", MIN(Instances!R832:Instances!R832),"max", MAX(Instances!R832:Instances!R832),"diff", MAX(Instances!R832:Instances!R832)-MIN(Instances!R832:Instances!R832))</f>
        <v>0</v>
      </c>
      <c r="S832" s="1">
        <f>MIN($B832)</f>
        <v>0</v>
      </c>
      <c r="T832" s="1">
        <f>MIN($C832)</f>
        <v>0</v>
      </c>
      <c r="U832" s="1">
        <f>MIN($D832)</f>
        <v>0</v>
      </c>
      <c r="V832" s="1">
        <f>MIN($E832)</f>
        <v>0</v>
      </c>
      <c r="W832" s="1">
        <f>MIN($F832)</f>
        <v>0</v>
      </c>
      <c r="X832" s="1">
        <f>MIN($G832)</f>
        <v>0</v>
      </c>
      <c r="Y832" s="1">
        <f>MIN($H832)</f>
        <v>0</v>
      </c>
      <c r="Z832" s="1">
        <f>MIN($I832)</f>
        <v>0</v>
      </c>
      <c r="AA832" s="1">
        <f>MIN($J832)</f>
        <v>0</v>
      </c>
      <c r="AB832" s="1">
        <f>MIN($K832)</f>
        <v>0</v>
      </c>
      <c r="AC832" s="1">
        <f>MIN($M832)</f>
        <v>0</v>
      </c>
      <c r="AD832" s="1">
        <f>MIN($N832)</f>
        <v>0</v>
      </c>
      <c r="AE832" s="1">
        <f>MIN($P832)</f>
        <v>0</v>
      </c>
      <c r="AF832" s="1">
        <f>MIN($Q832)</f>
        <v>0</v>
      </c>
      <c r="AG832" s="1">
        <f>MIN($R832)</f>
        <v>0</v>
      </c>
      <c r="AH832" s="1">
        <f>MEDIAN($B832)</f>
        <v>0</v>
      </c>
      <c r="AI832" s="1">
        <f>MEDIAN($C832)</f>
        <v>0</v>
      </c>
      <c r="AJ832" s="1">
        <f>MEDIAN($D832)</f>
        <v>0</v>
      </c>
      <c r="AK832" s="1">
        <f>MEDIAN($E832)</f>
        <v>0</v>
      </c>
      <c r="AL832" s="1">
        <f>MEDIAN($F832)</f>
        <v>0</v>
      </c>
      <c r="AM832" s="1">
        <f>MEDIAN($G832)</f>
        <v>0</v>
      </c>
      <c r="AN832" s="1">
        <f>MEDIAN($H832)</f>
        <v>0</v>
      </c>
      <c r="AO832" s="1">
        <f>MEDIAN($I832)</f>
        <v>0</v>
      </c>
      <c r="AP832" s="1">
        <f>MEDIAN($J832)</f>
        <v>0</v>
      </c>
      <c r="AQ832" s="1">
        <f>MEDIAN($K832)</f>
        <v>0</v>
      </c>
      <c r="AR832" s="1">
        <f>MEDIAN($M832)</f>
        <v>0</v>
      </c>
      <c r="AS832" s="1">
        <f>MEDIAN($N832)</f>
        <v>0</v>
      </c>
      <c r="AT832" s="1">
        <f>MEDIAN($P832)</f>
        <v>0</v>
      </c>
      <c r="AU832" s="1">
        <f>MEDIAN($Q832)</f>
        <v>0</v>
      </c>
      <c r="AV832" s="1">
        <f>MEDIAN($R832)</f>
        <v>0</v>
      </c>
      <c r="AW832" s="1">
        <f>MAX($B832)</f>
        <v>0</v>
      </c>
      <c r="AX832" s="1">
        <f>MAX($C832)</f>
        <v>0</v>
      </c>
      <c r="AY832" s="1">
        <f>MAX($D832)</f>
        <v>0</v>
      </c>
      <c r="AZ832" s="1">
        <f>MAX($E832)</f>
        <v>0</v>
      </c>
      <c r="BA832" s="1">
        <f>MAX($F832)</f>
        <v>0</v>
      </c>
      <c r="BB832" s="1">
        <f>MAX($G832)</f>
        <v>0</v>
      </c>
      <c r="BC832" s="1">
        <f>MAX($H832)</f>
        <v>0</v>
      </c>
      <c r="BD832" s="1">
        <f>MAX($I832)</f>
        <v>0</v>
      </c>
      <c r="BE832" s="1">
        <f>MAX($J832)</f>
        <v>0</v>
      </c>
      <c r="BF832" s="1">
        <f>MAX($K832)</f>
        <v>0</v>
      </c>
      <c r="BG832" s="1">
        <f>MAX($M832)</f>
        <v>0</v>
      </c>
      <c r="BH832" s="1">
        <f>MAX($N832)</f>
        <v>0</v>
      </c>
      <c r="BI832" s="1">
        <f>MAX($P832)</f>
        <v>0</v>
      </c>
      <c r="BJ832" s="1">
        <f>MAX($Q832)</f>
        <v>0</v>
      </c>
      <c r="BK832" s="1">
        <f>MAX($R832)</f>
        <v>0</v>
      </c>
    </row>
    <row r="833" spans="1:63">
      <c r="A833" s="1" t="s">
        <v>347</v>
      </c>
      <c r="B833" s="1" cm="1">
        <f t="array" ref="B833">_xlfn.SWITCH($A$2,"average", AVERAGE(Instances!B833:Instances!B833),"median", MEDIAN(Instances!B833:Instances!B833),"min", MIN(Instances!B833:Instances!B833),"max", MAX(Instances!B833:Instances!B833),"diff", MAX(Instances!B833:Instances!B833)-MIN(Instances!B833:Instances!B833))</f>
        <v>0</v>
      </c>
      <c r="C833" s="1" cm="1">
        <f t="array" ref="C833">_xlfn.SWITCH($A$2,"average", AVERAGE(Instances!C833:Instances!C833),"median", MEDIAN(Instances!C833:Instances!C833),"min", MIN(Instances!C833:Instances!C833),"max", MAX(Instances!C833:Instances!C833),"diff", MAX(Instances!C833:Instances!C833)-MIN(Instances!C833:Instances!C833))</f>
        <v>0</v>
      </c>
      <c r="D833" s="1" cm="1">
        <f t="array" ref="D833">_xlfn.SWITCH($A$2,"average", AVERAGE(Instances!D833:Instances!D833),"median", MEDIAN(Instances!D833:Instances!D833),"min", MIN(Instances!D833:Instances!D833),"max", MAX(Instances!D833:Instances!D833),"diff", MAX(Instances!D833:Instances!D833)-MIN(Instances!D833:Instances!D833))</f>
        <v>0</v>
      </c>
      <c r="E833" s="1" cm="1">
        <f t="array" ref="E833">_xlfn.SWITCH($A$2,"average", AVERAGE(Instances!E833:Instances!E833),"median", MEDIAN(Instances!E833:Instances!E833),"min", MIN(Instances!E833:Instances!E833),"max", MAX(Instances!E833:Instances!E833),"diff", MAX(Instances!E833:Instances!E833)-MIN(Instances!E833:Instances!E833))</f>
        <v>0</v>
      </c>
      <c r="F833" s="1" cm="1">
        <f t="array" ref="F833">_xlfn.SWITCH($A$2,"average", AVERAGE(Instances!F833:Instances!F833),"median", MEDIAN(Instances!F833:Instances!F833),"min", MIN(Instances!F833:Instances!F833),"max", MAX(Instances!F833:Instances!F833),"diff", MAX(Instances!F833:Instances!F833)-MIN(Instances!F833:Instances!F833))</f>
        <v>0</v>
      </c>
      <c r="G833" s="1" cm="1">
        <f t="array" ref="G833">_xlfn.SWITCH($A$2,"average", AVERAGE(Instances!G833:Instances!G833),"median", MEDIAN(Instances!G833:Instances!G833),"min", MIN(Instances!G833:Instances!G833),"max", MAX(Instances!G833:Instances!G833),"diff", MAX(Instances!G833:Instances!G833)-MIN(Instances!G833:Instances!G833))</f>
        <v>0</v>
      </c>
      <c r="H833" s="1" cm="1">
        <f t="array" ref="H833">_xlfn.SWITCH($A$2,"average", AVERAGE(Instances!H833:Instances!H833),"median", MEDIAN(Instances!H833:Instances!H833),"min", MIN(Instances!H833:Instances!H833),"max", MAX(Instances!H833:Instances!H833),"diff", MAX(Instances!H833:Instances!H833)-MIN(Instances!H833:Instances!H833))</f>
        <v>0</v>
      </c>
      <c r="I833" s="1" cm="1">
        <f t="array" ref="I833">_xlfn.SWITCH($A$2,"average", AVERAGE(Instances!I833:Instances!I833),"median", MEDIAN(Instances!I833:Instances!I833),"min", MIN(Instances!I833:Instances!I833),"max", MAX(Instances!I833:Instances!I833),"diff", MAX(Instances!I833:Instances!I833)-MIN(Instances!I833:Instances!I833))</f>
        <v>0</v>
      </c>
      <c r="J833" s="1" cm="1">
        <f t="array" ref="J833">_xlfn.SWITCH($A$2,"average", AVERAGE(Instances!J833:Instances!J833),"median", MEDIAN(Instances!J833:Instances!J833),"min", MIN(Instances!J833:Instances!J833),"max", MAX(Instances!J833:Instances!J833),"diff", MAX(Instances!J833:Instances!J833)-MIN(Instances!J833:Instances!J833))</f>
        <v>0</v>
      </c>
      <c r="K833" s="1" cm="1">
        <f t="array" ref="K833">_xlfn.SWITCH($A$2,"average", AVERAGE(Instances!K833:Instances!K833),"median", MEDIAN(Instances!K833:Instances!K833),"min", MIN(Instances!K833:Instances!K833),"max", MAX(Instances!K833:Instances!K833),"diff", MAX(Instances!K833:Instances!K833)-MIN(Instances!K833:Instances!K833))</f>
        <v>0</v>
      </c>
      <c r="L833" s="1"/>
      <c r="M833" s="1" cm="1">
        <f t="array" ref="M833">_xlfn.SWITCH($A$2,"average", AVERAGE(Instances!M833:Instances!M833),"median", MEDIAN(Instances!M833:Instances!M833),"min", MIN(Instances!M833:Instances!M833),"max", MAX(Instances!M833:Instances!M833),"diff", MAX(Instances!M833:Instances!M833)-MIN(Instances!M833:Instances!M833))</f>
        <v>0</v>
      </c>
      <c r="N833" s="1" cm="1">
        <f t="array" ref="N833">_xlfn.SWITCH($A$2,"average", AVERAGE(Instances!N833:Instances!N833),"median", MEDIAN(Instances!N833:Instances!N833),"min", MIN(Instances!N833:Instances!N833),"max", MAX(Instances!N833:Instances!N833),"diff", MAX(Instances!N833:Instances!N833)-MIN(Instances!N833:Instances!N833))</f>
        <v>0</v>
      </c>
      <c r="O833" s="1"/>
      <c r="P833" s="1" cm="1">
        <f t="array" ref="P833">_xlfn.SWITCH($A$2,"average", AVERAGE(Instances!P833:Instances!P833),"median", MEDIAN(Instances!P833:Instances!P833),"min", MIN(Instances!P833:Instances!P833),"max", MAX(Instances!P833:Instances!P833),"diff", MAX(Instances!P833:Instances!P833)-MIN(Instances!P833:Instances!P833))</f>
        <v>0</v>
      </c>
      <c r="Q833" s="1" cm="1">
        <f t="array" ref="Q833">_xlfn.SWITCH($A$2,"average", AVERAGE(Instances!Q833:Instances!Q833),"median", MEDIAN(Instances!Q833:Instances!Q833),"min", MIN(Instances!Q833:Instances!Q833),"max", MAX(Instances!Q833:Instances!Q833),"diff", MAX(Instances!Q833:Instances!Q833)-MIN(Instances!Q833:Instances!Q833))</f>
        <v>0</v>
      </c>
      <c r="R833" s="1" cm="1">
        <f t="array" ref="R833">_xlfn.SWITCH($A$2,"average", AVERAGE(Instances!R833:Instances!R833),"median", MEDIAN(Instances!R833:Instances!R833),"min", MIN(Instances!R833:Instances!R833),"max", MAX(Instances!R833:Instances!R833),"diff", MAX(Instances!R833:Instances!R833)-MIN(Instances!R833:Instances!R833))</f>
        <v>0</v>
      </c>
      <c r="S833" s="1">
        <f>MIN($B833)</f>
        <v>0</v>
      </c>
      <c r="T833" s="1">
        <f>MIN($C833)</f>
        <v>0</v>
      </c>
      <c r="U833" s="1">
        <f>MIN($D833)</f>
        <v>0</v>
      </c>
      <c r="V833" s="1">
        <f>MIN($E833)</f>
        <v>0</v>
      </c>
      <c r="W833" s="1">
        <f>MIN($F833)</f>
        <v>0</v>
      </c>
      <c r="X833" s="1">
        <f>MIN($G833)</f>
        <v>0</v>
      </c>
      <c r="Y833" s="1">
        <f>MIN($H833)</f>
        <v>0</v>
      </c>
      <c r="Z833" s="1">
        <f>MIN($I833)</f>
        <v>0</v>
      </c>
      <c r="AA833" s="1">
        <f>MIN($J833)</f>
        <v>0</v>
      </c>
      <c r="AB833" s="1">
        <f>MIN($K833)</f>
        <v>0</v>
      </c>
      <c r="AC833" s="1">
        <f>MIN($M833)</f>
        <v>0</v>
      </c>
      <c r="AD833" s="1">
        <f>MIN($N833)</f>
        <v>0</v>
      </c>
      <c r="AE833" s="1">
        <f>MIN($P833)</f>
        <v>0</v>
      </c>
      <c r="AF833" s="1">
        <f>MIN($Q833)</f>
        <v>0</v>
      </c>
      <c r="AG833" s="1">
        <f>MIN($R833)</f>
        <v>0</v>
      </c>
      <c r="AH833" s="1">
        <f>MEDIAN($B833)</f>
        <v>0</v>
      </c>
      <c r="AI833" s="1">
        <f>MEDIAN($C833)</f>
        <v>0</v>
      </c>
      <c r="AJ833" s="1">
        <f>MEDIAN($D833)</f>
        <v>0</v>
      </c>
      <c r="AK833" s="1">
        <f>MEDIAN($E833)</f>
        <v>0</v>
      </c>
      <c r="AL833" s="1">
        <f>MEDIAN($F833)</f>
        <v>0</v>
      </c>
      <c r="AM833" s="1">
        <f>MEDIAN($G833)</f>
        <v>0</v>
      </c>
      <c r="AN833" s="1">
        <f>MEDIAN($H833)</f>
        <v>0</v>
      </c>
      <c r="AO833" s="1">
        <f>MEDIAN($I833)</f>
        <v>0</v>
      </c>
      <c r="AP833" s="1">
        <f>MEDIAN($J833)</f>
        <v>0</v>
      </c>
      <c r="AQ833" s="1">
        <f>MEDIAN($K833)</f>
        <v>0</v>
      </c>
      <c r="AR833" s="1">
        <f>MEDIAN($M833)</f>
        <v>0</v>
      </c>
      <c r="AS833" s="1">
        <f>MEDIAN($N833)</f>
        <v>0</v>
      </c>
      <c r="AT833" s="1">
        <f>MEDIAN($P833)</f>
        <v>0</v>
      </c>
      <c r="AU833" s="1">
        <f>MEDIAN($Q833)</f>
        <v>0</v>
      </c>
      <c r="AV833" s="1">
        <f>MEDIAN($R833)</f>
        <v>0</v>
      </c>
      <c r="AW833" s="1">
        <f>MAX($B833)</f>
        <v>0</v>
      </c>
      <c r="AX833" s="1">
        <f>MAX($C833)</f>
        <v>0</v>
      </c>
      <c r="AY833" s="1">
        <f>MAX($D833)</f>
        <v>0</v>
      </c>
      <c r="AZ833" s="1">
        <f>MAX($E833)</f>
        <v>0</v>
      </c>
      <c r="BA833" s="1">
        <f>MAX($F833)</f>
        <v>0</v>
      </c>
      <c r="BB833" s="1">
        <f>MAX($G833)</f>
        <v>0</v>
      </c>
      <c r="BC833" s="1">
        <f>MAX($H833)</f>
        <v>0</v>
      </c>
      <c r="BD833" s="1">
        <f>MAX($I833)</f>
        <v>0</v>
      </c>
      <c r="BE833" s="1">
        <f>MAX($J833)</f>
        <v>0</v>
      </c>
      <c r="BF833" s="1">
        <f>MAX($K833)</f>
        <v>0</v>
      </c>
      <c r="BG833" s="1">
        <f>MAX($M833)</f>
        <v>0</v>
      </c>
      <c r="BH833" s="1">
        <f>MAX($N833)</f>
        <v>0</v>
      </c>
      <c r="BI833" s="1">
        <f>MAX($P833)</f>
        <v>0</v>
      </c>
      <c r="BJ833" s="1">
        <f>MAX($Q833)</f>
        <v>0</v>
      </c>
      <c r="BK833" s="1">
        <f>MAX($R833)</f>
        <v>0</v>
      </c>
    </row>
    <row r="834" spans="1:63">
      <c r="A834" s="1" t="s">
        <v>348</v>
      </c>
      <c r="B834" s="1" cm="1">
        <f t="array" ref="B834">_xlfn.SWITCH($A$2,"average", AVERAGE(Instances!B834:Instances!B834),"median", MEDIAN(Instances!B834:Instances!B834),"min", MIN(Instances!B834:Instances!B834),"max", MAX(Instances!B834:Instances!B834),"diff", MAX(Instances!B834:Instances!B834)-MIN(Instances!B834:Instances!B834))</f>
        <v>0</v>
      </c>
      <c r="C834" s="1" cm="1">
        <f t="array" ref="C834">_xlfn.SWITCH($A$2,"average", AVERAGE(Instances!C834:Instances!C834),"median", MEDIAN(Instances!C834:Instances!C834),"min", MIN(Instances!C834:Instances!C834),"max", MAX(Instances!C834:Instances!C834),"diff", MAX(Instances!C834:Instances!C834)-MIN(Instances!C834:Instances!C834))</f>
        <v>0</v>
      </c>
      <c r="D834" s="1" cm="1">
        <f t="array" ref="D834">_xlfn.SWITCH($A$2,"average", AVERAGE(Instances!D834:Instances!D834),"median", MEDIAN(Instances!D834:Instances!D834),"min", MIN(Instances!D834:Instances!D834),"max", MAX(Instances!D834:Instances!D834),"diff", MAX(Instances!D834:Instances!D834)-MIN(Instances!D834:Instances!D834))</f>
        <v>0</v>
      </c>
      <c r="E834" s="1" cm="1">
        <f t="array" ref="E834">_xlfn.SWITCH($A$2,"average", AVERAGE(Instances!E834:Instances!E834),"median", MEDIAN(Instances!E834:Instances!E834),"min", MIN(Instances!E834:Instances!E834),"max", MAX(Instances!E834:Instances!E834),"diff", MAX(Instances!E834:Instances!E834)-MIN(Instances!E834:Instances!E834))</f>
        <v>0</v>
      </c>
      <c r="F834" s="1" cm="1">
        <f t="array" ref="F834">_xlfn.SWITCH($A$2,"average", AVERAGE(Instances!F834:Instances!F834),"median", MEDIAN(Instances!F834:Instances!F834),"min", MIN(Instances!F834:Instances!F834),"max", MAX(Instances!F834:Instances!F834),"diff", MAX(Instances!F834:Instances!F834)-MIN(Instances!F834:Instances!F834))</f>
        <v>0</v>
      </c>
      <c r="G834" s="1" cm="1">
        <f t="array" ref="G834">_xlfn.SWITCH($A$2,"average", AVERAGE(Instances!G834:Instances!G834),"median", MEDIAN(Instances!G834:Instances!G834),"min", MIN(Instances!G834:Instances!G834),"max", MAX(Instances!G834:Instances!G834),"diff", MAX(Instances!G834:Instances!G834)-MIN(Instances!G834:Instances!G834))</f>
        <v>0</v>
      </c>
      <c r="H834" s="1" cm="1">
        <f t="array" ref="H834">_xlfn.SWITCH($A$2,"average", AVERAGE(Instances!H834:Instances!H834),"median", MEDIAN(Instances!H834:Instances!H834),"min", MIN(Instances!H834:Instances!H834),"max", MAX(Instances!H834:Instances!H834),"diff", MAX(Instances!H834:Instances!H834)-MIN(Instances!H834:Instances!H834))</f>
        <v>0</v>
      </c>
      <c r="I834" s="1" cm="1">
        <f t="array" ref="I834">_xlfn.SWITCH($A$2,"average", AVERAGE(Instances!I834:Instances!I834),"median", MEDIAN(Instances!I834:Instances!I834),"min", MIN(Instances!I834:Instances!I834),"max", MAX(Instances!I834:Instances!I834),"diff", MAX(Instances!I834:Instances!I834)-MIN(Instances!I834:Instances!I834))</f>
        <v>0</v>
      </c>
      <c r="J834" s="1" cm="1">
        <f t="array" ref="J834">_xlfn.SWITCH($A$2,"average", AVERAGE(Instances!J834:Instances!J834),"median", MEDIAN(Instances!J834:Instances!J834),"min", MIN(Instances!J834:Instances!J834),"max", MAX(Instances!J834:Instances!J834),"diff", MAX(Instances!J834:Instances!J834)-MIN(Instances!J834:Instances!J834))</f>
        <v>0</v>
      </c>
      <c r="K834" s="1" cm="1">
        <f t="array" ref="K834">_xlfn.SWITCH($A$2,"average", AVERAGE(Instances!K834:Instances!K834),"median", MEDIAN(Instances!K834:Instances!K834),"min", MIN(Instances!K834:Instances!K834),"max", MAX(Instances!K834:Instances!K834),"diff", MAX(Instances!K834:Instances!K834)-MIN(Instances!K834:Instances!K834))</f>
        <v>0</v>
      </c>
      <c r="L834" s="1"/>
      <c r="M834" s="1" cm="1">
        <f t="array" ref="M834">_xlfn.SWITCH($A$2,"average", AVERAGE(Instances!M834:Instances!M834),"median", MEDIAN(Instances!M834:Instances!M834),"min", MIN(Instances!M834:Instances!M834),"max", MAX(Instances!M834:Instances!M834),"diff", MAX(Instances!M834:Instances!M834)-MIN(Instances!M834:Instances!M834))</f>
        <v>0</v>
      </c>
      <c r="N834" s="1" cm="1">
        <f t="array" ref="N834">_xlfn.SWITCH($A$2,"average", AVERAGE(Instances!N834:Instances!N834),"median", MEDIAN(Instances!N834:Instances!N834),"min", MIN(Instances!N834:Instances!N834),"max", MAX(Instances!N834:Instances!N834),"diff", MAX(Instances!N834:Instances!N834)-MIN(Instances!N834:Instances!N834))</f>
        <v>0</v>
      </c>
      <c r="O834" s="1"/>
      <c r="P834" s="1" cm="1">
        <f t="array" ref="P834">_xlfn.SWITCH($A$2,"average", AVERAGE(Instances!P834:Instances!P834),"median", MEDIAN(Instances!P834:Instances!P834),"min", MIN(Instances!P834:Instances!P834),"max", MAX(Instances!P834:Instances!P834),"diff", MAX(Instances!P834:Instances!P834)-MIN(Instances!P834:Instances!P834))</f>
        <v>0</v>
      </c>
      <c r="Q834" s="1" cm="1">
        <f t="array" ref="Q834">_xlfn.SWITCH($A$2,"average", AVERAGE(Instances!Q834:Instances!Q834),"median", MEDIAN(Instances!Q834:Instances!Q834),"min", MIN(Instances!Q834:Instances!Q834),"max", MAX(Instances!Q834:Instances!Q834),"diff", MAX(Instances!Q834:Instances!Q834)-MIN(Instances!Q834:Instances!Q834))</f>
        <v>0</v>
      </c>
      <c r="R834" s="1" cm="1">
        <f t="array" ref="R834">_xlfn.SWITCH($A$2,"average", AVERAGE(Instances!R834:Instances!R834),"median", MEDIAN(Instances!R834:Instances!R834),"min", MIN(Instances!R834:Instances!R834),"max", MAX(Instances!R834:Instances!R834),"diff", MAX(Instances!R834:Instances!R834)-MIN(Instances!R834:Instances!R834))</f>
        <v>0</v>
      </c>
      <c r="S834" s="1">
        <f>MIN($B834)</f>
        <v>0</v>
      </c>
      <c r="T834" s="1">
        <f>MIN($C834)</f>
        <v>0</v>
      </c>
      <c r="U834" s="1">
        <f>MIN($D834)</f>
        <v>0</v>
      </c>
      <c r="V834" s="1">
        <f>MIN($E834)</f>
        <v>0</v>
      </c>
      <c r="W834" s="1">
        <f>MIN($F834)</f>
        <v>0</v>
      </c>
      <c r="X834" s="1">
        <f>MIN($G834)</f>
        <v>0</v>
      </c>
      <c r="Y834" s="1">
        <f>MIN($H834)</f>
        <v>0</v>
      </c>
      <c r="Z834" s="1">
        <f>MIN($I834)</f>
        <v>0</v>
      </c>
      <c r="AA834" s="1">
        <f>MIN($J834)</f>
        <v>0</v>
      </c>
      <c r="AB834" s="1">
        <f>MIN($K834)</f>
        <v>0</v>
      </c>
      <c r="AC834" s="1">
        <f>MIN($M834)</f>
        <v>0</v>
      </c>
      <c r="AD834" s="1">
        <f>MIN($N834)</f>
        <v>0</v>
      </c>
      <c r="AE834" s="1">
        <f>MIN($P834)</f>
        <v>0</v>
      </c>
      <c r="AF834" s="1">
        <f>MIN($Q834)</f>
        <v>0</v>
      </c>
      <c r="AG834" s="1">
        <f>MIN($R834)</f>
        <v>0</v>
      </c>
      <c r="AH834" s="1">
        <f>MEDIAN($B834)</f>
        <v>0</v>
      </c>
      <c r="AI834" s="1">
        <f>MEDIAN($C834)</f>
        <v>0</v>
      </c>
      <c r="AJ834" s="1">
        <f>MEDIAN($D834)</f>
        <v>0</v>
      </c>
      <c r="AK834" s="1">
        <f>MEDIAN($E834)</f>
        <v>0</v>
      </c>
      <c r="AL834" s="1">
        <f>MEDIAN($F834)</f>
        <v>0</v>
      </c>
      <c r="AM834" s="1">
        <f>MEDIAN($G834)</f>
        <v>0</v>
      </c>
      <c r="AN834" s="1">
        <f>MEDIAN($H834)</f>
        <v>0</v>
      </c>
      <c r="AO834" s="1">
        <f>MEDIAN($I834)</f>
        <v>0</v>
      </c>
      <c r="AP834" s="1">
        <f>MEDIAN($J834)</f>
        <v>0</v>
      </c>
      <c r="AQ834" s="1">
        <f>MEDIAN($K834)</f>
        <v>0</v>
      </c>
      <c r="AR834" s="1">
        <f>MEDIAN($M834)</f>
        <v>0</v>
      </c>
      <c r="AS834" s="1">
        <f>MEDIAN($N834)</f>
        <v>0</v>
      </c>
      <c r="AT834" s="1">
        <f>MEDIAN($P834)</f>
        <v>0</v>
      </c>
      <c r="AU834" s="1">
        <f>MEDIAN($Q834)</f>
        <v>0</v>
      </c>
      <c r="AV834" s="1">
        <f>MEDIAN($R834)</f>
        <v>0</v>
      </c>
      <c r="AW834" s="1">
        <f>MAX($B834)</f>
        <v>0</v>
      </c>
      <c r="AX834" s="1">
        <f>MAX($C834)</f>
        <v>0</v>
      </c>
      <c r="AY834" s="1">
        <f>MAX($D834)</f>
        <v>0</v>
      </c>
      <c r="AZ834" s="1">
        <f>MAX($E834)</f>
        <v>0</v>
      </c>
      <c r="BA834" s="1">
        <f>MAX($F834)</f>
        <v>0</v>
      </c>
      <c r="BB834" s="1">
        <f>MAX($G834)</f>
        <v>0</v>
      </c>
      <c r="BC834" s="1">
        <f>MAX($H834)</f>
        <v>0</v>
      </c>
      <c r="BD834" s="1">
        <f>MAX($I834)</f>
        <v>0</v>
      </c>
      <c r="BE834" s="1">
        <f>MAX($J834)</f>
        <v>0</v>
      </c>
      <c r="BF834" s="1">
        <f>MAX($K834)</f>
        <v>0</v>
      </c>
      <c r="BG834" s="1">
        <f>MAX($M834)</f>
        <v>0</v>
      </c>
      <c r="BH834" s="1">
        <f>MAX($N834)</f>
        <v>0</v>
      </c>
      <c r="BI834" s="1">
        <f>MAX($P834)</f>
        <v>0</v>
      </c>
      <c r="BJ834" s="1">
        <f>MAX($Q834)</f>
        <v>0</v>
      </c>
      <c r="BK834" s="1">
        <f>MAX($R834)</f>
        <v>0</v>
      </c>
    </row>
    <row r="835" spans="1:63">
      <c r="A835" s="1" t="s">
        <v>349</v>
      </c>
      <c r="B835" s="1" cm="1">
        <f t="array" ref="B835">_xlfn.SWITCH($A$2,"average", AVERAGE(Instances!B835:Instances!B835),"median", MEDIAN(Instances!B835:Instances!B835),"min", MIN(Instances!B835:Instances!B835),"max", MAX(Instances!B835:Instances!B835),"diff", MAX(Instances!B835:Instances!B835)-MIN(Instances!B835:Instances!B835))</f>
        <v>0</v>
      </c>
      <c r="C835" s="1" cm="1">
        <f t="array" ref="C835">_xlfn.SWITCH($A$2,"average", AVERAGE(Instances!C835:Instances!C835),"median", MEDIAN(Instances!C835:Instances!C835),"min", MIN(Instances!C835:Instances!C835),"max", MAX(Instances!C835:Instances!C835),"diff", MAX(Instances!C835:Instances!C835)-MIN(Instances!C835:Instances!C835))</f>
        <v>0</v>
      </c>
      <c r="D835" s="1" cm="1">
        <f t="array" ref="D835">_xlfn.SWITCH($A$2,"average", AVERAGE(Instances!D835:Instances!D835),"median", MEDIAN(Instances!D835:Instances!D835),"min", MIN(Instances!D835:Instances!D835),"max", MAX(Instances!D835:Instances!D835),"diff", MAX(Instances!D835:Instances!D835)-MIN(Instances!D835:Instances!D835))</f>
        <v>0</v>
      </c>
      <c r="E835" s="1" cm="1">
        <f t="array" ref="E835">_xlfn.SWITCH($A$2,"average", AVERAGE(Instances!E835:Instances!E835),"median", MEDIAN(Instances!E835:Instances!E835),"min", MIN(Instances!E835:Instances!E835),"max", MAX(Instances!E835:Instances!E835),"diff", MAX(Instances!E835:Instances!E835)-MIN(Instances!E835:Instances!E835))</f>
        <v>0</v>
      </c>
      <c r="F835" s="1" cm="1">
        <f t="array" ref="F835">_xlfn.SWITCH($A$2,"average", AVERAGE(Instances!F835:Instances!F835),"median", MEDIAN(Instances!F835:Instances!F835),"min", MIN(Instances!F835:Instances!F835),"max", MAX(Instances!F835:Instances!F835),"diff", MAX(Instances!F835:Instances!F835)-MIN(Instances!F835:Instances!F835))</f>
        <v>0</v>
      </c>
      <c r="G835" s="1" cm="1">
        <f t="array" ref="G835">_xlfn.SWITCH($A$2,"average", AVERAGE(Instances!G835:Instances!G835),"median", MEDIAN(Instances!G835:Instances!G835),"min", MIN(Instances!G835:Instances!G835),"max", MAX(Instances!G835:Instances!G835),"diff", MAX(Instances!G835:Instances!G835)-MIN(Instances!G835:Instances!G835))</f>
        <v>0</v>
      </c>
      <c r="H835" s="1" cm="1">
        <f t="array" ref="H835">_xlfn.SWITCH($A$2,"average", AVERAGE(Instances!H835:Instances!H835),"median", MEDIAN(Instances!H835:Instances!H835),"min", MIN(Instances!H835:Instances!H835),"max", MAX(Instances!H835:Instances!H835),"diff", MAX(Instances!H835:Instances!H835)-MIN(Instances!H835:Instances!H835))</f>
        <v>0</v>
      </c>
      <c r="I835" s="1" cm="1">
        <f t="array" ref="I835">_xlfn.SWITCH($A$2,"average", AVERAGE(Instances!I835:Instances!I835),"median", MEDIAN(Instances!I835:Instances!I835),"min", MIN(Instances!I835:Instances!I835),"max", MAX(Instances!I835:Instances!I835),"diff", MAX(Instances!I835:Instances!I835)-MIN(Instances!I835:Instances!I835))</f>
        <v>0</v>
      </c>
      <c r="J835" s="1" cm="1">
        <f t="array" ref="J835">_xlfn.SWITCH($A$2,"average", AVERAGE(Instances!J835:Instances!J835),"median", MEDIAN(Instances!J835:Instances!J835),"min", MIN(Instances!J835:Instances!J835),"max", MAX(Instances!J835:Instances!J835),"diff", MAX(Instances!J835:Instances!J835)-MIN(Instances!J835:Instances!J835))</f>
        <v>0</v>
      </c>
      <c r="K835" s="1" cm="1">
        <f t="array" ref="K835">_xlfn.SWITCH($A$2,"average", AVERAGE(Instances!K835:Instances!K835),"median", MEDIAN(Instances!K835:Instances!K835),"min", MIN(Instances!K835:Instances!K835),"max", MAX(Instances!K835:Instances!K835),"diff", MAX(Instances!K835:Instances!K835)-MIN(Instances!K835:Instances!K835))</f>
        <v>0</v>
      </c>
      <c r="L835" s="1"/>
      <c r="M835" s="1" cm="1">
        <f t="array" ref="M835">_xlfn.SWITCH($A$2,"average", AVERAGE(Instances!M835:Instances!M835),"median", MEDIAN(Instances!M835:Instances!M835),"min", MIN(Instances!M835:Instances!M835),"max", MAX(Instances!M835:Instances!M835),"diff", MAX(Instances!M835:Instances!M835)-MIN(Instances!M835:Instances!M835))</f>
        <v>0</v>
      </c>
      <c r="N835" s="1" cm="1">
        <f t="array" ref="N835">_xlfn.SWITCH($A$2,"average", AVERAGE(Instances!N835:Instances!N835),"median", MEDIAN(Instances!N835:Instances!N835),"min", MIN(Instances!N835:Instances!N835),"max", MAX(Instances!N835:Instances!N835),"diff", MAX(Instances!N835:Instances!N835)-MIN(Instances!N835:Instances!N835))</f>
        <v>0</v>
      </c>
      <c r="O835" s="1"/>
      <c r="P835" s="1" cm="1">
        <f t="array" ref="P835">_xlfn.SWITCH($A$2,"average", AVERAGE(Instances!P835:Instances!P835),"median", MEDIAN(Instances!P835:Instances!P835),"min", MIN(Instances!P835:Instances!P835),"max", MAX(Instances!P835:Instances!P835),"diff", MAX(Instances!P835:Instances!P835)-MIN(Instances!P835:Instances!P835))</f>
        <v>0</v>
      </c>
      <c r="Q835" s="1" cm="1">
        <f t="array" ref="Q835">_xlfn.SWITCH($A$2,"average", AVERAGE(Instances!Q835:Instances!Q835),"median", MEDIAN(Instances!Q835:Instances!Q835),"min", MIN(Instances!Q835:Instances!Q835),"max", MAX(Instances!Q835:Instances!Q835),"diff", MAX(Instances!Q835:Instances!Q835)-MIN(Instances!Q835:Instances!Q835))</f>
        <v>0</v>
      </c>
      <c r="R835" s="1" cm="1">
        <f t="array" ref="R835">_xlfn.SWITCH($A$2,"average", AVERAGE(Instances!R835:Instances!R835),"median", MEDIAN(Instances!R835:Instances!R835),"min", MIN(Instances!R835:Instances!R835),"max", MAX(Instances!R835:Instances!R835),"diff", MAX(Instances!R835:Instances!R835)-MIN(Instances!R835:Instances!R835))</f>
        <v>0</v>
      </c>
      <c r="S835" s="1">
        <f>MIN($B835)</f>
        <v>0</v>
      </c>
      <c r="T835" s="1">
        <f>MIN($C835)</f>
        <v>0</v>
      </c>
      <c r="U835" s="1">
        <f>MIN($D835)</f>
        <v>0</v>
      </c>
      <c r="V835" s="1">
        <f>MIN($E835)</f>
        <v>0</v>
      </c>
      <c r="W835" s="1">
        <f>MIN($F835)</f>
        <v>0</v>
      </c>
      <c r="X835" s="1">
        <f>MIN($G835)</f>
        <v>0</v>
      </c>
      <c r="Y835" s="1">
        <f>MIN($H835)</f>
        <v>0</v>
      </c>
      <c r="Z835" s="1">
        <f>MIN($I835)</f>
        <v>0</v>
      </c>
      <c r="AA835" s="1">
        <f>MIN($J835)</f>
        <v>0</v>
      </c>
      <c r="AB835" s="1">
        <f>MIN($K835)</f>
        <v>0</v>
      </c>
      <c r="AC835" s="1">
        <f>MIN($M835)</f>
        <v>0</v>
      </c>
      <c r="AD835" s="1">
        <f>MIN($N835)</f>
        <v>0</v>
      </c>
      <c r="AE835" s="1">
        <f>MIN($P835)</f>
        <v>0</v>
      </c>
      <c r="AF835" s="1">
        <f>MIN($Q835)</f>
        <v>0</v>
      </c>
      <c r="AG835" s="1">
        <f>MIN($R835)</f>
        <v>0</v>
      </c>
      <c r="AH835" s="1">
        <f>MEDIAN($B835)</f>
        <v>0</v>
      </c>
      <c r="AI835" s="1">
        <f>MEDIAN($C835)</f>
        <v>0</v>
      </c>
      <c r="AJ835" s="1">
        <f>MEDIAN($D835)</f>
        <v>0</v>
      </c>
      <c r="AK835" s="1">
        <f>MEDIAN($E835)</f>
        <v>0</v>
      </c>
      <c r="AL835" s="1">
        <f>MEDIAN($F835)</f>
        <v>0</v>
      </c>
      <c r="AM835" s="1">
        <f>MEDIAN($G835)</f>
        <v>0</v>
      </c>
      <c r="AN835" s="1">
        <f>MEDIAN($H835)</f>
        <v>0</v>
      </c>
      <c r="AO835" s="1">
        <f>MEDIAN($I835)</f>
        <v>0</v>
      </c>
      <c r="AP835" s="1">
        <f>MEDIAN($J835)</f>
        <v>0</v>
      </c>
      <c r="AQ835" s="1">
        <f>MEDIAN($K835)</f>
        <v>0</v>
      </c>
      <c r="AR835" s="1">
        <f>MEDIAN($M835)</f>
        <v>0</v>
      </c>
      <c r="AS835" s="1">
        <f>MEDIAN($N835)</f>
        <v>0</v>
      </c>
      <c r="AT835" s="1">
        <f>MEDIAN($P835)</f>
        <v>0</v>
      </c>
      <c r="AU835" s="1">
        <f>MEDIAN($Q835)</f>
        <v>0</v>
      </c>
      <c r="AV835" s="1">
        <f>MEDIAN($R835)</f>
        <v>0</v>
      </c>
      <c r="AW835" s="1">
        <f>MAX($B835)</f>
        <v>0</v>
      </c>
      <c r="AX835" s="1">
        <f>MAX($C835)</f>
        <v>0</v>
      </c>
      <c r="AY835" s="1">
        <f>MAX($D835)</f>
        <v>0</v>
      </c>
      <c r="AZ835" s="1">
        <f>MAX($E835)</f>
        <v>0</v>
      </c>
      <c r="BA835" s="1">
        <f>MAX($F835)</f>
        <v>0</v>
      </c>
      <c r="BB835" s="1">
        <f>MAX($G835)</f>
        <v>0</v>
      </c>
      <c r="BC835" s="1">
        <f>MAX($H835)</f>
        <v>0</v>
      </c>
      <c r="BD835" s="1">
        <f>MAX($I835)</f>
        <v>0</v>
      </c>
      <c r="BE835" s="1">
        <f>MAX($J835)</f>
        <v>0</v>
      </c>
      <c r="BF835" s="1">
        <f>MAX($K835)</f>
        <v>0</v>
      </c>
      <c r="BG835" s="1">
        <f>MAX($M835)</f>
        <v>0</v>
      </c>
      <c r="BH835" s="1">
        <f>MAX($N835)</f>
        <v>0</v>
      </c>
      <c r="BI835" s="1">
        <f>MAX($P835)</f>
        <v>0</v>
      </c>
      <c r="BJ835" s="1">
        <f>MAX($Q835)</f>
        <v>0</v>
      </c>
      <c r="BK835" s="1">
        <f>MAX($R835)</f>
        <v>0</v>
      </c>
    </row>
    <row r="836" spans="1:63">
      <c r="A836" s="1" t="s">
        <v>350</v>
      </c>
      <c r="B836" s="1" cm="1">
        <f t="array" ref="B836">_xlfn.SWITCH($A$2,"average", AVERAGE(Instances!B836:Instances!B836),"median", MEDIAN(Instances!B836:Instances!B836),"min", MIN(Instances!B836:Instances!B836),"max", MAX(Instances!B836:Instances!B836),"diff", MAX(Instances!B836:Instances!B836)-MIN(Instances!B836:Instances!B836))</f>
        <v>0</v>
      </c>
      <c r="C836" s="1" cm="1">
        <f t="array" ref="C836">_xlfn.SWITCH($A$2,"average", AVERAGE(Instances!C836:Instances!C836),"median", MEDIAN(Instances!C836:Instances!C836),"min", MIN(Instances!C836:Instances!C836),"max", MAX(Instances!C836:Instances!C836),"diff", MAX(Instances!C836:Instances!C836)-MIN(Instances!C836:Instances!C836))</f>
        <v>0</v>
      </c>
      <c r="D836" s="1" cm="1">
        <f t="array" ref="D836">_xlfn.SWITCH($A$2,"average", AVERAGE(Instances!D836:Instances!D836),"median", MEDIAN(Instances!D836:Instances!D836),"min", MIN(Instances!D836:Instances!D836),"max", MAX(Instances!D836:Instances!D836),"diff", MAX(Instances!D836:Instances!D836)-MIN(Instances!D836:Instances!D836))</f>
        <v>0</v>
      </c>
      <c r="E836" s="1" cm="1">
        <f t="array" ref="E836">_xlfn.SWITCH($A$2,"average", AVERAGE(Instances!E836:Instances!E836),"median", MEDIAN(Instances!E836:Instances!E836),"min", MIN(Instances!E836:Instances!E836),"max", MAX(Instances!E836:Instances!E836),"diff", MAX(Instances!E836:Instances!E836)-MIN(Instances!E836:Instances!E836))</f>
        <v>0</v>
      </c>
      <c r="F836" s="1" cm="1">
        <f t="array" ref="F836">_xlfn.SWITCH($A$2,"average", AVERAGE(Instances!F836:Instances!F836),"median", MEDIAN(Instances!F836:Instances!F836),"min", MIN(Instances!F836:Instances!F836),"max", MAX(Instances!F836:Instances!F836),"diff", MAX(Instances!F836:Instances!F836)-MIN(Instances!F836:Instances!F836))</f>
        <v>0</v>
      </c>
      <c r="G836" s="1" cm="1">
        <f t="array" ref="G836">_xlfn.SWITCH($A$2,"average", AVERAGE(Instances!G836:Instances!G836),"median", MEDIAN(Instances!G836:Instances!G836),"min", MIN(Instances!G836:Instances!G836),"max", MAX(Instances!G836:Instances!G836),"diff", MAX(Instances!G836:Instances!G836)-MIN(Instances!G836:Instances!G836))</f>
        <v>0</v>
      </c>
      <c r="H836" s="1" cm="1">
        <f t="array" ref="H836">_xlfn.SWITCH($A$2,"average", AVERAGE(Instances!H836:Instances!H836),"median", MEDIAN(Instances!H836:Instances!H836),"min", MIN(Instances!H836:Instances!H836),"max", MAX(Instances!H836:Instances!H836),"diff", MAX(Instances!H836:Instances!H836)-MIN(Instances!H836:Instances!H836))</f>
        <v>0</v>
      </c>
      <c r="I836" s="1" cm="1">
        <f t="array" ref="I836">_xlfn.SWITCH($A$2,"average", AVERAGE(Instances!I836:Instances!I836),"median", MEDIAN(Instances!I836:Instances!I836),"min", MIN(Instances!I836:Instances!I836),"max", MAX(Instances!I836:Instances!I836),"diff", MAX(Instances!I836:Instances!I836)-MIN(Instances!I836:Instances!I836))</f>
        <v>0</v>
      </c>
      <c r="J836" s="1" cm="1">
        <f t="array" ref="J836">_xlfn.SWITCH($A$2,"average", AVERAGE(Instances!J836:Instances!J836),"median", MEDIAN(Instances!J836:Instances!J836),"min", MIN(Instances!J836:Instances!J836),"max", MAX(Instances!J836:Instances!J836),"diff", MAX(Instances!J836:Instances!J836)-MIN(Instances!J836:Instances!J836))</f>
        <v>0</v>
      </c>
      <c r="K836" s="1" cm="1">
        <f t="array" ref="K836">_xlfn.SWITCH($A$2,"average", AVERAGE(Instances!K836:Instances!K836),"median", MEDIAN(Instances!K836:Instances!K836),"min", MIN(Instances!K836:Instances!K836),"max", MAX(Instances!K836:Instances!K836),"diff", MAX(Instances!K836:Instances!K836)-MIN(Instances!K836:Instances!K836))</f>
        <v>0</v>
      </c>
      <c r="L836" s="1"/>
      <c r="M836" s="1" cm="1">
        <f t="array" ref="M836">_xlfn.SWITCH($A$2,"average", AVERAGE(Instances!M836:Instances!M836),"median", MEDIAN(Instances!M836:Instances!M836),"min", MIN(Instances!M836:Instances!M836),"max", MAX(Instances!M836:Instances!M836),"diff", MAX(Instances!M836:Instances!M836)-MIN(Instances!M836:Instances!M836))</f>
        <v>0</v>
      </c>
      <c r="N836" s="1" cm="1">
        <f t="array" ref="N836">_xlfn.SWITCH($A$2,"average", AVERAGE(Instances!N836:Instances!N836),"median", MEDIAN(Instances!N836:Instances!N836),"min", MIN(Instances!N836:Instances!N836),"max", MAX(Instances!N836:Instances!N836),"diff", MAX(Instances!N836:Instances!N836)-MIN(Instances!N836:Instances!N836))</f>
        <v>0</v>
      </c>
      <c r="O836" s="1"/>
      <c r="P836" s="1" cm="1">
        <f t="array" ref="P836">_xlfn.SWITCH($A$2,"average", AVERAGE(Instances!P836:Instances!P836),"median", MEDIAN(Instances!P836:Instances!P836),"min", MIN(Instances!P836:Instances!P836),"max", MAX(Instances!P836:Instances!P836),"diff", MAX(Instances!P836:Instances!P836)-MIN(Instances!P836:Instances!P836))</f>
        <v>0</v>
      </c>
      <c r="Q836" s="1" cm="1">
        <f t="array" ref="Q836">_xlfn.SWITCH($A$2,"average", AVERAGE(Instances!Q836:Instances!Q836),"median", MEDIAN(Instances!Q836:Instances!Q836),"min", MIN(Instances!Q836:Instances!Q836),"max", MAX(Instances!Q836:Instances!Q836),"diff", MAX(Instances!Q836:Instances!Q836)-MIN(Instances!Q836:Instances!Q836))</f>
        <v>0</v>
      </c>
      <c r="R836" s="1" cm="1">
        <f t="array" ref="R836">_xlfn.SWITCH($A$2,"average", AVERAGE(Instances!R836:Instances!R836),"median", MEDIAN(Instances!R836:Instances!R836),"min", MIN(Instances!R836:Instances!R836),"max", MAX(Instances!R836:Instances!R836),"diff", MAX(Instances!R836:Instances!R836)-MIN(Instances!R836:Instances!R836))</f>
        <v>0</v>
      </c>
      <c r="S836" s="1">
        <f>MIN($B836)</f>
        <v>0</v>
      </c>
      <c r="T836" s="1">
        <f>MIN($C836)</f>
        <v>0</v>
      </c>
      <c r="U836" s="1">
        <f>MIN($D836)</f>
        <v>0</v>
      </c>
      <c r="V836" s="1">
        <f>MIN($E836)</f>
        <v>0</v>
      </c>
      <c r="W836" s="1">
        <f>MIN($F836)</f>
        <v>0</v>
      </c>
      <c r="X836" s="1">
        <f>MIN($G836)</f>
        <v>0</v>
      </c>
      <c r="Y836" s="1">
        <f>MIN($H836)</f>
        <v>0</v>
      </c>
      <c r="Z836" s="1">
        <f>MIN($I836)</f>
        <v>0</v>
      </c>
      <c r="AA836" s="1">
        <f>MIN($J836)</f>
        <v>0</v>
      </c>
      <c r="AB836" s="1">
        <f>MIN($K836)</f>
        <v>0</v>
      </c>
      <c r="AC836" s="1">
        <f>MIN($M836)</f>
        <v>0</v>
      </c>
      <c r="AD836" s="1">
        <f>MIN($N836)</f>
        <v>0</v>
      </c>
      <c r="AE836" s="1">
        <f>MIN($P836)</f>
        <v>0</v>
      </c>
      <c r="AF836" s="1">
        <f>MIN($Q836)</f>
        <v>0</v>
      </c>
      <c r="AG836" s="1">
        <f>MIN($R836)</f>
        <v>0</v>
      </c>
      <c r="AH836" s="1">
        <f>MEDIAN($B836)</f>
        <v>0</v>
      </c>
      <c r="AI836" s="1">
        <f>MEDIAN($C836)</f>
        <v>0</v>
      </c>
      <c r="AJ836" s="1">
        <f>MEDIAN($D836)</f>
        <v>0</v>
      </c>
      <c r="AK836" s="1">
        <f>MEDIAN($E836)</f>
        <v>0</v>
      </c>
      <c r="AL836" s="1">
        <f>MEDIAN($F836)</f>
        <v>0</v>
      </c>
      <c r="AM836" s="1">
        <f>MEDIAN($G836)</f>
        <v>0</v>
      </c>
      <c r="AN836" s="1">
        <f>MEDIAN($H836)</f>
        <v>0</v>
      </c>
      <c r="AO836" s="1">
        <f>MEDIAN($I836)</f>
        <v>0</v>
      </c>
      <c r="AP836" s="1">
        <f>MEDIAN($J836)</f>
        <v>0</v>
      </c>
      <c r="AQ836" s="1">
        <f>MEDIAN($K836)</f>
        <v>0</v>
      </c>
      <c r="AR836" s="1">
        <f>MEDIAN($M836)</f>
        <v>0</v>
      </c>
      <c r="AS836" s="1">
        <f>MEDIAN($N836)</f>
        <v>0</v>
      </c>
      <c r="AT836" s="1">
        <f>MEDIAN($P836)</f>
        <v>0</v>
      </c>
      <c r="AU836" s="1">
        <f>MEDIAN($Q836)</f>
        <v>0</v>
      </c>
      <c r="AV836" s="1">
        <f>MEDIAN($R836)</f>
        <v>0</v>
      </c>
      <c r="AW836" s="1">
        <f>MAX($B836)</f>
        <v>0</v>
      </c>
      <c r="AX836" s="1">
        <f>MAX($C836)</f>
        <v>0</v>
      </c>
      <c r="AY836" s="1">
        <f>MAX($D836)</f>
        <v>0</v>
      </c>
      <c r="AZ836" s="1">
        <f>MAX($E836)</f>
        <v>0</v>
      </c>
      <c r="BA836" s="1">
        <f>MAX($F836)</f>
        <v>0</v>
      </c>
      <c r="BB836" s="1">
        <f>MAX($G836)</f>
        <v>0</v>
      </c>
      <c r="BC836" s="1">
        <f>MAX($H836)</f>
        <v>0</v>
      </c>
      <c r="BD836" s="1">
        <f>MAX($I836)</f>
        <v>0</v>
      </c>
      <c r="BE836" s="1">
        <f>MAX($J836)</f>
        <v>0</v>
      </c>
      <c r="BF836" s="1">
        <f>MAX($K836)</f>
        <v>0</v>
      </c>
      <c r="BG836" s="1">
        <f>MAX($M836)</f>
        <v>0</v>
      </c>
      <c r="BH836" s="1">
        <f>MAX($N836)</f>
        <v>0</v>
      </c>
      <c r="BI836" s="1">
        <f>MAX($P836)</f>
        <v>0</v>
      </c>
      <c r="BJ836" s="1">
        <f>MAX($Q836)</f>
        <v>0</v>
      </c>
      <c r="BK836" s="1">
        <f>MAX($R836)</f>
        <v>0</v>
      </c>
    </row>
    <row r="837" spans="1:63">
      <c r="A837" s="1" t="s">
        <v>351</v>
      </c>
      <c r="B837" s="1" cm="1">
        <f t="array" ref="B837">_xlfn.SWITCH($A$2,"average", AVERAGE(Instances!B837:Instances!B837),"median", MEDIAN(Instances!B837:Instances!B837),"min", MIN(Instances!B837:Instances!B837),"max", MAX(Instances!B837:Instances!B837),"diff", MAX(Instances!B837:Instances!B837)-MIN(Instances!B837:Instances!B837))</f>
        <v>0</v>
      </c>
      <c r="C837" s="1" cm="1">
        <f t="array" ref="C837">_xlfn.SWITCH($A$2,"average", AVERAGE(Instances!C837:Instances!C837),"median", MEDIAN(Instances!C837:Instances!C837),"min", MIN(Instances!C837:Instances!C837),"max", MAX(Instances!C837:Instances!C837),"diff", MAX(Instances!C837:Instances!C837)-MIN(Instances!C837:Instances!C837))</f>
        <v>0</v>
      </c>
      <c r="D837" s="1" cm="1">
        <f t="array" ref="D837">_xlfn.SWITCH($A$2,"average", AVERAGE(Instances!D837:Instances!D837),"median", MEDIAN(Instances!D837:Instances!D837),"min", MIN(Instances!D837:Instances!D837),"max", MAX(Instances!D837:Instances!D837),"diff", MAX(Instances!D837:Instances!D837)-MIN(Instances!D837:Instances!D837))</f>
        <v>0</v>
      </c>
      <c r="E837" s="1" cm="1">
        <f t="array" ref="E837">_xlfn.SWITCH($A$2,"average", AVERAGE(Instances!E837:Instances!E837),"median", MEDIAN(Instances!E837:Instances!E837),"min", MIN(Instances!E837:Instances!E837),"max", MAX(Instances!E837:Instances!E837),"diff", MAX(Instances!E837:Instances!E837)-MIN(Instances!E837:Instances!E837))</f>
        <v>0</v>
      </c>
      <c r="F837" s="1" cm="1">
        <f t="array" ref="F837">_xlfn.SWITCH($A$2,"average", AVERAGE(Instances!F837:Instances!F837),"median", MEDIAN(Instances!F837:Instances!F837),"min", MIN(Instances!F837:Instances!F837),"max", MAX(Instances!F837:Instances!F837),"diff", MAX(Instances!F837:Instances!F837)-MIN(Instances!F837:Instances!F837))</f>
        <v>0</v>
      </c>
      <c r="G837" s="1" cm="1">
        <f t="array" ref="G837">_xlfn.SWITCH($A$2,"average", AVERAGE(Instances!G837:Instances!G837),"median", MEDIAN(Instances!G837:Instances!G837),"min", MIN(Instances!G837:Instances!G837),"max", MAX(Instances!G837:Instances!G837),"diff", MAX(Instances!G837:Instances!G837)-MIN(Instances!G837:Instances!G837))</f>
        <v>0</v>
      </c>
      <c r="H837" s="1" cm="1">
        <f t="array" ref="H837">_xlfn.SWITCH($A$2,"average", AVERAGE(Instances!H837:Instances!H837),"median", MEDIAN(Instances!H837:Instances!H837),"min", MIN(Instances!H837:Instances!H837),"max", MAX(Instances!H837:Instances!H837),"diff", MAX(Instances!H837:Instances!H837)-MIN(Instances!H837:Instances!H837))</f>
        <v>0</v>
      </c>
      <c r="I837" s="1" cm="1">
        <f t="array" ref="I837">_xlfn.SWITCH($A$2,"average", AVERAGE(Instances!I837:Instances!I837),"median", MEDIAN(Instances!I837:Instances!I837),"min", MIN(Instances!I837:Instances!I837),"max", MAX(Instances!I837:Instances!I837),"diff", MAX(Instances!I837:Instances!I837)-MIN(Instances!I837:Instances!I837))</f>
        <v>0</v>
      </c>
      <c r="J837" s="1" cm="1">
        <f t="array" ref="J837">_xlfn.SWITCH($A$2,"average", AVERAGE(Instances!J837:Instances!J837),"median", MEDIAN(Instances!J837:Instances!J837),"min", MIN(Instances!J837:Instances!J837),"max", MAX(Instances!J837:Instances!J837),"diff", MAX(Instances!J837:Instances!J837)-MIN(Instances!J837:Instances!J837))</f>
        <v>0</v>
      </c>
      <c r="K837" s="1" cm="1">
        <f t="array" ref="K837">_xlfn.SWITCH($A$2,"average", AVERAGE(Instances!K837:Instances!K837),"median", MEDIAN(Instances!K837:Instances!K837),"min", MIN(Instances!K837:Instances!K837),"max", MAX(Instances!K837:Instances!K837),"diff", MAX(Instances!K837:Instances!K837)-MIN(Instances!K837:Instances!K837))</f>
        <v>0</v>
      </c>
      <c r="L837" s="1"/>
      <c r="M837" s="1" cm="1">
        <f t="array" ref="M837">_xlfn.SWITCH($A$2,"average", AVERAGE(Instances!M837:Instances!M837),"median", MEDIAN(Instances!M837:Instances!M837),"min", MIN(Instances!M837:Instances!M837),"max", MAX(Instances!M837:Instances!M837),"diff", MAX(Instances!M837:Instances!M837)-MIN(Instances!M837:Instances!M837))</f>
        <v>0</v>
      </c>
      <c r="N837" s="1" cm="1">
        <f t="array" ref="N837">_xlfn.SWITCH($A$2,"average", AVERAGE(Instances!N837:Instances!N837),"median", MEDIAN(Instances!N837:Instances!N837),"min", MIN(Instances!N837:Instances!N837),"max", MAX(Instances!N837:Instances!N837),"diff", MAX(Instances!N837:Instances!N837)-MIN(Instances!N837:Instances!N837))</f>
        <v>0</v>
      </c>
      <c r="O837" s="1"/>
      <c r="P837" s="1" cm="1">
        <f t="array" ref="P837">_xlfn.SWITCH($A$2,"average", AVERAGE(Instances!P837:Instances!P837),"median", MEDIAN(Instances!P837:Instances!P837),"min", MIN(Instances!P837:Instances!P837),"max", MAX(Instances!P837:Instances!P837),"diff", MAX(Instances!P837:Instances!P837)-MIN(Instances!P837:Instances!P837))</f>
        <v>0</v>
      </c>
      <c r="Q837" s="1" cm="1">
        <f t="array" ref="Q837">_xlfn.SWITCH($A$2,"average", AVERAGE(Instances!Q837:Instances!Q837),"median", MEDIAN(Instances!Q837:Instances!Q837),"min", MIN(Instances!Q837:Instances!Q837),"max", MAX(Instances!Q837:Instances!Q837),"diff", MAX(Instances!Q837:Instances!Q837)-MIN(Instances!Q837:Instances!Q837))</f>
        <v>0</v>
      </c>
      <c r="R837" s="1" cm="1">
        <f t="array" ref="R837">_xlfn.SWITCH($A$2,"average", AVERAGE(Instances!R837:Instances!R837),"median", MEDIAN(Instances!R837:Instances!R837),"min", MIN(Instances!R837:Instances!R837),"max", MAX(Instances!R837:Instances!R837),"diff", MAX(Instances!R837:Instances!R837)-MIN(Instances!R837:Instances!R837))</f>
        <v>0</v>
      </c>
      <c r="S837" s="1">
        <f>MIN($B837)</f>
        <v>0</v>
      </c>
      <c r="T837" s="1">
        <f>MIN($C837)</f>
        <v>0</v>
      </c>
      <c r="U837" s="1">
        <f>MIN($D837)</f>
        <v>0</v>
      </c>
      <c r="V837" s="1">
        <f>MIN($E837)</f>
        <v>0</v>
      </c>
      <c r="W837" s="1">
        <f>MIN($F837)</f>
        <v>0</v>
      </c>
      <c r="X837" s="1">
        <f>MIN($G837)</f>
        <v>0</v>
      </c>
      <c r="Y837" s="1">
        <f>MIN($H837)</f>
        <v>0</v>
      </c>
      <c r="Z837" s="1">
        <f>MIN($I837)</f>
        <v>0</v>
      </c>
      <c r="AA837" s="1">
        <f>MIN($J837)</f>
        <v>0</v>
      </c>
      <c r="AB837" s="1">
        <f>MIN($K837)</f>
        <v>0</v>
      </c>
      <c r="AC837" s="1">
        <f>MIN($M837)</f>
        <v>0</v>
      </c>
      <c r="AD837" s="1">
        <f>MIN($N837)</f>
        <v>0</v>
      </c>
      <c r="AE837" s="1">
        <f>MIN($P837)</f>
        <v>0</v>
      </c>
      <c r="AF837" s="1">
        <f>MIN($Q837)</f>
        <v>0</v>
      </c>
      <c r="AG837" s="1">
        <f>MIN($R837)</f>
        <v>0</v>
      </c>
      <c r="AH837" s="1">
        <f>MEDIAN($B837)</f>
        <v>0</v>
      </c>
      <c r="AI837" s="1">
        <f>MEDIAN($C837)</f>
        <v>0</v>
      </c>
      <c r="AJ837" s="1">
        <f>MEDIAN($D837)</f>
        <v>0</v>
      </c>
      <c r="AK837" s="1">
        <f>MEDIAN($E837)</f>
        <v>0</v>
      </c>
      <c r="AL837" s="1">
        <f>MEDIAN($F837)</f>
        <v>0</v>
      </c>
      <c r="AM837" s="1">
        <f>MEDIAN($G837)</f>
        <v>0</v>
      </c>
      <c r="AN837" s="1">
        <f>MEDIAN($H837)</f>
        <v>0</v>
      </c>
      <c r="AO837" s="1">
        <f>MEDIAN($I837)</f>
        <v>0</v>
      </c>
      <c r="AP837" s="1">
        <f>MEDIAN($J837)</f>
        <v>0</v>
      </c>
      <c r="AQ837" s="1">
        <f>MEDIAN($K837)</f>
        <v>0</v>
      </c>
      <c r="AR837" s="1">
        <f>MEDIAN($M837)</f>
        <v>0</v>
      </c>
      <c r="AS837" s="1">
        <f>MEDIAN($N837)</f>
        <v>0</v>
      </c>
      <c r="AT837" s="1">
        <f>MEDIAN($P837)</f>
        <v>0</v>
      </c>
      <c r="AU837" s="1">
        <f>MEDIAN($Q837)</f>
        <v>0</v>
      </c>
      <c r="AV837" s="1">
        <f>MEDIAN($R837)</f>
        <v>0</v>
      </c>
      <c r="AW837" s="1">
        <f>MAX($B837)</f>
        <v>0</v>
      </c>
      <c r="AX837" s="1">
        <f>MAX($C837)</f>
        <v>0</v>
      </c>
      <c r="AY837" s="1">
        <f>MAX($D837)</f>
        <v>0</v>
      </c>
      <c r="AZ837" s="1">
        <f>MAX($E837)</f>
        <v>0</v>
      </c>
      <c r="BA837" s="1">
        <f>MAX($F837)</f>
        <v>0</v>
      </c>
      <c r="BB837" s="1">
        <f>MAX($G837)</f>
        <v>0</v>
      </c>
      <c r="BC837" s="1">
        <f>MAX($H837)</f>
        <v>0</v>
      </c>
      <c r="BD837" s="1">
        <f>MAX($I837)</f>
        <v>0</v>
      </c>
      <c r="BE837" s="1">
        <f>MAX($J837)</f>
        <v>0</v>
      </c>
      <c r="BF837" s="1">
        <f>MAX($K837)</f>
        <v>0</v>
      </c>
      <c r="BG837" s="1">
        <f>MAX($M837)</f>
        <v>0</v>
      </c>
      <c r="BH837" s="1">
        <f>MAX($N837)</f>
        <v>0</v>
      </c>
      <c r="BI837" s="1">
        <f>MAX($P837)</f>
        <v>0</v>
      </c>
      <c r="BJ837" s="1">
        <f>MAX($Q837)</f>
        <v>0</v>
      </c>
      <c r="BK837" s="1">
        <f>MAX($R837)</f>
        <v>0</v>
      </c>
    </row>
    <row r="838" spans="1:63">
      <c r="A838" s="1" t="s">
        <v>352</v>
      </c>
      <c r="B838" s="1" cm="1">
        <f t="array" ref="B838">_xlfn.SWITCH($A$2,"average", AVERAGE(Instances!B838:Instances!B838),"median", MEDIAN(Instances!B838:Instances!B838),"min", MIN(Instances!B838:Instances!B838),"max", MAX(Instances!B838:Instances!B838),"diff", MAX(Instances!B838:Instances!B838)-MIN(Instances!B838:Instances!B838))</f>
        <v>0</v>
      </c>
      <c r="C838" s="1" cm="1">
        <f t="array" ref="C838">_xlfn.SWITCH($A$2,"average", AVERAGE(Instances!C838:Instances!C838),"median", MEDIAN(Instances!C838:Instances!C838),"min", MIN(Instances!C838:Instances!C838),"max", MAX(Instances!C838:Instances!C838),"diff", MAX(Instances!C838:Instances!C838)-MIN(Instances!C838:Instances!C838))</f>
        <v>0</v>
      </c>
      <c r="D838" s="1" cm="1">
        <f t="array" ref="D838">_xlfn.SWITCH($A$2,"average", AVERAGE(Instances!D838:Instances!D838),"median", MEDIAN(Instances!D838:Instances!D838),"min", MIN(Instances!D838:Instances!D838),"max", MAX(Instances!D838:Instances!D838),"diff", MAX(Instances!D838:Instances!D838)-MIN(Instances!D838:Instances!D838))</f>
        <v>0</v>
      </c>
      <c r="E838" s="1" cm="1">
        <f t="array" ref="E838">_xlfn.SWITCH($A$2,"average", AVERAGE(Instances!E838:Instances!E838),"median", MEDIAN(Instances!E838:Instances!E838),"min", MIN(Instances!E838:Instances!E838),"max", MAX(Instances!E838:Instances!E838),"diff", MAX(Instances!E838:Instances!E838)-MIN(Instances!E838:Instances!E838))</f>
        <v>0</v>
      </c>
      <c r="F838" s="1" cm="1">
        <f t="array" ref="F838">_xlfn.SWITCH($A$2,"average", AVERAGE(Instances!F838:Instances!F838),"median", MEDIAN(Instances!F838:Instances!F838),"min", MIN(Instances!F838:Instances!F838),"max", MAX(Instances!F838:Instances!F838),"diff", MAX(Instances!F838:Instances!F838)-MIN(Instances!F838:Instances!F838))</f>
        <v>0</v>
      </c>
      <c r="G838" s="1" cm="1">
        <f t="array" ref="G838">_xlfn.SWITCH($A$2,"average", AVERAGE(Instances!G838:Instances!G838),"median", MEDIAN(Instances!G838:Instances!G838),"min", MIN(Instances!G838:Instances!G838),"max", MAX(Instances!G838:Instances!G838),"diff", MAX(Instances!G838:Instances!G838)-MIN(Instances!G838:Instances!G838))</f>
        <v>0</v>
      </c>
      <c r="H838" s="1" cm="1">
        <f t="array" ref="H838">_xlfn.SWITCH($A$2,"average", AVERAGE(Instances!H838:Instances!H838),"median", MEDIAN(Instances!H838:Instances!H838),"min", MIN(Instances!H838:Instances!H838),"max", MAX(Instances!H838:Instances!H838),"diff", MAX(Instances!H838:Instances!H838)-MIN(Instances!H838:Instances!H838))</f>
        <v>0</v>
      </c>
      <c r="I838" s="1" cm="1">
        <f t="array" ref="I838">_xlfn.SWITCH($A$2,"average", AVERAGE(Instances!I838:Instances!I838),"median", MEDIAN(Instances!I838:Instances!I838),"min", MIN(Instances!I838:Instances!I838),"max", MAX(Instances!I838:Instances!I838),"diff", MAX(Instances!I838:Instances!I838)-MIN(Instances!I838:Instances!I838))</f>
        <v>0</v>
      </c>
      <c r="J838" s="1" cm="1">
        <f t="array" ref="J838">_xlfn.SWITCH($A$2,"average", AVERAGE(Instances!J838:Instances!J838),"median", MEDIAN(Instances!J838:Instances!J838),"min", MIN(Instances!J838:Instances!J838),"max", MAX(Instances!J838:Instances!J838),"diff", MAX(Instances!J838:Instances!J838)-MIN(Instances!J838:Instances!J838))</f>
        <v>0</v>
      </c>
      <c r="K838" s="1" cm="1">
        <f t="array" ref="K838">_xlfn.SWITCH($A$2,"average", AVERAGE(Instances!K838:Instances!K838),"median", MEDIAN(Instances!K838:Instances!K838),"min", MIN(Instances!K838:Instances!K838),"max", MAX(Instances!K838:Instances!K838),"diff", MAX(Instances!K838:Instances!K838)-MIN(Instances!K838:Instances!K838))</f>
        <v>0</v>
      </c>
      <c r="L838" s="1"/>
      <c r="M838" s="1" cm="1">
        <f t="array" ref="M838">_xlfn.SWITCH($A$2,"average", AVERAGE(Instances!M838:Instances!M838),"median", MEDIAN(Instances!M838:Instances!M838),"min", MIN(Instances!M838:Instances!M838),"max", MAX(Instances!M838:Instances!M838),"diff", MAX(Instances!M838:Instances!M838)-MIN(Instances!M838:Instances!M838))</f>
        <v>0</v>
      </c>
      <c r="N838" s="1" cm="1">
        <f t="array" ref="N838">_xlfn.SWITCH($A$2,"average", AVERAGE(Instances!N838:Instances!N838),"median", MEDIAN(Instances!N838:Instances!N838),"min", MIN(Instances!N838:Instances!N838),"max", MAX(Instances!N838:Instances!N838),"diff", MAX(Instances!N838:Instances!N838)-MIN(Instances!N838:Instances!N838))</f>
        <v>0</v>
      </c>
      <c r="O838" s="1"/>
      <c r="P838" s="1" cm="1">
        <f t="array" ref="P838">_xlfn.SWITCH($A$2,"average", AVERAGE(Instances!P838:Instances!P838),"median", MEDIAN(Instances!P838:Instances!P838),"min", MIN(Instances!P838:Instances!P838),"max", MAX(Instances!P838:Instances!P838),"diff", MAX(Instances!P838:Instances!P838)-MIN(Instances!P838:Instances!P838))</f>
        <v>0</v>
      </c>
      <c r="Q838" s="1" cm="1">
        <f t="array" ref="Q838">_xlfn.SWITCH($A$2,"average", AVERAGE(Instances!Q838:Instances!Q838),"median", MEDIAN(Instances!Q838:Instances!Q838),"min", MIN(Instances!Q838:Instances!Q838),"max", MAX(Instances!Q838:Instances!Q838),"diff", MAX(Instances!Q838:Instances!Q838)-MIN(Instances!Q838:Instances!Q838))</f>
        <v>0</v>
      </c>
      <c r="R838" s="1" cm="1">
        <f t="array" ref="R838">_xlfn.SWITCH($A$2,"average", AVERAGE(Instances!R838:Instances!R838),"median", MEDIAN(Instances!R838:Instances!R838),"min", MIN(Instances!R838:Instances!R838),"max", MAX(Instances!R838:Instances!R838),"diff", MAX(Instances!R838:Instances!R838)-MIN(Instances!R838:Instances!R838))</f>
        <v>0</v>
      </c>
      <c r="S838" s="1">
        <f>MIN($B838)</f>
        <v>0</v>
      </c>
      <c r="T838" s="1">
        <f>MIN($C838)</f>
        <v>0</v>
      </c>
      <c r="U838" s="1">
        <f>MIN($D838)</f>
        <v>0</v>
      </c>
      <c r="V838" s="1">
        <f>MIN($E838)</f>
        <v>0</v>
      </c>
      <c r="W838" s="1">
        <f>MIN($F838)</f>
        <v>0</v>
      </c>
      <c r="X838" s="1">
        <f>MIN($G838)</f>
        <v>0</v>
      </c>
      <c r="Y838" s="1">
        <f>MIN($H838)</f>
        <v>0</v>
      </c>
      <c r="Z838" s="1">
        <f>MIN($I838)</f>
        <v>0</v>
      </c>
      <c r="AA838" s="1">
        <f>MIN($J838)</f>
        <v>0</v>
      </c>
      <c r="AB838" s="1">
        <f>MIN($K838)</f>
        <v>0</v>
      </c>
      <c r="AC838" s="1">
        <f>MIN($M838)</f>
        <v>0</v>
      </c>
      <c r="AD838" s="1">
        <f>MIN($N838)</f>
        <v>0</v>
      </c>
      <c r="AE838" s="1">
        <f>MIN($P838)</f>
        <v>0</v>
      </c>
      <c r="AF838" s="1">
        <f>MIN($Q838)</f>
        <v>0</v>
      </c>
      <c r="AG838" s="1">
        <f>MIN($R838)</f>
        <v>0</v>
      </c>
      <c r="AH838" s="1">
        <f>MEDIAN($B838)</f>
        <v>0</v>
      </c>
      <c r="AI838" s="1">
        <f>MEDIAN($C838)</f>
        <v>0</v>
      </c>
      <c r="AJ838" s="1">
        <f>MEDIAN($D838)</f>
        <v>0</v>
      </c>
      <c r="AK838" s="1">
        <f>MEDIAN($E838)</f>
        <v>0</v>
      </c>
      <c r="AL838" s="1">
        <f>MEDIAN($F838)</f>
        <v>0</v>
      </c>
      <c r="AM838" s="1">
        <f>MEDIAN($G838)</f>
        <v>0</v>
      </c>
      <c r="AN838" s="1">
        <f>MEDIAN($H838)</f>
        <v>0</v>
      </c>
      <c r="AO838" s="1">
        <f>MEDIAN($I838)</f>
        <v>0</v>
      </c>
      <c r="AP838" s="1">
        <f>MEDIAN($J838)</f>
        <v>0</v>
      </c>
      <c r="AQ838" s="1">
        <f>MEDIAN($K838)</f>
        <v>0</v>
      </c>
      <c r="AR838" s="1">
        <f>MEDIAN($M838)</f>
        <v>0</v>
      </c>
      <c r="AS838" s="1">
        <f>MEDIAN($N838)</f>
        <v>0</v>
      </c>
      <c r="AT838" s="1">
        <f>MEDIAN($P838)</f>
        <v>0</v>
      </c>
      <c r="AU838" s="1">
        <f>MEDIAN($Q838)</f>
        <v>0</v>
      </c>
      <c r="AV838" s="1">
        <f>MEDIAN($R838)</f>
        <v>0</v>
      </c>
      <c r="AW838" s="1">
        <f>MAX($B838)</f>
        <v>0</v>
      </c>
      <c r="AX838" s="1">
        <f>MAX($C838)</f>
        <v>0</v>
      </c>
      <c r="AY838" s="1">
        <f>MAX($D838)</f>
        <v>0</v>
      </c>
      <c r="AZ838" s="1">
        <f>MAX($E838)</f>
        <v>0</v>
      </c>
      <c r="BA838" s="1">
        <f>MAX($F838)</f>
        <v>0</v>
      </c>
      <c r="BB838" s="1">
        <f>MAX($G838)</f>
        <v>0</v>
      </c>
      <c r="BC838" s="1">
        <f>MAX($H838)</f>
        <v>0</v>
      </c>
      <c r="BD838" s="1">
        <f>MAX($I838)</f>
        <v>0</v>
      </c>
      <c r="BE838" s="1">
        <f>MAX($J838)</f>
        <v>0</v>
      </c>
      <c r="BF838" s="1">
        <f>MAX($K838)</f>
        <v>0</v>
      </c>
      <c r="BG838" s="1">
        <f>MAX($M838)</f>
        <v>0</v>
      </c>
      <c r="BH838" s="1">
        <f>MAX($N838)</f>
        <v>0</v>
      </c>
      <c r="BI838" s="1">
        <f>MAX($P838)</f>
        <v>0</v>
      </c>
      <c r="BJ838" s="1">
        <f>MAX($Q838)</f>
        <v>0</v>
      </c>
      <c r="BK838" s="1">
        <f>MAX($R838)</f>
        <v>0</v>
      </c>
    </row>
    <row r="839" spans="1:63">
      <c r="A839" s="1" t="s">
        <v>353</v>
      </c>
      <c r="B839" s="1" cm="1">
        <f t="array" ref="B839">_xlfn.SWITCH($A$2,"average", AVERAGE(Instances!B839:Instances!B839),"median", MEDIAN(Instances!B839:Instances!B839),"min", MIN(Instances!B839:Instances!B839),"max", MAX(Instances!B839:Instances!B839),"diff", MAX(Instances!B839:Instances!B839)-MIN(Instances!B839:Instances!B839))</f>
        <v>0</v>
      </c>
      <c r="C839" s="1" cm="1">
        <f t="array" ref="C839">_xlfn.SWITCH($A$2,"average", AVERAGE(Instances!C839:Instances!C839),"median", MEDIAN(Instances!C839:Instances!C839),"min", MIN(Instances!C839:Instances!C839),"max", MAX(Instances!C839:Instances!C839),"diff", MAX(Instances!C839:Instances!C839)-MIN(Instances!C839:Instances!C839))</f>
        <v>0</v>
      </c>
      <c r="D839" s="1" cm="1">
        <f t="array" ref="D839">_xlfn.SWITCH($A$2,"average", AVERAGE(Instances!D839:Instances!D839),"median", MEDIAN(Instances!D839:Instances!D839),"min", MIN(Instances!D839:Instances!D839),"max", MAX(Instances!D839:Instances!D839),"diff", MAX(Instances!D839:Instances!D839)-MIN(Instances!D839:Instances!D839))</f>
        <v>0</v>
      </c>
      <c r="E839" s="1" cm="1">
        <f t="array" ref="E839">_xlfn.SWITCH($A$2,"average", AVERAGE(Instances!E839:Instances!E839),"median", MEDIAN(Instances!E839:Instances!E839),"min", MIN(Instances!E839:Instances!E839),"max", MAX(Instances!E839:Instances!E839),"diff", MAX(Instances!E839:Instances!E839)-MIN(Instances!E839:Instances!E839))</f>
        <v>0</v>
      </c>
      <c r="F839" s="1" cm="1">
        <f t="array" ref="F839">_xlfn.SWITCH($A$2,"average", AVERAGE(Instances!F839:Instances!F839),"median", MEDIAN(Instances!F839:Instances!F839),"min", MIN(Instances!F839:Instances!F839),"max", MAX(Instances!F839:Instances!F839),"diff", MAX(Instances!F839:Instances!F839)-MIN(Instances!F839:Instances!F839))</f>
        <v>0</v>
      </c>
      <c r="G839" s="1" cm="1">
        <f t="array" ref="G839">_xlfn.SWITCH($A$2,"average", AVERAGE(Instances!G839:Instances!G839),"median", MEDIAN(Instances!G839:Instances!G839),"min", MIN(Instances!G839:Instances!G839),"max", MAX(Instances!G839:Instances!G839),"diff", MAX(Instances!G839:Instances!G839)-MIN(Instances!G839:Instances!G839))</f>
        <v>0</v>
      </c>
      <c r="H839" s="1" cm="1">
        <f t="array" ref="H839">_xlfn.SWITCH($A$2,"average", AVERAGE(Instances!H839:Instances!H839),"median", MEDIAN(Instances!H839:Instances!H839),"min", MIN(Instances!H839:Instances!H839),"max", MAX(Instances!H839:Instances!H839),"diff", MAX(Instances!H839:Instances!H839)-MIN(Instances!H839:Instances!H839))</f>
        <v>0</v>
      </c>
      <c r="I839" s="1" cm="1">
        <f t="array" ref="I839">_xlfn.SWITCH($A$2,"average", AVERAGE(Instances!I839:Instances!I839),"median", MEDIAN(Instances!I839:Instances!I839),"min", MIN(Instances!I839:Instances!I839),"max", MAX(Instances!I839:Instances!I839),"diff", MAX(Instances!I839:Instances!I839)-MIN(Instances!I839:Instances!I839))</f>
        <v>0</v>
      </c>
      <c r="J839" s="1" cm="1">
        <f t="array" ref="J839">_xlfn.SWITCH($A$2,"average", AVERAGE(Instances!J839:Instances!J839),"median", MEDIAN(Instances!J839:Instances!J839),"min", MIN(Instances!J839:Instances!J839),"max", MAX(Instances!J839:Instances!J839),"diff", MAX(Instances!J839:Instances!J839)-MIN(Instances!J839:Instances!J839))</f>
        <v>0</v>
      </c>
      <c r="K839" s="1" cm="1">
        <f t="array" ref="K839">_xlfn.SWITCH($A$2,"average", AVERAGE(Instances!K839:Instances!K839),"median", MEDIAN(Instances!K839:Instances!K839),"min", MIN(Instances!K839:Instances!K839),"max", MAX(Instances!K839:Instances!K839),"diff", MAX(Instances!K839:Instances!K839)-MIN(Instances!K839:Instances!K839))</f>
        <v>0</v>
      </c>
      <c r="L839" s="1"/>
      <c r="M839" s="1" cm="1">
        <f t="array" ref="M839">_xlfn.SWITCH($A$2,"average", AVERAGE(Instances!M839:Instances!M839),"median", MEDIAN(Instances!M839:Instances!M839),"min", MIN(Instances!M839:Instances!M839),"max", MAX(Instances!M839:Instances!M839),"diff", MAX(Instances!M839:Instances!M839)-MIN(Instances!M839:Instances!M839))</f>
        <v>0</v>
      </c>
      <c r="N839" s="1" cm="1">
        <f t="array" ref="N839">_xlfn.SWITCH($A$2,"average", AVERAGE(Instances!N839:Instances!N839),"median", MEDIAN(Instances!N839:Instances!N839),"min", MIN(Instances!N839:Instances!N839),"max", MAX(Instances!N839:Instances!N839),"diff", MAX(Instances!N839:Instances!N839)-MIN(Instances!N839:Instances!N839))</f>
        <v>0</v>
      </c>
      <c r="O839" s="1"/>
      <c r="P839" s="1" cm="1">
        <f t="array" ref="P839">_xlfn.SWITCH($A$2,"average", AVERAGE(Instances!P839:Instances!P839),"median", MEDIAN(Instances!P839:Instances!P839),"min", MIN(Instances!P839:Instances!P839),"max", MAX(Instances!P839:Instances!P839),"diff", MAX(Instances!P839:Instances!P839)-MIN(Instances!P839:Instances!P839))</f>
        <v>0</v>
      </c>
      <c r="Q839" s="1" cm="1">
        <f t="array" ref="Q839">_xlfn.SWITCH($A$2,"average", AVERAGE(Instances!Q839:Instances!Q839),"median", MEDIAN(Instances!Q839:Instances!Q839),"min", MIN(Instances!Q839:Instances!Q839),"max", MAX(Instances!Q839:Instances!Q839),"diff", MAX(Instances!Q839:Instances!Q839)-MIN(Instances!Q839:Instances!Q839))</f>
        <v>0</v>
      </c>
      <c r="R839" s="1" cm="1">
        <f t="array" ref="R839">_xlfn.SWITCH($A$2,"average", AVERAGE(Instances!R839:Instances!R839),"median", MEDIAN(Instances!R839:Instances!R839),"min", MIN(Instances!R839:Instances!R839),"max", MAX(Instances!R839:Instances!R839),"diff", MAX(Instances!R839:Instances!R839)-MIN(Instances!R839:Instances!R839))</f>
        <v>0</v>
      </c>
      <c r="S839" s="1">
        <f>MIN($B839)</f>
        <v>0</v>
      </c>
      <c r="T839" s="1">
        <f>MIN($C839)</f>
        <v>0</v>
      </c>
      <c r="U839" s="1">
        <f>MIN($D839)</f>
        <v>0</v>
      </c>
      <c r="V839" s="1">
        <f>MIN($E839)</f>
        <v>0</v>
      </c>
      <c r="W839" s="1">
        <f>MIN($F839)</f>
        <v>0</v>
      </c>
      <c r="X839" s="1">
        <f>MIN($G839)</f>
        <v>0</v>
      </c>
      <c r="Y839" s="1">
        <f>MIN($H839)</f>
        <v>0</v>
      </c>
      <c r="Z839" s="1">
        <f>MIN($I839)</f>
        <v>0</v>
      </c>
      <c r="AA839" s="1">
        <f>MIN($J839)</f>
        <v>0</v>
      </c>
      <c r="AB839" s="1">
        <f>MIN($K839)</f>
        <v>0</v>
      </c>
      <c r="AC839" s="1">
        <f>MIN($M839)</f>
        <v>0</v>
      </c>
      <c r="AD839" s="1">
        <f>MIN($N839)</f>
        <v>0</v>
      </c>
      <c r="AE839" s="1">
        <f>MIN($P839)</f>
        <v>0</v>
      </c>
      <c r="AF839" s="1">
        <f>MIN($Q839)</f>
        <v>0</v>
      </c>
      <c r="AG839" s="1">
        <f>MIN($R839)</f>
        <v>0</v>
      </c>
      <c r="AH839" s="1">
        <f>MEDIAN($B839)</f>
        <v>0</v>
      </c>
      <c r="AI839" s="1">
        <f>MEDIAN($C839)</f>
        <v>0</v>
      </c>
      <c r="AJ839" s="1">
        <f>MEDIAN($D839)</f>
        <v>0</v>
      </c>
      <c r="AK839" s="1">
        <f>MEDIAN($E839)</f>
        <v>0</v>
      </c>
      <c r="AL839" s="1">
        <f>MEDIAN($F839)</f>
        <v>0</v>
      </c>
      <c r="AM839" s="1">
        <f>MEDIAN($G839)</f>
        <v>0</v>
      </c>
      <c r="AN839" s="1">
        <f>MEDIAN($H839)</f>
        <v>0</v>
      </c>
      <c r="AO839" s="1">
        <f>MEDIAN($I839)</f>
        <v>0</v>
      </c>
      <c r="AP839" s="1">
        <f>MEDIAN($J839)</f>
        <v>0</v>
      </c>
      <c r="AQ839" s="1">
        <f>MEDIAN($K839)</f>
        <v>0</v>
      </c>
      <c r="AR839" s="1">
        <f>MEDIAN($M839)</f>
        <v>0</v>
      </c>
      <c r="AS839" s="1">
        <f>MEDIAN($N839)</f>
        <v>0</v>
      </c>
      <c r="AT839" s="1">
        <f>MEDIAN($P839)</f>
        <v>0</v>
      </c>
      <c r="AU839" s="1">
        <f>MEDIAN($Q839)</f>
        <v>0</v>
      </c>
      <c r="AV839" s="1">
        <f>MEDIAN($R839)</f>
        <v>0</v>
      </c>
      <c r="AW839" s="1">
        <f>MAX($B839)</f>
        <v>0</v>
      </c>
      <c r="AX839" s="1">
        <f>MAX($C839)</f>
        <v>0</v>
      </c>
      <c r="AY839" s="1">
        <f>MAX($D839)</f>
        <v>0</v>
      </c>
      <c r="AZ839" s="1">
        <f>MAX($E839)</f>
        <v>0</v>
      </c>
      <c r="BA839" s="1">
        <f>MAX($F839)</f>
        <v>0</v>
      </c>
      <c r="BB839" s="1">
        <f>MAX($G839)</f>
        <v>0</v>
      </c>
      <c r="BC839" s="1">
        <f>MAX($H839)</f>
        <v>0</v>
      </c>
      <c r="BD839" s="1">
        <f>MAX($I839)</f>
        <v>0</v>
      </c>
      <c r="BE839" s="1">
        <f>MAX($J839)</f>
        <v>0</v>
      </c>
      <c r="BF839" s="1">
        <f>MAX($K839)</f>
        <v>0</v>
      </c>
      <c r="BG839" s="1">
        <f>MAX($M839)</f>
        <v>0</v>
      </c>
      <c r="BH839" s="1">
        <f>MAX($N839)</f>
        <v>0</v>
      </c>
      <c r="BI839" s="1">
        <f>MAX($P839)</f>
        <v>0</v>
      </c>
      <c r="BJ839" s="1">
        <f>MAX($Q839)</f>
        <v>0</v>
      </c>
      <c r="BK839" s="1">
        <f>MAX($R839)</f>
        <v>0</v>
      </c>
    </row>
    <row r="840" spans="1:63">
      <c r="A840" s="1" t="s">
        <v>354</v>
      </c>
      <c r="B840" s="1" cm="1">
        <f t="array" ref="B840">_xlfn.SWITCH($A$2,"average", AVERAGE(Instances!B840:Instances!B840),"median", MEDIAN(Instances!B840:Instances!B840),"min", MIN(Instances!B840:Instances!B840),"max", MAX(Instances!B840:Instances!B840),"diff", MAX(Instances!B840:Instances!B840)-MIN(Instances!B840:Instances!B840))</f>
        <v>0</v>
      </c>
      <c r="C840" s="1" cm="1">
        <f t="array" ref="C840">_xlfn.SWITCH($A$2,"average", AVERAGE(Instances!C840:Instances!C840),"median", MEDIAN(Instances!C840:Instances!C840),"min", MIN(Instances!C840:Instances!C840),"max", MAX(Instances!C840:Instances!C840),"diff", MAX(Instances!C840:Instances!C840)-MIN(Instances!C840:Instances!C840))</f>
        <v>0</v>
      </c>
      <c r="D840" s="1" cm="1">
        <f t="array" ref="D840">_xlfn.SWITCH($A$2,"average", AVERAGE(Instances!D840:Instances!D840),"median", MEDIAN(Instances!D840:Instances!D840),"min", MIN(Instances!D840:Instances!D840),"max", MAX(Instances!D840:Instances!D840),"diff", MAX(Instances!D840:Instances!D840)-MIN(Instances!D840:Instances!D840))</f>
        <v>0</v>
      </c>
      <c r="E840" s="1" cm="1">
        <f t="array" ref="E840">_xlfn.SWITCH($A$2,"average", AVERAGE(Instances!E840:Instances!E840),"median", MEDIAN(Instances!E840:Instances!E840),"min", MIN(Instances!E840:Instances!E840),"max", MAX(Instances!E840:Instances!E840),"diff", MAX(Instances!E840:Instances!E840)-MIN(Instances!E840:Instances!E840))</f>
        <v>0</v>
      </c>
      <c r="F840" s="1" cm="1">
        <f t="array" ref="F840">_xlfn.SWITCH($A$2,"average", AVERAGE(Instances!F840:Instances!F840),"median", MEDIAN(Instances!F840:Instances!F840),"min", MIN(Instances!F840:Instances!F840),"max", MAX(Instances!F840:Instances!F840),"diff", MAX(Instances!F840:Instances!F840)-MIN(Instances!F840:Instances!F840))</f>
        <v>0</v>
      </c>
      <c r="G840" s="1" cm="1">
        <f t="array" ref="G840">_xlfn.SWITCH($A$2,"average", AVERAGE(Instances!G840:Instances!G840),"median", MEDIAN(Instances!G840:Instances!G840),"min", MIN(Instances!G840:Instances!G840),"max", MAX(Instances!G840:Instances!G840),"diff", MAX(Instances!G840:Instances!G840)-MIN(Instances!G840:Instances!G840))</f>
        <v>0</v>
      </c>
      <c r="H840" s="1" cm="1">
        <f t="array" ref="H840">_xlfn.SWITCH($A$2,"average", AVERAGE(Instances!H840:Instances!H840),"median", MEDIAN(Instances!H840:Instances!H840),"min", MIN(Instances!H840:Instances!H840),"max", MAX(Instances!H840:Instances!H840),"diff", MAX(Instances!H840:Instances!H840)-MIN(Instances!H840:Instances!H840))</f>
        <v>0</v>
      </c>
      <c r="I840" s="1" cm="1">
        <f t="array" ref="I840">_xlfn.SWITCH($A$2,"average", AVERAGE(Instances!I840:Instances!I840),"median", MEDIAN(Instances!I840:Instances!I840),"min", MIN(Instances!I840:Instances!I840),"max", MAX(Instances!I840:Instances!I840),"diff", MAX(Instances!I840:Instances!I840)-MIN(Instances!I840:Instances!I840))</f>
        <v>0</v>
      </c>
      <c r="J840" s="1" cm="1">
        <f t="array" ref="J840">_xlfn.SWITCH($A$2,"average", AVERAGE(Instances!J840:Instances!J840),"median", MEDIAN(Instances!J840:Instances!J840),"min", MIN(Instances!J840:Instances!J840),"max", MAX(Instances!J840:Instances!J840),"diff", MAX(Instances!J840:Instances!J840)-MIN(Instances!J840:Instances!J840))</f>
        <v>0</v>
      </c>
      <c r="K840" s="1" cm="1">
        <f t="array" ref="K840">_xlfn.SWITCH($A$2,"average", AVERAGE(Instances!K840:Instances!K840),"median", MEDIAN(Instances!K840:Instances!K840),"min", MIN(Instances!K840:Instances!K840),"max", MAX(Instances!K840:Instances!K840),"diff", MAX(Instances!K840:Instances!K840)-MIN(Instances!K840:Instances!K840))</f>
        <v>0</v>
      </c>
      <c r="L840" s="1"/>
      <c r="M840" s="1" cm="1">
        <f t="array" ref="M840">_xlfn.SWITCH($A$2,"average", AVERAGE(Instances!M840:Instances!M840),"median", MEDIAN(Instances!M840:Instances!M840),"min", MIN(Instances!M840:Instances!M840),"max", MAX(Instances!M840:Instances!M840),"diff", MAX(Instances!M840:Instances!M840)-MIN(Instances!M840:Instances!M840))</f>
        <v>0</v>
      </c>
      <c r="N840" s="1" cm="1">
        <f t="array" ref="N840">_xlfn.SWITCH($A$2,"average", AVERAGE(Instances!N840:Instances!N840),"median", MEDIAN(Instances!N840:Instances!N840),"min", MIN(Instances!N840:Instances!N840),"max", MAX(Instances!N840:Instances!N840),"diff", MAX(Instances!N840:Instances!N840)-MIN(Instances!N840:Instances!N840))</f>
        <v>0</v>
      </c>
      <c r="O840" s="1"/>
      <c r="P840" s="1" cm="1">
        <f t="array" ref="P840">_xlfn.SWITCH($A$2,"average", AVERAGE(Instances!P840:Instances!P840),"median", MEDIAN(Instances!P840:Instances!P840),"min", MIN(Instances!P840:Instances!P840),"max", MAX(Instances!P840:Instances!P840),"diff", MAX(Instances!P840:Instances!P840)-MIN(Instances!P840:Instances!P840))</f>
        <v>0</v>
      </c>
      <c r="Q840" s="1" cm="1">
        <f t="array" ref="Q840">_xlfn.SWITCH($A$2,"average", AVERAGE(Instances!Q840:Instances!Q840),"median", MEDIAN(Instances!Q840:Instances!Q840),"min", MIN(Instances!Q840:Instances!Q840),"max", MAX(Instances!Q840:Instances!Q840),"diff", MAX(Instances!Q840:Instances!Q840)-MIN(Instances!Q840:Instances!Q840))</f>
        <v>0</v>
      </c>
      <c r="R840" s="1" cm="1">
        <f t="array" ref="R840">_xlfn.SWITCH($A$2,"average", AVERAGE(Instances!R840:Instances!R840),"median", MEDIAN(Instances!R840:Instances!R840),"min", MIN(Instances!R840:Instances!R840),"max", MAX(Instances!R840:Instances!R840),"diff", MAX(Instances!R840:Instances!R840)-MIN(Instances!R840:Instances!R840))</f>
        <v>0</v>
      </c>
      <c r="S840" s="1">
        <f>MIN($B840)</f>
        <v>0</v>
      </c>
      <c r="T840" s="1">
        <f>MIN($C840)</f>
        <v>0</v>
      </c>
      <c r="U840" s="1">
        <f>MIN($D840)</f>
        <v>0</v>
      </c>
      <c r="V840" s="1">
        <f>MIN($E840)</f>
        <v>0</v>
      </c>
      <c r="W840" s="1">
        <f>MIN($F840)</f>
        <v>0</v>
      </c>
      <c r="X840" s="1">
        <f>MIN($G840)</f>
        <v>0</v>
      </c>
      <c r="Y840" s="1">
        <f>MIN($H840)</f>
        <v>0</v>
      </c>
      <c r="Z840" s="1">
        <f>MIN($I840)</f>
        <v>0</v>
      </c>
      <c r="AA840" s="1">
        <f>MIN($J840)</f>
        <v>0</v>
      </c>
      <c r="AB840" s="1">
        <f>MIN($K840)</f>
        <v>0</v>
      </c>
      <c r="AC840" s="1">
        <f>MIN($M840)</f>
        <v>0</v>
      </c>
      <c r="AD840" s="1">
        <f>MIN($N840)</f>
        <v>0</v>
      </c>
      <c r="AE840" s="1">
        <f>MIN($P840)</f>
        <v>0</v>
      </c>
      <c r="AF840" s="1">
        <f>MIN($Q840)</f>
        <v>0</v>
      </c>
      <c r="AG840" s="1">
        <f>MIN($R840)</f>
        <v>0</v>
      </c>
      <c r="AH840" s="1">
        <f>MEDIAN($B840)</f>
        <v>0</v>
      </c>
      <c r="AI840" s="1">
        <f>MEDIAN($C840)</f>
        <v>0</v>
      </c>
      <c r="AJ840" s="1">
        <f>MEDIAN($D840)</f>
        <v>0</v>
      </c>
      <c r="AK840" s="1">
        <f>MEDIAN($E840)</f>
        <v>0</v>
      </c>
      <c r="AL840" s="1">
        <f>MEDIAN($F840)</f>
        <v>0</v>
      </c>
      <c r="AM840" s="1">
        <f>MEDIAN($G840)</f>
        <v>0</v>
      </c>
      <c r="AN840" s="1">
        <f>MEDIAN($H840)</f>
        <v>0</v>
      </c>
      <c r="AO840" s="1">
        <f>MEDIAN($I840)</f>
        <v>0</v>
      </c>
      <c r="AP840" s="1">
        <f>MEDIAN($J840)</f>
        <v>0</v>
      </c>
      <c r="AQ840" s="1">
        <f>MEDIAN($K840)</f>
        <v>0</v>
      </c>
      <c r="AR840" s="1">
        <f>MEDIAN($M840)</f>
        <v>0</v>
      </c>
      <c r="AS840" s="1">
        <f>MEDIAN($N840)</f>
        <v>0</v>
      </c>
      <c r="AT840" s="1">
        <f>MEDIAN($P840)</f>
        <v>0</v>
      </c>
      <c r="AU840" s="1">
        <f>MEDIAN($Q840)</f>
        <v>0</v>
      </c>
      <c r="AV840" s="1">
        <f>MEDIAN($R840)</f>
        <v>0</v>
      </c>
      <c r="AW840" s="1">
        <f>MAX($B840)</f>
        <v>0</v>
      </c>
      <c r="AX840" s="1">
        <f>MAX($C840)</f>
        <v>0</v>
      </c>
      <c r="AY840" s="1">
        <f>MAX($D840)</f>
        <v>0</v>
      </c>
      <c r="AZ840" s="1">
        <f>MAX($E840)</f>
        <v>0</v>
      </c>
      <c r="BA840" s="1">
        <f>MAX($F840)</f>
        <v>0</v>
      </c>
      <c r="BB840" s="1">
        <f>MAX($G840)</f>
        <v>0</v>
      </c>
      <c r="BC840" s="1">
        <f>MAX($H840)</f>
        <v>0</v>
      </c>
      <c r="BD840" s="1">
        <f>MAX($I840)</f>
        <v>0</v>
      </c>
      <c r="BE840" s="1">
        <f>MAX($J840)</f>
        <v>0</v>
      </c>
      <c r="BF840" s="1">
        <f>MAX($K840)</f>
        <v>0</v>
      </c>
      <c r="BG840" s="1">
        <f>MAX($M840)</f>
        <v>0</v>
      </c>
      <c r="BH840" s="1">
        <f>MAX($N840)</f>
        <v>0</v>
      </c>
      <c r="BI840" s="1">
        <f>MAX($P840)</f>
        <v>0</v>
      </c>
      <c r="BJ840" s="1">
        <f>MAX($Q840)</f>
        <v>0</v>
      </c>
      <c r="BK840" s="1">
        <f>MAX($R840)</f>
        <v>0</v>
      </c>
    </row>
    <row r="841" spans="1:63">
      <c r="A841" s="1" t="s">
        <v>355</v>
      </c>
      <c r="B841" s="1" cm="1">
        <f t="array" ref="B841">_xlfn.SWITCH($A$2,"average", AVERAGE(Instances!B841:Instances!B841),"median", MEDIAN(Instances!B841:Instances!B841),"min", MIN(Instances!B841:Instances!B841),"max", MAX(Instances!B841:Instances!B841),"diff", MAX(Instances!B841:Instances!B841)-MIN(Instances!B841:Instances!B841))</f>
        <v>0</v>
      </c>
      <c r="C841" s="1" cm="1">
        <f t="array" ref="C841">_xlfn.SWITCH($A$2,"average", AVERAGE(Instances!C841:Instances!C841),"median", MEDIAN(Instances!C841:Instances!C841),"min", MIN(Instances!C841:Instances!C841),"max", MAX(Instances!C841:Instances!C841),"diff", MAX(Instances!C841:Instances!C841)-MIN(Instances!C841:Instances!C841))</f>
        <v>0</v>
      </c>
      <c r="D841" s="1" cm="1">
        <f t="array" ref="D841">_xlfn.SWITCH($A$2,"average", AVERAGE(Instances!D841:Instances!D841),"median", MEDIAN(Instances!D841:Instances!D841),"min", MIN(Instances!D841:Instances!D841),"max", MAX(Instances!D841:Instances!D841),"diff", MAX(Instances!D841:Instances!D841)-MIN(Instances!D841:Instances!D841))</f>
        <v>0</v>
      </c>
      <c r="E841" s="1" cm="1">
        <f t="array" ref="E841">_xlfn.SWITCH($A$2,"average", AVERAGE(Instances!E841:Instances!E841),"median", MEDIAN(Instances!E841:Instances!E841),"min", MIN(Instances!E841:Instances!E841),"max", MAX(Instances!E841:Instances!E841),"diff", MAX(Instances!E841:Instances!E841)-MIN(Instances!E841:Instances!E841))</f>
        <v>0</v>
      </c>
      <c r="F841" s="1" cm="1">
        <f t="array" ref="F841">_xlfn.SWITCH($A$2,"average", AVERAGE(Instances!F841:Instances!F841),"median", MEDIAN(Instances!F841:Instances!F841),"min", MIN(Instances!F841:Instances!F841),"max", MAX(Instances!F841:Instances!F841),"diff", MAX(Instances!F841:Instances!F841)-MIN(Instances!F841:Instances!F841))</f>
        <v>0</v>
      </c>
      <c r="G841" s="1" cm="1">
        <f t="array" ref="G841">_xlfn.SWITCH($A$2,"average", AVERAGE(Instances!G841:Instances!G841),"median", MEDIAN(Instances!G841:Instances!G841),"min", MIN(Instances!G841:Instances!G841),"max", MAX(Instances!G841:Instances!G841),"diff", MAX(Instances!G841:Instances!G841)-MIN(Instances!G841:Instances!G841))</f>
        <v>0</v>
      </c>
      <c r="H841" s="1" cm="1">
        <f t="array" ref="H841">_xlfn.SWITCH($A$2,"average", AVERAGE(Instances!H841:Instances!H841),"median", MEDIAN(Instances!H841:Instances!H841),"min", MIN(Instances!H841:Instances!H841),"max", MAX(Instances!H841:Instances!H841),"diff", MAX(Instances!H841:Instances!H841)-MIN(Instances!H841:Instances!H841))</f>
        <v>0</v>
      </c>
      <c r="I841" s="1" cm="1">
        <f t="array" ref="I841">_xlfn.SWITCH($A$2,"average", AVERAGE(Instances!I841:Instances!I841),"median", MEDIAN(Instances!I841:Instances!I841),"min", MIN(Instances!I841:Instances!I841),"max", MAX(Instances!I841:Instances!I841),"diff", MAX(Instances!I841:Instances!I841)-MIN(Instances!I841:Instances!I841))</f>
        <v>0</v>
      </c>
      <c r="J841" s="1" cm="1">
        <f t="array" ref="J841">_xlfn.SWITCH($A$2,"average", AVERAGE(Instances!J841:Instances!J841),"median", MEDIAN(Instances!J841:Instances!J841),"min", MIN(Instances!J841:Instances!J841),"max", MAX(Instances!J841:Instances!J841),"diff", MAX(Instances!J841:Instances!J841)-MIN(Instances!J841:Instances!J841))</f>
        <v>0</v>
      </c>
      <c r="K841" s="1" cm="1">
        <f t="array" ref="K841">_xlfn.SWITCH($A$2,"average", AVERAGE(Instances!K841:Instances!K841),"median", MEDIAN(Instances!K841:Instances!K841),"min", MIN(Instances!K841:Instances!K841),"max", MAX(Instances!K841:Instances!K841),"diff", MAX(Instances!K841:Instances!K841)-MIN(Instances!K841:Instances!K841))</f>
        <v>0</v>
      </c>
      <c r="L841" s="1"/>
      <c r="M841" s="1" cm="1">
        <f t="array" ref="M841">_xlfn.SWITCH($A$2,"average", AVERAGE(Instances!M841:Instances!M841),"median", MEDIAN(Instances!M841:Instances!M841),"min", MIN(Instances!M841:Instances!M841),"max", MAX(Instances!M841:Instances!M841),"diff", MAX(Instances!M841:Instances!M841)-MIN(Instances!M841:Instances!M841))</f>
        <v>0</v>
      </c>
      <c r="N841" s="1" cm="1">
        <f t="array" ref="N841">_xlfn.SWITCH($A$2,"average", AVERAGE(Instances!N841:Instances!N841),"median", MEDIAN(Instances!N841:Instances!N841),"min", MIN(Instances!N841:Instances!N841),"max", MAX(Instances!N841:Instances!N841),"diff", MAX(Instances!N841:Instances!N841)-MIN(Instances!N841:Instances!N841))</f>
        <v>0</v>
      </c>
      <c r="O841" s="1"/>
      <c r="P841" s="1" cm="1">
        <f t="array" ref="P841">_xlfn.SWITCH($A$2,"average", AVERAGE(Instances!P841:Instances!P841),"median", MEDIAN(Instances!P841:Instances!P841),"min", MIN(Instances!P841:Instances!P841),"max", MAX(Instances!P841:Instances!P841),"diff", MAX(Instances!P841:Instances!P841)-MIN(Instances!P841:Instances!P841))</f>
        <v>0</v>
      </c>
      <c r="Q841" s="1" cm="1">
        <f t="array" ref="Q841">_xlfn.SWITCH($A$2,"average", AVERAGE(Instances!Q841:Instances!Q841),"median", MEDIAN(Instances!Q841:Instances!Q841),"min", MIN(Instances!Q841:Instances!Q841),"max", MAX(Instances!Q841:Instances!Q841),"diff", MAX(Instances!Q841:Instances!Q841)-MIN(Instances!Q841:Instances!Q841))</f>
        <v>0</v>
      </c>
      <c r="R841" s="1" cm="1">
        <f t="array" ref="R841">_xlfn.SWITCH($A$2,"average", AVERAGE(Instances!R841:Instances!R841),"median", MEDIAN(Instances!R841:Instances!R841),"min", MIN(Instances!R841:Instances!R841),"max", MAX(Instances!R841:Instances!R841),"diff", MAX(Instances!R841:Instances!R841)-MIN(Instances!R841:Instances!R841))</f>
        <v>0</v>
      </c>
      <c r="S841" s="1">
        <f>MIN($B841)</f>
        <v>0</v>
      </c>
      <c r="T841" s="1">
        <f>MIN($C841)</f>
        <v>0</v>
      </c>
      <c r="U841" s="1">
        <f>MIN($D841)</f>
        <v>0</v>
      </c>
      <c r="V841" s="1">
        <f>MIN($E841)</f>
        <v>0</v>
      </c>
      <c r="W841" s="1">
        <f>MIN($F841)</f>
        <v>0</v>
      </c>
      <c r="X841" s="1">
        <f>MIN($G841)</f>
        <v>0</v>
      </c>
      <c r="Y841" s="1">
        <f>MIN($H841)</f>
        <v>0</v>
      </c>
      <c r="Z841" s="1">
        <f>MIN($I841)</f>
        <v>0</v>
      </c>
      <c r="AA841" s="1">
        <f>MIN($J841)</f>
        <v>0</v>
      </c>
      <c r="AB841" s="1">
        <f>MIN($K841)</f>
        <v>0</v>
      </c>
      <c r="AC841" s="1">
        <f>MIN($M841)</f>
        <v>0</v>
      </c>
      <c r="AD841" s="1">
        <f>MIN($N841)</f>
        <v>0</v>
      </c>
      <c r="AE841" s="1">
        <f>MIN($P841)</f>
        <v>0</v>
      </c>
      <c r="AF841" s="1">
        <f>MIN($Q841)</f>
        <v>0</v>
      </c>
      <c r="AG841" s="1">
        <f>MIN($R841)</f>
        <v>0</v>
      </c>
      <c r="AH841" s="1">
        <f>MEDIAN($B841)</f>
        <v>0</v>
      </c>
      <c r="AI841" s="1">
        <f>MEDIAN($C841)</f>
        <v>0</v>
      </c>
      <c r="AJ841" s="1">
        <f>MEDIAN($D841)</f>
        <v>0</v>
      </c>
      <c r="AK841" s="1">
        <f>MEDIAN($E841)</f>
        <v>0</v>
      </c>
      <c r="AL841" s="1">
        <f>MEDIAN($F841)</f>
        <v>0</v>
      </c>
      <c r="AM841" s="1">
        <f>MEDIAN($G841)</f>
        <v>0</v>
      </c>
      <c r="AN841" s="1">
        <f>MEDIAN($H841)</f>
        <v>0</v>
      </c>
      <c r="AO841" s="1">
        <f>MEDIAN($I841)</f>
        <v>0</v>
      </c>
      <c r="AP841" s="1">
        <f>MEDIAN($J841)</f>
        <v>0</v>
      </c>
      <c r="AQ841" s="1">
        <f>MEDIAN($K841)</f>
        <v>0</v>
      </c>
      <c r="AR841" s="1">
        <f>MEDIAN($M841)</f>
        <v>0</v>
      </c>
      <c r="AS841" s="1">
        <f>MEDIAN($N841)</f>
        <v>0</v>
      </c>
      <c r="AT841" s="1">
        <f>MEDIAN($P841)</f>
        <v>0</v>
      </c>
      <c r="AU841" s="1">
        <f>MEDIAN($Q841)</f>
        <v>0</v>
      </c>
      <c r="AV841" s="1">
        <f>MEDIAN($R841)</f>
        <v>0</v>
      </c>
      <c r="AW841" s="1">
        <f>MAX($B841)</f>
        <v>0</v>
      </c>
      <c r="AX841" s="1">
        <f>MAX($C841)</f>
        <v>0</v>
      </c>
      <c r="AY841" s="1">
        <f>MAX($D841)</f>
        <v>0</v>
      </c>
      <c r="AZ841" s="1">
        <f>MAX($E841)</f>
        <v>0</v>
      </c>
      <c r="BA841" s="1">
        <f>MAX($F841)</f>
        <v>0</v>
      </c>
      <c r="BB841" s="1">
        <f>MAX($G841)</f>
        <v>0</v>
      </c>
      <c r="BC841" s="1">
        <f>MAX($H841)</f>
        <v>0</v>
      </c>
      <c r="BD841" s="1">
        <f>MAX($I841)</f>
        <v>0</v>
      </c>
      <c r="BE841" s="1">
        <f>MAX($J841)</f>
        <v>0</v>
      </c>
      <c r="BF841" s="1">
        <f>MAX($K841)</f>
        <v>0</v>
      </c>
      <c r="BG841" s="1">
        <f>MAX($M841)</f>
        <v>0</v>
      </c>
      <c r="BH841" s="1">
        <f>MAX($N841)</f>
        <v>0</v>
      </c>
      <c r="BI841" s="1">
        <f>MAX($P841)</f>
        <v>0</v>
      </c>
      <c r="BJ841" s="1">
        <f>MAX($Q841)</f>
        <v>0</v>
      </c>
      <c r="BK841" s="1">
        <f>MAX($R841)</f>
        <v>0</v>
      </c>
    </row>
    <row r="842" spans="1:63">
      <c r="A842" s="1" t="s">
        <v>356</v>
      </c>
      <c r="B842" s="1" cm="1">
        <f t="array" ref="B842">_xlfn.SWITCH($A$2,"average", AVERAGE(Instances!B842:Instances!B842),"median", MEDIAN(Instances!B842:Instances!B842),"min", MIN(Instances!B842:Instances!B842),"max", MAX(Instances!B842:Instances!B842),"diff", MAX(Instances!B842:Instances!B842)-MIN(Instances!B842:Instances!B842))</f>
        <v>0</v>
      </c>
      <c r="C842" s="1" cm="1">
        <f t="array" ref="C842">_xlfn.SWITCH($A$2,"average", AVERAGE(Instances!C842:Instances!C842),"median", MEDIAN(Instances!C842:Instances!C842),"min", MIN(Instances!C842:Instances!C842),"max", MAX(Instances!C842:Instances!C842),"diff", MAX(Instances!C842:Instances!C842)-MIN(Instances!C842:Instances!C842))</f>
        <v>0</v>
      </c>
      <c r="D842" s="1" cm="1">
        <f t="array" ref="D842">_xlfn.SWITCH($A$2,"average", AVERAGE(Instances!D842:Instances!D842),"median", MEDIAN(Instances!D842:Instances!D842),"min", MIN(Instances!D842:Instances!D842),"max", MAX(Instances!D842:Instances!D842),"diff", MAX(Instances!D842:Instances!D842)-MIN(Instances!D842:Instances!D842))</f>
        <v>0</v>
      </c>
      <c r="E842" s="1" cm="1">
        <f t="array" ref="E842">_xlfn.SWITCH($A$2,"average", AVERAGE(Instances!E842:Instances!E842),"median", MEDIAN(Instances!E842:Instances!E842),"min", MIN(Instances!E842:Instances!E842),"max", MAX(Instances!E842:Instances!E842),"diff", MAX(Instances!E842:Instances!E842)-MIN(Instances!E842:Instances!E842))</f>
        <v>0</v>
      </c>
      <c r="F842" s="1" cm="1">
        <f t="array" ref="F842">_xlfn.SWITCH($A$2,"average", AVERAGE(Instances!F842:Instances!F842),"median", MEDIAN(Instances!F842:Instances!F842),"min", MIN(Instances!F842:Instances!F842),"max", MAX(Instances!F842:Instances!F842),"diff", MAX(Instances!F842:Instances!F842)-MIN(Instances!F842:Instances!F842))</f>
        <v>0</v>
      </c>
      <c r="G842" s="1" cm="1">
        <f t="array" ref="G842">_xlfn.SWITCH($A$2,"average", AVERAGE(Instances!G842:Instances!G842),"median", MEDIAN(Instances!G842:Instances!G842),"min", MIN(Instances!G842:Instances!G842),"max", MAX(Instances!G842:Instances!G842),"diff", MAX(Instances!G842:Instances!G842)-MIN(Instances!G842:Instances!G842))</f>
        <v>0</v>
      </c>
      <c r="H842" s="1" cm="1">
        <f t="array" ref="H842">_xlfn.SWITCH($A$2,"average", AVERAGE(Instances!H842:Instances!H842),"median", MEDIAN(Instances!H842:Instances!H842),"min", MIN(Instances!H842:Instances!H842),"max", MAX(Instances!H842:Instances!H842),"diff", MAX(Instances!H842:Instances!H842)-MIN(Instances!H842:Instances!H842))</f>
        <v>0</v>
      </c>
      <c r="I842" s="1" cm="1">
        <f t="array" ref="I842">_xlfn.SWITCH($A$2,"average", AVERAGE(Instances!I842:Instances!I842),"median", MEDIAN(Instances!I842:Instances!I842),"min", MIN(Instances!I842:Instances!I842),"max", MAX(Instances!I842:Instances!I842),"diff", MAX(Instances!I842:Instances!I842)-MIN(Instances!I842:Instances!I842))</f>
        <v>0</v>
      </c>
      <c r="J842" s="1" cm="1">
        <f t="array" ref="J842">_xlfn.SWITCH($A$2,"average", AVERAGE(Instances!J842:Instances!J842),"median", MEDIAN(Instances!J842:Instances!J842),"min", MIN(Instances!J842:Instances!J842),"max", MAX(Instances!J842:Instances!J842),"diff", MAX(Instances!J842:Instances!J842)-MIN(Instances!J842:Instances!J842))</f>
        <v>0</v>
      </c>
      <c r="K842" s="1" cm="1">
        <f t="array" ref="K842">_xlfn.SWITCH($A$2,"average", AVERAGE(Instances!K842:Instances!K842),"median", MEDIAN(Instances!K842:Instances!K842),"min", MIN(Instances!K842:Instances!K842),"max", MAX(Instances!K842:Instances!K842),"diff", MAX(Instances!K842:Instances!K842)-MIN(Instances!K842:Instances!K842))</f>
        <v>0</v>
      </c>
      <c r="L842" s="1"/>
      <c r="M842" s="1" cm="1">
        <f t="array" ref="M842">_xlfn.SWITCH($A$2,"average", AVERAGE(Instances!M842:Instances!M842),"median", MEDIAN(Instances!M842:Instances!M842),"min", MIN(Instances!M842:Instances!M842),"max", MAX(Instances!M842:Instances!M842),"diff", MAX(Instances!M842:Instances!M842)-MIN(Instances!M842:Instances!M842))</f>
        <v>0</v>
      </c>
      <c r="N842" s="1" cm="1">
        <f t="array" ref="N842">_xlfn.SWITCH($A$2,"average", AVERAGE(Instances!N842:Instances!N842),"median", MEDIAN(Instances!N842:Instances!N842),"min", MIN(Instances!N842:Instances!N842),"max", MAX(Instances!N842:Instances!N842),"diff", MAX(Instances!N842:Instances!N842)-MIN(Instances!N842:Instances!N842))</f>
        <v>0</v>
      </c>
      <c r="O842" s="1"/>
      <c r="P842" s="1" cm="1">
        <f t="array" ref="P842">_xlfn.SWITCH($A$2,"average", AVERAGE(Instances!P842:Instances!P842),"median", MEDIAN(Instances!P842:Instances!P842),"min", MIN(Instances!P842:Instances!P842),"max", MAX(Instances!P842:Instances!P842),"diff", MAX(Instances!P842:Instances!P842)-MIN(Instances!P842:Instances!P842))</f>
        <v>0</v>
      </c>
      <c r="Q842" s="1" cm="1">
        <f t="array" ref="Q842">_xlfn.SWITCH($A$2,"average", AVERAGE(Instances!Q842:Instances!Q842),"median", MEDIAN(Instances!Q842:Instances!Q842),"min", MIN(Instances!Q842:Instances!Q842),"max", MAX(Instances!Q842:Instances!Q842),"diff", MAX(Instances!Q842:Instances!Q842)-MIN(Instances!Q842:Instances!Q842))</f>
        <v>0</v>
      </c>
      <c r="R842" s="1" cm="1">
        <f t="array" ref="R842">_xlfn.SWITCH($A$2,"average", AVERAGE(Instances!R842:Instances!R842),"median", MEDIAN(Instances!R842:Instances!R842),"min", MIN(Instances!R842:Instances!R842),"max", MAX(Instances!R842:Instances!R842),"diff", MAX(Instances!R842:Instances!R842)-MIN(Instances!R842:Instances!R842))</f>
        <v>0</v>
      </c>
      <c r="S842" s="1">
        <f>MIN($B842)</f>
        <v>0</v>
      </c>
      <c r="T842" s="1">
        <f>MIN($C842)</f>
        <v>0</v>
      </c>
      <c r="U842" s="1">
        <f>MIN($D842)</f>
        <v>0</v>
      </c>
      <c r="V842" s="1">
        <f>MIN($E842)</f>
        <v>0</v>
      </c>
      <c r="W842" s="1">
        <f>MIN($F842)</f>
        <v>0</v>
      </c>
      <c r="X842" s="1">
        <f>MIN($G842)</f>
        <v>0</v>
      </c>
      <c r="Y842" s="1">
        <f>MIN($H842)</f>
        <v>0</v>
      </c>
      <c r="Z842" s="1">
        <f>MIN($I842)</f>
        <v>0</v>
      </c>
      <c r="AA842" s="1">
        <f>MIN($J842)</f>
        <v>0</v>
      </c>
      <c r="AB842" s="1">
        <f>MIN($K842)</f>
        <v>0</v>
      </c>
      <c r="AC842" s="1">
        <f>MIN($M842)</f>
        <v>0</v>
      </c>
      <c r="AD842" s="1">
        <f>MIN($N842)</f>
        <v>0</v>
      </c>
      <c r="AE842" s="1">
        <f>MIN($P842)</f>
        <v>0</v>
      </c>
      <c r="AF842" s="1">
        <f>MIN($Q842)</f>
        <v>0</v>
      </c>
      <c r="AG842" s="1">
        <f>MIN($R842)</f>
        <v>0</v>
      </c>
      <c r="AH842" s="1">
        <f>MEDIAN($B842)</f>
        <v>0</v>
      </c>
      <c r="AI842" s="1">
        <f>MEDIAN($C842)</f>
        <v>0</v>
      </c>
      <c r="AJ842" s="1">
        <f>MEDIAN($D842)</f>
        <v>0</v>
      </c>
      <c r="AK842" s="1">
        <f>MEDIAN($E842)</f>
        <v>0</v>
      </c>
      <c r="AL842" s="1">
        <f>MEDIAN($F842)</f>
        <v>0</v>
      </c>
      <c r="AM842" s="1">
        <f>MEDIAN($G842)</f>
        <v>0</v>
      </c>
      <c r="AN842" s="1">
        <f>MEDIAN($H842)</f>
        <v>0</v>
      </c>
      <c r="AO842" s="1">
        <f>MEDIAN($I842)</f>
        <v>0</v>
      </c>
      <c r="AP842" s="1">
        <f>MEDIAN($J842)</f>
        <v>0</v>
      </c>
      <c r="AQ842" s="1">
        <f>MEDIAN($K842)</f>
        <v>0</v>
      </c>
      <c r="AR842" s="1">
        <f>MEDIAN($M842)</f>
        <v>0</v>
      </c>
      <c r="AS842" s="1">
        <f>MEDIAN($N842)</f>
        <v>0</v>
      </c>
      <c r="AT842" s="1">
        <f>MEDIAN($P842)</f>
        <v>0</v>
      </c>
      <c r="AU842" s="1">
        <f>MEDIAN($Q842)</f>
        <v>0</v>
      </c>
      <c r="AV842" s="1">
        <f>MEDIAN($R842)</f>
        <v>0</v>
      </c>
      <c r="AW842" s="1">
        <f>MAX($B842)</f>
        <v>0</v>
      </c>
      <c r="AX842" s="1">
        <f>MAX($C842)</f>
        <v>0</v>
      </c>
      <c r="AY842" s="1">
        <f>MAX($D842)</f>
        <v>0</v>
      </c>
      <c r="AZ842" s="1">
        <f>MAX($E842)</f>
        <v>0</v>
      </c>
      <c r="BA842" s="1">
        <f>MAX($F842)</f>
        <v>0</v>
      </c>
      <c r="BB842" s="1">
        <f>MAX($G842)</f>
        <v>0</v>
      </c>
      <c r="BC842" s="1">
        <f>MAX($H842)</f>
        <v>0</v>
      </c>
      <c r="BD842" s="1">
        <f>MAX($I842)</f>
        <v>0</v>
      </c>
      <c r="BE842" s="1">
        <f>MAX($J842)</f>
        <v>0</v>
      </c>
      <c r="BF842" s="1">
        <f>MAX($K842)</f>
        <v>0</v>
      </c>
      <c r="BG842" s="1">
        <f>MAX($M842)</f>
        <v>0</v>
      </c>
      <c r="BH842" s="1">
        <f>MAX($N842)</f>
        <v>0</v>
      </c>
      <c r="BI842" s="1">
        <f>MAX($P842)</f>
        <v>0</v>
      </c>
      <c r="BJ842" s="1">
        <f>MAX($Q842)</f>
        <v>0</v>
      </c>
      <c r="BK842" s="1">
        <f>MAX($R842)</f>
        <v>0</v>
      </c>
    </row>
    <row r="843" spans="1:63">
      <c r="A843" s="1" t="s">
        <v>357</v>
      </c>
      <c r="B843" s="1" cm="1">
        <f t="array" ref="B843">_xlfn.SWITCH($A$2,"average", AVERAGE(Instances!B843:Instances!B843),"median", MEDIAN(Instances!B843:Instances!B843),"min", MIN(Instances!B843:Instances!B843),"max", MAX(Instances!B843:Instances!B843),"diff", MAX(Instances!B843:Instances!B843)-MIN(Instances!B843:Instances!B843))</f>
        <v>0</v>
      </c>
      <c r="C843" s="1" cm="1">
        <f t="array" ref="C843">_xlfn.SWITCH($A$2,"average", AVERAGE(Instances!C843:Instances!C843),"median", MEDIAN(Instances!C843:Instances!C843),"min", MIN(Instances!C843:Instances!C843),"max", MAX(Instances!C843:Instances!C843),"diff", MAX(Instances!C843:Instances!C843)-MIN(Instances!C843:Instances!C843))</f>
        <v>0</v>
      </c>
      <c r="D843" s="1" cm="1">
        <f t="array" ref="D843">_xlfn.SWITCH($A$2,"average", AVERAGE(Instances!D843:Instances!D843),"median", MEDIAN(Instances!D843:Instances!D843),"min", MIN(Instances!D843:Instances!D843),"max", MAX(Instances!D843:Instances!D843),"diff", MAX(Instances!D843:Instances!D843)-MIN(Instances!D843:Instances!D843))</f>
        <v>0</v>
      </c>
      <c r="E843" s="1" cm="1">
        <f t="array" ref="E843">_xlfn.SWITCH($A$2,"average", AVERAGE(Instances!E843:Instances!E843),"median", MEDIAN(Instances!E843:Instances!E843),"min", MIN(Instances!E843:Instances!E843),"max", MAX(Instances!E843:Instances!E843),"diff", MAX(Instances!E843:Instances!E843)-MIN(Instances!E843:Instances!E843))</f>
        <v>0</v>
      </c>
      <c r="F843" s="1" cm="1">
        <f t="array" ref="F843">_xlfn.SWITCH($A$2,"average", AVERAGE(Instances!F843:Instances!F843),"median", MEDIAN(Instances!F843:Instances!F843),"min", MIN(Instances!F843:Instances!F843),"max", MAX(Instances!F843:Instances!F843),"diff", MAX(Instances!F843:Instances!F843)-MIN(Instances!F843:Instances!F843))</f>
        <v>0</v>
      </c>
      <c r="G843" s="1" cm="1">
        <f t="array" ref="G843">_xlfn.SWITCH($A$2,"average", AVERAGE(Instances!G843:Instances!G843),"median", MEDIAN(Instances!G843:Instances!G843),"min", MIN(Instances!G843:Instances!G843),"max", MAX(Instances!G843:Instances!G843),"diff", MAX(Instances!G843:Instances!G843)-MIN(Instances!G843:Instances!G843))</f>
        <v>0</v>
      </c>
      <c r="H843" s="1" cm="1">
        <f t="array" ref="H843">_xlfn.SWITCH($A$2,"average", AVERAGE(Instances!H843:Instances!H843),"median", MEDIAN(Instances!H843:Instances!H843),"min", MIN(Instances!H843:Instances!H843),"max", MAX(Instances!H843:Instances!H843),"diff", MAX(Instances!H843:Instances!H843)-MIN(Instances!H843:Instances!H843))</f>
        <v>0</v>
      </c>
      <c r="I843" s="1" cm="1">
        <f t="array" ref="I843">_xlfn.SWITCH($A$2,"average", AVERAGE(Instances!I843:Instances!I843),"median", MEDIAN(Instances!I843:Instances!I843),"min", MIN(Instances!I843:Instances!I843),"max", MAX(Instances!I843:Instances!I843),"diff", MAX(Instances!I843:Instances!I843)-MIN(Instances!I843:Instances!I843))</f>
        <v>0</v>
      </c>
      <c r="J843" s="1" cm="1">
        <f t="array" ref="J843">_xlfn.SWITCH($A$2,"average", AVERAGE(Instances!J843:Instances!J843),"median", MEDIAN(Instances!J843:Instances!J843),"min", MIN(Instances!J843:Instances!J843),"max", MAX(Instances!J843:Instances!J843),"diff", MAX(Instances!J843:Instances!J843)-MIN(Instances!J843:Instances!J843))</f>
        <v>0</v>
      </c>
      <c r="K843" s="1" cm="1">
        <f t="array" ref="K843">_xlfn.SWITCH($A$2,"average", AVERAGE(Instances!K843:Instances!K843),"median", MEDIAN(Instances!K843:Instances!K843),"min", MIN(Instances!K843:Instances!K843),"max", MAX(Instances!K843:Instances!K843),"diff", MAX(Instances!K843:Instances!K843)-MIN(Instances!K843:Instances!K843))</f>
        <v>0</v>
      </c>
      <c r="L843" s="1"/>
      <c r="M843" s="1" cm="1">
        <f t="array" ref="M843">_xlfn.SWITCH($A$2,"average", AVERAGE(Instances!M843:Instances!M843),"median", MEDIAN(Instances!M843:Instances!M843),"min", MIN(Instances!M843:Instances!M843),"max", MAX(Instances!M843:Instances!M843),"diff", MAX(Instances!M843:Instances!M843)-MIN(Instances!M843:Instances!M843))</f>
        <v>0</v>
      </c>
      <c r="N843" s="1" cm="1">
        <f t="array" ref="N843">_xlfn.SWITCH($A$2,"average", AVERAGE(Instances!N843:Instances!N843),"median", MEDIAN(Instances!N843:Instances!N843),"min", MIN(Instances!N843:Instances!N843),"max", MAX(Instances!N843:Instances!N843),"diff", MAX(Instances!N843:Instances!N843)-MIN(Instances!N843:Instances!N843))</f>
        <v>0</v>
      </c>
      <c r="O843" s="1"/>
      <c r="P843" s="1" cm="1">
        <f t="array" ref="P843">_xlfn.SWITCH($A$2,"average", AVERAGE(Instances!P843:Instances!P843),"median", MEDIAN(Instances!P843:Instances!P843),"min", MIN(Instances!P843:Instances!P843),"max", MAX(Instances!P843:Instances!P843),"diff", MAX(Instances!P843:Instances!P843)-MIN(Instances!P843:Instances!P843))</f>
        <v>0</v>
      </c>
      <c r="Q843" s="1" cm="1">
        <f t="array" ref="Q843">_xlfn.SWITCH($A$2,"average", AVERAGE(Instances!Q843:Instances!Q843),"median", MEDIAN(Instances!Q843:Instances!Q843),"min", MIN(Instances!Q843:Instances!Q843),"max", MAX(Instances!Q843:Instances!Q843),"diff", MAX(Instances!Q843:Instances!Q843)-MIN(Instances!Q843:Instances!Q843))</f>
        <v>0</v>
      </c>
      <c r="R843" s="1" cm="1">
        <f t="array" ref="R843">_xlfn.SWITCH($A$2,"average", AVERAGE(Instances!R843:Instances!R843),"median", MEDIAN(Instances!R843:Instances!R843),"min", MIN(Instances!R843:Instances!R843),"max", MAX(Instances!R843:Instances!R843),"diff", MAX(Instances!R843:Instances!R843)-MIN(Instances!R843:Instances!R843))</f>
        <v>0</v>
      </c>
      <c r="S843" s="1">
        <f>MIN($B843)</f>
        <v>0</v>
      </c>
      <c r="T843" s="1">
        <f>MIN($C843)</f>
        <v>0</v>
      </c>
      <c r="U843" s="1">
        <f>MIN($D843)</f>
        <v>0</v>
      </c>
      <c r="V843" s="1">
        <f>MIN($E843)</f>
        <v>0</v>
      </c>
      <c r="W843" s="1">
        <f>MIN($F843)</f>
        <v>0</v>
      </c>
      <c r="X843" s="1">
        <f>MIN($G843)</f>
        <v>0</v>
      </c>
      <c r="Y843" s="1">
        <f>MIN($H843)</f>
        <v>0</v>
      </c>
      <c r="Z843" s="1">
        <f>MIN($I843)</f>
        <v>0</v>
      </c>
      <c r="AA843" s="1">
        <f>MIN($J843)</f>
        <v>0</v>
      </c>
      <c r="AB843" s="1">
        <f>MIN($K843)</f>
        <v>0</v>
      </c>
      <c r="AC843" s="1">
        <f>MIN($M843)</f>
        <v>0</v>
      </c>
      <c r="AD843" s="1">
        <f>MIN($N843)</f>
        <v>0</v>
      </c>
      <c r="AE843" s="1">
        <f>MIN($P843)</f>
        <v>0</v>
      </c>
      <c r="AF843" s="1">
        <f>MIN($Q843)</f>
        <v>0</v>
      </c>
      <c r="AG843" s="1">
        <f>MIN($R843)</f>
        <v>0</v>
      </c>
      <c r="AH843" s="1">
        <f>MEDIAN($B843)</f>
        <v>0</v>
      </c>
      <c r="AI843" s="1">
        <f>MEDIAN($C843)</f>
        <v>0</v>
      </c>
      <c r="AJ843" s="1">
        <f>MEDIAN($D843)</f>
        <v>0</v>
      </c>
      <c r="AK843" s="1">
        <f>MEDIAN($E843)</f>
        <v>0</v>
      </c>
      <c r="AL843" s="1">
        <f>MEDIAN($F843)</f>
        <v>0</v>
      </c>
      <c r="AM843" s="1">
        <f>MEDIAN($G843)</f>
        <v>0</v>
      </c>
      <c r="AN843" s="1">
        <f>MEDIAN($H843)</f>
        <v>0</v>
      </c>
      <c r="AO843" s="1">
        <f>MEDIAN($I843)</f>
        <v>0</v>
      </c>
      <c r="AP843" s="1">
        <f>MEDIAN($J843)</f>
        <v>0</v>
      </c>
      <c r="AQ843" s="1">
        <f>MEDIAN($K843)</f>
        <v>0</v>
      </c>
      <c r="AR843" s="1">
        <f>MEDIAN($M843)</f>
        <v>0</v>
      </c>
      <c r="AS843" s="1">
        <f>MEDIAN($N843)</f>
        <v>0</v>
      </c>
      <c r="AT843" s="1">
        <f>MEDIAN($P843)</f>
        <v>0</v>
      </c>
      <c r="AU843" s="1">
        <f>MEDIAN($Q843)</f>
        <v>0</v>
      </c>
      <c r="AV843" s="1">
        <f>MEDIAN($R843)</f>
        <v>0</v>
      </c>
      <c r="AW843" s="1">
        <f>MAX($B843)</f>
        <v>0</v>
      </c>
      <c r="AX843" s="1">
        <f>MAX($C843)</f>
        <v>0</v>
      </c>
      <c r="AY843" s="1">
        <f>MAX($D843)</f>
        <v>0</v>
      </c>
      <c r="AZ843" s="1">
        <f>MAX($E843)</f>
        <v>0</v>
      </c>
      <c r="BA843" s="1">
        <f>MAX($F843)</f>
        <v>0</v>
      </c>
      <c r="BB843" s="1">
        <f>MAX($G843)</f>
        <v>0</v>
      </c>
      <c r="BC843" s="1">
        <f>MAX($H843)</f>
        <v>0</v>
      </c>
      <c r="BD843" s="1">
        <f>MAX($I843)</f>
        <v>0</v>
      </c>
      <c r="BE843" s="1">
        <f>MAX($J843)</f>
        <v>0</v>
      </c>
      <c r="BF843" s="1">
        <f>MAX($K843)</f>
        <v>0</v>
      </c>
      <c r="BG843" s="1">
        <f>MAX($M843)</f>
        <v>0</v>
      </c>
      <c r="BH843" s="1">
        <f>MAX($N843)</f>
        <v>0</v>
      </c>
      <c r="BI843" s="1">
        <f>MAX($P843)</f>
        <v>0</v>
      </c>
      <c r="BJ843" s="1">
        <f>MAX($Q843)</f>
        <v>0</v>
      </c>
      <c r="BK843" s="1">
        <f>MAX($R843)</f>
        <v>0</v>
      </c>
    </row>
    <row r="844" spans="1:63">
      <c r="A844" s="1" t="s">
        <v>358</v>
      </c>
      <c r="B844" s="1" cm="1">
        <f t="array" ref="B844">_xlfn.SWITCH($A$2,"average", AVERAGE(Instances!B844:Instances!B844),"median", MEDIAN(Instances!B844:Instances!B844),"min", MIN(Instances!B844:Instances!B844),"max", MAX(Instances!B844:Instances!B844),"diff", MAX(Instances!B844:Instances!B844)-MIN(Instances!B844:Instances!B844))</f>
        <v>0</v>
      </c>
      <c r="C844" s="1" cm="1">
        <f t="array" ref="C844">_xlfn.SWITCH($A$2,"average", AVERAGE(Instances!C844:Instances!C844),"median", MEDIAN(Instances!C844:Instances!C844),"min", MIN(Instances!C844:Instances!C844),"max", MAX(Instances!C844:Instances!C844),"diff", MAX(Instances!C844:Instances!C844)-MIN(Instances!C844:Instances!C844))</f>
        <v>0</v>
      </c>
      <c r="D844" s="1" cm="1">
        <f t="array" ref="D844">_xlfn.SWITCH($A$2,"average", AVERAGE(Instances!D844:Instances!D844),"median", MEDIAN(Instances!D844:Instances!D844),"min", MIN(Instances!D844:Instances!D844),"max", MAX(Instances!D844:Instances!D844),"diff", MAX(Instances!D844:Instances!D844)-MIN(Instances!D844:Instances!D844))</f>
        <v>0</v>
      </c>
      <c r="E844" s="1" cm="1">
        <f t="array" ref="E844">_xlfn.SWITCH($A$2,"average", AVERAGE(Instances!E844:Instances!E844),"median", MEDIAN(Instances!E844:Instances!E844),"min", MIN(Instances!E844:Instances!E844),"max", MAX(Instances!E844:Instances!E844),"diff", MAX(Instances!E844:Instances!E844)-MIN(Instances!E844:Instances!E844))</f>
        <v>0</v>
      </c>
      <c r="F844" s="1" cm="1">
        <f t="array" ref="F844">_xlfn.SWITCH($A$2,"average", AVERAGE(Instances!F844:Instances!F844),"median", MEDIAN(Instances!F844:Instances!F844),"min", MIN(Instances!F844:Instances!F844),"max", MAX(Instances!F844:Instances!F844),"diff", MAX(Instances!F844:Instances!F844)-MIN(Instances!F844:Instances!F844))</f>
        <v>0</v>
      </c>
      <c r="G844" s="1" cm="1">
        <f t="array" ref="G844">_xlfn.SWITCH($A$2,"average", AVERAGE(Instances!G844:Instances!G844),"median", MEDIAN(Instances!G844:Instances!G844),"min", MIN(Instances!G844:Instances!G844),"max", MAX(Instances!G844:Instances!G844),"diff", MAX(Instances!G844:Instances!G844)-MIN(Instances!G844:Instances!G844))</f>
        <v>0</v>
      </c>
      <c r="H844" s="1" cm="1">
        <f t="array" ref="H844">_xlfn.SWITCH($A$2,"average", AVERAGE(Instances!H844:Instances!H844),"median", MEDIAN(Instances!H844:Instances!H844),"min", MIN(Instances!H844:Instances!H844),"max", MAX(Instances!H844:Instances!H844),"diff", MAX(Instances!H844:Instances!H844)-MIN(Instances!H844:Instances!H844))</f>
        <v>0</v>
      </c>
      <c r="I844" s="1" cm="1">
        <f t="array" ref="I844">_xlfn.SWITCH($A$2,"average", AVERAGE(Instances!I844:Instances!I844),"median", MEDIAN(Instances!I844:Instances!I844),"min", MIN(Instances!I844:Instances!I844),"max", MAX(Instances!I844:Instances!I844),"diff", MAX(Instances!I844:Instances!I844)-MIN(Instances!I844:Instances!I844))</f>
        <v>0</v>
      </c>
      <c r="J844" s="1" cm="1">
        <f t="array" ref="J844">_xlfn.SWITCH($A$2,"average", AVERAGE(Instances!J844:Instances!J844),"median", MEDIAN(Instances!J844:Instances!J844),"min", MIN(Instances!J844:Instances!J844),"max", MAX(Instances!J844:Instances!J844),"diff", MAX(Instances!J844:Instances!J844)-MIN(Instances!J844:Instances!J844))</f>
        <v>0</v>
      </c>
      <c r="K844" s="1" cm="1">
        <f t="array" ref="K844">_xlfn.SWITCH($A$2,"average", AVERAGE(Instances!K844:Instances!K844),"median", MEDIAN(Instances!K844:Instances!K844),"min", MIN(Instances!K844:Instances!K844),"max", MAX(Instances!K844:Instances!K844),"diff", MAX(Instances!K844:Instances!K844)-MIN(Instances!K844:Instances!K844))</f>
        <v>0</v>
      </c>
      <c r="L844" s="1"/>
      <c r="M844" s="1" cm="1">
        <f t="array" ref="M844">_xlfn.SWITCH($A$2,"average", AVERAGE(Instances!M844:Instances!M844),"median", MEDIAN(Instances!M844:Instances!M844),"min", MIN(Instances!M844:Instances!M844),"max", MAX(Instances!M844:Instances!M844),"diff", MAX(Instances!M844:Instances!M844)-MIN(Instances!M844:Instances!M844))</f>
        <v>0</v>
      </c>
      <c r="N844" s="1" cm="1">
        <f t="array" ref="N844">_xlfn.SWITCH($A$2,"average", AVERAGE(Instances!N844:Instances!N844),"median", MEDIAN(Instances!N844:Instances!N844),"min", MIN(Instances!N844:Instances!N844),"max", MAX(Instances!N844:Instances!N844),"diff", MAX(Instances!N844:Instances!N844)-MIN(Instances!N844:Instances!N844))</f>
        <v>0</v>
      </c>
      <c r="O844" s="1"/>
      <c r="P844" s="1" cm="1">
        <f t="array" ref="P844">_xlfn.SWITCH($A$2,"average", AVERAGE(Instances!P844:Instances!P844),"median", MEDIAN(Instances!P844:Instances!P844),"min", MIN(Instances!P844:Instances!P844),"max", MAX(Instances!P844:Instances!P844),"diff", MAX(Instances!P844:Instances!P844)-MIN(Instances!P844:Instances!P844))</f>
        <v>0</v>
      </c>
      <c r="Q844" s="1" cm="1">
        <f t="array" ref="Q844">_xlfn.SWITCH($A$2,"average", AVERAGE(Instances!Q844:Instances!Q844),"median", MEDIAN(Instances!Q844:Instances!Q844),"min", MIN(Instances!Q844:Instances!Q844),"max", MAX(Instances!Q844:Instances!Q844),"diff", MAX(Instances!Q844:Instances!Q844)-MIN(Instances!Q844:Instances!Q844))</f>
        <v>0</v>
      </c>
      <c r="R844" s="1" cm="1">
        <f t="array" ref="R844">_xlfn.SWITCH($A$2,"average", AVERAGE(Instances!R844:Instances!R844),"median", MEDIAN(Instances!R844:Instances!R844),"min", MIN(Instances!R844:Instances!R844),"max", MAX(Instances!R844:Instances!R844),"diff", MAX(Instances!R844:Instances!R844)-MIN(Instances!R844:Instances!R844))</f>
        <v>0</v>
      </c>
      <c r="S844" s="1">
        <f>MIN($B844)</f>
        <v>0</v>
      </c>
      <c r="T844" s="1">
        <f>MIN($C844)</f>
        <v>0</v>
      </c>
      <c r="U844" s="1">
        <f>MIN($D844)</f>
        <v>0</v>
      </c>
      <c r="V844" s="1">
        <f>MIN($E844)</f>
        <v>0</v>
      </c>
      <c r="W844" s="1">
        <f>MIN($F844)</f>
        <v>0</v>
      </c>
      <c r="X844" s="1">
        <f>MIN($G844)</f>
        <v>0</v>
      </c>
      <c r="Y844" s="1">
        <f>MIN($H844)</f>
        <v>0</v>
      </c>
      <c r="Z844" s="1">
        <f>MIN($I844)</f>
        <v>0</v>
      </c>
      <c r="AA844" s="1">
        <f>MIN($J844)</f>
        <v>0</v>
      </c>
      <c r="AB844" s="1">
        <f>MIN($K844)</f>
        <v>0</v>
      </c>
      <c r="AC844" s="1">
        <f>MIN($M844)</f>
        <v>0</v>
      </c>
      <c r="AD844" s="1">
        <f>MIN($N844)</f>
        <v>0</v>
      </c>
      <c r="AE844" s="1">
        <f>MIN($P844)</f>
        <v>0</v>
      </c>
      <c r="AF844" s="1">
        <f>MIN($Q844)</f>
        <v>0</v>
      </c>
      <c r="AG844" s="1">
        <f>MIN($R844)</f>
        <v>0</v>
      </c>
      <c r="AH844" s="1">
        <f>MEDIAN($B844)</f>
        <v>0</v>
      </c>
      <c r="AI844" s="1">
        <f>MEDIAN($C844)</f>
        <v>0</v>
      </c>
      <c r="AJ844" s="1">
        <f>MEDIAN($D844)</f>
        <v>0</v>
      </c>
      <c r="AK844" s="1">
        <f>MEDIAN($E844)</f>
        <v>0</v>
      </c>
      <c r="AL844" s="1">
        <f>MEDIAN($F844)</f>
        <v>0</v>
      </c>
      <c r="AM844" s="1">
        <f>MEDIAN($G844)</f>
        <v>0</v>
      </c>
      <c r="AN844" s="1">
        <f>MEDIAN($H844)</f>
        <v>0</v>
      </c>
      <c r="AO844" s="1">
        <f>MEDIAN($I844)</f>
        <v>0</v>
      </c>
      <c r="AP844" s="1">
        <f>MEDIAN($J844)</f>
        <v>0</v>
      </c>
      <c r="AQ844" s="1">
        <f>MEDIAN($K844)</f>
        <v>0</v>
      </c>
      <c r="AR844" s="1">
        <f>MEDIAN($M844)</f>
        <v>0</v>
      </c>
      <c r="AS844" s="1">
        <f>MEDIAN($N844)</f>
        <v>0</v>
      </c>
      <c r="AT844" s="1">
        <f>MEDIAN($P844)</f>
        <v>0</v>
      </c>
      <c r="AU844" s="1">
        <f>MEDIAN($Q844)</f>
        <v>0</v>
      </c>
      <c r="AV844" s="1">
        <f>MEDIAN($R844)</f>
        <v>0</v>
      </c>
      <c r="AW844" s="1">
        <f>MAX($B844)</f>
        <v>0</v>
      </c>
      <c r="AX844" s="1">
        <f>MAX($C844)</f>
        <v>0</v>
      </c>
      <c r="AY844" s="1">
        <f>MAX($D844)</f>
        <v>0</v>
      </c>
      <c r="AZ844" s="1">
        <f>MAX($E844)</f>
        <v>0</v>
      </c>
      <c r="BA844" s="1">
        <f>MAX($F844)</f>
        <v>0</v>
      </c>
      <c r="BB844" s="1">
        <f>MAX($G844)</f>
        <v>0</v>
      </c>
      <c r="BC844" s="1">
        <f>MAX($H844)</f>
        <v>0</v>
      </c>
      <c r="BD844" s="1">
        <f>MAX($I844)</f>
        <v>0</v>
      </c>
      <c r="BE844" s="1">
        <f>MAX($J844)</f>
        <v>0</v>
      </c>
      <c r="BF844" s="1">
        <f>MAX($K844)</f>
        <v>0</v>
      </c>
      <c r="BG844" s="1">
        <f>MAX($M844)</f>
        <v>0</v>
      </c>
      <c r="BH844" s="1">
        <f>MAX($N844)</f>
        <v>0</v>
      </c>
      <c r="BI844" s="1">
        <f>MAX($P844)</f>
        <v>0</v>
      </c>
      <c r="BJ844" s="1">
        <f>MAX($Q844)</f>
        <v>0</v>
      </c>
      <c r="BK844" s="1">
        <f>MAX($R844)</f>
        <v>0</v>
      </c>
    </row>
    <row r="845" spans="1:63">
      <c r="A845" s="1" t="s">
        <v>359</v>
      </c>
      <c r="B845" s="1" cm="1">
        <f t="array" ref="B845">_xlfn.SWITCH($A$2,"average", AVERAGE(Instances!B845:Instances!B845),"median", MEDIAN(Instances!B845:Instances!B845),"min", MIN(Instances!B845:Instances!B845),"max", MAX(Instances!B845:Instances!B845),"diff", MAX(Instances!B845:Instances!B845)-MIN(Instances!B845:Instances!B845))</f>
        <v>0</v>
      </c>
      <c r="C845" s="1" cm="1">
        <f t="array" ref="C845">_xlfn.SWITCH($A$2,"average", AVERAGE(Instances!C845:Instances!C845),"median", MEDIAN(Instances!C845:Instances!C845),"min", MIN(Instances!C845:Instances!C845),"max", MAX(Instances!C845:Instances!C845),"diff", MAX(Instances!C845:Instances!C845)-MIN(Instances!C845:Instances!C845))</f>
        <v>0</v>
      </c>
      <c r="D845" s="1" cm="1">
        <f t="array" ref="D845">_xlfn.SWITCH($A$2,"average", AVERAGE(Instances!D845:Instances!D845),"median", MEDIAN(Instances!D845:Instances!D845),"min", MIN(Instances!D845:Instances!D845),"max", MAX(Instances!D845:Instances!D845),"diff", MAX(Instances!D845:Instances!D845)-MIN(Instances!D845:Instances!D845))</f>
        <v>0</v>
      </c>
      <c r="E845" s="1" cm="1">
        <f t="array" ref="E845">_xlfn.SWITCH($A$2,"average", AVERAGE(Instances!E845:Instances!E845),"median", MEDIAN(Instances!E845:Instances!E845),"min", MIN(Instances!E845:Instances!E845),"max", MAX(Instances!E845:Instances!E845),"diff", MAX(Instances!E845:Instances!E845)-MIN(Instances!E845:Instances!E845))</f>
        <v>0</v>
      </c>
      <c r="F845" s="1" cm="1">
        <f t="array" ref="F845">_xlfn.SWITCH($A$2,"average", AVERAGE(Instances!F845:Instances!F845),"median", MEDIAN(Instances!F845:Instances!F845),"min", MIN(Instances!F845:Instances!F845),"max", MAX(Instances!F845:Instances!F845),"diff", MAX(Instances!F845:Instances!F845)-MIN(Instances!F845:Instances!F845))</f>
        <v>0</v>
      </c>
      <c r="G845" s="1" cm="1">
        <f t="array" ref="G845">_xlfn.SWITCH($A$2,"average", AVERAGE(Instances!G845:Instances!G845),"median", MEDIAN(Instances!G845:Instances!G845),"min", MIN(Instances!G845:Instances!G845),"max", MAX(Instances!G845:Instances!G845),"diff", MAX(Instances!G845:Instances!G845)-MIN(Instances!G845:Instances!G845))</f>
        <v>0</v>
      </c>
      <c r="H845" s="1" cm="1">
        <f t="array" ref="H845">_xlfn.SWITCH($A$2,"average", AVERAGE(Instances!H845:Instances!H845),"median", MEDIAN(Instances!H845:Instances!H845),"min", MIN(Instances!H845:Instances!H845),"max", MAX(Instances!H845:Instances!H845),"diff", MAX(Instances!H845:Instances!H845)-MIN(Instances!H845:Instances!H845))</f>
        <v>0</v>
      </c>
      <c r="I845" s="1" cm="1">
        <f t="array" ref="I845">_xlfn.SWITCH($A$2,"average", AVERAGE(Instances!I845:Instances!I845),"median", MEDIAN(Instances!I845:Instances!I845),"min", MIN(Instances!I845:Instances!I845),"max", MAX(Instances!I845:Instances!I845),"diff", MAX(Instances!I845:Instances!I845)-MIN(Instances!I845:Instances!I845))</f>
        <v>0</v>
      </c>
      <c r="J845" s="1" cm="1">
        <f t="array" ref="J845">_xlfn.SWITCH($A$2,"average", AVERAGE(Instances!J845:Instances!J845),"median", MEDIAN(Instances!J845:Instances!J845),"min", MIN(Instances!J845:Instances!J845),"max", MAX(Instances!J845:Instances!J845),"diff", MAX(Instances!J845:Instances!J845)-MIN(Instances!J845:Instances!J845))</f>
        <v>0</v>
      </c>
      <c r="K845" s="1" cm="1">
        <f t="array" ref="K845">_xlfn.SWITCH($A$2,"average", AVERAGE(Instances!K845:Instances!K845),"median", MEDIAN(Instances!K845:Instances!K845),"min", MIN(Instances!K845:Instances!K845),"max", MAX(Instances!K845:Instances!K845),"diff", MAX(Instances!K845:Instances!K845)-MIN(Instances!K845:Instances!K845))</f>
        <v>0</v>
      </c>
      <c r="L845" s="1"/>
      <c r="M845" s="1" cm="1">
        <f t="array" ref="M845">_xlfn.SWITCH($A$2,"average", AVERAGE(Instances!M845:Instances!M845),"median", MEDIAN(Instances!M845:Instances!M845),"min", MIN(Instances!M845:Instances!M845),"max", MAX(Instances!M845:Instances!M845),"diff", MAX(Instances!M845:Instances!M845)-MIN(Instances!M845:Instances!M845))</f>
        <v>0</v>
      </c>
      <c r="N845" s="1" cm="1">
        <f t="array" ref="N845">_xlfn.SWITCH($A$2,"average", AVERAGE(Instances!N845:Instances!N845),"median", MEDIAN(Instances!N845:Instances!N845),"min", MIN(Instances!N845:Instances!N845),"max", MAX(Instances!N845:Instances!N845),"diff", MAX(Instances!N845:Instances!N845)-MIN(Instances!N845:Instances!N845))</f>
        <v>0</v>
      </c>
      <c r="O845" s="1"/>
      <c r="P845" s="1" cm="1">
        <f t="array" ref="P845">_xlfn.SWITCH($A$2,"average", AVERAGE(Instances!P845:Instances!P845),"median", MEDIAN(Instances!P845:Instances!P845),"min", MIN(Instances!P845:Instances!P845),"max", MAX(Instances!P845:Instances!P845),"diff", MAX(Instances!P845:Instances!P845)-MIN(Instances!P845:Instances!P845))</f>
        <v>0</v>
      </c>
      <c r="Q845" s="1" cm="1">
        <f t="array" ref="Q845">_xlfn.SWITCH($A$2,"average", AVERAGE(Instances!Q845:Instances!Q845),"median", MEDIAN(Instances!Q845:Instances!Q845),"min", MIN(Instances!Q845:Instances!Q845),"max", MAX(Instances!Q845:Instances!Q845),"diff", MAX(Instances!Q845:Instances!Q845)-MIN(Instances!Q845:Instances!Q845))</f>
        <v>0</v>
      </c>
      <c r="R845" s="1" cm="1">
        <f t="array" ref="R845">_xlfn.SWITCH($A$2,"average", AVERAGE(Instances!R845:Instances!R845),"median", MEDIAN(Instances!R845:Instances!R845),"min", MIN(Instances!R845:Instances!R845),"max", MAX(Instances!R845:Instances!R845),"diff", MAX(Instances!R845:Instances!R845)-MIN(Instances!R845:Instances!R845))</f>
        <v>0</v>
      </c>
      <c r="S845" s="1">
        <f>MIN($B845)</f>
        <v>0</v>
      </c>
      <c r="T845" s="1">
        <f>MIN($C845)</f>
        <v>0</v>
      </c>
      <c r="U845" s="1">
        <f>MIN($D845)</f>
        <v>0</v>
      </c>
      <c r="V845" s="1">
        <f>MIN($E845)</f>
        <v>0</v>
      </c>
      <c r="W845" s="1">
        <f>MIN($F845)</f>
        <v>0</v>
      </c>
      <c r="X845" s="1">
        <f>MIN($G845)</f>
        <v>0</v>
      </c>
      <c r="Y845" s="1">
        <f>MIN($H845)</f>
        <v>0</v>
      </c>
      <c r="Z845" s="1">
        <f>MIN($I845)</f>
        <v>0</v>
      </c>
      <c r="AA845" s="1">
        <f>MIN($J845)</f>
        <v>0</v>
      </c>
      <c r="AB845" s="1">
        <f>MIN($K845)</f>
        <v>0</v>
      </c>
      <c r="AC845" s="1">
        <f>MIN($M845)</f>
        <v>0</v>
      </c>
      <c r="AD845" s="1">
        <f>MIN($N845)</f>
        <v>0</v>
      </c>
      <c r="AE845" s="1">
        <f>MIN($P845)</f>
        <v>0</v>
      </c>
      <c r="AF845" s="1">
        <f>MIN($Q845)</f>
        <v>0</v>
      </c>
      <c r="AG845" s="1">
        <f>MIN($R845)</f>
        <v>0</v>
      </c>
      <c r="AH845" s="1">
        <f>MEDIAN($B845)</f>
        <v>0</v>
      </c>
      <c r="AI845" s="1">
        <f>MEDIAN($C845)</f>
        <v>0</v>
      </c>
      <c r="AJ845" s="1">
        <f>MEDIAN($D845)</f>
        <v>0</v>
      </c>
      <c r="AK845" s="1">
        <f>MEDIAN($E845)</f>
        <v>0</v>
      </c>
      <c r="AL845" s="1">
        <f>MEDIAN($F845)</f>
        <v>0</v>
      </c>
      <c r="AM845" s="1">
        <f>MEDIAN($G845)</f>
        <v>0</v>
      </c>
      <c r="AN845" s="1">
        <f>MEDIAN($H845)</f>
        <v>0</v>
      </c>
      <c r="AO845" s="1">
        <f>MEDIAN($I845)</f>
        <v>0</v>
      </c>
      <c r="AP845" s="1">
        <f>MEDIAN($J845)</f>
        <v>0</v>
      </c>
      <c r="AQ845" s="1">
        <f>MEDIAN($K845)</f>
        <v>0</v>
      </c>
      <c r="AR845" s="1">
        <f>MEDIAN($M845)</f>
        <v>0</v>
      </c>
      <c r="AS845" s="1">
        <f>MEDIAN($N845)</f>
        <v>0</v>
      </c>
      <c r="AT845" s="1">
        <f>MEDIAN($P845)</f>
        <v>0</v>
      </c>
      <c r="AU845" s="1">
        <f>MEDIAN($Q845)</f>
        <v>0</v>
      </c>
      <c r="AV845" s="1">
        <f>MEDIAN($R845)</f>
        <v>0</v>
      </c>
      <c r="AW845" s="1">
        <f>MAX($B845)</f>
        <v>0</v>
      </c>
      <c r="AX845" s="1">
        <f>MAX($C845)</f>
        <v>0</v>
      </c>
      <c r="AY845" s="1">
        <f>MAX($D845)</f>
        <v>0</v>
      </c>
      <c r="AZ845" s="1">
        <f>MAX($E845)</f>
        <v>0</v>
      </c>
      <c r="BA845" s="1">
        <f>MAX($F845)</f>
        <v>0</v>
      </c>
      <c r="BB845" s="1">
        <f>MAX($G845)</f>
        <v>0</v>
      </c>
      <c r="BC845" s="1">
        <f>MAX($H845)</f>
        <v>0</v>
      </c>
      <c r="BD845" s="1">
        <f>MAX($I845)</f>
        <v>0</v>
      </c>
      <c r="BE845" s="1">
        <f>MAX($J845)</f>
        <v>0</v>
      </c>
      <c r="BF845" s="1">
        <f>MAX($K845)</f>
        <v>0</v>
      </c>
      <c r="BG845" s="1">
        <f>MAX($M845)</f>
        <v>0</v>
      </c>
      <c r="BH845" s="1">
        <f>MAX($N845)</f>
        <v>0</v>
      </c>
      <c r="BI845" s="1">
        <f>MAX($P845)</f>
        <v>0</v>
      </c>
      <c r="BJ845" s="1">
        <f>MAX($Q845)</f>
        <v>0</v>
      </c>
      <c r="BK845" s="1">
        <f>MAX($R845)</f>
        <v>0</v>
      </c>
    </row>
    <row r="846" spans="1:63">
      <c r="A846" s="1" t="s">
        <v>360</v>
      </c>
      <c r="B846" s="1" cm="1">
        <f t="array" ref="B846">_xlfn.SWITCH($A$2,"average", AVERAGE(Instances!B846:Instances!B846),"median", MEDIAN(Instances!B846:Instances!B846),"min", MIN(Instances!B846:Instances!B846),"max", MAX(Instances!B846:Instances!B846),"diff", MAX(Instances!B846:Instances!B846)-MIN(Instances!B846:Instances!B846))</f>
        <v>0</v>
      </c>
      <c r="C846" s="1" cm="1">
        <f t="array" ref="C846">_xlfn.SWITCH($A$2,"average", AVERAGE(Instances!C846:Instances!C846),"median", MEDIAN(Instances!C846:Instances!C846),"min", MIN(Instances!C846:Instances!C846),"max", MAX(Instances!C846:Instances!C846),"diff", MAX(Instances!C846:Instances!C846)-MIN(Instances!C846:Instances!C846))</f>
        <v>0</v>
      </c>
      <c r="D846" s="1" cm="1">
        <f t="array" ref="D846">_xlfn.SWITCH($A$2,"average", AVERAGE(Instances!D846:Instances!D846),"median", MEDIAN(Instances!D846:Instances!D846),"min", MIN(Instances!D846:Instances!D846),"max", MAX(Instances!D846:Instances!D846),"diff", MAX(Instances!D846:Instances!D846)-MIN(Instances!D846:Instances!D846))</f>
        <v>0</v>
      </c>
      <c r="E846" s="1" cm="1">
        <f t="array" ref="E846">_xlfn.SWITCH($A$2,"average", AVERAGE(Instances!E846:Instances!E846),"median", MEDIAN(Instances!E846:Instances!E846),"min", MIN(Instances!E846:Instances!E846),"max", MAX(Instances!E846:Instances!E846),"diff", MAX(Instances!E846:Instances!E846)-MIN(Instances!E846:Instances!E846))</f>
        <v>0</v>
      </c>
      <c r="F846" s="1" cm="1">
        <f t="array" ref="F846">_xlfn.SWITCH($A$2,"average", AVERAGE(Instances!F846:Instances!F846),"median", MEDIAN(Instances!F846:Instances!F846),"min", MIN(Instances!F846:Instances!F846),"max", MAX(Instances!F846:Instances!F846),"diff", MAX(Instances!F846:Instances!F846)-MIN(Instances!F846:Instances!F846))</f>
        <v>0</v>
      </c>
      <c r="G846" s="1" cm="1">
        <f t="array" ref="G846">_xlfn.SWITCH($A$2,"average", AVERAGE(Instances!G846:Instances!G846),"median", MEDIAN(Instances!G846:Instances!G846),"min", MIN(Instances!G846:Instances!G846),"max", MAX(Instances!G846:Instances!G846),"diff", MAX(Instances!G846:Instances!G846)-MIN(Instances!G846:Instances!G846))</f>
        <v>0</v>
      </c>
      <c r="H846" s="1" cm="1">
        <f t="array" ref="H846">_xlfn.SWITCH($A$2,"average", AVERAGE(Instances!H846:Instances!H846),"median", MEDIAN(Instances!H846:Instances!H846),"min", MIN(Instances!H846:Instances!H846),"max", MAX(Instances!H846:Instances!H846),"diff", MAX(Instances!H846:Instances!H846)-MIN(Instances!H846:Instances!H846))</f>
        <v>0</v>
      </c>
      <c r="I846" s="1" cm="1">
        <f t="array" ref="I846">_xlfn.SWITCH($A$2,"average", AVERAGE(Instances!I846:Instances!I846),"median", MEDIAN(Instances!I846:Instances!I846),"min", MIN(Instances!I846:Instances!I846),"max", MAX(Instances!I846:Instances!I846),"diff", MAX(Instances!I846:Instances!I846)-MIN(Instances!I846:Instances!I846))</f>
        <v>0</v>
      </c>
      <c r="J846" s="1" cm="1">
        <f t="array" ref="J846">_xlfn.SWITCH($A$2,"average", AVERAGE(Instances!J846:Instances!J846),"median", MEDIAN(Instances!J846:Instances!J846),"min", MIN(Instances!J846:Instances!J846),"max", MAX(Instances!J846:Instances!J846),"diff", MAX(Instances!J846:Instances!J846)-MIN(Instances!J846:Instances!J846))</f>
        <v>0</v>
      </c>
      <c r="K846" s="1" cm="1">
        <f t="array" ref="K846">_xlfn.SWITCH($A$2,"average", AVERAGE(Instances!K846:Instances!K846),"median", MEDIAN(Instances!K846:Instances!K846),"min", MIN(Instances!K846:Instances!K846),"max", MAX(Instances!K846:Instances!K846),"diff", MAX(Instances!K846:Instances!K846)-MIN(Instances!K846:Instances!K846))</f>
        <v>0</v>
      </c>
      <c r="L846" s="1"/>
      <c r="M846" s="1" cm="1">
        <f t="array" ref="M846">_xlfn.SWITCH($A$2,"average", AVERAGE(Instances!M846:Instances!M846),"median", MEDIAN(Instances!M846:Instances!M846),"min", MIN(Instances!M846:Instances!M846),"max", MAX(Instances!M846:Instances!M846),"diff", MAX(Instances!M846:Instances!M846)-MIN(Instances!M846:Instances!M846))</f>
        <v>0</v>
      </c>
      <c r="N846" s="1" cm="1">
        <f t="array" ref="N846">_xlfn.SWITCH($A$2,"average", AVERAGE(Instances!N846:Instances!N846),"median", MEDIAN(Instances!N846:Instances!N846),"min", MIN(Instances!N846:Instances!N846),"max", MAX(Instances!N846:Instances!N846),"diff", MAX(Instances!N846:Instances!N846)-MIN(Instances!N846:Instances!N846))</f>
        <v>0</v>
      </c>
      <c r="O846" s="1"/>
      <c r="P846" s="1" cm="1">
        <f t="array" ref="P846">_xlfn.SWITCH($A$2,"average", AVERAGE(Instances!P846:Instances!P846),"median", MEDIAN(Instances!P846:Instances!P846),"min", MIN(Instances!P846:Instances!P846),"max", MAX(Instances!P846:Instances!P846),"diff", MAX(Instances!P846:Instances!P846)-MIN(Instances!P846:Instances!P846))</f>
        <v>0</v>
      </c>
      <c r="Q846" s="1" cm="1">
        <f t="array" ref="Q846">_xlfn.SWITCH($A$2,"average", AVERAGE(Instances!Q846:Instances!Q846),"median", MEDIAN(Instances!Q846:Instances!Q846),"min", MIN(Instances!Q846:Instances!Q846),"max", MAX(Instances!Q846:Instances!Q846),"diff", MAX(Instances!Q846:Instances!Q846)-MIN(Instances!Q846:Instances!Q846))</f>
        <v>0</v>
      </c>
      <c r="R846" s="1" cm="1">
        <f t="array" ref="R846">_xlfn.SWITCH($A$2,"average", AVERAGE(Instances!R846:Instances!R846),"median", MEDIAN(Instances!R846:Instances!R846),"min", MIN(Instances!R846:Instances!R846),"max", MAX(Instances!R846:Instances!R846),"diff", MAX(Instances!R846:Instances!R846)-MIN(Instances!R846:Instances!R846))</f>
        <v>0</v>
      </c>
      <c r="S846" s="1">
        <f>MIN($B846)</f>
        <v>0</v>
      </c>
      <c r="T846" s="1">
        <f>MIN($C846)</f>
        <v>0</v>
      </c>
      <c r="U846" s="1">
        <f>MIN($D846)</f>
        <v>0</v>
      </c>
      <c r="V846" s="1">
        <f>MIN($E846)</f>
        <v>0</v>
      </c>
      <c r="W846" s="1">
        <f>MIN($F846)</f>
        <v>0</v>
      </c>
      <c r="X846" s="1">
        <f>MIN($G846)</f>
        <v>0</v>
      </c>
      <c r="Y846" s="1">
        <f>MIN($H846)</f>
        <v>0</v>
      </c>
      <c r="Z846" s="1">
        <f>MIN($I846)</f>
        <v>0</v>
      </c>
      <c r="AA846" s="1">
        <f>MIN($J846)</f>
        <v>0</v>
      </c>
      <c r="AB846" s="1">
        <f>MIN($K846)</f>
        <v>0</v>
      </c>
      <c r="AC846" s="1">
        <f>MIN($M846)</f>
        <v>0</v>
      </c>
      <c r="AD846" s="1">
        <f>MIN($N846)</f>
        <v>0</v>
      </c>
      <c r="AE846" s="1">
        <f>MIN($P846)</f>
        <v>0</v>
      </c>
      <c r="AF846" s="1">
        <f>MIN($Q846)</f>
        <v>0</v>
      </c>
      <c r="AG846" s="1">
        <f>MIN($R846)</f>
        <v>0</v>
      </c>
      <c r="AH846" s="1">
        <f>MEDIAN($B846)</f>
        <v>0</v>
      </c>
      <c r="AI846" s="1">
        <f>MEDIAN($C846)</f>
        <v>0</v>
      </c>
      <c r="AJ846" s="1">
        <f>MEDIAN($D846)</f>
        <v>0</v>
      </c>
      <c r="AK846" s="1">
        <f>MEDIAN($E846)</f>
        <v>0</v>
      </c>
      <c r="AL846" s="1">
        <f>MEDIAN($F846)</f>
        <v>0</v>
      </c>
      <c r="AM846" s="1">
        <f>MEDIAN($G846)</f>
        <v>0</v>
      </c>
      <c r="AN846" s="1">
        <f>MEDIAN($H846)</f>
        <v>0</v>
      </c>
      <c r="AO846" s="1">
        <f>MEDIAN($I846)</f>
        <v>0</v>
      </c>
      <c r="AP846" s="1">
        <f>MEDIAN($J846)</f>
        <v>0</v>
      </c>
      <c r="AQ846" s="1">
        <f>MEDIAN($K846)</f>
        <v>0</v>
      </c>
      <c r="AR846" s="1">
        <f>MEDIAN($M846)</f>
        <v>0</v>
      </c>
      <c r="AS846" s="1">
        <f>MEDIAN($N846)</f>
        <v>0</v>
      </c>
      <c r="AT846" s="1">
        <f>MEDIAN($P846)</f>
        <v>0</v>
      </c>
      <c r="AU846" s="1">
        <f>MEDIAN($Q846)</f>
        <v>0</v>
      </c>
      <c r="AV846" s="1">
        <f>MEDIAN($R846)</f>
        <v>0</v>
      </c>
      <c r="AW846" s="1">
        <f>MAX($B846)</f>
        <v>0</v>
      </c>
      <c r="AX846" s="1">
        <f>MAX($C846)</f>
        <v>0</v>
      </c>
      <c r="AY846" s="1">
        <f>MAX($D846)</f>
        <v>0</v>
      </c>
      <c r="AZ846" s="1">
        <f>MAX($E846)</f>
        <v>0</v>
      </c>
      <c r="BA846" s="1">
        <f>MAX($F846)</f>
        <v>0</v>
      </c>
      <c r="BB846" s="1">
        <f>MAX($G846)</f>
        <v>0</v>
      </c>
      <c r="BC846" s="1">
        <f>MAX($H846)</f>
        <v>0</v>
      </c>
      <c r="BD846" s="1">
        <f>MAX($I846)</f>
        <v>0</v>
      </c>
      <c r="BE846" s="1">
        <f>MAX($J846)</f>
        <v>0</v>
      </c>
      <c r="BF846" s="1">
        <f>MAX($K846)</f>
        <v>0</v>
      </c>
      <c r="BG846" s="1">
        <f>MAX($M846)</f>
        <v>0</v>
      </c>
      <c r="BH846" s="1">
        <f>MAX($N846)</f>
        <v>0</v>
      </c>
      <c r="BI846" s="1">
        <f>MAX($P846)</f>
        <v>0</v>
      </c>
      <c r="BJ846" s="1">
        <f>MAX($Q846)</f>
        <v>0</v>
      </c>
      <c r="BK846" s="1">
        <f>MAX($R846)</f>
        <v>0</v>
      </c>
    </row>
    <row r="847" spans="1:63">
      <c r="A847" s="1" t="s">
        <v>361</v>
      </c>
      <c r="B847" s="1" cm="1">
        <f t="array" ref="B847">_xlfn.SWITCH($A$2,"average", AVERAGE(Instances!B847:Instances!B847),"median", MEDIAN(Instances!B847:Instances!B847),"min", MIN(Instances!B847:Instances!B847),"max", MAX(Instances!B847:Instances!B847),"diff", MAX(Instances!B847:Instances!B847)-MIN(Instances!B847:Instances!B847))</f>
        <v>0</v>
      </c>
      <c r="C847" s="1" cm="1">
        <f t="array" ref="C847">_xlfn.SWITCH($A$2,"average", AVERAGE(Instances!C847:Instances!C847),"median", MEDIAN(Instances!C847:Instances!C847),"min", MIN(Instances!C847:Instances!C847),"max", MAX(Instances!C847:Instances!C847),"diff", MAX(Instances!C847:Instances!C847)-MIN(Instances!C847:Instances!C847))</f>
        <v>0</v>
      </c>
      <c r="D847" s="1" cm="1">
        <f t="array" ref="D847">_xlfn.SWITCH($A$2,"average", AVERAGE(Instances!D847:Instances!D847),"median", MEDIAN(Instances!D847:Instances!D847),"min", MIN(Instances!D847:Instances!D847),"max", MAX(Instances!D847:Instances!D847),"diff", MAX(Instances!D847:Instances!D847)-MIN(Instances!D847:Instances!D847))</f>
        <v>0</v>
      </c>
      <c r="E847" s="1" cm="1">
        <f t="array" ref="E847">_xlfn.SWITCH($A$2,"average", AVERAGE(Instances!E847:Instances!E847),"median", MEDIAN(Instances!E847:Instances!E847),"min", MIN(Instances!E847:Instances!E847),"max", MAX(Instances!E847:Instances!E847),"diff", MAX(Instances!E847:Instances!E847)-MIN(Instances!E847:Instances!E847))</f>
        <v>0</v>
      </c>
      <c r="F847" s="1" cm="1">
        <f t="array" ref="F847">_xlfn.SWITCH($A$2,"average", AVERAGE(Instances!F847:Instances!F847),"median", MEDIAN(Instances!F847:Instances!F847),"min", MIN(Instances!F847:Instances!F847),"max", MAX(Instances!F847:Instances!F847),"diff", MAX(Instances!F847:Instances!F847)-MIN(Instances!F847:Instances!F847))</f>
        <v>0</v>
      </c>
      <c r="G847" s="1" cm="1">
        <f t="array" ref="G847">_xlfn.SWITCH($A$2,"average", AVERAGE(Instances!G847:Instances!G847),"median", MEDIAN(Instances!G847:Instances!G847),"min", MIN(Instances!G847:Instances!G847),"max", MAX(Instances!G847:Instances!G847),"diff", MAX(Instances!G847:Instances!G847)-MIN(Instances!G847:Instances!G847))</f>
        <v>0</v>
      </c>
      <c r="H847" s="1" cm="1">
        <f t="array" ref="H847">_xlfn.SWITCH($A$2,"average", AVERAGE(Instances!H847:Instances!H847),"median", MEDIAN(Instances!H847:Instances!H847),"min", MIN(Instances!H847:Instances!H847),"max", MAX(Instances!H847:Instances!H847),"diff", MAX(Instances!H847:Instances!H847)-MIN(Instances!H847:Instances!H847))</f>
        <v>0</v>
      </c>
      <c r="I847" s="1" cm="1">
        <f t="array" ref="I847">_xlfn.SWITCH($A$2,"average", AVERAGE(Instances!I847:Instances!I847),"median", MEDIAN(Instances!I847:Instances!I847),"min", MIN(Instances!I847:Instances!I847),"max", MAX(Instances!I847:Instances!I847),"diff", MAX(Instances!I847:Instances!I847)-MIN(Instances!I847:Instances!I847))</f>
        <v>0</v>
      </c>
      <c r="J847" s="1" cm="1">
        <f t="array" ref="J847">_xlfn.SWITCH($A$2,"average", AVERAGE(Instances!J847:Instances!J847),"median", MEDIAN(Instances!J847:Instances!J847),"min", MIN(Instances!J847:Instances!J847),"max", MAX(Instances!J847:Instances!J847),"diff", MAX(Instances!J847:Instances!J847)-MIN(Instances!J847:Instances!J847))</f>
        <v>0</v>
      </c>
      <c r="K847" s="1" cm="1">
        <f t="array" ref="K847">_xlfn.SWITCH($A$2,"average", AVERAGE(Instances!K847:Instances!K847),"median", MEDIAN(Instances!K847:Instances!K847),"min", MIN(Instances!K847:Instances!K847),"max", MAX(Instances!K847:Instances!K847),"diff", MAX(Instances!K847:Instances!K847)-MIN(Instances!K847:Instances!K847))</f>
        <v>0</v>
      </c>
      <c r="L847" s="1"/>
      <c r="M847" s="1" cm="1">
        <f t="array" ref="M847">_xlfn.SWITCH($A$2,"average", AVERAGE(Instances!M847:Instances!M847),"median", MEDIAN(Instances!M847:Instances!M847),"min", MIN(Instances!M847:Instances!M847),"max", MAX(Instances!M847:Instances!M847),"diff", MAX(Instances!M847:Instances!M847)-MIN(Instances!M847:Instances!M847))</f>
        <v>0</v>
      </c>
      <c r="N847" s="1" cm="1">
        <f t="array" ref="N847">_xlfn.SWITCH($A$2,"average", AVERAGE(Instances!N847:Instances!N847),"median", MEDIAN(Instances!N847:Instances!N847),"min", MIN(Instances!N847:Instances!N847),"max", MAX(Instances!N847:Instances!N847),"diff", MAX(Instances!N847:Instances!N847)-MIN(Instances!N847:Instances!N847))</f>
        <v>0</v>
      </c>
      <c r="O847" s="1"/>
      <c r="P847" s="1" cm="1">
        <f t="array" ref="P847">_xlfn.SWITCH($A$2,"average", AVERAGE(Instances!P847:Instances!P847),"median", MEDIAN(Instances!P847:Instances!P847),"min", MIN(Instances!P847:Instances!P847),"max", MAX(Instances!P847:Instances!P847),"diff", MAX(Instances!P847:Instances!P847)-MIN(Instances!P847:Instances!P847))</f>
        <v>0</v>
      </c>
      <c r="Q847" s="1" cm="1">
        <f t="array" ref="Q847">_xlfn.SWITCH($A$2,"average", AVERAGE(Instances!Q847:Instances!Q847),"median", MEDIAN(Instances!Q847:Instances!Q847),"min", MIN(Instances!Q847:Instances!Q847),"max", MAX(Instances!Q847:Instances!Q847),"diff", MAX(Instances!Q847:Instances!Q847)-MIN(Instances!Q847:Instances!Q847))</f>
        <v>0</v>
      </c>
      <c r="R847" s="1" cm="1">
        <f t="array" ref="R847">_xlfn.SWITCH($A$2,"average", AVERAGE(Instances!R847:Instances!R847),"median", MEDIAN(Instances!R847:Instances!R847),"min", MIN(Instances!R847:Instances!R847),"max", MAX(Instances!R847:Instances!R847),"diff", MAX(Instances!R847:Instances!R847)-MIN(Instances!R847:Instances!R847))</f>
        <v>0</v>
      </c>
      <c r="S847" s="1">
        <f>MIN($B847)</f>
        <v>0</v>
      </c>
      <c r="T847" s="1">
        <f>MIN($C847)</f>
        <v>0</v>
      </c>
      <c r="U847" s="1">
        <f>MIN($D847)</f>
        <v>0</v>
      </c>
      <c r="V847" s="1">
        <f>MIN($E847)</f>
        <v>0</v>
      </c>
      <c r="W847" s="1">
        <f>MIN($F847)</f>
        <v>0</v>
      </c>
      <c r="X847" s="1">
        <f>MIN($G847)</f>
        <v>0</v>
      </c>
      <c r="Y847" s="1">
        <f>MIN($H847)</f>
        <v>0</v>
      </c>
      <c r="Z847" s="1">
        <f>MIN($I847)</f>
        <v>0</v>
      </c>
      <c r="AA847" s="1">
        <f>MIN($J847)</f>
        <v>0</v>
      </c>
      <c r="AB847" s="1">
        <f>MIN($K847)</f>
        <v>0</v>
      </c>
      <c r="AC847" s="1">
        <f>MIN($M847)</f>
        <v>0</v>
      </c>
      <c r="AD847" s="1">
        <f>MIN($N847)</f>
        <v>0</v>
      </c>
      <c r="AE847" s="1">
        <f>MIN($P847)</f>
        <v>0</v>
      </c>
      <c r="AF847" s="1">
        <f>MIN($Q847)</f>
        <v>0</v>
      </c>
      <c r="AG847" s="1">
        <f>MIN($R847)</f>
        <v>0</v>
      </c>
      <c r="AH847" s="1">
        <f>MEDIAN($B847)</f>
        <v>0</v>
      </c>
      <c r="AI847" s="1">
        <f>MEDIAN($C847)</f>
        <v>0</v>
      </c>
      <c r="AJ847" s="1">
        <f>MEDIAN($D847)</f>
        <v>0</v>
      </c>
      <c r="AK847" s="1">
        <f>MEDIAN($E847)</f>
        <v>0</v>
      </c>
      <c r="AL847" s="1">
        <f>MEDIAN($F847)</f>
        <v>0</v>
      </c>
      <c r="AM847" s="1">
        <f>MEDIAN($G847)</f>
        <v>0</v>
      </c>
      <c r="AN847" s="1">
        <f>MEDIAN($H847)</f>
        <v>0</v>
      </c>
      <c r="AO847" s="1">
        <f>MEDIAN($I847)</f>
        <v>0</v>
      </c>
      <c r="AP847" s="1">
        <f>MEDIAN($J847)</f>
        <v>0</v>
      </c>
      <c r="AQ847" s="1">
        <f>MEDIAN($K847)</f>
        <v>0</v>
      </c>
      <c r="AR847" s="1">
        <f>MEDIAN($M847)</f>
        <v>0</v>
      </c>
      <c r="AS847" s="1">
        <f>MEDIAN($N847)</f>
        <v>0</v>
      </c>
      <c r="AT847" s="1">
        <f>MEDIAN($P847)</f>
        <v>0</v>
      </c>
      <c r="AU847" s="1">
        <f>MEDIAN($Q847)</f>
        <v>0</v>
      </c>
      <c r="AV847" s="1">
        <f>MEDIAN($R847)</f>
        <v>0</v>
      </c>
      <c r="AW847" s="1">
        <f>MAX($B847)</f>
        <v>0</v>
      </c>
      <c r="AX847" s="1">
        <f>MAX($C847)</f>
        <v>0</v>
      </c>
      <c r="AY847" s="1">
        <f>MAX($D847)</f>
        <v>0</v>
      </c>
      <c r="AZ847" s="1">
        <f>MAX($E847)</f>
        <v>0</v>
      </c>
      <c r="BA847" s="1">
        <f>MAX($F847)</f>
        <v>0</v>
      </c>
      <c r="BB847" s="1">
        <f>MAX($G847)</f>
        <v>0</v>
      </c>
      <c r="BC847" s="1">
        <f>MAX($H847)</f>
        <v>0</v>
      </c>
      <c r="BD847" s="1">
        <f>MAX($I847)</f>
        <v>0</v>
      </c>
      <c r="BE847" s="1">
        <f>MAX($J847)</f>
        <v>0</v>
      </c>
      <c r="BF847" s="1">
        <f>MAX($K847)</f>
        <v>0</v>
      </c>
      <c r="BG847" s="1">
        <f>MAX($M847)</f>
        <v>0</v>
      </c>
      <c r="BH847" s="1">
        <f>MAX($N847)</f>
        <v>0</v>
      </c>
      <c r="BI847" s="1">
        <f>MAX($P847)</f>
        <v>0</v>
      </c>
      <c r="BJ847" s="1">
        <f>MAX($Q847)</f>
        <v>0</v>
      </c>
      <c r="BK847" s="1">
        <f>MAX($R847)</f>
        <v>0</v>
      </c>
    </row>
    <row r="848" spans="1:63">
      <c r="A848" s="1" t="s">
        <v>362</v>
      </c>
      <c r="B848" s="1" cm="1">
        <f t="array" ref="B848">_xlfn.SWITCH($A$2,"average", AVERAGE(Instances!B848:Instances!B848),"median", MEDIAN(Instances!B848:Instances!B848),"min", MIN(Instances!B848:Instances!B848),"max", MAX(Instances!B848:Instances!B848),"diff", MAX(Instances!B848:Instances!B848)-MIN(Instances!B848:Instances!B848))</f>
        <v>0</v>
      </c>
      <c r="C848" s="1" cm="1">
        <f t="array" ref="C848">_xlfn.SWITCH($A$2,"average", AVERAGE(Instances!C848:Instances!C848),"median", MEDIAN(Instances!C848:Instances!C848),"min", MIN(Instances!C848:Instances!C848),"max", MAX(Instances!C848:Instances!C848),"diff", MAX(Instances!C848:Instances!C848)-MIN(Instances!C848:Instances!C848))</f>
        <v>0</v>
      </c>
      <c r="D848" s="1" cm="1">
        <f t="array" ref="D848">_xlfn.SWITCH($A$2,"average", AVERAGE(Instances!D848:Instances!D848),"median", MEDIAN(Instances!D848:Instances!D848),"min", MIN(Instances!D848:Instances!D848),"max", MAX(Instances!D848:Instances!D848),"diff", MAX(Instances!D848:Instances!D848)-MIN(Instances!D848:Instances!D848))</f>
        <v>0</v>
      </c>
      <c r="E848" s="1" cm="1">
        <f t="array" ref="E848">_xlfn.SWITCH($A$2,"average", AVERAGE(Instances!E848:Instances!E848),"median", MEDIAN(Instances!E848:Instances!E848),"min", MIN(Instances!E848:Instances!E848),"max", MAX(Instances!E848:Instances!E848),"diff", MAX(Instances!E848:Instances!E848)-MIN(Instances!E848:Instances!E848))</f>
        <v>0</v>
      </c>
      <c r="F848" s="1" cm="1">
        <f t="array" ref="F848">_xlfn.SWITCH($A$2,"average", AVERAGE(Instances!F848:Instances!F848),"median", MEDIAN(Instances!F848:Instances!F848),"min", MIN(Instances!F848:Instances!F848),"max", MAX(Instances!F848:Instances!F848),"diff", MAX(Instances!F848:Instances!F848)-MIN(Instances!F848:Instances!F848))</f>
        <v>0</v>
      </c>
      <c r="G848" s="1" cm="1">
        <f t="array" ref="G848">_xlfn.SWITCH($A$2,"average", AVERAGE(Instances!G848:Instances!G848),"median", MEDIAN(Instances!G848:Instances!G848),"min", MIN(Instances!G848:Instances!G848),"max", MAX(Instances!G848:Instances!G848),"diff", MAX(Instances!G848:Instances!G848)-MIN(Instances!G848:Instances!G848))</f>
        <v>0</v>
      </c>
      <c r="H848" s="1" cm="1">
        <f t="array" ref="H848">_xlfn.SWITCH($A$2,"average", AVERAGE(Instances!H848:Instances!H848),"median", MEDIAN(Instances!H848:Instances!H848),"min", MIN(Instances!H848:Instances!H848),"max", MAX(Instances!H848:Instances!H848),"diff", MAX(Instances!H848:Instances!H848)-MIN(Instances!H848:Instances!H848))</f>
        <v>0</v>
      </c>
      <c r="I848" s="1" cm="1">
        <f t="array" ref="I848">_xlfn.SWITCH($A$2,"average", AVERAGE(Instances!I848:Instances!I848),"median", MEDIAN(Instances!I848:Instances!I848),"min", MIN(Instances!I848:Instances!I848),"max", MAX(Instances!I848:Instances!I848),"diff", MAX(Instances!I848:Instances!I848)-MIN(Instances!I848:Instances!I848))</f>
        <v>0</v>
      </c>
      <c r="J848" s="1" cm="1">
        <f t="array" ref="J848">_xlfn.SWITCH($A$2,"average", AVERAGE(Instances!J848:Instances!J848),"median", MEDIAN(Instances!J848:Instances!J848),"min", MIN(Instances!J848:Instances!J848),"max", MAX(Instances!J848:Instances!J848),"diff", MAX(Instances!J848:Instances!J848)-MIN(Instances!J848:Instances!J848))</f>
        <v>0</v>
      </c>
      <c r="K848" s="1" cm="1">
        <f t="array" ref="K848">_xlfn.SWITCH($A$2,"average", AVERAGE(Instances!K848:Instances!K848),"median", MEDIAN(Instances!K848:Instances!K848),"min", MIN(Instances!K848:Instances!K848),"max", MAX(Instances!K848:Instances!K848),"diff", MAX(Instances!K848:Instances!K848)-MIN(Instances!K848:Instances!K848))</f>
        <v>0</v>
      </c>
      <c r="L848" s="1"/>
      <c r="M848" s="1" cm="1">
        <f t="array" ref="M848">_xlfn.SWITCH($A$2,"average", AVERAGE(Instances!M848:Instances!M848),"median", MEDIAN(Instances!M848:Instances!M848),"min", MIN(Instances!M848:Instances!M848),"max", MAX(Instances!M848:Instances!M848),"diff", MAX(Instances!M848:Instances!M848)-MIN(Instances!M848:Instances!M848))</f>
        <v>0</v>
      </c>
      <c r="N848" s="1" cm="1">
        <f t="array" ref="N848">_xlfn.SWITCH($A$2,"average", AVERAGE(Instances!N848:Instances!N848),"median", MEDIAN(Instances!N848:Instances!N848),"min", MIN(Instances!N848:Instances!N848),"max", MAX(Instances!N848:Instances!N848),"diff", MAX(Instances!N848:Instances!N848)-MIN(Instances!N848:Instances!N848))</f>
        <v>0</v>
      </c>
      <c r="O848" s="1"/>
      <c r="P848" s="1" cm="1">
        <f t="array" ref="P848">_xlfn.SWITCH($A$2,"average", AVERAGE(Instances!P848:Instances!P848),"median", MEDIAN(Instances!P848:Instances!P848),"min", MIN(Instances!P848:Instances!P848),"max", MAX(Instances!P848:Instances!P848),"diff", MAX(Instances!P848:Instances!P848)-MIN(Instances!P848:Instances!P848))</f>
        <v>0</v>
      </c>
      <c r="Q848" s="1" cm="1">
        <f t="array" ref="Q848">_xlfn.SWITCH($A$2,"average", AVERAGE(Instances!Q848:Instances!Q848),"median", MEDIAN(Instances!Q848:Instances!Q848),"min", MIN(Instances!Q848:Instances!Q848),"max", MAX(Instances!Q848:Instances!Q848),"diff", MAX(Instances!Q848:Instances!Q848)-MIN(Instances!Q848:Instances!Q848))</f>
        <v>0</v>
      </c>
      <c r="R848" s="1" cm="1">
        <f t="array" ref="R848">_xlfn.SWITCH($A$2,"average", AVERAGE(Instances!R848:Instances!R848),"median", MEDIAN(Instances!R848:Instances!R848),"min", MIN(Instances!R848:Instances!R848),"max", MAX(Instances!R848:Instances!R848),"diff", MAX(Instances!R848:Instances!R848)-MIN(Instances!R848:Instances!R848))</f>
        <v>0</v>
      </c>
      <c r="S848" s="1">
        <f>MIN($B848)</f>
        <v>0</v>
      </c>
      <c r="T848" s="1">
        <f>MIN($C848)</f>
        <v>0</v>
      </c>
      <c r="U848" s="1">
        <f>MIN($D848)</f>
        <v>0</v>
      </c>
      <c r="V848" s="1">
        <f>MIN($E848)</f>
        <v>0</v>
      </c>
      <c r="W848" s="1">
        <f>MIN($F848)</f>
        <v>0</v>
      </c>
      <c r="X848" s="1">
        <f>MIN($G848)</f>
        <v>0</v>
      </c>
      <c r="Y848" s="1">
        <f>MIN($H848)</f>
        <v>0</v>
      </c>
      <c r="Z848" s="1">
        <f>MIN($I848)</f>
        <v>0</v>
      </c>
      <c r="AA848" s="1">
        <f>MIN($J848)</f>
        <v>0</v>
      </c>
      <c r="AB848" s="1">
        <f>MIN($K848)</f>
        <v>0</v>
      </c>
      <c r="AC848" s="1">
        <f>MIN($M848)</f>
        <v>0</v>
      </c>
      <c r="AD848" s="1">
        <f>MIN($N848)</f>
        <v>0</v>
      </c>
      <c r="AE848" s="1">
        <f>MIN($P848)</f>
        <v>0</v>
      </c>
      <c r="AF848" s="1">
        <f>MIN($Q848)</f>
        <v>0</v>
      </c>
      <c r="AG848" s="1">
        <f>MIN($R848)</f>
        <v>0</v>
      </c>
      <c r="AH848" s="1">
        <f>MEDIAN($B848)</f>
        <v>0</v>
      </c>
      <c r="AI848" s="1">
        <f>MEDIAN($C848)</f>
        <v>0</v>
      </c>
      <c r="AJ848" s="1">
        <f>MEDIAN($D848)</f>
        <v>0</v>
      </c>
      <c r="AK848" s="1">
        <f>MEDIAN($E848)</f>
        <v>0</v>
      </c>
      <c r="AL848" s="1">
        <f>MEDIAN($F848)</f>
        <v>0</v>
      </c>
      <c r="AM848" s="1">
        <f>MEDIAN($G848)</f>
        <v>0</v>
      </c>
      <c r="AN848" s="1">
        <f>MEDIAN($H848)</f>
        <v>0</v>
      </c>
      <c r="AO848" s="1">
        <f>MEDIAN($I848)</f>
        <v>0</v>
      </c>
      <c r="AP848" s="1">
        <f>MEDIAN($J848)</f>
        <v>0</v>
      </c>
      <c r="AQ848" s="1">
        <f>MEDIAN($K848)</f>
        <v>0</v>
      </c>
      <c r="AR848" s="1">
        <f>MEDIAN($M848)</f>
        <v>0</v>
      </c>
      <c r="AS848" s="1">
        <f>MEDIAN($N848)</f>
        <v>0</v>
      </c>
      <c r="AT848" s="1">
        <f>MEDIAN($P848)</f>
        <v>0</v>
      </c>
      <c r="AU848" s="1">
        <f>MEDIAN($Q848)</f>
        <v>0</v>
      </c>
      <c r="AV848" s="1">
        <f>MEDIAN($R848)</f>
        <v>0</v>
      </c>
      <c r="AW848" s="1">
        <f>MAX($B848)</f>
        <v>0</v>
      </c>
      <c r="AX848" s="1">
        <f>MAX($C848)</f>
        <v>0</v>
      </c>
      <c r="AY848" s="1">
        <f>MAX($D848)</f>
        <v>0</v>
      </c>
      <c r="AZ848" s="1">
        <f>MAX($E848)</f>
        <v>0</v>
      </c>
      <c r="BA848" s="1">
        <f>MAX($F848)</f>
        <v>0</v>
      </c>
      <c r="BB848" s="1">
        <f>MAX($G848)</f>
        <v>0</v>
      </c>
      <c r="BC848" s="1">
        <f>MAX($H848)</f>
        <v>0</v>
      </c>
      <c r="BD848" s="1">
        <f>MAX($I848)</f>
        <v>0</v>
      </c>
      <c r="BE848" s="1">
        <f>MAX($J848)</f>
        <v>0</v>
      </c>
      <c r="BF848" s="1">
        <f>MAX($K848)</f>
        <v>0</v>
      </c>
      <c r="BG848" s="1">
        <f>MAX($M848)</f>
        <v>0</v>
      </c>
      <c r="BH848" s="1">
        <f>MAX($N848)</f>
        <v>0</v>
      </c>
      <c r="BI848" s="1">
        <f>MAX($P848)</f>
        <v>0</v>
      </c>
      <c r="BJ848" s="1">
        <f>MAX($Q848)</f>
        <v>0</v>
      </c>
      <c r="BK848" s="1">
        <f>MAX($R848)</f>
        <v>0</v>
      </c>
    </row>
    <row r="849" spans="1:63">
      <c r="A849" s="1" t="s">
        <v>363</v>
      </c>
      <c r="B849" s="1" cm="1">
        <f t="array" ref="B849">_xlfn.SWITCH($A$2,"average", AVERAGE(Instances!B849:Instances!B849),"median", MEDIAN(Instances!B849:Instances!B849),"min", MIN(Instances!B849:Instances!B849),"max", MAX(Instances!B849:Instances!B849),"diff", MAX(Instances!B849:Instances!B849)-MIN(Instances!B849:Instances!B849))</f>
        <v>0</v>
      </c>
      <c r="C849" s="1" cm="1">
        <f t="array" ref="C849">_xlfn.SWITCH($A$2,"average", AVERAGE(Instances!C849:Instances!C849),"median", MEDIAN(Instances!C849:Instances!C849),"min", MIN(Instances!C849:Instances!C849),"max", MAX(Instances!C849:Instances!C849),"diff", MAX(Instances!C849:Instances!C849)-MIN(Instances!C849:Instances!C849))</f>
        <v>0</v>
      </c>
      <c r="D849" s="1" cm="1">
        <f t="array" ref="D849">_xlfn.SWITCH($A$2,"average", AVERAGE(Instances!D849:Instances!D849),"median", MEDIAN(Instances!D849:Instances!D849),"min", MIN(Instances!D849:Instances!D849),"max", MAX(Instances!D849:Instances!D849),"diff", MAX(Instances!D849:Instances!D849)-MIN(Instances!D849:Instances!D849))</f>
        <v>0</v>
      </c>
      <c r="E849" s="1" cm="1">
        <f t="array" ref="E849">_xlfn.SWITCH($A$2,"average", AVERAGE(Instances!E849:Instances!E849),"median", MEDIAN(Instances!E849:Instances!E849),"min", MIN(Instances!E849:Instances!E849),"max", MAX(Instances!E849:Instances!E849),"diff", MAX(Instances!E849:Instances!E849)-MIN(Instances!E849:Instances!E849))</f>
        <v>0</v>
      </c>
      <c r="F849" s="1" cm="1">
        <f t="array" ref="F849">_xlfn.SWITCH($A$2,"average", AVERAGE(Instances!F849:Instances!F849),"median", MEDIAN(Instances!F849:Instances!F849),"min", MIN(Instances!F849:Instances!F849),"max", MAX(Instances!F849:Instances!F849),"diff", MAX(Instances!F849:Instances!F849)-MIN(Instances!F849:Instances!F849))</f>
        <v>0</v>
      </c>
      <c r="G849" s="1" cm="1">
        <f t="array" ref="G849">_xlfn.SWITCH($A$2,"average", AVERAGE(Instances!G849:Instances!G849),"median", MEDIAN(Instances!G849:Instances!G849),"min", MIN(Instances!G849:Instances!G849),"max", MAX(Instances!G849:Instances!G849),"diff", MAX(Instances!G849:Instances!G849)-MIN(Instances!G849:Instances!G849))</f>
        <v>0</v>
      </c>
      <c r="H849" s="1" cm="1">
        <f t="array" ref="H849">_xlfn.SWITCH($A$2,"average", AVERAGE(Instances!H849:Instances!H849),"median", MEDIAN(Instances!H849:Instances!H849),"min", MIN(Instances!H849:Instances!H849),"max", MAX(Instances!H849:Instances!H849),"diff", MAX(Instances!H849:Instances!H849)-MIN(Instances!H849:Instances!H849))</f>
        <v>0</v>
      </c>
      <c r="I849" s="1" cm="1">
        <f t="array" ref="I849">_xlfn.SWITCH($A$2,"average", AVERAGE(Instances!I849:Instances!I849),"median", MEDIAN(Instances!I849:Instances!I849),"min", MIN(Instances!I849:Instances!I849),"max", MAX(Instances!I849:Instances!I849),"diff", MAX(Instances!I849:Instances!I849)-MIN(Instances!I849:Instances!I849))</f>
        <v>0</v>
      </c>
      <c r="J849" s="1" cm="1">
        <f t="array" ref="J849">_xlfn.SWITCH($A$2,"average", AVERAGE(Instances!J849:Instances!J849),"median", MEDIAN(Instances!J849:Instances!J849),"min", MIN(Instances!J849:Instances!J849),"max", MAX(Instances!J849:Instances!J849),"diff", MAX(Instances!J849:Instances!J849)-MIN(Instances!J849:Instances!J849))</f>
        <v>0</v>
      </c>
      <c r="K849" s="1" cm="1">
        <f t="array" ref="K849">_xlfn.SWITCH($A$2,"average", AVERAGE(Instances!K849:Instances!K849),"median", MEDIAN(Instances!K849:Instances!K849),"min", MIN(Instances!K849:Instances!K849),"max", MAX(Instances!K849:Instances!K849),"diff", MAX(Instances!K849:Instances!K849)-MIN(Instances!K849:Instances!K849))</f>
        <v>0</v>
      </c>
      <c r="L849" s="1"/>
      <c r="M849" s="1" cm="1">
        <f t="array" ref="M849">_xlfn.SWITCH($A$2,"average", AVERAGE(Instances!M849:Instances!M849),"median", MEDIAN(Instances!M849:Instances!M849),"min", MIN(Instances!M849:Instances!M849),"max", MAX(Instances!M849:Instances!M849),"diff", MAX(Instances!M849:Instances!M849)-MIN(Instances!M849:Instances!M849))</f>
        <v>0</v>
      </c>
      <c r="N849" s="1" cm="1">
        <f t="array" ref="N849">_xlfn.SWITCH($A$2,"average", AVERAGE(Instances!N849:Instances!N849),"median", MEDIAN(Instances!N849:Instances!N849),"min", MIN(Instances!N849:Instances!N849),"max", MAX(Instances!N849:Instances!N849),"diff", MAX(Instances!N849:Instances!N849)-MIN(Instances!N849:Instances!N849))</f>
        <v>0</v>
      </c>
      <c r="O849" s="1"/>
      <c r="P849" s="1" cm="1">
        <f t="array" ref="P849">_xlfn.SWITCH($A$2,"average", AVERAGE(Instances!P849:Instances!P849),"median", MEDIAN(Instances!P849:Instances!P849),"min", MIN(Instances!P849:Instances!P849),"max", MAX(Instances!P849:Instances!P849),"diff", MAX(Instances!P849:Instances!P849)-MIN(Instances!P849:Instances!P849))</f>
        <v>0</v>
      </c>
      <c r="Q849" s="1" cm="1">
        <f t="array" ref="Q849">_xlfn.SWITCH($A$2,"average", AVERAGE(Instances!Q849:Instances!Q849),"median", MEDIAN(Instances!Q849:Instances!Q849),"min", MIN(Instances!Q849:Instances!Q849),"max", MAX(Instances!Q849:Instances!Q849),"diff", MAX(Instances!Q849:Instances!Q849)-MIN(Instances!Q849:Instances!Q849))</f>
        <v>0</v>
      </c>
      <c r="R849" s="1" cm="1">
        <f t="array" ref="R849">_xlfn.SWITCH($A$2,"average", AVERAGE(Instances!R849:Instances!R849),"median", MEDIAN(Instances!R849:Instances!R849),"min", MIN(Instances!R849:Instances!R849),"max", MAX(Instances!R849:Instances!R849),"diff", MAX(Instances!R849:Instances!R849)-MIN(Instances!R849:Instances!R849))</f>
        <v>0</v>
      </c>
      <c r="S849" s="1">
        <f>MIN($B849)</f>
        <v>0</v>
      </c>
      <c r="T849" s="1">
        <f>MIN($C849)</f>
        <v>0</v>
      </c>
      <c r="U849" s="1">
        <f>MIN($D849)</f>
        <v>0</v>
      </c>
      <c r="V849" s="1">
        <f>MIN($E849)</f>
        <v>0</v>
      </c>
      <c r="W849" s="1">
        <f>MIN($F849)</f>
        <v>0</v>
      </c>
      <c r="X849" s="1">
        <f>MIN($G849)</f>
        <v>0</v>
      </c>
      <c r="Y849" s="1">
        <f>MIN($H849)</f>
        <v>0</v>
      </c>
      <c r="Z849" s="1">
        <f>MIN($I849)</f>
        <v>0</v>
      </c>
      <c r="AA849" s="1">
        <f>MIN($J849)</f>
        <v>0</v>
      </c>
      <c r="AB849" s="1">
        <f>MIN($K849)</f>
        <v>0</v>
      </c>
      <c r="AC849" s="1">
        <f>MIN($M849)</f>
        <v>0</v>
      </c>
      <c r="AD849" s="1">
        <f>MIN($N849)</f>
        <v>0</v>
      </c>
      <c r="AE849" s="1">
        <f>MIN($P849)</f>
        <v>0</v>
      </c>
      <c r="AF849" s="1">
        <f>MIN($Q849)</f>
        <v>0</v>
      </c>
      <c r="AG849" s="1">
        <f>MIN($R849)</f>
        <v>0</v>
      </c>
      <c r="AH849" s="1">
        <f>MEDIAN($B849)</f>
        <v>0</v>
      </c>
      <c r="AI849" s="1">
        <f>MEDIAN($C849)</f>
        <v>0</v>
      </c>
      <c r="AJ849" s="1">
        <f>MEDIAN($D849)</f>
        <v>0</v>
      </c>
      <c r="AK849" s="1">
        <f>MEDIAN($E849)</f>
        <v>0</v>
      </c>
      <c r="AL849" s="1">
        <f>MEDIAN($F849)</f>
        <v>0</v>
      </c>
      <c r="AM849" s="1">
        <f>MEDIAN($G849)</f>
        <v>0</v>
      </c>
      <c r="AN849" s="1">
        <f>MEDIAN($H849)</f>
        <v>0</v>
      </c>
      <c r="AO849" s="1">
        <f>MEDIAN($I849)</f>
        <v>0</v>
      </c>
      <c r="AP849" s="1">
        <f>MEDIAN($J849)</f>
        <v>0</v>
      </c>
      <c r="AQ849" s="1">
        <f>MEDIAN($K849)</f>
        <v>0</v>
      </c>
      <c r="AR849" s="1">
        <f>MEDIAN($M849)</f>
        <v>0</v>
      </c>
      <c r="AS849" s="1">
        <f>MEDIAN($N849)</f>
        <v>0</v>
      </c>
      <c r="AT849" s="1">
        <f>MEDIAN($P849)</f>
        <v>0</v>
      </c>
      <c r="AU849" s="1">
        <f>MEDIAN($Q849)</f>
        <v>0</v>
      </c>
      <c r="AV849" s="1">
        <f>MEDIAN($R849)</f>
        <v>0</v>
      </c>
      <c r="AW849" s="1">
        <f>MAX($B849)</f>
        <v>0</v>
      </c>
      <c r="AX849" s="1">
        <f>MAX($C849)</f>
        <v>0</v>
      </c>
      <c r="AY849" s="1">
        <f>MAX($D849)</f>
        <v>0</v>
      </c>
      <c r="AZ849" s="1">
        <f>MAX($E849)</f>
        <v>0</v>
      </c>
      <c r="BA849" s="1">
        <f>MAX($F849)</f>
        <v>0</v>
      </c>
      <c r="BB849" s="1">
        <f>MAX($G849)</f>
        <v>0</v>
      </c>
      <c r="BC849" s="1">
        <f>MAX($H849)</f>
        <v>0</v>
      </c>
      <c r="BD849" s="1">
        <f>MAX($I849)</f>
        <v>0</v>
      </c>
      <c r="BE849" s="1">
        <f>MAX($J849)</f>
        <v>0</v>
      </c>
      <c r="BF849" s="1">
        <f>MAX($K849)</f>
        <v>0</v>
      </c>
      <c r="BG849" s="1">
        <f>MAX($M849)</f>
        <v>0</v>
      </c>
      <c r="BH849" s="1">
        <f>MAX($N849)</f>
        <v>0</v>
      </c>
      <c r="BI849" s="1">
        <f>MAX($P849)</f>
        <v>0</v>
      </c>
      <c r="BJ849" s="1">
        <f>MAX($Q849)</f>
        <v>0</v>
      </c>
      <c r="BK849" s="1">
        <f>MAX($R849)</f>
        <v>0</v>
      </c>
    </row>
    <row r="850" spans="1:63">
      <c r="A850" s="1" t="s">
        <v>364</v>
      </c>
      <c r="B850" s="1" cm="1">
        <f t="array" ref="B850">_xlfn.SWITCH($A$2,"average", AVERAGE(Instances!B850:Instances!B850),"median", MEDIAN(Instances!B850:Instances!B850),"min", MIN(Instances!B850:Instances!B850),"max", MAX(Instances!B850:Instances!B850),"diff", MAX(Instances!B850:Instances!B850)-MIN(Instances!B850:Instances!B850))</f>
        <v>0</v>
      </c>
      <c r="C850" s="1" cm="1">
        <f t="array" ref="C850">_xlfn.SWITCH($A$2,"average", AVERAGE(Instances!C850:Instances!C850),"median", MEDIAN(Instances!C850:Instances!C850),"min", MIN(Instances!C850:Instances!C850),"max", MAX(Instances!C850:Instances!C850),"diff", MAX(Instances!C850:Instances!C850)-MIN(Instances!C850:Instances!C850))</f>
        <v>0</v>
      </c>
      <c r="D850" s="1" cm="1">
        <f t="array" ref="D850">_xlfn.SWITCH($A$2,"average", AVERAGE(Instances!D850:Instances!D850),"median", MEDIAN(Instances!D850:Instances!D850),"min", MIN(Instances!D850:Instances!D850),"max", MAX(Instances!D850:Instances!D850),"diff", MAX(Instances!D850:Instances!D850)-MIN(Instances!D850:Instances!D850))</f>
        <v>0</v>
      </c>
      <c r="E850" s="1" cm="1">
        <f t="array" ref="E850">_xlfn.SWITCH($A$2,"average", AVERAGE(Instances!E850:Instances!E850),"median", MEDIAN(Instances!E850:Instances!E850),"min", MIN(Instances!E850:Instances!E850),"max", MAX(Instances!E850:Instances!E850),"diff", MAX(Instances!E850:Instances!E850)-MIN(Instances!E850:Instances!E850))</f>
        <v>0</v>
      </c>
      <c r="F850" s="1" cm="1">
        <f t="array" ref="F850">_xlfn.SWITCH($A$2,"average", AVERAGE(Instances!F850:Instances!F850),"median", MEDIAN(Instances!F850:Instances!F850),"min", MIN(Instances!F850:Instances!F850),"max", MAX(Instances!F850:Instances!F850),"diff", MAX(Instances!F850:Instances!F850)-MIN(Instances!F850:Instances!F850))</f>
        <v>0</v>
      </c>
      <c r="G850" s="1" cm="1">
        <f t="array" ref="G850">_xlfn.SWITCH($A$2,"average", AVERAGE(Instances!G850:Instances!G850),"median", MEDIAN(Instances!G850:Instances!G850),"min", MIN(Instances!G850:Instances!G850),"max", MAX(Instances!G850:Instances!G850),"diff", MAX(Instances!G850:Instances!G850)-MIN(Instances!G850:Instances!G850))</f>
        <v>0</v>
      </c>
      <c r="H850" s="1" cm="1">
        <f t="array" ref="H850">_xlfn.SWITCH($A$2,"average", AVERAGE(Instances!H850:Instances!H850),"median", MEDIAN(Instances!H850:Instances!H850),"min", MIN(Instances!H850:Instances!H850),"max", MAX(Instances!H850:Instances!H850),"diff", MAX(Instances!H850:Instances!H850)-MIN(Instances!H850:Instances!H850))</f>
        <v>0</v>
      </c>
      <c r="I850" s="1" cm="1">
        <f t="array" ref="I850">_xlfn.SWITCH($A$2,"average", AVERAGE(Instances!I850:Instances!I850),"median", MEDIAN(Instances!I850:Instances!I850),"min", MIN(Instances!I850:Instances!I850),"max", MAX(Instances!I850:Instances!I850),"diff", MAX(Instances!I850:Instances!I850)-MIN(Instances!I850:Instances!I850))</f>
        <v>0</v>
      </c>
      <c r="J850" s="1" cm="1">
        <f t="array" ref="J850">_xlfn.SWITCH($A$2,"average", AVERAGE(Instances!J850:Instances!J850),"median", MEDIAN(Instances!J850:Instances!J850),"min", MIN(Instances!J850:Instances!J850),"max", MAX(Instances!J850:Instances!J850),"diff", MAX(Instances!J850:Instances!J850)-MIN(Instances!J850:Instances!J850))</f>
        <v>0</v>
      </c>
      <c r="K850" s="1" cm="1">
        <f t="array" ref="K850">_xlfn.SWITCH($A$2,"average", AVERAGE(Instances!K850:Instances!K850),"median", MEDIAN(Instances!K850:Instances!K850),"min", MIN(Instances!K850:Instances!K850),"max", MAX(Instances!K850:Instances!K850),"diff", MAX(Instances!K850:Instances!K850)-MIN(Instances!K850:Instances!K850))</f>
        <v>0</v>
      </c>
      <c r="L850" s="1"/>
      <c r="M850" s="1" cm="1">
        <f t="array" ref="M850">_xlfn.SWITCH($A$2,"average", AVERAGE(Instances!M850:Instances!M850),"median", MEDIAN(Instances!M850:Instances!M850),"min", MIN(Instances!M850:Instances!M850),"max", MAX(Instances!M850:Instances!M850),"diff", MAX(Instances!M850:Instances!M850)-MIN(Instances!M850:Instances!M850))</f>
        <v>0</v>
      </c>
      <c r="N850" s="1" cm="1">
        <f t="array" ref="N850">_xlfn.SWITCH($A$2,"average", AVERAGE(Instances!N850:Instances!N850),"median", MEDIAN(Instances!N850:Instances!N850),"min", MIN(Instances!N850:Instances!N850),"max", MAX(Instances!N850:Instances!N850),"diff", MAX(Instances!N850:Instances!N850)-MIN(Instances!N850:Instances!N850))</f>
        <v>0</v>
      </c>
      <c r="O850" s="1"/>
      <c r="P850" s="1" cm="1">
        <f t="array" ref="P850">_xlfn.SWITCH($A$2,"average", AVERAGE(Instances!P850:Instances!P850),"median", MEDIAN(Instances!P850:Instances!P850),"min", MIN(Instances!P850:Instances!P850),"max", MAX(Instances!P850:Instances!P850),"diff", MAX(Instances!P850:Instances!P850)-MIN(Instances!P850:Instances!P850))</f>
        <v>0</v>
      </c>
      <c r="Q850" s="1" cm="1">
        <f t="array" ref="Q850">_xlfn.SWITCH($A$2,"average", AVERAGE(Instances!Q850:Instances!Q850),"median", MEDIAN(Instances!Q850:Instances!Q850),"min", MIN(Instances!Q850:Instances!Q850),"max", MAX(Instances!Q850:Instances!Q850),"diff", MAX(Instances!Q850:Instances!Q850)-MIN(Instances!Q850:Instances!Q850))</f>
        <v>0</v>
      </c>
      <c r="R850" s="1" cm="1">
        <f t="array" ref="R850">_xlfn.SWITCH($A$2,"average", AVERAGE(Instances!R850:Instances!R850),"median", MEDIAN(Instances!R850:Instances!R850),"min", MIN(Instances!R850:Instances!R850),"max", MAX(Instances!R850:Instances!R850),"diff", MAX(Instances!R850:Instances!R850)-MIN(Instances!R850:Instances!R850))</f>
        <v>0</v>
      </c>
      <c r="S850" s="1">
        <f>MIN($B850)</f>
        <v>0</v>
      </c>
      <c r="T850" s="1">
        <f>MIN($C850)</f>
        <v>0</v>
      </c>
      <c r="U850" s="1">
        <f>MIN($D850)</f>
        <v>0</v>
      </c>
      <c r="V850" s="1">
        <f>MIN($E850)</f>
        <v>0</v>
      </c>
      <c r="W850" s="1">
        <f>MIN($F850)</f>
        <v>0</v>
      </c>
      <c r="X850" s="1">
        <f>MIN($G850)</f>
        <v>0</v>
      </c>
      <c r="Y850" s="1">
        <f>MIN($H850)</f>
        <v>0</v>
      </c>
      <c r="Z850" s="1">
        <f>MIN($I850)</f>
        <v>0</v>
      </c>
      <c r="AA850" s="1">
        <f>MIN($J850)</f>
        <v>0</v>
      </c>
      <c r="AB850" s="1">
        <f>MIN($K850)</f>
        <v>0</v>
      </c>
      <c r="AC850" s="1">
        <f>MIN($M850)</f>
        <v>0</v>
      </c>
      <c r="AD850" s="1">
        <f>MIN($N850)</f>
        <v>0</v>
      </c>
      <c r="AE850" s="1">
        <f>MIN($P850)</f>
        <v>0</v>
      </c>
      <c r="AF850" s="1">
        <f>MIN($Q850)</f>
        <v>0</v>
      </c>
      <c r="AG850" s="1">
        <f>MIN($R850)</f>
        <v>0</v>
      </c>
      <c r="AH850" s="1">
        <f>MEDIAN($B850)</f>
        <v>0</v>
      </c>
      <c r="AI850" s="1">
        <f>MEDIAN($C850)</f>
        <v>0</v>
      </c>
      <c r="AJ850" s="1">
        <f>MEDIAN($D850)</f>
        <v>0</v>
      </c>
      <c r="AK850" s="1">
        <f>MEDIAN($E850)</f>
        <v>0</v>
      </c>
      <c r="AL850" s="1">
        <f>MEDIAN($F850)</f>
        <v>0</v>
      </c>
      <c r="AM850" s="1">
        <f>MEDIAN($G850)</f>
        <v>0</v>
      </c>
      <c r="AN850" s="1">
        <f>MEDIAN($H850)</f>
        <v>0</v>
      </c>
      <c r="AO850" s="1">
        <f>MEDIAN($I850)</f>
        <v>0</v>
      </c>
      <c r="AP850" s="1">
        <f>MEDIAN($J850)</f>
        <v>0</v>
      </c>
      <c r="AQ850" s="1">
        <f>MEDIAN($K850)</f>
        <v>0</v>
      </c>
      <c r="AR850" s="1">
        <f>MEDIAN($M850)</f>
        <v>0</v>
      </c>
      <c r="AS850" s="1">
        <f>MEDIAN($N850)</f>
        <v>0</v>
      </c>
      <c r="AT850" s="1">
        <f>MEDIAN($P850)</f>
        <v>0</v>
      </c>
      <c r="AU850" s="1">
        <f>MEDIAN($Q850)</f>
        <v>0</v>
      </c>
      <c r="AV850" s="1">
        <f>MEDIAN($R850)</f>
        <v>0</v>
      </c>
      <c r="AW850" s="1">
        <f>MAX($B850)</f>
        <v>0</v>
      </c>
      <c r="AX850" s="1">
        <f>MAX($C850)</f>
        <v>0</v>
      </c>
      <c r="AY850" s="1">
        <f>MAX($D850)</f>
        <v>0</v>
      </c>
      <c r="AZ850" s="1">
        <f>MAX($E850)</f>
        <v>0</v>
      </c>
      <c r="BA850" s="1">
        <f>MAX($F850)</f>
        <v>0</v>
      </c>
      <c r="BB850" s="1">
        <f>MAX($G850)</f>
        <v>0</v>
      </c>
      <c r="BC850" s="1">
        <f>MAX($H850)</f>
        <v>0</v>
      </c>
      <c r="BD850" s="1">
        <f>MAX($I850)</f>
        <v>0</v>
      </c>
      <c r="BE850" s="1">
        <f>MAX($J850)</f>
        <v>0</v>
      </c>
      <c r="BF850" s="1">
        <f>MAX($K850)</f>
        <v>0</v>
      </c>
      <c r="BG850" s="1">
        <f>MAX($M850)</f>
        <v>0</v>
      </c>
      <c r="BH850" s="1">
        <f>MAX($N850)</f>
        <v>0</v>
      </c>
      <c r="BI850" s="1">
        <f>MAX($P850)</f>
        <v>0</v>
      </c>
      <c r="BJ850" s="1">
        <f>MAX($Q850)</f>
        <v>0</v>
      </c>
      <c r="BK850" s="1">
        <f>MAX($R850)</f>
        <v>0</v>
      </c>
    </row>
    <row r="851" spans="1:63">
      <c r="A851" s="1" t="s">
        <v>365</v>
      </c>
      <c r="B851" s="1" cm="1">
        <f t="array" ref="B851">_xlfn.SWITCH($A$2,"average", AVERAGE(Instances!B851:Instances!B851),"median", MEDIAN(Instances!B851:Instances!B851),"min", MIN(Instances!B851:Instances!B851),"max", MAX(Instances!B851:Instances!B851),"diff", MAX(Instances!B851:Instances!B851)-MIN(Instances!B851:Instances!B851))</f>
        <v>0</v>
      </c>
      <c r="C851" s="1" cm="1">
        <f t="array" ref="C851">_xlfn.SWITCH($A$2,"average", AVERAGE(Instances!C851:Instances!C851),"median", MEDIAN(Instances!C851:Instances!C851),"min", MIN(Instances!C851:Instances!C851),"max", MAX(Instances!C851:Instances!C851),"diff", MAX(Instances!C851:Instances!C851)-MIN(Instances!C851:Instances!C851))</f>
        <v>0</v>
      </c>
      <c r="D851" s="1" cm="1">
        <f t="array" ref="D851">_xlfn.SWITCH($A$2,"average", AVERAGE(Instances!D851:Instances!D851),"median", MEDIAN(Instances!D851:Instances!D851),"min", MIN(Instances!D851:Instances!D851),"max", MAX(Instances!D851:Instances!D851),"diff", MAX(Instances!D851:Instances!D851)-MIN(Instances!D851:Instances!D851))</f>
        <v>0</v>
      </c>
      <c r="E851" s="1" cm="1">
        <f t="array" ref="E851">_xlfn.SWITCH($A$2,"average", AVERAGE(Instances!E851:Instances!E851),"median", MEDIAN(Instances!E851:Instances!E851),"min", MIN(Instances!E851:Instances!E851),"max", MAX(Instances!E851:Instances!E851),"diff", MAX(Instances!E851:Instances!E851)-MIN(Instances!E851:Instances!E851))</f>
        <v>0</v>
      </c>
      <c r="F851" s="1" cm="1">
        <f t="array" ref="F851">_xlfn.SWITCH($A$2,"average", AVERAGE(Instances!F851:Instances!F851),"median", MEDIAN(Instances!F851:Instances!F851),"min", MIN(Instances!F851:Instances!F851),"max", MAX(Instances!F851:Instances!F851),"diff", MAX(Instances!F851:Instances!F851)-MIN(Instances!F851:Instances!F851))</f>
        <v>0</v>
      </c>
      <c r="G851" s="1" cm="1">
        <f t="array" ref="G851">_xlfn.SWITCH($A$2,"average", AVERAGE(Instances!G851:Instances!G851),"median", MEDIAN(Instances!G851:Instances!G851),"min", MIN(Instances!G851:Instances!G851),"max", MAX(Instances!G851:Instances!G851),"diff", MAX(Instances!G851:Instances!G851)-MIN(Instances!G851:Instances!G851))</f>
        <v>0</v>
      </c>
      <c r="H851" s="1" cm="1">
        <f t="array" ref="H851">_xlfn.SWITCH($A$2,"average", AVERAGE(Instances!H851:Instances!H851),"median", MEDIAN(Instances!H851:Instances!H851),"min", MIN(Instances!H851:Instances!H851),"max", MAX(Instances!H851:Instances!H851),"diff", MAX(Instances!H851:Instances!H851)-MIN(Instances!H851:Instances!H851))</f>
        <v>0</v>
      </c>
      <c r="I851" s="1" cm="1">
        <f t="array" ref="I851">_xlfn.SWITCH($A$2,"average", AVERAGE(Instances!I851:Instances!I851),"median", MEDIAN(Instances!I851:Instances!I851),"min", MIN(Instances!I851:Instances!I851),"max", MAX(Instances!I851:Instances!I851),"diff", MAX(Instances!I851:Instances!I851)-MIN(Instances!I851:Instances!I851))</f>
        <v>0</v>
      </c>
      <c r="J851" s="1" cm="1">
        <f t="array" ref="J851">_xlfn.SWITCH($A$2,"average", AVERAGE(Instances!J851:Instances!J851),"median", MEDIAN(Instances!J851:Instances!J851),"min", MIN(Instances!J851:Instances!J851),"max", MAX(Instances!J851:Instances!J851),"diff", MAX(Instances!J851:Instances!J851)-MIN(Instances!J851:Instances!J851))</f>
        <v>0</v>
      </c>
      <c r="K851" s="1" cm="1">
        <f t="array" ref="K851">_xlfn.SWITCH($A$2,"average", AVERAGE(Instances!K851:Instances!K851),"median", MEDIAN(Instances!K851:Instances!K851),"min", MIN(Instances!K851:Instances!K851),"max", MAX(Instances!K851:Instances!K851),"diff", MAX(Instances!K851:Instances!K851)-MIN(Instances!K851:Instances!K851))</f>
        <v>0</v>
      </c>
      <c r="L851" s="1"/>
      <c r="M851" s="1" cm="1">
        <f t="array" ref="M851">_xlfn.SWITCH($A$2,"average", AVERAGE(Instances!M851:Instances!M851),"median", MEDIAN(Instances!M851:Instances!M851),"min", MIN(Instances!M851:Instances!M851),"max", MAX(Instances!M851:Instances!M851),"diff", MAX(Instances!M851:Instances!M851)-MIN(Instances!M851:Instances!M851))</f>
        <v>0</v>
      </c>
      <c r="N851" s="1" cm="1">
        <f t="array" ref="N851">_xlfn.SWITCH($A$2,"average", AVERAGE(Instances!N851:Instances!N851),"median", MEDIAN(Instances!N851:Instances!N851),"min", MIN(Instances!N851:Instances!N851),"max", MAX(Instances!N851:Instances!N851),"diff", MAX(Instances!N851:Instances!N851)-MIN(Instances!N851:Instances!N851))</f>
        <v>0</v>
      </c>
      <c r="O851" s="1"/>
      <c r="P851" s="1" cm="1">
        <f t="array" ref="P851">_xlfn.SWITCH($A$2,"average", AVERAGE(Instances!P851:Instances!P851),"median", MEDIAN(Instances!P851:Instances!P851),"min", MIN(Instances!P851:Instances!P851),"max", MAX(Instances!P851:Instances!P851),"diff", MAX(Instances!P851:Instances!P851)-MIN(Instances!P851:Instances!P851))</f>
        <v>0</v>
      </c>
      <c r="Q851" s="1" cm="1">
        <f t="array" ref="Q851">_xlfn.SWITCH($A$2,"average", AVERAGE(Instances!Q851:Instances!Q851),"median", MEDIAN(Instances!Q851:Instances!Q851),"min", MIN(Instances!Q851:Instances!Q851),"max", MAX(Instances!Q851:Instances!Q851),"diff", MAX(Instances!Q851:Instances!Q851)-MIN(Instances!Q851:Instances!Q851))</f>
        <v>0</v>
      </c>
      <c r="R851" s="1" cm="1">
        <f t="array" ref="R851">_xlfn.SWITCH($A$2,"average", AVERAGE(Instances!R851:Instances!R851),"median", MEDIAN(Instances!R851:Instances!R851),"min", MIN(Instances!R851:Instances!R851),"max", MAX(Instances!R851:Instances!R851),"diff", MAX(Instances!R851:Instances!R851)-MIN(Instances!R851:Instances!R851))</f>
        <v>0</v>
      </c>
      <c r="S851" s="1">
        <f>MIN($B851)</f>
        <v>0</v>
      </c>
      <c r="T851" s="1">
        <f>MIN($C851)</f>
        <v>0</v>
      </c>
      <c r="U851" s="1">
        <f>MIN($D851)</f>
        <v>0</v>
      </c>
      <c r="V851" s="1">
        <f>MIN($E851)</f>
        <v>0</v>
      </c>
      <c r="W851" s="1">
        <f>MIN($F851)</f>
        <v>0</v>
      </c>
      <c r="X851" s="1">
        <f>MIN($G851)</f>
        <v>0</v>
      </c>
      <c r="Y851" s="1">
        <f>MIN($H851)</f>
        <v>0</v>
      </c>
      <c r="Z851" s="1">
        <f>MIN($I851)</f>
        <v>0</v>
      </c>
      <c r="AA851" s="1">
        <f>MIN($J851)</f>
        <v>0</v>
      </c>
      <c r="AB851" s="1">
        <f>MIN($K851)</f>
        <v>0</v>
      </c>
      <c r="AC851" s="1">
        <f>MIN($M851)</f>
        <v>0</v>
      </c>
      <c r="AD851" s="1">
        <f>MIN($N851)</f>
        <v>0</v>
      </c>
      <c r="AE851" s="1">
        <f>MIN($P851)</f>
        <v>0</v>
      </c>
      <c r="AF851" s="1">
        <f>MIN($Q851)</f>
        <v>0</v>
      </c>
      <c r="AG851" s="1">
        <f>MIN($R851)</f>
        <v>0</v>
      </c>
      <c r="AH851" s="1">
        <f>MEDIAN($B851)</f>
        <v>0</v>
      </c>
      <c r="AI851" s="1">
        <f>MEDIAN($C851)</f>
        <v>0</v>
      </c>
      <c r="AJ851" s="1">
        <f>MEDIAN($D851)</f>
        <v>0</v>
      </c>
      <c r="AK851" s="1">
        <f>MEDIAN($E851)</f>
        <v>0</v>
      </c>
      <c r="AL851" s="1">
        <f>MEDIAN($F851)</f>
        <v>0</v>
      </c>
      <c r="AM851" s="1">
        <f>MEDIAN($G851)</f>
        <v>0</v>
      </c>
      <c r="AN851" s="1">
        <f>MEDIAN($H851)</f>
        <v>0</v>
      </c>
      <c r="AO851" s="1">
        <f>MEDIAN($I851)</f>
        <v>0</v>
      </c>
      <c r="AP851" s="1">
        <f>MEDIAN($J851)</f>
        <v>0</v>
      </c>
      <c r="AQ851" s="1">
        <f>MEDIAN($K851)</f>
        <v>0</v>
      </c>
      <c r="AR851" s="1">
        <f>MEDIAN($M851)</f>
        <v>0</v>
      </c>
      <c r="AS851" s="1">
        <f>MEDIAN($N851)</f>
        <v>0</v>
      </c>
      <c r="AT851" s="1">
        <f>MEDIAN($P851)</f>
        <v>0</v>
      </c>
      <c r="AU851" s="1">
        <f>MEDIAN($Q851)</f>
        <v>0</v>
      </c>
      <c r="AV851" s="1">
        <f>MEDIAN($R851)</f>
        <v>0</v>
      </c>
      <c r="AW851" s="1">
        <f>MAX($B851)</f>
        <v>0</v>
      </c>
      <c r="AX851" s="1">
        <f>MAX($C851)</f>
        <v>0</v>
      </c>
      <c r="AY851" s="1">
        <f>MAX($D851)</f>
        <v>0</v>
      </c>
      <c r="AZ851" s="1">
        <f>MAX($E851)</f>
        <v>0</v>
      </c>
      <c r="BA851" s="1">
        <f>MAX($F851)</f>
        <v>0</v>
      </c>
      <c r="BB851" s="1">
        <f>MAX($G851)</f>
        <v>0</v>
      </c>
      <c r="BC851" s="1">
        <f>MAX($H851)</f>
        <v>0</v>
      </c>
      <c r="BD851" s="1">
        <f>MAX($I851)</f>
        <v>0</v>
      </c>
      <c r="BE851" s="1">
        <f>MAX($J851)</f>
        <v>0</v>
      </c>
      <c r="BF851" s="1">
        <f>MAX($K851)</f>
        <v>0</v>
      </c>
      <c r="BG851" s="1">
        <f>MAX($M851)</f>
        <v>0</v>
      </c>
      <c r="BH851" s="1">
        <f>MAX($N851)</f>
        <v>0</v>
      </c>
      <c r="BI851" s="1">
        <f>MAX($P851)</f>
        <v>0</v>
      </c>
      <c r="BJ851" s="1">
        <f>MAX($Q851)</f>
        <v>0</v>
      </c>
      <c r="BK851" s="1">
        <f>MAX($R851)</f>
        <v>0</v>
      </c>
    </row>
    <row r="852" spans="1:63">
      <c r="A852" s="1" t="s">
        <v>366</v>
      </c>
      <c r="B852" s="1" cm="1">
        <f t="array" ref="B852">_xlfn.SWITCH($A$2,"average", AVERAGE(Instances!B852:Instances!B852),"median", MEDIAN(Instances!B852:Instances!B852),"min", MIN(Instances!B852:Instances!B852),"max", MAX(Instances!B852:Instances!B852),"diff", MAX(Instances!B852:Instances!B852)-MIN(Instances!B852:Instances!B852))</f>
        <v>0</v>
      </c>
      <c r="C852" s="1" cm="1">
        <f t="array" ref="C852">_xlfn.SWITCH($A$2,"average", AVERAGE(Instances!C852:Instances!C852),"median", MEDIAN(Instances!C852:Instances!C852),"min", MIN(Instances!C852:Instances!C852),"max", MAX(Instances!C852:Instances!C852),"diff", MAX(Instances!C852:Instances!C852)-MIN(Instances!C852:Instances!C852))</f>
        <v>0</v>
      </c>
      <c r="D852" s="1" cm="1">
        <f t="array" ref="D852">_xlfn.SWITCH($A$2,"average", AVERAGE(Instances!D852:Instances!D852),"median", MEDIAN(Instances!D852:Instances!D852),"min", MIN(Instances!D852:Instances!D852),"max", MAX(Instances!D852:Instances!D852),"diff", MAX(Instances!D852:Instances!D852)-MIN(Instances!D852:Instances!D852))</f>
        <v>0</v>
      </c>
      <c r="E852" s="1" cm="1">
        <f t="array" ref="E852">_xlfn.SWITCH($A$2,"average", AVERAGE(Instances!E852:Instances!E852),"median", MEDIAN(Instances!E852:Instances!E852),"min", MIN(Instances!E852:Instances!E852),"max", MAX(Instances!E852:Instances!E852),"diff", MAX(Instances!E852:Instances!E852)-MIN(Instances!E852:Instances!E852))</f>
        <v>0</v>
      </c>
      <c r="F852" s="1" cm="1">
        <f t="array" ref="F852">_xlfn.SWITCH($A$2,"average", AVERAGE(Instances!F852:Instances!F852),"median", MEDIAN(Instances!F852:Instances!F852),"min", MIN(Instances!F852:Instances!F852),"max", MAX(Instances!F852:Instances!F852),"diff", MAX(Instances!F852:Instances!F852)-MIN(Instances!F852:Instances!F852))</f>
        <v>0</v>
      </c>
      <c r="G852" s="1" cm="1">
        <f t="array" ref="G852">_xlfn.SWITCH($A$2,"average", AVERAGE(Instances!G852:Instances!G852),"median", MEDIAN(Instances!G852:Instances!G852),"min", MIN(Instances!G852:Instances!G852),"max", MAX(Instances!G852:Instances!G852),"diff", MAX(Instances!G852:Instances!G852)-MIN(Instances!G852:Instances!G852))</f>
        <v>0</v>
      </c>
      <c r="H852" s="1" cm="1">
        <f t="array" ref="H852">_xlfn.SWITCH($A$2,"average", AVERAGE(Instances!H852:Instances!H852),"median", MEDIAN(Instances!H852:Instances!H852),"min", MIN(Instances!H852:Instances!H852),"max", MAX(Instances!H852:Instances!H852),"diff", MAX(Instances!H852:Instances!H852)-MIN(Instances!H852:Instances!H852))</f>
        <v>0</v>
      </c>
      <c r="I852" s="1" cm="1">
        <f t="array" ref="I852">_xlfn.SWITCH($A$2,"average", AVERAGE(Instances!I852:Instances!I852),"median", MEDIAN(Instances!I852:Instances!I852),"min", MIN(Instances!I852:Instances!I852),"max", MAX(Instances!I852:Instances!I852),"diff", MAX(Instances!I852:Instances!I852)-MIN(Instances!I852:Instances!I852))</f>
        <v>0</v>
      </c>
      <c r="J852" s="1" cm="1">
        <f t="array" ref="J852">_xlfn.SWITCH($A$2,"average", AVERAGE(Instances!J852:Instances!J852),"median", MEDIAN(Instances!J852:Instances!J852),"min", MIN(Instances!J852:Instances!J852),"max", MAX(Instances!J852:Instances!J852),"diff", MAX(Instances!J852:Instances!J852)-MIN(Instances!J852:Instances!J852))</f>
        <v>0</v>
      </c>
      <c r="K852" s="1" cm="1">
        <f t="array" ref="K852">_xlfn.SWITCH($A$2,"average", AVERAGE(Instances!K852:Instances!K852),"median", MEDIAN(Instances!K852:Instances!K852),"min", MIN(Instances!K852:Instances!K852),"max", MAX(Instances!K852:Instances!K852),"diff", MAX(Instances!K852:Instances!K852)-MIN(Instances!K852:Instances!K852))</f>
        <v>0</v>
      </c>
      <c r="L852" s="1"/>
      <c r="M852" s="1" cm="1">
        <f t="array" ref="M852">_xlfn.SWITCH($A$2,"average", AVERAGE(Instances!M852:Instances!M852),"median", MEDIAN(Instances!M852:Instances!M852),"min", MIN(Instances!M852:Instances!M852),"max", MAX(Instances!M852:Instances!M852),"diff", MAX(Instances!M852:Instances!M852)-MIN(Instances!M852:Instances!M852))</f>
        <v>0</v>
      </c>
      <c r="N852" s="1" cm="1">
        <f t="array" ref="N852">_xlfn.SWITCH($A$2,"average", AVERAGE(Instances!N852:Instances!N852),"median", MEDIAN(Instances!N852:Instances!N852),"min", MIN(Instances!N852:Instances!N852),"max", MAX(Instances!N852:Instances!N852),"diff", MAX(Instances!N852:Instances!N852)-MIN(Instances!N852:Instances!N852))</f>
        <v>0</v>
      </c>
      <c r="O852" s="1"/>
      <c r="P852" s="1" cm="1">
        <f t="array" ref="P852">_xlfn.SWITCH($A$2,"average", AVERAGE(Instances!P852:Instances!P852),"median", MEDIAN(Instances!P852:Instances!P852),"min", MIN(Instances!P852:Instances!P852),"max", MAX(Instances!P852:Instances!P852),"diff", MAX(Instances!P852:Instances!P852)-MIN(Instances!P852:Instances!P852))</f>
        <v>0</v>
      </c>
      <c r="Q852" s="1" cm="1">
        <f t="array" ref="Q852">_xlfn.SWITCH($A$2,"average", AVERAGE(Instances!Q852:Instances!Q852),"median", MEDIAN(Instances!Q852:Instances!Q852),"min", MIN(Instances!Q852:Instances!Q852),"max", MAX(Instances!Q852:Instances!Q852),"diff", MAX(Instances!Q852:Instances!Q852)-MIN(Instances!Q852:Instances!Q852))</f>
        <v>0</v>
      </c>
      <c r="R852" s="1" cm="1">
        <f t="array" ref="R852">_xlfn.SWITCH($A$2,"average", AVERAGE(Instances!R852:Instances!R852),"median", MEDIAN(Instances!R852:Instances!R852),"min", MIN(Instances!R852:Instances!R852),"max", MAX(Instances!R852:Instances!R852),"diff", MAX(Instances!R852:Instances!R852)-MIN(Instances!R852:Instances!R852))</f>
        <v>0</v>
      </c>
      <c r="S852" s="1">
        <f>MIN($B852)</f>
        <v>0</v>
      </c>
      <c r="T852" s="1">
        <f>MIN($C852)</f>
        <v>0</v>
      </c>
      <c r="U852" s="1">
        <f>MIN($D852)</f>
        <v>0</v>
      </c>
      <c r="V852" s="1">
        <f>MIN($E852)</f>
        <v>0</v>
      </c>
      <c r="W852" s="1">
        <f>MIN($F852)</f>
        <v>0</v>
      </c>
      <c r="X852" s="1">
        <f>MIN($G852)</f>
        <v>0</v>
      </c>
      <c r="Y852" s="1">
        <f>MIN($H852)</f>
        <v>0</v>
      </c>
      <c r="Z852" s="1">
        <f>MIN($I852)</f>
        <v>0</v>
      </c>
      <c r="AA852" s="1">
        <f>MIN($J852)</f>
        <v>0</v>
      </c>
      <c r="AB852" s="1">
        <f>MIN($K852)</f>
        <v>0</v>
      </c>
      <c r="AC852" s="1">
        <f>MIN($M852)</f>
        <v>0</v>
      </c>
      <c r="AD852" s="1">
        <f>MIN($N852)</f>
        <v>0</v>
      </c>
      <c r="AE852" s="1">
        <f>MIN($P852)</f>
        <v>0</v>
      </c>
      <c r="AF852" s="1">
        <f>MIN($Q852)</f>
        <v>0</v>
      </c>
      <c r="AG852" s="1">
        <f>MIN($R852)</f>
        <v>0</v>
      </c>
      <c r="AH852" s="1">
        <f>MEDIAN($B852)</f>
        <v>0</v>
      </c>
      <c r="AI852" s="1">
        <f>MEDIAN($C852)</f>
        <v>0</v>
      </c>
      <c r="AJ852" s="1">
        <f>MEDIAN($D852)</f>
        <v>0</v>
      </c>
      <c r="AK852" s="1">
        <f>MEDIAN($E852)</f>
        <v>0</v>
      </c>
      <c r="AL852" s="1">
        <f>MEDIAN($F852)</f>
        <v>0</v>
      </c>
      <c r="AM852" s="1">
        <f>MEDIAN($G852)</f>
        <v>0</v>
      </c>
      <c r="AN852" s="1">
        <f>MEDIAN($H852)</f>
        <v>0</v>
      </c>
      <c r="AO852" s="1">
        <f>MEDIAN($I852)</f>
        <v>0</v>
      </c>
      <c r="AP852" s="1">
        <f>MEDIAN($J852)</f>
        <v>0</v>
      </c>
      <c r="AQ852" s="1">
        <f>MEDIAN($K852)</f>
        <v>0</v>
      </c>
      <c r="AR852" s="1">
        <f>MEDIAN($M852)</f>
        <v>0</v>
      </c>
      <c r="AS852" s="1">
        <f>MEDIAN($N852)</f>
        <v>0</v>
      </c>
      <c r="AT852" s="1">
        <f>MEDIAN($P852)</f>
        <v>0</v>
      </c>
      <c r="AU852" s="1">
        <f>MEDIAN($Q852)</f>
        <v>0</v>
      </c>
      <c r="AV852" s="1">
        <f>MEDIAN($R852)</f>
        <v>0</v>
      </c>
      <c r="AW852" s="1">
        <f>MAX($B852)</f>
        <v>0</v>
      </c>
      <c r="AX852" s="1">
        <f>MAX($C852)</f>
        <v>0</v>
      </c>
      <c r="AY852" s="1">
        <f>MAX($D852)</f>
        <v>0</v>
      </c>
      <c r="AZ852" s="1">
        <f>MAX($E852)</f>
        <v>0</v>
      </c>
      <c r="BA852" s="1">
        <f>MAX($F852)</f>
        <v>0</v>
      </c>
      <c r="BB852" s="1">
        <f>MAX($G852)</f>
        <v>0</v>
      </c>
      <c r="BC852" s="1">
        <f>MAX($H852)</f>
        <v>0</v>
      </c>
      <c r="BD852" s="1">
        <f>MAX($I852)</f>
        <v>0</v>
      </c>
      <c r="BE852" s="1">
        <f>MAX($J852)</f>
        <v>0</v>
      </c>
      <c r="BF852" s="1">
        <f>MAX($K852)</f>
        <v>0</v>
      </c>
      <c r="BG852" s="1">
        <f>MAX($M852)</f>
        <v>0</v>
      </c>
      <c r="BH852" s="1">
        <f>MAX($N852)</f>
        <v>0</v>
      </c>
      <c r="BI852" s="1">
        <f>MAX($P852)</f>
        <v>0</v>
      </c>
      <c r="BJ852" s="1">
        <f>MAX($Q852)</f>
        <v>0</v>
      </c>
      <c r="BK852" s="1">
        <f>MAX($R852)</f>
        <v>0</v>
      </c>
    </row>
    <row r="853" spans="1:63">
      <c r="A853" s="1" t="s">
        <v>367</v>
      </c>
      <c r="B853" s="1" cm="1">
        <f t="array" ref="B853">_xlfn.SWITCH($A$2,"average", AVERAGE(Instances!B853:Instances!B853),"median", MEDIAN(Instances!B853:Instances!B853),"min", MIN(Instances!B853:Instances!B853),"max", MAX(Instances!B853:Instances!B853),"diff", MAX(Instances!B853:Instances!B853)-MIN(Instances!B853:Instances!B853))</f>
        <v>0</v>
      </c>
      <c r="C853" s="1" cm="1">
        <f t="array" ref="C853">_xlfn.SWITCH($A$2,"average", AVERAGE(Instances!C853:Instances!C853),"median", MEDIAN(Instances!C853:Instances!C853),"min", MIN(Instances!C853:Instances!C853),"max", MAX(Instances!C853:Instances!C853),"diff", MAX(Instances!C853:Instances!C853)-MIN(Instances!C853:Instances!C853))</f>
        <v>0</v>
      </c>
      <c r="D853" s="1" cm="1">
        <f t="array" ref="D853">_xlfn.SWITCH($A$2,"average", AVERAGE(Instances!D853:Instances!D853),"median", MEDIAN(Instances!D853:Instances!D853),"min", MIN(Instances!D853:Instances!D853),"max", MAX(Instances!D853:Instances!D853),"diff", MAX(Instances!D853:Instances!D853)-MIN(Instances!D853:Instances!D853))</f>
        <v>0</v>
      </c>
      <c r="E853" s="1" cm="1">
        <f t="array" ref="E853">_xlfn.SWITCH($A$2,"average", AVERAGE(Instances!E853:Instances!E853),"median", MEDIAN(Instances!E853:Instances!E853),"min", MIN(Instances!E853:Instances!E853),"max", MAX(Instances!E853:Instances!E853),"diff", MAX(Instances!E853:Instances!E853)-MIN(Instances!E853:Instances!E853))</f>
        <v>0</v>
      </c>
      <c r="F853" s="1" cm="1">
        <f t="array" ref="F853">_xlfn.SWITCH($A$2,"average", AVERAGE(Instances!F853:Instances!F853),"median", MEDIAN(Instances!F853:Instances!F853),"min", MIN(Instances!F853:Instances!F853),"max", MAX(Instances!F853:Instances!F853),"diff", MAX(Instances!F853:Instances!F853)-MIN(Instances!F853:Instances!F853))</f>
        <v>0</v>
      </c>
      <c r="G853" s="1" cm="1">
        <f t="array" ref="G853">_xlfn.SWITCH($A$2,"average", AVERAGE(Instances!G853:Instances!G853),"median", MEDIAN(Instances!G853:Instances!G853),"min", MIN(Instances!G853:Instances!G853),"max", MAX(Instances!G853:Instances!G853),"diff", MAX(Instances!G853:Instances!G853)-MIN(Instances!G853:Instances!G853))</f>
        <v>0</v>
      </c>
      <c r="H853" s="1" cm="1">
        <f t="array" ref="H853">_xlfn.SWITCH($A$2,"average", AVERAGE(Instances!H853:Instances!H853),"median", MEDIAN(Instances!H853:Instances!H853),"min", MIN(Instances!H853:Instances!H853),"max", MAX(Instances!H853:Instances!H853),"diff", MAX(Instances!H853:Instances!H853)-MIN(Instances!H853:Instances!H853))</f>
        <v>0</v>
      </c>
      <c r="I853" s="1" cm="1">
        <f t="array" ref="I853">_xlfn.SWITCH($A$2,"average", AVERAGE(Instances!I853:Instances!I853),"median", MEDIAN(Instances!I853:Instances!I853),"min", MIN(Instances!I853:Instances!I853),"max", MAX(Instances!I853:Instances!I853),"diff", MAX(Instances!I853:Instances!I853)-MIN(Instances!I853:Instances!I853))</f>
        <v>0</v>
      </c>
      <c r="J853" s="1" cm="1">
        <f t="array" ref="J853">_xlfn.SWITCH($A$2,"average", AVERAGE(Instances!J853:Instances!J853),"median", MEDIAN(Instances!J853:Instances!J853),"min", MIN(Instances!J853:Instances!J853),"max", MAX(Instances!J853:Instances!J853),"diff", MAX(Instances!J853:Instances!J853)-MIN(Instances!J853:Instances!J853))</f>
        <v>0</v>
      </c>
      <c r="K853" s="1" cm="1">
        <f t="array" ref="K853">_xlfn.SWITCH($A$2,"average", AVERAGE(Instances!K853:Instances!K853),"median", MEDIAN(Instances!K853:Instances!K853),"min", MIN(Instances!K853:Instances!K853),"max", MAX(Instances!K853:Instances!K853),"diff", MAX(Instances!K853:Instances!K853)-MIN(Instances!K853:Instances!K853))</f>
        <v>0</v>
      </c>
      <c r="L853" s="1"/>
      <c r="M853" s="1" cm="1">
        <f t="array" ref="M853">_xlfn.SWITCH($A$2,"average", AVERAGE(Instances!M853:Instances!M853),"median", MEDIAN(Instances!M853:Instances!M853),"min", MIN(Instances!M853:Instances!M853),"max", MAX(Instances!M853:Instances!M853),"diff", MAX(Instances!M853:Instances!M853)-MIN(Instances!M853:Instances!M853))</f>
        <v>0</v>
      </c>
      <c r="N853" s="1" cm="1">
        <f t="array" ref="N853">_xlfn.SWITCH($A$2,"average", AVERAGE(Instances!N853:Instances!N853),"median", MEDIAN(Instances!N853:Instances!N853),"min", MIN(Instances!N853:Instances!N853),"max", MAX(Instances!N853:Instances!N853),"diff", MAX(Instances!N853:Instances!N853)-MIN(Instances!N853:Instances!N853))</f>
        <v>0</v>
      </c>
      <c r="O853" s="1"/>
      <c r="P853" s="1" cm="1">
        <f t="array" ref="P853">_xlfn.SWITCH($A$2,"average", AVERAGE(Instances!P853:Instances!P853),"median", MEDIAN(Instances!P853:Instances!P853),"min", MIN(Instances!P853:Instances!P853),"max", MAX(Instances!P853:Instances!P853),"diff", MAX(Instances!P853:Instances!P853)-MIN(Instances!P853:Instances!P853))</f>
        <v>0</v>
      </c>
      <c r="Q853" s="1" cm="1">
        <f t="array" ref="Q853">_xlfn.SWITCH($A$2,"average", AVERAGE(Instances!Q853:Instances!Q853),"median", MEDIAN(Instances!Q853:Instances!Q853),"min", MIN(Instances!Q853:Instances!Q853),"max", MAX(Instances!Q853:Instances!Q853),"diff", MAX(Instances!Q853:Instances!Q853)-MIN(Instances!Q853:Instances!Q853))</f>
        <v>0</v>
      </c>
      <c r="R853" s="1" cm="1">
        <f t="array" ref="R853">_xlfn.SWITCH($A$2,"average", AVERAGE(Instances!R853:Instances!R853),"median", MEDIAN(Instances!R853:Instances!R853),"min", MIN(Instances!R853:Instances!R853),"max", MAX(Instances!R853:Instances!R853),"diff", MAX(Instances!R853:Instances!R853)-MIN(Instances!R853:Instances!R853))</f>
        <v>0</v>
      </c>
      <c r="S853" s="1">
        <f>MIN($B853)</f>
        <v>0</v>
      </c>
      <c r="T853" s="1">
        <f>MIN($C853)</f>
        <v>0</v>
      </c>
      <c r="U853" s="1">
        <f>MIN($D853)</f>
        <v>0</v>
      </c>
      <c r="V853" s="1">
        <f>MIN($E853)</f>
        <v>0</v>
      </c>
      <c r="W853" s="1">
        <f>MIN($F853)</f>
        <v>0</v>
      </c>
      <c r="X853" s="1">
        <f>MIN($G853)</f>
        <v>0</v>
      </c>
      <c r="Y853" s="1">
        <f>MIN($H853)</f>
        <v>0</v>
      </c>
      <c r="Z853" s="1">
        <f>MIN($I853)</f>
        <v>0</v>
      </c>
      <c r="AA853" s="1">
        <f>MIN($J853)</f>
        <v>0</v>
      </c>
      <c r="AB853" s="1">
        <f>MIN($K853)</f>
        <v>0</v>
      </c>
      <c r="AC853" s="1">
        <f>MIN($M853)</f>
        <v>0</v>
      </c>
      <c r="AD853" s="1">
        <f>MIN($N853)</f>
        <v>0</v>
      </c>
      <c r="AE853" s="1">
        <f>MIN($P853)</f>
        <v>0</v>
      </c>
      <c r="AF853" s="1">
        <f>MIN($Q853)</f>
        <v>0</v>
      </c>
      <c r="AG853" s="1">
        <f>MIN($R853)</f>
        <v>0</v>
      </c>
      <c r="AH853" s="1">
        <f>MEDIAN($B853)</f>
        <v>0</v>
      </c>
      <c r="AI853" s="1">
        <f>MEDIAN($C853)</f>
        <v>0</v>
      </c>
      <c r="AJ853" s="1">
        <f>MEDIAN($D853)</f>
        <v>0</v>
      </c>
      <c r="AK853" s="1">
        <f>MEDIAN($E853)</f>
        <v>0</v>
      </c>
      <c r="AL853" s="1">
        <f>MEDIAN($F853)</f>
        <v>0</v>
      </c>
      <c r="AM853" s="1">
        <f>MEDIAN($G853)</f>
        <v>0</v>
      </c>
      <c r="AN853" s="1">
        <f>MEDIAN($H853)</f>
        <v>0</v>
      </c>
      <c r="AO853" s="1">
        <f>MEDIAN($I853)</f>
        <v>0</v>
      </c>
      <c r="AP853" s="1">
        <f>MEDIAN($J853)</f>
        <v>0</v>
      </c>
      <c r="AQ853" s="1">
        <f>MEDIAN($K853)</f>
        <v>0</v>
      </c>
      <c r="AR853" s="1">
        <f>MEDIAN($M853)</f>
        <v>0</v>
      </c>
      <c r="AS853" s="1">
        <f>MEDIAN($N853)</f>
        <v>0</v>
      </c>
      <c r="AT853" s="1">
        <f>MEDIAN($P853)</f>
        <v>0</v>
      </c>
      <c r="AU853" s="1">
        <f>MEDIAN($Q853)</f>
        <v>0</v>
      </c>
      <c r="AV853" s="1">
        <f>MEDIAN($R853)</f>
        <v>0</v>
      </c>
      <c r="AW853" s="1">
        <f>MAX($B853)</f>
        <v>0</v>
      </c>
      <c r="AX853" s="1">
        <f>MAX($C853)</f>
        <v>0</v>
      </c>
      <c r="AY853" s="1">
        <f>MAX($D853)</f>
        <v>0</v>
      </c>
      <c r="AZ853" s="1">
        <f>MAX($E853)</f>
        <v>0</v>
      </c>
      <c r="BA853" s="1">
        <f>MAX($F853)</f>
        <v>0</v>
      </c>
      <c r="BB853" s="1">
        <f>MAX($G853)</f>
        <v>0</v>
      </c>
      <c r="BC853" s="1">
        <f>MAX($H853)</f>
        <v>0</v>
      </c>
      <c r="BD853" s="1">
        <f>MAX($I853)</f>
        <v>0</v>
      </c>
      <c r="BE853" s="1">
        <f>MAX($J853)</f>
        <v>0</v>
      </c>
      <c r="BF853" s="1">
        <f>MAX($K853)</f>
        <v>0</v>
      </c>
      <c r="BG853" s="1">
        <f>MAX($M853)</f>
        <v>0</v>
      </c>
      <c r="BH853" s="1">
        <f>MAX($N853)</f>
        <v>0</v>
      </c>
      <c r="BI853" s="1">
        <f>MAX($P853)</f>
        <v>0</v>
      </c>
      <c r="BJ853" s="1">
        <f>MAX($Q853)</f>
        <v>0</v>
      </c>
      <c r="BK853" s="1">
        <f>MAX($R853)</f>
        <v>0</v>
      </c>
    </row>
    <row r="854" spans="1:63">
      <c r="A854" s="1" t="s">
        <v>368</v>
      </c>
      <c r="B854" s="1" cm="1">
        <f t="array" ref="B854">_xlfn.SWITCH($A$2,"average", AVERAGE(Instances!B854:Instances!B854),"median", MEDIAN(Instances!B854:Instances!B854),"min", MIN(Instances!B854:Instances!B854),"max", MAX(Instances!B854:Instances!B854),"diff", MAX(Instances!B854:Instances!B854)-MIN(Instances!B854:Instances!B854))</f>
        <v>0</v>
      </c>
      <c r="C854" s="1" cm="1">
        <f t="array" ref="C854">_xlfn.SWITCH($A$2,"average", AVERAGE(Instances!C854:Instances!C854),"median", MEDIAN(Instances!C854:Instances!C854),"min", MIN(Instances!C854:Instances!C854),"max", MAX(Instances!C854:Instances!C854),"diff", MAX(Instances!C854:Instances!C854)-MIN(Instances!C854:Instances!C854))</f>
        <v>0</v>
      </c>
      <c r="D854" s="1" cm="1">
        <f t="array" ref="D854">_xlfn.SWITCH($A$2,"average", AVERAGE(Instances!D854:Instances!D854),"median", MEDIAN(Instances!D854:Instances!D854),"min", MIN(Instances!D854:Instances!D854),"max", MAX(Instances!D854:Instances!D854),"diff", MAX(Instances!D854:Instances!D854)-MIN(Instances!D854:Instances!D854))</f>
        <v>0</v>
      </c>
      <c r="E854" s="1" cm="1">
        <f t="array" ref="E854">_xlfn.SWITCH($A$2,"average", AVERAGE(Instances!E854:Instances!E854),"median", MEDIAN(Instances!E854:Instances!E854),"min", MIN(Instances!E854:Instances!E854),"max", MAX(Instances!E854:Instances!E854),"diff", MAX(Instances!E854:Instances!E854)-MIN(Instances!E854:Instances!E854))</f>
        <v>0</v>
      </c>
      <c r="F854" s="1" cm="1">
        <f t="array" ref="F854">_xlfn.SWITCH($A$2,"average", AVERAGE(Instances!F854:Instances!F854),"median", MEDIAN(Instances!F854:Instances!F854),"min", MIN(Instances!F854:Instances!F854),"max", MAX(Instances!F854:Instances!F854),"diff", MAX(Instances!F854:Instances!F854)-MIN(Instances!F854:Instances!F854))</f>
        <v>0</v>
      </c>
      <c r="G854" s="1" cm="1">
        <f t="array" ref="G854">_xlfn.SWITCH($A$2,"average", AVERAGE(Instances!G854:Instances!G854),"median", MEDIAN(Instances!G854:Instances!G854),"min", MIN(Instances!G854:Instances!G854),"max", MAX(Instances!G854:Instances!G854),"diff", MAX(Instances!G854:Instances!G854)-MIN(Instances!G854:Instances!G854))</f>
        <v>0</v>
      </c>
      <c r="H854" s="1" cm="1">
        <f t="array" ref="H854">_xlfn.SWITCH($A$2,"average", AVERAGE(Instances!H854:Instances!H854),"median", MEDIAN(Instances!H854:Instances!H854),"min", MIN(Instances!H854:Instances!H854),"max", MAX(Instances!H854:Instances!H854),"diff", MAX(Instances!H854:Instances!H854)-MIN(Instances!H854:Instances!H854))</f>
        <v>0</v>
      </c>
      <c r="I854" s="1" cm="1">
        <f t="array" ref="I854">_xlfn.SWITCH($A$2,"average", AVERAGE(Instances!I854:Instances!I854),"median", MEDIAN(Instances!I854:Instances!I854),"min", MIN(Instances!I854:Instances!I854),"max", MAX(Instances!I854:Instances!I854),"diff", MAX(Instances!I854:Instances!I854)-MIN(Instances!I854:Instances!I854))</f>
        <v>0</v>
      </c>
      <c r="J854" s="1" cm="1">
        <f t="array" ref="J854">_xlfn.SWITCH($A$2,"average", AVERAGE(Instances!J854:Instances!J854),"median", MEDIAN(Instances!J854:Instances!J854),"min", MIN(Instances!J854:Instances!J854),"max", MAX(Instances!J854:Instances!J854),"diff", MAX(Instances!J854:Instances!J854)-MIN(Instances!J854:Instances!J854))</f>
        <v>0</v>
      </c>
      <c r="K854" s="1" cm="1">
        <f t="array" ref="K854">_xlfn.SWITCH($A$2,"average", AVERAGE(Instances!K854:Instances!K854),"median", MEDIAN(Instances!K854:Instances!K854),"min", MIN(Instances!K854:Instances!K854),"max", MAX(Instances!K854:Instances!K854),"diff", MAX(Instances!K854:Instances!K854)-MIN(Instances!K854:Instances!K854))</f>
        <v>0</v>
      </c>
      <c r="L854" s="1"/>
      <c r="M854" s="1" cm="1">
        <f t="array" ref="M854">_xlfn.SWITCH($A$2,"average", AVERAGE(Instances!M854:Instances!M854),"median", MEDIAN(Instances!M854:Instances!M854),"min", MIN(Instances!M854:Instances!M854),"max", MAX(Instances!M854:Instances!M854),"diff", MAX(Instances!M854:Instances!M854)-MIN(Instances!M854:Instances!M854))</f>
        <v>0</v>
      </c>
      <c r="N854" s="1" cm="1">
        <f t="array" ref="N854">_xlfn.SWITCH($A$2,"average", AVERAGE(Instances!N854:Instances!N854),"median", MEDIAN(Instances!N854:Instances!N854),"min", MIN(Instances!N854:Instances!N854),"max", MAX(Instances!N854:Instances!N854),"diff", MAX(Instances!N854:Instances!N854)-MIN(Instances!N854:Instances!N854))</f>
        <v>0</v>
      </c>
      <c r="O854" s="1"/>
      <c r="P854" s="1" cm="1">
        <f t="array" ref="P854">_xlfn.SWITCH($A$2,"average", AVERAGE(Instances!P854:Instances!P854),"median", MEDIAN(Instances!P854:Instances!P854),"min", MIN(Instances!P854:Instances!P854),"max", MAX(Instances!P854:Instances!P854),"diff", MAX(Instances!P854:Instances!P854)-MIN(Instances!P854:Instances!P854))</f>
        <v>0</v>
      </c>
      <c r="Q854" s="1" cm="1">
        <f t="array" ref="Q854">_xlfn.SWITCH($A$2,"average", AVERAGE(Instances!Q854:Instances!Q854),"median", MEDIAN(Instances!Q854:Instances!Q854),"min", MIN(Instances!Q854:Instances!Q854),"max", MAX(Instances!Q854:Instances!Q854),"diff", MAX(Instances!Q854:Instances!Q854)-MIN(Instances!Q854:Instances!Q854))</f>
        <v>0</v>
      </c>
      <c r="R854" s="1" cm="1">
        <f t="array" ref="R854">_xlfn.SWITCH($A$2,"average", AVERAGE(Instances!R854:Instances!R854),"median", MEDIAN(Instances!R854:Instances!R854),"min", MIN(Instances!R854:Instances!R854),"max", MAX(Instances!R854:Instances!R854),"diff", MAX(Instances!R854:Instances!R854)-MIN(Instances!R854:Instances!R854))</f>
        <v>0</v>
      </c>
      <c r="S854" s="1">
        <f>MIN($B854)</f>
        <v>0</v>
      </c>
      <c r="T854" s="1">
        <f>MIN($C854)</f>
        <v>0</v>
      </c>
      <c r="U854" s="1">
        <f>MIN($D854)</f>
        <v>0</v>
      </c>
      <c r="V854" s="1">
        <f>MIN($E854)</f>
        <v>0</v>
      </c>
      <c r="W854" s="1">
        <f>MIN($F854)</f>
        <v>0</v>
      </c>
      <c r="X854" s="1">
        <f>MIN($G854)</f>
        <v>0</v>
      </c>
      <c r="Y854" s="1">
        <f>MIN($H854)</f>
        <v>0</v>
      </c>
      <c r="Z854" s="1">
        <f>MIN($I854)</f>
        <v>0</v>
      </c>
      <c r="AA854" s="1">
        <f>MIN($J854)</f>
        <v>0</v>
      </c>
      <c r="AB854" s="1">
        <f>MIN($K854)</f>
        <v>0</v>
      </c>
      <c r="AC854" s="1">
        <f>MIN($M854)</f>
        <v>0</v>
      </c>
      <c r="AD854" s="1">
        <f>MIN($N854)</f>
        <v>0</v>
      </c>
      <c r="AE854" s="1">
        <f>MIN($P854)</f>
        <v>0</v>
      </c>
      <c r="AF854" s="1">
        <f>MIN($Q854)</f>
        <v>0</v>
      </c>
      <c r="AG854" s="1">
        <f>MIN($R854)</f>
        <v>0</v>
      </c>
      <c r="AH854" s="1">
        <f>MEDIAN($B854)</f>
        <v>0</v>
      </c>
      <c r="AI854" s="1">
        <f>MEDIAN($C854)</f>
        <v>0</v>
      </c>
      <c r="AJ854" s="1">
        <f>MEDIAN($D854)</f>
        <v>0</v>
      </c>
      <c r="AK854" s="1">
        <f>MEDIAN($E854)</f>
        <v>0</v>
      </c>
      <c r="AL854" s="1">
        <f>MEDIAN($F854)</f>
        <v>0</v>
      </c>
      <c r="AM854" s="1">
        <f>MEDIAN($G854)</f>
        <v>0</v>
      </c>
      <c r="AN854" s="1">
        <f>MEDIAN($H854)</f>
        <v>0</v>
      </c>
      <c r="AO854" s="1">
        <f>MEDIAN($I854)</f>
        <v>0</v>
      </c>
      <c r="AP854" s="1">
        <f>MEDIAN($J854)</f>
        <v>0</v>
      </c>
      <c r="AQ854" s="1">
        <f>MEDIAN($K854)</f>
        <v>0</v>
      </c>
      <c r="AR854" s="1">
        <f>MEDIAN($M854)</f>
        <v>0</v>
      </c>
      <c r="AS854" s="1">
        <f>MEDIAN($N854)</f>
        <v>0</v>
      </c>
      <c r="AT854" s="1">
        <f>MEDIAN($P854)</f>
        <v>0</v>
      </c>
      <c r="AU854" s="1">
        <f>MEDIAN($Q854)</f>
        <v>0</v>
      </c>
      <c r="AV854" s="1">
        <f>MEDIAN($R854)</f>
        <v>0</v>
      </c>
      <c r="AW854" s="1">
        <f>MAX($B854)</f>
        <v>0</v>
      </c>
      <c r="AX854" s="1">
        <f>MAX($C854)</f>
        <v>0</v>
      </c>
      <c r="AY854" s="1">
        <f>MAX($D854)</f>
        <v>0</v>
      </c>
      <c r="AZ854" s="1">
        <f>MAX($E854)</f>
        <v>0</v>
      </c>
      <c r="BA854" s="1">
        <f>MAX($F854)</f>
        <v>0</v>
      </c>
      <c r="BB854" s="1">
        <f>MAX($G854)</f>
        <v>0</v>
      </c>
      <c r="BC854" s="1">
        <f>MAX($H854)</f>
        <v>0</v>
      </c>
      <c r="BD854" s="1">
        <f>MAX($I854)</f>
        <v>0</v>
      </c>
      <c r="BE854" s="1">
        <f>MAX($J854)</f>
        <v>0</v>
      </c>
      <c r="BF854" s="1">
        <f>MAX($K854)</f>
        <v>0</v>
      </c>
      <c r="BG854" s="1">
        <f>MAX($M854)</f>
        <v>0</v>
      </c>
      <c r="BH854" s="1">
        <f>MAX($N854)</f>
        <v>0</v>
      </c>
      <c r="BI854" s="1">
        <f>MAX($P854)</f>
        <v>0</v>
      </c>
      <c r="BJ854" s="1">
        <f>MAX($Q854)</f>
        <v>0</v>
      </c>
      <c r="BK854" s="1">
        <f>MAX($R854)</f>
        <v>0</v>
      </c>
    </row>
    <row r="855" spans="1:63">
      <c r="A855" s="1" t="s">
        <v>369</v>
      </c>
      <c r="B855" s="1" cm="1">
        <f t="array" ref="B855">_xlfn.SWITCH($A$2,"average", AVERAGE(Instances!B855:Instances!B855),"median", MEDIAN(Instances!B855:Instances!B855),"min", MIN(Instances!B855:Instances!B855),"max", MAX(Instances!B855:Instances!B855),"diff", MAX(Instances!B855:Instances!B855)-MIN(Instances!B855:Instances!B855))</f>
        <v>0</v>
      </c>
      <c r="C855" s="1" cm="1">
        <f t="array" ref="C855">_xlfn.SWITCH($A$2,"average", AVERAGE(Instances!C855:Instances!C855),"median", MEDIAN(Instances!C855:Instances!C855),"min", MIN(Instances!C855:Instances!C855),"max", MAX(Instances!C855:Instances!C855),"diff", MAX(Instances!C855:Instances!C855)-MIN(Instances!C855:Instances!C855))</f>
        <v>0</v>
      </c>
      <c r="D855" s="1" cm="1">
        <f t="array" ref="D855">_xlfn.SWITCH($A$2,"average", AVERAGE(Instances!D855:Instances!D855),"median", MEDIAN(Instances!D855:Instances!D855),"min", MIN(Instances!D855:Instances!D855),"max", MAX(Instances!D855:Instances!D855),"diff", MAX(Instances!D855:Instances!D855)-MIN(Instances!D855:Instances!D855))</f>
        <v>0</v>
      </c>
      <c r="E855" s="1" cm="1">
        <f t="array" ref="E855">_xlfn.SWITCH($A$2,"average", AVERAGE(Instances!E855:Instances!E855),"median", MEDIAN(Instances!E855:Instances!E855),"min", MIN(Instances!E855:Instances!E855),"max", MAX(Instances!E855:Instances!E855),"diff", MAX(Instances!E855:Instances!E855)-MIN(Instances!E855:Instances!E855))</f>
        <v>0</v>
      </c>
      <c r="F855" s="1" cm="1">
        <f t="array" ref="F855">_xlfn.SWITCH($A$2,"average", AVERAGE(Instances!F855:Instances!F855),"median", MEDIAN(Instances!F855:Instances!F855),"min", MIN(Instances!F855:Instances!F855),"max", MAX(Instances!F855:Instances!F855),"diff", MAX(Instances!F855:Instances!F855)-MIN(Instances!F855:Instances!F855))</f>
        <v>0</v>
      </c>
      <c r="G855" s="1" cm="1">
        <f t="array" ref="G855">_xlfn.SWITCH($A$2,"average", AVERAGE(Instances!G855:Instances!G855),"median", MEDIAN(Instances!G855:Instances!G855),"min", MIN(Instances!G855:Instances!G855),"max", MAX(Instances!G855:Instances!G855),"diff", MAX(Instances!G855:Instances!G855)-MIN(Instances!G855:Instances!G855))</f>
        <v>0</v>
      </c>
      <c r="H855" s="1" cm="1">
        <f t="array" ref="H855">_xlfn.SWITCH($A$2,"average", AVERAGE(Instances!H855:Instances!H855),"median", MEDIAN(Instances!H855:Instances!H855),"min", MIN(Instances!H855:Instances!H855),"max", MAX(Instances!H855:Instances!H855),"diff", MAX(Instances!H855:Instances!H855)-MIN(Instances!H855:Instances!H855))</f>
        <v>0</v>
      </c>
      <c r="I855" s="1" cm="1">
        <f t="array" ref="I855">_xlfn.SWITCH($A$2,"average", AVERAGE(Instances!I855:Instances!I855),"median", MEDIAN(Instances!I855:Instances!I855),"min", MIN(Instances!I855:Instances!I855),"max", MAX(Instances!I855:Instances!I855),"diff", MAX(Instances!I855:Instances!I855)-MIN(Instances!I855:Instances!I855))</f>
        <v>0</v>
      </c>
      <c r="J855" s="1" cm="1">
        <f t="array" ref="J855">_xlfn.SWITCH($A$2,"average", AVERAGE(Instances!J855:Instances!J855),"median", MEDIAN(Instances!J855:Instances!J855),"min", MIN(Instances!J855:Instances!J855),"max", MAX(Instances!J855:Instances!J855),"diff", MAX(Instances!J855:Instances!J855)-MIN(Instances!J855:Instances!J855))</f>
        <v>0</v>
      </c>
      <c r="K855" s="1" cm="1">
        <f t="array" ref="K855">_xlfn.SWITCH($A$2,"average", AVERAGE(Instances!K855:Instances!K855),"median", MEDIAN(Instances!K855:Instances!K855),"min", MIN(Instances!K855:Instances!K855),"max", MAX(Instances!K855:Instances!K855),"diff", MAX(Instances!K855:Instances!K855)-MIN(Instances!K855:Instances!K855))</f>
        <v>0</v>
      </c>
      <c r="L855" s="1"/>
      <c r="M855" s="1" cm="1">
        <f t="array" ref="M855">_xlfn.SWITCH($A$2,"average", AVERAGE(Instances!M855:Instances!M855),"median", MEDIAN(Instances!M855:Instances!M855),"min", MIN(Instances!M855:Instances!M855),"max", MAX(Instances!M855:Instances!M855),"diff", MAX(Instances!M855:Instances!M855)-MIN(Instances!M855:Instances!M855))</f>
        <v>0</v>
      </c>
      <c r="N855" s="1" cm="1">
        <f t="array" ref="N855">_xlfn.SWITCH($A$2,"average", AVERAGE(Instances!N855:Instances!N855),"median", MEDIAN(Instances!N855:Instances!N855),"min", MIN(Instances!N855:Instances!N855),"max", MAX(Instances!N855:Instances!N855),"diff", MAX(Instances!N855:Instances!N855)-MIN(Instances!N855:Instances!N855))</f>
        <v>0</v>
      </c>
      <c r="O855" s="1"/>
      <c r="P855" s="1" cm="1">
        <f t="array" ref="P855">_xlfn.SWITCH($A$2,"average", AVERAGE(Instances!P855:Instances!P855),"median", MEDIAN(Instances!P855:Instances!P855),"min", MIN(Instances!P855:Instances!P855),"max", MAX(Instances!P855:Instances!P855),"diff", MAX(Instances!P855:Instances!P855)-MIN(Instances!P855:Instances!P855))</f>
        <v>0</v>
      </c>
      <c r="Q855" s="1" cm="1">
        <f t="array" ref="Q855">_xlfn.SWITCH($A$2,"average", AVERAGE(Instances!Q855:Instances!Q855),"median", MEDIAN(Instances!Q855:Instances!Q855),"min", MIN(Instances!Q855:Instances!Q855),"max", MAX(Instances!Q855:Instances!Q855),"diff", MAX(Instances!Q855:Instances!Q855)-MIN(Instances!Q855:Instances!Q855))</f>
        <v>0</v>
      </c>
      <c r="R855" s="1" cm="1">
        <f t="array" ref="R855">_xlfn.SWITCH($A$2,"average", AVERAGE(Instances!R855:Instances!R855),"median", MEDIAN(Instances!R855:Instances!R855),"min", MIN(Instances!R855:Instances!R855),"max", MAX(Instances!R855:Instances!R855),"diff", MAX(Instances!R855:Instances!R855)-MIN(Instances!R855:Instances!R855))</f>
        <v>0</v>
      </c>
      <c r="S855" s="1">
        <f>MIN($B855)</f>
        <v>0</v>
      </c>
      <c r="T855" s="1">
        <f>MIN($C855)</f>
        <v>0</v>
      </c>
      <c r="U855" s="1">
        <f>MIN($D855)</f>
        <v>0</v>
      </c>
      <c r="V855" s="1">
        <f>MIN($E855)</f>
        <v>0</v>
      </c>
      <c r="W855" s="1">
        <f>MIN($F855)</f>
        <v>0</v>
      </c>
      <c r="X855" s="1">
        <f>MIN($G855)</f>
        <v>0</v>
      </c>
      <c r="Y855" s="1">
        <f>MIN($H855)</f>
        <v>0</v>
      </c>
      <c r="Z855" s="1">
        <f>MIN($I855)</f>
        <v>0</v>
      </c>
      <c r="AA855" s="1">
        <f>MIN($J855)</f>
        <v>0</v>
      </c>
      <c r="AB855" s="1">
        <f>MIN($K855)</f>
        <v>0</v>
      </c>
      <c r="AC855" s="1">
        <f>MIN($M855)</f>
        <v>0</v>
      </c>
      <c r="AD855" s="1">
        <f>MIN($N855)</f>
        <v>0</v>
      </c>
      <c r="AE855" s="1">
        <f>MIN($P855)</f>
        <v>0</v>
      </c>
      <c r="AF855" s="1">
        <f>MIN($Q855)</f>
        <v>0</v>
      </c>
      <c r="AG855" s="1">
        <f>MIN($R855)</f>
        <v>0</v>
      </c>
      <c r="AH855" s="1">
        <f>MEDIAN($B855)</f>
        <v>0</v>
      </c>
      <c r="AI855" s="1">
        <f>MEDIAN($C855)</f>
        <v>0</v>
      </c>
      <c r="AJ855" s="1">
        <f>MEDIAN($D855)</f>
        <v>0</v>
      </c>
      <c r="AK855" s="1">
        <f>MEDIAN($E855)</f>
        <v>0</v>
      </c>
      <c r="AL855" s="1">
        <f>MEDIAN($F855)</f>
        <v>0</v>
      </c>
      <c r="AM855" s="1">
        <f>MEDIAN($G855)</f>
        <v>0</v>
      </c>
      <c r="AN855" s="1">
        <f>MEDIAN($H855)</f>
        <v>0</v>
      </c>
      <c r="AO855" s="1">
        <f>MEDIAN($I855)</f>
        <v>0</v>
      </c>
      <c r="AP855" s="1">
        <f>MEDIAN($J855)</f>
        <v>0</v>
      </c>
      <c r="AQ855" s="1">
        <f>MEDIAN($K855)</f>
        <v>0</v>
      </c>
      <c r="AR855" s="1">
        <f>MEDIAN($M855)</f>
        <v>0</v>
      </c>
      <c r="AS855" s="1">
        <f>MEDIAN($N855)</f>
        <v>0</v>
      </c>
      <c r="AT855" s="1">
        <f>MEDIAN($P855)</f>
        <v>0</v>
      </c>
      <c r="AU855" s="1">
        <f>MEDIAN($Q855)</f>
        <v>0</v>
      </c>
      <c r="AV855" s="1">
        <f>MEDIAN($R855)</f>
        <v>0</v>
      </c>
      <c r="AW855" s="1">
        <f>MAX($B855)</f>
        <v>0</v>
      </c>
      <c r="AX855" s="1">
        <f>MAX($C855)</f>
        <v>0</v>
      </c>
      <c r="AY855" s="1">
        <f>MAX($D855)</f>
        <v>0</v>
      </c>
      <c r="AZ855" s="1">
        <f>MAX($E855)</f>
        <v>0</v>
      </c>
      <c r="BA855" s="1">
        <f>MAX($F855)</f>
        <v>0</v>
      </c>
      <c r="BB855" s="1">
        <f>MAX($G855)</f>
        <v>0</v>
      </c>
      <c r="BC855" s="1">
        <f>MAX($H855)</f>
        <v>0</v>
      </c>
      <c r="BD855" s="1">
        <f>MAX($I855)</f>
        <v>0</v>
      </c>
      <c r="BE855" s="1">
        <f>MAX($J855)</f>
        <v>0</v>
      </c>
      <c r="BF855" s="1">
        <f>MAX($K855)</f>
        <v>0</v>
      </c>
      <c r="BG855" s="1">
        <f>MAX($M855)</f>
        <v>0</v>
      </c>
      <c r="BH855" s="1">
        <f>MAX($N855)</f>
        <v>0</v>
      </c>
      <c r="BI855" s="1">
        <f>MAX($P855)</f>
        <v>0</v>
      </c>
      <c r="BJ855" s="1">
        <f>MAX($Q855)</f>
        <v>0</v>
      </c>
      <c r="BK855" s="1">
        <f>MAX($R855)</f>
        <v>0</v>
      </c>
    </row>
    <row r="856" spans="1:63">
      <c r="A856" s="1" t="s">
        <v>370</v>
      </c>
      <c r="B856" s="1" cm="1">
        <f t="array" ref="B856">_xlfn.SWITCH($A$2,"average", AVERAGE(Instances!B856:Instances!B856),"median", MEDIAN(Instances!B856:Instances!B856),"min", MIN(Instances!B856:Instances!B856),"max", MAX(Instances!B856:Instances!B856),"diff", MAX(Instances!B856:Instances!B856)-MIN(Instances!B856:Instances!B856))</f>
        <v>0</v>
      </c>
      <c r="C856" s="1" cm="1">
        <f t="array" ref="C856">_xlfn.SWITCH($A$2,"average", AVERAGE(Instances!C856:Instances!C856),"median", MEDIAN(Instances!C856:Instances!C856),"min", MIN(Instances!C856:Instances!C856),"max", MAX(Instances!C856:Instances!C856),"diff", MAX(Instances!C856:Instances!C856)-MIN(Instances!C856:Instances!C856))</f>
        <v>0</v>
      </c>
      <c r="D856" s="1" cm="1">
        <f t="array" ref="D856">_xlfn.SWITCH($A$2,"average", AVERAGE(Instances!D856:Instances!D856),"median", MEDIAN(Instances!D856:Instances!D856),"min", MIN(Instances!D856:Instances!D856),"max", MAX(Instances!D856:Instances!D856),"diff", MAX(Instances!D856:Instances!D856)-MIN(Instances!D856:Instances!D856))</f>
        <v>0</v>
      </c>
      <c r="E856" s="1" cm="1">
        <f t="array" ref="E856">_xlfn.SWITCH($A$2,"average", AVERAGE(Instances!E856:Instances!E856),"median", MEDIAN(Instances!E856:Instances!E856),"min", MIN(Instances!E856:Instances!E856),"max", MAX(Instances!E856:Instances!E856),"diff", MAX(Instances!E856:Instances!E856)-MIN(Instances!E856:Instances!E856))</f>
        <v>0</v>
      </c>
      <c r="F856" s="1" cm="1">
        <f t="array" ref="F856">_xlfn.SWITCH($A$2,"average", AVERAGE(Instances!F856:Instances!F856),"median", MEDIAN(Instances!F856:Instances!F856),"min", MIN(Instances!F856:Instances!F856),"max", MAX(Instances!F856:Instances!F856),"diff", MAX(Instances!F856:Instances!F856)-MIN(Instances!F856:Instances!F856))</f>
        <v>0</v>
      </c>
      <c r="G856" s="1" cm="1">
        <f t="array" ref="G856">_xlfn.SWITCH($A$2,"average", AVERAGE(Instances!G856:Instances!G856),"median", MEDIAN(Instances!G856:Instances!G856),"min", MIN(Instances!G856:Instances!G856),"max", MAX(Instances!G856:Instances!G856),"diff", MAX(Instances!G856:Instances!G856)-MIN(Instances!G856:Instances!G856))</f>
        <v>0</v>
      </c>
      <c r="H856" s="1" cm="1">
        <f t="array" ref="H856">_xlfn.SWITCH($A$2,"average", AVERAGE(Instances!H856:Instances!H856),"median", MEDIAN(Instances!H856:Instances!H856),"min", MIN(Instances!H856:Instances!H856),"max", MAX(Instances!H856:Instances!H856),"diff", MAX(Instances!H856:Instances!H856)-MIN(Instances!H856:Instances!H856))</f>
        <v>0</v>
      </c>
      <c r="I856" s="1" cm="1">
        <f t="array" ref="I856">_xlfn.SWITCH($A$2,"average", AVERAGE(Instances!I856:Instances!I856),"median", MEDIAN(Instances!I856:Instances!I856),"min", MIN(Instances!I856:Instances!I856),"max", MAX(Instances!I856:Instances!I856),"diff", MAX(Instances!I856:Instances!I856)-MIN(Instances!I856:Instances!I856))</f>
        <v>0</v>
      </c>
      <c r="J856" s="1" cm="1">
        <f t="array" ref="J856">_xlfn.SWITCH($A$2,"average", AVERAGE(Instances!J856:Instances!J856),"median", MEDIAN(Instances!J856:Instances!J856),"min", MIN(Instances!J856:Instances!J856),"max", MAX(Instances!J856:Instances!J856),"diff", MAX(Instances!J856:Instances!J856)-MIN(Instances!J856:Instances!J856))</f>
        <v>0</v>
      </c>
      <c r="K856" s="1" cm="1">
        <f t="array" ref="K856">_xlfn.SWITCH($A$2,"average", AVERAGE(Instances!K856:Instances!K856),"median", MEDIAN(Instances!K856:Instances!K856),"min", MIN(Instances!K856:Instances!K856),"max", MAX(Instances!K856:Instances!K856),"diff", MAX(Instances!K856:Instances!K856)-MIN(Instances!K856:Instances!K856))</f>
        <v>0</v>
      </c>
      <c r="L856" s="1"/>
      <c r="M856" s="1" cm="1">
        <f t="array" ref="M856">_xlfn.SWITCH($A$2,"average", AVERAGE(Instances!M856:Instances!M856),"median", MEDIAN(Instances!M856:Instances!M856),"min", MIN(Instances!M856:Instances!M856),"max", MAX(Instances!M856:Instances!M856),"diff", MAX(Instances!M856:Instances!M856)-MIN(Instances!M856:Instances!M856))</f>
        <v>0</v>
      </c>
      <c r="N856" s="1" cm="1">
        <f t="array" ref="N856">_xlfn.SWITCH($A$2,"average", AVERAGE(Instances!N856:Instances!N856),"median", MEDIAN(Instances!N856:Instances!N856),"min", MIN(Instances!N856:Instances!N856),"max", MAX(Instances!N856:Instances!N856),"diff", MAX(Instances!N856:Instances!N856)-MIN(Instances!N856:Instances!N856))</f>
        <v>0</v>
      </c>
      <c r="O856" s="1"/>
      <c r="P856" s="1" cm="1">
        <f t="array" ref="P856">_xlfn.SWITCH($A$2,"average", AVERAGE(Instances!P856:Instances!P856),"median", MEDIAN(Instances!P856:Instances!P856),"min", MIN(Instances!P856:Instances!P856),"max", MAX(Instances!P856:Instances!P856),"diff", MAX(Instances!P856:Instances!P856)-MIN(Instances!P856:Instances!P856))</f>
        <v>0</v>
      </c>
      <c r="Q856" s="1" cm="1">
        <f t="array" ref="Q856">_xlfn.SWITCH($A$2,"average", AVERAGE(Instances!Q856:Instances!Q856),"median", MEDIAN(Instances!Q856:Instances!Q856),"min", MIN(Instances!Q856:Instances!Q856),"max", MAX(Instances!Q856:Instances!Q856),"diff", MAX(Instances!Q856:Instances!Q856)-MIN(Instances!Q856:Instances!Q856))</f>
        <v>0</v>
      </c>
      <c r="R856" s="1" cm="1">
        <f t="array" ref="R856">_xlfn.SWITCH($A$2,"average", AVERAGE(Instances!R856:Instances!R856),"median", MEDIAN(Instances!R856:Instances!R856),"min", MIN(Instances!R856:Instances!R856),"max", MAX(Instances!R856:Instances!R856),"diff", MAX(Instances!R856:Instances!R856)-MIN(Instances!R856:Instances!R856))</f>
        <v>0</v>
      </c>
      <c r="S856" s="1">
        <f>MIN($B856)</f>
        <v>0</v>
      </c>
      <c r="T856" s="1">
        <f>MIN($C856)</f>
        <v>0</v>
      </c>
      <c r="U856" s="1">
        <f>MIN($D856)</f>
        <v>0</v>
      </c>
      <c r="V856" s="1">
        <f>MIN($E856)</f>
        <v>0</v>
      </c>
      <c r="W856" s="1">
        <f>MIN($F856)</f>
        <v>0</v>
      </c>
      <c r="X856" s="1">
        <f>MIN($G856)</f>
        <v>0</v>
      </c>
      <c r="Y856" s="1">
        <f>MIN($H856)</f>
        <v>0</v>
      </c>
      <c r="Z856" s="1">
        <f>MIN($I856)</f>
        <v>0</v>
      </c>
      <c r="AA856" s="1">
        <f>MIN($J856)</f>
        <v>0</v>
      </c>
      <c r="AB856" s="1">
        <f>MIN($K856)</f>
        <v>0</v>
      </c>
      <c r="AC856" s="1">
        <f>MIN($M856)</f>
        <v>0</v>
      </c>
      <c r="AD856" s="1">
        <f>MIN($N856)</f>
        <v>0</v>
      </c>
      <c r="AE856" s="1">
        <f>MIN($P856)</f>
        <v>0</v>
      </c>
      <c r="AF856" s="1">
        <f>MIN($Q856)</f>
        <v>0</v>
      </c>
      <c r="AG856" s="1">
        <f>MIN($R856)</f>
        <v>0</v>
      </c>
      <c r="AH856" s="1">
        <f>MEDIAN($B856)</f>
        <v>0</v>
      </c>
      <c r="AI856" s="1">
        <f>MEDIAN($C856)</f>
        <v>0</v>
      </c>
      <c r="AJ856" s="1">
        <f>MEDIAN($D856)</f>
        <v>0</v>
      </c>
      <c r="AK856" s="1">
        <f>MEDIAN($E856)</f>
        <v>0</v>
      </c>
      <c r="AL856" s="1">
        <f>MEDIAN($F856)</f>
        <v>0</v>
      </c>
      <c r="AM856" s="1">
        <f>MEDIAN($G856)</f>
        <v>0</v>
      </c>
      <c r="AN856" s="1">
        <f>MEDIAN($H856)</f>
        <v>0</v>
      </c>
      <c r="AO856" s="1">
        <f>MEDIAN($I856)</f>
        <v>0</v>
      </c>
      <c r="AP856" s="1">
        <f>MEDIAN($J856)</f>
        <v>0</v>
      </c>
      <c r="AQ856" s="1">
        <f>MEDIAN($K856)</f>
        <v>0</v>
      </c>
      <c r="AR856" s="1">
        <f>MEDIAN($M856)</f>
        <v>0</v>
      </c>
      <c r="AS856" s="1">
        <f>MEDIAN($N856)</f>
        <v>0</v>
      </c>
      <c r="AT856" s="1">
        <f>MEDIAN($P856)</f>
        <v>0</v>
      </c>
      <c r="AU856" s="1">
        <f>MEDIAN($Q856)</f>
        <v>0</v>
      </c>
      <c r="AV856" s="1">
        <f>MEDIAN($R856)</f>
        <v>0</v>
      </c>
      <c r="AW856" s="1">
        <f>MAX($B856)</f>
        <v>0</v>
      </c>
      <c r="AX856" s="1">
        <f>MAX($C856)</f>
        <v>0</v>
      </c>
      <c r="AY856" s="1">
        <f>MAX($D856)</f>
        <v>0</v>
      </c>
      <c r="AZ856" s="1">
        <f>MAX($E856)</f>
        <v>0</v>
      </c>
      <c r="BA856" s="1">
        <f>MAX($F856)</f>
        <v>0</v>
      </c>
      <c r="BB856" s="1">
        <f>MAX($G856)</f>
        <v>0</v>
      </c>
      <c r="BC856" s="1">
        <f>MAX($H856)</f>
        <v>0</v>
      </c>
      <c r="BD856" s="1">
        <f>MAX($I856)</f>
        <v>0</v>
      </c>
      <c r="BE856" s="1">
        <f>MAX($J856)</f>
        <v>0</v>
      </c>
      <c r="BF856" s="1">
        <f>MAX($K856)</f>
        <v>0</v>
      </c>
      <c r="BG856" s="1">
        <f>MAX($M856)</f>
        <v>0</v>
      </c>
      <c r="BH856" s="1">
        <f>MAX($N856)</f>
        <v>0</v>
      </c>
      <c r="BI856" s="1">
        <f>MAX($P856)</f>
        <v>0</v>
      </c>
      <c r="BJ856" s="1">
        <f>MAX($Q856)</f>
        <v>0</v>
      </c>
      <c r="BK856" s="1">
        <f>MAX($R856)</f>
        <v>0</v>
      </c>
    </row>
    <row r="857" spans="1:63">
      <c r="A857" s="1" t="s">
        <v>371</v>
      </c>
      <c r="B857" s="1" cm="1">
        <f t="array" ref="B857">_xlfn.SWITCH($A$2,"average", AVERAGE(Instances!B857:Instances!B857),"median", MEDIAN(Instances!B857:Instances!B857),"min", MIN(Instances!B857:Instances!B857),"max", MAX(Instances!B857:Instances!B857),"diff", MAX(Instances!B857:Instances!B857)-MIN(Instances!B857:Instances!B857))</f>
        <v>0</v>
      </c>
      <c r="C857" s="1" cm="1">
        <f t="array" ref="C857">_xlfn.SWITCH($A$2,"average", AVERAGE(Instances!C857:Instances!C857),"median", MEDIAN(Instances!C857:Instances!C857),"min", MIN(Instances!C857:Instances!C857),"max", MAX(Instances!C857:Instances!C857),"diff", MAX(Instances!C857:Instances!C857)-MIN(Instances!C857:Instances!C857))</f>
        <v>0</v>
      </c>
      <c r="D857" s="1" cm="1">
        <f t="array" ref="D857">_xlfn.SWITCH($A$2,"average", AVERAGE(Instances!D857:Instances!D857),"median", MEDIAN(Instances!D857:Instances!D857),"min", MIN(Instances!D857:Instances!D857),"max", MAX(Instances!D857:Instances!D857),"diff", MAX(Instances!D857:Instances!D857)-MIN(Instances!D857:Instances!D857))</f>
        <v>0</v>
      </c>
      <c r="E857" s="1" cm="1">
        <f t="array" ref="E857">_xlfn.SWITCH($A$2,"average", AVERAGE(Instances!E857:Instances!E857),"median", MEDIAN(Instances!E857:Instances!E857),"min", MIN(Instances!E857:Instances!E857),"max", MAX(Instances!E857:Instances!E857),"diff", MAX(Instances!E857:Instances!E857)-MIN(Instances!E857:Instances!E857))</f>
        <v>0</v>
      </c>
      <c r="F857" s="1" cm="1">
        <f t="array" ref="F857">_xlfn.SWITCH($A$2,"average", AVERAGE(Instances!F857:Instances!F857),"median", MEDIAN(Instances!F857:Instances!F857),"min", MIN(Instances!F857:Instances!F857),"max", MAX(Instances!F857:Instances!F857),"diff", MAX(Instances!F857:Instances!F857)-MIN(Instances!F857:Instances!F857))</f>
        <v>0</v>
      </c>
      <c r="G857" s="1" cm="1">
        <f t="array" ref="G857">_xlfn.SWITCH($A$2,"average", AVERAGE(Instances!G857:Instances!G857),"median", MEDIAN(Instances!G857:Instances!G857),"min", MIN(Instances!G857:Instances!G857),"max", MAX(Instances!G857:Instances!G857),"diff", MAX(Instances!G857:Instances!G857)-MIN(Instances!G857:Instances!G857))</f>
        <v>0</v>
      </c>
      <c r="H857" s="1" cm="1">
        <f t="array" ref="H857">_xlfn.SWITCH($A$2,"average", AVERAGE(Instances!H857:Instances!H857),"median", MEDIAN(Instances!H857:Instances!H857),"min", MIN(Instances!H857:Instances!H857),"max", MAX(Instances!H857:Instances!H857),"diff", MAX(Instances!H857:Instances!H857)-MIN(Instances!H857:Instances!H857))</f>
        <v>0</v>
      </c>
      <c r="I857" s="1" cm="1">
        <f t="array" ref="I857">_xlfn.SWITCH($A$2,"average", AVERAGE(Instances!I857:Instances!I857),"median", MEDIAN(Instances!I857:Instances!I857),"min", MIN(Instances!I857:Instances!I857),"max", MAX(Instances!I857:Instances!I857),"diff", MAX(Instances!I857:Instances!I857)-MIN(Instances!I857:Instances!I857))</f>
        <v>0</v>
      </c>
      <c r="J857" s="1" cm="1">
        <f t="array" ref="J857">_xlfn.SWITCH($A$2,"average", AVERAGE(Instances!J857:Instances!J857),"median", MEDIAN(Instances!J857:Instances!J857),"min", MIN(Instances!J857:Instances!J857),"max", MAX(Instances!J857:Instances!J857),"diff", MAX(Instances!J857:Instances!J857)-MIN(Instances!J857:Instances!J857))</f>
        <v>0</v>
      </c>
      <c r="K857" s="1" cm="1">
        <f t="array" ref="K857">_xlfn.SWITCH($A$2,"average", AVERAGE(Instances!K857:Instances!K857),"median", MEDIAN(Instances!K857:Instances!K857),"min", MIN(Instances!K857:Instances!K857),"max", MAX(Instances!K857:Instances!K857),"diff", MAX(Instances!K857:Instances!K857)-MIN(Instances!K857:Instances!K857))</f>
        <v>0</v>
      </c>
      <c r="L857" s="1"/>
      <c r="M857" s="1" cm="1">
        <f t="array" ref="M857">_xlfn.SWITCH($A$2,"average", AVERAGE(Instances!M857:Instances!M857),"median", MEDIAN(Instances!M857:Instances!M857),"min", MIN(Instances!M857:Instances!M857),"max", MAX(Instances!M857:Instances!M857),"diff", MAX(Instances!M857:Instances!M857)-MIN(Instances!M857:Instances!M857))</f>
        <v>0</v>
      </c>
      <c r="N857" s="1" cm="1">
        <f t="array" ref="N857">_xlfn.SWITCH($A$2,"average", AVERAGE(Instances!N857:Instances!N857),"median", MEDIAN(Instances!N857:Instances!N857),"min", MIN(Instances!N857:Instances!N857),"max", MAX(Instances!N857:Instances!N857),"diff", MAX(Instances!N857:Instances!N857)-MIN(Instances!N857:Instances!N857))</f>
        <v>0</v>
      </c>
      <c r="O857" s="1"/>
      <c r="P857" s="1" cm="1">
        <f t="array" ref="P857">_xlfn.SWITCH($A$2,"average", AVERAGE(Instances!P857:Instances!P857),"median", MEDIAN(Instances!P857:Instances!P857),"min", MIN(Instances!P857:Instances!P857),"max", MAX(Instances!P857:Instances!P857),"diff", MAX(Instances!P857:Instances!P857)-MIN(Instances!P857:Instances!P857))</f>
        <v>0</v>
      </c>
      <c r="Q857" s="1" cm="1">
        <f t="array" ref="Q857">_xlfn.SWITCH($A$2,"average", AVERAGE(Instances!Q857:Instances!Q857),"median", MEDIAN(Instances!Q857:Instances!Q857),"min", MIN(Instances!Q857:Instances!Q857),"max", MAX(Instances!Q857:Instances!Q857),"diff", MAX(Instances!Q857:Instances!Q857)-MIN(Instances!Q857:Instances!Q857))</f>
        <v>0</v>
      </c>
      <c r="R857" s="1" cm="1">
        <f t="array" ref="R857">_xlfn.SWITCH($A$2,"average", AVERAGE(Instances!R857:Instances!R857),"median", MEDIAN(Instances!R857:Instances!R857),"min", MIN(Instances!R857:Instances!R857),"max", MAX(Instances!R857:Instances!R857),"diff", MAX(Instances!R857:Instances!R857)-MIN(Instances!R857:Instances!R857))</f>
        <v>0</v>
      </c>
      <c r="S857" s="1">
        <f>MIN($B857)</f>
        <v>0</v>
      </c>
      <c r="T857" s="1">
        <f>MIN($C857)</f>
        <v>0</v>
      </c>
      <c r="U857" s="1">
        <f>MIN($D857)</f>
        <v>0</v>
      </c>
      <c r="V857" s="1">
        <f>MIN($E857)</f>
        <v>0</v>
      </c>
      <c r="W857" s="1">
        <f>MIN($F857)</f>
        <v>0</v>
      </c>
      <c r="X857" s="1">
        <f>MIN($G857)</f>
        <v>0</v>
      </c>
      <c r="Y857" s="1">
        <f>MIN($H857)</f>
        <v>0</v>
      </c>
      <c r="Z857" s="1">
        <f>MIN($I857)</f>
        <v>0</v>
      </c>
      <c r="AA857" s="1">
        <f>MIN($J857)</f>
        <v>0</v>
      </c>
      <c r="AB857" s="1">
        <f>MIN($K857)</f>
        <v>0</v>
      </c>
      <c r="AC857" s="1">
        <f>MIN($M857)</f>
        <v>0</v>
      </c>
      <c r="AD857" s="1">
        <f>MIN($N857)</f>
        <v>0</v>
      </c>
      <c r="AE857" s="1">
        <f>MIN($P857)</f>
        <v>0</v>
      </c>
      <c r="AF857" s="1">
        <f>MIN($Q857)</f>
        <v>0</v>
      </c>
      <c r="AG857" s="1">
        <f>MIN($R857)</f>
        <v>0</v>
      </c>
      <c r="AH857" s="1">
        <f>MEDIAN($B857)</f>
        <v>0</v>
      </c>
      <c r="AI857" s="1">
        <f>MEDIAN($C857)</f>
        <v>0</v>
      </c>
      <c r="AJ857" s="1">
        <f>MEDIAN($D857)</f>
        <v>0</v>
      </c>
      <c r="AK857" s="1">
        <f>MEDIAN($E857)</f>
        <v>0</v>
      </c>
      <c r="AL857" s="1">
        <f>MEDIAN($F857)</f>
        <v>0</v>
      </c>
      <c r="AM857" s="1">
        <f>MEDIAN($G857)</f>
        <v>0</v>
      </c>
      <c r="AN857" s="1">
        <f>MEDIAN($H857)</f>
        <v>0</v>
      </c>
      <c r="AO857" s="1">
        <f>MEDIAN($I857)</f>
        <v>0</v>
      </c>
      <c r="AP857" s="1">
        <f>MEDIAN($J857)</f>
        <v>0</v>
      </c>
      <c r="AQ857" s="1">
        <f>MEDIAN($K857)</f>
        <v>0</v>
      </c>
      <c r="AR857" s="1">
        <f>MEDIAN($M857)</f>
        <v>0</v>
      </c>
      <c r="AS857" s="1">
        <f>MEDIAN($N857)</f>
        <v>0</v>
      </c>
      <c r="AT857" s="1">
        <f>MEDIAN($P857)</f>
        <v>0</v>
      </c>
      <c r="AU857" s="1">
        <f>MEDIAN($Q857)</f>
        <v>0</v>
      </c>
      <c r="AV857" s="1">
        <f>MEDIAN($R857)</f>
        <v>0</v>
      </c>
      <c r="AW857" s="1">
        <f>MAX($B857)</f>
        <v>0</v>
      </c>
      <c r="AX857" s="1">
        <f>MAX($C857)</f>
        <v>0</v>
      </c>
      <c r="AY857" s="1">
        <f>MAX($D857)</f>
        <v>0</v>
      </c>
      <c r="AZ857" s="1">
        <f>MAX($E857)</f>
        <v>0</v>
      </c>
      <c r="BA857" s="1">
        <f>MAX($F857)</f>
        <v>0</v>
      </c>
      <c r="BB857" s="1">
        <f>MAX($G857)</f>
        <v>0</v>
      </c>
      <c r="BC857" s="1">
        <f>MAX($H857)</f>
        <v>0</v>
      </c>
      <c r="BD857" s="1">
        <f>MAX($I857)</f>
        <v>0</v>
      </c>
      <c r="BE857" s="1">
        <f>MAX($J857)</f>
        <v>0</v>
      </c>
      <c r="BF857" s="1">
        <f>MAX($K857)</f>
        <v>0</v>
      </c>
      <c r="BG857" s="1">
        <f>MAX($M857)</f>
        <v>0</v>
      </c>
      <c r="BH857" s="1">
        <f>MAX($N857)</f>
        <v>0</v>
      </c>
      <c r="BI857" s="1">
        <f>MAX($P857)</f>
        <v>0</v>
      </c>
      <c r="BJ857" s="1">
        <f>MAX($Q857)</f>
        <v>0</v>
      </c>
      <c r="BK857" s="1">
        <f>MAX($R857)</f>
        <v>0</v>
      </c>
    </row>
    <row r="858" spans="1:63">
      <c r="A858" s="1" t="s">
        <v>372</v>
      </c>
      <c r="B858" s="1" cm="1">
        <f t="array" ref="B858">_xlfn.SWITCH($A$2,"average", AVERAGE(Instances!B858:Instances!B858),"median", MEDIAN(Instances!B858:Instances!B858),"min", MIN(Instances!B858:Instances!B858),"max", MAX(Instances!B858:Instances!B858),"diff", MAX(Instances!B858:Instances!B858)-MIN(Instances!B858:Instances!B858))</f>
        <v>0</v>
      </c>
      <c r="C858" s="1" cm="1">
        <f t="array" ref="C858">_xlfn.SWITCH($A$2,"average", AVERAGE(Instances!C858:Instances!C858),"median", MEDIAN(Instances!C858:Instances!C858),"min", MIN(Instances!C858:Instances!C858),"max", MAX(Instances!C858:Instances!C858),"diff", MAX(Instances!C858:Instances!C858)-MIN(Instances!C858:Instances!C858))</f>
        <v>0</v>
      </c>
      <c r="D858" s="1" cm="1">
        <f t="array" ref="D858">_xlfn.SWITCH($A$2,"average", AVERAGE(Instances!D858:Instances!D858),"median", MEDIAN(Instances!D858:Instances!D858),"min", MIN(Instances!D858:Instances!D858),"max", MAX(Instances!D858:Instances!D858),"diff", MAX(Instances!D858:Instances!D858)-MIN(Instances!D858:Instances!D858))</f>
        <v>0</v>
      </c>
      <c r="E858" s="1" cm="1">
        <f t="array" ref="E858">_xlfn.SWITCH($A$2,"average", AVERAGE(Instances!E858:Instances!E858),"median", MEDIAN(Instances!E858:Instances!E858),"min", MIN(Instances!E858:Instances!E858),"max", MAX(Instances!E858:Instances!E858),"diff", MAX(Instances!E858:Instances!E858)-MIN(Instances!E858:Instances!E858))</f>
        <v>0</v>
      </c>
      <c r="F858" s="1" cm="1">
        <f t="array" ref="F858">_xlfn.SWITCH($A$2,"average", AVERAGE(Instances!F858:Instances!F858),"median", MEDIAN(Instances!F858:Instances!F858),"min", MIN(Instances!F858:Instances!F858),"max", MAX(Instances!F858:Instances!F858),"diff", MAX(Instances!F858:Instances!F858)-MIN(Instances!F858:Instances!F858))</f>
        <v>0</v>
      </c>
      <c r="G858" s="1" cm="1">
        <f t="array" ref="G858">_xlfn.SWITCH($A$2,"average", AVERAGE(Instances!G858:Instances!G858),"median", MEDIAN(Instances!G858:Instances!G858),"min", MIN(Instances!G858:Instances!G858),"max", MAX(Instances!G858:Instances!G858),"diff", MAX(Instances!G858:Instances!G858)-MIN(Instances!G858:Instances!G858))</f>
        <v>0</v>
      </c>
      <c r="H858" s="1" cm="1">
        <f t="array" ref="H858">_xlfn.SWITCH($A$2,"average", AVERAGE(Instances!H858:Instances!H858),"median", MEDIAN(Instances!H858:Instances!H858),"min", MIN(Instances!H858:Instances!H858),"max", MAX(Instances!H858:Instances!H858),"diff", MAX(Instances!H858:Instances!H858)-MIN(Instances!H858:Instances!H858))</f>
        <v>0</v>
      </c>
      <c r="I858" s="1" cm="1">
        <f t="array" ref="I858">_xlfn.SWITCH($A$2,"average", AVERAGE(Instances!I858:Instances!I858),"median", MEDIAN(Instances!I858:Instances!I858),"min", MIN(Instances!I858:Instances!I858),"max", MAX(Instances!I858:Instances!I858),"diff", MAX(Instances!I858:Instances!I858)-MIN(Instances!I858:Instances!I858))</f>
        <v>0</v>
      </c>
      <c r="J858" s="1" cm="1">
        <f t="array" ref="J858">_xlfn.SWITCH($A$2,"average", AVERAGE(Instances!J858:Instances!J858),"median", MEDIAN(Instances!J858:Instances!J858),"min", MIN(Instances!J858:Instances!J858),"max", MAX(Instances!J858:Instances!J858),"diff", MAX(Instances!J858:Instances!J858)-MIN(Instances!J858:Instances!J858))</f>
        <v>0</v>
      </c>
      <c r="K858" s="1" cm="1">
        <f t="array" ref="K858">_xlfn.SWITCH($A$2,"average", AVERAGE(Instances!K858:Instances!K858),"median", MEDIAN(Instances!K858:Instances!K858),"min", MIN(Instances!K858:Instances!K858),"max", MAX(Instances!K858:Instances!K858),"diff", MAX(Instances!K858:Instances!K858)-MIN(Instances!K858:Instances!K858))</f>
        <v>0</v>
      </c>
      <c r="L858" s="1"/>
      <c r="M858" s="1" cm="1">
        <f t="array" ref="M858">_xlfn.SWITCH($A$2,"average", AVERAGE(Instances!M858:Instances!M858),"median", MEDIAN(Instances!M858:Instances!M858),"min", MIN(Instances!M858:Instances!M858),"max", MAX(Instances!M858:Instances!M858),"diff", MAX(Instances!M858:Instances!M858)-MIN(Instances!M858:Instances!M858))</f>
        <v>0</v>
      </c>
      <c r="N858" s="1" cm="1">
        <f t="array" ref="N858">_xlfn.SWITCH($A$2,"average", AVERAGE(Instances!N858:Instances!N858),"median", MEDIAN(Instances!N858:Instances!N858),"min", MIN(Instances!N858:Instances!N858),"max", MAX(Instances!N858:Instances!N858),"diff", MAX(Instances!N858:Instances!N858)-MIN(Instances!N858:Instances!N858))</f>
        <v>0</v>
      </c>
      <c r="O858" s="1"/>
      <c r="P858" s="1" cm="1">
        <f t="array" ref="P858">_xlfn.SWITCH($A$2,"average", AVERAGE(Instances!P858:Instances!P858),"median", MEDIAN(Instances!P858:Instances!P858),"min", MIN(Instances!P858:Instances!P858),"max", MAX(Instances!P858:Instances!P858),"diff", MAX(Instances!P858:Instances!P858)-MIN(Instances!P858:Instances!P858))</f>
        <v>0</v>
      </c>
      <c r="Q858" s="1" cm="1">
        <f t="array" ref="Q858">_xlfn.SWITCH($A$2,"average", AVERAGE(Instances!Q858:Instances!Q858),"median", MEDIAN(Instances!Q858:Instances!Q858),"min", MIN(Instances!Q858:Instances!Q858),"max", MAX(Instances!Q858:Instances!Q858),"diff", MAX(Instances!Q858:Instances!Q858)-MIN(Instances!Q858:Instances!Q858))</f>
        <v>0</v>
      </c>
      <c r="R858" s="1" cm="1">
        <f t="array" ref="R858">_xlfn.SWITCH($A$2,"average", AVERAGE(Instances!R858:Instances!R858),"median", MEDIAN(Instances!R858:Instances!R858),"min", MIN(Instances!R858:Instances!R858),"max", MAX(Instances!R858:Instances!R858),"diff", MAX(Instances!R858:Instances!R858)-MIN(Instances!R858:Instances!R858))</f>
        <v>0</v>
      </c>
      <c r="S858" s="1">
        <f>MIN($B858)</f>
        <v>0</v>
      </c>
      <c r="T858" s="1">
        <f>MIN($C858)</f>
        <v>0</v>
      </c>
      <c r="U858" s="1">
        <f>MIN($D858)</f>
        <v>0</v>
      </c>
      <c r="V858" s="1">
        <f>MIN($E858)</f>
        <v>0</v>
      </c>
      <c r="W858" s="1">
        <f>MIN($F858)</f>
        <v>0</v>
      </c>
      <c r="X858" s="1">
        <f>MIN($G858)</f>
        <v>0</v>
      </c>
      <c r="Y858" s="1">
        <f>MIN($H858)</f>
        <v>0</v>
      </c>
      <c r="Z858" s="1">
        <f>MIN($I858)</f>
        <v>0</v>
      </c>
      <c r="AA858" s="1">
        <f>MIN($J858)</f>
        <v>0</v>
      </c>
      <c r="AB858" s="1">
        <f>MIN($K858)</f>
        <v>0</v>
      </c>
      <c r="AC858" s="1">
        <f>MIN($M858)</f>
        <v>0</v>
      </c>
      <c r="AD858" s="1">
        <f>MIN($N858)</f>
        <v>0</v>
      </c>
      <c r="AE858" s="1">
        <f>MIN($P858)</f>
        <v>0</v>
      </c>
      <c r="AF858" s="1">
        <f>MIN($Q858)</f>
        <v>0</v>
      </c>
      <c r="AG858" s="1">
        <f>MIN($R858)</f>
        <v>0</v>
      </c>
      <c r="AH858" s="1">
        <f>MEDIAN($B858)</f>
        <v>0</v>
      </c>
      <c r="AI858" s="1">
        <f>MEDIAN($C858)</f>
        <v>0</v>
      </c>
      <c r="AJ858" s="1">
        <f>MEDIAN($D858)</f>
        <v>0</v>
      </c>
      <c r="AK858" s="1">
        <f>MEDIAN($E858)</f>
        <v>0</v>
      </c>
      <c r="AL858" s="1">
        <f>MEDIAN($F858)</f>
        <v>0</v>
      </c>
      <c r="AM858" s="1">
        <f>MEDIAN($G858)</f>
        <v>0</v>
      </c>
      <c r="AN858" s="1">
        <f>MEDIAN($H858)</f>
        <v>0</v>
      </c>
      <c r="AO858" s="1">
        <f>MEDIAN($I858)</f>
        <v>0</v>
      </c>
      <c r="AP858" s="1">
        <f>MEDIAN($J858)</f>
        <v>0</v>
      </c>
      <c r="AQ858" s="1">
        <f>MEDIAN($K858)</f>
        <v>0</v>
      </c>
      <c r="AR858" s="1">
        <f>MEDIAN($M858)</f>
        <v>0</v>
      </c>
      <c r="AS858" s="1">
        <f>MEDIAN($N858)</f>
        <v>0</v>
      </c>
      <c r="AT858" s="1">
        <f>MEDIAN($P858)</f>
        <v>0</v>
      </c>
      <c r="AU858" s="1">
        <f>MEDIAN($Q858)</f>
        <v>0</v>
      </c>
      <c r="AV858" s="1">
        <f>MEDIAN($R858)</f>
        <v>0</v>
      </c>
      <c r="AW858" s="1">
        <f>MAX($B858)</f>
        <v>0</v>
      </c>
      <c r="AX858" s="1">
        <f>MAX($C858)</f>
        <v>0</v>
      </c>
      <c r="AY858" s="1">
        <f>MAX($D858)</f>
        <v>0</v>
      </c>
      <c r="AZ858" s="1">
        <f>MAX($E858)</f>
        <v>0</v>
      </c>
      <c r="BA858" s="1">
        <f>MAX($F858)</f>
        <v>0</v>
      </c>
      <c r="BB858" s="1">
        <f>MAX($G858)</f>
        <v>0</v>
      </c>
      <c r="BC858" s="1">
        <f>MAX($H858)</f>
        <v>0</v>
      </c>
      <c r="BD858" s="1">
        <f>MAX($I858)</f>
        <v>0</v>
      </c>
      <c r="BE858" s="1">
        <f>MAX($J858)</f>
        <v>0</v>
      </c>
      <c r="BF858" s="1">
        <f>MAX($K858)</f>
        <v>0</v>
      </c>
      <c r="BG858" s="1">
        <f>MAX($M858)</f>
        <v>0</v>
      </c>
      <c r="BH858" s="1">
        <f>MAX($N858)</f>
        <v>0</v>
      </c>
      <c r="BI858" s="1">
        <f>MAX($P858)</f>
        <v>0</v>
      </c>
      <c r="BJ858" s="1">
        <f>MAX($Q858)</f>
        <v>0</v>
      </c>
      <c r="BK858" s="1">
        <f>MAX($R858)</f>
        <v>0</v>
      </c>
    </row>
    <row r="859" spans="1:63">
      <c r="A859" s="1" t="s">
        <v>373</v>
      </c>
      <c r="B859" s="1" cm="1">
        <f t="array" ref="B859">_xlfn.SWITCH($A$2,"average", AVERAGE(Instances!B859:Instances!B859),"median", MEDIAN(Instances!B859:Instances!B859),"min", MIN(Instances!B859:Instances!B859),"max", MAX(Instances!B859:Instances!B859),"diff", MAX(Instances!B859:Instances!B859)-MIN(Instances!B859:Instances!B859))</f>
        <v>0</v>
      </c>
      <c r="C859" s="1" cm="1">
        <f t="array" ref="C859">_xlfn.SWITCH($A$2,"average", AVERAGE(Instances!C859:Instances!C859),"median", MEDIAN(Instances!C859:Instances!C859),"min", MIN(Instances!C859:Instances!C859),"max", MAX(Instances!C859:Instances!C859),"diff", MAX(Instances!C859:Instances!C859)-MIN(Instances!C859:Instances!C859))</f>
        <v>0</v>
      </c>
      <c r="D859" s="1" cm="1">
        <f t="array" ref="D859">_xlfn.SWITCH($A$2,"average", AVERAGE(Instances!D859:Instances!D859),"median", MEDIAN(Instances!D859:Instances!D859),"min", MIN(Instances!D859:Instances!D859),"max", MAX(Instances!D859:Instances!D859),"diff", MAX(Instances!D859:Instances!D859)-MIN(Instances!D859:Instances!D859))</f>
        <v>0</v>
      </c>
      <c r="E859" s="1" cm="1">
        <f t="array" ref="E859">_xlfn.SWITCH($A$2,"average", AVERAGE(Instances!E859:Instances!E859),"median", MEDIAN(Instances!E859:Instances!E859),"min", MIN(Instances!E859:Instances!E859),"max", MAX(Instances!E859:Instances!E859),"diff", MAX(Instances!E859:Instances!E859)-MIN(Instances!E859:Instances!E859))</f>
        <v>0</v>
      </c>
      <c r="F859" s="1" cm="1">
        <f t="array" ref="F859">_xlfn.SWITCH($A$2,"average", AVERAGE(Instances!F859:Instances!F859),"median", MEDIAN(Instances!F859:Instances!F859),"min", MIN(Instances!F859:Instances!F859),"max", MAX(Instances!F859:Instances!F859),"diff", MAX(Instances!F859:Instances!F859)-MIN(Instances!F859:Instances!F859))</f>
        <v>0</v>
      </c>
      <c r="G859" s="1" cm="1">
        <f t="array" ref="G859">_xlfn.SWITCH($A$2,"average", AVERAGE(Instances!G859:Instances!G859),"median", MEDIAN(Instances!G859:Instances!G859),"min", MIN(Instances!G859:Instances!G859),"max", MAX(Instances!G859:Instances!G859),"diff", MAX(Instances!G859:Instances!G859)-MIN(Instances!G859:Instances!G859))</f>
        <v>0</v>
      </c>
      <c r="H859" s="1" cm="1">
        <f t="array" ref="H859">_xlfn.SWITCH($A$2,"average", AVERAGE(Instances!H859:Instances!H859),"median", MEDIAN(Instances!H859:Instances!H859),"min", MIN(Instances!H859:Instances!H859),"max", MAX(Instances!H859:Instances!H859),"diff", MAX(Instances!H859:Instances!H859)-MIN(Instances!H859:Instances!H859))</f>
        <v>0</v>
      </c>
      <c r="I859" s="1" cm="1">
        <f t="array" ref="I859">_xlfn.SWITCH($A$2,"average", AVERAGE(Instances!I859:Instances!I859),"median", MEDIAN(Instances!I859:Instances!I859),"min", MIN(Instances!I859:Instances!I859),"max", MAX(Instances!I859:Instances!I859),"diff", MAX(Instances!I859:Instances!I859)-MIN(Instances!I859:Instances!I859))</f>
        <v>0</v>
      </c>
      <c r="J859" s="1" cm="1">
        <f t="array" ref="J859">_xlfn.SWITCH($A$2,"average", AVERAGE(Instances!J859:Instances!J859),"median", MEDIAN(Instances!J859:Instances!J859),"min", MIN(Instances!J859:Instances!J859),"max", MAX(Instances!J859:Instances!J859),"diff", MAX(Instances!J859:Instances!J859)-MIN(Instances!J859:Instances!J859))</f>
        <v>0</v>
      </c>
      <c r="K859" s="1" cm="1">
        <f t="array" ref="K859">_xlfn.SWITCH($A$2,"average", AVERAGE(Instances!K859:Instances!K859),"median", MEDIAN(Instances!K859:Instances!K859),"min", MIN(Instances!K859:Instances!K859),"max", MAX(Instances!K859:Instances!K859),"diff", MAX(Instances!K859:Instances!K859)-MIN(Instances!K859:Instances!K859))</f>
        <v>0</v>
      </c>
      <c r="L859" s="1"/>
      <c r="M859" s="1" cm="1">
        <f t="array" ref="M859">_xlfn.SWITCH($A$2,"average", AVERAGE(Instances!M859:Instances!M859),"median", MEDIAN(Instances!M859:Instances!M859),"min", MIN(Instances!M859:Instances!M859),"max", MAX(Instances!M859:Instances!M859),"diff", MAX(Instances!M859:Instances!M859)-MIN(Instances!M859:Instances!M859))</f>
        <v>0</v>
      </c>
      <c r="N859" s="1" cm="1">
        <f t="array" ref="N859">_xlfn.SWITCH($A$2,"average", AVERAGE(Instances!N859:Instances!N859),"median", MEDIAN(Instances!N859:Instances!N859),"min", MIN(Instances!N859:Instances!N859),"max", MAX(Instances!N859:Instances!N859),"diff", MAX(Instances!N859:Instances!N859)-MIN(Instances!N859:Instances!N859))</f>
        <v>0</v>
      </c>
      <c r="O859" s="1"/>
      <c r="P859" s="1" cm="1">
        <f t="array" ref="P859">_xlfn.SWITCH($A$2,"average", AVERAGE(Instances!P859:Instances!P859),"median", MEDIAN(Instances!P859:Instances!P859),"min", MIN(Instances!P859:Instances!P859),"max", MAX(Instances!P859:Instances!P859),"diff", MAX(Instances!P859:Instances!P859)-MIN(Instances!P859:Instances!P859))</f>
        <v>0</v>
      </c>
      <c r="Q859" s="1" cm="1">
        <f t="array" ref="Q859">_xlfn.SWITCH($A$2,"average", AVERAGE(Instances!Q859:Instances!Q859),"median", MEDIAN(Instances!Q859:Instances!Q859),"min", MIN(Instances!Q859:Instances!Q859),"max", MAX(Instances!Q859:Instances!Q859),"diff", MAX(Instances!Q859:Instances!Q859)-MIN(Instances!Q859:Instances!Q859))</f>
        <v>0</v>
      </c>
      <c r="R859" s="1" cm="1">
        <f t="array" ref="R859">_xlfn.SWITCH($A$2,"average", AVERAGE(Instances!R859:Instances!R859),"median", MEDIAN(Instances!R859:Instances!R859),"min", MIN(Instances!R859:Instances!R859),"max", MAX(Instances!R859:Instances!R859),"diff", MAX(Instances!R859:Instances!R859)-MIN(Instances!R859:Instances!R859))</f>
        <v>0</v>
      </c>
      <c r="S859" s="1">
        <f>MIN($B859)</f>
        <v>0</v>
      </c>
      <c r="T859" s="1">
        <f>MIN($C859)</f>
        <v>0</v>
      </c>
      <c r="U859" s="1">
        <f>MIN($D859)</f>
        <v>0</v>
      </c>
      <c r="V859" s="1">
        <f>MIN($E859)</f>
        <v>0</v>
      </c>
      <c r="W859" s="1">
        <f>MIN($F859)</f>
        <v>0</v>
      </c>
      <c r="X859" s="1">
        <f>MIN($G859)</f>
        <v>0</v>
      </c>
      <c r="Y859" s="1">
        <f>MIN($H859)</f>
        <v>0</v>
      </c>
      <c r="Z859" s="1">
        <f>MIN($I859)</f>
        <v>0</v>
      </c>
      <c r="AA859" s="1">
        <f>MIN($J859)</f>
        <v>0</v>
      </c>
      <c r="AB859" s="1">
        <f>MIN($K859)</f>
        <v>0</v>
      </c>
      <c r="AC859" s="1">
        <f>MIN($M859)</f>
        <v>0</v>
      </c>
      <c r="AD859" s="1">
        <f>MIN($N859)</f>
        <v>0</v>
      </c>
      <c r="AE859" s="1">
        <f>MIN($P859)</f>
        <v>0</v>
      </c>
      <c r="AF859" s="1">
        <f>MIN($Q859)</f>
        <v>0</v>
      </c>
      <c r="AG859" s="1">
        <f>MIN($R859)</f>
        <v>0</v>
      </c>
      <c r="AH859" s="1">
        <f>MEDIAN($B859)</f>
        <v>0</v>
      </c>
      <c r="AI859" s="1">
        <f>MEDIAN($C859)</f>
        <v>0</v>
      </c>
      <c r="AJ859" s="1">
        <f>MEDIAN($D859)</f>
        <v>0</v>
      </c>
      <c r="AK859" s="1">
        <f>MEDIAN($E859)</f>
        <v>0</v>
      </c>
      <c r="AL859" s="1">
        <f>MEDIAN($F859)</f>
        <v>0</v>
      </c>
      <c r="AM859" s="1">
        <f>MEDIAN($G859)</f>
        <v>0</v>
      </c>
      <c r="AN859" s="1">
        <f>MEDIAN($H859)</f>
        <v>0</v>
      </c>
      <c r="AO859" s="1">
        <f>MEDIAN($I859)</f>
        <v>0</v>
      </c>
      <c r="AP859" s="1">
        <f>MEDIAN($J859)</f>
        <v>0</v>
      </c>
      <c r="AQ859" s="1">
        <f>MEDIAN($K859)</f>
        <v>0</v>
      </c>
      <c r="AR859" s="1">
        <f>MEDIAN($M859)</f>
        <v>0</v>
      </c>
      <c r="AS859" s="1">
        <f>MEDIAN($N859)</f>
        <v>0</v>
      </c>
      <c r="AT859" s="1">
        <f>MEDIAN($P859)</f>
        <v>0</v>
      </c>
      <c r="AU859" s="1">
        <f>MEDIAN($Q859)</f>
        <v>0</v>
      </c>
      <c r="AV859" s="1">
        <f>MEDIAN($R859)</f>
        <v>0</v>
      </c>
      <c r="AW859" s="1">
        <f>MAX($B859)</f>
        <v>0</v>
      </c>
      <c r="AX859" s="1">
        <f>MAX($C859)</f>
        <v>0</v>
      </c>
      <c r="AY859" s="1">
        <f>MAX($D859)</f>
        <v>0</v>
      </c>
      <c r="AZ859" s="1">
        <f>MAX($E859)</f>
        <v>0</v>
      </c>
      <c r="BA859" s="1">
        <f>MAX($F859)</f>
        <v>0</v>
      </c>
      <c r="BB859" s="1">
        <f>MAX($G859)</f>
        <v>0</v>
      </c>
      <c r="BC859" s="1">
        <f>MAX($H859)</f>
        <v>0</v>
      </c>
      <c r="BD859" s="1">
        <f>MAX($I859)</f>
        <v>0</v>
      </c>
      <c r="BE859" s="1">
        <f>MAX($J859)</f>
        <v>0</v>
      </c>
      <c r="BF859" s="1">
        <f>MAX($K859)</f>
        <v>0</v>
      </c>
      <c r="BG859" s="1">
        <f>MAX($M859)</f>
        <v>0</v>
      </c>
      <c r="BH859" s="1">
        <f>MAX($N859)</f>
        <v>0</v>
      </c>
      <c r="BI859" s="1">
        <f>MAX($P859)</f>
        <v>0</v>
      </c>
      <c r="BJ859" s="1">
        <f>MAX($Q859)</f>
        <v>0</v>
      </c>
      <c r="BK859" s="1">
        <f>MAX($R859)</f>
        <v>0</v>
      </c>
    </row>
    <row r="860" spans="1:63">
      <c r="A860" s="1" t="s">
        <v>374</v>
      </c>
      <c r="B860" s="1" cm="1">
        <f t="array" ref="B860">_xlfn.SWITCH($A$2,"average", AVERAGE(Instances!B860:Instances!B860),"median", MEDIAN(Instances!B860:Instances!B860),"min", MIN(Instances!B860:Instances!B860),"max", MAX(Instances!B860:Instances!B860),"diff", MAX(Instances!B860:Instances!B860)-MIN(Instances!B860:Instances!B860))</f>
        <v>0</v>
      </c>
      <c r="C860" s="1" cm="1">
        <f t="array" ref="C860">_xlfn.SWITCH($A$2,"average", AVERAGE(Instances!C860:Instances!C860),"median", MEDIAN(Instances!C860:Instances!C860),"min", MIN(Instances!C860:Instances!C860),"max", MAX(Instances!C860:Instances!C860),"diff", MAX(Instances!C860:Instances!C860)-MIN(Instances!C860:Instances!C860))</f>
        <v>0</v>
      </c>
      <c r="D860" s="1" cm="1">
        <f t="array" ref="D860">_xlfn.SWITCH($A$2,"average", AVERAGE(Instances!D860:Instances!D860),"median", MEDIAN(Instances!D860:Instances!D860),"min", MIN(Instances!D860:Instances!D860),"max", MAX(Instances!D860:Instances!D860),"diff", MAX(Instances!D860:Instances!D860)-MIN(Instances!D860:Instances!D860))</f>
        <v>0</v>
      </c>
      <c r="E860" s="1" cm="1">
        <f t="array" ref="E860">_xlfn.SWITCH($A$2,"average", AVERAGE(Instances!E860:Instances!E860),"median", MEDIAN(Instances!E860:Instances!E860),"min", MIN(Instances!E860:Instances!E860),"max", MAX(Instances!E860:Instances!E860),"diff", MAX(Instances!E860:Instances!E860)-MIN(Instances!E860:Instances!E860))</f>
        <v>0</v>
      </c>
      <c r="F860" s="1" cm="1">
        <f t="array" ref="F860">_xlfn.SWITCH($A$2,"average", AVERAGE(Instances!F860:Instances!F860),"median", MEDIAN(Instances!F860:Instances!F860),"min", MIN(Instances!F860:Instances!F860),"max", MAX(Instances!F860:Instances!F860),"diff", MAX(Instances!F860:Instances!F860)-MIN(Instances!F860:Instances!F860))</f>
        <v>0</v>
      </c>
      <c r="G860" s="1" cm="1">
        <f t="array" ref="G860">_xlfn.SWITCH($A$2,"average", AVERAGE(Instances!G860:Instances!G860),"median", MEDIAN(Instances!G860:Instances!G860),"min", MIN(Instances!G860:Instances!G860),"max", MAX(Instances!G860:Instances!G860),"diff", MAX(Instances!G860:Instances!G860)-MIN(Instances!G860:Instances!G860))</f>
        <v>0</v>
      </c>
      <c r="H860" s="1" cm="1">
        <f t="array" ref="H860">_xlfn.SWITCH($A$2,"average", AVERAGE(Instances!H860:Instances!H860),"median", MEDIAN(Instances!H860:Instances!H860),"min", MIN(Instances!H860:Instances!H860),"max", MAX(Instances!H860:Instances!H860),"diff", MAX(Instances!H860:Instances!H860)-MIN(Instances!H860:Instances!H860))</f>
        <v>0</v>
      </c>
      <c r="I860" s="1" cm="1">
        <f t="array" ref="I860">_xlfn.SWITCH($A$2,"average", AVERAGE(Instances!I860:Instances!I860),"median", MEDIAN(Instances!I860:Instances!I860),"min", MIN(Instances!I860:Instances!I860),"max", MAX(Instances!I860:Instances!I860),"diff", MAX(Instances!I860:Instances!I860)-MIN(Instances!I860:Instances!I860))</f>
        <v>0</v>
      </c>
      <c r="J860" s="1" cm="1">
        <f t="array" ref="J860">_xlfn.SWITCH($A$2,"average", AVERAGE(Instances!J860:Instances!J860),"median", MEDIAN(Instances!J860:Instances!J860),"min", MIN(Instances!J860:Instances!J860),"max", MAX(Instances!J860:Instances!J860),"diff", MAX(Instances!J860:Instances!J860)-MIN(Instances!J860:Instances!J860))</f>
        <v>0</v>
      </c>
      <c r="K860" s="1" cm="1">
        <f t="array" ref="K860">_xlfn.SWITCH($A$2,"average", AVERAGE(Instances!K860:Instances!K860),"median", MEDIAN(Instances!K860:Instances!K860),"min", MIN(Instances!K860:Instances!K860),"max", MAX(Instances!K860:Instances!K860),"diff", MAX(Instances!K860:Instances!K860)-MIN(Instances!K860:Instances!K860))</f>
        <v>0</v>
      </c>
      <c r="L860" s="1"/>
      <c r="M860" s="1" cm="1">
        <f t="array" ref="M860">_xlfn.SWITCH($A$2,"average", AVERAGE(Instances!M860:Instances!M860),"median", MEDIAN(Instances!M860:Instances!M860),"min", MIN(Instances!M860:Instances!M860),"max", MAX(Instances!M860:Instances!M860),"diff", MAX(Instances!M860:Instances!M860)-MIN(Instances!M860:Instances!M860))</f>
        <v>0</v>
      </c>
      <c r="N860" s="1" cm="1">
        <f t="array" ref="N860">_xlfn.SWITCH($A$2,"average", AVERAGE(Instances!N860:Instances!N860),"median", MEDIAN(Instances!N860:Instances!N860),"min", MIN(Instances!N860:Instances!N860),"max", MAX(Instances!N860:Instances!N860),"diff", MAX(Instances!N860:Instances!N860)-MIN(Instances!N860:Instances!N860))</f>
        <v>0</v>
      </c>
      <c r="O860" s="1"/>
      <c r="P860" s="1" cm="1">
        <f t="array" ref="P860">_xlfn.SWITCH($A$2,"average", AVERAGE(Instances!P860:Instances!P860),"median", MEDIAN(Instances!P860:Instances!P860),"min", MIN(Instances!P860:Instances!P860),"max", MAX(Instances!P860:Instances!P860),"diff", MAX(Instances!P860:Instances!P860)-MIN(Instances!P860:Instances!P860))</f>
        <v>0</v>
      </c>
      <c r="Q860" s="1" cm="1">
        <f t="array" ref="Q860">_xlfn.SWITCH($A$2,"average", AVERAGE(Instances!Q860:Instances!Q860),"median", MEDIAN(Instances!Q860:Instances!Q860),"min", MIN(Instances!Q860:Instances!Q860),"max", MAX(Instances!Q860:Instances!Q860),"diff", MAX(Instances!Q860:Instances!Q860)-MIN(Instances!Q860:Instances!Q860))</f>
        <v>0</v>
      </c>
      <c r="R860" s="1" cm="1">
        <f t="array" ref="R860">_xlfn.SWITCH($A$2,"average", AVERAGE(Instances!R860:Instances!R860),"median", MEDIAN(Instances!R860:Instances!R860),"min", MIN(Instances!R860:Instances!R860),"max", MAX(Instances!R860:Instances!R860),"diff", MAX(Instances!R860:Instances!R860)-MIN(Instances!R860:Instances!R860))</f>
        <v>0</v>
      </c>
      <c r="S860" s="1">
        <f>MIN($B860)</f>
        <v>0</v>
      </c>
      <c r="T860" s="1">
        <f>MIN($C860)</f>
        <v>0</v>
      </c>
      <c r="U860" s="1">
        <f>MIN($D860)</f>
        <v>0</v>
      </c>
      <c r="V860" s="1">
        <f>MIN($E860)</f>
        <v>0</v>
      </c>
      <c r="W860" s="1">
        <f>MIN($F860)</f>
        <v>0</v>
      </c>
      <c r="X860" s="1">
        <f>MIN($G860)</f>
        <v>0</v>
      </c>
      <c r="Y860" s="1">
        <f>MIN($H860)</f>
        <v>0</v>
      </c>
      <c r="Z860" s="1">
        <f>MIN($I860)</f>
        <v>0</v>
      </c>
      <c r="AA860" s="1">
        <f>MIN($J860)</f>
        <v>0</v>
      </c>
      <c r="AB860" s="1">
        <f>MIN($K860)</f>
        <v>0</v>
      </c>
      <c r="AC860" s="1">
        <f>MIN($M860)</f>
        <v>0</v>
      </c>
      <c r="AD860" s="1">
        <f>MIN($N860)</f>
        <v>0</v>
      </c>
      <c r="AE860" s="1">
        <f>MIN($P860)</f>
        <v>0</v>
      </c>
      <c r="AF860" s="1">
        <f>MIN($Q860)</f>
        <v>0</v>
      </c>
      <c r="AG860" s="1">
        <f>MIN($R860)</f>
        <v>0</v>
      </c>
      <c r="AH860" s="1">
        <f>MEDIAN($B860)</f>
        <v>0</v>
      </c>
      <c r="AI860" s="1">
        <f>MEDIAN($C860)</f>
        <v>0</v>
      </c>
      <c r="AJ860" s="1">
        <f>MEDIAN($D860)</f>
        <v>0</v>
      </c>
      <c r="AK860" s="1">
        <f>MEDIAN($E860)</f>
        <v>0</v>
      </c>
      <c r="AL860" s="1">
        <f>MEDIAN($F860)</f>
        <v>0</v>
      </c>
      <c r="AM860" s="1">
        <f>MEDIAN($G860)</f>
        <v>0</v>
      </c>
      <c r="AN860" s="1">
        <f>MEDIAN($H860)</f>
        <v>0</v>
      </c>
      <c r="AO860" s="1">
        <f>MEDIAN($I860)</f>
        <v>0</v>
      </c>
      <c r="AP860" s="1">
        <f>MEDIAN($J860)</f>
        <v>0</v>
      </c>
      <c r="AQ860" s="1">
        <f>MEDIAN($K860)</f>
        <v>0</v>
      </c>
      <c r="AR860" s="1">
        <f>MEDIAN($M860)</f>
        <v>0</v>
      </c>
      <c r="AS860" s="1">
        <f>MEDIAN($N860)</f>
        <v>0</v>
      </c>
      <c r="AT860" s="1">
        <f>MEDIAN($P860)</f>
        <v>0</v>
      </c>
      <c r="AU860" s="1">
        <f>MEDIAN($Q860)</f>
        <v>0</v>
      </c>
      <c r="AV860" s="1">
        <f>MEDIAN($R860)</f>
        <v>0</v>
      </c>
      <c r="AW860" s="1">
        <f>MAX($B860)</f>
        <v>0</v>
      </c>
      <c r="AX860" s="1">
        <f>MAX($C860)</f>
        <v>0</v>
      </c>
      <c r="AY860" s="1">
        <f>MAX($D860)</f>
        <v>0</v>
      </c>
      <c r="AZ860" s="1">
        <f>MAX($E860)</f>
        <v>0</v>
      </c>
      <c r="BA860" s="1">
        <f>MAX($F860)</f>
        <v>0</v>
      </c>
      <c r="BB860" s="1">
        <f>MAX($G860)</f>
        <v>0</v>
      </c>
      <c r="BC860" s="1">
        <f>MAX($H860)</f>
        <v>0</v>
      </c>
      <c r="BD860" s="1">
        <f>MAX($I860)</f>
        <v>0</v>
      </c>
      <c r="BE860" s="1">
        <f>MAX($J860)</f>
        <v>0</v>
      </c>
      <c r="BF860" s="1">
        <f>MAX($K860)</f>
        <v>0</v>
      </c>
      <c r="BG860" s="1">
        <f>MAX($M860)</f>
        <v>0</v>
      </c>
      <c r="BH860" s="1">
        <f>MAX($N860)</f>
        <v>0</v>
      </c>
      <c r="BI860" s="1">
        <f>MAX($P860)</f>
        <v>0</v>
      </c>
      <c r="BJ860" s="1">
        <f>MAX($Q860)</f>
        <v>0</v>
      </c>
      <c r="BK860" s="1">
        <f>MAX($R860)</f>
        <v>0</v>
      </c>
    </row>
    <row r="861" spans="1:63">
      <c r="A861" s="1" t="s">
        <v>375</v>
      </c>
      <c r="B861" s="1" cm="1">
        <f t="array" ref="B861">_xlfn.SWITCH($A$2,"average", AVERAGE(Instances!B861:Instances!B861),"median", MEDIAN(Instances!B861:Instances!B861),"min", MIN(Instances!B861:Instances!B861),"max", MAX(Instances!B861:Instances!B861),"diff", MAX(Instances!B861:Instances!B861)-MIN(Instances!B861:Instances!B861))</f>
        <v>0</v>
      </c>
      <c r="C861" s="1" cm="1">
        <f t="array" ref="C861">_xlfn.SWITCH($A$2,"average", AVERAGE(Instances!C861:Instances!C861),"median", MEDIAN(Instances!C861:Instances!C861),"min", MIN(Instances!C861:Instances!C861),"max", MAX(Instances!C861:Instances!C861),"diff", MAX(Instances!C861:Instances!C861)-MIN(Instances!C861:Instances!C861))</f>
        <v>0</v>
      </c>
      <c r="D861" s="1" cm="1">
        <f t="array" ref="D861">_xlfn.SWITCH($A$2,"average", AVERAGE(Instances!D861:Instances!D861),"median", MEDIAN(Instances!D861:Instances!D861),"min", MIN(Instances!D861:Instances!D861),"max", MAX(Instances!D861:Instances!D861),"diff", MAX(Instances!D861:Instances!D861)-MIN(Instances!D861:Instances!D861))</f>
        <v>0</v>
      </c>
      <c r="E861" s="1" cm="1">
        <f t="array" ref="E861">_xlfn.SWITCH($A$2,"average", AVERAGE(Instances!E861:Instances!E861),"median", MEDIAN(Instances!E861:Instances!E861),"min", MIN(Instances!E861:Instances!E861),"max", MAX(Instances!E861:Instances!E861),"diff", MAX(Instances!E861:Instances!E861)-MIN(Instances!E861:Instances!E861))</f>
        <v>0</v>
      </c>
      <c r="F861" s="1" cm="1">
        <f t="array" ref="F861">_xlfn.SWITCH($A$2,"average", AVERAGE(Instances!F861:Instances!F861),"median", MEDIAN(Instances!F861:Instances!F861),"min", MIN(Instances!F861:Instances!F861),"max", MAX(Instances!F861:Instances!F861),"diff", MAX(Instances!F861:Instances!F861)-MIN(Instances!F861:Instances!F861))</f>
        <v>0</v>
      </c>
      <c r="G861" s="1" cm="1">
        <f t="array" ref="G861">_xlfn.SWITCH($A$2,"average", AVERAGE(Instances!G861:Instances!G861),"median", MEDIAN(Instances!G861:Instances!G861),"min", MIN(Instances!G861:Instances!G861),"max", MAX(Instances!G861:Instances!G861),"diff", MAX(Instances!G861:Instances!G861)-MIN(Instances!G861:Instances!G861))</f>
        <v>0</v>
      </c>
      <c r="H861" s="1" cm="1">
        <f t="array" ref="H861">_xlfn.SWITCH($A$2,"average", AVERAGE(Instances!H861:Instances!H861),"median", MEDIAN(Instances!H861:Instances!H861),"min", MIN(Instances!H861:Instances!H861),"max", MAX(Instances!H861:Instances!H861),"diff", MAX(Instances!H861:Instances!H861)-MIN(Instances!H861:Instances!H861))</f>
        <v>0</v>
      </c>
      <c r="I861" s="1" cm="1">
        <f t="array" ref="I861">_xlfn.SWITCH($A$2,"average", AVERAGE(Instances!I861:Instances!I861),"median", MEDIAN(Instances!I861:Instances!I861),"min", MIN(Instances!I861:Instances!I861),"max", MAX(Instances!I861:Instances!I861),"diff", MAX(Instances!I861:Instances!I861)-MIN(Instances!I861:Instances!I861))</f>
        <v>0</v>
      </c>
      <c r="J861" s="1" cm="1">
        <f t="array" ref="J861">_xlfn.SWITCH($A$2,"average", AVERAGE(Instances!J861:Instances!J861),"median", MEDIAN(Instances!J861:Instances!J861),"min", MIN(Instances!J861:Instances!J861),"max", MAX(Instances!J861:Instances!J861),"diff", MAX(Instances!J861:Instances!J861)-MIN(Instances!J861:Instances!J861))</f>
        <v>0</v>
      </c>
      <c r="K861" s="1" cm="1">
        <f t="array" ref="K861">_xlfn.SWITCH($A$2,"average", AVERAGE(Instances!K861:Instances!K861),"median", MEDIAN(Instances!K861:Instances!K861),"min", MIN(Instances!K861:Instances!K861),"max", MAX(Instances!K861:Instances!K861),"diff", MAX(Instances!K861:Instances!K861)-MIN(Instances!K861:Instances!K861))</f>
        <v>0</v>
      </c>
      <c r="L861" s="1"/>
      <c r="M861" s="1" cm="1">
        <f t="array" ref="M861">_xlfn.SWITCH($A$2,"average", AVERAGE(Instances!M861:Instances!M861),"median", MEDIAN(Instances!M861:Instances!M861),"min", MIN(Instances!M861:Instances!M861),"max", MAX(Instances!M861:Instances!M861),"diff", MAX(Instances!M861:Instances!M861)-MIN(Instances!M861:Instances!M861))</f>
        <v>0</v>
      </c>
      <c r="N861" s="1" cm="1">
        <f t="array" ref="N861">_xlfn.SWITCH($A$2,"average", AVERAGE(Instances!N861:Instances!N861),"median", MEDIAN(Instances!N861:Instances!N861),"min", MIN(Instances!N861:Instances!N861),"max", MAX(Instances!N861:Instances!N861),"diff", MAX(Instances!N861:Instances!N861)-MIN(Instances!N861:Instances!N861))</f>
        <v>0</v>
      </c>
      <c r="O861" s="1"/>
      <c r="P861" s="1" cm="1">
        <f t="array" ref="P861">_xlfn.SWITCH($A$2,"average", AVERAGE(Instances!P861:Instances!P861),"median", MEDIAN(Instances!P861:Instances!P861),"min", MIN(Instances!P861:Instances!P861),"max", MAX(Instances!P861:Instances!P861),"diff", MAX(Instances!P861:Instances!P861)-MIN(Instances!P861:Instances!P861))</f>
        <v>0</v>
      </c>
      <c r="Q861" s="1" cm="1">
        <f t="array" ref="Q861">_xlfn.SWITCH($A$2,"average", AVERAGE(Instances!Q861:Instances!Q861),"median", MEDIAN(Instances!Q861:Instances!Q861),"min", MIN(Instances!Q861:Instances!Q861),"max", MAX(Instances!Q861:Instances!Q861),"diff", MAX(Instances!Q861:Instances!Q861)-MIN(Instances!Q861:Instances!Q861))</f>
        <v>0</v>
      </c>
      <c r="R861" s="1" cm="1">
        <f t="array" ref="R861">_xlfn.SWITCH($A$2,"average", AVERAGE(Instances!R861:Instances!R861),"median", MEDIAN(Instances!R861:Instances!R861),"min", MIN(Instances!R861:Instances!R861),"max", MAX(Instances!R861:Instances!R861),"diff", MAX(Instances!R861:Instances!R861)-MIN(Instances!R861:Instances!R861))</f>
        <v>0</v>
      </c>
      <c r="S861" s="1">
        <f>MIN($B861)</f>
        <v>0</v>
      </c>
      <c r="T861" s="1">
        <f>MIN($C861)</f>
        <v>0</v>
      </c>
      <c r="U861" s="1">
        <f>MIN($D861)</f>
        <v>0</v>
      </c>
      <c r="V861" s="1">
        <f>MIN($E861)</f>
        <v>0</v>
      </c>
      <c r="W861" s="1">
        <f>MIN($F861)</f>
        <v>0</v>
      </c>
      <c r="X861" s="1">
        <f>MIN($G861)</f>
        <v>0</v>
      </c>
      <c r="Y861" s="1">
        <f>MIN($H861)</f>
        <v>0</v>
      </c>
      <c r="Z861" s="1">
        <f>MIN($I861)</f>
        <v>0</v>
      </c>
      <c r="AA861" s="1">
        <f>MIN($J861)</f>
        <v>0</v>
      </c>
      <c r="AB861" s="1">
        <f>MIN($K861)</f>
        <v>0</v>
      </c>
      <c r="AC861" s="1">
        <f>MIN($M861)</f>
        <v>0</v>
      </c>
      <c r="AD861" s="1">
        <f>MIN($N861)</f>
        <v>0</v>
      </c>
      <c r="AE861" s="1">
        <f>MIN($P861)</f>
        <v>0</v>
      </c>
      <c r="AF861" s="1">
        <f>MIN($Q861)</f>
        <v>0</v>
      </c>
      <c r="AG861" s="1">
        <f>MIN($R861)</f>
        <v>0</v>
      </c>
      <c r="AH861" s="1">
        <f>MEDIAN($B861)</f>
        <v>0</v>
      </c>
      <c r="AI861" s="1">
        <f>MEDIAN($C861)</f>
        <v>0</v>
      </c>
      <c r="AJ861" s="1">
        <f>MEDIAN($D861)</f>
        <v>0</v>
      </c>
      <c r="AK861" s="1">
        <f>MEDIAN($E861)</f>
        <v>0</v>
      </c>
      <c r="AL861" s="1">
        <f>MEDIAN($F861)</f>
        <v>0</v>
      </c>
      <c r="AM861" s="1">
        <f>MEDIAN($G861)</f>
        <v>0</v>
      </c>
      <c r="AN861" s="1">
        <f>MEDIAN($H861)</f>
        <v>0</v>
      </c>
      <c r="AO861" s="1">
        <f>MEDIAN($I861)</f>
        <v>0</v>
      </c>
      <c r="AP861" s="1">
        <f>MEDIAN($J861)</f>
        <v>0</v>
      </c>
      <c r="AQ861" s="1">
        <f>MEDIAN($K861)</f>
        <v>0</v>
      </c>
      <c r="AR861" s="1">
        <f>MEDIAN($M861)</f>
        <v>0</v>
      </c>
      <c r="AS861" s="1">
        <f>MEDIAN($N861)</f>
        <v>0</v>
      </c>
      <c r="AT861" s="1">
        <f>MEDIAN($P861)</f>
        <v>0</v>
      </c>
      <c r="AU861" s="1">
        <f>MEDIAN($Q861)</f>
        <v>0</v>
      </c>
      <c r="AV861" s="1">
        <f>MEDIAN($R861)</f>
        <v>0</v>
      </c>
      <c r="AW861" s="1">
        <f>MAX($B861)</f>
        <v>0</v>
      </c>
      <c r="AX861" s="1">
        <f>MAX($C861)</f>
        <v>0</v>
      </c>
      <c r="AY861" s="1">
        <f>MAX($D861)</f>
        <v>0</v>
      </c>
      <c r="AZ861" s="1">
        <f>MAX($E861)</f>
        <v>0</v>
      </c>
      <c r="BA861" s="1">
        <f>MAX($F861)</f>
        <v>0</v>
      </c>
      <c r="BB861" s="1">
        <f>MAX($G861)</f>
        <v>0</v>
      </c>
      <c r="BC861" s="1">
        <f>MAX($H861)</f>
        <v>0</v>
      </c>
      <c r="BD861" s="1">
        <f>MAX($I861)</f>
        <v>0</v>
      </c>
      <c r="BE861" s="1">
        <f>MAX($J861)</f>
        <v>0</v>
      </c>
      <c r="BF861" s="1">
        <f>MAX($K861)</f>
        <v>0</v>
      </c>
      <c r="BG861" s="1">
        <f>MAX($M861)</f>
        <v>0</v>
      </c>
      <c r="BH861" s="1">
        <f>MAX($N861)</f>
        <v>0</v>
      </c>
      <c r="BI861" s="1">
        <f>MAX($P861)</f>
        <v>0</v>
      </c>
      <c r="BJ861" s="1">
        <f>MAX($Q861)</f>
        <v>0</v>
      </c>
      <c r="BK861" s="1">
        <f>MAX($R861)</f>
        <v>0</v>
      </c>
    </row>
    <row r="862" spans="1:63">
      <c r="A862" s="1" t="s">
        <v>376</v>
      </c>
      <c r="B862" s="1" cm="1">
        <f t="array" ref="B862">_xlfn.SWITCH($A$2,"average", AVERAGE(Instances!B862:Instances!B862),"median", MEDIAN(Instances!B862:Instances!B862),"min", MIN(Instances!B862:Instances!B862),"max", MAX(Instances!B862:Instances!B862),"diff", MAX(Instances!B862:Instances!B862)-MIN(Instances!B862:Instances!B862))</f>
        <v>0</v>
      </c>
      <c r="C862" s="1" cm="1">
        <f t="array" ref="C862">_xlfn.SWITCH($A$2,"average", AVERAGE(Instances!C862:Instances!C862),"median", MEDIAN(Instances!C862:Instances!C862),"min", MIN(Instances!C862:Instances!C862),"max", MAX(Instances!C862:Instances!C862),"diff", MAX(Instances!C862:Instances!C862)-MIN(Instances!C862:Instances!C862))</f>
        <v>0</v>
      </c>
      <c r="D862" s="1" cm="1">
        <f t="array" ref="D862">_xlfn.SWITCH($A$2,"average", AVERAGE(Instances!D862:Instances!D862),"median", MEDIAN(Instances!D862:Instances!D862),"min", MIN(Instances!D862:Instances!D862),"max", MAX(Instances!D862:Instances!D862),"diff", MAX(Instances!D862:Instances!D862)-MIN(Instances!D862:Instances!D862))</f>
        <v>0</v>
      </c>
      <c r="E862" s="1" cm="1">
        <f t="array" ref="E862">_xlfn.SWITCH($A$2,"average", AVERAGE(Instances!E862:Instances!E862),"median", MEDIAN(Instances!E862:Instances!E862),"min", MIN(Instances!E862:Instances!E862),"max", MAX(Instances!E862:Instances!E862),"diff", MAX(Instances!E862:Instances!E862)-MIN(Instances!E862:Instances!E862))</f>
        <v>0</v>
      </c>
      <c r="F862" s="1" cm="1">
        <f t="array" ref="F862">_xlfn.SWITCH($A$2,"average", AVERAGE(Instances!F862:Instances!F862),"median", MEDIAN(Instances!F862:Instances!F862),"min", MIN(Instances!F862:Instances!F862),"max", MAX(Instances!F862:Instances!F862),"diff", MAX(Instances!F862:Instances!F862)-MIN(Instances!F862:Instances!F862))</f>
        <v>0</v>
      </c>
      <c r="G862" s="1" cm="1">
        <f t="array" ref="G862">_xlfn.SWITCH($A$2,"average", AVERAGE(Instances!G862:Instances!G862),"median", MEDIAN(Instances!G862:Instances!G862),"min", MIN(Instances!G862:Instances!G862),"max", MAX(Instances!G862:Instances!G862),"diff", MAX(Instances!G862:Instances!G862)-MIN(Instances!G862:Instances!G862))</f>
        <v>0</v>
      </c>
      <c r="H862" s="1" cm="1">
        <f t="array" ref="H862">_xlfn.SWITCH($A$2,"average", AVERAGE(Instances!H862:Instances!H862),"median", MEDIAN(Instances!H862:Instances!H862),"min", MIN(Instances!H862:Instances!H862),"max", MAX(Instances!H862:Instances!H862),"diff", MAX(Instances!H862:Instances!H862)-MIN(Instances!H862:Instances!H862))</f>
        <v>0</v>
      </c>
      <c r="I862" s="1" cm="1">
        <f t="array" ref="I862">_xlfn.SWITCH($A$2,"average", AVERAGE(Instances!I862:Instances!I862),"median", MEDIAN(Instances!I862:Instances!I862),"min", MIN(Instances!I862:Instances!I862),"max", MAX(Instances!I862:Instances!I862),"diff", MAX(Instances!I862:Instances!I862)-MIN(Instances!I862:Instances!I862))</f>
        <v>0</v>
      </c>
      <c r="J862" s="1" cm="1">
        <f t="array" ref="J862">_xlfn.SWITCH($A$2,"average", AVERAGE(Instances!J862:Instances!J862),"median", MEDIAN(Instances!J862:Instances!J862),"min", MIN(Instances!J862:Instances!J862),"max", MAX(Instances!J862:Instances!J862),"diff", MAX(Instances!J862:Instances!J862)-MIN(Instances!J862:Instances!J862))</f>
        <v>0</v>
      </c>
      <c r="K862" s="1" cm="1">
        <f t="array" ref="K862">_xlfn.SWITCH($A$2,"average", AVERAGE(Instances!K862:Instances!K862),"median", MEDIAN(Instances!K862:Instances!K862),"min", MIN(Instances!K862:Instances!K862),"max", MAX(Instances!K862:Instances!K862),"diff", MAX(Instances!K862:Instances!K862)-MIN(Instances!K862:Instances!K862))</f>
        <v>0</v>
      </c>
      <c r="L862" s="1"/>
      <c r="M862" s="1" cm="1">
        <f t="array" ref="M862">_xlfn.SWITCH($A$2,"average", AVERAGE(Instances!M862:Instances!M862),"median", MEDIAN(Instances!M862:Instances!M862),"min", MIN(Instances!M862:Instances!M862),"max", MAX(Instances!M862:Instances!M862),"diff", MAX(Instances!M862:Instances!M862)-MIN(Instances!M862:Instances!M862))</f>
        <v>0</v>
      </c>
      <c r="N862" s="1" cm="1">
        <f t="array" ref="N862">_xlfn.SWITCH($A$2,"average", AVERAGE(Instances!N862:Instances!N862),"median", MEDIAN(Instances!N862:Instances!N862),"min", MIN(Instances!N862:Instances!N862),"max", MAX(Instances!N862:Instances!N862),"diff", MAX(Instances!N862:Instances!N862)-MIN(Instances!N862:Instances!N862))</f>
        <v>0</v>
      </c>
      <c r="O862" s="1"/>
      <c r="P862" s="1" cm="1">
        <f t="array" ref="P862">_xlfn.SWITCH($A$2,"average", AVERAGE(Instances!P862:Instances!P862),"median", MEDIAN(Instances!P862:Instances!P862),"min", MIN(Instances!P862:Instances!P862),"max", MAX(Instances!P862:Instances!P862),"diff", MAX(Instances!P862:Instances!P862)-MIN(Instances!P862:Instances!P862))</f>
        <v>0</v>
      </c>
      <c r="Q862" s="1" cm="1">
        <f t="array" ref="Q862">_xlfn.SWITCH($A$2,"average", AVERAGE(Instances!Q862:Instances!Q862),"median", MEDIAN(Instances!Q862:Instances!Q862),"min", MIN(Instances!Q862:Instances!Q862),"max", MAX(Instances!Q862:Instances!Q862),"diff", MAX(Instances!Q862:Instances!Q862)-MIN(Instances!Q862:Instances!Q862))</f>
        <v>0</v>
      </c>
      <c r="R862" s="1" cm="1">
        <f t="array" ref="R862">_xlfn.SWITCH($A$2,"average", AVERAGE(Instances!R862:Instances!R862),"median", MEDIAN(Instances!R862:Instances!R862),"min", MIN(Instances!R862:Instances!R862),"max", MAX(Instances!R862:Instances!R862),"diff", MAX(Instances!R862:Instances!R862)-MIN(Instances!R862:Instances!R862))</f>
        <v>0</v>
      </c>
      <c r="S862" s="1">
        <f>MIN($B862)</f>
        <v>0</v>
      </c>
      <c r="T862" s="1">
        <f>MIN($C862)</f>
        <v>0</v>
      </c>
      <c r="U862" s="1">
        <f>MIN($D862)</f>
        <v>0</v>
      </c>
      <c r="V862" s="1">
        <f>MIN($E862)</f>
        <v>0</v>
      </c>
      <c r="W862" s="1">
        <f>MIN($F862)</f>
        <v>0</v>
      </c>
      <c r="X862" s="1">
        <f>MIN($G862)</f>
        <v>0</v>
      </c>
      <c r="Y862" s="1">
        <f>MIN($H862)</f>
        <v>0</v>
      </c>
      <c r="Z862" s="1">
        <f>MIN($I862)</f>
        <v>0</v>
      </c>
      <c r="AA862" s="1">
        <f>MIN($J862)</f>
        <v>0</v>
      </c>
      <c r="AB862" s="1">
        <f>MIN($K862)</f>
        <v>0</v>
      </c>
      <c r="AC862" s="1">
        <f>MIN($M862)</f>
        <v>0</v>
      </c>
      <c r="AD862" s="1">
        <f>MIN($N862)</f>
        <v>0</v>
      </c>
      <c r="AE862" s="1">
        <f>MIN($P862)</f>
        <v>0</v>
      </c>
      <c r="AF862" s="1">
        <f>MIN($Q862)</f>
        <v>0</v>
      </c>
      <c r="AG862" s="1">
        <f>MIN($R862)</f>
        <v>0</v>
      </c>
      <c r="AH862" s="1">
        <f>MEDIAN($B862)</f>
        <v>0</v>
      </c>
      <c r="AI862" s="1">
        <f>MEDIAN($C862)</f>
        <v>0</v>
      </c>
      <c r="AJ862" s="1">
        <f>MEDIAN($D862)</f>
        <v>0</v>
      </c>
      <c r="AK862" s="1">
        <f>MEDIAN($E862)</f>
        <v>0</v>
      </c>
      <c r="AL862" s="1">
        <f>MEDIAN($F862)</f>
        <v>0</v>
      </c>
      <c r="AM862" s="1">
        <f>MEDIAN($G862)</f>
        <v>0</v>
      </c>
      <c r="AN862" s="1">
        <f>MEDIAN($H862)</f>
        <v>0</v>
      </c>
      <c r="AO862" s="1">
        <f>MEDIAN($I862)</f>
        <v>0</v>
      </c>
      <c r="AP862" s="1">
        <f>MEDIAN($J862)</f>
        <v>0</v>
      </c>
      <c r="AQ862" s="1">
        <f>MEDIAN($K862)</f>
        <v>0</v>
      </c>
      <c r="AR862" s="1">
        <f>MEDIAN($M862)</f>
        <v>0</v>
      </c>
      <c r="AS862" s="1">
        <f>MEDIAN($N862)</f>
        <v>0</v>
      </c>
      <c r="AT862" s="1">
        <f>MEDIAN($P862)</f>
        <v>0</v>
      </c>
      <c r="AU862" s="1">
        <f>MEDIAN($Q862)</f>
        <v>0</v>
      </c>
      <c r="AV862" s="1">
        <f>MEDIAN($R862)</f>
        <v>0</v>
      </c>
      <c r="AW862" s="1">
        <f>MAX($B862)</f>
        <v>0</v>
      </c>
      <c r="AX862" s="1">
        <f>MAX($C862)</f>
        <v>0</v>
      </c>
      <c r="AY862" s="1">
        <f>MAX($D862)</f>
        <v>0</v>
      </c>
      <c r="AZ862" s="1">
        <f>MAX($E862)</f>
        <v>0</v>
      </c>
      <c r="BA862" s="1">
        <f>MAX($F862)</f>
        <v>0</v>
      </c>
      <c r="BB862" s="1">
        <f>MAX($G862)</f>
        <v>0</v>
      </c>
      <c r="BC862" s="1">
        <f>MAX($H862)</f>
        <v>0</v>
      </c>
      <c r="BD862" s="1">
        <f>MAX($I862)</f>
        <v>0</v>
      </c>
      <c r="BE862" s="1">
        <f>MAX($J862)</f>
        <v>0</v>
      </c>
      <c r="BF862" s="1">
        <f>MAX($K862)</f>
        <v>0</v>
      </c>
      <c r="BG862" s="1">
        <f>MAX($M862)</f>
        <v>0</v>
      </c>
      <c r="BH862" s="1">
        <f>MAX($N862)</f>
        <v>0</v>
      </c>
      <c r="BI862" s="1">
        <f>MAX($P862)</f>
        <v>0</v>
      </c>
      <c r="BJ862" s="1">
        <f>MAX($Q862)</f>
        <v>0</v>
      </c>
      <c r="BK862" s="1">
        <f>MAX($R862)</f>
        <v>0</v>
      </c>
    </row>
    <row r="863" spans="1:63">
      <c r="A863" s="1" t="s">
        <v>377</v>
      </c>
      <c r="B863" s="1" cm="1">
        <f t="array" ref="B863">_xlfn.SWITCH($A$2,"average", AVERAGE(Instances!B863:Instances!B863),"median", MEDIAN(Instances!B863:Instances!B863),"min", MIN(Instances!B863:Instances!B863),"max", MAX(Instances!B863:Instances!B863),"diff", MAX(Instances!B863:Instances!B863)-MIN(Instances!B863:Instances!B863))</f>
        <v>0</v>
      </c>
      <c r="C863" s="1" cm="1">
        <f t="array" ref="C863">_xlfn.SWITCH($A$2,"average", AVERAGE(Instances!C863:Instances!C863),"median", MEDIAN(Instances!C863:Instances!C863),"min", MIN(Instances!C863:Instances!C863),"max", MAX(Instances!C863:Instances!C863),"diff", MAX(Instances!C863:Instances!C863)-MIN(Instances!C863:Instances!C863))</f>
        <v>0</v>
      </c>
      <c r="D863" s="1" cm="1">
        <f t="array" ref="D863">_xlfn.SWITCH($A$2,"average", AVERAGE(Instances!D863:Instances!D863),"median", MEDIAN(Instances!D863:Instances!D863),"min", MIN(Instances!D863:Instances!D863),"max", MAX(Instances!D863:Instances!D863),"diff", MAX(Instances!D863:Instances!D863)-MIN(Instances!D863:Instances!D863))</f>
        <v>0</v>
      </c>
      <c r="E863" s="1" cm="1">
        <f t="array" ref="E863">_xlfn.SWITCH($A$2,"average", AVERAGE(Instances!E863:Instances!E863),"median", MEDIAN(Instances!E863:Instances!E863),"min", MIN(Instances!E863:Instances!E863),"max", MAX(Instances!E863:Instances!E863),"diff", MAX(Instances!E863:Instances!E863)-MIN(Instances!E863:Instances!E863))</f>
        <v>0</v>
      </c>
      <c r="F863" s="1" cm="1">
        <f t="array" ref="F863">_xlfn.SWITCH($A$2,"average", AVERAGE(Instances!F863:Instances!F863),"median", MEDIAN(Instances!F863:Instances!F863),"min", MIN(Instances!F863:Instances!F863),"max", MAX(Instances!F863:Instances!F863),"diff", MAX(Instances!F863:Instances!F863)-MIN(Instances!F863:Instances!F863))</f>
        <v>0</v>
      </c>
      <c r="G863" s="1" cm="1">
        <f t="array" ref="G863">_xlfn.SWITCH($A$2,"average", AVERAGE(Instances!G863:Instances!G863),"median", MEDIAN(Instances!G863:Instances!G863),"min", MIN(Instances!G863:Instances!G863),"max", MAX(Instances!G863:Instances!G863),"diff", MAX(Instances!G863:Instances!G863)-MIN(Instances!G863:Instances!G863))</f>
        <v>0</v>
      </c>
      <c r="H863" s="1" cm="1">
        <f t="array" ref="H863">_xlfn.SWITCH($A$2,"average", AVERAGE(Instances!H863:Instances!H863),"median", MEDIAN(Instances!H863:Instances!H863),"min", MIN(Instances!H863:Instances!H863),"max", MAX(Instances!H863:Instances!H863),"diff", MAX(Instances!H863:Instances!H863)-MIN(Instances!H863:Instances!H863))</f>
        <v>0</v>
      </c>
      <c r="I863" s="1" cm="1">
        <f t="array" ref="I863">_xlfn.SWITCH($A$2,"average", AVERAGE(Instances!I863:Instances!I863),"median", MEDIAN(Instances!I863:Instances!I863),"min", MIN(Instances!I863:Instances!I863),"max", MAX(Instances!I863:Instances!I863),"diff", MAX(Instances!I863:Instances!I863)-MIN(Instances!I863:Instances!I863))</f>
        <v>0</v>
      </c>
      <c r="J863" s="1" cm="1">
        <f t="array" ref="J863">_xlfn.SWITCH($A$2,"average", AVERAGE(Instances!J863:Instances!J863),"median", MEDIAN(Instances!J863:Instances!J863),"min", MIN(Instances!J863:Instances!J863),"max", MAX(Instances!J863:Instances!J863),"diff", MAX(Instances!J863:Instances!J863)-MIN(Instances!J863:Instances!J863))</f>
        <v>0</v>
      </c>
      <c r="K863" s="1" cm="1">
        <f t="array" ref="K863">_xlfn.SWITCH($A$2,"average", AVERAGE(Instances!K863:Instances!K863),"median", MEDIAN(Instances!K863:Instances!K863),"min", MIN(Instances!K863:Instances!K863),"max", MAX(Instances!K863:Instances!K863),"diff", MAX(Instances!K863:Instances!K863)-MIN(Instances!K863:Instances!K863))</f>
        <v>0</v>
      </c>
      <c r="L863" s="1"/>
      <c r="M863" s="1" cm="1">
        <f t="array" ref="M863">_xlfn.SWITCH($A$2,"average", AVERAGE(Instances!M863:Instances!M863),"median", MEDIAN(Instances!M863:Instances!M863),"min", MIN(Instances!M863:Instances!M863),"max", MAX(Instances!M863:Instances!M863),"diff", MAX(Instances!M863:Instances!M863)-MIN(Instances!M863:Instances!M863))</f>
        <v>0</v>
      </c>
      <c r="N863" s="1" cm="1">
        <f t="array" ref="N863">_xlfn.SWITCH($A$2,"average", AVERAGE(Instances!N863:Instances!N863),"median", MEDIAN(Instances!N863:Instances!N863),"min", MIN(Instances!N863:Instances!N863),"max", MAX(Instances!N863:Instances!N863),"diff", MAX(Instances!N863:Instances!N863)-MIN(Instances!N863:Instances!N863))</f>
        <v>0</v>
      </c>
      <c r="O863" s="1"/>
      <c r="P863" s="1" cm="1">
        <f t="array" ref="P863">_xlfn.SWITCH($A$2,"average", AVERAGE(Instances!P863:Instances!P863),"median", MEDIAN(Instances!P863:Instances!P863),"min", MIN(Instances!P863:Instances!P863),"max", MAX(Instances!P863:Instances!P863),"diff", MAX(Instances!P863:Instances!P863)-MIN(Instances!P863:Instances!P863))</f>
        <v>0</v>
      </c>
      <c r="Q863" s="1" cm="1">
        <f t="array" ref="Q863">_xlfn.SWITCH($A$2,"average", AVERAGE(Instances!Q863:Instances!Q863),"median", MEDIAN(Instances!Q863:Instances!Q863),"min", MIN(Instances!Q863:Instances!Q863),"max", MAX(Instances!Q863:Instances!Q863),"diff", MAX(Instances!Q863:Instances!Q863)-MIN(Instances!Q863:Instances!Q863))</f>
        <v>0</v>
      </c>
      <c r="R863" s="1" cm="1">
        <f t="array" ref="R863">_xlfn.SWITCH($A$2,"average", AVERAGE(Instances!R863:Instances!R863),"median", MEDIAN(Instances!R863:Instances!R863),"min", MIN(Instances!R863:Instances!R863),"max", MAX(Instances!R863:Instances!R863),"diff", MAX(Instances!R863:Instances!R863)-MIN(Instances!R863:Instances!R863))</f>
        <v>0</v>
      </c>
      <c r="S863" s="1">
        <f>MIN($B863)</f>
        <v>0</v>
      </c>
      <c r="T863" s="1">
        <f>MIN($C863)</f>
        <v>0</v>
      </c>
      <c r="U863" s="1">
        <f>MIN($D863)</f>
        <v>0</v>
      </c>
      <c r="V863" s="1">
        <f>MIN($E863)</f>
        <v>0</v>
      </c>
      <c r="W863" s="1">
        <f>MIN($F863)</f>
        <v>0</v>
      </c>
      <c r="X863" s="1">
        <f>MIN($G863)</f>
        <v>0</v>
      </c>
      <c r="Y863" s="1">
        <f>MIN($H863)</f>
        <v>0</v>
      </c>
      <c r="Z863" s="1">
        <f>MIN($I863)</f>
        <v>0</v>
      </c>
      <c r="AA863" s="1">
        <f>MIN($J863)</f>
        <v>0</v>
      </c>
      <c r="AB863" s="1">
        <f>MIN($K863)</f>
        <v>0</v>
      </c>
      <c r="AC863" s="1">
        <f>MIN($M863)</f>
        <v>0</v>
      </c>
      <c r="AD863" s="1">
        <f>MIN($N863)</f>
        <v>0</v>
      </c>
      <c r="AE863" s="1">
        <f>MIN($P863)</f>
        <v>0</v>
      </c>
      <c r="AF863" s="1">
        <f>MIN($Q863)</f>
        <v>0</v>
      </c>
      <c r="AG863" s="1">
        <f>MIN($R863)</f>
        <v>0</v>
      </c>
      <c r="AH863" s="1">
        <f>MEDIAN($B863)</f>
        <v>0</v>
      </c>
      <c r="AI863" s="1">
        <f>MEDIAN($C863)</f>
        <v>0</v>
      </c>
      <c r="AJ863" s="1">
        <f>MEDIAN($D863)</f>
        <v>0</v>
      </c>
      <c r="AK863" s="1">
        <f>MEDIAN($E863)</f>
        <v>0</v>
      </c>
      <c r="AL863" s="1">
        <f>MEDIAN($F863)</f>
        <v>0</v>
      </c>
      <c r="AM863" s="1">
        <f>MEDIAN($G863)</f>
        <v>0</v>
      </c>
      <c r="AN863" s="1">
        <f>MEDIAN($H863)</f>
        <v>0</v>
      </c>
      <c r="AO863" s="1">
        <f>MEDIAN($I863)</f>
        <v>0</v>
      </c>
      <c r="AP863" s="1">
        <f>MEDIAN($J863)</f>
        <v>0</v>
      </c>
      <c r="AQ863" s="1">
        <f>MEDIAN($K863)</f>
        <v>0</v>
      </c>
      <c r="AR863" s="1">
        <f>MEDIAN($M863)</f>
        <v>0</v>
      </c>
      <c r="AS863" s="1">
        <f>MEDIAN($N863)</f>
        <v>0</v>
      </c>
      <c r="AT863" s="1">
        <f>MEDIAN($P863)</f>
        <v>0</v>
      </c>
      <c r="AU863" s="1">
        <f>MEDIAN($Q863)</f>
        <v>0</v>
      </c>
      <c r="AV863" s="1">
        <f>MEDIAN($R863)</f>
        <v>0</v>
      </c>
      <c r="AW863" s="1">
        <f>MAX($B863)</f>
        <v>0</v>
      </c>
      <c r="AX863" s="1">
        <f>MAX($C863)</f>
        <v>0</v>
      </c>
      <c r="AY863" s="1">
        <f>MAX($D863)</f>
        <v>0</v>
      </c>
      <c r="AZ863" s="1">
        <f>MAX($E863)</f>
        <v>0</v>
      </c>
      <c r="BA863" s="1">
        <f>MAX($F863)</f>
        <v>0</v>
      </c>
      <c r="BB863" s="1">
        <f>MAX($G863)</f>
        <v>0</v>
      </c>
      <c r="BC863" s="1">
        <f>MAX($H863)</f>
        <v>0</v>
      </c>
      <c r="BD863" s="1">
        <f>MAX($I863)</f>
        <v>0</v>
      </c>
      <c r="BE863" s="1">
        <f>MAX($J863)</f>
        <v>0</v>
      </c>
      <c r="BF863" s="1">
        <f>MAX($K863)</f>
        <v>0</v>
      </c>
      <c r="BG863" s="1">
        <f>MAX($M863)</f>
        <v>0</v>
      </c>
      <c r="BH863" s="1">
        <f>MAX($N863)</f>
        <v>0</v>
      </c>
      <c r="BI863" s="1">
        <f>MAX($P863)</f>
        <v>0</v>
      </c>
      <c r="BJ863" s="1">
        <f>MAX($Q863)</f>
        <v>0</v>
      </c>
      <c r="BK863" s="1">
        <f>MAX($R863)</f>
        <v>0</v>
      </c>
    </row>
    <row r="864" spans="1:63">
      <c r="A864" s="1" t="s">
        <v>378</v>
      </c>
      <c r="B864" s="1" cm="1">
        <f t="array" ref="B864">_xlfn.SWITCH($A$2,"average", AVERAGE(Instances!B864:Instances!B864),"median", MEDIAN(Instances!B864:Instances!B864),"min", MIN(Instances!B864:Instances!B864),"max", MAX(Instances!B864:Instances!B864),"diff", MAX(Instances!B864:Instances!B864)-MIN(Instances!B864:Instances!B864))</f>
        <v>0</v>
      </c>
      <c r="C864" s="1" cm="1">
        <f t="array" ref="C864">_xlfn.SWITCH($A$2,"average", AVERAGE(Instances!C864:Instances!C864),"median", MEDIAN(Instances!C864:Instances!C864),"min", MIN(Instances!C864:Instances!C864),"max", MAX(Instances!C864:Instances!C864),"diff", MAX(Instances!C864:Instances!C864)-MIN(Instances!C864:Instances!C864))</f>
        <v>0</v>
      </c>
      <c r="D864" s="1" cm="1">
        <f t="array" ref="D864">_xlfn.SWITCH($A$2,"average", AVERAGE(Instances!D864:Instances!D864),"median", MEDIAN(Instances!D864:Instances!D864),"min", MIN(Instances!D864:Instances!D864),"max", MAX(Instances!D864:Instances!D864),"diff", MAX(Instances!D864:Instances!D864)-MIN(Instances!D864:Instances!D864))</f>
        <v>0</v>
      </c>
      <c r="E864" s="1" cm="1">
        <f t="array" ref="E864">_xlfn.SWITCH($A$2,"average", AVERAGE(Instances!E864:Instances!E864),"median", MEDIAN(Instances!E864:Instances!E864),"min", MIN(Instances!E864:Instances!E864),"max", MAX(Instances!E864:Instances!E864),"diff", MAX(Instances!E864:Instances!E864)-MIN(Instances!E864:Instances!E864))</f>
        <v>0</v>
      </c>
      <c r="F864" s="1" cm="1">
        <f t="array" ref="F864">_xlfn.SWITCH($A$2,"average", AVERAGE(Instances!F864:Instances!F864),"median", MEDIAN(Instances!F864:Instances!F864),"min", MIN(Instances!F864:Instances!F864),"max", MAX(Instances!F864:Instances!F864),"diff", MAX(Instances!F864:Instances!F864)-MIN(Instances!F864:Instances!F864))</f>
        <v>0</v>
      </c>
      <c r="G864" s="1" cm="1">
        <f t="array" ref="G864">_xlfn.SWITCH($A$2,"average", AVERAGE(Instances!G864:Instances!G864),"median", MEDIAN(Instances!G864:Instances!G864),"min", MIN(Instances!G864:Instances!G864),"max", MAX(Instances!G864:Instances!G864),"diff", MAX(Instances!G864:Instances!G864)-MIN(Instances!G864:Instances!G864))</f>
        <v>0</v>
      </c>
      <c r="H864" s="1" cm="1">
        <f t="array" ref="H864">_xlfn.SWITCH($A$2,"average", AVERAGE(Instances!H864:Instances!H864),"median", MEDIAN(Instances!H864:Instances!H864),"min", MIN(Instances!H864:Instances!H864),"max", MAX(Instances!H864:Instances!H864),"diff", MAX(Instances!H864:Instances!H864)-MIN(Instances!H864:Instances!H864))</f>
        <v>0</v>
      </c>
      <c r="I864" s="1" cm="1">
        <f t="array" ref="I864">_xlfn.SWITCH($A$2,"average", AVERAGE(Instances!I864:Instances!I864),"median", MEDIAN(Instances!I864:Instances!I864),"min", MIN(Instances!I864:Instances!I864),"max", MAX(Instances!I864:Instances!I864),"diff", MAX(Instances!I864:Instances!I864)-MIN(Instances!I864:Instances!I864))</f>
        <v>0</v>
      </c>
      <c r="J864" s="1" cm="1">
        <f t="array" ref="J864">_xlfn.SWITCH($A$2,"average", AVERAGE(Instances!J864:Instances!J864),"median", MEDIAN(Instances!J864:Instances!J864),"min", MIN(Instances!J864:Instances!J864),"max", MAX(Instances!J864:Instances!J864),"diff", MAX(Instances!J864:Instances!J864)-MIN(Instances!J864:Instances!J864))</f>
        <v>0</v>
      </c>
      <c r="K864" s="1" cm="1">
        <f t="array" ref="K864">_xlfn.SWITCH($A$2,"average", AVERAGE(Instances!K864:Instances!K864),"median", MEDIAN(Instances!K864:Instances!K864),"min", MIN(Instances!K864:Instances!K864),"max", MAX(Instances!K864:Instances!K864),"diff", MAX(Instances!K864:Instances!K864)-MIN(Instances!K864:Instances!K864))</f>
        <v>0</v>
      </c>
      <c r="L864" s="1"/>
      <c r="M864" s="1" cm="1">
        <f t="array" ref="M864">_xlfn.SWITCH($A$2,"average", AVERAGE(Instances!M864:Instances!M864),"median", MEDIAN(Instances!M864:Instances!M864),"min", MIN(Instances!M864:Instances!M864),"max", MAX(Instances!M864:Instances!M864),"diff", MAX(Instances!M864:Instances!M864)-MIN(Instances!M864:Instances!M864))</f>
        <v>0</v>
      </c>
      <c r="N864" s="1" cm="1">
        <f t="array" ref="N864">_xlfn.SWITCH($A$2,"average", AVERAGE(Instances!N864:Instances!N864),"median", MEDIAN(Instances!N864:Instances!N864),"min", MIN(Instances!N864:Instances!N864),"max", MAX(Instances!N864:Instances!N864),"diff", MAX(Instances!N864:Instances!N864)-MIN(Instances!N864:Instances!N864))</f>
        <v>0</v>
      </c>
      <c r="O864" s="1"/>
      <c r="P864" s="1" cm="1">
        <f t="array" ref="P864">_xlfn.SWITCH($A$2,"average", AVERAGE(Instances!P864:Instances!P864),"median", MEDIAN(Instances!P864:Instances!P864),"min", MIN(Instances!P864:Instances!P864),"max", MAX(Instances!P864:Instances!P864),"diff", MAX(Instances!P864:Instances!P864)-MIN(Instances!P864:Instances!P864))</f>
        <v>0</v>
      </c>
      <c r="Q864" s="1" cm="1">
        <f t="array" ref="Q864">_xlfn.SWITCH($A$2,"average", AVERAGE(Instances!Q864:Instances!Q864),"median", MEDIAN(Instances!Q864:Instances!Q864),"min", MIN(Instances!Q864:Instances!Q864),"max", MAX(Instances!Q864:Instances!Q864),"diff", MAX(Instances!Q864:Instances!Q864)-MIN(Instances!Q864:Instances!Q864))</f>
        <v>0</v>
      </c>
      <c r="R864" s="1" cm="1">
        <f t="array" ref="R864">_xlfn.SWITCH($A$2,"average", AVERAGE(Instances!R864:Instances!R864),"median", MEDIAN(Instances!R864:Instances!R864),"min", MIN(Instances!R864:Instances!R864),"max", MAX(Instances!R864:Instances!R864),"diff", MAX(Instances!R864:Instances!R864)-MIN(Instances!R864:Instances!R864))</f>
        <v>0</v>
      </c>
      <c r="S864" s="1">
        <f>MIN($B864)</f>
        <v>0</v>
      </c>
      <c r="T864" s="1">
        <f>MIN($C864)</f>
        <v>0</v>
      </c>
      <c r="U864" s="1">
        <f>MIN($D864)</f>
        <v>0</v>
      </c>
      <c r="V864" s="1">
        <f>MIN($E864)</f>
        <v>0</v>
      </c>
      <c r="W864" s="1">
        <f>MIN($F864)</f>
        <v>0</v>
      </c>
      <c r="X864" s="1">
        <f>MIN($G864)</f>
        <v>0</v>
      </c>
      <c r="Y864" s="1">
        <f>MIN($H864)</f>
        <v>0</v>
      </c>
      <c r="Z864" s="1">
        <f>MIN($I864)</f>
        <v>0</v>
      </c>
      <c r="AA864" s="1">
        <f>MIN($J864)</f>
        <v>0</v>
      </c>
      <c r="AB864" s="1">
        <f>MIN($K864)</f>
        <v>0</v>
      </c>
      <c r="AC864" s="1">
        <f>MIN($M864)</f>
        <v>0</v>
      </c>
      <c r="AD864" s="1">
        <f>MIN($N864)</f>
        <v>0</v>
      </c>
      <c r="AE864" s="1">
        <f>MIN($P864)</f>
        <v>0</v>
      </c>
      <c r="AF864" s="1">
        <f>MIN($Q864)</f>
        <v>0</v>
      </c>
      <c r="AG864" s="1">
        <f>MIN($R864)</f>
        <v>0</v>
      </c>
      <c r="AH864" s="1">
        <f>MEDIAN($B864)</f>
        <v>0</v>
      </c>
      <c r="AI864" s="1">
        <f>MEDIAN($C864)</f>
        <v>0</v>
      </c>
      <c r="AJ864" s="1">
        <f>MEDIAN($D864)</f>
        <v>0</v>
      </c>
      <c r="AK864" s="1">
        <f>MEDIAN($E864)</f>
        <v>0</v>
      </c>
      <c r="AL864" s="1">
        <f>MEDIAN($F864)</f>
        <v>0</v>
      </c>
      <c r="AM864" s="1">
        <f>MEDIAN($G864)</f>
        <v>0</v>
      </c>
      <c r="AN864" s="1">
        <f>MEDIAN($H864)</f>
        <v>0</v>
      </c>
      <c r="AO864" s="1">
        <f>MEDIAN($I864)</f>
        <v>0</v>
      </c>
      <c r="AP864" s="1">
        <f>MEDIAN($J864)</f>
        <v>0</v>
      </c>
      <c r="AQ864" s="1">
        <f>MEDIAN($K864)</f>
        <v>0</v>
      </c>
      <c r="AR864" s="1">
        <f>MEDIAN($M864)</f>
        <v>0</v>
      </c>
      <c r="AS864" s="1">
        <f>MEDIAN($N864)</f>
        <v>0</v>
      </c>
      <c r="AT864" s="1">
        <f>MEDIAN($P864)</f>
        <v>0</v>
      </c>
      <c r="AU864" s="1">
        <f>MEDIAN($Q864)</f>
        <v>0</v>
      </c>
      <c r="AV864" s="1">
        <f>MEDIAN($R864)</f>
        <v>0</v>
      </c>
      <c r="AW864" s="1">
        <f>MAX($B864)</f>
        <v>0</v>
      </c>
      <c r="AX864" s="1">
        <f>MAX($C864)</f>
        <v>0</v>
      </c>
      <c r="AY864" s="1">
        <f>MAX($D864)</f>
        <v>0</v>
      </c>
      <c r="AZ864" s="1">
        <f>MAX($E864)</f>
        <v>0</v>
      </c>
      <c r="BA864" s="1">
        <f>MAX($F864)</f>
        <v>0</v>
      </c>
      <c r="BB864" s="1">
        <f>MAX($G864)</f>
        <v>0</v>
      </c>
      <c r="BC864" s="1">
        <f>MAX($H864)</f>
        <v>0</v>
      </c>
      <c r="BD864" s="1">
        <f>MAX($I864)</f>
        <v>0</v>
      </c>
      <c r="BE864" s="1">
        <f>MAX($J864)</f>
        <v>0</v>
      </c>
      <c r="BF864" s="1">
        <f>MAX($K864)</f>
        <v>0</v>
      </c>
      <c r="BG864" s="1">
        <f>MAX($M864)</f>
        <v>0</v>
      </c>
      <c r="BH864" s="1">
        <f>MAX($N864)</f>
        <v>0</v>
      </c>
      <c r="BI864" s="1">
        <f>MAX($P864)</f>
        <v>0</v>
      </c>
      <c r="BJ864" s="1">
        <f>MAX($Q864)</f>
        <v>0</v>
      </c>
      <c r="BK864" s="1">
        <f>MAX($R864)</f>
        <v>0</v>
      </c>
    </row>
    <row r="865" spans="1:63">
      <c r="A865" s="1" t="s">
        <v>379</v>
      </c>
      <c r="B865" s="1" cm="1">
        <f t="array" ref="B865">_xlfn.SWITCH($A$2,"average", AVERAGE(Instances!B865:Instances!B865),"median", MEDIAN(Instances!B865:Instances!B865),"min", MIN(Instances!B865:Instances!B865),"max", MAX(Instances!B865:Instances!B865),"diff", MAX(Instances!B865:Instances!B865)-MIN(Instances!B865:Instances!B865))</f>
        <v>0</v>
      </c>
      <c r="C865" s="1" cm="1">
        <f t="array" ref="C865">_xlfn.SWITCH($A$2,"average", AVERAGE(Instances!C865:Instances!C865),"median", MEDIAN(Instances!C865:Instances!C865),"min", MIN(Instances!C865:Instances!C865),"max", MAX(Instances!C865:Instances!C865),"diff", MAX(Instances!C865:Instances!C865)-MIN(Instances!C865:Instances!C865))</f>
        <v>0</v>
      </c>
      <c r="D865" s="1" cm="1">
        <f t="array" ref="D865">_xlfn.SWITCH($A$2,"average", AVERAGE(Instances!D865:Instances!D865),"median", MEDIAN(Instances!D865:Instances!D865),"min", MIN(Instances!D865:Instances!D865),"max", MAX(Instances!D865:Instances!D865),"diff", MAX(Instances!D865:Instances!D865)-MIN(Instances!D865:Instances!D865))</f>
        <v>0</v>
      </c>
      <c r="E865" s="1" cm="1">
        <f t="array" ref="E865">_xlfn.SWITCH($A$2,"average", AVERAGE(Instances!E865:Instances!E865),"median", MEDIAN(Instances!E865:Instances!E865),"min", MIN(Instances!E865:Instances!E865),"max", MAX(Instances!E865:Instances!E865),"diff", MAX(Instances!E865:Instances!E865)-MIN(Instances!E865:Instances!E865))</f>
        <v>0</v>
      </c>
      <c r="F865" s="1" cm="1">
        <f t="array" ref="F865">_xlfn.SWITCH($A$2,"average", AVERAGE(Instances!F865:Instances!F865),"median", MEDIAN(Instances!F865:Instances!F865),"min", MIN(Instances!F865:Instances!F865),"max", MAX(Instances!F865:Instances!F865),"diff", MAX(Instances!F865:Instances!F865)-MIN(Instances!F865:Instances!F865))</f>
        <v>0</v>
      </c>
      <c r="G865" s="1" cm="1">
        <f t="array" ref="G865">_xlfn.SWITCH($A$2,"average", AVERAGE(Instances!G865:Instances!G865),"median", MEDIAN(Instances!G865:Instances!G865),"min", MIN(Instances!G865:Instances!G865),"max", MAX(Instances!G865:Instances!G865),"diff", MAX(Instances!G865:Instances!G865)-MIN(Instances!G865:Instances!G865))</f>
        <v>0</v>
      </c>
      <c r="H865" s="1" cm="1">
        <f t="array" ref="H865">_xlfn.SWITCH($A$2,"average", AVERAGE(Instances!H865:Instances!H865),"median", MEDIAN(Instances!H865:Instances!H865),"min", MIN(Instances!H865:Instances!H865),"max", MAX(Instances!H865:Instances!H865),"diff", MAX(Instances!H865:Instances!H865)-MIN(Instances!H865:Instances!H865))</f>
        <v>0</v>
      </c>
      <c r="I865" s="1" cm="1">
        <f t="array" ref="I865">_xlfn.SWITCH($A$2,"average", AVERAGE(Instances!I865:Instances!I865),"median", MEDIAN(Instances!I865:Instances!I865),"min", MIN(Instances!I865:Instances!I865),"max", MAX(Instances!I865:Instances!I865),"diff", MAX(Instances!I865:Instances!I865)-MIN(Instances!I865:Instances!I865))</f>
        <v>0</v>
      </c>
      <c r="J865" s="1" cm="1">
        <f t="array" ref="J865">_xlfn.SWITCH($A$2,"average", AVERAGE(Instances!J865:Instances!J865),"median", MEDIAN(Instances!J865:Instances!J865),"min", MIN(Instances!J865:Instances!J865),"max", MAX(Instances!J865:Instances!J865),"diff", MAX(Instances!J865:Instances!J865)-MIN(Instances!J865:Instances!J865))</f>
        <v>0</v>
      </c>
      <c r="K865" s="1" cm="1">
        <f t="array" ref="K865">_xlfn.SWITCH($A$2,"average", AVERAGE(Instances!K865:Instances!K865),"median", MEDIAN(Instances!K865:Instances!K865),"min", MIN(Instances!K865:Instances!K865),"max", MAX(Instances!K865:Instances!K865),"diff", MAX(Instances!K865:Instances!K865)-MIN(Instances!K865:Instances!K865))</f>
        <v>0</v>
      </c>
      <c r="L865" s="1"/>
      <c r="M865" s="1" cm="1">
        <f t="array" ref="M865">_xlfn.SWITCH($A$2,"average", AVERAGE(Instances!M865:Instances!M865),"median", MEDIAN(Instances!M865:Instances!M865),"min", MIN(Instances!M865:Instances!M865),"max", MAX(Instances!M865:Instances!M865),"diff", MAX(Instances!M865:Instances!M865)-MIN(Instances!M865:Instances!M865))</f>
        <v>0</v>
      </c>
      <c r="N865" s="1" cm="1">
        <f t="array" ref="N865">_xlfn.SWITCH($A$2,"average", AVERAGE(Instances!N865:Instances!N865),"median", MEDIAN(Instances!N865:Instances!N865),"min", MIN(Instances!N865:Instances!N865),"max", MAX(Instances!N865:Instances!N865),"diff", MAX(Instances!N865:Instances!N865)-MIN(Instances!N865:Instances!N865))</f>
        <v>0</v>
      </c>
      <c r="O865" s="1"/>
      <c r="P865" s="1" cm="1">
        <f t="array" ref="P865">_xlfn.SWITCH($A$2,"average", AVERAGE(Instances!P865:Instances!P865),"median", MEDIAN(Instances!P865:Instances!P865),"min", MIN(Instances!P865:Instances!P865),"max", MAX(Instances!P865:Instances!P865),"diff", MAX(Instances!P865:Instances!P865)-MIN(Instances!P865:Instances!P865))</f>
        <v>0</v>
      </c>
      <c r="Q865" s="1" cm="1">
        <f t="array" ref="Q865">_xlfn.SWITCH($A$2,"average", AVERAGE(Instances!Q865:Instances!Q865),"median", MEDIAN(Instances!Q865:Instances!Q865),"min", MIN(Instances!Q865:Instances!Q865),"max", MAX(Instances!Q865:Instances!Q865),"diff", MAX(Instances!Q865:Instances!Q865)-MIN(Instances!Q865:Instances!Q865))</f>
        <v>0</v>
      </c>
      <c r="R865" s="1" cm="1">
        <f t="array" ref="R865">_xlfn.SWITCH($A$2,"average", AVERAGE(Instances!R865:Instances!R865),"median", MEDIAN(Instances!R865:Instances!R865),"min", MIN(Instances!R865:Instances!R865),"max", MAX(Instances!R865:Instances!R865),"diff", MAX(Instances!R865:Instances!R865)-MIN(Instances!R865:Instances!R865))</f>
        <v>0</v>
      </c>
      <c r="S865" s="1">
        <f>MIN($B865)</f>
        <v>0</v>
      </c>
      <c r="T865" s="1">
        <f>MIN($C865)</f>
        <v>0</v>
      </c>
      <c r="U865" s="1">
        <f>MIN($D865)</f>
        <v>0</v>
      </c>
      <c r="V865" s="1">
        <f>MIN($E865)</f>
        <v>0</v>
      </c>
      <c r="W865" s="1">
        <f>MIN($F865)</f>
        <v>0</v>
      </c>
      <c r="X865" s="1">
        <f>MIN($G865)</f>
        <v>0</v>
      </c>
      <c r="Y865" s="1">
        <f>MIN($H865)</f>
        <v>0</v>
      </c>
      <c r="Z865" s="1">
        <f>MIN($I865)</f>
        <v>0</v>
      </c>
      <c r="AA865" s="1">
        <f>MIN($J865)</f>
        <v>0</v>
      </c>
      <c r="AB865" s="1">
        <f>MIN($K865)</f>
        <v>0</v>
      </c>
      <c r="AC865" s="1">
        <f>MIN($M865)</f>
        <v>0</v>
      </c>
      <c r="AD865" s="1">
        <f>MIN($N865)</f>
        <v>0</v>
      </c>
      <c r="AE865" s="1">
        <f>MIN($P865)</f>
        <v>0</v>
      </c>
      <c r="AF865" s="1">
        <f>MIN($Q865)</f>
        <v>0</v>
      </c>
      <c r="AG865" s="1">
        <f>MIN($R865)</f>
        <v>0</v>
      </c>
      <c r="AH865" s="1">
        <f>MEDIAN($B865)</f>
        <v>0</v>
      </c>
      <c r="AI865" s="1">
        <f>MEDIAN($C865)</f>
        <v>0</v>
      </c>
      <c r="AJ865" s="1">
        <f>MEDIAN($D865)</f>
        <v>0</v>
      </c>
      <c r="AK865" s="1">
        <f>MEDIAN($E865)</f>
        <v>0</v>
      </c>
      <c r="AL865" s="1">
        <f>MEDIAN($F865)</f>
        <v>0</v>
      </c>
      <c r="AM865" s="1">
        <f>MEDIAN($G865)</f>
        <v>0</v>
      </c>
      <c r="AN865" s="1">
        <f>MEDIAN($H865)</f>
        <v>0</v>
      </c>
      <c r="AO865" s="1">
        <f>MEDIAN($I865)</f>
        <v>0</v>
      </c>
      <c r="AP865" s="1">
        <f>MEDIAN($J865)</f>
        <v>0</v>
      </c>
      <c r="AQ865" s="1">
        <f>MEDIAN($K865)</f>
        <v>0</v>
      </c>
      <c r="AR865" s="1">
        <f>MEDIAN($M865)</f>
        <v>0</v>
      </c>
      <c r="AS865" s="1">
        <f>MEDIAN($N865)</f>
        <v>0</v>
      </c>
      <c r="AT865" s="1">
        <f>MEDIAN($P865)</f>
        <v>0</v>
      </c>
      <c r="AU865" s="1">
        <f>MEDIAN($Q865)</f>
        <v>0</v>
      </c>
      <c r="AV865" s="1">
        <f>MEDIAN($R865)</f>
        <v>0</v>
      </c>
      <c r="AW865" s="1">
        <f>MAX($B865)</f>
        <v>0</v>
      </c>
      <c r="AX865" s="1">
        <f>MAX($C865)</f>
        <v>0</v>
      </c>
      <c r="AY865" s="1">
        <f>MAX($D865)</f>
        <v>0</v>
      </c>
      <c r="AZ865" s="1">
        <f>MAX($E865)</f>
        <v>0</v>
      </c>
      <c r="BA865" s="1">
        <f>MAX($F865)</f>
        <v>0</v>
      </c>
      <c r="BB865" s="1">
        <f>MAX($G865)</f>
        <v>0</v>
      </c>
      <c r="BC865" s="1">
        <f>MAX($H865)</f>
        <v>0</v>
      </c>
      <c r="BD865" s="1">
        <f>MAX($I865)</f>
        <v>0</v>
      </c>
      <c r="BE865" s="1">
        <f>MAX($J865)</f>
        <v>0</v>
      </c>
      <c r="BF865" s="1">
        <f>MAX($K865)</f>
        <v>0</v>
      </c>
      <c r="BG865" s="1">
        <f>MAX($M865)</f>
        <v>0</v>
      </c>
      <c r="BH865" s="1">
        <f>MAX($N865)</f>
        <v>0</v>
      </c>
      <c r="BI865" s="1">
        <f>MAX($P865)</f>
        <v>0</v>
      </c>
      <c r="BJ865" s="1">
        <f>MAX($Q865)</f>
        <v>0</v>
      </c>
      <c r="BK865" s="1">
        <f>MAX($R865)</f>
        <v>0</v>
      </c>
    </row>
    <row r="866" spans="1:63">
      <c r="A866" s="1" t="s">
        <v>380</v>
      </c>
      <c r="B866" s="1" cm="1">
        <f t="array" ref="B866">_xlfn.SWITCH($A$2,"average", AVERAGE(Instances!B866:Instances!B866),"median", MEDIAN(Instances!B866:Instances!B866),"min", MIN(Instances!B866:Instances!B866),"max", MAX(Instances!B866:Instances!B866),"diff", MAX(Instances!B866:Instances!B866)-MIN(Instances!B866:Instances!B866))</f>
        <v>0</v>
      </c>
      <c r="C866" s="1" cm="1">
        <f t="array" ref="C866">_xlfn.SWITCH($A$2,"average", AVERAGE(Instances!C866:Instances!C866),"median", MEDIAN(Instances!C866:Instances!C866),"min", MIN(Instances!C866:Instances!C866),"max", MAX(Instances!C866:Instances!C866),"diff", MAX(Instances!C866:Instances!C866)-MIN(Instances!C866:Instances!C866))</f>
        <v>0</v>
      </c>
      <c r="D866" s="1" cm="1">
        <f t="array" ref="D866">_xlfn.SWITCH($A$2,"average", AVERAGE(Instances!D866:Instances!D866),"median", MEDIAN(Instances!D866:Instances!D866),"min", MIN(Instances!D866:Instances!D866),"max", MAX(Instances!D866:Instances!D866),"diff", MAX(Instances!D866:Instances!D866)-MIN(Instances!D866:Instances!D866))</f>
        <v>0</v>
      </c>
      <c r="E866" s="1" cm="1">
        <f t="array" ref="E866">_xlfn.SWITCH($A$2,"average", AVERAGE(Instances!E866:Instances!E866),"median", MEDIAN(Instances!E866:Instances!E866),"min", MIN(Instances!E866:Instances!E866),"max", MAX(Instances!E866:Instances!E866),"diff", MAX(Instances!E866:Instances!E866)-MIN(Instances!E866:Instances!E866))</f>
        <v>0</v>
      </c>
      <c r="F866" s="1" cm="1">
        <f t="array" ref="F866">_xlfn.SWITCH($A$2,"average", AVERAGE(Instances!F866:Instances!F866),"median", MEDIAN(Instances!F866:Instances!F866),"min", MIN(Instances!F866:Instances!F866),"max", MAX(Instances!F866:Instances!F866),"diff", MAX(Instances!F866:Instances!F866)-MIN(Instances!F866:Instances!F866))</f>
        <v>0</v>
      </c>
      <c r="G866" s="1" cm="1">
        <f t="array" ref="G866">_xlfn.SWITCH($A$2,"average", AVERAGE(Instances!G866:Instances!G866),"median", MEDIAN(Instances!G866:Instances!G866),"min", MIN(Instances!G866:Instances!G866),"max", MAX(Instances!G866:Instances!G866),"diff", MAX(Instances!G866:Instances!G866)-MIN(Instances!G866:Instances!G866))</f>
        <v>0</v>
      </c>
      <c r="H866" s="1" cm="1">
        <f t="array" ref="H866">_xlfn.SWITCH($A$2,"average", AVERAGE(Instances!H866:Instances!H866),"median", MEDIAN(Instances!H866:Instances!H866),"min", MIN(Instances!H866:Instances!H866),"max", MAX(Instances!H866:Instances!H866),"diff", MAX(Instances!H866:Instances!H866)-MIN(Instances!H866:Instances!H866))</f>
        <v>0</v>
      </c>
      <c r="I866" s="1" cm="1">
        <f t="array" ref="I866">_xlfn.SWITCH($A$2,"average", AVERAGE(Instances!I866:Instances!I866),"median", MEDIAN(Instances!I866:Instances!I866),"min", MIN(Instances!I866:Instances!I866),"max", MAX(Instances!I866:Instances!I866),"diff", MAX(Instances!I866:Instances!I866)-MIN(Instances!I866:Instances!I866))</f>
        <v>0</v>
      </c>
      <c r="J866" s="1" cm="1">
        <f t="array" ref="J866">_xlfn.SWITCH($A$2,"average", AVERAGE(Instances!J866:Instances!J866),"median", MEDIAN(Instances!J866:Instances!J866),"min", MIN(Instances!J866:Instances!J866),"max", MAX(Instances!J866:Instances!J866),"diff", MAX(Instances!J866:Instances!J866)-MIN(Instances!J866:Instances!J866))</f>
        <v>0</v>
      </c>
      <c r="K866" s="1" cm="1">
        <f t="array" ref="K866">_xlfn.SWITCH($A$2,"average", AVERAGE(Instances!K866:Instances!K866),"median", MEDIAN(Instances!K866:Instances!K866),"min", MIN(Instances!K866:Instances!K866),"max", MAX(Instances!K866:Instances!K866),"diff", MAX(Instances!K866:Instances!K866)-MIN(Instances!K866:Instances!K866))</f>
        <v>0</v>
      </c>
      <c r="L866" s="1"/>
      <c r="M866" s="1" cm="1">
        <f t="array" ref="M866">_xlfn.SWITCH($A$2,"average", AVERAGE(Instances!M866:Instances!M866),"median", MEDIAN(Instances!M866:Instances!M866),"min", MIN(Instances!M866:Instances!M866),"max", MAX(Instances!M866:Instances!M866),"diff", MAX(Instances!M866:Instances!M866)-MIN(Instances!M866:Instances!M866))</f>
        <v>0</v>
      </c>
      <c r="N866" s="1" cm="1">
        <f t="array" ref="N866">_xlfn.SWITCH($A$2,"average", AVERAGE(Instances!N866:Instances!N866),"median", MEDIAN(Instances!N866:Instances!N866),"min", MIN(Instances!N866:Instances!N866),"max", MAX(Instances!N866:Instances!N866),"diff", MAX(Instances!N866:Instances!N866)-MIN(Instances!N866:Instances!N866))</f>
        <v>0</v>
      </c>
      <c r="O866" s="1"/>
      <c r="P866" s="1" cm="1">
        <f t="array" ref="P866">_xlfn.SWITCH($A$2,"average", AVERAGE(Instances!P866:Instances!P866),"median", MEDIAN(Instances!P866:Instances!P866),"min", MIN(Instances!P866:Instances!P866),"max", MAX(Instances!P866:Instances!P866),"diff", MAX(Instances!P866:Instances!P866)-MIN(Instances!P866:Instances!P866))</f>
        <v>0</v>
      </c>
      <c r="Q866" s="1" cm="1">
        <f t="array" ref="Q866">_xlfn.SWITCH($A$2,"average", AVERAGE(Instances!Q866:Instances!Q866),"median", MEDIAN(Instances!Q866:Instances!Q866),"min", MIN(Instances!Q866:Instances!Q866),"max", MAX(Instances!Q866:Instances!Q866),"diff", MAX(Instances!Q866:Instances!Q866)-MIN(Instances!Q866:Instances!Q866))</f>
        <v>0</v>
      </c>
      <c r="R866" s="1" cm="1">
        <f t="array" ref="R866">_xlfn.SWITCH($A$2,"average", AVERAGE(Instances!R866:Instances!R866),"median", MEDIAN(Instances!R866:Instances!R866),"min", MIN(Instances!R866:Instances!R866),"max", MAX(Instances!R866:Instances!R866),"diff", MAX(Instances!R866:Instances!R866)-MIN(Instances!R866:Instances!R866))</f>
        <v>0</v>
      </c>
      <c r="S866" s="1">
        <f>MIN($B866)</f>
        <v>0</v>
      </c>
      <c r="T866" s="1">
        <f>MIN($C866)</f>
        <v>0</v>
      </c>
      <c r="U866" s="1">
        <f>MIN($D866)</f>
        <v>0</v>
      </c>
      <c r="V866" s="1">
        <f>MIN($E866)</f>
        <v>0</v>
      </c>
      <c r="W866" s="1">
        <f>MIN($F866)</f>
        <v>0</v>
      </c>
      <c r="X866" s="1">
        <f>MIN($G866)</f>
        <v>0</v>
      </c>
      <c r="Y866" s="1">
        <f>MIN($H866)</f>
        <v>0</v>
      </c>
      <c r="Z866" s="1">
        <f>MIN($I866)</f>
        <v>0</v>
      </c>
      <c r="AA866" s="1">
        <f>MIN($J866)</f>
        <v>0</v>
      </c>
      <c r="AB866" s="1">
        <f>MIN($K866)</f>
        <v>0</v>
      </c>
      <c r="AC866" s="1">
        <f>MIN($M866)</f>
        <v>0</v>
      </c>
      <c r="AD866" s="1">
        <f>MIN($N866)</f>
        <v>0</v>
      </c>
      <c r="AE866" s="1">
        <f>MIN($P866)</f>
        <v>0</v>
      </c>
      <c r="AF866" s="1">
        <f>MIN($Q866)</f>
        <v>0</v>
      </c>
      <c r="AG866" s="1">
        <f>MIN($R866)</f>
        <v>0</v>
      </c>
      <c r="AH866" s="1">
        <f>MEDIAN($B866)</f>
        <v>0</v>
      </c>
      <c r="AI866" s="1">
        <f>MEDIAN($C866)</f>
        <v>0</v>
      </c>
      <c r="AJ866" s="1">
        <f>MEDIAN($D866)</f>
        <v>0</v>
      </c>
      <c r="AK866" s="1">
        <f>MEDIAN($E866)</f>
        <v>0</v>
      </c>
      <c r="AL866" s="1">
        <f>MEDIAN($F866)</f>
        <v>0</v>
      </c>
      <c r="AM866" s="1">
        <f>MEDIAN($G866)</f>
        <v>0</v>
      </c>
      <c r="AN866" s="1">
        <f>MEDIAN($H866)</f>
        <v>0</v>
      </c>
      <c r="AO866" s="1">
        <f>MEDIAN($I866)</f>
        <v>0</v>
      </c>
      <c r="AP866" s="1">
        <f>MEDIAN($J866)</f>
        <v>0</v>
      </c>
      <c r="AQ866" s="1">
        <f>MEDIAN($K866)</f>
        <v>0</v>
      </c>
      <c r="AR866" s="1">
        <f>MEDIAN($M866)</f>
        <v>0</v>
      </c>
      <c r="AS866" s="1">
        <f>MEDIAN($N866)</f>
        <v>0</v>
      </c>
      <c r="AT866" s="1">
        <f>MEDIAN($P866)</f>
        <v>0</v>
      </c>
      <c r="AU866" s="1">
        <f>MEDIAN($Q866)</f>
        <v>0</v>
      </c>
      <c r="AV866" s="1">
        <f>MEDIAN($R866)</f>
        <v>0</v>
      </c>
      <c r="AW866" s="1">
        <f>MAX($B866)</f>
        <v>0</v>
      </c>
      <c r="AX866" s="1">
        <f>MAX($C866)</f>
        <v>0</v>
      </c>
      <c r="AY866" s="1">
        <f>MAX($D866)</f>
        <v>0</v>
      </c>
      <c r="AZ866" s="1">
        <f>MAX($E866)</f>
        <v>0</v>
      </c>
      <c r="BA866" s="1">
        <f>MAX($F866)</f>
        <v>0</v>
      </c>
      <c r="BB866" s="1">
        <f>MAX($G866)</f>
        <v>0</v>
      </c>
      <c r="BC866" s="1">
        <f>MAX($H866)</f>
        <v>0</v>
      </c>
      <c r="BD866" s="1">
        <f>MAX($I866)</f>
        <v>0</v>
      </c>
      <c r="BE866" s="1">
        <f>MAX($J866)</f>
        <v>0</v>
      </c>
      <c r="BF866" s="1">
        <f>MAX($K866)</f>
        <v>0</v>
      </c>
      <c r="BG866" s="1">
        <f>MAX($M866)</f>
        <v>0</v>
      </c>
      <c r="BH866" s="1">
        <f>MAX($N866)</f>
        <v>0</v>
      </c>
      <c r="BI866" s="1">
        <f>MAX($P866)</f>
        <v>0</v>
      </c>
      <c r="BJ866" s="1">
        <f>MAX($Q866)</f>
        <v>0</v>
      </c>
      <c r="BK866" s="1">
        <f>MAX($R866)</f>
        <v>0</v>
      </c>
    </row>
    <row r="867" spans="1:63">
      <c r="A867" s="1" t="s">
        <v>381</v>
      </c>
      <c r="B867" s="1" cm="1">
        <f t="array" ref="B867">_xlfn.SWITCH($A$2,"average", AVERAGE(Instances!B867:Instances!B867),"median", MEDIAN(Instances!B867:Instances!B867),"min", MIN(Instances!B867:Instances!B867),"max", MAX(Instances!B867:Instances!B867),"diff", MAX(Instances!B867:Instances!B867)-MIN(Instances!B867:Instances!B867))</f>
        <v>0</v>
      </c>
      <c r="C867" s="1" cm="1">
        <f t="array" ref="C867">_xlfn.SWITCH($A$2,"average", AVERAGE(Instances!C867:Instances!C867),"median", MEDIAN(Instances!C867:Instances!C867),"min", MIN(Instances!C867:Instances!C867),"max", MAX(Instances!C867:Instances!C867),"diff", MAX(Instances!C867:Instances!C867)-MIN(Instances!C867:Instances!C867))</f>
        <v>0</v>
      </c>
      <c r="D867" s="1" cm="1">
        <f t="array" ref="D867">_xlfn.SWITCH($A$2,"average", AVERAGE(Instances!D867:Instances!D867),"median", MEDIAN(Instances!D867:Instances!D867),"min", MIN(Instances!D867:Instances!D867),"max", MAX(Instances!D867:Instances!D867),"diff", MAX(Instances!D867:Instances!D867)-MIN(Instances!D867:Instances!D867))</f>
        <v>0</v>
      </c>
      <c r="E867" s="1" cm="1">
        <f t="array" ref="E867">_xlfn.SWITCH($A$2,"average", AVERAGE(Instances!E867:Instances!E867),"median", MEDIAN(Instances!E867:Instances!E867),"min", MIN(Instances!E867:Instances!E867),"max", MAX(Instances!E867:Instances!E867),"diff", MAX(Instances!E867:Instances!E867)-MIN(Instances!E867:Instances!E867))</f>
        <v>0</v>
      </c>
      <c r="F867" s="1" cm="1">
        <f t="array" ref="F867">_xlfn.SWITCH($A$2,"average", AVERAGE(Instances!F867:Instances!F867),"median", MEDIAN(Instances!F867:Instances!F867),"min", MIN(Instances!F867:Instances!F867),"max", MAX(Instances!F867:Instances!F867),"diff", MAX(Instances!F867:Instances!F867)-MIN(Instances!F867:Instances!F867))</f>
        <v>0</v>
      </c>
      <c r="G867" s="1" cm="1">
        <f t="array" ref="G867">_xlfn.SWITCH($A$2,"average", AVERAGE(Instances!G867:Instances!G867),"median", MEDIAN(Instances!G867:Instances!G867),"min", MIN(Instances!G867:Instances!G867),"max", MAX(Instances!G867:Instances!G867),"diff", MAX(Instances!G867:Instances!G867)-MIN(Instances!G867:Instances!G867))</f>
        <v>0</v>
      </c>
      <c r="H867" s="1" cm="1">
        <f t="array" ref="H867">_xlfn.SWITCH($A$2,"average", AVERAGE(Instances!H867:Instances!H867),"median", MEDIAN(Instances!H867:Instances!H867),"min", MIN(Instances!H867:Instances!H867),"max", MAX(Instances!H867:Instances!H867),"diff", MAX(Instances!H867:Instances!H867)-MIN(Instances!H867:Instances!H867))</f>
        <v>0</v>
      </c>
      <c r="I867" s="1" cm="1">
        <f t="array" ref="I867">_xlfn.SWITCH($A$2,"average", AVERAGE(Instances!I867:Instances!I867),"median", MEDIAN(Instances!I867:Instances!I867),"min", MIN(Instances!I867:Instances!I867),"max", MAX(Instances!I867:Instances!I867),"diff", MAX(Instances!I867:Instances!I867)-MIN(Instances!I867:Instances!I867))</f>
        <v>0</v>
      </c>
      <c r="J867" s="1" cm="1">
        <f t="array" ref="J867">_xlfn.SWITCH($A$2,"average", AVERAGE(Instances!J867:Instances!J867),"median", MEDIAN(Instances!J867:Instances!J867),"min", MIN(Instances!J867:Instances!J867),"max", MAX(Instances!J867:Instances!J867),"diff", MAX(Instances!J867:Instances!J867)-MIN(Instances!J867:Instances!J867))</f>
        <v>0</v>
      </c>
      <c r="K867" s="1" cm="1">
        <f t="array" ref="K867">_xlfn.SWITCH($A$2,"average", AVERAGE(Instances!K867:Instances!K867),"median", MEDIAN(Instances!K867:Instances!K867),"min", MIN(Instances!K867:Instances!K867),"max", MAX(Instances!K867:Instances!K867),"diff", MAX(Instances!K867:Instances!K867)-MIN(Instances!K867:Instances!K867))</f>
        <v>0</v>
      </c>
      <c r="L867" s="1"/>
      <c r="M867" s="1" cm="1">
        <f t="array" ref="M867">_xlfn.SWITCH($A$2,"average", AVERAGE(Instances!M867:Instances!M867),"median", MEDIAN(Instances!M867:Instances!M867),"min", MIN(Instances!M867:Instances!M867),"max", MAX(Instances!M867:Instances!M867),"diff", MAX(Instances!M867:Instances!M867)-MIN(Instances!M867:Instances!M867))</f>
        <v>0</v>
      </c>
      <c r="N867" s="1" cm="1">
        <f t="array" ref="N867">_xlfn.SWITCH($A$2,"average", AVERAGE(Instances!N867:Instances!N867),"median", MEDIAN(Instances!N867:Instances!N867),"min", MIN(Instances!N867:Instances!N867),"max", MAX(Instances!N867:Instances!N867),"diff", MAX(Instances!N867:Instances!N867)-MIN(Instances!N867:Instances!N867))</f>
        <v>0</v>
      </c>
      <c r="O867" s="1"/>
      <c r="P867" s="1" cm="1">
        <f t="array" ref="P867">_xlfn.SWITCH($A$2,"average", AVERAGE(Instances!P867:Instances!P867),"median", MEDIAN(Instances!P867:Instances!P867),"min", MIN(Instances!P867:Instances!P867),"max", MAX(Instances!P867:Instances!P867),"diff", MAX(Instances!P867:Instances!P867)-MIN(Instances!P867:Instances!P867))</f>
        <v>0</v>
      </c>
      <c r="Q867" s="1" cm="1">
        <f t="array" ref="Q867">_xlfn.SWITCH($A$2,"average", AVERAGE(Instances!Q867:Instances!Q867),"median", MEDIAN(Instances!Q867:Instances!Q867),"min", MIN(Instances!Q867:Instances!Q867),"max", MAX(Instances!Q867:Instances!Q867),"diff", MAX(Instances!Q867:Instances!Q867)-MIN(Instances!Q867:Instances!Q867))</f>
        <v>0</v>
      </c>
      <c r="R867" s="1" cm="1">
        <f t="array" ref="R867">_xlfn.SWITCH($A$2,"average", AVERAGE(Instances!R867:Instances!R867),"median", MEDIAN(Instances!R867:Instances!R867),"min", MIN(Instances!R867:Instances!R867),"max", MAX(Instances!R867:Instances!R867),"diff", MAX(Instances!R867:Instances!R867)-MIN(Instances!R867:Instances!R867))</f>
        <v>0</v>
      </c>
      <c r="S867" s="1">
        <f>MIN($B867)</f>
        <v>0</v>
      </c>
      <c r="T867" s="1">
        <f>MIN($C867)</f>
        <v>0</v>
      </c>
      <c r="U867" s="1">
        <f>MIN($D867)</f>
        <v>0</v>
      </c>
      <c r="V867" s="1">
        <f>MIN($E867)</f>
        <v>0</v>
      </c>
      <c r="W867" s="1">
        <f>MIN($F867)</f>
        <v>0</v>
      </c>
      <c r="X867" s="1">
        <f>MIN($G867)</f>
        <v>0</v>
      </c>
      <c r="Y867" s="1">
        <f>MIN($H867)</f>
        <v>0</v>
      </c>
      <c r="Z867" s="1">
        <f>MIN($I867)</f>
        <v>0</v>
      </c>
      <c r="AA867" s="1">
        <f>MIN($J867)</f>
        <v>0</v>
      </c>
      <c r="AB867" s="1">
        <f>MIN($K867)</f>
        <v>0</v>
      </c>
      <c r="AC867" s="1">
        <f>MIN($M867)</f>
        <v>0</v>
      </c>
      <c r="AD867" s="1">
        <f>MIN($N867)</f>
        <v>0</v>
      </c>
      <c r="AE867" s="1">
        <f>MIN($P867)</f>
        <v>0</v>
      </c>
      <c r="AF867" s="1">
        <f>MIN($Q867)</f>
        <v>0</v>
      </c>
      <c r="AG867" s="1">
        <f>MIN($R867)</f>
        <v>0</v>
      </c>
      <c r="AH867" s="1">
        <f>MEDIAN($B867)</f>
        <v>0</v>
      </c>
      <c r="AI867" s="1">
        <f>MEDIAN($C867)</f>
        <v>0</v>
      </c>
      <c r="AJ867" s="1">
        <f>MEDIAN($D867)</f>
        <v>0</v>
      </c>
      <c r="AK867" s="1">
        <f>MEDIAN($E867)</f>
        <v>0</v>
      </c>
      <c r="AL867" s="1">
        <f>MEDIAN($F867)</f>
        <v>0</v>
      </c>
      <c r="AM867" s="1">
        <f>MEDIAN($G867)</f>
        <v>0</v>
      </c>
      <c r="AN867" s="1">
        <f>MEDIAN($H867)</f>
        <v>0</v>
      </c>
      <c r="AO867" s="1">
        <f>MEDIAN($I867)</f>
        <v>0</v>
      </c>
      <c r="AP867" s="1">
        <f>MEDIAN($J867)</f>
        <v>0</v>
      </c>
      <c r="AQ867" s="1">
        <f>MEDIAN($K867)</f>
        <v>0</v>
      </c>
      <c r="AR867" s="1">
        <f>MEDIAN($M867)</f>
        <v>0</v>
      </c>
      <c r="AS867" s="1">
        <f>MEDIAN($N867)</f>
        <v>0</v>
      </c>
      <c r="AT867" s="1">
        <f>MEDIAN($P867)</f>
        <v>0</v>
      </c>
      <c r="AU867" s="1">
        <f>MEDIAN($Q867)</f>
        <v>0</v>
      </c>
      <c r="AV867" s="1">
        <f>MEDIAN($R867)</f>
        <v>0</v>
      </c>
      <c r="AW867" s="1">
        <f>MAX($B867)</f>
        <v>0</v>
      </c>
      <c r="AX867" s="1">
        <f>MAX($C867)</f>
        <v>0</v>
      </c>
      <c r="AY867" s="1">
        <f>MAX($D867)</f>
        <v>0</v>
      </c>
      <c r="AZ867" s="1">
        <f>MAX($E867)</f>
        <v>0</v>
      </c>
      <c r="BA867" s="1">
        <f>MAX($F867)</f>
        <v>0</v>
      </c>
      <c r="BB867" s="1">
        <f>MAX($G867)</f>
        <v>0</v>
      </c>
      <c r="BC867" s="1">
        <f>MAX($H867)</f>
        <v>0</v>
      </c>
      <c r="BD867" s="1">
        <f>MAX($I867)</f>
        <v>0</v>
      </c>
      <c r="BE867" s="1">
        <f>MAX($J867)</f>
        <v>0</v>
      </c>
      <c r="BF867" s="1">
        <f>MAX($K867)</f>
        <v>0</v>
      </c>
      <c r="BG867" s="1">
        <f>MAX($M867)</f>
        <v>0</v>
      </c>
      <c r="BH867" s="1">
        <f>MAX($N867)</f>
        <v>0</v>
      </c>
      <c r="BI867" s="1">
        <f>MAX($P867)</f>
        <v>0</v>
      </c>
      <c r="BJ867" s="1">
        <f>MAX($Q867)</f>
        <v>0</v>
      </c>
      <c r="BK867" s="1">
        <f>MAX($R867)</f>
        <v>0</v>
      </c>
    </row>
    <row r="868" spans="1:63">
      <c r="A868" s="1" t="s">
        <v>382</v>
      </c>
      <c r="B868" s="1" cm="1">
        <f t="array" ref="B868">_xlfn.SWITCH($A$2,"average", AVERAGE(Instances!B868:Instances!B868),"median", MEDIAN(Instances!B868:Instances!B868),"min", MIN(Instances!B868:Instances!B868),"max", MAX(Instances!B868:Instances!B868),"diff", MAX(Instances!B868:Instances!B868)-MIN(Instances!B868:Instances!B868))</f>
        <v>0</v>
      </c>
      <c r="C868" s="1" cm="1">
        <f t="array" ref="C868">_xlfn.SWITCH($A$2,"average", AVERAGE(Instances!C868:Instances!C868),"median", MEDIAN(Instances!C868:Instances!C868),"min", MIN(Instances!C868:Instances!C868),"max", MAX(Instances!C868:Instances!C868),"diff", MAX(Instances!C868:Instances!C868)-MIN(Instances!C868:Instances!C868))</f>
        <v>0</v>
      </c>
      <c r="D868" s="1" cm="1">
        <f t="array" ref="D868">_xlfn.SWITCH($A$2,"average", AVERAGE(Instances!D868:Instances!D868),"median", MEDIAN(Instances!D868:Instances!D868),"min", MIN(Instances!D868:Instances!D868),"max", MAX(Instances!D868:Instances!D868),"diff", MAX(Instances!D868:Instances!D868)-MIN(Instances!D868:Instances!D868))</f>
        <v>0</v>
      </c>
      <c r="E868" s="1" cm="1">
        <f t="array" ref="E868">_xlfn.SWITCH($A$2,"average", AVERAGE(Instances!E868:Instances!E868),"median", MEDIAN(Instances!E868:Instances!E868),"min", MIN(Instances!E868:Instances!E868),"max", MAX(Instances!E868:Instances!E868),"diff", MAX(Instances!E868:Instances!E868)-MIN(Instances!E868:Instances!E868))</f>
        <v>0</v>
      </c>
      <c r="F868" s="1" cm="1">
        <f t="array" ref="F868">_xlfn.SWITCH($A$2,"average", AVERAGE(Instances!F868:Instances!F868),"median", MEDIAN(Instances!F868:Instances!F868),"min", MIN(Instances!F868:Instances!F868),"max", MAX(Instances!F868:Instances!F868),"diff", MAX(Instances!F868:Instances!F868)-MIN(Instances!F868:Instances!F868))</f>
        <v>0</v>
      </c>
      <c r="G868" s="1" cm="1">
        <f t="array" ref="G868">_xlfn.SWITCH($A$2,"average", AVERAGE(Instances!G868:Instances!G868),"median", MEDIAN(Instances!G868:Instances!G868),"min", MIN(Instances!G868:Instances!G868),"max", MAX(Instances!G868:Instances!G868),"diff", MAX(Instances!G868:Instances!G868)-MIN(Instances!G868:Instances!G868))</f>
        <v>0</v>
      </c>
      <c r="H868" s="1" cm="1">
        <f t="array" ref="H868">_xlfn.SWITCH($A$2,"average", AVERAGE(Instances!H868:Instances!H868),"median", MEDIAN(Instances!H868:Instances!H868),"min", MIN(Instances!H868:Instances!H868),"max", MAX(Instances!H868:Instances!H868),"diff", MAX(Instances!H868:Instances!H868)-MIN(Instances!H868:Instances!H868))</f>
        <v>0</v>
      </c>
      <c r="I868" s="1" cm="1">
        <f t="array" ref="I868">_xlfn.SWITCH($A$2,"average", AVERAGE(Instances!I868:Instances!I868),"median", MEDIAN(Instances!I868:Instances!I868),"min", MIN(Instances!I868:Instances!I868),"max", MAX(Instances!I868:Instances!I868),"diff", MAX(Instances!I868:Instances!I868)-MIN(Instances!I868:Instances!I868))</f>
        <v>0</v>
      </c>
      <c r="J868" s="1" cm="1">
        <f t="array" ref="J868">_xlfn.SWITCH($A$2,"average", AVERAGE(Instances!J868:Instances!J868),"median", MEDIAN(Instances!J868:Instances!J868),"min", MIN(Instances!J868:Instances!J868),"max", MAX(Instances!J868:Instances!J868),"diff", MAX(Instances!J868:Instances!J868)-MIN(Instances!J868:Instances!J868))</f>
        <v>0</v>
      </c>
      <c r="K868" s="1" cm="1">
        <f t="array" ref="K868">_xlfn.SWITCH($A$2,"average", AVERAGE(Instances!K868:Instances!K868),"median", MEDIAN(Instances!K868:Instances!K868),"min", MIN(Instances!K868:Instances!K868),"max", MAX(Instances!K868:Instances!K868),"diff", MAX(Instances!K868:Instances!K868)-MIN(Instances!K868:Instances!K868))</f>
        <v>0</v>
      </c>
      <c r="L868" s="1"/>
      <c r="M868" s="1" cm="1">
        <f t="array" ref="M868">_xlfn.SWITCH($A$2,"average", AVERAGE(Instances!M868:Instances!M868),"median", MEDIAN(Instances!M868:Instances!M868),"min", MIN(Instances!M868:Instances!M868),"max", MAX(Instances!M868:Instances!M868),"diff", MAX(Instances!M868:Instances!M868)-MIN(Instances!M868:Instances!M868))</f>
        <v>0</v>
      </c>
      <c r="N868" s="1" cm="1">
        <f t="array" ref="N868">_xlfn.SWITCH($A$2,"average", AVERAGE(Instances!N868:Instances!N868),"median", MEDIAN(Instances!N868:Instances!N868),"min", MIN(Instances!N868:Instances!N868),"max", MAX(Instances!N868:Instances!N868),"diff", MAX(Instances!N868:Instances!N868)-MIN(Instances!N868:Instances!N868))</f>
        <v>0</v>
      </c>
      <c r="O868" s="1"/>
      <c r="P868" s="1" cm="1">
        <f t="array" ref="P868">_xlfn.SWITCH($A$2,"average", AVERAGE(Instances!P868:Instances!P868),"median", MEDIAN(Instances!P868:Instances!P868),"min", MIN(Instances!P868:Instances!P868),"max", MAX(Instances!P868:Instances!P868),"diff", MAX(Instances!P868:Instances!P868)-MIN(Instances!P868:Instances!P868))</f>
        <v>0</v>
      </c>
      <c r="Q868" s="1" cm="1">
        <f t="array" ref="Q868">_xlfn.SWITCH($A$2,"average", AVERAGE(Instances!Q868:Instances!Q868),"median", MEDIAN(Instances!Q868:Instances!Q868),"min", MIN(Instances!Q868:Instances!Q868),"max", MAX(Instances!Q868:Instances!Q868),"diff", MAX(Instances!Q868:Instances!Q868)-MIN(Instances!Q868:Instances!Q868))</f>
        <v>0</v>
      </c>
      <c r="R868" s="1" cm="1">
        <f t="array" ref="R868">_xlfn.SWITCH($A$2,"average", AVERAGE(Instances!R868:Instances!R868),"median", MEDIAN(Instances!R868:Instances!R868),"min", MIN(Instances!R868:Instances!R868),"max", MAX(Instances!R868:Instances!R868),"diff", MAX(Instances!R868:Instances!R868)-MIN(Instances!R868:Instances!R868))</f>
        <v>0</v>
      </c>
      <c r="S868" s="1">
        <f>MIN($B868)</f>
        <v>0</v>
      </c>
      <c r="T868" s="1">
        <f>MIN($C868)</f>
        <v>0</v>
      </c>
      <c r="U868" s="1">
        <f>MIN($D868)</f>
        <v>0</v>
      </c>
      <c r="V868" s="1">
        <f>MIN($E868)</f>
        <v>0</v>
      </c>
      <c r="W868" s="1">
        <f>MIN($F868)</f>
        <v>0</v>
      </c>
      <c r="X868" s="1">
        <f>MIN($G868)</f>
        <v>0</v>
      </c>
      <c r="Y868" s="1">
        <f>MIN($H868)</f>
        <v>0</v>
      </c>
      <c r="Z868" s="1">
        <f>MIN($I868)</f>
        <v>0</v>
      </c>
      <c r="AA868" s="1">
        <f>MIN($J868)</f>
        <v>0</v>
      </c>
      <c r="AB868" s="1">
        <f>MIN($K868)</f>
        <v>0</v>
      </c>
      <c r="AC868" s="1">
        <f>MIN($M868)</f>
        <v>0</v>
      </c>
      <c r="AD868" s="1">
        <f>MIN($N868)</f>
        <v>0</v>
      </c>
      <c r="AE868" s="1">
        <f>MIN($P868)</f>
        <v>0</v>
      </c>
      <c r="AF868" s="1">
        <f>MIN($Q868)</f>
        <v>0</v>
      </c>
      <c r="AG868" s="1">
        <f>MIN($R868)</f>
        <v>0</v>
      </c>
      <c r="AH868" s="1">
        <f>MEDIAN($B868)</f>
        <v>0</v>
      </c>
      <c r="AI868" s="1">
        <f>MEDIAN($C868)</f>
        <v>0</v>
      </c>
      <c r="AJ868" s="1">
        <f>MEDIAN($D868)</f>
        <v>0</v>
      </c>
      <c r="AK868" s="1">
        <f>MEDIAN($E868)</f>
        <v>0</v>
      </c>
      <c r="AL868" s="1">
        <f>MEDIAN($F868)</f>
        <v>0</v>
      </c>
      <c r="AM868" s="1">
        <f>MEDIAN($G868)</f>
        <v>0</v>
      </c>
      <c r="AN868" s="1">
        <f>MEDIAN($H868)</f>
        <v>0</v>
      </c>
      <c r="AO868" s="1">
        <f>MEDIAN($I868)</f>
        <v>0</v>
      </c>
      <c r="AP868" s="1">
        <f>MEDIAN($J868)</f>
        <v>0</v>
      </c>
      <c r="AQ868" s="1">
        <f>MEDIAN($K868)</f>
        <v>0</v>
      </c>
      <c r="AR868" s="1">
        <f>MEDIAN($M868)</f>
        <v>0</v>
      </c>
      <c r="AS868" s="1">
        <f>MEDIAN($N868)</f>
        <v>0</v>
      </c>
      <c r="AT868" s="1">
        <f>MEDIAN($P868)</f>
        <v>0</v>
      </c>
      <c r="AU868" s="1">
        <f>MEDIAN($Q868)</f>
        <v>0</v>
      </c>
      <c r="AV868" s="1">
        <f>MEDIAN($R868)</f>
        <v>0</v>
      </c>
      <c r="AW868" s="1">
        <f>MAX($B868)</f>
        <v>0</v>
      </c>
      <c r="AX868" s="1">
        <f>MAX($C868)</f>
        <v>0</v>
      </c>
      <c r="AY868" s="1">
        <f>MAX($D868)</f>
        <v>0</v>
      </c>
      <c r="AZ868" s="1">
        <f>MAX($E868)</f>
        <v>0</v>
      </c>
      <c r="BA868" s="1">
        <f>MAX($F868)</f>
        <v>0</v>
      </c>
      <c r="BB868" s="1">
        <f>MAX($G868)</f>
        <v>0</v>
      </c>
      <c r="BC868" s="1">
        <f>MAX($H868)</f>
        <v>0</v>
      </c>
      <c r="BD868" s="1">
        <f>MAX($I868)</f>
        <v>0</v>
      </c>
      <c r="BE868" s="1">
        <f>MAX($J868)</f>
        <v>0</v>
      </c>
      <c r="BF868" s="1">
        <f>MAX($K868)</f>
        <v>0</v>
      </c>
      <c r="BG868" s="1">
        <f>MAX($M868)</f>
        <v>0</v>
      </c>
      <c r="BH868" s="1">
        <f>MAX($N868)</f>
        <v>0</v>
      </c>
      <c r="BI868" s="1">
        <f>MAX($P868)</f>
        <v>0</v>
      </c>
      <c r="BJ868" s="1">
        <f>MAX($Q868)</f>
        <v>0</v>
      </c>
      <c r="BK868" s="1">
        <f>MAX($R868)</f>
        <v>0</v>
      </c>
    </row>
    <row r="869" spans="1:63">
      <c r="A869" s="1" t="s">
        <v>383</v>
      </c>
      <c r="B869" s="1" cm="1">
        <f t="array" ref="B869">_xlfn.SWITCH($A$2,"average", AVERAGE(Instances!B869:Instances!B869),"median", MEDIAN(Instances!B869:Instances!B869),"min", MIN(Instances!B869:Instances!B869),"max", MAX(Instances!B869:Instances!B869),"diff", MAX(Instances!B869:Instances!B869)-MIN(Instances!B869:Instances!B869))</f>
        <v>0</v>
      </c>
      <c r="C869" s="1" cm="1">
        <f t="array" ref="C869">_xlfn.SWITCH($A$2,"average", AVERAGE(Instances!C869:Instances!C869),"median", MEDIAN(Instances!C869:Instances!C869),"min", MIN(Instances!C869:Instances!C869),"max", MAX(Instances!C869:Instances!C869),"diff", MAX(Instances!C869:Instances!C869)-MIN(Instances!C869:Instances!C869))</f>
        <v>0</v>
      </c>
      <c r="D869" s="1" cm="1">
        <f t="array" ref="D869">_xlfn.SWITCH($A$2,"average", AVERAGE(Instances!D869:Instances!D869),"median", MEDIAN(Instances!D869:Instances!D869),"min", MIN(Instances!D869:Instances!D869),"max", MAX(Instances!D869:Instances!D869),"diff", MAX(Instances!D869:Instances!D869)-MIN(Instances!D869:Instances!D869))</f>
        <v>0</v>
      </c>
      <c r="E869" s="1" cm="1">
        <f t="array" ref="E869">_xlfn.SWITCH($A$2,"average", AVERAGE(Instances!E869:Instances!E869),"median", MEDIAN(Instances!E869:Instances!E869),"min", MIN(Instances!E869:Instances!E869),"max", MAX(Instances!E869:Instances!E869),"diff", MAX(Instances!E869:Instances!E869)-MIN(Instances!E869:Instances!E869))</f>
        <v>0</v>
      </c>
      <c r="F869" s="1" cm="1">
        <f t="array" ref="F869">_xlfn.SWITCH($A$2,"average", AVERAGE(Instances!F869:Instances!F869),"median", MEDIAN(Instances!F869:Instances!F869),"min", MIN(Instances!F869:Instances!F869),"max", MAX(Instances!F869:Instances!F869),"diff", MAX(Instances!F869:Instances!F869)-MIN(Instances!F869:Instances!F869))</f>
        <v>0</v>
      </c>
      <c r="G869" s="1" cm="1">
        <f t="array" ref="G869">_xlfn.SWITCH($A$2,"average", AVERAGE(Instances!G869:Instances!G869),"median", MEDIAN(Instances!G869:Instances!G869),"min", MIN(Instances!G869:Instances!G869),"max", MAX(Instances!G869:Instances!G869),"diff", MAX(Instances!G869:Instances!G869)-MIN(Instances!G869:Instances!G869))</f>
        <v>0</v>
      </c>
      <c r="H869" s="1" cm="1">
        <f t="array" ref="H869">_xlfn.SWITCH($A$2,"average", AVERAGE(Instances!H869:Instances!H869),"median", MEDIAN(Instances!H869:Instances!H869),"min", MIN(Instances!H869:Instances!H869),"max", MAX(Instances!H869:Instances!H869),"diff", MAX(Instances!H869:Instances!H869)-MIN(Instances!H869:Instances!H869))</f>
        <v>0</v>
      </c>
      <c r="I869" s="1" cm="1">
        <f t="array" ref="I869">_xlfn.SWITCH($A$2,"average", AVERAGE(Instances!I869:Instances!I869),"median", MEDIAN(Instances!I869:Instances!I869),"min", MIN(Instances!I869:Instances!I869),"max", MAX(Instances!I869:Instances!I869),"diff", MAX(Instances!I869:Instances!I869)-MIN(Instances!I869:Instances!I869))</f>
        <v>0</v>
      </c>
      <c r="J869" s="1" cm="1">
        <f t="array" ref="J869">_xlfn.SWITCH($A$2,"average", AVERAGE(Instances!J869:Instances!J869),"median", MEDIAN(Instances!J869:Instances!J869),"min", MIN(Instances!J869:Instances!J869),"max", MAX(Instances!J869:Instances!J869),"diff", MAX(Instances!J869:Instances!J869)-MIN(Instances!J869:Instances!J869))</f>
        <v>0</v>
      </c>
      <c r="K869" s="1" cm="1">
        <f t="array" ref="K869">_xlfn.SWITCH($A$2,"average", AVERAGE(Instances!K869:Instances!K869),"median", MEDIAN(Instances!K869:Instances!K869),"min", MIN(Instances!K869:Instances!K869),"max", MAX(Instances!K869:Instances!K869),"diff", MAX(Instances!K869:Instances!K869)-MIN(Instances!K869:Instances!K869))</f>
        <v>0</v>
      </c>
      <c r="L869" s="1"/>
      <c r="M869" s="1" cm="1">
        <f t="array" ref="M869">_xlfn.SWITCH($A$2,"average", AVERAGE(Instances!M869:Instances!M869),"median", MEDIAN(Instances!M869:Instances!M869),"min", MIN(Instances!M869:Instances!M869),"max", MAX(Instances!M869:Instances!M869),"diff", MAX(Instances!M869:Instances!M869)-MIN(Instances!M869:Instances!M869))</f>
        <v>0</v>
      </c>
      <c r="N869" s="1" cm="1">
        <f t="array" ref="N869">_xlfn.SWITCH($A$2,"average", AVERAGE(Instances!N869:Instances!N869),"median", MEDIAN(Instances!N869:Instances!N869),"min", MIN(Instances!N869:Instances!N869),"max", MAX(Instances!N869:Instances!N869),"diff", MAX(Instances!N869:Instances!N869)-MIN(Instances!N869:Instances!N869))</f>
        <v>0</v>
      </c>
      <c r="O869" s="1"/>
      <c r="P869" s="1" cm="1">
        <f t="array" ref="P869">_xlfn.SWITCH($A$2,"average", AVERAGE(Instances!P869:Instances!P869),"median", MEDIAN(Instances!P869:Instances!P869),"min", MIN(Instances!P869:Instances!P869),"max", MAX(Instances!P869:Instances!P869),"diff", MAX(Instances!P869:Instances!P869)-MIN(Instances!P869:Instances!P869))</f>
        <v>0</v>
      </c>
      <c r="Q869" s="1" cm="1">
        <f t="array" ref="Q869">_xlfn.SWITCH($A$2,"average", AVERAGE(Instances!Q869:Instances!Q869),"median", MEDIAN(Instances!Q869:Instances!Q869),"min", MIN(Instances!Q869:Instances!Q869),"max", MAX(Instances!Q869:Instances!Q869),"diff", MAX(Instances!Q869:Instances!Q869)-MIN(Instances!Q869:Instances!Q869))</f>
        <v>0</v>
      </c>
      <c r="R869" s="1" cm="1">
        <f t="array" ref="R869">_xlfn.SWITCH($A$2,"average", AVERAGE(Instances!R869:Instances!R869),"median", MEDIAN(Instances!R869:Instances!R869),"min", MIN(Instances!R869:Instances!R869),"max", MAX(Instances!R869:Instances!R869),"diff", MAX(Instances!R869:Instances!R869)-MIN(Instances!R869:Instances!R869))</f>
        <v>0</v>
      </c>
      <c r="S869" s="1">
        <f>MIN($B869)</f>
        <v>0</v>
      </c>
      <c r="T869" s="1">
        <f>MIN($C869)</f>
        <v>0</v>
      </c>
      <c r="U869" s="1">
        <f>MIN($D869)</f>
        <v>0</v>
      </c>
      <c r="V869" s="1">
        <f>MIN($E869)</f>
        <v>0</v>
      </c>
      <c r="W869" s="1">
        <f>MIN($F869)</f>
        <v>0</v>
      </c>
      <c r="X869" s="1">
        <f>MIN($G869)</f>
        <v>0</v>
      </c>
      <c r="Y869" s="1">
        <f>MIN($H869)</f>
        <v>0</v>
      </c>
      <c r="Z869" s="1">
        <f>MIN($I869)</f>
        <v>0</v>
      </c>
      <c r="AA869" s="1">
        <f>MIN($J869)</f>
        <v>0</v>
      </c>
      <c r="AB869" s="1">
        <f>MIN($K869)</f>
        <v>0</v>
      </c>
      <c r="AC869" s="1">
        <f>MIN($M869)</f>
        <v>0</v>
      </c>
      <c r="AD869" s="1">
        <f>MIN($N869)</f>
        <v>0</v>
      </c>
      <c r="AE869" s="1">
        <f>MIN($P869)</f>
        <v>0</v>
      </c>
      <c r="AF869" s="1">
        <f>MIN($Q869)</f>
        <v>0</v>
      </c>
      <c r="AG869" s="1">
        <f>MIN($R869)</f>
        <v>0</v>
      </c>
      <c r="AH869" s="1">
        <f>MEDIAN($B869)</f>
        <v>0</v>
      </c>
      <c r="AI869" s="1">
        <f>MEDIAN($C869)</f>
        <v>0</v>
      </c>
      <c r="AJ869" s="1">
        <f>MEDIAN($D869)</f>
        <v>0</v>
      </c>
      <c r="AK869" s="1">
        <f>MEDIAN($E869)</f>
        <v>0</v>
      </c>
      <c r="AL869" s="1">
        <f>MEDIAN($F869)</f>
        <v>0</v>
      </c>
      <c r="AM869" s="1">
        <f>MEDIAN($G869)</f>
        <v>0</v>
      </c>
      <c r="AN869" s="1">
        <f>MEDIAN($H869)</f>
        <v>0</v>
      </c>
      <c r="AO869" s="1">
        <f>MEDIAN($I869)</f>
        <v>0</v>
      </c>
      <c r="AP869" s="1">
        <f>MEDIAN($J869)</f>
        <v>0</v>
      </c>
      <c r="AQ869" s="1">
        <f>MEDIAN($K869)</f>
        <v>0</v>
      </c>
      <c r="AR869" s="1">
        <f>MEDIAN($M869)</f>
        <v>0</v>
      </c>
      <c r="AS869" s="1">
        <f>MEDIAN($N869)</f>
        <v>0</v>
      </c>
      <c r="AT869" s="1">
        <f>MEDIAN($P869)</f>
        <v>0</v>
      </c>
      <c r="AU869" s="1">
        <f>MEDIAN($Q869)</f>
        <v>0</v>
      </c>
      <c r="AV869" s="1">
        <f>MEDIAN($R869)</f>
        <v>0</v>
      </c>
      <c r="AW869" s="1">
        <f>MAX($B869)</f>
        <v>0</v>
      </c>
      <c r="AX869" s="1">
        <f>MAX($C869)</f>
        <v>0</v>
      </c>
      <c r="AY869" s="1">
        <f>MAX($D869)</f>
        <v>0</v>
      </c>
      <c r="AZ869" s="1">
        <f>MAX($E869)</f>
        <v>0</v>
      </c>
      <c r="BA869" s="1">
        <f>MAX($F869)</f>
        <v>0</v>
      </c>
      <c r="BB869" s="1">
        <f>MAX($G869)</f>
        <v>0</v>
      </c>
      <c r="BC869" s="1">
        <f>MAX($H869)</f>
        <v>0</v>
      </c>
      <c r="BD869" s="1">
        <f>MAX($I869)</f>
        <v>0</v>
      </c>
      <c r="BE869" s="1">
        <f>MAX($J869)</f>
        <v>0</v>
      </c>
      <c r="BF869" s="1">
        <f>MAX($K869)</f>
        <v>0</v>
      </c>
      <c r="BG869" s="1">
        <f>MAX($M869)</f>
        <v>0</v>
      </c>
      <c r="BH869" s="1">
        <f>MAX($N869)</f>
        <v>0</v>
      </c>
      <c r="BI869" s="1">
        <f>MAX($P869)</f>
        <v>0</v>
      </c>
      <c r="BJ869" s="1">
        <f>MAX($Q869)</f>
        <v>0</v>
      </c>
      <c r="BK869" s="1">
        <f>MAX($R869)</f>
        <v>0</v>
      </c>
    </row>
    <row r="870" spans="1:63">
      <c r="A870" s="1" t="s">
        <v>384</v>
      </c>
      <c r="B870" s="1" cm="1">
        <f t="array" ref="B870">_xlfn.SWITCH($A$2,"average", AVERAGE(Instances!B870:Instances!B870),"median", MEDIAN(Instances!B870:Instances!B870),"min", MIN(Instances!B870:Instances!B870),"max", MAX(Instances!B870:Instances!B870),"diff", MAX(Instances!B870:Instances!B870)-MIN(Instances!B870:Instances!B870))</f>
        <v>0</v>
      </c>
      <c r="C870" s="1" cm="1">
        <f t="array" ref="C870">_xlfn.SWITCH($A$2,"average", AVERAGE(Instances!C870:Instances!C870),"median", MEDIAN(Instances!C870:Instances!C870),"min", MIN(Instances!C870:Instances!C870),"max", MAX(Instances!C870:Instances!C870),"diff", MAX(Instances!C870:Instances!C870)-MIN(Instances!C870:Instances!C870))</f>
        <v>0</v>
      </c>
      <c r="D870" s="1" cm="1">
        <f t="array" ref="D870">_xlfn.SWITCH($A$2,"average", AVERAGE(Instances!D870:Instances!D870),"median", MEDIAN(Instances!D870:Instances!D870),"min", MIN(Instances!D870:Instances!D870),"max", MAX(Instances!D870:Instances!D870),"diff", MAX(Instances!D870:Instances!D870)-MIN(Instances!D870:Instances!D870))</f>
        <v>0</v>
      </c>
      <c r="E870" s="1" cm="1">
        <f t="array" ref="E870">_xlfn.SWITCH($A$2,"average", AVERAGE(Instances!E870:Instances!E870),"median", MEDIAN(Instances!E870:Instances!E870),"min", MIN(Instances!E870:Instances!E870),"max", MAX(Instances!E870:Instances!E870),"diff", MAX(Instances!E870:Instances!E870)-MIN(Instances!E870:Instances!E870))</f>
        <v>0</v>
      </c>
      <c r="F870" s="1" cm="1">
        <f t="array" ref="F870">_xlfn.SWITCH($A$2,"average", AVERAGE(Instances!F870:Instances!F870),"median", MEDIAN(Instances!F870:Instances!F870),"min", MIN(Instances!F870:Instances!F870),"max", MAX(Instances!F870:Instances!F870),"diff", MAX(Instances!F870:Instances!F870)-MIN(Instances!F870:Instances!F870))</f>
        <v>0</v>
      </c>
      <c r="G870" s="1" cm="1">
        <f t="array" ref="G870">_xlfn.SWITCH($A$2,"average", AVERAGE(Instances!G870:Instances!G870),"median", MEDIAN(Instances!G870:Instances!G870),"min", MIN(Instances!G870:Instances!G870),"max", MAX(Instances!G870:Instances!G870),"diff", MAX(Instances!G870:Instances!G870)-MIN(Instances!G870:Instances!G870))</f>
        <v>0</v>
      </c>
      <c r="H870" s="1" cm="1">
        <f t="array" ref="H870">_xlfn.SWITCH($A$2,"average", AVERAGE(Instances!H870:Instances!H870),"median", MEDIAN(Instances!H870:Instances!H870),"min", MIN(Instances!H870:Instances!H870),"max", MAX(Instances!H870:Instances!H870),"diff", MAX(Instances!H870:Instances!H870)-MIN(Instances!H870:Instances!H870))</f>
        <v>0</v>
      </c>
      <c r="I870" s="1" cm="1">
        <f t="array" ref="I870">_xlfn.SWITCH($A$2,"average", AVERAGE(Instances!I870:Instances!I870),"median", MEDIAN(Instances!I870:Instances!I870),"min", MIN(Instances!I870:Instances!I870),"max", MAX(Instances!I870:Instances!I870),"diff", MAX(Instances!I870:Instances!I870)-MIN(Instances!I870:Instances!I870))</f>
        <v>0</v>
      </c>
      <c r="J870" s="1" cm="1">
        <f t="array" ref="J870">_xlfn.SWITCH($A$2,"average", AVERAGE(Instances!J870:Instances!J870),"median", MEDIAN(Instances!J870:Instances!J870),"min", MIN(Instances!J870:Instances!J870),"max", MAX(Instances!J870:Instances!J870),"diff", MAX(Instances!J870:Instances!J870)-MIN(Instances!J870:Instances!J870))</f>
        <v>0</v>
      </c>
      <c r="K870" s="1" cm="1">
        <f t="array" ref="K870">_xlfn.SWITCH($A$2,"average", AVERAGE(Instances!K870:Instances!K870),"median", MEDIAN(Instances!K870:Instances!K870),"min", MIN(Instances!K870:Instances!K870),"max", MAX(Instances!K870:Instances!K870),"diff", MAX(Instances!K870:Instances!K870)-MIN(Instances!K870:Instances!K870))</f>
        <v>0</v>
      </c>
      <c r="L870" s="1"/>
      <c r="M870" s="1" cm="1">
        <f t="array" ref="M870">_xlfn.SWITCH($A$2,"average", AVERAGE(Instances!M870:Instances!M870),"median", MEDIAN(Instances!M870:Instances!M870),"min", MIN(Instances!M870:Instances!M870),"max", MAX(Instances!M870:Instances!M870),"diff", MAX(Instances!M870:Instances!M870)-MIN(Instances!M870:Instances!M870))</f>
        <v>0</v>
      </c>
      <c r="N870" s="1" cm="1">
        <f t="array" ref="N870">_xlfn.SWITCH($A$2,"average", AVERAGE(Instances!N870:Instances!N870),"median", MEDIAN(Instances!N870:Instances!N870),"min", MIN(Instances!N870:Instances!N870),"max", MAX(Instances!N870:Instances!N870),"diff", MAX(Instances!N870:Instances!N870)-MIN(Instances!N870:Instances!N870))</f>
        <v>0</v>
      </c>
      <c r="O870" s="1"/>
      <c r="P870" s="1" cm="1">
        <f t="array" ref="P870">_xlfn.SWITCH($A$2,"average", AVERAGE(Instances!P870:Instances!P870),"median", MEDIAN(Instances!P870:Instances!P870),"min", MIN(Instances!P870:Instances!P870),"max", MAX(Instances!P870:Instances!P870),"diff", MAX(Instances!P870:Instances!P870)-MIN(Instances!P870:Instances!P870))</f>
        <v>0</v>
      </c>
      <c r="Q870" s="1" cm="1">
        <f t="array" ref="Q870">_xlfn.SWITCH($A$2,"average", AVERAGE(Instances!Q870:Instances!Q870),"median", MEDIAN(Instances!Q870:Instances!Q870),"min", MIN(Instances!Q870:Instances!Q870),"max", MAX(Instances!Q870:Instances!Q870),"diff", MAX(Instances!Q870:Instances!Q870)-MIN(Instances!Q870:Instances!Q870))</f>
        <v>0</v>
      </c>
      <c r="R870" s="1" cm="1">
        <f t="array" ref="R870">_xlfn.SWITCH($A$2,"average", AVERAGE(Instances!R870:Instances!R870),"median", MEDIAN(Instances!R870:Instances!R870),"min", MIN(Instances!R870:Instances!R870),"max", MAX(Instances!R870:Instances!R870),"diff", MAX(Instances!R870:Instances!R870)-MIN(Instances!R870:Instances!R870))</f>
        <v>0</v>
      </c>
      <c r="S870" s="1">
        <f>MIN($B870)</f>
        <v>0</v>
      </c>
      <c r="T870" s="1">
        <f>MIN($C870)</f>
        <v>0</v>
      </c>
      <c r="U870" s="1">
        <f>MIN($D870)</f>
        <v>0</v>
      </c>
      <c r="V870" s="1">
        <f>MIN($E870)</f>
        <v>0</v>
      </c>
      <c r="W870" s="1">
        <f>MIN($F870)</f>
        <v>0</v>
      </c>
      <c r="X870" s="1">
        <f>MIN($G870)</f>
        <v>0</v>
      </c>
      <c r="Y870" s="1">
        <f>MIN($H870)</f>
        <v>0</v>
      </c>
      <c r="Z870" s="1">
        <f>MIN($I870)</f>
        <v>0</v>
      </c>
      <c r="AA870" s="1">
        <f>MIN($J870)</f>
        <v>0</v>
      </c>
      <c r="AB870" s="1">
        <f>MIN($K870)</f>
        <v>0</v>
      </c>
      <c r="AC870" s="1">
        <f>MIN($M870)</f>
        <v>0</v>
      </c>
      <c r="AD870" s="1">
        <f>MIN($N870)</f>
        <v>0</v>
      </c>
      <c r="AE870" s="1">
        <f>MIN($P870)</f>
        <v>0</v>
      </c>
      <c r="AF870" s="1">
        <f>MIN($Q870)</f>
        <v>0</v>
      </c>
      <c r="AG870" s="1">
        <f>MIN($R870)</f>
        <v>0</v>
      </c>
      <c r="AH870" s="1">
        <f>MEDIAN($B870)</f>
        <v>0</v>
      </c>
      <c r="AI870" s="1">
        <f>MEDIAN($C870)</f>
        <v>0</v>
      </c>
      <c r="AJ870" s="1">
        <f>MEDIAN($D870)</f>
        <v>0</v>
      </c>
      <c r="AK870" s="1">
        <f>MEDIAN($E870)</f>
        <v>0</v>
      </c>
      <c r="AL870" s="1">
        <f>MEDIAN($F870)</f>
        <v>0</v>
      </c>
      <c r="AM870" s="1">
        <f>MEDIAN($G870)</f>
        <v>0</v>
      </c>
      <c r="AN870" s="1">
        <f>MEDIAN($H870)</f>
        <v>0</v>
      </c>
      <c r="AO870" s="1">
        <f>MEDIAN($I870)</f>
        <v>0</v>
      </c>
      <c r="AP870" s="1">
        <f>MEDIAN($J870)</f>
        <v>0</v>
      </c>
      <c r="AQ870" s="1">
        <f>MEDIAN($K870)</f>
        <v>0</v>
      </c>
      <c r="AR870" s="1">
        <f>MEDIAN($M870)</f>
        <v>0</v>
      </c>
      <c r="AS870" s="1">
        <f>MEDIAN($N870)</f>
        <v>0</v>
      </c>
      <c r="AT870" s="1">
        <f>MEDIAN($P870)</f>
        <v>0</v>
      </c>
      <c r="AU870" s="1">
        <f>MEDIAN($Q870)</f>
        <v>0</v>
      </c>
      <c r="AV870" s="1">
        <f>MEDIAN($R870)</f>
        <v>0</v>
      </c>
      <c r="AW870" s="1">
        <f>MAX($B870)</f>
        <v>0</v>
      </c>
      <c r="AX870" s="1">
        <f>MAX($C870)</f>
        <v>0</v>
      </c>
      <c r="AY870" s="1">
        <f>MAX($D870)</f>
        <v>0</v>
      </c>
      <c r="AZ870" s="1">
        <f>MAX($E870)</f>
        <v>0</v>
      </c>
      <c r="BA870" s="1">
        <f>MAX($F870)</f>
        <v>0</v>
      </c>
      <c r="BB870" s="1">
        <f>MAX($G870)</f>
        <v>0</v>
      </c>
      <c r="BC870" s="1">
        <f>MAX($H870)</f>
        <v>0</v>
      </c>
      <c r="BD870" s="1">
        <f>MAX($I870)</f>
        <v>0</v>
      </c>
      <c r="BE870" s="1">
        <f>MAX($J870)</f>
        <v>0</v>
      </c>
      <c r="BF870" s="1">
        <f>MAX($K870)</f>
        <v>0</v>
      </c>
      <c r="BG870" s="1">
        <f>MAX($M870)</f>
        <v>0</v>
      </c>
      <c r="BH870" s="1">
        <f>MAX($N870)</f>
        <v>0</v>
      </c>
      <c r="BI870" s="1">
        <f>MAX($P870)</f>
        <v>0</v>
      </c>
      <c r="BJ870" s="1">
        <f>MAX($Q870)</f>
        <v>0</v>
      </c>
      <c r="BK870" s="1">
        <f>MAX($R870)</f>
        <v>0</v>
      </c>
    </row>
    <row r="871" spans="1:63">
      <c r="A871" s="1" t="s">
        <v>385</v>
      </c>
      <c r="B871" s="1" cm="1">
        <f t="array" ref="B871">_xlfn.SWITCH($A$2,"average", AVERAGE(Instances!B871:Instances!B871),"median", MEDIAN(Instances!B871:Instances!B871),"min", MIN(Instances!B871:Instances!B871),"max", MAX(Instances!B871:Instances!B871),"diff", MAX(Instances!B871:Instances!B871)-MIN(Instances!B871:Instances!B871))</f>
        <v>0</v>
      </c>
      <c r="C871" s="1" cm="1">
        <f t="array" ref="C871">_xlfn.SWITCH($A$2,"average", AVERAGE(Instances!C871:Instances!C871),"median", MEDIAN(Instances!C871:Instances!C871),"min", MIN(Instances!C871:Instances!C871),"max", MAX(Instances!C871:Instances!C871),"diff", MAX(Instances!C871:Instances!C871)-MIN(Instances!C871:Instances!C871))</f>
        <v>0</v>
      </c>
      <c r="D871" s="1" cm="1">
        <f t="array" ref="D871">_xlfn.SWITCH($A$2,"average", AVERAGE(Instances!D871:Instances!D871),"median", MEDIAN(Instances!D871:Instances!D871),"min", MIN(Instances!D871:Instances!D871),"max", MAX(Instances!D871:Instances!D871),"diff", MAX(Instances!D871:Instances!D871)-MIN(Instances!D871:Instances!D871))</f>
        <v>0</v>
      </c>
      <c r="E871" s="1" cm="1">
        <f t="array" ref="E871">_xlfn.SWITCH($A$2,"average", AVERAGE(Instances!E871:Instances!E871),"median", MEDIAN(Instances!E871:Instances!E871),"min", MIN(Instances!E871:Instances!E871),"max", MAX(Instances!E871:Instances!E871),"diff", MAX(Instances!E871:Instances!E871)-MIN(Instances!E871:Instances!E871))</f>
        <v>0</v>
      </c>
      <c r="F871" s="1" cm="1">
        <f t="array" ref="F871">_xlfn.SWITCH($A$2,"average", AVERAGE(Instances!F871:Instances!F871),"median", MEDIAN(Instances!F871:Instances!F871),"min", MIN(Instances!F871:Instances!F871),"max", MAX(Instances!F871:Instances!F871),"diff", MAX(Instances!F871:Instances!F871)-MIN(Instances!F871:Instances!F871))</f>
        <v>0</v>
      </c>
      <c r="G871" s="1" cm="1">
        <f t="array" ref="G871">_xlfn.SWITCH($A$2,"average", AVERAGE(Instances!G871:Instances!G871),"median", MEDIAN(Instances!G871:Instances!G871),"min", MIN(Instances!G871:Instances!G871),"max", MAX(Instances!G871:Instances!G871),"diff", MAX(Instances!G871:Instances!G871)-MIN(Instances!G871:Instances!G871))</f>
        <v>0</v>
      </c>
      <c r="H871" s="1" cm="1">
        <f t="array" ref="H871">_xlfn.SWITCH($A$2,"average", AVERAGE(Instances!H871:Instances!H871),"median", MEDIAN(Instances!H871:Instances!H871),"min", MIN(Instances!H871:Instances!H871),"max", MAX(Instances!H871:Instances!H871),"diff", MAX(Instances!H871:Instances!H871)-MIN(Instances!H871:Instances!H871))</f>
        <v>0</v>
      </c>
      <c r="I871" s="1" cm="1">
        <f t="array" ref="I871">_xlfn.SWITCH($A$2,"average", AVERAGE(Instances!I871:Instances!I871),"median", MEDIAN(Instances!I871:Instances!I871),"min", MIN(Instances!I871:Instances!I871),"max", MAX(Instances!I871:Instances!I871),"diff", MAX(Instances!I871:Instances!I871)-MIN(Instances!I871:Instances!I871))</f>
        <v>0</v>
      </c>
      <c r="J871" s="1" cm="1">
        <f t="array" ref="J871">_xlfn.SWITCH($A$2,"average", AVERAGE(Instances!J871:Instances!J871),"median", MEDIAN(Instances!J871:Instances!J871),"min", MIN(Instances!J871:Instances!J871),"max", MAX(Instances!J871:Instances!J871),"diff", MAX(Instances!J871:Instances!J871)-MIN(Instances!J871:Instances!J871))</f>
        <v>0</v>
      </c>
      <c r="K871" s="1" cm="1">
        <f t="array" ref="K871">_xlfn.SWITCH($A$2,"average", AVERAGE(Instances!K871:Instances!K871),"median", MEDIAN(Instances!K871:Instances!K871),"min", MIN(Instances!K871:Instances!K871),"max", MAX(Instances!K871:Instances!K871),"diff", MAX(Instances!K871:Instances!K871)-MIN(Instances!K871:Instances!K871))</f>
        <v>0</v>
      </c>
      <c r="L871" s="1"/>
      <c r="M871" s="1" cm="1">
        <f t="array" ref="M871">_xlfn.SWITCH($A$2,"average", AVERAGE(Instances!M871:Instances!M871),"median", MEDIAN(Instances!M871:Instances!M871),"min", MIN(Instances!M871:Instances!M871),"max", MAX(Instances!M871:Instances!M871),"diff", MAX(Instances!M871:Instances!M871)-MIN(Instances!M871:Instances!M871))</f>
        <v>0</v>
      </c>
      <c r="N871" s="1" cm="1">
        <f t="array" ref="N871">_xlfn.SWITCH($A$2,"average", AVERAGE(Instances!N871:Instances!N871),"median", MEDIAN(Instances!N871:Instances!N871),"min", MIN(Instances!N871:Instances!N871),"max", MAX(Instances!N871:Instances!N871),"diff", MAX(Instances!N871:Instances!N871)-MIN(Instances!N871:Instances!N871))</f>
        <v>0</v>
      </c>
      <c r="O871" s="1"/>
      <c r="P871" s="1" cm="1">
        <f t="array" ref="P871">_xlfn.SWITCH($A$2,"average", AVERAGE(Instances!P871:Instances!P871),"median", MEDIAN(Instances!P871:Instances!P871),"min", MIN(Instances!P871:Instances!P871),"max", MAX(Instances!P871:Instances!P871),"diff", MAX(Instances!P871:Instances!P871)-MIN(Instances!P871:Instances!P871))</f>
        <v>0</v>
      </c>
      <c r="Q871" s="1" cm="1">
        <f t="array" ref="Q871">_xlfn.SWITCH($A$2,"average", AVERAGE(Instances!Q871:Instances!Q871),"median", MEDIAN(Instances!Q871:Instances!Q871),"min", MIN(Instances!Q871:Instances!Q871),"max", MAX(Instances!Q871:Instances!Q871),"diff", MAX(Instances!Q871:Instances!Q871)-MIN(Instances!Q871:Instances!Q871))</f>
        <v>0</v>
      </c>
      <c r="R871" s="1" cm="1">
        <f t="array" ref="R871">_xlfn.SWITCH($A$2,"average", AVERAGE(Instances!R871:Instances!R871),"median", MEDIAN(Instances!R871:Instances!R871),"min", MIN(Instances!R871:Instances!R871),"max", MAX(Instances!R871:Instances!R871),"diff", MAX(Instances!R871:Instances!R871)-MIN(Instances!R871:Instances!R871))</f>
        <v>0</v>
      </c>
      <c r="S871" s="1">
        <f>MIN($B871)</f>
        <v>0</v>
      </c>
      <c r="T871" s="1">
        <f>MIN($C871)</f>
        <v>0</v>
      </c>
      <c r="U871" s="1">
        <f>MIN($D871)</f>
        <v>0</v>
      </c>
      <c r="V871" s="1">
        <f>MIN($E871)</f>
        <v>0</v>
      </c>
      <c r="W871" s="1">
        <f>MIN($F871)</f>
        <v>0</v>
      </c>
      <c r="X871" s="1">
        <f>MIN($G871)</f>
        <v>0</v>
      </c>
      <c r="Y871" s="1">
        <f>MIN($H871)</f>
        <v>0</v>
      </c>
      <c r="Z871" s="1">
        <f>MIN($I871)</f>
        <v>0</v>
      </c>
      <c r="AA871" s="1">
        <f>MIN($J871)</f>
        <v>0</v>
      </c>
      <c r="AB871" s="1">
        <f>MIN($K871)</f>
        <v>0</v>
      </c>
      <c r="AC871" s="1">
        <f>MIN($M871)</f>
        <v>0</v>
      </c>
      <c r="AD871" s="1">
        <f>MIN($N871)</f>
        <v>0</v>
      </c>
      <c r="AE871" s="1">
        <f>MIN($P871)</f>
        <v>0</v>
      </c>
      <c r="AF871" s="1">
        <f>MIN($Q871)</f>
        <v>0</v>
      </c>
      <c r="AG871" s="1">
        <f>MIN($R871)</f>
        <v>0</v>
      </c>
      <c r="AH871" s="1">
        <f>MEDIAN($B871)</f>
        <v>0</v>
      </c>
      <c r="AI871" s="1">
        <f>MEDIAN($C871)</f>
        <v>0</v>
      </c>
      <c r="AJ871" s="1">
        <f>MEDIAN($D871)</f>
        <v>0</v>
      </c>
      <c r="AK871" s="1">
        <f>MEDIAN($E871)</f>
        <v>0</v>
      </c>
      <c r="AL871" s="1">
        <f>MEDIAN($F871)</f>
        <v>0</v>
      </c>
      <c r="AM871" s="1">
        <f>MEDIAN($G871)</f>
        <v>0</v>
      </c>
      <c r="AN871" s="1">
        <f>MEDIAN($H871)</f>
        <v>0</v>
      </c>
      <c r="AO871" s="1">
        <f>MEDIAN($I871)</f>
        <v>0</v>
      </c>
      <c r="AP871" s="1">
        <f>MEDIAN($J871)</f>
        <v>0</v>
      </c>
      <c r="AQ871" s="1">
        <f>MEDIAN($K871)</f>
        <v>0</v>
      </c>
      <c r="AR871" s="1">
        <f>MEDIAN($M871)</f>
        <v>0</v>
      </c>
      <c r="AS871" s="1">
        <f>MEDIAN($N871)</f>
        <v>0</v>
      </c>
      <c r="AT871" s="1">
        <f>MEDIAN($P871)</f>
        <v>0</v>
      </c>
      <c r="AU871" s="1">
        <f>MEDIAN($Q871)</f>
        <v>0</v>
      </c>
      <c r="AV871" s="1">
        <f>MEDIAN($R871)</f>
        <v>0</v>
      </c>
      <c r="AW871" s="1">
        <f>MAX($B871)</f>
        <v>0</v>
      </c>
      <c r="AX871" s="1">
        <f>MAX($C871)</f>
        <v>0</v>
      </c>
      <c r="AY871" s="1">
        <f>MAX($D871)</f>
        <v>0</v>
      </c>
      <c r="AZ871" s="1">
        <f>MAX($E871)</f>
        <v>0</v>
      </c>
      <c r="BA871" s="1">
        <f>MAX($F871)</f>
        <v>0</v>
      </c>
      <c r="BB871" s="1">
        <f>MAX($G871)</f>
        <v>0</v>
      </c>
      <c r="BC871" s="1">
        <f>MAX($H871)</f>
        <v>0</v>
      </c>
      <c r="BD871" s="1">
        <f>MAX($I871)</f>
        <v>0</v>
      </c>
      <c r="BE871" s="1">
        <f>MAX($J871)</f>
        <v>0</v>
      </c>
      <c r="BF871" s="1">
        <f>MAX($K871)</f>
        <v>0</v>
      </c>
      <c r="BG871" s="1">
        <f>MAX($M871)</f>
        <v>0</v>
      </c>
      <c r="BH871" s="1">
        <f>MAX($N871)</f>
        <v>0</v>
      </c>
      <c r="BI871" s="1">
        <f>MAX($P871)</f>
        <v>0</v>
      </c>
      <c r="BJ871" s="1">
        <f>MAX($Q871)</f>
        <v>0</v>
      </c>
      <c r="BK871" s="1">
        <f>MAX($R871)</f>
        <v>0</v>
      </c>
    </row>
    <row r="872" spans="1:63">
      <c r="A872" s="1" t="s">
        <v>386</v>
      </c>
      <c r="B872" s="1" cm="1">
        <f t="array" ref="B872">_xlfn.SWITCH($A$2,"average", AVERAGE(Instances!B872:Instances!B872),"median", MEDIAN(Instances!B872:Instances!B872),"min", MIN(Instances!B872:Instances!B872),"max", MAX(Instances!B872:Instances!B872),"diff", MAX(Instances!B872:Instances!B872)-MIN(Instances!B872:Instances!B872))</f>
        <v>0</v>
      </c>
      <c r="C872" s="1" cm="1">
        <f t="array" ref="C872">_xlfn.SWITCH($A$2,"average", AVERAGE(Instances!C872:Instances!C872),"median", MEDIAN(Instances!C872:Instances!C872),"min", MIN(Instances!C872:Instances!C872),"max", MAX(Instances!C872:Instances!C872),"diff", MAX(Instances!C872:Instances!C872)-MIN(Instances!C872:Instances!C872))</f>
        <v>0</v>
      </c>
      <c r="D872" s="1" cm="1">
        <f t="array" ref="D872">_xlfn.SWITCH($A$2,"average", AVERAGE(Instances!D872:Instances!D872),"median", MEDIAN(Instances!D872:Instances!D872),"min", MIN(Instances!D872:Instances!D872),"max", MAX(Instances!D872:Instances!D872),"diff", MAX(Instances!D872:Instances!D872)-MIN(Instances!D872:Instances!D872))</f>
        <v>0</v>
      </c>
      <c r="E872" s="1" cm="1">
        <f t="array" ref="E872">_xlfn.SWITCH($A$2,"average", AVERAGE(Instances!E872:Instances!E872),"median", MEDIAN(Instances!E872:Instances!E872),"min", MIN(Instances!E872:Instances!E872),"max", MAX(Instances!E872:Instances!E872),"diff", MAX(Instances!E872:Instances!E872)-MIN(Instances!E872:Instances!E872))</f>
        <v>0</v>
      </c>
      <c r="F872" s="1" cm="1">
        <f t="array" ref="F872">_xlfn.SWITCH($A$2,"average", AVERAGE(Instances!F872:Instances!F872),"median", MEDIAN(Instances!F872:Instances!F872),"min", MIN(Instances!F872:Instances!F872),"max", MAX(Instances!F872:Instances!F872),"diff", MAX(Instances!F872:Instances!F872)-MIN(Instances!F872:Instances!F872))</f>
        <v>0</v>
      </c>
      <c r="G872" s="1" cm="1">
        <f t="array" ref="G872">_xlfn.SWITCH($A$2,"average", AVERAGE(Instances!G872:Instances!G872),"median", MEDIAN(Instances!G872:Instances!G872),"min", MIN(Instances!G872:Instances!G872),"max", MAX(Instances!G872:Instances!G872),"diff", MAX(Instances!G872:Instances!G872)-MIN(Instances!G872:Instances!G872))</f>
        <v>0</v>
      </c>
      <c r="H872" s="1" cm="1">
        <f t="array" ref="H872">_xlfn.SWITCH($A$2,"average", AVERAGE(Instances!H872:Instances!H872),"median", MEDIAN(Instances!H872:Instances!H872),"min", MIN(Instances!H872:Instances!H872),"max", MAX(Instances!H872:Instances!H872),"diff", MAX(Instances!H872:Instances!H872)-MIN(Instances!H872:Instances!H872))</f>
        <v>0</v>
      </c>
      <c r="I872" s="1" cm="1">
        <f t="array" ref="I872">_xlfn.SWITCH($A$2,"average", AVERAGE(Instances!I872:Instances!I872),"median", MEDIAN(Instances!I872:Instances!I872),"min", MIN(Instances!I872:Instances!I872),"max", MAX(Instances!I872:Instances!I872),"diff", MAX(Instances!I872:Instances!I872)-MIN(Instances!I872:Instances!I872))</f>
        <v>0</v>
      </c>
      <c r="J872" s="1" cm="1">
        <f t="array" ref="J872">_xlfn.SWITCH($A$2,"average", AVERAGE(Instances!J872:Instances!J872),"median", MEDIAN(Instances!J872:Instances!J872),"min", MIN(Instances!J872:Instances!J872),"max", MAX(Instances!J872:Instances!J872),"diff", MAX(Instances!J872:Instances!J872)-MIN(Instances!J872:Instances!J872))</f>
        <v>0</v>
      </c>
      <c r="K872" s="1" cm="1">
        <f t="array" ref="K872">_xlfn.SWITCH($A$2,"average", AVERAGE(Instances!K872:Instances!K872),"median", MEDIAN(Instances!K872:Instances!K872),"min", MIN(Instances!K872:Instances!K872),"max", MAX(Instances!K872:Instances!K872),"diff", MAX(Instances!K872:Instances!K872)-MIN(Instances!K872:Instances!K872))</f>
        <v>0</v>
      </c>
      <c r="L872" s="1"/>
      <c r="M872" s="1" cm="1">
        <f t="array" ref="M872">_xlfn.SWITCH($A$2,"average", AVERAGE(Instances!M872:Instances!M872),"median", MEDIAN(Instances!M872:Instances!M872),"min", MIN(Instances!M872:Instances!M872),"max", MAX(Instances!M872:Instances!M872),"diff", MAX(Instances!M872:Instances!M872)-MIN(Instances!M872:Instances!M872))</f>
        <v>0</v>
      </c>
      <c r="N872" s="1" cm="1">
        <f t="array" ref="N872">_xlfn.SWITCH($A$2,"average", AVERAGE(Instances!N872:Instances!N872),"median", MEDIAN(Instances!N872:Instances!N872),"min", MIN(Instances!N872:Instances!N872),"max", MAX(Instances!N872:Instances!N872),"diff", MAX(Instances!N872:Instances!N872)-MIN(Instances!N872:Instances!N872))</f>
        <v>0</v>
      </c>
      <c r="O872" s="1"/>
      <c r="P872" s="1" cm="1">
        <f t="array" ref="P872">_xlfn.SWITCH($A$2,"average", AVERAGE(Instances!P872:Instances!P872),"median", MEDIAN(Instances!P872:Instances!P872),"min", MIN(Instances!P872:Instances!P872),"max", MAX(Instances!P872:Instances!P872),"diff", MAX(Instances!P872:Instances!P872)-MIN(Instances!P872:Instances!P872))</f>
        <v>0</v>
      </c>
      <c r="Q872" s="1" cm="1">
        <f t="array" ref="Q872">_xlfn.SWITCH($A$2,"average", AVERAGE(Instances!Q872:Instances!Q872),"median", MEDIAN(Instances!Q872:Instances!Q872),"min", MIN(Instances!Q872:Instances!Q872),"max", MAX(Instances!Q872:Instances!Q872),"diff", MAX(Instances!Q872:Instances!Q872)-MIN(Instances!Q872:Instances!Q872))</f>
        <v>0</v>
      </c>
      <c r="R872" s="1" cm="1">
        <f t="array" ref="R872">_xlfn.SWITCH($A$2,"average", AVERAGE(Instances!R872:Instances!R872),"median", MEDIAN(Instances!R872:Instances!R872),"min", MIN(Instances!R872:Instances!R872),"max", MAX(Instances!R872:Instances!R872),"diff", MAX(Instances!R872:Instances!R872)-MIN(Instances!R872:Instances!R872))</f>
        <v>0</v>
      </c>
      <c r="S872" s="1">
        <f>MIN($B872)</f>
        <v>0</v>
      </c>
      <c r="T872" s="1">
        <f>MIN($C872)</f>
        <v>0</v>
      </c>
      <c r="U872" s="1">
        <f>MIN($D872)</f>
        <v>0</v>
      </c>
      <c r="V872" s="1">
        <f>MIN($E872)</f>
        <v>0</v>
      </c>
      <c r="W872" s="1">
        <f>MIN($F872)</f>
        <v>0</v>
      </c>
      <c r="X872" s="1">
        <f>MIN($G872)</f>
        <v>0</v>
      </c>
      <c r="Y872" s="1">
        <f>MIN($H872)</f>
        <v>0</v>
      </c>
      <c r="Z872" s="1">
        <f>MIN($I872)</f>
        <v>0</v>
      </c>
      <c r="AA872" s="1">
        <f>MIN($J872)</f>
        <v>0</v>
      </c>
      <c r="AB872" s="1">
        <f>MIN($K872)</f>
        <v>0</v>
      </c>
      <c r="AC872" s="1">
        <f>MIN($M872)</f>
        <v>0</v>
      </c>
      <c r="AD872" s="1">
        <f>MIN($N872)</f>
        <v>0</v>
      </c>
      <c r="AE872" s="1">
        <f>MIN($P872)</f>
        <v>0</v>
      </c>
      <c r="AF872" s="1">
        <f>MIN($Q872)</f>
        <v>0</v>
      </c>
      <c r="AG872" s="1">
        <f>MIN($R872)</f>
        <v>0</v>
      </c>
      <c r="AH872" s="1">
        <f>MEDIAN($B872)</f>
        <v>0</v>
      </c>
      <c r="AI872" s="1">
        <f>MEDIAN($C872)</f>
        <v>0</v>
      </c>
      <c r="AJ872" s="1">
        <f>MEDIAN($D872)</f>
        <v>0</v>
      </c>
      <c r="AK872" s="1">
        <f>MEDIAN($E872)</f>
        <v>0</v>
      </c>
      <c r="AL872" s="1">
        <f>MEDIAN($F872)</f>
        <v>0</v>
      </c>
      <c r="AM872" s="1">
        <f>MEDIAN($G872)</f>
        <v>0</v>
      </c>
      <c r="AN872" s="1">
        <f>MEDIAN($H872)</f>
        <v>0</v>
      </c>
      <c r="AO872" s="1">
        <f>MEDIAN($I872)</f>
        <v>0</v>
      </c>
      <c r="AP872" s="1">
        <f>MEDIAN($J872)</f>
        <v>0</v>
      </c>
      <c r="AQ872" s="1">
        <f>MEDIAN($K872)</f>
        <v>0</v>
      </c>
      <c r="AR872" s="1">
        <f>MEDIAN($M872)</f>
        <v>0</v>
      </c>
      <c r="AS872" s="1">
        <f>MEDIAN($N872)</f>
        <v>0</v>
      </c>
      <c r="AT872" s="1">
        <f>MEDIAN($P872)</f>
        <v>0</v>
      </c>
      <c r="AU872" s="1">
        <f>MEDIAN($Q872)</f>
        <v>0</v>
      </c>
      <c r="AV872" s="1">
        <f>MEDIAN($R872)</f>
        <v>0</v>
      </c>
      <c r="AW872" s="1">
        <f>MAX($B872)</f>
        <v>0</v>
      </c>
      <c r="AX872" s="1">
        <f>MAX($C872)</f>
        <v>0</v>
      </c>
      <c r="AY872" s="1">
        <f>MAX($D872)</f>
        <v>0</v>
      </c>
      <c r="AZ872" s="1">
        <f>MAX($E872)</f>
        <v>0</v>
      </c>
      <c r="BA872" s="1">
        <f>MAX($F872)</f>
        <v>0</v>
      </c>
      <c r="BB872" s="1">
        <f>MAX($G872)</f>
        <v>0</v>
      </c>
      <c r="BC872" s="1">
        <f>MAX($H872)</f>
        <v>0</v>
      </c>
      <c r="BD872" s="1">
        <f>MAX($I872)</f>
        <v>0</v>
      </c>
      <c r="BE872" s="1">
        <f>MAX($J872)</f>
        <v>0</v>
      </c>
      <c r="BF872" s="1">
        <f>MAX($K872)</f>
        <v>0</v>
      </c>
      <c r="BG872" s="1">
        <f>MAX($M872)</f>
        <v>0</v>
      </c>
      <c r="BH872" s="1">
        <f>MAX($N872)</f>
        <v>0</v>
      </c>
      <c r="BI872" s="1">
        <f>MAX($P872)</f>
        <v>0</v>
      </c>
      <c r="BJ872" s="1">
        <f>MAX($Q872)</f>
        <v>0</v>
      </c>
      <c r="BK872" s="1">
        <f>MAX($R872)</f>
        <v>0</v>
      </c>
    </row>
    <row r="873" spans="1:63">
      <c r="A873" s="1" t="s">
        <v>387</v>
      </c>
      <c r="B873" s="1" cm="1">
        <f t="array" ref="B873">_xlfn.SWITCH($A$2,"average", AVERAGE(Instances!B873:Instances!B873),"median", MEDIAN(Instances!B873:Instances!B873),"min", MIN(Instances!B873:Instances!B873),"max", MAX(Instances!B873:Instances!B873),"diff", MAX(Instances!B873:Instances!B873)-MIN(Instances!B873:Instances!B873))</f>
        <v>0</v>
      </c>
      <c r="C873" s="1" cm="1">
        <f t="array" ref="C873">_xlfn.SWITCH($A$2,"average", AVERAGE(Instances!C873:Instances!C873),"median", MEDIAN(Instances!C873:Instances!C873),"min", MIN(Instances!C873:Instances!C873),"max", MAX(Instances!C873:Instances!C873),"diff", MAX(Instances!C873:Instances!C873)-MIN(Instances!C873:Instances!C873))</f>
        <v>0</v>
      </c>
      <c r="D873" s="1" cm="1">
        <f t="array" ref="D873">_xlfn.SWITCH($A$2,"average", AVERAGE(Instances!D873:Instances!D873),"median", MEDIAN(Instances!D873:Instances!D873),"min", MIN(Instances!D873:Instances!D873),"max", MAX(Instances!D873:Instances!D873),"diff", MAX(Instances!D873:Instances!D873)-MIN(Instances!D873:Instances!D873))</f>
        <v>0</v>
      </c>
      <c r="E873" s="1" cm="1">
        <f t="array" ref="E873">_xlfn.SWITCH($A$2,"average", AVERAGE(Instances!E873:Instances!E873),"median", MEDIAN(Instances!E873:Instances!E873),"min", MIN(Instances!E873:Instances!E873),"max", MAX(Instances!E873:Instances!E873),"diff", MAX(Instances!E873:Instances!E873)-MIN(Instances!E873:Instances!E873))</f>
        <v>0</v>
      </c>
      <c r="F873" s="1" cm="1">
        <f t="array" ref="F873">_xlfn.SWITCH($A$2,"average", AVERAGE(Instances!F873:Instances!F873),"median", MEDIAN(Instances!F873:Instances!F873),"min", MIN(Instances!F873:Instances!F873),"max", MAX(Instances!F873:Instances!F873),"diff", MAX(Instances!F873:Instances!F873)-MIN(Instances!F873:Instances!F873))</f>
        <v>0</v>
      </c>
      <c r="G873" s="1" cm="1">
        <f t="array" ref="G873">_xlfn.SWITCH($A$2,"average", AVERAGE(Instances!G873:Instances!G873),"median", MEDIAN(Instances!G873:Instances!G873),"min", MIN(Instances!G873:Instances!G873),"max", MAX(Instances!G873:Instances!G873),"diff", MAX(Instances!G873:Instances!G873)-MIN(Instances!G873:Instances!G873))</f>
        <v>0</v>
      </c>
      <c r="H873" s="1" cm="1">
        <f t="array" ref="H873">_xlfn.SWITCH($A$2,"average", AVERAGE(Instances!H873:Instances!H873),"median", MEDIAN(Instances!H873:Instances!H873),"min", MIN(Instances!H873:Instances!H873),"max", MAX(Instances!H873:Instances!H873),"diff", MAX(Instances!H873:Instances!H873)-MIN(Instances!H873:Instances!H873))</f>
        <v>0</v>
      </c>
      <c r="I873" s="1" cm="1">
        <f t="array" ref="I873">_xlfn.SWITCH($A$2,"average", AVERAGE(Instances!I873:Instances!I873),"median", MEDIAN(Instances!I873:Instances!I873),"min", MIN(Instances!I873:Instances!I873),"max", MAX(Instances!I873:Instances!I873),"diff", MAX(Instances!I873:Instances!I873)-MIN(Instances!I873:Instances!I873))</f>
        <v>0</v>
      </c>
      <c r="J873" s="1" cm="1">
        <f t="array" ref="J873">_xlfn.SWITCH($A$2,"average", AVERAGE(Instances!J873:Instances!J873),"median", MEDIAN(Instances!J873:Instances!J873),"min", MIN(Instances!J873:Instances!J873),"max", MAX(Instances!J873:Instances!J873),"diff", MAX(Instances!J873:Instances!J873)-MIN(Instances!J873:Instances!J873))</f>
        <v>0</v>
      </c>
      <c r="K873" s="1" cm="1">
        <f t="array" ref="K873">_xlfn.SWITCH($A$2,"average", AVERAGE(Instances!K873:Instances!K873),"median", MEDIAN(Instances!K873:Instances!K873),"min", MIN(Instances!K873:Instances!K873),"max", MAX(Instances!K873:Instances!K873),"diff", MAX(Instances!K873:Instances!K873)-MIN(Instances!K873:Instances!K873))</f>
        <v>0</v>
      </c>
      <c r="L873" s="1"/>
      <c r="M873" s="1" cm="1">
        <f t="array" ref="M873">_xlfn.SWITCH($A$2,"average", AVERAGE(Instances!M873:Instances!M873),"median", MEDIAN(Instances!M873:Instances!M873),"min", MIN(Instances!M873:Instances!M873),"max", MAX(Instances!M873:Instances!M873),"diff", MAX(Instances!M873:Instances!M873)-MIN(Instances!M873:Instances!M873))</f>
        <v>0</v>
      </c>
      <c r="N873" s="1" cm="1">
        <f t="array" ref="N873">_xlfn.SWITCH($A$2,"average", AVERAGE(Instances!N873:Instances!N873),"median", MEDIAN(Instances!N873:Instances!N873),"min", MIN(Instances!N873:Instances!N873),"max", MAX(Instances!N873:Instances!N873),"diff", MAX(Instances!N873:Instances!N873)-MIN(Instances!N873:Instances!N873))</f>
        <v>0</v>
      </c>
      <c r="O873" s="1"/>
      <c r="P873" s="1" cm="1">
        <f t="array" ref="P873">_xlfn.SWITCH($A$2,"average", AVERAGE(Instances!P873:Instances!P873),"median", MEDIAN(Instances!P873:Instances!P873),"min", MIN(Instances!P873:Instances!P873),"max", MAX(Instances!P873:Instances!P873),"diff", MAX(Instances!P873:Instances!P873)-MIN(Instances!P873:Instances!P873))</f>
        <v>0</v>
      </c>
      <c r="Q873" s="1" cm="1">
        <f t="array" ref="Q873">_xlfn.SWITCH($A$2,"average", AVERAGE(Instances!Q873:Instances!Q873),"median", MEDIAN(Instances!Q873:Instances!Q873),"min", MIN(Instances!Q873:Instances!Q873),"max", MAX(Instances!Q873:Instances!Q873),"diff", MAX(Instances!Q873:Instances!Q873)-MIN(Instances!Q873:Instances!Q873))</f>
        <v>0</v>
      </c>
      <c r="R873" s="1" cm="1">
        <f t="array" ref="R873">_xlfn.SWITCH($A$2,"average", AVERAGE(Instances!R873:Instances!R873),"median", MEDIAN(Instances!R873:Instances!R873),"min", MIN(Instances!R873:Instances!R873),"max", MAX(Instances!R873:Instances!R873),"diff", MAX(Instances!R873:Instances!R873)-MIN(Instances!R873:Instances!R873))</f>
        <v>0</v>
      </c>
      <c r="S873" s="1">
        <f>MIN($B873)</f>
        <v>0</v>
      </c>
      <c r="T873" s="1">
        <f>MIN($C873)</f>
        <v>0</v>
      </c>
      <c r="U873" s="1">
        <f>MIN($D873)</f>
        <v>0</v>
      </c>
      <c r="V873" s="1">
        <f>MIN($E873)</f>
        <v>0</v>
      </c>
      <c r="W873" s="1">
        <f>MIN($F873)</f>
        <v>0</v>
      </c>
      <c r="X873" s="1">
        <f>MIN($G873)</f>
        <v>0</v>
      </c>
      <c r="Y873" s="1">
        <f>MIN($H873)</f>
        <v>0</v>
      </c>
      <c r="Z873" s="1">
        <f>MIN($I873)</f>
        <v>0</v>
      </c>
      <c r="AA873" s="1">
        <f>MIN($J873)</f>
        <v>0</v>
      </c>
      <c r="AB873" s="1">
        <f>MIN($K873)</f>
        <v>0</v>
      </c>
      <c r="AC873" s="1">
        <f>MIN($M873)</f>
        <v>0</v>
      </c>
      <c r="AD873" s="1">
        <f>MIN($N873)</f>
        <v>0</v>
      </c>
      <c r="AE873" s="1">
        <f>MIN($P873)</f>
        <v>0</v>
      </c>
      <c r="AF873" s="1">
        <f>MIN($Q873)</f>
        <v>0</v>
      </c>
      <c r="AG873" s="1">
        <f>MIN($R873)</f>
        <v>0</v>
      </c>
      <c r="AH873" s="1">
        <f>MEDIAN($B873)</f>
        <v>0</v>
      </c>
      <c r="AI873" s="1">
        <f>MEDIAN($C873)</f>
        <v>0</v>
      </c>
      <c r="AJ873" s="1">
        <f>MEDIAN($D873)</f>
        <v>0</v>
      </c>
      <c r="AK873" s="1">
        <f>MEDIAN($E873)</f>
        <v>0</v>
      </c>
      <c r="AL873" s="1">
        <f>MEDIAN($F873)</f>
        <v>0</v>
      </c>
      <c r="AM873" s="1">
        <f>MEDIAN($G873)</f>
        <v>0</v>
      </c>
      <c r="AN873" s="1">
        <f>MEDIAN($H873)</f>
        <v>0</v>
      </c>
      <c r="AO873" s="1">
        <f>MEDIAN($I873)</f>
        <v>0</v>
      </c>
      <c r="AP873" s="1">
        <f>MEDIAN($J873)</f>
        <v>0</v>
      </c>
      <c r="AQ873" s="1">
        <f>MEDIAN($K873)</f>
        <v>0</v>
      </c>
      <c r="AR873" s="1">
        <f>MEDIAN($M873)</f>
        <v>0</v>
      </c>
      <c r="AS873" s="1">
        <f>MEDIAN($N873)</f>
        <v>0</v>
      </c>
      <c r="AT873" s="1">
        <f>MEDIAN($P873)</f>
        <v>0</v>
      </c>
      <c r="AU873" s="1">
        <f>MEDIAN($Q873)</f>
        <v>0</v>
      </c>
      <c r="AV873" s="1">
        <f>MEDIAN($R873)</f>
        <v>0</v>
      </c>
      <c r="AW873" s="1">
        <f>MAX($B873)</f>
        <v>0</v>
      </c>
      <c r="AX873" s="1">
        <f>MAX($C873)</f>
        <v>0</v>
      </c>
      <c r="AY873" s="1">
        <f>MAX($D873)</f>
        <v>0</v>
      </c>
      <c r="AZ873" s="1">
        <f>MAX($E873)</f>
        <v>0</v>
      </c>
      <c r="BA873" s="1">
        <f>MAX($F873)</f>
        <v>0</v>
      </c>
      <c r="BB873" s="1">
        <f>MAX($G873)</f>
        <v>0</v>
      </c>
      <c r="BC873" s="1">
        <f>MAX($H873)</f>
        <v>0</v>
      </c>
      <c r="BD873" s="1">
        <f>MAX($I873)</f>
        <v>0</v>
      </c>
      <c r="BE873" s="1">
        <f>MAX($J873)</f>
        <v>0</v>
      </c>
      <c r="BF873" s="1">
        <f>MAX($K873)</f>
        <v>0</v>
      </c>
      <c r="BG873" s="1">
        <f>MAX($M873)</f>
        <v>0</v>
      </c>
      <c r="BH873" s="1">
        <f>MAX($N873)</f>
        <v>0</v>
      </c>
      <c r="BI873" s="1">
        <f>MAX($P873)</f>
        <v>0</v>
      </c>
      <c r="BJ873" s="1">
        <f>MAX($Q873)</f>
        <v>0</v>
      </c>
      <c r="BK873" s="1">
        <f>MAX($R873)</f>
        <v>0</v>
      </c>
    </row>
    <row r="874" spans="1:63">
      <c r="A874" s="1" t="s">
        <v>388</v>
      </c>
      <c r="B874" s="1" cm="1">
        <f t="array" ref="B874">_xlfn.SWITCH($A$2,"average", AVERAGE(Instances!B874:Instances!B874),"median", MEDIAN(Instances!B874:Instances!B874),"min", MIN(Instances!B874:Instances!B874),"max", MAX(Instances!B874:Instances!B874),"diff", MAX(Instances!B874:Instances!B874)-MIN(Instances!B874:Instances!B874))</f>
        <v>0</v>
      </c>
      <c r="C874" s="1" cm="1">
        <f t="array" ref="C874">_xlfn.SWITCH($A$2,"average", AVERAGE(Instances!C874:Instances!C874),"median", MEDIAN(Instances!C874:Instances!C874),"min", MIN(Instances!C874:Instances!C874),"max", MAX(Instances!C874:Instances!C874),"diff", MAX(Instances!C874:Instances!C874)-MIN(Instances!C874:Instances!C874))</f>
        <v>0</v>
      </c>
      <c r="D874" s="1" cm="1">
        <f t="array" ref="D874">_xlfn.SWITCH($A$2,"average", AVERAGE(Instances!D874:Instances!D874),"median", MEDIAN(Instances!D874:Instances!D874),"min", MIN(Instances!D874:Instances!D874),"max", MAX(Instances!D874:Instances!D874),"diff", MAX(Instances!D874:Instances!D874)-MIN(Instances!D874:Instances!D874))</f>
        <v>0</v>
      </c>
      <c r="E874" s="1" cm="1">
        <f t="array" ref="E874">_xlfn.SWITCH($A$2,"average", AVERAGE(Instances!E874:Instances!E874),"median", MEDIAN(Instances!E874:Instances!E874),"min", MIN(Instances!E874:Instances!E874),"max", MAX(Instances!E874:Instances!E874),"diff", MAX(Instances!E874:Instances!E874)-MIN(Instances!E874:Instances!E874))</f>
        <v>0</v>
      </c>
      <c r="F874" s="1" cm="1">
        <f t="array" ref="F874">_xlfn.SWITCH($A$2,"average", AVERAGE(Instances!F874:Instances!F874),"median", MEDIAN(Instances!F874:Instances!F874),"min", MIN(Instances!F874:Instances!F874),"max", MAX(Instances!F874:Instances!F874),"diff", MAX(Instances!F874:Instances!F874)-MIN(Instances!F874:Instances!F874))</f>
        <v>0</v>
      </c>
      <c r="G874" s="1" cm="1">
        <f t="array" ref="G874">_xlfn.SWITCH($A$2,"average", AVERAGE(Instances!G874:Instances!G874),"median", MEDIAN(Instances!G874:Instances!G874),"min", MIN(Instances!G874:Instances!G874),"max", MAX(Instances!G874:Instances!G874),"diff", MAX(Instances!G874:Instances!G874)-MIN(Instances!G874:Instances!G874))</f>
        <v>0</v>
      </c>
      <c r="H874" s="1" cm="1">
        <f t="array" ref="H874">_xlfn.SWITCH($A$2,"average", AVERAGE(Instances!H874:Instances!H874),"median", MEDIAN(Instances!H874:Instances!H874),"min", MIN(Instances!H874:Instances!H874),"max", MAX(Instances!H874:Instances!H874),"diff", MAX(Instances!H874:Instances!H874)-MIN(Instances!H874:Instances!H874))</f>
        <v>0</v>
      </c>
      <c r="I874" s="1" cm="1">
        <f t="array" ref="I874">_xlfn.SWITCH($A$2,"average", AVERAGE(Instances!I874:Instances!I874),"median", MEDIAN(Instances!I874:Instances!I874),"min", MIN(Instances!I874:Instances!I874),"max", MAX(Instances!I874:Instances!I874),"diff", MAX(Instances!I874:Instances!I874)-MIN(Instances!I874:Instances!I874))</f>
        <v>0</v>
      </c>
      <c r="J874" s="1" cm="1">
        <f t="array" ref="J874">_xlfn.SWITCH($A$2,"average", AVERAGE(Instances!J874:Instances!J874),"median", MEDIAN(Instances!J874:Instances!J874),"min", MIN(Instances!J874:Instances!J874),"max", MAX(Instances!J874:Instances!J874),"diff", MAX(Instances!J874:Instances!J874)-MIN(Instances!J874:Instances!J874))</f>
        <v>0</v>
      </c>
      <c r="K874" s="1" cm="1">
        <f t="array" ref="K874">_xlfn.SWITCH($A$2,"average", AVERAGE(Instances!K874:Instances!K874),"median", MEDIAN(Instances!K874:Instances!K874),"min", MIN(Instances!K874:Instances!K874),"max", MAX(Instances!K874:Instances!K874),"diff", MAX(Instances!K874:Instances!K874)-MIN(Instances!K874:Instances!K874))</f>
        <v>0</v>
      </c>
      <c r="L874" s="1"/>
      <c r="M874" s="1" cm="1">
        <f t="array" ref="M874">_xlfn.SWITCH($A$2,"average", AVERAGE(Instances!M874:Instances!M874),"median", MEDIAN(Instances!M874:Instances!M874),"min", MIN(Instances!M874:Instances!M874),"max", MAX(Instances!M874:Instances!M874),"diff", MAX(Instances!M874:Instances!M874)-MIN(Instances!M874:Instances!M874))</f>
        <v>0</v>
      </c>
      <c r="N874" s="1" cm="1">
        <f t="array" ref="N874">_xlfn.SWITCH($A$2,"average", AVERAGE(Instances!N874:Instances!N874),"median", MEDIAN(Instances!N874:Instances!N874),"min", MIN(Instances!N874:Instances!N874),"max", MAX(Instances!N874:Instances!N874),"diff", MAX(Instances!N874:Instances!N874)-MIN(Instances!N874:Instances!N874))</f>
        <v>0</v>
      </c>
      <c r="O874" s="1"/>
      <c r="P874" s="1" cm="1">
        <f t="array" ref="P874">_xlfn.SWITCH($A$2,"average", AVERAGE(Instances!P874:Instances!P874),"median", MEDIAN(Instances!P874:Instances!P874),"min", MIN(Instances!P874:Instances!P874),"max", MAX(Instances!P874:Instances!P874),"diff", MAX(Instances!P874:Instances!P874)-MIN(Instances!P874:Instances!P874))</f>
        <v>0</v>
      </c>
      <c r="Q874" s="1" cm="1">
        <f t="array" ref="Q874">_xlfn.SWITCH($A$2,"average", AVERAGE(Instances!Q874:Instances!Q874),"median", MEDIAN(Instances!Q874:Instances!Q874),"min", MIN(Instances!Q874:Instances!Q874),"max", MAX(Instances!Q874:Instances!Q874),"diff", MAX(Instances!Q874:Instances!Q874)-MIN(Instances!Q874:Instances!Q874))</f>
        <v>0</v>
      </c>
      <c r="R874" s="1" cm="1">
        <f t="array" ref="R874">_xlfn.SWITCH($A$2,"average", AVERAGE(Instances!R874:Instances!R874),"median", MEDIAN(Instances!R874:Instances!R874),"min", MIN(Instances!R874:Instances!R874),"max", MAX(Instances!R874:Instances!R874),"diff", MAX(Instances!R874:Instances!R874)-MIN(Instances!R874:Instances!R874))</f>
        <v>0</v>
      </c>
      <c r="S874" s="1">
        <f>MIN($B874)</f>
        <v>0</v>
      </c>
      <c r="T874" s="1">
        <f>MIN($C874)</f>
        <v>0</v>
      </c>
      <c r="U874" s="1">
        <f>MIN($D874)</f>
        <v>0</v>
      </c>
      <c r="V874" s="1">
        <f>MIN($E874)</f>
        <v>0</v>
      </c>
      <c r="W874" s="1">
        <f>MIN($F874)</f>
        <v>0</v>
      </c>
      <c r="X874" s="1">
        <f>MIN($G874)</f>
        <v>0</v>
      </c>
      <c r="Y874" s="1">
        <f>MIN($H874)</f>
        <v>0</v>
      </c>
      <c r="Z874" s="1">
        <f>MIN($I874)</f>
        <v>0</v>
      </c>
      <c r="AA874" s="1">
        <f>MIN($J874)</f>
        <v>0</v>
      </c>
      <c r="AB874" s="1">
        <f>MIN($K874)</f>
        <v>0</v>
      </c>
      <c r="AC874" s="1">
        <f>MIN($M874)</f>
        <v>0</v>
      </c>
      <c r="AD874" s="1">
        <f>MIN($N874)</f>
        <v>0</v>
      </c>
      <c r="AE874" s="1">
        <f>MIN($P874)</f>
        <v>0</v>
      </c>
      <c r="AF874" s="1">
        <f>MIN($Q874)</f>
        <v>0</v>
      </c>
      <c r="AG874" s="1">
        <f>MIN($R874)</f>
        <v>0</v>
      </c>
      <c r="AH874" s="1">
        <f>MEDIAN($B874)</f>
        <v>0</v>
      </c>
      <c r="AI874" s="1">
        <f>MEDIAN($C874)</f>
        <v>0</v>
      </c>
      <c r="AJ874" s="1">
        <f>MEDIAN($D874)</f>
        <v>0</v>
      </c>
      <c r="AK874" s="1">
        <f>MEDIAN($E874)</f>
        <v>0</v>
      </c>
      <c r="AL874" s="1">
        <f>MEDIAN($F874)</f>
        <v>0</v>
      </c>
      <c r="AM874" s="1">
        <f>MEDIAN($G874)</f>
        <v>0</v>
      </c>
      <c r="AN874" s="1">
        <f>MEDIAN($H874)</f>
        <v>0</v>
      </c>
      <c r="AO874" s="1">
        <f>MEDIAN($I874)</f>
        <v>0</v>
      </c>
      <c r="AP874" s="1">
        <f>MEDIAN($J874)</f>
        <v>0</v>
      </c>
      <c r="AQ874" s="1">
        <f>MEDIAN($K874)</f>
        <v>0</v>
      </c>
      <c r="AR874" s="1">
        <f>MEDIAN($M874)</f>
        <v>0</v>
      </c>
      <c r="AS874" s="1">
        <f>MEDIAN($N874)</f>
        <v>0</v>
      </c>
      <c r="AT874" s="1">
        <f>MEDIAN($P874)</f>
        <v>0</v>
      </c>
      <c r="AU874" s="1">
        <f>MEDIAN($Q874)</f>
        <v>0</v>
      </c>
      <c r="AV874" s="1">
        <f>MEDIAN($R874)</f>
        <v>0</v>
      </c>
      <c r="AW874" s="1">
        <f>MAX($B874)</f>
        <v>0</v>
      </c>
      <c r="AX874" s="1">
        <f>MAX($C874)</f>
        <v>0</v>
      </c>
      <c r="AY874" s="1">
        <f>MAX($D874)</f>
        <v>0</v>
      </c>
      <c r="AZ874" s="1">
        <f>MAX($E874)</f>
        <v>0</v>
      </c>
      <c r="BA874" s="1">
        <f>MAX($F874)</f>
        <v>0</v>
      </c>
      <c r="BB874" s="1">
        <f>MAX($G874)</f>
        <v>0</v>
      </c>
      <c r="BC874" s="1">
        <f>MAX($H874)</f>
        <v>0</v>
      </c>
      <c r="BD874" s="1">
        <f>MAX($I874)</f>
        <v>0</v>
      </c>
      <c r="BE874" s="1">
        <f>MAX($J874)</f>
        <v>0</v>
      </c>
      <c r="BF874" s="1">
        <f>MAX($K874)</f>
        <v>0</v>
      </c>
      <c r="BG874" s="1">
        <f>MAX($M874)</f>
        <v>0</v>
      </c>
      <c r="BH874" s="1">
        <f>MAX($N874)</f>
        <v>0</v>
      </c>
      <c r="BI874" s="1">
        <f>MAX($P874)</f>
        <v>0</v>
      </c>
      <c r="BJ874" s="1">
        <f>MAX($Q874)</f>
        <v>0</v>
      </c>
      <c r="BK874" s="1">
        <f>MAX($R874)</f>
        <v>0</v>
      </c>
    </row>
    <row r="875" spans="1:63">
      <c r="A875" s="1" t="s">
        <v>389</v>
      </c>
      <c r="B875" s="1" cm="1">
        <f t="array" ref="B875">_xlfn.SWITCH($A$2,"average", AVERAGE(Instances!B875:Instances!B875),"median", MEDIAN(Instances!B875:Instances!B875),"min", MIN(Instances!B875:Instances!B875),"max", MAX(Instances!B875:Instances!B875),"diff", MAX(Instances!B875:Instances!B875)-MIN(Instances!B875:Instances!B875))</f>
        <v>0</v>
      </c>
      <c r="C875" s="1" cm="1">
        <f t="array" ref="C875">_xlfn.SWITCH($A$2,"average", AVERAGE(Instances!C875:Instances!C875),"median", MEDIAN(Instances!C875:Instances!C875),"min", MIN(Instances!C875:Instances!C875),"max", MAX(Instances!C875:Instances!C875),"diff", MAX(Instances!C875:Instances!C875)-MIN(Instances!C875:Instances!C875))</f>
        <v>0</v>
      </c>
      <c r="D875" s="1" cm="1">
        <f t="array" ref="D875">_xlfn.SWITCH($A$2,"average", AVERAGE(Instances!D875:Instances!D875),"median", MEDIAN(Instances!D875:Instances!D875),"min", MIN(Instances!D875:Instances!D875),"max", MAX(Instances!D875:Instances!D875),"diff", MAX(Instances!D875:Instances!D875)-MIN(Instances!D875:Instances!D875))</f>
        <v>0</v>
      </c>
      <c r="E875" s="1" cm="1">
        <f t="array" ref="E875">_xlfn.SWITCH($A$2,"average", AVERAGE(Instances!E875:Instances!E875),"median", MEDIAN(Instances!E875:Instances!E875),"min", MIN(Instances!E875:Instances!E875),"max", MAX(Instances!E875:Instances!E875),"diff", MAX(Instances!E875:Instances!E875)-MIN(Instances!E875:Instances!E875))</f>
        <v>0</v>
      </c>
      <c r="F875" s="1" cm="1">
        <f t="array" ref="F875">_xlfn.SWITCH($A$2,"average", AVERAGE(Instances!F875:Instances!F875),"median", MEDIAN(Instances!F875:Instances!F875),"min", MIN(Instances!F875:Instances!F875),"max", MAX(Instances!F875:Instances!F875),"diff", MAX(Instances!F875:Instances!F875)-MIN(Instances!F875:Instances!F875))</f>
        <v>0</v>
      </c>
      <c r="G875" s="1" cm="1">
        <f t="array" ref="G875">_xlfn.SWITCH($A$2,"average", AVERAGE(Instances!G875:Instances!G875),"median", MEDIAN(Instances!G875:Instances!G875),"min", MIN(Instances!G875:Instances!G875),"max", MAX(Instances!G875:Instances!G875),"diff", MAX(Instances!G875:Instances!G875)-MIN(Instances!G875:Instances!G875))</f>
        <v>0</v>
      </c>
      <c r="H875" s="1" cm="1">
        <f t="array" ref="H875">_xlfn.SWITCH($A$2,"average", AVERAGE(Instances!H875:Instances!H875),"median", MEDIAN(Instances!H875:Instances!H875),"min", MIN(Instances!H875:Instances!H875),"max", MAX(Instances!H875:Instances!H875),"diff", MAX(Instances!H875:Instances!H875)-MIN(Instances!H875:Instances!H875))</f>
        <v>0</v>
      </c>
      <c r="I875" s="1" cm="1">
        <f t="array" ref="I875">_xlfn.SWITCH($A$2,"average", AVERAGE(Instances!I875:Instances!I875),"median", MEDIAN(Instances!I875:Instances!I875),"min", MIN(Instances!I875:Instances!I875),"max", MAX(Instances!I875:Instances!I875),"diff", MAX(Instances!I875:Instances!I875)-MIN(Instances!I875:Instances!I875))</f>
        <v>0</v>
      </c>
      <c r="J875" s="1" cm="1">
        <f t="array" ref="J875">_xlfn.SWITCH($A$2,"average", AVERAGE(Instances!J875:Instances!J875),"median", MEDIAN(Instances!J875:Instances!J875),"min", MIN(Instances!J875:Instances!J875),"max", MAX(Instances!J875:Instances!J875),"diff", MAX(Instances!J875:Instances!J875)-MIN(Instances!J875:Instances!J875))</f>
        <v>0</v>
      </c>
      <c r="K875" s="1" cm="1">
        <f t="array" ref="K875">_xlfn.SWITCH($A$2,"average", AVERAGE(Instances!K875:Instances!K875),"median", MEDIAN(Instances!K875:Instances!K875),"min", MIN(Instances!K875:Instances!K875),"max", MAX(Instances!K875:Instances!K875),"diff", MAX(Instances!K875:Instances!K875)-MIN(Instances!K875:Instances!K875))</f>
        <v>0</v>
      </c>
      <c r="L875" s="1"/>
      <c r="M875" s="1" cm="1">
        <f t="array" ref="M875">_xlfn.SWITCH($A$2,"average", AVERAGE(Instances!M875:Instances!M875),"median", MEDIAN(Instances!M875:Instances!M875),"min", MIN(Instances!M875:Instances!M875),"max", MAX(Instances!M875:Instances!M875),"diff", MAX(Instances!M875:Instances!M875)-MIN(Instances!M875:Instances!M875))</f>
        <v>0</v>
      </c>
      <c r="N875" s="1" cm="1">
        <f t="array" ref="N875">_xlfn.SWITCH($A$2,"average", AVERAGE(Instances!N875:Instances!N875),"median", MEDIAN(Instances!N875:Instances!N875),"min", MIN(Instances!N875:Instances!N875),"max", MAX(Instances!N875:Instances!N875),"diff", MAX(Instances!N875:Instances!N875)-MIN(Instances!N875:Instances!N875))</f>
        <v>0</v>
      </c>
      <c r="O875" s="1"/>
      <c r="P875" s="1" cm="1">
        <f t="array" ref="P875">_xlfn.SWITCH($A$2,"average", AVERAGE(Instances!P875:Instances!P875),"median", MEDIAN(Instances!P875:Instances!P875),"min", MIN(Instances!P875:Instances!P875),"max", MAX(Instances!P875:Instances!P875),"diff", MAX(Instances!P875:Instances!P875)-MIN(Instances!P875:Instances!P875))</f>
        <v>0</v>
      </c>
      <c r="Q875" s="1" cm="1">
        <f t="array" ref="Q875">_xlfn.SWITCH($A$2,"average", AVERAGE(Instances!Q875:Instances!Q875),"median", MEDIAN(Instances!Q875:Instances!Q875),"min", MIN(Instances!Q875:Instances!Q875),"max", MAX(Instances!Q875:Instances!Q875),"diff", MAX(Instances!Q875:Instances!Q875)-MIN(Instances!Q875:Instances!Q875))</f>
        <v>0</v>
      </c>
      <c r="R875" s="1" cm="1">
        <f t="array" ref="R875">_xlfn.SWITCH($A$2,"average", AVERAGE(Instances!R875:Instances!R875),"median", MEDIAN(Instances!R875:Instances!R875),"min", MIN(Instances!R875:Instances!R875),"max", MAX(Instances!R875:Instances!R875),"diff", MAX(Instances!R875:Instances!R875)-MIN(Instances!R875:Instances!R875))</f>
        <v>0</v>
      </c>
      <c r="S875" s="1">
        <f>MIN($B875)</f>
        <v>0</v>
      </c>
      <c r="T875" s="1">
        <f>MIN($C875)</f>
        <v>0</v>
      </c>
      <c r="U875" s="1">
        <f>MIN($D875)</f>
        <v>0</v>
      </c>
      <c r="V875" s="1">
        <f>MIN($E875)</f>
        <v>0</v>
      </c>
      <c r="W875" s="1">
        <f>MIN($F875)</f>
        <v>0</v>
      </c>
      <c r="X875" s="1">
        <f>MIN($G875)</f>
        <v>0</v>
      </c>
      <c r="Y875" s="1">
        <f>MIN($H875)</f>
        <v>0</v>
      </c>
      <c r="Z875" s="1">
        <f>MIN($I875)</f>
        <v>0</v>
      </c>
      <c r="AA875" s="1">
        <f>MIN($J875)</f>
        <v>0</v>
      </c>
      <c r="AB875" s="1">
        <f>MIN($K875)</f>
        <v>0</v>
      </c>
      <c r="AC875" s="1">
        <f>MIN($M875)</f>
        <v>0</v>
      </c>
      <c r="AD875" s="1">
        <f>MIN($N875)</f>
        <v>0</v>
      </c>
      <c r="AE875" s="1">
        <f>MIN($P875)</f>
        <v>0</v>
      </c>
      <c r="AF875" s="1">
        <f>MIN($Q875)</f>
        <v>0</v>
      </c>
      <c r="AG875" s="1">
        <f>MIN($R875)</f>
        <v>0</v>
      </c>
      <c r="AH875" s="1">
        <f>MEDIAN($B875)</f>
        <v>0</v>
      </c>
      <c r="AI875" s="1">
        <f>MEDIAN($C875)</f>
        <v>0</v>
      </c>
      <c r="AJ875" s="1">
        <f>MEDIAN($D875)</f>
        <v>0</v>
      </c>
      <c r="AK875" s="1">
        <f>MEDIAN($E875)</f>
        <v>0</v>
      </c>
      <c r="AL875" s="1">
        <f>MEDIAN($F875)</f>
        <v>0</v>
      </c>
      <c r="AM875" s="1">
        <f>MEDIAN($G875)</f>
        <v>0</v>
      </c>
      <c r="AN875" s="1">
        <f>MEDIAN($H875)</f>
        <v>0</v>
      </c>
      <c r="AO875" s="1">
        <f>MEDIAN($I875)</f>
        <v>0</v>
      </c>
      <c r="AP875" s="1">
        <f>MEDIAN($J875)</f>
        <v>0</v>
      </c>
      <c r="AQ875" s="1">
        <f>MEDIAN($K875)</f>
        <v>0</v>
      </c>
      <c r="AR875" s="1">
        <f>MEDIAN($M875)</f>
        <v>0</v>
      </c>
      <c r="AS875" s="1">
        <f>MEDIAN($N875)</f>
        <v>0</v>
      </c>
      <c r="AT875" s="1">
        <f>MEDIAN($P875)</f>
        <v>0</v>
      </c>
      <c r="AU875" s="1">
        <f>MEDIAN($Q875)</f>
        <v>0</v>
      </c>
      <c r="AV875" s="1">
        <f>MEDIAN($R875)</f>
        <v>0</v>
      </c>
      <c r="AW875" s="1">
        <f>MAX($B875)</f>
        <v>0</v>
      </c>
      <c r="AX875" s="1">
        <f>MAX($C875)</f>
        <v>0</v>
      </c>
      <c r="AY875" s="1">
        <f>MAX($D875)</f>
        <v>0</v>
      </c>
      <c r="AZ875" s="1">
        <f>MAX($E875)</f>
        <v>0</v>
      </c>
      <c r="BA875" s="1">
        <f>MAX($F875)</f>
        <v>0</v>
      </c>
      <c r="BB875" s="1">
        <f>MAX($G875)</f>
        <v>0</v>
      </c>
      <c r="BC875" s="1">
        <f>MAX($H875)</f>
        <v>0</v>
      </c>
      <c r="BD875" s="1">
        <f>MAX($I875)</f>
        <v>0</v>
      </c>
      <c r="BE875" s="1">
        <f>MAX($J875)</f>
        <v>0</v>
      </c>
      <c r="BF875" s="1">
        <f>MAX($K875)</f>
        <v>0</v>
      </c>
      <c r="BG875" s="1">
        <f>MAX($M875)</f>
        <v>0</v>
      </c>
      <c r="BH875" s="1">
        <f>MAX($N875)</f>
        <v>0</v>
      </c>
      <c r="BI875" s="1">
        <f>MAX($P875)</f>
        <v>0</v>
      </c>
      <c r="BJ875" s="1">
        <f>MAX($Q875)</f>
        <v>0</v>
      </c>
      <c r="BK875" s="1">
        <f>MAX($R875)</f>
        <v>0</v>
      </c>
    </row>
    <row r="876" spans="1:63">
      <c r="A876" s="1" t="s">
        <v>390</v>
      </c>
      <c r="B876" s="1" cm="1">
        <f t="array" ref="B876">_xlfn.SWITCH($A$2,"average", AVERAGE(Instances!B876:Instances!B876),"median", MEDIAN(Instances!B876:Instances!B876),"min", MIN(Instances!B876:Instances!B876),"max", MAX(Instances!B876:Instances!B876),"diff", MAX(Instances!B876:Instances!B876)-MIN(Instances!B876:Instances!B876))</f>
        <v>0</v>
      </c>
      <c r="C876" s="1" cm="1">
        <f t="array" ref="C876">_xlfn.SWITCH($A$2,"average", AVERAGE(Instances!C876:Instances!C876),"median", MEDIAN(Instances!C876:Instances!C876),"min", MIN(Instances!C876:Instances!C876),"max", MAX(Instances!C876:Instances!C876),"diff", MAX(Instances!C876:Instances!C876)-MIN(Instances!C876:Instances!C876))</f>
        <v>0</v>
      </c>
      <c r="D876" s="1" cm="1">
        <f t="array" ref="D876">_xlfn.SWITCH($A$2,"average", AVERAGE(Instances!D876:Instances!D876),"median", MEDIAN(Instances!D876:Instances!D876),"min", MIN(Instances!D876:Instances!D876),"max", MAX(Instances!D876:Instances!D876),"diff", MAX(Instances!D876:Instances!D876)-MIN(Instances!D876:Instances!D876))</f>
        <v>0</v>
      </c>
      <c r="E876" s="1" cm="1">
        <f t="array" ref="E876">_xlfn.SWITCH($A$2,"average", AVERAGE(Instances!E876:Instances!E876),"median", MEDIAN(Instances!E876:Instances!E876),"min", MIN(Instances!E876:Instances!E876),"max", MAX(Instances!E876:Instances!E876),"diff", MAX(Instances!E876:Instances!E876)-MIN(Instances!E876:Instances!E876))</f>
        <v>0</v>
      </c>
      <c r="F876" s="1" cm="1">
        <f t="array" ref="F876">_xlfn.SWITCH($A$2,"average", AVERAGE(Instances!F876:Instances!F876),"median", MEDIAN(Instances!F876:Instances!F876),"min", MIN(Instances!F876:Instances!F876),"max", MAX(Instances!F876:Instances!F876),"diff", MAX(Instances!F876:Instances!F876)-MIN(Instances!F876:Instances!F876))</f>
        <v>0</v>
      </c>
      <c r="G876" s="1" cm="1">
        <f t="array" ref="G876">_xlfn.SWITCH($A$2,"average", AVERAGE(Instances!G876:Instances!G876),"median", MEDIAN(Instances!G876:Instances!G876),"min", MIN(Instances!G876:Instances!G876),"max", MAX(Instances!G876:Instances!G876),"diff", MAX(Instances!G876:Instances!G876)-MIN(Instances!G876:Instances!G876))</f>
        <v>0</v>
      </c>
      <c r="H876" s="1" cm="1">
        <f t="array" ref="H876">_xlfn.SWITCH($A$2,"average", AVERAGE(Instances!H876:Instances!H876),"median", MEDIAN(Instances!H876:Instances!H876),"min", MIN(Instances!H876:Instances!H876),"max", MAX(Instances!H876:Instances!H876),"diff", MAX(Instances!H876:Instances!H876)-MIN(Instances!H876:Instances!H876))</f>
        <v>0</v>
      </c>
      <c r="I876" s="1" cm="1">
        <f t="array" ref="I876">_xlfn.SWITCH($A$2,"average", AVERAGE(Instances!I876:Instances!I876),"median", MEDIAN(Instances!I876:Instances!I876),"min", MIN(Instances!I876:Instances!I876),"max", MAX(Instances!I876:Instances!I876),"diff", MAX(Instances!I876:Instances!I876)-MIN(Instances!I876:Instances!I876))</f>
        <v>0</v>
      </c>
      <c r="J876" s="1" cm="1">
        <f t="array" ref="J876">_xlfn.SWITCH($A$2,"average", AVERAGE(Instances!J876:Instances!J876),"median", MEDIAN(Instances!J876:Instances!J876),"min", MIN(Instances!J876:Instances!J876),"max", MAX(Instances!J876:Instances!J876),"diff", MAX(Instances!J876:Instances!J876)-MIN(Instances!J876:Instances!J876))</f>
        <v>0</v>
      </c>
      <c r="K876" s="1" cm="1">
        <f t="array" ref="K876">_xlfn.SWITCH($A$2,"average", AVERAGE(Instances!K876:Instances!K876),"median", MEDIAN(Instances!K876:Instances!K876),"min", MIN(Instances!K876:Instances!K876),"max", MAX(Instances!K876:Instances!K876),"diff", MAX(Instances!K876:Instances!K876)-MIN(Instances!K876:Instances!K876))</f>
        <v>0</v>
      </c>
      <c r="L876" s="1"/>
      <c r="M876" s="1" cm="1">
        <f t="array" ref="M876">_xlfn.SWITCH($A$2,"average", AVERAGE(Instances!M876:Instances!M876),"median", MEDIAN(Instances!M876:Instances!M876),"min", MIN(Instances!M876:Instances!M876),"max", MAX(Instances!M876:Instances!M876),"diff", MAX(Instances!M876:Instances!M876)-MIN(Instances!M876:Instances!M876))</f>
        <v>0</v>
      </c>
      <c r="N876" s="1" cm="1">
        <f t="array" ref="N876">_xlfn.SWITCH($A$2,"average", AVERAGE(Instances!N876:Instances!N876),"median", MEDIAN(Instances!N876:Instances!N876),"min", MIN(Instances!N876:Instances!N876),"max", MAX(Instances!N876:Instances!N876),"diff", MAX(Instances!N876:Instances!N876)-MIN(Instances!N876:Instances!N876))</f>
        <v>0</v>
      </c>
      <c r="O876" s="1"/>
      <c r="P876" s="1" cm="1">
        <f t="array" ref="P876">_xlfn.SWITCH($A$2,"average", AVERAGE(Instances!P876:Instances!P876),"median", MEDIAN(Instances!P876:Instances!P876),"min", MIN(Instances!P876:Instances!P876),"max", MAX(Instances!P876:Instances!P876),"diff", MAX(Instances!P876:Instances!P876)-MIN(Instances!P876:Instances!P876))</f>
        <v>0</v>
      </c>
      <c r="Q876" s="1" cm="1">
        <f t="array" ref="Q876">_xlfn.SWITCH($A$2,"average", AVERAGE(Instances!Q876:Instances!Q876),"median", MEDIAN(Instances!Q876:Instances!Q876),"min", MIN(Instances!Q876:Instances!Q876),"max", MAX(Instances!Q876:Instances!Q876),"diff", MAX(Instances!Q876:Instances!Q876)-MIN(Instances!Q876:Instances!Q876))</f>
        <v>0</v>
      </c>
      <c r="R876" s="1" cm="1">
        <f t="array" ref="R876">_xlfn.SWITCH($A$2,"average", AVERAGE(Instances!R876:Instances!R876),"median", MEDIAN(Instances!R876:Instances!R876),"min", MIN(Instances!R876:Instances!R876),"max", MAX(Instances!R876:Instances!R876),"diff", MAX(Instances!R876:Instances!R876)-MIN(Instances!R876:Instances!R876))</f>
        <v>0</v>
      </c>
      <c r="S876" s="1">
        <f>MIN($B876)</f>
        <v>0</v>
      </c>
      <c r="T876" s="1">
        <f>MIN($C876)</f>
        <v>0</v>
      </c>
      <c r="U876" s="1">
        <f>MIN($D876)</f>
        <v>0</v>
      </c>
      <c r="V876" s="1">
        <f>MIN($E876)</f>
        <v>0</v>
      </c>
      <c r="W876" s="1">
        <f>MIN($F876)</f>
        <v>0</v>
      </c>
      <c r="X876" s="1">
        <f>MIN($G876)</f>
        <v>0</v>
      </c>
      <c r="Y876" s="1">
        <f>MIN($H876)</f>
        <v>0</v>
      </c>
      <c r="Z876" s="1">
        <f>MIN($I876)</f>
        <v>0</v>
      </c>
      <c r="AA876" s="1">
        <f>MIN($J876)</f>
        <v>0</v>
      </c>
      <c r="AB876" s="1">
        <f>MIN($K876)</f>
        <v>0</v>
      </c>
      <c r="AC876" s="1">
        <f>MIN($M876)</f>
        <v>0</v>
      </c>
      <c r="AD876" s="1">
        <f>MIN($N876)</f>
        <v>0</v>
      </c>
      <c r="AE876" s="1">
        <f>MIN($P876)</f>
        <v>0</v>
      </c>
      <c r="AF876" s="1">
        <f>MIN($Q876)</f>
        <v>0</v>
      </c>
      <c r="AG876" s="1">
        <f>MIN($R876)</f>
        <v>0</v>
      </c>
      <c r="AH876" s="1">
        <f>MEDIAN($B876)</f>
        <v>0</v>
      </c>
      <c r="AI876" s="1">
        <f>MEDIAN($C876)</f>
        <v>0</v>
      </c>
      <c r="AJ876" s="1">
        <f>MEDIAN($D876)</f>
        <v>0</v>
      </c>
      <c r="AK876" s="1">
        <f>MEDIAN($E876)</f>
        <v>0</v>
      </c>
      <c r="AL876" s="1">
        <f>MEDIAN($F876)</f>
        <v>0</v>
      </c>
      <c r="AM876" s="1">
        <f>MEDIAN($G876)</f>
        <v>0</v>
      </c>
      <c r="AN876" s="1">
        <f>MEDIAN($H876)</f>
        <v>0</v>
      </c>
      <c r="AO876" s="1">
        <f>MEDIAN($I876)</f>
        <v>0</v>
      </c>
      <c r="AP876" s="1">
        <f>MEDIAN($J876)</f>
        <v>0</v>
      </c>
      <c r="AQ876" s="1">
        <f>MEDIAN($K876)</f>
        <v>0</v>
      </c>
      <c r="AR876" s="1">
        <f>MEDIAN($M876)</f>
        <v>0</v>
      </c>
      <c r="AS876" s="1">
        <f>MEDIAN($N876)</f>
        <v>0</v>
      </c>
      <c r="AT876" s="1">
        <f>MEDIAN($P876)</f>
        <v>0</v>
      </c>
      <c r="AU876" s="1">
        <f>MEDIAN($Q876)</f>
        <v>0</v>
      </c>
      <c r="AV876" s="1">
        <f>MEDIAN($R876)</f>
        <v>0</v>
      </c>
      <c r="AW876" s="1">
        <f>MAX($B876)</f>
        <v>0</v>
      </c>
      <c r="AX876" s="1">
        <f>MAX($C876)</f>
        <v>0</v>
      </c>
      <c r="AY876" s="1">
        <f>MAX($D876)</f>
        <v>0</v>
      </c>
      <c r="AZ876" s="1">
        <f>MAX($E876)</f>
        <v>0</v>
      </c>
      <c r="BA876" s="1">
        <f>MAX($F876)</f>
        <v>0</v>
      </c>
      <c r="BB876" s="1">
        <f>MAX($G876)</f>
        <v>0</v>
      </c>
      <c r="BC876" s="1">
        <f>MAX($H876)</f>
        <v>0</v>
      </c>
      <c r="BD876" s="1">
        <f>MAX($I876)</f>
        <v>0</v>
      </c>
      <c r="BE876" s="1">
        <f>MAX($J876)</f>
        <v>0</v>
      </c>
      <c r="BF876" s="1">
        <f>MAX($K876)</f>
        <v>0</v>
      </c>
      <c r="BG876" s="1">
        <f>MAX($M876)</f>
        <v>0</v>
      </c>
      <c r="BH876" s="1">
        <f>MAX($N876)</f>
        <v>0</v>
      </c>
      <c r="BI876" s="1">
        <f>MAX($P876)</f>
        <v>0</v>
      </c>
      <c r="BJ876" s="1">
        <f>MAX($Q876)</f>
        <v>0</v>
      </c>
      <c r="BK876" s="1">
        <f>MAX($R876)</f>
        <v>0</v>
      </c>
    </row>
    <row r="877" spans="1:63">
      <c r="A877" s="1" t="s">
        <v>391</v>
      </c>
      <c r="B877" s="1" cm="1">
        <f t="array" ref="B877">_xlfn.SWITCH($A$2,"average", AVERAGE(Instances!B877:Instances!B877),"median", MEDIAN(Instances!B877:Instances!B877),"min", MIN(Instances!B877:Instances!B877),"max", MAX(Instances!B877:Instances!B877),"diff", MAX(Instances!B877:Instances!B877)-MIN(Instances!B877:Instances!B877))</f>
        <v>0</v>
      </c>
      <c r="C877" s="1" cm="1">
        <f t="array" ref="C877">_xlfn.SWITCH($A$2,"average", AVERAGE(Instances!C877:Instances!C877),"median", MEDIAN(Instances!C877:Instances!C877),"min", MIN(Instances!C877:Instances!C877),"max", MAX(Instances!C877:Instances!C877),"diff", MAX(Instances!C877:Instances!C877)-MIN(Instances!C877:Instances!C877))</f>
        <v>0</v>
      </c>
      <c r="D877" s="1" cm="1">
        <f t="array" ref="D877">_xlfn.SWITCH($A$2,"average", AVERAGE(Instances!D877:Instances!D877),"median", MEDIAN(Instances!D877:Instances!D877),"min", MIN(Instances!D877:Instances!D877),"max", MAX(Instances!D877:Instances!D877),"diff", MAX(Instances!D877:Instances!D877)-MIN(Instances!D877:Instances!D877))</f>
        <v>0</v>
      </c>
      <c r="E877" s="1" cm="1">
        <f t="array" ref="E877">_xlfn.SWITCH($A$2,"average", AVERAGE(Instances!E877:Instances!E877),"median", MEDIAN(Instances!E877:Instances!E877),"min", MIN(Instances!E877:Instances!E877),"max", MAX(Instances!E877:Instances!E877),"diff", MAX(Instances!E877:Instances!E877)-MIN(Instances!E877:Instances!E877))</f>
        <v>0</v>
      </c>
      <c r="F877" s="1" cm="1">
        <f t="array" ref="F877">_xlfn.SWITCH($A$2,"average", AVERAGE(Instances!F877:Instances!F877),"median", MEDIAN(Instances!F877:Instances!F877),"min", MIN(Instances!F877:Instances!F877),"max", MAX(Instances!F877:Instances!F877),"diff", MAX(Instances!F877:Instances!F877)-MIN(Instances!F877:Instances!F877))</f>
        <v>0</v>
      </c>
      <c r="G877" s="1" cm="1">
        <f t="array" ref="G877">_xlfn.SWITCH($A$2,"average", AVERAGE(Instances!G877:Instances!G877),"median", MEDIAN(Instances!G877:Instances!G877),"min", MIN(Instances!G877:Instances!G877),"max", MAX(Instances!G877:Instances!G877),"diff", MAX(Instances!G877:Instances!G877)-MIN(Instances!G877:Instances!G877))</f>
        <v>0</v>
      </c>
      <c r="H877" s="1" cm="1">
        <f t="array" ref="H877">_xlfn.SWITCH($A$2,"average", AVERAGE(Instances!H877:Instances!H877),"median", MEDIAN(Instances!H877:Instances!H877),"min", MIN(Instances!H877:Instances!H877),"max", MAX(Instances!H877:Instances!H877),"diff", MAX(Instances!H877:Instances!H877)-MIN(Instances!H877:Instances!H877))</f>
        <v>0</v>
      </c>
      <c r="I877" s="1" cm="1">
        <f t="array" ref="I877">_xlfn.SWITCH($A$2,"average", AVERAGE(Instances!I877:Instances!I877),"median", MEDIAN(Instances!I877:Instances!I877),"min", MIN(Instances!I877:Instances!I877),"max", MAX(Instances!I877:Instances!I877),"diff", MAX(Instances!I877:Instances!I877)-MIN(Instances!I877:Instances!I877))</f>
        <v>0</v>
      </c>
      <c r="J877" s="1" cm="1">
        <f t="array" ref="J877">_xlfn.SWITCH($A$2,"average", AVERAGE(Instances!J877:Instances!J877),"median", MEDIAN(Instances!J877:Instances!J877),"min", MIN(Instances!J877:Instances!J877),"max", MAX(Instances!J877:Instances!J877),"diff", MAX(Instances!J877:Instances!J877)-MIN(Instances!J877:Instances!J877))</f>
        <v>0</v>
      </c>
      <c r="K877" s="1" cm="1">
        <f t="array" ref="K877">_xlfn.SWITCH($A$2,"average", AVERAGE(Instances!K877:Instances!K877),"median", MEDIAN(Instances!K877:Instances!K877),"min", MIN(Instances!K877:Instances!K877),"max", MAX(Instances!K877:Instances!K877),"diff", MAX(Instances!K877:Instances!K877)-MIN(Instances!K877:Instances!K877))</f>
        <v>0</v>
      </c>
      <c r="L877" s="1"/>
      <c r="M877" s="1" cm="1">
        <f t="array" ref="M877">_xlfn.SWITCH($A$2,"average", AVERAGE(Instances!M877:Instances!M877),"median", MEDIAN(Instances!M877:Instances!M877),"min", MIN(Instances!M877:Instances!M877),"max", MAX(Instances!M877:Instances!M877),"diff", MAX(Instances!M877:Instances!M877)-MIN(Instances!M877:Instances!M877))</f>
        <v>0</v>
      </c>
      <c r="N877" s="1" cm="1">
        <f t="array" ref="N877">_xlfn.SWITCH($A$2,"average", AVERAGE(Instances!N877:Instances!N877),"median", MEDIAN(Instances!N877:Instances!N877),"min", MIN(Instances!N877:Instances!N877),"max", MAX(Instances!N877:Instances!N877),"diff", MAX(Instances!N877:Instances!N877)-MIN(Instances!N877:Instances!N877))</f>
        <v>0</v>
      </c>
      <c r="O877" s="1"/>
      <c r="P877" s="1" cm="1">
        <f t="array" ref="P877">_xlfn.SWITCH($A$2,"average", AVERAGE(Instances!P877:Instances!P877),"median", MEDIAN(Instances!P877:Instances!P877),"min", MIN(Instances!P877:Instances!P877),"max", MAX(Instances!P877:Instances!P877),"diff", MAX(Instances!P877:Instances!P877)-MIN(Instances!P877:Instances!P877))</f>
        <v>0</v>
      </c>
      <c r="Q877" s="1" cm="1">
        <f t="array" ref="Q877">_xlfn.SWITCH($A$2,"average", AVERAGE(Instances!Q877:Instances!Q877),"median", MEDIAN(Instances!Q877:Instances!Q877),"min", MIN(Instances!Q877:Instances!Q877),"max", MAX(Instances!Q877:Instances!Q877),"diff", MAX(Instances!Q877:Instances!Q877)-MIN(Instances!Q877:Instances!Q877))</f>
        <v>0</v>
      </c>
      <c r="R877" s="1" cm="1">
        <f t="array" ref="R877">_xlfn.SWITCH($A$2,"average", AVERAGE(Instances!R877:Instances!R877),"median", MEDIAN(Instances!R877:Instances!R877),"min", MIN(Instances!R877:Instances!R877),"max", MAX(Instances!R877:Instances!R877),"diff", MAX(Instances!R877:Instances!R877)-MIN(Instances!R877:Instances!R877))</f>
        <v>0</v>
      </c>
      <c r="S877" s="1">
        <f>MIN($B877)</f>
        <v>0</v>
      </c>
      <c r="T877" s="1">
        <f>MIN($C877)</f>
        <v>0</v>
      </c>
      <c r="U877" s="1">
        <f>MIN($D877)</f>
        <v>0</v>
      </c>
      <c r="V877" s="1">
        <f>MIN($E877)</f>
        <v>0</v>
      </c>
      <c r="W877" s="1">
        <f>MIN($F877)</f>
        <v>0</v>
      </c>
      <c r="X877" s="1">
        <f>MIN($G877)</f>
        <v>0</v>
      </c>
      <c r="Y877" s="1">
        <f>MIN($H877)</f>
        <v>0</v>
      </c>
      <c r="Z877" s="1">
        <f>MIN($I877)</f>
        <v>0</v>
      </c>
      <c r="AA877" s="1">
        <f>MIN($J877)</f>
        <v>0</v>
      </c>
      <c r="AB877" s="1">
        <f>MIN($K877)</f>
        <v>0</v>
      </c>
      <c r="AC877" s="1">
        <f>MIN($M877)</f>
        <v>0</v>
      </c>
      <c r="AD877" s="1">
        <f>MIN($N877)</f>
        <v>0</v>
      </c>
      <c r="AE877" s="1">
        <f>MIN($P877)</f>
        <v>0</v>
      </c>
      <c r="AF877" s="1">
        <f>MIN($Q877)</f>
        <v>0</v>
      </c>
      <c r="AG877" s="1">
        <f>MIN($R877)</f>
        <v>0</v>
      </c>
      <c r="AH877" s="1">
        <f>MEDIAN($B877)</f>
        <v>0</v>
      </c>
      <c r="AI877" s="1">
        <f>MEDIAN($C877)</f>
        <v>0</v>
      </c>
      <c r="AJ877" s="1">
        <f>MEDIAN($D877)</f>
        <v>0</v>
      </c>
      <c r="AK877" s="1">
        <f>MEDIAN($E877)</f>
        <v>0</v>
      </c>
      <c r="AL877" s="1">
        <f>MEDIAN($F877)</f>
        <v>0</v>
      </c>
      <c r="AM877" s="1">
        <f>MEDIAN($G877)</f>
        <v>0</v>
      </c>
      <c r="AN877" s="1">
        <f>MEDIAN($H877)</f>
        <v>0</v>
      </c>
      <c r="AO877" s="1">
        <f>MEDIAN($I877)</f>
        <v>0</v>
      </c>
      <c r="AP877" s="1">
        <f>MEDIAN($J877)</f>
        <v>0</v>
      </c>
      <c r="AQ877" s="1">
        <f>MEDIAN($K877)</f>
        <v>0</v>
      </c>
      <c r="AR877" s="1">
        <f>MEDIAN($M877)</f>
        <v>0</v>
      </c>
      <c r="AS877" s="1">
        <f>MEDIAN($N877)</f>
        <v>0</v>
      </c>
      <c r="AT877" s="1">
        <f>MEDIAN($P877)</f>
        <v>0</v>
      </c>
      <c r="AU877" s="1">
        <f>MEDIAN($Q877)</f>
        <v>0</v>
      </c>
      <c r="AV877" s="1">
        <f>MEDIAN($R877)</f>
        <v>0</v>
      </c>
      <c r="AW877" s="1">
        <f>MAX($B877)</f>
        <v>0</v>
      </c>
      <c r="AX877" s="1">
        <f>MAX($C877)</f>
        <v>0</v>
      </c>
      <c r="AY877" s="1">
        <f>MAX($D877)</f>
        <v>0</v>
      </c>
      <c r="AZ877" s="1">
        <f>MAX($E877)</f>
        <v>0</v>
      </c>
      <c r="BA877" s="1">
        <f>MAX($F877)</f>
        <v>0</v>
      </c>
      <c r="BB877" s="1">
        <f>MAX($G877)</f>
        <v>0</v>
      </c>
      <c r="BC877" s="1">
        <f>MAX($H877)</f>
        <v>0</v>
      </c>
      <c r="BD877" s="1">
        <f>MAX($I877)</f>
        <v>0</v>
      </c>
      <c r="BE877" s="1">
        <f>MAX($J877)</f>
        <v>0</v>
      </c>
      <c r="BF877" s="1">
        <f>MAX($K877)</f>
        <v>0</v>
      </c>
      <c r="BG877" s="1">
        <f>MAX($M877)</f>
        <v>0</v>
      </c>
      <c r="BH877" s="1">
        <f>MAX($N877)</f>
        <v>0</v>
      </c>
      <c r="BI877" s="1">
        <f>MAX($P877)</f>
        <v>0</v>
      </c>
      <c r="BJ877" s="1">
        <f>MAX($Q877)</f>
        <v>0</v>
      </c>
      <c r="BK877" s="1">
        <f>MAX($R877)</f>
        <v>0</v>
      </c>
    </row>
    <row r="878" spans="1:63">
      <c r="A878" s="1" t="s">
        <v>392</v>
      </c>
      <c r="B878" s="1" cm="1">
        <f t="array" ref="B878">_xlfn.SWITCH($A$2,"average", AVERAGE(Instances!B878:Instances!B878),"median", MEDIAN(Instances!B878:Instances!B878),"min", MIN(Instances!B878:Instances!B878),"max", MAX(Instances!B878:Instances!B878),"diff", MAX(Instances!B878:Instances!B878)-MIN(Instances!B878:Instances!B878))</f>
        <v>0</v>
      </c>
      <c r="C878" s="1" cm="1">
        <f t="array" ref="C878">_xlfn.SWITCH($A$2,"average", AVERAGE(Instances!C878:Instances!C878),"median", MEDIAN(Instances!C878:Instances!C878),"min", MIN(Instances!C878:Instances!C878),"max", MAX(Instances!C878:Instances!C878),"diff", MAX(Instances!C878:Instances!C878)-MIN(Instances!C878:Instances!C878))</f>
        <v>0</v>
      </c>
      <c r="D878" s="1" cm="1">
        <f t="array" ref="D878">_xlfn.SWITCH($A$2,"average", AVERAGE(Instances!D878:Instances!D878),"median", MEDIAN(Instances!D878:Instances!D878),"min", MIN(Instances!D878:Instances!D878),"max", MAX(Instances!D878:Instances!D878),"diff", MAX(Instances!D878:Instances!D878)-MIN(Instances!D878:Instances!D878))</f>
        <v>0</v>
      </c>
      <c r="E878" s="1" cm="1">
        <f t="array" ref="E878">_xlfn.SWITCH($A$2,"average", AVERAGE(Instances!E878:Instances!E878),"median", MEDIAN(Instances!E878:Instances!E878),"min", MIN(Instances!E878:Instances!E878),"max", MAX(Instances!E878:Instances!E878),"diff", MAX(Instances!E878:Instances!E878)-MIN(Instances!E878:Instances!E878))</f>
        <v>0</v>
      </c>
      <c r="F878" s="1" cm="1">
        <f t="array" ref="F878">_xlfn.SWITCH($A$2,"average", AVERAGE(Instances!F878:Instances!F878),"median", MEDIAN(Instances!F878:Instances!F878),"min", MIN(Instances!F878:Instances!F878),"max", MAX(Instances!F878:Instances!F878),"diff", MAX(Instances!F878:Instances!F878)-MIN(Instances!F878:Instances!F878))</f>
        <v>0</v>
      </c>
      <c r="G878" s="1" cm="1">
        <f t="array" ref="G878">_xlfn.SWITCH($A$2,"average", AVERAGE(Instances!G878:Instances!G878),"median", MEDIAN(Instances!G878:Instances!G878),"min", MIN(Instances!G878:Instances!G878),"max", MAX(Instances!G878:Instances!G878),"diff", MAX(Instances!G878:Instances!G878)-MIN(Instances!G878:Instances!G878))</f>
        <v>0</v>
      </c>
      <c r="H878" s="1" cm="1">
        <f t="array" ref="H878">_xlfn.SWITCH($A$2,"average", AVERAGE(Instances!H878:Instances!H878),"median", MEDIAN(Instances!H878:Instances!H878),"min", MIN(Instances!H878:Instances!H878),"max", MAX(Instances!H878:Instances!H878),"diff", MAX(Instances!H878:Instances!H878)-MIN(Instances!H878:Instances!H878))</f>
        <v>0</v>
      </c>
      <c r="I878" s="1" cm="1">
        <f t="array" ref="I878">_xlfn.SWITCH($A$2,"average", AVERAGE(Instances!I878:Instances!I878),"median", MEDIAN(Instances!I878:Instances!I878),"min", MIN(Instances!I878:Instances!I878),"max", MAX(Instances!I878:Instances!I878),"diff", MAX(Instances!I878:Instances!I878)-MIN(Instances!I878:Instances!I878))</f>
        <v>0</v>
      </c>
      <c r="J878" s="1" cm="1">
        <f t="array" ref="J878">_xlfn.SWITCH($A$2,"average", AVERAGE(Instances!J878:Instances!J878),"median", MEDIAN(Instances!J878:Instances!J878),"min", MIN(Instances!J878:Instances!J878),"max", MAX(Instances!J878:Instances!J878),"diff", MAX(Instances!J878:Instances!J878)-MIN(Instances!J878:Instances!J878))</f>
        <v>0</v>
      </c>
      <c r="K878" s="1" cm="1">
        <f t="array" ref="K878">_xlfn.SWITCH($A$2,"average", AVERAGE(Instances!K878:Instances!K878),"median", MEDIAN(Instances!K878:Instances!K878),"min", MIN(Instances!K878:Instances!K878),"max", MAX(Instances!K878:Instances!K878),"diff", MAX(Instances!K878:Instances!K878)-MIN(Instances!K878:Instances!K878))</f>
        <v>0</v>
      </c>
      <c r="L878" s="1"/>
      <c r="M878" s="1" cm="1">
        <f t="array" ref="M878">_xlfn.SWITCH($A$2,"average", AVERAGE(Instances!M878:Instances!M878),"median", MEDIAN(Instances!M878:Instances!M878),"min", MIN(Instances!M878:Instances!M878),"max", MAX(Instances!M878:Instances!M878),"diff", MAX(Instances!M878:Instances!M878)-MIN(Instances!M878:Instances!M878))</f>
        <v>0</v>
      </c>
      <c r="N878" s="1" cm="1">
        <f t="array" ref="N878">_xlfn.SWITCH($A$2,"average", AVERAGE(Instances!N878:Instances!N878),"median", MEDIAN(Instances!N878:Instances!N878),"min", MIN(Instances!N878:Instances!N878),"max", MAX(Instances!N878:Instances!N878),"diff", MAX(Instances!N878:Instances!N878)-MIN(Instances!N878:Instances!N878))</f>
        <v>0</v>
      </c>
      <c r="O878" s="1"/>
      <c r="P878" s="1" cm="1">
        <f t="array" ref="P878">_xlfn.SWITCH($A$2,"average", AVERAGE(Instances!P878:Instances!P878),"median", MEDIAN(Instances!P878:Instances!P878),"min", MIN(Instances!P878:Instances!P878),"max", MAX(Instances!P878:Instances!P878),"diff", MAX(Instances!P878:Instances!P878)-MIN(Instances!P878:Instances!P878))</f>
        <v>0</v>
      </c>
      <c r="Q878" s="1" cm="1">
        <f t="array" ref="Q878">_xlfn.SWITCH($A$2,"average", AVERAGE(Instances!Q878:Instances!Q878),"median", MEDIAN(Instances!Q878:Instances!Q878),"min", MIN(Instances!Q878:Instances!Q878),"max", MAX(Instances!Q878:Instances!Q878),"diff", MAX(Instances!Q878:Instances!Q878)-MIN(Instances!Q878:Instances!Q878))</f>
        <v>0</v>
      </c>
      <c r="R878" s="1" cm="1">
        <f t="array" ref="R878">_xlfn.SWITCH($A$2,"average", AVERAGE(Instances!R878:Instances!R878),"median", MEDIAN(Instances!R878:Instances!R878),"min", MIN(Instances!R878:Instances!R878),"max", MAX(Instances!R878:Instances!R878),"diff", MAX(Instances!R878:Instances!R878)-MIN(Instances!R878:Instances!R878))</f>
        <v>0</v>
      </c>
      <c r="S878" s="1">
        <f>MIN($B878)</f>
        <v>0</v>
      </c>
      <c r="T878" s="1">
        <f>MIN($C878)</f>
        <v>0</v>
      </c>
      <c r="U878" s="1">
        <f>MIN($D878)</f>
        <v>0</v>
      </c>
      <c r="V878" s="1">
        <f>MIN($E878)</f>
        <v>0</v>
      </c>
      <c r="W878" s="1">
        <f>MIN($F878)</f>
        <v>0</v>
      </c>
      <c r="X878" s="1">
        <f>MIN($G878)</f>
        <v>0</v>
      </c>
      <c r="Y878" s="1">
        <f>MIN($H878)</f>
        <v>0</v>
      </c>
      <c r="Z878" s="1">
        <f>MIN($I878)</f>
        <v>0</v>
      </c>
      <c r="AA878" s="1">
        <f>MIN($J878)</f>
        <v>0</v>
      </c>
      <c r="AB878" s="1">
        <f>MIN($K878)</f>
        <v>0</v>
      </c>
      <c r="AC878" s="1">
        <f>MIN($M878)</f>
        <v>0</v>
      </c>
      <c r="AD878" s="1">
        <f>MIN($N878)</f>
        <v>0</v>
      </c>
      <c r="AE878" s="1">
        <f>MIN($P878)</f>
        <v>0</v>
      </c>
      <c r="AF878" s="1">
        <f>MIN($Q878)</f>
        <v>0</v>
      </c>
      <c r="AG878" s="1">
        <f>MIN($R878)</f>
        <v>0</v>
      </c>
      <c r="AH878" s="1">
        <f>MEDIAN($B878)</f>
        <v>0</v>
      </c>
      <c r="AI878" s="1">
        <f>MEDIAN($C878)</f>
        <v>0</v>
      </c>
      <c r="AJ878" s="1">
        <f>MEDIAN($D878)</f>
        <v>0</v>
      </c>
      <c r="AK878" s="1">
        <f>MEDIAN($E878)</f>
        <v>0</v>
      </c>
      <c r="AL878" s="1">
        <f>MEDIAN($F878)</f>
        <v>0</v>
      </c>
      <c r="AM878" s="1">
        <f>MEDIAN($G878)</f>
        <v>0</v>
      </c>
      <c r="AN878" s="1">
        <f>MEDIAN($H878)</f>
        <v>0</v>
      </c>
      <c r="AO878" s="1">
        <f>MEDIAN($I878)</f>
        <v>0</v>
      </c>
      <c r="AP878" s="1">
        <f>MEDIAN($J878)</f>
        <v>0</v>
      </c>
      <c r="AQ878" s="1">
        <f>MEDIAN($K878)</f>
        <v>0</v>
      </c>
      <c r="AR878" s="1">
        <f>MEDIAN($M878)</f>
        <v>0</v>
      </c>
      <c r="AS878" s="1">
        <f>MEDIAN($N878)</f>
        <v>0</v>
      </c>
      <c r="AT878" s="1">
        <f>MEDIAN($P878)</f>
        <v>0</v>
      </c>
      <c r="AU878" s="1">
        <f>MEDIAN($Q878)</f>
        <v>0</v>
      </c>
      <c r="AV878" s="1">
        <f>MEDIAN($R878)</f>
        <v>0</v>
      </c>
      <c r="AW878" s="1">
        <f>MAX($B878)</f>
        <v>0</v>
      </c>
      <c r="AX878" s="1">
        <f>MAX($C878)</f>
        <v>0</v>
      </c>
      <c r="AY878" s="1">
        <f>MAX($D878)</f>
        <v>0</v>
      </c>
      <c r="AZ878" s="1">
        <f>MAX($E878)</f>
        <v>0</v>
      </c>
      <c r="BA878" s="1">
        <f>MAX($F878)</f>
        <v>0</v>
      </c>
      <c r="BB878" s="1">
        <f>MAX($G878)</f>
        <v>0</v>
      </c>
      <c r="BC878" s="1">
        <f>MAX($H878)</f>
        <v>0</v>
      </c>
      <c r="BD878" s="1">
        <f>MAX($I878)</f>
        <v>0</v>
      </c>
      <c r="BE878" s="1">
        <f>MAX($J878)</f>
        <v>0</v>
      </c>
      <c r="BF878" s="1">
        <f>MAX($K878)</f>
        <v>0</v>
      </c>
      <c r="BG878" s="1">
        <f>MAX($M878)</f>
        <v>0</v>
      </c>
      <c r="BH878" s="1">
        <f>MAX($N878)</f>
        <v>0</v>
      </c>
      <c r="BI878" s="1">
        <f>MAX($P878)</f>
        <v>0</v>
      </c>
      <c r="BJ878" s="1">
        <f>MAX($Q878)</f>
        <v>0</v>
      </c>
      <c r="BK878" s="1">
        <f>MAX($R878)</f>
        <v>0</v>
      </c>
    </row>
    <row r="879" spans="1:63">
      <c r="A879" s="1" t="s">
        <v>393</v>
      </c>
      <c r="B879" s="1" cm="1">
        <f t="array" ref="B879">_xlfn.SWITCH($A$2,"average", AVERAGE(Instances!B879:Instances!B879),"median", MEDIAN(Instances!B879:Instances!B879),"min", MIN(Instances!B879:Instances!B879),"max", MAX(Instances!B879:Instances!B879),"diff", MAX(Instances!B879:Instances!B879)-MIN(Instances!B879:Instances!B879))</f>
        <v>0</v>
      </c>
      <c r="C879" s="1" cm="1">
        <f t="array" ref="C879">_xlfn.SWITCH($A$2,"average", AVERAGE(Instances!C879:Instances!C879),"median", MEDIAN(Instances!C879:Instances!C879),"min", MIN(Instances!C879:Instances!C879),"max", MAX(Instances!C879:Instances!C879),"diff", MAX(Instances!C879:Instances!C879)-MIN(Instances!C879:Instances!C879))</f>
        <v>0</v>
      </c>
      <c r="D879" s="1" cm="1">
        <f t="array" ref="D879">_xlfn.SWITCH($A$2,"average", AVERAGE(Instances!D879:Instances!D879),"median", MEDIAN(Instances!D879:Instances!D879),"min", MIN(Instances!D879:Instances!D879),"max", MAX(Instances!D879:Instances!D879),"diff", MAX(Instances!D879:Instances!D879)-MIN(Instances!D879:Instances!D879))</f>
        <v>0</v>
      </c>
      <c r="E879" s="1" cm="1">
        <f t="array" ref="E879">_xlfn.SWITCH($A$2,"average", AVERAGE(Instances!E879:Instances!E879),"median", MEDIAN(Instances!E879:Instances!E879),"min", MIN(Instances!E879:Instances!E879),"max", MAX(Instances!E879:Instances!E879),"diff", MAX(Instances!E879:Instances!E879)-MIN(Instances!E879:Instances!E879))</f>
        <v>0</v>
      </c>
      <c r="F879" s="1" cm="1">
        <f t="array" ref="F879">_xlfn.SWITCH($A$2,"average", AVERAGE(Instances!F879:Instances!F879),"median", MEDIAN(Instances!F879:Instances!F879),"min", MIN(Instances!F879:Instances!F879),"max", MAX(Instances!F879:Instances!F879),"diff", MAX(Instances!F879:Instances!F879)-MIN(Instances!F879:Instances!F879))</f>
        <v>0</v>
      </c>
      <c r="G879" s="1" cm="1">
        <f t="array" ref="G879">_xlfn.SWITCH($A$2,"average", AVERAGE(Instances!G879:Instances!G879),"median", MEDIAN(Instances!G879:Instances!G879),"min", MIN(Instances!G879:Instances!G879),"max", MAX(Instances!G879:Instances!G879),"diff", MAX(Instances!G879:Instances!G879)-MIN(Instances!G879:Instances!G879))</f>
        <v>0</v>
      </c>
      <c r="H879" s="1" cm="1">
        <f t="array" ref="H879">_xlfn.SWITCH($A$2,"average", AVERAGE(Instances!H879:Instances!H879),"median", MEDIAN(Instances!H879:Instances!H879),"min", MIN(Instances!H879:Instances!H879),"max", MAX(Instances!H879:Instances!H879),"diff", MAX(Instances!H879:Instances!H879)-MIN(Instances!H879:Instances!H879))</f>
        <v>0</v>
      </c>
      <c r="I879" s="1" cm="1">
        <f t="array" ref="I879">_xlfn.SWITCH($A$2,"average", AVERAGE(Instances!I879:Instances!I879),"median", MEDIAN(Instances!I879:Instances!I879),"min", MIN(Instances!I879:Instances!I879),"max", MAX(Instances!I879:Instances!I879),"diff", MAX(Instances!I879:Instances!I879)-MIN(Instances!I879:Instances!I879))</f>
        <v>0</v>
      </c>
      <c r="J879" s="1" cm="1">
        <f t="array" ref="J879">_xlfn.SWITCH($A$2,"average", AVERAGE(Instances!J879:Instances!J879),"median", MEDIAN(Instances!J879:Instances!J879),"min", MIN(Instances!J879:Instances!J879),"max", MAX(Instances!J879:Instances!J879),"diff", MAX(Instances!J879:Instances!J879)-MIN(Instances!J879:Instances!J879))</f>
        <v>0</v>
      </c>
      <c r="K879" s="1" cm="1">
        <f t="array" ref="K879">_xlfn.SWITCH($A$2,"average", AVERAGE(Instances!K879:Instances!K879),"median", MEDIAN(Instances!K879:Instances!K879),"min", MIN(Instances!K879:Instances!K879),"max", MAX(Instances!K879:Instances!K879),"diff", MAX(Instances!K879:Instances!K879)-MIN(Instances!K879:Instances!K879))</f>
        <v>0</v>
      </c>
      <c r="L879" s="1"/>
      <c r="M879" s="1" cm="1">
        <f t="array" ref="M879">_xlfn.SWITCH($A$2,"average", AVERAGE(Instances!M879:Instances!M879),"median", MEDIAN(Instances!M879:Instances!M879),"min", MIN(Instances!M879:Instances!M879),"max", MAX(Instances!M879:Instances!M879),"diff", MAX(Instances!M879:Instances!M879)-MIN(Instances!M879:Instances!M879))</f>
        <v>0</v>
      </c>
      <c r="N879" s="1" cm="1">
        <f t="array" ref="N879">_xlfn.SWITCH($A$2,"average", AVERAGE(Instances!N879:Instances!N879),"median", MEDIAN(Instances!N879:Instances!N879),"min", MIN(Instances!N879:Instances!N879),"max", MAX(Instances!N879:Instances!N879),"diff", MAX(Instances!N879:Instances!N879)-MIN(Instances!N879:Instances!N879))</f>
        <v>0</v>
      </c>
      <c r="O879" s="1"/>
      <c r="P879" s="1" cm="1">
        <f t="array" ref="P879">_xlfn.SWITCH($A$2,"average", AVERAGE(Instances!P879:Instances!P879),"median", MEDIAN(Instances!P879:Instances!P879),"min", MIN(Instances!P879:Instances!P879),"max", MAX(Instances!P879:Instances!P879),"diff", MAX(Instances!P879:Instances!P879)-MIN(Instances!P879:Instances!P879))</f>
        <v>0</v>
      </c>
      <c r="Q879" s="1" cm="1">
        <f t="array" ref="Q879">_xlfn.SWITCH($A$2,"average", AVERAGE(Instances!Q879:Instances!Q879),"median", MEDIAN(Instances!Q879:Instances!Q879),"min", MIN(Instances!Q879:Instances!Q879),"max", MAX(Instances!Q879:Instances!Q879),"diff", MAX(Instances!Q879:Instances!Q879)-MIN(Instances!Q879:Instances!Q879))</f>
        <v>0</v>
      </c>
      <c r="R879" s="1" cm="1">
        <f t="array" ref="R879">_xlfn.SWITCH($A$2,"average", AVERAGE(Instances!R879:Instances!R879),"median", MEDIAN(Instances!R879:Instances!R879),"min", MIN(Instances!R879:Instances!R879),"max", MAX(Instances!R879:Instances!R879),"diff", MAX(Instances!R879:Instances!R879)-MIN(Instances!R879:Instances!R879))</f>
        <v>0</v>
      </c>
      <c r="S879" s="1">
        <f>MIN($B879)</f>
        <v>0</v>
      </c>
      <c r="T879" s="1">
        <f>MIN($C879)</f>
        <v>0</v>
      </c>
      <c r="U879" s="1">
        <f>MIN($D879)</f>
        <v>0</v>
      </c>
      <c r="V879" s="1">
        <f>MIN($E879)</f>
        <v>0</v>
      </c>
      <c r="W879" s="1">
        <f>MIN($F879)</f>
        <v>0</v>
      </c>
      <c r="X879" s="1">
        <f>MIN($G879)</f>
        <v>0</v>
      </c>
      <c r="Y879" s="1">
        <f>MIN($H879)</f>
        <v>0</v>
      </c>
      <c r="Z879" s="1">
        <f>MIN($I879)</f>
        <v>0</v>
      </c>
      <c r="AA879" s="1">
        <f>MIN($J879)</f>
        <v>0</v>
      </c>
      <c r="AB879" s="1">
        <f>MIN($K879)</f>
        <v>0</v>
      </c>
      <c r="AC879" s="1">
        <f>MIN($M879)</f>
        <v>0</v>
      </c>
      <c r="AD879" s="1">
        <f>MIN($N879)</f>
        <v>0</v>
      </c>
      <c r="AE879" s="1">
        <f>MIN($P879)</f>
        <v>0</v>
      </c>
      <c r="AF879" s="1">
        <f>MIN($Q879)</f>
        <v>0</v>
      </c>
      <c r="AG879" s="1">
        <f>MIN($R879)</f>
        <v>0</v>
      </c>
      <c r="AH879" s="1">
        <f>MEDIAN($B879)</f>
        <v>0</v>
      </c>
      <c r="AI879" s="1">
        <f>MEDIAN($C879)</f>
        <v>0</v>
      </c>
      <c r="AJ879" s="1">
        <f>MEDIAN($D879)</f>
        <v>0</v>
      </c>
      <c r="AK879" s="1">
        <f>MEDIAN($E879)</f>
        <v>0</v>
      </c>
      <c r="AL879" s="1">
        <f>MEDIAN($F879)</f>
        <v>0</v>
      </c>
      <c r="AM879" s="1">
        <f>MEDIAN($G879)</f>
        <v>0</v>
      </c>
      <c r="AN879" s="1">
        <f>MEDIAN($H879)</f>
        <v>0</v>
      </c>
      <c r="AO879" s="1">
        <f>MEDIAN($I879)</f>
        <v>0</v>
      </c>
      <c r="AP879" s="1">
        <f>MEDIAN($J879)</f>
        <v>0</v>
      </c>
      <c r="AQ879" s="1">
        <f>MEDIAN($K879)</f>
        <v>0</v>
      </c>
      <c r="AR879" s="1">
        <f>MEDIAN($M879)</f>
        <v>0</v>
      </c>
      <c r="AS879" s="1">
        <f>MEDIAN($N879)</f>
        <v>0</v>
      </c>
      <c r="AT879" s="1">
        <f>MEDIAN($P879)</f>
        <v>0</v>
      </c>
      <c r="AU879" s="1">
        <f>MEDIAN($Q879)</f>
        <v>0</v>
      </c>
      <c r="AV879" s="1">
        <f>MEDIAN($R879)</f>
        <v>0</v>
      </c>
      <c r="AW879" s="1">
        <f>MAX($B879)</f>
        <v>0</v>
      </c>
      <c r="AX879" s="1">
        <f>MAX($C879)</f>
        <v>0</v>
      </c>
      <c r="AY879" s="1">
        <f>MAX($D879)</f>
        <v>0</v>
      </c>
      <c r="AZ879" s="1">
        <f>MAX($E879)</f>
        <v>0</v>
      </c>
      <c r="BA879" s="1">
        <f>MAX($F879)</f>
        <v>0</v>
      </c>
      <c r="BB879" s="1">
        <f>MAX($G879)</f>
        <v>0</v>
      </c>
      <c r="BC879" s="1">
        <f>MAX($H879)</f>
        <v>0</v>
      </c>
      <c r="BD879" s="1">
        <f>MAX($I879)</f>
        <v>0</v>
      </c>
      <c r="BE879" s="1">
        <f>MAX($J879)</f>
        <v>0</v>
      </c>
      <c r="BF879" s="1">
        <f>MAX($K879)</f>
        <v>0</v>
      </c>
      <c r="BG879" s="1">
        <f>MAX($M879)</f>
        <v>0</v>
      </c>
      <c r="BH879" s="1">
        <f>MAX($N879)</f>
        <v>0</v>
      </c>
      <c r="BI879" s="1">
        <f>MAX($P879)</f>
        <v>0</v>
      </c>
      <c r="BJ879" s="1">
        <f>MAX($Q879)</f>
        <v>0</v>
      </c>
      <c r="BK879" s="1">
        <f>MAX($R879)</f>
        <v>0</v>
      </c>
    </row>
    <row r="880" spans="1:63">
      <c r="A880" s="1" t="s">
        <v>394</v>
      </c>
      <c r="B880" s="1" cm="1">
        <f t="array" ref="B880">_xlfn.SWITCH($A$2,"average", AVERAGE(Instances!B880:Instances!B880),"median", MEDIAN(Instances!B880:Instances!B880),"min", MIN(Instances!B880:Instances!B880),"max", MAX(Instances!B880:Instances!B880),"diff", MAX(Instances!B880:Instances!B880)-MIN(Instances!B880:Instances!B880))</f>
        <v>0</v>
      </c>
      <c r="C880" s="1" cm="1">
        <f t="array" ref="C880">_xlfn.SWITCH($A$2,"average", AVERAGE(Instances!C880:Instances!C880),"median", MEDIAN(Instances!C880:Instances!C880),"min", MIN(Instances!C880:Instances!C880),"max", MAX(Instances!C880:Instances!C880),"diff", MAX(Instances!C880:Instances!C880)-MIN(Instances!C880:Instances!C880))</f>
        <v>0</v>
      </c>
      <c r="D880" s="1" cm="1">
        <f t="array" ref="D880">_xlfn.SWITCH($A$2,"average", AVERAGE(Instances!D880:Instances!D880),"median", MEDIAN(Instances!D880:Instances!D880),"min", MIN(Instances!D880:Instances!D880),"max", MAX(Instances!D880:Instances!D880),"diff", MAX(Instances!D880:Instances!D880)-MIN(Instances!D880:Instances!D880))</f>
        <v>0</v>
      </c>
      <c r="E880" s="1" cm="1">
        <f t="array" ref="E880">_xlfn.SWITCH($A$2,"average", AVERAGE(Instances!E880:Instances!E880),"median", MEDIAN(Instances!E880:Instances!E880),"min", MIN(Instances!E880:Instances!E880),"max", MAX(Instances!E880:Instances!E880),"diff", MAX(Instances!E880:Instances!E880)-MIN(Instances!E880:Instances!E880))</f>
        <v>0</v>
      </c>
      <c r="F880" s="1" cm="1">
        <f t="array" ref="F880">_xlfn.SWITCH($A$2,"average", AVERAGE(Instances!F880:Instances!F880),"median", MEDIAN(Instances!F880:Instances!F880),"min", MIN(Instances!F880:Instances!F880),"max", MAX(Instances!F880:Instances!F880),"diff", MAX(Instances!F880:Instances!F880)-MIN(Instances!F880:Instances!F880))</f>
        <v>0</v>
      </c>
      <c r="G880" s="1" cm="1">
        <f t="array" ref="G880">_xlfn.SWITCH($A$2,"average", AVERAGE(Instances!G880:Instances!G880),"median", MEDIAN(Instances!G880:Instances!G880),"min", MIN(Instances!G880:Instances!G880),"max", MAX(Instances!G880:Instances!G880),"diff", MAX(Instances!G880:Instances!G880)-MIN(Instances!G880:Instances!G880))</f>
        <v>0</v>
      </c>
      <c r="H880" s="1" cm="1">
        <f t="array" ref="H880">_xlfn.SWITCH($A$2,"average", AVERAGE(Instances!H880:Instances!H880),"median", MEDIAN(Instances!H880:Instances!H880),"min", MIN(Instances!H880:Instances!H880),"max", MAX(Instances!H880:Instances!H880),"diff", MAX(Instances!H880:Instances!H880)-MIN(Instances!H880:Instances!H880))</f>
        <v>0</v>
      </c>
      <c r="I880" s="1" cm="1">
        <f t="array" ref="I880">_xlfn.SWITCH($A$2,"average", AVERAGE(Instances!I880:Instances!I880),"median", MEDIAN(Instances!I880:Instances!I880),"min", MIN(Instances!I880:Instances!I880),"max", MAX(Instances!I880:Instances!I880),"diff", MAX(Instances!I880:Instances!I880)-MIN(Instances!I880:Instances!I880))</f>
        <v>0</v>
      </c>
      <c r="J880" s="1" cm="1">
        <f t="array" ref="J880">_xlfn.SWITCH($A$2,"average", AVERAGE(Instances!J880:Instances!J880),"median", MEDIAN(Instances!J880:Instances!J880),"min", MIN(Instances!J880:Instances!J880),"max", MAX(Instances!J880:Instances!J880),"diff", MAX(Instances!J880:Instances!J880)-MIN(Instances!J880:Instances!J880))</f>
        <v>0</v>
      </c>
      <c r="K880" s="1" cm="1">
        <f t="array" ref="K880">_xlfn.SWITCH($A$2,"average", AVERAGE(Instances!K880:Instances!K880),"median", MEDIAN(Instances!K880:Instances!K880),"min", MIN(Instances!K880:Instances!K880),"max", MAX(Instances!K880:Instances!K880),"diff", MAX(Instances!K880:Instances!K880)-MIN(Instances!K880:Instances!K880))</f>
        <v>0</v>
      </c>
      <c r="L880" s="1"/>
      <c r="M880" s="1" cm="1">
        <f t="array" ref="M880">_xlfn.SWITCH($A$2,"average", AVERAGE(Instances!M880:Instances!M880),"median", MEDIAN(Instances!M880:Instances!M880),"min", MIN(Instances!M880:Instances!M880),"max", MAX(Instances!M880:Instances!M880),"diff", MAX(Instances!M880:Instances!M880)-MIN(Instances!M880:Instances!M880))</f>
        <v>0</v>
      </c>
      <c r="N880" s="1" cm="1">
        <f t="array" ref="N880">_xlfn.SWITCH($A$2,"average", AVERAGE(Instances!N880:Instances!N880),"median", MEDIAN(Instances!N880:Instances!N880),"min", MIN(Instances!N880:Instances!N880),"max", MAX(Instances!N880:Instances!N880),"diff", MAX(Instances!N880:Instances!N880)-MIN(Instances!N880:Instances!N880))</f>
        <v>0</v>
      </c>
      <c r="O880" s="1"/>
      <c r="P880" s="1" cm="1">
        <f t="array" ref="P880">_xlfn.SWITCH($A$2,"average", AVERAGE(Instances!P880:Instances!P880),"median", MEDIAN(Instances!P880:Instances!P880),"min", MIN(Instances!P880:Instances!P880),"max", MAX(Instances!P880:Instances!P880),"diff", MAX(Instances!P880:Instances!P880)-MIN(Instances!P880:Instances!P880))</f>
        <v>0</v>
      </c>
      <c r="Q880" s="1" cm="1">
        <f t="array" ref="Q880">_xlfn.SWITCH($A$2,"average", AVERAGE(Instances!Q880:Instances!Q880),"median", MEDIAN(Instances!Q880:Instances!Q880),"min", MIN(Instances!Q880:Instances!Q880),"max", MAX(Instances!Q880:Instances!Q880),"diff", MAX(Instances!Q880:Instances!Q880)-MIN(Instances!Q880:Instances!Q880))</f>
        <v>0</v>
      </c>
      <c r="R880" s="1" cm="1">
        <f t="array" ref="R880">_xlfn.SWITCH($A$2,"average", AVERAGE(Instances!R880:Instances!R880),"median", MEDIAN(Instances!R880:Instances!R880),"min", MIN(Instances!R880:Instances!R880),"max", MAX(Instances!R880:Instances!R880),"diff", MAX(Instances!R880:Instances!R880)-MIN(Instances!R880:Instances!R880))</f>
        <v>0</v>
      </c>
      <c r="S880" s="1">
        <f>MIN($B880)</f>
        <v>0</v>
      </c>
      <c r="T880" s="1">
        <f>MIN($C880)</f>
        <v>0</v>
      </c>
      <c r="U880" s="1">
        <f>MIN($D880)</f>
        <v>0</v>
      </c>
      <c r="V880" s="1">
        <f>MIN($E880)</f>
        <v>0</v>
      </c>
      <c r="W880" s="1">
        <f>MIN($F880)</f>
        <v>0</v>
      </c>
      <c r="X880" s="1">
        <f>MIN($G880)</f>
        <v>0</v>
      </c>
      <c r="Y880" s="1">
        <f>MIN($H880)</f>
        <v>0</v>
      </c>
      <c r="Z880" s="1">
        <f>MIN($I880)</f>
        <v>0</v>
      </c>
      <c r="AA880" s="1">
        <f>MIN($J880)</f>
        <v>0</v>
      </c>
      <c r="AB880" s="1">
        <f>MIN($K880)</f>
        <v>0</v>
      </c>
      <c r="AC880" s="1">
        <f>MIN($M880)</f>
        <v>0</v>
      </c>
      <c r="AD880" s="1">
        <f>MIN($N880)</f>
        <v>0</v>
      </c>
      <c r="AE880" s="1">
        <f>MIN($P880)</f>
        <v>0</v>
      </c>
      <c r="AF880" s="1">
        <f>MIN($Q880)</f>
        <v>0</v>
      </c>
      <c r="AG880" s="1">
        <f>MIN($R880)</f>
        <v>0</v>
      </c>
      <c r="AH880" s="1">
        <f>MEDIAN($B880)</f>
        <v>0</v>
      </c>
      <c r="AI880" s="1">
        <f>MEDIAN($C880)</f>
        <v>0</v>
      </c>
      <c r="AJ880" s="1">
        <f>MEDIAN($D880)</f>
        <v>0</v>
      </c>
      <c r="AK880" s="1">
        <f>MEDIAN($E880)</f>
        <v>0</v>
      </c>
      <c r="AL880" s="1">
        <f>MEDIAN($F880)</f>
        <v>0</v>
      </c>
      <c r="AM880" s="1">
        <f>MEDIAN($G880)</f>
        <v>0</v>
      </c>
      <c r="AN880" s="1">
        <f>MEDIAN($H880)</f>
        <v>0</v>
      </c>
      <c r="AO880" s="1">
        <f>MEDIAN($I880)</f>
        <v>0</v>
      </c>
      <c r="AP880" s="1">
        <f>MEDIAN($J880)</f>
        <v>0</v>
      </c>
      <c r="AQ880" s="1">
        <f>MEDIAN($K880)</f>
        <v>0</v>
      </c>
      <c r="AR880" s="1">
        <f>MEDIAN($M880)</f>
        <v>0</v>
      </c>
      <c r="AS880" s="1">
        <f>MEDIAN($N880)</f>
        <v>0</v>
      </c>
      <c r="AT880" s="1">
        <f>MEDIAN($P880)</f>
        <v>0</v>
      </c>
      <c r="AU880" s="1">
        <f>MEDIAN($Q880)</f>
        <v>0</v>
      </c>
      <c r="AV880" s="1">
        <f>MEDIAN($R880)</f>
        <v>0</v>
      </c>
      <c r="AW880" s="1">
        <f>MAX($B880)</f>
        <v>0</v>
      </c>
      <c r="AX880" s="1">
        <f>MAX($C880)</f>
        <v>0</v>
      </c>
      <c r="AY880" s="1">
        <f>MAX($D880)</f>
        <v>0</v>
      </c>
      <c r="AZ880" s="1">
        <f>MAX($E880)</f>
        <v>0</v>
      </c>
      <c r="BA880" s="1">
        <f>MAX($F880)</f>
        <v>0</v>
      </c>
      <c r="BB880" s="1">
        <f>MAX($G880)</f>
        <v>0</v>
      </c>
      <c r="BC880" s="1">
        <f>MAX($H880)</f>
        <v>0</v>
      </c>
      <c r="BD880" s="1">
        <f>MAX($I880)</f>
        <v>0</v>
      </c>
      <c r="BE880" s="1">
        <f>MAX($J880)</f>
        <v>0</v>
      </c>
      <c r="BF880" s="1">
        <f>MAX($K880)</f>
        <v>0</v>
      </c>
      <c r="BG880" s="1">
        <f>MAX($M880)</f>
        <v>0</v>
      </c>
      <c r="BH880" s="1">
        <f>MAX($N880)</f>
        <v>0</v>
      </c>
      <c r="BI880" s="1">
        <f>MAX($P880)</f>
        <v>0</v>
      </c>
      <c r="BJ880" s="1">
        <f>MAX($Q880)</f>
        <v>0</v>
      </c>
      <c r="BK880" s="1">
        <f>MAX($R880)</f>
        <v>0</v>
      </c>
    </row>
    <row r="881" spans="1:63">
      <c r="A881" s="1" t="s">
        <v>395</v>
      </c>
      <c r="B881" s="1" cm="1">
        <f t="array" ref="B881">_xlfn.SWITCH($A$2,"average", AVERAGE(Instances!B881:Instances!B881),"median", MEDIAN(Instances!B881:Instances!B881),"min", MIN(Instances!B881:Instances!B881),"max", MAX(Instances!B881:Instances!B881),"diff", MAX(Instances!B881:Instances!B881)-MIN(Instances!B881:Instances!B881))</f>
        <v>0</v>
      </c>
      <c r="C881" s="1" cm="1">
        <f t="array" ref="C881">_xlfn.SWITCH($A$2,"average", AVERAGE(Instances!C881:Instances!C881),"median", MEDIAN(Instances!C881:Instances!C881),"min", MIN(Instances!C881:Instances!C881),"max", MAX(Instances!C881:Instances!C881),"diff", MAX(Instances!C881:Instances!C881)-MIN(Instances!C881:Instances!C881))</f>
        <v>0</v>
      </c>
      <c r="D881" s="1" cm="1">
        <f t="array" ref="D881">_xlfn.SWITCH($A$2,"average", AVERAGE(Instances!D881:Instances!D881),"median", MEDIAN(Instances!D881:Instances!D881),"min", MIN(Instances!D881:Instances!D881),"max", MAX(Instances!D881:Instances!D881),"diff", MAX(Instances!D881:Instances!D881)-MIN(Instances!D881:Instances!D881))</f>
        <v>0</v>
      </c>
      <c r="E881" s="1" cm="1">
        <f t="array" ref="E881">_xlfn.SWITCH($A$2,"average", AVERAGE(Instances!E881:Instances!E881),"median", MEDIAN(Instances!E881:Instances!E881),"min", MIN(Instances!E881:Instances!E881),"max", MAX(Instances!E881:Instances!E881),"diff", MAX(Instances!E881:Instances!E881)-MIN(Instances!E881:Instances!E881))</f>
        <v>0</v>
      </c>
      <c r="F881" s="1" cm="1">
        <f t="array" ref="F881">_xlfn.SWITCH($A$2,"average", AVERAGE(Instances!F881:Instances!F881),"median", MEDIAN(Instances!F881:Instances!F881),"min", MIN(Instances!F881:Instances!F881),"max", MAX(Instances!F881:Instances!F881),"diff", MAX(Instances!F881:Instances!F881)-MIN(Instances!F881:Instances!F881))</f>
        <v>0</v>
      </c>
      <c r="G881" s="1" cm="1">
        <f t="array" ref="G881">_xlfn.SWITCH($A$2,"average", AVERAGE(Instances!G881:Instances!G881),"median", MEDIAN(Instances!G881:Instances!G881),"min", MIN(Instances!G881:Instances!G881),"max", MAX(Instances!G881:Instances!G881),"diff", MAX(Instances!G881:Instances!G881)-MIN(Instances!G881:Instances!G881))</f>
        <v>0</v>
      </c>
      <c r="H881" s="1" cm="1">
        <f t="array" ref="H881">_xlfn.SWITCH($A$2,"average", AVERAGE(Instances!H881:Instances!H881),"median", MEDIAN(Instances!H881:Instances!H881),"min", MIN(Instances!H881:Instances!H881),"max", MAX(Instances!H881:Instances!H881),"diff", MAX(Instances!H881:Instances!H881)-MIN(Instances!H881:Instances!H881))</f>
        <v>0</v>
      </c>
      <c r="I881" s="1" cm="1">
        <f t="array" ref="I881">_xlfn.SWITCH($A$2,"average", AVERAGE(Instances!I881:Instances!I881),"median", MEDIAN(Instances!I881:Instances!I881),"min", MIN(Instances!I881:Instances!I881),"max", MAX(Instances!I881:Instances!I881),"diff", MAX(Instances!I881:Instances!I881)-MIN(Instances!I881:Instances!I881))</f>
        <v>0</v>
      </c>
      <c r="J881" s="1" cm="1">
        <f t="array" ref="J881">_xlfn.SWITCH($A$2,"average", AVERAGE(Instances!J881:Instances!J881),"median", MEDIAN(Instances!J881:Instances!J881),"min", MIN(Instances!J881:Instances!J881),"max", MAX(Instances!J881:Instances!J881),"diff", MAX(Instances!J881:Instances!J881)-MIN(Instances!J881:Instances!J881))</f>
        <v>0</v>
      </c>
      <c r="K881" s="1" cm="1">
        <f t="array" ref="K881">_xlfn.SWITCH($A$2,"average", AVERAGE(Instances!K881:Instances!K881),"median", MEDIAN(Instances!K881:Instances!K881),"min", MIN(Instances!K881:Instances!K881),"max", MAX(Instances!K881:Instances!K881),"diff", MAX(Instances!K881:Instances!K881)-MIN(Instances!K881:Instances!K881))</f>
        <v>0</v>
      </c>
      <c r="L881" s="1"/>
      <c r="M881" s="1" cm="1">
        <f t="array" ref="M881">_xlfn.SWITCH($A$2,"average", AVERAGE(Instances!M881:Instances!M881),"median", MEDIAN(Instances!M881:Instances!M881),"min", MIN(Instances!M881:Instances!M881),"max", MAX(Instances!M881:Instances!M881),"diff", MAX(Instances!M881:Instances!M881)-MIN(Instances!M881:Instances!M881))</f>
        <v>0</v>
      </c>
      <c r="N881" s="1" cm="1">
        <f t="array" ref="N881">_xlfn.SWITCH($A$2,"average", AVERAGE(Instances!N881:Instances!N881),"median", MEDIAN(Instances!N881:Instances!N881),"min", MIN(Instances!N881:Instances!N881),"max", MAX(Instances!N881:Instances!N881),"diff", MAX(Instances!N881:Instances!N881)-MIN(Instances!N881:Instances!N881))</f>
        <v>0</v>
      </c>
      <c r="O881" s="1"/>
      <c r="P881" s="1" cm="1">
        <f t="array" ref="P881">_xlfn.SWITCH($A$2,"average", AVERAGE(Instances!P881:Instances!P881),"median", MEDIAN(Instances!P881:Instances!P881),"min", MIN(Instances!P881:Instances!P881),"max", MAX(Instances!P881:Instances!P881),"diff", MAX(Instances!P881:Instances!P881)-MIN(Instances!P881:Instances!P881))</f>
        <v>0</v>
      </c>
      <c r="Q881" s="1" cm="1">
        <f t="array" ref="Q881">_xlfn.SWITCH($A$2,"average", AVERAGE(Instances!Q881:Instances!Q881),"median", MEDIAN(Instances!Q881:Instances!Q881),"min", MIN(Instances!Q881:Instances!Q881),"max", MAX(Instances!Q881:Instances!Q881),"diff", MAX(Instances!Q881:Instances!Q881)-MIN(Instances!Q881:Instances!Q881))</f>
        <v>0</v>
      </c>
      <c r="R881" s="1" cm="1">
        <f t="array" ref="R881">_xlfn.SWITCH($A$2,"average", AVERAGE(Instances!R881:Instances!R881),"median", MEDIAN(Instances!R881:Instances!R881),"min", MIN(Instances!R881:Instances!R881),"max", MAX(Instances!R881:Instances!R881),"diff", MAX(Instances!R881:Instances!R881)-MIN(Instances!R881:Instances!R881))</f>
        <v>0</v>
      </c>
      <c r="S881" s="1">
        <f>MIN($B881)</f>
        <v>0</v>
      </c>
      <c r="T881" s="1">
        <f>MIN($C881)</f>
        <v>0</v>
      </c>
      <c r="U881" s="1">
        <f>MIN($D881)</f>
        <v>0</v>
      </c>
      <c r="V881" s="1">
        <f>MIN($E881)</f>
        <v>0</v>
      </c>
      <c r="W881" s="1">
        <f>MIN($F881)</f>
        <v>0</v>
      </c>
      <c r="X881" s="1">
        <f>MIN($G881)</f>
        <v>0</v>
      </c>
      <c r="Y881" s="1">
        <f>MIN($H881)</f>
        <v>0</v>
      </c>
      <c r="Z881" s="1">
        <f>MIN($I881)</f>
        <v>0</v>
      </c>
      <c r="AA881" s="1">
        <f>MIN($J881)</f>
        <v>0</v>
      </c>
      <c r="AB881" s="1">
        <f>MIN($K881)</f>
        <v>0</v>
      </c>
      <c r="AC881" s="1">
        <f>MIN($M881)</f>
        <v>0</v>
      </c>
      <c r="AD881" s="1">
        <f>MIN($N881)</f>
        <v>0</v>
      </c>
      <c r="AE881" s="1">
        <f>MIN($P881)</f>
        <v>0</v>
      </c>
      <c r="AF881" s="1">
        <f>MIN($Q881)</f>
        <v>0</v>
      </c>
      <c r="AG881" s="1">
        <f>MIN($R881)</f>
        <v>0</v>
      </c>
      <c r="AH881" s="1">
        <f>MEDIAN($B881)</f>
        <v>0</v>
      </c>
      <c r="AI881" s="1">
        <f>MEDIAN($C881)</f>
        <v>0</v>
      </c>
      <c r="AJ881" s="1">
        <f>MEDIAN($D881)</f>
        <v>0</v>
      </c>
      <c r="AK881" s="1">
        <f>MEDIAN($E881)</f>
        <v>0</v>
      </c>
      <c r="AL881" s="1">
        <f>MEDIAN($F881)</f>
        <v>0</v>
      </c>
      <c r="AM881" s="1">
        <f>MEDIAN($G881)</f>
        <v>0</v>
      </c>
      <c r="AN881" s="1">
        <f>MEDIAN($H881)</f>
        <v>0</v>
      </c>
      <c r="AO881" s="1">
        <f>MEDIAN($I881)</f>
        <v>0</v>
      </c>
      <c r="AP881" s="1">
        <f>MEDIAN($J881)</f>
        <v>0</v>
      </c>
      <c r="AQ881" s="1">
        <f>MEDIAN($K881)</f>
        <v>0</v>
      </c>
      <c r="AR881" s="1">
        <f>MEDIAN($M881)</f>
        <v>0</v>
      </c>
      <c r="AS881" s="1">
        <f>MEDIAN($N881)</f>
        <v>0</v>
      </c>
      <c r="AT881" s="1">
        <f>MEDIAN($P881)</f>
        <v>0</v>
      </c>
      <c r="AU881" s="1">
        <f>MEDIAN($Q881)</f>
        <v>0</v>
      </c>
      <c r="AV881" s="1">
        <f>MEDIAN($R881)</f>
        <v>0</v>
      </c>
      <c r="AW881" s="1">
        <f>MAX($B881)</f>
        <v>0</v>
      </c>
      <c r="AX881" s="1">
        <f>MAX($C881)</f>
        <v>0</v>
      </c>
      <c r="AY881" s="1">
        <f>MAX($D881)</f>
        <v>0</v>
      </c>
      <c r="AZ881" s="1">
        <f>MAX($E881)</f>
        <v>0</v>
      </c>
      <c r="BA881" s="1">
        <f>MAX($F881)</f>
        <v>0</v>
      </c>
      <c r="BB881" s="1">
        <f>MAX($G881)</f>
        <v>0</v>
      </c>
      <c r="BC881" s="1">
        <f>MAX($H881)</f>
        <v>0</v>
      </c>
      <c r="BD881" s="1">
        <f>MAX($I881)</f>
        <v>0</v>
      </c>
      <c r="BE881" s="1">
        <f>MAX($J881)</f>
        <v>0</v>
      </c>
      <c r="BF881" s="1">
        <f>MAX($K881)</f>
        <v>0</v>
      </c>
      <c r="BG881" s="1">
        <f>MAX($M881)</f>
        <v>0</v>
      </c>
      <c r="BH881" s="1">
        <f>MAX($N881)</f>
        <v>0</v>
      </c>
      <c r="BI881" s="1">
        <f>MAX($P881)</f>
        <v>0</v>
      </c>
      <c r="BJ881" s="1">
        <f>MAX($Q881)</f>
        <v>0</v>
      </c>
      <c r="BK881" s="1">
        <f>MAX($R881)</f>
        <v>0</v>
      </c>
    </row>
    <row r="882" spans="1:63">
      <c r="A882" s="1" t="s">
        <v>396</v>
      </c>
      <c r="B882" s="1" cm="1">
        <f t="array" ref="B882">_xlfn.SWITCH($A$2,"average", AVERAGE(Instances!B882:Instances!B882),"median", MEDIAN(Instances!B882:Instances!B882),"min", MIN(Instances!B882:Instances!B882),"max", MAX(Instances!B882:Instances!B882),"diff", MAX(Instances!B882:Instances!B882)-MIN(Instances!B882:Instances!B882))</f>
        <v>0</v>
      </c>
      <c r="C882" s="1" cm="1">
        <f t="array" ref="C882">_xlfn.SWITCH($A$2,"average", AVERAGE(Instances!C882:Instances!C882),"median", MEDIAN(Instances!C882:Instances!C882),"min", MIN(Instances!C882:Instances!C882),"max", MAX(Instances!C882:Instances!C882),"diff", MAX(Instances!C882:Instances!C882)-MIN(Instances!C882:Instances!C882))</f>
        <v>0</v>
      </c>
      <c r="D882" s="1" cm="1">
        <f t="array" ref="D882">_xlfn.SWITCH($A$2,"average", AVERAGE(Instances!D882:Instances!D882),"median", MEDIAN(Instances!D882:Instances!D882),"min", MIN(Instances!D882:Instances!D882),"max", MAX(Instances!D882:Instances!D882),"diff", MAX(Instances!D882:Instances!D882)-MIN(Instances!D882:Instances!D882))</f>
        <v>0</v>
      </c>
      <c r="E882" s="1" cm="1">
        <f t="array" ref="E882">_xlfn.SWITCH($A$2,"average", AVERAGE(Instances!E882:Instances!E882),"median", MEDIAN(Instances!E882:Instances!E882),"min", MIN(Instances!E882:Instances!E882),"max", MAX(Instances!E882:Instances!E882),"diff", MAX(Instances!E882:Instances!E882)-MIN(Instances!E882:Instances!E882))</f>
        <v>0</v>
      </c>
      <c r="F882" s="1" cm="1">
        <f t="array" ref="F882">_xlfn.SWITCH($A$2,"average", AVERAGE(Instances!F882:Instances!F882),"median", MEDIAN(Instances!F882:Instances!F882),"min", MIN(Instances!F882:Instances!F882),"max", MAX(Instances!F882:Instances!F882),"diff", MAX(Instances!F882:Instances!F882)-MIN(Instances!F882:Instances!F882))</f>
        <v>0</v>
      </c>
      <c r="G882" s="1" cm="1">
        <f t="array" ref="G882">_xlfn.SWITCH($A$2,"average", AVERAGE(Instances!G882:Instances!G882),"median", MEDIAN(Instances!G882:Instances!G882),"min", MIN(Instances!G882:Instances!G882),"max", MAX(Instances!G882:Instances!G882),"diff", MAX(Instances!G882:Instances!G882)-MIN(Instances!G882:Instances!G882))</f>
        <v>0</v>
      </c>
      <c r="H882" s="1" cm="1">
        <f t="array" ref="H882">_xlfn.SWITCH($A$2,"average", AVERAGE(Instances!H882:Instances!H882),"median", MEDIAN(Instances!H882:Instances!H882),"min", MIN(Instances!H882:Instances!H882),"max", MAX(Instances!H882:Instances!H882),"diff", MAX(Instances!H882:Instances!H882)-MIN(Instances!H882:Instances!H882))</f>
        <v>0</v>
      </c>
      <c r="I882" s="1" cm="1">
        <f t="array" ref="I882">_xlfn.SWITCH($A$2,"average", AVERAGE(Instances!I882:Instances!I882),"median", MEDIAN(Instances!I882:Instances!I882),"min", MIN(Instances!I882:Instances!I882),"max", MAX(Instances!I882:Instances!I882),"diff", MAX(Instances!I882:Instances!I882)-MIN(Instances!I882:Instances!I882))</f>
        <v>0</v>
      </c>
      <c r="J882" s="1" cm="1">
        <f t="array" ref="J882">_xlfn.SWITCH($A$2,"average", AVERAGE(Instances!J882:Instances!J882),"median", MEDIAN(Instances!J882:Instances!J882),"min", MIN(Instances!J882:Instances!J882),"max", MAX(Instances!J882:Instances!J882),"diff", MAX(Instances!J882:Instances!J882)-MIN(Instances!J882:Instances!J882))</f>
        <v>0</v>
      </c>
      <c r="K882" s="1" cm="1">
        <f t="array" ref="K882">_xlfn.SWITCH($A$2,"average", AVERAGE(Instances!K882:Instances!K882),"median", MEDIAN(Instances!K882:Instances!K882),"min", MIN(Instances!K882:Instances!K882),"max", MAX(Instances!K882:Instances!K882),"diff", MAX(Instances!K882:Instances!K882)-MIN(Instances!K882:Instances!K882))</f>
        <v>0</v>
      </c>
      <c r="L882" s="1"/>
      <c r="M882" s="1" cm="1">
        <f t="array" ref="M882">_xlfn.SWITCH($A$2,"average", AVERAGE(Instances!M882:Instances!M882),"median", MEDIAN(Instances!M882:Instances!M882),"min", MIN(Instances!M882:Instances!M882),"max", MAX(Instances!M882:Instances!M882),"diff", MAX(Instances!M882:Instances!M882)-MIN(Instances!M882:Instances!M882))</f>
        <v>0</v>
      </c>
      <c r="N882" s="1" cm="1">
        <f t="array" ref="N882">_xlfn.SWITCH($A$2,"average", AVERAGE(Instances!N882:Instances!N882),"median", MEDIAN(Instances!N882:Instances!N882),"min", MIN(Instances!N882:Instances!N882),"max", MAX(Instances!N882:Instances!N882),"diff", MAX(Instances!N882:Instances!N882)-MIN(Instances!N882:Instances!N882))</f>
        <v>0</v>
      </c>
      <c r="O882" s="1"/>
      <c r="P882" s="1" cm="1">
        <f t="array" ref="P882">_xlfn.SWITCH($A$2,"average", AVERAGE(Instances!P882:Instances!P882),"median", MEDIAN(Instances!P882:Instances!P882),"min", MIN(Instances!P882:Instances!P882),"max", MAX(Instances!P882:Instances!P882),"diff", MAX(Instances!P882:Instances!P882)-MIN(Instances!P882:Instances!P882))</f>
        <v>0</v>
      </c>
      <c r="Q882" s="1" cm="1">
        <f t="array" ref="Q882">_xlfn.SWITCH($A$2,"average", AVERAGE(Instances!Q882:Instances!Q882),"median", MEDIAN(Instances!Q882:Instances!Q882),"min", MIN(Instances!Q882:Instances!Q882),"max", MAX(Instances!Q882:Instances!Q882),"diff", MAX(Instances!Q882:Instances!Q882)-MIN(Instances!Q882:Instances!Q882))</f>
        <v>0</v>
      </c>
      <c r="R882" s="1" cm="1">
        <f t="array" ref="R882">_xlfn.SWITCH($A$2,"average", AVERAGE(Instances!R882:Instances!R882),"median", MEDIAN(Instances!R882:Instances!R882),"min", MIN(Instances!R882:Instances!R882),"max", MAX(Instances!R882:Instances!R882),"diff", MAX(Instances!R882:Instances!R882)-MIN(Instances!R882:Instances!R882))</f>
        <v>0</v>
      </c>
      <c r="S882" s="1">
        <f>MIN($B882)</f>
        <v>0</v>
      </c>
      <c r="T882" s="1">
        <f>MIN($C882)</f>
        <v>0</v>
      </c>
      <c r="U882" s="1">
        <f>MIN($D882)</f>
        <v>0</v>
      </c>
      <c r="V882" s="1">
        <f>MIN($E882)</f>
        <v>0</v>
      </c>
      <c r="W882" s="1">
        <f>MIN($F882)</f>
        <v>0</v>
      </c>
      <c r="X882" s="1">
        <f>MIN($G882)</f>
        <v>0</v>
      </c>
      <c r="Y882" s="1">
        <f>MIN($H882)</f>
        <v>0</v>
      </c>
      <c r="Z882" s="1">
        <f>MIN($I882)</f>
        <v>0</v>
      </c>
      <c r="AA882" s="1">
        <f>MIN($J882)</f>
        <v>0</v>
      </c>
      <c r="AB882" s="1">
        <f>MIN($K882)</f>
        <v>0</v>
      </c>
      <c r="AC882" s="1">
        <f>MIN($M882)</f>
        <v>0</v>
      </c>
      <c r="AD882" s="1">
        <f>MIN($N882)</f>
        <v>0</v>
      </c>
      <c r="AE882" s="1">
        <f>MIN($P882)</f>
        <v>0</v>
      </c>
      <c r="AF882" s="1">
        <f>MIN($Q882)</f>
        <v>0</v>
      </c>
      <c r="AG882" s="1">
        <f>MIN($R882)</f>
        <v>0</v>
      </c>
      <c r="AH882" s="1">
        <f>MEDIAN($B882)</f>
        <v>0</v>
      </c>
      <c r="AI882" s="1">
        <f>MEDIAN($C882)</f>
        <v>0</v>
      </c>
      <c r="AJ882" s="1">
        <f>MEDIAN($D882)</f>
        <v>0</v>
      </c>
      <c r="AK882" s="1">
        <f>MEDIAN($E882)</f>
        <v>0</v>
      </c>
      <c r="AL882" s="1">
        <f>MEDIAN($F882)</f>
        <v>0</v>
      </c>
      <c r="AM882" s="1">
        <f>MEDIAN($G882)</f>
        <v>0</v>
      </c>
      <c r="AN882" s="1">
        <f>MEDIAN($H882)</f>
        <v>0</v>
      </c>
      <c r="AO882" s="1">
        <f>MEDIAN($I882)</f>
        <v>0</v>
      </c>
      <c r="AP882" s="1">
        <f>MEDIAN($J882)</f>
        <v>0</v>
      </c>
      <c r="AQ882" s="1">
        <f>MEDIAN($K882)</f>
        <v>0</v>
      </c>
      <c r="AR882" s="1">
        <f>MEDIAN($M882)</f>
        <v>0</v>
      </c>
      <c r="AS882" s="1">
        <f>MEDIAN($N882)</f>
        <v>0</v>
      </c>
      <c r="AT882" s="1">
        <f>MEDIAN($P882)</f>
        <v>0</v>
      </c>
      <c r="AU882" s="1">
        <f>MEDIAN($Q882)</f>
        <v>0</v>
      </c>
      <c r="AV882" s="1">
        <f>MEDIAN($R882)</f>
        <v>0</v>
      </c>
      <c r="AW882" s="1">
        <f>MAX($B882)</f>
        <v>0</v>
      </c>
      <c r="AX882" s="1">
        <f>MAX($C882)</f>
        <v>0</v>
      </c>
      <c r="AY882" s="1">
        <f>MAX($D882)</f>
        <v>0</v>
      </c>
      <c r="AZ882" s="1">
        <f>MAX($E882)</f>
        <v>0</v>
      </c>
      <c r="BA882" s="1">
        <f>MAX($F882)</f>
        <v>0</v>
      </c>
      <c r="BB882" s="1">
        <f>MAX($G882)</f>
        <v>0</v>
      </c>
      <c r="BC882" s="1">
        <f>MAX($H882)</f>
        <v>0</v>
      </c>
      <c r="BD882" s="1">
        <f>MAX($I882)</f>
        <v>0</v>
      </c>
      <c r="BE882" s="1">
        <f>MAX($J882)</f>
        <v>0</v>
      </c>
      <c r="BF882" s="1">
        <f>MAX($K882)</f>
        <v>0</v>
      </c>
      <c r="BG882" s="1">
        <f>MAX($M882)</f>
        <v>0</v>
      </c>
      <c r="BH882" s="1">
        <f>MAX($N882)</f>
        <v>0</v>
      </c>
      <c r="BI882" s="1">
        <f>MAX($P882)</f>
        <v>0</v>
      </c>
      <c r="BJ882" s="1">
        <f>MAX($Q882)</f>
        <v>0</v>
      </c>
      <c r="BK882" s="1">
        <f>MAX($R882)</f>
        <v>0</v>
      </c>
    </row>
    <row r="883" spans="1:63">
      <c r="A883" s="1" t="s">
        <v>397</v>
      </c>
      <c r="B883" s="1" cm="1">
        <f t="array" ref="B883">_xlfn.SWITCH($A$2,"average", AVERAGE(Instances!B883:Instances!B883),"median", MEDIAN(Instances!B883:Instances!B883),"min", MIN(Instances!B883:Instances!B883),"max", MAX(Instances!B883:Instances!B883),"diff", MAX(Instances!B883:Instances!B883)-MIN(Instances!B883:Instances!B883))</f>
        <v>0</v>
      </c>
      <c r="C883" s="1" cm="1">
        <f t="array" ref="C883">_xlfn.SWITCH($A$2,"average", AVERAGE(Instances!C883:Instances!C883),"median", MEDIAN(Instances!C883:Instances!C883),"min", MIN(Instances!C883:Instances!C883),"max", MAX(Instances!C883:Instances!C883),"diff", MAX(Instances!C883:Instances!C883)-MIN(Instances!C883:Instances!C883))</f>
        <v>0</v>
      </c>
      <c r="D883" s="1" cm="1">
        <f t="array" ref="D883">_xlfn.SWITCH($A$2,"average", AVERAGE(Instances!D883:Instances!D883),"median", MEDIAN(Instances!D883:Instances!D883),"min", MIN(Instances!D883:Instances!D883),"max", MAX(Instances!D883:Instances!D883),"diff", MAX(Instances!D883:Instances!D883)-MIN(Instances!D883:Instances!D883))</f>
        <v>0</v>
      </c>
      <c r="E883" s="1" cm="1">
        <f t="array" ref="E883">_xlfn.SWITCH($A$2,"average", AVERAGE(Instances!E883:Instances!E883),"median", MEDIAN(Instances!E883:Instances!E883),"min", MIN(Instances!E883:Instances!E883),"max", MAX(Instances!E883:Instances!E883),"diff", MAX(Instances!E883:Instances!E883)-MIN(Instances!E883:Instances!E883))</f>
        <v>0</v>
      </c>
      <c r="F883" s="1" cm="1">
        <f t="array" ref="F883">_xlfn.SWITCH($A$2,"average", AVERAGE(Instances!F883:Instances!F883),"median", MEDIAN(Instances!F883:Instances!F883),"min", MIN(Instances!F883:Instances!F883),"max", MAX(Instances!F883:Instances!F883),"diff", MAX(Instances!F883:Instances!F883)-MIN(Instances!F883:Instances!F883))</f>
        <v>0</v>
      </c>
      <c r="G883" s="1" cm="1">
        <f t="array" ref="G883">_xlfn.SWITCH($A$2,"average", AVERAGE(Instances!G883:Instances!G883),"median", MEDIAN(Instances!G883:Instances!G883),"min", MIN(Instances!G883:Instances!G883),"max", MAX(Instances!G883:Instances!G883),"diff", MAX(Instances!G883:Instances!G883)-MIN(Instances!G883:Instances!G883))</f>
        <v>0</v>
      </c>
      <c r="H883" s="1" cm="1">
        <f t="array" ref="H883">_xlfn.SWITCH($A$2,"average", AVERAGE(Instances!H883:Instances!H883),"median", MEDIAN(Instances!H883:Instances!H883),"min", MIN(Instances!H883:Instances!H883),"max", MAX(Instances!H883:Instances!H883),"diff", MAX(Instances!H883:Instances!H883)-MIN(Instances!H883:Instances!H883))</f>
        <v>0</v>
      </c>
      <c r="I883" s="1" cm="1">
        <f t="array" ref="I883">_xlfn.SWITCH($A$2,"average", AVERAGE(Instances!I883:Instances!I883),"median", MEDIAN(Instances!I883:Instances!I883),"min", MIN(Instances!I883:Instances!I883),"max", MAX(Instances!I883:Instances!I883),"diff", MAX(Instances!I883:Instances!I883)-MIN(Instances!I883:Instances!I883))</f>
        <v>0</v>
      </c>
      <c r="J883" s="1" cm="1">
        <f t="array" ref="J883">_xlfn.SWITCH($A$2,"average", AVERAGE(Instances!J883:Instances!J883),"median", MEDIAN(Instances!J883:Instances!J883),"min", MIN(Instances!J883:Instances!J883),"max", MAX(Instances!J883:Instances!J883),"diff", MAX(Instances!J883:Instances!J883)-MIN(Instances!J883:Instances!J883))</f>
        <v>0</v>
      </c>
      <c r="K883" s="1" cm="1">
        <f t="array" ref="K883">_xlfn.SWITCH($A$2,"average", AVERAGE(Instances!K883:Instances!K883),"median", MEDIAN(Instances!K883:Instances!K883),"min", MIN(Instances!K883:Instances!K883),"max", MAX(Instances!K883:Instances!K883),"diff", MAX(Instances!K883:Instances!K883)-MIN(Instances!K883:Instances!K883))</f>
        <v>0</v>
      </c>
      <c r="L883" s="1"/>
      <c r="M883" s="1" cm="1">
        <f t="array" ref="M883">_xlfn.SWITCH($A$2,"average", AVERAGE(Instances!M883:Instances!M883),"median", MEDIAN(Instances!M883:Instances!M883),"min", MIN(Instances!M883:Instances!M883),"max", MAX(Instances!M883:Instances!M883),"diff", MAX(Instances!M883:Instances!M883)-MIN(Instances!M883:Instances!M883))</f>
        <v>0</v>
      </c>
      <c r="N883" s="1" cm="1">
        <f t="array" ref="N883">_xlfn.SWITCH($A$2,"average", AVERAGE(Instances!N883:Instances!N883),"median", MEDIAN(Instances!N883:Instances!N883),"min", MIN(Instances!N883:Instances!N883),"max", MAX(Instances!N883:Instances!N883),"diff", MAX(Instances!N883:Instances!N883)-MIN(Instances!N883:Instances!N883))</f>
        <v>0</v>
      </c>
      <c r="O883" s="1"/>
      <c r="P883" s="1" cm="1">
        <f t="array" ref="P883">_xlfn.SWITCH($A$2,"average", AVERAGE(Instances!P883:Instances!P883),"median", MEDIAN(Instances!P883:Instances!P883),"min", MIN(Instances!P883:Instances!P883),"max", MAX(Instances!P883:Instances!P883),"diff", MAX(Instances!P883:Instances!P883)-MIN(Instances!P883:Instances!P883))</f>
        <v>0</v>
      </c>
      <c r="Q883" s="1" cm="1">
        <f t="array" ref="Q883">_xlfn.SWITCH($A$2,"average", AVERAGE(Instances!Q883:Instances!Q883),"median", MEDIAN(Instances!Q883:Instances!Q883),"min", MIN(Instances!Q883:Instances!Q883),"max", MAX(Instances!Q883:Instances!Q883),"diff", MAX(Instances!Q883:Instances!Q883)-MIN(Instances!Q883:Instances!Q883))</f>
        <v>0</v>
      </c>
      <c r="R883" s="1" cm="1">
        <f t="array" ref="R883">_xlfn.SWITCH($A$2,"average", AVERAGE(Instances!R883:Instances!R883),"median", MEDIAN(Instances!R883:Instances!R883),"min", MIN(Instances!R883:Instances!R883),"max", MAX(Instances!R883:Instances!R883),"diff", MAX(Instances!R883:Instances!R883)-MIN(Instances!R883:Instances!R883))</f>
        <v>0</v>
      </c>
      <c r="S883" s="1">
        <f>MIN($B883)</f>
        <v>0</v>
      </c>
      <c r="T883" s="1">
        <f>MIN($C883)</f>
        <v>0</v>
      </c>
      <c r="U883" s="1">
        <f>MIN($D883)</f>
        <v>0</v>
      </c>
      <c r="V883" s="1">
        <f>MIN($E883)</f>
        <v>0</v>
      </c>
      <c r="W883" s="1">
        <f>MIN($F883)</f>
        <v>0</v>
      </c>
      <c r="X883" s="1">
        <f>MIN($G883)</f>
        <v>0</v>
      </c>
      <c r="Y883" s="1">
        <f>MIN($H883)</f>
        <v>0</v>
      </c>
      <c r="Z883" s="1">
        <f>MIN($I883)</f>
        <v>0</v>
      </c>
      <c r="AA883" s="1">
        <f>MIN($J883)</f>
        <v>0</v>
      </c>
      <c r="AB883" s="1">
        <f>MIN($K883)</f>
        <v>0</v>
      </c>
      <c r="AC883" s="1">
        <f>MIN($M883)</f>
        <v>0</v>
      </c>
      <c r="AD883" s="1">
        <f>MIN($N883)</f>
        <v>0</v>
      </c>
      <c r="AE883" s="1">
        <f>MIN($P883)</f>
        <v>0</v>
      </c>
      <c r="AF883" s="1">
        <f>MIN($Q883)</f>
        <v>0</v>
      </c>
      <c r="AG883" s="1">
        <f>MIN($R883)</f>
        <v>0</v>
      </c>
      <c r="AH883" s="1">
        <f>MEDIAN($B883)</f>
        <v>0</v>
      </c>
      <c r="AI883" s="1">
        <f>MEDIAN($C883)</f>
        <v>0</v>
      </c>
      <c r="AJ883" s="1">
        <f>MEDIAN($D883)</f>
        <v>0</v>
      </c>
      <c r="AK883" s="1">
        <f>MEDIAN($E883)</f>
        <v>0</v>
      </c>
      <c r="AL883" s="1">
        <f>MEDIAN($F883)</f>
        <v>0</v>
      </c>
      <c r="AM883" s="1">
        <f>MEDIAN($G883)</f>
        <v>0</v>
      </c>
      <c r="AN883" s="1">
        <f>MEDIAN($H883)</f>
        <v>0</v>
      </c>
      <c r="AO883" s="1">
        <f>MEDIAN($I883)</f>
        <v>0</v>
      </c>
      <c r="AP883" s="1">
        <f>MEDIAN($J883)</f>
        <v>0</v>
      </c>
      <c r="AQ883" s="1">
        <f>MEDIAN($K883)</f>
        <v>0</v>
      </c>
      <c r="AR883" s="1">
        <f>MEDIAN($M883)</f>
        <v>0</v>
      </c>
      <c r="AS883" s="1">
        <f>MEDIAN($N883)</f>
        <v>0</v>
      </c>
      <c r="AT883" s="1">
        <f>MEDIAN($P883)</f>
        <v>0</v>
      </c>
      <c r="AU883" s="1">
        <f>MEDIAN($Q883)</f>
        <v>0</v>
      </c>
      <c r="AV883" s="1">
        <f>MEDIAN($R883)</f>
        <v>0</v>
      </c>
      <c r="AW883" s="1">
        <f>MAX($B883)</f>
        <v>0</v>
      </c>
      <c r="AX883" s="1">
        <f>MAX($C883)</f>
        <v>0</v>
      </c>
      <c r="AY883" s="1">
        <f>MAX($D883)</f>
        <v>0</v>
      </c>
      <c r="AZ883" s="1">
        <f>MAX($E883)</f>
        <v>0</v>
      </c>
      <c r="BA883" s="1">
        <f>MAX($F883)</f>
        <v>0</v>
      </c>
      <c r="BB883" s="1">
        <f>MAX($G883)</f>
        <v>0</v>
      </c>
      <c r="BC883" s="1">
        <f>MAX($H883)</f>
        <v>0</v>
      </c>
      <c r="BD883" s="1">
        <f>MAX($I883)</f>
        <v>0</v>
      </c>
      <c r="BE883" s="1">
        <f>MAX($J883)</f>
        <v>0</v>
      </c>
      <c r="BF883" s="1">
        <f>MAX($K883)</f>
        <v>0</v>
      </c>
      <c r="BG883" s="1">
        <f>MAX($M883)</f>
        <v>0</v>
      </c>
      <c r="BH883" s="1">
        <f>MAX($N883)</f>
        <v>0</v>
      </c>
      <c r="BI883" s="1">
        <f>MAX($P883)</f>
        <v>0</v>
      </c>
      <c r="BJ883" s="1">
        <f>MAX($Q883)</f>
        <v>0</v>
      </c>
      <c r="BK883" s="1">
        <f>MAX($R883)</f>
        <v>0</v>
      </c>
    </row>
    <row r="884" spans="1:63">
      <c r="A884" s="1" t="s">
        <v>398</v>
      </c>
      <c r="B884" s="1" cm="1">
        <f t="array" ref="B884">_xlfn.SWITCH($A$2,"average", AVERAGE(Instances!B884:Instances!B884),"median", MEDIAN(Instances!B884:Instances!B884),"min", MIN(Instances!B884:Instances!B884),"max", MAX(Instances!B884:Instances!B884),"diff", MAX(Instances!B884:Instances!B884)-MIN(Instances!B884:Instances!B884))</f>
        <v>0</v>
      </c>
      <c r="C884" s="1" cm="1">
        <f t="array" ref="C884">_xlfn.SWITCH($A$2,"average", AVERAGE(Instances!C884:Instances!C884),"median", MEDIAN(Instances!C884:Instances!C884),"min", MIN(Instances!C884:Instances!C884),"max", MAX(Instances!C884:Instances!C884),"diff", MAX(Instances!C884:Instances!C884)-MIN(Instances!C884:Instances!C884))</f>
        <v>0</v>
      </c>
      <c r="D884" s="1" cm="1">
        <f t="array" ref="D884">_xlfn.SWITCH($A$2,"average", AVERAGE(Instances!D884:Instances!D884),"median", MEDIAN(Instances!D884:Instances!D884),"min", MIN(Instances!D884:Instances!D884),"max", MAX(Instances!D884:Instances!D884),"diff", MAX(Instances!D884:Instances!D884)-MIN(Instances!D884:Instances!D884))</f>
        <v>0</v>
      </c>
      <c r="E884" s="1" cm="1">
        <f t="array" ref="E884">_xlfn.SWITCH($A$2,"average", AVERAGE(Instances!E884:Instances!E884),"median", MEDIAN(Instances!E884:Instances!E884),"min", MIN(Instances!E884:Instances!E884),"max", MAX(Instances!E884:Instances!E884),"diff", MAX(Instances!E884:Instances!E884)-MIN(Instances!E884:Instances!E884))</f>
        <v>0</v>
      </c>
      <c r="F884" s="1" cm="1">
        <f t="array" ref="F884">_xlfn.SWITCH($A$2,"average", AVERAGE(Instances!F884:Instances!F884),"median", MEDIAN(Instances!F884:Instances!F884),"min", MIN(Instances!F884:Instances!F884),"max", MAX(Instances!F884:Instances!F884),"diff", MAX(Instances!F884:Instances!F884)-MIN(Instances!F884:Instances!F884))</f>
        <v>0</v>
      </c>
      <c r="G884" s="1" cm="1">
        <f t="array" ref="G884">_xlfn.SWITCH($A$2,"average", AVERAGE(Instances!G884:Instances!G884),"median", MEDIAN(Instances!G884:Instances!G884),"min", MIN(Instances!G884:Instances!G884),"max", MAX(Instances!G884:Instances!G884),"diff", MAX(Instances!G884:Instances!G884)-MIN(Instances!G884:Instances!G884))</f>
        <v>0</v>
      </c>
      <c r="H884" s="1" cm="1">
        <f t="array" ref="H884">_xlfn.SWITCH($A$2,"average", AVERAGE(Instances!H884:Instances!H884),"median", MEDIAN(Instances!H884:Instances!H884),"min", MIN(Instances!H884:Instances!H884),"max", MAX(Instances!H884:Instances!H884),"diff", MAX(Instances!H884:Instances!H884)-MIN(Instances!H884:Instances!H884))</f>
        <v>0</v>
      </c>
      <c r="I884" s="1" cm="1">
        <f t="array" ref="I884">_xlfn.SWITCH($A$2,"average", AVERAGE(Instances!I884:Instances!I884),"median", MEDIAN(Instances!I884:Instances!I884),"min", MIN(Instances!I884:Instances!I884),"max", MAX(Instances!I884:Instances!I884),"diff", MAX(Instances!I884:Instances!I884)-MIN(Instances!I884:Instances!I884))</f>
        <v>0</v>
      </c>
      <c r="J884" s="1" cm="1">
        <f t="array" ref="J884">_xlfn.SWITCH($A$2,"average", AVERAGE(Instances!J884:Instances!J884),"median", MEDIAN(Instances!J884:Instances!J884),"min", MIN(Instances!J884:Instances!J884),"max", MAX(Instances!J884:Instances!J884),"diff", MAX(Instances!J884:Instances!J884)-MIN(Instances!J884:Instances!J884))</f>
        <v>0</v>
      </c>
      <c r="K884" s="1" cm="1">
        <f t="array" ref="K884">_xlfn.SWITCH($A$2,"average", AVERAGE(Instances!K884:Instances!K884),"median", MEDIAN(Instances!K884:Instances!K884),"min", MIN(Instances!K884:Instances!K884),"max", MAX(Instances!K884:Instances!K884),"diff", MAX(Instances!K884:Instances!K884)-MIN(Instances!K884:Instances!K884))</f>
        <v>0</v>
      </c>
      <c r="L884" s="1"/>
      <c r="M884" s="1" cm="1">
        <f t="array" ref="M884">_xlfn.SWITCH($A$2,"average", AVERAGE(Instances!M884:Instances!M884),"median", MEDIAN(Instances!M884:Instances!M884),"min", MIN(Instances!M884:Instances!M884),"max", MAX(Instances!M884:Instances!M884),"diff", MAX(Instances!M884:Instances!M884)-MIN(Instances!M884:Instances!M884))</f>
        <v>0</v>
      </c>
      <c r="N884" s="1" cm="1">
        <f t="array" ref="N884">_xlfn.SWITCH($A$2,"average", AVERAGE(Instances!N884:Instances!N884),"median", MEDIAN(Instances!N884:Instances!N884),"min", MIN(Instances!N884:Instances!N884),"max", MAX(Instances!N884:Instances!N884),"diff", MAX(Instances!N884:Instances!N884)-MIN(Instances!N884:Instances!N884))</f>
        <v>0</v>
      </c>
      <c r="O884" s="1"/>
      <c r="P884" s="1" cm="1">
        <f t="array" ref="P884">_xlfn.SWITCH($A$2,"average", AVERAGE(Instances!P884:Instances!P884),"median", MEDIAN(Instances!P884:Instances!P884),"min", MIN(Instances!P884:Instances!P884),"max", MAX(Instances!P884:Instances!P884),"diff", MAX(Instances!P884:Instances!P884)-MIN(Instances!P884:Instances!P884))</f>
        <v>0</v>
      </c>
      <c r="Q884" s="1" cm="1">
        <f t="array" ref="Q884">_xlfn.SWITCH($A$2,"average", AVERAGE(Instances!Q884:Instances!Q884),"median", MEDIAN(Instances!Q884:Instances!Q884),"min", MIN(Instances!Q884:Instances!Q884),"max", MAX(Instances!Q884:Instances!Q884),"diff", MAX(Instances!Q884:Instances!Q884)-MIN(Instances!Q884:Instances!Q884))</f>
        <v>0</v>
      </c>
      <c r="R884" s="1" cm="1">
        <f t="array" ref="R884">_xlfn.SWITCH($A$2,"average", AVERAGE(Instances!R884:Instances!R884),"median", MEDIAN(Instances!R884:Instances!R884),"min", MIN(Instances!R884:Instances!R884),"max", MAX(Instances!R884:Instances!R884),"diff", MAX(Instances!R884:Instances!R884)-MIN(Instances!R884:Instances!R884))</f>
        <v>0</v>
      </c>
      <c r="S884" s="1">
        <f>MIN($B884)</f>
        <v>0</v>
      </c>
      <c r="T884" s="1">
        <f>MIN($C884)</f>
        <v>0</v>
      </c>
      <c r="U884" s="1">
        <f>MIN($D884)</f>
        <v>0</v>
      </c>
      <c r="V884" s="1">
        <f>MIN($E884)</f>
        <v>0</v>
      </c>
      <c r="W884" s="1">
        <f>MIN($F884)</f>
        <v>0</v>
      </c>
      <c r="X884" s="1">
        <f>MIN($G884)</f>
        <v>0</v>
      </c>
      <c r="Y884" s="1">
        <f>MIN($H884)</f>
        <v>0</v>
      </c>
      <c r="Z884" s="1">
        <f>MIN($I884)</f>
        <v>0</v>
      </c>
      <c r="AA884" s="1">
        <f>MIN($J884)</f>
        <v>0</v>
      </c>
      <c r="AB884" s="1">
        <f>MIN($K884)</f>
        <v>0</v>
      </c>
      <c r="AC884" s="1">
        <f>MIN($M884)</f>
        <v>0</v>
      </c>
      <c r="AD884" s="1">
        <f>MIN($N884)</f>
        <v>0</v>
      </c>
      <c r="AE884" s="1">
        <f>MIN($P884)</f>
        <v>0</v>
      </c>
      <c r="AF884" s="1">
        <f>MIN($Q884)</f>
        <v>0</v>
      </c>
      <c r="AG884" s="1">
        <f>MIN($R884)</f>
        <v>0</v>
      </c>
      <c r="AH884" s="1">
        <f>MEDIAN($B884)</f>
        <v>0</v>
      </c>
      <c r="AI884" s="1">
        <f>MEDIAN($C884)</f>
        <v>0</v>
      </c>
      <c r="AJ884" s="1">
        <f>MEDIAN($D884)</f>
        <v>0</v>
      </c>
      <c r="AK884" s="1">
        <f>MEDIAN($E884)</f>
        <v>0</v>
      </c>
      <c r="AL884" s="1">
        <f>MEDIAN($F884)</f>
        <v>0</v>
      </c>
      <c r="AM884" s="1">
        <f>MEDIAN($G884)</f>
        <v>0</v>
      </c>
      <c r="AN884" s="1">
        <f>MEDIAN($H884)</f>
        <v>0</v>
      </c>
      <c r="AO884" s="1">
        <f>MEDIAN($I884)</f>
        <v>0</v>
      </c>
      <c r="AP884" s="1">
        <f>MEDIAN($J884)</f>
        <v>0</v>
      </c>
      <c r="AQ884" s="1">
        <f>MEDIAN($K884)</f>
        <v>0</v>
      </c>
      <c r="AR884" s="1">
        <f>MEDIAN($M884)</f>
        <v>0</v>
      </c>
      <c r="AS884" s="1">
        <f>MEDIAN($N884)</f>
        <v>0</v>
      </c>
      <c r="AT884" s="1">
        <f>MEDIAN($P884)</f>
        <v>0</v>
      </c>
      <c r="AU884" s="1">
        <f>MEDIAN($Q884)</f>
        <v>0</v>
      </c>
      <c r="AV884" s="1">
        <f>MEDIAN($R884)</f>
        <v>0</v>
      </c>
      <c r="AW884" s="1">
        <f>MAX($B884)</f>
        <v>0</v>
      </c>
      <c r="AX884" s="1">
        <f>MAX($C884)</f>
        <v>0</v>
      </c>
      <c r="AY884" s="1">
        <f>MAX($D884)</f>
        <v>0</v>
      </c>
      <c r="AZ884" s="1">
        <f>MAX($E884)</f>
        <v>0</v>
      </c>
      <c r="BA884" s="1">
        <f>MAX($F884)</f>
        <v>0</v>
      </c>
      <c r="BB884" s="1">
        <f>MAX($G884)</f>
        <v>0</v>
      </c>
      <c r="BC884" s="1">
        <f>MAX($H884)</f>
        <v>0</v>
      </c>
      <c r="BD884" s="1">
        <f>MAX($I884)</f>
        <v>0</v>
      </c>
      <c r="BE884" s="1">
        <f>MAX($J884)</f>
        <v>0</v>
      </c>
      <c r="BF884" s="1">
        <f>MAX($K884)</f>
        <v>0</v>
      </c>
      <c r="BG884" s="1">
        <f>MAX($M884)</f>
        <v>0</v>
      </c>
      <c r="BH884" s="1">
        <f>MAX($N884)</f>
        <v>0</v>
      </c>
      <c r="BI884" s="1">
        <f>MAX($P884)</f>
        <v>0</v>
      </c>
      <c r="BJ884" s="1">
        <f>MAX($Q884)</f>
        <v>0</v>
      </c>
      <c r="BK884" s="1">
        <f>MAX($R884)</f>
        <v>0</v>
      </c>
    </row>
    <row r="885" spans="1:63">
      <c r="A885" s="1" t="s">
        <v>399</v>
      </c>
      <c r="B885" s="1" cm="1">
        <f t="array" ref="B885">_xlfn.SWITCH($A$2,"average", AVERAGE(Instances!B885:Instances!B885),"median", MEDIAN(Instances!B885:Instances!B885),"min", MIN(Instances!B885:Instances!B885),"max", MAX(Instances!B885:Instances!B885),"diff", MAX(Instances!B885:Instances!B885)-MIN(Instances!B885:Instances!B885))</f>
        <v>0</v>
      </c>
      <c r="C885" s="1" cm="1">
        <f t="array" ref="C885">_xlfn.SWITCH($A$2,"average", AVERAGE(Instances!C885:Instances!C885),"median", MEDIAN(Instances!C885:Instances!C885),"min", MIN(Instances!C885:Instances!C885),"max", MAX(Instances!C885:Instances!C885),"diff", MAX(Instances!C885:Instances!C885)-MIN(Instances!C885:Instances!C885))</f>
        <v>0</v>
      </c>
      <c r="D885" s="1" cm="1">
        <f t="array" ref="D885">_xlfn.SWITCH($A$2,"average", AVERAGE(Instances!D885:Instances!D885),"median", MEDIAN(Instances!D885:Instances!D885),"min", MIN(Instances!D885:Instances!D885),"max", MAX(Instances!D885:Instances!D885),"diff", MAX(Instances!D885:Instances!D885)-MIN(Instances!D885:Instances!D885))</f>
        <v>0</v>
      </c>
      <c r="E885" s="1" cm="1">
        <f t="array" ref="E885">_xlfn.SWITCH($A$2,"average", AVERAGE(Instances!E885:Instances!E885),"median", MEDIAN(Instances!E885:Instances!E885),"min", MIN(Instances!E885:Instances!E885),"max", MAX(Instances!E885:Instances!E885),"diff", MAX(Instances!E885:Instances!E885)-MIN(Instances!E885:Instances!E885))</f>
        <v>0</v>
      </c>
      <c r="F885" s="1" cm="1">
        <f t="array" ref="F885">_xlfn.SWITCH($A$2,"average", AVERAGE(Instances!F885:Instances!F885),"median", MEDIAN(Instances!F885:Instances!F885),"min", MIN(Instances!F885:Instances!F885),"max", MAX(Instances!F885:Instances!F885),"diff", MAX(Instances!F885:Instances!F885)-MIN(Instances!F885:Instances!F885))</f>
        <v>0</v>
      </c>
      <c r="G885" s="1" cm="1">
        <f t="array" ref="G885">_xlfn.SWITCH($A$2,"average", AVERAGE(Instances!G885:Instances!G885),"median", MEDIAN(Instances!G885:Instances!G885),"min", MIN(Instances!G885:Instances!G885),"max", MAX(Instances!G885:Instances!G885),"diff", MAX(Instances!G885:Instances!G885)-MIN(Instances!G885:Instances!G885))</f>
        <v>0</v>
      </c>
      <c r="H885" s="1" cm="1">
        <f t="array" ref="H885">_xlfn.SWITCH($A$2,"average", AVERAGE(Instances!H885:Instances!H885),"median", MEDIAN(Instances!H885:Instances!H885),"min", MIN(Instances!H885:Instances!H885),"max", MAX(Instances!H885:Instances!H885),"diff", MAX(Instances!H885:Instances!H885)-MIN(Instances!H885:Instances!H885))</f>
        <v>0</v>
      </c>
      <c r="I885" s="1" cm="1">
        <f t="array" ref="I885">_xlfn.SWITCH($A$2,"average", AVERAGE(Instances!I885:Instances!I885),"median", MEDIAN(Instances!I885:Instances!I885),"min", MIN(Instances!I885:Instances!I885),"max", MAX(Instances!I885:Instances!I885),"diff", MAX(Instances!I885:Instances!I885)-MIN(Instances!I885:Instances!I885))</f>
        <v>0</v>
      </c>
      <c r="J885" s="1" cm="1">
        <f t="array" ref="J885">_xlfn.SWITCH($A$2,"average", AVERAGE(Instances!J885:Instances!J885),"median", MEDIAN(Instances!J885:Instances!J885),"min", MIN(Instances!J885:Instances!J885),"max", MAX(Instances!J885:Instances!J885),"diff", MAX(Instances!J885:Instances!J885)-MIN(Instances!J885:Instances!J885))</f>
        <v>0</v>
      </c>
      <c r="K885" s="1" cm="1">
        <f t="array" ref="K885">_xlfn.SWITCH($A$2,"average", AVERAGE(Instances!K885:Instances!K885),"median", MEDIAN(Instances!K885:Instances!K885),"min", MIN(Instances!K885:Instances!K885),"max", MAX(Instances!K885:Instances!K885),"diff", MAX(Instances!K885:Instances!K885)-MIN(Instances!K885:Instances!K885))</f>
        <v>0</v>
      </c>
      <c r="L885" s="1"/>
      <c r="M885" s="1" cm="1">
        <f t="array" ref="M885">_xlfn.SWITCH($A$2,"average", AVERAGE(Instances!M885:Instances!M885),"median", MEDIAN(Instances!M885:Instances!M885),"min", MIN(Instances!M885:Instances!M885),"max", MAX(Instances!M885:Instances!M885),"diff", MAX(Instances!M885:Instances!M885)-MIN(Instances!M885:Instances!M885))</f>
        <v>0</v>
      </c>
      <c r="N885" s="1" cm="1">
        <f t="array" ref="N885">_xlfn.SWITCH($A$2,"average", AVERAGE(Instances!N885:Instances!N885),"median", MEDIAN(Instances!N885:Instances!N885),"min", MIN(Instances!N885:Instances!N885),"max", MAX(Instances!N885:Instances!N885),"diff", MAX(Instances!N885:Instances!N885)-MIN(Instances!N885:Instances!N885))</f>
        <v>0</v>
      </c>
      <c r="O885" s="1"/>
      <c r="P885" s="1" cm="1">
        <f t="array" ref="P885">_xlfn.SWITCH($A$2,"average", AVERAGE(Instances!P885:Instances!P885),"median", MEDIAN(Instances!P885:Instances!P885),"min", MIN(Instances!P885:Instances!P885),"max", MAX(Instances!P885:Instances!P885),"diff", MAX(Instances!P885:Instances!P885)-MIN(Instances!P885:Instances!P885))</f>
        <v>0</v>
      </c>
      <c r="Q885" s="1" cm="1">
        <f t="array" ref="Q885">_xlfn.SWITCH($A$2,"average", AVERAGE(Instances!Q885:Instances!Q885),"median", MEDIAN(Instances!Q885:Instances!Q885),"min", MIN(Instances!Q885:Instances!Q885),"max", MAX(Instances!Q885:Instances!Q885),"diff", MAX(Instances!Q885:Instances!Q885)-MIN(Instances!Q885:Instances!Q885))</f>
        <v>0</v>
      </c>
      <c r="R885" s="1" cm="1">
        <f t="array" ref="R885">_xlfn.SWITCH($A$2,"average", AVERAGE(Instances!R885:Instances!R885),"median", MEDIAN(Instances!R885:Instances!R885),"min", MIN(Instances!R885:Instances!R885),"max", MAX(Instances!R885:Instances!R885),"diff", MAX(Instances!R885:Instances!R885)-MIN(Instances!R885:Instances!R885))</f>
        <v>0</v>
      </c>
      <c r="S885" s="1">
        <f>MIN($B885)</f>
        <v>0</v>
      </c>
      <c r="T885" s="1">
        <f>MIN($C885)</f>
        <v>0</v>
      </c>
      <c r="U885" s="1">
        <f>MIN($D885)</f>
        <v>0</v>
      </c>
      <c r="V885" s="1">
        <f>MIN($E885)</f>
        <v>0</v>
      </c>
      <c r="W885" s="1">
        <f>MIN($F885)</f>
        <v>0</v>
      </c>
      <c r="X885" s="1">
        <f>MIN($G885)</f>
        <v>0</v>
      </c>
      <c r="Y885" s="1">
        <f>MIN($H885)</f>
        <v>0</v>
      </c>
      <c r="Z885" s="1">
        <f>MIN($I885)</f>
        <v>0</v>
      </c>
      <c r="AA885" s="1">
        <f>MIN($J885)</f>
        <v>0</v>
      </c>
      <c r="AB885" s="1">
        <f>MIN($K885)</f>
        <v>0</v>
      </c>
      <c r="AC885" s="1">
        <f>MIN($M885)</f>
        <v>0</v>
      </c>
      <c r="AD885" s="1">
        <f>MIN($N885)</f>
        <v>0</v>
      </c>
      <c r="AE885" s="1">
        <f>MIN($P885)</f>
        <v>0</v>
      </c>
      <c r="AF885" s="1">
        <f>MIN($Q885)</f>
        <v>0</v>
      </c>
      <c r="AG885" s="1">
        <f>MIN($R885)</f>
        <v>0</v>
      </c>
      <c r="AH885" s="1">
        <f>MEDIAN($B885)</f>
        <v>0</v>
      </c>
      <c r="AI885" s="1">
        <f>MEDIAN($C885)</f>
        <v>0</v>
      </c>
      <c r="AJ885" s="1">
        <f>MEDIAN($D885)</f>
        <v>0</v>
      </c>
      <c r="AK885" s="1">
        <f>MEDIAN($E885)</f>
        <v>0</v>
      </c>
      <c r="AL885" s="1">
        <f>MEDIAN($F885)</f>
        <v>0</v>
      </c>
      <c r="AM885" s="1">
        <f>MEDIAN($G885)</f>
        <v>0</v>
      </c>
      <c r="AN885" s="1">
        <f>MEDIAN($H885)</f>
        <v>0</v>
      </c>
      <c r="AO885" s="1">
        <f>MEDIAN($I885)</f>
        <v>0</v>
      </c>
      <c r="AP885" s="1">
        <f>MEDIAN($J885)</f>
        <v>0</v>
      </c>
      <c r="AQ885" s="1">
        <f>MEDIAN($K885)</f>
        <v>0</v>
      </c>
      <c r="AR885" s="1">
        <f>MEDIAN($M885)</f>
        <v>0</v>
      </c>
      <c r="AS885" s="1">
        <f>MEDIAN($N885)</f>
        <v>0</v>
      </c>
      <c r="AT885" s="1">
        <f>MEDIAN($P885)</f>
        <v>0</v>
      </c>
      <c r="AU885" s="1">
        <f>MEDIAN($Q885)</f>
        <v>0</v>
      </c>
      <c r="AV885" s="1">
        <f>MEDIAN($R885)</f>
        <v>0</v>
      </c>
      <c r="AW885" s="1">
        <f>MAX($B885)</f>
        <v>0</v>
      </c>
      <c r="AX885" s="1">
        <f>MAX($C885)</f>
        <v>0</v>
      </c>
      <c r="AY885" s="1">
        <f>MAX($D885)</f>
        <v>0</v>
      </c>
      <c r="AZ885" s="1">
        <f>MAX($E885)</f>
        <v>0</v>
      </c>
      <c r="BA885" s="1">
        <f>MAX($F885)</f>
        <v>0</v>
      </c>
      <c r="BB885" s="1">
        <f>MAX($G885)</f>
        <v>0</v>
      </c>
      <c r="BC885" s="1">
        <f>MAX($H885)</f>
        <v>0</v>
      </c>
      <c r="BD885" s="1">
        <f>MAX($I885)</f>
        <v>0</v>
      </c>
      <c r="BE885" s="1">
        <f>MAX($J885)</f>
        <v>0</v>
      </c>
      <c r="BF885" s="1">
        <f>MAX($K885)</f>
        <v>0</v>
      </c>
      <c r="BG885" s="1">
        <f>MAX($M885)</f>
        <v>0</v>
      </c>
      <c r="BH885" s="1">
        <f>MAX($N885)</f>
        <v>0</v>
      </c>
      <c r="BI885" s="1">
        <f>MAX($P885)</f>
        <v>0</v>
      </c>
      <c r="BJ885" s="1">
        <f>MAX($Q885)</f>
        <v>0</v>
      </c>
      <c r="BK885" s="1">
        <f>MAX($R885)</f>
        <v>0</v>
      </c>
    </row>
    <row r="886" spans="1:63">
      <c r="A886" s="1" t="s">
        <v>400</v>
      </c>
      <c r="B886" s="1" cm="1">
        <f t="array" ref="B886">_xlfn.SWITCH($A$2,"average", AVERAGE(Instances!B886:Instances!B886),"median", MEDIAN(Instances!B886:Instances!B886),"min", MIN(Instances!B886:Instances!B886),"max", MAX(Instances!B886:Instances!B886),"diff", MAX(Instances!B886:Instances!B886)-MIN(Instances!B886:Instances!B886))</f>
        <v>0</v>
      </c>
      <c r="C886" s="1" cm="1">
        <f t="array" ref="C886">_xlfn.SWITCH($A$2,"average", AVERAGE(Instances!C886:Instances!C886),"median", MEDIAN(Instances!C886:Instances!C886),"min", MIN(Instances!C886:Instances!C886),"max", MAX(Instances!C886:Instances!C886),"diff", MAX(Instances!C886:Instances!C886)-MIN(Instances!C886:Instances!C886))</f>
        <v>0</v>
      </c>
      <c r="D886" s="1" cm="1">
        <f t="array" ref="D886">_xlfn.SWITCH($A$2,"average", AVERAGE(Instances!D886:Instances!D886),"median", MEDIAN(Instances!D886:Instances!D886),"min", MIN(Instances!D886:Instances!D886),"max", MAX(Instances!D886:Instances!D886),"diff", MAX(Instances!D886:Instances!D886)-MIN(Instances!D886:Instances!D886))</f>
        <v>0</v>
      </c>
      <c r="E886" s="1" cm="1">
        <f t="array" ref="E886">_xlfn.SWITCH($A$2,"average", AVERAGE(Instances!E886:Instances!E886),"median", MEDIAN(Instances!E886:Instances!E886),"min", MIN(Instances!E886:Instances!E886),"max", MAX(Instances!E886:Instances!E886),"diff", MAX(Instances!E886:Instances!E886)-MIN(Instances!E886:Instances!E886))</f>
        <v>0</v>
      </c>
      <c r="F886" s="1" cm="1">
        <f t="array" ref="F886">_xlfn.SWITCH($A$2,"average", AVERAGE(Instances!F886:Instances!F886),"median", MEDIAN(Instances!F886:Instances!F886),"min", MIN(Instances!F886:Instances!F886),"max", MAX(Instances!F886:Instances!F886),"diff", MAX(Instances!F886:Instances!F886)-MIN(Instances!F886:Instances!F886))</f>
        <v>0</v>
      </c>
      <c r="G886" s="1" cm="1">
        <f t="array" ref="G886">_xlfn.SWITCH($A$2,"average", AVERAGE(Instances!G886:Instances!G886),"median", MEDIAN(Instances!G886:Instances!G886),"min", MIN(Instances!G886:Instances!G886),"max", MAX(Instances!G886:Instances!G886),"diff", MAX(Instances!G886:Instances!G886)-MIN(Instances!G886:Instances!G886))</f>
        <v>0</v>
      </c>
      <c r="H886" s="1" cm="1">
        <f t="array" ref="H886">_xlfn.SWITCH($A$2,"average", AVERAGE(Instances!H886:Instances!H886),"median", MEDIAN(Instances!H886:Instances!H886),"min", MIN(Instances!H886:Instances!H886),"max", MAX(Instances!H886:Instances!H886),"diff", MAX(Instances!H886:Instances!H886)-MIN(Instances!H886:Instances!H886))</f>
        <v>0</v>
      </c>
      <c r="I886" s="1" cm="1">
        <f t="array" ref="I886">_xlfn.SWITCH($A$2,"average", AVERAGE(Instances!I886:Instances!I886),"median", MEDIAN(Instances!I886:Instances!I886),"min", MIN(Instances!I886:Instances!I886),"max", MAX(Instances!I886:Instances!I886),"diff", MAX(Instances!I886:Instances!I886)-MIN(Instances!I886:Instances!I886))</f>
        <v>0</v>
      </c>
      <c r="J886" s="1" cm="1">
        <f t="array" ref="J886">_xlfn.SWITCH($A$2,"average", AVERAGE(Instances!J886:Instances!J886),"median", MEDIAN(Instances!J886:Instances!J886),"min", MIN(Instances!J886:Instances!J886),"max", MAX(Instances!J886:Instances!J886),"diff", MAX(Instances!J886:Instances!J886)-MIN(Instances!J886:Instances!J886))</f>
        <v>0</v>
      </c>
      <c r="K886" s="1" cm="1">
        <f t="array" ref="K886">_xlfn.SWITCH($A$2,"average", AVERAGE(Instances!K886:Instances!K886),"median", MEDIAN(Instances!K886:Instances!K886),"min", MIN(Instances!K886:Instances!K886),"max", MAX(Instances!K886:Instances!K886),"diff", MAX(Instances!K886:Instances!K886)-MIN(Instances!K886:Instances!K886))</f>
        <v>0</v>
      </c>
      <c r="L886" s="1"/>
      <c r="M886" s="1" cm="1">
        <f t="array" ref="M886">_xlfn.SWITCH($A$2,"average", AVERAGE(Instances!M886:Instances!M886),"median", MEDIAN(Instances!M886:Instances!M886),"min", MIN(Instances!M886:Instances!M886),"max", MAX(Instances!M886:Instances!M886),"diff", MAX(Instances!M886:Instances!M886)-MIN(Instances!M886:Instances!M886))</f>
        <v>0</v>
      </c>
      <c r="N886" s="1" cm="1">
        <f t="array" ref="N886">_xlfn.SWITCH($A$2,"average", AVERAGE(Instances!N886:Instances!N886),"median", MEDIAN(Instances!N886:Instances!N886),"min", MIN(Instances!N886:Instances!N886),"max", MAX(Instances!N886:Instances!N886),"diff", MAX(Instances!N886:Instances!N886)-MIN(Instances!N886:Instances!N886))</f>
        <v>0</v>
      </c>
      <c r="O886" s="1"/>
      <c r="P886" s="1" cm="1">
        <f t="array" ref="P886">_xlfn.SWITCH($A$2,"average", AVERAGE(Instances!P886:Instances!P886),"median", MEDIAN(Instances!P886:Instances!P886),"min", MIN(Instances!P886:Instances!P886),"max", MAX(Instances!P886:Instances!P886),"diff", MAX(Instances!P886:Instances!P886)-MIN(Instances!P886:Instances!P886))</f>
        <v>0</v>
      </c>
      <c r="Q886" s="1" cm="1">
        <f t="array" ref="Q886">_xlfn.SWITCH($A$2,"average", AVERAGE(Instances!Q886:Instances!Q886),"median", MEDIAN(Instances!Q886:Instances!Q886),"min", MIN(Instances!Q886:Instances!Q886),"max", MAX(Instances!Q886:Instances!Q886),"diff", MAX(Instances!Q886:Instances!Q886)-MIN(Instances!Q886:Instances!Q886))</f>
        <v>0</v>
      </c>
      <c r="R886" s="1" cm="1">
        <f t="array" ref="R886">_xlfn.SWITCH($A$2,"average", AVERAGE(Instances!R886:Instances!R886),"median", MEDIAN(Instances!R886:Instances!R886),"min", MIN(Instances!R886:Instances!R886),"max", MAX(Instances!R886:Instances!R886),"diff", MAX(Instances!R886:Instances!R886)-MIN(Instances!R886:Instances!R886))</f>
        <v>0</v>
      </c>
      <c r="S886" s="1">
        <f>MIN($B886)</f>
        <v>0</v>
      </c>
      <c r="T886" s="1">
        <f>MIN($C886)</f>
        <v>0</v>
      </c>
      <c r="U886" s="1">
        <f>MIN($D886)</f>
        <v>0</v>
      </c>
      <c r="V886" s="1">
        <f>MIN($E886)</f>
        <v>0</v>
      </c>
      <c r="W886" s="1">
        <f>MIN($F886)</f>
        <v>0</v>
      </c>
      <c r="X886" s="1">
        <f>MIN($G886)</f>
        <v>0</v>
      </c>
      <c r="Y886" s="1">
        <f>MIN($H886)</f>
        <v>0</v>
      </c>
      <c r="Z886" s="1">
        <f>MIN($I886)</f>
        <v>0</v>
      </c>
      <c r="AA886" s="1">
        <f>MIN($J886)</f>
        <v>0</v>
      </c>
      <c r="AB886" s="1">
        <f>MIN($K886)</f>
        <v>0</v>
      </c>
      <c r="AC886" s="1">
        <f>MIN($M886)</f>
        <v>0</v>
      </c>
      <c r="AD886" s="1">
        <f>MIN($N886)</f>
        <v>0</v>
      </c>
      <c r="AE886" s="1">
        <f>MIN($P886)</f>
        <v>0</v>
      </c>
      <c r="AF886" s="1">
        <f>MIN($Q886)</f>
        <v>0</v>
      </c>
      <c r="AG886" s="1">
        <f>MIN($R886)</f>
        <v>0</v>
      </c>
      <c r="AH886" s="1">
        <f>MEDIAN($B886)</f>
        <v>0</v>
      </c>
      <c r="AI886" s="1">
        <f>MEDIAN($C886)</f>
        <v>0</v>
      </c>
      <c r="AJ886" s="1">
        <f>MEDIAN($D886)</f>
        <v>0</v>
      </c>
      <c r="AK886" s="1">
        <f>MEDIAN($E886)</f>
        <v>0</v>
      </c>
      <c r="AL886" s="1">
        <f>MEDIAN($F886)</f>
        <v>0</v>
      </c>
      <c r="AM886" s="1">
        <f>MEDIAN($G886)</f>
        <v>0</v>
      </c>
      <c r="AN886" s="1">
        <f>MEDIAN($H886)</f>
        <v>0</v>
      </c>
      <c r="AO886" s="1">
        <f>MEDIAN($I886)</f>
        <v>0</v>
      </c>
      <c r="AP886" s="1">
        <f>MEDIAN($J886)</f>
        <v>0</v>
      </c>
      <c r="AQ886" s="1">
        <f>MEDIAN($K886)</f>
        <v>0</v>
      </c>
      <c r="AR886" s="1">
        <f>MEDIAN($M886)</f>
        <v>0</v>
      </c>
      <c r="AS886" s="1">
        <f>MEDIAN($N886)</f>
        <v>0</v>
      </c>
      <c r="AT886" s="1">
        <f>MEDIAN($P886)</f>
        <v>0</v>
      </c>
      <c r="AU886" s="1">
        <f>MEDIAN($Q886)</f>
        <v>0</v>
      </c>
      <c r="AV886" s="1">
        <f>MEDIAN($R886)</f>
        <v>0</v>
      </c>
      <c r="AW886" s="1">
        <f>MAX($B886)</f>
        <v>0</v>
      </c>
      <c r="AX886" s="1">
        <f>MAX($C886)</f>
        <v>0</v>
      </c>
      <c r="AY886" s="1">
        <f>MAX($D886)</f>
        <v>0</v>
      </c>
      <c r="AZ886" s="1">
        <f>MAX($E886)</f>
        <v>0</v>
      </c>
      <c r="BA886" s="1">
        <f>MAX($F886)</f>
        <v>0</v>
      </c>
      <c r="BB886" s="1">
        <f>MAX($G886)</f>
        <v>0</v>
      </c>
      <c r="BC886" s="1">
        <f>MAX($H886)</f>
        <v>0</v>
      </c>
      <c r="BD886" s="1">
        <f>MAX($I886)</f>
        <v>0</v>
      </c>
      <c r="BE886" s="1">
        <f>MAX($J886)</f>
        <v>0</v>
      </c>
      <c r="BF886" s="1">
        <f>MAX($K886)</f>
        <v>0</v>
      </c>
      <c r="BG886" s="1">
        <f>MAX($M886)</f>
        <v>0</v>
      </c>
      <c r="BH886" s="1">
        <f>MAX($N886)</f>
        <v>0</v>
      </c>
      <c r="BI886" s="1">
        <f>MAX($P886)</f>
        <v>0</v>
      </c>
      <c r="BJ886" s="1">
        <f>MAX($Q886)</f>
        <v>0</v>
      </c>
      <c r="BK886" s="1">
        <f>MAX($R886)</f>
        <v>0</v>
      </c>
    </row>
    <row r="887" spans="1:63">
      <c r="A887" s="1" t="s">
        <v>401</v>
      </c>
      <c r="B887" s="1" cm="1">
        <f t="array" ref="B887">_xlfn.SWITCH($A$2,"average", AVERAGE(Instances!B887:Instances!B887),"median", MEDIAN(Instances!B887:Instances!B887),"min", MIN(Instances!B887:Instances!B887),"max", MAX(Instances!B887:Instances!B887),"diff", MAX(Instances!B887:Instances!B887)-MIN(Instances!B887:Instances!B887))</f>
        <v>0</v>
      </c>
      <c r="C887" s="1" cm="1">
        <f t="array" ref="C887">_xlfn.SWITCH($A$2,"average", AVERAGE(Instances!C887:Instances!C887),"median", MEDIAN(Instances!C887:Instances!C887),"min", MIN(Instances!C887:Instances!C887),"max", MAX(Instances!C887:Instances!C887),"diff", MAX(Instances!C887:Instances!C887)-MIN(Instances!C887:Instances!C887))</f>
        <v>0</v>
      </c>
      <c r="D887" s="1" cm="1">
        <f t="array" ref="D887">_xlfn.SWITCH($A$2,"average", AVERAGE(Instances!D887:Instances!D887),"median", MEDIAN(Instances!D887:Instances!D887),"min", MIN(Instances!D887:Instances!D887),"max", MAX(Instances!D887:Instances!D887),"diff", MAX(Instances!D887:Instances!D887)-MIN(Instances!D887:Instances!D887))</f>
        <v>0</v>
      </c>
      <c r="E887" s="1" cm="1">
        <f t="array" ref="E887">_xlfn.SWITCH($A$2,"average", AVERAGE(Instances!E887:Instances!E887),"median", MEDIAN(Instances!E887:Instances!E887),"min", MIN(Instances!E887:Instances!E887),"max", MAX(Instances!E887:Instances!E887),"diff", MAX(Instances!E887:Instances!E887)-MIN(Instances!E887:Instances!E887))</f>
        <v>0</v>
      </c>
      <c r="F887" s="1" cm="1">
        <f t="array" ref="F887">_xlfn.SWITCH($A$2,"average", AVERAGE(Instances!F887:Instances!F887),"median", MEDIAN(Instances!F887:Instances!F887),"min", MIN(Instances!F887:Instances!F887),"max", MAX(Instances!F887:Instances!F887),"diff", MAX(Instances!F887:Instances!F887)-MIN(Instances!F887:Instances!F887))</f>
        <v>0</v>
      </c>
      <c r="G887" s="1" cm="1">
        <f t="array" ref="G887">_xlfn.SWITCH($A$2,"average", AVERAGE(Instances!G887:Instances!G887),"median", MEDIAN(Instances!G887:Instances!G887),"min", MIN(Instances!G887:Instances!G887),"max", MAX(Instances!G887:Instances!G887),"diff", MAX(Instances!G887:Instances!G887)-MIN(Instances!G887:Instances!G887))</f>
        <v>0</v>
      </c>
      <c r="H887" s="1" cm="1">
        <f t="array" ref="H887">_xlfn.SWITCH($A$2,"average", AVERAGE(Instances!H887:Instances!H887),"median", MEDIAN(Instances!H887:Instances!H887),"min", MIN(Instances!H887:Instances!H887),"max", MAX(Instances!H887:Instances!H887),"diff", MAX(Instances!H887:Instances!H887)-MIN(Instances!H887:Instances!H887))</f>
        <v>0</v>
      </c>
      <c r="I887" s="1" cm="1">
        <f t="array" ref="I887">_xlfn.SWITCH($A$2,"average", AVERAGE(Instances!I887:Instances!I887),"median", MEDIAN(Instances!I887:Instances!I887),"min", MIN(Instances!I887:Instances!I887),"max", MAX(Instances!I887:Instances!I887),"diff", MAX(Instances!I887:Instances!I887)-MIN(Instances!I887:Instances!I887))</f>
        <v>0</v>
      </c>
      <c r="J887" s="1" cm="1">
        <f t="array" ref="J887">_xlfn.SWITCH($A$2,"average", AVERAGE(Instances!J887:Instances!J887),"median", MEDIAN(Instances!J887:Instances!J887),"min", MIN(Instances!J887:Instances!J887),"max", MAX(Instances!J887:Instances!J887),"diff", MAX(Instances!J887:Instances!J887)-MIN(Instances!J887:Instances!J887))</f>
        <v>0</v>
      </c>
      <c r="K887" s="1" cm="1">
        <f t="array" ref="K887">_xlfn.SWITCH($A$2,"average", AVERAGE(Instances!K887:Instances!K887),"median", MEDIAN(Instances!K887:Instances!K887),"min", MIN(Instances!K887:Instances!K887),"max", MAX(Instances!K887:Instances!K887),"diff", MAX(Instances!K887:Instances!K887)-MIN(Instances!K887:Instances!K887))</f>
        <v>0</v>
      </c>
      <c r="L887" s="1"/>
      <c r="M887" s="1" cm="1">
        <f t="array" ref="M887">_xlfn.SWITCH($A$2,"average", AVERAGE(Instances!M887:Instances!M887),"median", MEDIAN(Instances!M887:Instances!M887),"min", MIN(Instances!M887:Instances!M887),"max", MAX(Instances!M887:Instances!M887),"diff", MAX(Instances!M887:Instances!M887)-MIN(Instances!M887:Instances!M887))</f>
        <v>0</v>
      </c>
      <c r="N887" s="1" cm="1">
        <f t="array" ref="N887">_xlfn.SWITCH($A$2,"average", AVERAGE(Instances!N887:Instances!N887),"median", MEDIAN(Instances!N887:Instances!N887),"min", MIN(Instances!N887:Instances!N887),"max", MAX(Instances!N887:Instances!N887),"diff", MAX(Instances!N887:Instances!N887)-MIN(Instances!N887:Instances!N887))</f>
        <v>0</v>
      </c>
      <c r="O887" s="1"/>
      <c r="P887" s="1" cm="1">
        <f t="array" ref="P887">_xlfn.SWITCH($A$2,"average", AVERAGE(Instances!P887:Instances!P887),"median", MEDIAN(Instances!P887:Instances!P887),"min", MIN(Instances!P887:Instances!P887),"max", MAX(Instances!P887:Instances!P887),"diff", MAX(Instances!P887:Instances!P887)-MIN(Instances!P887:Instances!P887))</f>
        <v>0</v>
      </c>
      <c r="Q887" s="1" cm="1">
        <f t="array" ref="Q887">_xlfn.SWITCH($A$2,"average", AVERAGE(Instances!Q887:Instances!Q887),"median", MEDIAN(Instances!Q887:Instances!Q887),"min", MIN(Instances!Q887:Instances!Q887),"max", MAX(Instances!Q887:Instances!Q887),"diff", MAX(Instances!Q887:Instances!Q887)-MIN(Instances!Q887:Instances!Q887))</f>
        <v>0</v>
      </c>
      <c r="R887" s="1" cm="1">
        <f t="array" ref="R887">_xlfn.SWITCH($A$2,"average", AVERAGE(Instances!R887:Instances!R887),"median", MEDIAN(Instances!R887:Instances!R887),"min", MIN(Instances!R887:Instances!R887),"max", MAX(Instances!R887:Instances!R887),"diff", MAX(Instances!R887:Instances!R887)-MIN(Instances!R887:Instances!R887))</f>
        <v>0</v>
      </c>
      <c r="S887" s="1">
        <f>MIN($B887)</f>
        <v>0</v>
      </c>
      <c r="T887" s="1">
        <f>MIN($C887)</f>
        <v>0</v>
      </c>
      <c r="U887" s="1">
        <f>MIN($D887)</f>
        <v>0</v>
      </c>
      <c r="V887" s="1">
        <f>MIN($E887)</f>
        <v>0</v>
      </c>
      <c r="W887" s="1">
        <f>MIN($F887)</f>
        <v>0</v>
      </c>
      <c r="X887" s="1">
        <f>MIN($G887)</f>
        <v>0</v>
      </c>
      <c r="Y887" s="1">
        <f>MIN($H887)</f>
        <v>0</v>
      </c>
      <c r="Z887" s="1">
        <f>MIN($I887)</f>
        <v>0</v>
      </c>
      <c r="AA887" s="1">
        <f>MIN($J887)</f>
        <v>0</v>
      </c>
      <c r="AB887" s="1">
        <f>MIN($K887)</f>
        <v>0</v>
      </c>
      <c r="AC887" s="1">
        <f>MIN($M887)</f>
        <v>0</v>
      </c>
      <c r="AD887" s="1">
        <f>MIN($N887)</f>
        <v>0</v>
      </c>
      <c r="AE887" s="1">
        <f>MIN($P887)</f>
        <v>0</v>
      </c>
      <c r="AF887" s="1">
        <f>MIN($Q887)</f>
        <v>0</v>
      </c>
      <c r="AG887" s="1">
        <f>MIN($R887)</f>
        <v>0</v>
      </c>
      <c r="AH887" s="1">
        <f>MEDIAN($B887)</f>
        <v>0</v>
      </c>
      <c r="AI887" s="1">
        <f>MEDIAN($C887)</f>
        <v>0</v>
      </c>
      <c r="AJ887" s="1">
        <f>MEDIAN($D887)</f>
        <v>0</v>
      </c>
      <c r="AK887" s="1">
        <f>MEDIAN($E887)</f>
        <v>0</v>
      </c>
      <c r="AL887" s="1">
        <f>MEDIAN($F887)</f>
        <v>0</v>
      </c>
      <c r="AM887" s="1">
        <f>MEDIAN($G887)</f>
        <v>0</v>
      </c>
      <c r="AN887" s="1">
        <f>MEDIAN($H887)</f>
        <v>0</v>
      </c>
      <c r="AO887" s="1">
        <f>MEDIAN($I887)</f>
        <v>0</v>
      </c>
      <c r="AP887" s="1">
        <f>MEDIAN($J887)</f>
        <v>0</v>
      </c>
      <c r="AQ887" s="1">
        <f>MEDIAN($K887)</f>
        <v>0</v>
      </c>
      <c r="AR887" s="1">
        <f>MEDIAN($M887)</f>
        <v>0</v>
      </c>
      <c r="AS887" s="1">
        <f>MEDIAN($N887)</f>
        <v>0</v>
      </c>
      <c r="AT887" s="1">
        <f>MEDIAN($P887)</f>
        <v>0</v>
      </c>
      <c r="AU887" s="1">
        <f>MEDIAN($Q887)</f>
        <v>0</v>
      </c>
      <c r="AV887" s="1">
        <f>MEDIAN($R887)</f>
        <v>0</v>
      </c>
      <c r="AW887" s="1">
        <f>MAX($B887)</f>
        <v>0</v>
      </c>
      <c r="AX887" s="1">
        <f>MAX($C887)</f>
        <v>0</v>
      </c>
      <c r="AY887" s="1">
        <f>MAX($D887)</f>
        <v>0</v>
      </c>
      <c r="AZ887" s="1">
        <f>MAX($E887)</f>
        <v>0</v>
      </c>
      <c r="BA887" s="1">
        <f>MAX($F887)</f>
        <v>0</v>
      </c>
      <c r="BB887" s="1">
        <f>MAX($G887)</f>
        <v>0</v>
      </c>
      <c r="BC887" s="1">
        <f>MAX($H887)</f>
        <v>0</v>
      </c>
      <c r="BD887" s="1">
        <f>MAX($I887)</f>
        <v>0</v>
      </c>
      <c r="BE887" s="1">
        <f>MAX($J887)</f>
        <v>0</v>
      </c>
      <c r="BF887" s="1">
        <f>MAX($K887)</f>
        <v>0</v>
      </c>
      <c r="BG887" s="1">
        <f>MAX($M887)</f>
        <v>0</v>
      </c>
      <c r="BH887" s="1">
        <f>MAX($N887)</f>
        <v>0</v>
      </c>
      <c r="BI887" s="1">
        <f>MAX($P887)</f>
        <v>0</v>
      </c>
      <c r="BJ887" s="1">
        <f>MAX($Q887)</f>
        <v>0</v>
      </c>
      <c r="BK887" s="1">
        <f>MAX($R887)</f>
        <v>0</v>
      </c>
    </row>
    <row r="888" spans="1:63">
      <c r="A888" s="1" t="s">
        <v>402</v>
      </c>
      <c r="B888" s="1" cm="1">
        <f t="array" ref="B888">_xlfn.SWITCH($A$2,"average", AVERAGE(Instances!B888:Instances!B888),"median", MEDIAN(Instances!B888:Instances!B888),"min", MIN(Instances!B888:Instances!B888),"max", MAX(Instances!B888:Instances!B888),"diff", MAX(Instances!B888:Instances!B888)-MIN(Instances!B888:Instances!B888))</f>
        <v>0</v>
      </c>
      <c r="C888" s="1" cm="1">
        <f t="array" ref="C888">_xlfn.SWITCH($A$2,"average", AVERAGE(Instances!C888:Instances!C888),"median", MEDIAN(Instances!C888:Instances!C888),"min", MIN(Instances!C888:Instances!C888),"max", MAX(Instances!C888:Instances!C888),"diff", MAX(Instances!C888:Instances!C888)-MIN(Instances!C888:Instances!C888))</f>
        <v>0</v>
      </c>
      <c r="D888" s="1" cm="1">
        <f t="array" ref="D888">_xlfn.SWITCH($A$2,"average", AVERAGE(Instances!D888:Instances!D888),"median", MEDIAN(Instances!D888:Instances!D888),"min", MIN(Instances!D888:Instances!D888),"max", MAX(Instances!D888:Instances!D888),"diff", MAX(Instances!D888:Instances!D888)-MIN(Instances!D888:Instances!D888))</f>
        <v>0</v>
      </c>
      <c r="E888" s="1" cm="1">
        <f t="array" ref="E888">_xlfn.SWITCH($A$2,"average", AVERAGE(Instances!E888:Instances!E888),"median", MEDIAN(Instances!E888:Instances!E888),"min", MIN(Instances!E888:Instances!E888),"max", MAX(Instances!E888:Instances!E888),"diff", MAX(Instances!E888:Instances!E888)-MIN(Instances!E888:Instances!E888))</f>
        <v>0</v>
      </c>
      <c r="F888" s="1" cm="1">
        <f t="array" ref="F888">_xlfn.SWITCH($A$2,"average", AVERAGE(Instances!F888:Instances!F888),"median", MEDIAN(Instances!F888:Instances!F888),"min", MIN(Instances!F888:Instances!F888),"max", MAX(Instances!F888:Instances!F888),"diff", MAX(Instances!F888:Instances!F888)-MIN(Instances!F888:Instances!F888))</f>
        <v>0</v>
      </c>
      <c r="G888" s="1" cm="1">
        <f t="array" ref="G888">_xlfn.SWITCH($A$2,"average", AVERAGE(Instances!G888:Instances!G888),"median", MEDIAN(Instances!G888:Instances!G888),"min", MIN(Instances!G888:Instances!G888),"max", MAX(Instances!G888:Instances!G888),"diff", MAX(Instances!G888:Instances!G888)-MIN(Instances!G888:Instances!G888))</f>
        <v>0</v>
      </c>
      <c r="H888" s="1" cm="1">
        <f t="array" ref="H888">_xlfn.SWITCH($A$2,"average", AVERAGE(Instances!H888:Instances!H888),"median", MEDIAN(Instances!H888:Instances!H888),"min", MIN(Instances!H888:Instances!H888),"max", MAX(Instances!H888:Instances!H888),"diff", MAX(Instances!H888:Instances!H888)-MIN(Instances!H888:Instances!H888))</f>
        <v>0</v>
      </c>
      <c r="I888" s="1" cm="1">
        <f t="array" ref="I888">_xlfn.SWITCH($A$2,"average", AVERAGE(Instances!I888:Instances!I888),"median", MEDIAN(Instances!I888:Instances!I888),"min", MIN(Instances!I888:Instances!I888),"max", MAX(Instances!I888:Instances!I888),"diff", MAX(Instances!I888:Instances!I888)-MIN(Instances!I888:Instances!I888))</f>
        <v>0</v>
      </c>
      <c r="J888" s="1" cm="1">
        <f t="array" ref="J888">_xlfn.SWITCH($A$2,"average", AVERAGE(Instances!J888:Instances!J888),"median", MEDIAN(Instances!J888:Instances!J888),"min", MIN(Instances!J888:Instances!J888),"max", MAX(Instances!J888:Instances!J888),"diff", MAX(Instances!J888:Instances!J888)-MIN(Instances!J888:Instances!J888))</f>
        <v>0</v>
      </c>
      <c r="K888" s="1" cm="1">
        <f t="array" ref="K888">_xlfn.SWITCH($A$2,"average", AVERAGE(Instances!K888:Instances!K888),"median", MEDIAN(Instances!K888:Instances!K888),"min", MIN(Instances!K888:Instances!K888),"max", MAX(Instances!K888:Instances!K888),"diff", MAX(Instances!K888:Instances!K888)-MIN(Instances!K888:Instances!K888))</f>
        <v>0</v>
      </c>
      <c r="L888" s="1"/>
      <c r="M888" s="1" cm="1">
        <f t="array" ref="M888">_xlfn.SWITCH($A$2,"average", AVERAGE(Instances!M888:Instances!M888),"median", MEDIAN(Instances!M888:Instances!M888),"min", MIN(Instances!M888:Instances!M888),"max", MAX(Instances!M888:Instances!M888),"diff", MAX(Instances!M888:Instances!M888)-MIN(Instances!M888:Instances!M888))</f>
        <v>0</v>
      </c>
      <c r="N888" s="1" cm="1">
        <f t="array" ref="N888">_xlfn.SWITCH($A$2,"average", AVERAGE(Instances!N888:Instances!N888),"median", MEDIAN(Instances!N888:Instances!N888),"min", MIN(Instances!N888:Instances!N888),"max", MAX(Instances!N888:Instances!N888),"diff", MAX(Instances!N888:Instances!N888)-MIN(Instances!N888:Instances!N888))</f>
        <v>0</v>
      </c>
      <c r="O888" s="1"/>
      <c r="P888" s="1" cm="1">
        <f t="array" ref="P888">_xlfn.SWITCH($A$2,"average", AVERAGE(Instances!P888:Instances!P888),"median", MEDIAN(Instances!P888:Instances!P888),"min", MIN(Instances!P888:Instances!P888),"max", MAX(Instances!P888:Instances!P888),"diff", MAX(Instances!P888:Instances!P888)-MIN(Instances!P888:Instances!P888))</f>
        <v>0</v>
      </c>
      <c r="Q888" s="1" cm="1">
        <f t="array" ref="Q888">_xlfn.SWITCH($A$2,"average", AVERAGE(Instances!Q888:Instances!Q888),"median", MEDIAN(Instances!Q888:Instances!Q888),"min", MIN(Instances!Q888:Instances!Q888),"max", MAX(Instances!Q888:Instances!Q888),"diff", MAX(Instances!Q888:Instances!Q888)-MIN(Instances!Q888:Instances!Q888))</f>
        <v>0</v>
      </c>
      <c r="R888" s="1" cm="1">
        <f t="array" ref="R888">_xlfn.SWITCH($A$2,"average", AVERAGE(Instances!R888:Instances!R888),"median", MEDIAN(Instances!R888:Instances!R888),"min", MIN(Instances!R888:Instances!R888),"max", MAX(Instances!R888:Instances!R888),"diff", MAX(Instances!R888:Instances!R888)-MIN(Instances!R888:Instances!R888))</f>
        <v>0</v>
      </c>
      <c r="S888" s="1">
        <f>MIN($B888)</f>
        <v>0</v>
      </c>
      <c r="T888" s="1">
        <f>MIN($C888)</f>
        <v>0</v>
      </c>
      <c r="U888" s="1">
        <f>MIN($D888)</f>
        <v>0</v>
      </c>
      <c r="V888" s="1">
        <f>MIN($E888)</f>
        <v>0</v>
      </c>
      <c r="W888" s="1">
        <f>MIN($F888)</f>
        <v>0</v>
      </c>
      <c r="X888" s="1">
        <f>MIN($G888)</f>
        <v>0</v>
      </c>
      <c r="Y888" s="1">
        <f>MIN($H888)</f>
        <v>0</v>
      </c>
      <c r="Z888" s="1">
        <f>MIN($I888)</f>
        <v>0</v>
      </c>
      <c r="AA888" s="1">
        <f>MIN($J888)</f>
        <v>0</v>
      </c>
      <c r="AB888" s="1">
        <f>MIN($K888)</f>
        <v>0</v>
      </c>
      <c r="AC888" s="1">
        <f>MIN($M888)</f>
        <v>0</v>
      </c>
      <c r="AD888" s="1">
        <f>MIN($N888)</f>
        <v>0</v>
      </c>
      <c r="AE888" s="1">
        <f>MIN($P888)</f>
        <v>0</v>
      </c>
      <c r="AF888" s="1">
        <f>MIN($Q888)</f>
        <v>0</v>
      </c>
      <c r="AG888" s="1">
        <f>MIN($R888)</f>
        <v>0</v>
      </c>
      <c r="AH888" s="1">
        <f>MEDIAN($B888)</f>
        <v>0</v>
      </c>
      <c r="AI888" s="1">
        <f>MEDIAN($C888)</f>
        <v>0</v>
      </c>
      <c r="AJ888" s="1">
        <f>MEDIAN($D888)</f>
        <v>0</v>
      </c>
      <c r="AK888" s="1">
        <f>MEDIAN($E888)</f>
        <v>0</v>
      </c>
      <c r="AL888" s="1">
        <f>MEDIAN($F888)</f>
        <v>0</v>
      </c>
      <c r="AM888" s="1">
        <f>MEDIAN($G888)</f>
        <v>0</v>
      </c>
      <c r="AN888" s="1">
        <f>MEDIAN($H888)</f>
        <v>0</v>
      </c>
      <c r="AO888" s="1">
        <f>MEDIAN($I888)</f>
        <v>0</v>
      </c>
      <c r="AP888" s="1">
        <f>MEDIAN($J888)</f>
        <v>0</v>
      </c>
      <c r="AQ888" s="1">
        <f>MEDIAN($K888)</f>
        <v>0</v>
      </c>
      <c r="AR888" s="1">
        <f>MEDIAN($M888)</f>
        <v>0</v>
      </c>
      <c r="AS888" s="1">
        <f>MEDIAN($N888)</f>
        <v>0</v>
      </c>
      <c r="AT888" s="1">
        <f>MEDIAN($P888)</f>
        <v>0</v>
      </c>
      <c r="AU888" s="1">
        <f>MEDIAN($Q888)</f>
        <v>0</v>
      </c>
      <c r="AV888" s="1">
        <f>MEDIAN($R888)</f>
        <v>0</v>
      </c>
      <c r="AW888" s="1">
        <f>MAX($B888)</f>
        <v>0</v>
      </c>
      <c r="AX888" s="1">
        <f>MAX($C888)</f>
        <v>0</v>
      </c>
      <c r="AY888" s="1">
        <f>MAX($D888)</f>
        <v>0</v>
      </c>
      <c r="AZ888" s="1">
        <f>MAX($E888)</f>
        <v>0</v>
      </c>
      <c r="BA888" s="1">
        <f>MAX($F888)</f>
        <v>0</v>
      </c>
      <c r="BB888" s="1">
        <f>MAX($G888)</f>
        <v>0</v>
      </c>
      <c r="BC888" s="1">
        <f>MAX($H888)</f>
        <v>0</v>
      </c>
      <c r="BD888" s="1">
        <f>MAX($I888)</f>
        <v>0</v>
      </c>
      <c r="BE888" s="1">
        <f>MAX($J888)</f>
        <v>0</v>
      </c>
      <c r="BF888" s="1">
        <f>MAX($K888)</f>
        <v>0</v>
      </c>
      <c r="BG888" s="1">
        <f>MAX($M888)</f>
        <v>0</v>
      </c>
      <c r="BH888" s="1">
        <f>MAX($N888)</f>
        <v>0</v>
      </c>
      <c r="BI888" s="1">
        <f>MAX($P888)</f>
        <v>0</v>
      </c>
      <c r="BJ888" s="1">
        <f>MAX($Q888)</f>
        <v>0</v>
      </c>
      <c r="BK888" s="1">
        <f>MAX($R888)</f>
        <v>0</v>
      </c>
    </row>
    <row r="889" spans="1:63">
      <c r="A889" s="1" t="s">
        <v>403</v>
      </c>
      <c r="B889" s="1" cm="1">
        <f t="array" ref="B889">_xlfn.SWITCH($A$2,"average", AVERAGE(Instances!B889:Instances!B889),"median", MEDIAN(Instances!B889:Instances!B889),"min", MIN(Instances!B889:Instances!B889),"max", MAX(Instances!B889:Instances!B889),"diff", MAX(Instances!B889:Instances!B889)-MIN(Instances!B889:Instances!B889))</f>
        <v>0</v>
      </c>
      <c r="C889" s="1" cm="1">
        <f t="array" ref="C889">_xlfn.SWITCH($A$2,"average", AVERAGE(Instances!C889:Instances!C889),"median", MEDIAN(Instances!C889:Instances!C889),"min", MIN(Instances!C889:Instances!C889),"max", MAX(Instances!C889:Instances!C889),"diff", MAX(Instances!C889:Instances!C889)-MIN(Instances!C889:Instances!C889))</f>
        <v>0</v>
      </c>
      <c r="D889" s="1" cm="1">
        <f t="array" ref="D889">_xlfn.SWITCH($A$2,"average", AVERAGE(Instances!D889:Instances!D889),"median", MEDIAN(Instances!D889:Instances!D889),"min", MIN(Instances!D889:Instances!D889),"max", MAX(Instances!D889:Instances!D889),"diff", MAX(Instances!D889:Instances!D889)-MIN(Instances!D889:Instances!D889))</f>
        <v>0</v>
      </c>
      <c r="E889" s="1" cm="1">
        <f t="array" ref="E889">_xlfn.SWITCH($A$2,"average", AVERAGE(Instances!E889:Instances!E889),"median", MEDIAN(Instances!E889:Instances!E889),"min", MIN(Instances!E889:Instances!E889),"max", MAX(Instances!E889:Instances!E889),"diff", MAX(Instances!E889:Instances!E889)-MIN(Instances!E889:Instances!E889))</f>
        <v>0</v>
      </c>
      <c r="F889" s="1" cm="1">
        <f t="array" ref="F889">_xlfn.SWITCH($A$2,"average", AVERAGE(Instances!F889:Instances!F889),"median", MEDIAN(Instances!F889:Instances!F889),"min", MIN(Instances!F889:Instances!F889),"max", MAX(Instances!F889:Instances!F889),"diff", MAX(Instances!F889:Instances!F889)-MIN(Instances!F889:Instances!F889))</f>
        <v>0</v>
      </c>
      <c r="G889" s="1" cm="1">
        <f t="array" ref="G889">_xlfn.SWITCH($A$2,"average", AVERAGE(Instances!G889:Instances!G889),"median", MEDIAN(Instances!G889:Instances!G889),"min", MIN(Instances!G889:Instances!G889),"max", MAX(Instances!G889:Instances!G889),"diff", MAX(Instances!G889:Instances!G889)-MIN(Instances!G889:Instances!G889))</f>
        <v>0</v>
      </c>
      <c r="H889" s="1" cm="1">
        <f t="array" ref="H889">_xlfn.SWITCH($A$2,"average", AVERAGE(Instances!H889:Instances!H889),"median", MEDIAN(Instances!H889:Instances!H889),"min", MIN(Instances!H889:Instances!H889),"max", MAX(Instances!H889:Instances!H889),"diff", MAX(Instances!H889:Instances!H889)-MIN(Instances!H889:Instances!H889))</f>
        <v>0</v>
      </c>
      <c r="I889" s="1" cm="1">
        <f t="array" ref="I889">_xlfn.SWITCH($A$2,"average", AVERAGE(Instances!I889:Instances!I889),"median", MEDIAN(Instances!I889:Instances!I889),"min", MIN(Instances!I889:Instances!I889),"max", MAX(Instances!I889:Instances!I889),"diff", MAX(Instances!I889:Instances!I889)-MIN(Instances!I889:Instances!I889))</f>
        <v>0</v>
      </c>
      <c r="J889" s="1" cm="1">
        <f t="array" ref="J889">_xlfn.SWITCH($A$2,"average", AVERAGE(Instances!J889:Instances!J889),"median", MEDIAN(Instances!J889:Instances!J889),"min", MIN(Instances!J889:Instances!J889),"max", MAX(Instances!J889:Instances!J889),"diff", MAX(Instances!J889:Instances!J889)-MIN(Instances!J889:Instances!J889))</f>
        <v>0</v>
      </c>
      <c r="K889" s="1" cm="1">
        <f t="array" ref="K889">_xlfn.SWITCH($A$2,"average", AVERAGE(Instances!K889:Instances!K889),"median", MEDIAN(Instances!K889:Instances!K889),"min", MIN(Instances!K889:Instances!K889),"max", MAX(Instances!K889:Instances!K889),"diff", MAX(Instances!K889:Instances!K889)-MIN(Instances!K889:Instances!K889))</f>
        <v>0</v>
      </c>
      <c r="L889" s="1"/>
      <c r="M889" s="1" cm="1">
        <f t="array" ref="M889">_xlfn.SWITCH($A$2,"average", AVERAGE(Instances!M889:Instances!M889),"median", MEDIAN(Instances!M889:Instances!M889),"min", MIN(Instances!M889:Instances!M889),"max", MAX(Instances!M889:Instances!M889),"diff", MAX(Instances!M889:Instances!M889)-MIN(Instances!M889:Instances!M889))</f>
        <v>0</v>
      </c>
      <c r="N889" s="1" cm="1">
        <f t="array" ref="N889">_xlfn.SWITCH($A$2,"average", AVERAGE(Instances!N889:Instances!N889),"median", MEDIAN(Instances!N889:Instances!N889),"min", MIN(Instances!N889:Instances!N889),"max", MAX(Instances!N889:Instances!N889),"diff", MAX(Instances!N889:Instances!N889)-MIN(Instances!N889:Instances!N889))</f>
        <v>0</v>
      </c>
      <c r="O889" s="1"/>
      <c r="P889" s="1" cm="1">
        <f t="array" ref="P889">_xlfn.SWITCH($A$2,"average", AVERAGE(Instances!P889:Instances!P889),"median", MEDIAN(Instances!P889:Instances!P889),"min", MIN(Instances!P889:Instances!P889),"max", MAX(Instances!P889:Instances!P889),"diff", MAX(Instances!P889:Instances!P889)-MIN(Instances!P889:Instances!P889))</f>
        <v>0</v>
      </c>
      <c r="Q889" s="1" cm="1">
        <f t="array" ref="Q889">_xlfn.SWITCH($A$2,"average", AVERAGE(Instances!Q889:Instances!Q889),"median", MEDIAN(Instances!Q889:Instances!Q889),"min", MIN(Instances!Q889:Instances!Q889),"max", MAX(Instances!Q889:Instances!Q889),"diff", MAX(Instances!Q889:Instances!Q889)-MIN(Instances!Q889:Instances!Q889))</f>
        <v>0</v>
      </c>
      <c r="R889" s="1" cm="1">
        <f t="array" ref="R889">_xlfn.SWITCH($A$2,"average", AVERAGE(Instances!R889:Instances!R889),"median", MEDIAN(Instances!R889:Instances!R889),"min", MIN(Instances!R889:Instances!R889),"max", MAX(Instances!R889:Instances!R889),"diff", MAX(Instances!R889:Instances!R889)-MIN(Instances!R889:Instances!R889))</f>
        <v>0</v>
      </c>
      <c r="S889" s="1">
        <f>MIN($B889)</f>
        <v>0</v>
      </c>
      <c r="T889" s="1">
        <f>MIN($C889)</f>
        <v>0</v>
      </c>
      <c r="U889" s="1">
        <f>MIN($D889)</f>
        <v>0</v>
      </c>
      <c r="V889" s="1">
        <f>MIN($E889)</f>
        <v>0</v>
      </c>
      <c r="W889" s="1">
        <f>MIN($F889)</f>
        <v>0</v>
      </c>
      <c r="X889" s="1">
        <f>MIN($G889)</f>
        <v>0</v>
      </c>
      <c r="Y889" s="1">
        <f>MIN($H889)</f>
        <v>0</v>
      </c>
      <c r="Z889" s="1">
        <f>MIN($I889)</f>
        <v>0</v>
      </c>
      <c r="AA889" s="1">
        <f>MIN($J889)</f>
        <v>0</v>
      </c>
      <c r="AB889" s="1">
        <f>MIN($K889)</f>
        <v>0</v>
      </c>
      <c r="AC889" s="1">
        <f>MIN($M889)</f>
        <v>0</v>
      </c>
      <c r="AD889" s="1">
        <f>MIN($N889)</f>
        <v>0</v>
      </c>
      <c r="AE889" s="1">
        <f>MIN($P889)</f>
        <v>0</v>
      </c>
      <c r="AF889" s="1">
        <f>MIN($Q889)</f>
        <v>0</v>
      </c>
      <c r="AG889" s="1">
        <f>MIN($R889)</f>
        <v>0</v>
      </c>
      <c r="AH889" s="1">
        <f>MEDIAN($B889)</f>
        <v>0</v>
      </c>
      <c r="AI889" s="1">
        <f>MEDIAN($C889)</f>
        <v>0</v>
      </c>
      <c r="AJ889" s="1">
        <f>MEDIAN($D889)</f>
        <v>0</v>
      </c>
      <c r="AK889" s="1">
        <f>MEDIAN($E889)</f>
        <v>0</v>
      </c>
      <c r="AL889" s="1">
        <f>MEDIAN($F889)</f>
        <v>0</v>
      </c>
      <c r="AM889" s="1">
        <f>MEDIAN($G889)</f>
        <v>0</v>
      </c>
      <c r="AN889" s="1">
        <f>MEDIAN($H889)</f>
        <v>0</v>
      </c>
      <c r="AO889" s="1">
        <f>MEDIAN($I889)</f>
        <v>0</v>
      </c>
      <c r="AP889" s="1">
        <f>MEDIAN($J889)</f>
        <v>0</v>
      </c>
      <c r="AQ889" s="1">
        <f>MEDIAN($K889)</f>
        <v>0</v>
      </c>
      <c r="AR889" s="1">
        <f>MEDIAN($M889)</f>
        <v>0</v>
      </c>
      <c r="AS889" s="1">
        <f>MEDIAN($N889)</f>
        <v>0</v>
      </c>
      <c r="AT889" s="1">
        <f>MEDIAN($P889)</f>
        <v>0</v>
      </c>
      <c r="AU889" s="1">
        <f>MEDIAN($Q889)</f>
        <v>0</v>
      </c>
      <c r="AV889" s="1">
        <f>MEDIAN($R889)</f>
        <v>0</v>
      </c>
      <c r="AW889" s="1">
        <f>MAX($B889)</f>
        <v>0</v>
      </c>
      <c r="AX889" s="1">
        <f>MAX($C889)</f>
        <v>0</v>
      </c>
      <c r="AY889" s="1">
        <f>MAX($D889)</f>
        <v>0</v>
      </c>
      <c r="AZ889" s="1">
        <f>MAX($E889)</f>
        <v>0</v>
      </c>
      <c r="BA889" s="1">
        <f>MAX($F889)</f>
        <v>0</v>
      </c>
      <c r="BB889" s="1">
        <f>MAX($G889)</f>
        <v>0</v>
      </c>
      <c r="BC889" s="1">
        <f>MAX($H889)</f>
        <v>0</v>
      </c>
      <c r="BD889" s="1">
        <f>MAX($I889)</f>
        <v>0</v>
      </c>
      <c r="BE889" s="1">
        <f>MAX($J889)</f>
        <v>0</v>
      </c>
      <c r="BF889" s="1">
        <f>MAX($K889)</f>
        <v>0</v>
      </c>
      <c r="BG889" s="1">
        <f>MAX($M889)</f>
        <v>0</v>
      </c>
      <c r="BH889" s="1">
        <f>MAX($N889)</f>
        <v>0</v>
      </c>
      <c r="BI889" s="1">
        <f>MAX($P889)</f>
        <v>0</v>
      </c>
      <c r="BJ889" s="1">
        <f>MAX($Q889)</f>
        <v>0</v>
      </c>
      <c r="BK889" s="1">
        <f>MAX($R889)</f>
        <v>0</v>
      </c>
    </row>
    <row r="890" spans="1:63">
      <c r="A890" s="1" t="s">
        <v>404</v>
      </c>
      <c r="B890" s="1" cm="1">
        <f t="array" ref="B890">_xlfn.SWITCH($A$2,"average", AVERAGE(Instances!B890:Instances!B890),"median", MEDIAN(Instances!B890:Instances!B890),"min", MIN(Instances!B890:Instances!B890),"max", MAX(Instances!B890:Instances!B890),"diff", MAX(Instances!B890:Instances!B890)-MIN(Instances!B890:Instances!B890))</f>
        <v>0</v>
      </c>
      <c r="C890" s="1" cm="1">
        <f t="array" ref="C890">_xlfn.SWITCH($A$2,"average", AVERAGE(Instances!C890:Instances!C890),"median", MEDIAN(Instances!C890:Instances!C890),"min", MIN(Instances!C890:Instances!C890),"max", MAX(Instances!C890:Instances!C890),"diff", MAX(Instances!C890:Instances!C890)-MIN(Instances!C890:Instances!C890))</f>
        <v>0</v>
      </c>
      <c r="D890" s="1" cm="1">
        <f t="array" ref="D890">_xlfn.SWITCH($A$2,"average", AVERAGE(Instances!D890:Instances!D890),"median", MEDIAN(Instances!D890:Instances!D890),"min", MIN(Instances!D890:Instances!D890),"max", MAX(Instances!D890:Instances!D890),"diff", MAX(Instances!D890:Instances!D890)-MIN(Instances!D890:Instances!D890))</f>
        <v>0</v>
      </c>
      <c r="E890" s="1" cm="1">
        <f t="array" ref="E890">_xlfn.SWITCH($A$2,"average", AVERAGE(Instances!E890:Instances!E890),"median", MEDIAN(Instances!E890:Instances!E890),"min", MIN(Instances!E890:Instances!E890),"max", MAX(Instances!E890:Instances!E890),"diff", MAX(Instances!E890:Instances!E890)-MIN(Instances!E890:Instances!E890))</f>
        <v>0</v>
      </c>
      <c r="F890" s="1" cm="1">
        <f t="array" ref="F890">_xlfn.SWITCH($A$2,"average", AVERAGE(Instances!F890:Instances!F890),"median", MEDIAN(Instances!F890:Instances!F890),"min", MIN(Instances!F890:Instances!F890),"max", MAX(Instances!F890:Instances!F890),"diff", MAX(Instances!F890:Instances!F890)-MIN(Instances!F890:Instances!F890))</f>
        <v>0</v>
      </c>
      <c r="G890" s="1" cm="1">
        <f t="array" ref="G890">_xlfn.SWITCH($A$2,"average", AVERAGE(Instances!G890:Instances!G890),"median", MEDIAN(Instances!G890:Instances!G890),"min", MIN(Instances!G890:Instances!G890),"max", MAX(Instances!G890:Instances!G890),"diff", MAX(Instances!G890:Instances!G890)-MIN(Instances!G890:Instances!G890))</f>
        <v>0</v>
      </c>
      <c r="H890" s="1" cm="1">
        <f t="array" ref="H890">_xlfn.SWITCH($A$2,"average", AVERAGE(Instances!H890:Instances!H890),"median", MEDIAN(Instances!H890:Instances!H890),"min", MIN(Instances!H890:Instances!H890),"max", MAX(Instances!H890:Instances!H890),"diff", MAX(Instances!H890:Instances!H890)-MIN(Instances!H890:Instances!H890))</f>
        <v>0</v>
      </c>
      <c r="I890" s="1" cm="1">
        <f t="array" ref="I890">_xlfn.SWITCH($A$2,"average", AVERAGE(Instances!I890:Instances!I890),"median", MEDIAN(Instances!I890:Instances!I890),"min", MIN(Instances!I890:Instances!I890),"max", MAX(Instances!I890:Instances!I890),"diff", MAX(Instances!I890:Instances!I890)-MIN(Instances!I890:Instances!I890))</f>
        <v>0</v>
      </c>
      <c r="J890" s="1" cm="1">
        <f t="array" ref="J890">_xlfn.SWITCH($A$2,"average", AVERAGE(Instances!J890:Instances!J890),"median", MEDIAN(Instances!J890:Instances!J890),"min", MIN(Instances!J890:Instances!J890),"max", MAX(Instances!J890:Instances!J890),"diff", MAX(Instances!J890:Instances!J890)-MIN(Instances!J890:Instances!J890))</f>
        <v>0</v>
      </c>
      <c r="K890" s="1" cm="1">
        <f t="array" ref="K890">_xlfn.SWITCH($A$2,"average", AVERAGE(Instances!K890:Instances!K890),"median", MEDIAN(Instances!K890:Instances!K890),"min", MIN(Instances!K890:Instances!K890),"max", MAX(Instances!K890:Instances!K890),"diff", MAX(Instances!K890:Instances!K890)-MIN(Instances!K890:Instances!K890))</f>
        <v>0</v>
      </c>
      <c r="L890" s="1"/>
      <c r="M890" s="1" cm="1">
        <f t="array" ref="M890">_xlfn.SWITCH($A$2,"average", AVERAGE(Instances!M890:Instances!M890),"median", MEDIAN(Instances!M890:Instances!M890),"min", MIN(Instances!M890:Instances!M890),"max", MAX(Instances!M890:Instances!M890),"diff", MAX(Instances!M890:Instances!M890)-MIN(Instances!M890:Instances!M890))</f>
        <v>0</v>
      </c>
      <c r="N890" s="1" cm="1">
        <f t="array" ref="N890">_xlfn.SWITCH($A$2,"average", AVERAGE(Instances!N890:Instances!N890),"median", MEDIAN(Instances!N890:Instances!N890),"min", MIN(Instances!N890:Instances!N890),"max", MAX(Instances!N890:Instances!N890),"diff", MAX(Instances!N890:Instances!N890)-MIN(Instances!N890:Instances!N890))</f>
        <v>0</v>
      </c>
      <c r="O890" s="1"/>
      <c r="P890" s="1" cm="1">
        <f t="array" ref="P890">_xlfn.SWITCH($A$2,"average", AVERAGE(Instances!P890:Instances!P890),"median", MEDIAN(Instances!P890:Instances!P890),"min", MIN(Instances!P890:Instances!P890),"max", MAX(Instances!P890:Instances!P890),"diff", MAX(Instances!P890:Instances!P890)-MIN(Instances!P890:Instances!P890))</f>
        <v>0</v>
      </c>
      <c r="Q890" s="1" cm="1">
        <f t="array" ref="Q890">_xlfn.SWITCH($A$2,"average", AVERAGE(Instances!Q890:Instances!Q890),"median", MEDIAN(Instances!Q890:Instances!Q890),"min", MIN(Instances!Q890:Instances!Q890),"max", MAX(Instances!Q890:Instances!Q890),"diff", MAX(Instances!Q890:Instances!Q890)-MIN(Instances!Q890:Instances!Q890))</f>
        <v>0</v>
      </c>
      <c r="R890" s="1" cm="1">
        <f t="array" ref="R890">_xlfn.SWITCH($A$2,"average", AVERAGE(Instances!R890:Instances!R890),"median", MEDIAN(Instances!R890:Instances!R890),"min", MIN(Instances!R890:Instances!R890),"max", MAX(Instances!R890:Instances!R890),"diff", MAX(Instances!R890:Instances!R890)-MIN(Instances!R890:Instances!R890))</f>
        <v>0</v>
      </c>
      <c r="S890" s="1">
        <f>MIN($B890)</f>
        <v>0</v>
      </c>
      <c r="T890" s="1">
        <f>MIN($C890)</f>
        <v>0</v>
      </c>
      <c r="U890" s="1">
        <f>MIN($D890)</f>
        <v>0</v>
      </c>
      <c r="V890" s="1">
        <f>MIN($E890)</f>
        <v>0</v>
      </c>
      <c r="W890" s="1">
        <f>MIN($F890)</f>
        <v>0</v>
      </c>
      <c r="X890" s="1">
        <f>MIN($G890)</f>
        <v>0</v>
      </c>
      <c r="Y890" s="1">
        <f>MIN($H890)</f>
        <v>0</v>
      </c>
      <c r="Z890" s="1">
        <f>MIN($I890)</f>
        <v>0</v>
      </c>
      <c r="AA890" s="1">
        <f>MIN($J890)</f>
        <v>0</v>
      </c>
      <c r="AB890" s="1">
        <f>MIN($K890)</f>
        <v>0</v>
      </c>
      <c r="AC890" s="1">
        <f>MIN($M890)</f>
        <v>0</v>
      </c>
      <c r="AD890" s="1">
        <f>MIN($N890)</f>
        <v>0</v>
      </c>
      <c r="AE890" s="1">
        <f>MIN($P890)</f>
        <v>0</v>
      </c>
      <c r="AF890" s="1">
        <f>MIN($Q890)</f>
        <v>0</v>
      </c>
      <c r="AG890" s="1">
        <f>MIN($R890)</f>
        <v>0</v>
      </c>
      <c r="AH890" s="1">
        <f>MEDIAN($B890)</f>
        <v>0</v>
      </c>
      <c r="AI890" s="1">
        <f>MEDIAN($C890)</f>
        <v>0</v>
      </c>
      <c r="AJ890" s="1">
        <f>MEDIAN($D890)</f>
        <v>0</v>
      </c>
      <c r="AK890" s="1">
        <f>MEDIAN($E890)</f>
        <v>0</v>
      </c>
      <c r="AL890" s="1">
        <f>MEDIAN($F890)</f>
        <v>0</v>
      </c>
      <c r="AM890" s="1">
        <f>MEDIAN($G890)</f>
        <v>0</v>
      </c>
      <c r="AN890" s="1">
        <f>MEDIAN($H890)</f>
        <v>0</v>
      </c>
      <c r="AO890" s="1">
        <f>MEDIAN($I890)</f>
        <v>0</v>
      </c>
      <c r="AP890" s="1">
        <f>MEDIAN($J890)</f>
        <v>0</v>
      </c>
      <c r="AQ890" s="1">
        <f>MEDIAN($K890)</f>
        <v>0</v>
      </c>
      <c r="AR890" s="1">
        <f>MEDIAN($M890)</f>
        <v>0</v>
      </c>
      <c r="AS890" s="1">
        <f>MEDIAN($N890)</f>
        <v>0</v>
      </c>
      <c r="AT890" s="1">
        <f>MEDIAN($P890)</f>
        <v>0</v>
      </c>
      <c r="AU890" s="1">
        <f>MEDIAN($Q890)</f>
        <v>0</v>
      </c>
      <c r="AV890" s="1">
        <f>MEDIAN($R890)</f>
        <v>0</v>
      </c>
      <c r="AW890" s="1">
        <f>MAX($B890)</f>
        <v>0</v>
      </c>
      <c r="AX890" s="1">
        <f>MAX($C890)</f>
        <v>0</v>
      </c>
      <c r="AY890" s="1">
        <f>MAX($D890)</f>
        <v>0</v>
      </c>
      <c r="AZ890" s="1">
        <f>MAX($E890)</f>
        <v>0</v>
      </c>
      <c r="BA890" s="1">
        <f>MAX($F890)</f>
        <v>0</v>
      </c>
      <c r="BB890" s="1">
        <f>MAX($G890)</f>
        <v>0</v>
      </c>
      <c r="BC890" s="1">
        <f>MAX($H890)</f>
        <v>0</v>
      </c>
      <c r="BD890" s="1">
        <f>MAX($I890)</f>
        <v>0</v>
      </c>
      <c r="BE890" s="1">
        <f>MAX($J890)</f>
        <v>0</v>
      </c>
      <c r="BF890" s="1">
        <f>MAX($K890)</f>
        <v>0</v>
      </c>
      <c r="BG890" s="1">
        <f>MAX($M890)</f>
        <v>0</v>
      </c>
      <c r="BH890" s="1">
        <f>MAX($N890)</f>
        <v>0</v>
      </c>
      <c r="BI890" s="1">
        <f>MAX($P890)</f>
        <v>0</v>
      </c>
      <c r="BJ890" s="1">
        <f>MAX($Q890)</f>
        <v>0</v>
      </c>
      <c r="BK890" s="1">
        <f>MAX($R890)</f>
        <v>0</v>
      </c>
    </row>
    <row r="891" spans="1:63">
      <c r="A891" s="1" t="s">
        <v>405</v>
      </c>
      <c r="B891" s="1" cm="1">
        <f t="array" ref="B891">_xlfn.SWITCH($A$2,"average", AVERAGE(Instances!B891:Instances!B891),"median", MEDIAN(Instances!B891:Instances!B891),"min", MIN(Instances!B891:Instances!B891),"max", MAX(Instances!B891:Instances!B891),"diff", MAX(Instances!B891:Instances!B891)-MIN(Instances!B891:Instances!B891))</f>
        <v>0</v>
      </c>
      <c r="C891" s="1" cm="1">
        <f t="array" ref="C891">_xlfn.SWITCH($A$2,"average", AVERAGE(Instances!C891:Instances!C891),"median", MEDIAN(Instances!C891:Instances!C891),"min", MIN(Instances!C891:Instances!C891),"max", MAX(Instances!C891:Instances!C891),"diff", MAX(Instances!C891:Instances!C891)-MIN(Instances!C891:Instances!C891))</f>
        <v>0</v>
      </c>
      <c r="D891" s="1" cm="1">
        <f t="array" ref="D891">_xlfn.SWITCH($A$2,"average", AVERAGE(Instances!D891:Instances!D891),"median", MEDIAN(Instances!D891:Instances!D891),"min", MIN(Instances!D891:Instances!D891),"max", MAX(Instances!D891:Instances!D891),"diff", MAX(Instances!D891:Instances!D891)-MIN(Instances!D891:Instances!D891))</f>
        <v>0</v>
      </c>
      <c r="E891" s="1" cm="1">
        <f t="array" ref="E891">_xlfn.SWITCH($A$2,"average", AVERAGE(Instances!E891:Instances!E891),"median", MEDIAN(Instances!E891:Instances!E891),"min", MIN(Instances!E891:Instances!E891),"max", MAX(Instances!E891:Instances!E891),"diff", MAX(Instances!E891:Instances!E891)-MIN(Instances!E891:Instances!E891))</f>
        <v>0</v>
      </c>
      <c r="F891" s="1" cm="1">
        <f t="array" ref="F891">_xlfn.SWITCH($A$2,"average", AVERAGE(Instances!F891:Instances!F891),"median", MEDIAN(Instances!F891:Instances!F891),"min", MIN(Instances!F891:Instances!F891),"max", MAX(Instances!F891:Instances!F891),"diff", MAX(Instances!F891:Instances!F891)-MIN(Instances!F891:Instances!F891))</f>
        <v>0</v>
      </c>
      <c r="G891" s="1" cm="1">
        <f t="array" ref="G891">_xlfn.SWITCH($A$2,"average", AVERAGE(Instances!G891:Instances!G891),"median", MEDIAN(Instances!G891:Instances!G891),"min", MIN(Instances!G891:Instances!G891),"max", MAX(Instances!G891:Instances!G891),"diff", MAX(Instances!G891:Instances!G891)-MIN(Instances!G891:Instances!G891))</f>
        <v>0</v>
      </c>
      <c r="H891" s="1" cm="1">
        <f t="array" ref="H891">_xlfn.SWITCH($A$2,"average", AVERAGE(Instances!H891:Instances!H891),"median", MEDIAN(Instances!H891:Instances!H891),"min", MIN(Instances!H891:Instances!H891),"max", MAX(Instances!H891:Instances!H891),"diff", MAX(Instances!H891:Instances!H891)-MIN(Instances!H891:Instances!H891))</f>
        <v>0</v>
      </c>
      <c r="I891" s="1" cm="1">
        <f t="array" ref="I891">_xlfn.SWITCH($A$2,"average", AVERAGE(Instances!I891:Instances!I891),"median", MEDIAN(Instances!I891:Instances!I891),"min", MIN(Instances!I891:Instances!I891),"max", MAX(Instances!I891:Instances!I891),"diff", MAX(Instances!I891:Instances!I891)-MIN(Instances!I891:Instances!I891))</f>
        <v>0</v>
      </c>
      <c r="J891" s="1" cm="1">
        <f t="array" ref="J891">_xlfn.SWITCH($A$2,"average", AVERAGE(Instances!J891:Instances!J891),"median", MEDIAN(Instances!J891:Instances!J891),"min", MIN(Instances!J891:Instances!J891),"max", MAX(Instances!J891:Instances!J891),"diff", MAX(Instances!J891:Instances!J891)-MIN(Instances!J891:Instances!J891))</f>
        <v>0</v>
      </c>
      <c r="K891" s="1" cm="1">
        <f t="array" ref="K891">_xlfn.SWITCH($A$2,"average", AVERAGE(Instances!K891:Instances!K891),"median", MEDIAN(Instances!K891:Instances!K891),"min", MIN(Instances!K891:Instances!K891),"max", MAX(Instances!K891:Instances!K891),"diff", MAX(Instances!K891:Instances!K891)-MIN(Instances!K891:Instances!K891))</f>
        <v>0</v>
      </c>
      <c r="L891" s="1"/>
      <c r="M891" s="1" cm="1">
        <f t="array" ref="M891">_xlfn.SWITCH($A$2,"average", AVERAGE(Instances!M891:Instances!M891),"median", MEDIAN(Instances!M891:Instances!M891),"min", MIN(Instances!M891:Instances!M891),"max", MAX(Instances!M891:Instances!M891),"diff", MAX(Instances!M891:Instances!M891)-MIN(Instances!M891:Instances!M891))</f>
        <v>0</v>
      </c>
      <c r="N891" s="1" cm="1">
        <f t="array" ref="N891">_xlfn.SWITCH($A$2,"average", AVERAGE(Instances!N891:Instances!N891),"median", MEDIAN(Instances!N891:Instances!N891),"min", MIN(Instances!N891:Instances!N891),"max", MAX(Instances!N891:Instances!N891),"diff", MAX(Instances!N891:Instances!N891)-MIN(Instances!N891:Instances!N891))</f>
        <v>0</v>
      </c>
      <c r="O891" s="1"/>
      <c r="P891" s="1" cm="1">
        <f t="array" ref="P891">_xlfn.SWITCH($A$2,"average", AVERAGE(Instances!P891:Instances!P891),"median", MEDIAN(Instances!P891:Instances!P891),"min", MIN(Instances!P891:Instances!P891),"max", MAX(Instances!P891:Instances!P891),"diff", MAX(Instances!P891:Instances!P891)-MIN(Instances!P891:Instances!P891))</f>
        <v>0</v>
      </c>
      <c r="Q891" s="1" cm="1">
        <f t="array" ref="Q891">_xlfn.SWITCH($A$2,"average", AVERAGE(Instances!Q891:Instances!Q891),"median", MEDIAN(Instances!Q891:Instances!Q891),"min", MIN(Instances!Q891:Instances!Q891),"max", MAX(Instances!Q891:Instances!Q891),"diff", MAX(Instances!Q891:Instances!Q891)-MIN(Instances!Q891:Instances!Q891))</f>
        <v>0</v>
      </c>
      <c r="R891" s="1" cm="1">
        <f t="array" ref="R891">_xlfn.SWITCH($A$2,"average", AVERAGE(Instances!R891:Instances!R891),"median", MEDIAN(Instances!R891:Instances!R891),"min", MIN(Instances!R891:Instances!R891),"max", MAX(Instances!R891:Instances!R891),"diff", MAX(Instances!R891:Instances!R891)-MIN(Instances!R891:Instances!R891))</f>
        <v>0</v>
      </c>
      <c r="S891" s="1">
        <f>MIN($B891)</f>
        <v>0</v>
      </c>
      <c r="T891" s="1">
        <f>MIN($C891)</f>
        <v>0</v>
      </c>
      <c r="U891" s="1">
        <f>MIN($D891)</f>
        <v>0</v>
      </c>
      <c r="V891" s="1">
        <f>MIN($E891)</f>
        <v>0</v>
      </c>
      <c r="W891" s="1">
        <f>MIN($F891)</f>
        <v>0</v>
      </c>
      <c r="X891" s="1">
        <f>MIN($G891)</f>
        <v>0</v>
      </c>
      <c r="Y891" s="1">
        <f>MIN($H891)</f>
        <v>0</v>
      </c>
      <c r="Z891" s="1">
        <f>MIN($I891)</f>
        <v>0</v>
      </c>
      <c r="AA891" s="1">
        <f>MIN($J891)</f>
        <v>0</v>
      </c>
      <c r="AB891" s="1">
        <f>MIN($K891)</f>
        <v>0</v>
      </c>
      <c r="AC891" s="1">
        <f>MIN($M891)</f>
        <v>0</v>
      </c>
      <c r="AD891" s="1">
        <f>MIN($N891)</f>
        <v>0</v>
      </c>
      <c r="AE891" s="1">
        <f>MIN($P891)</f>
        <v>0</v>
      </c>
      <c r="AF891" s="1">
        <f>MIN($Q891)</f>
        <v>0</v>
      </c>
      <c r="AG891" s="1">
        <f>MIN($R891)</f>
        <v>0</v>
      </c>
      <c r="AH891" s="1">
        <f>MEDIAN($B891)</f>
        <v>0</v>
      </c>
      <c r="AI891" s="1">
        <f>MEDIAN($C891)</f>
        <v>0</v>
      </c>
      <c r="AJ891" s="1">
        <f>MEDIAN($D891)</f>
        <v>0</v>
      </c>
      <c r="AK891" s="1">
        <f>MEDIAN($E891)</f>
        <v>0</v>
      </c>
      <c r="AL891" s="1">
        <f>MEDIAN($F891)</f>
        <v>0</v>
      </c>
      <c r="AM891" s="1">
        <f>MEDIAN($G891)</f>
        <v>0</v>
      </c>
      <c r="AN891" s="1">
        <f>MEDIAN($H891)</f>
        <v>0</v>
      </c>
      <c r="AO891" s="1">
        <f>MEDIAN($I891)</f>
        <v>0</v>
      </c>
      <c r="AP891" s="1">
        <f>MEDIAN($J891)</f>
        <v>0</v>
      </c>
      <c r="AQ891" s="1">
        <f>MEDIAN($K891)</f>
        <v>0</v>
      </c>
      <c r="AR891" s="1">
        <f>MEDIAN($M891)</f>
        <v>0</v>
      </c>
      <c r="AS891" s="1">
        <f>MEDIAN($N891)</f>
        <v>0</v>
      </c>
      <c r="AT891" s="1">
        <f>MEDIAN($P891)</f>
        <v>0</v>
      </c>
      <c r="AU891" s="1">
        <f>MEDIAN($Q891)</f>
        <v>0</v>
      </c>
      <c r="AV891" s="1">
        <f>MEDIAN($R891)</f>
        <v>0</v>
      </c>
      <c r="AW891" s="1">
        <f>MAX($B891)</f>
        <v>0</v>
      </c>
      <c r="AX891" s="1">
        <f>MAX($C891)</f>
        <v>0</v>
      </c>
      <c r="AY891" s="1">
        <f>MAX($D891)</f>
        <v>0</v>
      </c>
      <c r="AZ891" s="1">
        <f>MAX($E891)</f>
        <v>0</v>
      </c>
      <c r="BA891" s="1">
        <f>MAX($F891)</f>
        <v>0</v>
      </c>
      <c r="BB891" s="1">
        <f>MAX($G891)</f>
        <v>0</v>
      </c>
      <c r="BC891" s="1">
        <f>MAX($H891)</f>
        <v>0</v>
      </c>
      <c r="BD891" s="1">
        <f>MAX($I891)</f>
        <v>0</v>
      </c>
      <c r="BE891" s="1">
        <f>MAX($J891)</f>
        <v>0</v>
      </c>
      <c r="BF891" s="1">
        <f>MAX($K891)</f>
        <v>0</v>
      </c>
      <c r="BG891" s="1">
        <f>MAX($M891)</f>
        <v>0</v>
      </c>
      <c r="BH891" s="1">
        <f>MAX($N891)</f>
        <v>0</v>
      </c>
      <c r="BI891" s="1">
        <f>MAX($P891)</f>
        <v>0</v>
      </c>
      <c r="BJ891" s="1">
        <f>MAX($Q891)</f>
        <v>0</v>
      </c>
      <c r="BK891" s="1">
        <f>MAX($R891)</f>
        <v>0</v>
      </c>
    </row>
    <row r="892" spans="1:63">
      <c r="A892" s="1" t="s">
        <v>406</v>
      </c>
      <c r="B892" s="1" cm="1">
        <f t="array" ref="B892">_xlfn.SWITCH($A$2,"average", AVERAGE(Instances!B892:Instances!B892),"median", MEDIAN(Instances!B892:Instances!B892),"min", MIN(Instances!B892:Instances!B892),"max", MAX(Instances!B892:Instances!B892),"diff", MAX(Instances!B892:Instances!B892)-MIN(Instances!B892:Instances!B892))</f>
        <v>0</v>
      </c>
      <c r="C892" s="1" cm="1">
        <f t="array" ref="C892">_xlfn.SWITCH($A$2,"average", AVERAGE(Instances!C892:Instances!C892),"median", MEDIAN(Instances!C892:Instances!C892),"min", MIN(Instances!C892:Instances!C892),"max", MAX(Instances!C892:Instances!C892),"diff", MAX(Instances!C892:Instances!C892)-MIN(Instances!C892:Instances!C892))</f>
        <v>0</v>
      </c>
      <c r="D892" s="1" cm="1">
        <f t="array" ref="D892">_xlfn.SWITCH($A$2,"average", AVERAGE(Instances!D892:Instances!D892),"median", MEDIAN(Instances!D892:Instances!D892),"min", MIN(Instances!D892:Instances!D892),"max", MAX(Instances!D892:Instances!D892),"diff", MAX(Instances!D892:Instances!D892)-MIN(Instances!D892:Instances!D892))</f>
        <v>0</v>
      </c>
      <c r="E892" s="1" cm="1">
        <f t="array" ref="E892">_xlfn.SWITCH($A$2,"average", AVERAGE(Instances!E892:Instances!E892),"median", MEDIAN(Instances!E892:Instances!E892),"min", MIN(Instances!E892:Instances!E892),"max", MAX(Instances!E892:Instances!E892),"diff", MAX(Instances!E892:Instances!E892)-MIN(Instances!E892:Instances!E892))</f>
        <v>0</v>
      </c>
      <c r="F892" s="1" cm="1">
        <f t="array" ref="F892">_xlfn.SWITCH($A$2,"average", AVERAGE(Instances!F892:Instances!F892),"median", MEDIAN(Instances!F892:Instances!F892),"min", MIN(Instances!F892:Instances!F892),"max", MAX(Instances!F892:Instances!F892),"diff", MAX(Instances!F892:Instances!F892)-MIN(Instances!F892:Instances!F892))</f>
        <v>0</v>
      </c>
      <c r="G892" s="1" cm="1">
        <f t="array" ref="G892">_xlfn.SWITCH($A$2,"average", AVERAGE(Instances!G892:Instances!G892),"median", MEDIAN(Instances!G892:Instances!G892),"min", MIN(Instances!G892:Instances!G892),"max", MAX(Instances!G892:Instances!G892),"diff", MAX(Instances!G892:Instances!G892)-MIN(Instances!G892:Instances!G892))</f>
        <v>0</v>
      </c>
      <c r="H892" s="1" cm="1">
        <f t="array" ref="H892">_xlfn.SWITCH($A$2,"average", AVERAGE(Instances!H892:Instances!H892),"median", MEDIAN(Instances!H892:Instances!H892),"min", MIN(Instances!H892:Instances!H892),"max", MAX(Instances!H892:Instances!H892),"diff", MAX(Instances!H892:Instances!H892)-MIN(Instances!H892:Instances!H892))</f>
        <v>0</v>
      </c>
      <c r="I892" s="1" cm="1">
        <f t="array" ref="I892">_xlfn.SWITCH($A$2,"average", AVERAGE(Instances!I892:Instances!I892),"median", MEDIAN(Instances!I892:Instances!I892),"min", MIN(Instances!I892:Instances!I892),"max", MAX(Instances!I892:Instances!I892),"diff", MAX(Instances!I892:Instances!I892)-MIN(Instances!I892:Instances!I892))</f>
        <v>0</v>
      </c>
      <c r="J892" s="1" cm="1">
        <f t="array" ref="J892">_xlfn.SWITCH($A$2,"average", AVERAGE(Instances!J892:Instances!J892),"median", MEDIAN(Instances!J892:Instances!J892),"min", MIN(Instances!J892:Instances!J892),"max", MAX(Instances!J892:Instances!J892),"diff", MAX(Instances!J892:Instances!J892)-MIN(Instances!J892:Instances!J892))</f>
        <v>0</v>
      </c>
      <c r="K892" s="1" cm="1">
        <f t="array" ref="K892">_xlfn.SWITCH($A$2,"average", AVERAGE(Instances!K892:Instances!K892),"median", MEDIAN(Instances!K892:Instances!K892),"min", MIN(Instances!K892:Instances!K892),"max", MAX(Instances!K892:Instances!K892),"diff", MAX(Instances!K892:Instances!K892)-MIN(Instances!K892:Instances!K892))</f>
        <v>0</v>
      </c>
      <c r="L892" s="1"/>
      <c r="M892" s="1" cm="1">
        <f t="array" ref="M892">_xlfn.SWITCH($A$2,"average", AVERAGE(Instances!M892:Instances!M892),"median", MEDIAN(Instances!M892:Instances!M892),"min", MIN(Instances!M892:Instances!M892),"max", MAX(Instances!M892:Instances!M892),"diff", MAX(Instances!M892:Instances!M892)-MIN(Instances!M892:Instances!M892))</f>
        <v>0</v>
      </c>
      <c r="N892" s="1" cm="1">
        <f t="array" ref="N892">_xlfn.SWITCH($A$2,"average", AVERAGE(Instances!N892:Instances!N892),"median", MEDIAN(Instances!N892:Instances!N892),"min", MIN(Instances!N892:Instances!N892),"max", MAX(Instances!N892:Instances!N892),"diff", MAX(Instances!N892:Instances!N892)-MIN(Instances!N892:Instances!N892))</f>
        <v>0</v>
      </c>
      <c r="O892" s="1"/>
      <c r="P892" s="1" cm="1">
        <f t="array" ref="P892">_xlfn.SWITCH($A$2,"average", AVERAGE(Instances!P892:Instances!P892),"median", MEDIAN(Instances!P892:Instances!P892),"min", MIN(Instances!P892:Instances!P892),"max", MAX(Instances!P892:Instances!P892),"diff", MAX(Instances!P892:Instances!P892)-MIN(Instances!P892:Instances!P892))</f>
        <v>0</v>
      </c>
      <c r="Q892" s="1" cm="1">
        <f t="array" ref="Q892">_xlfn.SWITCH($A$2,"average", AVERAGE(Instances!Q892:Instances!Q892),"median", MEDIAN(Instances!Q892:Instances!Q892),"min", MIN(Instances!Q892:Instances!Q892),"max", MAX(Instances!Q892:Instances!Q892),"diff", MAX(Instances!Q892:Instances!Q892)-MIN(Instances!Q892:Instances!Q892))</f>
        <v>0</v>
      </c>
      <c r="R892" s="1" cm="1">
        <f t="array" ref="R892">_xlfn.SWITCH($A$2,"average", AVERAGE(Instances!R892:Instances!R892),"median", MEDIAN(Instances!R892:Instances!R892),"min", MIN(Instances!R892:Instances!R892),"max", MAX(Instances!R892:Instances!R892),"diff", MAX(Instances!R892:Instances!R892)-MIN(Instances!R892:Instances!R892))</f>
        <v>0</v>
      </c>
      <c r="S892" s="1">
        <f>MIN($B892)</f>
        <v>0</v>
      </c>
      <c r="T892" s="1">
        <f>MIN($C892)</f>
        <v>0</v>
      </c>
      <c r="U892" s="1">
        <f>MIN($D892)</f>
        <v>0</v>
      </c>
      <c r="V892" s="1">
        <f>MIN($E892)</f>
        <v>0</v>
      </c>
      <c r="W892" s="1">
        <f>MIN($F892)</f>
        <v>0</v>
      </c>
      <c r="X892" s="1">
        <f>MIN($G892)</f>
        <v>0</v>
      </c>
      <c r="Y892" s="1">
        <f>MIN($H892)</f>
        <v>0</v>
      </c>
      <c r="Z892" s="1">
        <f>MIN($I892)</f>
        <v>0</v>
      </c>
      <c r="AA892" s="1">
        <f>MIN($J892)</f>
        <v>0</v>
      </c>
      <c r="AB892" s="1">
        <f>MIN($K892)</f>
        <v>0</v>
      </c>
      <c r="AC892" s="1">
        <f>MIN($M892)</f>
        <v>0</v>
      </c>
      <c r="AD892" s="1">
        <f>MIN($N892)</f>
        <v>0</v>
      </c>
      <c r="AE892" s="1">
        <f>MIN($P892)</f>
        <v>0</v>
      </c>
      <c r="AF892" s="1">
        <f>MIN($Q892)</f>
        <v>0</v>
      </c>
      <c r="AG892" s="1">
        <f>MIN($R892)</f>
        <v>0</v>
      </c>
      <c r="AH892" s="1">
        <f>MEDIAN($B892)</f>
        <v>0</v>
      </c>
      <c r="AI892" s="1">
        <f>MEDIAN($C892)</f>
        <v>0</v>
      </c>
      <c r="AJ892" s="1">
        <f>MEDIAN($D892)</f>
        <v>0</v>
      </c>
      <c r="AK892" s="1">
        <f>MEDIAN($E892)</f>
        <v>0</v>
      </c>
      <c r="AL892" s="1">
        <f>MEDIAN($F892)</f>
        <v>0</v>
      </c>
      <c r="AM892" s="1">
        <f>MEDIAN($G892)</f>
        <v>0</v>
      </c>
      <c r="AN892" s="1">
        <f>MEDIAN($H892)</f>
        <v>0</v>
      </c>
      <c r="AO892" s="1">
        <f>MEDIAN($I892)</f>
        <v>0</v>
      </c>
      <c r="AP892" s="1">
        <f>MEDIAN($J892)</f>
        <v>0</v>
      </c>
      <c r="AQ892" s="1">
        <f>MEDIAN($K892)</f>
        <v>0</v>
      </c>
      <c r="AR892" s="1">
        <f>MEDIAN($M892)</f>
        <v>0</v>
      </c>
      <c r="AS892" s="1">
        <f>MEDIAN($N892)</f>
        <v>0</v>
      </c>
      <c r="AT892" s="1">
        <f>MEDIAN($P892)</f>
        <v>0</v>
      </c>
      <c r="AU892" s="1">
        <f>MEDIAN($Q892)</f>
        <v>0</v>
      </c>
      <c r="AV892" s="1">
        <f>MEDIAN($R892)</f>
        <v>0</v>
      </c>
      <c r="AW892" s="1">
        <f>MAX($B892)</f>
        <v>0</v>
      </c>
      <c r="AX892" s="1">
        <f>MAX($C892)</f>
        <v>0</v>
      </c>
      <c r="AY892" s="1">
        <f>MAX($D892)</f>
        <v>0</v>
      </c>
      <c r="AZ892" s="1">
        <f>MAX($E892)</f>
        <v>0</v>
      </c>
      <c r="BA892" s="1">
        <f>MAX($F892)</f>
        <v>0</v>
      </c>
      <c r="BB892" s="1">
        <f>MAX($G892)</f>
        <v>0</v>
      </c>
      <c r="BC892" s="1">
        <f>MAX($H892)</f>
        <v>0</v>
      </c>
      <c r="BD892" s="1">
        <f>MAX($I892)</f>
        <v>0</v>
      </c>
      <c r="BE892" s="1">
        <f>MAX($J892)</f>
        <v>0</v>
      </c>
      <c r="BF892" s="1">
        <f>MAX($K892)</f>
        <v>0</v>
      </c>
      <c r="BG892" s="1">
        <f>MAX($M892)</f>
        <v>0</v>
      </c>
      <c r="BH892" s="1">
        <f>MAX($N892)</f>
        <v>0</v>
      </c>
      <c r="BI892" s="1">
        <f>MAX($P892)</f>
        <v>0</v>
      </c>
      <c r="BJ892" s="1">
        <f>MAX($Q892)</f>
        <v>0</v>
      </c>
      <c r="BK892" s="1">
        <f>MAX($R892)</f>
        <v>0</v>
      </c>
    </row>
    <row r="893" spans="1:63">
      <c r="A893" s="1" t="s">
        <v>407</v>
      </c>
      <c r="B893" s="1" cm="1">
        <f t="array" ref="B893">_xlfn.SWITCH($A$2,"average", AVERAGE(Instances!B893:Instances!B893),"median", MEDIAN(Instances!B893:Instances!B893),"min", MIN(Instances!B893:Instances!B893),"max", MAX(Instances!B893:Instances!B893),"diff", MAX(Instances!B893:Instances!B893)-MIN(Instances!B893:Instances!B893))</f>
        <v>0</v>
      </c>
      <c r="C893" s="1" cm="1">
        <f t="array" ref="C893">_xlfn.SWITCH($A$2,"average", AVERAGE(Instances!C893:Instances!C893),"median", MEDIAN(Instances!C893:Instances!C893),"min", MIN(Instances!C893:Instances!C893),"max", MAX(Instances!C893:Instances!C893),"diff", MAX(Instances!C893:Instances!C893)-MIN(Instances!C893:Instances!C893))</f>
        <v>0</v>
      </c>
      <c r="D893" s="1" cm="1">
        <f t="array" ref="D893">_xlfn.SWITCH($A$2,"average", AVERAGE(Instances!D893:Instances!D893),"median", MEDIAN(Instances!D893:Instances!D893),"min", MIN(Instances!D893:Instances!D893),"max", MAX(Instances!D893:Instances!D893),"diff", MAX(Instances!D893:Instances!D893)-MIN(Instances!D893:Instances!D893))</f>
        <v>0</v>
      </c>
      <c r="E893" s="1" cm="1">
        <f t="array" ref="E893">_xlfn.SWITCH($A$2,"average", AVERAGE(Instances!E893:Instances!E893),"median", MEDIAN(Instances!E893:Instances!E893),"min", MIN(Instances!E893:Instances!E893),"max", MAX(Instances!E893:Instances!E893),"diff", MAX(Instances!E893:Instances!E893)-MIN(Instances!E893:Instances!E893))</f>
        <v>0</v>
      </c>
      <c r="F893" s="1" cm="1">
        <f t="array" ref="F893">_xlfn.SWITCH($A$2,"average", AVERAGE(Instances!F893:Instances!F893),"median", MEDIAN(Instances!F893:Instances!F893),"min", MIN(Instances!F893:Instances!F893),"max", MAX(Instances!F893:Instances!F893),"diff", MAX(Instances!F893:Instances!F893)-MIN(Instances!F893:Instances!F893))</f>
        <v>0</v>
      </c>
      <c r="G893" s="1" cm="1">
        <f t="array" ref="G893">_xlfn.SWITCH($A$2,"average", AVERAGE(Instances!G893:Instances!G893),"median", MEDIAN(Instances!G893:Instances!G893),"min", MIN(Instances!G893:Instances!G893),"max", MAX(Instances!G893:Instances!G893),"diff", MAX(Instances!G893:Instances!G893)-MIN(Instances!G893:Instances!G893))</f>
        <v>0</v>
      </c>
      <c r="H893" s="1" cm="1">
        <f t="array" ref="H893">_xlfn.SWITCH($A$2,"average", AVERAGE(Instances!H893:Instances!H893),"median", MEDIAN(Instances!H893:Instances!H893),"min", MIN(Instances!H893:Instances!H893),"max", MAX(Instances!H893:Instances!H893),"diff", MAX(Instances!H893:Instances!H893)-MIN(Instances!H893:Instances!H893))</f>
        <v>0</v>
      </c>
      <c r="I893" s="1" cm="1">
        <f t="array" ref="I893">_xlfn.SWITCH($A$2,"average", AVERAGE(Instances!I893:Instances!I893),"median", MEDIAN(Instances!I893:Instances!I893),"min", MIN(Instances!I893:Instances!I893),"max", MAX(Instances!I893:Instances!I893),"diff", MAX(Instances!I893:Instances!I893)-MIN(Instances!I893:Instances!I893))</f>
        <v>0</v>
      </c>
      <c r="J893" s="1" cm="1">
        <f t="array" ref="J893">_xlfn.SWITCH($A$2,"average", AVERAGE(Instances!J893:Instances!J893),"median", MEDIAN(Instances!J893:Instances!J893),"min", MIN(Instances!J893:Instances!J893),"max", MAX(Instances!J893:Instances!J893),"diff", MAX(Instances!J893:Instances!J893)-MIN(Instances!J893:Instances!J893))</f>
        <v>0</v>
      </c>
      <c r="K893" s="1" cm="1">
        <f t="array" ref="K893">_xlfn.SWITCH($A$2,"average", AVERAGE(Instances!K893:Instances!K893),"median", MEDIAN(Instances!K893:Instances!K893),"min", MIN(Instances!K893:Instances!K893),"max", MAX(Instances!K893:Instances!K893),"diff", MAX(Instances!K893:Instances!K893)-MIN(Instances!K893:Instances!K893))</f>
        <v>0</v>
      </c>
      <c r="L893" s="1"/>
      <c r="M893" s="1" cm="1">
        <f t="array" ref="M893">_xlfn.SWITCH($A$2,"average", AVERAGE(Instances!M893:Instances!M893),"median", MEDIAN(Instances!M893:Instances!M893),"min", MIN(Instances!M893:Instances!M893),"max", MAX(Instances!M893:Instances!M893),"diff", MAX(Instances!M893:Instances!M893)-MIN(Instances!M893:Instances!M893))</f>
        <v>0</v>
      </c>
      <c r="N893" s="1" cm="1">
        <f t="array" ref="N893">_xlfn.SWITCH($A$2,"average", AVERAGE(Instances!N893:Instances!N893),"median", MEDIAN(Instances!N893:Instances!N893),"min", MIN(Instances!N893:Instances!N893),"max", MAX(Instances!N893:Instances!N893),"diff", MAX(Instances!N893:Instances!N893)-MIN(Instances!N893:Instances!N893))</f>
        <v>0</v>
      </c>
      <c r="O893" s="1"/>
      <c r="P893" s="1" cm="1">
        <f t="array" ref="P893">_xlfn.SWITCH($A$2,"average", AVERAGE(Instances!P893:Instances!P893),"median", MEDIAN(Instances!P893:Instances!P893),"min", MIN(Instances!P893:Instances!P893),"max", MAX(Instances!P893:Instances!P893),"diff", MAX(Instances!P893:Instances!P893)-MIN(Instances!P893:Instances!P893))</f>
        <v>0</v>
      </c>
      <c r="Q893" s="1" cm="1">
        <f t="array" ref="Q893">_xlfn.SWITCH($A$2,"average", AVERAGE(Instances!Q893:Instances!Q893),"median", MEDIAN(Instances!Q893:Instances!Q893),"min", MIN(Instances!Q893:Instances!Q893),"max", MAX(Instances!Q893:Instances!Q893),"diff", MAX(Instances!Q893:Instances!Q893)-MIN(Instances!Q893:Instances!Q893))</f>
        <v>0</v>
      </c>
      <c r="R893" s="1" cm="1">
        <f t="array" ref="R893">_xlfn.SWITCH($A$2,"average", AVERAGE(Instances!R893:Instances!R893),"median", MEDIAN(Instances!R893:Instances!R893),"min", MIN(Instances!R893:Instances!R893),"max", MAX(Instances!R893:Instances!R893),"diff", MAX(Instances!R893:Instances!R893)-MIN(Instances!R893:Instances!R893))</f>
        <v>0</v>
      </c>
      <c r="S893" s="1">
        <f>MIN($B893)</f>
        <v>0</v>
      </c>
      <c r="T893" s="1">
        <f>MIN($C893)</f>
        <v>0</v>
      </c>
      <c r="U893" s="1">
        <f>MIN($D893)</f>
        <v>0</v>
      </c>
      <c r="V893" s="1">
        <f>MIN($E893)</f>
        <v>0</v>
      </c>
      <c r="W893" s="1">
        <f>MIN($F893)</f>
        <v>0</v>
      </c>
      <c r="X893" s="1">
        <f>MIN($G893)</f>
        <v>0</v>
      </c>
      <c r="Y893" s="1">
        <f>MIN($H893)</f>
        <v>0</v>
      </c>
      <c r="Z893" s="1">
        <f>MIN($I893)</f>
        <v>0</v>
      </c>
      <c r="AA893" s="1">
        <f>MIN($J893)</f>
        <v>0</v>
      </c>
      <c r="AB893" s="1">
        <f>MIN($K893)</f>
        <v>0</v>
      </c>
      <c r="AC893" s="1">
        <f>MIN($M893)</f>
        <v>0</v>
      </c>
      <c r="AD893" s="1">
        <f>MIN($N893)</f>
        <v>0</v>
      </c>
      <c r="AE893" s="1">
        <f>MIN($P893)</f>
        <v>0</v>
      </c>
      <c r="AF893" s="1">
        <f>MIN($Q893)</f>
        <v>0</v>
      </c>
      <c r="AG893" s="1">
        <f>MIN($R893)</f>
        <v>0</v>
      </c>
      <c r="AH893" s="1">
        <f>MEDIAN($B893)</f>
        <v>0</v>
      </c>
      <c r="AI893" s="1">
        <f>MEDIAN($C893)</f>
        <v>0</v>
      </c>
      <c r="AJ893" s="1">
        <f>MEDIAN($D893)</f>
        <v>0</v>
      </c>
      <c r="AK893" s="1">
        <f>MEDIAN($E893)</f>
        <v>0</v>
      </c>
      <c r="AL893" s="1">
        <f>MEDIAN($F893)</f>
        <v>0</v>
      </c>
      <c r="AM893" s="1">
        <f>MEDIAN($G893)</f>
        <v>0</v>
      </c>
      <c r="AN893" s="1">
        <f>MEDIAN($H893)</f>
        <v>0</v>
      </c>
      <c r="AO893" s="1">
        <f>MEDIAN($I893)</f>
        <v>0</v>
      </c>
      <c r="AP893" s="1">
        <f>MEDIAN($J893)</f>
        <v>0</v>
      </c>
      <c r="AQ893" s="1">
        <f>MEDIAN($K893)</f>
        <v>0</v>
      </c>
      <c r="AR893" s="1">
        <f>MEDIAN($M893)</f>
        <v>0</v>
      </c>
      <c r="AS893" s="1">
        <f>MEDIAN($N893)</f>
        <v>0</v>
      </c>
      <c r="AT893" s="1">
        <f>MEDIAN($P893)</f>
        <v>0</v>
      </c>
      <c r="AU893" s="1">
        <f>MEDIAN($Q893)</f>
        <v>0</v>
      </c>
      <c r="AV893" s="1">
        <f>MEDIAN($R893)</f>
        <v>0</v>
      </c>
      <c r="AW893" s="1">
        <f>MAX($B893)</f>
        <v>0</v>
      </c>
      <c r="AX893" s="1">
        <f>MAX($C893)</f>
        <v>0</v>
      </c>
      <c r="AY893" s="1">
        <f>MAX($D893)</f>
        <v>0</v>
      </c>
      <c r="AZ893" s="1">
        <f>MAX($E893)</f>
        <v>0</v>
      </c>
      <c r="BA893" s="1">
        <f>MAX($F893)</f>
        <v>0</v>
      </c>
      <c r="BB893" s="1">
        <f>MAX($G893)</f>
        <v>0</v>
      </c>
      <c r="BC893" s="1">
        <f>MAX($H893)</f>
        <v>0</v>
      </c>
      <c r="BD893" s="1">
        <f>MAX($I893)</f>
        <v>0</v>
      </c>
      <c r="BE893" s="1">
        <f>MAX($J893)</f>
        <v>0</v>
      </c>
      <c r="BF893" s="1">
        <f>MAX($K893)</f>
        <v>0</v>
      </c>
      <c r="BG893" s="1">
        <f>MAX($M893)</f>
        <v>0</v>
      </c>
      <c r="BH893" s="1">
        <f>MAX($N893)</f>
        <v>0</v>
      </c>
      <c r="BI893" s="1">
        <f>MAX($P893)</f>
        <v>0</v>
      </c>
      <c r="BJ893" s="1">
        <f>MAX($Q893)</f>
        <v>0</v>
      </c>
      <c r="BK893" s="1">
        <f>MAX($R893)</f>
        <v>0</v>
      </c>
    </row>
    <row r="894" spans="1:63">
      <c r="A894" s="1" t="s">
        <v>408</v>
      </c>
      <c r="B894" s="1" cm="1">
        <f t="array" ref="B894">_xlfn.SWITCH($A$2,"average", AVERAGE(Instances!B894:Instances!B894),"median", MEDIAN(Instances!B894:Instances!B894),"min", MIN(Instances!B894:Instances!B894),"max", MAX(Instances!B894:Instances!B894),"diff", MAX(Instances!B894:Instances!B894)-MIN(Instances!B894:Instances!B894))</f>
        <v>0</v>
      </c>
      <c r="C894" s="1" cm="1">
        <f t="array" ref="C894">_xlfn.SWITCH($A$2,"average", AVERAGE(Instances!C894:Instances!C894),"median", MEDIAN(Instances!C894:Instances!C894),"min", MIN(Instances!C894:Instances!C894),"max", MAX(Instances!C894:Instances!C894),"diff", MAX(Instances!C894:Instances!C894)-MIN(Instances!C894:Instances!C894))</f>
        <v>0</v>
      </c>
      <c r="D894" s="1" cm="1">
        <f t="array" ref="D894">_xlfn.SWITCH($A$2,"average", AVERAGE(Instances!D894:Instances!D894),"median", MEDIAN(Instances!D894:Instances!D894),"min", MIN(Instances!D894:Instances!D894),"max", MAX(Instances!D894:Instances!D894),"diff", MAX(Instances!D894:Instances!D894)-MIN(Instances!D894:Instances!D894))</f>
        <v>0</v>
      </c>
      <c r="E894" s="1" cm="1">
        <f t="array" ref="E894">_xlfn.SWITCH($A$2,"average", AVERAGE(Instances!E894:Instances!E894),"median", MEDIAN(Instances!E894:Instances!E894),"min", MIN(Instances!E894:Instances!E894),"max", MAX(Instances!E894:Instances!E894),"diff", MAX(Instances!E894:Instances!E894)-MIN(Instances!E894:Instances!E894))</f>
        <v>0</v>
      </c>
      <c r="F894" s="1" cm="1">
        <f t="array" ref="F894">_xlfn.SWITCH($A$2,"average", AVERAGE(Instances!F894:Instances!F894),"median", MEDIAN(Instances!F894:Instances!F894),"min", MIN(Instances!F894:Instances!F894),"max", MAX(Instances!F894:Instances!F894),"diff", MAX(Instances!F894:Instances!F894)-MIN(Instances!F894:Instances!F894))</f>
        <v>0</v>
      </c>
      <c r="G894" s="1" cm="1">
        <f t="array" ref="G894">_xlfn.SWITCH($A$2,"average", AVERAGE(Instances!G894:Instances!G894),"median", MEDIAN(Instances!G894:Instances!G894),"min", MIN(Instances!G894:Instances!G894),"max", MAX(Instances!G894:Instances!G894),"diff", MAX(Instances!G894:Instances!G894)-MIN(Instances!G894:Instances!G894))</f>
        <v>0</v>
      </c>
      <c r="H894" s="1" cm="1">
        <f t="array" ref="H894">_xlfn.SWITCH($A$2,"average", AVERAGE(Instances!H894:Instances!H894),"median", MEDIAN(Instances!H894:Instances!H894),"min", MIN(Instances!H894:Instances!H894),"max", MAX(Instances!H894:Instances!H894),"diff", MAX(Instances!H894:Instances!H894)-MIN(Instances!H894:Instances!H894))</f>
        <v>0</v>
      </c>
      <c r="I894" s="1" cm="1">
        <f t="array" ref="I894">_xlfn.SWITCH($A$2,"average", AVERAGE(Instances!I894:Instances!I894),"median", MEDIAN(Instances!I894:Instances!I894),"min", MIN(Instances!I894:Instances!I894),"max", MAX(Instances!I894:Instances!I894),"diff", MAX(Instances!I894:Instances!I894)-MIN(Instances!I894:Instances!I894))</f>
        <v>0</v>
      </c>
      <c r="J894" s="1" cm="1">
        <f t="array" ref="J894">_xlfn.SWITCH($A$2,"average", AVERAGE(Instances!J894:Instances!J894),"median", MEDIAN(Instances!J894:Instances!J894),"min", MIN(Instances!J894:Instances!J894),"max", MAX(Instances!J894:Instances!J894),"diff", MAX(Instances!J894:Instances!J894)-MIN(Instances!J894:Instances!J894))</f>
        <v>0</v>
      </c>
      <c r="K894" s="1" cm="1">
        <f t="array" ref="K894">_xlfn.SWITCH($A$2,"average", AVERAGE(Instances!K894:Instances!K894),"median", MEDIAN(Instances!K894:Instances!K894),"min", MIN(Instances!K894:Instances!K894),"max", MAX(Instances!K894:Instances!K894),"diff", MAX(Instances!K894:Instances!K894)-MIN(Instances!K894:Instances!K894))</f>
        <v>0</v>
      </c>
      <c r="L894" s="1"/>
      <c r="M894" s="1" cm="1">
        <f t="array" ref="M894">_xlfn.SWITCH($A$2,"average", AVERAGE(Instances!M894:Instances!M894),"median", MEDIAN(Instances!M894:Instances!M894),"min", MIN(Instances!M894:Instances!M894),"max", MAX(Instances!M894:Instances!M894),"diff", MAX(Instances!M894:Instances!M894)-MIN(Instances!M894:Instances!M894))</f>
        <v>0</v>
      </c>
      <c r="N894" s="1" cm="1">
        <f t="array" ref="N894">_xlfn.SWITCH($A$2,"average", AVERAGE(Instances!N894:Instances!N894),"median", MEDIAN(Instances!N894:Instances!N894),"min", MIN(Instances!N894:Instances!N894),"max", MAX(Instances!N894:Instances!N894),"diff", MAX(Instances!N894:Instances!N894)-MIN(Instances!N894:Instances!N894))</f>
        <v>0</v>
      </c>
      <c r="O894" s="1"/>
      <c r="P894" s="1" cm="1">
        <f t="array" ref="P894">_xlfn.SWITCH($A$2,"average", AVERAGE(Instances!P894:Instances!P894),"median", MEDIAN(Instances!P894:Instances!P894),"min", MIN(Instances!P894:Instances!P894),"max", MAX(Instances!P894:Instances!P894),"diff", MAX(Instances!P894:Instances!P894)-MIN(Instances!P894:Instances!P894))</f>
        <v>0</v>
      </c>
      <c r="Q894" s="1" cm="1">
        <f t="array" ref="Q894">_xlfn.SWITCH($A$2,"average", AVERAGE(Instances!Q894:Instances!Q894),"median", MEDIAN(Instances!Q894:Instances!Q894),"min", MIN(Instances!Q894:Instances!Q894),"max", MAX(Instances!Q894:Instances!Q894),"diff", MAX(Instances!Q894:Instances!Q894)-MIN(Instances!Q894:Instances!Q894))</f>
        <v>0</v>
      </c>
      <c r="R894" s="1" cm="1">
        <f t="array" ref="R894">_xlfn.SWITCH($A$2,"average", AVERAGE(Instances!R894:Instances!R894),"median", MEDIAN(Instances!R894:Instances!R894),"min", MIN(Instances!R894:Instances!R894),"max", MAX(Instances!R894:Instances!R894),"diff", MAX(Instances!R894:Instances!R894)-MIN(Instances!R894:Instances!R894))</f>
        <v>0</v>
      </c>
      <c r="S894" s="1">
        <f>MIN($B894)</f>
        <v>0</v>
      </c>
      <c r="T894" s="1">
        <f>MIN($C894)</f>
        <v>0</v>
      </c>
      <c r="U894" s="1">
        <f>MIN($D894)</f>
        <v>0</v>
      </c>
      <c r="V894" s="1">
        <f>MIN($E894)</f>
        <v>0</v>
      </c>
      <c r="W894" s="1">
        <f>MIN($F894)</f>
        <v>0</v>
      </c>
      <c r="X894" s="1">
        <f>MIN($G894)</f>
        <v>0</v>
      </c>
      <c r="Y894" s="1">
        <f>MIN($H894)</f>
        <v>0</v>
      </c>
      <c r="Z894" s="1">
        <f>MIN($I894)</f>
        <v>0</v>
      </c>
      <c r="AA894" s="1">
        <f>MIN($J894)</f>
        <v>0</v>
      </c>
      <c r="AB894" s="1">
        <f>MIN($K894)</f>
        <v>0</v>
      </c>
      <c r="AC894" s="1">
        <f>MIN($M894)</f>
        <v>0</v>
      </c>
      <c r="AD894" s="1">
        <f>MIN($N894)</f>
        <v>0</v>
      </c>
      <c r="AE894" s="1">
        <f>MIN($P894)</f>
        <v>0</v>
      </c>
      <c r="AF894" s="1">
        <f>MIN($Q894)</f>
        <v>0</v>
      </c>
      <c r="AG894" s="1">
        <f>MIN($R894)</f>
        <v>0</v>
      </c>
      <c r="AH894" s="1">
        <f>MEDIAN($B894)</f>
        <v>0</v>
      </c>
      <c r="AI894" s="1">
        <f>MEDIAN($C894)</f>
        <v>0</v>
      </c>
      <c r="AJ894" s="1">
        <f>MEDIAN($D894)</f>
        <v>0</v>
      </c>
      <c r="AK894" s="1">
        <f>MEDIAN($E894)</f>
        <v>0</v>
      </c>
      <c r="AL894" s="1">
        <f>MEDIAN($F894)</f>
        <v>0</v>
      </c>
      <c r="AM894" s="1">
        <f>MEDIAN($G894)</f>
        <v>0</v>
      </c>
      <c r="AN894" s="1">
        <f>MEDIAN($H894)</f>
        <v>0</v>
      </c>
      <c r="AO894" s="1">
        <f>MEDIAN($I894)</f>
        <v>0</v>
      </c>
      <c r="AP894" s="1">
        <f>MEDIAN($J894)</f>
        <v>0</v>
      </c>
      <c r="AQ894" s="1">
        <f>MEDIAN($K894)</f>
        <v>0</v>
      </c>
      <c r="AR894" s="1">
        <f>MEDIAN($M894)</f>
        <v>0</v>
      </c>
      <c r="AS894" s="1">
        <f>MEDIAN($N894)</f>
        <v>0</v>
      </c>
      <c r="AT894" s="1">
        <f>MEDIAN($P894)</f>
        <v>0</v>
      </c>
      <c r="AU894" s="1">
        <f>MEDIAN($Q894)</f>
        <v>0</v>
      </c>
      <c r="AV894" s="1">
        <f>MEDIAN($R894)</f>
        <v>0</v>
      </c>
      <c r="AW894" s="1">
        <f>MAX($B894)</f>
        <v>0</v>
      </c>
      <c r="AX894" s="1">
        <f>MAX($C894)</f>
        <v>0</v>
      </c>
      <c r="AY894" s="1">
        <f>MAX($D894)</f>
        <v>0</v>
      </c>
      <c r="AZ894" s="1">
        <f>MAX($E894)</f>
        <v>0</v>
      </c>
      <c r="BA894" s="1">
        <f>MAX($F894)</f>
        <v>0</v>
      </c>
      <c r="BB894" s="1">
        <f>MAX($G894)</f>
        <v>0</v>
      </c>
      <c r="BC894" s="1">
        <f>MAX($H894)</f>
        <v>0</v>
      </c>
      <c r="BD894" s="1">
        <f>MAX($I894)</f>
        <v>0</v>
      </c>
      <c r="BE894" s="1">
        <f>MAX($J894)</f>
        <v>0</v>
      </c>
      <c r="BF894" s="1">
        <f>MAX($K894)</f>
        <v>0</v>
      </c>
      <c r="BG894" s="1">
        <f>MAX($M894)</f>
        <v>0</v>
      </c>
      <c r="BH894" s="1">
        <f>MAX($N894)</f>
        <v>0</v>
      </c>
      <c r="BI894" s="1">
        <f>MAX($P894)</f>
        <v>0</v>
      </c>
      <c r="BJ894" s="1">
        <f>MAX($Q894)</f>
        <v>0</v>
      </c>
      <c r="BK894" s="1">
        <f>MAX($R894)</f>
        <v>0</v>
      </c>
    </row>
    <row r="895" spans="1:63">
      <c r="A895" s="1" t="s">
        <v>409</v>
      </c>
      <c r="B895" s="1" cm="1">
        <f t="array" ref="B895">_xlfn.SWITCH($A$2,"average", AVERAGE(Instances!B895:Instances!B895),"median", MEDIAN(Instances!B895:Instances!B895),"min", MIN(Instances!B895:Instances!B895),"max", MAX(Instances!B895:Instances!B895),"diff", MAX(Instances!B895:Instances!B895)-MIN(Instances!B895:Instances!B895))</f>
        <v>0</v>
      </c>
      <c r="C895" s="1" cm="1">
        <f t="array" ref="C895">_xlfn.SWITCH($A$2,"average", AVERAGE(Instances!C895:Instances!C895),"median", MEDIAN(Instances!C895:Instances!C895),"min", MIN(Instances!C895:Instances!C895),"max", MAX(Instances!C895:Instances!C895),"diff", MAX(Instances!C895:Instances!C895)-MIN(Instances!C895:Instances!C895))</f>
        <v>0</v>
      </c>
      <c r="D895" s="1" cm="1">
        <f t="array" ref="D895">_xlfn.SWITCH($A$2,"average", AVERAGE(Instances!D895:Instances!D895),"median", MEDIAN(Instances!D895:Instances!D895),"min", MIN(Instances!D895:Instances!D895),"max", MAX(Instances!D895:Instances!D895),"diff", MAX(Instances!D895:Instances!D895)-MIN(Instances!D895:Instances!D895))</f>
        <v>0</v>
      </c>
      <c r="E895" s="1" cm="1">
        <f t="array" ref="E895">_xlfn.SWITCH($A$2,"average", AVERAGE(Instances!E895:Instances!E895),"median", MEDIAN(Instances!E895:Instances!E895),"min", MIN(Instances!E895:Instances!E895),"max", MAX(Instances!E895:Instances!E895),"diff", MAX(Instances!E895:Instances!E895)-MIN(Instances!E895:Instances!E895))</f>
        <v>0</v>
      </c>
      <c r="F895" s="1" cm="1">
        <f t="array" ref="F895">_xlfn.SWITCH($A$2,"average", AVERAGE(Instances!F895:Instances!F895),"median", MEDIAN(Instances!F895:Instances!F895),"min", MIN(Instances!F895:Instances!F895),"max", MAX(Instances!F895:Instances!F895),"diff", MAX(Instances!F895:Instances!F895)-MIN(Instances!F895:Instances!F895))</f>
        <v>0</v>
      </c>
      <c r="G895" s="1" cm="1">
        <f t="array" ref="G895">_xlfn.SWITCH($A$2,"average", AVERAGE(Instances!G895:Instances!G895),"median", MEDIAN(Instances!G895:Instances!G895),"min", MIN(Instances!G895:Instances!G895),"max", MAX(Instances!G895:Instances!G895),"diff", MAX(Instances!G895:Instances!G895)-MIN(Instances!G895:Instances!G895))</f>
        <v>0</v>
      </c>
      <c r="H895" s="1" cm="1">
        <f t="array" ref="H895">_xlfn.SWITCH($A$2,"average", AVERAGE(Instances!H895:Instances!H895),"median", MEDIAN(Instances!H895:Instances!H895),"min", MIN(Instances!H895:Instances!H895),"max", MAX(Instances!H895:Instances!H895),"diff", MAX(Instances!H895:Instances!H895)-MIN(Instances!H895:Instances!H895))</f>
        <v>0</v>
      </c>
      <c r="I895" s="1" cm="1">
        <f t="array" ref="I895">_xlfn.SWITCH($A$2,"average", AVERAGE(Instances!I895:Instances!I895),"median", MEDIAN(Instances!I895:Instances!I895),"min", MIN(Instances!I895:Instances!I895),"max", MAX(Instances!I895:Instances!I895),"diff", MAX(Instances!I895:Instances!I895)-MIN(Instances!I895:Instances!I895))</f>
        <v>0</v>
      </c>
      <c r="J895" s="1" cm="1">
        <f t="array" ref="J895">_xlfn.SWITCH($A$2,"average", AVERAGE(Instances!J895:Instances!J895),"median", MEDIAN(Instances!J895:Instances!J895),"min", MIN(Instances!J895:Instances!J895),"max", MAX(Instances!J895:Instances!J895),"diff", MAX(Instances!J895:Instances!J895)-MIN(Instances!J895:Instances!J895))</f>
        <v>0</v>
      </c>
      <c r="K895" s="1" cm="1">
        <f t="array" ref="K895">_xlfn.SWITCH($A$2,"average", AVERAGE(Instances!K895:Instances!K895),"median", MEDIAN(Instances!K895:Instances!K895),"min", MIN(Instances!K895:Instances!K895),"max", MAX(Instances!K895:Instances!K895),"diff", MAX(Instances!K895:Instances!K895)-MIN(Instances!K895:Instances!K895))</f>
        <v>0</v>
      </c>
      <c r="L895" s="1"/>
      <c r="M895" s="1" cm="1">
        <f t="array" ref="M895">_xlfn.SWITCH($A$2,"average", AVERAGE(Instances!M895:Instances!M895),"median", MEDIAN(Instances!M895:Instances!M895),"min", MIN(Instances!M895:Instances!M895),"max", MAX(Instances!M895:Instances!M895),"diff", MAX(Instances!M895:Instances!M895)-MIN(Instances!M895:Instances!M895))</f>
        <v>0</v>
      </c>
      <c r="N895" s="1" cm="1">
        <f t="array" ref="N895">_xlfn.SWITCH($A$2,"average", AVERAGE(Instances!N895:Instances!N895),"median", MEDIAN(Instances!N895:Instances!N895),"min", MIN(Instances!N895:Instances!N895),"max", MAX(Instances!N895:Instances!N895),"diff", MAX(Instances!N895:Instances!N895)-MIN(Instances!N895:Instances!N895))</f>
        <v>0</v>
      </c>
      <c r="O895" s="1"/>
      <c r="P895" s="1" cm="1">
        <f t="array" ref="P895">_xlfn.SWITCH($A$2,"average", AVERAGE(Instances!P895:Instances!P895),"median", MEDIAN(Instances!P895:Instances!P895),"min", MIN(Instances!P895:Instances!P895),"max", MAX(Instances!P895:Instances!P895),"diff", MAX(Instances!P895:Instances!P895)-MIN(Instances!P895:Instances!P895))</f>
        <v>0</v>
      </c>
      <c r="Q895" s="1" cm="1">
        <f t="array" ref="Q895">_xlfn.SWITCH($A$2,"average", AVERAGE(Instances!Q895:Instances!Q895),"median", MEDIAN(Instances!Q895:Instances!Q895),"min", MIN(Instances!Q895:Instances!Q895),"max", MAX(Instances!Q895:Instances!Q895),"diff", MAX(Instances!Q895:Instances!Q895)-MIN(Instances!Q895:Instances!Q895))</f>
        <v>0</v>
      </c>
      <c r="R895" s="1" cm="1">
        <f t="array" ref="R895">_xlfn.SWITCH($A$2,"average", AVERAGE(Instances!R895:Instances!R895),"median", MEDIAN(Instances!R895:Instances!R895),"min", MIN(Instances!R895:Instances!R895),"max", MAX(Instances!R895:Instances!R895),"diff", MAX(Instances!R895:Instances!R895)-MIN(Instances!R895:Instances!R895))</f>
        <v>0</v>
      </c>
      <c r="S895" s="1">
        <f>MIN($B895)</f>
        <v>0</v>
      </c>
      <c r="T895" s="1">
        <f>MIN($C895)</f>
        <v>0</v>
      </c>
      <c r="U895" s="1">
        <f>MIN($D895)</f>
        <v>0</v>
      </c>
      <c r="V895" s="1">
        <f>MIN($E895)</f>
        <v>0</v>
      </c>
      <c r="W895" s="1">
        <f>MIN($F895)</f>
        <v>0</v>
      </c>
      <c r="X895" s="1">
        <f>MIN($G895)</f>
        <v>0</v>
      </c>
      <c r="Y895" s="1">
        <f>MIN($H895)</f>
        <v>0</v>
      </c>
      <c r="Z895" s="1">
        <f>MIN($I895)</f>
        <v>0</v>
      </c>
      <c r="AA895" s="1">
        <f>MIN($J895)</f>
        <v>0</v>
      </c>
      <c r="AB895" s="1">
        <f>MIN($K895)</f>
        <v>0</v>
      </c>
      <c r="AC895" s="1">
        <f>MIN($M895)</f>
        <v>0</v>
      </c>
      <c r="AD895" s="1">
        <f>MIN($N895)</f>
        <v>0</v>
      </c>
      <c r="AE895" s="1">
        <f>MIN($P895)</f>
        <v>0</v>
      </c>
      <c r="AF895" s="1">
        <f>MIN($Q895)</f>
        <v>0</v>
      </c>
      <c r="AG895" s="1">
        <f>MIN($R895)</f>
        <v>0</v>
      </c>
      <c r="AH895" s="1">
        <f>MEDIAN($B895)</f>
        <v>0</v>
      </c>
      <c r="AI895" s="1">
        <f>MEDIAN($C895)</f>
        <v>0</v>
      </c>
      <c r="AJ895" s="1">
        <f>MEDIAN($D895)</f>
        <v>0</v>
      </c>
      <c r="AK895" s="1">
        <f>MEDIAN($E895)</f>
        <v>0</v>
      </c>
      <c r="AL895" s="1">
        <f>MEDIAN($F895)</f>
        <v>0</v>
      </c>
      <c r="AM895" s="1">
        <f>MEDIAN($G895)</f>
        <v>0</v>
      </c>
      <c r="AN895" s="1">
        <f>MEDIAN($H895)</f>
        <v>0</v>
      </c>
      <c r="AO895" s="1">
        <f>MEDIAN($I895)</f>
        <v>0</v>
      </c>
      <c r="AP895" s="1">
        <f>MEDIAN($J895)</f>
        <v>0</v>
      </c>
      <c r="AQ895" s="1">
        <f>MEDIAN($K895)</f>
        <v>0</v>
      </c>
      <c r="AR895" s="1">
        <f>MEDIAN($M895)</f>
        <v>0</v>
      </c>
      <c r="AS895" s="1">
        <f>MEDIAN($N895)</f>
        <v>0</v>
      </c>
      <c r="AT895" s="1">
        <f>MEDIAN($P895)</f>
        <v>0</v>
      </c>
      <c r="AU895" s="1">
        <f>MEDIAN($Q895)</f>
        <v>0</v>
      </c>
      <c r="AV895" s="1">
        <f>MEDIAN($R895)</f>
        <v>0</v>
      </c>
      <c r="AW895" s="1">
        <f>MAX($B895)</f>
        <v>0</v>
      </c>
      <c r="AX895" s="1">
        <f>MAX($C895)</f>
        <v>0</v>
      </c>
      <c r="AY895" s="1">
        <f>MAX($D895)</f>
        <v>0</v>
      </c>
      <c r="AZ895" s="1">
        <f>MAX($E895)</f>
        <v>0</v>
      </c>
      <c r="BA895" s="1">
        <f>MAX($F895)</f>
        <v>0</v>
      </c>
      <c r="BB895" s="1">
        <f>MAX($G895)</f>
        <v>0</v>
      </c>
      <c r="BC895" s="1">
        <f>MAX($H895)</f>
        <v>0</v>
      </c>
      <c r="BD895" s="1">
        <f>MAX($I895)</f>
        <v>0</v>
      </c>
      <c r="BE895" s="1">
        <f>MAX($J895)</f>
        <v>0</v>
      </c>
      <c r="BF895" s="1">
        <f>MAX($K895)</f>
        <v>0</v>
      </c>
      <c r="BG895" s="1">
        <f>MAX($M895)</f>
        <v>0</v>
      </c>
      <c r="BH895" s="1">
        <f>MAX($N895)</f>
        <v>0</v>
      </c>
      <c r="BI895" s="1">
        <f>MAX($P895)</f>
        <v>0</v>
      </c>
      <c r="BJ895" s="1">
        <f>MAX($Q895)</f>
        <v>0</v>
      </c>
      <c r="BK895" s="1">
        <f>MAX($R895)</f>
        <v>0</v>
      </c>
    </row>
    <row r="896" spans="1:63">
      <c r="A896" s="1" t="s">
        <v>410</v>
      </c>
      <c r="B896" s="1" cm="1">
        <f t="array" ref="B896">_xlfn.SWITCH($A$2,"average", AVERAGE(Instances!B896:Instances!B896),"median", MEDIAN(Instances!B896:Instances!B896),"min", MIN(Instances!B896:Instances!B896),"max", MAX(Instances!B896:Instances!B896),"diff", MAX(Instances!B896:Instances!B896)-MIN(Instances!B896:Instances!B896))</f>
        <v>0</v>
      </c>
      <c r="C896" s="1" cm="1">
        <f t="array" ref="C896">_xlfn.SWITCH($A$2,"average", AVERAGE(Instances!C896:Instances!C896),"median", MEDIAN(Instances!C896:Instances!C896),"min", MIN(Instances!C896:Instances!C896),"max", MAX(Instances!C896:Instances!C896),"diff", MAX(Instances!C896:Instances!C896)-MIN(Instances!C896:Instances!C896))</f>
        <v>0</v>
      </c>
      <c r="D896" s="1" cm="1">
        <f t="array" ref="D896">_xlfn.SWITCH($A$2,"average", AVERAGE(Instances!D896:Instances!D896),"median", MEDIAN(Instances!D896:Instances!D896),"min", MIN(Instances!D896:Instances!D896),"max", MAX(Instances!D896:Instances!D896),"diff", MAX(Instances!D896:Instances!D896)-MIN(Instances!D896:Instances!D896))</f>
        <v>0</v>
      </c>
      <c r="E896" s="1" cm="1">
        <f t="array" ref="E896">_xlfn.SWITCH($A$2,"average", AVERAGE(Instances!E896:Instances!E896),"median", MEDIAN(Instances!E896:Instances!E896),"min", MIN(Instances!E896:Instances!E896),"max", MAX(Instances!E896:Instances!E896),"diff", MAX(Instances!E896:Instances!E896)-MIN(Instances!E896:Instances!E896))</f>
        <v>0</v>
      </c>
      <c r="F896" s="1" cm="1">
        <f t="array" ref="F896">_xlfn.SWITCH($A$2,"average", AVERAGE(Instances!F896:Instances!F896),"median", MEDIAN(Instances!F896:Instances!F896),"min", MIN(Instances!F896:Instances!F896),"max", MAX(Instances!F896:Instances!F896),"diff", MAX(Instances!F896:Instances!F896)-MIN(Instances!F896:Instances!F896))</f>
        <v>0</v>
      </c>
      <c r="G896" s="1" cm="1">
        <f t="array" ref="G896">_xlfn.SWITCH($A$2,"average", AVERAGE(Instances!G896:Instances!G896),"median", MEDIAN(Instances!G896:Instances!G896),"min", MIN(Instances!G896:Instances!G896),"max", MAX(Instances!G896:Instances!G896),"diff", MAX(Instances!G896:Instances!G896)-MIN(Instances!G896:Instances!G896))</f>
        <v>0</v>
      </c>
      <c r="H896" s="1" cm="1">
        <f t="array" ref="H896">_xlfn.SWITCH($A$2,"average", AVERAGE(Instances!H896:Instances!H896),"median", MEDIAN(Instances!H896:Instances!H896),"min", MIN(Instances!H896:Instances!H896),"max", MAX(Instances!H896:Instances!H896),"diff", MAX(Instances!H896:Instances!H896)-MIN(Instances!H896:Instances!H896))</f>
        <v>0</v>
      </c>
      <c r="I896" s="1" cm="1">
        <f t="array" ref="I896">_xlfn.SWITCH($A$2,"average", AVERAGE(Instances!I896:Instances!I896),"median", MEDIAN(Instances!I896:Instances!I896),"min", MIN(Instances!I896:Instances!I896),"max", MAX(Instances!I896:Instances!I896),"diff", MAX(Instances!I896:Instances!I896)-MIN(Instances!I896:Instances!I896))</f>
        <v>0</v>
      </c>
      <c r="J896" s="1" cm="1">
        <f t="array" ref="J896">_xlfn.SWITCH($A$2,"average", AVERAGE(Instances!J896:Instances!J896),"median", MEDIAN(Instances!J896:Instances!J896),"min", MIN(Instances!J896:Instances!J896),"max", MAX(Instances!J896:Instances!J896),"diff", MAX(Instances!J896:Instances!J896)-MIN(Instances!J896:Instances!J896))</f>
        <v>0</v>
      </c>
      <c r="K896" s="1" cm="1">
        <f t="array" ref="K896">_xlfn.SWITCH($A$2,"average", AVERAGE(Instances!K896:Instances!K896),"median", MEDIAN(Instances!K896:Instances!K896),"min", MIN(Instances!K896:Instances!K896),"max", MAX(Instances!K896:Instances!K896),"diff", MAX(Instances!K896:Instances!K896)-MIN(Instances!K896:Instances!K896))</f>
        <v>0</v>
      </c>
      <c r="L896" s="1"/>
      <c r="M896" s="1" cm="1">
        <f t="array" ref="M896">_xlfn.SWITCH($A$2,"average", AVERAGE(Instances!M896:Instances!M896),"median", MEDIAN(Instances!M896:Instances!M896),"min", MIN(Instances!M896:Instances!M896),"max", MAX(Instances!M896:Instances!M896),"diff", MAX(Instances!M896:Instances!M896)-MIN(Instances!M896:Instances!M896))</f>
        <v>0</v>
      </c>
      <c r="N896" s="1" cm="1">
        <f t="array" ref="N896">_xlfn.SWITCH($A$2,"average", AVERAGE(Instances!N896:Instances!N896),"median", MEDIAN(Instances!N896:Instances!N896),"min", MIN(Instances!N896:Instances!N896),"max", MAX(Instances!N896:Instances!N896),"diff", MAX(Instances!N896:Instances!N896)-MIN(Instances!N896:Instances!N896))</f>
        <v>0</v>
      </c>
      <c r="O896" s="1"/>
      <c r="P896" s="1" cm="1">
        <f t="array" ref="P896">_xlfn.SWITCH($A$2,"average", AVERAGE(Instances!P896:Instances!P896),"median", MEDIAN(Instances!P896:Instances!P896),"min", MIN(Instances!P896:Instances!P896),"max", MAX(Instances!P896:Instances!P896),"diff", MAX(Instances!P896:Instances!P896)-MIN(Instances!P896:Instances!P896))</f>
        <v>0</v>
      </c>
      <c r="Q896" s="1" cm="1">
        <f t="array" ref="Q896">_xlfn.SWITCH($A$2,"average", AVERAGE(Instances!Q896:Instances!Q896),"median", MEDIAN(Instances!Q896:Instances!Q896),"min", MIN(Instances!Q896:Instances!Q896),"max", MAX(Instances!Q896:Instances!Q896),"diff", MAX(Instances!Q896:Instances!Q896)-MIN(Instances!Q896:Instances!Q896))</f>
        <v>0</v>
      </c>
      <c r="R896" s="1" cm="1">
        <f t="array" ref="R896">_xlfn.SWITCH($A$2,"average", AVERAGE(Instances!R896:Instances!R896),"median", MEDIAN(Instances!R896:Instances!R896),"min", MIN(Instances!R896:Instances!R896),"max", MAX(Instances!R896:Instances!R896),"diff", MAX(Instances!R896:Instances!R896)-MIN(Instances!R896:Instances!R896))</f>
        <v>0</v>
      </c>
      <c r="S896" s="1">
        <f>MIN($B896)</f>
        <v>0</v>
      </c>
      <c r="T896" s="1">
        <f>MIN($C896)</f>
        <v>0</v>
      </c>
      <c r="U896" s="1">
        <f>MIN($D896)</f>
        <v>0</v>
      </c>
      <c r="V896" s="1">
        <f>MIN($E896)</f>
        <v>0</v>
      </c>
      <c r="W896" s="1">
        <f>MIN($F896)</f>
        <v>0</v>
      </c>
      <c r="X896" s="1">
        <f>MIN($G896)</f>
        <v>0</v>
      </c>
      <c r="Y896" s="1">
        <f>MIN($H896)</f>
        <v>0</v>
      </c>
      <c r="Z896" s="1">
        <f>MIN($I896)</f>
        <v>0</v>
      </c>
      <c r="AA896" s="1">
        <f>MIN($J896)</f>
        <v>0</v>
      </c>
      <c r="AB896" s="1">
        <f>MIN($K896)</f>
        <v>0</v>
      </c>
      <c r="AC896" s="1">
        <f>MIN($M896)</f>
        <v>0</v>
      </c>
      <c r="AD896" s="1">
        <f>MIN($N896)</f>
        <v>0</v>
      </c>
      <c r="AE896" s="1">
        <f>MIN($P896)</f>
        <v>0</v>
      </c>
      <c r="AF896" s="1">
        <f>MIN($Q896)</f>
        <v>0</v>
      </c>
      <c r="AG896" s="1">
        <f>MIN($R896)</f>
        <v>0</v>
      </c>
      <c r="AH896" s="1">
        <f>MEDIAN($B896)</f>
        <v>0</v>
      </c>
      <c r="AI896" s="1">
        <f>MEDIAN($C896)</f>
        <v>0</v>
      </c>
      <c r="AJ896" s="1">
        <f>MEDIAN($D896)</f>
        <v>0</v>
      </c>
      <c r="AK896" s="1">
        <f>MEDIAN($E896)</f>
        <v>0</v>
      </c>
      <c r="AL896" s="1">
        <f>MEDIAN($F896)</f>
        <v>0</v>
      </c>
      <c r="AM896" s="1">
        <f>MEDIAN($G896)</f>
        <v>0</v>
      </c>
      <c r="AN896" s="1">
        <f>MEDIAN($H896)</f>
        <v>0</v>
      </c>
      <c r="AO896" s="1">
        <f>MEDIAN($I896)</f>
        <v>0</v>
      </c>
      <c r="AP896" s="1">
        <f>MEDIAN($J896)</f>
        <v>0</v>
      </c>
      <c r="AQ896" s="1">
        <f>MEDIAN($K896)</f>
        <v>0</v>
      </c>
      <c r="AR896" s="1">
        <f>MEDIAN($M896)</f>
        <v>0</v>
      </c>
      <c r="AS896" s="1">
        <f>MEDIAN($N896)</f>
        <v>0</v>
      </c>
      <c r="AT896" s="1">
        <f>MEDIAN($P896)</f>
        <v>0</v>
      </c>
      <c r="AU896" s="1">
        <f>MEDIAN($Q896)</f>
        <v>0</v>
      </c>
      <c r="AV896" s="1">
        <f>MEDIAN($R896)</f>
        <v>0</v>
      </c>
      <c r="AW896" s="1">
        <f>MAX($B896)</f>
        <v>0</v>
      </c>
      <c r="AX896" s="1">
        <f>MAX($C896)</f>
        <v>0</v>
      </c>
      <c r="AY896" s="1">
        <f>MAX($D896)</f>
        <v>0</v>
      </c>
      <c r="AZ896" s="1">
        <f>MAX($E896)</f>
        <v>0</v>
      </c>
      <c r="BA896" s="1">
        <f>MAX($F896)</f>
        <v>0</v>
      </c>
      <c r="BB896" s="1">
        <f>MAX($G896)</f>
        <v>0</v>
      </c>
      <c r="BC896" s="1">
        <f>MAX($H896)</f>
        <v>0</v>
      </c>
      <c r="BD896" s="1">
        <f>MAX($I896)</f>
        <v>0</v>
      </c>
      <c r="BE896" s="1">
        <f>MAX($J896)</f>
        <v>0</v>
      </c>
      <c r="BF896" s="1">
        <f>MAX($K896)</f>
        <v>0</v>
      </c>
      <c r="BG896" s="1">
        <f>MAX($M896)</f>
        <v>0</v>
      </c>
      <c r="BH896" s="1">
        <f>MAX($N896)</f>
        <v>0</v>
      </c>
      <c r="BI896" s="1">
        <f>MAX($P896)</f>
        <v>0</v>
      </c>
      <c r="BJ896" s="1">
        <f>MAX($Q896)</f>
        <v>0</v>
      </c>
      <c r="BK896" s="1">
        <f>MAX($R896)</f>
        <v>0</v>
      </c>
    </row>
    <row r="897" spans="1:63">
      <c r="A897" s="1" t="s">
        <v>411</v>
      </c>
      <c r="B897" s="1" cm="1">
        <f t="array" ref="B897">_xlfn.SWITCH($A$2,"average", AVERAGE(Instances!B897:Instances!B897),"median", MEDIAN(Instances!B897:Instances!B897),"min", MIN(Instances!B897:Instances!B897),"max", MAX(Instances!B897:Instances!B897),"diff", MAX(Instances!B897:Instances!B897)-MIN(Instances!B897:Instances!B897))</f>
        <v>0</v>
      </c>
      <c r="C897" s="1" cm="1">
        <f t="array" ref="C897">_xlfn.SWITCH($A$2,"average", AVERAGE(Instances!C897:Instances!C897),"median", MEDIAN(Instances!C897:Instances!C897),"min", MIN(Instances!C897:Instances!C897),"max", MAX(Instances!C897:Instances!C897),"diff", MAX(Instances!C897:Instances!C897)-MIN(Instances!C897:Instances!C897))</f>
        <v>0</v>
      </c>
      <c r="D897" s="1" cm="1">
        <f t="array" ref="D897">_xlfn.SWITCH($A$2,"average", AVERAGE(Instances!D897:Instances!D897),"median", MEDIAN(Instances!D897:Instances!D897),"min", MIN(Instances!D897:Instances!D897),"max", MAX(Instances!D897:Instances!D897),"diff", MAX(Instances!D897:Instances!D897)-MIN(Instances!D897:Instances!D897))</f>
        <v>0</v>
      </c>
      <c r="E897" s="1" cm="1">
        <f t="array" ref="E897">_xlfn.SWITCH($A$2,"average", AVERAGE(Instances!E897:Instances!E897),"median", MEDIAN(Instances!E897:Instances!E897),"min", MIN(Instances!E897:Instances!E897),"max", MAX(Instances!E897:Instances!E897),"diff", MAX(Instances!E897:Instances!E897)-MIN(Instances!E897:Instances!E897))</f>
        <v>0</v>
      </c>
      <c r="F897" s="1" cm="1">
        <f t="array" ref="F897">_xlfn.SWITCH($A$2,"average", AVERAGE(Instances!F897:Instances!F897),"median", MEDIAN(Instances!F897:Instances!F897),"min", MIN(Instances!F897:Instances!F897),"max", MAX(Instances!F897:Instances!F897),"diff", MAX(Instances!F897:Instances!F897)-MIN(Instances!F897:Instances!F897))</f>
        <v>0</v>
      </c>
      <c r="G897" s="1" cm="1">
        <f t="array" ref="G897">_xlfn.SWITCH($A$2,"average", AVERAGE(Instances!G897:Instances!G897),"median", MEDIAN(Instances!G897:Instances!G897),"min", MIN(Instances!G897:Instances!G897),"max", MAX(Instances!G897:Instances!G897),"diff", MAX(Instances!G897:Instances!G897)-MIN(Instances!G897:Instances!G897))</f>
        <v>0</v>
      </c>
      <c r="H897" s="1" cm="1">
        <f t="array" ref="H897">_xlfn.SWITCH($A$2,"average", AVERAGE(Instances!H897:Instances!H897),"median", MEDIAN(Instances!H897:Instances!H897),"min", MIN(Instances!H897:Instances!H897),"max", MAX(Instances!H897:Instances!H897),"diff", MAX(Instances!H897:Instances!H897)-MIN(Instances!H897:Instances!H897))</f>
        <v>0</v>
      </c>
      <c r="I897" s="1" cm="1">
        <f t="array" ref="I897">_xlfn.SWITCH($A$2,"average", AVERAGE(Instances!I897:Instances!I897),"median", MEDIAN(Instances!I897:Instances!I897),"min", MIN(Instances!I897:Instances!I897),"max", MAX(Instances!I897:Instances!I897),"diff", MAX(Instances!I897:Instances!I897)-MIN(Instances!I897:Instances!I897))</f>
        <v>0</v>
      </c>
      <c r="J897" s="1" cm="1">
        <f t="array" ref="J897">_xlfn.SWITCH($A$2,"average", AVERAGE(Instances!J897:Instances!J897),"median", MEDIAN(Instances!J897:Instances!J897),"min", MIN(Instances!J897:Instances!J897),"max", MAX(Instances!J897:Instances!J897),"diff", MAX(Instances!J897:Instances!J897)-MIN(Instances!J897:Instances!J897))</f>
        <v>0</v>
      </c>
      <c r="K897" s="1" cm="1">
        <f t="array" ref="K897">_xlfn.SWITCH($A$2,"average", AVERAGE(Instances!K897:Instances!K897),"median", MEDIAN(Instances!K897:Instances!K897),"min", MIN(Instances!K897:Instances!K897),"max", MAX(Instances!K897:Instances!K897),"diff", MAX(Instances!K897:Instances!K897)-MIN(Instances!K897:Instances!K897))</f>
        <v>0</v>
      </c>
      <c r="L897" s="1"/>
      <c r="M897" s="1" cm="1">
        <f t="array" ref="M897">_xlfn.SWITCH($A$2,"average", AVERAGE(Instances!M897:Instances!M897),"median", MEDIAN(Instances!M897:Instances!M897),"min", MIN(Instances!M897:Instances!M897),"max", MAX(Instances!M897:Instances!M897),"diff", MAX(Instances!M897:Instances!M897)-MIN(Instances!M897:Instances!M897))</f>
        <v>0</v>
      </c>
      <c r="N897" s="1" cm="1">
        <f t="array" ref="N897">_xlfn.SWITCH($A$2,"average", AVERAGE(Instances!N897:Instances!N897),"median", MEDIAN(Instances!N897:Instances!N897),"min", MIN(Instances!N897:Instances!N897),"max", MAX(Instances!N897:Instances!N897),"diff", MAX(Instances!N897:Instances!N897)-MIN(Instances!N897:Instances!N897))</f>
        <v>0</v>
      </c>
      <c r="O897" s="1"/>
      <c r="P897" s="1" cm="1">
        <f t="array" ref="P897">_xlfn.SWITCH($A$2,"average", AVERAGE(Instances!P897:Instances!P897),"median", MEDIAN(Instances!P897:Instances!P897),"min", MIN(Instances!P897:Instances!P897),"max", MAX(Instances!P897:Instances!P897),"diff", MAX(Instances!P897:Instances!P897)-MIN(Instances!P897:Instances!P897))</f>
        <v>0</v>
      </c>
      <c r="Q897" s="1" cm="1">
        <f t="array" ref="Q897">_xlfn.SWITCH($A$2,"average", AVERAGE(Instances!Q897:Instances!Q897),"median", MEDIAN(Instances!Q897:Instances!Q897),"min", MIN(Instances!Q897:Instances!Q897),"max", MAX(Instances!Q897:Instances!Q897),"diff", MAX(Instances!Q897:Instances!Q897)-MIN(Instances!Q897:Instances!Q897))</f>
        <v>0</v>
      </c>
      <c r="R897" s="1" cm="1">
        <f t="array" ref="R897">_xlfn.SWITCH($A$2,"average", AVERAGE(Instances!R897:Instances!R897),"median", MEDIAN(Instances!R897:Instances!R897),"min", MIN(Instances!R897:Instances!R897),"max", MAX(Instances!R897:Instances!R897),"diff", MAX(Instances!R897:Instances!R897)-MIN(Instances!R897:Instances!R897))</f>
        <v>0</v>
      </c>
      <c r="S897" s="1">
        <f>MIN($B897)</f>
        <v>0</v>
      </c>
      <c r="T897" s="1">
        <f>MIN($C897)</f>
        <v>0</v>
      </c>
      <c r="U897" s="1">
        <f>MIN($D897)</f>
        <v>0</v>
      </c>
      <c r="V897" s="1">
        <f>MIN($E897)</f>
        <v>0</v>
      </c>
      <c r="W897" s="1">
        <f>MIN($F897)</f>
        <v>0</v>
      </c>
      <c r="X897" s="1">
        <f>MIN($G897)</f>
        <v>0</v>
      </c>
      <c r="Y897" s="1">
        <f>MIN($H897)</f>
        <v>0</v>
      </c>
      <c r="Z897" s="1">
        <f>MIN($I897)</f>
        <v>0</v>
      </c>
      <c r="AA897" s="1">
        <f>MIN($J897)</f>
        <v>0</v>
      </c>
      <c r="AB897" s="1">
        <f>MIN($K897)</f>
        <v>0</v>
      </c>
      <c r="AC897" s="1">
        <f>MIN($M897)</f>
        <v>0</v>
      </c>
      <c r="AD897" s="1">
        <f>MIN($N897)</f>
        <v>0</v>
      </c>
      <c r="AE897" s="1">
        <f>MIN($P897)</f>
        <v>0</v>
      </c>
      <c r="AF897" s="1">
        <f>MIN($Q897)</f>
        <v>0</v>
      </c>
      <c r="AG897" s="1">
        <f>MIN($R897)</f>
        <v>0</v>
      </c>
      <c r="AH897" s="1">
        <f>MEDIAN($B897)</f>
        <v>0</v>
      </c>
      <c r="AI897" s="1">
        <f>MEDIAN($C897)</f>
        <v>0</v>
      </c>
      <c r="AJ897" s="1">
        <f>MEDIAN($D897)</f>
        <v>0</v>
      </c>
      <c r="AK897" s="1">
        <f>MEDIAN($E897)</f>
        <v>0</v>
      </c>
      <c r="AL897" s="1">
        <f>MEDIAN($F897)</f>
        <v>0</v>
      </c>
      <c r="AM897" s="1">
        <f>MEDIAN($G897)</f>
        <v>0</v>
      </c>
      <c r="AN897" s="1">
        <f>MEDIAN($H897)</f>
        <v>0</v>
      </c>
      <c r="AO897" s="1">
        <f>MEDIAN($I897)</f>
        <v>0</v>
      </c>
      <c r="AP897" s="1">
        <f>MEDIAN($J897)</f>
        <v>0</v>
      </c>
      <c r="AQ897" s="1">
        <f>MEDIAN($K897)</f>
        <v>0</v>
      </c>
      <c r="AR897" s="1">
        <f>MEDIAN($M897)</f>
        <v>0</v>
      </c>
      <c r="AS897" s="1">
        <f>MEDIAN($N897)</f>
        <v>0</v>
      </c>
      <c r="AT897" s="1">
        <f>MEDIAN($P897)</f>
        <v>0</v>
      </c>
      <c r="AU897" s="1">
        <f>MEDIAN($Q897)</f>
        <v>0</v>
      </c>
      <c r="AV897" s="1">
        <f>MEDIAN($R897)</f>
        <v>0</v>
      </c>
      <c r="AW897" s="1">
        <f>MAX($B897)</f>
        <v>0</v>
      </c>
      <c r="AX897" s="1">
        <f>MAX($C897)</f>
        <v>0</v>
      </c>
      <c r="AY897" s="1">
        <f>MAX($D897)</f>
        <v>0</v>
      </c>
      <c r="AZ897" s="1">
        <f>MAX($E897)</f>
        <v>0</v>
      </c>
      <c r="BA897" s="1">
        <f>MAX($F897)</f>
        <v>0</v>
      </c>
      <c r="BB897" s="1">
        <f>MAX($G897)</f>
        <v>0</v>
      </c>
      <c r="BC897" s="1">
        <f>MAX($H897)</f>
        <v>0</v>
      </c>
      <c r="BD897" s="1">
        <f>MAX($I897)</f>
        <v>0</v>
      </c>
      <c r="BE897" s="1">
        <f>MAX($J897)</f>
        <v>0</v>
      </c>
      <c r="BF897" s="1">
        <f>MAX($K897)</f>
        <v>0</v>
      </c>
      <c r="BG897" s="1">
        <f>MAX($M897)</f>
        <v>0</v>
      </c>
      <c r="BH897" s="1">
        <f>MAX($N897)</f>
        <v>0</v>
      </c>
      <c r="BI897" s="1">
        <f>MAX($P897)</f>
        <v>0</v>
      </c>
      <c r="BJ897" s="1">
        <f>MAX($Q897)</f>
        <v>0</v>
      </c>
      <c r="BK897" s="1">
        <f>MAX($R897)</f>
        <v>0</v>
      </c>
    </row>
    <row r="898" spans="1:63">
      <c r="A898" s="1" t="s">
        <v>412</v>
      </c>
      <c r="B898" s="1" cm="1">
        <f t="array" ref="B898">_xlfn.SWITCH($A$2,"average", AVERAGE(Instances!B898:Instances!B898),"median", MEDIAN(Instances!B898:Instances!B898),"min", MIN(Instances!B898:Instances!B898),"max", MAX(Instances!B898:Instances!B898),"diff", MAX(Instances!B898:Instances!B898)-MIN(Instances!B898:Instances!B898))</f>
        <v>0</v>
      </c>
      <c r="C898" s="1" cm="1">
        <f t="array" ref="C898">_xlfn.SWITCH($A$2,"average", AVERAGE(Instances!C898:Instances!C898),"median", MEDIAN(Instances!C898:Instances!C898),"min", MIN(Instances!C898:Instances!C898),"max", MAX(Instances!C898:Instances!C898),"diff", MAX(Instances!C898:Instances!C898)-MIN(Instances!C898:Instances!C898))</f>
        <v>0</v>
      </c>
      <c r="D898" s="1" cm="1">
        <f t="array" ref="D898">_xlfn.SWITCH($A$2,"average", AVERAGE(Instances!D898:Instances!D898),"median", MEDIAN(Instances!D898:Instances!D898),"min", MIN(Instances!D898:Instances!D898),"max", MAX(Instances!D898:Instances!D898),"diff", MAX(Instances!D898:Instances!D898)-MIN(Instances!D898:Instances!D898))</f>
        <v>0</v>
      </c>
      <c r="E898" s="1" cm="1">
        <f t="array" ref="E898">_xlfn.SWITCH($A$2,"average", AVERAGE(Instances!E898:Instances!E898),"median", MEDIAN(Instances!E898:Instances!E898),"min", MIN(Instances!E898:Instances!E898),"max", MAX(Instances!E898:Instances!E898),"diff", MAX(Instances!E898:Instances!E898)-MIN(Instances!E898:Instances!E898))</f>
        <v>0</v>
      </c>
      <c r="F898" s="1" cm="1">
        <f t="array" ref="F898">_xlfn.SWITCH($A$2,"average", AVERAGE(Instances!F898:Instances!F898),"median", MEDIAN(Instances!F898:Instances!F898),"min", MIN(Instances!F898:Instances!F898),"max", MAX(Instances!F898:Instances!F898),"diff", MAX(Instances!F898:Instances!F898)-MIN(Instances!F898:Instances!F898))</f>
        <v>0</v>
      </c>
      <c r="G898" s="1" cm="1">
        <f t="array" ref="G898">_xlfn.SWITCH($A$2,"average", AVERAGE(Instances!G898:Instances!G898),"median", MEDIAN(Instances!G898:Instances!G898),"min", MIN(Instances!G898:Instances!G898),"max", MAX(Instances!G898:Instances!G898),"diff", MAX(Instances!G898:Instances!G898)-MIN(Instances!G898:Instances!G898))</f>
        <v>0</v>
      </c>
      <c r="H898" s="1" cm="1">
        <f t="array" ref="H898">_xlfn.SWITCH($A$2,"average", AVERAGE(Instances!H898:Instances!H898),"median", MEDIAN(Instances!H898:Instances!H898),"min", MIN(Instances!H898:Instances!H898),"max", MAX(Instances!H898:Instances!H898),"diff", MAX(Instances!H898:Instances!H898)-MIN(Instances!H898:Instances!H898))</f>
        <v>0</v>
      </c>
      <c r="I898" s="1" cm="1">
        <f t="array" ref="I898">_xlfn.SWITCH($A$2,"average", AVERAGE(Instances!I898:Instances!I898),"median", MEDIAN(Instances!I898:Instances!I898),"min", MIN(Instances!I898:Instances!I898),"max", MAX(Instances!I898:Instances!I898),"diff", MAX(Instances!I898:Instances!I898)-MIN(Instances!I898:Instances!I898))</f>
        <v>0</v>
      </c>
      <c r="J898" s="1" cm="1">
        <f t="array" ref="J898">_xlfn.SWITCH($A$2,"average", AVERAGE(Instances!J898:Instances!J898),"median", MEDIAN(Instances!J898:Instances!J898),"min", MIN(Instances!J898:Instances!J898),"max", MAX(Instances!J898:Instances!J898),"diff", MAX(Instances!J898:Instances!J898)-MIN(Instances!J898:Instances!J898))</f>
        <v>0</v>
      </c>
      <c r="K898" s="1" cm="1">
        <f t="array" ref="K898">_xlfn.SWITCH($A$2,"average", AVERAGE(Instances!K898:Instances!K898),"median", MEDIAN(Instances!K898:Instances!K898),"min", MIN(Instances!K898:Instances!K898),"max", MAX(Instances!K898:Instances!K898),"diff", MAX(Instances!K898:Instances!K898)-MIN(Instances!K898:Instances!K898))</f>
        <v>0</v>
      </c>
      <c r="L898" s="1"/>
      <c r="M898" s="1" cm="1">
        <f t="array" ref="M898">_xlfn.SWITCH($A$2,"average", AVERAGE(Instances!M898:Instances!M898),"median", MEDIAN(Instances!M898:Instances!M898),"min", MIN(Instances!M898:Instances!M898),"max", MAX(Instances!M898:Instances!M898),"diff", MAX(Instances!M898:Instances!M898)-MIN(Instances!M898:Instances!M898))</f>
        <v>0</v>
      </c>
      <c r="N898" s="1" cm="1">
        <f t="array" ref="N898">_xlfn.SWITCH($A$2,"average", AVERAGE(Instances!N898:Instances!N898),"median", MEDIAN(Instances!N898:Instances!N898),"min", MIN(Instances!N898:Instances!N898),"max", MAX(Instances!N898:Instances!N898),"diff", MAX(Instances!N898:Instances!N898)-MIN(Instances!N898:Instances!N898))</f>
        <v>0</v>
      </c>
      <c r="O898" s="1"/>
      <c r="P898" s="1" cm="1">
        <f t="array" ref="P898">_xlfn.SWITCH($A$2,"average", AVERAGE(Instances!P898:Instances!P898),"median", MEDIAN(Instances!P898:Instances!P898),"min", MIN(Instances!P898:Instances!P898),"max", MAX(Instances!P898:Instances!P898),"diff", MAX(Instances!P898:Instances!P898)-MIN(Instances!P898:Instances!P898))</f>
        <v>0</v>
      </c>
      <c r="Q898" s="1" cm="1">
        <f t="array" ref="Q898">_xlfn.SWITCH($A$2,"average", AVERAGE(Instances!Q898:Instances!Q898),"median", MEDIAN(Instances!Q898:Instances!Q898),"min", MIN(Instances!Q898:Instances!Q898),"max", MAX(Instances!Q898:Instances!Q898),"diff", MAX(Instances!Q898:Instances!Q898)-MIN(Instances!Q898:Instances!Q898))</f>
        <v>0</v>
      </c>
      <c r="R898" s="1" cm="1">
        <f t="array" ref="R898">_xlfn.SWITCH($A$2,"average", AVERAGE(Instances!R898:Instances!R898),"median", MEDIAN(Instances!R898:Instances!R898),"min", MIN(Instances!R898:Instances!R898),"max", MAX(Instances!R898:Instances!R898),"diff", MAX(Instances!R898:Instances!R898)-MIN(Instances!R898:Instances!R898))</f>
        <v>0</v>
      </c>
      <c r="S898" s="1">
        <f>MIN($B898)</f>
        <v>0</v>
      </c>
      <c r="T898" s="1">
        <f>MIN($C898)</f>
        <v>0</v>
      </c>
      <c r="U898" s="1">
        <f>MIN($D898)</f>
        <v>0</v>
      </c>
      <c r="V898" s="1">
        <f>MIN($E898)</f>
        <v>0</v>
      </c>
      <c r="W898" s="1">
        <f>MIN($F898)</f>
        <v>0</v>
      </c>
      <c r="X898" s="1">
        <f>MIN($G898)</f>
        <v>0</v>
      </c>
      <c r="Y898" s="1">
        <f>MIN($H898)</f>
        <v>0</v>
      </c>
      <c r="Z898" s="1">
        <f>MIN($I898)</f>
        <v>0</v>
      </c>
      <c r="AA898" s="1">
        <f>MIN($J898)</f>
        <v>0</v>
      </c>
      <c r="AB898" s="1">
        <f>MIN($K898)</f>
        <v>0</v>
      </c>
      <c r="AC898" s="1">
        <f>MIN($M898)</f>
        <v>0</v>
      </c>
      <c r="AD898" s="1">
        <f>MIN($N898)</f>
        <v>0</v>
      </c>
      <c r="AE898" s="1">
        <f>MIN($P898)</f>
        <v>0</v>
      </c>
      <c r="AF898" s="1">
        <f>MIN($Q898)</f>
        <v>0</v>
      </c>
      <c r="AG898" s="1">
        <f>MIN($R898)</f>
        <v>0</v>
      </c>
      <c r="AH898" s="1">
        <f>MEDIAN($B898)</f>
        <v>0</v>
      </c>
      <c r="AI898" s="1">
        <f>MEDIAN($C898)</f>
        <v>0</v>
      </c>
      <c r="AJ898" s="1">
        <f>MEDIAN($D898)</f>
        <v>0</v>
      </c>
      <c r="AK898" s="1">
        <f>MEDIAN($E898)</f>
        <v>0</v>
      </c>
      <c r="AL898" s="1">
        <f>MEDIAN($F898)</f>
        <v>0</v>
      </c>
      <c r="AM898" s="1">
        <f>MEDIAN($G898)</f>
        <v>0</v>
      </c>
      <c r="AN898" s="1">
        <f>MEDIAN($H898)</f>
        <v>0</v>
      </c>
      <c r="AO898" s="1">
        <f>MEDIAN($I898)</f>
        <v>0</v>
      </c>
      <c r="AP898" s="1">
        <f>MEDIAN($J898)</f>
        <v>0</v>
      </c>
      <c r="AQ898" s="1">
        <f>MEDIAN($K898)</f>
        <v>0</v>
      </c>
      <c r="AR898" s="1">
        <f>MEDIAN($M898)</f>
        <v>0</v>
      </c>
      <c r="AS898" s="1">
        <f>MEDIAN($N898)</f>
        <v>0</v>
      </c>
      <c r="AT898" s="1">
        <f>MEDIAN($P898)</f>
        <v>0</v>
      </c>
      <c r="AU898" s="1">
        <f>MEDIAN($Q898)</f>
        <v>0</v>
      </c>
      <c r="AV898" s="1">
        <f>MEDIAN($R898)</f>
        <v>0</v>
      </c>
      <c r="AW898" s="1">
        <f>MAX($B898)</f>
        <v>0</v>
      </c>
      <c r="AX898" s="1">
        <f>MAX($C898)</f>
        <v>0</v>
      </c>
      <c r="AY898" s="1">
        <f>MAX($D898)</f>
        <v>0</v>
      </c>
      <c r="AZ898" s="1">
        <f>MAX($E898)</f>
        <v>0</v>
      </c>
      <c r="BA898" s="1">
        <f>MAX($F898)</f>
        <v>0</v>
      </c>
      <c r="BB898" s="1">
        <f>MAX($G898)</f>
        <v>0</v>
      </c>
      <c r="BC898" s="1">
        <f>MAX($H898)</f>
        <v>0</v>
      </c>
      <c r="BD898" s="1">
        <f>MAX($I898)</f>
        <v>0</v>
      </c>
      <c r="BE898" s="1">
        <f>MAX($J898)</f>
        <v>0</v>
      </c>
      <c r="BF898" s="1">
        <f>MAX($K898)</f>
        <v>0</v>
      </c>
      <c r="BG898" s="1">
        <f>MAX($M898)</f>
        <v>0</v>
      </c>
      <c r="BH898" s="1">
        <f>MAX($N898)</f>
        <v>0</v>
      </c>
      <c r="BI898" s="1">
        <f>MAX($P898)</f>
        <v>0</v>
      </c>
      <c r="BJ898" s="1">
        <f>MAX($Q898)</f>
        <v>0</v>
      </c>
      <c r="BK898" s="1">
        <f>MAX($R898)</f>
        <v>0</v>
      </c>
    </row>
    <row r="899" spans="1:63">
      <c r="A899" s="1" t="s">
        <v>413</v>
      </c>
      <c r="B899" s="1" cm="1">
        <f t="array" ref="B899">_xlfn.SWITCH($A$2,"average", AVERAGE(Instances!B899:Instances!B899),"median", MEDIAN(Instances!B899:Instances!B899),"min", MIN(Instances!B899:Instances!B899),"max", MAX(Instances!B899:Instances!B899),"diff", MAX(Instances!B899:Instances!B899)-MIN(Instances!B899:Instances!B899))</f>
        <v>0</v>
      </c>
      <c r="C899" s="1" cm="1">
        <f t="array" ref="C899">_xlfn.SWITCH($A$2,"average", AVERAGE(Instances!C899:Instances!C899),"median", MEDIAN(Instances!C899:Instances!C899),"min", MIN(Instances!C899:Instances!C899),"max", MAX(Instances!C899:Instances!C899),"diff", MAX(Instances!C899:Instances!C899)-MIN(Instances!C899:Instances!C899))</f>
        <v>0</v>
      </c>
      <c r="D899" s="1" cm="1">
        <f t="array" ref="D899">_xlfn.SWITCH($A$2,"average", AVERAGE(Instances!D899:Instances!D899),"median", MEDIAN(Instances!D899:Instances!D899),"min", MIN(Instances!D899:Instances!D899),"max", MAX(Instances!D899:Instances!D899),"diff", MAX(Instances!D899:Instances!D899)-MIN(Instances!D899:Instances!D899))</f>
        <v>0</v>
      </c>
      <c r="E899" s="1" cm="1">
        <f t="array" ref="E899">_xlfn.SWITCH($A$2,"average", AVERAGE(Instances!E899:Instances!E899),"median", MEDIAN(Instances!E899:Instances!E899),"min", MIN(Instances!E899:Instances!E899),"max", MAX(Instances!E899:Instances!E899),"diff", MAX(Instances!E899:Instances!E899)-MIN(Instances!E899:Instances!E899))</f>
        <v>0</v>
      </c>
      <c r="F899" s="1" cm="1">
        <f t="array" ref="F899">_xlfn.SWITCH($A$2,"average", AVERAGE(Instances!F899:Instances!F899),"median", MEDIAN(Instances!F899:Instances!F899),"min", MIN(Instances!F899:Instances!F899),"max", MAX(Instances!F899:Instances!F899),"diff", MAX(Instances!F899:Instances!F899)-MIN(Instances!F899:Instances!F899))</f>
        <v>0</v>
      </c>
      <c r="G899" s="1" cm="1">
        <f t="array" ref="G899">_xlfn.SWITCH($A$2,"average", AVERAGE(Instances!G899:Instances!G899),"median", MEDIAN(Instances!G899:Instances!G899),"min", MIN(Instances!G899:Instances!G899),"max", MAX(Instances!G899:Instances!G899),"diff", MAX(Instances!G899:Instances!G899)-MIN(Instances!G899:Instances!G899))</f>
        <v>0</v>
      </c>
      <c r="H899" s="1" cm="1">
        <f t="array" ref="H899">_xlfn.SWITCH($A$2,"average", AVERAGE(Instances!H899:Instances!H899),"median", MEDIAN(Instances!H899:Instances!H899),"min", MIN(Instances!H899:Instances!H899),"max", MAX(Instances!H899:Instances!H899),"diff", MAX(Instances!H899:Instances!H899)-MIN(Instances!H899:Instances!H899))</f>
        <v>0</v>
      </c>
      <c r="I899" s="1" cm="1">
        <f t="array" ref="I899">_xlfn.SWITCH($A$2,"average", AVERAGE(Instances!I899:Instances!I899),"median", MEDIAN(Instances!I899:Instances!I899),"min", MIN(Instances!I899:Instances!I899),"max", MAX(Instances!I899:Instances!I899),"diff", MAX(Instances!I899:Instances!I899)-MIN(Instances!I899:Instances!I899))</f>
        <v>0</v>
      </c>
      <c r="J899" s="1" cm="1">
        <f t="array" ref="J899">_xlfn.SWITCH($A$2,"average", AVERAGE(Instances!J899:Instances!J899),"median", MEDIAN(Instances!J899:Instances!J899),"min", MIN(Instances!J899:Instances!J899),"max", MAX(Instances!J899:Instances!J899),"diff", MAX(Instances!J899:Instances!J899)-MIN(Instances!J899:Instances!J899))</f>
        <v>0</v>
      </c>
      <c r="K899" s="1" cm="1">
        <f t="array" ref="K899">_xlfn.SWITCH($A$2,"average", AVERAGE(Instances!K899:Instances!K899),"median", MEDIAN(Instances!K899:Instances!K899),"min", MIN(Instances!K899:Instances!K899),"max", MAX(Instances!K899:Instances!K899),"diff", MAX(Instances!K899:Instances!K899)-MIN(Instances!K899:Instances!K899))</f>
        <v>0</v>
      </c>
      <c r="L899" s="1"/>
      <c r="M899" s="1" cm="1">
        <f t="array" ref="M899">_xlfn.SWITCH($A$2,"average", AVERAGE(Instances!M899:Instances!M899),"median", MEDIAN(Instances!M899:Instances!M899),"min", MIN(Instances!M899:Instances!M899),"max", MAX(Instances!M899:Instances!M899),"diff", MAX(Instances!M899:Instances!M899)-MIN(Instances!M899:Instances!M899))</f>
        <v>0</v>
      </c>
      <c r="N899" s="1" cm="1">
        <f t="array" ref="N899">_xlfn.SWITCH($A$2,"average", AVERAGE(Instances!N899:Instances!N899),"median", MEDIAN(Instances!N899:Instances!N899),"min", MIN(Instances!N899:Instances!N899),"max", MAX(Instances!N899:Instances!N899),"diff", MAX(Instances!N899:Instances!N899)-MIN(Instances!N899:Instances!N899))</f>
        <v>0</v>
      </c>
      <c r="O899" s="1"/>
      <c r="P899" s="1" cm="1">
        <f t="array" ref="P899">_xlfn.SWITCH($A$2,"average", AVERAGE(Instances!P899:Instances!P899),"median", MEDIAN(Instances!P899:Instances!P899),"min", MIN(Instances!P899:Instances!P899),"max", MAX(Instances!P899:Instances!P899),"diff", MAX(Instances!P899:Instances!P899)-MIN(Instances!P899:Instances!P899))</f>
        <v>0</v>
      </c>
      <c r="Q899" s="1" cm="1">
        <f t="array" ref="Q899">_xlfn.SWITCH($A$2,"average", AVERAGE(Instances!Q899:Instances!Q899),"median", MEDIAN(Instances!Q899:Instances!Q899),"min", MIN(Instances!Q899:Instances!Q899),"max", MAX(Instances!Q899:Instances!Q899),"diff", MAX(Instances!Q899:Instances!Q899)-MIN(Instances!Q899:Instances!Q899))</f>
        <v>0</v>
      </c>
      <c r="R899" s="1" cm="1">
        <f t="array" ref="R899">_xlfn.SWITCH($A$2,"average", AVERAGE(Instances!R899:Instances!R899),"median", MEDIAN(Instances!R899:Instances!R899),"min", MIN(Instances!R899:Instances!R899),"max", MAX(Instances!R899:Instances!R899),"diff", MAX(Instances!R899:Instances!R899)-MIN(Instances!R899:Instances!R899))</f>
        <v>0</v>
      </c>
      <c r="S899" s="1">
        <f>MIN($B899)</f>
        <v>0</v>
      </c>
      <c r="T899" s="1">
        <f>MIN($C899)</f>
        <v>0</v>
      </c>
      <c r="U899" s="1">
        <f>MIN($D899)</f>
        <v>0</v>
      </c>
      <c r="V899" s="1">
        <f>MIN($E899)</f>
        <v>0</v>
      </c>
      <c r="W899" s="1">
        <f>MIN($F899)</f>
        <v>0</v>
      </c>
      <c r="X899" s="1">
        <f>MIN($G899)</f>
        <v>0</v>
      </c>
      <c r="Y899" s="1">
        <f>MIN($H899)</f>
        <v>0</v>
      </c>
      <c r="Z899" s="1">
        <f>MIN($I899)</f>
        <v>0</v>
      </c>
      <c r="AA899" s="1">
        <f>MIN($J899)</f>
        <v>0</v>
      </c>
      <c r="AB899" s="1">
        <f>MIN($K899)</f>
        <v>0</v>
      </c>
      <c r="AC899" s="1">
        <f>MIN($M899)</f>
        <v>0</v>
      </c>
      <c r="AD899" s="1">
        <f>MIN($N899)</f>
        <v>0</v>
      </c>
      <c r="AE899" s="1">
        <f>MIN($P899)</f>
        <v>0</v>
      </c>
      <c r="AF899" s="1">
        <f>MIN($Q899)</f>
        <v>0</v>
      </c>
      <c r="AG899" s="1">
        <f>MIN($R899)</f>
        <v>0</v>
      </c>
      <c r="AH899" s="1">
        <f>MEDIAN($B899)</f>
        <v>0</v>
      </c>
      <c r="AI899" s="1">
        <f>MEDIAN($C899)</f>
        <v>0</v>
      </c>
      <c r="AJ899" s="1">
        <f>MEDIAN($D899)</f>
        <v>0</v>
      </c>
      <c r="AK899" s="1">
        <f>MEDIAN($E899)</f>
        <v>0</v>
      </c>
      <c r="AL899" s="1">
        <f>MEDIAN($F899)</f>
        <v>0</v>
      </c>
      <c r="AM899" s="1">
        <f>MEDIAN($G899)</f>
        <v>0</v>
      </c>
      <c r="AN899" s="1">
        <f>MEDIAN($H899)</f>
        <v>0</v>
      </c>
      <c r="AO899" s="1">
        <f>MEDIAN($I899)</f>
        <v>0</v>
      </c>
      <c r="AP899" s="1">
        <f>MEDIAN($J899)</f>
        <v>0</v>
      </c>
      <c r="AQ899" s="1">
        <f>MEDIAN($K899)</f>
        <v>0</v>
      </c>
      <c r="AR899" s="1">
        <f>MEDIAN($M899)</f>
        <v>0</v>
      </c>
      <c r="AS899" s="1">
        <f>MEDIAN($N899)</f>
        <v>0</v>
      </c>
      <c r="AT899" s="1">
        <f>MEDIAN($P899)</f>
        <v>0</v>
      </c>
      <c r="AU899" s="1">
        <f>MEDIAN($Q899)</f>
        <v>0</v>
      </c>
      <c r="AV899" s="1">
        <f>MEDIAN($R899)</f>
        <v>0</v>
      </c>
      <c r="AW899" s="1">
        <f>MAX($B899)</f>
        <v>0</v>
      </c>
      <c r="AX899" s="1">
        <f>MAX($C899)</f>
        <v>0</v>
      </c>
      <c r="AY899" s="1">
        <f>MAX($D899)</f>
        <v>0</v>
      </c>
      <c r="AZ899" s="1">
        <f>MAX($E899)</f>
        <v>0</v>
      </c>
      <c r="BA899" s="1">
        <f>MAX($F899)</f>
        <v>0</v>
      </c>
      <c r="BB899" s="1">
        <f>MAX($G899)</f>
        <v>0</v>
      </c>
      <c r="BC899" s="1">
        <f>MAX($H899)</f>
        <v>0</v>
      </c>
      <c r="BD899" s="1">
        <f>MAX($I899)</f>
        <v>0</v>
      </c>
      <c r="BE899" s="1">
        <f>MAX($J899)</f>
        <v>0</v>
      </c>
      <c r="BF899" s="1">
        <f>MAX($K899)</f>
        <v>0</v>
      </c>
      <c r="BG899" s="1">
        <f>MAX($M899)</f>
        <v>0</v>
      </c>
      <c r="BH899" s="1">
        <f>MAX($N899)</f>
        <v>0</v>
      </c>
      <c r="BI899" s="1">
        <f>MAX($P899)</f>
        <v>0</v>
      </c>
      <c r="BJ899" s="1">
        <f>MAX($Q899)</f>
        <v>0</v>
      </c>
      <c r="BK899" s="1">
        <f>MAX($R899)</f>
        <v>0</v>
      </c>
    </row>
    <row r="900" spans="1:63">
      <c r="A900" s="1" t="s">
        <v>414</v>
      </c>
      <c r="B900" s="1" cm="1">
        <f t="array" ref="B900">_xlfn.SWITCH($A$2,"average", AVERAGE(Instances!B900:Instances!B900),"median", MEDIAN(Instances!B900:Instances!B900),"min", MIN(Instances!B900:Instances!B900),"max", MAX(Instances!B900:Instances!B900),"diff", MAX(Instances!B900:Instances!B900)-MIN(Instances!B900:Instances!B900))</f>
        <v>0</v>
      </c>
      <c r="C900" s="1" cm="1">
        <f t="array" ref="C900">_xlfn.SWITCH($A$2,"average", AVERAGE(Instances!C900:Instances!C900),"median", MEDIAN(Instances!C900:Instances!C900),"min", MIN(Instances!C900:Instances!C900),"max", MAX(Instances!C900:Instances!C900),"diff", MAX(Instances!C900:Instances!C900)-MIN(Instances!C900:Instances!C900))</f>
        <v>0</v>
      </c>
      <c r="D900" s="1" cm="1">
        <f t="array" ref="D900">_xlfn.SWITCH($A$2,"average", AVERAGE(Instances!D900:Instances!D900),"median", MEDIAN(Instances!D900:Instances!D900),"min", MIN(Instances!D900:Instances!D900),"max", MAX(Instances!D900:Instances!D900),"diff", MAX(Instances!D900:Instances!D900)-MIN(Instances!D900:Instances!D900))</f>
        <v>0</v>
      </c>
      <c r="E900" s="1" cm="1">
        <f t="array" ref="E900">_xlfn.SWITCH($A$2,"average", AVERAGE(Instances!E900:Instances!E900),"median", MEDIAN(Instances!E900:Instances!E900),"min", MIN(Instances!E900:Instances!E900),"max", MAX(Instances!E900:Instances!E900),"diff", MAX(Instances!E900:Instances!E900)-MIN(Instances!E900:Instances!E900))</f>
        <v>0</v>
      </c>
      <c r="F900" s="1" cm="1">
        <f t="array" ref="F900">_xlfn.SWITCH($A$2,"average", AVERAGE(Instances!F900:Instances!F900),"median", MEDIAN(Instances!F900:Instances!F900),"min", MIN(Instances!F900:Instances!F900),"max", MAX(Instances!F900:Instances!F900),"diff", MAX(Instances!F900:Instances!F900)-MIN(Instances!F900:Instances!F900))</f>
        <v>0</v>
      </c>
      <c r="G900" s="1" cm="1">
        <f t="array" ref="G900">_xlfn.SWITCH($A$2,"average", AVERAGE(Instances!G900:Instances!G900),"median", MEDIAN(Instances!G900:Instances!G900),"min", MIN(Instances!G900:Instances!G900),"max", MAX(Instances!G900:Instances!G900),"diff", MAX(Instances!G900:Instances!G900)-MIN(Instances!G900:Instances!G900))</f>
        <v>0</v>
      </c>
      <c r="H900" s="1" cm="1">
        <f t="array" ref="H900">_xlfn.SWITCH($A$2,"average", AVERAGE(Instances!H900:Instances!H900),"median", MEDIAN(Instances!H900:Instances!H900),"min", MIN(Instances!H900:Instances!H900),"max", MAX(Instances!H900:Instances!H900),"diff", MAX(Instances!H900:Instances!H900)-MIN(Instances!H900:Instances!H900))</f>
        <v>0</v>
      </c>
      <c r="I900" s="1" cm="1">
        <f t="array" ref="I900">_xlfn.SWITCH($A$2,"average", AVERAGE(Instances!I900:Instances!I900),"median", MEDIAN(Instances!I900:Instances!I900),"min", MIN(Instances!I900:Instances!I900),"max", MAX(Instances!I900:Instances!I900),"diff", MAX(Instances!I900:Instances!I900)-MIN(Instances!I900:Instances!I900))</f>
        <v>0</v>
      </c>
      <c r="J900" s="1" cm="1">
        <f t="array" ref="J900">_xlfn.SWITCH($A$2,"average", AVERAGE(Instances!J900:Instances!J900),"median", MEDIAN(Instances!J900:Instances!J900),"min", MIN(Instances!J900:Instances!J900),"max", MAX(Instances!J900:Instances!J900),"diff", MAX(Instances!J900:Instances!J900)-MIN(Instances!J900:Instances!J900))</f>
        <v>0</v>
      </c>
      <c r="K900" s="1" cm="1">
        <f t="array" ref="K900">_xlfn.SWITCH($A$2,"average", AVERAGE(Instances!K900:Instances!K900),"median", MEDIAN(Instances!K900:Instances!K900),"min", MIN(Instances!K900:Instances!K900),"max", MAX(Instances!K900:Instances!K900),"diff", MAX(Instances!K900:Instances!K900)-MIN(Instances!K900:Instances!K900))</f>
        <v>0</v>
      </c>
      <c r="L900" s="1"/>
      <c r="M900" s="1" cm="1">
        <f t="array" ref="M900">_xlfn.SWITCH($A$2,"average", AVERAGE(Instances!M900:Instances!M900),"median", MEDIAN(Instances!M900:Instances!M900),"min", MIN(Instances!M900:Instances!M900),"max", MAX(Instances!M900:Instances!M900),"diff", MAX(Instances!M900:Instances!M900)-MIN(Instances!M900:Instances!M900))</f>
        <v>0</v>
      </c>
      <c r="N900" s="1" cm="1">
        <f t="array" ref="N900">_xlfn.SWITCH($A$2,"average", AVERAGE(Instances!N900:Instances!N900),"median", MEDIAN(Instances!N900:Instances!N900),"min", MIN(Instances!N900:Instances!N900),"max", MAX(Instances!N900:Instances!N900),"diff", MAX(Instances!N900:Instances!N900)-MIN(Instances!N900:Instances!N900))</f>
        <v>0</v>
      </c>
      <c r="O900" s="1"/>
      <c r="P900" s="1" cm="1">
        <f t="array" ref="P900">_xlfn.SWITCH($A$2,"average", AVERAGE(Instances!P900:Instances!P900),"median", MEDIAN(Instances!P900:Instances!P900),"min", MIN(Instances!P900:Instances!P900),"max", MAX(Instances!P900:Instances!P900),"diff", MAX(Instances!P900:Instances!P900)-MIN(Instances!P900:Instances!P900))</f>
        <v>0</v>
      </c>
      <c r="Q900" s="1" cm="1">
        <f t="array" ref="Q900">_xlfn.SWITCH($A$2,"average", AVERAGE(Instances!Q900:Instances!Q900),"median", MEDIAN(Instances!Q900:Instances!Q900),"min", MIN(Instances!Q900:Instances!Q900),"max", MAX(Instances!Q900:Instances!Q900),"diff", MAX(Instances!Q900:Instances!Q900)-MIN(Instances!Q900:Instances!Q900))</f>
        <v>0</v>
      </c>
      <c r="R900" s="1" cm="1">
        <f t="array" ref="R900">_xlfn.SWITCH($A$2,"average", AVERAGE(Instances!R900:Instances!R900),"median", MEDIAN(Instances!R900:Instances!R900),"min", MIN(Instances!R900:Instances!R900),"max", MAX(Instances!R900:Instances!R900),"diff", MAX(Instances!R900:Instances!R900)-MIN(Instances!R900:Instances!R900))</f>
        <v>0</v>
      </c>
      <c r="S900" s="1">
        <f>MIN($B900)</f>
        <v>0</v>
      </c>
      <c r="T900" s="1">
        <f>MIN($C900)</f>
        <v>0</v>
      </c>
      <c r="U900" s="1">
        <f>MIN($D900)</f>
        <v>0</v>
      </c>
      <c r="V900" s="1">
        <f>MIN($E900)</f>
        <v>0</v>
      </c>
      <c r="W900" s="1">
        <f>MIN($F900)</f>
        <v>0</v>
      </c>
      <c r="X900" s="1">
        <f>MIN($G900)</f>
        <v>0</v>
      </c>
      <c r="Y900" s="1">
        <f>MIN($H900)</f>
        <v>0</v>
      </c>
      <c r="Z900" s="1">
        <f>MIN($I900)</f>
        <v>0</v>
      </c>
      <c r="AA900" s="1">
        <f>MIN($J900)</f>
        <v>0</v>
      </c>
      <c r="AB900" s="1">
        <f>MIN($K900)</f>
        <v>0</v>
      </c>
      <c r="AC900" s="1">
        <f>MIN($M900)</f>
        <v>0</v>
      </c>
      <c r="AD900" s="1">
        <f>MIN($N900)</f>
        <v>0</v>
      </c>
      <c r="AE900" s="1">
        <f>MIN($P900)</f>
        <v>0</v>
      </c>
      <c r="AF900" s="1">
        <f>MIN($Q900)</f>
        <v>0</v>
      </c>
      <c r="AG900" s="1">
        <f>MIN($R900)</f>
        <v>0</v>
      </c>
      <c r="AH900" s="1">
        <f>MEDIAN($B900)</f>
        <v>0</v>
      </c>
      <c r="AI900" s="1">
        <f>MEDIAN($C900)</f>
        <v>0</v>
      </c>
      <c r="AJ900" s="1">
        <f>MEDIAN($D900)</f>
        <v>0</v>
      </c>
      <c r="AK900" s="1">
        <f>MEDIAN($E900)</f>
        <v>0</v>
      </c>
      <c r="AL900" s="1">
        <f>MEDIAN($F900)</f>
        <v>0</v>
      </c>
      <c r="AM900" s="1">
        <f>MEDIAN($G900)</f>
        <v>0</v>
      </c>
      <c r="AN900" s="1">
        <f>MEDIAN($H900)</f>
        <v>0</v>
      </c>
      <c r="AO900" s="1">
        <f>MEDIAN($I900)</f>
        <v>0</v>
      </c>
      <c r="AP900" s="1">
        <f>MEDIAN($J900)</f>
        <v>0</v>
      </c>
      <c r="AQ900" s="1">
        <f>MEDIAN($K900)</f>
        <v>0</v>
      </c>
      <c r="AR900" s="1">
        <f>MEDIAN($M900)</f>
        <v>0</v>
      </c>
      <c r="AS900" s="1">
        <f>MEDIAN($N900)</f>
        <v>0</v>
      </c>
      <c r="AT900" s="1">
        <f>MEDIAN($P900)</f>
        <v>0</v>
      </c>
      <c r="AU900" s="1">
        <f>MEDIAN($Q900)</f>
        <v>0</v>
      </c>
      <c r="AV900" s="1">
        <f>MEDIAN($R900)</f>
        <v>0</v>
      </c>
      <c r="AW900" s="1">
        <f>MAX($B900)</f>
        <v>0</v>
      </c>
      <c r="AX900" s="1">
        <f>MAX($C900)</f>
        <v>0</v>
      </c>
      <c r="AY900" s="1">
        <f>MAX($D900)</f>
        <v>0</v>
      </c>
      <c r="AZ900" s="1">
        <f>MAX($E900)</f>
        <v>0</v>
      </c>
      <c r="BA900" s="1">
        <f>MAX($F900)</f>
        <v>0</v>
      </c>
      <c r="BB900" s="1">
        <f>MAX($G900)</f>
        <v>0</v>
      </c>
      <c r="BC900" s="1">
        <f>MAX($H900)</f>
        <v>0</v>
      </c>
      <c r="BD900" s="1">
        <f>MAX($I900)</f>
        <v>0</v>
      </c>
      <c r="BE900" s="1">
        <f>MAX($J900)</f>
        <v>0</v>
      </c>
      <c r="BF900" s="1">
        <f>MAX($K900)</f>
        <v>0</v>
      </c>
      <c r="BG900" s="1">
        <f>MAX($M900)</f>
        <v>0</v>
      </c>
      <c r="BH900" s="1">
        <f>MAX($N900)</f>
        <v>0</v>
      </c>
      <c r="BI900" s="1">
        <f>MAX($P900)</f>
        <v>0</v>
      </c>
      <c r="BJ900" s="1">
        <f>MAX($Q900)</f>
        <v>0</v>
      </c>
      <c r="BK900" s="1">
        <f>MAX($R900)</f>
        <v>0</v>
      </c>
    </row>
    <row r="901" spans="1:63">
      <c r="A901" s="1" t="s">
        <v>415</v>
      </c>
      <c r="B901" s="1" cm="1">
        <f t="array" ref="B901">_xlfn.SWITCH($A$2,"average", AVERAGE(Instances!B901:Instances!B901),"median", MEDIAN(Instances!B901:Instances!B901),"min", MIN(Instances!B901:Instances!B901),"max", MAX(Instances!B901:Instances!B901),"diff", MAX(Instances!B901:Instances!B901)-MIN(Instances!B901:Instances!B901))</f>
        <v>0</v>
      </c>
      <c r="C901" s="1" cm="1">
        <f t="array" ref="C901">_xlfn.SWITCH($A$2,"average", AVERAGE(Instances!C901:Instances!C901),"median", MEDIAN(Instances!C901:Instances!C901),"min", MIN(Instances!C901:Instances!C901),"max", MAX(Instances!C901:Instances!C901),"diff", MAX(Instances!C901:Instances!C901)-MIN(Instances!C901:Instances!C901))</f>
        <v>0</v>
      </c>
      <c r="D901" s="1" cm="1">
        <f t="array" ref="D901">_xlfn.SWITCH($A$2,"average", AVERAGE(Instances!D901:Instances!D901),"median", MEDIAN(Instances!D901:Instances!D901),"min", MIN(Instances!D901:Instances!D901),"max", MAX(Instances!D901:Instances!D901),"diff", MAX(Instances!D901:Instances!D901)-MIN(Instances!D901:Instances!D901))</f>
        <v>0</v>
      </c>
      <c r="E901" s="1" cm="1">
        <f t="array" ref="E901">_xlfn.SWITCH($A$2,"average", AVERAGE(Instances!E901:Instances!E901),"median", MEDIAN(Instances!E901:Instances!E901),"min", MIN(Instances!E901:Instances!E901),"max", MAX(Instances!E901:Instances!E901),"diff", MAX(Instances!E901:Instances!E901)-MIN(Instances!E901:Instances!E901))</f>
        <v>0</v>
      </c>
      <c r="F901" s="1" cm="1">
        <f t="array" ref="F901">_xlfn.SWITCH($A$2,"average", AVERAGE(Instances!F901:Instances!F901),"median", MEDIAN(Instances!F901:Instances!F901),"min", MIN(Instances!F901:Instances!F901),"max", MAX(Instances!F901:Instances!F901),"diff", MAX(Instances!F901:Instances!F901)-MIN(Instances!F901:Instances!F901))</f>
        <v>0</v>
      </c>
      <c r="G901" s="1" cm="1">
        <f t="array" ref="G901">_xlfn.SWITCH($A$2,"average", AVERAGE(Instances!G901:Instances!G901),"median", MEDIAN(Instances!G901:Instances!G901),"min", MIN(Instances!G901:Instances!G901),"max", MAX(Instances!G901:Instances!G901),"diff", MAX(Instances!G901:Instances!G901)-MIN(Instances!G901:Instances!G901))</f>
        <v>0</v>
      </c>
      <c r="H901" s="1" cm="1">
        <f t="array" ref="H901">_xlfn.SWITCH($A$2,"average", AVERAGE(Instances!H901:Instances!H901),"median", MEDIAN(Instances!H901:Instances!H901),"min", MIN(Instances!H901:Instances!H901),"max", MAX(Instances!H901:Instances!H901),"diff", MAX(Instances!H901:Instances!H901)-MIN(Instances!H901:Instances!H901))</f>
        <v>0</v>
      </c>
      <c r="I901" s="1" cm="1">
        <f t="array" ref="I901">_xlfn.SWITCH($A$2,"average", AVERAGE(Instances!I901:Instances!I901),"median", MEDIAN(Instances!I901:Instances!I901),"min", MIN(Instances!I901:Instances!I901),"max", MAX(Instances!I901:Instances!I901),"diff", MAX(Instances!I901:Instances!I901)-MIN(Instances!I901:Instances!I901))</f>
        <v>0</v>
      </c>
      <c r="J901" s="1" cm="1">
        <f t="array" ref="J901">_xlfn.SWITCH($A$2,"average", AVERAGE(Instances!J901:Instances!J901),"median", MEDIAN(Instances!J901:Instances!J901),"min", MIN(Instances!J901:Instances!J901),"max", MAX(Instances!J901:Instances!J901),"diff", MAX(Instances!J901:Instances!J901)-MIN(Instances!J901:Instances!J901))</f>
        <v>0</v>
      </c>
      <c r="K901" s="1" cm="1">
        <f t="array" ref="K901">_xlfn.SWITCH($A$2,"average", AVERAGE(Instances!K901:Instances!K901),"median", MEDIAN(Instances!K901:Instances!K901),"min", MIN(Instances!K901:Instances!K901),"max", MAX(Instances!K901:Instances!K901),"diff", MAX(Instances!K901:Instances!K901)-MIN(Instances!K901:Instances!K901))</f>
        <v>0</v>
      </c>
      <c r="L901" s="1"/>
      <c r="M901" s="1" cm="1">
        <f t="array" ref="M901">_xlfn.SWITCH($A$2,"average", AVERAGE(Instances!M901:Instances!M901),"median", MEDIAN(Instances!M901:Instances!M901),"min", MIN(Instances!M901:Instances!M901),"max", MAX(Instances!M901:Instances!M901),"diff", MAX(Instances!M901:Instances!M901)-MIN(Instances!M901:Instances!M901))</f>
        <v>0</v>
      </c>
      <c r="N901" s="1" cm="1">
        <f t="array" ref="N901">_xlfn.SWITCH($A$2,"average", AVERAGE(Instances!N901:Instances!N901),"median", MEDIAN(Instances!N901:Instances!N901),"min", MIN(Instances!N901:Instances!N901),"max", MAX(Instances!N901:Instances!N901),"diff", MAX(Instances!N901:Instances!N901)-MIN(Instances!N901:Instances!N901))</f>
        <v>0</v>
      </c>
      <c r="O901" s="1"/>
      <c r="P901" s="1" cm="1">
        <f t="array" ref="P901">_xlfn.SWITCH($A$2,"average", AVERAGE(Instances!P901:Instances!P901),"median", MEDIAN(Instances!P901:Instances!P901),"min", MIN(Instances!P901:Instances!P901),"max", MAX(Instances!P901:Instances!P901),"diff", MAX(Instances!P901:Instances!P901)-MIN(Instances!P901:Instances!P901))</f>
        <v>0</v>
      </c>
      <c r="Q901" s="1" cm="1">
        <f t="array" ref="Q901">_xlfn.SWITCH($A$2,"average", AVERAGE(Instances!Q901:Instances!Q901),"median", MEDIAN(Instances!Q901:Instances!Q901),"min", MIN(Instances!Q901:Instances!Q901),"max", MAX(Instances!Q901:Instances!Q901),"diff", MAX(Instances!Q901:Instances!Q901)-MIN(Instances!Q901:Instances!Q901))</f>
        <v>0</v>
      </c>
      <c r="R901" s="1" cm="1">
        <f t="array" ref="R901">_xlfn.SWITCH($A$2,"average", AVERAGE(Instances!R901:Instances!R901),"median", MEDIAN(Instances!R901:Instances!R901),"min", MIN(Instances!R901:Instances!R901),"max", MAX(Instances!R901:Instances!R901),"diff", MAX(Instances!R901:Instances!R901)-MIN(Instances!R901:Instances!R901))</f>
        <v>0</v>
      </c>
      <c r="S901" s="1">
        <f>MIN($B901)</f>
        <v>0</v>
      </c>
      <c r="T901" s="1">
        <f>MIN($C901)</f>
        <v>0</v>
      </c>
      <c r="U901" s="1">
        <f>MIN($D901)</f>
        <v>0</v>
      </c>
      <c r="V901" s="1">
        <f>MIN($E901)</f>
        <v>0</v>
      </c>
      <c r="W901" s="1">
        <f>MIN($F901)</f>
        <v>0</v>
      </c>
      <c r="X901" s="1">
        <f>MIN($G901)</f>
        <v>0</v>
      </c>
      <c r="Y901" s="1">
        <f>MIN($H901)</f>
        <v>0</v>
      </c>
      <c r="Z901" s="1">
        <f>MIN($I901)</f>
        <v>0</v>
      </c>
      <c r="AA901" s="1">
        <f>MIN($J901)</f>
        <v>0</v>
      </c>
      <c r="AB901" s="1">
        <f>MIN($K901)</f>
        <v>0</v>
      </c>
      <c r="AC901" s="1">
        <f>MIN($M901)</f>
        <v>0</v>
      </c>
      <c r="AD901" s="1">
        <f>MIN($N901)</f>
        <v>0</v>
      </c>
      <c r="AE901" s="1">
        <f>MIN($P901)</f>
        <v>0</v>
      </c>
      <c r="AF901" s="1">
        <f>MIN($Q901)</f>
        <v>0</v>
      </c>
      <c r="AG901" s="1">
        <f>MIN($R901)</f>
        <v>0</v>
      </c>
      <c r="AH901" s="1">
        <f>MEDIAN($B901)</f>
        <v>0</v>
      </c>
      <c r="AI901" s="1">
        <f>MEDIAN($C901)</f>
        <v>0</v>
      </c>
      <c r="AJ901" s="1">
        <f>MEDIAN($D901)</f>
        <v>0</v>
      </c>
      <c r="AK901" s="1">
        <f>MEDIAN($E901)</f>
        <v>0</v>
      </c>
      <c r="AL901" s="1">
        <f>MEDIAN($F901)</f>
        <v>0</v>
      </c>
      <c r="AM901" s="1">
        <f>MEDIAN($G901)</f>
        <v>0</v>
      </c>
      <c r="AN901" s="1">
        <f>MEDIAN($H901)</f>
        <v>0</v>
      </c>
      <c r="AO901" s="1">
        <f>MEDIAN($I901)</f>
        <v>0</v>
      </c>
      <c r="AP901" s="1">
        <f>MEDIAN($J901)</f>
        <v>0</v>
      </c>
      <c r="AQ901" s="1">
        <f>MEDIAN($K901)</f>
        <v>0</v>
      </c>
      <c r="AR901" s="1">
        <f>MEDIAN($M901)</f>
        <v>0</v>
      </c>
      <c r="AS901" s="1">
        <f>MEDIAN($N901)</f>
        <v>0</v>
      </c>
      <c r="AT901" s="1">
        <f>MEDIAN($P901)</f>
        <v>0</v>
      </c>
      <c r="AU901" s="1">
        <f>MEDIAN($Q901)</f>
        <v>0</v>
      </c>
      <c r="AV901" s="1">
        <f>MEDIAN($R901)</f>
        <v>0</v>
      </c>
      <c r="AW901" s="1">
        <f>MAX($B901)</f>
        <v>0</v>
      </c>
      <c r="AX901" s="1">
        <f>MAX($C901)</f>
        <v>0</v>
      </c>
      <c r="AY901" s="1">
        <f>MAX($D901)</f>
        <v>0</v>
      </c>
      <c r="AZ901" s="1">
        <f>MAX($E901)</f>
        <v>0</v>
      </c>
      <c r="BA901" s="1">
        <f>MAX($F901)</f>
        <v>0</v>
      </c>
      <c r="BB901" s="1">
        <f>MAX($G901)</f>
        <v>0</v>
      </c>
      <c r="BC901" s="1">
        <f>MAX($H901)</f>
        <v>0</v>
      </c>
      <c r="BD901" s="1">
        <f>MAX($I901)</f>
        <v>0</v>
      </c>
      <c r="BE901" s="1">
        <f>MAX($J901)</f>
        <v>0</v>
      </c>
      <c r="BF901" s="1">
        <f>MAX($K901)</f>
        <v>0</v>
      </c>
      <c r="BG901" s="1">
        <f>MAX($M901)</f>
        <v>0</v>
      </c>
      <c r="BH901" s="1">
        <f>MAX($N901)</f>
        <v>0</v>
      </c>
      <c r="BI901" s="1">
        <f>MAX($P901)</f>
        <v>0</v>
      </c>
      <c r="BJ901" s="1">
        <f>MAX($Q901)</f>
        <v>0</v>
      </c>
      <c r="BK901" s="1">
        <f>MAX($R901)</f>
        <v>0</v>
      </c>
    </row>
    <row r="902" spans="1:63">
      <c r="A902" s="1" t="s">
        <v>416</v>
      </c>
      <c r="B902" s="1" cm="1">
        <f t="array" ref="B902">_xlfn.SWITCH($A$2,"average", AVERAGE(Instances!B902:Instances!B902),"median", MEDIAN(Instances!B902:Instances!B902),"min", MIN(Instances!B902:Instances!B902),"max", MAX(Instances!B902:Instances!B902),"diff", MAX(Instances!B902:Instances!B902)-MIN(Instances!B902:Instances!B902))</f>
        <v>0</v>
      </c>
      <c r="C902" s="1" cm="1">
        <f t="array" ref="C902">_xlfn.SWITCH($A$2,"average", AVERAGE(Instances!C902:Instances!C902),"median", MEDIAN(Instances!C902:Instances!C902),"min", MIN(Instances!C902:Instances!C902),"max", MAX(Instances!C902:Instances!C902),"diff", MAX(Instances!C902:Instances!C902)-MIN(Instances!C902:Instances!C902))</f>
        <v>0</v>
      </c>
      <c r="D902" s="1" cm="1">
        <f t="array" ref="D902">_xlfn.SWITCH($A$2,"average", AVERAGE(Instances!D902:Instances!D902),"median", MEDIAN(Instances!D902:Instances!D902),"min", MIN(Instances!D902:Instances!D902),"max", MAX(Instances!D902:Instances!D902),"diff", MAX(Instances!D902:Instances!D902)-MIN(Instances!D902:Instances!D902))</f>
        <v>0</v>
      </c>
      <c r="E902" s="1" cm="1">
        <f t="array" ref="E902">_xlfn.SWITCH($A$2,"average", AVERAGE(Instances!E902:Instances!E902),"median", MEDIAN(Instances!E902:Instances!E902),"min", MIN(Instances!E902:Instances!E902),"max", MAX(Instances!E902:Instances!E902),"diff", MAX(Instances!E902:Instances!E902)-MIN(Instances!E902:Instances!E902))</f>
        <v>0</v>
      </c>
      <c r="F902" s="1" cm="1">
        <f t="array" ref="F902">_xlfn.SWITCH($A$2,"average", AVERAGE(Instances!F902:Instances!F902),"median", MEDIAN(Instances!F902:Instances!F902),"min", MIN(Instances!F902:Instances!F902),"max", MAX(Instances!F902:Instances!F902),"diff", MAX(Instances!F902:Instances!F902)-MIN(Instances!F902:Instances!F902))</f>
        <v>0</v>
      </c>
      <c r="G902" s="1" cm="1">
        <f t="array" ref="G902">_xlfn.SWITCH($A$2,"average", AVERAGE(Instances!G902:Instances!G902),"median", MEDIAN(Instances!G902:Instances!G902),"min", MIN(Instances!G902:Instances!G902),"max", MAX(Instances!G902:Instances!G902),"diff", MAX(Instances!G902:Instances!G902)-MIN(Instances!G902:Instances!G902))</f>
        <v>0</v>
      </c>
      <c r="H902" s="1" cm="1">
        <f t="array" ref="H902">_xlfn.SWITCH($A$2,"average", AVERAGE(Instances!H902:Instances!H902),"median", MEDIAN(Instances!H902:Instances!H902),"min", MIN(Instances!H902:Instances!H902),"max", MAX(Instances!H902:Instances!H902),"diff", MAX(Instances!H902:Instances!H902)-MIN(Instances!H902:Instances!H902))</f>
        <v>0</v>
      </c>
      <c r="I902" s="1" cm="1">
        <f t="array" ref="I902">_xlfn.SWITCH($A$2,"average", AVERAGE(Instances!I902:Instances!I902),"median", MEDIAN(Instances!I902:Instances!I902),"min", MIN(Instances!I902:Instances!I902),"max", MAX(Instances!I902:Instances!I902),"diff", MAX(Instances!I902:Instances!I902)-MIN(Instances!I902:Instances!I902))</f>
        <v>0</v>
      </c>
      <c r="J902" s="1" cm="1">
        <f t="array" ref="J902">_xlfn.SWITCH($A$2,"average", AVERAGE(Instances!J902:Instances!J902),"median", MEDIAN(Instances!J902:Instances!J902),"min", MIN(Instances!J902:Instances!J902),"max", MAX(Instances!J902:Instances!J902),"diff", MAX(Instances!J902:Instances!J902)-MIN(Instances!J902:Instances!J902))</f>
        <v>0</v>
      </c>
      <c r="K902" s="1" cm="1">
        <f t="array" ref="K902">_xlfn.SWITCH($A$2,"average", AVERAGE(Instances!K902:Instances!K902),"median", MEDIAN(Instances!K902:Instances!K902),"min", MIN(Instances!K902:Instances!K902),"max", MAX(Instances!K902:Instances!K902),"diff", MAX(Instances!K902:Instances!K902)-MIN(Instances!K902:Instances!K902))</f>
        <v>0</v>
      </c>
      <c r="L902" s="1"/>
      <c r="M902" s="1" cm="1">
        <f t="array" ref="M902">_xlfn.SWITCH($A$2,"average", AVERAGE(Instances!M902:Instances!M902),"median", MEDIAN(Instances!M902:Instances!M902),"min", MIN(Instances!M902:Instances!M902),"max", MAX(Instances!M902:Instances!M902),"diff", MAX(Instances!M902:Instances!M902)-MIN(Instances!M902:Instances!M902))</f>
        <v>0</v>
      </c>
      <c r="N902" s="1" cm="1">
        <f t="array" ref="N902">_xlfn.SWITCH($A$2,"average", AVERAGE(Instances!N902:Instances!N902),"median", MEDIAN(Instances!N902:Instances!N902),"min", MIN(Instances!N902:Instances!N902),"max", MAX(Instances!N902:Instances!N902),"diff", MAX(Instances!N902:Instances!N902)-MIN(Instances!N902:Instances!N902))</f>
        <v>0</v>
      </c>
      <c r="O902" s="1"/>
      <c r="P902" s="1" cm="1">
        <f t="array" ref="P902">_xlfn.SWITCH($A$2,"average", AVERAGE(Instances!P902:Instances!P902),"median", MEDIAN(Instances!P902:Instances!P902),"min", MIN(Instances!P902:Instances!P902),"max", MAX(Instances!P902:Instances!P902),"diff", MAX(Instances!P902:Instances!P902)-MIN(Instances!P902:Instances!P902))</f>
        <v>0</v>
      </c>
      <c r="Q902" s="1" cm="1">
        <f t="array" ref="Q902">_xlfn.SWITCH($A$2,"average", AVERAGE(Instances!Q902:Instances!Q902),"median", MEDIAN(Instances!Q902:Instances!Q902),"min", MIN(Instances!Q902:Instances!Q902),"max", MAX(Instances!Q902:Instances!Q902),"diff", MAX(Instances!Q902:Instances!Q902)-MIN(Instances!Q902:Instances!Q902))</f>
        <v>0</v>
      </c>
      <c r="R902" s="1" cm="1">
        <f t="array" ref="R902">_xlfn.SWITCH($A$2,"average", AVERAGE(Instances!R902:Instances!R902),"median", MEDIAN(Instances!R902:Instances!R902),"min", MIN(Instances!R902:Instances!R902),"max", MAX(Instances!R902:Instances!R902),"diff", MAX(Instances!R902:Instances!R902)-MIN(Instances!R902:Instances!R902))</f>
        <v>0</v>
      </c>
      <c r="S902" s="1">
        <f>MIN($B902)</f>
        <v>0</v>
      </c>
      <c r="T902" s="1">
        <f>MIN($C902)</f>
        <v>0</v>
      </c>
      <c r="U902" s="1">
        <f>MIN($D902)</f>
        <v>0</v>
      </c>
      <c r="V902" s="1">
        <f>MIN($E902)</f>
        <v>0</v>
      </c>
      <c r="W902" s="1">
        <f>MIN($F902)</f>
        <v>0</v>
      </c>
      <c r="X902" s="1">
        <f>MIN($G902)</f>
        <v>0</v>
      </c>
      <c r="Y902" s="1">
        <f>MIN($H902)</f>
        <v>0</v>
      </c>
      <c r="Z902" s="1">
        <f>MIN($I902)</f>
        <v>0</v>
      </c>
      <c r="AA902" s="1">
        <f>MIN($J902)</f>
        <v>0</v>
      </c>
      <c r="AB902" s="1">
        <f>MIN($K902)</f>
        <v>0</v>
      </c>
      <c r="AC902" s="1">
        <f>MIN($M902)</f>
        <v>0</v>
      </c>
      <c r="AD902" s="1">
        <f>MIN($N902)</f>
        <v>0</v>
      </c>
      <c r="AE902" s="1">
        <f>MIN($P902)</f>
        <v>0</v>
      </c>
      <c r="AF902" s="1">
        <f>MIN($Q902)</f>
        <v>0</v>
      </c>
      <c r="AG902" s="1">
        <f>MIN($R902)</f>
        <v>0</v>
      </c>
      <c r="AH902" s="1">
        <f>MEDIAN($B902)</f>
        <v>0</v>
      </c>
      <c r="AI902" s="1">
        <f>MEDIAN($C902)</f>
        <v>0</v>
      </c>
      <c r="AJ902" s="1">
        <f>MEDIAN($D902)</f>
        <v>0</v>
      </c>
      <c r="AK902" s="1">
        <f>MEDIAN($E902)</f>
        <v>0</v>
      </c>
      <c r="AL902" s="1">
        <f>MEDIAN($F902)</f>
        <v>0</v>
      </c>
      <c r="AM902" s="1">
        <f>MEDIAN($G902)</f>
        <v>0</v>
      </c>
      <c r="AN902" s="1">
        <f>MEDIAN($H902)</f>
        <v>0</v>
      </c>
      <c r="AO902" s="1">
        <f>MEDIAN($I902)</f>
        <v>0</v>
      </c>
      <c r="AP902" s="1">
        <f>MEDIAN($J902)</f>
        <v>0</v>
      </c>
      <c r="AQ902" s="1">
        <f>MEDIAN($K902)</f>
        <v>0</v>
      </c>
      <c r="AR902" s="1">
        <f>MEDIAN($M902)</f>
        <v>0</v>
      </c>
      <c r="AS902" s="1">
        <f>MEDIAN($N902)</f>
        <v>0</v>
      </c>
      <c r="AT902" s="1">
        <f>MEDIAN($P902)</f>
        <v>0</v>
      </c>
      <c r="AU902" s="1">
        <f>MEDIAN($Q902)</f>
        <v>0</v>
      </c>
      <c r="AV902" s="1">
        <f>MEDIAN($R902)</f>
        <v>0</v>
      </c>
      <c r="AW902" s="1">
        <f>MAX($B902)</f>
        <v>0</v>
      </c>
      <c r="AX902" s="1">
        <f>MAX($C902)</f>
        <v>0</v>
      </c>
      <c r="AY902" s="1">
        <f>MAX($D902)</f>
        <v>0</v>
      </c>
      <c r="AZ902" s="1">
        <f>MAX($E902)</f>
        <v>0</v>
      </c>
      <c r="BA902" s="1">
        <f>MAX($F902)</f>
        <v>0</v>
      </c>
      <c r="BB902" s="1">
        <f>MAX($G902)</f>
        <v>0</v>
      </c>
      <c r="BC902" s="1">
        <f>MAX($H902)</f>
        <v>0</v>
      </c>
      <c r="BD902" s="1">
        <f>MAX($I902)</f>
        <v>0</v>
      </c>
      <c r="BE902" s="1">
        <f>MAX($J902)</f>
        <v>0</v>
      </c>
      <c r="BF902" s="1">
        <f>MAX($K902)</f>
        <v>0</v>
      </c>
      <c r="BG902" s="1">
        <f>MAX($M902)</f>
        <v>0</v>
      </c>
      <c r="BH902" s="1">
        <f>MAX($N902)</f>
        <v>0</v>
      </c>
      <c r="BI902" s="1">
        <f>MAX($P902)</f>
        <v>0</v>
      </c>
      <c r="BJ902" s="1">
        <f>MAX($Q902)</f>
        <v>0</v>
      </c>
      <c r="BK902" s="1">
        <f>MAX($R902)</f>
        <v>0</v>
      </c>
    </row>
    <row r="903" spans="1:63">
      <c r="A903" s="1" t="s">
        <v>417</v>
      </c>
      <c r="B903" s="1" cm="1">
        <f t="array" ref="B903">_xlfn.SWITCH($A$2,"average", AVERAGE(Instances!B903:Instances!B903),"median", MEDIAN(Instances!B903:Instances!B903),"min", MIN(Instances!B903:Instances!B903),"max", MAX(Instances!B903:Instances!B903),"diff", MAX(Instances!B903:Instances!B903)-MIN(Instances!B903:Instances!B903))</f>
        <v>0</v>
      </c>
      <c r="C903" s="1" cm="1">
        <f t="array" ref="C903">_xlfn.SWITCH($A$2,"average", AVERAGE(Instances!C903:Instances!C903),"median", MEDIAN(Instances!C903:Instances!C903),"min", MIN(Instances!C903:Instances!C903),"max", MAX(Instances!C903:Instances!C903),"diff", MAX(Instances!C903:Instances!C903)-MIN(Instances!C903:Instances!C903))</f>
        <v>0</v>
      </c>
      <c r="D903" s="1" cm="1">
        <f t="array" ref="D903">_xlfn.SWITCH($A$2,"average", AVERAGE(Instances!D903:Instances!D903),"median", MEDIAN(Instances!D903:Instances!D903),"min", MIN(Instances!D903:Instances!D903),"max", MAX(Instances!D903:Instances!D903),"diff", MAX(Instances!D903:Instances!D903)-MIN(Instances!D903:Instances!D903))</f>
        <v>0</v>
      </c>
      <c r="E903" s="1" cm="1">
        <f t="array" ref="E903">_xlfn.SWITCH($A$2,"average", AVERAGE(Instances!E903:Instances!E903),"median", MEDIAN(Instances!E903:Instances!E903),"min", MIN(Instances!E903:Instances!E903),"max", MAX(Instances!E903:Instances!E903),"diff", MAX(Instances!E903:Instances!E903)-MIN(Instances!E903:Instances!E903))</f>
        <v>0</v>
      </c>
      <c r="F903" s="1" cm="1">
        <f t="array" ref="F903">_xlfn.SWITCH($A$2,"average", AVERAGE(Instances!F903:Instances!F903),"median", MEDIAN(Instances!F903:Instances!F903),"min", MIN(Instances!F903:Instances!F903),"max", MAX(Instances!F903:Instances!F903),"diff", MAX(Instances!F903:Instances!F903)-MIN(Instances!F903:Instances!F903))</f>
        <v>0</v>
      </c>
      <c r="G903" s="1" cm="1">
        <f t="array" ref="G903">_xlfn.SWITCH($A$2,"average", AVERAGE(Instances!G903:Instances!G903),"median", MEDIAN(Instances!G903:Instances!G903),"min", MIN(Instances!G903:Instances!G903),"max", MAX(Instances!G903:Instances!G903),"diff", MAX(Instances!G903:Instances!G903)-MIN(Instances!G903:Instances!G903))</f>
        <v>0</v>
      </c>
      <c r="H903" s="1" cm="1">
        <f t="array" ref="H903">_xlfn.SWITCH($A$2,"average", AVERAGE(Instances!H903:Instances!H903),"median", MEDIAN(Instances!H903:Instances!H903),"min", MIN(Instances!H903:Instances!H903),"max", MAX(Instances!H903:Instances!H903),"diff", MAX(Instances!H903:Instances!H903)-MIN(Instances!H903:Instances!H903))</f>
        <v>0</v>
      </c>
      <c r="I903" s="1" cm="1">
        <f t="array" ref="I903">_xlfn.SWITCH($A$2,"average", AVERAGE(Instances!I903:Instances!I903),"median", MEDIAN(Instances!I903:Instances!I903),"min", MIN(Instances!I903:Instances!I903),"max", MAX(Instances!I903:Instances!I903),"diff", MAX(Instances!I903:Instances!I903)-MIN(Instances!I903:Instances!I903))</f>
        <v>0</v>
      </c>
      <c r="J903" s="1" cm="1">
        <f t="array" ref="J903">_xlfn.SWITCH($A$2,"average", AVERAGE(Instances!J903:Instances!J903),"median", MEDIAN(Instances!J903:Instances!J903),"min", MIN(Instances!J903:Instances!J903),"max", MAX(Instances!J903:Instances!J903),"diff", MAX(Instances!J903:Instances!J903)-MIN(Instances!J903:Instances!J903))</f>
        <v>0</v>
      </c>
      <c r="K903" s="1" cm="1">
        <f t="array" ref="K903">_xlfn.SWITCH($A$2,"average", AVERAGE(Instances!K903:Instances!K903),"median", MEDIAN(Instances!K903:Instances!K903),"min", MIN(Instances!K903:Instances!K903),"max", MAX(Instances!K903:Instances!K903),"diff", MAX(Instances!K903:Instances!K903)-MIN(Instances!K903:Instances!K903))</f>
        <v>0</v>
      </c>
      <c r="L903" s="1"/>
      <c r="M903" s="1" cm="1">
        <f t="array" ref="M903">_xlfn.SWITCH($A$2,"average", AVERAGE(Instances!M903:Instances!M903),"median", MEDIAN(Instances!M903:Instances!M903),"min", MIN(Instances!M903:Instances!M903),"max", MAX(Instances!M903:Instances!M903),"diff", MAX(Instances!M903:Instances!M903)-MIN(Instances!M903:Instances!M903))</f>
        <v>0</v>
      </c>
      <c r="N903" s="1" cm="1">
        <f t="array" ref="N903">_xlfn.SWITCH($A$2,"average", AVERAGE(Instances!N903:Instances!N903),"median", MEDIAN(Instances!N903:Instances!N903),"min", MIN(Instances!N903:Instances!N903),"max", MAX(Instances!N903:Instances!N903),"diff", MAX(Instances!N903:Instances!N903)-MIN(Instances!N903:Instances!N903))</f>
        <v>0</v>
      </c>
      <c r="O903" s="1"/>
      <c r="P903" s="1" cm="1">
        <f t="array" ref="P903">_xlfn.SWITCH($A$2,"average", AVERAGE(Instances!P903:Instances!P903),"median", MEDIAN(Instances!P903:Instances!P903),"min", MIN(Instances!P903:Instances!P903),"max", MAX(Instances!P903:Instances!P903),"diff", MAX(Instances!P903:Instances!P903)-MIN(Instances!P903:Instances!P903))</f>
        <v>0</v>
      </c>
      <c r="Q903" s="1" cm="1">
        <f t="array" ref="Q903">_xlfn.SWITCH($A$2,"average", AVERAGE(Instances!Q903:Instances!Q903),"median", MEDIAN(Instances!Q903:Instances!Q903),"min", MIN(Instances!Q903:Instances!Q903),"max", MAX(Instances!Q903:Instances!Q903),"diff", MAX(Instances!Q903:Instances!Q903)-MIN(Instances!Q903:Instances!Q903))</f>
        <v>0</v>
      </c>
      <c r="R903" s="1" cm="1">
        <f t="array" ref="R903">_xlfn.SWITCH($A$2,"average", AVERAGE(Instances!R903:Instances!R903),"median", MEDIAN(Instances!R903:Instances!R903),"min", MIN(Instances!R903:Instances!R903),"max", MAX(Instances!R903:Instances!R903),"diff", MAX(Instances!R903:Instances!R903)-MIN(Instances!R903:Instances!R903))</f>
        <v>0</v>
      </c>
      <c r="S903" s="1">
        <f>MIN($B903)</f>
        <v>0</v>
      </c>
      <c r="T903" s="1">
        <f>MIN($C903)</f>
        <v>0</v>
      </c>
      <c r="U903" s="1">
        <f>MIN($D903)</f>
        <v>0</v>
      </c>
      <c r="V903" s="1">
        <f>MIN($E903)</f>
        <v>0</v>
      </c>
      <c r="W903" s="1">
        <f>MIN($F903)</f>
        <v>0</v>
      </c>
      <c r="X903" s="1">
        <f>MIN($G903)</f>
        <v>0</v>
      </c>
      <c r="Y903" s="1">
        <f>MIN($H903)</f>
        <v>0</v>
      </c>
      <c r="Z903" s="1">
        <f>MIN($I903)</f>
        <v>0</v>
      </c>
      <c r="AA903" s="1">
        <f>MIN($J903)</f>
        <v>0</v>
      </c>
      <c r="AB903" s="1">
        <f>MIN($K903)</f>
        <v>0</v>
      </c>
      <c r="AC903" s="1">
        <f>MIN($M903)</f>
        <v>0</v>
      </c>
      <c r="AD903" s="1">
        <f>MIN($N903)</f>
        <v>0</v>
      </c>
      <c r="AE903" s="1">
        <f>MIN($P903)</f>
        <v>0</v>
      </c>
      <c r="AF903" s="1">
        <f>MIN($Q903)</f>
        <v>0</v>
      </c>
      <c r="AG903" s="1">
        <f>MIN($R903)</f>
        <v>0</v>
      </c>
      <c r="AH903" s="1">
        <f>MEDIAN($B903)</f>
        <v>0</v>
      </c>
      <c r="AI903" s="1">
        <f>MEDIAN($C903)</f>
        <v>0</v>
      </c>
      <c r="AJ903" s="1">
        <f>MEDIAN($D903)</f>
        <v>0</v>
      </c>
      <c r="AK903" s="1">
        <f>MEDIAN($E903)</f>
        <v>0</v>
      </c>
      <c r="AL903" s="1">
        <f>MEDIAN($F903)</f>
        <v>0</v>
      </c>
      <c r="AM903" s="1">
        <f>MEDIAN($G903)</f>
        <v>0</v>
      </c>
      <c r="AN903" s="1">
        <f>MEDIAN($H903)</f>
        <v>0</v>
      </c>
      <c r="AO903" s="1">
        <f>MEDIAN($I903)</f>
        <v>0</v>
      </c>
      <c r="AP903" s="1">
        <f>MEDIAN($J903)</f>
        <v>0</v>
      </c>
      <c r="AQ903" s="1">
        <f>MEDIAN($K903)</f>
        <v>0</v>
      </c>
      <c r="AR903" s="1">
        <f>MEDIAN($M903)</f>
        <v>0</v>
      </c>
      <c r="AS903" s="1">
        <f>MEDIAN($N903)</f>
        <v>0</v>
      </c>
      <c r="AT903" s="1">
        <f>MEDIAN($P903)</f>
        <v>0</v>
      </c>
      <c r="AU903" s="1">
        <f>MEDIAN($Q903)</f>
        <v>0</v>
      </c>
      <c r="AV903" s="1">
        <f>MEDIAN($R903)</f>
        <v>0</v>
      </c>
      <c r="AW903" s="1">
        <f>MAX($B903)</f>
        <v>0</v>
      </c>
      <c r="AX903" s="1">
        <f>MAX($C903)</f>
        <v>0</v>
      </c>
      <c r="AY903" s="1">
        <f>MAX($D903)</f>
        <v>0</v>
      </c>
      <c r="AZ903" s="1">
        <f>MAX($E903)</f>
        <v>0</v>
      </c>
      <c r="BA903" s="1">
        <f>MAX($F903)</f>
        <v>0</v>
      </c>
      <c r="BB903" s="1">
        <f>MAX($G903)</f>
        <v>0</v>
      </c>
      <c r="BC903" s="1">
        <f>MAX($H903)</f>
        <v>0</v>
      </c>
      <c r="BD903" s="1">
        <f>MAX($I903)</f>
        <v>0</v>
      </c>
      <c r="BE903" s="1">
        <f>MAX($J903)</f>
        <v>0</v>
      </c>
      <c r="BF903" s="1">
        <f>MAX($K903)</f>
        <v>0</v>
      </c>
      <c r="BG903" s="1">
        <f>MAX($M903)</f>
        <v>0</v>
      </c>
      <c r="BH903" s="1">
        <f>MAX($N903)</f>
        <v>0</v>
      </c>
      <c r="BI903" s="1">
        <f>MAX($P903)</f>
        <v>0</v>
      </c>
      <c r="BJ903" s="1">
        <f>MAX($Q903)</f>
        <v>0</v>
      </c>
      <c r="BK903" s="1">
        <f>MAX($R903)</f>
        <v>0</v>
      </c>
    </row>
    <row r="904" spans="1:63">
      <c r="A904" s="1" t="s">
        <v>418</v>
      </c>
      <c r="B904" s="1" cm="1">
        <f t="array" ref="B904">_xlfn.SWITCH($A$2,"average", AVERAGE(Instances!B904:Instances!B904),"median", MEDIAN(Instances!B904:Instances!B904),"min", MIN(Instances!B904:Instances!B904),"max", MAX(Instances!B904:Instances!B904),"diff", MAX(Instances!B904:Instances!B904)-MIN(Instances!B904:Instances!B904))</f>
        <v>0</v>
      </c>
      <c r="C904" s="1" cm="1">
        <f t="array" ref="C904">_xlfn.SWITCH($A$2,"average", AVERAGE(Instances!C904:Instances!C904),"median", MEDIAN(Instances!C904:Instances!C904),"min", MIN(Instances!C904:Instances!C904),"max", MAX(Instances!C904:Instances!C904),"diff", MAX(Instances!C904:Instances!C904)-MIN(Instances!C904:Instances!C904))</f>
        <v>0</v>
      </c>
      <c r="D904" s="1" cm="1">
        <f t="array" ref="D904">_xlfn.SWITCH($A$2,"average", AVERAGE(Instances!D904:Instances!D904),"median", MEDIAN(Instances!D904:Instances!D904),"min", MIN(Instances!D904:Instances!D904),"max", MAX(Instances!D904:Instances!D904),"diff", MAX(Instances!D904:Instances!D904)-MIN(Instances!D904:Instances!D904))</f>
        <v>0</v>
      </c>
      <c r="E904" s="1" cm="1">
        <f t="array" ref="E904">_xlfn.SWITCH($A$2,"average", AVERAGE(Instances!E904:Instances!E904),"median", MEDIAN(Instances!E904:Instances!E904),"min", MIN(Instances!E904:Instances!E904),"max", MAX(Instances!E904:Instances!E904),"diff", MAX(Instances!E904:Instances!E904)-MIN(Instances!E904:Instances!E904))</f>
        <v>0</v>
      </c>
      <c r="F904" s="1" cm="1">
        <f t="array" ref="F904">_xlfn.SWITCH($A$2,"average", AVERAGE(Instances!F904:Instances!F904),"median", MEDIAN(Instances!F904:Instances!F904),"min", MIN(Instances!F904:Instances!F904),"max", MAX(Instances!F904:Instances!F904),"diff", MAX(Instances!F904:Instances!F904)-MIN(Instances!F904:Instances!F904))</f>
        <v>0</v>
      </c>
      <c r="G904" s="1" cm="1">
        <f t="array" ref="G904">_xlfn.SWITCH($A$2,"average", AVERAGE(Instances!G904:Instances!G904),"median", MEDIAN(Instances!G904:Instances!G904),"min", MIN(Instances!G904:Instances!G904),"max", MAX(Instances!G904:Instances!G904),"diff", MAX(Instances!G904:Instances!G904)-MIN(Instances!G904:Instances!G904))</f>
        <v>0</v>
      </c>
      <c r="H904" s="1" cm="1">
        <f t="array" ref="H904">_xlfn.SWITCH($A$2,"average", AVERAGE(Instances!H904:Instances!H904),"median", MEDIAN(Instances!H904:Instances!H904),"min", MIN(Instances!H904:Instances!H904),"max", MAX(Instances!H904:Instances!H904),"diff", MAX(Instances!H904:Instances!H904)-MIN(Instances!H904:Instances!H904))</f>
        <v>0</v>
      </c>
      <c r="I904" s="1" cm="1">
        <f t="array" ref="I904">_xlfn.SWITCH($A$2,"average", AVERAGE(Instances!I904:Instances!I904),"median", MEDIAN(Instances!I904:Instances!I904),"min", MIN(Instances!I904:Instances!I904),"max", MAX(Instances!I904:Instances!I904),"diff", MAX(Instances!I904:Instances!I904)-MIN(Instances!I904:Instances!I904))</f>
        <v>0</v>
      </c>
      <c r="J904" s="1" cm="1">
        <f t="array" ref="J904">_xlfn.SWITCH($A$2,"average", AVERAGE(Instances!J904:Instances!J904),"median", MEDIAN(Instances!J904:Instances!J904),"min", MIN(Instances!J904:Instances!J904),"max", MAX(Instances!J904:Instances!J904),"diff", MAX(Instances!J904:Instances!J904)-MIN(Instances!J904:Instances!J904))</f>
        <v>0</v>
      </c>
      <c r="K904" s="1" cm="1">
        <f t="array" ref="K904">_xlfn.SWITCH($A$2,"average", AVERAGE(Instances!K904:Instances!K904),"median", MEDIAN(Instances!K904:Instances!K904),"min", MIN(Instances!K904:Instances!K904),"max", MAX(Instances!K904:Instances!K904),"diff", MAX(Instances!K904:Instances!K904)-MIN(Instances!K904:Instances!K904))</f>
        <v>0</v>
      </c>
      <c r="L904" s="1"/>
      <c r="M904" s="1" cm="1">
        <f t="array" ref="M904">_xlfn.SWITCH($A$2,"average", AVERAGE(Instances!M904:Instances!M904),"median", MEDIAN(Instances!M904:Instances!M904),"min", MIN(Instances!M904:Instances!M904),"max", MAX(Instances!M904:Instances!M904),"diff", MAX(Instances!M904:Instances!M904)-MIN(Instances!M904:Instances!M904))</f>
        <v>0</v>
      </c>
      <c r="N904" s="1" cm="1">
        <f t="array" ref="N904">_xlfn.SWITCH($A$2,"average", AVERAGE(Instances!N904:Instances!N904),"median", MEDIAN(Instances!N904:Instances!N904),"min", MIN(Instances!N904:Instances!N904),"max", MAX(Instances!N904:Instances!N904),"diff", MAX(Instances!N904:Instances!N904)-MIN(Instances!N904:Instances!N904))</f>
        <v>0</v>
      </c>
      <c r="O904" s="1"/>
      <c r="P904" s="1" cm="1">
        <f t="array" ref="P904">_xlfn.SWITCH($A$2,"average", AVERAGE(Instances!P904:Instances!P904),"median", MEDIAN(Instances!P904:Instances!P904),"min", MIN(Instances!P904:Instances!P904),"max", MAX(Instances!P904:Instances!P904),"diff", MAX(Instances!P904:Instances!P904)-MIN(Instances!P904:Instances!P904))</f>
        <v>0</v>
      </c>
      <c r="Q904" s="1" cm="1">
        <f t="array" ref="Q904">_xlfn.SWITCH($A$2,"average", AVERAGE(Instances!Q904:Instances!Q904),"median", MEDIAN(Instances!Q904:Instances!Q904),"min", MIN(Instances!Q904:Instances!Q904),"max", MAX(Instances!Q904:Instances!Q904),"diff", MAX(Instances!Q904:Instances!Q904)-MIN(Instances!Q904:Instances!Q904))</f>
        <v>0</v>
      </c>
      <c r="R904" s="1" cm="1">
        <f t="array" ref="R904">_xlfn.SWITCH($A$2,"average", AVERAGE(Instances!R904:Instances!R904),"median", MEDIAN(Instances!R904:Instances!R904),"min", MIN(Instances!R904:Instances!R904),"max", MAX(Instances!R904:Instances!R904),"diff", MAX(Instances!R904:Instances!R904)-MIN(Instances!R904:Instances!R904))</f>
        <v>0</v>
      </c>
      <c r="S904" s="1">
        <f>MIN($B904)</f>
        <v>0</v>
      </c>
      <c r="T904" s="1">
        <f>MIN($C904)</f>
        <v>0</v>
      </c>
      <c r="U904" s="1">
        <f>MIN($D904)</f>
        <v>0</v>
      </c>
      <c r="V904" s="1">
        <f>MIN($E904)</f>
        <v>0</v>
      </c>
      <c r="W904" s="1">
        <f>MIN($F904)</f>
        <v>0</v>
      </c>
      <c r="X904" s="1">
        <f>MIN($G904)</f>
        <v>0</v>
      </c>
      <c r="Y904" s="1">
        <f>MIN($H904)</f>
        <v>0</v>
      </c>
      <c r="Z904" s="1">
        <f>MIN($I904)</f>
        <v>0</v>
      </c>
      <c r="AA904" s="1">
        <f>MIN($J904)</f>
        <v>0</v>
      </c>
      <c r="AB904" s="1">
        <f>MIN($K904)</f>
        <v>0</v>
      </c>
      <c r="AC904" s="1">
        <f>MIN($M904)</f>
        <v>0</v>
      </c>
      <c r="AD904" s="1">
        <f>MIN($N904)</f>
        <v>0</v>
      </c>
      <c r="AE904" s="1">
        <f>MIN($P904)</f>
        <v>0</v>
      </c>
      <c r="AF904" s="1">
        <f>MIN($Q904)</f>
        <v>0</v>
      </c>
      <c r="AG904" s="1">
        <f>MIN($R904)</f>
        <v>0</v>
      </c>
      <c r="AH904" s="1">
        <f>MEDIAN($B904)</f>
        <v>0</v>
      </c>
      <c r="AI904" s="1">
        <f>MEDIAN($C904)</f>
        <v>0</v>
      </c>
      <c r="AJ904" s="1">
        <f>MEDIAN($D904)</f>
        <v>0</v>
      </c>
      <c r="AK904" s="1">
        <f>MEDIAN($E904)</f>
        <v>0</v>
      </c>
      <c r="AL904" s="1">
        <f>MEDIAN($F904)</f>
        <v>0</v>
      </c>
      <c r="AM904" s="1">
        <f>MEDIAN($G904)</f>
        <v>0</v>
      </c>
      <c r="AN904" s="1">
        <f>MEDIAN($H904)</f>
        <v>0</v>
      </c>
      <c r="AO904" s="1">
        <f>MEDIAN($I904)</f>
        <v>0</v>
      </c>
      <c r="AP904" s="1">
        <f>MEDIAN($J904)</f>
        <v>0</v>
      </c>
      <c r="AQ904" s="1">
        <f>MEDIAN($K904)</f>
        <v>0</v>
      </c>
      <c r="AR904" s="1">
        <f>MEDIAN($M904)</f>
        <v>0</v>
      </c>
      <c r="AS904" s="1">
        <f>MEDIAN($N904)</f>
        <v>0</v>
      </c>
      <c r="AT904" s="1">
        <f>MEDIAN($P904)</f>
        <v>0</v>
      </c>
      <c r="AU904" s="1">
        <f>MEDIAN($Q904)</f>
        <v>0</v>
      </c>
      <c r="AV904" s="1">
        <f>MEDIAN($R904)</f>
        <v>0</v>
      </c>
      <c r="AW904" s="1">
        <f>MAX($B904)</f>
        <v>0</v>
      </c>
      <c r="AX904" s="1">
        <f>MAX($C904)</f>
        <v>0</v>
      </c>
      <c r="AY904" s="1">
        <f>MAX($D904)</f>
        <v>0</v>
      </c>
      <c r="AZ904" s="1">
        <f>MAX($E904)</f>
        <v>0</v>
      </c>
      <c r="BA904" s="1">
        <f>MAX($F904)</f>
        <v>0</v>
      </c>
      <c r="BB904" s="1">
        <f>MAX($G904)</f>
        <v>0</v>
      </c>
      <c r="BC904" s="1">
        <f>MAX($H904)</f>
        <v>0</v>
      </c>
      <c r="BD904" s="1">
        <f>MAX($I904)</f>
        <v>0</v>
      </c>
      <c r="BE904" s="1">
        <f>MAX($J904)</f>
        <v>0</v>
      </c>
      <c r="BF904" s="1">
        <f>MAX($K904)</f>
        <v>0</v>
      </c>
      <c r="BG904" s="1">
        <f>MAX($M904)</f>
        <v>0</v>
      </c>
      <c r="BH904" s="1">
        <f>MAX($N904)</f>
        <v>0</v>
      </c>
      <c r="BI904" s="1">
        <f>MAX($P904)</f>
        <v>0</v>
      </c>
      <c r="BJ904" s="1">
        <f>MAX($Q904)</f>
        <v>0</v>
      </c>
      <c r="BK904" s="1">
        <f>MAX($R904)</f>
        <v>0</v>
      </c>
    </row>
    <row r="905" spans="1:63">
      <c r="A905" s="1" t="s">
        <v>419</v>
      </c>
      <c r="B905" s="1" cm="1">
        <f t="array" ref="B905">_xlfn.SWITCH($A$2,"average", AVERAGE(Instances!B905:Instances!B905),"median", MEDIAN(Instances!B905:Instances!B905),"min", MIN(Instances!B905:Instances!B905),"max", MAX(Instances!B905:Instances!B905),"diff", MAX(Instances!B905:Instances!B905)-MIN(Instances!B905:Instances!B905))</f>
        <v>0</v>
      </c>
      <c r="C905" s="1" cm="1">
        <f t="array" ref="C905">_xlfn.SWITCH($A$2,"average", AVERAGE(Instances!C905:Instances!C905),"median", MEDIAN(Instances!C905:Instances!C905),"min", MIN(Instances!C905:Instances!C905),"max", MAX(Instances!C905:Instances!C905),"diff", MAX(Instances!C905:Instances!C905)-MIN(Instances!C905:Instances!C905))</f>
        <v>0</v>
      </c>
      <c r="D905" s="1" cm="1">
        <f t="array" ref="D905">_xlfn.SWITCH($A$2,"average", AVERAGE(Instances!D905:Instances!D905),"median", MEDIAN(Instances!D905:Instances!D905),"min", MIN(Instances!D905:Instances!D905),"max", MAX(Instances!D905:Instances!D905),"diff", MAX(Instances!D905:Instances!D905)-MIN(Instances!D905:Instances!D905))</f>
        <v>0</v>
      </c>
      <c r="E905" s="1" cm="1">
        <f t="array" ref="E905">_xlfn.SWITCH($A$2,"average", AVERAGE(Instances!E905:Instances!E905),"median", MEDIAN(Instances!E905:Instances!E905),"min", MIN(Instances!E905:Instances!E905),"max", MAX(Instances!E905:Instances!E905),"diff", MAX(Instances!E905:Instances!E905)-MIN(Instances!E905:Instances!E905))</f>
        <v>0</v>
      </c>
      <c r="F905" s="1" cm="1">
        <f t="array" ref="F905">_xlfn.SWITCH($A$2,"average", AVERAGE(Instances!F905:Instances!F905),"median", MEDIAN(Instances!F905:Instances!F905),"min", MIN(Instances!F905:Instances!F905),"max", MAX(Instances!F905:Instances!F905),"diff", MAX(Instances!F905:Instances!F905)-MIN(Instances!F905:Instances!F905))</f>
        <v>0</v>
      </c>
      <c r="G905" s="1" cm="1">
        <f t="array" ref="G905">_xlfn.SWITCH($A$2,"average", AVERAGE(Instances!G905:Instances!G905),"median", MEDIAN(Instances!G905:Instances!G905),"min", MIN(Instances!G905:Instances!G905),"max", MAX(Instances!G905:Instances!G905),"diff", MAX(Instances!G905:Instances!G905)-MIN(Instances!G905:Instances!G905))</f>
        <v>0</v>
      </c>
      <c r="H905" s="1" cm="1">
        <f t="array" ref="H905">_xlfn.SWITCH($A$2,"average", AVERAGE(Instances!H905:Instances!H905),"median", MEDIAN(Instances!H905:Instances!H905),"min", MIN(Instances!H905:Instances!H905),"max", MAX(Instances!H905:Instances!H905),"diff", MAX(Instances!H905:Instances!H905)-MIN(Instances!H905:Instances!H905))</f>
        <v>0</v>
      </c>
      <c r="I905" s="1" cm="1">
        <f t="array" ref="I905">_xlfn.SWITCH($A$2,"average", AVERAGE(Instances!I905:Instances!I905),"median", MEDIAN(Instances!I905:Instances!I905),"min", MIN(Instances!I905:Instances!I905),"max", MAX(Instances!I905:Instances!I905),"diff", MAX(Instances!I905:Instances!I905)-MIN(Instances!I905:Instances!I905))</f>
        <v>0</v>
      </c>
      <c r="J905" s="1" cm="1">
        <f t="array" ref="J905">_xlfn.SWITCH($A$2,"average", AVERAGE(Instances!J905:Instances!J905),"median", MEDIAN(Instances!J905:Instances!J905),"min", MIN(Instances!J905:Instances!J905),"max", MAX(Instances!J905:Instances!J905),"diff", MAX(Instances!J905:Instances!J905)-MIN(Instances!J905:Instances!J905))</f>
        <v>0</v>
      </c>
      <c r="K905" s="1" cm="1">
        <f t="array" ref="K905">_xlfn.SWITCH($A$2,"average", AVERAGE(Instances!K905:Instances!K905),"median", MEDIAN(Instances!K905:Instances!K905),"min", MIN(Instances!K905:Instances!K905),"max", MAX(Instances!K905:Instances!K905),"diff", MAX(Instances!K905:Instances!K905)-MIN(Instances!K905:Instances!K905))</f>
        <v>0</v>
      </c>
      <c r="L905" s="1"/>
      <c r="M905" s="1" cm="1">
        <f t="array" ref="M905">_xlfn.SWITCH($A$2,"average", AVERAGE(Instances!M905:Instances!M905),"median", MEDIAN(Instances!M905:Instances!M905),"min", MIN(Instances!M905:Instances!M905),"max", MAX(Instances!M905:Instances!M905),"diff", MAX(Instances!M905:Instances!M905)-MIN(Instances!M905:Instances!M905))</f>
        <v>0</v>
      </c>
      <c r="N905" s="1" cm="1">
        <f t="array" ref="N905">_xlfn.SWITCH($A$2,"average", AVERAGE(Instances!N905:Instances!N905),"median", MEDIAN(Instances!N905:Instances!N905),"min", MIN(Instances!N905:Instances!N905),"max", MAX(Instances!N905:Instances!N905),"diff", MAX(Instances!N905:Instances!N905)-MIN(Instances!N905:Instances!N905))</f>
        <v>0</v>
      </c>
      <c r="O905" s="1"/>
      <c r="P905" s="1" cm="1">
        <f t="array" ref="P905">_xlfn.SWITCH($A$2,"average", AVERAGE(Instances!P905:Instances!P905),"median", MEDIAN(Instances!P905:Instances!P905),"min", MIN(Instances!P905:Instances!P905),"max", MAX(Instances!P905:Instances!P905),"diff", MAX(Instances!P905:Instances!P905)-MIN(Instances!P905:Instances!P905))</f>
        <v>0</v>
      </c>
      <c r="Q905" s="1" cm="1">
        <f t="array" ref="Q905">_xlfn.SWITCH($A$2,"average", AVERAGE(Instances!Q905:Instances!Q905),"median", MEDIAN(Instances!Q905:Instances!Q905),"min", MIN(Instances!Q905:Instances!Q905),"max", MAX(Instances!Q905:Instances!Q905),"diff", MAX(Instances!Q905:Instances!Q905)-MIN(Instances!Q905:Instances!Q905))</f>
        <v>0</v>
      </c>
      <c r="R905" s="1" cm="1">
        <f t="array" ref="R905">_xlfn.SWITCH($A$2,"average", AVERAGE(Instances!R905:Instances!R905),"median", MEDIAN(Instances!R905:Instances!R905),"min", MIN(Instances!R905:Instances!R905),"max", MAX(Instances!R905:Instances!R905),"diff", MAX(Instances!R905:Instances!R905)-MIN(Instances!R905:Instances!R905))</f>
        <v>0</v>
      </c>
      <c r="S905" s="1">
        <f>MIN($B905)</f>
        <v>0</v>
      </c>
      <c r="T905" s="1">
        <f>MIN($C905)</f>
        <v>0</v>
      </c>
      <c r="U905" s="1">
        <f>MIN($D905)</f>
        <v>0</v>
      </c>
      <c r="V905" s="1">
        <f>MIN($E905)</f>
        <v>0</v>
      </c>
      <c r="W905" s="1">
        <f>MIN($F905)</f>
        <v>0</v>
      </c>
      <c r="X905" s="1">
        <f>MIN($G905)</f>
        <v>0</v>
      </c>
      <c r="Y905" s="1">
        <f>MIN($H905)</f>
        <v>0</v>
      </c>
      <c r="Z905" s="1">
        <f>MIN($I905)</f>
        <v>0</v>
      </c>
      <c r="AA905" s="1">
        <f>MIN($J905)</f>
        <v>0</v>
      </c>
      <c r="AB905" s="1">
        <f>MIN($K905)</f>
        <v>0</v>
      </c>
      <c r="AC905" s="1">
        <f>MIN($M905)</f>
        <v>0</v>
      </c>
      <c r="AD905" s="1">
        <f>MIN($N905)</f>
        <v>0</v>
      </c>
      <c r="AE905" s="1">
        <f>MIN($P905)</f>
        <v>0</v>
      </c>
      <c r="AF905" s="1">
        <f>MIN($Q905)</f>
        <v>0</v>
      </c>
      <c r="AG905" s="1">
        <f>MIN($R905)</f>
        <v>0</v>
      </c>
      <c r="AH905" s="1">
        <f>MEDIAN($B905)</f>
        <v>0</v>
      </c>
      <c r="AI905" s="1">
        <f>MEDIAN($C905)</f>
        <v>0</v>
      </c>
      <c r="AJ905" s="1">
        <f>MEDIAN($D905)</f>
        <v>0</v>
      </c>
      <c r="AK905" s="1">
        <f>MEDIAN($E905)</f>
        <v>0</v>
      </c>
      <c r="AL905" s="1">
        <f>MEDIAN($F905)</f>
        <v>0</v>
      </c>
      <c r="AM905" s="1">
        <f>MEDIAN($G905)</f>
        <v>0</v>
      </c>
      <c r="AN905" s="1">
        <f>MEDIAN($H905)</f>
        <v>0</v>
      </c>
      <c r="AO905" s="1">
        <f>MEDIAN($I905)</f>
        <v>0</v>
      </c>
      <c r="AP905" s="1">
        <f>MEDIAN($J905)</f>
        <v>0</v>
      </c>
      <c r="AQ905" s="1">
        <f>MEDIAN($K905)</f>
        <v>0</v>
      </c>
      <c r="AR905" s="1">
        <f>MEDIAN($M905)</f>
        <v>0</v>
      </c>
      <c r="AS905" s="1">
        <f>MEDIAN($N905)</f>
        <v>0</v>
      </c>
      <c r="AT905" s="1">
        <f>MEDIAN($P905)</f>
        <v>0</v>
      </c>
      <c r="AU905" s="1">
        <f>MEDIAN($Q905)</f>
        <v>0</v>
      </c>
      <c r="AV905" s="1">
        <f>MEDIAN($R905)</f>
        <v>0</v>
      </c>
      <c r="AW905" s="1">
        <f>MAX($B905)</f>
        <v>0</v>
      </c>
      <c r="AX905" s="1">
        <f>MAX($C905)</f>
        <v>0</v>
      </c>
      <c r="AY905" s="1">
        <f>MAX($D905)</f>
        <v>0</v>
      </c>
      <c r="AZ905" s="1">
        <f>MAX($E905)</f>
        <v>0</v>
      </c>
      <c r="BA905" s="1">
        <f>MAX($F905)</f>
        <v>0</v>
      </c>
      <c r="BB905" s="1">
        <f>MAX($G905)</f>
        <v>0</v>
      </c>
      <c r="BC905" s="1">
        <f>MAX($H905)</f>
        <v>0</v>
      </c>
      <c r="BD905" s="1">
        <f>MAX($I905)</f>
        <v>0</v>
      </c>
      <c r="BE905" s="1">
        <f>MAX($J905)</f>
        <v>0</v>
      </c>
      <c r="BF905" s="1">
        <f>MAX($K905)</f>
        <v>0</v>
      </c>
      <c r="BG905" s="1">
        <f>MAX($M905)</f>
        <v>0</v>
      </c>
      <c r="BH905" s="1">
        <f>MAX($N905)</f>
        <v>0</v>
      </c>
      <c r="BI905" s="1">
        <f>MAX($P905)</f>
        <v>0</v>
      </c>
      <c r="BJ905" s="1">
        <f>MAX($Q905)</f>
        <v>0</v>
      </c>
      <c r="BK905" s="1">
        <f>MAX($R905)</f>
        <v>0</v>
      </c>
    </row>
    <row r="906" spans="1:63">
      <c r="A906" s="1" t="s">
        <v>420</v>
      </c>
      <c r="B906" s="1" cm="1">
        <f t="array" ref="B906">_xlfn.SWITCH($A$2,"average", AVERAGE(Instances!B906:Instances!B906),"median", MEDIAN(Instances!B906:Instances!B906),"min", MIN(Instances!B906:Instances!B906),"max", MAX(Instances!B906:Instances!B906),"diff", MAX(Instances!B906:Instances!B906)-MIN(Instances!B906:Instances!B906))</f>
        <v>0</v>
      </c>
      <c r="C906" s="1" cm="1">
        <f t="array" ref="C906">_xlfn.SWITCH($A$2,"average", AVERAGE(Instances!C906:Instances!C906),"median", MEDIAN(Instances!C906:Instances!C906),"min", MIN(Instances!C906:Instances!C906),"max", MAX(Instances!C906:Instances!C906),"diff", MAX(Instances!C906:Instances!C906)-MIN(Instances!C906:Instances!C906))</f>
        <v>0</v>
      </c>
      <c r="D906" s="1" cm="1">
        <f t="array" ref="D906">_xlfn.SWITCH($A$2,"average", AVERAGE(Instances!D906:Instances!D906),"median", MEDIAN(Instances!D906:Instances!D906),"min", MIN(Instances!D906:Instances!D906),"max", MAX(Instances!D906:Instances!D906),"diff", MAX(Instances!D906:Instances!D906)-MIN(Instances!D906:Instances!D906))</f>
        <v>0</v>
      </c>
      <c r="E906" s="1" cm="1">
        <f t="array" ref="E906">_xlfn.SWITCH($A$2,"average", AVERAGE(Instances!E906:Instances!E906),"median", MEDIAN(Instances!E906:Instances!E906),"min", MIN(Instances!E906:Instances!E906),"max", MAX(Instances!E906:Instances!E906),"diff", MAX(Instances!E906:Instances!E906)-MIN(Instances!E906:Instances!E906))</f>
        <v>0</v>
      </c>
      <c r="F906" s="1" cm="1">
        <f t="array" ref="F906">_xlfn.SWITCH($A$2,"average", AVERAGE(Instances!F906:Instances!F906),"median", MEDIAN(Instances!F906:Instances!F906),"min", MIN(Instances!F906:Instances!F906),"max", MAX(Instances!F906:Instances!F906),"diff", MAX(Instances!F906:Instances!F906)-MIN(Instances!F906:Instances!F906))</f>
        <v>0</v>
      </c>
      <c r="G906" s="1" cm="1">
        <f t="array" ref="G906">_xlfn.SWITCH($A$2,"average", AVERAGE(Instances!G906:Instances!G906),"median", MEDIAN(Instances!G906:Instances!G906),"min", MIN(Instances!G906:Instances!G906),"max", MAX(Instances!G906:Instances!G906),"diff", MAX(Instances!G906:Instances!G906)-MIN(Instances!G906:Instances!G906))</f>
        <v>0</v>
      </c>
      <c r="H906" s="1" cm="1">
        <f t="array" ref="H906">_xlfn.SWITCH($A$2,"average", AVERAGE(Instances!H906:Instances!H906),"median", MEDIAN(Instances!H906:Instances!H906),"min", MIN(Instances!H906:Instances!H906),"max", MAX(Instances!H906:Instances!H906),"diff", MAX(Instances!H906:Instances!H906)-MIN(Instances!H906:Instances!H906))</f>
        <v>0</v>
      </c>
      <c r="I906" s="1" cm="1">
        <f t="array" ref="I906">_xlfn.SWITCH($A$2,"average", AVERAGE(Instances!I906:Instances!I906),"median", MEDIAN(Instances!I906:Instances!I906),"min", MIN(Instances!I906:Instances!I906),"max", MAX(Instances!I906:Instances!I906),"diff", MAX(Instances!I906:Instances!I906)-MIN(Instances!I906:Instances!I906))</f>
        <v>0</v>
      </c>
      <c r="J906" s="1" cm="1">
        <f t="array" ref="J906">_xlfn.SWITCH($A$2,"average", AVERAGE(Instances!J906:Instances!J906),"median", MEDIAN(Instances!J906:Instances!J906),"min", MIN(Instances!J906:Instances!J906),"max", MAX(Instances!J906:Instances!J906),"diff", MAX(Instances!J906:Instances!J906)-MIN(Instances!J906:Instances!J906))</f>
        <v>0</v>
      </c>
      <c r="K906" s="1" cm="1">
        <f t="array" ref="K906">_xlfn.SWITCH($A$2,"average", AVERAGE(Instances!K906:Instances!K906),"median", MEDIAN(Instances!K906:Instances!K906),"min", MIN(Instances!K906:Instances!K906),"max", MAX(Instances!K906:Instances!K906),"diff", MAX(Instances!K906:Instances!K906)-MIN(Instances!K906:Instances!K906))</f>
        <v>0</v>
      </c>
      <c r="L906" s="1"/>
      <c r="M906" s="1" cm="1">
        <f t="array" ref="M906">_xlfn.SWITCH($A$2,"average", AVERAGE(Instances!M906:Instances!M906),"median", MEDIAN(Instances!M906:Instances!M906),"min", MIN(Instances!M906:Instances!M906),"max", MAX(Instances!M906:Instances!M906),"diff", MAX(Instances!M906:Instances!M906)-MIN(Instances!M906:Instances!M906))</f>
        <v>0</v>
      </c>
      <c r="N906" s="1" cm="1">
        <f t="array" ref="N906">_xlfn.SWITCH($A$2,"average", AVERAGE(Instances!N906:Instances!N906),"median", MEDIAN(Instances!N906:Instances!N906),"min", MIN(Instances!N906:Instances!N906),"max", MAX(Instances!N906:Instances!N906),"diff", MAX(Instances!N906:Instances!N906)-MIN(Instances!N906:Instances!N906))</f>
        <v>0</v>
      </c>
      <c r="O906" s="1"/>
      <c r="P906" s="1" cm="1">
        <f t="array" ref="P906">_xlfn.SWITCH($A$2,"average", AVERAGE(Instances!P906:Instances!P906),"median", MEDIAN(Instances!P906:Instances!P906),"min", MIN(Instances!P906:Instances!P906),"max", MAX(Instances!P906:Instances!P906),"diff", MAX(Instances!P906:Instances!P906)-MIN(Instances!P906:Instances!P906))</f>
        <v>0</v>
      </c>
      <c r="Q906" s="1" cm="1">
        <f t="array" ref="Q906">_xlfn.SWITCH($A$2,"average", AVERAGE(Instances!Q906:Instances!Q906),"median", MEDIAN(Instances!Q906:Instances!Q906),"min", MIN(Instances!Q906:Instances!Q906),"max", MAX(Instances!Q906:Instances!Q906),"diff", MAX(Instances!Q906:Instances!Q906)-MIN(Instances!Q906:Instances!Q906))</f>
        <v>0</v>
      </c>
      <c r="R906" s="1" cm="1">
        <f t="array" ref="R906">_xlfn.SWITCH($A$2,"average", AVERAGE(Instances!R906:Instances!R906),"median", MEDIAN(Instances!R906:Instances!R906),"min", MIN(Instances!R906:Instances!R906),"max", MAX(Instances!R906:Instances!R906),"diff", MAX(Instances!R906:Instances!R906)-MIN(Instances!R906:Instances!R906))</f>
        <v>0</v>
      </c>
      <c r="S906" s="1">
        <f>MIN($B906)</f>
        <v>0</v>
      </c>
      <c r="T906" s="1">
        <f>MIN($C906)</f>
        <v>0</v>
      </c>
      <c r="U906" s="1">
        <f>MIN($D906)</f>
        <v>0</v>
      </c>
      <c r="V906" s="1">
        <f>MIN($E906)</f>
        <v>0</v>
      </c>
      <c r="W906" s="1">
        <f>MIN($F906)</f>
        <v>0</v>
      </c>
      <c r="X906" s="1">
        <f>MIN($G906)</f>
        <v>0</v>
      </c>
      <c r="Y906" s="1">
        <f>MIN($H906)</f>
        <v>0</v>
      </c>
      <c r="Z906" s="1">
        <f>MIN($I906)</f>
        <v>0</v>
      </c>
      <c r="AA906" s="1">
        <f>MIN($J906)</f>
        <v>0</v>
      </c>
      <c r="AB906" s="1">
        <f>MIN($K906)</f>
        <v>0</v>
      </c>
      <c r="AC906" s="1">
        <f>MIN($M906)</f>
        <v>0</v>
      </c>
      <c r="AD906" s="1">
        <f>MIN($N906)</f>
        <v>0</v>
      </c>
      <c r="AE906" s="1">
        <f>MIN($P906)</f>
        <v>0</v>
      </c>
      <c r="AF906" s="1">
        <f>MIN($Q906)</f>
        <v>0</v>
      </c>
      <c r="AG906" s="1">
        <f>MIN($R906)</f>
        <v>0</v>
      </c>
      <c r="AH906" s="1">
        <f>MEDIAN($B906)</f>
        <v>0</v>
      </c>
      <c r="AI906" s="1">
        <f>MEDIAN($C906)</f>
        <v>0</v>
      </c>
      <c r="AJ906" s="1">
        <f>MEDIAN($D906)</f>
        <v>0</v>
      </c>
      <c r="AK906" s="1">
        <f>MEDIAN($E906)</f>
        <v>0</v>
      </c>
      <c r="AL906" s="1">
        <f>MEDIAN($F906)</f>
        <v>0</v>
      </c>
      <c r="AM906" s="1">
        <f>MEDIAN($G906)</f>
        <v>0</v>
      </c>
      <c r="AN906" s="1">
        <f>MEDIAN($H906)</f>
        <v>0</v>
      </c>
      <c r="AO906" s="1">
        <f>MEDIAN($I906)</f>
        <v>0</v>
      </c>
      <c r="AP906" s="1">
        <f>MEDIAN($J906)</f>
        <v>0</v>
      </c>
      <c r="AQ906" s="1">
        <f>MEDIAN($K906)</f>
        <v>0</v>
      </c>
      <c r="AR906" s="1">
        <f>MEDIAN($M906)</f>
        <v>0</v>
      </c>
      <c r="AS906" s="1">
        <f>MEDIAN($N906)</f>
        <v>0</v>
      </c>
      <c r="AT906" s="1">
        <f>MEDIAN($P906)</f>
        <v>0</v>
      </c>
      <c r="AU906" s="1">
        <f>MEDIAN($Q906)</f>
        <v>0</v>
      </c>
      <c r="AV906" s="1">
        <f>MEDIAN($R906)</f>
        <v>0</v>
      </c>
      <c r="AW906" s="1">
        <f>MAX($B906)</f>
        <v>0</v>
      </c>
      <c r="AX906" s="1">
        <f>MAX($C906)</f>
        <v>0</v>
      </c>
      <c r="AY906" s="1">
        <f>MAX($D906)</f>
        <v>0</v>
      </c>
      <c r="AZ906" s="1">
        <f>MAX($E906)</f>
        <v>0</v>
      </c>
      <c r="BA906" s="1">
        <f>MAX($F906)</f>
        <v>0</v>
      </c>
      <c r="BB906" s="1">
        <f>MAX($G906)</f>
        <v>0</v>
      </c>
      <c r="BC906" s="1">
        <f>MAX($H906)</f>
        <v>0</v>
      </c>
      <c r="BD906" s="1">
        <f>MAX($I906)</f>
        <v>0</v>
      </c>
      <c r="BE906" s="1">
        <f>MAX($J906)</f>
        <v>0</v>
      </c>
      <c r="BF906" s="1">
        <f>MAX($K906)</f>
        <v>0</v>
      </c>
      <c r="BG906" s="1">
        <f>MAX($M906)</f>
        <v>0</v>
      </c>
      <c r="BH906" s="1">
        <f>MAX($N906)</f>
        <v>0</v>
      </c>
      <c r="BI906" s="1">
        <f>MAX($P906)</f>
        <v>0</v>
      </c>
      <c r="BJ906" s="1">
        <f>MAX($Q906)</f>
        <v>0</v>
      </c>
      <c r="BK906" s="1">
        <f>MAX($R906)</f>
        <v>0</v>
      </c>
    </row>
    <row r="907" spans="1:63">
      <c r="A907" s="1" t="s">
        <v>421</v>
      </c>
      <c r="B907" s="1" cm="1">
        <f t="array" ref="B907">_xlfn.SWITCH($A$2,"average", AVERAGE(Instances!B907:Instances!B907),"median", MEDIAN(Instances!B907:Instances!B907),"min", MIN(Instances!B907:Instances!B907),"max", MAX(Instances!B907:Instances!B907),"diff", MAX(Instances!B907:Instances!B907)-MIN(Instances!B907:Instances!B907))</f>
        <v>0</v>
      </c>
      <c r="C907" s="1" cm="1">
        <f t="array" ref="C907">_xlfn.SWITCH($A$2,"average", AVERAGE(Instances!C907:Instances!C907),"median", MEDIAN(Instances!C907:Instances!C907),"min", MIN(Instances!C907:Instances!C907),"max", MAX(Instances!C907:Instances!C907),"diff", MAX(Instances!C907:Instances!C907)-MIN(Instances!C907:Instances!C907))</f>
        <v>0</v>
      </c>
      <c r="D907" s="1" cm="1">
        <f t="array" ref="D907">_xlfn.SWITCH($A$2,"average", AVERAGE(Instances!D907:Instances!D907),"median", MEDIAN(Instances!D907:Instances!D907),"min", MIN(Instances!D907:Instances!D907),"max", MAX(Instances!D907:Instances!D907),"diff", MAX(Instances!D907:Instances!D907)-MIN(Instances!D907:Instances!D907))</f>
        <v>0</v>
      </c>
      <c r="E907" s="1" cm="1">
        <f t="array" ref="E907">_xlfn.SWITCH($A$2,"average", AVERAGE(Instances!E907:Instances!E907),"median", MEDIAN(Instances!E907:Instances!E907),"min", MIN(Instances!E907:Instances!E907),"max", MAX(Instances!E907:Instances!E907),"diff", MAX(Instances!E907:Instances!E907)-MIN(Instances!E907:Instances!E907))</f>
        <v>0</v>
      </c>
      <c r="F907" s="1" cm="1">
        <f t="array" ref="F907">_xlfn.SWITCH($A$2,"average", AVERAGE(Instances!F907:Instances!F907),"median", MEDIAN(Instances!F907:Instances!F907),"min", MIN(Instances!F907:Instances!F907),"max", MAX(Instances!F907:Instances!F907),"diff", MAX(Instances!F907:Instances!F907)-MIN(Instances!F907:Instances!F907))</f>
        <v>0</v>
      </c>
      <c r="G907" s="1" cm="1">
        <f t="array" ref="G907">_xlfn.SWITCH($A$2,"average", AVERAGE(Instances!G907:Instances!G907),"median", MEDIAN(Instances!G907:Instances!G907),"min", MIN(Instances!G907:Instances!G907),"max", MAX(Instances!G907:Instances!G907),"diff", MAX(Instances!G907:Instances!G907)-MIN(Instances!G907:Instances!G907))</f>
        <v>0</v>
      </c>
      <c r="H907" s="1" cm="1">
        <f t="array" ref="H907">_xlfn.SWITCH($A$2,"average", AVERAGE(Instances!H907:Instances!H907),"median", MEDIAN(Instances!H907:Instances!H907),"min", MIN(Instances!H907:Instances!H907),"max", MAX(Instances!H907:Instances!H907),"diff", MAX(Instances!H907:Instances!H907)-MIN(Instances!H907:Instances!H907))</f>
        <v>0</v>
      </c>
      <c r="I907" s="1" cm="1">
        <f t="array" ref="I907">_xlfn.SWITCH($A$2,"average", AVERAGE(Instances!I907:Instances!I907),"median", MEDIAN(Instances!I907:Instances!I907),"min", MIN(Instances!I907:Instances!I907),"max", MAX(Instances!I907:Instances!I907),"diff", MAX(Instances!I907:Instances!I907)-MIN(Instances!I907:Instances!I907))</f>
        <v>0</v>
      </c>
      <c r="J907" s="1" cm="1">
        <f t="array" ref="J907">_xlfn.SWITCH($A$2,"average", AVERAGE(Instances!J907:Instances!J907),"median", MEDIAN(Instances!J907:Instances!J907),"min", MIN(Instances!J907:Instances!J907),"max", MAX(Instances!J907:Instances!J907),"diff", MAX(Instances!J907:Instances!J907)-MIN(Instances!J907:Instances!J907))</f>
        <v>0</v>
      </c>
      <c r="K907" s="1" cm="1">
        <f t="array" ref="K907">_xlfn.SWITCH($A$2,"average", AVERAGE(Instances!K907:Instances!K907),"median", MEDIAN(Instances!K907:Instances!K907),"min", MIN(Instances!K907:Instances!K907),"max", MAX(Instances!K907:Instances!K907),"diff", MAX(Instances!K907:Instances!K907)-MIN(Instances!K907:Instances!K907))</f>
        <v>0</v>
      </c>
      <c r="L907" s="1"/>
      <c r="M907" s="1" cm="1">
        <f t="array" ref="M907">_xlfn.SWITCH($A$2,"average", AVERAGE(Instances!M907:Instances!M907),"median", MEDIAN(Instances!M907:Instances!M907),"min", MIN(Instances!M907:Instances!M907),"max", MAX(Instances!M907:Instances!M907),"diff", MAX(Instances!M907:Instances!M907)-MIN(Instances!M907:Instances!M907))</f>
        <v>0</v>
      </c>
      <c r="N907" s="1" cm="1">
        <f t="array" ref="N907">_xlfn.SWITCH($A$2,"average", AVERAGE(Instances!N907:Instances!N907),"median", MEDIAN(Instances!N907:Instances!N907),"min", MIN(Instances!N907:Instances!N907),"max", MAX(Instances!N907:Instances!N907),"diff", MAX(Instances!N907:Instances!N907)-MIN(Instances!N907:Instances!N907))</f>
        <v>0</v>
      </c>
      <c r="O907" s="1"/>
      <c r="P907" s="1" cm="1">
        <f t="array" ref="P907">_xlfn.SWITCH($A$2,"average", AVERAGE(Instances!P907:Instances!P907),"median", MEDIAN(Instances!P907:Instances!P907),"min", MIN(Instances!P907:Instances!P907),"max", MAX(Instances!P907:Instances!P907),"diff", MAX(Instances!P907:Instances!P907)-MIN(Instances!P907:Instances!P907))</f>
        <v>0</v>
      </c>
      <c r="Q907" s="1" cm="1">
        <f t="array" ref="Q907">_xlfn.SWITCH($A$2,"average", AVERAGE(Instances!Q907:Instances!Q907),"median", MEDIAN(Instances!Q907:Instances!Q907),"min", MIN(Instances!Q907:Instances!Q907),"max", MAX(Instances!Q907:Instances!Q907),"diff", MAX(Instances!Q907:Instances!Q907)-MIN(Instances!Q907:Instances!Q907))</f>
        <v>0</v>
      </c>
      <c r="R907" s="1" cm="1">
        <f t="array" ref="R907">_xlfn.SWITCH($A$2,"average", AVERAGE(Instances!R907:Instances!R907),"median", MEDIAN(Instances!R907:Instances!R907),"min", MIN(Instances!R907:Instances!R907),"max", MAX(Instances!R907:Instances!R907),"diff", MAX(Instances!R907:Instances!R907)-MIN(Instances!R907:Instances!R907))</f>
        <v>0</v>
      </c>
      <c r="S907" s="1">
        <f>MIN($B907)</f>
        <v>0</v>
      </c>
      <c r="T907" s="1">
        <f>MIN($C907)</f>
        <v>0</v>
      </c>
      <c r="U907" s="1">
        <f>MIN($D907)</f>
        <v>0</v>
      </c>
      <c r="V907" s="1">
        <f>MIN($E907)</f>
        <v>0</v>
      </c>
      <c r="W907" s="1">
        <f>MIN($F907)</f>
        <v>0</v>
      </c>
      <c r="X907" s="1">
        <f>MIN($G907)</f>
        <v>0</v>
      </c>
      <c r="Y907" s="1">
        <f>MIN($H907)</f>
        <v>0</v>
      </c>
      <c r="Z907" s="1">
        <f>MIN($I907)</f>
        <v>0</v>
      </c>
      <c r="AA907" s="1">
        <f>MIN($J907)</f>
        <v>0</v>
      </c>
      <c r="AB907" s="1">
        <f>MIN($K907)</f>
        <v>0</v>
      </c>
      <c r="AC907" s="1">
        <f>MIN($M907)</f>
        <v>0</v>
      </c>
      <c r="AD907" s="1">
        <f>MIN($N907)</f>
        <v>0</v>
      </c>
      <c r="AE907" s="1">
        <f>MIN($P907)</f>
        <v>0</v>
      </c>
      <c r="AF907" s="1">
        <f>MIN($Q907)</f>
        <v>0</v>
      </c>
      <c r="AG907" s="1">
        <f>MIN($R907)</f>
        <v>0</v>
      </c>
      <c r="AH907" s="1">
        <f>MEDIAN($B907)</f>
        <v>0</v>
      </c>
      <c r="AI907" s="1">
        <f>MEDIAN($C907)</f>
        <v>0</v>
      </c>
      <c r="AJ907" s="1">
        <f>MEDIAN($D907)</f>
        <v>0</v>
      </c>
      <c r="AK907" s="1">
        <f>MEDIAN($E907)</f>
        <v>0</v>
      </c>
      <c r="AL907" s="1">
        <f>MEDIAN($F907)</f>
        <v>0</v>
      </c>
      <c r="AM907" s="1">
        <f>MEDIAN($G907)</f>
        <v>0</v>
      </c>
      <c r="AN907" s="1">
        <f>MEDIAN($H907)</f>
        <v>0</v>
      </c>
      <c r="AO907" s="1">
        <f>MEDIAN($I907)</f>
        <v>0</v>
      </c>
      <c r="AP907" s="1">
        <f>MEDIAN($J907)</f>
        <v>0</v>
      </c>
      <c r="AQ907" s="1">
        <f>MEDIAN($K907)</f>
        <v>0</v>
      </c>
      <c r="AR907" s="1">
        <f>MEDIAN($M907)</f>
        <v>0</v>
      </c>
      <c r="AS907" s="1">
        <f>MEDIAN($N907)</f>
        <v>0</v>
      </c>
      <c r="AT907" s="1">
        <f>MEDIAN($P907)</f>
        <v>0</v>
      </c>
      <c r="AU907" s="1">
        <f>MEDIAN($Q907)</f>
        <v>0</v>
      </c>
      <c r="AV907" s="1">
        <f>MEDIAN($R907)</f>
        <v>0</v>
      </c>
      <c r="AW907" s="1">
        <f>MAX($B907)</f>
        <v>0</v>
      </c>
      <c r="AX907" s="1">
        <f>MAX($C907)</f>
        <v>0</v>
      </c>
      <c r="AY907" s="1">
        <f>MAX($D907)</f>
        <v>0</v>
      </c>
      <c r="AZ907" s="1">
        <f>MAX($E907)</f>
        <v>0</v>
      </c>
      <c r="BA907" s="1">
        <f>MAX($F907)</f>
        <v>0</v>
      </c>
      <c r="BB907" s="1">
        <f>MAX($G907)</f>
        <v>0</v>
      </c>
      <c r="BC907" s="1">
        <f>MAX($H907)</f>
        <v>0</v>
      </c>
      <c r="BD907" s="1">
        <f>MAX($I907)</f>
        <v>0</v>
      </c>
      <c r="BE907" s="1">
        <f>MAX($J907)</f>
        <v>0</v>
      </c>
      <c r="BF907" s="1">
        <f>MAX($K907)</f>
        <v>0</v>
      </c>
      <c r="BG907" s="1">
        <f>MAX($M907)</f>
        <v>0</v>
      </c>
      <c r="BH907" s="1">
        <f>MAX($N907)</f>
        <v>0</v>
      </c>
      <c r="BI907" s="1">
        <f>MAX($P907)</f>
        <v>0</v>
      </c>
      <c r="BJ907" s="1">
        <f>MAX($Q907)</f>
        <v>0</v>
      </c>
      <c r="BK907" s="1">
        <f>MAX($R907)</f>
        <v>0</v>
      </c>
    </row>
    <row r="908" spans="1:63">
      <c r="A908" s="1" t="s">
        <v>422</v>
      </c>
      <c r="B908" s="1" cm="1">
        <f t="array" ref="B908">_xlfn.SWITCH($A$2,"average", AVERAGE(Instances!B908:Instances!B908),"median", MEDIAN(Instances!B908:Instances!B908),"min", MIN(Instances!B908:Instances!B908),"max", MAX(Instances!B908:Instances!B908),"diff", MAX(Instances!B908:Instances!B908)-MIN(Instances!B908:Instances!B908))</f>
        <v>0</v>
      </c>
      <c r="C908" s="1" cm="1">
        <f t="array" ref="C908">_xlfn.SWITCH($A$2,"average", AVERAGE(Instances!C908:Instances!C908),"median", MEDIAN(Instances!C908:Instances!C908),"min", MIN(Instances!C908:Instances!C908),"max", MAX(Instances!C908:Instances!C908),"diff", MAX(Instances!C908:Instances!C908)-MIN(Instances!C908:Instances!C908))</f>
        <v>0</v>
      </c>
      <c r="D908" s="1" cm="1">
        <f t="array" ref="D908">_xlfn.SWITCH($A$2,"average", AVERAGE(Instances!D908:Instances!D908),"median", MEDIAN(Instances!D908:Instances!D908),"min", MIN(Instances!D908:Instances!D908),"max", MAX(Instances!D908:Instances!D908),"diff", MAX(Instances!D908:Instances!D908)-MIN(Instances!D908:Instances!D908))</f>
        <v>0</v>
      </c>
      <c r="E908" s="1" cm="1">
        <f t="array" ref="E908">_xlfn.SWITCH($A$2,"average", AVERAGE(Instances!E908:Instances!E908),"median", MEDIAN(Instances!E908:Instances!E908),"min", MIN(Instances!E908:Instances!E908),"max", MAX(Instances!E908:Instances!E908),"diff", MAX(Instances!E908:Instances!E908)-MIN(Instances!E908:Instances!E908))</f>
        <v>0</v>
      </c>
      <c r="F908" s="1" cm="1">
        <f t="array" ref="F908">_xlfn.SWITCH($A$2,"average", AVERAGE(Instances!F908:Instances!F908),"median", MEDIAN(Instances!F908:Instances!F908),"min", MIN(Instances!F908:Instances!F908),"max", MAX(Instances!F908:Instances!F908),"diff", MAX(Instances!F908:Instances!F908)-MIN(Instances!F908:Instances!F908))</f>
        <v>0</v>
      </c>
      <c r="G908" s="1" cm="1">
        <f t="array" ref="G908">_xlfn.SWITCH($A$2,"average", AVERAGE(Instances!G908:Instances!G908),"median", MEDIAN(Instances!G908:Instances!G908),"min", MIN(Instances!G908:Instances!G908),"max", MAX(Instances!G908:Instances!G908),"diff", MAX(Instances!G908:Instances!G908)-MIN(Instances!G908:Instances!G908))</f>
        <v>0</v>
      </c>
      <c r="H908" s="1" cm="1">
        <f t="array" ref="H908">_xlfn.SWITCH($A$2,"average", AVERAGE(Instances!H908:Instances!H908),"median", MEDIAN(Instances!H908:Instances!H908),"min", MIN(Instances!H908:Instances!H908),"max", MAX(Instances!H908:Instances!H908),"diff", MAX(Instances!H908:Instances!H908)-MIN(Instances!H908:Instances!H908))</f>
        <v>0</v>
      </c>
      <c r="I908" s="1" cm="1">
        <f t="array" ref="I908">_xlfn.SWITCH($A$2,"average", AVERAGE(Instances!I908:Instances!I908),"median", MEDIAN(Instances!I908:Instances!I908),"min", MIN(Instances!I908:Instances!I908),"max", MAX(Instances!I908:Instances!I908),"diff", MAX(Instances!I908:Instances!I908)-MIN(Instances!I908:Instances!I908))</f>
        <v>0</v>
      </c>
      <c r="J908" s="1" cm="1">
        <f t="array" ref="J908">_xlfn.SWITCH($A$2,"average", AVERAGE(Instances!J908:Instances!J908),"median", MEDIAN(Instances!J908:Instances!J908),"min", MIN(Instances!J908:Instances!J908),"max", MAX(Instances!J908:Instances!J908),"diff", MAX(Instances!J908:Instances!J908)-MIN(Instances!J908:Instances!J908))</f>
        <v>0</v>
      </c>
      <c r="K908" s="1" cm="1">
        <f t="array" ref="K908">_xlfn.SWITCH($A$2,"average", AVERAGE(Instances!K908:Instances!K908),"median", MEDIAN(Instances!K908:Instances!K908),"min", MIN(Instances!K908:Instances!K908),"max", MAX(Instances!K908:Instances!K908),"diff", MAX(Instances!K908:Instances!K908)-MIN(Instances!K908:Instances!K908))</f>
        <v>0</v>
      </c>
      <c r="L908" s="1"/>
      <c r="M908" s="1" cm="1">
        <f t="array" ref="M908">_xlfn.SWITCH($A$2,"average", AVERAGE(Instances!M908:Instances!M908),"median", MEDIAN(Instances!M908:Instances!M908),"min", MIN(Instances!M908:Instances!M908),"max", MAX(Instances!M908:Instances!M908),"diff", MAX(Instances!M908:Instances!M908)-MIN(Instances!M908:Instances!M908))</f>
        <v>0</v>
      </c>
      <c r="N908" s="1" cm="1">
        <f t="array" ref="N908">_xlfn.SWITCH($A$2,"average", AVERAGE(Instances!N908:Instances!N908),"median", MEDIAN(Instances!N908:Instances!N908),"min", MIN(Instances!N908:Instances!N908),"max", MAX(Instances!N908:Instances!N908),"diff", MAX(Instances!N908:Instances!N908)-MIN(Instances!N908:Instances!N908))</f>
        <v>0</v>
      </c>
      <c r="O908" s="1"/>
      <c r="P908" s="1" cm="1">
        <f t="array" ref="P908">_xlfn.SWITCH($A$2,"average", AVERAGE(Instances!P908:Instances!P908),"median", MEDIAN(Instances!P908:Instances!P908),"min", MIN(Instances!P908:Instances!P908),"max", MAX(Instances!P908:Instances!P908),"diff", MAX(Instances!P908:Instances!P908)-MIN(Instances!P908:Instances!P908))</f>
        <v>0</v>
      </c>
      <c r="Q908" s="1" cm="1">
        <f t="array" ref="Q908">_xlfn.SWITCH($A$2,"average", AVERAGE(Instances!Q908:Instances!Q908),"median", MEDIAN(Instances!Q908:Instances!Q908),"min", MIN(Instances!Q908:Instances!Q908),"max", MAX(Instances!Q908:Instances!Q908),"diff", MAX(Instances!Q908:Instances!Q908)-MIN(Instances!Q908:Instances!Q908))</f>
        <v>0</v>
      </c>
      <c r="R908" s="1" cm="1">
        <f t="array" ref="R908">_xlfn.SWITCH($A$2,"average", AVERAGE(Instances!R908:Instances!R908),"median", MEDIAN(Instances!R908:Instances!R908),"min", MIN(Instances!R908:Instances!R908),"max", MAX(Instances!R908:Instances!R908),"diff", MAX(Instances!R908:Instances!R908)-MIN(Instances!R908:Instances!R908))</f>
        <v>0</v>
      </c>
      <c r="S908" s="1">
        <f>MIN($B908)</f>
        <v>0</v>
      </c>
      <c r="T908" s="1">
        <f>MIN($C908)</f>
        <v>0</v>
      </c>
      <c r="U908" s="1">
        <f>MIN($D908)</f>
        <v>0</v>
      </c>
      <c r="V908" s="1">
        <f>MIN($E908)</f>
        <v>0</v>
      </c>
      <c r="W908" s="1">
        <f>MIN($F908)</f>
        <v>0</v>
      </c>
      <c r="X908" s="1">
        <f>MIN($G908)</f>
        <v>0</v>
      </c>
      <c r="Y908" s="1">
        <f>MIN($H908)</f>
        <v>0</v>
      </c>
      <c r="Z908" s="1">
        <f>MIN($I908)</f>
        <v>0</v>
      </c>
      <c r="AA908" s="1">
        <f>MIN($J908)</f>
        <v>0</v>
      </c>
      <c r="AB908" s="1">
        <f>MIN($K908)</f>
        <v>0</v>
      </c>
      <c r="AC908" s="1">
        <f>MIN($M908)</f>
        <v>0</v>
      </c>
      <c r="AD908" s="1">
        <f>MIN($N908)</f>
        <v>0</v>
      </c>
      <c r="AE908" s="1">
        <f>MIN($P908)</f>
        <v>0</v>
      </c>
      <c r="AF908" s="1">
        <f>MIN($Q908)</f>
        <v>0</v>
      </c>
      <c r="AG908" s="1">
        <f>MIN($R908)</f>
        <v>0</v>
      </c>
      <c r="AH908" s="1">
        <f>MEDIAN($B908)</f>
        <v>0</v>
      </c>
      <c r="AI908" s="1">
        <f>MEDIAN($C908)</f>
        <v>0</v>
      </c>
      <c r="AJ908" s="1">
        <f>MEDIAN($D908)</f>
        <v>0</v>
      </c>
      <c r="AK908" s="1">
        <f>MEDIAN($E908)</f>
        <v>0</v>
      </c>
      <c r="AL908" s="1">
        <f>MEDIAN($F908)</f>
        <v>0</v>
      </c>
      <c r="AM908" s="1">
        <f>MEDIAN($G908)</f>
        <v>0</v>
      </c>
      <c r="AN908" s="1">
        <f>MEDIAN($H908)</f>
        <v>0</v>
      </c>
      <c r="AO908" s="1">
        <f>MEDIAN($I908)</f>
        <v>0</v>
      </c>
      <c r="AP908" s="1">
        <f>MEDIAN($J908)</f>
        <v>0</v>
      </c>
      <c r="AQ908" s="1">
        <f>MEDIAN($K908)</f>
        <v>0</v>
      </c>
      <c r="AR908" s="1">
        <f>MEDIAN($M908)</f>
        <v>0</v>
      </c>
      <c r="AS908" s="1">
        <f>MEDIAN($N908)</f>
        <v>0</v>
      </c>
      <c r="AT908" s="1">
        <f>MEDIAN($P908)</f>
        <v>0</v>
      </c>
      <c r="AU908" s="1">
        <f>MEDIAN($Q908)</f>
        <v>0</v>
      </c>
      <c r="AV908" s="1">
        <f>MEDIAN($R908)</f>
        <v>0</v>
      </c>
      <c r="AW908" s="1">
        <f>MAX($B908)</f>
        <v>0</v>
      </c>
      <c r="AX908" s="1">
        <f>MAX($C908)</f>
        <v>0</v>
      </c>
      <c r="AY908" s="1">
        <f>MAX($D908)</f>
        <v>0</v>
      </c>
      <c r="AZ908" s="1">
        <f>MAX($E908)</f>
        <v>0</v>
      </c>
      <c r="BA908" s="1">
        <f>MAX($F908)</f>
        <v>0</v>
      </c>
      <c r="BB908" s="1">
        <f>MAX($G908)</f>
        <v>0</v>
      </c>
      <c r="BC908" s="1">
        <f>MAX($H908)</f>
        <v>0</v>
      </c>
      <c r="BD908" s="1">
        <f>MAX($I908)</f>
        <v>0</v>
      </c>
      <c r="BE908" s="1">
        <f>MAX($J908)</f>
        <v>0</v>
      </c>
      <c r="BF908" s="1">
        <f>MAX($K908)</f>
        <v>0</v>
      </c>
      <c r="BG908" s="1">
        <f>MAX($M908)</f>
        <v>0</v>
      </c>
      <c r="BH908" s="1">
        <f>MAX($N908)</f>
        <v>0</v>
      </c>
      <c r="BI908" s="1">
        <f>MAX($P908)</f>
        <v>0</v>
      </c>
      <c r="BJ908" s="1">
        <f>MAX($Q908)</f>
        <v>0</v>
      </c>
      <c r="BK908" s="1">
        <f>MAX($R908)</f>
        <v>0</v>
      </c>
    </row>
    <row r="909" spans="1:63">
      <c r="A909" s="1" t="s">
        <v>423</v>
      </c>
      <c r="B909" s="1" cm="1">
        <f t="array" ref="B909">_xlfn.SWITCH($A$2,"average", AVERAGE(Instances!B909:Instances!B909),"median", MEDIAN(Instances!B909:Instances!B909),"min", MIN(Instances!B909:Instances!B909),"max", MAX(Instances!B909:Instances!B909),"diff", MAX(Instances!B909:Instances!B909)-MIN(Instances!B909:Instances!B909))</f>
        <v>0</v>
      </c>
      <c r="C909" s="1" cm="1">
        <f t="array" ref="C909">_xlfn.SWITCH($A$2,"average", AVERAGE(Instances!C909:Instances!C909),"median", MEDIAN(Instances!C909:Instances!C909),"min", MIN(Instances!C909:Instances!C909),"max", MAX(Instances!C909:Instances!C909),"diff", MAX(Instances!C909:Instances!C909)-MIN(Instances!C909:Instances!C909))</f>
        <v>0</v>
      </c>
      <c r="D909" s="1" cm="1">
        <f t="array" ref="D909">_xlfn.SWITCH($A$2,"average", AVERAGE(Instances!D909:Instances!D909),"median", MEDIAN(Instances!D909:Instances!D909),"min", MIN(Instances!D909:Instances!D909),"max", MAX(Instances!D909:Instances!D909),"diff", MAX(Instances!D909:Instances!D909)-MIN(Instances!D909:Instances!D909))</f>
        <v>0</v>
      </c>
      <c r="E909" s="1" cm="1">
        <f t="array" ref="E909">_xlfn.SWITCH($A$2,"average", AVERAGE(Instances!E909:Instances!E909),"median", MEDIAN(Instances!E909:Instances!E909),"min", MIN(Instances!E909:Instances!E909),"max", MAX(Instances!E909:Instances!E909),"diff", MAX(Instances!E909:Instances!E909)-MIN(Instances!E909:Instances!E909))</f>
        <v>0</v>
      </c>
      <c r="F909" s="1" cm="1">
        <f t="array" ref="F909">_xlfn.SWITCH($A$2,"average", AVERAGE(Instances!F909:Instances!F909),"median", MEDIAN(Instances!F909:Instances!F909),"min", MIN(Instances!F909:Instances!F909),"max", MAX(Instances!F909:Instances!F909),"diff", MAX(Instances!F909:Instances!F909)-MIN(Instances!F909:Instances!F909))</f>
        <v>0</v>
      </c>
      <c r="G909" s="1" cm="1">
        <f t="array" ref="G909">_xlfn.SWITCH($A$2,"average", AVERAGE(Instances!G909:Instances!G909),"median", MEDIAN(Instances!G909:Instances!G909),"min", MIN(Instances!G909:Instances!G909),"max", MAX(Instances!G909:Instances!G909),"diff", MAX(Instances!G909:Instances!G909)-MIN(Instances!G909:Instances!G909))</f>
        <v>0</v>
      </c>
      <c r="H909" s="1" cm="1">
        <f t="array" ref="H909">_xlfn.SWITCH($A$2,"average", AVERAGE(Instances!H909:Instances!H909),"median", MEDIAN(Instances!H909:Instances!H909),"min", MIN(Instances!H909:Instances!H909),"max", MAX(Instances!H909:Instances!H909),"diff", MAX(Instances!H909:Instances!H909)-MIN(Instances!H909:Instances!H909))</f>
        <v>0</v>
      </c>
      <c r="I909" s="1" cm="1">
        <f t="array" ref="I909">_xlfn.SWITCH($A$2,"average", AVERAGE(Instances!I909:Instances!I909),"median", MEDIAN(Instances!I909:Instances!I909),"min", MIN(Instances!I909:Instances!I909),"max", MAX(Instances!I909:Instances!I909),"diff", MAX(Instances!I909:Instances!I909)-MIN(Instances!I909:Instances!I909))</f>
        <v>0</v>
      </c>
      <c r="J909" s="1" cm="1">
        <f t="array" ref="J909">_xlfn.SWITCH($A$2,"average", AVERAGE(Instances!J909:Instances!J909),"median", MEDIAN(Instances!J909:Instances!J909),"min", MIN(Instances!J909:Instances!J909),"max", MAX(Instances!J909:Instances!J909),"diff", MAX(Instances!J909:Instances!J909)-MIN(Instances!J909:Instances!J909))</f>
        <v>0</v>
      </c>
      <c r="K909" s="1" cm="1">
        <f t="array" ref="K909">_xlfn.SWITCH($A$2,"average", AVERAGE(Instances!K909:Instances!K909),"median", MEDIAN(Instances!K909:Instances!K909),"min", MIN(Instances!K909:Instances!K909),"max", MAX(Instances!K909:Instances!K909),"diff", MAX(Instances!K909:Instances!K909)-MIN(Instances!K909:Instances!K909))</f>
        <v>0</v>
      </c>
      <c r="L909" s="1"/>
      <c r="M909" s="1" cm="1">
        <f t="array" ref="M909">_xlfn.SWITCH($A$2,"average", AVERAGE(Instances!M909:Instances!M909),"median", MEDIAN(Instances!M909:Instances!M909),"min", MIN(Instances!M909:Instances!M909),"max", MAX(Instances!M909:Instances!M909),"diff", MAX(Instances!M909:Instances!M909)-MIN(Instances!M909:Instances!M909))</f>
        <v>0</v>
      </c>
      <c r="N909" s="1" cm="1">
        <f t="array" ref="N909">_xlfn.SWITCH($A$2,"average", AVERAGE(Instances!N909:Instances!N909),"median", MEDIAN(Instances!N909:Instances!N909),"min", MIN(Instances!N909:Instances!N909),"max", MAX(Instances!N909:Instances!N909),"diff", MAX(Instances!N909:Instances!N909)-MIN(Instances!N909:Instances!N909))</f>
        <v>0</v>
      </c>
      <c r="O909" s="1"/>
      <c r="P909" s="1" cm="1">
        <f t="array" ref="P909">_xlfn.SWITCH($A$2,"average", AVERAGE(Instances!P909:Instances!P909),"median", MEDIAN(Instances!P909:Instances!P909),"min", MIN(Instances!P909:Instances!P909),"max", MAX(Instances!P909:Instances!P909),"diff", MAX(Instances!P909:Instances!P909)-MIN(Instances!P909:Instances!P909))</f>
        <v>0</v>
      </c>
      <c r="Q909" s="1" cm="1">
        <f t="array" ref="Q909">_xlfn.SWITCH($A$2,"average", AVERAGE(Instances!Q909:Instances!Q909),"median", MEDIAN(Instances!Q909:Instances!Q909),"min", MIN(Instances!Q909:Instances!Q909),"max", MAX(Instances!Q909:Instances!Q909),"diff", MAX(Instances!Q909:Instances!Q909)-MIN(Instances!Q909:Instances!Q909))</f>
        <v>0</v>
      </c>
      <c r="R909" s="1" cm="1">
        <f t="array" ref="R909">_xlfn.SWITCH($A$2,"average", AVERAGE(Instances!R909:Instances!R909),"median", MEDIAN(Instances!R909:Instances!R909),"min", MIN(Instances!R909:Instances!R909),"max", MAX(Instances!R909:Instances!R909),"diff", MAX(Instances!R909:Instances!R909)-MIN(Instances!R909:Instances!R909))</f>
        <v>0</v>
      </c>
      <c r="S909" s="1">
        <f>MIN($B909)</f>
        <v>0</v>
      </c>
      <c r="T909" s="1">
        <f>MIN($C909)</f>
        <v>0</v>
      </c>
      <c r="U909" s="1">
        <f>MIN($D909)</f>
        <v>0</v>
      </c>
      <c r="V909" s="1">
        <f>MIN($E909)</f>
        <v>0</v>
      </c>
      <c r="W909" s="1">
        <f>MIN($F909)</f>
        <v>0</v>
      </c>
      <c r="X909" s="1">
        <f>MIN($G909)</f>
        <v>0</v>
      </c>
      <c r="Y909" s="1">
        <f>MIN($H909)</f>
        <v>0</v>
      </c>
      <c r="Z909" s="1">
        <f>MIN($I909)</f>
        <v>0</v>
      </c>
      <c r="AA909" s="1">
        <f>MIN($J909)</f>
        <v>0</v>
      </c>
      <c r="AB909" s="1">
        <f>MIN($K909)</f>
        <v>0</v>
      </c>
      <c r="AC909" s="1">
        <f>MIN($M909)</f>
        <v>0</v>
      </c>
      <c r="AD909" s="1">
        <f>MIN($N909)</f>
        <v>0</v>
      </c>
      <c r="AE909" s="1">
        <f>MIN($P909)</f>
        <v>0</v>
      </c>
      <c r="AF909" s="1">
        <f>MIN($Q909)</f>
        <v>0</v>
      </c>
      <c r="AG909" s="1">
        <f>MIN($R909)</f>
        <v>0</v>
      </c>
      <c r="AH909" s="1">
        <f>MEDIAN($B909)</f>
        <v>0</v>
      </c>
      <c r="AI909" s="1">
        <f>MEDIAN($C909)</f>
        <v>0</v>
      </c>
      <c r="AJ909" s="1">
        <f>MEDIAN($D909)</f>
        <v>0</v>
      </c>
      <c r="AK909" s="1">
        <f>MEDIAN($E909)</f>
        <v>0</v>
      </c>
      <c r="AL909" s="1">
        <f>MEDIAN($F909)</f>
        <v>0</v>
      </c>
      <c r="AM909" s="1">
        <f>MEDIAN($G909)</f>
        <v>0</v>
      </c>
      <c r="AN909" s="1">
        <f>MEDIAN($H909)</f>
        <v>0</v>
      </c>
      <c r="AO909" s="1">
        <f>MEDIAN($I909)</f>
        <v>0</v>
      </c>
      <c r="AP909" s="1">
        <f>MEDIAN($J909)</f>
        <v>0</v>
      </c>
      <c r="AQ909" s="1">
        <f>MEDIAN($K909)</f>
        <v>0</v>
      </c>
      <c r="AR909" s="1">
        <f>MEDIAN($M909)</f>
        <v>0</v>
      </c>
      <c r="AS909" s="1">
        <f>MEDIAN($N909)</f>
        <v>0</v>
      </c>
      <c r="AT909" s="1">
        <f>MEDIAN($P909)</f>
        <v>0</v>
      </c>
      <c r="AU909" s="1">
        <f>MEDIAN($Q909)</f>
        <v>0</v>
      </c>
      <c r="AV909" s="1">
        <f>MEDIAN($R909)</f>
        <v>0</v>
      </c>
      <c r="AW909" s="1">
        <f>MAX($B909)</f>
        <v>0</v>
      </c>
      <c r="AX909" s="1">
        <f>MAX($C909)</f>
        <v>0</v>
      </c>
      <c r="AY909" s="1">
        <f>MAX($D909)</f>
        <v>0</v>
      </c>
      <c r="AZ909" s="1">
        <f>MAX($E909)</f>
        <v>0</v>
      </c>
      <c r="BA909" s="1">
        <f>MAX($F909)</f>
        <v>0</v>
      </c>
      <c r="BB909" s="1">
        <f>MAX($G909)</f>
        <v>0</v>
      </c>
      <c r="BC909" s="1">
        <f>MAX($H909)</f>
        <v>0</v>
      </c>
      <c r="BD909" s="1">
        <f>MAX($I909)</f>
        <v>0</v>
      </c>
      <c r="BE909" s="1">
        <f>MAX($J909)</f>
        <v>0</v>
      </c>
      <c r="BF909" s="1">
        <f>MAX($K909)</f>
        <v>0</v>
      </c>
      <c r="BG909" s="1">
        <f>MAX($M909)</f>
        <v>0</v>
      </c>
      <c r="BH909" s="1">
        <f>MAX($N909)</f>
        <v>0</v>
      </c>
      <c r="BI909" s="1">
        <f>MAX($P909)</f>
        <v>0</v>
      </c>
      <c r="BJ909" s="1">
        <f>MAX($Q909)</f>
        <v>0</v>
      </c>
      <c r="BK909" s="1">
        <f>MAX($R909)</f>
        <v>0</v>
      </c>
    </row>
    <row r="910" spans="1:63">
      <c r="A910" s="1" t="s">
        <v>424</v>
      </c>
      <c r="B910" s="1" cm="1">
        <f t="array" ref="B910">_xlfn.SWITCH($A$2,"average", AVERAGE(Instances!B910:Instances!B910),"median", MEDIAN(Instances!B910:Instances!B910),"min", MIN(Instances!B910:Instances!B910),"max", MAX(Instances!B910:Instances!B910),"diff", MAX(Instances!B910:Instances!B910)-MIN(Instances!B910:Instances!B910))</f>
        <v>0</v>
      </c>
      <c r="C910" s="1" cm="1">
        <f t="array" ref="C910">_xlfn.SWITCH($A$2,"average", AVERAGE(Instances!C910:Instances!C910),"median", MEDIAN(Instances!C910:Instances!C910),"min", MIN(Instances!C910:Instances!C910),"max", MAX(Instances!C910:Instances!C910),"diff", MAX(Instances!C910:Instances!C910)-MIN(Instances!C910:Instances!C910))</f>
        <v>0</v>
      </c>
      <c r="D910" s="1" cm="1">
        <f t="array" ref="D910">_xlfn.SWITCH($A$2,"average", AVERAGE(Instances!D910:Instances!D910),"median", MEDIAN(Instances!D910:Instances!D910),"min", MIN(Instances!D910:Instances!D910),"max", MAX(Instances!D910:Instances!D910),"diff", MAX(Instances!D910:Instances!D910)-MIN(Instances!D910:Instances!D910))</f>
        <v>0</v>
      </c>
      <c r="E910" s="1" cm="1">
        <f t="array" ref="E910">_xlfn.SWITCH($A$2,"average", AVERAGE(Instances!E910:Instances!E910),"median", MEDIAN(Instances!E910:Instances!E910),"min", MIN(Instances!E910:Instances!E910),"max", MAX(Instances!E910:Instances!E910),"diff", MAX(Instances!E910:Instances!E910)-MIN(Instances!E910:Instances!E910))</f>
        <v>0</v>
      </c>
      <c r="F910" s="1" cm="1">
        <f t="array" ref="F910">_xlfn.SWITCH($A$2,"average", AVERAGE(Instances!F910:Instances!F910),"median", MEDIAN(Instances!F910:Instances!F910),"min", MIN(Instances!F910:Instances!F910),"max", MAX(Instances!F910:Instances!F910),"diff", MAX(Instances!F910:Instances!F910)-MIN(Instances!F910:Instances!F910))</f>
        <v>0</v>
      </c>
      <c r="G910" s="1" cm="1">
        <f t="array" ref="G910">_xlfn.SWITCH($A$2,"average", AVERAGE(Instances!G910:Instances!G910),"median", MEDIAN(Instances!G910:Instances!G910),"min", MIN(Instances!G910:Instances!G910),"max", MAX(Instances!G910:Instances!G910),"diff", MAX(Instances!G910:Instances!G910)-MIN(Instances!G910:Instances!G910))</f>
        <v>0</v>
      </c>
      <c r="H910" s="1" cm="1">
        <f t="array" ref="H910">_xlfn.SWITCH($A$2,"average", AVERAGE(Instances!H910:Instances!H910),"median", MEDIAN(Instances!H910:Instances!H910),"min", MIN(Instances!H910:Instances!H910),"max", MAX(Instances!H910:Instances!H910),"diff", MAX(Instances!H910:Instances!H910)-MIN(Instances!H910:Instances!H910))</f>
        <v>0</v>
      </c>
      <c r="I910" s="1" cm="1">
        <f t="array" ref="I910">_xlfn.SWITCH($A$2,"average", AVERAGE(Instances!I910:Instances!I910),"median", MEDIAN(Instances!I910:Instances!I910),"min", MIN(Instances!I910:Instances!I910),"max", MAX(Instances!I910:Instances!I910),"diff", MAX(Instances!I910:Instances!I910)-MIN(Instances!I910:Instances!I910))</f>
        <v>0</v>
      </c>
      <c r="J910" s="1" cm="1">
        <f t="array" ref="J910">_xlfn.SWITCH($A$2,"average", AVERAGE(Instances!J910:Instances!J910),"median", MEDIAN(Instances!J910:Instances!J910),"min", MIN(Instances!J910:Instances!J910),"max", MAX(Instances!J910:Instances!J910),"diff", MAX(Instances!J910:Instances!J910)-MIN(Instances!J910:Instances!J910))</f>
        <v>0</v>
      </c>
      <c r="K910" s="1" cm="1">
        <f t="array" ref="K910">_xlfn.SWITCH($A$2,"average", AVERAGE(Instances!K910:Instances!K910),"median", MEDIAN(Instances!K910:Instances!K910),"min", MIN(Instances!K910:Instances!K910),"max", MAX(Instances!K910:Instances!K910),"diff", MAX(Instances!K910:Instances!K910)-MIN(Instances!K910:Instances!K910))</f>
        <v>0</v>
      </c>
      <c r="L910" s="1"/>
      <c r="M910" s="1" cm="1">
        <f t="array" ref="M910">_xlfn.SWITCH($A$2,"average", AVERAGE(Instances!M910:Instances!M910),"median", MEDIAN(Instances!M910:Instances!M910),"min", MIN(Instances!M910:Instances!M910),"max", MAX(Instances!M910:Instances!M910),"diff", MAX(Instances!M910:Instances!M910)-MIN(Instances!M910:Instances!M910))</f>
        <v>0</v>
      </c>
      <c r="N910" s="1" cm="1">
        <f t="array" ref="N910">_xlfn.SWITCH($A$2,"average", AVERAGE(Instances!N910:Instances!N910),"median", MEDIAN(Instances!N910:Instances!N910),"min", MIN(Instances!N910:Instances!N910),"max", MAX(Instances!N910:Instances!N910),"diff", MAX(Instances!N910:Instances!N910)-MIN(Instances!N910:Instances!N910))</f>
        <v>0</v>
      </c>
      <c r="O910" s="1"/>
      <c r="P910" s="1" cm="1">
        <f t="array" ref="P910">_xlfn.SWITCH($A$2,"average", AVERAGE(Instances!P910:Instances!P910),"median", MEDIAN(Instances!P910:Instances!P910),"min", MIN(Instances!P910:Instances!P910),"max", MAX(Instances!P910:Instances!P910),"diff", MAX(Instances!P910:Instances!P910)-MIN(Instances!P910:Instances!P910))</f>
        <v>0</v>
      </c>
      <c r="Q910" s="1" cm="1">
        <f t="array" ref="Q910">_xlfn.SWITCH($A$2,"average", AVERAGE(Instances!Q910:Instances!Q910),"median", MEDIAN(Instances!Q910:Instances!Q910),"min", MIN(Instances!Q910:Instances!Q910),"max", MAX(Instances!Q910:Instances!Q910),"diff", MAX(Instances!Q910:Instances!Q910)-MIN(Instances!Q910:Instances!Q910))</f>
        <v>0</v>
      </c>
      <c r="R910" s="1" cm="1">
        <f t="array" ref="R910">_xlfn.SWITCH($A$2,"average", AVERAGE(Instances!R910:Instances!R910),"median", MEDIAN(Instances!R910:Instances!R910),"min", MIN(Instances!R910:Instances!R910),"max", MAX(Instances!R910:Instances!R910),"diff", MAX(Instances!R910:Instances!R910)-MIN(Instances!R910:Instances!R910))</f>
        <v>0</v>
      </c>
      <c r="S910" s="1">
        <f>MIN($B910)</f>
        <v>0</v>
      </c>
      <c r="T910" s="1">
        <f>MIN($C910)</f>
        <v>0</v>
      </c>
      <c r="U910" s="1">
        <f>MIN($D910)</f>
        <v>0</v>
      </c>
      <c r="V910" s="1">
        <f>MIN($E910)</f>
        <v>0</v>
      </c>
      <c r="W910" s="1">
        <f>MIN($F910)</f>
        <v>0</v>
      </c>
      <c r="X910" s="1">
        <f>MIN($G910)</f>
        <v>0</v>
      </c>
      <c r="Y910" s="1">
        <f>MIN($H910)</f>
        <v>0</v>
      </c>
      <c r="Z910" s="1">
        <f>MIN($I910)</f>
        <v>0</v>
      </c>
      <c r="AA910" s="1">
        <f>MIN($J910)</f>
        <v>0</v>
      </c>
      <c r="AB910" s="1">
        <f>MIN($K910)</f>
        <v>0</v>
      </c>
      <c r="AC910" s="1">
        <f>MIN($M910)</f>
        <v>0</v>
      </c>
      <c r="AD910" s="1">
        <f>MIN($N910)</f>
        <v>0</v>
      </c>
      <c r="AE910" s="1">
        <f>MIN($P910)</f>
        <v>0</v>
      </c>
      <c r="AF910" s="1">
        <f>MIN($Q910)</f>
        <v>0</v>
      </c>
      <c r="AG910" s="1">
        <f>MIN($R910)</f>
        <v>0</v>
      </c>
      <c r="AH910" s="1">
        <f>MEDIAN($B910)</f>
        <v>0</v>
      </c>
      <c r="AI910" s="1">
        <f>MEDIAN($C910)</f>
        <v>0</v>
      </c>
      <c r="AJ910" s="1">
        <f>MEDIAN($D910)</f>
        <v>0</v>
      </c>
      <c r="AK910" s="1">
        <f>MEDIAN($E910)</f>
        <v>0</v>
      </c>
      <c r="AL910" s="1">
        <f>MEDIAN($F910)</f>
        <v>0</v>
      </c>
      <c r="AM910" s="1">
        <f>MEDIAN($G910)</f>
        <v>0</v>
      </c>
      <c r="AN910" s="1">
        <f>MEDIAN($H910)</f>
        <v>0</v>
      </c>
      <c r="AO910" s="1">
        <f>MEDIAN($I910)</f>
        <v>0</v>
      </c>
      <c r="AP910" s="1">
        <f>MEDIAN($J910)</f>
        <v>0</v>
      </c>
      <c r="AQ910" s="1">
        <f>MEDIAN($K910)</f>
        <v>0</v>
      </c>
      <c r="AR910" s="1">
        <f>MEDIAN($M910)</f>
        <v>0</v>
      </c>
      <c r="AS910" s="1">
        <f>MEDIAN($N910)</f>
        <v>0</v>
      </c>
      <c r="AT910" s="1">
        <f>MEDIAN($P910)</f>
        <v>0</v>
      </c>
      <c r="AU910" s="1">
        <f>MEDIAN($Q910)</f>
        <v>0</v>
      </c>
      <c r="AV910" s="1">
        <f>MEDIAN($R910)</f>
        <v>0</v>
      </c>
      <c r="AW910" s="1">
        <f>MAX($B910)</f>
        <v>0</v>
      </c>
      <c r="AX910" s="1">
        <f>MAX($C910)</f>
        <v>0</v>
      </c>
      <c r="AY910" s="1">
        <f>MAX($D910)</f>
        <v>0</v>
      </c>
      <c r="AZ910" s="1">
        <f>MAX($E910)</f>
        <v>0</v>
      </c>
      <c r="BA910" s="1">
        <f>MAX($F910)</f>
        <v>0</v>
      </c>
      <c r="BB910" s="1">
        <f>MAX($G910)</f>
        <v>0</v>
      </c>
      <c r="BC910" s="1">
        <f>MAX($H910)</f>
        <v>0</v>
      </c>
      <c r="BD910" s="1">
        <f>MAX($I910)</f>
        <v>0</v>
      </c>
      <c r="BE910" s="1">
        <f>MAX($J910)</f>
        <v>0</v>
      </c>
      <c r="BF910" s="1">
        <f>MAX($K910)</f>
        <v>0</v>
      </c>
      <c r="BG910" s="1">
        <f>MAX($M910)</f>
        <v>0</v>
      </c>
      <c r="BH910" s="1">
        <f>MAX($N910)</f>
        <v>0</v>
      </c>
      <c r="BI910" s="1">
        <f>MAX($P910)</f>
        <v>0</v>
      </c>
      <c r="BJ910" s="1">
        <f>MAX($Q910)</f>
        <v>0</v>
      </c>
      <c r="BK910" s="1">
        <f>MAX($R910)</f>
        <v>0</v>
      </c>
    </row>
    <row r="911" spans="1:63">
      <c r="A911" s="1" t="s">
        <v>425</v>
      </c>
      <c r="B911" s="1" cm="1">
        <f t="array" ref="B911">_xlfn.SWITCH($A$2,"average", AVERAGE(Instances!B911:Instances!B911),"median", MEDIAN(Instances!B911:Instances!B911),"min", MIN(Instances!B911:Instances!B911),"max", MAX(Instances!B911:Instances!B911),"diff", MAX(Instances!B911:Instances!B911)-MIN(Instances!B911:Instances!B911))</f>
        <v>0</v>
      </c>
      <c r="C911" s="1" cm="1">
        <f t="array" ref="C911">_xlfn.SWITCH($A$2,"average", AVERAGE(Instances!C911:Instances!C911),"median", MEDIAN(Instances!C911:Instances!C911),"min", MIN(Instances!C911:Instances!C911),"max", MAX(Instances!C911:Instances!C911),"diff", MAX(Instances!C911:Instances!C911)-MIN(Instances!C911:Instances!C911))</f>
        <v>0</v>
      </c>
      <c r="D911" s="1" cm="1">
        <f t="array" ref="D911">_xlfn.SWITCH($A$2,"average", AVERAGE(Instances!D911:Instances!D911),"median", MEDIAN(Instances!D911:Instances!D911),"min", MIN(Instances!D911:Instances!D911),"max", MAX(Instances!D911:Instances!D911),"diff", MAX(Instances!D911:Instances!D911)-MIN(Instances!D911:Instances!D911))</f>
        <v>0</v>
      </c>
      <c r="E911" s="1" cm="1">
        <f t="array" ref="E911">_xlfn.SWITCH($A$2,"average", AVERAGE(Instances!E911:Instances!E911),"median", MEDIAN(Instances!E911:Instances!E911),"min", MIN(Instances!E911:Instances!E911),"max", MAX(Instances!E911:Instances!E911),"diff", MAX(Instances!E911:Instances!E911)-MIN(Instances!E911:Instances!E911))</f>
        <v>0</v>
      </c>
      <c r="F911" s="1" cm="1">
        <f t="array" ref="F911">_xlfn.SWITCH($A$2,"average", AVERAGE(Instances!F911:Instances!F911),"median", MEDIAN(Instances!F911:Instances!F911),"min", MIN(Instances!F911:Instances!F911),"max", MAX(Instances!F911:Instances!F911),"diff", MAX(Instances!F911:Instances!F911)-MIN(Instances!F911:Instances!F911))</f>
        <v>0</v>
      </c>
      <c r="G911" s="1" cm="1">
        <f t="array" ref="G911">_xlfn.SWITCH($A$2,"average", AVERAGE(Instances!G911:Instances!G911),"median", MEDIAN(Instances!G911:Instances!G911),"min", MIN(Instances!G911:Instances!G911),"max", MAX(Instances!G911:Instances!G911),"diff", MAX(Instances!G911:Instances!G911)-MIN(Instances!G911:Instances!G911))</f>
        <v>0</v>
      </c>
      <c r="H911" s="1" cm="1">
        <f t="array" ref="H911">_xlfn.SWITCH($A$2,"average", AVERAGE(Instances!H911:Instances!H911),"median", MEDIAN(Instances!H911:Instances!H911),"min", MIN(Instances!H911:Instances!H911),"max", MAX(Instances!H911:Instances!H911),"diff", MAX(Instances!H911:Instances!H911)-MIN(Instances!H911:Instances!H911))</f>
        <v>0</v>
      </c>
      <c r="I911" s="1" cm="1">
        <f t="array" ref="I911">_xlfn.SWITCH($A$2,"average", AVERAGE(Instances!I911:Instances!I911),"median", MEDIAN(Instances!I911:Instances!I911),"min", MIN(Instances!I911:Instances!I911),"max", MAX(Instances!I911:Instances!I911),"diff", MAX(Instances!I911:Instances!I911)-MIN(Instances!I911:Instances!I911))</f>
        <v>0</v>
      </c>
      <c r="J911" s="1" cm="1">
        <f t="array" ref="J911">_xlfn.SWITCH($A$2,"average", AVERAGE(Instances!J911:Instances!J911),"median", MEDIAN(Instances!J911:Instances!J911),"min", MIN(Instances!J911:Instances!J911),"max", MAX(Instances!J911:Instances!J911),"diff", MAX(Instances!J911:Instances!J911)-MIN(Instances!J911:Instances!J911))</f>
        <v>0</v>
      </c>
      <c r="K911" s="1" cm="1">
        <f t="array" ref="K911">_xlfn.SWITCH($A$2,"average", AVERAGE(Instances!K911:Instances!K911),"median", MEDIAN(Instances!K911:Instances!K911),"min", MIN(Instances!K911:Instances!K911),"max", MAX(Instances!K911:Instances!K911),"diff", MAX(Instances!K911:Instances!K911)-MIN(Instances!K911:Instances!K911))</f>
        <v>0</v>
      </c>
      <c r="L911" s="1"/>
      <c r="M911" s="1" cm="1">
        <f t="array" ref="M911">_xlfn.SWITCH($A$2,"average", AVERAGE(Instances!M911:Instances!M911),"median", MEDIAN(Instances!M911:Instances!M911),"min", MIN(Instances!M911:Instances!M911),"max", MAX(Instances!M911:Instances!M911),"diff", MAX(Instances!M911:Instances!M911)-MIN(Instances!M911:Instances!M911))</f>
        <v>0</v>
      </c>
      <c r="N911" s="1" cm="1">
        <f t="array" ref="N911">_xlfn.SWITCH($A$2,"average", AVERAGE(Instances!N911:Instances!N911),"median", MEDIAN(Instances!N911:Instances!N911),"min", MIN(Instances!N911:Instances!N911),"max", MAX(Instances!N911:Instances!N911),"diff", MAX(Instances!N911:Instances!N911)-MIN(Instances!N911:Instances!N911))</f>
        <v>0</v>
      </c>
      <c r="O911" s="1"/>
      <c r="P911" s="1" cm="1">
        <f t="array" ref="P911">_xlfn.SWITCH($A$2,"average", AVERAGE(Instances!P911:Instances!P911),"median", MEDIAN(Instances!P911:Instances!P911),"min", MIN(Instances!P911:Instances!P911),"max", MAX(Instances!P911:Instances!P911),"diff", MAX(Instances!P911:Instances!P911)-MIN(Instances!P911:Instances!P911))</f>
        <v>0</v>
      </c>
      <c r="Q911" s="1" cm="1">
        <f t="array" ref="Q911">_xlfn.SWITCH($A$2,"average", AVERAGE(Instances!Q911:Instances!Q911),"median", MEDIAN(Instances!Q911:Instances!Q911),"min", MIN(Instances!Q911:Instances!Q911),"max", MAX(Instances!Q911:Instances!Q911),"diff", MAX(Instances!Q911:Instances!Q911)-MIN(Instances!Q911:Instances!Q911))</f>
        <v>0</v>
      </c>
      <c r="R911" s="1" cm="1">
        <f t="array" ref="R911">_xlfn.SWITCH($A$2,"average", AVERAGE(Instances!R911:Instances!R911),"median", MEDIAN(Instances!R911:Instances!R911),"min", MIN(Instances!R911:Instances!R911),"max", MAX(Instances!R911:Instances!R911),"diff", MAX(Instances!R911:Instances!R911)-MIN(Instances!R911:Instances!R911))</f>
        <v>0</v>
      </c>
      <c r="S911" s="1">
        <f>MIN($B911)</f>
        <v>0</v>
      </c>
      <c r="T911" s="1">
        <f>MIN($C911)</f>
        <v>0</v>
      </c>
      <c r="U911" s="1">
        <f>MIN($D911)</f>
        <v>0</v>
      </c>
      <c r="V911" s="1">
        <f>MIN($E911)</f>
        <v>0</v>
      </c>
      <c r="W911" s="1">
        <f>MIN($F911)</f>
        <v>0</v>
      </c>
      <c r="X911" s="1">
        <f>MIN($G911)</f>
        <v>0</v>
      </c>
      <c r="Y911" s="1">
        <f>MIN($H911)</f>
        <v>0</v>
      </c>
      <c r="Z911" s="1">
        <f>MIN($I911)</f>
        <v>0</v>
      </c>
      <c r="AA911" s="1">
        <f>MIN($J911)</f>
        <v>0</v>
      </c>
      <c r="AB911" s="1">
        <f>MIN($K911)</f>
        <v>0</v>
      </c>
      <c r="AC911" s="1">
        <f>MIN($M911)</f>
        <v>0</v>
      </c>
      <c r="AD911" s="1">
        <f>MIN($N911)</f>
        <v>0</v>
      </c>
      <c r="AE911" s="1">
        <f>MIN($P911)</f>
        <v>0</v>
      </c>
      <c r="AF911" s="1">
        <f>MIN($Q911)</f>
        <v>0</v>
      </c>
      <c r="AG911" s="1">
        <f>MIN($R911)</f>
        <v>0</v>
      </c>
      <c r="AH911" s="1">
        <f>MEDIAN($B911)</f>
        <v>0</v>
      </c>
      <c r="AI911" s="1">
        <f>MEDIAN($C911)</f>
        <v>0</v>
      </c>
      <c r="AJ911" s="1">
        <f>MEDIAN($D911)</f>
        <v>0</v>
      </c>
      <c r="AK911" s="1">
        <f>MEDIAN($E911)</f>
        <v>0</v>
      </c>
      <c r="AL911" s="1">
        <f>MEDIAN($F911)</f>
        <v>0</v>
      </c>
      <c r="AM911" s="1">
        <f>MEDIAN($G911)</f>
        <v>0</v>
      </c>
      <c r="AN911" s="1">
        <f>MEDIAN($H911)</f>
        <v>0</v>
      </c>
      <c r="AO911" s="1">
        <f>MEDIAN($I911)</f>
        <v>0</v>
      </c>
      <c r="AP911" s="1">
        <f>MEDIAN($J911)</f>
        <v>0</v>
      </c>
      <c r="AQ911" s="1">
        <f>MEDIAN($K911)</f>
        <v>0</v>
      </c>
      <c r="AR911" s="1">
        <f>MEDIAN($M911)</f>
        <v>0</v>
      </c>
      <c r="AS911" s="1">
        <f>MEDIAN($N911)</f>
        <v>0</v>
      </c>
      <c r="AT911" s="1">
        <f>MEDIAN($P911)</f>
        <v>0</v>
      </c>
      <c r="AU911" s="1">
        <f>MEDIAN($Q911)</f>
        <v>0</v>
      </c>
      <c r="AV911" s="1">
        <f>MEDIAN($R911)</f>
        <v>0</v>
      </c>
      <c r="AW911" s="1">
        <f>MAX($B911)</f>
        <v>0</v>
      </c>
      <c r="AX911" s="1">
        <f>MAX($C911)</f>
        <v>0</v>
      </c>
      <c r="AY911" s="1">
        <f>MAX($D911)</f>
        <v>0</v>
      </c>
      <c r="AZ911" s="1">
        <f>MAX($E911)</f>
        <v>0</v>
      </c>
      <c r="BA911" s="1">
        <f>MAX($F911)</f>
        <v>0</v>
      </c>
      <c r="BB911" s="1">
        <f>MAX($G911)</f>
        <v>0</v>
      </c>
      <c r="BC911" s="1">
        <f>MAX($H911)</f>
        <v>0</v>
      </c>
      <c r="BD911" s="1">
        <f>MAX($I911)</f>
        <v>0</v>
      </c>
      <c r="BE911" s="1">
        <f>MAX($J911)</f>
        <v>0</v>
      </c>
      <c r="BF911" s="1">
        <f>MAX($K911)</f>
        <v>0</v>
      </c>
      <c r="BG911" s="1">
        <f>MAX($M911)</f>
        <v>0</v>
      </c>
      <c r="BH911" s="1">
        <f>MAX($N911)</f>
        <v>0</v>
      </c>
      <c r="BI911" s="1">
        <f>MAX($P911)</f>
        <v>0</v>
      </c>
      <c r="BJ911" s="1">
        <f>MAX($Q911)</f>
        <v>0</v>
      </c>
      <c r="BK911" s="1">
        <f>MAX($R911)</f>
        <v>0</v>
      </c>
    </row>
    <row r="912" spans="1:63">
      <c r="A912" s="1" t="s">
        <v>426</v>
      </c>
      <c r="B912" s="1" cm="1">
        <f t="array" ref="B912">_xlfn.SWITCH($A$2,"average", AVERAGE(Instances!B912:Instances!B912),"median", MEDIAN(Instances!B912:Instances!B912),"min", MIN(Instances!B912:Instances!B912),"max", MAX(Instances!B912:Instances!B912),"diff", MAX(Instances!B912:Instances!B912)-MIN(Instances!B912:Instances!B912))</f>
        <v>0</v>
      </c>
      <c r="C912" s="1" cm="1">
        <f t="array" ref="C912">_xlfn.SWITCH($A$2,"average", AVERAGE(Instances!C912:Instances!C912),"median", MEDIAN(Instances!C912:Instances!C912),"min", MIN(Instances!C912:Instances!C912),"max", MAX(Instances!C912:Instances!C912),"diff", MAX(Instances!C912:Instances!C912)-MIN(Instances!C912:Instances!C912))</f>
        <v>0</v>
      </c>
      <c r="D912" s="1" cm="1">
        <f t="array" ref="D912">_xlfn.SWITCH($A$2,"average", AVERAGE(Instances!D912:Instances!D912),"median", MEDIAN(Instances!D912:Instances!D912),"min", MIN(Instances!D912:Instances!D912),"max", MAX(Instances!D912:Instances!D912),"diff", MAX(Instances!D912:Instances!D912)-MIN(Instances!D912:Instances!D912))</f>
        <v>0</v>
      </c>
      <c r="E912" s="1" cm="1">
        <f t="array" ref="E912">_xlfn.SWITCH($A$2,"average", AVERAGE(Instances!E912:Instances!E912),"median", MEDIAN(Instances!E912:Instances!E912),"min", MIN(Instances!E912:Instances!E912),"max", MAX(Instances!E912:Instances!E912),"diff", MAX(Instances!E912:Instances!E912)-MIN(Instances!E912:Instances!E912))</f>
        <v>0</v>
      </c>
      <c r="F912" s="1" cm="1">
        <f t="array" ref="F912">_xlfn.SWITCH($A$2,"average", AVERAGE(Instances!F912:Instances!F912),"median", MEDIAN(Instances!F912:Instances!F912),"min", MIN(Instances!F912:Instances!F912),"max", MAX(Instances!F912:Instances!F912),"diff", MAX(Instances!F912:Instances!F912)-MIN(Instances!F912:Instances!F912))</f>
        <v>0</v>
      </c>
      <c r="G912" s="1" cm="1">
        <f t="array" ref="G912">_xlfn.SWITCH($A$2,"average", AVERAGE(Instances!G912:Instances!G912),"median", MEDIAN(Instances!G912:Instances!G912),"min", MIN(Instances!G912:Instances!G912),"max", MAX(Instances!G912:Instances!G912),"diff", MAX(Instances!G912:Instances!G912)-MIN(Instances!G912:Instances!G912))</f>
        <v>0</v>
      </c>
      <c r="H912" s="1" cm="1">
        <f t="array" ref="H912">_xlfn.SWITCH($A$2,"average", AVERAGE(Instances!H912:Instances!H912),"median", MEDIAN(Instances!H912:Instances!H912),"min", MIN(Instances!H912:Instances!H912),"max", MAX(Instances!H912:Instances!H912),"diff", MAX(Instances!H912:Instances!H912)-MIN(Instances!H912:Instances!H912))</f>
        <v>0</v>
      </c>
      <c r="I912" s="1" cm="1">
        <f t="array" ref="I912">_xlfn.SWITCH($A$2,"average", AVERAGE(Instances!I912:Instances!I912),"median", MEDIAN(Instances!I912:Instances!I912),"min", MIN(Instances!I912:Instances!I912),"max", MAX(Instances!I912:Instances!I912),"diff", MAX(Instances!I912:Instances!I912)-MIN(Instances!I912:Instances!I912))</f>
        <v>0</v>
      </c>
      <c r="J912" s="1" cm="1">
        <f t="array" ref="J912">_xlfn.SWITCH($A$2,"average", AVERAGE(Instances!J912:Instances!J912),"median", MEDIAN(Instances!J912:Instances!J912),"min", MIN(Instances!J912:Instances!J912),"max", MAX(Instances!J912:Instances!J912),"diff", MAX(Instances!J912:Instances!J912)-MIN(Instances!J912:Instances!J912))</f>
        <v>0</v>
      </c>
      <c r="K912" s="1" cm="1">
        <f t="array" ref="K912">_xlfn.SWITCH($A$2,"average", AVERAGE(Instances!K912:Instances!K912),"median", MEDIAN(Instances!K912:Instances!K912),"min", MIN(Instances!K912:Instances!K912),"max", MAX(Instances!K912:Instances!K912),"diff", MAX(Instances!K912:Instances!K912)-MIN(Instances!K912:Instances!K912))</f>
        <v>0</v>
      </c>
      <c r="L912" s="1"/>
      <c r="M912" s="1" cm="1">
        <f t="array" ref="M912">_xlfn.SWITCH($A$2,"average", AVERAGE(Instances!M912:Instances!M912),"median", MEDIAN(Instances!M912:Instances!M912),"min", MIN(Instances!M912:Instances!M912),"max", MAX(Instances!M912:Instances!M912),"diff", MAX(Instances!M912:Instances!M912)-MIN(Instances!M912:Instances!M912))</f>
        <v>0</v>
      </c>
      <c r="N912" s="1" cm="1">
        <f t="array" ref="N912">_xlfn.SWITCH($A$2,"average", AVERAGE(Instances!N912:Instances!N912),"median", MEDIAN(Instances!N912:Instances!N912),"min", MIN(Instances!N912:Instances!N912),"max", MAX(Instances!N912:Instances!N912),"diff", MAX(Instances!N912:Instances!N912)-MIN(Instances!N912:Instances!N912))</f>
        <v>0</v>
      </c>
      <c r="O912" s="1"/>
      <c r="P912" s="1" cm="1">
        <f t="array" ref="P912">_xlfn.SWITCH($A$2,"average", AVERAGE(Instances!P912:Instances!P912),"median", MEDIAN(Instances!P912:Instances!P912),"min", MIN(Instances!P912:Instances!P912),"max", MAX(Instances!P912:Instances!P912),"diff", MAX(Instances!P912:Instances!P912)-MIN(Instances!P912:Instances!P912))</f>
        <v>0</v>
      </c>
      <c r="Q912" s="1" cm="1">
        <f t="array" ref="Q912">_xlfn.SWITCH($A$2,"average", AVERAGE(Instances!Q912:Instances!Q912),"median", MEDIAN(Instances!Q912:Instances!Q912),"min", MIN(Instances!Q912:Instances!Q912),"max", MAX(Instances!Q912:Instances!Q912),"diff", MAX(Instances!Q912:Instances!Q912)-MIN(Instances!Q912:Instances!Q912))</f>
        <v>0</v>
      </c>
      <c r="R912" s="1" cm="1">
        <f t="array" ref="R912">_xlfn.SWITCH($A$2,"average", AVERAGE(Instances!R912:Instances!R912),"median", MEDIAN(Instances!R912:Instances!R912),"min", MIN(Instances!R912:Instances!R912),"max", MAX(Instances!R912:Instances!R912),"diff", MAX(Instances!R912:Instances!R912)-MIN(Instances!R912:Instances!R912))</f>
        <v>0</v>
      </c>
      <c r="S912" s="1">
        <f>MIN($B912)</f>
        <v>0</v>
      </c>
      <c r="T912" s="1">
        <f>MIN($C912)</f>
        <v>0</v>
      </c>
      <c r="U912" s="1">
        <f>MIN($D912)</f>
        <v>0</v>
      </c>
      <c r="V912" s="1">
        <f>MIN($E912)</f>
        <v>0</v>
      </c>
      <c r="W912" s="1">
        <f>MIN($F912)</f>
        <v>0</v>
      </c>
      <c r="X912" s="1">
        <f>MIN($G912)</f>
        <v>0</v>
      </c>
      <c r="Y912" s="1">
        <f>MIN($H912)</f>
        <v>0</v>
      </c>
      <c r="Z912" s="1">
        <f>MIN($I912)</f>
        <v>0</v>
      </c>
      <c r="AA912" s="1">
        <f>MIN($J912)</f>
        <v>0</v>
      </c>
      <c r="AB912" s="1">
        <f>MIN($K912)</f>
        <v>0</v>
      </c>
      <c r="AC912" s="1">
        <f>MIN($M912)</f>
        <v>0</v>
      </c>
      <c r="AD912" s="1">
        <f>MIN($N912)</f>
        <v>0</v>
      </c>
      <c r="AE912" s="1">
        <f>MIN($P912)</f>
        <v>0</v>
      </c>
      <c r="AF912" s="1">
        <f>MIN($Q912)</f>
        <v>0</v>
      </c>
      <c r="AG912" s="1">
        <f>MIN($R912)</f>
        <v>0</v>
      </c>
      <c r="AH912" s="1">
        <f>MEDIAN($B912)</f>
        <v>0</v>
      </c>
      <c r="AI912" s="1">
        <f>MEDIAN($C912)</f>
        <v>0</v>
      </c>
      <c r="AJ912" s="1">
        <f>MEDIAN($D912)</f>
        <v>0</v>
      </c>
      <c r="AK912" s="1">
        <f>MEDIAN($E912)</f>
        <v>0</v>
      </c>
      <c r="AL912" s="1">
        <f>MEDIAN($F912)</f>
        <v>0</v>
      </c>
      <c r="AM912" s="1">
        <f>MEDIAN($G912)</f>
        <v>0</v>
      </c>
      <c r="AN912" s="1">
        <f>MEDIAN($H912)</f>
        <v>0</v>
      </c>
      <c r="AO912" s="1">
        <f>MEDIAN($I912)</f>
        <v>0</v>
      </c>
      <c r="AP912" s="1">
        <f>MEDIAN($J912)</f>
        <v>0</v>
      </c>
      <c r="AQ912" s="1">
        <f>MEDIAN($K912)</f>
        <v>0</v>
      </c>
      <c r="AR912" s="1">
        <f>MEDIAN($M912)</f>
        <v>0</v>
      </c>
      <c r="AS912" s="1">
        <f>MEDIAN($N912)</f>
        <v>0</v>
      </c>
      <c r="AT912" s="1">
        <f>MEDIAN($P912)</f>
        <v>0</v>
      </c>
      <c r="AU912" s="1">
        <f>MEDIAN($Q912)</f>
        <v>0</v>
      </c>
      <c r="AV912" s="1">
        <f>MEDIAN($R912)</f>
        <v>0</v>
      </c>
      <c r="AW912" s="1">
        <f>MAX($B912)</f>
        <v>0</v>
      </c>
      <c r="AX912" s="1">
        <f>MAX($C912)</f>
        <v>0</v>
      </c>
      <c r="AY912" s="1">
        <f>MAX($D912)</f>
        <v>0</v>
      </c>
      <c r="AZ912" s="1">
        <f>MAX($E912)</f>
        <v>0</v>
      </c>
      <c r="BA912" s="1">
        <f>MAX($F912)</f>
        <v>0</v>
      </c>
      <c r="BB912" s="1">
        <f>MAX($G912)</f>
        <v>0</v>
      </c>
      <c r="BC912" s="1">
        <f>MAX($H912)</f>
        <v>0</v>
      </c>
      <c r="BD912" s="1">
        <f>MAX($I912)</f>
        <v>0</v>
      </c>
      <c r="BE912" s="1">
        <f>MAX($J912)</f>
        <v>0</v>
      </c>
      <c r="BF912" s="1">
        <f>MAX($K912)</f>
        <v>0</v>
      </c>
      <c r="BG912" s="1">
        <f>MAX($M912)</f>
        <v>0</v>
      </c>
      <c r="BH912" s="1">
        <f>MAX($N912)</f>
        <v>0</v>
      </c>
      <c r="BI912" s="1">
        <f>MAX($P912)</f>
        <v>0</v>
      </c>
      <c r="BJ912" s="1">
        <f>MAX($Q912)</f>
        <v>0</v>
      </c>
      <c r="BK912" s="1">
        <f>MAX($R912)</f>
        <v>0</v>
      </c>
    </row>
    <row r="913" spans="1:63">
      <c r="A913" s="1" t="s">
        <v>427</v>
      </c>
      <c r="B913" s="1" cm="1">
        <f t="array" ref="B913">_xlfn.SWITCH($A$2,"average", AVERAGE(Instances!B913:Instances!B913),"median", MEDIAN(Instances!B913:Instances!B913),"min", MIN(Instances!B913:Instances!B913),"max", MAX(Instances!B913:Instances!B913),"diff", MAX(Instances!B913:Instances!B913)-MIN(Instances!B913:Instances!B913))</f>
        <v>0</v>
      </c>
      <c r="C913" s="1" cm="1">
        <f t="array" ref="C913">_xlfn.SWITCH($A$2,"average", AVERAGE(Instances!C913:Instances!C913),"median", MEDIAN(Instances!C913:Instances!C913),"min", MIN(Instances!C913:Instances!C913),"max", MAX(Instances!C913:Instances!C913),"diff", MAX(Instances!C913:Instances!C913)-MIN(Instances!C913:Instances!C913))</f>
        <v>0</v>
      </c>
      <c r="D913" s="1" cm="1">
        <f t="array" ref="D913">_xlfn.SWITCH($A$2,"average", AVERAGE(Instances!D913:Instances!D913),"median", MEDIAN(Instances!D913:Instances!D913),"min", MIN(Instances!D913:Instances!D913),"max", MAX(Instances!D913:Instances!D913),"diff", MAX(Instances!D913:Instances!D913)-MIN(Instances!D913:Instances!D913))</f>
        <v>0</v>
      </c>
      <c r="E913" s="1" cm="1">
        <f t="array" ref="E913">_xlfn.SWITCH($A$2,"average", AVERAGE(Instances!E913:Instances!E913),"median", MEDIAN(Instances!E913:Instances!E913),"min", MIN(Instances!E913:Instances!E913),"max", MAX(Instances!E913:Instances!E913),"diff", MAX(Instances!E913:Instances!E913)-MIN(Instances!E913:Instances!E913))</f>
        <v>0</v>
      </c>
      <c r="F913" s="1" cm="1">
        <f t="array" ref="F913">_xlfn.SWITCH($A$2,"average", AVERAGE(Instances!F913:Instances!F913),"median", MEDIAN(Instances!F913:Instances!F913),"min", MIN(Instances!F913:Instances!F913),"max", MAX(Instances!F913:Instances!F913),"diff", MAX(Instances!F913:Instances!F913)-MIN(Instances!F913:Instances!F913))</f>
        <v>0</v>
      </c>
      <c r="G913" s="1" cm="1">
        <f t="array" ref="G913">_xlfn.SWITCH($A$2,"average", AVERAGE(Instances!G913:Instances!G913),"median", MEDIAN(Instances!G913:Instances!G913),"min", MIN(Instances!G913:Instances!G913),"max", MAX(Instances!G913:Instances!G913),"diff", MAX(Instances!G913:Instances!G913)-MIN(Instances!G913:Instances!G913))</f>
        <v>0</v>
      </c>
      <c r="H913" s="1" cm="1">
        <f t="array" ref="H913">_xlfn.SWITCH($A$2,"average", AVERAGE(Instances!H913:Instances!H913),"median", MEDIAN(Instances!H913:Instances!H913),"min", MIN(Instances!H913:Instances!H913),"max", MAX(Instances!H913:Instances!H913),"diff", MAX(Instances!H913:Instances!H913)-MIN(Instances!H913:Instances!H913))</f>
        <v>0</v>
      </c>
      <c r="I913" s="1" cm="1">
        <f t="array" ref="I913">_xlfn.SWITCH($A$2,"average", AVERAGE(Instances!I913:Instances!I913),"median", MEDIAN(Instances!I913:Instances!I913),"min", MIN(Instances!I913:Instances!I913),"max", MAX(Instances!I913:Instances!I913),"diff", MAX(Instances!I913:Instances!I913)-MIN(Instances!I913:Instances!I913))</f>
        <v>0</v>
      </c>
      <c r="J913" s="1" cm="1">
        <f t="array" ref="J913">_xlfn.SWITCH($A$2,"average", AVERAGE(Instances!J913:Instances!J913),"median", MEDIAN(Instances!J913:Instances!J913),"min", MIN(Instances!J913:Instances!J913),"max", MAX(Instances!J913:Instances!J913),"diff", MAX(Instances!J913:Instances!J913)-MIN(Instances!J913:Instances!J913))</f>
        <v>0</v>
      </c>
      <c r="K913" s="1" cm="1">
        <f t="array" ref="K913">_xlfn.SWITCH($A$2,"average", AVERAGE(Instances!K913:Instances!K913),"median", MEDIAN(Instances!K913:Instances!K913),"min", MIN(Instances!K913:Instances!K913),"max", MAX(Instances!K913:Instances!K913),"diff", MAX(Instances!K913:Instances!K913)-MIN(Instances!K913:Instances!K913))</f>
        <v>0</v>
      </c>
      <c r="L913" s="1"/>
      <c r="M913" s="1" cm="1">
        <f t="array" ref="M913">_xlfn.SWITCH($A$2,"average", AVERAGE(Instances!M913:Instances!M913),"median", MEDIAN(Instances!M913:Instances!M913),"min", MIN(Instances!M913:Instances!M913),"max", MAX(Instances!M913:Instances!M913),"diff", MAX(Instances!M913:Instances!M913)-MIN(Instances!M913:Instances!M913))</f>
        <v>0</v>
      </c>
      <c r="N913" s="1" cm="1">
        <f t="array" ref="N913">_xlfn.SWITCH($A$2,"average", AVERAGE(Instances!N913:Instances!N913),"median", MEDIAN(Instances!N913:Instances!N913),"min", MIN(Instances!N913:Instances!N913),"max", MAX(Instances!N913:Instances!N913),"diff", MAX(Instances!N913:Instances!N913)-MIN(Instances!N913:Instances!N913))</f>
        <v>0</v>
      </c>
      <c r="O913" s="1"/>
      <c r="P913" s="1" cm="1">
        <f t="array" ref="P913">_xlfn.SWITCH($A$2,"average", AVERAGE(Instances!P913:Instances!P913),"median", MEDIAN(Instances!P913:Instances!P913),"min", MIN(Instances!P913:Instances!P913),"max", MAX(Instances!P913:Instances!P913),"diff", MAX(Instances!P913:Instances!P913)-MIN(Instances!P913:Instances!P913))</f>
        <v>0</v>
      </c>
      <c r="Q913" s="1" cm="1">
        <f t="array" ref="Q913">_xlfn.SWITCH($A$2,"average", AVERAGE(Instances!Q913:Instances!Q913),"median", MEDIAN(Instances!Q913:Instances!Q913),"min", MIN(Instances!Q913:Instances!Q913),"max", MAX(Instances!Q913:Instances!Q913),"diff", MAX(Instances!Q913:Instances!Q913)-MIN(Instances!Q913:Instances!Q913))</f>
        <v>0</v>
      </c>
      <c r="R913" s="1" cm="1">
        <f t="array" ref="R913">_xlfn.SWITCH($A$2,"average", AVERAGE(Instances!R913:Instances!R913),"median", MEDIAN(Instances!R913:Instances!R913),"min", MIN(Instances!R913:Instances!R913),"max", MAX(Instances!R913:Instances!R913),"diff", MAX(Instances!R913:Instances!R913)-MIN(Instances!R913:Instances!R913))</f>
        <v>0</v>
      </c>
      <c r="S913" s="1">
        <f>MIN($B913)</f>
        <v>0</v>
      </c>
      <c r="T913" s="1">
        <f>MIN($C913)</f>
        <v>0</v>
      </c>
      <c r="U913" s="1">
        <f>MIN($D913)</f>
        <v>0</v>
      </c>
      <c r="V913" s="1">
        <f>MIN($E913)</f>
        <v>0</v>
      </c>
      <c r="W913" s="1">
        <f>MIN($F913)</f>
        <v>0</v>
      </c>
      <c r="X913" s="1">
        <f>MIN($G913)</f>
        <v>0</v>
      </c>
      <c r="Y913" s="1">
        <f>MIN($H913)</f>
        <v>0</v>
      </c>
      <c r="Z913" s="1">
        <f>MIN($I913)</f>
        <v>0</v>
      </c>
      <c r="AA913" s="1">
        <f>MIN($J913)</f>
        <v>0</v>
      </c>
      <c r="AB913" s="1">
        <f>MIN($K913)</f>
        <v>0</v>
      </c>
      <c r="AC913" s="1">
        <f>MIN($M913)</f>
        <v>0</v>
      </c>
      <c r="AD913" s="1">
        <f>MIN($N913)</f>
        <v>0</v>
      </c>
      <c r="AE913" s="1">
        <f>MIN($P913)</f>
        <v>0</v>
      </c>
      <c r="AF913" s="1">
        <f>MIN($Q913)</f>
        <v>0</v>
      </c>
      <c r="AG913" s="1">
        <f>MIN($R913)</f>
        <v>0</v>
      </c>
      <c r="AH913" s="1">
        <f>MEDIAN($B913)</f>
        <v>0</v>
      </c>
      <c r="AI913" s="1">
        <f>MEDIAN($C913)</f>
        <v>0</v>
      </c>
      <c r="AJ913" s="1">
        <f>MEDIAN($D913)</f>
        <v>0</v>
      </c>
      <c r="AK913" s="1">
        <f>MEDIAN($E913)</f>
        <v>0</v>
      </c>
      <c r="AL913" s="1">
        <f>MEDIAN($F913)</f>
        <v>0</v>
      </c>
      <c r="AM913" s="1">
        <f>MEDIAN($G913)</f>
        <v>0</v>
      </c>
      <c r="AN913" s="1">
        <f>MEDIAN($H913)</f>
        <v>0</v>
      </c>
      <c r="AO913" s="1">
        <f>MEDIAN($I913)</f>
        <v>0</v>
      </c>
      <c r="AP913" s="1">
        <f>MEDIAN($J913)</f>
        <v>0</v>
      </c>
      <c r="AQ913" s="1">
        <f>MEDIAN($K913)</f>
        <v>0</v>
      </c>
      <c r="AR913" s="1">
        <f>MEDIAN($M913)</f>
        <v>0</v>
      </c>
      <c r="AS913" s="1">
        <f>MEDIAN($N913)</f>
        <v>0</v>
      </c>
      <c r="AT913" s="1">
        <f>MEDIAN($P913)</f>
        <v>0</v>
      </c>
      <c r="AU913" s="1">
        <f>MEDIAN($Q913)</f>
        <v>0</v>
      </c>
      <c r="AV913" s="1">
        <f>MEDIAN($R913)</f>
        <v>0</v>
      </c>
      <c r="AW913" s="1">
        <f>MAX($B913)</f>
        <v>0</v>
      </c>
      <c r="AX913" s="1">
        <f>MAX($C913)</f>
        <v>0</v>
      </c>
      <c r="AY913" s="1">
        <f>MAX($D913)</f>
        <v>0</v>
      </c>
      <c r="AZ913" s="1">
        <f>MAX($E913)</f>
        <v>0</v>
      </c>
      <c r="BA913" s="1">
        <f>MAX($F913)</f>
        <v>0</v>
      </c>
      <c r="BB913" s="1">
        <f>MAX($G913)</f>
        <v>0</v>
      </c>
      <c r="BC913" s="1">
        <f>MAX($H913)</f>
        <v>0</v>
      </c>
      <c r="BD913" s="1">
        <f>MAX($I913)</f>
        <v>0</v>
      </c>
      <c r="BE913" s="1">
        <f>MAX($J913)</f>
        <v>0</v>
      </c>
      <c r="BF913" s="1">
        <f>MAX($K913)</f>
        <v>0</v>
      </c>
      <c r="BG913" s="1">
        <f>MAX($M913)</f>
        <v>0</v>
      </c>
      <c r="BH913" s="1">
        <f>MAX($N913)</f>
        <v>0</v>
      </c>
      <c r="BI913" s="1">
        <f>MAX($P913)</f>
        <v>0</v>
      </c>
      <c r="BJ913" s="1">
        <f>MAX($Q913)</f>
        <v>0</v>
      </c>
      <c r="BK913" s="1">
        <f>MAX($R913)</f>
        <v>0</v>
      </c>
    </row>
    <row r="914" spans="1:63">
      <c r="A914" s="1" t="s">
        <v>428</v>
      </c>
      <c r="B914" s="1" cm="1">
        <f t="array" ref="B914">_xlfn.SWITCH($A$2,"average", AVERAGE(Instances!B914:Instances!B914),"median", MEDIAN(Instances!B914:Instances!B914),"min", MIN(Instances!B914:Instances!B914),"max", MAX(Instances!B914:Instances!B914),"diff", MAX(Instances!B914:Instances!B914)-MIN(Instances!B914:Instances!B914))</f>
        <v>0</v>
      </c>
      <c r="C914" s="1" cm="1">
        <f t="array" ref="C914">_xlfn.SWITCH($A$2,"average", AVERAGE(Instances!C914:Instances!C914),"median", MEDIAN(Instances!C914:Instances!C914),"min", MIN(Instances!C914:Instances!C914),"max", MAX(Instances!C914:Instances!C914),"diff", MAX(Instances!C914:Instances!C914)-MIN(Instances!C914:Instances!C914))</f>
        <v>0</v>
      </c>
      <c r="D914" s="1" cm="1">
        <f t="array" ref="D914">_xlfn.SWITCH($A$2,"average", AVERAGE(Instances!D914:Instances!D914),"median", MEDIAN(Instances!D914:Instances!D914),"min", MIN(Instances!D914:Instances!D914),"max", MAX(Instances!D914:Instances!D914),"diff", MAX(Instances!D914:Instances!D914)-MIN(Instances!D914:Instances!D914))</f>
        <v>0</v>
      </c>
      <c r="E914" s="1" cm="1">
        <f t="array" ref="E914">_xlfn.SWITCH($A$2,"average", AVERAGE(Instances!E914:Instances!E914),"median", MEDIAN(Instances!E914:Instances!E914),"min", MIN(Instances!E914:Instances!E914),"max", MAX(Instances!E914:Instances!E914),"diff", MAX(Instances!E914:Instances!E914)-MIN(Instances!E914:Instances!E914))</f>
        <v>0</v>
      </c>
      <c r="F914" s="1" cm="1">
        <f t="array" ref="F914">_xlfn.SWITCH($A$2,"average", AVERAGE(Instances!F914:Instances!F914),"median", MEDIAN(Instances!F914:Instances!F914),"min", MIN(Instances!F914:Instances!F914),"max", MAX(Instances!F914:Instances!F914),"diff", MAX(Instances!F914:Instances!F914)-MIN(Instances!F914:Instances!F914))</f>
        <v>0</v>
      </c>
      <c r="G914" s="1" cm="1">
        <f t="array" ref="G914">_xlfn.SWITCH($A$2,"average", AVERAGE(Instances!G914:Instances!G914),"median", MEDIAN(Instances!G914:Instances!G914),"min", MIN(Instances!G914:Instances!G914),"max", MAX(Instances!G914:Instances!G914),"diff", MAX(Instances!G914:Instances!G914)-MIN(Instances!G914:Instances!G914))</f>
        <v>0</v>
      </c>
      <c r="H914" s="1" cm="1">
        <f t="array" ref="H914">_xlfn.SWITCH($A$2,"average", AVERAGE(Instances!H914:Instances!H914),"median", MEDIAN(Instances!H914:Instances!H914),"min", MIN(Instances!H914:Instances!H914),"max", MAX(Instances!H914:Instances!H914),"diff", MAX(Instances!H914:Instances!H914)-MIN(Instances!H914:Instances!H914))</f>
        <v>0</v>
      </c>
      <c r="I914" s="1" cm="1">
        <f t="array" ref="I914">_xlfn.SWITCH($A$2,"average", AVERAGE(Instances!I914:Instances!I914),"median", MEDIAN(Instances!I914:Instances!I914),"min", MIN(Instances!I914:Instances!I914),"max", MAX(Instances!I914:Instances!I914),"diff", MAX(Instances!I914:Instances!I914)-MIN(Instances!I914:Instances!I914))</f>
        <v>0</v>
      </c>
      <c r="J914" s="1" cm="1">
        <f t="array" ref="J914">_xlfn.SWITCH($A$2,"average", AVERAGE(Instances!J914:Instances!J914),"median", MEDIAN(Instances!J914:Instances!J914),"min", MIN(Instances!J914:Instances!J914),"max", MAX(Instances!J914:Instances!J914),"diff", MAX(Instances!J914:Instances!J914)-MIN(Instances!J914:Instances!J914))</f>
        <v>0</v>
      </c>
      <c r="K914" s="1" cm="1">
        <f t="array" ref="K914">_xlfn.SWITCH($A$2,"average", AVERAGE(Instances!K914:Instances!K914),"median", MEDIAN(Instances!K914:Instances!K914),"min", MIN(Instances!K914:Instances!K914),"max", MAX(Instances!K914:Instances!K914),"diff", MAX(Instances!K914:Instances!K914)-MIN(Instances!K914:Instances!K914))</f>
        <v>0</v>
      </c>
      <c r="L914" s="1"/>
      <c r="M914" s="1" cm="1">
        <f t="array" ref="M914">_xlfn.SWITCH($A$2,"average", AVERAGE(Instances!M914:Instances!M914),"median", MEDIAN(Instances!M914:Instances!M914),"min", MIN(Instances!M914:Instances!M914),"max", MAX(Instances!M914:Instances!M914),"diff", MAX(Instances!M914:Instances!M914)-MIN(Instances!M914:Instances!M914))</f>
        <v>0</v>
      </c>
      <c r="N914" s="1" cm="1">
        <f t="array" ref="N914">_xlfn.SWITCH($A$2,"average", AVERAGE(Instances!N914:Instances!N914),"median", MEDIAN(Instances!N914:Instances!N914),"min", MIN(Instances!N914:Instances!N914),"max", MAX(Instances!N914:Instances!N914),"diff", MAX(Instances!N914:Instances!N914)-MIN(Instances!N914:Instances!N914))</f>
        <v>0</v>
      </c>
      <c r="O914" s="1"/>
      <c r="P914" s="1" cm="1">
        <f t="array" ref="P914">_xlfn.SWITCH($A$2,"average", AVERAGE(Instances!P914:Instances!P914),"median", MEDIAN(Instances!P914:Instances!P914),"min", MIN(Instances!P914:Instances!P914),"max", MAX(Instances!P914:Instances!P914),"diff", MAX(Instances!P914:Instances!P914)-MIN(Instances!P914:Instances!P914))</f>
        <v>0</v>
      </c>
      <c r="Q914" s="1" cm="1">
        <f t="array" ref="Q914">_xlfn.SWITCH($A$2,"average", AVERAGE(Instances!Q914:Instances!Q914),"median", MEDIAN(Instances!Q914:Instances!Q914),"min", MIN(Instances!Q914:Instances!Q914),"max", MAX(Instances!Q914:Instances!Q914),"diff", MAX(Instances!Q914:Instances!Q914)-MIN(Instances!Q914:Instances!Q914))</f>
        <v>0</v>
      </c>
      <c r="R914" s="1" cm="1">
        <f t="array" ref="R914">_xlfn.SWITCH($A$2,"average", AVERAGE(Instances!R914:Instances!R914),"median", MEDIAN(Instances!R914:Instances!R914),"min", MIN(Instances!R914:Instances!R914),"max", MAX(Instances!R914:Instances!R914),"diff", MAX(Instances!R914:Instances!R914)-MIN(Instances!R914:Instances!R914))</f>
        <v>0</v>
      </c>
      <c r="S914" s="1">
        <f>MIN($B914)</f>
        <v>0</v>
      </c>
      <c r="T914" s="1">
        <f>MIN($C914)</f>
        <v>0</v>
      </c>
      <c r="U914" s="1">
        <f>MIN($D914)</f>
        <v>0</v>
      </c>
      <c r="V914" s="1">
        <f>MIN($E914)</f>
        <v>0</v>
      </c>
      <c r="W914" s="1">
        <f>MIN($F914)</f>
        <v>0</v>
      </c>
      <c r="X914" s="1">
        <f>MIN($G914)</f>
        <v>0</v>
      </c>
      <c r="Y914" s="1">
        <f>MIN($H914)</f>
        <v>0</v>
      </c>
      <c r="Z914" s="1">
        <f>MIN($I914)</f>
        <v>0</v>
      </c>
      <c r="AA914" s="1">
        <f>MIN($J914)</f>
        <v>0</v>
      </c>
      <c r="AB914" s="1">
        <f>MIN($K914)</f>
        <v>0</v>
      </c>
      <c r="AC914" s="1">
        <f>MIN($M914)</f>
        <v>0</v>
      </c>
      <c r="AD914" s="1">
        <f>MIN($N914)</f>
        <v>0</v>
      </c>
      <c r="AE914" s="1">
        <f>MIN($P914)</f>
        <v>0</v>
      </c>
      <c r="AF914" s="1">
        <f>MIN($Q914)</f>
        <v>0</v>
      </c>
      <c r="AG914" s="1">
        <f>MIN($R914)</f>
        <v>0</v>
      </c>
      <c r="AH914" s="1">
        <f>MEDIAN($B914)</f>
        <v>0</v>
      </c>
      <c r="AI914" s="1">
        <f>MEDIAN($C914)</f>
        <v>0</v>
      </c>
      <c r="AJ914" s="1">
        <f>MEDIAN($D914)</f>
        <v>0</v>
      </c>
      <c r="AK914" s="1">
        <f>MEDIAN($E914)</f>
        <v>0</v>
      </c>
      <c r="AL914" s="1">
        <f>MEDIAN($F914)</f>
        <v>0</v>
      </c>
      <c r="AM914" s="1">
        <f>MEDIAN($G914)</f>
        <v>0</v>
      </c>
      <c r="AN914" s="1">
        <f>MEDIAN($H914)</f>
        <v>0</v>
      </c>
      <c r="AO914" s="1">
        <f>MEDIAN($I914)</f>
        <v>0</v>
      </c>
      <c r="AP914" s="1">
        <f>MEDIAN($J914)</f>
        <v>0</v>
      </c>
      <c r="AQ914" s="1">
        <f>MEDIAN($K914)</f>
        <v>0</v>
      </c>
      <c r="AR914" s="1">
        <f>MEDIAN($M914)</f>
        <v>0</v>
      </c>
      <c r="AS914" s="1">
        <f>MEDIAN($N914)</f>
        <v>0</v>
      </c>
      <c r="AT914" s="1">
        <f>MEDIAN($P914)</f>
        <v>0</v>
      </c>
      <c r="AU914" s="1">
        <f>MEDIAN($Q914)</f>
        <v>0</v>
      </c>
      <c r="AV914" s="1">
        <f>MEDIAN($R914)</f>
        <v>0</v>
      </c>
      <c r="AW914" s="1">
        <f>MAX($B914)</f>
        <v>0</v>
      </c>
      <c r="AX914" s="1">
        <f>MAX($C914)</f>
        <v>0</v>
      </c>
      <c r="AY914" s="1">
        <f>MAX($D914)</f>
        <v>0</v>
      </c>
      <c r="AZ914" s="1">
        <f>MAX($E914)</f>
        <v>0</v>
      </c>
      <c r="BA914" s="1">
        <f>MAX($F914)</f>
        <v>0</v>
      </c>
      <c r="BB914" s="1">
        <f>MAX($G914)</f>
        <v>0</v>
      </c>
      <c r="BC914" s="1">
        <f>MAX($H914)</f>
        <v>0</v>
      </c>
      <c r="BD914" s="1">
        <f>MAX($I914)</f>
        <v>0</v>
      </c>
      <c r="BE914" s="1">
        <f>MAX($J914)</f>
        <v>0</v>
      </c>
      <c r="BF914" s="1">
        <f>MAX($K914)</f>
        <v>0</v>
      </c>
      <c r="BG914" s="1">
        <f>MAX($M914)</f>
        <v>0</v>
      </c>
      <c r="BH914" s="1">
        <f>MAX($N914)</f>
        <v>0</v>
      </c>
      <c r="BI914" s="1">
        <f>MAX($P914)</f>
        <v>0</v>
      </c>
      <c r="BJ914" s="1">
        <f>MAX($Q914)</f>
        <v>0</v>
      </c>
      <c r="BK914" s="1">
        <f>MAX($R914)</f>
        <v>0</v>
      </c>
    </row>
    <row r="915" spans="1:63">
      <c r="A915" s="1" t="s">
        <v>429</v>
      </c>
      <c r="B915" s="1" cm="1">
        <f t="array" ref="B915">_xlfn.SWITCH($A$2,"average", AVERAGE(Instances!B915:Instances!B915),"median", MEDIAN(Instances!B915:Instances!B915),"min", MIN(Instances!B915:Instances!B915),"max", MAX(Instances!B915:Instances!B915),"diff", MAX(Instances!B915:Instances!B915)-MIN(Instances!B915:Instances!B915))</f>
        <v>0</v>
      </c>
      <c r="C915" s="1" cm="1">
        <f t="array" ref="C915">_xlfn.SWITCH($A$2,"average", AVERAGE(Instances!C915:Instances!C915),"median", MEDIAN(Instances!C915:Instances!C915),"min", MIN(Instances!C915:Instances!C915),"max", MAX(Instances!C915:Instances!C915),"diff", MAX(Instances!C915:Instances!C915)-MIN(Instances!C915:Instances!C915))</f>
        <v>0</v>
      </c>
      <c r="D915" s="1" cm="1">
        <f t="array" ref="D915">_xlfn.SWITCH($A$2,"average", AVERAGE(Instances!D915:Instances!D915),"median", MEDIAN(Instances!D915:Instances!D915),"min", MIN(Instances!D915:Instances!D915),"max", MAX(Instances!D915:Instances!D915),"diff", MAX(Instances!D915:Instances!D915)-MIN(Instances!D915:Instances!D915))</f>
        <v>0</v>
      </c>
      <c r="E915" s="1" cm="1">
        <f t="array" ref="E915">_xlfn.SWITCH($A$2,"average", AVERAGE(Instances!E915:Instances!E915),"median", MEDIAN(Instances!E915:Instances!E915),"min", MIN(Instances!E915:Instances!E915),"max", MAX(Instances!E915:Instances!E915),"diff", MAX(Instances!E915:Instances!E915)-MIN(Instances!E915:Instances!E915))</f>
        <v>0</v>
      </c>
      <c r="F915" s="1" cm="1">
        <f t="array" ref="F915">_xlfn.SWITCH($A$2,"average", AVERAGE(Instances!F915:Instances!F915),"median", MEDIAN(Instances!F915:Instances!F915),"min", MIN(Instances!F915:Instances!F915),"max", MAX(Instances!F915:Instances!F915),"diff", MAX(Instances!F915:Instances!F915)-MIN(Instances!F915:Instances!F915))</f>
        <v>0</v>
      </c>
      <c r="G915" s="1" cm="1">
        <f t="array" ref="G915">_xlfn.SWITCH($A$2,"average", AVERAGE(Instances!G915:Instances!G915),"median", MEDIAN(Instances!G915:Instances!G915),"min", MIN(Instances!G915:Instances!G915),"max", MAX(Instances!G915:Instances!G915),"diff", MAX(Instances!G915:Instances!G915)-MIN(Instances!G915:Instances!G915))</f>
        <v>0</v>
      </c>
      <c r="H915" s="1" cm="1">
        <f t="array" ref="H915">_xlfn.SWITCH($A$2,"average", AVERAGE(Instances!H915:Instances!H915),"median", MEDIAN(Instances!H915:Instances!H915),"min", MIN(Instances!H915:Instances!H915),"max", MAX(Instances!H915:Instances!H915),"diff", MAX(Instances!H915:Instances!H915)-MIN(Instances!H915:Instances!H915))</f>
        <v>0</v>
      </c>
      <c r="I915" s="1" cm="1">
        <f t="array" ref="I915">_xlfn.SWITCH($A$2,"average", AVERAGE(Instances!I915:Instances!I915),"median", MEDIAN(Instances!I915:Instances!I915),"min", MIN(Instances!I915:Instances!I915),"max", MAX(Instances!I915:Instances!I915),"diff", MAX(Instances!I915:Instances!I915)-MIN(Instances!I915:Instances!I915))</f>
        <v>0</v>
      </c>
      <c r="J915" s="1" cm="1">
        <f t="array" ref="J915">_xlfn.SWITCH($A$2,"average", AVERAGE(Instances!J915:Instances!J915),"median", MEDIAN(Instances!J915:Instances!J915),"min", MIN(Instances!J915:Instances!J915),"max", MAX(Instances!J915:Instances!J915),"diff", MAX(Instances!J915:Instances!J915)-MIN(Instances!J915:Instances!J915))</f>
        <v>0</v>
      </c>
      <c r="K915" s="1" cm="1">
        <f t="array" ref="K915">_xlfn.SWITCH($A$2,"average", AVERAGE(Instances!K915:Instances!K915),"median", MEDIAN(Instances!K915:Instances!K915),"min", MIN(Instances!K915:Instances!K915),"max", MAX(Instances!K915:Instances!K915),"diff", MAX(Instances!K915:Instances!K915)-MIN(Instances!K915:Instances!K915))</f>
        <v>0</v>
      </c>
      <c r="L915" s="1"/>
      <c r="M915" s="1" cm="1">
        <f t="array" ref="M915">_xlfn.SWITCH($A$2,"average", AVERAGE(Instances!M915:Instances!M915),"median", MEDIAN(Instances!M915:Instances!M915),"min", MIN(Instances!M915:Instances!M915),"max", MAX(Instances!M915:Instances!M915),"diff", MAX(Instances!M915:Instances!M915)-MIN(Instances!M915:Instances!M915))</f>
        <v>0</v>
      </c>
      <c r="N915" s="1" cm="1">
        <f t="array" ref="N915">_xlfn.SWITCH($A$2,"average", AVERAGE(Instances!N915:Instances!N915),"median", MEDIAN(Instances!N915:Instances!N915),"min", MIN(Instances!N915:Instances!N915),"max", MAX(Instances!N915:Instances!N915),"diff", MAX(Instances!N915:Instances!N915)-MIN(Instances!N915:Instances!N915))</f>
        <v>0</v>
      </c>
      <c r="O915" s="1"/>
      <c r="P915" s="1" cm="1">
        <f t="array" ref="P915">_xlfn.SWITCH($A$2,"average", AVERAGE(Instances!P915:Instances!P915),"median", MEDIAN(Instances!P915:Instances!P915),"min", MIN(Instances!P915:Instances!P915),"max", MAX(Instances!P915:Instances!P915),"diff", MAX(Instances!P915:Instances!P915)-MIN(Instances!P915:Instances!P915))</f>
        <v>0</v>
      </c>
      <c r="Q915" s="1" cm="1">
        <f t="array" ref="Q915">_xlfn.SWITCH($A$2,"average", AVERAGE(Instances!Q915:Instances!Q915),"median", MEDIAN(Instances!Q915:Instances!Q915),"min", MIN(Instances!Q915:Instances!Q915),"max", MAX(Instances!Q915:Instances!Q915),"diff", MAX(Instances!Q915:Instances!Q915)-MIN(Instances!Q915:Instances!Q915))</f>
        <v>0</v>
      </c>
      <c r="R915" s="1" cm="1">
        <f t="array" ref="R915">_xlfn.SWITCH($A$2,"average", AVERAGE(Instances!R915:Instances!R915),"median", MEDIAN(Instances!R915:Instances!R915),"min", MIN(Instances!R915:Instances!R915),"max", MAX(Instances!R915:Instances!R915),"diff", MAX(Instances!R915:Instances!R915)-MIN(Instances!R915:Instances!R915))</f>
        <v>0</v>
      </c>
      <c r="S915" s="1">
        <f>MIN($B915)</f>
        <v>0</v>
      </c>
      <c r="T915" s="1">
        <f>MIN($C915)</f>
        <v>0</v>
      </c>
      <c r="U915" s="1">
        <f>MIN($D915)</f>
        <v>0</v>
      </c>
      <c r="V915" s="1">
        <f>MIN($E915)</f>
        <v>0</v>
      </c>
      <c r="W915" s="1">
        <f>MIN($F915)</f>
        <v>0</v>
      </c>
      <c r="X915" s="1">
        <f>MIN($G915)</f>
        <v>0</v>
      </c>
      <c r="Y915" s="1">
        <f>MIN($H915)</f>
        <v>0</v>
      </c>
      <c r="Z915" s="1">
        <f>MIN($I915)</f>
        <v>0</v>
      </c>
      <c r="AA915" s="1">
        <f>MIN($J915)</f>
        <v>0</v>
      </c>
      <c r="AB915" s="1">
        <f>MIN($K915)</f>
        <v>0</v>
      </c>
      <c r="AC915" s="1">
        <f>MIN($M915)</f>
        <v>0</v>
      </c>
      <c r="AD915" s="1">
        <f>MIN($N915)</f>
        <v>0</v>
      </c>
      <c r="AE915" s="1">
        <f>MIN($P915)</f>
        <v>0</v>
      </c>
      <c r="AF915" s="1">
        <f>MIN($Q915)</f>
        <v>0</v>
      </c>
      <c r="AG915" s="1">
        <f>MIN($R915)</f>
        <v>0</v>
      </c>
      <c r="AH915" s="1">
        <f>MEDIAN($B915)</f>
        <v>0</v>
      </c>
      <c r="AI915" s="1">
        <f>MEDIAN($C915)</f>
        <v>0</v>
      </c>
      <c r="AJ915" s="1">
        <f>MEDIAN($D915)</f>
        <v>0</v>
      </c>
      <c r="AK915" s="1">
        <f>MEDIAN($E915)</f>
        <v>0</v>
      </c>
      <c r="AL915" s="1">
        <f>MEDIAN($F915)</f>
        <v>0</v>
      </c>
      <c r="AM915" s="1">
        <f>MEDIAN($G915)</f>
        <v>0</v>
      </c>
      <c r="AN915" s="1">
        <f>MEDIAN($H915)</f>
        <v>0</v>
      </c>
      <c r="AO915" s="1">
        <f>MEDIAN($I915)</f>
        <v>0</v>
      </c>
      <c r="AP915" s="1">
        <f>MEDIAN($J915)</f>
        <v>0</v>
      </c>
      <c r="AQ915" s="1">
        <f>MEDIAN($K915)</f>
        <v>0</v>
      </c>
      <c r="AR915" s="1">
        <f>MEDIAN($M915)</f>
        <v>0</v>
      </c>
      <c r="AS915" s="1">
        <f>MEDIAN($N915)</f>
        <v>0</v>
      </c>
      <c r="AT915" s="1">
        <f>MEDIAN($P915)</f>
        <v>0</v>
      </c>
      <c r="AU915" s="1">
        <f>MEDIAN($Q915)</f>
        <v>0</v>
      </c>
      <c r="AV915" s="1">
        <f>MEDIAN($R915)</f>
        <v>0</v>
      </c>
      <c r="AW915" s="1">
        <f>MAX($B915)</f>
        <v>0</v>
      </c>
      <c r="AX915" s="1">
        <f>MAX($C915)</f>
        <v>0</v>
      </c>
      <c r="AY915" s="1">
        <f>MAX($D915)</f>
        <v>0</v>
      </c>
      <c r="AZ915" s="1">
        <f>MAX($E915)</f>
        <v>0</v>
      </c>
      <c r="BA915" s="1">
        <f>MAX($F915)</f>
        <v>0</v>
      </c>
      <c r="BB915" s="1">
        <f>MAX($G915)</f>
        <v>0</v>
      </c>
      <c r="BC915" s="1">
        <f>MAX($H915)</f>
        <v>0</v>
      </c>
      <c r="BD915" s="1">
        <f>MAX($I915)</f>
        <v>0</v>
      </c>
      <c r="BE915" s="1">
        <f>MAX($J915)</f>
        <v>0</v>
      </c>
      <c r="BF915" s="1">
        <f>MAX($K915)</f>
        <v>0</v>
      </c>
      <c r="BG915" s="1">
        <f>MAX($M915)</f>
        <v>0</v>
      </c>
      <c r="BH915" s="1">
        <f>MAX($N915)</f>
        <v>0</v>
      </c>
      <c r="BI915" s="1">
        <f>MAX($P915)</f>
        <v>0</v>
      </c>
      <c r="BJ915" s="1">
        <f>MAX($Q915)</f>
        <v>0</v>
      </c>
      <c r="BK915" s="1">
        <f>MAX($R915)</f>
        <v>0</v>
      </c>
    </row>
    <row r="916" spans="1:63">
      <c r="A916" s="1" t="s">
        <v>430</v>
      </c>
      <c r="B916" s="1" cm="1">
        <f t="array" ref="B916">_xlfn.SWITCH($A$2,"average", AVERAGE(Instances!B916:Instances!B916),"median", MEDIAN(Instances!B916:Instances!B916),"min", MIN(Instances!B916:Instances!B916),"max", MAX(Instances!B916:Instances!B916),"diff", MAX(Instances!B916:Instances!B916)-MIN(Instances!B916:Instances!B916))</f>
        <v>0</v>
      </c>
      <c r="C916" s="1" cm="1">
        <f t="array" ref="C916">_xlfn.SWITCH($A$2,"average", AVERAGE(Instances!C916:Instances!C916),"median", MEDIAN(Instances!C916:Instances!C916),"min", MIN(Instances!C916:Instances!C916),"max", MAX(Instances!C916:Instances!C916),"diff", MAX(Instances!C916:Instances!C916)-MIN(Instances!C916:Instances!C916))</f>
        <v>0</v>
      </c>
      <c r="D916" s="1" cm="1">
        <f t="array" ref="D916">_xlfn.SWITCH($A$2,"average", AVERAGE(Instances!D916:Instances!D916),"median", MEDIAN(Instances!D916:Instances!D916),"min", MIN(Instances!D916:Instances!D916),"max", MAX(Instances!D916:Instances!D916),"diff", MAX(Instances!D916:Instances!D916)-MIN(Instances!D916:Instances!D916))</f>
        <v>0</v>
      </c>
      <c r="E916" s="1" cm="1">
        <f t="array" ref="E916">_xlfn.SWITCH($A$2,"average", AVERAGE(Instances!E916:Instances!E916),"median", MEDIAN(Instances!E916:Instances!E916),"min", MIN(Instances!E916:Instances!E916),"max", MAX(Instances!E916:Instances!E916),"diff", MAX(Instances!E916:Instances!E916)-MIN(Instances!E916:Instances!E916))</f>
        <v>0</v>
      </c>
      <c r="F916" s="1" cm="1">
        <f t="array" ref="F916">_xlfn.SWITCH($A$2,"average", AVERAGE(Instances!F916:Instances!F916),"median", MEDIAN(Instances!F916:Instances!F916),"min", MIN(Instances!F916:Instances!F916),"max", MAX(Instances!F916:Instances!F916),"diff", MAX(Instances!F916:Instances!F916)-MIN(Instances!F916:Instances!F916))</f>
        <v>0</v>
      </c>
      <c r="G916" s="1" cm="1">
        <f t="array" ref="G916">_xlfn.SWITCH($A$2,"average", AVERAGE(Instances!G916:Instances!G916),"median", MEDIAN(Instances!G916:Instances!G916),"min", MIN(Instances!G916:Instances!G916),"max", MAX(Instances!G916:Instances!G916),"diff", MAX(Instances!G916:Instances!G916)-MIN(Instances!G916:Instances!G916))</f>
        <v>0</v>
      </c>
      <c r="H916" s="1" cm="1">
        <f t="array" ref="H916">_xlfn.SWITCH($A$2,"average", AVERAGE(Instances!H916:Instances!H916),"median", MEDIAN(Instances!H916:Instances!H916),"min", MIN(Instances!H916:Instances!H916),"max", MAX(Instances!H916:Instances!H916),"diff", MAX(Instances!H916:Instances!H916)-MIN(Instances!H916:Instances!H916))</f>
        <v>0</v>
      </c>
      <c r="I916" s="1" cm="1">
        <f t="array" ref="I916">_xlfn.SWITCH($A$2,"average", AVERAGE(Instances!I916:Instances!I916),"median", MEDIAN(Instances!I916:Instances!I916),"min", MIN(Instances!I916:Instances!I916),"max", MAX(Instances!I916:Instances!I916),"diff", MAX(Instances!I916:Instances!I916)-MIN(Instances!I916:Instances!I916))</f>
        <v>0</v>
      </c>
      <c r="J916" s="1" cm="1">
        <f t="array" ref="J916">_xlfn.SWITCH($A$2,"average", AVERAGE(Instances!J916:Instances!J916),"median", MEDIAN(Instances!J916:Instances!J916),"min", MIN(Instances!J916:Instances!J916),"max", MAX(Instances!J916:Instances!J916),"diff", MAX(Instances!J916:Instances!J916)-MIN(Instances!J916:Instances!J916))</f>
        <v>0</v>
      </c>
      <c r="K916" s="1" cm="1">
        <f t="array" ref="K916">_xlfn.SWITCH($A$2,"average", AVERAGE(Instances!K916:Instances!K916),"median", MEDIAN(Instances!K916:Instances!K916),"min", MIN(Instances!K916:Instances!K916),"max", MAX(Instances!K916:Instances!K916),"diff", MAX(Instances!K916:Instances!K916)-MIN(Instances!K916:Instances!K916))</f>
        <v>0</v>
      </c>
      <c r="L916" s="1"/>
      <c r="M916" s="1" cm="1">
        <f t="array" ref="M916">_xlfn.SWITCH($A$2,"average", AVERAGE(Instances!M916:Instances!M916),"median", MEDIAN(Instances!M916:Instances!M916),"min", MIN(Instances!M916:Instances!M916),"max", MAX(Instances!M916:Instances!M916),"diff", MAX(Instances!M916:Instances!M916)-MIN(Instances!M916:Instances!M916))</f>
        <v>0</v>
      </c>
      <c r="N916" s="1" cm="1">
        <f t="array" ref="N916">_xlfn.SWITCH($A$2,"average", AVERAGE(Instances!N916:Instances!N916),"median", MEDIAN(Instances!N916:Instances!N916),"min", MIN(Instances!N916:Instances!N916),"max", MAX(Instances!N916:Instances!N916),"diff", MAX(Instances!N916:Instances!N916)-MIN(Instances!N916:Instances!N916))</f>
        <v>0</v>
      </c>
      <c r="O916" s="1"/>
      <c r="P916" s="1" cm="1">
        <f t="array" ref="P916">_xlfn.SWITCH($A$2,"average", AVERAGE(Instances!P916:Instances!P916),"median", MEDIAN(Instances!P916:Instances!P916),"min", MIN(Instances!P916:Instances!P916),"max", MAX(Instances!P916:Instances!P916),"diff", MAX(Instances!P916:Instances!P916)-MIN(Instances!P916:Instances!P916))</f>
        <v>0</v>
      </c>
      <c r="Q916" s="1" cm="1">
        <f t="array" ref="Q916">_xlfn.SWITCH($A$2,"average", AVERAGE(Instances!Q916:Instances!Q916),"median", MEDIAN(Instances!Q916:Instances!Q916),"min", MIN(Instances!Q916:Instances!Q916),"max", MAX(Instances!Q916:Instances!Q916),"diff", MAX(Instances!Q916:Instances!Q916)-MIN(Instances!Q916:Instances!Q916))</f>
        <v>0</v>
      </c>
      <c r="R916" s="1" cm="1">
        <f t="array" ref="R916">_xlfn.SWITCH($A$2,"average", AVERAGE(Instances!R916:Instances!R916),"median", MEDIAN(Instances!R916:Instances!R916),"min", MIN(Instances!R916:Instances!R916),"max", MAX(Instances!R916:Instances!R916),"diff", MAX(Instances!R916:Instances!R916)-MIN(Instances!R916:Instances!R916))</f>
        <v>0</v>
      </c>
      <c r="S916" s="1">
        <f>MIN($B916)</f>
        <v>0</v>
      </c>
      <c r="T916" s="1">
        <f>MIN($C916)</f>
        <v>0</v>
      </c>
      <c r="U916" s="1">
        <f>MIN($D916)</f>
        <v>0</v>
      </c>
      <c r="V916" s="1">
        <f>MIN($E916)</f>
        <v>0</v>
      </c>
      <c r="W916" s="1">
        <f>MIN($F916)</f>
        <v>0</v>
      </c>
      <c r="X916" s="1">
        <f>MIN($G916)</f>
        <v>0</v>
      </c>
      <c r="Y916" s="1">
        <f>MIN($H916)</f>
        <v>0</v>
      </c>
      <c r="Z916" s="1">
        <f>MIN($I916)</f>
        <v>0</v>
      </c>
      <c r="AA916" s="1">
        <f>MIN($J916)</f>
        <v>0</v>
      </c>
      <c r="AB916" s="1">
        <f>MIN($K916)</f>
        <v>0</v>
      </c>
      <c r="AC916" s="1">
        <f>MIN($M916)</f>
        <v>0</v>
      </c>
      <c r="AD916" s="1">
        <f>MIN($N916)</f>
        <v>0</v>
      </c>
      <c r="AE916" s="1">
        <f>MIN($P916)</f>
        <v>0</v>
      </c>
      <c r="AF916" s="1">
        <f>MIN($Q916)</f>
        <v>0</v>
      </c>
      <c r="AG916" s="1">
        <f>MIN($R916)</f>
        <v>0</v>
      </c>
      <c r="AH916" s="1">
        <f>MEDIAN($B916)</f>
        <v>0</v>
      </c>
      <c r="AI916" s="1">
        <f>MEDIAN($C916)</f>
        <v>0</v>
      </c>
      <c r="AJ916" s="1">
        <f>MEDIAN($D916)</f>
        <v>0</v>
      </c>
      <c r="AK916" s="1">
        <f>MEDIAN($E916)</f>
        <v>0</v>
      </c>
      <c r="AL916" s="1">
        <f>MEDIAN($F916)</f>
        <v>0</v>
      </c>
      <c r="AM916" s="1">
        <f>MEDIAN($G916)</f>
        <v>0</v>
      </c>
      <c r="AN916" s="1">
        <f>MEDIAN($H916)</f>
        <v>0</v>
      </c>
      <c r="AO916" s="1">
        <f>MEDIAN($I916)</f>
        <v>0</v>
      </c>
      <c r="AP916" s="1">
        <f>MEDIAN($J916)</f>
        <v>0</v>
      </c>
      <c r="AQ916" s="1">
        <f>MEDIAN($K916)</f>
        <v>0</v>
      </c>
      <c r="AR916" s="1">
        <f>MEDIAN($M916)</f>
        <v>0</v>
      </c>
      <c r="AS916" s="1">
        <f>MEDIAN($N916)</f>
        <v>0</v>
      </c>
      <c r="AT916" s="1">
        <f>MEDIAN($P916)</f>
        <v>0</v>
      </c>
      <c r="AU916" s="1">
        <f>MEDIAN($Q916)</f>
        <v>0</v>
      </c>
      <c r="AV916" s="1">
        <f>MEDIAN($R916)</f>
        <v>0</v>
      </c>
      <c r="AW916" s="1">
        <f>MAX($B916)</f>
        <v>0</v>
      </c>
      <c r="AX916" s="1">
        <f>MAX($C916)</f>
        <v>0</v>
      </c>
      <c r="AY916" s="1">
        <f>MAX($D916)</f>
        <v>0</v>
      </c>
      <c r="AZ916" s="1">
        <f>MAX($E916)</f>
        <v>0</v>
      </c>
      <c r="BA916" s="1">
        <f>MAX($F916)</f>
        <v>0</v>
      </c>
      <c r="BB916" s="1">
        <f>MAX($G916)</f>
        <v>0</v>
      </c>
      <c r="BC916" s="1">
        <f>MAX($H916)</f>
        <v>0</v>
      </c>
      <c r="BD916" s="1">
        <f>MAX($I916)</f>
        <v>0</v>
      </c>
      <c r="BE916" s="1">
        <f>MAX($J916)</f>
        <v>0</v>
      </c>
      <c r="BF916" s="1">
        <f>MAX($K916)</f>
        <v>0</v>
      </c>
      <c r="BG916" s="1">
        <f>MAX($M916)</f>
        <v>0</v>
      </c>
      <c r="BH916" s="1">
        <f>MAX($N916)</f>
        <v>0</v>
      </c>
      <c r="BI916" s="1">
        <f>MAX($P916)</f>
        <v>0</v>
      </c>
      <c r="BJ916" s="1">
        <f>MAX($Q916)</f>
        <v>0</v>
      </c>
      <c r="BK916" s="1">
        <f>MAX($R916)</f>
        <v>0</v>
      </c>
    </row>
    <row r="917" spans="1:63">
      <c r="A917" s="1" t="s">
        <v>431</v>
      </c>
      <c r="B917" s="1" cm="1">
        <f t="array" ref="B917">_xlfn.SWITCH($A$2,"average", AVERAGE(Instances!B917:Instances!B917),"median", MEDIAN(Instances!B917:Instances!B917),"min", MIN(Instances!B917:Instances!B917),"max", MAX(Instances!B917:Instances!B917),"diff", MAX(Instances!B917:Instances!B917)-MIN(Instances!B917:Instances!B917))</f>
        <v>0</v>
      </c>
      <c r="C917" s="1" cm="1">
        <f t="array" ref="C917">_xlfn.SWITCH($A$2,"average", AVERAGE(Instances!C917:Instances!C917),"median", MEDIAN(Instances!C917:Instances!C917),"min", MIN(Instances!C917:Instances!C917),"max", MAX(Instances!C917:Instances!C917),"diff", MAX(Instances!C917:Instances!C917)-MIN(Instances!C917:Instances!C917))</f>
        <v>0</v>
      </c>
      <c r="D917" s="1" cm="1">
        <f t="array" ref="D917">_xlfn.SWITCH($A$2,"average", AVERAGE(Instances!D917:Instances!D917),"median", MEDIAN(Instances!D917:Instances!D917),"min", MIN(Instances!D917:Instances!D917),"max", MAX(Instances!D917:Instances!D917),"diff", MAX(Instances!D917:Instances!D917)-MIN(Instances!D917:Instances!D917))</f>
        <v>0</v>
      </c>
      <c r="E917" s="1" cm="1">
        <f t="array" ref="E917">_xlfn.SWITCH($A$2,"average", AVERAGE(Instances!E917:Instances!E917),"median", MEDIAN(Instances!E917:Instances!E917),"min", MIN(Instances!E917:Instances!E917),"max", MAX(Instances!E917:Instances!E917),"diff", MAX(Instances!E917:Instances!E917)-MIN(Instances!E917:Instances!E917))</f>
        <v>0</v>
      </c>
      <c r="F917" s="1" cm="1">
        <f t="array" ref="F917">_xlfn.SWITCH($A$2,"average", AVERAGE(Instances!F917:Instances!F917),"median", MEDIAN(Instances!F917:Instances!F917),"min", MIN(Instances!F917:Instances!F917),"max", MAX(Instances!F917:Instances!F917),"diff", MAX(Instances!F917:Instances!F917)-MIN(Instances!F917:Instances!F917))</f>
        <v>0</v>
      </c>
      <c r="G917" s="1" cm="1">
        <f t="array" ref="G917">_xlfn.SWITCH($A$2,"average", AVERAGE(Instances!G917:Instances!G917),"median", MEDIAN(Instances!G917:Instances!G917),"min", MIN(Instances!G917:Instances!G917),"max", MAX(Instances!G917:Instances!G917),"diff", MAX(Instances!G917:Instances!G917)-MIN(Instances!G917:Instances!G917))</f>
        <v>0</v>
      </c>
      <c r="H917" s="1" cm="1">
        <f t="array" ref="H917">_xlfn.SWITCH($A$2,"average", AVERAGE(Instances!H917:Instances!H917),"median", MEDIAN(Instances!H917:Instances!H917),"min", MIN(Instances!H917:Instances!H917),"max", MAX(Instances!H917:Instances!H917),"diff", MAX(Instances!H917:Instances!H917)-MIN(Instances!H917:Instances!H917))</f>
        <v>0</v>
      </c>
      <c r="I917" s="1" cm="1">
        <f t="array" ref="I917">_xlfn.SWITCH($A$2,"average", AVERAGE(Instances!I917:Instances!I917),"median", MEDIAN(Instances!I917:Instances!I917),"min", MIN(Instances!I917:Instances!I917),"max", MAX(Instances!I917:Instances!I917),"diff", MAX(Instances!I917:Instances!I917)-MIN(Instances!I917:Instances!I917))</f>
        <v>0</v>
      </c>
      <c r="J917" s="1" cm="1">
        <f t="array" ref="J917">_xlfn.SWITCH($A$2,"average", AVERAGE(Instances!J917:Instances!J917),"median", MEDIAN(Instances!J917:Instances!J917),"min", MIN(Instances!J917:Instances!J917),"max", MAX(Instances!J917:Instances!J917),"diff", MAX(Instances!J917:Instances!J917)-MIN(Instances!J917:Instances!J917))</f>
        <v>0</v>
      </c>
      <c r="K917" s="1" cm="1">
        <f t="array" ref="K917">_xlfn.SWITCH($A$2,"average", AVERAGE(Instances!K917:Instances!K917),"median", MEDIAN(Instances!K917:Instances!K917),"min", MIN(Instances!K917:Instances!K917),"max", MAX(Instances!K917:Instances!K917),"diff", MAX(Instances!K917:Instances!K917)-MIN(Instances!K917:Instances!K917))</f>
        <v>0</v>
      </c>
      <c r="L917" s="1"/>
      <c r="M917" s="1" cm="1">
        <f t="array" ref="M917">_xlfn.SWITCH($A$2,"average", AVERAGE(Instances!M917:Instances!M917),"median", MEDIAN(Instances!M917:Instances!M917),"min", MIN(Instances!M917:Instances!M917),"max", MAX(Instances!M917:Instances!M917),"diff", MAX(Instances!M917:Instances!M917)-MIN(Instances!M917:Instances!M917))</f>
        <v>0</v>
      </c>
      <c r="N917" s="1" cm="1">
        <f t="array" ref="N917">_xlfn.SWITCH($A$2,"average", AVERAGE(Instances!N917:Instances!N917),"median", MEDIAN(Instances!N917:Instances!N917),"min", MIN(Instances!N917:Instances!N917),"max", MAX(Instances!N917:Instances!N917),"diff", MAX(Instances!N917:Instances!N917)-MIN(Instances!N917:Instances!N917))</f>
        <v>0</v>
      </c>
      <c r="O917" s="1"/>
      <c r="P917" s="1" cm="1">
        <f t="array" ref="P917">_xlfn.SWITCH($A$2,"average", AVERAGE(Instances!P917:Instances!P917),"median", MEDIAN(Instances!P917:Instances!P917),"min", MIN(Instances!P917:Instances!P917),"max", MAX(Instances!P917:Instances!P917),"diff", MAX(Instances!P917:Instances!P917)-MIN(Instances!P917:Instances!P917))</f>
        <v>0</v>
      </c>
      <c r="Q917" s="1" cm="1">
        <f t="array" ref="Q917">_xlfn.SWITCH($A$2,"average", AVERAGE(Instances!Q917:Instances!Q917),"median", MEDIAN(Instances!Q917:Instances!Q917),"min", MIN(Instances!Q917:Instances!Q917),"max", MAX(Instances!Q917:Instances!Q917),"diff", MAX(Instances!Q917:Instances!Q917)-MIN(Instances!Q917:Instances!Q917))</f>
        <v>0</v>
      </c>
      <c r="R917" s="1" cm="1">
        <f t="array" ref="R917">_xlfn.SWITCH($A$2,"average", AVERAGE(Instances!R917:Instances!R917),"median", MEDIAN(Instances!R917:Instances!R917),"min", MIN(Instances!R917:Instances!R917),"max", MAX(Instances!R917:Instances!R917),"diff", MAX(Instances!R917:Instances!R917)-MIN(Instances!R917:Instances!R917))</f>
        <v>0</v>
      </c>
      <c r="S917" s="1">
        <f>MIN($B917)</f>
        <v>0</v>
      </c>
      <c r="T917" s="1">
        <f>MIN($C917)</f>
        <v>0</v>
      </c>
      <c r="U917" s="1">
        <f>MIN($D917)</f>
        <v>0</v>
      </c>
      <c r="V917" s="1">
        <f>MIN($E917)</f>
        <v>0</v>
      </c>
      <c r="W917" s="1">
        <f>MIN($F917)</f>
        <v>0</v>
      </c>
      <c r="X917" s="1">
        <f>MIN($G917)</f>
        <v>0</v>
      </c>
      <c r="Y917" s="1">
        <f>MIN($H917)</f>
        <v>0</v>
      </c>
      <c r="Z917" s="1">
        <f>MIN($I917)</f>
        <v>0</v>
      </c>
      <c r="AA917" s="1">
        <f>MIN($J917)</f>
        <v>0</v>
      </c>
      <c r="AB917" s="1">
        <f>MIN($K917)</f>
        <v>0</v>
      </c>
      <c r="AC917" s="1">
        <f>MIN($M917)</f>
        <v>0</v>
      </c>
      <c r="AD917" s="1">
        <f>MIN($N917)</f>
        <v>0</v>
      </c>
      <c r="AE917" s="1">
        <f>MIN($P917)</f>
        <v>0</v>
      </c>
      <c r="AF917" s="1">
        <f>MIN($Q917)</f>
        <v>0</v>
      </c>
      <c r="AG917" s="1">
        <f>MIN($R917)</f>
        <v>0</v>
      </c>
      <c r="AH917" s="1">
        <f>MEDIAN($B917)</f>
        <v>0</v>
      </c>
      <c r="AI917" s="1">
        <f>MEDIAN($C917)</f>
        <v>0</v>
      </c>
      <c r="AJ917" s="1">
        <f>MEDIAN($D917)</f>
        <v>0</v>
      </c>
      <c r="AK917" s="1">
        <f>MEDIAN($E917)</f>
        <v>0</v>
      </c>
      <c r="AL917" s="1">
        <f>MEDIAN($F917)</f>
        <v>0</v>
      </c>
      <c r="AM917" s="1">
        <f>MEDIAN($G917)</f>
        <v>0</v>
      </c>
      <c r="AN917" s="1">
        <f>MEDIAN($H917)</f>
        <v>0</v>
      </c>
      <c r="AO917" s="1">
        <f>MEDIAN($I917)</f>
        <v>0</v>
      </c>
      <c r="AP917" s="1">
        <f>MEDIAN($J917)</f>
        <v>0</v>
      </c>
      <c r="AQ917" s="1">
        <f>MEDIAN($K917)</f>
        <v>0</v>
      </c>
      <c r="AR917" s="1">
        <f>MEDIAN($M917)</f>
        <v>0</v>
      </c>
      <c r="AS917" s="1">
        <f>MEDIAN($N917)</f>
        <v>0</v>
      </c>
      <c r="AT917" s="1">
        <f>MEDIAN($P917)</f>
        <v>0</v>
      </c>
      <c r="AU917" s="1">
        <f>MEDIAN($Q917)</f>
        <v>0</v>
      </c>
      <c r="AV917" s="1">
        <f>MEDIAN($R917)</f>
        <v>0</v>
      </c>
      <c r="AW917" s="1">
        <f>MAX($B917)</f>
        <v>0</v>
      </c>
      <c r="AX917" s="1">
        <f>MAX($C917)</f>
        <v>0</v>
      </c>
      <c r="AY917" s="1">
        <f>MAX($D917)</f>
        <v>0</v>
      </c>
      <c r="AZ917" s="1">
        <f>MAX($E917)</f>
        <v>0</v>
      </c>
      <c r="BA917" s="1">
        <f>MAX($F917)</f>
        <v>0</v>
      </c>
      <c r="BB917" s="1">
        <f>MAX($G917)</f>
        <v>0</v>
      </c>
      <c r="BC917" s="1">
        <f>MAX($H917)</f>
        <v>0</v>
      </c>
      <c r="BD917" s="1">
        <f>MAX($I917)</f>
        <v>0</v>
      </c>
      <c r="BE917" s="1">
        <f>MAX($J917)</f>
        <v>0</v>
      </c>
      <c r="BF917" s="1">
        <f>MAX($K917)</f>
        <v>0</v>
      </c>
      <c r="BG917" s="1">
        <f>MAX($M917)</f>
        <v>0</v>
      </c>
      <c r="BH917" s="1">
        <f>MAX($N917)</f>
        <v>0</v>
      </c>
      <c r="BI917" s="1">
        <f>MAX($P917)</f>
        <v>0</v>
      </c>
      <c r="BJ917" s="1">
        <f>MAX($Q917)</f>
        <v>0</v>
      </c>
      <c r="BK917" s="1">
        <f>MAX($R917)</f>
        <v>0</v>
      </c>
    </row>
    <row r="918" spans="1:63">
      <c r="A918" s="1" t="s">
        <v>432</v>
      </c>
      <c r="B918" s="1" cm="1">
        <f t="array" ref="B918">_xlfn.SWITCH($A$2,"average", AVERAGE(Instances!B918:Instances!B918),"median", MEDIAN(Instances!B918:Instances!B918),"min", MIN(Instances!B918:Instances!B918),"max", MAX(Instances!B918:Instances!B918),"diff", MAX(Instances!B918:Instances!B918)-MIN(Instances!B918:Instances!B918))</f>
        <v>0</v>
      </c>
      <c r="C918" s="1" cm="1">
        <f t="array" ref="C918">_xlfn.SWITCH($A$2,"average", AVERAGE(Instances!C918:Instances!C918),"median", MEDIAN(Instances!C918:Instances!C918),"min", MIN(Instances!C918:Instances!C918),"max", MAX(Instances!C918:Instances!C918),"diff", MAX(Instances!C918:Instances!C918)-MIN(Instances!C918:Instances!C918))</f>
        <v>0</v>
      </c>
      <c r="D918" s="1" cm="1">
        <f t="array" ref="D918">_xlfn.SWITCH($A$2,"average", AVERAGE(Instances!D918:Instances!D918),"median", MEDIAN(Instances!D918:Instances!D918),"min", MIN(Instances!D918:Instances!D918),"max", MAX(Instances!D918:Instances!D918),"diff", MAX(Instances!D918:Instances!D918)-MIN(Instances!D918:Instances!D918))</f>
        <v>0</v>
      </c>
      <c r="E918" s="1" cm="1">
        <f t="array" ref="E918">_xlfn.SWITCH($A$2,"average", AVERAGE(Instances!E918:Instances!E918),"median", MEDIAN(Instances!E918:Instances!E918),"min", MIN(Instances!E918:Instances!E918),"max", MAX(Instances!E918:Instances!E918),"diff", MAX(Instances!E918:Instances!E918)-MIN(Instances!E918:Instances!E918))</f>
        <v>0</v>
      </c>
      <c r="F918" s="1" cm="1">
        <f t="array" ref="F918">_xlfn.SWITCH($A$2,"average", AVERAGE(Instances!F918:Instances!F918),"median", MEDIAN(Instances!F918:Instances!F918),"min", MIN(Instances!F918:Instances!F918),"max", MAX(Instances!F918:Instances!F918),"diff", MAX(Instances!F918:Instances!F918)-MIN(Instances!F918:Instances!F918))</f>
        <v>0</v>
      </c>
      <c r="G918" s="1" cm="1">
        <f t="array" ref="G918">_xlfn.SWITCH($A$2,"average", AVERAGE(Instances!G918:Instances!G918),"median", MEDIAN(Instances!G918:Instances!G918),"min", MIN(Instances!G918:Instances!G918),"max", MAX(Instances!G918:Instances!G918),"diff", MAX(Instances!G918:Instances!G918)-MIN(Instances!G918:Instances!G918))</f>
        <v>0</v>
      </c>
      <c r="H918" s="1" cm="1">
        <f t="array" ref="H918">_xlfn.SWITCH($A$2,"average", AVERAGE(Instances!H918:Instances!H918),"median", MEDIAN(Instances!H918:Instances!H918),"min", MIN(Instances!H918:Instances!H918),"max", MAX(Instances!H918:Instances!H918),"diff", MAX(Instances!H918:Instances!H918)-MIN(Instances!H918:Instances!H918))</f>
        <v>0</v>
      </c>
      <c r="I918" s="1" cm="1">
        <f t="array" ref="I918">_xlfn.SWITCH($A$2,"average", AVERAGE(Instances!I918:Instances!I918),"median", MEDIAN(Instances!I918:Instances!I918),"min", MIN(Instances!I918:Instances!I918),"max", MAX(Instances!I918:Instances!I918),"diff", MAX(Instances!I918:Instances!I918)-MIN(Instances!I918:Instances!I918))</f>
        <v>0</v>
      </c>
      <c r="J918" s="1" cm="1">
        <f t="array" ref="J918">_xlfn.SWITCH($A$2,"average", AVERAGE(Instances!J918:Instances!J918),"median", MEDIAN(Instances!J918:Instances!J918),"min", MIN(Instances!J918:Instances!J918),"max", MAX(Instances!J918:Instances!J918),"diff", MAX(Instances!J918:Instances!J918)-MIN(Instances!J918:Instances!J918))</f>
        <v>0</v>
      </c>
      <c r="K918" s="1" cm="1">
        <f t="array" ref="K918">_xlfn.SWITCH($A$2,"average", AVERAGE(Instances!K918:Instances!K918),"median", MEDIAN(Instances!K918:Instances!K918),"min", MIN(Instances!K918:Instances!K918),"max", MAX(Instances!K918:Instances!K918),"diff", MAX(Instances!K918:Instances!K918)-MIN(Instances!K918:Instances!K918))</f>
        <v>0</v>
      </c>
      <c r="L918" s="1"/>
      <c r="M918" s="1" cm="1">
        <f t="array" ref="M918">_xlfn.SWITCH($A$2,"average", AVERAGE(Instances!M918:Instances!M918),"median", MEDIAN(Instances!M918:Instances!M918),"min", MIN(Instances!M918:Instances!M918),"max", MAX(Instances!M918:Instances!M918),"diff", MAX(Instances!M918:Instances!M918)-MIN(Instances!M918:Instances!M918))</f>
        <v>0</v>
      </c>
      <c r="N918" s="1" cm="1">
        <f t="array" ref="N918">_xlfn.SWITCH($A$2,"average", AVERAGE(Instances!N918:Instances!N918),"median", MEDIAN(Instances!N918:Instances!N918),"min", MIN(Instances!N918:Instances!N918),"max", MAX(Instances!N918:Instances!N918),"diff", MAX(Instances!N918:Instances!N918)-MIN(Instances!N918:Instances!N918))</f>
        <v>0</v>
      </c>
      <c r="O918" s="1"/>
      <c r="P918" s="1" cm="1">
        <f t="array" ref="P918">_xlfn.SWITCH($A$2,"average", AVERAGE(Instances!P918:Instances!P918),"median", MEDIAN(Instances!P918:Instances!P918),"min", MIN(Instances!P918:Instances!P918),"max", MAX(Instances!P918:Instances!P918),"diff", MAX(Instances!P918:Instances!P918)-MIN(Instances!P918:Instances!P918))</f>
        <v>0</v>
      </c>
      <c r="Q918" s="1" cm="1">
        <f t="array" ref="Q918">_xlfn.SWITCH($A$2,"average", AVERAGE(Instances!Q918:Instances!Q918),"median", MEDIAN(Instances!Q918:Instances!Q918),"min", MIN(Instances!Q918:Instances!Q918),"max", MAX(Instances!Q918:Instances!Q918),"diff", MAX(Instances!Q918:Instances!Q918)-MIN(Instances!Q918:Instances!Q918))</f>
        <v>0</v>
      </c>
      <c r="R918" s="1" cm="1">
        <f t="array" ref="R918">_xlfn.SWITCH($A$2,"average", AVERAGE(Instances!R918:Instances!R918),"median", MEDIAN(Instances!R918:Instances!R918),"min", MIN(Instances!R918:Instances!R918),"max", MAX(Instances!R918:Instances!R918),"diff", MAX(Instances!R918:Instances!R918)-MIN(Instances!R918:Instances!R918))</f>
        <v>0</v>
      </c>
      <c r="S918" s="1">
        <f>MIN($B918)</f>
        <v>0</v>
      </c>
      <c r="T918" s="1">
        <f>MIN($C918)</f>
        <v>0</v>
      </c>
      <c r="U918" s="1">
        <f>MIN($D918)</f>
        <v>0</v>
      </c>
      <c r="V918" s="1">
        <f>MIN($E918)</f>
        <v>0</v>
      </c>
      <c r="W918" s="1">
        <f>MIN($F918)</f>
        <v>0</v>
      </c>
      <c r="X918" s="1">
        <f>MIN($G918)</f>
        <v>0</v>
      </c>
      <c r="Y918" s="1">
        <f>MIN($H918)</f>
        <v>0</v>
      </c>
      <c r="Z918" s="1">
        <f>MIN($I918)</f>
        <v>0</v>
      </c>
      <c r="AA918" s="1">
        <f>MIN($J918)</f>
        <v>0</v>
      </c>
      <c r="AB918" s="1">
        <f>MIN($K918)</f>
        <v>0</v>
      </c>
      <c r="AC918" s="1">
        <f>MIN($M918)</f>
        <v>0</v>
      </c>
      <c r="AD918" s="1">
        <f>MIN($N918)</f>
        <v>0</v>
      </c>
      <c r="AE918" s="1">
        <f>MIN($P918)</f>
        <v>0</v>
      </c>
      <c r="AF918" s="1">
        <f>MIN($Q918)</f>
        <v>0</v>
      </c>
      <c r="AG918" s="1">
        <f>MIN($R918)</f>
        <v>0</v>
      </c>
      <c r="AH918" s="1">
        <f>MEDIAN($B918)</f>
        <v>0</v>
      </c>
      <c r="AI918" s="1">
        <f>MEDIAN($C918)</f>
        <v>0</v>
      </c>
      <c r="AJ918" s="1">
        <f>MEDIAN($D918)</f>
        <v>0</v>
      </c>
      <c r="AK918" s="1">
        <f>MEDIAN($E918)</f>
        <v>0</v>
      </c>
      <c r="AL918" s="1">
        <f>MEDIAN($F918)</f>
        <v>0</v>
      </c>
      <c r="AM918" s="1">
        <f>MEDIAN($G918)</f>
        <v>0</v>
      </c>
      <c r="AN918" s="1">
        <f>MEDIAN($H918)</f>
        <v>0</v>
      </c>
      <c r="AO918" s="1">
        <f>MEDIAN($I918)</f>
        <v>0</v>
      </c>
      <c r="AP918" s="1">
        <f>MEDIAN($J918)</f>
        <v>0</v>
      </c>
      <c r="AQ918" s="1">
        <f>MEDIAN($K918)</f>
        <v>0</v>
      </c>
      <c r="AR918" s="1">
        <f>MEDIAN($M918)</f>
        <v>0</v>
      </c>
      <c r="AS918" s="1">
        <f>MEDIAN($N918)</f>
        <v>0</v>
      </c>
      <c r="AT918" s="1">
        <f>MEDIAN($P918)</f>
        <v>0</v>
      </c>
      <c r="AU918" s="1">
        <f>MEDIAN($Q918)</f>
        <v>0</v>
      </c>
      <c r="AV918" s="1">
        <f>MEDIAN($R918)</f>
        <v>0</v>
      </c>
      <c r="AW918" s="1">
        <f>MAX($B918)</f>
        <v>0</v>
      </c>
      <c r="AX918" s="1">
        <f>MAX($C918)</f>
        <v>0</v>
      </c>
      <c r="AY918" s="1">
        <f>MAX($D918)</f>
        <v>0</v>
      </c>
      <c r="AZ918" s="1">
        <f>MAX($E918)</f>
        <v>0</v>
      </c>
      <c r="BA918" s="1">
        <f>MAX($F918)</f>
        <v>0</v>
      </c>
      <c r="BB918" s="1">
        <f>MAX($G918)</f>
        <v>0</v>
      </c>
      <c r="BC918" s="1">
        <f>MAX($H918)</f>
        <v>0</v>
      </c>
      <c r="BD918" s="1">
        <f>MAX($I918)</f>
        <v>0</v>
      </c>
      <c r="BE918" s="1">
        <f>MAX($J918)</f>
        <v>0</v>
      </c>
      <c r="BF918" s="1">
        <f>MAX($K918)</f>
        <v>0</v>
      </c>
      <c r="BG918" s="1">
        <f>MAX($M918)</f>
        <v>0</v>
      </c>
      <c r="BH918" s="1">
        <f>MAX($N918)</f>
        <v>0</v>
      </c>
      <c r="BI918" s="1">
        <f>MAX($P918)</f>
        <v>0</v>
      </c>
      <c r="BJ918" s="1">
        <f>MAX($Q918)</f>
        <v>0</v>
      </c>
      <c r="BK918" s="1">
        <f>MAX($R918)</f>
        <v>0</v>
      </c>
    </row>
    <row r="919" spans="1:63">
      <c r="A919" s="1" t="s">
        <v>433</v>
      </c>
      <c r="B919" s="1" cm="1">
        <f t="array" ref="B919">_xlfn.SWITCH($A$2,"average", AVERAGE(Instances!B919:Instances!B919),"median", MEDIAN(Instances!B919:Instances!B919),"min", MIN(Instances!B919:Instances!B919),"max", MAX(Instances!B919:Instances!B919),"diff", MAX(Instances!B919:Instances!B919)-MIN(Instances!B919:Instances!B919))</f>
        <v>0</v>
      </c>
      <c r="C919" s="1" cm="1">
        <f t="array" ref="C919">_xlfn.SWITCH($A$2,"average", AVERAGE(Instances!C919:Instances!C919),"median", MEDIAN(Instances!C919:Instances!C919),"min", MIN(Instances!C919:Instances!C919),"max", MAX(Instances!C919:Instances!C919),"diff", MAX(Instances!C919:Instances!C919)-MIN(Instances!C919:Instances!C919))</f>
        <v>0</v>
      </c>
      <c r="D919" s="1" cm="1">
        <f t="array" ref="D919">_xlfn.SWITCH($A$2,"average", AVERAGE(Instances!D919:Instances!D919),"median", MEDIAN(Instances!D919:Instances!D919),"min", MIN(Instances!D919:Instances!D919),"max", MAX(Instances!D919:Instances!D919),"diff", MAX(Instances!D919:Instances!D919)-MIN(Instances!D919:Instances!D919))</f>
        <v>0</v>
      </c>
      <c r="E919" s="1" cm="1">
        <f t="array" ref="E919">_xlfn.SWITCH($A$2,"average", AVERAGE(Instances!E919:Instances!E919),"median", MEDIAN(Instances!E919:Instances!E919),"min", MIN(Instances!E919:Instances!E919),"max", MAX(Instances!E919:Instances!E919),"diff", MAX(Instances!E919:Instances!E919)-MIN(Instances!E919:Instances!E919))</f>
        <v>0</v>
      </c>
      <c r="F919" s="1" cm="1">
        <f t="array" ref="F919">_xlfn.SWITCH($A$2,"average", AVERAGE(Instances!F919:Instances!F919),"median", MEDIAN(Instances!F919:Instances!F919),"min", MIN(Instances!F919:Instances!F919),"max", MAX(Instances!F919:Instances!F919),"diff", MAX(Instances!F919:Instances!F919)-MIN(Instances!F919:Instances!F919))</f>
        <v>0</v>
      </c>
      <c r="G919" s="1" cm="1">
        <f t="array" ref="G919">_xlfn.SWITCH($A$2,"average", AVERAGE(Instances!G919:Instances!G919),"median", MEDIAN(Instances!G919:Instances!G919),"min", MIN(Instances!G919:Instances!G919),"max", MAX(Instances!G919:Instances!G919),"diff", MAX(Instances!G919:Instances!G919)-MIN(Instances!G919:Instances!G919))</f>
        <v>0</v>
      </c>
      <c r="H919" s="1" cm="1">
        <f t="array" ref="H919">_xlfn.SWITCH($A$2,"average", AVERAGE(Instances!H919:Instances!H919),"median", MEDIAN(Instances!H919:Instances!H919),"min", MIN(Instances!H919:Instances!H919),"max", MAX(Instances!H919:Instances!H919),"diff", MAX(Instances!H919:Instances!H919)-MIN(Instances!H919:Instances!H919))</f>
        <v>0</v>
      </c>
      <c r="I919" s="1" cm="1">
        <f t="array" ref="I919">_xlfn.SWITCH($A$2,"average", AVERAGE(Instances!I919:Instances!I919),"median", MEDIAN(Instances!I919:Instances!I919),"min", MIN(Instances!I919:Instances!I919),"max", MAX(Instances!I919:Instances!I919),"diff", MAX(Instances!I919:Instances!I919)-MIN(Instances!I919:Instances!I919))</f>
        <v>0</v>
      </c>
      <c r="J919" s="1" cm="1">
        <f t="array" ref="J919">_xlfn.SWITCH($A$2,"average", AVERAGE(Instances!J919:Instances!J919),"median", MEDIAN(Instances!J919:Instances!J919),"min", MIN(Instances!J919:Instances!J919),"max", MAX(Instances!J919:Instances!J919),"diff", MAX(Instances!J919:Instances!J919)-MIN(Instances!J919:Instances!J919))</f>
        <v>0</v>
      </c>
      <c r="K919" s="1" cm="1">
        <f t="array" ref="K919">_xlfn.SWITCH($A$2,"average", AVERAGE(Instances!K919:Instances!K919),"median", MEDIAN(Instances!K919:Instances!K919),"min", MIN(Instances!K919:Instances!K919),"max", MAX(Instances!K919:Instances!K919),"diff", MAX(Instances!K919:Instances!K919)-MIN(Instances!K919:Instances!K919))</f>
        <v>0</v>
      </c>
      <c r="L919" s="1"/>
      <c r="M919" s="1" cm="1">
        <f t="array" ref="M919">_xlfn.SWITCH($A$2,"average", AVERAGE(Instances!M919:Instances!M919),"median", MEDIAN(Instances!M919:Instances!M919),"min", MIN(Instances!M919:Instances!M919),"max", MAX(Instances!M919:Instances!M919),"diff", MAX(Instances!M919:Instances!M919)-MIN(Instances!M919:Instances!M919))</f>
        <v>0</v>
      </c>
      <c r="N919" s="1" cm="1">
        <f t="array" ref="N919">_xlfn.SWITCH($A$2,"average", AVERAGE(Instances!N919:Instances!N919),"median", MEDIAN(Instances!N919:Instances!N919),"min", MIN(Instances!N919:Instances!N919),"max", MAX(Instances!N919:Instances!N919),"diff", MAX(Instances!N919:Instances!N919)-MIN(Instances!N919:Instances!N919))</f>
        <v>0</v>
      </c>
      <c r="O919" s="1"/>
      <c r="P919" s="1" cm="1">
        <f t="array" ref="P919">_xlfn.SWITCH($A$2,"average", AVERAGE(Instances!P919:Instances!P919),"median", MEDIAN(Instances!P919:Instances!P919),"min", MIN(Instances!P919:Instances!P919),"max", MAX(Instances!P919:Instances!P919),"diff", MAX(Instances!P919:Instances!P919)-MIN(Instances!P919:Instances!P919))</f>
        <v>0</v>
      </c>
      <c r="Q919" s="1" cm="1">
        <f t="array" ref="Q919">_xlfn.SWITCH($A$2,"average", AVERAGE(Instances!Q919:Instances!Q919),"median", MEDIAN(Instances!Q919:Instances!Q919),"min", MIN(Instances!Q919:Instances!Q919),"max", MAX(Instances!Q919:Instances!Q919),"diff", MAX(Instances!Q919:Instances!Q919)-MIN(Instances!Q919:Instances!Q919))</f>
        <v>0</v>
      </c>
      <c r="R919" s="1" cm="1">
        <f t="array" ref="R919">_xlfn.SWITCH($A$2,"average", AVERAGE(Instances!R919:Instances!R919),"median", MEDIAN(Instances!R919:Instances!R919),"min", MIN(Instances!R919:Instances!R919),"max", MAX(Instances!R919:Instances!R919),"diff", MAX(Instances!R919:Instances!R919)-MIN(Instances!R919:Instances!R919))</f>
        <v>0</v>
      </c>
      <c r="S919" s="1">
        <f>MIN($B919)</f>
        <v>0</v>
      </c>
      <c r="T919" s="1">
        <f>MIN($C919)</f>
        <v>0</v>
      </c>
      <c r="U919" s="1">
        <f>MIN($D919)</f>
        <v>0</v>
      </c>
      <c r="V919" s="1">
        <f>MIN($E919)</f>
        <v>0</v>
      </c>
      <c r="W919" s="1">
        <f>MIN($F919)</f>
        <v>0</v>
      </c>
      <c r="X919" s="1">
        <f>MIN($G919)</f>
        <v>0</v>
      </c>
      <c r="Y919" s="1">
        <f>MIN($H919)</f>
        <v>0</v>
      </c>
      <c r="Z919" s="1">
        <f>MIN($I919)</f>
        <v>0</v>
      </c>
      <c r="AA919" s="1">
        <f>MIN($J919)</f>
        <v>0</v>
      </c>
      <c r="AB919" s="1">
        <f>MIN($K919)</f>
        <v>0</v>
      </c>
      <c r="AC919" s="1">
        <f>MIN($M919)</f>
        <v>0</v>
      </c>
      <c r="AD919" s="1">
        <f>MIN($N919)</f>
        <v>0</v>
      </c>
      <c r="AE919" s="1">
        <f>MIN($P919)</f>
        <v>0</v>
      </c>
      <c r="AF919" s="1">
        <f>MIN($Q919)</f>
        <v>0</v>
      </c>
      <c r="AG919" s="1">
        <f>MIN($R919)</f>
        <v>0</v>
      </c>
      <c r="AH919" s="1">
        <f>MEDIAN($B919)</f>
        <v>0</v>
      </c>
      <c r="AI919" s="1">
        <f>MEDIAN($C919)</f>
        <v>0</v>
      </c>
      <c r="AJ919" s="1">
        <f>MEDIAN($D919)</f>
        <v>0</v>
      </c>
      <c r="AK919" s="1">
        <f>MEDIAN($E919)</f>
        <v>0</v>
      </c>
      <c r="AL919" s="1">
        <f>MEDIAN($F919)</f>
        <v>0</v>
      </c>
      <c r="AM919" s="1">
        <f>MEDIAN($G919)</f>
        <v>0</v>
      </c>
      <c r="AN919" s="1">
        <f>MEDIAN($H919)</f>
        <v>0</v>
      </c>
      <c r="AO919" s="1">
        <f>MEDIAN($I919)</f>
        <v>0</v>
      </c>
      <c r="AP919" s="1">
        <f>MEDIAN($J919)</f>
        <v>0</v>
      </c>
      <c r="AQ919" s="1">
        <f>MEDIAN($K919)</f>
        <v>0</v>
      </c>
      <c r="AR919" s="1">
        <f>MEDIAN($M919)</f>
        <v>0</v>
      </c>
      <c r="AS919" s="1">
        <f>MEDIAN($N919)</f>
        <v>0</v>
      </c>
      <c r="AT919" s="1">
        <f>MEDIAN($P919)</f>
        <v>0</v>
      </c>
      <c r="AU919" s="1">
        <f>MEDIAN($Q919)</f>
        <v>0</v>
      </c>
      <c r="AV919" s="1">
        <f>MEDIAN($R919)</f>
        <v>0</v>
      </c>
      <c r="AW919" s="1">
        <f>MAX($B919)</f>
        <v>0</v>
      </c>
      <c r="AX919" s="1">
        <f>MAX($C919)</f>
        <v>0</v>
      </c>
      <c r="AY919" s="1">
        <f>MAX($D919)</f>
        <v>0</v>
      </c>
      <c r="AZ919" s="1">
        <f>MAX($E919)</f>
        <v>0</v>
      </c>
      <c r="BA919" s="1">
        <f>MAX($F919)</f>
        <v>0</v>
      </c>
      <c r="BB919" s="1">
        <f>MAX($G919)</f>
        <v>0</v>
      </c>
      <c r="BC919" s="1">
        <f>MAX($H919)</f>
        <v>0</v>
      </c>
      <c r="BD919" s="1">
        <f>MAX($I919)</f>
        <v>0</v>
      </c>
      <c r="BE919" s="1">
        <f>MAX($J919)</f>
        <v>0</v>
      </c>
      <c r="BF919" s="1">
        <f>MAX($K919)</f>
        <v>0</v>
      </c>
      <c r="BG919" s="1">
        <f>MAX($M919)</f>
        <v>0</v>
      </c>
      <c r="BH919" s="1">
        <f>MAX($N919)</f>
        <v>0</v>
      </c>
      <c r="BI919" s="1">
        <f>MAX($P919)</f>
        <v>0</v>
      </c>
      <c r="BJ919" s="1">
        <f>MAX($Q919)</f>
        <v>0</v>
      </c>
      <c r="BK919" s="1">
        <f>MAX($R919)</f>
        <v>0</v>
      </c>
    </row>
    <row r="920" spans="1:63">
      <c r="A920" s="1" t="s">
        <v>434</v>
      </c>
      <c r="B920" s="1" cm="1">
        <f t="array" ref="B920">_xlfn.SWITCH($A$2,"average", AVERAGE(Instances!B920:Instances!B920),"median", MEDIAN(Instances!B920:Instances!B920),"min", MIN(Instances!B920:Instances!B920),"max", MAX(Instances!B920:Instances!B920),"diff", MAX(Instances!B920:Instances!B920)-MIN(Instances!B920:Instances!B920))</f>
        <v>0</v>
      </c>
      <c r="C920" s="1" cm="1">
        <f t="array" ref="C920">_xlfn.SWITCH($A$2,"average", AVERAGE(Instances!C920:Instances!C920),"median", MEDIAN(Instances!C920:Instances!C920),"min", MIN(Instances!C920:Instances!C920),"max", MAX(Instances!C920:Instances!C920),"diff", MAX(Instances!C920:Instances!C920)-MIN(Instances!C920:Instances!C920))</f>
        <v>0</v>
      </c>
      <c r="D920" s="1" cm="1">
        <f t="array" ref="D920">_xlfn.SWITCH($A$2,"average", AVERAGE(Instances!D920:Instances!D920),"median", MEDIAN(Instances!D920:Instances!D920),"min", MIN(Instances!D920:Instances!D920),"max", MAX(Instances!D920:Instances!D920),"diff", MAX(Instances!D920:Instances!D920)-MIN(Instances!D920:Instances!D920))</f>
        <v>0</v>
      </c>
      <c r="E920" s="1" cm="1">
        <f t="array" ref="E920">_xlfn.SWITCH($A$2,"average", AVERAGE(Instances!E920:Instances!E920),"median", MEDIAN(Instances!E920:Instances!E920),"min", MIN(Instances!E920:Instances!E920),"max", MAX(Instances!E920:Instances!E920),"diff", MAX(Instances!E920:Instances!E920)-MIN(Instances!E920:Instances!E920))</f>
        <v>0</v>
      </c>
      <c r="F920" s="1" cm="1">
        <f t="array" ref="F920">_xlfn.SWITCH($A$2,"average", AVERAGE(Instances!F920:Instances!F920),"median", MEDIAN(Instances!F920:Instances!F920),"min", MIN(Instances!F920:Instances!F920),"max", MAX(Instances!F920:Instances!F920),"diff", MAX(Instances!F920:Instances!F920)-MIN(Instances!F920:Instances!F920))</f>
        <v>0</v>
      </c>
      <c r="G920" s="1" cm="1">
        <f t="array" ref="G920">_xlfn.SWITCH($A$2,"average", AVERAGE(Instances!G920:Instances!G920),"median", MEDIAN(Instances!G920:Instances!G920),"min", MIN(Instances!G920:Instances!G920),"max", MAX(Instances!G920:Instances!G920),"diff", MAX(Instances!G920:Instances!G920)-MIN(Instances!G920:Instances!G920))</f>
        <v>0</v>
      </c>
      <c r="H920" s="1" cm="1">
        <f t="array" ref="H920">_xlfn.SWITCH($A$2,"average", AVERAGE(Instances!H920:Instances!H920),"median", MEDIAN(Instances!H920:Instances!H920),"min", MIN(Instances!H920:Instances!H920),"max", MAX(Instances!H920:Instances!H920),"diff", MAX(Instances!H920:Instances!H920)-MIN(Instances!H920:Instances!H920))</f>
        <v>0</v>
      </c>
      <c r="I920" s="1" cm="1">
        <f t="array" ref="I920">_xlfn.SWITCH($A$2,"average", AVERAGE(Instances!I920:Instances!I920),"median", MEDIAN(Instances!I920:Instances!I920),"min", MIN(Instances!I920:Instances!I920),"max", MAX(Instances!I920:Instances!I920),"diff", MAX(Instances!I920:Instances!I920)-MIN(Instances!I920:Instances!I920))</f>
        <v>0</v>
      </c>
      <c r="J920" s="1" cm="1">
        <f t="array" ref="J920">_xlfn.SWITCH($A$2,"average", AVERAGE(Instances!J920:Instances!J920),"median", MEDIAN(Instances!J920:Instances!J920),"min", MIN(Instances!J920:Instances!J920),"max", MAX(Instances!J920:Instances!J920),"diff", MAX(Instances!J920:Instances!J920)-MIN(Instances!J920:Instances!J920))</f>
        <v>0</v>
      </c>
      <c r="K920" s="1" cm="1">
        <f t="array" ref="K920">_xlfn.SWITCH($A$2,"average", AVERAGE(Instances!K920:Instances!K920),"median", MEDIAN(Instances!K920:Instances!K920),"min", MIN(Instances!K920:Instances!K920),"max", MAX(Instances!K920:Instances!K920),"diff", MAX(Instances!K920:Instances!K920)-MIN(Instances!K920:Instances!K920))</f>
        <v>0</v>
      </c>
      <c r="L920" s="1"/>
      <c r="M920" s="1" cm="1">
        <f t="array" ref="M920">_xlfn.SWITCH($A$2,"average", AVERAGE(Instances!M920:Instances!M920),"median", MEDIAN(Instances!M920:Instances!M920),"min", MIN(Instances!M920:Instances!M920),"max", MAX(Instances!M920:Instances!M920),"diff", MAX(Instances!M920:Instances!M920)-MIN(Instances!M920:Instances!M920))</f>
        <v>0</v>
      </c>
      <c r="N920" s="1" cm="1">
        <f t="array" ref="N920">_xlfn.SWITCH($A$2,"average", AVERAGE(Instances!N920:Instances!N920),"median", MEDIAN(Instances!N920:Instances!N920),"min", MIN(Instances!N920:Instances!N920),"max", MAX(Instances!N920:Instances!N920),"diff", MAX(Instances!N920:Instances!N920)-MIN(Instances!N920:Instances!N920))</f>
        <v>0</v>
      </c>
      <c r="O920" s="1"/>
      <c r="P920" s="1" cm="1">
        <f t="array" ref="P920">_xlfn.SWITCH($A$2,"average", AVERAGE(Instances!P920:Instances!P920),"median", MEDIAN(Instances!P920:Instances!P920),"min", MIN(Instances!P920:Instances!P920),"max", MAX(Instances!P920:Instances!P920),"diff", MAX(Instances!P920:Instances!P920)-MIN(Instances!P920:Instances!P920))</f>
        <v>0</v>
      </c>
      <c r="Q920" s="1" cm="1">
        <f t="array" ref="Q920">_xlfn.SWITCH($A$2,"average", AVERAGE(Instances!Q920:Instances!Q920),"median", MEDIAN(Instances!Q920:Instances!Q920),"min", MIN(Instances!Q920:Instances!Q920),"max", MAX(Instances!Q920:Instances!Q920),"diff", MAX(Instances!Q920:Instances!Q920)-MIN(Instances!Q920:Instances!Q920))</f>
        <v>0</v>
      </c>
      <c r="R920" s="1" cm="1">
        <f t="array" ref="R920">_xlfn.SWITCH($A$2,"average", AVERAGE(Instances!R920:Instances!R920),"median", MEDIAN(Instances!R920:Instances!R920),"min", MIN(Instances!R920:Instances!R920),"max", MAX(Instances!R920:Instances!R920),"diff", MAX(Instances!R920:Instances!R920)-MIN(Instances!R920:Instances!R920))</f>
        <v>0</v>
      </c>
      <c r="S920" s="1">
        <f>MIN($B920)</f>
        <v>0</v>
      </c>
      <c r="T920" s="1">
        <f>MIN($C920)</f>
        <v>0</v>
      </c>
      <c r="U920" s="1">
        <f>MIN($D920)</f>
        <v>0</v>
      </c>
      <c r="V920" s="1">
        <f>MIN($E920)</f>
        <v>0</v>
      </c>
      <c r="W920" s="1">
        <f>MIN($F920)</f>
        <v>0</v>
      </c>
      <c r="X920" s="1">
        <f>MIN($G920)</f>
        <v>0</v>
      </c>
      <c r="Y920" s="1">
        <f>MIN($H920)</f>
        <v>0</v>
      </c>
      <c r="Z920" s="1">
        <f>MIN($I920)</f>
        <v>0</v>
      </c>
      <c r="AA920" s="1">
        <f>MIN($J920)</f>
        <v>0</v>
      </c>
      <c r="AB920" s="1">
        <f>MIN($K920)</f>
        <v>0</v>
      </c>
      <c r="AC920" s="1">
        <f>MIN($M920)</f>
        <v>0</v>
      </c>
      <c r="AD920" s="1">
        <f>MIN($N920)</f>
        <v>0</v>
      </c>
      <c r="AE920" s="1">
        <f>MIN($P920)</f>
        <v>0</v>
      </c>
      <c r="AF920" s="1">
        <f>MIN($Q920)</f>
        <v>0</v>
      </c>
      <c r="AG920" s="1">
        <f>MIN($R920)</f>
        <v>0</v>
      </c>
      <c r="AH920" s="1">
        <f>MEDIAN($B920)</f>
        <v>0</v>
      </c>
      <c r="AI920" s="1">
        <f>MEDIAN($C920)</f>
        <v>0</v>
      </c>
      <c r="AJ920" s="1">
        <f>MEDIAN($D920)</f>
        <v>0</v>
      </c>
      <c r="AK920" s="1">
        <f>MEDIAN($E920)</f>
        <v>0</v>
      </c>
      <c r="AL920" s="1">
        <f>MEDIAN($F920)</f>
        <v>0</v>
      </c>
      <c r="AM920" s="1">
        <f>MEDIAN($G920)</f>
        <v>0</v>
      </c>
      <c r="AN920" s="1">
        <f>MEDIAN($H920)</f>
        <v>0</v>
      </c>
      <c r="AO920" s="1">
        <f>MEDIAN($I920)</f>
        <v>0</v>
      </c>
      <c r="AP920" s="1">
        <f>MEDIAN($J920)</f>
        <v>0</v>
      </c>
      <c r="AQ920" s="1">
        <f>MEDIAN($K920)</f>
        <v>0</v>
      </c>
      <c r="AR920" s="1">
        <f>MEDIAN($M920)</f>
        <v>0</v>
      </c>
      <c r="AS920" s="1">
        <f>MEDIAN($N920)</f>
        <v>0</v>
      </c>
      <c r="AT920" s="1">
        <f>MEDIAN($P920)</f>
        <v>0</v>
      </c>
      <c r="AU920" s="1">
        <f>MEDIAN($Q920)</f>
        <v>0</v>
      </c>
      <c r="AV920" s="1">
        <f>MEDIAN($R920)</f>
        <v>0</v>
      </c>
      <c r="AW920" s="1">
        <f>MAX($B920)</f>
        <v>0</v>
      </c>
      <c r="AX920" s="1">
        <f>MAX($C920)</f>
        <v>0</v>
      </c>
      <c r="AY920" s="1">
        <f>MAX($D920)</f>
        <v>0</v>
      </c>
      <c r="AZ920" s="1">
        <f>MAX($E920)</f>
        <v>0</v>
      </c>
      <c r="BA920" s="1">
        <f>MAX($F920)</f>
        <v>0</v>
      </c>
      <c r="BB920" s="1">
        <f>MAX($G920)</f>
        <v>0</v>
      </c>
      <c r="BC920" s="1">
        <f>MAX($H920)</f>
        <v>0</v>
      </c>
      <c r="BD920" s="1">
        <f>MAX($I920)</f>
        <v>0</v>
      </c>
      <c r="BE920" s="1">
        <f>MAX($J920)</f>
        <v>0</v>
      </c>
      <c r="BF920" s="1">
        <f>MAX($K920)</f>
        <v>0</v>
      </c>
      <c r="BG920" s="1">
        <f>MAX($M920)</f>
        <v>0</v>
      </c>
      <c r="BH920" s="1">
        <f>MAX($N920)</f>
        <v>0</v>
      </c>
      <c r="BI920" s="1">
        <f>MAX($P920)</f>
        <v>0</v>
      </c>
      <c r="BJ920" s="1">
        <f>MAX($Q920)</f>
        <v>0</v>
      </c>
      <c r="BK920" s="1">
        <f>MAX($R920)</f>
        <v>0</v>
      </c>
    </row>
    <row r="921" spans="1:63">
      <c r="A921" s="1" t="s">
        <v>435</v>
      </c>
      <c r="B921" s="1" cm="1">
        <f t="array" ref="B921">_xlfn.SWITCH($A$2,"average", AVERAGE(Instances!B921:Instances!B921),"median", MEDIAN(Instances!B921:Instances!B921),"min", MIN(Instances!B921:Instances!B921),"max", MAX(Instances!B921:Instances!B921),"diff", MAX(Instances!B921:Instances!B921)-MIN(Instances!B921:Instances!B921))</f>
        <v>0</v>
      </c>
      <c r="C921" s="1" cm="1">
        <f t="array" ref="C921">_xlfn.SWITCH($A$2,"average", AVERAGE(Instances!C921:Instances!C921),"median", MEDIAN(Instances!C921:Instances!C921),"min", MIN(Instances!C921:Instances!C921),"max", MAX(Instances!C921:Instances!C921),"diff", MAX(Instances!C921:Instances!C921)-MIN(Instances!C921:Instances!C921))</f>
        <v>0</v>
      </c>
      <c r="D921" s="1" cm="1">
        <f t="array" ref="D921">_xlfn.SWITCH($A$2,"average", AVERAGE(Instances!D921:Instances!D921),"median", MEDIAN(Instances!D921:Instances!D921),"min", MIN(Instances!D921:Instances!D921),"max", MAX(Instances!D921:Instances!D921),"diff", MAX(Instances!D921:Instances!D921)-MIN(Instances!D921:Instances!D921))</f>
        <v>0</v>
      </c>
      <c r="E921" s="1" cm="1">
        <f t="array" ref="E921">_xlfn.SWITCH($A$2,"average", AVERAGE(Instances!E921:Instances!E921),"median", MEDIAN(Instances!E921:Instances!E921),"min", MIN(Instances!E921:Instances!E921),"max", MAX(Instances!E921:Instances!E921),"diff", MAX(Instances!E921:Instances!E921)-MIN(Instances!E921:Instances!E921))</f>
        <v>0</v>
      </c>
      <c r="F921" s="1" cm="1">
        <f t="array" ref="F921">_xlfn.SWITCH($A$2,"average", AVERAGE(Instances!F921:Instances!F921),"median", MEDIAN(Instances!F921:Instances!F921),"min", MIN(Instances!F921:Instances!F921),"max", MAX(Instances!F921:Instances!F921),"diff", MAX(Instances!F921:Instances!F921)-MIN(Instances!F921:Instances!F921))</f>
        <v>0</v>
      </c>
      <c r="G921" s="1" cm="1">
        <f t="array" ref="G921">_xlfn.SWITCH($A$2,"average", AVERAGE(Instances!G921:Instances!G921),"median", MEDIAN(Instances!G921:Instances!G921),"min", MIN(Instances!G921:Instances!G921),"max", MAX(Instances!G921:Instances!G921),"diff", MAX(Instances!G921:Instances!G921)-MIN(Instances!G921:Instances!G921))</f>
        <v>0</v>
      </c>
      <c r="H921" s="1" cm="1">
        <f t="array" ref="H921">_xlfn.SWITCH($A$2,"average", AVERAGE(Instances!H921:Instances!H921),"median", MEDIAN(Instances!H921:Instances!H921),"min", MIN(Instances!H921:Instances!H921),"max", MAX(Instances!H921:Instances!H921),"diff", MAX(Instances!H921:Instances!H921)-MIN(Instances!H921:Instances!H921))</f>
        <v>0</v>
      </c>
      <c r="I921" s="1" cm="1">
        <f t="array" ref="I921">_xlfn.SWITCH($A$2,"average", AVERAGE(Instances!I921:Instances!I921),"median", MEDIAN(Instances!I921:Instances!I921),"min", MIN(Instances!I921:Instances!I921),"max", MAX(Instances!I921:Instances!I921),"diff", MAX(Instances!I921:Instances!I921)-MIN(Instances!I921:Instances!I921))</f>
        <v>0</v>
      </c>
      <c r="J921" s="1" cm="1">
        <f t="array" ref="J921">_xlfn.SWITCH($A$2,"average", AVERAGE(Instances!J921:Instances!J921),"median", MEDIAN(Instances!J921:Instances!J921),"min", MIN(Instances!J921:Instances!J921),"max", MAX(Instances!J921:Instances!J921),"diff", MAX(Instances!J921:Instances!J921)-MIN(Instances!J921:Instances!J921))</f>
        <v>0</v>
      </c>
      <c r="K921" s="1" cm="1">
        <f t="array" ref="K921">_xlfn.SWITCH($A$2,"average", AVERAGE(Instances!K921:Instances!K921),"median", MEDIAN(Instances!K921:Instances!K921),"min", MIN(Instances!K921:Instances!K921),"max", MAX(Instances!K921:Instances!K921),"diff", MAX(Instances!K921:Instances!K921)-MIN(Instances!K921:Instances!K921))</f>
        <v>0</v>
      </c>
      <c r="L921" s="1"/>
      <c r="M921" s="1" cm="1">
        <f t="array" ref="M921">_xlfn.SWITCH($A$2,"average", AVERAGE(Instances!M921:Instances!M921),"median", MEDIAN(Instances!M921:Instances!M921),"min", MIN(Instances!M921:Instances!M921),"max", MAX(Instances!M921:Instances!M921),"diff", MAX(Instances!M921:Instances!M921)-MIN(Instances!M921:Instances!M921))</f>
        <v>0</v>
      </c>
      <c r="N921" s="1" cm="1">
        <f t="array" ref="N921">_xlfn.SWITCH($A$2,"average", AVERAGE(Instances!N921:Instances!N921),"median", MEDIAN(Instances!N921:Instances!N921),"min", MIN(Instances!N921:Instances!N921),"max", MAX(Instances!N921:Instances!N921),"diff", MAX(Instances!N921:Instances!N921)-MIN(Instances!N921:Instances!N921))</f>
        <v>0</v>
      </c>
      <c r="O921" s="1"/>
      <c r="P921" s="1" cm="1">
        <f t="array" ref="P921">_xlfn.SWITCH($A$2,"average", AVERAGE(Instances!P921:Instances!P921),"median", MEDIAN(Instances!P921:Instances!P921),"min", MIN(Instances!P921:Instances!P921),"max", MAX(Instances!P921:Instances!P921),"diff", MAX(Instances!P921:Instances!P921)-MIN(Instances!P921:Instances!P921))</f>
        <v>0</v>
      </c>
      <c r="Q921" s="1" cm="1">
        <f t="array" ref="Q921">_xlfn.SWITCH($A$2,"average", AVERAGE(Instances!Q921:Instances!Q921),"median", MEDIAN(Instances!Q921:Instances!Q921),"min", MIN(Instances!Q921:Instances!Q921),"max", MAX(Instances!Q921:Instances!Q921),"diff", MAX(Instances!Q921:Instances!Q921)-MIN(Instances!Q921:Instances!Q921))</f>
        <v>0</v>
      </c>
      <c r="R921" s="1" cm="1">
        <f t="array" ref="R921">_xlfn.SWITCH($A$2,"average", AVERAGE(Instances!R921:Instances!R921),"median", MEDIAN(Instances!R921:Instances!R921),"min", MIN(Instances!R921:Instances!R921),"max", MAX(Instances!R921:Instances!R921),"diff", MAX(Instances!R921:Instances!R921)-MIN(Instances!R921:Instances!R921))</f>
        <v>0</v>
      </c>
      <c r="S921" s="1">
        <f>MIN($B921)</f>
        <v>0</v>
      </c>
      <c r="T921" s="1">
        <f>MIN($C921)</f>
        <v>0</v>
      </c>
      <c r="U921" s="1">
        <f>MIN($D921)</f>
        <v>0</v>
      </c>
      <c r="V921" s="1">
        <f>MIN($E921)</f>
        <v>0</v>
      </c>
      <c r="W921" s="1">
        <f>MIN($F921)</f>
        <v>0</v>
      </c>
      <c r="X921" s="1">
        <f>MIN($G921)</f>
        <v>0</v>
      </c>
      <c r="Y921" s="1">
        <f>MIN($H921)</f>
        <v>0</v>
      </c>
      <c r="Z921" s="1">
        <f>MIN($I921)</f>
        <v>0</v>
      </c>
      <c r="AA921" s="1">
        <f>MIN($J921)</f>
        <v>0</v>
      </c>
      <c r="AB921" s="1">
        <f>MIN($K921)</f>
        <v>0</v>
      </c>
      <c r="AC921" s="1">
        <f>MIN($M921)</f>
        <v>0</v>
      </c>
      <c r="AD921" s="1">
        <f>MIN($N921)</f>
        <v>0</v>
      </c>
      <c r="AE921" s="1">
        <f>MIN($P921)</f>
        <v>0</v>
      </c>
      <c r="AF921" s="1">
        <f>MIN($Q921)</f>
        <v>0</v>
      </c>
      <c r="AG921" s="1">
        <f>MIN($R921)</f>
        <v>0</v>
      </c>
      <c r="AH921" s="1">
        <f>MEDIAN($B921)</f>
        <v>0</v>
      </c>
      <c r="AI921" s="1">
        <f>MEDIAN($C921)</f>
        <v>0</v>
      </c>
      <c r="AJ921" s="1">
        <f>MEDIAN($D921)</f>
        <v>0</v>
      </c>
      <c r="AK921" s="1">
        <f>MEDIAN($E921)</f>
        <v>0</v>
      </c>
      <c r="AL921" s="1">
        <f>MEDIAN($F921)</f>
        <v>0</v>
      </c>
      <c r="AM921" s="1">
        <f>MEDIAN($G921)</f>
        <v>0</v>
      </c>
      <c r="AN921" s="1">
        <f>MEDIAN($H921)</f>
        <v>0</v>
      </c>
      <c r="AO921" s="1">
        <f>MEDIAN($I921)</f>
        <v>0</v>
      </c>
      <c r="AP921" s="1">
        <f>MEDIAN($J921)</f>
        <v>0</v>
      </c>
      <c r="AQ921" s="1">
        <f>MEDIAN($K921)</f>
        <v>0</v>
      </c>
      <c r="AR921" s="1">
        <f>MEDIAN($M921)</f>
        <v>0</v>
      </c>
      <c r="AS921" s="1">
        <f>MEDIAN($N921)</f>
        <v>0</v>
      </c>
      <c r="AT921" s="1">
        <f>MEDIAN($P921)</f>
        <v>0</v>
      </c>
      <c r="AU921" s="1">
        <f>MEDIAN($Q921)</f>
        <v>0</v>
      </c>
      <c r="AV921" s="1">
        <f>MEDIAN($R921)</f>
        <v>0</v>
      </c>
      <c r="AW921" s="1">
        <f>MAX($B921)</f>
        <v>0</v>
      </c>
      <c r="AX921" s="1">
        <f>MAX($C921)</f>
        <v>0</v>
      </c>
      <c r="AY921" s="1">
        <f>MAX($D921)</f>
        <v>0</v>
      </c>
      <c r="AZ921" s="1">
        <f>MAX($E921)</f>
        <v>0</v>
      </c>
      <c r="BA921" s="1">
        <f>MAX($F921)</f>
        <v>0</v>
      </c>
      <c r="BB921" s="1">
        <f>MAX($G921)</f>
        <v>0</v>
      </c>
      <c r="BC921" s="1">
        <f>MAX($H921)</f>
        <v>0</v>
      </c>
      <c r="BD921" s="1">
        <f>MAX($I921)</f>
        <v>0</v>
      </c>
      <c r="BE921" s="1">
        <f>MAX($J921)</f>
        <v>0</v>
      </c>
      <c r="BF921" s="1">
        <f>MAX($K921)</f>
        <v>0</v>
      </c>
      <c r="BG921" s="1">
        <f>MAX($M921)</f>
        <v>0</v>
      </c>
      <c r="BH921" s="1">
        <f>MAX($N921)</f>
        <v>0</v>
      </c>
      <c r="BI921" s="1">
        <f>MAX($P921)</f>
        <v>0</v>
      </c>
      <c r="BJ921" s="1">
        <f>MAX($Q921)</f>
        <v>0</v>
      </c>
      <c r="BK921" s="1">
        <f>MAX($R921)</f>
        <v>0</v>
      </c>
    </row>
    <row r="922" spans="1:63">
      <c r="A922" s="1" t="s">
        <v>436</v>
      </c>
      <c r="B922" s="1" cm="1">
        <f t="array" ref="B922">_xlfn.SWITCH($A$2,"average", AVERAGE(Instances!B922:Instances!B922),"median", MEDIAN(Instances!B922:Instances!B922),"min", MIN(Instances!B922:Instances!B922),"max", MAX(Instances!B922:Instances!B922),"diff", MAX(Instances!B922:Instances!B922)-MIN(Instances!B922:Instances!B922))</f>
        <v>0</v>
      </c>
      <c r="C922" s="1" cm="1">
        <f t="array" ref="C922">_xlfn.SWITCH($A$2,"average", AVERAGE(Instances!C922:Instances!C922),"median", MEDIAN(Instances!C922:Instances!C922),"min", MIN(Instances!C922:Instances!C922),"max", MAX(Instances!C922:Instances!C922),"diff", MAX(Instances!C922:Instances!C922)-MIN(Instances!C922:Instances!C922))</f>
        <v>0</v>
      </c>
      <c r="D922" s="1" cm="1">
        <f t="array" ref="D922">_xlfn.SWITCH($A$2,"average", AVERAGE(Instances!D922:Instances!D922),"median", MEDIAN(Instances!D922:Instances!D922),"min", MIN(Instances!D922:Instances!D922),"max", MAX(Instances!D922:Instances!D922),"diff", MAX(Instances!D922:Instances!D922)-MIN(Instances!D922:Instances!D922))</f>
        <v>0</v>
      </c>
      <c r="E922" s="1" cm="1">
        <f t="array" ref="E922">_xlfn.SWITCH($A$2,"average", AVERAGE(Instances!E922:Instances!E922),"median", MEDIAN(Instances!E922:Instances!E922),"min", MIN(Instances!E922:Instances!E922),"max", MAX(Instances!E922:Instances!E922),"diff", MAX(Instances!E922:Instances!E922)-MIN(Instances!E922:Instances!E922))</f>
        <v>0</v>
      </c>
      <c r="F922" s="1" cm="1">
        <f t="array" ref="F922">_xlfn.SWITCH($A$2,"average", AVERAGE(Instances!F922:Instances!F922),"median", MEDIAN(Instances!F922:Instances!F922),"min", MIN(Instances!F922:Instances!F922),"max", MAX(Instances!F922:Instances!F922),"diff", MAX(Instances!F922:Instances!F922)-MIN(Instances!F922:Instances!F922))</f>
        <v>0</v>
      </c>
      <c r="G922" s="1" cm="1">
        <f t="array" ref="G922">_xlfn.SWITCH($A$2,"average", AVERAGE(Instances!G922:Instances!G922),"median", MEDIAN(Instances!G922:Instances!G922),"min", MIN(Instances!G922:Instances!G922),"max", MAX(Instances!G922:Instances!G922),"diff", MAX(Instances!G922:Instances!G922)-MIN(Instances!G922:Instances!G922))</f>
        <v>0</v>
      </c>
      <c r="H922" s="1" cm="1">
        <f t="array" ref="H922">_xlfn.SWITCH($A$2,"average", AVERAGE(Instances!H922:Instances!H922),"median", MEDIAN(Instances!H922:Instances!H922),"min", MIN(Instances!H922:Instances!H922),"max", MAX(Instances!H922:Instances!H922),"diff", MAX(Instances!H922:Instances!H922)-MIN(Instances!H922:Instances!H922))</f>
        <v>0</v>
      </c>
      <c r="I922" s="1" cm="1">
        <f t="array" ref="I922">_xlfn.SWITCH($A$2,"average", AVERAGE(Instances!I922:Instances!I922),"median", MEDIAN(Instances!I922:Instances!I922),"min", MIN(Instances!I922:Instances!I922),"max", MAX(Instances!I922:Instances!I922),"diff", MAX(Instances!I922:Instances!I922)-MIN(Instances!I922:Instances!I922))</f>
        <v>0</v>
      </c>
      <c r="J922" s="1" cm="1">
        <f t="array" ref="J922">_xlfn.SWITCH($A$2,"average", AVERAGE(Instances!J922:Instances!J922),"median", MEDIAN(Instances!J922:Instances!J922),"min", MIN(Instances!J922:Instances!J922),"max", MAX(Instances!J922:Instances!J922),"diff", MAX(Instances!J922:Instances!J922)-MIN(Instances!J922:Instances!J922))</f>
        <v>0</v>
      </c>
      <c r="K922" s="1" cm="1">
        <f t="array" ref="K922">_xlfn.SWITCH($A$2,"average", AVERAGE(Instances!K922:Instances!K922),"median", MEDIAN(Instances!K922:Instances!K922),"min", MIN(Instances!K922:Instances!K922),"max", MAX(Instances!K922:Instances!K922),"diff", MAX(Instances!K922:Instances!K922)-MIN(Instances!K922:Instances!K922))</f>
        <v>0</v>
      </c>
      <c r="L922" s="1"/>
      <c r="M922" s="1" cm="1">
        <f t="array" ref="M922">_xlfn.SWITCH($A$2,"average", AVERAGE(Instances!M922:Instances!M922),"median", MEDIAN(Instances!M922:Instances!M922),"min", MIN(Instances!M922:Instances!M922),"max", MAX(Instances!M922:Instances!M922),"diff", MAX(Instances!M922:Instances!M922)-MIN(Instances!M922:Instances!M922))</f>
        <v>0</v>
      </c>
      <c r="N922" s="1" cm="1">
        <f t="array" ref="N922">_xlfn.SWITCH($A$2,"average", AVERAGE(Instances!N922:Instances!N922),"median", MEDIAN(Instances!N922:Instances!N922),"min", MIN(Instances!N922:Instances!N922),"max", MAX(Instances!N922:Instances!N922),"diff", MAX(Instances!N922:Instances!N922)-MIN(Instances!N922:Instances!N922))</f>
        <v>0</v>
      </c>
      <c r="O922" s="1"/>
      <c r="P922" s="1" cm="1">
        <f t="array" ref="P922">_xlfn.SWITCH($A$2,"average", AVERAGE(Instances!P922:Instances!P922),"median", MEDIAN(Instances!P922:Instances!P922),"min", MIN(Instances!P922:Instances!P922),"max", MAX(Instances!P922:Instances!P922),"diff", MAX(Instances!P922:Instances!P922)-MIN(Instances!P922:Instances!P922))</f>
        <v>0</v>
      </c>
      <c r="Q922" s="1" cm="1">
        <f t="array" ref="Q922">_xlfn.SWITCH($A$2,"average", AVERAGE(Instances!Q922:Instances!Q922),"median", MEDIAN(Instances!Q922:Instances!Q922),"min", MIN(Instances!Q922:Instances!Q922),"max", MAX(Instances!Q922:Instances!Q922),"diff", MAX(Instances!Q922:Instances!Q922)-MIN(Instances!Q922:Instances!Q922))</f>
        <v>0</v>
      </c>
      <c r="R922" s="1" cm="1">
        <f t="array" ref="R922">_xlfn.SWITCH($A$2,"average", AVERAGE(Instances!R922:Instances!R922),"median", MEDIAN(Instances!R922:Instances!R922),"min", MIN(Instances!R922:Instances!R922),"max", MAX(Instances!R922:Instances!R922),"diff", MAX(Instances!R922:Instances!R922)-MIN(Instances!R922:Instances!R922))</f>
        <v>0</v>
      </c>
      <c r="S922" s="1">
        <f>MIN($B922)</f>
        <v>0</v>
      </c>
      <c r="T922" s="1">
        <f>MIN($C922)</f>
        <v>0</v>
      </c>
      <c r="U922" s="1">
        <f>MIN($D922)</f>
        <v>0</v>
      </c>
      <c r="V922" s="1">
        <f>MIN($E922)</f>
        <v>0</v>
      </c>
      <c r="W922" s="1">
        <f>MIN($F922)</f>
        <v>0</v>
      </c>
      <c r="X922" s="1">
        <f>MIN($G922)</f>
        <v>0</v>
      </c>
      <c r="Y922" s="1">
        <f>MIN($H922)</f>
        <v>0</v>
      </c>
      <c r="Z922" s="1">
        <f>MIN($I922)</f>
        <v>0</v>
      </c>
      <c r="AA922" s="1">
        <f>MIN($J922)</f>
        <v>0</v>
      </c>
      <c r="AB922" s="1">
        <f>MIN($K922)</f>
        <v>0</v>
      </c>
      <c r="AC922" s="1">
        <f>MIN($M922)</f>
        <v>0</v>
      </c>
      <c r="AD922" s="1">
        <f>MIN($N922)</f>
        <v>0</v>
      </c>
      <c r="AE922" s="1">
        <f>MIN($P922)</f>
        <v>0</v>
      </c>
      <c r="AF922" s="1">
        <f>MIN($Q922)</f>
        <v>0</v>
      </c>
      <c r="AG922" s="1">
        <f>MIN($R922)</f>
        <v>0</v>
      </c>
      <c r="AH922" s="1">
        <f>MEDIAN($B922)</f>
        <v>0</v>
      </c>
      <c r="AI922" s="1">
        <f>MEDIAN($C922)</f>
        <v>0</v>
      </c>
      <c r="AJ922" s="1">
        <f>MEDIAN($D922)</f>
        <v>0</v>
      </c>
      <c r="AK922" s="1">
        <f>MEDIAN($E922)</f>
        <v>0</v>
      </c>
      <c r="AL922" s="1">
        <f>MEDIAN($F922)</f>
        <v>0</v>
      </c>
      <c r="AM922" s="1">
        <f>MEDIAN($G922)</f>
        <v>0</v>
      </c>
      <c r="AN922" s="1">
        <f>MEDIAN($H922)</f>
        <v>0</v>
      </c>
      <c r="AO922" s="1">
        <f>MEDIAN($I922)</f>
        <v>0</v>
      </c>
      <c r="AP922" s="1">
        <f>MEDIAN($J922)</f>
        <v>0</v>
      </c>
      <c r="AQ922" s="1">
        <f>MEDIAN($K922)</f>
        <v>0</v>
      </c>
      <c r="AR922" s="1">
        <f>MEDIAN($M922)</f>
        <v>0</v>
      </c>
      <c r="AS922" s="1">
        <f>MEDIAN($N922)</f>
        <v>0</v>
      </c>
      <c r="AT922" s="1">
        <f>MEDIAN($P922)</f>
        <v>0</v>
      </c>
      <c r="AU922" s="1">
        <f>MEDIAN($Q922)</f>
        <v>0</v>
      </c>
      <c r="AV922" s="1">
        <f>MEDIAN($R922)</f>
        <v>0</v>
      </c>
      <c r="AW922" s="1">
        <f>MAX($B922)</f>
        <v>0</v>
      </c>
      <c r="AX922" s="1">
        <f>MAX($C922)</f>
        <v>0</v>
      </c>
      <c r="AY922" s="1">
        <f>MAX($D922)</f>
        <v>0</v>
      </c>
      <c r="AZ922" s="1">
        <f>MAX($E922)</f>
        <v>0</v>
      </c>
      <c r="BA922" s="1">
        <f>MAX($F922)</f>
        <v>0</v>
      </c>
      <c r="BB922" s="1">
        <f>MAX($G922)</f>
        <v>0</v>
      </c>
      <c r="BC922" s="1">
        <f>MAX($H922)</f>
        <v>0</v>
      </c>
      <c r="BD922" s="1">
        <f>MAX($I922)</f>
        <v>0</v>
      </c>
      <c r="BE922" s="1">
        <f>MAX($J922)</f>
        <v>0</v>
      </c>
      <c r="BF922" s="1">
        <f>MAX($K922)</f>
        <v>0</v>
      </c>
      <c r="BG922" s="1">
        <f>MAX($M922)</f>
        <v>0</v>
      </c>
      <c r="BH922" s="1">
        <f>MAX($N922)</f>
        <v>0</v>
      </c>
      <c r="BI922" s="1">
        <f>MAX($P922)</f>
        <v>0</v>
      </c>
      <c r="BJ922" s="1">
        <f>MAX($Q922)</f>
        <v>0</v>
      </c>
      <c r="BK922" s="1">
        <f>MAX($R922)</f>
        <v>0</v>
      </c>
    </row>
    <row r="923" spans="1:63">
      <c r="A923" s="1" t="s">
        <v>437</v>
      </c>
      <c r="B923" s="1" cm="1">
        <f t="array" ref="B923">_xlfn.SWITCH($A$2,"average", AVERAGE(Instances!B923:Instances!B923),"median", MEDIAN(Instances!B923:Instances!B923),"min", MIN(Instances!B923:Instances!B923),"max", MAX(Instances!B923:Instances!B923),"diff", MAX(Instances!B923:Instances!B923)-MIN(Instances!B923:Instances!B923))</f>
        <v>0</v>
      </c>
      <c r="C923" s="1" cm="1">
        <f t="array" ref="C923">_xlfn.SWITCH($A$2,"average", AVERAGE(Instances!C923:Instances!C923),"median", MEDIAN(Instances!C923:Instances!C923),"min", MIN(Instances!C923:Instances!C923),"max", MAX(Instances!C923:Instances!C923),"diff", MAX(Instances!C923:Instances!C923)-MIN(Instances!C923:Instances!C923))</f>
        <v>0</v>
      </c>
      <c r="D923" s="1" cm="1">
        <f t="array" ref="D923">_xlfn.SWITCH($A$2,"average", AVERAGE(Instances!D923:Instances!D923),"median", MEDIAN(Instances!D923:Instances!D923),"min", MIN(Instances!D923:Instances!D923),"max", MAX(Instances!D923:Instances!D923),"diff", MAX(Instances!D923:Instances!D923)-MIN(Instances!D923:Instances!D923))</f>
        <v>0</v>
      </c>
      <c r="E923" s="1" cm="1">
        <f t="array" ref="E923">_xlfn.SWITCH($A$2,"average", AVERAGE(Instances!E923:Instances!E923),"median", MEDIAN(Instances!E923:Instances!E923),"min", MIN(Instances!E923:Instances!E923),"max", MAX(Instances!E923:Instances!E923),"diff", MAX(Instances!E923:Instances!E923)-MIN(Instances!E923:Instances!E923))</f>
        <v>0</v>
      </c>
      <c r="F923" s="1" cm="1">
        <f t="array" ref="F923">_xlfn.SWITCH($A$2,"average", AVERAGE(Instances!F923:Instances!F923),"median", MEDIAN(Instances!F923:Instances!F923),"min", MIN(Instances!F923:Instances!F923),"max", MAX(Instances!F923:Instances!F923),"diff", MAX(Instances!F923:Instances!F923)-MIN(Instances!F923:Instances!F923))</f>
        <v>0</v>
      </c>
      <c r="G923" s="1" cm="1">
        <f t="array" ref="G923">_xlfn.SWITCH($A$2,"average", AVERAGE(Instances!G923:Instances!G923),"median", MEDIAN(Instances!G923:Instances!G923),"min", MIN(Instances!G923:Instances!G923),"max", MAX(Instances!G923:Instances!G923),"diff", MAX(Instances!G923:Instances!G923)-MIN(Instances!G923:Instances!G923))</f>
        <v>0</v>
      </c>
      <c r="H923" s="1" cm="1">
        <f t="array" ref="H923">_xlfn.SWITCH($A$2,"average", AVERAGE(Instances!H923:Instances!H923),"median", MEDIAN(Instances!H923:Instances!H923),"min", MIN(Instances!H923:Instances!H923),"max", MAX(Instances!H923:Instances!H923),"diff", MAX(Instances!H923:Instances!H923)-MIN(Instances!H923:Instances!H923))</f>
        <v>0</v>
      </c>
      <c r="I923" s="1" cm="1">
        <f t="array" ref="I923">_xlfn.SWITCH($A$2,"average", AVERAGE(Instances!I923:Instances!I923),"median", MEDIAN(Instances!I923:Instances!I923),"min", MIN(Instances!I923:Instances!I923),"max", MAX(Instances!I923:Instances!I923),"diff", MAX(Instances!I923:Instances!I923)-MIN(Instances!I923:Instances!I923))</f>
        <v>0</v>
      </c>
      <c r="J923" s="1" cm="1">
        <f t="array" ref="J923">_xlfn.SWITCH($A$2,"average", AVERAGE(Instances!J923:Instances!J923),"median", MEDIAN(Instances!J923:Instances!J923),"min", MIN(Instances!J923:Instances!J923),"max", MAX(Instances!J923:Instances!J923),"diff", MAX(Instances!J923:Instances!J923)-MIN(Instances!J923:Instances!J923))</f>
        <v>0</v>
      </c>
      <c r="K923" s="1" cm="1">
        <f t="array" ref="K923">_xlfn.SWITCH($A$2,"average", AVERAGE(Instances!K923:Instances!K923),"median", MEDIAN(Instances!K923:Instances!K923),"min", MIN(Instances!K923:Instances!K923),"max", MAX(Instances!K923:Instances!K923),"diff", MAX(Instances!K923:Instances!K923)-MIN(Instances!K923:Instances!K923))</f>
        <v>0</v>
      </c>
      <c r="L923" s="1"/>
      <c r="M923" s="1" cm="1">
        <f t="array" ref="M923">_xlfn.SWITCH($A$2,"average", AVERAGE(Instances!M923:Instances!M923),"median", MEDIAN(Instances!M923:Instances!M923),"min", MIN(Instances!M923:Instances!M923),"max", MAX(Instances!M923:Instances!M923),"diff", MAX(Instances!M923:Instances!M923)-MIN(Instances!M923:Instances!M923))</f>
        <v>0</v>
      </c>
      <c r="N923" s="1" cm="1">
        <f t="array" ref="N923">_xlfn.SWITCH($A$2,"average", AVERAGE(Instances!N923:Instances!N923),"median", MEDIAN(Instances!N923:Instances!N923),"min", MIN(Instances!N923:Instances!N923),"max", MAX(Instances!N923:Instances!N923),"diff", MAX(Instances!N923:Instances!N923)-MIN(Instances!N923:Instances!N923))</f>
        <v>0</v>
      </c>
      <c r="O923" s="1"/>
      <c r="P923" s="1" cm="1">
        <f t="array" ref="P923">_xlfn.SWITCH($A$2,"average", AVERAGE(Instances!P923:Instances!P923),"median", MEDIAN(Instances!P923:Instances!P923),"min", MIN(Instances!P923:Instances!P923),"max", MAX(Instances!P923:Instances!P923),"diff", MAX(Instances!P923:Instances!P923)-MIN(Instances!P923:Instances!P923))</f>
        <v>0</v>
      </c>
      <c r="Q923" s="1" cm="1">
        <f t="array" ref="Q923">_xlfn.SWITCH($A$2,"average", AVERAGE(Instances!Q923:Instances!Q923),"median", MEDIAN(Instances!Q923:Instances!Q923),"min", MIN(Instances!Q923:Instances!Q923),"max", MAX(Instances!Q923:Instances!Q923),"diff", MAX(Instances!Q923:Instances!Q923)-MIN(Instances!Q923:Instances!Q923))</f>
        <v>0</v>
      </c>
      <c r="R923" s="1" cm="1">
        <f t="array" ref="R923">_xlfn.SWITCH($A$2,"average", AVERAGE(Instances!R923:Instances!R923),"median", MEDIAN(Instances!R923:Instances!R923),"min", MIN(Instances!R923:Instances!R923),"max", MAX(Instances!R923:Instances!R923),"diff", MAX(Instances!R923:Instances!R923)-MIN(Instances!R923:Instances!R923))</f>
        <v>0</v>
      </c>
      <c r="S923" s="1">
        <f>MIN($B923)</f>
        <v>0</v>
      </c>
      <c r="T923" s="1">
        <f>MIN($C923)</f>
        <v>0</v>
      </c>
      <c r="U923" s="1">
        <f>MIN($D923)</f>
        <v>0</v>
      </c>
      <c r="V923" s="1">
        <f>MIN($E923)</f>
        <v>0</v>
      </c>
      <c r="W923" s="1">
        <f>MIN($F923)</f>
        <v>0</v>
      </c>
      <c r="X923" s="1">
        <f>MIN($G923)</f>
        <v>0</v>
      </c>
      <c r="Y923" s="1">
        <f>MIN($H923)</f>
        <v>0</v>
      </c>
      <c r="Z923" s="1">
        <f>MIN($I923)</f>
        <v>0</v>
      </c>
      <c r="AA923" s="1">
        <f>MIN($J923)</f>
        <v>0</v>
      </c>
      <c r="AB923" s="1">
        <f>MIN($K923)</f>
        <v>0</v>
      </c>
      <c r="AC923" s="1">
        <f>MIN($M923)</f>
        <v>0</v>
      </c>
      <c r="AD923" s="1">
        <f>MIN($N923)</f>
        <v>0</v>
      </c>
      <c r="AE923" s="1">
        <f>MIN($P923)</f>
        <v>0</v>
      </c>
      <c r="AF923" s="1">
        <f>MIN($Q923)</f>
        <v>0</v>
      </c>
      <c r="AG923" s="1">
        <f>MIN($R923)</f>
        <v>0</v>
      </c>
      <c r="AH923" s="1">
        <f>MEDIAN($B923)</f>
        <v>0</v>
      </c>
      <c r="AI923" s="1">
        <f>MEDIAN($C923)</f>
        <v>0</v>
      </c>
      <c r="AJ923" s="1">
        <f>MEDIAN($D923)</f>
        <v>0</v>
      </c>
      <c r="AK923" s="1">
        <f>MEDIAN($E923)</f>
        <v>0</v>
      </c>
      <c r="AL923" s="1">
        <f>MEDIAN($F923)</f>
        <v>0</v>
      </c>
      <c r="AM923" s="1">
        <f>MEDIAN($G923)</f>
        <v>0</v>
      </c>
      <c r="AN923" s="1">
        <f>MEDIAN($H923)</f>
        <v>0</v>
      </c>
      <c r="AO923" s="1">
        <f>MEDIAN($I923)</f>
        <v>0</v>
      </c>
      <c r="AP923" s="1">
        <f>MEDIAN($J923)</f>
        <v>0</v>
      </c>
      <c r="AQ923" s="1">
        <f>MEDIAN($K923)</f>
        <v>0</v>
      </c>
      <c r="AR923" s="1">
        <f>MEDIAN($M923)</f>
        <v>0</v>
      </c>
      <c r="AS923" s="1">
        <f>MEDIAN($N923)</f>
        <v>0</v>
      </c>
      <c r="AT923" s="1">
        <f>MEDIAN($P923)</f>
        <v>0</v>
      </c>
      <c r="AU923" s="1">
        <f>MEDIAN($Q923)</f>
        <v>0</v>
      </c>
      <c r="AV923" s="1">
        <f>MEDIAN($R923)</f>
        <v>0</v>
      </c>
      <c r="AW923" s="1">
        <f>MAX($B923)</f>
        <v>0</v>
      </c>
      <c r="AX923" s="1">
        <f>MAX($C923)</f>
        <v>0</v>
      </c>
      <c r="AY923" s="1">
        <f>MAX($D923)</f>
        <v>0</v>
      </c>
      <c r="AZ923" s="1">
        <f>MAX($E923)</f>
        <v>0</v>
      </c>
      <c r="BA923" s="1">
        <f>MAX($F923)</f>
        <v>0</v>
      </c>
      <c r="BB923" s="1">
        <f>MAX($G923)</f>
        <v>0</v>
      </c>
      <c r="BC923" s="1">
        <f>MAX($H923)</f>
        <v>0</v>
      </c>
      <c r="BD923" s="1">
        <f>MAX($I923)</f>
        <v>0</v>
      </c>
      <c r="BE923" s="1">
        <f>MAX($J923)</f>
        <v>0</v>
      </c>
      <c r="BF923" s="1">
        <f>MAX($K923)</f>
        <v>0</v>
      </c>
      <c r="BG923" s="1">
        <f>MAX($M923)</f>
        <v>0</v>
      </c>
      <c r="BH923" s="1">
        <f>MAX($N923)</f>
        <v>0</v>
      </c>
      <c r="BI923" s="1">
        <f>MAX($P923)</f>
        <v>0</v>
      </c>
      <c r="BJ923" s="1">
        <f>MAX($Q923)</f>
        <v>0</v>
      </c>
      <c r="BK923" s="1">
        <f>MAX($R923)</f>
        <v>0</v>
      </c>
    </row>
    <row r="924" spans="1:63">
      <c r="A924" s="1" t="s">
        <v>438</v>
      </c>
      <c r="B924" s="1" cm="1">
        <f t="array" ref="B924">_xlfn.SWITCH($A$2,"average", AVERAGE(Instances!B924:Instances!B924),"median", MEDIAN(Instances!B924:Instances!B924),"min", MIN(Instances!B924:Instances!B924),"max", MAX(Instances!B924:Instances!B924),"diff", MAX(Instances!B924:Instances!B924)-MIN(Instances!B924:Instances!B924))</f>
        <v>0</v>
      </c>
      <c r="C924" s="1" cm="1">
        <f t="array" ref="C924">_xlfn.SWITCH($A$2,"average", AVERAGE(Instances!C924:Instances!C924),"median", MEDIAN(Instances!C924:Instances!C924),"min", MIN(Instances!C924:Instances!C924),"max", MAX(Instances!C924:Instances!C924),"diff", MAX(Instances!C924:Instances!C924)-MIN(Instances!C924:Instances!C924))</f>
        <v>0</v>
      </c>
      <c r="D924" s="1" cm="1">
        <f t="array" ref="D924">_xlfn.SWITCH($A$2,"average", AVERAGE(Instances!D924:Instances!D924),"median", MEDIAN(Instances!D924:Instances!D924),"min", MIN(Instances!D924:Instances!D924),"max", MAX(Instances!D924:Instances!D924),"diff", MAX(Instances!D924:Instances!D924)-MIN(Instances!D924:Instances!D924))</f>
        <v>0</v>
      </c>
      <c r="E924" s="1" cm="1">
        <f t="array" ref="E924">_xlfn.SWITCH($A$2,"average", AVERAGE(Instances!E924:Instances!E924),"median", MEDIAN(Instances!E924:Instances!E924),"min", MIN(Instances!E924:Instances!E924),"max", MAX(Instances!E924:Instances!E924),"diff", MAX(Instances!E924:Instances!E924)-MIN(Instances!E924:Instances!E924))</f>
        <v>0</v>
      </c>
      <c r="F924" s="1" cm="1">
        <f t="array" ref="F924">_xlfn.SWITCH($A$2,"average", AVERAGE(Instances!F924:Instances!F924),"median", MEDIAN(Instances!F924:Instances!F924),"min", MIN(Instances!F924:Instances!F924),"max", MAX(Instances!F924:Instances!F924),"diff", MAX(Instances!F924:Instances!F924)-MIN(Instances!F924:Instances!F924))</f>
        <v>0</v>
      </c>
      <c r="G924" s="1" cm="1">
        <f t="array" ref="G924">_xlfn.SWITCH($A$2,"average", AVERAGE(Instances!G924:Instances!G924),"median", MEDIAN(Instances!G924:Instances!G924),"min", MIN(Instances!G924:Instances!G924),"max", MAX(Instances!G924:Instances!G924),"diff", MAX(Instances!G924:Instances!G924)-MIN(Instances!G924:Instances!G924))</f>
        <v>0</v>
      </c>
      <c r="H924" s="1" cm="1">
        <f t="array" ref="H924">_xlfn.SWITCH($A$2,"average", AVERAGE(Instances!H924:Instances!H924),"median", MEDIAN(Instances!H924:Instances!H924),"min", MIN(Instances!H924:Instances!H924),"max", MAX(Instances!H924:Instances!H924),"diff", MAX(Instances!H924:Instances!H924)-MIN(Instances!H924:Instances!H924))</f>
        <v>0</v>
      </c>
      <c r="I924" s="1" cm="1">
        <f t="array" ref="I924">_xlfn.SWITCH($A$2,"average", AVERAGE(Instances!I924:Instances!I924),"median", MEDIAN(Instances!I924:Instances!I924),"min", MIN(Instances!I924:Instances!I924),"max", MAX(Instances!I924:Instances!I924),"diff", MAX(Instances!I924:Instances!I924)-MIN(Instances!I924:Instances!I924))</f>
        <v>0</v>
      </c>
      <c r="J924" s="1" cm="1">
        <f t="array" ref="J924">_xlfn.SWITCH($A$2,"average", AVERAGE(Instances!J924:Instances!J924),"median", MEDIAN(Instances!J924:Instances!J924),"min", MIN(Instances!J924:Instances!J924),"max", MAX(Instances!J924:Instances!J924),"diff", MAX(Instances!J924:Instances!J924)-MIN(Instances!J924:Instances!J924))</f>
        <v>0</v>
      </c>
      <c r="K924" s="1" cm="1">
        <f t="array" ref="K924">_xlfn.SWITCH($A$2,"average", AVERAGE(Instances!K924:Instances!K924),"median", MEDIAN(Instances!K924:Instances!K924),"min", MIN(Instances!K924:Instances!K924),"max", MAX(Instances!K924:Instances!K924),"diff", MAX(Instances!K924:Instances!K924)-MIN(Instances!K924:Instances!K924))</f>
        <v>0</v>
      </c>
      <c r="L924" s="1"/>
      <c r="M924" s="1" cm="1">
        <f t="array" ref="M924">_xlfn.SWITCH($A$2,"average", AVERAGE(Instances!M924:Instances!M924),"median", MEDIAN(Instances!M924:Instances!M924),"min", MIN(Instances!M924:Instances!M924),"max", MAX(Instances!M924:Instances!M924),"diff", MAX(Instances!M924:Instances!M924)-MIN(Instances!M924:Instances!M924))</f>
        <v>0</v>
      </c>
      <c r="N924" s="1" cm="1">
        <f t="array" ref="N924">_xlfn.SWITCH($A$2,"average", AVERAGE(Instances!N924:Instances!N924),"median", MEDIAN(Instances!N924:Instances!N924),"min", MIN(Instances!N924:Instances!N924),"max", MAX(Instances!N924:Instances!N924),"diff", MAX(Instances!N924:Instances!N924)-MIN(Instances!N924:Instances!N924))</f>
        <v>0</v>
      </c>
      <c r="O924" s="1"/>
      <c r="P924" s="1" cm="1">
        <f t="array" ref="P924">_xlfn.SWITCH($A$2,"average", AVERAGE(Instances!P924:Instances!P924),"median", MEDIAN(Instances!P924:Instances!P924),"min", MIN(Instances!P924:Instances!P924),"max", MAX(Instances!P924:Instances!P924),"diff", MAX(Instances!P924:Instances!P924)-MIN(Instances!P924:Instances!P924))</f>
        <v>0</v>
      </c>
      <c r="Q924" s="1" cm="1">
        <f t="array" ref="Q924">_xlfn.SWITCH($A$2,"average", AVERAGE(Instances!Q924:Instances!Q924),"median", MEDIAN(Instances!Q924:Instances!Q924),"min", MIN(Instances!Q924:Instances!Q924),"max", MAX(Instances!Q924:Instances!Q924),"diff", MAX(Instances!Q924:Instances!Q924)-MIN(Instances!Q924:Instances!Q924))</f>
        <v>0</v>
      </c>
      <c r="R924" s="1" cm="1">
        <f t="array" ref="R924">_xlfn.SWITCH($A$2,"average", AVERAGE(Instances!R924:Instances!R924),"median", MEDIAN(Instances!R924:Instances!R924),"min", MIN(Instances!R924:Instances!R924),"max", MAX(Instances!R924:Instances!R924),"diff", MAX(Instances!R924:Instances!R924)-MIN(Instances!R924:Instances!R924))</f>
        <v>0</v>
      </c>
      <c r="S924" s="1">
        <f>MIN($B924)</f>
        <v>0</v>
      </c>
      <c r="T924" s="1">
        <f>MIN($C924)</f>
        <v>0</v>
      </c>
      <c r="U924" s="1">
        <f>MIN($D924)</f>
        <v>0</v>
      </c>
      <c r="V924" s="1">
        <f>MIN($E924)</f>
        <v>0</v>
      </c>
      <c r="W924" s="1">
        <f>MIN($F924)</f>
        <v>0</v>
      </c>
      <c r="X924" s="1">
        <f>MIN($G924)</f>
        <v>0</v>
      </c>
      <c r="Y924" s="1">
        <f>MIN($H924)</f>
        <v>0</v>
      </c>
      <c r="Z924" s="1">
        <f>MIN($I924)</f>
        <v>0</v>
      </c>
      <c r="AA924" s="1">
        <f>MIN($J924)</f>
        <v>0</v>
      </c>
      <c r="AB924" s="1">
        <f>MIN($K924)</f>
        <v>0</v>
      </c>
      <c r="AC924" s="1">
        <f>MIN($M924)</f>
        <v>0</v>
      </c>
      <c r="AD924" s="1">
        <f>MIN($N924)</f>
        <v>0</v>
      </c>
      <c r="AE924" s="1">
        <f>MIN($P924)</f>
        <v>0</v>
      </c>
      <c r="AF924" s="1">
        <f>MIN($Q924)</f>
        <v>0</v>
      </c>
      <c r="AG924" s="1">
        <f>MIN($R924)</f>
        <v>0</v>
      </c>
      <c r="AH924" s="1">
        <f>MEDIAN($B924)</f>
        <v>0</v>
      </c>
      <c r="AI924" s="1">
        <f>MEDIAN($C924)</f>
        <v>0</v>
      </c>
      <c r="AJ924" s="1">
        <f>MEDIAN($D924)</f>
        <v>0</v>
      </c>
      <c r="AK924" s="1">
        <f>MEDIAN($E924)</f>
        <v>0</v>
      </c>
      <c r="AL924" s="1">
        <f>MEDIAN($F924)</f>
        <v>0</v>
      </c>
      <c r="AM924" s="1">
        <f>MEDIAN($G924)</f>
        <v>0</v>
      </c>
      <c r="AN924" s="1">
        <f>MEDIAN($H924)</f>
        <v>0</v>
      </c>
      <c r="AO924" s="1">
        <f>MEDIAN($I924)</f>
        <v>0</v>
      </c>
      <c r="AP924" s="1">
        <f>MEDIAN($J924)</f>
        <v>0</v>
      </c>
      <c r="AQ924" s="1">
        <f>MEDIAN($K924)</f>
        <v>0</v>
      </c>
      <c r="AR924" s="1">
        <f>MEDIAN($M924)</f>
        <v>0</v>
      </c>
      <c r="AS924" s="1">
        <f>MEDIAN($N924)</f>
        <v>0</v>
      </c>
      <c r="AT924" s="1">
        <f>MEDIAN($P924)</f>
        <v>0</v>
      </c>
      <c r="AU924" s="1">
        <f>MEDIAN($Q924)</f>
        <v>0</v>
      </c>
      <c r="AV924" s="1">
        <f>MEDIAN($R924)</f>
        <v>0</v>
      </c>
      <c r="AW924" s="1">
        <f>MAX($B924)</f>
        <v>0</v>
      </c>
      <c r="AX924" s="1">
        <f>MAX($C924)</f>
        <v>0</v>
      </c>
      <c r="AY924" s="1">
        <f>MAX($D924)</f>
        <v>0</v>
      </c>
      <c r="AZ924" s="1">
        <f>MAX($E924)</f>
        <v>0</v>
      </c>
      <c r="BA924" s="1">
        <f>MAX($F924)</f>
        <v>0</v>
      </c>
      <c r="BB924" s="1">
        <f>MAX($G924)</f>
        <v>0</v>
      </c>
      <c r="BC924" s="1">
        <f>MAX($H924)</f>
        <v>0</v>
      </c>
      <c r="BD924" s="1">
        <f>MAX($I924)</f>
        <v>0</v>
      </c>
      <c r="BE924" s="1">
        <f>MAX($J924)</f>
        <v>0</v>
      </c>
      <c r="BF924" s="1">
        <f>MAX($K924)</f>
        <v>0</v>
      </c>
      <c r="BG924" s="1">
        <f>MAX($M924)</f>
        <v>0</v>
      </c>
      <c r="BH924" s="1">
        <f>MAX($N924)</f>
        <v>0</v>
      </c>
      <c r="BI924" s="1">
        <f>MAX($P924)</f>
        <v>0</v>
      </c>
      <c r="BJ924" s="1">
        <f>MAX($Q924)</f>
        <v>0</v>
      </c>
      <c r="BK924" s="1">
        <f>MAX($R924)</f>
        <v>0</v>
      </c>
    </row>
    <row r="925" spans="1:63">
      <c r="A925" s="1" t="s">
        <v>439</v>
      </c>
      <c r="B925" s="1" cm="1">
        <f t="array" ref="B925">_xlfn.SWITCH($A$2,"average", AVERAGE(Instances!B925:Instances!B925),"median", MEDIAN(Instances!B925:Instances!B925),"min", MIN(Instances!B925:Instances!B925),"max", MAX(Instances!B925:Instances!B925),"diff", MAX(Instances!B925:Instances!B925)-MIN(Instances!B925:Instances!B925))</f>
        <v>0</v>
      </c>
      <c r="C925" s="1" cm="1">
        <f t="array" ref="C925">_xlfn.SWITCH($A$2,"average", AVERAGE(Instances!C925:Instances!C925),"median", MEDIAN(Instances!C925:Instances!C925),"min", MIN(Instances!C925:Instances!C925),"max", MAX(Instances!C925:Instances!C925),"diff", MAX(Instances!C925:Instances!C925)-MIN(Instances!C925:Instances!C925))</f>
        <v>0</v>
      </c>
      <c r="D925" s="1" cm="1">
        <f t="array" ref="D925">_xlfn.SWITCH($A$2,"average", AVERAGE(Instances!D925:Instances!D925),"median", MEDIAN(Instances!D925:Instances!D925),"min", MIN(Instances!D925:Instances!D925),"max", MAX(Instances!D925:Instances!D925),"diff", MAX(Instances!D925:Instances!D925)-MIN(Instances!D925:Instances!D925))</f>
        <v>0</v>
      </c>
      <c r="E925" s="1" cm="1">
        <f t="array" ref="E925">_xlfn.SWITCH($A$2,"average", AVERAGE(Instances!E925:Instances!E925),"median", MEDIAN(Instances!E925:Instances!E925),"min", MIN(Instances!E925:Instances!E925),"max", MAX(Instances!E925:Instances!E925),"diff", MAX(Instances!E925:Instances!E925)-MIN(Instances!E925:Instances!E925))</f>
        <v>0</v>
      </c>
      <c r="F925" s="1" cm="1">
        <f t="array" ref="F925">_xlfn.SWITCH($A$2,"average", AVERAGE(Instances!F925:Instances!F925),"median", MEDIAN(Instances!F925:Instances!F925),"min", MIN(Instances!F925:Instances!F925),"max", MAX(Instances!F925:Instances!F925),"diff", MAX(Instances!F925:Instances!F925)-MIN(Instances!F925:Instances!F925))</f>
        <v>0</v>
      </c>
      <c r="G925" s="1" cm="1">
        <f t="array" ref="G925">_xlfn.SWITCH($A$2,"average", AVERAGE(Instances!G925:Instances!G925),"median", MEDIAN(Instances!G925:Instances!G925),"min", MIN(Instances!G925:Instances!G925),"max", MAX(Instances!G925:Instances!G925),"diff", MAX(Instances!G925:Instances!G925)-MIN(Instances!G925:Instances!G925))</f>
        <v>0</v>
      </c>
      <c r="H925" s="1" cm="1">
        <f t="array" ref="H925">_xlfn.SWITCH($A$2,"average", AVERAGE(Instances!H925:Instances!H925),"median", MEDIAN(Instances!H925:Instances!H925),"min", MIN(Instances!H925:Instances!H925),"max", MAX(Instances!H925:Instances!H925),"diff", MAX(Instances!H925:Instances!H925)-MIN(Instances!H925:Instances!H925))</f>
        <v>0</v>
      </c>
      <c r="I925" s="1" cm="1">
        <f t="array" ref="I925">_xlfn.SWITCH($A$2,"average", AVERAGE(Instances!I925:Instances!I925),"median", MEDIAN(Instances!I925:Instances!I925),"min", MIN(Instances!I925:Instances!I925),"max", MAX(Instances!I925:Instances!I925),"diff", MAX(Instances!I925:Instances!I925)-MIN(Instances!I925:Instances!I925))</f>
        <v>0</v>
      </c>
      <c r="J925" s="1" cm="1">
        <f t="array" ref="J925">_xlfn.SWITCH($A$2,"average", AVERAGE(Instances!J925:Instances!J925),"median", MEDIAN(Instances!J925:Instances!J925),"min", MIN(Instances!J925:Instances!J925),"max", MAX(Instances!J925:Instances!J925),"diff", MAX(Instances!J925:Instances!J925)-MIN(Instances!J925:Instances!J925))</f>
        <v>0</v>
      </c>
      <c r="K925" s="1" cm="1">
        <f t="array" ref="K925">_xlfn.SWITCH($A$2,"average", AVERAGE(Instances!K925:Instances!K925),"median", MEDIAN(Instances!K925:Instances!K925),"min", MIN(Instances!K925:Instances!K925),"max", MAX(Instances!K925:Instances!K925),"diff", MAX(Instances!K925:Instances!K925)-MIN(Instances!K925:Instances!K925))</f>
        <v>0</v>
      </c>
      <c r="L925" s="1"/>
      <c r="M925" s="1" cm="1">
        <f t="array" ref="M925">_xlfn.SWITCH($A$2,"average", AVERAGE(Instances!M925:Instances!M925),"median", MEDIAN(Instances!M925:Instances!M925),"min", MIN(Instances!M925:Instances!M925),"max", MAX(Instances!M925:Instances!M925),"diff", MAX(Instances!M925:Instances!M925)-MIN(Instances!M925:Instances!M925))</f>
        <v>0</v>
      </c>
      <c r="N925" s="1" cm="1">
        <f t="array" ref="N925">_xlfn.SWITCH($A$2,"average", AVERAGE(Instances!N925:Instances!N925),"median", MEDIAN(Instances!N925:Instances!N925),"min", MIN(Instances!N925:Instances!N925),"max", MAX(Instances!N925:Instances!N925),"diff", MAX(Instances!N925:Instances!N925)-MIN(Instances!N925:Instances!N925))</f>
        <v>0</v>
      </c>
      <c r="O925" s="1"/>
      <c r="P925" s="1" cm="1">
        <f t="array" ref="P925">_xlfn.SWITCH($A$2,"average", AVERAGE(Instances!P925:Instances!P925),"median", MEDIAN(Instances!P925:Instances!P925),"min", MIN(Instances!P925:Instances!P925),"max", MAX(Instances!P925:Instances!P925),"diff", MAX(Instances!P925:Instances!P925)-MIN(Instances!P925:Instances!P925))</f>
        <v>0</v>
      </c>
      <c r="Q925" s="1" cm="1">
        <f t="array" ref="Q925">_xlfn.SWITCH($A$2,"average", AVERAGE(Instances!Q925:Instances!Q925),"median", MEDIAN(Instances!Q925:Instances!Q925),"min", MIN(Instances!Q925:Instances!Q925),"max", MAX(Instances!Q925:Instances!Q925),"diff", MAX(Instances!Q925:Instances!Q925)-MIN(Instances!Q925:Instances!Q925))</f>
        <v>0</v>
      </c>
      <c r="R925" s="1" cm="1">
        <f t="array" ref="R925">_xlfn.SWITCH($A$2,"average", AVERAGE(Instances!R925:Instances!R925),"median", MEDIAN(Instances!R925:Instances!R925),"min", MIN(Instances!R925:Instances!R925),"max", MAX(Instances!R925:Instances!R925),"diff", MAX(Instances!R925:Instances!R925)-MIN(Instances!R925:Instances!R925))</f>
        <v>0</v>
      </c>
      <c r="S925" s="1">
        <f>MIN($B925)</f>
        <v>0</v>
      </c>
      <c r="T925" s="1">
        <f>MIN($C925)</f>
        <v>0</v>
      </c>
      <c r="U925" s="1">
        <f>MIN($D925)</f>
        <v>0</v>
      </c>
      <c r="V925" s="1">
        <f>MIN($E925)</f>
        <v>0</v>
      </c>
      <c r="W925" s="1">
        <f>MIN($F925)</f>
        <v>0</v>
      </c>
      <c r="X925" s="1">
        <f>MIN($G925)</f>
        <v>0</v>
      </c>
      <c r="Y925" s="1">
        <f>MIN($H925)</f>
        <v>0</v>
      </c>
      <c r="Z925" s="1">
        <f>MIN($I925)</f>
        <v>0</v>
      </c>
      <c r="AA925" s="1">
        <f>MIN($J925)</f>
        <v>0</v>
      </c>
      <c r="AB925" s="1">
        <f>MIN($K925)</f>
        <v>0</v>
      </c>
      <c r="AC925" s="1">
        <f>MIN($M925)</f>
        <v>0</v>
      </c>
      <c r="AD925" s="1">
        <f>MIN($N925)</f>
        <v>0</v>
      </c>
      <c r="AE925" s="1">
        <f>MIN($P925)</f>
        <v>0</v>
      </c>
      <c r="AF925" s="1">
        <f>MIN($Q925)</f>
        <v>0</v>
      </c>
      <c r="AG925" s="1">
        <f>MIN($R925)</f>
        <v>0</v>
      </c>
      <c r="AH925" s="1">
        <f>MEDIAN($B925)</f>
        <v>0</v>
      </c>
      <c r="AI925" s="1">
        <f>MEDIAN($C925)</f>
        <v>0</v>
      </c>
      <c r="AJ925" s="1">
        <f>MEDIAN($D925)</f>
        <v>0</v>
      </c>
      <c r="AK925" s="1">
        <f>MEDIAN($E925)</f>
        <v>0</v>
      </c>
      <c r="AL925" s="1">
        <f>MEDIAN($F925)</f>
        <v>0</v>
      </c>
      <c r="AM925" s="1">
        <f>MEDIAN($G925)</f>
        <v>0</v>
      </c>
      <c r="AN925" s="1">
        <f>MEDIAN($H925)</f>
        <v>0</v>
      </c>
      <c r="AO925" s="1">
        <f>MEDIAN($I925)</f>
        <v>0</v>
      </c>
      <c r="AP925" s="1">
        <f>MEDIAN($J925)</f>
        <v>0</v>
      </c>
      <c r="AQ925" s="1">
        <f>MEDIAN($K925)</f>
        <v>0</v>
      </c>
      <c r="AR925" s="1">
        <f>MEDIAN($M925)</f>
        <v>0</v>
      </c>
      <c r="AS925" s="1">
        <f>MEDIAN($N925)</f>
        <v>0</v>
      </c>
      <c r="AT925" s="1">
        <f>MEDIAN($P925)</f>
        <v>0</v>
      </c>
      <c r="AU925" s="1">
        <f>MEDIAN($Q925)</f>
        <v>0</v>
      </c>
      <c r="AV925" s="1">
        <f>MEDIAN($R925)</f>
        <v>0</v>
      </c>
      <c r="AW925" s="1">
        <f>MAX($B925)</f>
        <v>0</v>
      </c>
      <c r="AX925" s="1">
        <f>MAX($C925)</f>
        <v>0</v>
      </c>
      <c r="AY925" s="1">
        <f>MAX($D925)</f>
        <v>0</v>
      </c>
      <c r="AZ925" s="1">
        <f>MAX($E925)</f>
        <v>0</v>
      </c>
      <c r="BA925" s="1">
        <f>MAX($F925)</f>
        <v>0</v>
      </c>
      <c r="BB925" s="1">
        <f>MAX($G925)</f>
        <v>0</v>
      </c>
      <c r="BC925" s="1">
        <f>MAX($H925)</f>
        <v>0</v>
      </c>
      <c r="BD925" s="1">
        <f>MAX($I925)</f>
        <v>0</v>
      </c>
      <c r="BE925" s="1">
        <f>MAX($J925)</f>
        <v>0</v>
      </c>
      <c r="BF925" s="1">
        <f>MAX($K925)</f>
        <v>0</v>
      </c>
      <c r="BG925" s="1">
        <f>MAX($M925)</f>
        <v>0</v>
      </c>
      <c r="BH925" s="1">
        <f>MAX($N925)</f>
        <v>0</v>
      </c>
      <c r="BI925" s="1">
        <f>MAX($P925)</f>
        <v>0</v>
      </c>
      <c r="BJ925" s="1">
        <f>MAX($Q925)</f>
        <v>0</v>
      </c>
      <c r="BK925" s="1">
        <f>MAX($R925)</f>
        <v>0</v>
      </c>
    </row>
    <row r="926" spans="1:63">
      <c r="A926" s="1" t="s">
        <v>440</v>
      </c>
      <c r="B926" s="1" cm="1">
        <f t="array" ref="B926">_xlfn.SWITCH($A$2,"average", AVERAGE(Instances!B926:Instances!B926),"median", MEDIAN(Instances!B926:Instances!B926),"min", MIN(Instances!B926:Instances!B926),"max", MAX(Instances!B926:Instances!B926),"diff", MAX(Instances!B926:Instances!B926)-MIN(Instances!B926:Instances!B926))</f>
        <v>0</v>
      </c>
      <c r="C926" s="1" cm="1">
        <f t="array" ref="C926">_xlfn.SWITCH($A$2,"average", AVERAGE(Instances!C926:Instances!C926),"median", MEDIAN(Instances!C926:Instances!C926),"min", MIN(Instances!C926:Instances!C926),"max", MAX(Instances!C926:Instances!C926),"diff", MAX(Instances!C926:Instances!C926)-MIN(Instances!C926:Instances!C926))</f>
        <v>0</v>
      </c>
      <c r="D926" s="1" cm="1">
        <f t="array" ref="D926">_xlfn.SWITCH($A$2,"average", AVERAGE(Instances!D926:Instances!D926),"median", MEDIAN(Instances!D926:Instances!D926),"min", MIN(Instances!D926:Instances!D926),"max", MAX(Instances!D926:Instances!D926),"diff", MAX(Instances!D926:Instances!D926)-MIN(Instances!D926:Instances!D926))</f>
        <v>0</v>
      </c>
      <c r="E926" s="1" cm="1">
        <f t="array" ref="E926">_xlfn.SWITCH($A$2,"average", AVERAGE(Instances!E926:Instances!E926),"median", MEDIAN(Instances!E926:Instances!E926),"min", MIN(Instances!E926:Instances!E926),"max", MAX(Instances!E926:Instances!E926),"diff", MAX(Instances!E926:Instances!E926)-MIN(Instances!E926:Instances!E926))</f>
        <v>0</v>
      </c>
      <c r="F926" s="1" cm="1">
        <f t="array" ref="F926">_xlfn.SWITCH($A$2,"average", AVERAGE(Instances!F926:Instances!F926),"median", MEDIAN(Instances!F926:Instances!F926),"min", MIN(Instances!F926:Instances!F926),"max", MAX(Instances!F926:Instances!F926),"diff", MAX(Instances!F926:Instances!F926)-MIN(Instances!F926:Instances!F926))</f>
        <v>0</v>
      </c>
      <c r="G926" s="1" cm="1">
        <f t="array" ref="G926">_xlfn.SWITCH($A$2,"average", AVERAGE(Instances!G926:Instances!G926),"median", MEDIAN(Instances!G926:Instances!G926),"min", MIN(Instances!G926:Instances!G926),"max", MAX(Instances!G926:Instances!G926),"diff", MAX(Instances!G926:Instances!G926)-MIN(Instances!G926:Instances!G926))</f>
        <v>0</v>
      </c>
      <c r="H926" s="1" cm="1">
        <f t="array" ref="H926">_xlfn.SWITCH($A$2,"average", AVERAGE(Instances!H926:Instances!H926),"median", MEDIAN(Instances!H926:Instances!H926),"min", MIN(Instances!H926:Instances!H926),"max", MAX(Instances!H926:Instances!H926),"diff", MAX(Instances!H926:Instances!H926)-MIN(Instances!H926:Instances!H926))</f>
        <v>0</v>
      </c>
      <c r="I926" s="1" cm="1">
        <f t="array" ref="I926">_xlfn.SWITCH($A$2,"average", AVERAGE(Instances!I926:Instances!I926),"median", MEDIAN(Instances!I926:Instances!I926),"min", MIN(Instances!I926:Instances!I926),"max", MAX(Instances!I926:Instances!I926),"diff", MAX(Instances!I926:Instances!I926)-MIN(Instances!I926:Instances!I926))</f>
        <v>0</v>
      </c>
      <c r="J926" s="1" cm="1">
        <f t="array" ref="J926">_xlfn.SWITCH($A$2,"average", AVERAGE(Instances!J926:Instances!J926),"median", MEDIAN(Instances!J926:Instances!J926),"min", MIN(Instances!J926:Instances!J926),"max", MAX(Instances!J926:Instances!J926),"diff", MAX(Instances!J926:Instances!J926)-MIN(Instances!J926:Instances!J926))</f>
        <v>0</v>
      </c>
      <c r="K926" s="1" cm="1">
        <f t="array" ref="K926">_xlfn.SWITCH($A$2,"average", AVERAGE(Instances!K926:Instances!K926),"median", MEDIAN(Instances!K926:Instances!K926),"min", MIN(Instances!K926:Instances!K926),"max", MAX(Instances!K926:Instances!K926),"diff", MAX(Instances!K926:Instances!K926)-MIN(Instances!K926:Instances!K926))</f>
        <v>0</v>
      </c>
      <c r="L926" s="1"/>
      <c r="M926" s="1" cm="1">
        <f t="array" ref="M926">_xlfn.SWITCH($A$2,"average", AVERAGE(Instances!M926:Instances!M926),"median", MEDIAN(Instances!M926:Instances!M926),"min", MIN(Instances!M926:Instances!M926),"max", MAX(Instances!M926:Instances!M926),"diff", MAX(Instances!M926:Instances!M926)-MIN(Instances!M926:Instances!M926))</f>
        <v>0</v>
      </c>
      <c r="N926" s="1" cm="1">
        <f t="array" ref="N926">_xlfn.SWITCH($A$2,"average", AVERAGE(Instances!N926:Instances!N926),"median", MEDIAN(Instances!N926:Instances!N926),"min", MIN(Instances!N926:Instances!N926),"max", MAX(Instances!N926:Instances!N926),"diff", MAX(Instances!N926:Instances!N926)-MIN(Instances!N926:Instances!N926))</f>
        <v>0</v>
      </c>
      <c r="O926" s="1"/>
      <c r="P926" s="1" cm="1">
        <f t="array" ref="P926">_xlfn.SWITCH($A$2,"average", AVERAGE(Instances!P926:Instances!P926),"median", MEDIAN(Instances!P926:Instances!P926),"min", MIN(Instances!P926:Instances!P926),"max", MAX(Instances!P926:Instances!P926),"diff", MAX(Instances!P926:Instances!P926)-MIN(Instances!P926:Instances!P926))</f>
        <v>0</v>
      </c>
      <c r="Q926" s="1" cm="1">
        <f t="array" ref="Q926">_xlfn.SWITCH($A$2,"average", AVERAGE(Instances!Q926:Instances!Q926),"median", MEDIAN(Instances!Q926:Instances!Q926),"min", MIN(Instances!Q926:Instances!Q926),"max", MAX(Instances!Q926:Instances!Q926),"diff", MAX(Instances!Q926:Instances!Q926)-MIN(Instances!Q926:Instances!Q926))</f>
        <v>0</v>
      </c>
      <c r="R926" s="1" cm="1">
        <f t="array" ref="R926">_xlfn.SWITCH($A$2,"average", AVERAGE(Instances!R926:Instances!R926),"median", MEDIAN(Instances!R926:Instances!R926),"min", MIN(Instances!R926:Instances!R926),"max", MAX(Instances!R926:Instances!R926),"diff", MAX(Instances!R926:Instances!R926)-MIN(Instances!R926:Instances!R926))</f>
        <v>0</v>
      </c>
      <c r="S926" s="1">
        <f>MIN($B926)</f>
        <v>0</v>
      </c>
      <c r="T926" s="1">
        <f>MIN($C926)</f>
        <v>0</v>
      </c>
      <c r="U926" s="1">
        <f>MIN($D926)</f>
        <v>0</v>
      </c>
      <c r="V926" s="1">
        <f>MIN($E926)</f>
        <v>0</v>
      </c>
      <c r="W926" s="1">
        <f>MIN($F926)</f>
        <v>0</v>
      </c>
      <c r="X926" s="1">
        <f>MIN($G926)</f>
        <v>0</v>
      </c>
      <c r="Y926" s="1">
        <f>MIN($H926)</f>
        <v>0</v>
      </c>
      <c r="Z926" s="1">
        <f>MIN($I926)</f>
        <v>0</v>
      </c>
      <c r="AA926" s="1">
        <f>MIN($J926)</f>
        <v>0</v>
      </c>
      <c r="AB926" s="1">
        <f>MIN($K926)</f>
        <v>0</v>
      </c>
      <c r="AC926" s="1">
        <f>MIN($M926)</f>
        <v>0</v>
      </c>
      <c r="AD926" s="1">
        <f>MIN($N926)</f>
        <v>0</v>
      </c>
      <c r="AE926" s="1">
        <f>MIN($P926)</f>
        <v>0</v>
      </c>
      <c r="AF926" s="1">
        <f>MIN($Q926)</f>
        <v>0</v>
      </c>
      <c r="AG926" s="1">
        <f>MIN($R926)</f>
        <v>0</v>
      </c>
      <c r="AH926" s="1">
        <f>MEDIAN($B926)</f>
        <v>0</v>
      </c>
      <c r="AI926" s="1">
        <f>MEDIAN($C926)</f>
        <v>0</v>
      </c>
      <c r="AJ926" s="1">
        <f>MEDIAN($D926)</f>
        <v>0</v>
      </c>
      <c r="AK926" s="1">
        <f>MEDIAN($E926)</f>
        <v>0</v>
      </c>
      <c r="AL926" s="1">
        <f>MEDIAN($F926)</f>
        <v>0</v>
      </c>
      <c r="AM926" s="1">
        <f>MEDIAN($G926)</f>
        <v>0</v>
      </c>
      <c r="AN926" s="1">
        <f>MEDIAN($H926)</f>
        <v>0</v>
      </c>
      <c r="AO926" s="1">
        <f>MEDIAN($I926)</f>
        <v>0</v>
      </c>
      <c r="AP926" s="1">
        <f>MEDIAN($J926)</f>
        <v>0</v>
      </c>
      <c r="AQ926" s="1">
        <f>MEDIAN($K926)</f>
        <v>0</v>
      </c>
      <c r="AR926" s="1">
        <f>MEDIAN($M926)</f>
        <v>0</v>
      </c>
      <c r="AS926" s="1">
        <f>MEDIAN($N926)</f>
        <v>0</v>
      </c>
      <c r="AT926" s="1">
        <f>MEDIAN($P926)</f>
        <v>0</v>
      </c>
      <c r="AU926" s="1">
        <f>MEDIAN($Q926)</f>
        <v>0</v>
      </c>
      <c r="AV926" s="1">
        <f>MEDIAN($R926)</f>
        <v>0</v>
      </c>
      <c r="AW926" s="1">
        <f>MAX($B926)</f>
        <v>0</v>
      </c>
      <c r="AX926" s="1">
        <f>MAX($C926)</f>
        <v>0</v>
      </c>
      <c r="AY926" s="1">
        <f>MAX($D926)</f>
        <v>0</v>
      </c>
      <c r="AZ926" s="1">
        <f>MAX($E926)</f>
        <v>0</v>
      </c>
      <c r="BA926" s="1">
        <f>MAX($F926)</f>
        <v>0</v>
      </c>
      <c r="BB926" s="1">
        <f>MAX($G926)</f>
        <v>0</v>
      </c>
      <c r="BC926" s="1">
        <f>MAX($H926)</f>
        <v>0</v>
      </c>
      <c r="BD926" s="1">
        <f>MAX($I926)</f>
        <v>0</v>
      </c>
      <c r="BE926" s="1">
        <f>MAX($J926)</f>
        <v>0</v>
      </c>
      <c r="BF926" s="1">
        <f>MAX($K926)</f>
        <v>0</v>
      </c>
      <c r="BG926" s="1">
        <f>MAX($M926)</f>
        <v>0</v>
      </c>
      <c r="BH926" s="1">
        <f>MAX($N926)</f>
        <v>0</v>
      </c>
      <c r="BI926" s="1">
        <f>MAX($P926)</f>
        <v>0</v>
      </c>
      <c r="BJ926" s="1">
        <f>MAX($Q926)</f>
        <v>0</v>
      </c>
      <c r="BK926" s="1">
        <f>MAX($R926)</f>
        <v>0</v>
      </c>
    </row>
    <row r="927" spans="1:63">
      <c r="A927" s="1" t="s">
        <v>441</v>
      </c>
      <c r="B927" s="1" cm="1">
        <f t="array" ref="B927">_xlfn.SWITCH($A$2,"average", AVERAGE(Instances!B927:Instances!B927),"median", MEDIAN(Instances!B927:Instances!B927),"min", MIN(Instances!B927:Instances!B927),"max", MAX(Instances!B927:Instances!B927),"diff", MAX(Instances!B927:Instances!B927)-MIN(Instances!B927:Instances!B927))</f>
        <v>0</v>
      </c>
      <c r="C927" s="1" cm="1">
        <f t="array" ref="C927">_xlfn.SWITCH($A$2,"average", AVERAGE(Instances!C927:Instances!C927),"median", MEDIAN(Instances!C927:Instances!C927),"min", MIN(Instances!C927:Instances!C927),"max", MAX(Instances!C927:Instances!C927),"diff", MAX(Instances!C927:Instances!C927)-MIN(Instances!C927:Instances!C927))</f>
        <v>0</v>
      </c>
      <c r="D927" s="1" cm="1">
        <f t="array" ref="D927">_xlfn.SWITCH($A$2,"average", AVERAGE(Instances!D927:Instances!D927),"median", MEDIAN(Instances!D927:Instances!D927),"min", MIN(Instances!D927:Instances!D927),"max", MAX(Instances!D927:Instances!D927),"diff", MAX(Instances!D927:Instances!D927)-MIN(Instances!D927:Instances!D927))</f>
        <v>0</v>
      </c>
      <c r="E927" s="1" cm="1">
        <f t="array" ref="E927">_xlfn.SWITCH($A$2,"average", AVERAGE(Instances!E927:Instances!E927),"median", MEDIAN(Instances!E927:Instances!E927),"min", MIN(Instances!E927:Instances!E927),"max", MAX(Instances!E927:Instances!E927),"diff", MAX(Instances!E927:Instances!E927)-MIN(Instances!E927:Instances!E927))</f>
        <v>0</v>
      </c>
      <c r="F927" s="1" cm="1">
        <f t="array" ref="F927">_xlfn.SWITCH($A$2,"average", AVERAGE(Instances!F927:Instances!F927),"median", MEDIAN(Instances!F927:Instances!F927),"min", MIN(Instances!F927:Instances!F927),"max", MAX(Instances!F927:Instances!F927),"diff", MAX(Instances!F927:Instances!F927)-MIN(Instances!F927:Instances!F927))</f>
        <v>0</v>
      </c>
      <c r="G927" s="1" cm="1">
        <f t="array" ref="G927">_xlfn.SWITCH($A$2,"average", AVERAGE(Instances!G927:Instances!G927),"median", MEDIAN(Instances!G927:Instances!G927),"min", MIN(Instances!G927:Instances!G927),"max", MAX(Instances!G927:Instances!G927),"diff", MAX(Instances!G927:Instances!G927)-MIN(Instances!G927:Instances!G927))</f>
        <v>0</v>
      </c>
      <c r="H927" s="1" cm="1">
        <f t="array" ref="H927">_xlfn.SWITCH($A$2,"average", AVERAGE(Instances!H927:Instances!H927),"median", MEDIAN(Instances!H927:Instances!H927),"min", MIN(Instances!H927:Instances!H927),"max", MAX(Instances!H927:Instances!H927),"diff", MAX(Instances!H927:Instances!H927)-MIN(Instances!H927:Instances!H927))</f>
        <v>0</v>
      </c>
      <c r="I927" s="1" cm="1">
        <f t="array" ref="I927">_xlfn.SWITCH($A$2,"average", AVERAGE(Instances!I927:Instances!I927),"median", MEDIAN(Instances!I927:Instances!I927),"min", MIN(Instances!I927:Instances!I927),"max", MAX(Instances!I927:Instances!I927),"diff", MAX(Instances!I927:Instances!I927)-MIN(Instances!I927:Instances!I927))</f>
        <v>0</v>
      </c>
      <c r="J927" s="1" cm="1">
        <f t="array" ref="J927">_xlfn.SWITCH($A$2,"average", AVERAGE(Instances!J927:Instances!J927),"median", MEDIAN(Instances!J927:Instances!J927),"min", MIN(Instances!J927:Instances!J927),"max", MAX(Instances!J927:Instances!J927),"diff", MAX(Instances!J927:Instances!J927)-MIN(Instances!J927:Instances!J927))</f>
        <v>0</v>
      </c>
      <c r="K927" s="1" cm="1">
        <f t="array" ref="K927">_xlfn.SWITCH($A$2,"average", AVERAGE(Instances!K927:Instances!K927),"median", MEDIAN(Instances!K927:Instances!K927),"min", MIN(Instances!K927:Instances!K927),"max", MAX(Instances!K927:Instances!K927),"diff", MAX(Instances!K927:Instances!K927)-MIN(Instances!K927:Instances!K927))</f>
        <v>0</v>
      </c>
      <c r="L927" s="1"/>
      <c r="M927" s="1" cm="1">
        <f t="array" ref="M927">_xlfn.SWITCH($A$2,"average", AVERAGE(Instances!M927:Instances!M927),"median", MEDIAN(Instances!M927:Instances!M927),"min", MIN(Instances!M927:Instances!M927),"max", MAX(Instances!M927:Instances!M927),"diff", MAX(Instances!M927:Instances!M927)-MIN(Instances!M927:Instances!M927))</f>
        <v>0</v>
      </c>
      <c r="N927" s="1" cm="1">
        <f t="array" ref="N927">_xlfn.SWITCH($A$2,"average", AVERAGE(Instances!N927:Instances!N927),"median", MEDIAN(Instances!N927:Instances!N927),"min", MIN(Instances!N927:Instances!N927),"max", MAX(Instances!N927:Instances!N927),"diff", MAX(Instances!N927:Instances!N927)-MIN(Instances!N927:Instances!N927))</f>
        <v>0</v>
      </c>
      <c r="O927" s="1"/>
      <c r="P927" s="1" cm="1">
        <f t="array" ref="P927">_xlfn.SWITCH($A$2,"average", AVERAGE(Instances!P927:Instances!P927),"median", MEDIAN(Instances!P927:Instances!P927),"min", MIN(Instances!P927:Instances!P927),"max", MAX(Instances!P927:Instances!P927),"diff", MAX(Instances!P927:Instances!P927)-MIN(Instances!P927:Instances!P927))</f>
        <v>0</v>
      </c>
      <c r="Q927" s="1" cm="1">
        <f t="array" ref="Q927">_xlfn.SWITCH($A$2,"average", AVERAGE(Instances!Q927:Instances!Q927),"median", MEDIAN(Instances!Q927:Instances!Q927),"min", MIN(Instances!Q927:Instances!Q927),"max", MAX(Instances!Q927:Instances!Q927),"diff", MAX(Instances!Q927:Instances!Q927)-MIN(Instances!Q927:Instances!Q927))</f>
        <v>0</v>
      </c>
      <c r="R927" s="1" cm="1">
        <f t="array" ref="R927">_xlfn.SWITCH($A$2,"average", AVERAGE(Instances!R927:Instances!R927),"median", MEDIAN(Instances!R927:Instances!R927),"min", MIN(Instances!R927:Instances!R927),"max", MAX(Instances!R927:Instances!R927),"diff", MAX(Instances!R927:Instances!R927)-MIN(Instances!R927:Instances!R927))</f>
        <v>0</v>
      </c>
      <c r="S927" s="1">
        <f>MIN($B927)</f>
        <v>0</v>
      </c>
      <c r="T927" s="1">
        <f>MIN($C927)</f>
        <v>0</v>
      </c>
      <c r="U927" s="1">
        <f>MIN($D927)</f>
        <v>0</v>
      </c>
      <c r="V927" s="1">
        <f>MIN($E927)</f>
        <v>0</v>
      </c>
      <c r="W927" s="1">
        <f>MIN($F927)</f>
        <v>0</v>
      </c>
      <c r="X927" s="1">
        <f>MIN($G927)</f>
        <v>0</v>
      </c>
      <c r="Y927" s="1">
        <f>MIN($H927)</f>
        <v>0</v>
      </c>
      <c r="Z927" s="1">
        <f>MIN($I927)</f>
        <v>0</v>
      </c>
      <c r="AA927" s="1">
        <f>MIN($J927)</f>
        <v>0</v>
      </c>
      <c r="AB927" s="1">
        <f>MIN($K927)</f>
        <v>0</v>
      </c>
      <c r="AC927" s="1">
        <f>MIN($M927)</f>
        <v>0</v>
      </c>
      <c r="AD927" s="1">
        <f>MIN($N927)</f>
        <v>0</v>
      </c>
      <c r="AE927" s="1">
        <f>MIN($P927)</f>
        <v>0</v>
      </c>
      <c r="AF927" s="1">
        <f>MIN($Q927)</f>
        <v>0</v>
      </c>
      <c r="AG927" s="1">
        <f>MIN($R927)</f>
        <v>0</v>
      </c>
      <c r="AH927" s="1">
        <f>MEDIAN($B927)</f>
        <v>0</v>
      </c>
      <c r="AI927" s="1">
        <f>MEDIAN($C927)</f>
        <v>0</v>
      </c>
      <c r="AJ927" s="1">
        <f>MEDIAN($D927)</f>
        <v>0</v>
      </c>
      <c r="AK927" s="1">
        <f>MEDIAN($E927)</f>
        <v>0</v>
      </c>
      <c r="AL927" s="1">
        <f>MEDIAN($F927)</f>
        <v>0</v>
      </c>
      <c r="AM927" s="1">
        <f>MEDIAN($G927)</f>
        <v>0</v>
      </c>
      <c r="AN927" s="1">
        <f>MEDIAN($H927)</f>
        <v>0</v>
      </c>
      <c r="AO927" s="1">
        <f>MEDIAN($I927)</f>
        <v>0</v>
      </c>
      <c r="AP927" s="1">
        <f>MEDIAN($J927)</f>
        <v>0</v>
      </c>
      <c r="AQ927" s="1">
        <f>MEDIAN($K927)</f>
        <v>0</v>
      </c>
      <c r="AR927" s="1">
        <f>MEDIAN($M927)</f>
        <v>0</v>
      </c>
      <c r="AS927" s="1">
        <f>MEDIAN($N927)</f>
        <v>0</v>
      </c>
      <c r="AT927" s="1">
        <f>MEDIAN($P927)</f>
        <v>0</v>
      </c>
      <c r="AU927" s="1">
        <f>MEDIAN($Q927)</f>
        <v>0</v>
      </c>
      <c r="AV927" s="1">
        <f>MEDIAN($R927)</f>
        <v>0</v>
      </c>
      <c r="AW927" s="1">
        <f>MAX($B927)</f>
        <v>0</v>
      </c>
      <c r="AX927" s="1">
        <f>MAX($C927)</f>
        <v>0</v>
      </c>
      <c r="AY927" s="1">
        <f>MAX($D927)</f>
        <v>0</v>
      </c>
      <c r="AZ927" s="1">
        <f>MAX($E927)</f>
        <v>0</v>
      </c>
      <c r="BA927" s="1">
        <f>MAX($F927)</f>
        <v>0</v>
      </c>
      <c r="BB927" s="1">
        <f>MAX($G927)</f>
        <v>0</v>
      </c>
      <c r="BC927" s="1">
        <f>MAX($H927)</f>
        <v>0</v>
      </c>
      <c r="BD927" s="1">
        <f>MAX($I927)</f>
        <v>0</v>
      </c>
      <c r="BE927" s="1">
        <f>MAX($J927)</f>
        <v>0</v>
      </c>
      <c r="BF927" s="1">
        <f>MAX($K927)</f>
        <v>0</v>
      </c>
      <c r="BG927" s="1">
        <f>MAX($M927)</f>
        <v>0</v>
      </c>
      <c r="BH927" s="1">
        <f>MAX($N927)</f>
        <v>0</v>
      </c>
      <c r="BI927" s="1">
        <f>MAX($P927)</f>
        <v>0</v>
      </c>
      <c r="BJ927" s="1">
        <f>MAX($Q927)</f>
        <v>0</v>
      </c>
      <c r="BK927" s="1">
        <f>MAX($R927)</f>
        <v>0</v>
      </c>
    </row>
    <row r="928" spans="1:63">
      <c r="A928" s="1" t="s">
        <v>442</v>
      </c>
      <c r="B928" s="1" cm="1">
        <f t="array" ref="B928">_xlfn.SWITCH($A$2,"average", AVERAGE(Instances!B928:Instances!B928),"median", MEDIAN(Instances!B928:Instances!B928),"min", MIN(Instances!B928:Instances!B928),"max", MAX(Instances!B928:Instances!B928),"diff", MAX(Instances!B928:Instances!B928)-MIN(Instances!B928:Instances!B928))</f>
        <v>0</v>
      </c>
      <c r="C928" s="1" cm="1">
        <f t="array" ref="C928">_xlfn.SWITCH($A$2,"average", AVERAGE(Instances!C928:Instances!C928),"median", MEDIAN(Instances!C928:Instances!C928),"min", MIN(Instances!C928:Instances!C928),"max", MAX(Instances!C928:Instances!C928),"diff", MAX(Instances!C928:Instances!C928)-MIN(Instances!C928:Instances!C928))</f>
        <v>0</v>
      </c>
      <c r="D928" s="1" cm="1">
        <f t="array" ref="D928">_xlfn.SWITCH($A$2,"average", AVERAGE(Instances!D928:Instances!D928),"median", MEDIAN(Instances!D928:Instances!D928),"min", MIN(Instances!D928:Instances!D928),"max", MAX(Instances!D928:Instances!D928),"diff", MAX(Instances!D928:Instances!D928)-MIN(Instances!D928:Instances!D928))</f>
        <v>0</v>
      </c>
      <c r="E928" s="1" cm="1">
        <f t="array" ref="E928">_xlfn.SWITCH($A$2,"average", AVERAGE(Instances!E928:Instances!E928),"median", MEDIAN(Instances!E928:Instances!E928),"min", MIN(Instances!E928:Instances!E928),"max", MAX(Instances!E928:Instances!E928),"diff", MAX(Instances!E928:Instances!E928)-MIN(Instances!E928:Instances!E928))</f>
        <v>0</v>
      </c>
      <c r="F928" s="1" cm="1">
        <f t="array" ref="F928">_xlfn.SWITCH($A$2,"average", AVERAGE(Instances!F928:Instances!F928),"median", MEDIAN(Instances!F928:Instances!F928),"min", MIN(Instances!F928:Instances!F928),"max", MAX(Instances!F928:Instances!F928),"diff", MAX(Instances!F928:Instances!F928)-MIN(Instances!F928:Instances!F928))</f>
        <v>0</v>
      </c>
      <c r="G928" s="1" cm="1">
        <f t="array" ref="G928">_xlfn.SWITCH($A$2,"average", AVERAGE(Instances!G928:Instances!G928),"median", MEDIAN(Instances!G928:Instances!G928),"min", MIN(Instances!G928:Instances!G928),"max", MAX(Instances!G928:Instances!G928),"diff", MAX(Instances!G928:Instances!G928)-MIN(Instances!G928:Instances!G928))</f>
        <v>0</v>
      </c>
      <c r="H928" s="1" cm="1">
        <f t="array" ref="H928">_xlfn.SWITCH($A$2,"average", AVERAGE(Instances!H928:Instances!H928),"median", MEDIAN(Instances!H928:Instances!H928),"min", MIN(Instances!H928:Instances!H928),"max", MAX(Instances!H928:Instances!H928),"diff", MAX(Instances!H928:Instances!H928)-MIN(Instances!H928:Instances!H928))</f>
        <v>0</v>
      </c>
      <c r="I928" s="1" cm="1">
        <f t="array" ref="I928">_xlfn.SWITCH($A$2,"average", AVERAGE(Instances!I928:Instances!I928),"median", MEDIAN(Instances!I928:Instances!I928),"min", MIN(Instances!I928:Instances!I928),"max", MAX(Instances!I928:Instances!I928),"diff", MAX(Instances!I928:Instances!I928)-MIN(Instances!I928:Instances!I928))</f>
        <v>0</v>
      </c>
      <c r="J928" s="1" cm="1">
        <f t="array" ref="J928">_xlfn.SWITCH($A$2,"average", AVERAGE(Instances!J928:Instances!J928),"median", MEDIAN(Instances!J928:Instances!J928),"min", MIN(Instances!J928:Instances!J928),"max", MAX(Instances!J928:Instances!J928),"diff", MAX(Instances!J928:Instances!J928)-MIN(Instances!J928:Instances!J928))</f>
        <v>0</v>
      </c>
      <c r="K928" s="1" cm="1">
        <f t="array" ref="K928">_xlfn.SWITCH($A$2,"average", AVERAGE(Instances!K928:Instances!K928),"median", MEDIAN(Instances!K928:Instances!K928),"min", MIN(Instances!K928:Instances!K928),"max", MAX(Instances!K928:Instances!K928),"diff", MAX(Instances!K928:Instances!K928)-MIN(Instances!K928:Instances!K928))</f>
        <v>0</v>
      </c>
      <c r="L928" s="1"/>
      <c r="M928" s="1" cm="1">
        <f t="array" ref="M928">_xlfn.SWITCH($A$2,"average", AVERAGE(Instances!M928:Instances!M928),"median", MEDIAN(Instances!M928:Instances!M928),"min", MIN(Instances!M928:Instances!M928),"max", MAX(Instances!M928:Instances!M928),"diff", MAX(Instances!M928:Instances!M928)-MIN(Instances!M928:Instances!M928))</f>
        <v>0</v>
      </c>
      <c r="N928" s="1" cm="1">
        <f t="array" ref="N928">_xlfn.SWITCH($A$2,"average", AVERAGE(Instances!N928:Instances!N928),"median", MEDIAN(Instances!N928:Instances!N928),"min", MIN(Instances!N928:Instances!N928),"max", MAX(Instances!N928:Instances!N928),"diff", MAX(Instances!N928:Instances!N928)-MIN(Instances!N928:Instances!N928))</f>
        <v>0</v>
      </c>
      <c r="O928" s="1"/>
      <c r="P928" s="1" cm="1">
        <f t="array" ref="P928">_xlfn.SWITCH($A$2,"average", AVERAGE(Instances!P928:Instances!P928),"median", MEDIAN(Instances!P928:Instances!P928),"min", MIN(Instances!P928:Instances!P928),"max", MAX(Instances!P928:Instances!P928),"diff", MAX(Instances!P928:Instances!P928)-MIN(Instances!P928:Instances!P928))</f>
        <v>0</v>
      </c>
      <c r="Q928" s="1" cm="1">
        <f t="array" ref="Q928">_xlfn.SWITCH($A$2,"average", AVERAGE(Instances!Q928:Instances!Q928),"median", MEDIAN(Instances!Q928:Instances!Q928),"min", MIN(Instances!Q928:Instances!Q928),"max", MAX(Instances!Q928:Instances!Q928),"diff", MAX(Instances!Q928:Instances!Q928)-MIN(Instances!Q928:Instances!Q928))</f>
        <v>0</v>
      </c>
      <c r="R928" s="1" cm="1">
        <f t="array" ref="R928">_xlfn.SWITCH($A$2,"average", AVERAGE(Instances!R928:Instances!R928),"median", MEDIAN(Instances!R928:Instances!R928),"min", MIN(Instances!R928:Instances!R928),"max", MAX(Instances!R928:Instances!R928),"diff", MAX(Instances!R928:Instances!R928)-MIN(Instances!R928:Instances!R928))</f>
        <v>0</v>
      </c>
      <c r="S928" s="1">
        <f>MIN($B928)</f>
        <v>0</v>
      </c>
      <c r="T928" s="1">
        <f>MIN($C928)</f>
        <v>0</v>
      </c>
      <c r="U928" s="1">
        <f>MIN($D928)</f>
        <v>0</v>
      </c>
      <c r="V928" s="1">
        <f>MIN($E928)</f>
        <v>0</v>
      </c>
      <c r="W928" s="1">
        <f>MIN($F928)</f>
        <v>0</v>
      </c>
      <c r="X928" s="1">
        <f>MIN($G928)</f>
        <v>0</v>
      </c>
      <c r="Y928" s="1">
        <f>MIN($H928)</f>
        <v>0</v>
      </c>
      <c r="Z928" s="1">
        <f>MIN($I928)</f>
        <v>0</v>
      </c>
      <c r="AA928" s="1">
        <f>MIN($J928)</f>
        <v>0</v>
      </c>
      <c r="AB928" s="1">
        <f>MIN($K928)</f>
        <v>0</v>
      </c>
      <c r="AC928" s="1">
        <f>MIN($M928)</f>
        <v>0</v>
      </c>
      <c r="AD928" s="1">
        <f>MIN($N928)</f>
        <v>0</v>
      </c>
      <c r="AE928" s="1">
        <f>MIN($P928)</f>
        <v>0</v>
      </c>
      <c r="AF928" s="1">
        <f>MIN($Q928)</f>
        <v>0</v>
      </c>
      <c r="AG928" s="1">
        <f>MIN($R928)</f>
        <v>0</v>
      </c>
      <c r="AH928" s="1">
        <f>MEDIAN($B928)</f>
        <v>0</v>
      </c>
      <c r="AI928" s="1">
        <f>MEDIAN($C928)</f>
        <v>0</v>
      </c>
      <c r="AJ928" s="1">
        <f>MEDIAN($D928)</f>
        <v>0</v>
      </c>
      <c r="AK928" s="1">
        <f>MEDIAN($E928)</f>
        <v>0</v>
      </c>
      <c r="AL928" s="1">
        <f>MEDIAN($F928)</f>
        <v>0</v>
      </c>
      <c r="AM928" s="1">
        <f>MEDIAN($G928)</f>
        <v>0</v>
      </c>
      <c r="AN928" s="1">
        <f>MEDIAN($H928)</f>
        <v>0</v>
      </c>
      <c r="AO928" s="1">
        <f>MEDIAN($I928)</f>
        <v>0</v>
      </c>
      <c r="AP928" s="1">
        <f>MEDIAN($J928)</f>
        <v>0</v>
      </c>
      <c r="AQ928" s="1">
        <f>MEDIAN($K928)</f>
        <v>0</v>
      </c>
      <c r="AR928" s="1">
        <f>MEDIAN($M928)</f>
        <v>0</v>
      </c>
      <c r="AS928" s="1">
        <f>MEDIAN($N928)</f>
        <v>0</v>
      </c>
      <c r="AT928" s="1">
        <f>MEDIAN($P928)</f>
        <v>0</v>
      </c>
      <c r="AU928" s="1">
        <f>MEDIAN($Q928)</f>
        <v>0</v>
      </c>
      <c r="AV928" s="1">
        <f>MEDIAN($R928)</f>
        <v>0</v>
      </c>
      <c r="AW928" s="1">
        <f>MAX($B928)</f>
        <v>0</v>
      </c>
      <c r="AX928" s="1">
        <f>MAX($C928)</f>
        <v>0</v>
      </c>
      <c r="AY928" s="1">
        <f>MAX($D928)</f>
        <v>0</v>
      </c>
      <c r="AZ928" s="1">
        <f>MAX($E928)</f>
        <v>0</v>
      </c>
      <c r="BA928" s="1">
        <f>MAX($F928)</f>
        <v>0</v>
      </c>
      <c r="BB928" s="1">
        <f>MAX($G928)</f>
        <v>0</v>
      </c>
      <c r="BC928" s="1">
        <f>MAX($H928)</f>
        <v>0</v>
      </c>
      <c r="BD928" s="1">
        <f>MAX($I928)</f>
        <v>0</v>
      </c>
      <c r="BE928" s="1">
        <f>MAX($J928)</f>
        <v>0</v>
      </c>
      <c r="BF928" s="1">
        <f>MAX($K928)</f>
        <v>0</v>
      </c>
      <c r="BG928" s="1">
        <f>MAX($M928)</f>
        <v>0</v>
      </c>
      <c r="BH928" s="1">
        <f>MAX($N928)</f>
        <v>0</v>
      </c>
      <c r="BI928" s="1">
        <f>MAX($P928)</f>
        <v>0</v>
      </c>
      <c r="BJ928" s="1">
        <f>MAX($Q928)</f>
        <v>0</v>
      </c>
      <c r="BK928" s="1">
        <f>MAX($R928)</f>
        <v>0</v>
      </c>
    </row>
    <row r="929" spans="1:63">
      <c r="A929" s="1" t="s">
        <v>443</v>
      </c>
      <c r="B929" s="1" cm="1">
        <f t="array" ref="B929">_xlfn.SWITCH($A$2,"average", AVERAGE(Instances!B929:Instances!B929),"median", MEDIAN(Instances!B929:Instances!B929),"min", MIN(Instances!B929:Instances!B929),"max", MAX(Instances!B929:Instances!B929),"diff", MAX(Instances!B929:Instances!B929)-MIN(Instances!B929:Instances!B929))</f>
        <v>0</v>
      </c>
      <c r="C929" s="1" cm="1">
        <f t="array" ref="C929">_xlfn.SWITCH($A$2,"average", AVERAGE(Instances!C929:Instances!C929),"median", MEDIAN(Instances!C929:Instances!C929),"min", MIN(Instances!C929:Instances!C929),"max", MAX(Instances!C929:Instances!C929),"diff", MAX(Instances!C929:Instances!C929)-MIN(Instances!C929:Instances!C929))</f>
        <v>0</v>
      </c>
      <c r="D929" s="1" cm="1">
        <f t="array" ref="D929">_xlfn.SWITCH($A$2,"average", AVERAGE(Instances!D929:Instances!D929),"median", MEDIAN(Instances!D929:Instances!D929),"min", MIN(Instances!D929:Instances!D929),"max", MAX(Instances!D929:Instances!D929),"diff", MAX(Instances!D929:Instances!D929)-MIN(Instances!D929:Instances!D929))</f>
        <v>0</v>
      </c>
      <c r="E929" s="1" cm="1">
        <f t="array" ref="E929">_xlfn.SWITCH($A$2,"average", AVERAGE(Instances!E929:Instances!E929),"median", MEDIAN(Instances!E929:Instances!E929),"min", MIN(Instances!E929:Instances!E929),"max", MAX(Instances!E929:Instances!E929),"diff", MAX(Instances!E929:Instances!E929)-MIN(Instances!E929:Instances!E929))</f>
        <v>0</v>
      </c>
      <c r="F929" s="1" cm="1">
        <f t="array" ref="F929">_xlfn.SWITCH($A$2,"average", AVERAGE(Instances!F929:Instances!F929),"median", MEDIAN(Instances!F929:Instances!F929),"min", MIN(Instances!F929:Instances!F929),"max", MAX(Instances!F929:Instances!F929),"diff", MAX(Instances!F929:Instances!F929)-MIN(Instances!F929:Instances!F929))</f>
        <v>0</v>
      </c>
      <c r="G929" s="1" cm="1">
        <f t="array" ref="G929">_xlfn.SWITCH($A$2,"average", AVERAGE(Instances!G929:Instances!G929),"median", MEDIAN(Instances!G929:Instances!G929),"min", MIN(Instances!G929:Instances!G929),"max", MAX(Instances!G929:Instances!G929),"diff", MAX(Instances!G929:Instances!G929)-MIN(Instances!G929:Instances!G929))</f>
        <v>0</v>
      </c>
      <c r="H929" s="1" cm="1">
        <f t="array" ref="H929">_xlfn.SWITCH($A$2,"average", AVERAGE(Instances!H929:Instances!H929),"median", MEDIAN(Instances!H929:Instances!H929),"min", MIN(Instances!H929:Instances!H929),"max", MAX(Instances!H929:Instances!H929),"diff", MAX(Instances!H929:Instances!H929)-MIN(Instances!H929:Instances!H929))</f>
        <v>0</v>
      </c>
      <c r="I929" s="1" cm="1">
        <f t="array" ref="I929">_xlfn.SWITCH($A$2,"average", AVERAGE(Instances!I929:Instances!I929),"median", MEDIAN(Instances!I929:Instances!I929),"min", MIN(Instances!I929:Instances!I929),"max", MAX(Instances!I929:Instances!I929),"diff", MAX(Instances!I929:Instances!I929)-MIN(Instances!I929:Instances!I929))</f>
        <v>0</v>
      </c>
      <c r="J929" s="1" cm="1">
        <f t="array" ref="J929">_xlfn.SWITCH($A$2,"average", AVERAGE(Instances!J929:Instances!J929),"median", MEDIAN(Instances!J929:Instances!J929),"min", MIN(Instances!J929:Instances!J929),"max", MAX(Instances!J929:Instances!J929),"diff", MAX(Instances!J929:Instances!J929)-MIN(Instances!J929:Instances!J929))</f>
        <v>0</v>
      </c>
      <c r="K929" s="1" cm="1">
        <f t="array" ref="K929">_xlfn.SWITCH($A$2,"average", AVERAGE(Instances!K929:Instances!K929),"median", MEDIAN(Instances!K929:Instances!K929),"min", MIN(Instances!K929:Instances!K929),"max", MAX(Instances!K929:Instances!K929),"diff", MAX(Instances!K929:Instances!K929)-MIN(Instances!K929:Instances!K929))</f>
        <v>0</v>
      </c>
      <c r="L929" s="1"/>
      <c r="M929" s="1" cm="1">
        <f t="array" ref="M929">_xlfn.SWITCH($A$2,"average", AVERAGE(Instances!M929:Instances!M929),"median", MEDIAN(Instances!M929:Instances!M929),"min", MIN(Instances!M929:Instances!M929),"max", MAX(Instances!M929:Instances!M929),"diff", MAX(Instances!M929:Instances!M929)-MIN(Instances!M929:Instances!M929))</f>
        <v>0</v>
      </c>
      <c r="N929" s="1" cm="1">
        <f t="array" ref="N929">_xlfn.SWITCH($A$2,"average", AVERAGE(Instances!N929:Instances!N929),"median", MEDIAN(Instances!N929:Instances!N929),"min", MIN(Instances!N929:Instances!N929),"max", MAX(Instances!N929:Instances!N929),"diff", MAX(Instances!N929:Instances!N929)-MIN(Instances!N929:Instances!N929))</f>
        <v>0</v>
      </c>
      <c r="O929" s="1"/>
      <c r="P929" s="1" cm="1">
        <f t="array" ref="P929">_xlfn.SWITCH($A$2,"average", AVERAGE(Instances!P929:Instances!P929),"median", MEDIAN(Instances!P929:Instances!P929),"min", MIN(Instances!P929:Instances!P929),"max", MAX(Instances!P929:Instances!P929),"diff", MAX(Instances!P929:Instances!P929)-MIN(Instances!P929:Instances!P929))</f>
        <v>0</v>
      </c>
      <c r="Q929" s="1" cm="1">
        <f t="array" ref="Q929">_xlfn.SWITCH($A$2,"average", AVERAGE(Instances!Q929:Instances!Q929),"median", MEDIAN(Instances!Q929:Instances!Q929),"min", MIN(Instances!Q929:Instances!Q929),"max", MAX(Instances!Q929:Instances!Q929),"diff", MAX(Instances!Q929:Instances!Q929)-MIN(Instances!Q929:Instances!Q929))</f>
        <v>0</v>
      </c>
      <c r="R929" s="1" cm="1">
        <f t="array" ref="R929">_xlfn.SWITCH($A$2,"average", AVERAGE(Instances!R929:Instances!R929),"median", MEDIAN(Instances!R929:Instances!R929),"min", MIN(Instances!R929:Instances!R929),"max", MAX(Instances!R929:Instances!R929),"diff", MAX(Instances!R929:Instances!R929)-MIN(Instances!R929:Instances!R929))</f>
        <v>0</v>
      </c>
      <c r="S929" s="1">
        <f>MIN($B929)</f>
        <v>0</v>
      </c>
      <c r="T929" s="1">
        <f>MIN($C929)</f>
        <v>0</v>
      </c>
      <c r="U929" s="1">
        <f>MIN($D929)</f>
        <v>0</v>
      </c>
      <c r="V929" s="1">
        <f>MIN($E929)</f>
        <v>0</v>
      </c>
      <c r="W929" s="1">
        <f>MIN($F929)</f>
        <v>0</v>
      </c>
      <c r="X929" s="1">
        <f>MIN($G929)</f>
        <v>0</v>
      </c>
      <c r="Y929" s="1">
        <f>MIN($H929)</f>
        <v>0</v>
      </c>
      <c r="Z929" s="1">
        <f>MIN($I929)</f>
        <v>0</v>
      </c>
      <c r="AA929" s="1">
        <f>MIN($J929)</f>
        <v>0</v>
      </c>
      <c r="AB929" s="1">
        <f>MIN($K929)</f>
        <v>0</v>
      </c>
      <c r="AC929" s="1">
        <f>MIN($M929)</f>
        <v>0</v>
      </c>
      <c r="AD929" s="1">
        <f>MIN($N929)</f>
        <v>0</v>
      </c>
      <c r="AE929" s="1">
        <f>MIN($P929)</f>
        <v>0</v>
      </c>
      <c r="AF929" s="1">
        <f>MIN($Q929)</f>
        <v>0</v>
      </c>
      <c r="AG929" s="1">
        <f>MIN($R929)</f>
        <v>0</v>
      </c>
      <c r="AH929" s="1">
        <f>MEDIAN($B929)</f>
        <v>0</v>
      </c>
      <c r="AI929" s="1">
        <f>MEDIAN($C929)</f>
        <v>0</v>
      </c>
      <c r="AJ929" s="1">
        <f>MEDIAN($D929)</f>
        <v>0</v>
      </c>
      <c r="AK929" s="1">
        <f>MEDIAN($E929)</f>
        <v>0</v>
      </c>
      <c r="AL929" s="1">
        <f>MEDIAN($F929)</f>
        <v>0</v>
      </c>
      <c r="AM929" s="1">
        <f>MEDIAN($G929)</f>
        <v>0</v>
      </c>
      <c r="AN929" s="1">
        <f>MEDIAN($H929)</f>
        <v>0</v>
      </c>
      <c r="AO929" s="1">
        <f>MEDIAN($I929)</f>
        <v>0</v>
      </c>
      <c r="AP929" s="1">
        <f>MEDIAN($J929)</f>
        <v>0</v>
      </c>
      <c r="AQ929" s="1">
        <f>MEDIAN($K929)</f>
        <v>0</v>
      </c>
      <c r="AR929" s="1">
        <f>MEDIAN($M929)</f>
        <v>0</v>
      </c>
      <c r="AS929" s="1">
        <f>MEDIAN($N929)</f>
        <v>0</v>
      </c>
      <c r="AT929" s="1">
        <f>MEDIAN($P929)</f>
        <v>0</v>
      </c>
      <c r="AU929" s="1">
        <f>MEDIAN($Q929)</f>
        <v>0</v>
      </c>
      <c r="AV929" s="1">
        <f>MEDIAN($R929)</f>
        <v>0</v>
      </c>
      <c r="AW929" s="1">
        <f>MAX($B929)</f>
        <v>0</v>
      </c>
      <c r="AX929" s="1">
        <f>MAX($C929)</f>
        <v>0</v>
      </c>
      <c r="AY929" s="1">
        <f>MAX($D929)</f>
        <v>0</v>
      </c>
      <c r="AZ929" s="1">
        <f>MAX($E929)</f>
        <v>0</v>
      </c>
      <c r="BA929" s="1">
        <f>MAX($F929)</f>
        <v>0</v>
      </c>
      <c r="BB929" s="1">
        <f>MAX($G929)</f>
        <v>0</v>
      </c>
      <c r="BC929" s="1">
        <f>MAX($H929)</f>
        <v>0</v>
      </c>
      <c r="BD929" s="1">
        <f>MAX($I929)</f>
        <v>0</v>
      </c>
      <c r="BE929" s="1">
        <f>MAX($J929)</f>
        <v>0</v>
      </c>
      <c r="BF929" s="1">
        <f>MAX($K929)</f>
        <v>0</v>
      </c>
      <c r="BG929" s="1">
        <f>MAX($M929)</f>
        <v>0</v>
      </c>
      <c r="BH929" s="1">
        <f>MAX($N929)</f>
        <v>0</v>
      </c>
      <c r="BI929" s="1">
        <f>MAX($P929)</f>
        <v>0</v>
      </c>
      <c r="BJ929" s="1">
        <f>MAX($Q929)</f>
        <v>0</v>
      </c>
      <c r="BK929" s="1">
        <f>MAX($R929)</f>
        <v>0</v>
      </c>
    </row>
    <row r="930" spans="1:63">
      <c r="A930" s="1" t="s">
        <v>444</v>
      </c>
      <c r="B930" s="1" cm="1">
        <f t="array" ref="B930">_xlfn.SWITCH($A$2,"average", AVERAGE(Instances!B930:Instances!B930),"median", MEDIAN(Instances!B930:Instances!B930),"min", MIN(Instances!B930:Instances!B930),"max", MAX(Instances!B930:Instances!B930),"diff", MAX(Instances!B930:Instances!B930)-MIN(Instances!B930:Instances!B930))</f>
        <v>0</v>
      </c>
      <c r="C930" s="1" cm="1">
        <f t="array" ref="C930">_xlfn.SWITCH($A$2,"average", AVERAGE(Instances!C930:Instances!C930),"median", MEDIAN(Instances!C930:Instances!C930),"min", MIN(Instances!C930:Instances!C930),"max", MAX(Instances!C930:Instances!C930),"diff", MAX(Instances!C930:Instances!C930)-MIN(Instances!C930:Instances!C930))</f>
        <v>0</v>
      </c>
      <c r="D930" s="1" cm="1">
        <f t="array" ref="D930">_xlfn.SWITCH($A$2,"average", AVERAGE(Instances!D930:Instances!D930),"median", MEDIAN(Instances!D930:Instances!D930),"min", MIN(Instances!D930:Instances!D930),"max", MAX(Instances!D930:Instances!D930),"diff", MAX(Instances!D930:Instances!D930)-MIN(Instances!D930:Instances!D930))</f>
        <v>0</v>
      </c>
      <c r="E930" s="1" cm="1">
        <f t="array" ref="E930">_xlfn.SWITCH($A$2,"average", AVERAGE(Instances!E930:Instances!E930),"median", MEDIAN(Instances!E930:Instances!E930),"min", MIN(Instances!E930:Instances!E930),"max", MAX(Instances!E930:Instances!E930),"diff", MAX(Instances!E930:Instances!E930)-MIN(Instances!E930:Instances!E930))</f>
        <v>0</v>
      </c>
      <c r="F930" s="1" cm="1">
        <f t="array" ref="F930">_xlfn.SWITCH($A$2,"average", AVERAGE(Instances!F930:Instances!F930),"median", MEDIAN(Instances!F930:Instances!F930),"min", MIN(Instances!F930:Instances!F930),"max", MAX(Instances!F930:Instances!F930),"diff", MAX(Instances!F930:Instances!F930)-MIN(Instances!F930:Instances!F930))</f>
        <v>0</v>
      </c>
      <c r="G930" s="1" cm="1">
        <f t="array" ref="G930">_xlfn.SWITCH($A$2,"average", AVERAGE(Instances!G930:Instances!G930),"median", MEDIAN(Instances!G930:Instances!G930),"min", MIN(Instances!G930:Instances!G930),"max", MAX(Instances!G930:Instances!G930),"diff", MAX(Instances!G930:Instances!G930)-MIN(Instances!G930:Instances!G930))</f>
        <v>0</v>
      </c>
      <c r="H930" s="1" cm="1">
        <f t="array" ref="H930">_xlfn.SWITCH($A$2,"average", AVERAGE(Instances!H930:Instances!H930),"median", MEDIAN(Instances!H930:Instances!H930),"min", MIN(Instances!H930:Instances!H930),"max", MAX(Instances!H930:Instances!H930),"diff", MAX(Instances!H930:Instances!H930)-MIN(Instances!H930:Instances!H930))</f>
        <v>0</v>
      </c>
      <c r="I930" s="1" cm="1">
        <f t="array" ref="I930">_xlfn.SWITCH($A$2,"average", AVERAGE(Instances!I930:Instances!I930),"median", MEDIAN(Instances!I930:Instances!I930),"min", MIN(Instances!I930:Instances!I930),"max", MAX(Instances!I930:Instances!I930),"diff", MAX(Instances!I930:Instances!I930)-MIN(Instances!I930:Instances!I930))</f>
        <v>0</v>
      </c>
      <c r="J930" s="1" cm="1">
        <f t="array" ref="J930">_xlfn.SWITCH($A$2,"average", AVERAGE(Instances!J930:Instances!J930),"median", MEDIAN(Instances!J930:Instances!J930),"min", MIN(Instances!J930:Instances!J930),"max", MAX(Instances!J930:Instances!J930),"diff", MAX(Instances!J930:Instances!J930)-MIN(Instances!J930:Instances!J930))</f>
        <v>0</v>
      </c>
      <c r="K930" s="1" cm="1">
        <f t="array" ref="K930">_xlfn.SWITCH($A$2,"average", AVERAGE(Instances!K930:Instances!K930),"median", MEDIAN(Instances!K930:Instances!K930),"min", MIN(Instances!K930:Instances!K930),"max", MAX(Instances!K930:Instances!K930),"diff", MAX(Instances!K930:Instances!K930)-MIN(Instances!K930:Instances!K930))</f>
        <v>0</v>
      </c>
      <c r="L930" s="1"/>
      <c r="M930" s="1" cm="1">
        <f t="array" ref="M930">_xlfn.SWITCH($A$2,"average", AVERAGE(Instances!M930:Instances!M930),"median", MEDIAN(Instances!M930:Instances!M930),"min", MIN(Instances!M930:Instances!M930),"max", MAX(Instances!M930:Instances!M930),"diff", MAX(Instances!M930:Instances!M930)-MIN(Instances!M930:Instances!M930))</f>
        <v>0</v>
      </c>
      <c r="N930" s="1" cm="1">
        <f t="array" ref="N930">_xlfn.SWITCH($A$2,"average", AVERAGE(Instances!N930:Instances!N930),"median", MEDIAN(Instances!N930:Instances!N930),"min", MIN(Instances!N930:Instances!N930),"max", MAX(Instances!N930:Instances!N930),"diff", MAX(Instances!N930:Instances!N930)-MIN(Instances!N930:Instances!N930))</f>
        <v>0</v>
      </c>
      <c r="O930" s="1"/>
      <c r="P930" s="1" cm="1">
        <f t="array" ref="P930">_xlfn.SWITCH($A$2,"average", AVERAGE(Instances!P930:Instances!P930),"median", MEDIAN(Instances!P930:Instances!P930),"min", MIN(Instances!P930:Instances!P930),"max", MAX(Instances!P930:Instances!P930),"diff", MAX(Instances!P930:Instances!P930)-MIN(Instances!P930:Instances!P930))</f>
        <v>0</v>
      </c>
      <c r="Q930" s="1" cm="1">
        <f t="array" ref="Q930">_xlfn.SWITCH($A$2,"average", AVERAGE(Instances!Q930:Instances!Q930),"median", MEDIAN(Instances!Q930:Instances!Q930),"min", MIN(Instances!Q930:Instances!Q930),"max", MAX(Instances!Q930:Instances!Q930),"diff", MAX(Instances!Q930:Instances!Q930)-MIN(Instances!Q930:Instances!Q930))</f>
        <v>0</v>
      </c>
      <c r="R930" s="1" cm="1">
        <f t="array" ref="R930">_xlfn.SWITCH($A$2,"average", AVERAGE(Instances!R930:Instances!R930),"median", MEDIAN(Instances!R930:Instances!R930),"min", MIN(Instances!R930:Instances!R930),"max", MAX(Instances!R930:Instances!R930),"diff", MAX(Instances!R930:Instances!R930)-MIN(Instances!R930:Instances!R930))</f>
        <v>0</v>
      </c>
      <c r="S930" s="1">
        <f>MIN($B930)</f>
        <v>0</v>
      </c>
      <c r="T930" s="1">
        <f>MIN($C930)</f>
        <v>0</v>
      </c>
      <c r="U930" s="1">
        <f>MIN($D930)</f>
        <v>0</v>
      </c>
      <c r="V930" s="1">
        <f>MIN($E930)</f>
        <v>0</v>
      </c>
      <c r="W930" s="1">
        <f>MIN($F930)</f>
        <v>0</v>
      </c>
      <c r="X930" s="1">
        <f>MIN($G930)</f>
        <v>0</v>
      </c>
      <c r="Y930" s="1">
        <f>MIN($H930)</f>
        <v>0</v>
      </c>
      <c r="Z930" s="1">
        <f>MIN($I930)</f>
        <v>0</v>
      </c>
      <c r="AA930" s="1">
        <f>MIN($J930)</f>
        <v>0</v>
      </c>
      <c r="AB930" s="1">
        <f>MIN($K930)</f>
        <v>0</v>
      </c>
      <c r="AC930" s="1">
        <f>MIN($M930)</f>
        <v>0</v>
      </c>
      <c r="AD930" s="1">
        <f>MIN($N930)</f>
        <v>0</v>
      </c>
      <c r="AE930" s="1">
        <f>MIN($P930)</f>
        <v>0</v>
      </c>
      <c r="AF930" s="1">
        <f>MIN($Q930)</f>
        <v>0</v>
      </c>
      <c r="AG930" s="1">
        <f>MIN($R930)</f>
        <v>0</v>
      </c>
      <c r="AH930" s="1">
        <f>MEDIAN($B930)</f>
        <v>0</v>
      </c>
      <c r="AI930" s="1">
        <f>MEDIAN($C930)</f>
        <v>0</v>
      </c>
      <c r="AJ930" s="1">
        <f>MEDIAN($D930)</f>
        <v>0</v>
      </c>
      <c r="AK930" s="1">
        <f>MEDIAN($E930)</f>
        <v>0</v>
      </c>
      <c r="AL930" s="1">
        <f>MEDIAN($F930)</f>
        <v>0</v>
      </c>
      <c r="AM930" s="1">
        <f>MEDIAN($G930)</f>
        <v>0</v>
      </c>
      <c r="AN930" s="1">
        <f>MEDIAN($H930)</f>
        <v>0</v>
      </c>
      <c r="AO930" s="1">
        <f>MEDIAN($I930)</f>
        <v>0</v>
      </c>
      <c r="AP930" s="1">
        <f>MEDIAN($J930)</f>
        <v>0</v>
      </c>
      <c r="AQ930" s="1">
        <f>MEDIAN($K930)</f>
        <v>0</v>
      </c>
      <c r="AR930" s="1">
        <f>MEDIAN($M930)</f>
        <v>0</v>
      </c>
      <c r="AS930" s="1">
        <f>MEDIAN($N930)</f>
        <v>0</v>
      </c>
      <c r="AT930" s="1">
        <f>MEDIAN($P930)</f>
        <v>0</v>
      </c>
      <c r="AU930" s="1">
        <f>MEDIAN($Q930)</f>
        <v>0</v>
      </c>
      <c r="AV930" s="1">
        <f>MEDIAN($R930)</f>
        <v>0</v>
      </c>
      <c r="AW930" s="1">
        <f>MAX($B930)</f>
        <v>0</v>
      </c>
      <c r="AX930" s="1">
        <f>MAX($C930)</f>
        <v>0</v>
      </c>
      <c r="AY930" s="1">
        <f>MAX($D930)</f>
        <v>0</v>
      </c>
      <c r="AZ930" s="1">
        <f>MAX($E930)</f>
        <v>0</v>
      </c>
      <c r="BA930" s="1">
        <f>MAX($F930)</f>
        <v>0</v>
      </c>
      <c r="BB930" s="1">
        <f>MAX($G930)</f>
        <v>0</v>
      </c>
      <c r="BC930" s="1">
        <f>MAX($H930)</f>
        <v>0</v>
      </c>
      <c r="BD930" s="1">
        <f>MAX($I930)</f>
        <v>0</v>
      </c>
      <c r="BE930" s="1">
        <f>MAX($J930)</f>
        <v>0</v>
      </c>
      <c r="BF930" s="1">
        <f>MAX($K930)</f>
        <v>0</v>
      </c>
      <c r="BG930" s="1">
        <f>MAX($M930)</f>
        <v>0</v>
      </c>
      <c r="BH930" s="1">
        <f>MAX($N930)</f>
        <v>0</v>
      </c>
      <c r="BI930" s="1">
        <f>MAX($P930)</f>
        <v>0</v>
      </c>
      <c r="BJ930" s="1">
        <f>MAX($Q930)</f>
        <v>0</v>
      </c>
      <c r="BK930" s="1">
        <f>MAX($R930)</f>
        <v>0</v>
      </c>
    </row>
    <row r="931" spans="1:63">
      <c r="A931" s="1" t="s">
        <v>445</v>
      </c>
      <c r="B931" s="1" cm="1">
        <f t="array" ref="B931">_xlfn.SWITCH($A$2,"average", AVERAGE(Instances!B931:Instances!B931),"median", MEDIAN(Instances!B931:Instances!B931),"min", MIN(Instances!B931:Instances!B931),"max", MAX(Instances!B931:Instances!B931),"diff", MAX(Instances!B931:Instances!B931)-MIN(Instances!B931:Instances!B931))</f>
        <v>0</v>
      </c>
      <c r="C931" s="1" cm="1">
        <f t="array" ref="C931">_xlfn.SWITCH($A$2,"average", AVERAGE(Instances!C931:Instances!C931),"median", MEDIAN(Instances!C931:Instances!C931),"min", MIN(Instances!C931:Instances!C931),"max", MAX(Instances!C931:Instances!C931),"diff", MAX(Instances!C931:Instances!C931)-MIN(Instances!C931:Instances!C931))</f>
        <v>0</v>
      </c>
      <c r="D931" s="1" cm="1">
        <f t="array" ref="D931">_xlfn.SWITCH($A$2,"average", AVERAGE(Instances!D931:Instances!D931),"median", MEDIAN(Instances!D931:Instances!D931),"min", MIN(Instances!D931:Instances!D931),"max", MAX(Instances!D931:Instances!D931),"diff", MAX(Instances!D931:Instances!D931)-MIN(Instances!D931:Instances!D931))</f>
        <v>0</v>
      </c>
      <c r="E931" s="1" cm="1">
        <f t="array" ref="E931">_xlfn.SWITCH($A$2,"average", AVERAGE(Instances!E931:Instances!E931),"median", MEDIAN(Instances!E931:Instances!E931),"min", MIN(Instances!E931:Instances!E931),"max", MAX(Instances!E931:Instances!E931),"diff", MAX(Instances!E931:Instances!E931)-MIN(Instances!E931:Instances!E931))</f>
        <v>0</v>
      </c>
      <c r="F931" s="1" cm="1">
        <f t="array" ref="F931">_xlfn.SWITCH($A$2,"average", AVERAGE(Instances!F931:Instances!F931),"median", MEDIAN(Instances!F931:Instances!F931),"min", MIN(Instances!F931:Instances!F931),"max", MAX(Instances!F931:Instances!F931),"diff", MAX(Instances!F931:Instances!F931)-MIN(Instances!F931:Instances!F931))</f>
        <v>0</v>
      </c>
      <c r="G931" s="1" cm="1">
        <f t="array" ref="G931">_xlfn.SWITCH($A$2,"average", AVERAGE(Instances!G931:Instances!G931),"median", MEDIAN(Instances!G931:Instances!G931),"min", MIN(Instances!G931:Instances!G931),"max", MAX(Instances!G931:Instances!G931),"diff", MAX(Instances!G931:Instances!G931)-MIN(Instances!G931:Instances!G931))</f>
        <v>0</v>
      </c>
      <c r="H931" s="1" cm="1">
        <f t="array" ref="H931">_xlfn.SWITCH($A$2,"average", AVERAGE(Instances!H931:Instances!H931),"median", MEDIAN(Instances!H931:Instances!H931),"min", MIN(Instances!H931:Instances!H931),"max", MAX(Instances!H931:Instances!H931),"diff", MAX(Instances!H931:Instances!H931)-MIN(Instances!H931:Instances!H931))</f>
        <v>0</v>
      </c>
      <c r="I931" s="1" cm="1">
        <f t="array" ref="I931">_xlfn.SWITCH($A$2,"average", AVERAGE(Instances!I931:Instances!I931),"median", MEDIAN(Instances!I931:Instances!I931),"min", MIN(Instances!I931:Instances!I931),"max", MAX(Instances!I931:Instances!I931),"diff", MAX(Instances!I931:Instances!I931)-MIN(Instances!I931:Instances!I931))</f>
        <v>0</v>
      </c>
      <c r="J931" s="1" cm="1">
        <f t="array" ref="J931">_xlfn.SWITCH($A$2,"average", AVERAGE(Instances!J931:Instances!J931),"median", MEDIAN(Instances!J931:Instances!J931),"min", MIN(Instances!J931:Instances!J931),"max", MAX(Instances!J931:Instances!J931),"diff", MAX(Instances!J931:Instances!J931)-MIN(Instances!J931:Instances!J931))</f>
        <v>0</v>
      </c>
      <c r="K931" s="1" cm="1">
        <f t="array" ref="K931">_xlfn.SWITCH($A$2,"average", AVERAGE(Instances!K931:Instances!K931),"median", MEDIAN(Instances!K931:Instances!K931),"min", MIN(Instances!K931:Instances!K931),"max", MAX(Instances!K931:Instances!K931),"diff", MAX(Instances!K931:Instances!K931)-MIN(Instances!K931:Instances!K931))</f>
        <v>0</v>
      </c>
      <c r="L931" s="1"/>
      <c r="M931" s="1" cm="1">
        <f t="array" ref="M931">_xlfn.SWITCH($A$2,"average", AVERAGE(Instances!M931:Instances!M931),"median", MEDIAN(Instances!M931:Instances!M931),"min", MIN(Instances!M931:Instances!M931),"max", MAX(Instances!M931:Instances!M931),"diff", MAX(Instances!M931:Instances!M931)-MIN(Instances!M931:Instances!M931))</f>
        <v>0</v>
      </c>
      <c r="N931" s="1" cm="1">
        <f t="array" ref="N931">_xlfn.SWITCH($A$2,"average", AVERAGE(Instances!N931:Instances!N931),"median", MEDIAN(Instances!N931:Instances!N931),"min", MIN(Instances!N931:Instances!N931),"max", MAX(Instances!N931:Instances!N931),"diff", MAX(Instances!N931:Instances!N931)-MIN(Instances!N931:Instances!N931))</f>
        <v>0</v>
      </c>
      <c r="O931" s="1"/>
      <c r="P931" s="1" cm="1">
        <f t="array" ref="P931">_xlfn.SWITCH($A$2,"average", AVERAGE(Instances!P931:Instances!P931),"median", MEDIAN(Instances!P931:Instances!P931),"min", MIN(Instances!P931:Instances!P931),"max", MAX(Instances!P931:Instances!P931),"diff", MAX(Instances!P931:Instances!P931)-MIN(Instances!P931:Instances!P931))</f>
        <v>0</v>
      </c>
      <c r="Q931" s="1" cm="1">
        <f t="array" ref="Q931">_xlfn.SWITCH($A$2,"average", AVERAGE(Instances!Q931:Instances!Q931),"median", MEDIAN(Instances!Q931:Instances!Q931),"min", MIN(Instances!Q931:Instances!Q931),"max", MAX(Instances!Q931:Instances!Q931),"diff", MAX(Instances!Q931:Instances!Q931)-MIN(Instances!Q931:Instances!Q931))</f>
        <v>0</v>
      </c>
      <c r="R931" s="1" cm="1">
        <f t="array" ref="R931">_xlfn.SWITCH($A$2,"average", AVERAGE(Instances!R931:Instances!R931),"median", MEDIAN(Instances!R931:Instances!R931),"min", MIN(Instances!R931:Instances!R931),"max", MAX(Instances!R931:Instances!R931),"diff", MAX(Instances!R931:Instances!R931)-MIN(Instances!R931:Instances!R931))</f>
        <v>0</v>
      </c>
      <c r="S931" s="1">
        <f>MIN($B931)</f>
        <v>0</v>
      </c>
      <c r="T931" s="1">
        <f>MIN($C931)</f>
        <v>0</v>
      </c>
      <c r="U931" s="1">
        <f>MIN($D931)</f>
        <v>0</v>
      </c>
      <c r="V931" s="1">
        <f>MIN($E931)</f>
        <v>0</v>
      </c>
      <c r="W931" s="1">
        <f>MIN($F931)</f>
        <v>0</v>
      </c>
      <c r="X931" s="1">
        <f>MIN($G931)</f>
        <v>0</v>
      </c>
      <c r="Y931" s="1">
        <f>MIN($H931)</f>
        <v>0</v>
      </c>
      <c r="Z931" s="1">
        <f>MIN($I931)</f>
        <v>0</v>
      </c>
      <c r="AA931" s="1">
        <f>MIN($J931)</f>
        <v>0</v>
      </c>
      <c r="AB931" s="1">
        <f>MIN($K931)</f>
        <v>0</v>
      </c>
      <c r="AC931" s="1">
        <f>MIN($M931)</f>
        <v>0</v>
      </c>
      <c r="AD931" s="1">
        <f>MIN($N931)</f>
        <v>0</v>
      </c>
      <c r="AE931" s="1">
        <f>MIN($P931)</f>
        <v>0</v>
      </c>
      <c r="AF931" s="1">
        <f>MIN($Q931)</f>
        <v>0</v>
      </c>
      <c r="AG931" s="1">
        <f>MIN($R931)</f>
        <v>0</v>
      </c>
      <c r="AH931" s="1">
        <f>MEDIAN($B931)</f>
        <v>0</v>
      </c>
      <c r="AI931" s="1">
        <f>MEDIAN($C931)</f>
        <v>0</v>
      </c>
      <c r="AJ931" s="1">
        <f>MEDIAN($D931)</f>
        <v>0</v>
      </c>
      <c r="AK931" s="1">
        <f>MEDIAN($E931)</f>
        <v>0</v>
      </c>
      <c r="AL931" s="1">
        <f>MEDIAN($F931)</f>
        <v>0</v>
      </c>
      <c r="AM931" s="1">
        <f>MEDIAN($G931)</f>
        <v>0</v>
      </c>
      <c r="AN931" s="1">
        <f>MEDIAN($H931)</f>
        <v>0</v>
      </c>
      <c r="AO931" s="1">
        <f>MEDIAN($I931)</f>
        <v>0</v>
      </c>
      <c r="AP931" s="1">
        <f>MEDIAN($J931)</f>
        <v>0</v>
      </c>
      <c r="AQ931" s="1">
        <f>MEDIAN($K931)</f>
        <v>0</v>
      </c>
      <c r="AR931" s="1">
        <f>MEDIAN($M931)</f>
        <v>0</v>
      </c>
      <c r="AS931" s="1">
        <f>MEDIAN($N931)</f>
        <v>0</v>
      </c>
      <c r="AT931" s="1">
        <f>MEDIAN($P931)</f>
        <v>0</v>
      </c>
      <c r="AU931" s="1">
        <f>MEDIAN($Q931)</f>
        <v>0</v>
      </c>
      <c r="AV931" s="1">
        <f>MEDIAN($R931)</f>
        <v>0</v>
      </c>
      <c r="AW931" s="1">
        <f>MAX($B931)</f>
        <v>0</v>
      </c>
      <c r="AX931" s="1">
        <f>MAX($C931)</f>
        <v>0</v>
      </c>
      <c r="AY931" s="1">
        <f>MAX($D931)</f>
        <v>0</v>
      </c>
      <c r="AZ931" s="1">
        <f>MAX($E931)</f>
        <v>0</v>
      </c>
      <c r="BA931" s="1">
        <f>MAX($F931)</f>
        <v>0</v>
      </c>
      <c r="BB931" s="1">
        <f>MAX($G931)</f>
        <v>0</v>
      </c>
      <c r="BC931" s="1">
        <f>MAX($H931)</f>
        <v>0</v>
      </c>
      <c r="BD931" s="1">
        <f>MAX($I931)</f>
        <v>0</v>
      </c>
      <c r="BE931" s="1">
        <f>MAX($J931)</f>
        <v>0</v>
      </c>
      <c r="BF931" s="1">
        <f>MAX($K931)</f>
        <v>0</v>
      </c>
      <c r="BG931" s="1">
        <f>MAX($M931)</f>
        <v>0</v>
      </c>
      <c r="BH931" s="1">
        <f>MAX($N931)</f>
        <v>0</v>
      </c>
      <c r="BI931" s="1">
        <f>MAX($P931)</f>
        <v>0</v>
      </c>
      <c r="BJ931" s="1">
        <f>MAX($Q931)</f>
        <v>0</v>
      </c>
      <c r="BK931" s="1">
        <f>MAX($R931)</f>
        <v>0</v>
      </c>
    </row>
    <row r="932" spans="1:63">
      <c r="A932" s="1" t="s">
        <v>446</v>
      </c>
      <c r="B932" s="1" cm="1">
        <f t="array" ref="B932">_xlfn.SWITCH($A$2,"average", AVERAGE(Instances!B932:Instances!B932),"median", MEDIAN(Instances!B932:Instances!B932),"min", MIN(Instances!B932:Instances!B932),"max", MAX(Instances!B932:Instances!B932),"diff", MAX(Instances!B932:Instances!B932)-MIN(Instances!B932:Instances!B932))</f>
        <v>0</v>
      </c>
      <c r="C932" s="1" cm="1">
        <f t="array" ref="C932">_xlfn.SWITCH($A$2,"average", AVERAGE(Instances!C932:Instances!C932),"median", MEDIAN(Instances!C932:Instances!C932),"min", MIN(Instances!C932:Instances!C932),"max", MAX(Instances!C932:Instances!C932),"diff", MAX(Instances!C932:Instances!C932)-MIN(Instances!C932:Instances!C932))</f>
        <v>0</v>
      </c>
      <c r="D932" s="1" cm="1">
        <f t="array" ref="D932">_xlfn.SWITCH($A$2,"average", AVERAGE(Instances!D932:Instances!D932),"median", MEDIAN(Instances!D932:Instances!D932),"min", MIN(Instances!D932:Instances!D932),"max", MAX(Instances!D932:Instances!D932),"diff", MAX(Instances!D932:Instances!D932)-MIN(Instances!D932:Instances!D932))</f>
        <v>0</v>
      </c>
      <c r="E932" s="1" cm="1">
        <f t="array" ref="E932">_xlfn.SWITCH($A$2,"average", AVERAGE(Instances!E932:Instances!E932),"median", MEDIAN(Instances!E932:Instances!E932),"min", MIN(Instances!E932:Instances!E932),"max", MAX(Instances!E932:Instances!E932),"diff", MAX(Instances!E932:Instances!E932)-MIN(Instances!E932:Instances!E932))</f>
        <v>0</v>
      </c>
      <c r="F932" s="1" cm="1">
        <f t="array" ref="F932">_xlfn.SWITCH($A$2,"average", AVERAGE(Instances!F932:Instances!F932),"median", MEDIAN(Instances!F932:Instances!F932),"min", MIN(Instances!F932:Instances!F932),"max", MAX(Instances!F932:Instances!F932),"diff", MAX(Instances!F932:Instances!F932)-MIN(Instances!F932:Instances!F932))</f>
        <v>0</v>
      </c>
      <c r="G932" s="1" cm="1">
        <f t="array" ref="G932">_xlfn.SWITCH($A$2,"average", AVERAGE(Instances!G932:Instances!G932),"median", MEDIAN(Instances!G932:Instances!G932),"min", MIN(Instances!G932:Instances!G932),"max", MAX(Instances!G932:Instances!G932),"diff", MAX(Instances!G932:Instances!G932)-MIN(Instances!G932:Instances!G932))</f>
        <v>0</v>
      </c>
      <c r="H932" s="1" cm="1">
        <f t="array" ref="H932">_xlfn.SWITCH($A$2,"average", AVERAGE(Instances!H932:Instances!H932),"median", MEDIAN(Instances!H932:Instances!H932),"min", MIN(Instances!H932:Instances!H932),"max", MAX(Instances!H932:Instances!H932),"diff", MAX(Instances!H932:Instances!H932)-MIN(Instances!H932:Instances!H932))</f>
        <v>0</v>
      </c>
      <c r="I932" s="1" cm="1">
        <f t="array" ref="I932">_xlfn.SWITCH($A$2,"average", AVERAGE(Instances!I932:Instances!I932),"median", MEDIAN(Instances!I932:Instances!I932),"min", MIN(Instances!I932:Instances!I932),"max", MAX(Instances!I932:Instances!I932),"diff", MAX(Instances!I932:Instances!I932)-MIN(Instances!I932:Instances!I932))</f>
        <v>0</v>
      </c>
      <c r="J932" s="1" cm="1">
        <f t="array" ref="J932">_xlfn.SWITCH($A$2,"average", AVERAGE(Instances!J932:Instances!J932),"median", MEDIAN(Instances!J932:Instances!J932),"min", MIN(Instances!J932:Instances!J932),"max", MAX(Instances!J932:Instances!J932),"diff", MAX(Instances!J932:Instances!J932)-MIN(Instances!J932:Instances!J932))</f>
        <v>0</v>
      </c>
      <c r="K932" s="1" cm="1">
        <f t="array" ref="K932">_xlfn.SWITCH($A$2,"average", AVERAGE(Instances!K932:Instances!K932),"median", MEDIAN(Instances!K932:Instances!K932),"min", MIN(Instances!K932:Instances!K932),"max", MAX(Instances!K932:Instances!K932),"diff", MAX(Instances!K932:Instances!K932)-MIN(Instances!K932:Instances!K932))</f>
        <v>0</v>
      </c>
      <c r="L932" s="1"/>
      <c r="M932" s="1" cm="1">
        <f t="array" ref="M932">_xlfn.SWITCH($A$2,"average", AVERAGE(Instances!M932:Instances!M932),"median", MEDIAN(Instances!M932:Instances!M932),"min", MIN(Instances!M932:Instances!M932),"max", MAX(Instances!M932:Instances!M932),"diff", MAX(Instances!M932:Instances!M932)-MIN(Instances!M932:Instances!M932))</f>
        <v>0</v>
      </c>
      <c r="N932" s="1" cm="1">
        <f t="array" ref="N932">_xlfn.SWITCH($A$2,"average", AVERAGE(Instances!N932:Instances!N932),"median", MEDIAN(Instances!N932:Instances!N932),"min", MIN(Instances!N932:Instances!N932),"max", MAX(Instances!N932:Instances!N932),"diff", MAX(Instances!N932:Instances!N932)-MIN(Instances!N932:Instances!N932))</f>
        <v>0</v>
      </c>
      <c r="O932" s="1"/>
      <c r="P932" s="1" cm="1">
        <f t="array" ref="P932">_xlfn.SWITCH($A$2,"average", AVERAGE(Instances!P932:Instances!P932),"median", MEDIAN(Instances!P932:Instances!P932),"min", MIN(Instances!P932:Instances!P932),"max", MAX(Instances!P932:Instances!P932),"diff", MAX(Instances!P932:Instances!P932)-MIN(Instances!P932:Instances!P932))</f>
        <v>0</v>
      </c>
      <c r="Q932" s="1" cm="1">
        <f t="array" ref="Q932">_xlfn.SWITCH($A$2,"average", AVERAGE(Instances!Q932:Instances!Q932),"median", MEDIAN(Instances!Q932:Instances!Q932),"min", MIN(Instances!Q932:Instances!Q932),"max", MAX(Instances!Q932:Instances!Q932),"diff", MAX(Instances!Q932:Instances!Q932)-MIN(Instances!Q932:Instances!Q932))</f>
        <v>0</v>
      </c>
      <c r="R932" s="1" cm="1">
        <f t="array" ref="R932">_xlfn.SWITCH($A$2,"average", AVERAGE(Instances!R932:Instances!R932),"median", MEDIAN(Instances!R932:Instances!R932),"min", MIN(Instances!R932:Instances!R932),"max", MAX(Instances!R932:Instances!R932),"diff", MAX(Instances!R932:Instances!R932)-MIN(Instances!R932:Instances!R932))</f>
        <v>0</v>
      </c>
      <c r="S932" s="1">
        <f>MIN($B932)</f>
        <v>0</v>
      </c>
      <c r="T932" s="1">
        <f>MIN($C932)</f>
        <v>0</v>
      </c>
      <c r="U932" s="1">
        <f>MIN($D932)</f>
        <v>0</v>
      </c>
      <c r="V932" s="1">
        <f>MIN($E932)</f>
        <v>0</v>
      </c>
      <c r="W932" s="1">
        <f>MIN($F932)</f>
        <v>0</v>
      </c>
      <c r="X932" s="1">
        <f>MIN($G932)</f>
        <v>0</v>
      </c>
      <c r="Y932" s="1">
        <f>MIN($H932)</f>
        <v>0</v>
      </c>
      <c r="Z932" s="1">
        <f>MIN($I932)</f>
        <v>0</v>
      </c>
      <c r="AA932" s="1">
        <f>MIN($J932)</f>
        <v>0</v>
      </c>
      <c r="AB932" s="1">
        <f>MIN($K932)</f>
        <v>0</v>
      </c>
      <c r="AC932" s="1">
        <f>MIN($M932)</f>
        <v>0</v>
      </c>
      <c r="AD932" s="1">
        <f>MIN($N932)</f>
        <v>0</v>
      </c>
      <c r="AE932" s="1">
        <f>MIN($P932)</f>
        <v>0</v>
      </c>
      <c r="AF932" s="1">
        <f>MIN($Q932)</f>
        <v>0</v>
      </c>
      <c r="AG932" s="1">
        <f>MIN($R932)</f>
        <v>0</v>
      </c>
      <c r="AH932" s="1">
        <f>MEDIAN($B932)</f>
        <v>0</v>
      </c>
      <c r="AI932" s="1">
        <f>MEDIAN($C932)</f>
        <v>0</v>
      </c>
      <c r="AJ932" s="1">
        <f>MEDIAN($D932)</f>
        <v>0</v>
      </c>
      <c r="AK932" s="1">
        <f>MEDIAN($E932)</f>
        <v>0</v>
      </c>
      <c r="AL932" s="1">
        <f>MEDIAN($F932)</f>
        <v>0</v>
      </c>
      <c r="AM932" s="1">
        <f>MEDIAN($G932)</f>
        <v>0</v>
      </c>
      <c r="AN932" s="1">
        <f>MEDIAN($H932)</f>
        <v>0</v>
      </c>
      <c r="AO932" s="1">
        <f>MEDIAN($I932)</f>
        <v>0</v>
      </c>
      <c r="AP932" s="1">
        <f>MEDIAN($J932)</f>
        <v>0</v>
      </c>
      <c r="AQ932" s="1">
        <f>MEDIAN($K932)</f>
        <v>0</v>
      </c>
      <c r="AR932" s="1">
        <f>MEDIAN($M932)</f>
        <v>0</v>
      </c>
      <c r="AS932" s="1">
        <f>MEDIAN($N932)</f>
        <v>0</v>
      </c>
      <c r="AT932" s="1">
        <f>MEDIAN($P932)</f>
        <v>0</v>
      </c>
      <c r="AU932" s="1">
        <f>MEDIAN($Q932)</f>
        <v>0</v>
      </c>
      <c r="AV932" s="1">
        <f>MEDIAN($R932)</f>
        <v>0</v>
      </c>
      <c r="AW932" s="1">
        <f>MAX($B932)</f>
        <v>0</v>
      </c>
      <c r="AX932" s="1">
        <f>MAX($C932)</f>
        <v>0</v>
      </c>
      <c r="AY932" s="1">
        <f>MAX($D932)</f>
        <v>0</v>
      </c>
      <c r="AZ932" s="1">
        <f>MAX($E932)</f>
        <v>0</v>
      </c>
      <c r="BA932" s="1">
        <f>MAX($F932)</f>
        <v>0</v>
      </c>
      <c r="BB932" s="1">
        <f>MAX($G932)</f>
        <v>0</v>
      </c>
      <c r="BC932" s="1">
        <f>MAX($H932)</f>
        <v>0</v>
      </c>
      <c r="BD932" s="1">
        <f>MAX($I932)</f>
        <v>0</v>
      </c>
      <c r="BE932" s="1">
        <f>MAX($J932)</f>
        <v>0</v>
      </c>
      <c r="BF932" s="1">
        <f>MAX($K932)</f>
        <v>0</v>
      </c>
      <c r="BG932" s="1">
        <f>MAX($M932)</f>
        <v>0</v>
      </c>
      <c r="BH932" s="1">
        <f>MAX($N932)</f>
        <v>0</v>
      </c>
      <c r="BI932" s="1">
        <f>MAX($P932)</f>
        <v>0</v>
      </c>
      <c r="BJ932" s="1">
        <f>MAX($Q932)</f>
        <v>0</v>
      </c>
      <c r="BK932" s="1">
        <f>MAX($R932)</f>
        <v>0</v>
      </c>
    </row>
    <row r="933" spans="1:63">
      <c r="A933" s="1" t="s">
        <v>447</v>
      </c>
      <c r="B933" s="1" cm="1">
        <f t="array" ref="B933">_xlfn.SWITCH($A$2,"average", AVERAGE(Instances!B933:Instances!B933),"median", MEDIAN(Instances!B933:Instances!B933),"min", MIN(Instances!B933:Instances!B933),"max", MAX(Instances!B933:Instances!B933),"diff", MAX(Instances!B933:Instances!B933)-MIN(Instances!B933:Instances!B933))</f>
        <v>0</v>
      </c>
      <c r="C933" s="1" cm="1">
        <f t="array" ref="C933">_xlfn.SWITCH($A$2,"average", AVERAGE(Instances!C933:Instances!C933),"median", MEDIAN(Instances!C933:Instances!C933),"min", MIN(Instances!C933:Instances!C933),"max", MAX(Instances!C933:Instances!C933),"diff", MAX(Instances!C933:Instances!C933)-MIN(Instances!C933:Instances!C933))</f>
        <v>0</v>
      </c>
      <c r="D933" s="1" cm="1">
        <f t="array" ref="D933">_xlfn.SWITCH($A$2,"average", AVERAGE(Instances!D933:Instances!D933),"median", MEDIAN(Instances!D933:Instances!D933),"min", MIN(Instances!D933:Instances!D933),"max", MAX(Instances!D933:Instances!D933),"diff", MAX(Instances!D933:Instances!D933)-MIN(Instances!D933:Instances!D933))</f>
        <v>0</v>
      </c>
      <c r="E933" s="1" cm="1">
        <f t="array" ref="E933">_xlfn.SWITCH($A$2,"average", AVERAGE(Instances!E933:Instances!E933),"median", MEDIAN(Instances!E933:Instances!E933),"min", MIN(Instances!E933:Instances!E933),"max", MAX(Instances!E933:Instances!E933),"diff", MAX(Instances!E933:Instances!E933)-MIN(Instances!E933:Instances!E933))</f>
        <v>0</v>
      </c>
      <c r="F933" s="1" cm="1">
        <f t="array" ref="F933">_xlfn.SWITCH($A$2,"average", AVERAGE(Instances!F933:Instances!F933),"median", MEDIAN(Instances!F933:Instances!F933),"min", MIN(Instances!F933:Instances!F933),"max", MAX(Instances!F933:Instances!F933),"diff", MAX(Instances!F933:Instances!F933)-MIN(Instances!F933:Instances!F933))</f>
        <v>0</v>
      </c>
      <c r="G933" s="1" cm="1">
        <f t="array" ref="G933">_xlfn.SWITCH($A$2,"average", AVERAGE(Instances!G933:Instances!G933),"median", MEDIAN(Instances!G933:Instances!G933),"min", MIN(Instances!G933:Instances!G933),"max", MAX(Instances!G933:Instances!G933),"diff", MAX(Instances!G933:Instances!G933)-MIN(Instances!G933:Instances!G933))</f>
        <v>0</v>
      </c>
      <c r="H933" s="1" cm="1">
        <f t="array" ref="H933">_xlfn.SWITCH($A$2,"average", AVERAGE(Instances!H933:Instances!H933),"median", MEDIAN(Instances!H933:Instances!H933),"min", MIN(Instances!H933:Instances!H933),"max", MAX(Instances!H933:Instances!H933),"diff", MAX(Instances!H933:Instances!H933)-MIN(Instances!H933:Instances!H933))</f>
        <v>0</v>
      </c>
      <c r="I933" s="1" cm="1">
        <f t="array" ref="I933">_xlfn.SWITCH($A$2,"average", AVERAGE(Instances!I933:Instances!I933),"median", MEDIAN(Instances!I933:Instances!I933),"min", MIN(Instances!I933:Instances!I933),"max", MAX(Instances!I933:Instances!I933),"diff", MAX(Instances!I933:Instances!I933)-MIN(Instances!I933:Instances!I933))</f>
        <v>0</v>
      </c>
      <c r="J933" s="1" cm="1">
        <f t="array" ref="J933">_xlfn.SWITCH($A$2,"average", AVERAGE(Instances!J933:Instances!J933),"median", MEDIAN(Instances!J933:Instances!J933),"min", MIN(Instances!J933:Instances!J933),"max", MAX(Instances!J933:Instances!J933),"diff", MAX(Instances!J933:Instances!J933)-MIN(Instances!J933:Instances!J933))</f>
        <v>0</v>
      </c>
      <c r="K933" s="1" cm="1">
        <f t="array" ref="K933">_xlfn.SWITCH($A$2,"average", AVERAGE(Instances!K933:Instances!K933),"median", MEDIAN(Instances!K933:Instances!K933),"min", MIN(Instances!K933:Instances!K933),"max", MAX(Instances!K933:Instances!K933),"diff", MAX(Instances!K933:Instances!K933)-MIN(Instances!K933:Instances!K933))</f>
        <v>0</v>
      </c>
      <c r="L933" s="1"/>
      <c r="M933" s="1" cm="1">
        <f t="array" ref="M933">_xlfn.SWITCH($A$2,"average", AVERAGE(Instances!M933:Instances!M933),"median", MEDIAN(Instances!M933:Instances!M933),"min", MIN(Instances!M933:Instances!M933),"max", MAX(Instances!M933:Instances!M933),"diff", MAX(Instances!M933:Instances!M933)-MIN(Instances!M933:Instances!M933))</f>
        <v>0</v>
      </c>
      <c r="N933" s="1" cm="1">
        <f t="array" ref="N933">_xlfn.SWITCH($A$2,"average", AVERAGE(Instances!N933:Instances!N933),"median", MEDIAN(Instances!N933:Instances!N933),"min", MIN(Instances!N933:Instances!N933),"max", MAX(Instances!N933:Instances!N933),"diff", MAX(Instances!N933:Instances!N933)-MIN(Instances!N933:Instances!N933))</f>
        <v>0</v>
      </c>
      <c r="O933" s="1"/>
      <c r="P933" s="1" cm="1">
        <f t="array" ref="P933">_xlfn.SWITCH($A$2,"average", AVERAGE(Instances!P933:Instances!P933),"median", MEDIAN(Instances!P933:Instances!P933),"min", MIN(Instances!P933:Instances!P933),"max", MAX(Instances!P933:Instances!P933),"diff", MAX(Instances!P933:Instances!P933)-MIN(Instances!P933:Instances!P933))</f>
        <v>0</v>
      </c>
      <c r="Q933" s="1" cm="1">
        <f t="array" ref="Q933">_xlfn.SWITCH($A$2,"average", AVERAGE(Instances!Q933:Instances!Q933),"median", MEDIAN(Instances!Q933:Instances!Q933),"min", MIN(Instances!Q933:Instances!Q933),"max", MAX(Instances!Q933:Instances!Q933),"diff", MAX(Instances!Q933:Instances!Q933)-MIN(Instances!Q933:Instances!Q933))</f>
        <v>0</v>
      </c>
      <c r="R933" s="1" cm="1">
        <f t="array" ref="R933">_xlfn.SWITCH($A$2,"average", AVERAGE(Instances!R933:Instances!R933),"median", MEDIAN(Instances!R933:Instances!R933),"min", MIN(Instances!R933:Instances!R933),"max", MAX(Instances!R933:Instances!R933),"diff", MAX(Instances!R933:Instances!R933)-MIN(Instances!R933:Instances!R933))</f>
        <v>0</v>
      </c>
      <c r="S933" s="1">
        <f>MIN($B933)</f>
        <v>0</v>
      </c>
      <c r="T933" s="1">
        <f>MIN($C933)</f>
        <v>0</v>
      </c>
      <c r="U933" s="1">
        <f>MIN($D933)</f>
        <v>0</v>
      </c>
      <c r="V933" s="1">
        <f>MIN($E933)</f>
        <v>0</v>
      </c>
      <c r="W933" s="1">
        <f>MIN($F933)</f>
        <v>0</v>
      </c>
      <c r="X933" s="1">
        <f>MIN($G933)</f>
        <v>0</v>
      </c>
      <c r="Y933" s="1">
        <f>MIN($H933)</f>
        <v>0</v>
      </c>
      <c r="Z933" s="1">
        <f>MIN($I933)</f>
        <v>0</v>
      </c>
      <c r="AA933" s="1">
        <f>MIN($J933)</f>
        <v>0</v>
      </c>
      <c r="AB933" s="1">
        <f>MIN($K933)</f>
        <v>0</v>
      </c>
      <c r="AC933" s="1">
        <f>MIN($M933)</f>
        <v>0</v>
      </c>
      <c r="AD933" s="1">
        <f>MIN($N933)</f>
        <v>0</v>
      </c>
      <c r="AE933" s="1">
        <f>MIN($P933)</f>
        <v>0</v>
      </c>
      <c r="AF933" s="1">
        <f>MIN($Q933)</f>
        <v>0</v>
      </c>
      <c r="AG933" s="1">
        <f>MIN($R933)</f>
        <v>0</v>
      </c>
      <c r="AH933" s="1">
        <f>MEDIAN($B933)</f>
        <v>0</v>
      </c>
      <c r="AI933" s="1">
        <f>MEDIAN($C933)</f>
        <v>0</v>
      </c>
      <c r="AJ933" s="1">
        <f>MEDIAN($D933)</f>
        <v>0</v>
      </c>
      <c r="AK933" s="1">
        <f>MEDIAN($E933)</f>
        <v>0</v>
      </c>
      <c r="AL933" s="1">
        <f>MEDIAN($F933)</f>
        <v>0</v>
      </c>
      <c r="AM933" s="1">
        <f>MEDIAN($G933)</f>
        <v>0</v>
      </c>
      <c r="AN933" s="1">
        <f>MEDIAN($H933)</f>
        <v>0</v>
      </c>
      <c r="AO933" s="1">
        <f>MEDIAN($I933)</f>
        <v>0</v>
      </c>
      <c r="AP933" s="1">
        <f>MEDIAN($J933)</f>
        <v>0</v>
      </c>
      <c r="AQ933" s="1">
        <f>MEDIAN($K933)</f>
        <v>0</v>
      </c>
      <c r="AR933" s="1">
        <f>MEDIAN($M933)</f>
        <v>0</v>
      </c>
      <c r="AS933" s="1">
        <f>MEDIAN($N933)</f>
        <v>0</v>
      </c>
      <c r="AT933" s="1">
        <f>MEDIAN($P933)</f>
        <v>0</v>
      </c>
      <c r="AU933" s="1">
        <f>MEDIAN($Q933)</f>
        <v>0</v>
      </c>
      <c r="AV933" s="1">
        <f>MEDIAN($R933)</f>
        <v>0</v>
      </c>
      <c r="AW933" s="1">
        <f>MAX($B933)</f>
        <v>0</v>
      </c>
      <c r="AX933" s="1">
        <f>MAX($C933)</f>
        <v>0</v>
      </c>
      <c r="AY933" s="1">
        <f>MAX($D933)</f>
        <v>0</v>
      </c>
      <c r="AZ933" s="1">
        <f>MAX($E933)</f>
        <v>0</v>
      </c>
      <c r="BA933" s="1">
        <f>MAX($F933)</f>
        <v>0</v>
      </c>
      <c r="BB933" s="1">
        <f>MAX($G933)</f>
        <v>0</v>
      </c>
      <c r="BC933" s="1">
        <f>MAX($H933)</f>
        <v>0</v>
      </c>
      <c r="BD933" s="1">
        <f>MAX($I933)</f>
        <v>0</v>
      </c>
      <c r="BE933" s="1">
        <f>MAX($J933)</f>
        <v>0</v>
      </c>
      <c r="BF933" s="1">
        <f>MAX($K933)</f>
        <v>0</v>
      </c>
      <c r="BG933" s="1">
        <f>MAX($M933)</f>
        <v>0</v>
      </c>
      <c r="BH933" s="1">
        <f>MAX($N933)</f>
        <v>0</v>
      </c>
      <c r="BI933" s="1">
        <f>MAX($P933)</f>
        <v>0</v>
      </c>
      <c r="BJ933" s="1">
        <f>MAX($Q933)</f>
        <v>0</v>
      </c>
      <c r="BK933" s="1">
        <f>MAX($R933)</f>
        <v>0</v>
      </c>
    </row>
    <row r="934" spans="1:63">
      <c r="A934" s="1" t="s">
        <v>448</v>
      </c>
      <c r="B934" s="1" cm="1">
        <f t="array" ref="B934">_xlfn.SWITCH($A$2,"average", AVERAGE(Instances!B934:Instances!B934),"median", MEDIAN(Instances!B934:Instances!B934),"min", MIN(Instances!B934:Instances!B934),"max", MAX(Instances!B934:Instances!B934),"diff", MAX(Instances!B934:Instances!B934)-MIN(Instances!B934:Instances!B934))</f>
        <v>0</v>
      </c>
      <c r="C934" s="1" cm="1">
        <f t="array" ref="C934">_xlfn.SWITCH($A$2,"average", AVERAGE(Instances!C934:Instances!C934),"median", MEDIAN(Instances!C934:Instances!C934),"min", MIN(Instances!C934:Instances!C934),"max", MAX(Instances!C934:Instances!C934),"diff", MAX(Instances!C934:Instances!C934)-MIN(Instances!C934:Instances!C934))</f>
        <v>0</v>
      </c>
      <c r="D934" s="1" cm="1">
        <f t="array" ref="D934">_xlfn.SWITCH($A$2,"average", AVERAGE(Instances!D934:Instances!D934),"median", MEDIAN(Instances!D934:Instances!D934),"min", MIN(Instances!D934:Instances!D934),"max", MAX(Instances!D934:Instances!D934),"diff", MAX(Instances!D934:Instances!D934)-MIN(Instances!D934:Instances!D934))</f>
        <v>0</v>
      </c>
      <c r="E934" s="1" cm="1">
        <f t="array" ref="E934">_xlfn.SWITCH($A$2,"average", AVERAGE(Instances!E934:Instances!E934),"median", MEDIAN(Instances!E934:Instances!E934),"min", MIN(Instances!E934:Instances!E934),"max", MAX(Instances!E934:Instances!E934),"diff", MAX(Instances!E934:Instances!E934)-MIN(Instances!E934:Instances!E934))</f>
        <v>0</v>
      </c>
      <c r="F934" s="1" cm="1">
        <f t="array" ref="F934">_xlfn.SWITCH($A$2,"average", AVERAGE(Instances!F934:Instances!F934),"median", MEDIAN(Instances!F934:Instances!F934),"min", MIN(Instances!F934:Instances!F934),"max", MAX(Instances!F934:Instances!F934),"diff", MAX(Instances!F934:Instances!F934)-MIN(Instances!F934:Instances!F934))</f>
        <v>0</v>
      </c>
      <c r="G934" s="1" cm="1">
        <f t="array" ref="G934">_xlfn.SWITCH($A$2,"average", AVERAGE(Instances!G934:Instances!G934),"median", MEDIAN(Instances!G934:Instances!G934),"min", MIN(Instances!G934:Instances!G934),"max", MAX(Instances!G934:Instances!G934),"diff", MAX(Instances!G934:Instances!G934)-MIN(Instances!G934:Instances!G934))</f>
        <v>0</v>
      </c>
      <c r="H934" s="1" cm="1">
        <f t="array" ref="H934">_xlfn.SWITCH($A$2,"average", AVERAGE(Instances!H934:Instances!H934),"median", MEDIAN(Instances!H934:Instances!H934),"min", MIN(Instances!H934:Instances!H934),"max", MAX(Instances!H934:Instances!H934),"diff", MAX(Instances!H934:Instances!H934)-MIN(Instances!H934:Instances!H934))</f>
        <v>0</v>
      </c>
      <c r="I934" s="1" cm="1">
        <f t="array" ref="I934">_xlfn.SWITCH($A$2,"average", AVERAGE(Instances!I934:Instances!I934),"median", MEDIAN(Instances!I934:Instances!I934),"min", MIN(Instances!I934:Instances!I934),"max", MAX(Instances!I934:Instances!I934),"diff", MAX(Instances!I934:Instances!I934)-MIN(Instances!I934:Instances!I934))</f>
        <v>0</v>
      </c>
      <c r="J934" s="1" cm="1">
        <f t="array" ref="J934">_xlfn.SWITCH($A$2,"average", AVERAGE(Instances!J934:Instances!J934),"median", MEDIAN(Instances!J934:Instances!J934),"min", MIN(Instances!J934:Instances!J934),"max", MAX(Instances!J934:Instances!J934),"diff", MAX(Instances!J934:Instances!J934)-MIN(Instances!J934:Instances!J934))</f>
        <v>0</v>
      </c>
      <c r="K934" s="1" cm="1">
        <f t="array" ref="K934">_xlfn.SWITCH($A$2,"average", AVERAGE(Instances!K934:Instances!K934),"median", MEDIAN(Instances!K934:Instances!K934),"min", MIN(Instances!K934:Instances!K934),"max", MAX(Instances!K934:Instances!K934),"diff", MAX(Instances!K934:Instances!K934)-MIN(Instances!K934:Instances!K934))</f>
        <v>0</v>
      </c>
      <c r="L934" s="1"/>
      <c r="M934" s="1" cm="1">
        <f t="array" ref="M934">_xlfn.SWITCH($A$2,"average", AVERAGE(Instances!M934:Instances!M934),"median", MEDIAN(Instances!M934:Instances!M934),"min", MIN(Instances!M934:Instances!M934),"max", MAX(Instances!M934:Instances!M934),"diff", MAX(Instances!M934:Instances!M934)-MIN(Instances!M934:Instances!M934))</f>
        <v>0</v>
      </c>
      <c r="N934" s="1" cm="1">
        <f t="array" ref="N934">_xlfn.SWITCH($A$2,"average", AVERAGE(Instances!N934:Instances!N934),"median", MEDIAN(Instances!N934:Instances!N934),"min", MIN(Instances!N934:Instances!N934),"max", MAX(Instances!N934:Instances!N934),"diff", MAX(Instances!N934:Instances!N934)-MIN(Instances!N934:Instances!N934))</f>
        <v>0</v>
      </c>
      <c r="O934" s="1"/>
      <c r="P934" s="1" cm="1">
        <f t="array" ref="P934">_xlfn.SWITCH($A$2,"average", AVERAGE(Instances!P934:Instances!P934),"median", MEDIAN(Instances!P934:Instances!P934),"min", MIN(Instances!P934:Instances!P934),"max", MAX(Instances!P934:Instances!P934),"diff", MAX(Instances!P934:Instances!P934)-MIN(Instances!P934:Instances!P934))</f>
        <v>0</v>
      </c>
      <c r="Q934" s="1" cm="1">
        <f t="array" ref="Q934">_xlfn.SWITCH($A$2,"average", AVERAGE(Instances!Q934:Instances!Q934),"median", MEDIAN(Instances!Q934:Instances!Q934),"min", MIN(Instances!Q934:Instances!Q934),"max", MAX(Instances!Q934:Instances!Q934),"diff", MAX(Instances!Q934:Instances!Q934)-MIN(Instances!Q934:Instances!Q934))</f>
        <v>0</v>
      </c>
      <c r="R934" s="1" cm="1">
        <f t="array" ref="R934">_xlfn.SWITCH($A$2,"average", AVERAGE(Instances!R934:Instances!R934),"median", MEDIAN(Instances!R934:Instances!R934),"min", MIN(Instances!R934:Instances!R934),"max", MAX(Instances!R934:Instances!R934),"diff", MAX(Instances!R934:Instances!R934)-MIN(Instances!R934:Instances!R934))</f>
        <v>0</v>
      </c>
      <c r="S934" s="1">
        <f>MIN($B934)</f>
        <v>0</v>
      </c>
      <c r="T934" s="1">
        <f>MIN($C934)</f>
        <v>0</v>
      </c>
      <c r="U934" s="1">
        <f>MIN($D934)</f>
        <v>0</v>
      </c>
      <c r="V934" s="1">
        <f>MIN($E934)</f>
        <v>0</v>
      </c>
      <c r="W934" s="1">
        <f>MIN($F934)</f>
        <v>0</v>
      </c>
      <c r="X934" s="1">
        <f>MIN($G934)</f>
        <v>0</v>
      </c>
      <c r="Y934" s="1">
        <f>MIN($H934)</f>
        <v>0</v>
      </c>
      <c r="Z934" s="1">
        <f>MIN($I934)</f>
        <v>0</v>
      </c>
      <c r="AA934" s="1">
        <f>MIN($J934)</f>
        <v>0</v>
      </c>
      <c r="AB934" s="1">
        <f>MIN($K934)</f>
        <v>0</v>
      </c>
      <c r="AC934" s="1">
        <f>MIN($M934)</f>
        <v>0</v>
      </c>
      <c r="AD934" s="1">
        <f>MIN($N934)</f>
        <v>0</v>
      </c>
      <c r="AE934" s="1">
        <f>MIN($P934)</f>
        <v>0</v>
      </c>
      <c r="AF934" s="1">
        <f>MIN($Q934)</f>
        <v>0</v>
      </c>
      <c r="AG934" s="1">
        <f>MIN($R934)</f>
        <v>0</v>
      </c>
      <c r="AH934" s="1">
        <f>MEDIAN($B934)</f>
        <v>0</v>
      </c>
      <c r="AI934" s="1">
        <f>MEDIAN($C934)</f>
        <v>0</v>
      </c>
      <c r="AJ934" s="1">
        <f>MEDIAN($D934)</f>
        <v>0</v>
      </c>
      <c r="AK934" s="1">
        <f>MEDIAN($E934)</f>
        <v>0</v>
      </c>
      <c r="AL934" s="1">
        <f>MEDIAN($F934)</f>
        <v>0</v>
      </c>
      <c r="AM934" s="1">
        <f>MEDIAN($G934)</f>
        <v>0</v>
      </c>
      <c r="AN934" s="1">
        <f>MEDIAN($H934)</f>
        <v>0</v>
      </c>
      <c r="AO934" s="1">
        <f>MEDIAN($I934)</f>
        <v>0</v>
      </c>
      <c r="AP934" s="1">
        <f>MEDIAN($J934)</f>
        <v>0</v>
      </c>
      <c r="AQ934" s="1">
        <f>MEDIAN($K934)</f>
        <v>0</v>
      </c>
      <c r="AR934" s="1">
        <f>MEDIAN($M934)</f>
        <v>0</v>
      </c>
      <c r="AS934" s="1">
        <f>MEDIAN($N934)</f>
        <v>0</v>
      </c>
      <c r="AT934" s="1">
        <f>MEDIAN($P934)</f>
        <v>0</v>
      </c>
      <c r="AU934" s="1">
        <f>MEDIAN($Q934)</f>
        <v>0</v>
      </c>
      <c r="AV934" s="1">
        <f>MEDIAN($R934)</f>
        <v>0</v>
      </c>
      <c r="AW934" s="1">
        <f>MAX($B934)</f>
        <v>0</v>
      </c>
      <c r="AX934" s="1">
        <f>MAX($C934)</f>
        <v>0</v>
      </c>
      <c r="AY934" s="1">
        <f>MAX($D934)</f>
        <v>0</v>
      </c>
      <c r="AZ934" s="1">
        <f>MAX($E934)</f>
        <v>0</v>
      </c>
      <c r="BA934" s="1">
        <f>MAX($F934)</f>
        <v>0</v>
      </c>
      <c r="BB934" s="1">
        <f>MAX($G934)</f>
        <v>0</v>
      </c>
      <c r="BC934" s="1">
        <f>MAX($H934)</f>
        <v>0</v>
      </c>
      <c r="BD934" s="1">
        <f>MAX($I934)</f>
        <v>0</v>
      </c>
      <c r="BE934" s="1">
        <f>MAX($J934)</f>
        <v>0</v>
      </c>
      <c r="BF934" s="1">
        <f>MAX($K934)</f>
        <v>0</v>
      </c>
      <c r="BG934" s="1">
        <f>MAX($M934)</f>
        <v>0</v>
      </c>
      <c r="BH934" s="1">
        <f>MAX($N934)</f>
        <v>0</v>
      </c>
      <c r="BI934" s="1">
        <f>MAX($P934)</f>
        <v>0</v>
      </c>
      <c r="BJ934" s="1">
        <f>MAX($Q934)</f>
        <v>0</v>
      </c>
      <c r="BK934" s="1">
        <f>MAX($R934)</f>
        <v>0</v>
      </c>
    </row>
    <row r="935" spans="1:63">
      <c r="A935" s="1" t="s">
        <v>449</v>
      </c>
      <c r="B935" s="1" cm="1">
        <f t="array" ref="B935">_xlfn.SWITCH($A$2,"average", AVERAGE(Instances!B935:Instances!B935),"median", MEDIAN(Instances!B935:Instances!B935),"min", MIN(Instances!B935:Instances!B935),"max", MAX(Instances!B935:Instances!B935),"diff", MAX(Instances!B935:Instances!B935)-MIN(Instances!B935:Instances!B935))</f>
        <v>0</v>
      </c>
      <c r="C935" s="1" cm="1">
        <f t="array" ref="C935">_xlfn.SWITCH($A$2,"average", AVERAGE(Instances!C935:Instances!C935),"median", MEDIAN(Instances!C935:Instances!C935),"min", MIN(Instances!C935:Instances!C935),"max", MAX(Instances!C935:Instances!C935),"diff", MAX(Instances!C935:Instances!C935)-MIN(Instances!C935:Instances!C935))</f>
        <v>0</v>
      </c>
      <c r="D935" s="1" cm="1">
        <f t="array" ref="D935">_xlfn.SWITCH($A$2,"average", AVERAGE(Instances!D935:Instances!D935),"median", MEDIAN(Instances!D935:Instances!D935),"min", MIN(Instances!D935:Instances!D935),"max", MAX(Instances!D935:Instances!D935),"diff", MAX(Instances!D935:Instances!D935)-MIN(Instances!D935:Instances!D935))</f>
        <v>0</v>
      </c>
      <c r="E935" s="1" cm="1">
        <f t="array" ref="E935">_xlfn.SWITCH($A$2,"average", AVERAGE(Instances!E935:Instances!E935),"median", MEDIAN(Instances!E935:Instances!E935),"min", MIN(Instances!E935:Instances!E935),"max", MAX(Instances!E935:Instances!E935),"diff", MAX(Instances!E935:Instances!E935)-MIN(Instances!E935:Instances!E935))</f>
        <v>0</v>
      </c>
      <c r="F935" s="1" cm="1">
        <f t="array" ref="F935">_xlfn.SWITCH($A$2,"average", AVERAGE(Instances!F935:Instances!F935),"median", MEDIAN(Instances!F935:Instances!F935),"min", MIN(Instances!F935:Instances!F935),"max", MAX(Instances!F935:Instances!F935),"diff", MAX(Instances!F935:Instances!F935)-MIN(Instances!F935:Instances!F935))</f>
        <v>0</v>
      </c>
      <c r="G935" s="1" cm="1">
        <f t="array" ref="G935">_xlfn.SWITCH($A$2,"average", AVERAGE(Instances!G935:Instances!G935),"median", MEDIAN(Instances!G935:Instances!G935),"min", MIN(Instances!G935:Instances!G935),"max", MAX(Instances!G935:Instances!G935),"diff", MAX(Instances!G935:Instances!G935)-MIN(Instances!G935:Instances!G935))</f>
        <v>0</v>
      </c>
      <c r="H935" s="1" cm="1">
        <f t="array" ref="H935">_xlfn.SWITCH($A$2,"average", AVERAGE(Instances!H935:Instances!H935),"median", MEDIAN(Instances!H935:Instances!H935),"min", MIN(Instances!H935:Instances!H935),"max", MAX(Instances!H935:Instances!H935),"diff", MAX(Instances!H935:Instances!H935)-MIN(Instances!H935:Instances!H935))</f>
        <v>0</v>
      </c>
      <c r="I935" s="1" cm="1">
        <f t="array" ref="I935">_xlfn.SWITCH($A$2,"average", AVERAGE(Instances!I935:Instances!I935),"median", MEDIAN(Instances!I935:Instances!I935),"min", MIN(Instances!I935:Instances!I935),"max", MAX(Instances!I935:Instances!I935),"diff", MAX(Instances!I935:Instances!I935)-MIN(Instances!I935:Instances!I935))</f>
        <v>0</v>
      </c>
      <c r="J935" s="1" cm="1">
        <f t="array" ref="J935">_xlfn.SWITCH($A$2,"average", AVERAGE(Instances!J935:Instances!J935),"median", MEDIAN(Instances!J935:Instances!J935),"min", MIN(Instances!J935:Instances!J935),"max", MAX(Instances!J935:Instances!J935),"diff", MAX(Instances!J935:Instances!J935)-MIN(Instances!J935:Instances!J935))</f>
        <v>0</v>
      </c>
      <c r="K935" s="1" cm="1">
        <f t="array" ref="K935">_xlfn.SWITCH($A$2,"average", AVERAGE(Instances!K935:Instances!K935),"median", MEDIAN(Instances!K935:Instances!K935),"min", MIN(Instances!K935:Instances!K935),"max", MAX(Instances!K935:Instances!K935),"diff", MAX(Instances!K935:Instances!K935)-MIN(Instances!K935:Instances!K935))</f>
        <v>0</v>
      </c>
      <c r="L935" s="1"/>
      <c r="M935" s="1" cm="1">
        <f t="array" ref="M935">_xlfn.SWITCH($A$2,"average", AVERAGE(Instances!M935:Instances!M935),"median", MEDIAN(Instances!M935:Instances!M935),"min", MIN(Instances!M935:Instances!M935),"max", MAX(Instances!M935:Instances!M935),"diff", MAX(Instances!M935:Instances!M935)-MIN(Instances!M935:Instances!M935))</f>
        <v>0</v>
      </c>
      <c r="N935" s="1" cm="1">
        <f t="array" ref="N935">_xlfn.SWITCH($A$2,"average", AVERAGE(Instances!N935:Instances!N935),"median", MEDIAN(Instances!N935:Instances!N935),"min", MIN(Instances!N935:Instances!N935),"max", MAX(Instances!N935:Instances!N935),"diff", MAX(Instances!N935:Instances!N935)-MIN(Instances!N935:Instances!N935))</f>
        <v>0</v>
      </c>
      <c r="O935" s="1"/>
      <c r="P935" s="1" cm="1">
        <f t="array" ref="P935">_xlfn.SWITCH($A$2,"average", AVERAGE(Instances!P935:Instances!P935),"median", MEDIAN(Instances!P935:Instances!P935),"min", MIN(Instances!P935:Instances!P935),"max", MAX(Instances!P935:Instances!P935),"diff", MAX(Instances!P935:Instances!P935)-MIN(Instances!P935:Instances!P935))</f>
        <v>0</v>
      </c>
      <c r="Q935" s="1" cm="1">
        <f t="array" ref="Q935">_xlfn.SWITCH($A$2,"average", AVERAGE(Instances!Q935:Instances!Q935),"median", MEDIAN(Instances!Q935:Instances!Q935),"min", MIN(Instances!Q935:Instances!Q935),"max", MAX(Instances!Q935:Instances!Q935),"diff", MAX(Instances!Q935:Instances!Q935)-MIN(Instances!Q935:Instances!Q935))</f>
        <v>0</v>
      </c>
      <c r="R935" s="1" cm="1">
        <f t="array" ref="R935">_xlfn.SWITCH($A$2,"average", AVERAGE(Instances!R935:Instances!R935),"median", MEDIAN(Instances!R935:Instances!R935),"min", MIN(Instances!R935:Instances!R935),"max", MAX(Instances!R935:Instances!R935),"diff", MAX(Instances!R935:Instances!R935)-MIN(Instances!R935:Instances!R935))</f>
        <v>0</v>
      </c>
      <c r="S935" s="1">
        <f>MIN($B935)</f>
        <v>0</v>
      </c>
      <c r="T935" s="1">
        <f>MIN($C935)</f>
        <v>0</v>
      </c>
      <c r="U935" s="1">
        <f>MIN($D935)</f>
        <v>0</v>
      </c>
      <c r="V935" s="1">
        <f>MIN($E935)</f>
        <v>0</v>
      </c>
      <c r="W935" s="1">
        <f>MIN($F935)</f>
        <v>0</v>
      </c>
      <c r="X935" s="1">
        <f>MIN($G935)</f>
        <v>0</v>
      </c>
      <c r="Y935" s="1">
        <f>MIN($H935)</f>
        <v>0</v>
      </c>
      <c r="Z935" s="1">
        <f>MIN($I935)</f>
        <v>0</v>
      </c>
      <c r="AA935" s="1">
        <f>MIN($J935)</f>
        <v>0</v>
      </c>
      <c r="AB935" s="1">
        <f>MIN($K935)</f>
        <v>0</v>
      </c>
      <c r="AC935" s="1">
        <f>MIN($M935)</f>
        <v>0</v>
      </c>
      <c r="AD935" s="1">
        <f>MIN($N935)</f>
        <v>0</v>
      </c>
      <c r="AE935" s="1">
        <f>MIN($P935)</f>
        <v>0</v>
      </c>
      <c r="AF935" s="1">
        <f>MIN($Q935)</f>
        <v>0</v>
      </c>
      <c r="AG935" s="1">
        <f>MIN($R935)</f>
        <v>0</v>
      </c>
      <c r="AH935" s="1">
        <f>MEDIAN($B935)</f>
        <v>0</v>
      </c>
      <c r="AI935" s="1">
        <f>MEDIAN($C935)</f>
        <v>0</v>
      </c>
      <c r="AJ935" s="1">
        <f>MEDIAN($D935)</f>
        <v>0</v>
      </c>
      <c r="AK935" s="1">
        <f>MEDIAN($E935)</f>
        <v>0</v>
      </c>
      <c r="AL935" s="1">
        <f>MEDIAN($F935)</f>
        <v>0</v>
      </c>
      <c r="AM935" s="1">
        <f>MEDIAN($G935)</f>
        <v>0</v>
      </c>
      <c r="AN935" s="1">
        <f>MEDIAN($H935)</f>
        <v>0</v>
      </c>
      <c r="AO935" s="1">
        <f>MEDIAN($I935)</f>
        <v>0</v>
      </c>
      <c r="AP935" s="1">
        <f>MEDIAN($J935)</f>
        <v>0</v>
      </c>
      <c r="AQ935" s="1">
        <f>MEDIAN($K935)</f>
        <v>0</v>
      </c>
      <c r="AR935" s="1">
        <f>MEDIAN($M935)</f>
        <v>0</v>
      </c>
      <c r="AS935" s="1">
        <f>MEDIAN($N935)</f>
        <v>0</v>
      </c>
      <c r="AT935" s="1">
        <f>MEDIAN($P935)</f>
        <v>0</v>
      </c>
      <c r="AU935" s="1">
        <f>MEDIAN($Q935)</f>
        <v>0</v>
      </c>
      <c r="AV935" s="1">
        <f>MEDIAN($R935)</f>
        <v>0</v>
      </c>
      <c r="AW935" s="1">
        <f>MAX($B935)</f>
        <v>0</v>
      </c>
      <c r="AX935" s="1">
        <f>MAX($C935)</f>
        <v>0</v>
      </c>
      <c r="AY935" s="1">
        <f>MAX($D935)</f>
        <v>0</v>
      </c>
      <c r="AZ935" s="1">
        <f>MAX($E935)</f>
        <v>0</v>
      </c>
      <c r="BA935" s="1">
        <f>MAX($F935)</f>
        <v>0</v>
      </c>
      <c r="BB935" s="1">
        <f>MAX($G935)</f>
        <v>0</v>
      </c>
      <c r="BC935" s="1">
        <f>MAX($H935)</f>
        <v>0</v>
      </c>
      <c r="BD935" s="1">
        <f>MAX($I935)</f>
        <v>0</v>
      </c>
      <c r="BE935" s="1">
        <f>MAX($J935)</f>
        <v>0</v>
      </c>
      <c r="BF935" s="1">
        <f>MAX($K935)</f>
        <v>0</v>
      </c>
      <c r="BG935" s="1">
        <f>MAX($M935)</f>
        <v>0</v>
      </c>
      <c r="BH935" s="1">
        <f>MAX($N935)</f>
        <v>0</v>
      </c>
      <c r="BI935" s="1">
        <f>MAX($P935)</f>
        <v>0</v>
      </c>
      <c r="BJ935" s="1">
        <f>MAX($Q935)</f>
        <v>0</v>
      </c>
      <c r="BK935" s="1">
        <f>MAX($R935)</f>
        <v>0</v>
      </c>
    </row>
    <row r="936" spans="1:63">
      <c r="A936" s="1" t="s">
        <v>450</v>
      </c>
      <c r="B936" s="1" cm="1">
        <f t="array" ref="B936">_xlfn.SWITCH($A$2,"average", AVERAGE(Instances!B936:Instances!B936),"median", MEDIAN(Instances!B936:Instances!B936),"min", MIN(Instances!B936:Instances!B936),"max", MAX(Instances!B936:Instances!B936),"diff", MAX(Instances!B936:Instances!B936)-MIN(Instances!B936:Instances!B936))</f>
        <v>0</v>
      </c>
      <c r="C936" s="1" cm="1">
        <f t="array" ref="C936">_xlfn.SWITCH($A$2,"average", AVERAGE(Instances!C936:Instances!C936),"median", MEDIAN(Instances!C936:Instances!C936),"min", MIN(Instances!C936:Instances!C936),"max", MAX(Instances!C936:Instances!C936),"diff", MAX(Instances!C936:Instances!C936)-MIN(Instances!C936:Instances!C936))</f>
        <v>0</v>
      </c>
      <c r="D936" s="1" cm="1">
        <f t="array" ref="D936">_xlfn.SWITCH($A$2,"average", AVERAGE(Instances!D936:Instances!D936),"median", MEDIAN(Instances!D936:Instances!D936),"min", MIN(Instances!D936:Instances!D936),"max", MAX(Instances!D936:Instances!D936),"diff", MAX(Instances!D936:Instances!D936)-MIN(Instances!D936:Instances!D936))</f>
        <v>0</v>
      </c>
      <c r="E936" s="1" cm="1">
        <f t="array" ref="E936">_xlfn.SWITCH($A$2,"average", AVERAGE(Instances!E936:Instances!E936),"median", MEDIAN(Instances!E936:Instances!E936),"min", MIN(Instances!E936:Instances!E936),"max", MAX(Instances!E936:Instances!E936),"diff", MAX(Instances!E936:Instances!E936)-MIN(Instances!E936:Instances!E936))</f>
        <v>0</v>
      </c>
      <c r="F936" s="1" cm="1">
        <f t="array" ref="F936">_xlfn.SWITCH($A$2,"average", AVERAGE(Instances!F936:Instances!F936),"median", MEDIAN(Instances!F936:Instances!F936),"min", MIN(Instances!F936:Instances!F936),"max", MAX(Instances!F936:Instances!F936),"diff", MAX(Instances!F936:Instances!F936)-MIN(Instances!F936:Instances!F936))</f>
        <v>0</v>
      </c>
      <c r="G936" s="1" cm="1">
        <f t="array" ref="G936">_xlfn.SWITCH($A$2,"average", AVERAGE(Instances!G936:Instances!G936),"median", MEDIAN(Instances!G936:Instances!G936),"min", MIN(Instances!G936:Instances!G936),"max", MAX(Instances!G936:Instances!G936),"diff", MAX(Instances!G936:Instances!G936)-MIN(Instances!G936:Instances!G936))</f>
        <v>0</v>
      </c>
      <c r="H936" s="1" cm="1">
        <f t="array" ref="H936">_xlfn.SWITCH($A$2,"average", AVERAGE(Instances!H936:Instances!H936),"median", MEDIAN(Instances!H936:Instances!H936),"min", MIN(Instances!H936:Instances!H936),"max", MAX(Instances!H936:Instances!H936),"diff", MAX(Instances!H936:Instances!H936)-MIN(Instances!H936:Instances!H936))</f>
        <v>0</v>
      </c>
      <c r="I936" s="1" cm="1">
        <f t="array" ref="I936">_xlfn.SWITCH($A$2,"average", AVERAGE(Instances!I936:Instances!I936),"median", MEDIAN(Instances!I936:Instances!I936),"min", MIN(Instances!I936:Instances!I936),"max", MAX(Instances!I936:Instances!I936),"diff", MAX(Instances!I936:Instances!I936)-MIN(Instances!I936:Instances!I936))</f>
        <v>0</v>
      </c>
      <c r="J936" s="1" cm="1">
        <f t="array" ref="J936">_xlfn.SWITCH($A$2,"average", AVERAGE(Instances!J936:Instances!J936),"median", MEDIAN(Instances!J936:Instances!J936),"min", MIN(Instances!J936:Instances!J936),"max", MAX(Instances!J936:Instances!J936),"diff", MAX(Instances!J936:Instances!J936)-MIN(Instances!J936:Instances!J936))</f>
        <v>0</v>
      </c>
      <c r="K936" s="1" cm="1">
        <f t="array" ref="K936">_xlfn.SWITCH($A$2,"average", AVERAGE(Instances!K936:Instances!K936),"median", MEDIAN(Instances!K936:Instances!K936),"min", MIN(Instances!K936:Instances!K936),"max", MAX(Instances!K936:Instances!K936),"diff", MAX(Instances!K936:Instances!K936)-MIN(Instances!K936:Instances!K936))</f>
        <v>0</v>
      </c>
      <c r="L936" s="1"/>
      <c r="M936" s="1" cm="1">
        <f t="array" ref="M936">_xlfn.SWITCH($A$2,"average", AVERAGE(Instances!M936:Instances!M936),"median", MEDIAN(Instances!M936:Instances!M936),"min", MIN(Instances!M936:Instances!M936),"max", MAX(Instances!M936:Instances!M936),"diff", MAX(Instances!M936:Instances!M936)-MIN(Instances!M936:Instances!M936))</f>
        <v>0</v>
      </c>
      <c r="N936" s="1" cm="1">
        <f t="array" ref="N936">_xlfn.SWITCH($A$2,"average", AVERAGE(Instances!N936:Instances!N936),"median", MEDIAN(Instances!N936:Instances!N936),"min", MIN(Instances!N936:Instances!N936),"max", MAX(Instances!N936:Instances!N936),"diff", MAX(Instances!N936:Instances!N936)-MIN(Instances!N936:Instances!N936))</f>
        <v>0</v>
      </c>
      <c r="O936" s="1"/>
      <c r="P936" s="1" cm="1">
        <f t="array" ref="P936">_xlfn.SWITCH($A$2,"average", AVERAGE(Instances!P936:Instances!P936),"median", MEDIAN(Instances!P936:Instances!P936),"min", MIN(Instances!P936:Instances!P936),"max", MAX(Instances!P936:Instances!P936),"diff", MAX(Instances!P936:Instances!P936)-MIN(Instances!P936:Instances!P936))</f>
        <v>0</v>
      </c>
      <c r="Q936" s="1" cm="1">
        <f t="array" ref="Q936">_xlfn.SWITCH($A$2,"average", AVERAGE(Instances!Q936:Instances!Q936),"median", MEDIAN(Instances!Q936:Instances!Q936),"min", MIN(Instances!Q936:Instances!Q936),"max", MAX(Instances!Q936:Instances!Q936),"diff", MAX(Instances!Q936:Instances!Q936)-MIN(Instances!Q936:Instances!Q936))</f>
        <v>0</v>
      </c>
      <c r="R936" s="1" cm="1">
        <f t="array" ref="R936">_xlfn.SWITCH($A$2,"average", AVERAGE(Instances!R936:Instances!R936),"median", MEDIAN(Instances!R936:Instances!R936),"min", MIN(Instances!R936:Instances!R936),"max", MAX(Instances!R936:Instances!R936),"diff", MAX(Instances!R936:Instances!R936)-MIN(Instances!R936:Instances!R936))</f>
        <v>0</v>
      </c>
      <c r="S936" s="1">
        <f>MIN($B936)</f>
        <v>0</v>
      </c>
      <c r="T936" s="1">
        <f>MIN($C936)</f>
        <v>0</v>
      </c>
      <c r="U936" s="1">
        <f>MIN($D936)</f>
        <v>0</v>
      </c>
      <c r="V936" s="1">
        <f>MIN($E936)</f>
        <v>0</v>
      </c>
      <c r="W936" s="1">
        <f>MIN($F936)</f>
        <v>0</v>
      </c>
      <c r="X936" s="1">
        <f>MIN($G936)</f>
        <v>0</v>
      </c>
      <c r="Y936" s="1">
        <f>MIN($H936)</f>
        <v>0</v>
      </c>
      <c r="Z936" s="1">
        <f>MIN($I936)</f>
        <v>0</v>
      </c>
      <c r="AA936" s="1">
        <f>MIN($J936)</f>
        <v>0</v>
      </c>
      <c r="AB936" s="1">
        <f>MIN($K936)</f>
        <v>0</v>
      </c>
      <c r="AC936" s="1">
        <f>MIN($M936)</f>
        <v>0</v>
      </c>
      <c r="AD936" s="1">
        <f>MIN($N936)</f>
        <v>0</v>
      </c>
      <c r="AE936" s="1">
        <f>MIN($P936)</f>
        <v>0</v>
      </c>
      <c r="AF936" s="1">
        <f>MIN($Q936)</f>
        <v>0</v>
      </c>
      <c r="AG936" s="1">
        <f>MIN($R936)</f>
        <v>0</v>
      </c>
      <c r="AH936" s="1">
        <f>MEDIAN($B936)</f>
        <v>0</v>
      </c>
      <c r="AI936" s="1">
        <f>MEDIAN($C936)</f>
        <v>0</v>
      </c>
      <c r="AJ936" s="1">
        <f>MEDIAN($D936)</f>
        <v>0</v>
      </c>
      <c r="AK936" s="1">
        <f>MEDIAN($E936)</f>
        <v>0</v>
      </c>
      <c r="AL936" s="1">
        <f>MEDIAN($F936)</f>
        <v>0</v>
      </c>
      <c r="AM936" s="1">
        <f>MEDIAN($G936)</f>
        <v>0</v>
      </c>
      <c r="AN936" s="1">
        <f>MEDIAN($H936)</f>
        <v>0</v>
      </c>
      <c r="AO936" s="1">
        <f>MEDIAN($I936)</f>
        <v>0</v>
      </c>
      <c r="AP936" s="1">
        <f>MEDIAN($J936)</f>
        <v>0</v>
      </c>
      <c r="AQ936" s="1">
        <f>MEDIAN($K936)</f>
        <v>0</v>
      </c>
      <c r="AR936" s="1">
        <f>MEDIAN($M936)</f>
        <v>0</v>
      </c>
      <c r="AS936" s="1">
        <f>MEDIAN($N936)</f>
        <v>0</v>
      </c>
      <c r="AT936" s="1">
        <f>MEDIAN($P936)</f>
        <v>0</v>
      </c>
      <c r="AU936" s="1">
        <f>MEDIAN($Q936)</f>
        <v>0</v>
      </c>
      <c r="AV936" s="1">
        <f>MEDIAN($R936)</f>
        <v>0</v>
      </c>
      <c r="AW936" s="1">
        <f>MAX($B936)</f>
        <v>0</v>
      </c>
      <c r="AX936" s="1">
        <f>MAX($C936)</f>
        <v>0</v>
      </c>
      <c r="AY936" s="1">
        <f>MAX($D936)</f>
        <v>0</v>
      </c>
      <c r="AZ936" s="1">
        <f>MAX($E936)</f>
        <v>0</v>
      </c>
      <c r="BA936" s="1">
        <f>MAX($F936)</f>
        <v>0</v>
      </c>
      <c r="BB936" s="1">
        <f>MAX($G936)</f>
        <v>0</v>
      </c>
      <c r="BC936" s="1">
        <f>MAX($H936)</f>
        <v>0</v>
      </c>
      <c r="BD936" s="1">
        <f>MAX($I936)</f>
        <v>0</v>
      </c>
      <c r="BE936" s="1">
        <f>MAX($J936)</f>
        <v>0</v>
      </c>
      <c r="BF936" s="1">
        <f>MAX($K936)</f>
        <v>0</v>
      </c>
      <c r="BG936" s="1">
        <f>MAX($M936)</f>
        <v>0</v>
      </c>
      <c r="BH936" s="1">
        <f>MAX($N936)</f>
        <v>0</v>
      </c>
      <c r="BI936" s="1">
        <f>MAX($P936)</f>
        <v>0</v>
      </c>
      <c r="BJ936" s="1">
        <f>MAX($Q936)</f>
        <v>0</v>
      </c>
      <c r="BK936" s="1">
        <f>MAX($R936)</f>
        <v>0</v>
      </c>
    </row>
    <row r="937" spans="1:63">
      <c r="A937" s="1" t="s">
        <v>451</v>
      </c>
      <c r="B937" s="1" cm="1">
        <f t="array" ref="B937">_xlfn.SWITCH($A$2,"average", AVERAGE(Instances!B937:Instances!B937),"median", MEDIAN(Instances!B937:Instances!B937),"min", MIN(Instances!B937:Instances!B937),"max", MAX(Instances!B937:Instances!B937),"diff", MAX(Instances!B937:Instances!B937)-MIN(Instances!B937:Instances!B937))</f>
        <v>0</v>
      </c>
      <c r="C937" s="1" cm="1">
        <f t="array" ref="C937">_xlfn.SWITCH($A$2,"average", AVERAGE(Instances!C937:Instances!C937),"median", MEDIAN(Instances!C937:Instances!C937),"min", MIN(Instances!C937:Instances!C937),"max", MAX(Instances!C937:Instances!C937),"diff", MAX(Instances!C937:Instances!C937)-MIN(Instances!C937:Instances!C937))</f>
        <v>0</v>
      </c>
      <c r="D937" s="1" cm="1">
        <f t="array" ref="D937">_xlfn.SWITCH($A$2,"average", AVERAGE(Instances!D937:Instances!D937),"median", MEDIAN(Instances!D937:Instances!D937),"min", MIN(Instances!D937:Instances!D937),"max", MAX(Instances!D937:Instances!D937),"diff", MAX(Instances!D937:Instances!D937)-MIN(Instances!D937:Instances!D937))</f>
        <v>0</v>
      </c>
      <c r="E937" s="1" cm="1">
        <f t="array" ref="E937">_xlfn.SWITCH($A$2,"average", AVERAGE(Instances!E937:Instances!E937),"median", MEDIAN(Instances!E937:Instances!E937),"min", MIN(Instances!E937:Instances!E937),"max", MAX(Instances!E937:Instances!E937),"diff", MAX(Instances!E937:Instances!E937)-MIN(Instances!E937:Instances!E937))</f>
        <v>0</v>
      </c>
      <c r="F937" s="1" cm="1">
        <f t="array" ref="F937">_xlfn.SWITCH($A$2,"average", AVERAGE(Instances!F937:Instances!F937),"median", MEDIAN(Instances!F937:Instances!F937),"min", MIN(Instances!F937:Instances!F937),"max", MAX(Instances!F937:Instances!F937),"diff", MAX(Instances!F937:Instances!F937)-MIN(Instances!F937:Instances!F937))</f>
        <v>0</v>
      </c>
      <c r="G937" s="1" cm="1">
        <f t="array" ref="G937">_xlfn.SWITCH($A$2,"average", AVERAGE(Instances!G937:Instances!G937),"median", MEDIAN(Instances!G937:Instances!G937),"min", MIN(Instances!G937:Instances!G937),"max", MAX(Instances!G937:Instances!G937),"diff", MAX(Instances!G937:Instances!G937)-MIN(Instances!G937:Instances!G937))</f>
        <v>0</v>
      </c>
      <c r="H937" s="1" cm="1">
        <f t="array" ref="H937">_xlfn.SWITCH($A$2,"average", AVERAGE(Instances!H937:Instances!H937),"median", MEDIAN(Instances!H937:Instances!H937),"min", MIN(Instances!H937:Instances!H937),"max", MAX(Instances!H937:Instances!H937),"diff", MAX(Instances!H937:Instances!H937)-MIN(Instances!H937:Instances!H937))</f>
        <v>0</v>
      </c>
      <c r="I937" s="1" cm="1">
        <f t="array" ref="I937">_xlfn.SWITCH($A$2,"average", AVERAGE(Instances!I937:Instances!I937),"median", MEDIAN(Instances!I937:Instances!I937),"min", MIN(Instances!I937:Instances!I937),"max", MAX(Instances!I937:Instances!I937),"diff", MAX(Instances!I937:Instances!I937)-MIN(Instances!I937:Instances!I937))</f>
        <v>0</v>
      </c>
      <c r="J937" s="1" cm="1">
        <f t="array" ref="J937">_xlfn.SWITCH($A$2,"average", AVERAGE(Instances!J937:Instances!J937),"median", MEDIAN(Instances!J937:Instances!J937),"min", MIN(Instances!J937:Instances!J937),"max", MAX(Instances!J937:Instances!J937),"diff", MAX(Instances!J937:Instances!J937)-MIN(Instances!J937:Instances!J937))</f>
        <v>0</v>
      </c>
      <c r="K937" s="1" cm="1">
        <f t="array" ref="K937">_xlfn.SWITCH($A$2,"average", AVERAGE(Instances!K937:Instances!K937),"median", MEDIAN(Instances!K937:Instances!K937),"min", MIN(Instances!K937:Instances!K937),"max", MAX(Instances!K937:Instances!K937),"diff", MAX(Instances!K937:Instances!K937)-MIN(Instances!K937:Instances!K937))</f>
        <v>0</v>
      </c>
      <c r="L937" s="1"/>
      <c r="M937" s="1" cm="1">
        <f t="array" ref="M937">_xlfn.SWITCH($A$2,"average", AVERAGE(Instances!M937:Instances!M937),"median", MEDIAN(Instances!M937:Instances!M937),"min", MIN(Instances!M937:Instances!M937),"max", MAX(Instances!M937:Instances!M937),"diff", MAX(Instances!M937:Instances!M937)-MIN(Instances!M937:Instances!M937))</f>
        <v>0</v>
      </c>
      <c r="N937" s="1" cm="1">
        <f t="array" ref="N937">_xlfn.SWITCH($A$2,"average", AVERAGE(Instances!N937:Instances!N937),"median", MEDIAN(Instances!N937:Instances!N937),"min", MIN(Instances!N937:Instances!N937),"max", MAX(Instances!N937:Instances!N937),"diff", MAX(Instances!N937:Instances!N937)-MIN(Instances!N937:Instances!N937))</f>
        <v>0</v>
      </c>
      <c r="O937" s="1"/>
      <c r="P937" s="1" cm="1">
        <f t="array" ref="P937">_xlfn.SWITCH($A$2,"average", AVERAGE(Instances!P937:Instances!P937),"median", MEDIAN(Instances!P937:Instances!P937),"min", MIN(Instances!P937:Instances!P937),"max", MAX(Instances!P937:Instances!P937),"diff", MAX(Instances!P937:Instances!P937)-MIN(Instances!P937:Instances!P937))</f>
        <v>0</v>
      </c>
      <c r="Q937" s="1" cm="1">
        <f t="array" ref="Q937">_xlfn.SWITCH($A$2,"average", AVERAGE(Instances!Q937:Instances!Q937),"median", MEDIAN(Instances!Q937:Instances!Q937),"min", MIN(Instances!Q937:Instances!Q937),"max", MAX(Instances!Q937:Instances!Q937),"diff", MAX(Instances!Q937:Instances!Q937)-MIN(Instances!Q937:Instances!Q937))</f>
        <v>0</v>
      </c>
      <c r="R937" s="1" cm="1">
        <f t="array" ref="R937">_xlfn.SWITCH($A$2,"average", AVERAGE(Instances!R937:Instances!R937),"median", MEDIAN(Instances!R937:Instances!R937),"min", MIN(Instances!R937:Instances!R937),"max", MAX(Instances!R937:Instances!R937),"diff", MAX(Instances!R937:Instances!R937)-MIN(Instances!R937:Instances!R937))</f>
        <v>0</v>
      </c>
      <c r="S937" s="1">
        <f>MIN($B937)</f>
        <v>0</v>
      </c>
      <c r="T937" s="1">
        <f>MIN($C937)</f>
        <v>0</v>
      </c>
      <c r="U937" s="1">
        <f>MIN($D937)</f>
        <v>0</v>
      </c>
      <c r="V937" s="1">
        <f>MIN($E937)</f>
        <v>0</v>
      </c>
      <c r="W937" s="1">
        <f>MIN($F937)</f>
        <v>0</v>
      </c>
      <c r="X937" s="1">
        <f>MIN($G937)</f>
        <v>0</v>
      </c>
      <c r="Y937" s="1">
        <f>MIN($H937)</f>
        <v>0</v>
      </c>
      <c r="Z937" s="1">
        <f>MIN($I937)</f>
        <v>0</v>
      </c>
      <c r="AA937" s="1">
        <f>MIN($J937)</f>
        <v>0</v>
      </c>
      <c r="AB937" s="1">
        <f>MIN($K937)</f>
        <v>0</v>
      </c>
      <c r="AC937" s="1">
        <f>MIN($M937)</f>
        <v>0</v>
      </c>
      <c r="AD937" s="1">
        <f>MIN($N937)</f>
        <v>0</v>
      </c>
      <c r="AE937" s="1">
        <f>MIN($P937)</f>
        <v>0</v>
      </c>
      <c r="AF937" s="1">
        <f>MIN($Q937)</f>
        <v>0</v>
      </c>
      <c r="AG937" s="1">
        <f>MIN($R937)</f>
        <v>0</v>
      </c>
      <c r="AH937" s="1">
        <f>MEDIAN($B937)</f>
        <v>0</v>
      </c>
      <c r="AI937" s="1">
        <f>MEDIAN($C937)</f>
        <v>0</v>
      </c>
      <c r="AJ937" s="1">
        <f>MEDIAN($D937)</f>
        <v>0</v>
      </c>
      <c r="AK937" s="1">
        <f>MEDIAN($E937)</f>
        <v>0</v>
      </c>
      <c r="AL937" s="1">
        <f>MEDIAN($F937)</f>
        <v>0</v>
      </c>
      <c r="AM937" s="1">
        <f>MEDIAN($G937)</f>
        <v>0</v>
      </c>
      <c r="AN937" s="1">
        <f>MEDIAN($H937)</f>
        <v>0</v>
      </c>
      <c r="AO937" s="1">
        <f>MEDIAN($I937)</f>
        <v>0</v>
      </c>
      <c r="AP937" s="1">
        <f>MEDIAN($J937)</f>
        <v>0</v>
      </c>
      <c r="AQ937" s="1">
        <f>MEDIAN($K937)</f>
        <v>0</v>
      </c>
      <c r="AR937" s="1">
        <f>MEDIAN($M937)</f>
        <v>0</v>
      </c>
      <c r="AS937" s="1">
        <f>MEDIAN($N937)</f>
        <v>0</v>
      </c>
      <c r="AT937" s="1">
        <f>MEDIAN($P937)</f>
        <v>0</v>
      </c>
      <c r="AU937" s="1">
        <f>MEDIAN($Q937)</f>
        <v>0</v>
      </c>
      <c r="AV937" s="1">
        <f>MEDIAN($R937)</f>
        <v>0</v>
      </c>
      <c r="AW937" s="1">
        <f>MAX($B937)</f>
        <v>0</v>
      </c>
      <c r="AX937" s="1">
        <f>MAX($C937)</f>
        <v>0</v>
      </c>
      <c r="AY937" s="1">
        <f>MAX($D937)</f>
        <v>0</v>
      </c>
      <c r="AZ937" s="1">
        <f>MAX($E937)</f>
        <v>0</v>
      </c>
      <c r="BA937" s="1">
        <f>MAX($F937)</f>
        <v>0</v>
      </c>
      <c r="BB937" s="1">
        <f>MAX($G937)</f>
        <v>0</v>
      </c>
      <c r="BC937" s="1">
        <f>MAX($H937)</f>
        <v>0</v>
      </c>
      <c r="BD937" s="1">
        <f>MAX($I937)</f>
        <v>0</v>
      </c>
      <c r="BE937" s="1">
        <f>MAX($J937)</f>
        <v>0</v>
      </c>
      <c r="BF937" s="1">
        <f>MAX($K937)</f>
        <v>0</v>
      </c>
      <c r="BG937" s="1">
        <f>MAX($M937)</f>
        <v>0</v>
      </c>
      <c r="BH937" s="1">
        <f>MAX($N937)</f>
        <v>0</v>
      </c>
      <c r="BI937" s="1">
        <f>MAX($P937)</f>
        <v>0</v>
      </c>
      <c r="BJ937" s="1">
        <f>MAX($Q937)</f>
        <v>0</v>
      </c>
      <c r="BK937" s="1">
        <f>MAX($R937)</f>
        <v>0</v>
      </c>
    </row>
    <row r="938" spans="1:63">
      <c r="A938" s="1" t="s">
        <v>452</v>
      </c>
      <c r="B938" s="1" cm="1">
        <f t="array" ref="B938">_xlfn.SWITCH($A$2,"average", AVERAGE(Instances!B938:Instances!B938),"median", MEDIAN(Instances!B938:Instances!B938),"min", MIN(Instances!B938:Instances!B938),"max", MAX(Instances!B938:Instances!B938),"diff", MAX(Instances!B938:Instances!B938)-MIN(Instances!B938:Instances!B938))</f>
        <v>0</v>
      </c>
      <c r="C938" s="1" cm="1">
        <f t="array" ref="C938">_xlfn.SWITCH($A$2,"average", AVERAGE(Instances!C938:Instances!C938),"median", MEDIAN(Instances!C938:Instances!C938),"min", MIN(Instances!C938:Instances!C938),"max", MAX(Instances!C938:Instances!C938),"diff", MAX(Instances!C938:Instances!C938)-MIN(Instances!C938:Instances!C938))</f>
        <v>0</v>
      </c>
      <c r="D938" s="1" cm="1">
        <f t="array" ref="D938">_xlfn.SWITCH($A$2,"average", AVERAGE(Instances!D938:Instances!D938),"median", MEDIAN(Instances!D938:Instances!D938),"min", MIN(Instances!D938:Instances!D938),"max", MAX(Instances!D938:Instances!D938),"diff", MAX(Instances!D938:Instances!D938)-MIN(Instances!D938:Instances!D938))</f>
        <v>0</v>
      </c>
      <c r="E938" s="1" cm="1">
        <f t="array" ref="E938">_xlfn.SWITCH($A$2,"average", AVERAGE(Instances!E938:Instances!E938),"median", MEDIAN(Instances!E938:Instances!E938),"min", MIN(Instances!E938:Instances!E938),"max", MAX(Instances!E938:Instances!E938),"diff", MAX(Instances!E938:Instances!E938)-MIN(Instances!E938:Instances!E938))</f>
        <v>0</v>
      </c>
      <c r="F938" s="1" cm="1">
        <f t="array" ref="F938">_xlfn.SWITCH($A$2,"average", AVERAGE(Instances!F938:Instances!F938),"median", MEDIAN(Instances!F938:Instances!F938),"min", MIN(Instances!F938:Instances!F938),"max", MAX(Instances!F938:Instances!F938),"diff", MAX(Instances!F938:Instances!F938)-MIN(Instances!F938:Instances!F938))</f>
        <v>0</v>
      </c>
      <c r="G938" s="1" cm="1">
        <f t="array" ref="G938">_xlfn.SWITCH($A$2,"average", AVERAGE(Instances!G938:Instances!G938),"median", MEDIAN(Instances!G938:Instances!G938),"min", MIN(Instances!G938:Instances!G938),"max", MAX(Instances!G938:Instances!G938),"diff", MAX(Instances!G938:Instances!G938)-MIN(Instances!G938:Instances!G938))</f>
        <v>0</v>
      </c>
      <c r="H938" s="1" cm="1">
        <f t="array" ref="H938">_xlfn.SWITCH($A$2,"average", AVERAGE(Instances!H938:Instances!H938),"median", MEDIAN(Instances!H938:Instances!H938),"min", MIN(Instances!H938:Instances!H938),"max", MAX(Instances!H938:Instances!H938),"diff", MAX(Instances!H938:Instances!H938)-MIN(Instances!H938:Instances!H938))</f>
        <v>0</v>
      </c>
      <c r="I938" s="1" cm="1">
        <f t="array" ref="I938">_xlfn.SWITCH($A$2,"average", AVERAGE(Instances!I938:Instances!I938),"median", MEDIAN(Instances!I938:Instances!I938),"min", MIN(Instances!I938:Instances!I938),"max", MAX(Instances!I938:Instances!I938),"diff", MAX(Instances!I938:Instances!I938)-MIN(Instances!I938:Instances!I938))</f>
        <v>0</v>
      </c>
      <c r="J938" s="1" cm="1">
        <f t="array" ref="J938">_xlfn.SWITCH($A$2,"average", AVERAGE(Instances!J938:Instances!J938),"median", MEDIAN(Instances!J938:Instances!J938),"min", MIN(Instances!J938:Instances!J938),"max", MAX(Instances!J938:Instances!J938),"diff", MAX(Instances!J938:Instances!J938)-MIN(Instances!J938:Instances!J938))</f>
        <v>0</v>
      </c>
      <c r="K938" s="1" cm="1">
        <f t="array" ref="K938">_xlfn.SWITCH($A$2,"average", AVERAGE(Instances!K938:Instances!K938),"median", MEDIAN(Instances!K938:Instances!K938),"min", MIN(Instances!K938:Instances!K938),"max", MAX(Instances!K938:Instances!K938),"diff", MAX(Instances!K938:Instances!K938)-MIN(Instances!K938:Instances!K938))</f>
        <v>0</v>
      </c>
      <c r="L938" s="1"/>
      <c r="M938" s="1" cm="1">
        <f t="array" ref="M938">_xlfn.SWITCH($A$2,"average", AVERAGE(Instances!M938:Instances!M938),"median", MEDIAN(Instances!M938:Instances!M938),"min", MIN(Instances!M938:Instances!M938),"max", MAX(Instances!M938:Instances!M938),"diff", MAX(Instances!M938:Instances!M938)-MIN(Instances!M938:Instances!M938))</f>
        <v>0</v>
      </c>
      <c r="N938" s="1" cm="1">
        <f t="array" ref="N938">_xlfn.SWITCH($A$2,"average", AVERAGE(Instances!N938:Instances!N938),"median", MEDIAN(Instances!N938:Instances!N938),"min", MIN(Instances!N938:Instances!N938),"max", MAX(Instances!N938:Instances!N938),"diff", MAX(Instances!N938:Instances!N938)-MIN(Instances!N938:Instances!N938))</f>
        <v>0</v>
      </c>
      <c r="O938" s="1"/>
      <c r="P938" s="1" cm="1">
        <f t="array" ref="P938">_xlfn.SWITCH($A$2,"average", AVERAGE(Instances!P938:Instances!P938),"median", MEDIAN(Instances!P938:Instances!P938),"min", MIN(Instances!P938:Instances!P938),"max", MAX(Instances!P938:Instances!P938),"diff", MAX(Instances!P938:Instances!P938)-MIN(Instances!P938:Instances!P938))</f>
        <v>0</v>
      </c>
      <c r="Q938" s="1" cm="1">
        <f t="array" ref="Q938">_xlfn.SWITCH($A$2,"average", AVERAGE(Instances!Q938:Instances!Q938),"median", MEDIAN(Instances!Q938:Instances!Q938),"min", MIN(Instances!Q938:Instances!Q938),"max", MAX(Instances!Q938:Instances!Q938),"diff", MAX(Instances!Q938:Instances!Q938)-MIN(Instances!Q938:Instances!Q938))</f>
        <v>0</v>
      </c>
      <c r="R938" s="1" cm="1">
        <f t="array" ref="R938">_xlfn.SWITCH($A$2,"average", AVERAGE(Instances!R938:Instances!R938),"median", MEDIAN(Instances!R938:Instances!R938),"min", MIN(Instances!R938:Instances!R938),"max", MAX(Instances!R938:Instances!R938),"diff", MAX(Instances!R938:Instances!R938)-MIN(Instances!R938:Instances!R938))</f>
        <v>0</v>
      </c>
      <c r="S938" s="1">
        <f>MIN($B938)</f>
        <v>0</v>
      </c>
      <c r="T938" s="1">
        <f>MIN($C938)</f>
        <v>0</v>
      </c>
      <c r="U938" s="1">
        <f>MIN($D938)</f>
        <v>0</v>
      </c>
      <c r="V938" s="1">
        <f>MIN($E938)</f>
        <v>0</v>
      </c>
      <c r="W938" s="1">
        <f>MIN($F938)</f>
        <v>0</v>
      </c>
      <c r="X938" s="1">
        <f>MIN($G938)</f>
        <v>0</v>
      </c>
      <c r="Y938" s="1">
        <f>MIN($H938)</f>
        <v>0</v>
      </c>
      <c r="Z938" s="1">
        <f>MIN($I938)</f>
        <v>0</v>
      </c>
      <c r="AA938" s="1">
        <f>MIN($J938)</f>
        <v>0</v>
      </c>
      <c r="AB938" s="1">
        <f>MIN($K938)</f>
        <v>0</v>
      </c>
      <c r="AC938" s="1">
        <f>MIN($M938)</f>
        <v>0</v>
      </c>
      <c r="AD938" s="1">
        <f>MIN($N938)</f>
        <v>0</v>
      </c>
      <c r="AE938" s="1">
        <f>MIN($P938)</f>
        <v>0</v>
      </c>
      <c r="AF938" s="1">
        <f>MIN($Q938)</f>
        <v>0</v>
      </c>
      <c r="AG938" s="1">
        <f>MIN($R938)</f>
        <v>0</v>
      </c>
      <c r="AH938" s="1">
        <f>MEDIAN($B938)</f>
        <v>0</v>
      </c>
      <c r="AI938" s="1">
        <f>MEDIAN($C938)</f>
        <v>0</v>
      </c>
      <c r="AJ938" s="1">
        <f>MEDIAN($D938)</f>
        <v>0</v>
      </c>
      <c r="AK938" s="1">
        <f>MEDIAN($E938)</f>
        <v>0</v>
      </c>
      <c r="AL938" s="1">
        <f>MEDIAN($F938)</f>
        <v>0</v>
      </c>
      <c r="AM938" s="1">
        <f>MEDIAN($G938)</f>
        <v>0</v>
      </c>
      <c r="AN938" s="1">
        <f>MEDIAN($H938)</f>
        <v>0</v>
      </c>
      <c r="AO938" s="1">
        <f>MEDIAN($I938)</f>
        <v>0</v>
      </c>
      <c r="AP938" s="1">
        <f>MEDIAN($J938)</f>
        <v>0</v>
      </c>
      <c r="AQ938" s="1">
        <f>MEDIAN($K938)</f>
        <v>0</v>
      </c>
      <c r="AR938" s="1">
        <f>MEDIAN($M938)</f>
        <v>0</v>
      </c>
      <c r="AS938" s="1">
        <f>MEDIAN($N938)</f>
        <v>0</v>
      </c>
      <c r="AT938" s="1">
        <f>MEDIAN($P938)</f>
        <v>0</v>
      </c>
      <c r="AU938" s="1">
        <f>MEDIAN($Q938)</f>
        <v>0</v>
      </c>
      <c r="AV938" s="1">
        <f>MEDIAN($R938)</f>
        <v>0</v>
      </c>
      <c r="AW938" s="1">
        <f>MAX($B938)</f>
        <v>0</v>
      </c>
      <c r="AX938" s="1">
        <f>MAX($C938)</f>
        <v>0</v>
      </c>
      <c r="AY938" s="1">
        <f>MAX($D938)</f>
        <v>0</v>
      </c>
      <c r="AZ938" s="1">
        <f>MAX($E938)</f>
        <v>0</v>
      </c>
      <c r="BA938" s="1">
        <f>MAX($F938)</f>
        <v>0</v>
      </c>
      <c r="BB938" s="1">
        <f>MAX($G938)</f>
        <v>0</v>
      </c>
      <c r="BC938" s="1">
        <f>MAX($H938)</f>
        <v>0</v>
      </c>
      <c r="BD938" s="1">
        <f>MAX($I938)</f>
        <v>0</v>
      </c>
      <c r="BE938" s="1">
        <f>MAX($J938)</f>
        <v>0</v>
      </c>
      <c r="BF938" s="1">
        <f>MAX($K938)</f>
        <v>0</v>
      </c>
      <c r="BG938" s="1">
        <f>MAX($M938)</f>
        <v>0</v>
      </c>
      <c r="BH938" s="1">
        <f>MAX($N938)</f>
        <v>0</v>
      </c>
      <c r="BI938" s="1">
        <f>MAX($P938)</f>
        <v>0</v>
      </c>
      <c r="BJ938" s="1">
        <f>MAX($Q938)</f>
        <v>0</v>
      </c>
      <c r="BK938" s="1">
        <f>MAX($R938)</f>
        <v>0</v>
      </c>
    </row>
    <row r="939" spans="1:63">
      <c r="A939" s="1" t="s">
        <v>453</v>
      </c>
      <c r="B939" s="1" cm="1">
        <f t="array" ref="B939">_xlfn.SWITCH($A$2,"average", AVERAGE(Instances!B939:Instances!B939),"median", MEDIAN(Instances!B939:Instances!B939),"min", MIN(Instances!B939:Instances!B939),"max", MAX(Instances!B939:Instances!B939),"diff", MAX(Instances!B939:Instances!B939)-MIN(Instances!B939:Instances!B939))</f>
        <v>0</v>
      </c>
      <c r="C939" s="1" cm="1">
        <f t="array" ref="C939">_xlfn.SWITCH($A$2,"average", AVERAGE(Instances!C939:Instances!C939),"median", MEDIAN(Instances!C939:Instances!C939),"min", MIN(Instances!C939:Instances!C939),"max", MAX(Instances!C939:Instances!C939),"diff", MAX(Instances!C939:Instances!C939)-MIN(Instances!C939:Instances!C939))</f>
        <v>0</v>
      </c>
      <c r="D939" s="1" cm="1">
        <f t="array" ref="D939">_xlfn.SWITCH($A$2,"average", AVERAGE(Instances!D939:Instances!D939),"median", MEDIAN(Instances!D939:Instances!D939),"min", MIN(Instances!D939:Instances!D939),"max", MAX(Instances!D939:Instances!D939),"diff", MAX(Instances!D939:Instances!D939)-MIN(Instances!D939:Instances!D939))</f>
        <v>0</v>
      </c>
      <c r="E939" s="1" cm="1">
        <f t="array" ref="E939">_xlfn.SWITCH($A$2,"average", AVERAGE(Instances!E939:Instances!E939),"median", MEDIAN(Instances!E939:Instances!E939),"min", MIN(Instances!E939:Instances!E939),"max", MAX(Instances!E939:Instances!E939),"diff", MAX(Instances!E939:Instances!E939)-MIN(Instances!E939:Instances!E939))</f>
        <v>0</v>
      </c>
      <c r="F939" s="1" cm="1">
        <f t="array" ref="F939">_xlfn.SWITCH($A$2,"average", AVERAGE(Instances!F939:Instances!F939),"median", MEDIAN(Instances!F939:Instances!F939),"min", MIN(Instances!F939:Instances!F939),"max", MAX(Instances!F939:Instances!F939),"diff", MAX(Instances!F939:Instances!F939)-MIN(Instances!F939:Instances!F939))</f>
        <v>0</v>
      </c>
      <c r="G939" s="1" cm="1">
        <f t="array" ref="G939">_xlfn.SWITCH($A$2,"average", AVERAGE(Instances!G939:Instances!G939),"median", MEDIAN(Instances!G939:Instances!G939),"min", MIN(Instances!G939:Instances!G939),"max", MAX(Instances!G939:Instances!G939),"diff", MAX(Instances!G939:Instances!G939)-MIN(Instances!G939:Instances!G939))</f>
        <v>0</v>
      </c>
      <c r="H939" s="1" cm="1">
        <f t="array" ref="H939">_xlfn.SWITCH($A$2,"average", AVERAGE(Instances!H939:Instances!H939),"median", MEDIAN(Instances!H939:Instances!H939),"min", MIN(Instances!H939:Instances!H939),"max", MAX(Instances!H939:Instances!H939),"diff", MAX(Instances!H939:Instances!H939)-MIN(Instances!H939:Instances!H939))</f>
        <v>0</v>
      </c>
      <c r="I939" s="1" cm="1">
        <f t="array" ref="I939">_xlfn.SWITCH($A$2,"average", AVERAGE(Instances!I939:Instances!I939),"median", MEDIAN(Instances!I939:Instances!I939),"min", MIN(Instances!I939:Instances!I939),"max", MAX(Instances!I939:Instances!I939),"diff", MAX(Instances!I939:Instances!I939)-MIN(Instances!I939:Instances!I939))</f>
        <v>0</v>
      </c>
      <c r="J939" s="1" cm="1">
        <f t="array" ref="J939">_xlfn.SWITCH($A$2,"average", AVERAGE(Instances!J939:Instances!J939),"median", MEDIAN(Instances!J939:Instances!J939),"min", MIN(Instances!J939:Instances!J939),"max", MAX(Instances!J939:Instances!J939),"diff", MAX(Instances!J939:Instances!J939)-MIN(Instances!J939:Instances!J939))</f>
        <v>0</v>
      </c>
      <c r="K939" s="1" cm="1">
        <f t="array" ref="K939">_xlfn.SWITCH($A$2,"average", AVERAGE(Instances!K939:Instances!K939),"median", MEDIAN(Instances!K939:Instances!K939),"min", MIN(Instances!K939:Instances!K939),"max", MAX(Instances!K939:Instances!K939),"diff", MAX(Instances!K939:Instances!K939)-MIN(Instances!K939:Instances!K939))</f>
        <v>0</v>
      </c>
      <c r="L939" s="1"/>
      <c r="M939" s="1" cm="1">
        <f t="array" ref="M939">_xlfn.SWITCH($A$2,"average", AVERAGE(Instances!M939:Instances!M939),"median", MEDIAN(Instances!M939:Instances!M939),"min", MIN(Instances!M939:Instances!M939),"max", MAX(Instances!M939:Instances!M939),"diff", MAX(Instances!M939:Instances!M939)-MIN(Instances!M939:Instances!M939))</f>
        <v>0</v>
      </c>
      <c r="N939" s="1" cm="1">
        <f t="array" ref="N939">_xlfn.SWITCH($A$2,"average", AVERAGE(Instances!N939:Instances!N939),"median", MEDIAN(Instances!N939:Instances!N939),"min", MIN(Instances!N939:Instances!N939),"max", MAX(Instances!N939:Instances!N939),"diff", MAX(Instances!N939:Instances!N939)-MIN(Instances!N939:Instances!N939))</f>
        <v>0</v>
      </c>
      <c r="O939" s="1"/>
      <c r="P939" s="1" cm="1">
        <f t="array" ref="P939">_xlfn.SWITCH($A$2,"average", AVERAGE(Instances!P939:Instances!P939),"median", MEDIAN(Instances!P939:Instances!P939),"min", MIN(Instances!P939:Instances!P939),"max", MAX(Instances!P939:Instances!P939),"diff", MAX(Instances!P939:Instances!P939)-MIN(Instances!P939:Instances!P939))</f>
        <v>0</v>
      </c>
      <c r="Q939" s="1" cm="1">
        <f t="array" ref="Q939">_xlfn.SWITCH($A$2,"average", AVERAGE(Instances!Q939:Instances!Q939),"median", MEDIAN(Instances!Q939:Instances!Q939),"min", MIN(Instances!Q939:Instances!Q939),"max", MAX(Instances!Q939:Instances!Q939),"diff", MAX(Instances!Q939:Instances!Q939)-MIN(Instances!Q939:Instances!Q939))</f>
        <v>0</v>
      </c>
      <c r="R939" s="1" cm="1">
        <f t="array" ref="R939">_xlfn.SWITCH($A$2,"average", AVERAGE(Instances!R939:Instances!R939),"median", MEDIAN(Instances!R939:Instances!R939),"min", MIN(Instances!R939:Instances!R939),"max", MAX(Instances!R939:Instances!R939),"diff", MAX(Instances!R939:Instances!R939)-MIN(Instances!R939:Instances!R939))</f>
        <v>0</v>
      </c>
      <c r="S939" s="1">
        <f>MIN($B939)</f>
        <v>0</v>
      </c>
      <c r="T939" s="1">
        <f>MIN($C939)</f>
        <v>0</v>
      </c>
      <c r="U939" s="1">
        <f>MIN($D939)</f>
        <v>0</v>
      </c>
      <c r="V939" s="1">
        <f>MIN($E939)</f>
        <v>0</v>
      </c>
      <c r="W939" s="1">
        <f>MIN($F939)</f>
        <v>0</v>
      </c>
      <c r="X939" s="1">
        <f>MIN($G939)</f>
        <v>0</v>
      </c>
      <c r="Y939" s="1">
        <f>MIN($H939)</f>
        <v>0</v>
      </c>
      <c r="Z939" s="1">
        <f>MIN($I939)</f>
        <v>0</v>
      </c>
      <c r="AA939" s="1">
        <f>MIN($J939)</f>
        <v>0</v>
      </c>
      <c r="AB939" s="1">
        <f>MIN($K939)</f>
        <v>0</v>
      </c>
      <c r="AC939" s="1">
        <f>MIN($M939)</f>
        <v>0</v>
      </c>
      <c r="AD939" s="1">
        <f>MIN($N939)</f>
        <v>0</v>
      </c>
      <c r="AE939" s="1">
        <f>MIN($P939)</f>
        <v>0</v>
      </c>
      <c r="AF939" s="1">
        <f>MIN($Q939)</f>
        <v>0</v>
      </c>
      <c r="AG939" s="1">
        <f>MIN($R939)</f>
        <v>0</v>
      </c>
      <c r="AH939" s="1">
        <f>MEDIAN($B939)</f>
        <v>0</v>
      </c>
      <c r="AI939" s="1">
        <f>MEDIAN($C939)</f>
        <v>0</v>
      </c>
      <c r="AJ939" s="1">
        <f>MEDIAN($D939)</f>
        <v>0</v>
      </c>
      <c r="AK939" s="1">
        <f>MEDIAN($E939)</f>
        <v>0</v>
      </c>
      <c r="AL939" s="1">
        <f>MEDIAN($F939)</f>
        <v>0</v>
      </c>
      <c r="AM939" s="1">
        <f>MEDIAN($G939)</f>
        <v>0</v>
      </c>
      <c r="AN939" s="1">
        <f>MEDIAN($H939)</f>
        <v>0</v>
      </c>
      <c r="AO939" s="1">
        <f>MEDIAN($I939)</f>
        <v>0</v>
      </c>
      <c r="AP939" s="1">
        <f>MEDIAN($J939)</f>
        <v>0</v>
      </c>
      <c r="AQ939" s="1">
        <f>MEDIAN($K939)</f>
        <v>0</v>
      </c>
      <c r="AR939" s="1">
        <f>MEDIAN($M939)</f>
        <v>0</v>
      </c>
      <c r="AS939" s="1">
        <f>MEDIAN($N939)</f>
        <v>0</v>
      </c>
      <c r="AT939" s="1">
        <f>MEDIAN($P939)</f>
        <v>0</v>
      </c>
      <c r="AU939" s="1">
        <f>MEDIAN($Q939)</f>
        <v>0</v>
      </c>
      <c r="AV939" s="1">
        <f>MEDIAN($R939)</f>
        <v>0</v>
      </c>
      <c r="AW939" s="1">
        <f>MAX($B939)</f>
        <v>0</v>
      </c>
      <c r="AX939" s="1">
        <f>MAX($C939)</f>
        <v>0</v>
      </c>
      <c r="AY939" s="1">
        <f>MAX($D939)</f>
        <v>0</v>
      </c>
      <c r="AZ939" s="1">
        <f>MAX($E939)</f>
        <v>0</v>
      </c>
      <c r="BA939" s="1">
        <f>MAX($F939)</f>
        <v>0</v>
      </c>
      <c r="BB939" s="1">
        <f>MAX($G939)</f>
        <v>0</v>
      </c>
      <c r="BC939" s="1">
        <f>MAX($H939)</f>
        <v>0</v>
      </c>
      <c r="BD939" s="1">
        <f>MAX($I939)</f>
        <v>0</v>
      </c>
      <c r="BE939" s="1">
        <f>MAX($J939)</f>
        <v>0</v>
      </c>
      <c r="BF939" s="1">
        <f>MAX($K939)</f>
        <v>0</v>
      </c>
      <c r="BG939" s="1">
        <f>MAX($M939)</f>
        <v>0</v>
      </c>
      <c r="BH939" s="1">
        <f>MAX($N939)</f>
        <v>0</v>
      </c>
      <c r="BI939" s="1">
        <f>MAX($P939)</f>
        <v>0</v>
      </c>
      <c r="BJ939" s="1">
        <f>MAX($Q939)</f>
        <v>0</v>
      </c>
      <c r="BK939" s="1">
        <f>MAX($R939)</f>
        <v>0</v>
      </c>
    </row>
    <row r="940" spans="1:63">
      <c r="A940" s="1" t="s">
        <v>454</v>
      </c>
      <c r="B940" s="1" cm="1">
        <f t="array" ref="B940">_xlfn.SWITCH($A$2,"average", AVERAGE(Instances!B940:Instances!B940),"median", MEDIAN(Instances!B940:Instances!B940),"min", MIN(Instances!B940:Instances!B940),"max", MAX(Instances!B940:Instances!B940),"diff", MAX(Instances!B940:Instances!B940)-MIN(Instances!B940:Instances!B940))</f>
        <v>0</v>
      </c>
      <c r="C940" s="1" cm="1">
        <f t="array" ref="C940">_xlfn.SWITCH($A$2,"average", AVERAGE(Instances!C940:Instances!C940),"median", MEDIAN(Instances!C940:Instances!C940),"min", MIN(Instances!C940:Instances!C940),"max", MAX(Instances!C940:Instances!C940),"diff", MAX(Instances!C940:Instances!C940)-MIN(Instances!C940:Instances!C940))</f>
        <v>0</v>
      </c>
      <c r="D940" s="1" cm="1">
        <f t="array" ref="D940">_xlfn.SWITCH($A$2,"average", AVERAGE(Instances!D940:Instances!D940),"median", MEDIAN(Instances!D940:Instances!D940),"min", MIN(Instances!D940:Instances!D940),"max", MAX(Instances!D940:Instances!D940),"diff", MAX(Instances!D940:Instances!D940)-MIN(Instances!D940:Instances!D940))</f>
        <v>0</v>
      </c>
      <c r="E940" s="1" cm="1">
        <f t="array" ref="E940">_xlfn.SWITCH($A$2,"average", AVERAGE(Instances!E940:Instances!E940),"median", MEDIAN(Instances!E940:Instances!E940),"min", MIN(Instances!E940:Instances!E940),"max", MAX(Instances!E940:Instances!E940),"diff", MAX(Instances!E940:Instances!E940)-MIN(Instances!E940:Instances!E940))</f>
        <v>0</v>
      </c>
      <c r="F940" s="1" cm="1">
        <f t="array" ref="F940">_xlfn.SWITCH($A$2,"average", AVERAGE(Instances!F940:Instances!F940),"median", MEDIAN(Instances!F940:Instances!F940),"min", MIN(Instances!F940:Instances!F940),"max", MAX(Instances!F940:Instances!F940),"diff", MAX(Instances!F940:Instances!F940)-MIN(Instances!F940:Instances!F940))</f>
        <v>0</v>
      </c>
      <c r="G940" s="1" cm="1">
        <f t="array" ref="G940">_xlfn.SWITCH($A$2,"average", AVERAGE(Instances!G940:Instances!G940),"median", MEDIAN(Instances!G940:Instances!G940),"min", MIN(Instances!G940:Instances!G940),"max", MAX(Instances!G940:Instances!G940),"diff", MAX(Instances!G940:Instances!G940)-MIN(Instances!G940:Instances!G940))</f>
        <v>0</v>
      </c>
      <c r="H940" s="1" cm="1">
        <f t="array" ref="H940">_xlfn.SWITCH($A$2,"average", AVERAGE(Instances!H940:Instances!H940),"median", MEDIAN(Instances!H940:Instances!H940),"min", MIN(Instances!H940:Instances!H940),"max", MAX(Instances!H940:Instances!H940),"diff", MAX(Instances!H940:Instances!H940)-MIN(Instances!H940:Instances!H940))</f>
        <v>0</v>
      </c>
      <c r="I940" s="1" cm="1">
        <f t="array" ref="I940">_xlfn.SWITCH($A$2,"average", AVERAGE(Instances!I940:Instances!I940),"median", MEDIAN(Instances!I940:Instances!I940),"min", MIN(Instances!I940:Instances!I940),"max", MAX(Instances!I940:Instances!I940),"diff", MAX(Instances!I940:Instances!I940)-MIN(Instances!I940:Instances!I940))</f>
        <v>0</v>
      </c>
      <c r="J940" s="1" cm="1">
        <f t="array" ref="J940">_xlfn.SWITCH($A$2,"average", AVERAGE(Instances!J940:Instances!J940),"median", MEDIAN(Instances!J940:Instances!J940),"min", MIN(Instances!J940:Instances!J940),"max", MAX(Instances!J940:Instances!J940),"diff", MAX(Instances!J940:Instances!J940)-MIN(Instances!J940:Instances!J940))</f>
        <v>0</v>
      </c>
      <c r="K940" s="1" cm="1">
        <f t="array" ref="K940">_xlfn.SWITCH($A$2,"average", AVERAGE(Instances!K940:Instances!K940),"median", MEDIAN(Instances!K940:Instances!K940),"min", MIN(Instances!K940:Instances!K940),"max", MAX(Instances!K940:Instances!K940),"diff", MAX(Instances!K940:Instances!K940)-MIN(Instances!K940:Instances!K940))</f>
        <v>0</v>
      </c>
      <c r="L940" s="1"/>
      <c r="M940" s="1" cm="1">
        <f t="array" ref="M940">_xlfn.SWITCH($A$2,"average", AVERAGE(Instances!M940:Instances!M940),"median", MEDIAN(Instances!M940:Instances!M940),"min", MIN(Instances!M940:Instances!M940),"max", MAX(Instances!M940:Instances!M940),"diff", MAX(Instances!M940:Instances!M940)-MIN(Instances!M940:Instances!M940))</f>
        <v>0</v>
      </c>
      <c r="N940" s="1" cm="1">
        <f t="array" ref="N940">_xlfn.SWITCH($A$2,"average", AVERAGE(Instances!N940:Instances!N940),"median", MEDIAN(Instances!N940:Instances!N940),"min", MIN(Instances!N940:Instances!N940),"max", MAX(Instances!N940:Instances!N940),"diff", MAX(Instances!N940:Instances!N940)-MIN(Instances!N940:Instances!N940))</f>
        <v>0</v>
      </c>
      <c r="O940" s="1"/>
      <c r="P940" s="1" cm="1">
        <f t="array" ref="P940">_xlfn.SWITCH($A$2,"average", AVERAGE(Instances!P940:Instances!P940),"median", MEDIAN(Instances!P940:Instances!P940),"min", MIN(Instances!P940:Instances!P940),"max", MAX(Instances!P940:Instances!P940),"diff", MAX(Instances!P940:Instances!P940)-MIN(Instances!P940:Instances!P940))</f>
        <v>0</v>
      </c>
      <c r="Q940" s="1" cm="1">
        <f t="array" ref="Q940">_xlfn.SWITCH($A$2,"average", AVERAGE(Instances!Q940:Instances!Q940),"median", MEDIAN(Instances!Q940:Instances!Q940),"min", MIN(Instances!Q940:Instances!Q940),"max", MAX(Instances!Q940:Instances!Q940),"diff", MAX(Instances!Q940:Instances!Q940)-MIN(Instances!Q940:Instances!Q940))</f>
        <v>0</v>
      </c>
      <c r="R940" s="1" cm="1">
        <f t="array" ref="R940">_xlfn.SWITCH($A$2,"average", AVERAGE(Instances!R940:Instances!R940),"median", MEDIAN(Instances!R940:Instances!R940),"min", MIN(Instances!R940:Instances!R940),"max", MAX(Instances!R940:Instances!R940),"diff", MAX(Instances!R940:Instances!R940)-MIN(Instances!R940:Instances!R940))</f>
        <v>0</v>
      </c>
      <c r="S940" s="1">
        <f>MIN($B940)</f>
        <v>0</v>
      </c>
      <c r="T940" s="1">
        <f>MIN($C940)</f>
        <v>0</v>
      </c>
      <c r="U940" s="1">
        <f>MIN($D940)</f>
        <v>0</v>
      </c>
      <c r="V940" s="1">
        <f>MIN($E940)</f>
        <v>0</v>
      </c>
      <c r="W940" s="1">
        <f>MIN($F940)</f>
        <v>0</v>
      </c>
      <c r="X940" s="1">
        <f>MIN($G940)</f>
        <v>0</v>
      </c>
      <c r="Y940" s="1">
        <f>MIN($H940)</f>
        <v>0</v>
      </c>
      <c r="Z940" s="1">
        <f>MIN($I940)</f>
        <v>0</v>
      </c>
      <c r="AA940" s="1">
        <f>MIN($J940)</f>
        <v>0</v>
      </c>
      <c r="AB940" s="1">
        <f>MIN($K940)</f>
        <v>0</v>
      </c>
      <c r="AC940" s="1">
        <f>MIN($M940)</f>
        <v>0</v>
      </c>
      <c r="AD940" s="1">
        <f>MIN($N940)</f>
        <v>0</v>
      </c>
      <c r="AE940" s="1">
        <f>MIN($P940)</f>
        <v>0</v>
      </c>
      <c r="AF940" s="1">
        <f>MIN($Q940)</f>
        <v>0</v>
      </c>
      <c r="AG940" s="1">
        <f>MIN($R940)</f>
        <v>0</v>
      </c>
      <c r="AH940" s="1">
        <f>MEDIAN($B940)</f>
        <v>0</v>
      </c>
      <c r="AI940" s="1">
        <f>MEDIAN($C940)</f>
        <v>0</v>
      </c>
      <c r="AJ940" s="1">
        <f>MEDIAN($D940)</f>
        <v>0</v>
      </c>
      <c r="AK940" s="1">
        <f>MEDIAN($E940)</f>
        <v>0</v>
      </c>
      <c r="AL940" s="1">
        <f>MEDIAN($F940)</f>
        <v>0</v>
      </c>
      <c r="AM940" s="1">
        <f>MEDIAN($G940)</f>
        <v>0</v>
      </c>
      <c r="AN940" s="1">
        <f>MEDIAN($H940)</f>
        <v>0</v>
      </c>
      <c r="AO940" s="1">
        <f>MEDIAN($I940)</f>
        <v>0</v>
      </c>
      <c r="AP940" s="1">
        <f>MEDIAN($J940)</f>
        <v>0</v>
      </c>
      <c r="AQ940" s="1">
        <f>MEDIAN($K940)</f>
        <v>0</v>
      </c>
      <c r="AR940" s="1">
        <f>MEDIAN($M940)</f>
        <v>0</v>
      </c>
      <c r="AS940" s="1">
        <f>MEDIAN($N940)</f>
        <v>0</v>
      </c>
      <c r="AT940" s="1">
        <f>MEDIAN($P940)</f>
        <v>0</v>
      </c>
      <c r="AU940" s="1">
        <f>MEDIAN($Q940)</f>
        <v>0</v>
      </c>
      <c r="AV940" s="1">
        <f>MEDIAN($R940)</f>
        <v>0</v>
      </c>
      <c r="AW940" s="1">
        <f>MAX($B940)</f>
        <v>0</v>
      </c>
      <c r="AX940" s="1">
        <f>MAX($C940)</f>
        <v>0</v>
      </c>
      <c r="AY940" s="1">
        <f>MAX($D940)</f>
        <v>0</v>
      </c>
      <c r="AZ940" s="1">
        <f>MAX($E940)</f>
        <v>0</v>
      </c>
      <c r="BA940" s="1">
        <f>MAX($F940)</f>
        <v>0</v>
      </c>
      <c r="BB940" s="1">
        <f>MAX($G940)</f>
        <v>0</v>
      </c>
      <c r="BC940" s="1">
        <f>MAX($H940)</f>
        <v>0</v>
      </c>
      <c r="BD940" s="1">
        <f>MAX($I940)</f>
        <v>0</v>
      </c>
      <c r="BE940" s="1">
        <f>MAX($J940)</f>
        <v>0</v>
      </c>
      <c r="BF940" s="1">
        <f>MAX($K940)</f>
        <v>0</v>
      </c>
      <c r="BG940" s="1">
        <f>MAX($M940)</f>
        <v>0</v>
      </c>
      <c r="BH940" s="1">
        <f>MAX($N940)</f>
        <v>0</v>
      </c>
      <c r="BI940" s="1">
        <f>MAX($P940)</f>
        <v>0</v>
      </c>
      <c r="BJ940" s="1">
        <f>MAX($Q940)</f>
        <v>0</v>
      </c>
      <c r="BK940" s="1">
        <f>MAX($R940)</f>
        <v>0</v>
      </c>
    </row>
    <row r="941" spans="1:63">
      <c r="A941" s="1" t="s">
        <v>455</v>
      </c>
      <c r="B941" s="1" cm="1">
        <f t="array" ref="B941">_xlfn.SWITCH($A$2,"average", AVERAGE(Instances!B941:Instances!B941),"median", MEDIAN(Instances!B941:Instances!B941),"min", MIN(Instances!B941:Instances!B941),"max", MAX(Instances!B941:Instances!B941),"diff", MAX(Instances!B941:Instances!B941)-MIN(Instances!B941:Instances!B941))</f>
        <v>0</v>
      </c>
      <c r="C941" s="1" cm="1">
        <f t="array" ref="C941">_xlfn.SWITCH($A$2,"average", AVERAGE(Instances!C941:Instances!C941),"median", MEDIAN(Instances!C941:Instances!C941),"min", MIN(Instances!C941:Instances!C941),"max", MAX(Instances!C941:Instances!C941),"diff", MAX(Instances!C941:Instances!C941)-MIN(Instances!C941:Instances!C941))</f>
        <v>0</v>
      </c>
      <c r="D941" s="1" cm="1">
        <f t="array" ref="D941">_xlfn.SWITCH($A$2,"average", AVERAGE(Instances!D941:Instances!D941),"median", MEDIAN(Instances!D941:Instances!D941),"min", MIN(Instances!D941:Instances!D941),"max", MAX(Instances!D941:Instances!D941),"diff", MAX(Instances!D941:Instances!D941)-MIN(Instances!D941:Instances!D941))</f>
        <v>0</v>
      </c>
      <c r="E941" s="1" cm="1">
        <f t="array" ref="E941">_xlfn.SWITCH($A$2,"average", AVERAGE(Instances!E941:Instances!E941),"median", MEDIAN(Instances!E941:Instances!E941),"min", MIN(Instances!E941:Instances!E941),"max", MAX(Instances!E941:Instances!E941),"diff", MAX(Instances!E941:Instances!E941)-MIN(Instances!E941:Instances!E941))</f>
        <v>0</v>
      </c>
      <c r="F941" s="1" cm="1">
        <f t="array" ref="F941">_xlfn.SWITCH($A$2,"average", AVERAGE(Instances!F941:Instances!F941),"median", MEDIAN(Instances!F941:Instances!F941),"min", MIN(Instances!F941:Instances!F941),"max", MAX(Instances!F941:Instances!F941),"diff", MAX(Instances!F941:Instances!F941)-MIN(Instances!F941:Instances!F941))</f>
        <v>0</v>
      </c>
      <c r="G941" s="1" cm="1">
        <f t="array" ref="G941">_xlfn.SWITCH($A$2,"average", AVERAGE(Instances!G941:Instances!G941),"median", MEDIAN(Instances!G941:Instances!G941),"min", MIN(Instances!G941:Instances!G941),"max", MAX(Instances!G941:Instances!G941),"diff", MAX(Instances!G941:Instances!G941)-MIN(Instances!G941:Instances!G941))</f>
        <v>0</v>
      </c>
      <c r="H941" s="1" cm="1">
        <f t="array" ref="H941">_xlfn.SWITCH($A$2,"average", AVERAGE(Instances!H941:Instances!H941),"median", MEDIAN(Instances!H941:Instances!H941),"min", MIN(Instances!H941:Instances!H941),"max", MAX(Instances!H941:Instances!H941),"diff", MAX(Instances!H941:Instances!H941)-MIN(Instances!H941:Instances!H941))</f>
        <v>0</v>
      </c>
      <c r="I941" s="1" cm="1">
        <f t="array" ref="I941">_xlfn.SWITCH($A$2,"average", AVERAGE(Instances!I941:Instances!I941),"median", MEDIAN(Instances!I941:Instances!I941),"min", MIN(Instances!I941:Instances!I941),"max", MAX(Instances!I941:Instances!I941),"diff", MAX(Instances!I941:Instances!I941)-MIN(Instances!I941:Instances!I941))</f>
        <v>0</v>
      </c>
      <c r="J941" s="1" cm="1">
        <f t="array" ref="J941">_xlfn.SWITCH($A$2,"average", AVERAGE(Instances!J941:Instances!J941),"median", MEDIAN(Instances!J941:Instances!J941),"min", MIN(Instances!J941:Instances!J941),"max", MAX(Instances!J941:Instances!J941),"diff", MAX(Instances!J941:Instances!J941)-MIN(Instances!J941:Instances!J941))</f>
        <v>0</v>
      </c>
      <c r="K941" s="1" cm="1">
        <f t="array" ref="K941">_xlfn.SWITCH($A$2,"average", AVERAGE(Instances!K941:Instances!K941),"median", MEDIAN(Instances!K941:Instances!K941),"min", MIN(Instances!K941:Instances!K941),"max", MAX(Instances!K941:Instances!K941),"diff", MAX(Instances!K941:Instances!K941)-MIN(Instances!K941:Instances!K941))</f>
        <v>0</v>
      </c>
      <c r="L941" s="1"/>
      <c r="M941" s="1" cm="1">
        <f t="array" ref="M941">_xlfn.SWITCH($A$2,"average", AVERAGE(Instances!M941:Instances!M941),"median", MEDIAN(Instances!M941:Instances!M941),"min", MIN(Instances!M941:Instances!M941),"max", MAX(Instances!M941:Instances!M941),"diff", MAX(Instances!M941:Instances!M941)-MIN(Instances!M941:Instances!M941))</f>
        <v>0</v>
      </c>
      <c r="N941" s="1" cm="1">
        <f t="array" ref="N941">_xlfn.SWITCH($A$2,"average", AVERAGE(Instances!N941:Instances!N941),"median", MEDIAN(Instances!N941:Instances!N941),"min", MIN(Instances!N941:Instances!N941),"max", MAX(Instances!N941:Instances!N941),"diff", MAX(Instances!N941:Instances!N941)-MIN(Instances!N941:Instances!N941))</f>
        <v>0</v>
      </c>
      <c r="O941" s="1"/>
      <c r="P941" s="1" cm="1">
        <f t="array" ref="P941">_xlfn.SWITCH($A$2,"average", AVERAGE(Instances!P941:Instances!P941),"median", MEDIAN(Instances!P941:Instances!P941),"min", MIN(Instances!P941:Instances!P941),"max", MAX(Instances!P941:Instances!P941),"diff", MAX(Instances!P941:Instances!P941)-MIN(Instances!P941:Instances!P941))</f>
        <v>0</v>
      </c>
      <c r="Q941" s="1" cm="1">
        <f t="array" ref="Q941">_xlfn.SWITCH($A$2,"average", AVERAGE(Instances!Q941:Instances!Q941),"median", MEDIAN(Instances!Q941:Instances!Q941),"min", MIN(Instances!Q941:Instances!Q941),"max", MAX(Instances!Q941:Instances!Q941),"diff", MAX(Instances!Q941:Instances!Q941)-MIN(Instances!Q941:Instances!Q941))</f>
        <v>0</v>
      </c>
      <c r="R941" s="1" cm="1">
        <f t="array" ref="R941">_xlfn.SWITCH($A$2,"average", AVERAGE(Instances!R941:Instances!R941),"median", MEDIAN(Instances!R941:Instances!R941),"min", MIN(Instances!R941:Instances!R941),"max", MAX(Instances!R941:Instances!R941),"diff", MAX(Instances!R941:Instances!R941)-MIN(Instances!R941:Instances!R941))</f>
        <v>0</v>
      </c>
      <c r="S941" s="1">
        <f>MIN($B941)</f>
        <v>0</v>
      </c>
      <c r="T941" s="1">
        <f>MIN($C941)</f>
        <v>0</v>
      </c>
      <c r="U941" s="1">
        <f>MIN($D941)</f>
        <v>0</v>
      </c>
      <c r="V941" s="1">
        <f>MIN($E941)</f>
        <v>0</v>
      </c>
      <c r="W941" s="1">
        <f>MIN($F941)</f>
        <v>0</v>
      </c>
      <c r="X941" s="1">
        <f>MIN($G941)</f>
        <v>0</v>
      </c>
      <c r="Y941" s="1">
        <f>MIN($H941)</f>
        <v>0</v>
      </c>
      <c r="Z941" s="1">
        <f>MIN($I941)</f>
        <v>0</v>
      </c>
      <c r="AA941" s="1">
        <f>MIN($J941)</f>
        <v>0</v>
      </c>
      <c r="AB941" s="1">
        <f>MIN($K941)</f>
        <v>0</v>
      </c>
      <c r="AC941" s="1">
        <f>MIN($M941)</f>
        <v>0</v>
      </c>
      <c r="AD941" s="1">
        <f>MIN($N941)</f>
        <v>0</v>
      </c>
      <c r="AE941" s="1">
        <f>MIN($P941)</f>
        <v>0</v>
      </c>
      <c r="AF941" s="1">
        <f>MIN($Q941)</f>
        <v>0</v>
      </c>
      <c r="AG941" s="1">
        <f>MIN($R941)</f>
        <v>0</v>
      </c>
      <c r="AH941" s="1">
        <f>MEDIAN($B941)</f>
        <v>0</v>
      </c>
      <c r="AI941" s="1">
        <f>MEDIAN($C941)</f>
        <v>0</v>
      </c>
      <c r="AJ941" s="1">
        <f>MEDIAN($D941)</f>
        <v>0</v>
      </c>
      <c r="AK941" s="1">
        <f>MEDIAN($E941)</f>
        <v>0</v>
      </c>
      <c r="AL941" s="1">
        <f>MEDIAN($F941)</f>
        <v>0</v>
      </c>
      <c r="AM941" s="1">
        <f>MEDIAN($G941)</f>
        <v>0</v>
      </c>
      <c r="AN941" s="1">
        <f>MEDIAN($H941)</f>
        <v>0</v>
      </c>
      <c r="AO941" s="1">
        <f>MEDIAN($I941)</f>
        <v>0</v>
      </c>
      <c r="AP941" s="1">
        <f>MEDIAN($J941)</f>
        <v>0</v>
      </c>
      <c r="AQ941" s="1">
        <f>MEDIAN($K941)</f>
        <v>0</v>
      </c>
      <c r="AR941" s="1">
        <f>MEDIAN($M941)</f>
        <v>0</v>
      </c>
      <c r="AS941" s="1">
        <f>MEDIAN($N941)</f>
        <v>0</v>
      </c>
      <c r="AT941" s="1">
        <f>MEDIAN($P941)</f>
        <v>0</v>
      </c>
      <c r="AU941" s="1">
        <f>MEDIAN($Q941)</f>
        <v>0</v>
      </c>
      <c r="AV941" s="1">
        <f>MEDIAN($R941)</f>
        <v>0</v>
      </c>
      <c r="AW941" s="1">
        <f>MAX($B941)</f>
        <v>0</v>
      </c>
      <c r="AX941" s="1">
        <f>MAX($C941)</f>
        <v>0</v>
      </c>
      <c r="AY941" s="1">
        <f>MAX($D941)</f>
        <v>0</v>
      </c>
      <c r="AZ941" s="1">
        <f>MAX($E941)</f>
        <v>0</v>
      </c>
      <c r="BA941" s="1">
        <f>MAX($F941)</f>
        <v>0</v>
      </c>
      <c r="BB941" s="1">
        <f>MAX($G941)</f>
        <v>0</v>
      </c>
      <c r="BC941" s="1">
        <f>MAX($H941)</f>
        <v>0</v>
      </c>
      <c r="BD941" s="1">
        <f>MAX($I941)</f>
        <v>0</v>
      </c>
      <c r="BE941" s="1">
        <f>MAX($J941)</f>
        <v>0</v>
      </c>
      <c r="BF941" s="1">
        <f>MAX($K941)</f>
        <v>0</v>
      </c>
      <c r="BG941" s="1">
        <f>MAX($M941)</f>
        <v>0</v>
      </c>
      <c r="BH941" s="1">
        <f>MAX($N941)</f>
        <v>0</v>
      </c>
      <c r="BI941" s="1">
        <f>MAX($P941)</f>
        <v>0</v>
      </c>
      <c r="BJ941" s="1">
        <f>MAX($Q941)</f>
        <v>0</v>
      </c>
      <c r="BK941" s="1">
        <f>MAX($R941)</f>
        <v>0</v>
      </c>
    </row>
    <row r="942" spans="1:63">
      <c r="A942" s="1" t="s">
        <v>456</v>
      </c>
      <c r="B942" s="1" cm="1">
        <f t="array" ref="B942">_xlfn.SWITCH($A$2,"average", AVERAGE(Instances!B942:Instances!B942),"median", MEDIAN(Instances!B942:Instances!B942),"min", MIN(Instances!B942:Instances!B942),"max", MAX(Instances!B942:Instances!B942),"diff", MAX(Instances!B942:Instances!B942)-MIN(Instances!B942:Instances!B942))</f>
        <v>0</v>
      </c>
      <c r="C942" s="1" cm="1">
        <f t="array" ref="C942">_xlfn.SWITCH($A$2,"average", AVERAGE(Instances!C942:Instances!C942),"median", MEDIAN(Instances!C942:Instances!C942),"min", MIN(Instances!C942:Instances!C942),"max", MAX(Instances!C942:Instances!C942),"diff", MAX(Instances!C942:Instances!C942)-MIN(Instances!C942:Instances!C942))</f>
        <v>0</v>
      </c>
      <c r="D942" s="1" cm="1">
        <f t="array" ref="D942">_xlfn.SWITCH($A$2,"average", AVERAGE(Instances!D942:Instances!D942),"median", MEDIAN(Instances!D942:Instances!D942),"min", MIN(Instances!D942:Instances!D942),"max", MAX(Instances!D942:Instances!D942),"diff", MAX(Instances!D942:Instances!D942)-MIN(Instances!D942:Instances!D942))</f>
        <v>0</v>
      </c>
      <c r="E942" s="1" cm="1">
        <f t="array" ref="E942">_xlfn.SWITCH($A$2,"average", AVERAGE(Instances!E942:Instances!E942),"median", MEDIAN(Instances!E942:Instances!E942),"min", MIN(Instances!E942:Instances!E942),"max", MAX(Instances!E942:Instances!E942),"diff", MAX(Instances!E942:Instances!E942)-MIN(Instances!E942:Instances!E942))</f>
        <v>0</v>
      </c>
      <c r="F942" s="1" cm="1">
        <f t="array" ref="F942">_xlfn.SWITCH($A$2,"average", AVERAGE(Instances!F942:Instances!F942),"median", MEDIAN(Instances!F942:Instances!F942),"min", MIN(Instances!F942:Instances!F942),"max", MAX(Instances!F942:Instances!F942),"diff", MAX(Instances!F942:Instances!F942)-MIN(Instances!F942:Instances!F942))</f>
        <v>0</v>
      </c>
      <c r="G942" s="1" cm="1">
        <f t="array" ref="G942">_xlfn.SWITCH($A$2,"average", AVERAGE(Instances!G942:Instances!G942),"median", MEDIAN(Instances!G942:Instances!G942),"min", MIN(Instances!G942:Instances!G942),"max", MAX(Instances!G942:Instances!G942),"diff", MAX(Instances!G942:Instances!G942)-MIN(Instances!G942:Instances!G942))</f>
        <v>0</v>
      </c>
      <c r="H942" s="1" cm="1">
        <f t="array" ref="H942">_xlfn.SWITCH($A$2,"average", AVERAGE(Instances!H942:Instances!H942),"median", MEDIAN(Instances!H942:Instances!H942),"min", MIN(Instances!H942:Instances!H942),"max", MAX(Instances!H942:Instances!H942),"diff", MAX(Instances!H942:Instances!H942)-MIN(Instances!H942:Instances!H942))</f>
        <v>0</v>
      </c>
      <c r="I942" s="1" cm="1">
        <f t="array" ref="I942">_xlfn.SWITCH($A$2,"average", AVERAGE(Instances!I942:Instances!I942),"median", MEDIAN(Instances!I942:Instances!I942),"min", MIN(Instances!I942:Instances!I942),"max", MAX(Instances!I942:Instances!I942),"diff", MAX(Instances!I942:Instances!I942)-MIN(Instances!I942:Instances!I942))</f>
        <v>0</v>
      </c>
      <c r="J942" s="1" cm="1">
        <f t="array" ref="J942">_xlfn.SWITCH($A$2,"average", AVERAGE(Instances!J942:Instances!J942),"median", MEDIAN(Instances!J942:Instances!J942),"min", MIN(Instances!J942:Instances!J942),"max", MAX(Instances!J942:Instances!J942),"diff", MAX(Instances!J942:Instances!J942)-MIN(Instances!J942:Instances!J942))</f>
        <v>0</v>
      </c>
      <c r="K942" s="1" cm="1">
        <f t="array" ref="K942">_xlfn.SWITCH($A$2,"average", AVERAGE(Instances!K942:Instances!K942),"median", MEDIAN(Instances!K942:Instances!K942),"min", MIN(Instances!K942:Instances!K942),"max", MAX(Instances!K942:Instances!K942),"diff", MAX(Instances!K942:Instances!K942)-MIN(Instances!K942:Instances!K942))</f>
        <v>0</v>
      </c>
      <c r="L942" s="1"/>
      <c r="M942" s="1" cm="1">
        <f t="array" ref="M942">_xlfn.SWITCH($A$2,"average", AVERAGE(Instances!M942:Instances!M942),"median", MEDIAN(Instances!M942:Instances!M942),"min", MIN(Instances!M942:Instances!M942),"max", MAX(Instances!M942:Instances!M942),"diff", MAX(Instances!M942:Instances!M942)-MIN(Instances!M942:Instances!M942))</f>
        <v>0</v>
      </c>
      <c r="N942" s="1" cm="1">
        <f t="array" ref="N942">_xlfn.SWITCH($A$2,"average", AVERAGE(Instances!N942:Instances!N942),"median", MEDIAN(Instances!N942:Instances!N942),"min", MIN(Instances!N942:Instances!N942),"max", MAX(Instances!N942:Instances!N942),"diff", MAX(Instances!N942:Instances!N942)-MIN(Instances!N942:Instances!N942))</f>
        <v>0</v>
      </c>
      <c r="O942" s="1"/>
      <c r="P942" s="1" cm="1">
        <f t="array" ref="P942">_xlfn.SWITCH($A$2,"average", AVERAGE(Instances!P942:Instances!P942),"median", MEDIAN(Instances!P942:Instances!P942),"min", MIN(Instances!P942:Instances!P942),"max", MAX(Instances!P942:Instances!P942),"diff", MAX(Instances!P942:Instances!P942)-MIN(Instances!P942:Instances!P942))</f>
        <v>0</v>
      </c>
      <c r="Q942" s="1" cm="1">
        <f t="array" ref="Q942">_xlfn.SWITCH($A$2,"average", AVERAGE(Instances!Q942:Instances!Q942),"median", MEDIAN(Instances!Q942:Instances!Q942),"min", MIN(Instances!Q942:Instances!Q942),"max", MAX(Instances!Q942:Instances!Q942),"diff", MAX(Instances!Q942:Instances!Q942)-MIN(Instances!Q942:Instances!Q942))</f>
        <v>0</v>
      </c>
      <c r="R942" s="1" cm="1">
        <f t="array" ref="R942">_xlfn.SWITCH($A$2,"average", AVERAGE(Instances!R942:Instances!R942),"median", MEDIAN(Instances!R942:Instances!R942),"min", MIN(Instances!R942:Instances!R942),"max", MAX(Instances!R942:Instances!R942),"diff", MAX(Instances!R942:Instances!R942)-MIN(Instances!R942:Instances!R942))</f>
        <v>0</v>
      </c>
      <c r="S942" s="1">
        <f>MIN($B942)</f>
        <v>0</v>
      </c>
      <c r="T942" s="1">
        <f>MIN($C942)</f>
        <v>0</v>
      </c>
      <c r="U942" s="1">
        <f>MIN($D942)</f>
        <v>0</v>
      </c>
      <c r="V942" s="1">
        <f>MIN($E942)</f>
        <v>0</v>
      </c>
      <c r="W942" s="1">
        <f>MIN($F942)</f>
        <v>0</v>
      </c>
      <c r="X942" s="1">
        <f>MIN($G942)</f>
        <v>0</v>
      </c>
      <c r="Y942" s="1">
        <f>MIN($H942)</f>
        <v>0</v>
      </c>
      <c r="Z942" s="1">
        <f>MIN($I942)</f>
        <v>0</v>
      </c>
      <c r="AA942" s="1">
        <f>MIN($J942)</f>
        <v>0</v>
      </c>
      <c r="AB942" s="1">
        <f>MIN($K942)</f>
        <v>0</v>
      </c>
      <c r="AC942" s="1">
        <f>MIN($M942)</f>
        <v>0</v>
      </c>
      <c r="AD942" s="1">
        <f>MIN($N942)</f>
        <v>0</v>
      </c>
      <c r="AE942" s="1">
        <f>MIN($P942)</f>
        <v>0</v>
      </c>
      <c r="AF942" s="1">
        <f>MIN($Q942)</f>
        <v>0</v>
      </c>
      <c r="AG942" s="1">
        <f>MIN($R942)</f>
        <v>0</v>
      </c>
      <c r="AH942" s="1">
        <f>MEDIAN($B942)</f>
        <v>0</v>
      </c>
      <c r="AI942" s="1">
        <f>MEDIAN($C942)</f>
        <v>0</v>
      </c>
      <c r="AJ942" s="1">
        <f>MEDIAN($D942)</f>
        <v>0</v>
      </c>
      <c r="AK942" s="1">
        <f>MEDIAN($E942)</f>
        <v>0</v>
      </c>
      <c r="AL942" s="1">
        <f>MEDIAN($F942)</f>
        <v>0</v>
      </c>
      <c r="AM942" s="1">
        <f>MEDIAN($G942)</f>
        <v>0</v>
      </c>
      <c r="AN942" s="1">
        <f>MEDIAN($H942)</f>
        <v>0</v>
      </c>
      <c r="AO942" s="1">
        <f>MEDIAN($I942)</f>
        <v>0</v>
      </c>
      <c r="AP942" s="1">
        <f>MEDIAN($J942)</f>
        <v>0</v>
      </c>
      <c r="AQ942" s="1">
        <f>MEDIAN($K942)</f>
        <v>0</v>
      </c>
      <c r="AR942" s="1">
        <f>MEDIAN($M942)</f>
        <v>0</v>
      </c>
      <c r="AS942" s="1">
        <f>MEDIAN($N942)</f>
        <v>0</v>
      </c>
      <c r="AT942" s="1">
        <f>MEDIAN($P942)</f>
        <v>0</v>
      </c>
      <c r="AU942" s="1">
        <f>MEDIAN($Q942)</f>
        <v>0</v>
      </c>
      <c r="AV942" s="1">
        <f>MEDIAN($R942)</f>
        <v>0</v>
      </c>
      <c r="AW942" s="1">
        <f>MAX($B942)</f>
        <v>0</v>
      </c>
      <c r="AX942" s="1">
        <f>MAX($C942)</f>
        <v>0</v>
      </c>
      <c r="AY942" s="1">
        <f>MAX($D942)</f>
        <v>0</v>
      </c>
      <c r="AZ942" s="1">
        <f>MAX($E942)</f>
        <v>0</v>
      </c>
      <c r="BA942" s="1">
        <f>MAX($F942)</f>
        <v>0</v>
      </c>
      <c r="BB942" s="1">
        <f>MAX($G942)</f>
        <v>0</v>
      </c>
      <c r="BC942" s="1">
        <f>MAX($H942)</f>
        <v>0</v>
      </c>
      <c r="BD942" s="1">
        <f>MAX($I942)</f>
        <v>0</v>
      </c>
      <c r="BE942" s="1">
        <f>MAX($J942)</f>
        <v>0</v>
      </c>
      <c r="BF942" s="1">
        <f>MAX($K942)</f>
        <v>0</v>
      </c>
      <c r="BG942" s="1">
        <f>MAX($M942)</f>
        <v>0</v>
      </c>
      <c r="BH942" s="1">
        <f>MAX($N942)</f>
        <v>0</v>
      </c>
      <c r="BI942" s="1">
        <f>MAX($P942)</f>
        <v>0</v>
      </c>
      <c r="BJ942" s="1">
        <f>MAX($Q942)</f>
        <v>0</v>
      </c>
      <c r="BK942" s="1">
        <f>MAX($R942)</f>
        <v>0</v>
      </c>
    </row>
    <row r="943" spans="1:63">
      <c r="A943" s="1" t="s">
        <v>457</v>
      </c>
      <c r="B943" s="1" cm="1">
        <f t="array" ref="B943">_xlfn.SWITCH($A$2,"average", AVERAGE(Instances!B943:Instances!B943),"median", MEDIAN(Instances!B943:Instances!B943),"min", MIN(Instances!B943:Instances!B943),"max", MAX(Instances!B943:Instances!B943),"diff", MAX(Instances!B943:Instances!B943)-MIN(Instances!B943:Instances!B943))</f>
        <v>0</v>
      </c>
      <c r="C943" s="1" cm="1">
        <f t="array" ref="C943">_xlfn.SWITCH($A$2,"average", AVERAGE(Instances!C943:Instances!C943),"median", MEDIAN(Instances!C943:Instances!C943),"min", MIN(Instances!C943:Instances!C943),"max", MAX(Instances!C943:Instances!C943),"diff", MAX(Instances!C943:Instances!C943)-MIN(Instances!C943:Instances!C943))</f>
        <v>0</v>
      </c>
      <c r="D943" s="1" cm="1">
        <f t="array" ref="D943">_xlfn.SWITCH($A$2,"average", AVERAGE(Instances!D943:Instances!D943),"median", MEDIAN(Instances!D943:Instances!D943),"min", MIN(Instances!D943:Instances!D943),"max", MAX(Instances!D943:Instances!D943),"diff", MAX(Instances!D943:Instances!D943)-MIN(Instances!D943:Instances!D943))</f>
        <v>0</v>
      </c>
      <c r="E943" s="1" cm="1">
        <f t="array" ref="E943">_xlfn.SWITCH($A$2,"average", AVERAGE(Instances!E943:Instances!E943),"median", MEDIAN(Instances!E943:Instances!E943),"min", MIN(Instances!E943:Instances!E943),"max", MAX(Instances!E943:Instances!E943),"diff", MAX(Instances!E943:Instances!E943)-MIN(Instances!E943:Instances!E943))</f>
        <v>0</v>
      </c>
      <c r="F943" s="1" cm="1">
        <f t="array" ref="F943">_xlfn.SWITCH($A$2,"average", AVERAGE(Instances!F943:Instances!F943),"median", MEDIAN(Instances!F943:Instances!F943),"min", MIN(Instances!F943:Instances!F943),"max", MAX(Instances!F943:Instances!F943),"diff", MAX(Instances!F943:Instances!F943)-MIN(Instances!F943:Instances!F943))</f>
        <v>0</v>
      </c>
      <c r="G943" s="1" cm="1">
        <f t="array" ref="G943">_xlfn.SWITCH($A$2,"average", AVERAGE(Instances!G943:Instances!G943),"median", MEDIAN(Instances!G943:Instances!G943),"min", MIN(Instances!G943:Instances!G943),"max", MAX(Instances!G943:Instances!G943),"diff", MAX(Instances!G943:Instances!G943)-MIN(Instances!G943:Instances!G943))</f>
        <v>0</v>
      </c>
      <c r="H943" s="1" cm="1">
        <f t="array" ref="H943">_xlfn.SWITCH($A$2,"average", AVERAGE(Instances!H943:Instances!H943),"median", MEDIAN(Instances!H943:Instances!H943),"min", MIN(Instances!H943:Instances!H943),"max", MAX(Instances!H943:Instances!H943),"diff", MAX(Instances!H943:Instances!H943)-MIN(Instances!H943:Instances!H943))</f>
        <v>0</v>
      </c>
      <c r="I943" s="1" cm="1">
        <f t="array" ref="I943">_xlfn.SWITCH($A$2,"average", AVERAGE(Instances!I943:Instances!I943),"median", MEDIAN(Instances!I943:Instances!I943),"min", MIN(Instances!I943:Instances!I943),"max", MAX(Instances!I943:Instances!I943),"diff", MAX(Instances!I943:Instances!I943)-MIN(Instances!I943:Instances!I943))</f>
        <v>0</v>
      </c>
      <c r="J943" s="1" cm="1">
        <f t="array" ref="J943">_xlfn.SWITCH($A$2,"average", AVERAGE(Instances!J943:Instances!J943),"median", MEDIAN(Instances!J943:Instances!J943),"min", MIN(Instances!J943:Instances!J943),"max", MAX(Instances!J943:Instances!J943),"diff", MAX(Instances!J943:Instances!J943)-MIN(Instances!J943:Instances!J943))</f>
        <v>0</v>
      </c>
      <c r="K943" s="1" cm="1">
        <f t="array" ref="K943">_xlfn.SWITCH($A$2,"average", AVERAGE(Instances!K943:Instances!K943),"median", MEDIAN(Instances!K943:Instances!K943),"min", MIN(Instances!K943:Instances!K943),"max", MAX(Instances!K943:Instances!K943),"diff", MAX(Instances!K943:Instances!K943)-MIN(Instances!K943:Instances!K943))</f>
        <v>0</v>
      </c>
      <c r="L943" s="1"/>
      <c r="M943" s="1" cm="1">
        <f t="array" ref="M943">_xlfn.SWITCH($A$2,"average", AVERAGE(Instances!M943:Instances!M943),"median", MEDIAN(Instances!M943:Instances!M943),"min", MIN(Instances!M943:Instances!M943),"max", MAX(Instances!M943:Instances!M943),"diff", MAX(Instances!M943:Instances!M943)-MIN(Instances!M943:Instances!M943))</f>
        <v>0</v>
      </c>
      <c r="N943" s="1" cm="1">
        <f t="array" ref="N943">_xlfn.SWITCH($A$2,"average", AVERAGE(Instances!N943:Instances!N943),"median", MEDIAN(Instances!N943:Instances!N943),"min", MIN(Instances!N943:Instances!N943),"max", MAX(Instances!N943:Instances!N943),"diff", MAX(Instances!N943:Instances!N943)-MIN(Instances!N943:Instances!N943))</f>
        <v>0</v>
      </c>
      <c r="O943" s="1"/>
      <c r="P943" s="1" cm="1">
        <f t="array" ref="P943">_xlfn.SWITCH($A$2,"average", AVERAGE(Instances!P943:Instances!P943),"median", MEDIAN(Instances!P943:Instances!P943),"min", MIN(Instances!P943:Instances!P943),"max", MAX(Instances!P943:Instances!P943),"diff", MAX(Instances!P943:Instances!P943)-MIN(Instances!P943:Instances!P943))</f>
        <v>0</v>
      </c>
      <c r="Q943" s="1" cm="1">
        <f t="array" ref="Q943">_xlfn.SWITCH($A$2,"average", AVERAGE(Instances!Q943:Instances!Q943),"median", MEDIAN(Instances!Q943:Instances!Q943),"min", MIN(Instances!Q943:Instances!Q943),"max", MAX(Instances!Q943:Instances!Q943),"diff", MAX(Instances!Q943:Instances!Q943)-MIN(Instances!Q943:Instances!Q943))</f>
        <v>0</v>
      </c>
      <c r="R943" s="1" cm="1">
        <f t="array" ref="R943">_xlfn.SWITCH($A$2,"average", AVERAGE(Instances!R943:Instances!R943),"median", MEDIAN(Instances!R943:Instances!R943),"min", MIN(Instances!R943:Instances!R943),"max", MAX(Instances!R943:Instances!R943),"diff", MAX(Instances!R943:Instances!R943)-MIN(Instances!R943:Instances!R943))</f>
        <v>0</v>
      </c>
      <c r="S943" s="1">
        <f>MIN($B943)</f>
        <v>0</v>
      </c>
      <c r="T943" s="1">
        <f>MIN($C943)</f>
        <v>0</v>
      </c>
      <c r="U943" s="1">
        <f>MIN($D943)</f>
        <v>0</v>
      </c>
      <c r="V943" s="1">
        <f>MIN($E943)</f>
        <v>0</v>
      </c>
      <c r="W943" s="1">
        <f>MIN($F943)</f>
        <v>0</v>
      </c>
      <c r="X943" s="1">
        <f>MIN($G943)</f>
        <v>0</v>
      </c>
      <c r="Y943" s="1">
        <f>MIN($H943)</f>
        <v>0</v>
      </c>
      <c r="Z943" s="1">
        <f>MIN($I943)</f>
        <v>0</v>
      </c>
      <c r="AA943" s="1">
        <f>MIN($J943)</f>
        <v>0</v>
      </c>
      <c r="AB943" s="1">
        <f>MIN($K943)</f>
        <v>0</v>
      </c>
      <c r="AC943" s="1">
        <f>MIN($M943)</f>
        <v>0</v>
      </c>
      <c r="AD943" s="1">
        <f>MIN($N943)</f>
        <v>0</v>
      </c>
      <c r="AE943" s="1">
        <f>MIN($P943)</f>
        <v>0</v>
      </c>
      <c r="AF943" s="1">
        <f>MIN($Q943)</f>
        <v>0</v>
      </c>
      <c r="AG943" s="1">
        <f>MIN($R943)</f>
        <v>0</v>
      </c>
      <c r="AH943" s="1">
        <f>MEDIAN($B943)</f>
        <v>0</v>
      </c>
      <c r="AI943" s="1">
        <f>MEDIAN($C943)</f>
        <v>0</v>
      </c>
      <c r="AJ943" s="1">
        <f>MEDIAN($D943)</f>
        <v>0</v>
      </c>
      <c r="AK943" s="1">
        <f>MEDIAN($E943)</f>
        <v>0</v>
      </c>
      <c r="AL943" s="1">
        <f>MEDIAN($F943)</f>
        <v>0</v>
      </c>
      <c r="AM943" s="1">
        <f>MEDIAN($G943)</f>
        <v>0</v>
      </c>
      <c r="AN943" s="1">
        <f>MEDIAN($H943)</f>
        <v>0</v>
      </c>
      <c r="AO943" s="1">
        <f>MEDIAN($I943)</f>
        <v>0</v>
      </c>
      <c r="AP943" s="1">
        <f>MEDIAN($J943)</f>
        <v>0</v>
      </c>
      <c r="AQ943" s="1">
        <f>MEDIAN($K943)</f>
        <v>0</v>
      </c>
      <c r="AR943" s="1">
        <f>MEDIAN($M943)</f>
        <v>0</v>
      </c>
      <c r="AS943" s="1">
        <f>MEDIAN($N943)</f>
        <v>0</v>
      </c>
      <c r="AT943" s="1">
        <f>MEDIAN($P943)</f>
        <v>0</v>
      </c>
      <c r="AU943" s="1">
        <f>MEDIAN($Q943)</f>
        <v>0</v>
      </c>
      <c r="AV943" s="1">
        <f>MEDIAN($R943)</f>
        <v>0</v>
      </c>
      <c r="AW943" s="1">
        <f>MAX($B943)</f>
        <v>0</v>
      </c>
      <c r="AX943" s="1">
        <f>MAX($C943)</f>
        <v>0</v>
      </c>
      <c r="AY943" s="1">
        <f>MAX($D943)</f>
        <v>0</v>
      </c>
      <c r="AZ943" s="1">
        <f>MAX($E943)</f>
        <v>0</v>
      </c>
      <c r="BA943" s="1">
        <f>MAX($F943)</f>
        <v>0</v>
      </c>
      <c r="BB943" s="1">
        <f>MAX($G943)</f>
        <v>0</v>
      </c>
      <c r="BC943" s="1">
        <f>MAX($H943)</f>
        <v>0</v>
      </c>
      <c r="BD943" s="1">
        <f>MAX($I943)</f>
        <v>0</v>
      </c>
      <c r="BE943" s="1">
        <f>MAX($J943)</f>
        <v>0</v>
      </c>
      <c r="BF943" s="1">
        <f>MAX($K943)</f>
        <v>0</v>
      </c>
      <c r="BG943" s="1">
        <f>MAX($M943)</f>
        <v>0</v>
      </c>
      <c r="BH943" s="1">
        <f>MAX($N943)</f>
        <v>0</v>
      </c>
      <c r="BI943" s="1">
        <f>MAX($P943)</f>
        <v>0</v>
      </c>
      <c r="BJ943" s="1">
        <f>MAX($Q943)</f>
        <v>0</v>
      </c>
      <c r="BK943" s="1">
        <f>MAX($R943)</f>
        <v>0</v>
      </c>
    </row>
    <row r="944" spans="1:63">
      <c r="A944" s="1" t="s">
        <v>458</v>
      </c>
      <c r="B944" s="1" cm="1">
        <f t="array" ref="B944">_xlfn.SWITCH($A$2,"average", AVERAGE(Instances!B944:Instances!B944),"median", MEDIAN(Instances!B944:Instances!B944),"min", MIN(Instances!B944:Instances!B944),"max", MAX(Instances!B944:Instances!B944),"diff", MAX(Instances!B944:Instances!B944)-MIN(Instances!B944:Instances!B944))</f>
        <v>0</v>
      </c>
      <c r="C944" s="1" cm="1">
        <f t="array" ref="C944">_xlfn.SWITCH($A$2,"average", AVERAGE(Instances!C944:Instances!C944),"median", MEDIAN(Instances!C944:Instances!C944),"min", MIN(Instances!C944:Instances!C944),"max", MAX(Instances!C944:Instances!C944),"diff", MAX(Instances!C944:Instances!C944)-MIN(Instances!C944:Instances!C944))</f>
        <v>0</v>
      </c>
      <c r="D944" s="1" cm="1">
        <f t="array" ref="D944">_xlfn.SWITCH($A$2,"average", AVERAGE(Instances!D944:Instances!D944),"median", MEDIAN(Instances!D944:Instances!D944),"min", MIN(Instances!D944:Instances!D944),"max", MAX(Instances!D944:Instances!D944),"diff", MAX(Instances!D944:Instances!D944)-MIN(Instances!D944:Instances!D944))</f>
        <v>0</v>
      </c>
      <c r="E944" s="1" cm="1">
        <f t="array" ref="E944">_xlfn.SWITCH($A$2,"average", AVERAGE(Instances!E944:Instances!E944),"median", MEDIAN(Instances!E944:Instances!E944),"min", MIN(Instances!E944:Instances!E944),"max", MAX(Instances!E944:Instances!E944),"diff", MAX(Instances!E944:Instances!E944)-MIN(Instances!E944:Instances!E944))</f>
        <v>0</v>
      </c>
      <c r="F944" s="1" cm="1">
        <f t="array" ref="F944">_xlfn.SWITCH($A$2,"average", AVERAGE(Instances!F944:Instances!F944),"median", MEDIAN(Instances!F944:Instances!F944),"min", MIN(Instances!F944:Instances!F944),"max", MAX(Instances!F944:Instances!F944),"diff", MAX(Instances!F944:Instances!F944)-MIN(Instances!F944:Instances!F944))</f>
        <v>0</v>
      </c>
      <c r="G944" s="1" cm="1">
        <f t="array" ref="G944">_xlfn.SWITCH($A$2,"average", AVERAGE(Instances!G944:Instances!G944),"median", MEDIAN(Instances!G944:Instances!G944),"min", MIN(Instances!G944:Instances!G944),"max", MAX(Instances!G944:Instances!G944),"diff", MAX(Instances!G944:Instances!G944)-MIN(Instances!G944:Instances!G944))</f>
        <v>0</v>
      </c>
      <c r="H944" s="1" cm="1">
        <f t="array" ref="H944">_xlfn.SWITCH($A$2,"average", AVERAGE(Instances!H944:Instances!H944),"median", MEDIAN(Instances!H944:Instances!H944),"min", MIN(Instances!H944:Instances!H944),"max", MAX(Instances!H944:Instances!H944),"diff", MAX(Instances!H944:Instances!H944)-MIN(Instances!H944:Instances!H944))</f>
        <v>0</v>
      </c>
      <c r="I944" s="1" cm="1">
        <f t="array" ref="I944">_xlfn.SWITCH($A$2,"average", AVERAGE(Instances!I944:Instances!I944),"median", MEDIAN(Instances!I944:Instances!I944),"min", MIN(Instances!I944:Instances!I944),"max", MAX(Instances!I944:Instances!I944),"diff", MAX(Instances!I944:Instances!I944)-MIN(Instances!I944:Instances!I944))</f>
        <v>0</v>
      </c>
      <c r="J944" s="1" cm="1">
        <f t="array" ref="J944">_xlfn.SWITCH($A$2,"average", AVERAGE(Instances!J944:Instances!J944),"median", MEDIAN(Instances!J944:Instances!J944),"min", MIN(Instances!J944:Instances!J944),"max", MAX(Instances!J944:Instances!J944),"diff", MAX(Instances!J944:Instances!J944)-MIN(Instances!J944:Instances!J944))</f>
        <v>0</v>
      </c>
      <c r="K944" s="1" cm="1">
        <f t="array" ref="K944">_xlfn.SWITCH($A$2,"average", AVERAGE(Instances!K944:Instances!K944),"median", MEDIAN(Instances!K944:Instances!K944),"min", MIN(Instances!K944:Instances!K944),"max", MAX(Instances!K944:Instances!K944),"diff", MAX(Instances!K944:Instances!K944)-MIN(Instances!K944:Instances!K944))</f>
        <v>0</v>
      </c>
      <c r="L944" s="1"/>
      <c r="M944" s="1" cm="1">
        <f t="array" ref="M944">_xlfn.SWITCH($A$2,"average", AVERAGE(Instances!M944:Instances!M944),"median", MEDIAN(Instances!M944:Instances!M944),"min", MIN(Instances!M944:Instances!M944),"max", MAX(Instances!M944:Instances!M944),"diff", MAX(Instances!M944:Instances!M944)-MIN(Instances!M944:Instances!M944))</f>
        <v>0</v>
      </c>
      <c r="N944" s="1" cm="1">
        <f t="array" ref="N944">_xlfn.SWITCH($A$2,"average", AVERAGE(Instances!N944:Instances!N944),"median", MEDIAN(Instances!N944:Instances!N944),"min", MIN(Instances!N944:Instances!N944),"max", MAX(Instances!N944:Instances!N944),"diff", MAX(Instances!N944:Instances!N944)-MIN(Instances!N944:Instances!N944))</f>
        <v>0</v>
      </c>
      <c r="O944" s="1"/>
      <c r="P944" s="1" cm="1">
        <f t="array" ref="P944">_xlfn.SWITCH($A$2,"average", AVERAGE(Instances!P944:Instances!P944),"median", MEDIAN(Instances!P944:Instances!P944),"min", MIN(Instances!P944:Instances!P944),"max", MAX(Instances!P944:Instances!P944),"diff", MAX(Instances!P944:Instances!P944)-MIN(Instances!P944:Instances!P944))</f>
        <v>0</v>
      </c>
      <c r="Q944" s="1" cm="1">
        <f t="array" ref="Q944">_xlfn.SWITCH($A$2,"average", AVERAGE(Instances!Q944:Instances!Q944),"median", MEDIAN(Instances!Q944:Instances!Q944),"min", MIN(Instances!Q944:Instances!Q944),"max", MAX(Instances!Q944:Instances!Q944),"diff", MAX(Instances!Q944:Instances!Q944)-MIN(Instances!Q944:Instances!Q944))</f>
        <v>0</v>
      </c>
      <c r="R944" s="1" cm="1">
        <f t="array" ref="R944">_xlfn.SWITCH($A$2,"average", AVERAGE(Instances!R944:Instances!R944),"median", MEDIAN(Instances!R944:Instances!R944),"min", MIN(Instances!R944:Instances!R944),"max", MAX(Instances!R944:Instances!R944),"diff", MAX(Instances!R944:Instances!R944)-MIN(Instances!R944:Instances!R944))</f>
        <v>0</v>
      </c>
      <c r="S944" s="1">
        <f>MIN($B944)</f>
        <v>0</v>
      </c>
      <c r="T944" s="1">
        <f>MIN($C944)</f>
        <v>0</v>
      </c>
      <c r="U944" s="1">
        <f>MIN($D944)</f>
        <v>0</v>
      </c>
      <c r="V944" s="1">
        <f>MIN($E944)</f>
        <v>0</v>
      </c>
      <c r="W944" s="1">
        <f>MIN($F944)</f>
        <v>0</v>
      </c>
      <c r="X944" s="1">
        <f>MIN($G944)</f>
        <v>0</v>
      </c>
      <c r="Y944" s="1">
        <f>MIN($H944)</f>
        <v>0</v>
      </c>
      <c r="Z944" s="1">
        <f>MIN($I944)</f>
        <v>0</v>
      </c>
      <c r="AA944" s="1">
        <f>MIN($J944)</f>
        <v>0</v>
      </c>
      <c r="AB944" s="1">
        <f>MIN($K944)</f>
        <v>0</v>
      </c>
      <c r="AC944" s="1">
        <f>MIN($M944)</f>
        <v>0</v>
      </c>
      <c r="AD944" s="1">
        <f>MIN($N944)</f>
        <v>0</v>
      </c>
      <c r="AE944" s="1">
        <f>MIN($P944)</f>
        <v>0</v>
      </c>
      <c r="AF944" s="1">
        <f>MIN($Q944)</f>
        <v>0</v>
      </c>
      <c r="AG944" s="1">
        <f>MIN($R944)</f>
        <v>0</v>
      </c>
      <c r="AH944" s="1">
        <f>MEDIAN($B944)</f>
        <v>0</v>
      </c>
      <c r="AI944" s="1">
        <f>MEDIAN($C944)</f>
        <v>0</v>
      </c>
      <c r="AJ944" s="1">
        <f>MEDIAN($D944)</f>
        <v>0</v>
      </c>
      <c r="AK944" s="1">
        <f>MEDIAN($E944)</f>
        <v>0</v>
      </c>
      <c r="AL944" s="1">
        <f>MEDIAN($F944)</f>
        <v>0</v>
      </c>
      <c r="AM944" s="1">
        <f>MEDIAN($G944)</f>
        <v>0</v>
      </c>
      <c r="AN944" s="1">
        <f>MEDIAN($H944)</f>
        <v>0</v>
      </c>
      <c r="AO944" s="1">
        <f>MEDIAN($I944)</f>
        <v>0</v>
      </c>
      <c r="AP944" s="1">
        <f>MEDIAN($J944)</f>
        <v>0</v>
      </c>
      <c r="AQ944" s="1">
        <f>MEDIAN($K944)</f>
        <v>0</v>
      </c>
      <c r="AR944" s="1">
        <f>MEDIAN($M944)</f>
        <v>0</v>
      </c>
      <c r="AS944" s="1">
        <f>MEDIAN($N944)</f>
        <v>0</v>
      </c>
      <c r="AT944" s="1">
        <f>MEDIAN($P944)</f>
        <v>0</v>
      </c>
      <c r="AU944" s="1">
        <f>MEDIAN($Q944)</f>
        <v>0</v>
      </c>
      <c r="AV944" s="1">
        <f>MEDIAN($R944)</f>
        <v>0</v>
      </c>
      <c r="AW944" s="1">
        <f>MAX($B944)</f>
        <v>0</v>
      </c>
      <c r="AX944" s="1">
        <f>MAX($C944)</f>
        <v>0</v>
      </c>
      <c r="AY944" s="1">
        <f>MAX($D944)</f>
        <v>0</v>
      </c>
      <c r="AZ944" s="1">
        <f>MAX($E944)</f>
        <v>0</v>
      </c>
      <c r="BA944" s="1">
        <f>MAX($F944)</f>
        <v>0</v>
      </c>
      <c r="BB944" s="1">
        <f>MAX($G944)</f>
        <v>0</v>
      </c>
      <c r="BC944" s="1">
        <f>MAX($H944)</f>
        <v>0</v>
      </c>
      <c r="BD944" s="1">
        <f>MAX($I944)</f>
        <v>0</v>
      </c>
      <c r="BE944" s="1">
        <f>MAX($J944)</f>
        <v>0</v>
      </c>
      <c r="BF944" s="1">
        <f>MAX($K944)</f>
        <v>0</v>
      </c>
      <c r="BG944" s="1">
        <f>MAX($M944)</f>
        <v>0</v>
      </c>
      <c r="BH944" s="1">
        <f>MAX($N944)</f>
        <v>0</v>
      </c>
      <c r="BI944" s="1">
        <f>MAX($P944)</f>
        <v>0</v>
      </c>
      <c r="BJ944" s="1">
        <f>MAX($Q944)</f>
        <v>0</v>
      </c>
      <c r="BK944" s="1">
        <f>MAX($R944)</f>
        <v>0</v>
      </c>
    </row>
    <row r="945" spans="1:63">
      <c r="A945" s="1" t="s">
        <v>459</v>
      </c>
      <c r="B945" s="1" cm="1">
        <f t="array" ref="B945">_xlfn.SWITCH($A$2,"average", AVERAGE(Instances!B945:Instances!B945),"median", MEDIAN(Instances!B945:Instances!B945),"min", MIN(Instances!B945:Instances!B945),"max", MAX(Instances!B945:Instances!B945),"diff", MAX(Instances!B945:Instances!B945)-MIN(Instances!B945:Instances!B945))</f>
        <v>0</v>
      </c>
      <c r="C945" s="1" cm="1">
        <f t="array" ref="C945">_xlfn.SWITCH($A$2,"average", AVERAGE(Instances!C945:Instances!C945),"median", MEDIAN(Instances!C945:Instances!C945),"min", MIN(Instances!C945:Instances!C945),"max", MAX(Instances!C945:Instances!C945),"diff", MAX(Instances!C945:Instances!C945)-MIN(Instances!C945:Instances!C945))</f>
        <v>0</v>
      </c>
      <c r="D945" s="1" cm="1">
        <f t="array" ref="D945">_xlfn.SWITCH($A$2,"average", AVERAGE(Instances!D945:Instances!D945),"median", MEDIAN(Instances!D945:Instances!D945),"min", MIN(Instances!D945:Instances!D945),"max", MAX(Instances!D945:Instances!D945),"diff", MAX(Instances!D945:Instances!D945)-MIN(Instances!D945:Instances!D945))</f>
        <v>0</v>
      </c>
      <c r="E945" s="1" cm="1">
        <f t="array" ref="E945">_xlfn.SWITCH($A$2,"average", AVERAGE(Instances!E945:Instances!E945),"median", MEDIAN(Instances!E945:Instances!E945),"min", MIN(Instances!E945:Instances!E945),"max", MAX(Instances!E945:Instances!E945),"diff", MAX(Instances!E945:Instances!E945)-MIN(Instances!E945:Instances!E945))</f>
        <v>0</v>
      </c>
      <c r="F945" s="1" cm="1">
        <f t="array" ref="F945">_xlfn.SWITCH($A$2,"average", AVERAGE(Instances!F945:Instances!F945),"median", MEDIAN(Instances!F945:Instances!F945),"min", MIN(Instances!F945:Instances!F945),"max", MAX(Instances!F945:Instances!F945),"diff", MAX(Instances!F945:Instances!F945)-MIN(Instances!F945:Instances!F945))</f>
        <v>0</v>
      </c>
      <c r="G945" s="1" cm="1">
        <f t="array" ref="G945">_xlfn.SWITCH($A$2,"average", AVERAGE(Instances!G945:Instances!G945),"median", MEDIAN(Instances!G945:Instances!G945),"min", MIN(Instances!G945:Instances!G945),"max", MAX(Instances!G945:Instances!G945),"diff", MAX(Instances!G945:Instances!G945)-MIN(Instances!G945:Instances!G945))</f>
        <v>0</v>
      </c>
      <c r="H945" s="1" cm="1">
        <f t="array" ref="H945">_xlfn.SWITCH($A$2,"average", AVERAGE(Instances!H945:Instances!H945),"median", MEDIAN(Instances!H945:Instances!H945),"min", MIN(Instances!H945:Instances!H945),"max", MAX(Instances!H945:Instances!H945),"diff", MAX(Instances!H945:Instances!H945)-MIN(Instances!H945:Instances!H945))</f>
        <v>0</v>
      </c>
      <c r="I945" s="1" cm="1">
        <f t="array" ref="I945">_xlfn.SWITCH($A$2,"average", AVERAGE(Instances!I945:Instances!I945),"median", MEDIAN(Instances!I945:Instances!I945),"min", MIN(Instances!I945:Instances!I945),"max", MAX(Instances!I945:Instances!I945),"diff", MAX(Instances!I945:Instances!I945)-MIN(Instances!I945:Instances!I945))</f>
        <v>0</v>
      </c>
      <c r="J945" s="1" cm="1">
        <f t="array" ref="J945">_xlfn.SWITCH($A$2,"average", AVERAGE(Instances!J945:Instances!J945),"median", MEDIAN(Instances!J945:Instances!J945),"min", MIN(Instances!J945:Instances!J945),"max", MAX(Instances!J945:Instances!J945),"diff", MAX(Instances!J945:Instances!J945)-MIN(Instances!J945:Instances!J945))</f>
        <v>0</v>
      </c>
      <c r="K945" s="1" cm="1">
        <f t="array" ref="K945">_xlfn.SWITCH($A$2,"average", AVERAGE(Instances!K945:Instances!K945),"median", MEDIAN(Instances!K945:Instances!K945),"min", MIN(Instances!K945:Instances!K945),"max", MAX(Instances!K945:Instances!K945),"diff", MAX(Instances!K945:Instances!K945)-MIN(Instances!K945:Instances!K945))</f>
        <v>0</v>
      </c>
      <c r="L945" s="1"/>
      <c r="M945" s="1" cm="1">
        <f t="array" ref="M945">_xlfn.SWITCH($A$2,"average", AVERAGE(Instances!M945:Instances!M945),"median", MEDIAN(Instances!M945:Instances!M945),"min", MIN(Instances!M945:Instances!M945),"max", MAX(Instances!M945:Instances!M945),"diff", MAX(Instances!M945:Instances!M945)-MIN(Instances!M945:Instances!M945))</f>
        <v>0</v>
      </c>
      <c r="N945" s="1" cm="1">
        <f t="array" ref="N945">_xlfn.SWITCH($A$2,"average", AVERAGE(Instances!N945:Instances!N945),"median", MEDIAN(Instances!N945:Instances!N945),"min", MIN(Instances!N945:Instances!N945),"max", MAX(Instances!N945:Instances!N945),"diff", MAX(Instances!N945:Instances!N945)-MIN(Instances!N945:Instances!N945))</f>
        <v>0</v>
      </c>
      <c r="O945" s="1"/>
      <c r="P945" s="1" cm="1">
        <f t="array" ref="P945">_xlfn.SWITCH($A$2,"average", AVERAGE(Instances!P945:Instances!P945),"median", MEDIAN(Instances!P945:Instances!P945),"min", MIN(Instances!P945:Instances!P945),"max", MAX(Instances!P945:Instances!P945),"diff", MAX(Instances!P945:Instances!P945)-MIN(Instances!P945:Instances!P945))</f>
        <v>0</v>
      </c>
      <c r="Q945" s="1" cm="1">
        <f t="array" ref="Q945">_xlfn.SWITCH($A$2,"average", AVERAGE(Instances!Q945:Instances!Q945),"median", MEDIAN(Instances!Q945:Instances!Q945),"min", MIN(Instances!Q945:Instances!Q945),"max", MAX(Instances!Q945:Instances!Q945),"diff", MAX(Instances!Q945:Instances!Q945)-MIN(Instances!Q945:Instances!Q945))</f>
        <v>0</v>
      </c>
      <c r="R945" s="1" cm="1">
        <f t="array" ref="R945">_xlfn.SWITCH($A$2,"average", AVERAGE(Instances!R945:Instances!R945),"median", MEDIAN(Instances!R945:Instances!R945),"min", MIN(Instances!R945:Instances!R945),"max", MAX(Instances!R945:Instances!R945),"diff", MAX(Instances!R945:Instances!R945)-MIN(Instances!R945:Instances!R945))</f>
        <v>0</v>
      </c>
      <c r="S945" s="1">
        <f>MIN($B945)</f>
        <v>0</v>
      </c>
      <c r="T945" s="1">
        <f>MIN($C945)</f>
        <v>0</v>
      </c>
      <c r="U945" s="1">
        <f>MIN($D945)</f>
        <v>0</v>
      </c>
      <c r="V945" s="1">
        <f>MIN($E945)</f>
        <v>0</v>
      </c>
      <c r="W945" s="1">
        <f>MIN($F945)</f>
        <v>0</v>
      </c>
      <c r="X945" s="1">
        <f>MIN($G945)</f>
        <v>0</v>
      </c>
      <c r="Y945" s="1">
        <f>MIN($H945)</f>
        <v>0</v>
      </c>
      <c r="Z945" s="1">
        <f>MIN($I945)</f>
        <v>0</v>
      </c>
      <c r="AA945" s="1">
        <f>MIN($J945)</f>
        <v>0</v>
      </c>
      <c r="AB945" s="1">
        <f>MIN($K945)</f>
        <v>0</v>
      </c>
      <c r="AC945" s="1">
        <f>MIN($M945)</f>
        <v>0</v>
      </c>
      <c r="AD945" s="1">
        <f>MIN($N945)</f>
        <v>0</v>
      </c>
      <c r="AE945" s="1">
        <f>MIN($P945)</f>
        <v>0</v>
      </c>
      <c r="AF945" s="1">
        <f>MIN($Q945)</f>
        <v>0</v>
      </c>
      <c r="AG945" s="1">
        <f>MIN($R945)</f>
        <v>0</v>
      </c>
      <c r="AH945" s="1">
        <f>MEDIAN($B945)</f>
        <v>0</v>
      </c>
      <c r="AI945" s="1">
        <f>MEDIAN($C945)</f>
        <v>0</v>
      </c>
      <c r="AJ945" s="1">
        <f>MEDIAN($D945)</f>
        <v>0</v>
      </c>
      <c r="AK945" s="1">
        <f>MEDIAN($E945)</f>
        <v>0</v>
      </c>
      <c r="AL945" s="1">
        <f>MEDIAN($F945)</f>
        <v>0</v>
      </c>
      <c r="AM945" s="1">
        <f>MEDIAN($G945)</f>
        <v>0</v>
      </c>
      <c r="AN945" s="1">
        <f>MEDIAN($H945)</f>
        <v>0</v>
      </c>
      <c r="AO945" s="1">
        <f>MEDIAN($I945)</f>
        <v>0</v>
      </c>
      <c r="AP945" s="1">
        <f>MEDIAN($J945)</f>
        <v>0</v>
      </c>
      <c r="AQ945" s="1">
        <f>MEDIAN($K945)</f>
        <v>0</v>
      </c>
      <c r="AR945" s="1">
        <f>MEDIAN($M945)</f>
        <v>0</v>
      </c>
      <c r="AS945" s="1">
        <f>MEDIAN($N945)</f>
        <v>0</v>
      </c>
      <c r="AT945" s="1">
        <f>MEDIAN($P945)</f>
        <v>0</v>
      </c>
      <c r="AU945" s="1">
        <f>MEDIAN($Q945)</f>
        <v>0</v>
      </c>
      <c r="AV945" s="1">
        <f>MEDIAN($R945)</f>
        <v>0</v>
      </c>
      <c r="AW945" s="1">
        <f>MAX($B945)</f>
        <v>0</v>
      </c>
      <c r="AX945" s="1">
        <f>MAX($C945)</f>
        <v>0</v>
      </c>
      <c r="AY945" s="1">
        <f>MAX($D945)</f>
        <v>0</v>
      </c>
      <c r="AZ945" s="1">
        <f>MAX($E945)</f>
        <v>0</v>
      </c>
      <c r="BA945" s="1">
        <f>MAX($F945)</f>
        <v>0</v>
      </c>
      <c r="BB945" s="1">
        <f>MAX($G945)</f>
        <v>0</v>
      </c>
      <c r="BC945" s="1">
        <f>MAX($H945)</f>
        <v>0</v>
      </c>
      <c r="BD945" s="1">
        <f>MAX($I945)</f>
        <v>0</v>
      </c>
      <c r="BE945" s="1">
        <f>MAX($J945)</f>
        <v>0</v>
      </c>
      <c r="BF945" s="1">
        <f>MAX($K945)</f>
        <v>0</v>
      </c>
      <c r="BG945" s="1">
        <f>MAX($M945)</f>
        <v>0</v>
      </c>
      <c r="BH945" s="1">
        <f>MAX($N945)</f>
        <v>0</v>
      </c>
      <c r="BI945" s="1">
        <f>MAX($P945)</f>
        <v>0</v>
      </c>
      <c r="BJ945" s="1">
        <f>MAX($Q945)</f>
        <v>0</v>
      </c>
      <c r="BK945" s="1">
        <f>MAX($R945)</f>
        <v>0</v>
      </c>
    </row>
    <row r="946" spans="1:63">
      <c r="A946" s="1" t="s">
        <v>460</v>
      </c>
      <c r="B946" s="1" cm="1">
        <f t="array" ref="B946">_xlfn.SWITCH($A$2,"average", AVERAGE(Instances!B946:Instances!B946),"median", MEDIAN(Instances!B946:Instances!B946),"min", MIN(Instances!B946:Instances!B946),"max", MAX(Instances!B946:Instances!B946),"diff", MAX(Instances!B946:Instances!B946)-MIN(Instances!B946:Instances!B946))</f>
        <v>0</v>
      </c>
      <c r="C946" s="1" cm="1">
        <f t="array" ref="C946">_xlfn.SWITCH($A$2,"average", AVERAGE(Instances!C946:Instances!C946),"median", MEDIAN(Instances!C946:Instances!C946),"min", MIN(Instances!C946:Instances!C946),"max", MAX(Instances!C946:Instances!C946),"diff", MAX(Instances!C946:Instances!C946)-MIN(Instances!C946:Instances!C946))</f>
        <v>0</v>
      </c>
      <c r="D946" s="1" cm="1">
        <f t="array" ref="D946">_xlfn.SWITCH($A$2,"average", AVERAGE(Instances!D946:Instances!D946),"median", MEDIAN(Instances!D946:Instances!D946),"min", MIN(Instances!D946:Instances!D946),"max", MAX(Instances!D946:Instances!D946),"diff", MAX(Instances!D946:Instances!D946)-MIN(Instances!D946:Instances!D946))</f>
        <v>0</v>
      </c>
      <c r="E946" s="1" cm="1">
        <f t="array" ref="E946">_xlfn.SWITCH($A$2,"average", AVERAGE(Instances!E946:Instances!E946),"median", MEDIAN(Instances!E946:Instances!E946),"min", MIN(Instances!E946:Instances!E946),"max", MAX(Instances!E946:Instances!E946),"diff", MAX(Instances!E946:Instances!E946)-MIN(Instances!E946:Instances!E946))</f>
        <v>0</v>
      </c>
      <c r="F946" s="1" cm="1">
        <f t="array" ref="F946">_xlfn.SWITCH($A$2,"average", AVERAGE(Instances!F946:Instances!F946),"median", MEDIAN(Instances!F946:Instances!F946),"min", MIN(Instances!F946:Instances!F946),"max", MAX(Instances!F946:Instances!F946),"diff", MAX(Instances!F946:Instances!F946)-MIN(Instances!F946:Instances!F946))</f>
        <v>0</v>
      </c>
      <c r="G946" s="1" cm="1">
        <f t="array" ref="G946">_xlfn.SWITCH($A$2,"average", AVERAGE(Instances!G946:Instances!G946),"median", MEDIAN(Instances!G946:Instances!G946),"min", MIN(Instances!G946:Instances!G946),"max", MAX(Instances!G946:Instances!G946),"diff", MAX(Instances!G946:Instances!G946)-MIN(Instances!G946:Instances!G946))</f>
        <v>0</v>
      </c>
      <c r="H946" s="1" cm="1">
        <f t="array" ref="H946">_xlfn.SWITCH($A$2,"average", AVERAGE(Instances!H946:Instances!H946),"median", MEDIAN(Instances!H946:Instances!H946),"min", MIN(Instances!H946:Instances!H946),"max", MAX(Instances!H946:Instances!H946),"diff", MAX(Instances!H946:Instances!H946)-MIN(Instances!H946:Instances!H946))</f>
        <v>0</v>
      </c>
      <c r="I946" s="1" cm="1">
        <f t="array" ref="I946">_xlfn.SWITCH($A$2,"average", AVERAGE(Instances!I946:Instances!I946),"median", MEDIAN(Instances!I946:Instances!I946),"min", MIN(Instances!I946:Instances!I946),"max", MAX(Instances!I946:Instances!I946),"diff", MAX(Instances!I946:Instances!I946)-MIN(Instances!I946:Instances!I946))</f>
        <v>0</v>
      </c>
      <c r="J946" s="1" cm="1">
        <f t="array" ref="J946">_xlfn.SWITCH($A$2,"average", AVERAGE(Instances!J946:Instances!J946),"median", MEDIAN(Instances!J946:Instances!J946),"min", MIN(Instances!J946:Instances!J946),"max", MAX(Instances!J946:Instances!J946),"diff", MAX(Instances!J946:Instances!J946)-MIN(Instances!J946:Instances!J946))</f>
        <v>0</v>
      </c>
      <c r="K946" s="1" cm="1">
        <f t="array" ref="K946">_xlfn.SWITCH($A$2,"average", AVERAGE(Instances!K946:Instances!K946),"median", MEDIAN(Instances!K946:Instances!K946),"min", MIN(Instances!K946:Instances!K946),"max", MAX(Instances!K946:Instances!K946),"diff", MAX(Instances!K946:Instances!K946)-MIN(Instances!K946:Instances!K946))</f>
        <v>0</v>
      </c>
      <c r="L946" s="1"/>
      <c r="M946" s="1" cm="1">
        <f t="array" ref="M946">_xlfn.SWITCH($A$2,"average", AVERAGE(Instances!M946:Instances!M946),"median", MEDIAN(Instances!M946:Instances!M946),"min", MIN(Instances!M946:Instances!M946),"max", MAX(Instances!M946:Instances!M946),"diff", MAX(Instances!M946:Instances!M946)-MIN(Instances!M946:Instances!M946))</f>
        <v>0</v>
      </c>
      <c r="N946" s="1" cm="1">
        <f t="array" ref="N946">_xlfn.SWITCH($A$2,"average", AVERAGE(Instances!N946:Instances!N946),"median", MEDIAN(Instances!N946:Instances!N946),"min", MIN(Instances!N946:Instances!N946),"max", MAX(Instances!N946:Instances!N946),"diff", MAX(Instances!N946:Instances!N946)-MIN(Instances!N946:Instances!N946))</f>
        <v>0</v>
      </c>
      <c r="O946" s="1"/>
      <c r="P946" s="1" cm="1">
        <f t="array" ref="P946">_xlfn.SWITCH($A$2,"average", AVERAGE(Instances!P946:Instances!P946),"median", MEDIAN(Instances!P946:Instances!P946),"min", MIN(Instances!P946:Instances!P946),"max", MAX(Instances!P946:Instances!P946),"diff", MAX(Instances!P946:Instances!P946)-MIN(Instances!P946:Instances!P946))</f>
        <v>0</v>
      </c>
      <c r="Q946" s="1" cm="1">
        <f t="array" ref="Q946">_xlfn.SWITCH($A$2,"average", AVERAGE(Instances!Q946:Instances!Q946),"median", MEDIAN(Instances!Q946:Instances!Q946),"min", MIN(Instances!Q946:Instances!Q946),"max", MAX(Instances!Q946:Instances!Q946),"diff", MAX(Instances!Q946:Instances!Q946)-MIN(Instances!Q946:Instances!Q946))</f>
        <v>0</v>
      </c>
      <c r="R946" s="1" cm="1">
        <f t="array" ref="R946">_xlfn.SWITCH($A$2,"average", AVERAGE(Instances!R946:Instances!R946),"median", MEDIAN(Instances!R946:Instances!R946),"min", MIN(Instances!R946:Instances!R946),"max", MAX(Instances!R946:Instances!R946),"diff", MAX(Instances!R946:Instances!R946)-MIN(Instances!R946:Instances!R946))</f>
        <v>0</v>
      </c>
      <c r="S946" s="1">
        <f>MIN($B946)</f>
        <v>0</v>
      </c>
      <c r="T946" s="1">
        <f>MIN($C946)</f>
        <v>0</v>
      </c>
      <c r="U946" s="1">
        <f>MIN($D946)</f>
        <v>0</v>
      </c>
      <c r="V946" s="1">
        <f>MIN($E946)</f>
        <v>0</v>
      </c>
      <c r="W946" s="1">
        <f>MIN($F946)</f>
        <v>0</v>
      </c>
      <c r="X946" s="1">
        <f>MIN($G946)</f>
        <v>0</v>
      </c>
      <c r="Y946" s="1">
        <f>MIN($H946)</f>
        <v>0</v>
      </c>
      <c r="Z946" s="1">
        <f>MIN($I946)</f>
        <v>0</v>
      </c>
      <c r="AA946" s="1">
        <f>MIN($J946)</f>
        <v>0</v>
      </c>
      <c r="AB946" s="1">
        <f>MIN($K946)</f>
        <v>0</v>
      </c>
      <c r="AC946" s="1">
        <f>MIN($M946)</f>
        <v>0</v>
      </c>
      <c r="AD946" s="1">
        <f>MIN($N946)</f>
        <v>0</v>
      </c>
      <c r="AE946" s="1">
        <f>MIN($P946)</f>
        <v>0</v>
      </c>
      <c r="AF946" s="1">
        <f>MIN($Q946)</f>
        <v>0</v>
      </c>
      <c r="AG946" s="1">
        <f>MIN($R946)</f>
        <v>0</v>
      </c>
      <c r="AH946" s="1">
        <f>MEDIAN($B946)</f>
        <v>0</v>
      </c>
      <c r="AI946" s="1">
        <f>MEDIAN($C946)</f>
        <v>0</v>
      </c>
      <c r="AJ946" s="1">
        <f>MEDIAN($D946)</f>
        <v>0</v>
      </c>
      <c r="AK946" s="1">
        <f>MEDIAN($E946)</f>
        <v>0</v>
      </c>
      <c r="AL946" s="1">
        <f>MEDIAN($F946)</f>
        <v>0</v>
      </c>
      <c r="AM946" s="1">
        <f>MEDIAN($G946)</f>
        <v>0</v>
      </c>
      <c r="AN946" s="1">
        <f>MEDIAN($H946)</f>
        <v>0</v>
      </c>
      <c r="AO946" s="1">
        <f>MEDIAN($I946)</f>
        <v>0</v>
      </c>
      <c r="AP946" s="1">
        <f>MEDIAN($J946)</f>
        <v>0</v>
      </c>
      <c r="AQ946" s="1">
        <f>MEDIAN($K946)</f>
        <v>0</v>
      </c>
      <c r="AR946" s="1">
        <f>MEDIAN($M946)</f>
        <v>0</v>
      </c>
      <c r="AS946" s="1">
        <f>MEDIAN($N946)</f>
        <v>0</v>
      </c>
      <c r="AT946" s="1">
        <f>MEDIAN($P946)</f>
        <v>0</v>
      </c>
      <c r="AU946" s="1">
        <f>MEDIAN($Q946)</f>
        <v>0</v>
      </c>
      <c r="AV946" s="1">
        <f>MEDIAN($R946)</f>
        <v>0</v>
      </c>
      <c r="AW946" s="1">
        <f>MAX($B946)</f>
        <v>0</v>
      </c>
      <c r="AX946" s="1">
        <f>MAX($C946)</f>
        <v>0</v>
      </c>
      <c r="AY946" s="1">
        <f>MAX($D946)</f>
        <v>0</v>
      </c>
      <c r="AZ946" s="1">
        <f>MAX($E946)</f>
        <v>0</v>
      </c>
      <c r="BA946" s="1">
        <f>MAX($F946)</f>
        <v>0</v>
      </c>
      <c r="BB946" s="1">
        <f>MAX($G946)</f>
        <v>0</v>
      </c>
      <c r="BC946" s="1">
        <f>MAX($H946)</f>
        <v>0</v>
      </c>
      <c r="BD946" s="1">
        <f>MAX($I946)</f>
        <v>0</v>
      </c>
      <c r="BE946" s="1">
        <f>MAX($J946)</f>
        <v>0</v>
      </c>
      <c r="BF946" s="1">
        <f>MAX($K946)</f>
        <v>0</v>
      </c>
      <c r="BG946" s="1">
        <f>MAX($M946)</f>
        <v>0</v>
      </c>
      <c r="BH946" s="1">
        <f>MAX($N946)</f>
        <v>0</v>
      </c>
      <c r="BI946" s="1">
        <f>MAX($P946)</f>
        <v>0</v>
      </c>
      <c r="BJ946" s="1">
        <f>MAX($Q946)</f>
        <v>0</v>
      </c>
      <c r="BK946" s="1">
        <f>MAX($R946)</f>
        <v>0</v>
      </c>
    </row>
    <row r="947" spans="1:63">
      <c r="A947" s="1" t="s">
        <v>461</v>
      </c>
      <c r="B947" s="1" cm="1">
        <f t="array" ref="B947">_xlfn.SWITCH($A$2,"average", AVERAGE(Instances!B947:Instances!B947),"median", MEDIAN(Instances!B947:Instances!B947),"min", MIN(Instances!B947:Instances!B947),"max", MAX(Instances!B947:Instances!B947),"diff", MAX(Instances!B947:Instances!B947)-MIN(Instances!B947:Instances!B947))</f>
        <v>0</v>
      </c>
      <c r="C947" s="1" cm="1">
        <f t="array" ref="C947">_xlfn.SWITCH($A$2,"average", AVERAGE(Instances!C947:Instances!C947),"median", MEDIAN(Instances!C947:Instances!C947),"min", MIN(Instances!C947:Instances!C947),"max", MAX(Instances!C947:Instances!C947),"diff", MAX(Instances!C947:Instances!C947)-MIN(Instances!C947:Instances!C947))</f>
        <v>0</v>
      </c>
      <c r="D947" s="1" cm="1">
        <f t="array" ref="D947">_xlfn.SWITCH($A$2,"average", AVERAGE(Instances!D947:Instances!D947),"median", MEDIAN(Instances!D947:Instances!D947),"min", MIN(Instances!D947:Instances!D947),"max", MAX(Instances!D947:Instances!D947),"diff", MAX(Instances!D947:Instances!D947)-MIN(Instances!D947:Instances!D947))</f>
        <v>0</v>
      </c>
      <c r="E947" s="1" cm="1">
        <f t="array" ref="E947">_xlfn.SWITCH($A$2,"average", AVERAGE(Instances!E947:Instances!E947),"median", MEDIAN(Instances!E947:Instances!E947),"min", MIN(Instances!E947:Instances!E947),"max", MAX(Instances!E947:Instances!E947),"diff", MAX(Instances!E947:Instances!E947)-MIN(Instances!E947:Instances!E947))</f>
        <v>0</v>
      </c>
      <c r="F947" s="1" cm="1">
        <f t="array" ref="F947">_xlfn.SWITCH($A$2,"average", AVERAGE(Instances!F947:Instances!F947),"median", MEDIAN(Instances!F947:Instances!F947),"min", MIN(Instances!F947:Instances!F947),"max", MAX(Instances!F947:Instances!F947),"diff", MAX(Instances!F947:Instances!F947)-MIN(Instances!F947:Instances!F947))</f>
        <v>0</v>
      </c>
      <c r="G947" s="1" cm="1">
        <f t="array" ref="G947">_xlfn.SWITCH($A$2,"average", AVERAGE(Instances!G947:Instances!G947),"median", MEDIAN(Instances!G947:Instances!G947),"min", MIN(Instances!G947:Instances!G947),"max", MAX(Instances!G947:Instances!G947),"diff", MAX(Instances!G947:Instances!G947)-MIN(Instances!G947:Instances!G947))</f>
        <v>0</v>
      </c>
      <c r="H947" s="1" cm="1">
        <f t="array" ref="H947">_xlfn.SWITCH($A$2,"average", AVERAGE(Instances!H947:Instances!H947),"median", MEDIAN(Instances!H947:Instances!H947),"min", MIN(Instances!H947:Instances!H947),"max", MAX(Instances!H947:Instances!H947),"diff", MAX(Instances!H947:Instances!H947)-MIN(Instances!H947:Instances!H947))</f>
        <v>0</v>
      </c>
      <c r="I947" s="1" cm="1">
        <f t="array" ref="I947">_xlfn.SWITCH($A$2,"average", AVERAGE(Instances!I947:Instances!I947),"median", MEDIAN(Instances!I947:Instances!I947),"min", MIN(Instances!I947:Instances!I947),"max", MAX(Instances!I947:Instances!I947),"diff", MAX(Instances!I947:Instances!I947)-MIN(Instances!I947:Instances!I947))</f>
        <v>0</v>
      </c>
      <c r="J947" s="1" cm="1">
        <f t="array" ref="J947">_xlfn.SWITCH($A$2,"average", AVERAGE(Instances!J947:Instances!J947),"median", MEDIAN(Instances!J947:Instances!J947),"min", MIN(Instances!J947:Instances!J947),"max", MAX(Instances!J947:Instances!J947),"diff", MAX(Instances!J947:Instances!J947)-MIN(Instances!J947:Instances!J947))</f>
        <v>0</v>
      </c>
      <c r="K947" s="1" cm="1">
        <f t="array" ref="K947">_xlfn.SWITCH($A$2,"average", AVERAGE(Instances!K947:Instances!K947),"median", MEDIAN(Instances!K947:Instances!K947),"min", MIN(Instances!K947:Instances!K947),"max", MAX(Instances!K947:Instances!K947),"diff", MAX(Instances!K947:Instances!K947)-MIN(Instances!K947:Instances!K947))</f>
        <v>0</v>
      </c>
      <c r="L947" s="1"/>
      <c r="M947" s="1" cm="1">
        <f t="array" ref="M947">_xlfn.SWITCH($A$2,"average", AVERAGE(Instances!M947:Instances!M947),"median", MEDIAN(Instances!M947:Instances!M947),"min", MIN(Instances!M947:Instances!M947),"max", MAX(Instances!M947:Instances!M947),"diff", MAX(Instances!M947:Instances!M947)-MIN(Instances!M947:Instances!M947))</f>
        <v>0</v>
      </c>
      <c r="N947" s="1" cm="1">
        <f t="array" ref="N947">_xlfn.SWITCH($A$2,"average", AVERAGE(Instances!N947:Instances!N947),"median", MEDIAN(Instances!N947:Instances!N947),"min", MIN(Instances!N947:Instances!N947),"max", MAX(Instances!N947:Instances!N947),"diff", MAX(Instances!N947:Instances!N947)-MIN(Instances!N947:Instances!N947))</f>
        <v>0</v>
      </c>
      <c r="O947" s="1"/>
      <c r="P947" s="1" cm="1">
        <f t="array" ref="P947">_xlfn.SWITCH($A$2,"average", AVERAGE(Instances!P947:Instances!P947),"median", MEDIAN(Instances!P947:Instances!P947),"min", MIN(Instances!P947:Instances!P947),"max", MAX(Instances!P947:Instances!P947),"diff", MAX(Instances!P947:Instances!P947)-MIN(Instances!P947:Instances!P947))</f>
        <v>0</v>
      </c>
      <c r="Q947" s="1" cm="1">
        <f t="array" ref="Q947">_xlfn.SWITCH($A$2,"average", AVERAGE(Instances!Q947:Instances!Q947),"median", MEDIAN(Instances!Q947:Instances!Q947),"min", MIN(Instances!Q947:Instances!Q947),"max", MAX(Instances!Q947:Instances!Q947),"diff", MAX(Instances!Q947:Instances!Q947)-MIN(Instances!Q947:Instances!Q947))</f>
        <v>0</v>
      </c>
      <c r="R947" s="1" cm="1">
        <f t="array" ref="R947">_xlfn.SWITCH($A$2,"average", AVERAGE(Instances!R947:Instances!R947),"median", MEDIAN(Instances!R947:Instances!R947),"min", MIN(Instances!R947:Instances!R947),"max", MAX(Instances!R947:Instances!R947),"diff", MAX(Instances!R947:Instances!R947)-MIN(Instances!R947:Instances!R947))</f>
        <v>0</v>
      </c>
      <c r="S947" s="1">
        <f>MIN($B947)</f>
        <v>0</v>
      </c>
      <c r="T947" s="1">
        <f>MIN($C947)</f>
        <v>0</v>
      </c>
      <c r="U947" s="1">
        <f>MIN($D947)</f>
        <v>0</v>
      </c>
      <c r="V947" s="1">
        <f>MIN($E947)</f>
        <v>0</v>
      </c>
      <c r="W947" s="1">
        <f>MIN($F947)</f>
        <v>0</v>
      </c>
      <c r="X947" s="1">
        <f>MIN($G947)</f>
        <v>0</v>
      </c>
      <c r="Y947" s="1">
        <f>MIN($H947)</f>
        <v>0</v>
      </c>
      <c r="Z947" s="1">
        <f>MIN($I947)</f>
        <v>0</v>
      </c>
      <c r="AA947" s="1">
        <f>MIN($J947)</f>
        <v>0</v>
      </c>
      <c r="AB947" s="1">
        <f>MIN($K947)</f>
        <v>0</v>
      </c>
      <c r="AC947" s="1">
        <f>MIN($M947)</f>
        <v>0</v>
      </c>
      <c r="AD947" s="1">
        <f>MIN($N947)</f>
        <v>0</v>
      </c>
      <c r="AE947" s="1">
        <f>MIN($P947)</f>
        <v>0</v>
      </c>
      <c r="AF947" s="1">
        <f>MIN($Q947)</f>
        <v>0</v>
      </c>
      <c r="AG947" s="1">
        <f>MIN($R947)</f>
        <v>0</v>
      </c>
      <c r="AH947" s="1">
        <f>MEDIAN($B947)</f>
        <v>0</v>
      </c>
      <c r="AI947" s="1">
        <f>MEDIAN($C947)</f>
        <v>0</v>
      </c>
      <c r="AJ947" s="1">
        <f>MEDIAN($D947)</f>
        <v>0</v>
      </c>
      <c r="AK947" s="1">
        <f>MEDIAN($E947)</f>
        <v>0</v>
      </c>
      <c r="AL947" s="1">
        <f>MEDIAN($F947)</f>
        <v>0</v>
      </c>
      <c r="AM947" s="1">
        <f>MEDIAN($G947)</f>
        <v>0</v>
      </c>
      <c r="AN947" s="1">
        <f>MEDIAN($H947)</f>
        <v>0</v>
      </c>
      <c r="AO947" s="1">
        <f>MEDIAN($I947)</f>
        <v>0</v>
      </c>
      <c r="AP947" s="1">
        <f>MEDIAN($J947)</f>
        <v>0</v>
      </c>
      <c r="AQ947" s="1">
        <f>MEDIAN($K947)</f>
        <v>0</v>
      </c>
      <c r="AR947" s="1">
        <f>MEDIAN($M947)</f>
        <v>0</v>
      </c>
      <c r="AS947" s="1">
        <f>MEDIAN($N947)</f>
        <v>0</v>
      </c>
      <c r="AT947" s="1">
        <f>MEDIAN($P947)</f>
        <v>0</v>
      </c>
      <c r="AU947" s="1">
        <f>MEDIAN($Q947)</f>
        <v>0</v>
      </c>
      <c r="AV947" s="1">
        <f>MEDIAN($R947)</f>
        <v>0</v>
      </c>
      <c r="AW947" s="1">
        <f>MAX($B947)</f>
        <v>0</v>
      </c>
      <c r="AX947" s="1">
        <f>MAX($C947)</f>
        <v>0</v>
      </c>
      <c r="AY947" s="1">
        <f>MAX($D947)</f>
        <v>0</v>
      </c>
      <c r="AZ947" s="1">
        <f>MAX($E947)</f>
        <v>0</v>
      </c>
      <c r="BA947" s="1">
        <f>MAX($F947)</f>
        <v>0</v>
      </c>
      <c r="BB947" s="1">
        <f>MAX($G947)</f>
        <v>0</v>
      </c>
      <c r="BC947" s="1">
        <f>MAX($H947)</f>
        <v>0</v>
      </c>
      <c r="BD947" s="1">
        <f>MAX($I947)</f>
        <v>0</v>
      </c>
      <c r="BE947" s="1">
        <f>MAX($J947)</f>
        <v>0</v>
      </c>
      <c r="BF947" s="1">
        <f>MAX($K947)</f>
        <v>0</v>
      </c>
      <c r="BG947" s="1">
        <f>MAX($M947)</f>
        <v>0</v>
      </c>
      <c r="BH947" s="1">
        <f>MAX($N947)</f>
        <v>0</v>
      </c>
      <c r="BI947" s="1">
        <f>MAX($P947)</f>
        <v>0</v>
      </c>
      <c r="BJ947" s="1">
        <f>MAX($Q947)</f>
        <v>0</v>
      </c>
      <c r="BK947" s="1">
        <f>MAX($R947)</f>
        <v>0</v>
      </c>
    </row>
    <row r="948" spans="1:63">
      <c r="A948" s="1" t="s">
        <v>462</v>
      </c>
      <c r="B948" s="1" cm="1">
        <f t="array" ref="B948">_xlfn.SWITCH($A$2,"average", AVERAGE(Instances!B948:Instances!B948),"median", MEDIAN(Instances!B948:Instances!B948),"min", MIN(Instances!B948:Instances!B948),"max", MAX(Instances!B948:Instances!B948),"diff", MAX(Instances!B948:Instances!B948)-MIN(Instances!B948:Instances!B948))</f>
        <v>0</v>
      </c>
      <c r="C948" s="1" cm="1">
        <f t="array" ref="C948">_xlfn.SWITCH($A$2,"average", AVERAGE(Instances!C948:Instances!C948),"median", MEDIAN(Instances!C948:Instances!C948),"min", MIN(Instances!C948:Instances!C948),"max", MAX(Instances!C948:Instances!C948),"diff", MAX(Instances!C948:Instances!C948)-MIN(Instances!C948:Instances!C948))</f>
        <v>0</v>
      </c>
      <c r="D948" s="1" cm="1">
        <f t="array" ref="D948">_xlfn.SWITCH($A$2,"average", AVERAGE(Instances!D948:Instances!D948),"median", MEDIAN(Instances!D948:Instances!D948),"min", MIN(Instances!D948:Instances!D948),"max", MAX(Instances!D948:Instances!D948),"diff", MAX(Instances!D948:Instances!D948)-MIN(Instances!D948:Instances!D948))</f>
        <v>0</v>
      </c>
      <c r="E948" s="1" cm="1">
        <f t="array" ref="E948">_xlfn.SWITCH($A$2,"average", AVERAGE(Instances!E948:Instances!E948),"median", MEDIAN(Instances!E948:Instances!E948),"min", MIN(Instances!E948:Instances!E948),"max", MAX(Instances!E948:Instances!E948),"diff", MAX(Instances!E948:Instances!E948)-MIN(Instances!E948:Instances!E948))</f>
        <v>0</v>
      </c>
      <c r="F948" s="1" cm="1">
        <f t="array" ref="F948">_xlfn.SWITCH($A$2,"average", AVERAGE(Instances!F948:Instances!F948),"median", MEDIAN(Instances!F948:Instances!F948),"min", MIN(Instances!F948:Instances!F948),"max", MAX(Instances!F948:Instances!F948),"diff", MAX(Instances!F948:Instances!F948)-MIN(Instances!F948:Instances!F948))</f>
        <v>0</v>
      </c>
      <c r="G948" s="1" cm="1">
        <f t="array" ref="G948">_xlfn.SWITCH($A$2,"average", AVERAGE(Instances!G948:Instances!G948),"median", MEDIAN(Instances!G948:Instances!G948),"min", MIN(Instances!G948:Instances!G948),"max", MAX(Instances!G948:Instances!G948),"diff", MAX(Instances!G948:Instances!G948)-MIN(Instances!G948:Instances!G948))</f>
        <v>0</v>
      </c>
      <c r="H948" s="1" cm="1">
        <f t="array" ref="H948">_xlfn.SWITCH($A$2,"average", AVERAGE(Instances!H948:Instances!H948),"median", MEDIAN(Instances!H948:Instances!H948),"min", MIN(Instances!H948:Instances!H948),"max", MAX(Instances!H948:Instances!H948),"diff", MAX(Instances!H948:Instances!H948)-MIN(Instances!H948:Instances!H948))</f>
        <v>0</v>
      </c>
      <c r="I948" s="1" cm="1">
        <f t="array" ref="I948">_xlfn.SWITCH($A$2,"average", AVERAGE(Instances!I948:Instances!I948),"median", MEDIAN(Instances!I948:Instances!I948),"min", MIN(Instances!I948:Instances!I948),"max", MAX(Instances!I948:Instances!I948),"diff", MAX(Instances!I948:Instances!I948)-MIN(Instances!I948:Instances!I948))</f>
        <v>0</v>
      </c>
      <c r="J948" s="1" cm="1">
        <f t="array" ref="J948">_xlfn.SWITCH($A$2,"average", AVERAGE(Instances!J948:Instances!J948),"median", MEDIAN(Instances!J948:Instances!J948),"min", MIN(Instances!J948:Instances!J948),"max", MAX(Instances!J948:Instances!J948),"diff", MAX(Instances!J948:Instances!J948)-MIN(Instances!J948:Instances!J948))</f>
        <v>0</v>
      </c>
      <c r="K948" s="1" cm="1">
        <f t="array" ref="K948">_xlfn.SWITCH($A$2,"average", AVERAGE(Instances!K948:Instances!K948),"median", MEDIAN(Instances!K948:Instances!K948),"min", MIN(Instances!K948:Instances!K948),"max", MAX(Instances!K948:Instances!K948),"diff", MAX(Instances!K948:Instances!K948)-MIN(Instances!K948:Instances!K948))</f>
        <v>0</v>
      </c>
      <c r="L948" s="1"/>
      <c r="M948" s="1" cm="1">
        <f t="array" ref="M948">_xlfn.SWITCH($A$2,"average", AVERAGE(Instances!M948:Instances!M948),"median", MEDIAN(Instances!M948:Instances!M948),"min", MIN(Instances!M948:Instances!M948),"max", MAX(Instances!M948:Instances!M948),"diff", MAX(Instances!M948:Instances!M948)-MIN(Instances!M948:Instances!M948))</f>
        <v>0</v>
      </c>
      <c r="N948" s="1" cm="1">
        <f t="array" ref="N948">_xlfn.SWITCH($A$2,"average", AVERAGE(Instances!N948:Instances!N948),"median", MEDIAN(Instances!N948:Instances!N948),"min", MIN(Instances!N948:Instances!N948),"max", MAX(Instances!N948:Instances!N948),"diff", MAX(Instances!N948:Instances!N948)-MIN(Instances!N948:Instances!N948))</f>
        <v>0</v>
      </c>
      <c r="O948" s="1"/>
      <c r="P948" s="1" cm="1">
        <f t="array" ref="P948">_xlfn.SWITCH($A$2,"average", AVERAGE(Instances!P948:Instances!P948),"median", MEDIAN(Instances!P948:Instances!P948),"min", MIN(Instances!P948:Instances!P948),"max", MAX(Instances!P948:Instances!P948),"diff", MAX(Instances!P948:Instances!P948)-MIN(Instances!P948:Instances!P948))</f>
        <v>0</v>
      </c>
      <c r="Q948" s="1" cm="1">
        <f t="array" ref="Q948">_xlfn.SWITCH($A$2,"average", AVERAGE(Instances!Q948:Instances!Q948),"median", MEDIAN(Instances!Q948:Instances!Q948),"min", MIN(Instances!Q948:Instances!Q948),"max", MAX(Instances!Q948:Instances!Q948),"diff", MAX(Instances!Q948:Instances!Q948)-MIN(Instances!Q948:Instances!Q948))</f>
        <v>0</v>
      </c>
      <c r="R948" s="1" cm="1">
        <f t="array" ref="R948">_xlfn.SWITCH($A$2,"average", AVERAGE(Instances!R948:Instances!R948),"median", MEDIAN(Instances!R948:Instances!R948),"min", MIN(Instances!R948:Instances!R948),"max", MAX(Instances!R948:Instances!R948),"diff", MAX(Instances!R948:Instances!R948)-MIN(Instances!R948:Instances!R948))</f>
        <v>0</v>
      </c>
      <c r="S948" s="1">
        <f>MIN($B948)</f>
        <v>0</v>
      </c>
      <c r="T948" s="1">
        <f>MIN($C948)</f>
        <v>0</v>
      </c>
      <c r="U948" s="1">
        <f>MIN($D948)</f>
        <v>0</v>
      </c>
      <c r="V948" s="1">
        <f>MIN($E948)</f>
        <v>0</v>
      </c>
      <c r="W948" s="1">
        <f>MIN($F948)</f>
        <v>0</v>
      </c>
      <c r="X948" s="1">
        <f>MIN($G948)</f>
        <v>0</v>
      </c>
      <c r="Y948" s="1">
        <f>MIN($H948)</f>
        <v>0</v>
      </c>
      <c r="Z948" s="1">
        <f>MIN($I948)</f>
        <v>0</v>
      </c>
      <c r="AA948" s="1">
        <f>MIN($J948)</f>
        <v>0</v>
      </c>
      <c r="AB948" s="1">
        <f>MIN($K948)</f>
        <v>0</v>
      </c>
      <c r="AC948" s="1">
        <f>MIN($M948)</f>
        <v>0</v>
      </c>
      <c r="AD948" s="1">
        <f>MIN($N948)</f>
        <v>0</v>
      </c>
      <c r="AE948" s="1">
        <f>MIN($P948)</f>
        <v>0</v>
      </c>
      <c r="AF948" s="1">
        <f>MIN($Q948)</f>
        <v>0</v>
      </c>
      <c r="AG948" s="1">
        <f>MIN($R948)</f>
        <v>0</v>
      </c>
      <c r="AH948" s="1">
        <f>MEDIAN($B948)</f>
        <v>0</v>
      </c>
      <c r="AI948" s="1">
        <f>MEDIAN($C948)</f>
        <v>0</v>
      </c>
      <c r="AJ948" s="1">
        <f>MEDIAN($D948)</f>
        <v>0</v>
      </c>
      <c r="AK948" s="1">
        <f>MEDIAN($E948)</f>
        <v>0</v>
      </c>
      <c r="AL948" s="1">
        <f>MEDIAN($F948)</f>
        <v>0</v>
      </c>
      <c r="AM948" s="1">
        <f>MEDIAN($G948)</f>
        <v>0</v>
      </c>
      <c r="AN948" s="1">
        <f>MEDIAN($H948)</f>
        <v>0</v>
      </c>
      <c r="AO948" s="1">
        <f>MEDIAN($I948)</f>
        <v>0</v>
      </c>
      <c r="AP948" s="1">
        <f>MEDIAN($J948)</f>
        <v>0</v>
      </c>
      <c r="AQ948" s="1">
        <f>MEDIAN($K948)</f>
        <v>0</v>
      </c>
      <c r="AR948" s="1">
        <f>MEDIAN($M948)</f>
        <v>0</v>
      </c>
      <c r="AS948" s="1">
        <f>MEDIAN($N948)</f>
        <v>0</v>
      </c>
      <c r="AT948" s="1">
        <f>MEDIAN($P948)</f>
        <v>0</v>
      </c>
      <c r="AU948" s="1">
        <f>MEDIAN($Q948)</f>
        <v>0</v>
      </c>
      <c r="AV948" s="1">
        <f>MEDIAN($R948)</f>
        <v>0</v>
      </c>
      <c r="AW948" s="1">
        <f>MAX($B948)</f>
        <v>0</v>
      </c>
      <c r="AX948" s="1">
        <f>MAX($C948)</f>
        <v>0</v>
      </c>
      <c r="AY948" s="1">
        <f>MAX($D948)</f>
        <v>0</v>
      </c>
      <c r="AZ948" s="1">
        <f>MAX($E948)</f>
        <v>0</v>
      </c>
      <c r="BA948" s="1">
        <f>MAX($F948)</f>
        <v>0</v>
      </c>
      <c r="BB948" s="1">
        <f>MAX($G948)</f>
        <v>0</v>
      </c>
      <c r="BC948" s="1">
        <f>MAX($H948)</f>
        <v>0</v>
      </c>
      <c r="BD948" s="1">
        <f>MAX($I948)</f>
        <v>0</v>
      </c>
      <c r="BE948" s="1">
        <f>MAX($J948)</f>
        <v>0</v>
      </c>
      <c r="BF948" s="1">
        <f>MAX($K948)</f>
        <v>0</v>
      </c>
      <c r="BG948" s="1">
        <f>MAX($M948)</f>
        <v>0</v>
      </c>
      <c r="BH948" s="1">
        <f>MAX($N948)</f>
        <v>0</v>
      </c>
      <c r="BI948" s="1">
        <f>MAX($P948)</f>
        <v>0</v>
      </c>
      <c r="BJ948" s="1">
        <f>MAX($Q948)</f>
        <v>0</v>
      </c>
      <c r="BK948" s="1">
        <f>MAX($R948)</f>
        <v>0</v>
      </c>
    </row>
    <row r="949" spans="1:63">
      <c r="A949" s="1" t="s">
        <v>463</v>
      </c>
      <c r="B949" s="1" cm="1">
        <f t="array" ref="B949">_xlfn.SWITCH($A$2,"average", AVERAGE(Instances!B949:Instances!B949),"median", MEDIAN(Instances!B949:Instances!B949),"min", MIN(Instances!B949:Instances!B949),"max", MAX(Instances!B949:Instances!B949),"diff", MAX(Instances!B949:Instances!B949)-MIN(Instances!B949:Instances!B949))</f>
        <v>0</v>
      </c>
      <c r="C949" s="1" cm="1">
        <f t="array" ref="C949">_xlfn.SWITCH($A$2,"average", AVERAGE(Instances!C949:Instances!C949),"median", MEDIAN(Instances!C949:Instances!C949),"min", MIN(Instances!C949:Instances!C949),"max", MAX(Instances!C949:Instances!C949),"diff", MAX(Instances!C949:Instances!C949)-MIN(Instances!C949:Instances!C949))</f>
        <v>0</v>
      </c>
      <c r="D949" s="1" cm="1">
        <f t="array" ref="D949">_xlfn.SWITCH($A$2,"average", AVERAGE(Instances!D949:Instances!D949),"median", MEDIAN(Instances!D949:Instances!D949),"min", MIN(Instances!D949:Instances!D949),"max", MAX(Instances!D949:Instances!D949),"diff", MAX(Instances!D949:Instances!D949)-MIN(Instances!D949:Instances!D949))</f>
        <v>0</v>
      </c>
      <c r="E949" s="1" cm="1">
        <f t="array" ref="E949">_xlfn.SWITCH($A$2,"average", AVERAGE(Instances!E949:Instances!E949),"median", MEDIAN(Instances!E949:Instances!E949),"min", MIN(Instances!E949:Instances!E949),"max", MAX(Instances!E949:Instances!E949),"diff", MAX(Instances!E949:Instances!E949)-MIN(Instances!E949:Instances!E949))</f>
        <v>0</v>
      </c>
      <c r="F949" s="1" cm="1">
        <f t="array" ref="F949">_xlfn.SWITCH($A$2,"average", AVERAGE(Instances!F949:Instances!F949),"median", MEDIAN(Instances!F949:Instances!F949),"min", MIN(Instances!F949:Instances!F949),"max", MAX(Instances!F949:Instances!F949),"diff", MAX(Instances!F949:Instances!F949)-MIN(Instances!F949:Instances!F949))</f>
        <v>0</v>
      </c>
      <c r="G949" s="1" cm="1">
        <f t="array" ref="G949">_xlfn.SWITCH($A$2,"average", AVERAGE(Instances!G949:Instances!G949),"median", MEDIAN(Instances!G949:Instances!G949),"min", MIN(Instances!G949:Instances!G949),"max", MAX(Instances!G949:Instances!G949),"diff", MAX(Instances!G949:Instances!G949)-MIN(Instances!G949:Instances!G949))</f>
        <v>0</v>
      </c>
      <c r="H949" s="1" cm="1">
        <f t="array" ref="H949">_xlfn.SWITCH($A$2,"average", AVERAGE(Instances!H949:Instances!H949),"median", MEDIAN(Instances!H949:Instances!H949),"min", MIN(Instances!H949:Instances!H949),"max", MAX(Instances!H949:Instances!H949),"diff", MAX(Instances!H949:Instances!H949)-MIN(Instances!H949:Instances!H949))</f>
        <v>0</v>
      </c>
      <c r="I949" s="1" cm="1">
        <f t="array" ref="I949">_xlfn.SWITCH($A$2,"average", AVERAGE(Instances!I949:Instances!I949),"median", MEDIAN(Instances!I949:Instances!I949),"min", MIN(Instances!I949:Instances!I949),"max", MAX(Instances!I949:Instances!I949),"diff", MAX(Instances!I949:Instances!I949)-MIN(Instances!I949:Instances!I949))</f>
        <v>0</v>
      </c>
      <c r="J949" s="1" cm="1">
        <f t="array" ref="J949">_xlfn.SWITCH($A$2,"average", AVERAGE(Instances!J949:Instances!J949),"median", MEDIAN(Instances!J949:Instances!J949),"min", MIN(Instances!J949:Instances!J949),"max", MAX(Instances!J949:Instances!J949),"diff", MAX(Instances!J949:Instances!J949)-MIN(Instances!J949:Instances!J949))</f>
        <v>0</v>
      </c>
      <c r="K949" s="1" cm="1">
        <f t="array" ref="K949">_xlfn.SWITCH($A$2,"average", AVERAGE(Instances!K949:Instances!K949),"median", MEDIAN(Instances!K949:Instances!K949),"min", MIN(Instances!K949:Instances!K949),"max", MAX(Instances!K949:Instances!K949),"diff", MAX(Instances!K949:Instances!K949)-MIN(Instances!K949:Instances!K949))</f>
        <v>0</v>
      </c>
      <c r="L949" s="1"/>
      <c r="M949" s="1" cm="1">
        <f t="array" ref="M949">_xlfn.SWITCH($A$2,"average", AVERAGE(Instances!M949:Instances!M949),"median", MEDIAN(Instances!M949:Instances!M949),"min", MIN(Instances!M949:Instances!M949),"max", MAX(Instances!M949:Instances!M949),"diff", MAX(Instances!M949:Instances!M949)-MIN(Instances!M949:Instances!M949))</f>
        <v>0</v>
      </c>
      <c r="N949" s="1" cm="1">
        <f t="array" ref="N949">_xlfn.SWITCH($A$2,"average", AVERAGE(Instances!N949:Instances!N949),"median", MEDIAN(Instances!N949:Instances!N949),"min", MIN(Instances!N949:Instances!N949),"max", MAX(Instances!N949:Instances!N949),"diff", MAX(Instances!N949:Instances!N949)-MIN(Instances!N949:Instances!N949))</f>
        <v>0</v>
      </c>
      <c r="O949" s="1"/>
      <c r="P949" s="1" cm="1">
        <f t="array" ref="P949">_xlfn.SWITCH($A$2,"average", AVERAGE(Instances!P949:Instances!P949),"median", MEDIAN(Instances!P949:Instances!P949),"min", MIN(Instances!P949:Instances!P949),"max", MAX(Instances!P949:Instances!P949),"diff", MAX(Instances!P949:Instances!P949)-MIN(Instances!P949:Instances!P949))</f>
        <v>0</v>
      </c>
      <c r="Q949" s="1" cm="1">
        <f t="array" ref="Q949">_xlfn.SWITCH($A$2,"average", AVERAGE(Instances!Q949:Instances!Q949),"median", MEDIAN(Instances!Q949:Instances!Q949),"min", MIN(Instances!Q949:Instances!Q949),"max", MAX(Instances!Q949:Instances!Q949),"diff", MAX(Instances!Q949:Instances!Q949)-MIN(Instances!Q949:Instances!Q949))</f>
        <v>0</v>
      </c>
      <c r="R949" s="1" cm="1">
        <f t="array" ref="R949">_xlfn.SWITCH($A$2,"average", AVERAGE(Instances!R949:Instances!R949),"median", MEDIAN(Instances!R949:Instances!R949),"min", MIN(Instances!R949:Instances!R949),"max", MAX(Instances!R949:Instances!R949),"diff", MAX(Instances!R949:Instances!R949)-MIN(Instances!R949:Instances!R949))</f>
        <v>0</v>
      </c>
      <c r="S949" s="1">
        <f>MIN($B949)</f>
        <v>0</v>
      </c>
      <c r="T949" s="1">
        <f>MIN($C949)</f>
        <v>0</v>
      </c>
      <c r="U949" s="1">
        <f>MIN($D949)</f>
        <v>0</v>
      </c>
      <c r="V949" s="1">
        <f>MIN($E949)</f>
        <v>0</v>
      </c>
      <c r="W949" s="1">
        <f>MIN($F949)</f>
        <v>0</v>
      </c>
      <c r="X949" s="1">
        <f>MIN($G949)</f>
        <v>0</v>
      </c>
      <c r="Y949" s="1">
        <f>MIN($H949)</f>
        <v>0</v>
      </c>
      <c r="Z949" s="1">
        <f>MIN($I949)</f>
        <v>0</v>
      </c>
      <c r="AA949" s="1">
        <f>MIN($J949)</f>
        <v>0</v>
      </c>
      <c r="AB949" s="1">
        <f>MIN($K949)</f>
        <v>0</v>
      </c>
      <c r="AC949" s="1">
        <f>MIN($M949)</f>
        <v>0</v>
      </c>
      <c r="AD949" s="1">
        <f>MIN($N949)</f>
        <v>0</v>
      </c>
      <c r="AE949" s="1">
        <f>MIN($P949)</f>
        <v>0</v>
      </c>
      <c r="AF949" s="1">
        <f>MIN($Q949)</f>
        <v>0</v>
      </c>
      <c r="AG949" s="1">
        <f>MIN($R949)</f>
        <v>0</v>
      </c>
      <c r="AH949" s="1">
        <f>MEDIAN($B949)</f>
        <v>0</v>
      </c>
      <c r="AI949" s="1">
        <f>MEDIAN($C949)</f>
        <v>0</v>
      </c>
      <c r="AJ949" s="1">
        <f>MEDIAN($D949)</f>
        <v>0</v>
      </c>
      <c r="AK949" s="1">
        <f>MEDIAN($E949)</f>
        <v>0</v>
      </c>
      <c r="AL949" s="1">
        <f>MEDIAN($F949)</f>
        <v>0</v>
      </c>
      <c r="AM949" s="1">
        <f>MEDIAN($G949)</f>
        <v>0</v>
      </c>
      <c r="AN949" s="1">
        <f>MEDIAN($H949)</f>
        <v>0</v>
      </c>
      <c r="AO949" s="1">
        <f>MEDIAN($I949)</f>
        <v>0</v>
      </c>
      <c r="AP949" s="1">
        <f>MEDIAN($J949)</f>
        <v>0</v>
      </c>
      <c r="AQ949" s="1">
        <f>MEDIAN($K949)</f>
        <v>0</v>
      </c>
      <c r="AR949" s="1">
        <f>MEDIAN($M949)</f>
        <v>0</v>
      </c>
      <c r="AS949" s="1">
        <f>MEDIAN($N949)</f>
        <v>0</v>
      </c>
      <c r="AT949" s="1">
        <f>MEDIAN($P949)</f>
        <v>0</v>
      </c>
      <c r="AU949" s="1">
        <f>MEDIAN($Q949)</f>
        <v>0</v>
      </c>
      <c r="AV949" s="1">
        <f>MEDIAN($R949)</f>
        <v>0</v>
      </c>
      <c r="AW949" s="1">
        <f>MAX($B949)</f>
        <v>0</v>
      </c>
      <c r="AX949" s="1">
        <f>MAX($C949)</f>
        <v>0</v>
      </c>
      <c r="AY949" s="1">
        <f>MAX($D949)</f>
        <v>0</v>
      </c>
      <c r="AZ949" s="1">
        <f>MAX($E949)</f>
        <v>0</v>
      </c>
      <c r="BA949" s="1">
        <f>MAX($F949)</f>
        <v>0</v>
      </c>
      <c r="BB949" s="1">
        <f>MAX($G949)</f>
        <v>0</v>
      </c>
      <c r="BC949" s="1">
        <f>MAX($H949)</f>
        <v>0</v>
      </c>
      <c r="BD949" s="1">
        <f>MAX($I949)</f>
        <v>0</v>
      </c>
      <c r="BE949" s="1">
        <f>MAX($J949)</f>
        <v>0</v>
      </c>
      <c r="BF949" s="1">
        <f>MAX($K949)</f>
        <v>0</v>
      </c>
      <c r="BG949" s="1">
        <f>MAX($M949)</f>
        <v>0</v>
      </c>
      <c r="BH949" s="1">
        <f>MAX($N949)</f>
        <v>0</v>
      </c>
      <c r="BI949" s="1">
        <f>MAX($P949)</f>
        <v>0</v>
      </c>
      <c r="BJ949" s="1">
        <f>MAX($Q949)</f>
        <v>0</v>
      </c>
      <c r="BK949" s="1">
        <f>MAX($R949)</f>
        <v>0</v>
      </c>
    </row>
    <row r="950" spans="1:63">
      <c r="A950" s="1" t="s">
        <v>464</v>
      </c>
      <c r="B950" s="1" cm="1">
        <f t="array" ref="B950">_xlfn.SWITCH($A$2,"average", AVERAGE(Instances!B950:Instances!B950),"median", MEDIAN(Instances!B950:Instances!B950),"min", MIN(Instances!B950:Instances!B950),"max", MAX(Instances!B950:Instances!B950),"diff", MAX(Instances!B950:Instances!B950)-MIN(Instances!B950:Instances!B950))</f>
        <v>0</v>
      </c>
      <c r="C950" s="1" cm="1">
        <f t="array" ref="C950">_xlfn.SWITCH($A$2,"average", AVERAGE(Instances!C950:Instances!C950),"median", MEDIAN(Instances!C950:Instances!C950),"min", MIN(Instances!C950:Instances!C950),"max", MAX(Instances!C950:Instances!C950),"diff", MAX(Instances!C950:Instances!C950)-MIN(Instances!C950:Instances!C950))</f>
        <v>0</v>
      </c>
      <c r="D950" s="1" cm="1">
        <f t="array" ref="D950">_xlfn.SWITCH($A$2,"average", AVERAGE(Instances!D950:Instances!D950),"median", MEDIAN(Instances!D950:Instances!D950),"min", MIN(Instances!D950:Instances!D950),"max", MAX(Instances!D950:Instances!D950),"diff", MAX(Instances!D950:Instances!D950)-MIN(Instances!D950:Instances!D950))</f>
        <v>0</v>
      </c>
      <c r="E950" s="1" cm="1">
        <f t="array" ref="E950">_xlfn.SWITCH($A$2,"average", AVERAGE(Instances!E950:Instances!E950),"median", MEDIAN(Instances!E950:Instances!E950),"min", MIN(Instances!E950:Instances!E950),"max", MAX(Instances!E950:Instances!E950),"diff", MAX(Instances!E950:Instances!E950)-MIN(Instances!E950:Instances!E950))</f>
        <v>0</v>
      </c>
      <c r="F950" s="1" cm="1">
        <f t="array" ref="F950">_xlfn.SWITCH($A$2,"average", AVERAGE(Instances!F950:Instances!F950),"median", MEDIAN(Instances!F950:Instances!F950),"min", MIN(Instances!F950:Instances!F950),"max", MAX(Instances!F950:Instances!F950),"diff", MAX(Instances!F950:Instances!F950)-MIN(Instances!F950:Instances!F950))</f>
        <v>0</v>
      </c>
      <c r="G950" s="1" cm="1">
        <f t="array" ref="G950">_xlfn.SWITCH($A$2,"average", AVERAGE(Instances!G950:Instances!G950),"median", MEDIAN(Instances!G950:Instances!G950),"min", MIN(Instances!G950:Instances!G950),"max", MAX(Instances!G950:Instances!G950),"diff", MAX(Instances!G950:Instances!G950)-MIN(Instances!G950:Instances!G950))</f>
        <v>0</v>
      </c>
      <c r="H950" s="1" cm="1">
        <f t="array" ref="H950">_xlfn.SWITCH($A$2,"average", AVERAGE(Instances!H950:Instances!H950),"median", MEDIAN(Instances!H950:Instances!H950),"min", MIN(Instances!H950:Instances!H950),"max", MAX(Instances!H950:Instances!H950),"diff", MAX(Instances!H950:Instances!H950)-MIN(Instances!H950:Instances!H950))</f>
        <v>0</v>
      </c>
      <c r="I950" s="1" cm="1">
        <f t="array" ref="I950">_xlfn.SWITCH($A$2,"average", AVERAGE(Instances!I950:Instances!I950),"median", MEDIAN(Instances!I950:Instances!I950),"min", MIN(Instances!I950:Instances!I950),"max", MAX(Instances!I950:Instances!I950),"diff", MAX(Instances!I950:Instances!I950)-MIN(Instances!I950:Instances!I950))</f>
        <v>0</v>
      </c>
      <c r="J950" s="1" cm="1">
        <f t="array" ref="J950">_xlfn.SWITCH($A$2,"average", AVERAGE(Instances!J950:Instances!J950),"median", MEDIAN(Instances!J950:Instances!J950),"min", MIN(Instances!J950:Instances!J950),"max", MAX(Instances!J950:Instances!J950),"diff", MAX(Instances!J950:Instances!J950)-MIN(Instances!J950:Instances!J950))</f>
        <v>0</v>
      </c>
      <c r="K950" s="1" cm="1">
        <f t="array" ref="K950">_xlfn.SWITCH($A$2,"average", AVERAGE(Instances!K950:Instances!K950),"median", MEDIAN(Instances!K950:Instances!K950),"min", MIN(Instances!K950:Instances!K950),"max", MAX(Instances!K950:Instances!K950),"diff", MAX(Instances!K950:Instances!K950)-MIN(Instances!K950:Instances!K950))</f>
        <v>0</v>
      </c>
      <c r="L950" s="1"/>
      <c r="M950" s="1" cm="1">
        <f t="array" ref="M950">_xlfn.SWITCH($A$2,"average", AVERAGE(Instances!M950:Instances!M950),"median", MEDIAN(Instances!M950:Instances!M950),"min", MIN(Instances!M950:Instances!M950),"max", MAX(Instances!M950:Instances!M950),"diff", MAX(Instances!M950:Instances!M950)-MIN(Instances!M950:Instances!M950))</f>
        <v>0</v>
      </c>
      <c r="N950" s="1" cm="1">
        <f t="array" ref="N950">_xlfn.SWITCH($A$2,"average", AVERAGE(Instances!N950:Instances!N950),"median", MEDIAN(Instances!N950:Instances!N950),"min", MIN(Instances!N950:Instances!N950),"max", MAX(Instances!N950:Instances!N950),"diff", MAX(Instances!N950:Instances!N950)-MIN(Instances!N950:Instances!N950))</f>
        <v>0</v>
      </c>
      <c r="O950" s="1"/>
      <c r="P950" s="1" cm="1">
        <f t="array" ref="P950">_xlfn.SWITCH($A$2,"average", AVERAGE(Instances!P950:Instances!P950),"median", MEDIAN(Instances!P950:Instances!P950),"min", MIN(Instances!P950:Instances!P950),"max", MAX(Instances!P950:Instances!P950),"diff", MAX(Instances!P950:Instances!P950)-MIN(Instances!P950:Instances!P950))</f>
        <v>0</v>
      </c>
      <c r="Q950" s="1" cm="1">
        <f t="array" ref="Q950">_xlfn.SWITCH($A$2,"average", AVERAGE(Instances!Q950:Instances!Q950),"median", MEDIAN(Instances!Q950:Instances!Q950),"min", MIN(Instances!Q950:Instances!Q950),"max", MAX(Instances!Q950:Instances!Q950),"diff", MAX(Instances!Q950:Instances!Q950)-MIN(Instances!Q950:Instances!Q950))</f>
        <v>0</v>
      </c>
      <c r="R950" s="1" cm="1">
        <f t="array" ref="R950">_xlfn.SWITCH($A$2,"average", AVERAGE(Instances!R950:Instances!R950),"median", MEDIAN(Instances!R950:Instances!R950),"min", MIN(Instances!R950:Instances!R950),"max", MAX(Instances!R950:Instances!R950),"diff", MAX(Instances!R950:Instances!R950)-MIN(Instances!R950:Instances!R950))</f>
        <v>0</v>
      </c>
      <c r="S950" s="1">
        <f>MIN($B950)</f>
        <v>0</v>
      </c>
      <c r="T950" s="1">
        <f>MIN($C950)</f>
        <v>0</v>
      </c>
      <c r="U950" s="1">
        <f>MIN($D950)</f>
        <v>0</v>
      </c>
      <c r="V950" s="1">
        <f>MIN($E950)</f>
        <v>0</v>
      </c>
      <c r="W950" s="1">
        <f>MIN($F950)</f>
        <v>0</v>
      </c>
      <c r="X950" s="1">
        <f>MIN($G950)</f>
        <v>0</v>
      </c>
      <c r="Y950" s="1">
        <f>MIN($H950)</f>
        <v>0</v>
      </c>
      <c r="Z950" s="1">
        <f>MIN($I950)</f>
        <v>0</v>
      </c>
      <c r="AA950" s="1">
        <f>MIN($J950)</f>
        <v>0</v>
      </c>
      <c r="AB950" s="1">
        <f>MIN($K950)</f>
        <v>0</v>
      </c>
      <c r="AC950" s="1">
        <f>MIN($M950)</f>
        <v>0</v>
      </c>
      <c r="AD950" s="1">
        <f>MIN($N950)</f>
        <v>0</v>
      </c>
      <c r="AE950" s="1">
        <f>MIN($P950)</f>
        <v>0</v>
      </c>
      <c r="AF950" s="1">
        <f>MIN($Q950)</f>
        <v>0</v>
      </c>
      <c r="AG950" s="1">
        <f>MIN($R950)</f>
        <v>0</v>
      </c>
      <c r="AH950" s="1">
        <f>MEDIAN($B950)</f>
        <v>0</v>
      </c>
      <c r="AI950" s="1">
        <f>MEDIAN($C950)</f>
        <v>0</v>
      </c>
      <c r="AJ950" s="1">
        <f>MEDIAN($D950)</f>
        <v>0</v>
      </c>
      <c r="AK950" s="1">
        <f>MEDIAN($E950)</f>
        <v>0</v>
      </c>
      <c r="AL950" s="1">
        <f>MEDIAN($F950)</f>
        <v>0</v>
      </c>
      <c r="AM950" s="1">
        <f>MEDIAN($G950)</f>
        <v>0</v>
      </c>
      <c r="AN950" s="1">
        <f>MEDIAN($H950)</f>
        <v>0</v>
      </c>
      <c r="AO950" s="1">
        <f>MEDIAN($I950)</f>
        <v>0</v>
      </c>
      <c r="AP950" s="1">
        <f>MEDIAN($J950)</f>
        <v>0</v>
      </c>
      <c r="AQ950" s="1">
        <f>MEDIAN($K950)</f>
        <v>0</v>
      </c>
      <c r="AR950" s="1">
        <f>MEDIAN($M950)</f>
        <v>0</v>
      </c>
      <c r="AS950" s="1">
        <f>MEDIAN($N950)</f>
        <v>0</v>
      </c>
      <c r="AT950" s="1">
        <f>MEDIAN($P950)</f>
        <v>0</v>
      </c>
      <c r="AU950" s="1">
        <f>MEDIAN($Q950)</f>
        <v>0</v>
      </c>
      <c r="AV950" s="1">
        <f>MEDIAN($R950)</f>
        <v>0</v>
      </c>
      <c r="AW950" s="1">
        <f>MAX($B950)</f>
        <v>0</v>
      </c>
      <c r="AX950" s="1">
        <f>MAX($C950)</f>
        <v>0</v>
      </c>
      <c r="AY950" s="1">
        <f>MAX($D950)</f>
        <v>0</v>
      </c>
      <c r="AZ950" s="1">
        <f>MAX($E950)</f>
        <v>0</v>
      </c>
      <c r="BA950" s="1">
        <f>MAX($F950)</f>
        <v>0</v>
      </c>
      <c r="BB950" s="1">
        <f>MAX($G950)</f>
        <v>0</v>
      </c>
      <c r="BC950" s="1">
        <f>MAX($H950)</f>
        <v>0</v>
      </c>
      <c r="BD950" s="1">
        <f>MAX($I950)</f>
        <v>0</v>
      </c>
      <c r="BE950" s="1">
        <f>MAX($J950)</f>
        <v>0</v>
      </c>
      <c r="BF950" s="1">
        <f>MAX($K950)</f>
        <v>0</v>
      </c>
      <c r="BG950" s="1">
        <f>MAX($M950)</f>
        <v>0</v>
      </c>
      <c r="BH950" s="1">
        <f>MAX($N950)</f>
        <v>0</v>
      </c>
      <c r="BI950" s="1">
        <f>MAX($P950)</f>
        <v>0</v>
      </c>
      <c r="BJ950" s="1">
        <f>MAX($Q950)</f>
        <v>0</v>
      </c>
      <c r="BK950" s="1">
        <f>MAX($R950)</f>
        <v>0</v>
      </c>
    </row>
    <row r="951" spans="1:63">
      <c r="A951" s="1" t="s">
        <v>465</v>
      </c>
      <c r="B951" s="1" cm="1">
        <f t="array" ref="B951">_xlfn.SWITCH($A$2,"average", AVERAGE(Instances!B951:Instances!B951),"median", MEDIAN(Instances!B951:Instances!B951),"min", MIN(Instances!B951:Instances!B951),"max", MAX(Instances!B951:Instances!B951),"diff", MAX(Instances!B951:Instances!B951)-MIN(Instances!B951:Instances!B951))</f>
        <v>0</v>
      </c>
      <c r="C951" s="1" cm="1">
        <f t="array" ref="C951">_xlfn.SWITCH($A$2,"average", AVERAGE(Instances!C951:Instances!C951),"median", MEDIAN(Instances!C951:Instances!C951),"min", MIN(Instances!C951:Instances!C951),"max", MAX(Instances!C951:Instances!C951),"diff", MAX(Instances!C951:Instances!C951)-MIN(Instances!C951:Instances!C951))</f>
        <v>0</v>
      </c>
      <c r="D951" s="1" cm="1">
        <f t="array" ref="D951">_xlfn.SWITCH($A$2,"average", AVERAGE(Instances!D951:Instances!D951),"median", MEDIAN(Instances!D951:Instances!D951),"min", MIN(Instances!D951:Instances!D951),"max", MAX(Instances!D951:Instances!D951),"diff", MAX(Instances!D951:Instances!D951)-MIN(Instances!D951:Instances!D951))</f>
        <v>0</v>
      </c>
      <c r="E951" s="1" cm="1">
        <f t="array" ref="E951">_xlfn.SWITCH($A$2,"average", AVERAGE(Instances!E951:Instances!E951),"median", MEDIAN(Instances!E951:Instances!E951),"min", MIN(Instances!E951:Instances!E951),"max", MAX(Instances!E951:Instances!E951),"diff", MAX(Instances!E951:Instances!E951)-MIN(Instances!E951:Instances!E951))</f>
        <v>0</v>
      </c>
      <c r="F951" s="1" cm="1">
        <f t="array" ref="F951">_xlfn.SWITCH($A$2,"average", AVERAGE(Instances!F951:Instances!F951),"median", MEDIAN(Instances!F951:Instances!F951),"min", MIN(Instances!F951:Instances!F951),"max", MAX(Instances!F951:Instances!F951),"diff", MAX(Instances!F951:Instances!F951)-MIN(Instances!F951:Instances!F951))</f>
        <v>0</v>
      </c>
      <c r="G951" s="1" cm="1">
        <f t="array" ref="G951">_xlfn.SWITCH($A$2,"average", AVERAGE(Instances!G951:Instances!G951),"median", MEDIAN(Instances!G951:Instances!G951),"min", MIN(Instances!G951:Instances!G951),"max", MAX(Instances!G951:Instances!G951),"diff", MAX(Instances!G951:Instances!G951)-MIN(Instances!G951:Instances!G951))</f>
        <v>0</v>
      </c>
      <c r="H951" s="1" cm="1">
        <f t="array" ref="H951">_xlfn.SWITCH($A$2,"average", AVERAGE(Instances!H951:Instances!H951),"median", MEDIAN(Instances!H951:Instances!H951),"min", MIN(Instances!H951:Instances!H951),"max", MAX(Instances!H951:Instances!H951),"diff", MAX(Instances!H951:Instances!H951)-MIN(Instances!H951:Instances!H951))</f>
        <v>0</v>
      </c>
      <c r="I951" s="1" cm="1">
        <f t="array" ref="I951">_xlfn.SWITCH($A$2,"average", AVERAGE(Instances!I951:Instances!I951),"median", MEDIAN(Instances!I951:Instances!I951),"min", MIN(Instances!I951:Instances!I951),"max", MAX(Instances!I951:Instances!I951),"diff", MAX(Instances!I951:Instances!I951)-MIN(Instances!I951:Instances!I951))</f>
        <v>0</v>
      </c>
      <c r="J951" s="1" cm="1">
        <f t="array" ref="J951">_xlfn.SWITCH($A$2,"average", AVERAGE(Instances!J951:Instances!J951),"median", MEDIAN(Instances!J951:Instances!J951),"min", MIN(Instances!J951:Instances!J951),"max", MAX(Instances!J951:Instances!J951),"diff", MAX(Instances!J951:Instances!J951)-MIN(Instances!J951:Instances!J951))</f>
        <v>0</v>
      </c>
      <c r="K951" s="1" cm="1">
        <f t="array" ref="K951">_xlfn.SWITCH($A$2,"average", AVERAGE(Instances!K951:Instances!K951),"median", MEDIAN(Instances!K951:Instances!K951),"min", MIN(Instances!K951:Instances!K951),"max", MAX(Instances!K951:Instances!K951),"diff", MAX(Instances!K951:Instances!K951)-MIN(Instances!K951:Instances!K951))</f>
        <v>0</v>
      </c>
      <c r="L951" s="1"/>
      <c r="M951" s="1" cm="1">
        <f t="array" ref="M951">_xlfn.SWITCH($A$2,"average", AVERAGE(Instances!M951:Instances!M951),"median", MEDIAN(Instances!M951:Instances!M951),"min", MIN(Instances!M951:Instances!M951),"max", MAX(Instances!M951:Instances!M951),"diff", MAX(Instances!M951:Instances!M951)-MIN(Instances!M951:Instances!M951))</f>
        <v>0</v>
      </c>
      <c r="N951" s="1" cm="1">
        <f t="array" ref="N951">_xlfn.SWITCH($A$2,"average", AVERAGE(Instances!N951:Instances!N951),"median", MEDIAN(Instances!N951:Instances!N951),"min", MIN(Instances!N951:Instances!N951),"max", MAX(Instances!N951:Instances!N951),"diff", MAX(Instances!N951:Instances!N951)-MIN(Instances!N951:Instances!N951))</f>
        <v>0</v>
      </c>
      <c r="O951" s="1"/>
      <c r="P951" s="1" cm="1">
        <f t="array" ref="P951">_xlfn.SWITCH($A$2,"average", AVERAGE(Instances!P951:Instances!P951),"median", MEDIAN(Instances!P951:Instances!P951),"min", MIN(Instances!P951:Instances!P951),"max", MAX(Instances!P951:Instances!P951),"diff", MAX(Instances!P951:Instances!P951)-MIN(Instances!P951:Instances!P951))</f>
        <v>0</v>
      </c>
      <c r="Q951" s="1" cm="1">
        <f t="array" ref="Q951">_xlfn.SWITCH($A$2,"average", AVERAGE(Instances!Q951:Instances!Q951),"median", MEDIAN(Instances!Q951:Instances!Q951),"min", MIN(Instances!Q951:Instances!Q951),"max", MAX(Instances!Q951:Instances!Q951),"diff", MAX(Instances!Q951:Instances!Q951)-MIN(Instances!Q951:Instances!Q951))</f>
        <v>0</v>
      </c>
      <c r="R951" s="1" cm="1">
        <f t="array" ref="R951">_xlfn.SWITCH($A$2,"average", AVERAGE(Instances!R951:Instances!R951),"median", MEDIAN(Instances!R951:Instances!R951),"min", MIN(Instances!R951:Instances!R951),"max", MAX(Instances!R951:Instances!R951),"diff", MAX(Instances!R951:Instances!R951)-MIN(Instances!R951:Instances!R951))</f>
        <v>0</v>
      </c>
      <c r="S951" s="1">
        <f>MIN($B951)</f>
        <v>0</v>
      </c>
      <c r="T951" s="1">
        <f>MIN($C951)</f>
        <v>0</v>
      </c>
      <c r="U951" s="1">
        <f>MIN($D951)</f>
        <v>0</v>
      </c>
      <c r="V951" s="1">
        <f>MIN($E951)</f>
        <v>0</v>
      </c>
      <c r="W951" s="1">
        <f>MIN($F951)</f>
        <v>0</v>
      </c>
      <c r="X951" s="1">
        <f>MIN($G951)</f>
        <v>0</v>
      </c>
      <c r="Y951" s="1">
        <f>MIN($H951)</f>
        <v>0</v>
      </c>
      <c r="Z951" s="1">
        <f>MIN($I951)</f>
        <v>0</v>
      </c>
      <c r="AA951" s="1">
        <f>MIN($J951)</f>
        <v>0</v>
      </c>
      <c r="AB951" s="1">
        <f>MIN($K951)</f>
        <v>0</v>
      </c>
      <c r="AC951" s="1">
        <f>MIN($M951)</f>
        <v>0</v>
      </c>
      <c r="AD951" s="1">
        <f>MIN($N951)</f>
        <v>0</v>
      </c>
      <c r="AE951" s="1">
        <f>MIN($P951)</f>
        <v>0</v>
      </c>
      <c r="AF951" s="1">
        <f>MIN($Q951)</f>
        <v>0</v>
      </c>
      <c r="AG951" s="1">
        <f>MIN($R951)</f>
        <v>0</v>
      </c>
      <c r="AH951" s="1">
        <f>MEDIAN($B951)</f>
        <v>0</v>
      </c>
      <c r="AI951" s="1">
        <f>MEDIAN($C951)</f>
        <v>0</v>
      </c>
      <c r="AJ951" s="1">
        <f>MEDIAN($D951)</f>
        <v>0</v>
      </c>
      <c r="AK951" s="1">
        <f>MEDIAN($E951)</f>
        <v>0</v>
      </c>
      <c r="AL951" s="1">
        <f>MEDIAN($F951)</f>
        <v>0</v>
      </c>
      <c r="AM951" s="1">
        <f>MEDIAN($G951)</f>
        <v>0</v>
      </c>
      <c r="AN951" s="1">
        <f>MEDIAN($H951)</f>
        <v>0</v>
      </c>
      <c r="AO951" s="1">
        <f>MEDIAN($I951)</f>
        <v>0</v>
      </c>
      <c r="AP951" s="1">
        <f>MEDIAN($J951)</f>
        <v>0</v>
      </c>
      <c r="AQ951" s="1">
        <f>MEDIAN($K951)</f>
        <v>0</v>
      </c>
      <c r="AR951" s="1">
        <f>MEDIAN($M951)</f>
        <v>0</v>
      </c>
      <c r="AS951" s="1">
        <f>MEDIAN($N951)</f>
        <v>0</v>
      </c>
      <c r="AT951" s="1">
        <f>MEDIAN($P951)</f>
        <v>0</v>
      </c>
      <c r="AU951" s="1">
        <f>MEDIAN($Q951)</f>
        <v>0</v>
      </c>
      <c r="AV951" s="1">
        <f>MEDIAN($R951)</f>
        <v>0</v>
      </c>
      <c r="AW951" s="1">
        <f>MAX($B951)</f>
        <v>0</v>
      </c>
      <c r="AX951" s="1">
        <f>MAX($C951)</f>
        <v>0</v>
      </c>
      <c r="AY951" s="1">
        <f>MAX($D951)</f>
        <v>0</v>
      </c>
      <c r="AZ951" s="1">
        <f>MAX($E951)</f>
        <v>0</v>
      </c>
      <c r="BA951" s="1">
        <f>MAX($F951)</f>
        <v>0</v>
      </c>
      <c r="BB951" s="1">
        <f>MAX($G951)</f>
        <v>0</v>
      </c>
      <c r="BC951" s="1">
        <f>MAX($H951)</f>
        <v>0</v>
      </c>
      <c r="BD951" s="1">
        <f>MAX($I951)</f>
        <v>0</v>
      </c>
      <c r="BE951" s="1">
        <f>MAX($J951)</f>
        <v>0</v>
      </c>
      <c r="BF951" s="1">
        <f>MAX($K951)</f>
        <v>0</v>
      </c>
      <c r="BG951" s="1">
        <f>MAX($M951)</f>
        <v>0</v>
      </c>
      <c r="BH951" s="1">
        <f>MAX($N951)</f>
        <v>0</v>
      </c>
      <c r="BI951" s="1">
        <f>MAX($P951)</f>
        <v>0</v>
      </c>
      <c r="BJ951" s="1">
        <f>MAX($Q951)</f>
        <v>0</v>
      </c>
      <c r="BK951" s="1">
        <f>MAX($R951)</f>
        <v>0</v>
      </c>
    </row>
    <row r="952" spans="1:63">
      <c r="A952" s="1" t="s">
        <v>466</v>
      </c>
      <c r="B952" s="1" cm="1">
        <f t="array" ref="B952">_xlfn.SWITCH($A$2,"average", AVERAGE(Instances!B952:Instances!B952),"median", MEDIAN(Instances!B952:Instances!B952),"min", MIN(Instances!B952:Instances!B952),"max", MAX(Instances!B952:Instances!B952),"diff", MAX(Instances!B952:Instances!B952)-MIN(Instances!B952:Instances!B952))</f>
        <v>0</v>
      </c>
      <c r="C952" s="1" cm="1">
        <f t="array" ref="C952">_xlfn.SWITCH($A$2,"average", AVERAGE(Instances!C952:Instances!C952),"median", MEDIAN(Instances!C952:Instances!C952),"min", MIN(Instances!C952:Instances!C952),"max", MAX(Instances!C952:Instances!C952),"diff", MAX(Instances!C952:Instances!C952)-MIN(Instances!C952:Instances!C952))</f>
        <v>0</v>
      </c>
      <c r="D952" s="1" cm="1">
        <f t="array" ref="D952">_xlfn.SWITCH($A$2,"average", AVERAGE(Instances!D952:Instances!D952),"median", MEDIAN(Instances!D952:Instances!D952),"min", MIN(Instances!D952:Instances!D952),"max", MAX(Instances!D952:Instances!D952),"diff", MAX(Instances!D952:Instances!D952)-MIN(Instances!D952:Instances!D952))</f>
        <v>0</v>
      </c>
      <c r="E952" s="1" cm="1">
        <f t="array" ref="E952">_xlfn.SWITCH($A$2,"average", AVERAGE(Instances!E952:Instances!E952),"median", MEDIAN(Instances!E952:Instances!E952),"min", MIN(Instances!E952:Instances!E952),"max", MAX(Instances!E952:Instances!E952),"diff", MAX(Instances!E952:Instances!E952)-MIN(Instances!E952:Instances!E952))</f>
        <v>0</v>
      </c>
      <c r="F952" s="1" cm="1">
        <f t="array" ref="F952">_xlfn.SWITCH($A$2,"average", AVERAGE(Instances!F952:Instances!F952),"median", MEDIAN(Instances!F952:Instances!F952),"min", MIN(Instances!F952:Instances!F952),"max", MAX(Instances!F952:Instances!F952),"diff", MAX(Instances!F952:Instances!F952)-MIN(Instances!F952:Instances!F952))</f>
        <v>0</v>
      </c>
      <c r="G952" s="1" cm="1">
        <f t="array" ref="G952">_xlfn.SWITCH($A$2,"average", AVERAGE(Instances!G952:Instances!G952),"median", MEDIAN(Instances!G952:Instances!G952),"min", MIN(Instances!G952:Instances!G952),"max", MAX(Instances!G952:Instances!G952),"diff", MAX(Instances!G952:Instances!G952)-MIN(Instances!G952:Instances!G952))</f>
        <v>0</v>
      </c>
      <c r="H952" s="1" cm="1">
        <f t="array" ref="H952">_xlfn.SWITCH($A$2,"average", AVERAGE(Instances!H952:Instances!H952),"median", MEDIAN(Instances!H952:Instances!H952),"min", MIN(Instances!H952:Instances!H952),"max", MAX(Instances!H952:Instances!H952),"diff", MAX(Instances!H952:Instances!H952)-MIN(Instances!H952:Instances!H952))</f>
        <v>0</v>
      </c>
      <c r="I952" s="1" cm="1">
        <f t="array" ref="I952">_xlfn.SWITCH($A$2,"average", AVERAGE(Instances!I952:Instances!I952),"median", MEDIAN(Instances!I952:Instances!I952),"min", MIN(Instances!I952:Instances!I952),"max", MAX(Instances!I952:Instances!I952),"diff", MAX(Instances!I952:Instances!I952)-MIN(Instances!I952:Instances!I952))</f>
        <v>0</v>
      </c>
      <c r="J952" s="1" cm="1">
        <f t="array" ref="J952">_xlfn.SWITCH($A$2,"average", AVERAGE(Instances!J952:Instances!J952),"median", MEDIAN(Instances!J952:Instances!J952),"min", MIN(Instances!J952:Instances!J952),"max", MAX(Instances!J952:Instances!J952),"diff", MAX(Instances!J952:Instances!J952)-MIN(Instances!J952:Instances!J952))</f>
        <v>0</v>
      </c>
      <c r="K952" s="1" cm="1">
        <f t="array" ref="K952">_xlfn.SWITCH($A$2,"average", AVERAGE(Instances!K952:Instances!K952),"median", MEDIAN(Instances!K952:Instances!K952),"min", MIN(Instances!K952:Instances!K952),"max", MAX(Instances!K952:Instances!K952),"diff", MAX(Instances!K952:Instances!K952)-MIN(Instances!K952:Instances!K952))</f>
        <v>0</v>
      </c>
      <c r="L952" s="1"/>
      <c r="M952" s="1" cm="1">
        <f t="array" ref="M952">_xlfn.SWITCH($A$2,"average", AVERAGE(Instances!M952:Instances!M952),"median", MEDIAN(Instances!M952:Instances!M952),"min", MIN(Instances!M952:Instances!M952),"max", MAX(Instances!M952:Instances!M952),"diff", MAX(Instances!M952:Instances!M952)-MIN(Instances!M952:Instances!M952))</f>
        <v>0</v>
      </c>
      <c r="N952" s="1" cm="1">
        <f t="array" ref="N952">_xlfn.SWITCH($A$2,"average", AVERAGE(Instances!N952:Instances!N952),"median", MEDIAN(Instances!N952:Instances!N952),"min", MIN(Instances!N952:Instances!N952),"max", MAX(Instances!N952:Instances!N952),"diff", MAX(Instances!N952:Instances!N952)-MIN(Instances!N952:Instances!N952))</f>
        <v>0</v>
      </c>
      <c r="O952" s="1"/>
      <c r="P952" s="1" cm="1">
        <f t="array" ref="P952">_xlfn.SWITCH($A$2,"average", AVERAGE(Instances!P952:Instances!P952),"median", MEDIAN(Instances!P952:Instances!P952),"min", MIN(Instances!P952:Instances!P952),"max", MAX(Instances!P952:Instances!P952),"diff", MAX(Instances!P952:Instances!P952)-MIN(Instances!P952:Instances!P952))</f>
        <v>0</v>
      </c>
      <c r="Q952" s="1" cm="1">
        <f t="array" ref="Q952">_xlfn.SWITCH($A$2,"average", AVERAGE(Instances!Q952:Instances!Q952),"median", MEDIAN(Instances!Q952:Instances!Q952),"min", MIN(Instances!Q952:Instances!Q952),"max", MAX(Instances!Q952:Instances!Q952),"diff", MAX(Instances!Q952:Instances!Q952)-MIN(Instances!Q952:Instances!Q952))</f>
        <v>0</v>
      </c>
      <c r="R952" s="1" cm="1">
        <f t="array" ref="R952">_xlfn.SWITCH($A$2,"average", AVERAGE(Instances!R952:Instances!R952),"median", MEDIAN(Instances!R952:Instances!R952),"min", MIN(Instances!R952:Instances!R952),"max", MAX(Instances!R952:Instances!R952),"diff", MAX(Instances!R952:Instances!R952)-MIN(Instances!R952:Instances!R952))</f>
        <v>0</v>
      </c>
      <c r="S952" s="1">
        <f>MIN($B952)</f>
        <v>0</v>
      </c>
      <c r="T952" s="1">
        <f>MIN($C952)</f>
        <v>0</v>
      </c>
      <c r="U952" s="1">
        <f>MIN($D952)</f>
        <v>0</v>
      </c>
      <c r="V952" s="1">
        <f>MIN($E952)</f>
        <v>0</v>
      </c>
      <c r="W952" s="1">
        <f>MIN($F952)</f>
        <v>0</v>
      </c>
      <c r="X952" s="1">
        <f>MIN($G952)</f>
        <v>0</v>
      </c>
      <c r="Y952" s="1">
        <f>MIN($H952)</f>
        <v>0</v>
      </c>
      <c r="Z952" s="1">
        <f>MIN($I952)</f>
        <v>0</v>
      </c>
      <c r="AA952" s="1">
        <f>MIN($J952)</f>
        <v>0</v>
      </c>
      <c r="AB952" s="1">
        <f>MIN($K952)</f>
        <v>0</v>
      </c>
      <c r="AC952" s="1">
        <f>MIN($M952)</f>
        <v>0</v>
      </c>
      <c r="AD952" s="1">
        <f>MIN($N952)</f>
        <v>0</v>
      </c>
      <c r="AE952" s="1">
        <f>MIN($P952)</f>
        <v>0</v>
      </c>
      <c r="AF952" s="1">
        <f>MIN($Q952)</f>
        <v>0</v>
      </c>
      <c r="AG952" s="1">
        <f>MIN($R952)</f>
        <v>0</v>
      </c>
      <c r="AH952" s="1">
        <f>MEDIAN($B952)</f>
        <v>0</v>
      </c>
      <c r="AI952" s="1">
        <f>MEDIAN($C952)</f>
        <v>0</v>
      </c>
      <c r="AJ952" s="1">
        <f>MEDIAN($D952)</f>
        <v>0</v>
      </c>
      <c r="AK952" s="1">
        <f>MEDIAN($E952)</f>
        <v>0</v>
      </c>
      <c r="AL952" s="1">
        <f>MEDIAN($F952)</f>
        <v>0</v>
      </c>
      <c r="AM952" s="1">
        <f>MEDIAN($G952)</f>
        <v>0</v>
      </c>
      <c r="AN952" s="1">
        <f>MEDIAN($H952)</f>
        <v>0</v>
      </c>
      <c r="AO952" s="1">
        <f>MEDIAN($I952)</f>
        <v>0</v>
      </c>
      <c r="AP952" s="1">
        <f>MEDIAN($J952)</f>
        <v>0</v>
      </c>
      <c r="AQ952" s="1">
        <f>MEDIAN($K952)</f>
        <v>0</v>
      </c>
      <c r="AR952" s="1">
        <f>MEDIAN($M952)</f>
        <v>0</v>
      </c>
      <c r="AS952" s="1">
        <f>MEDIAN($N952)</f>
        <v>0</v>
      </c>
      <c r="AT952" s="1">
        <f>MEDIAN($P952)</f>
        <v>0</v>
      </c>
      <c r="AU952" s="1">
        <f>MEDIAN($Q952)</f>
        <v>0</v>
      </c>
      <c r="AV952" s="1">
        <f>MEDIAN($R952)</f>
        <v>0</v>
      </c>
      <c r="AW952" s="1">
        <f>MAX($B952)</f>
        <v>0</v>
      </c>
      <c r="AX952" s="1">
        <f>MAX($C952)</f>
        <v>0</v>
      </c>
      <c r="AY952" s="1">
        <f>MAX($D952)</f>
        <v>0</v>
      </c>
      <c r="AZ952" s="1">
        <f>MAX($E952)</f>
        <v>0</v>
      </c>
      <c r="BA952" s="1">
        <f>MAX($F952)</f>
        <v>0</v>
      </c>
      <c r="BB952" s="1">
        <f>MAX($G952)</f>
        <v>0</v>
      </c>
      <c r="BC952" s="1">
        <f>MAX($H952)</f>
        <v>0</v>
      </c>
      <c r="BD952" s="1">
        <f>MAX($I952)</f>
        <v>0</v>
      </c>
      <c r="BE952" s="1">
        <f>MAX($J952)</f>
        <v>0</v>
      </c>
      <c r="BF952" s="1">
        <f>MAX($K952)</f>
        <v>0</v>
      </c>
      <c r="BG952" s="1">
        <f>MAX($M952)</f>
        <v>0</v>
      </c>
      <c r="BH952" s="1">
        <f>MAX($N952)</f>
        <v>0</v>
      </c>
      <c r="BI952" s="1">
        <f>MAX($P952)</f>
        <v>0</v>
      </c>
      <c r="BJ952" s="1">
        <f>MAX($Q952)</f>
        <v>0</v>
      </c>
      <c r="BK952" s="1">
        <f>MAX($R952)</f>
        <v>0</v>
      </c>
    </row>
    <row r="953" spans="1:63">
      <c r="A953" s="1" t="s">
        <v>467</v>
      </c>
      <c r="B953" s="1" cm="1">
        <f t="array" ref="B953">_xlfn.SWITCH($A$2,"average", AVERAGE(Instances!B953:Instances!B953),"median", MEDIAN(Instances!B953:Instances!B953),"min", MIN(Instances!B953:Instances!B953),"max", MAX(Instances!B953:Instances!B953),"diff", MAX(Instances!B953:Instances!B953)-MIN(Instances!B953:Instances!B953))</f>
        <v>0</v>
      </c>
      <c r="C953" s="1" cm="1">
        <f t="array" ref="C953">_xlfn.SWITCH($A$2,"average", AVERAGE(Instances!C953:Instances!C953),"median", MEDIAN(Instances!C953:Instances!C953),"min", MIN(Instances!C953:Instances!C953),"max", MAX(Instances!C953:Instances!C953),"diff", MAX(Instances!C953:Instances!C953)-MIN(Instances!C953:Instances!C953))</f>
        <v>0</v>
      </c>
      <c r="D953" s="1" cm="1">
        <f t="array" ref="D953">_xlfn.SWITCH($A$2,"average", AVERAGE(Instances!D953:Instances!D953),"median", MEDIAN(Instances!D953:Instances!D953),"min", MIN(Instances!D953:Instances!D953),"max", MAX(Instances!D953:Instances!D953),"diff", MAX(Instances!D953:Instances!D953)-MIN(Instances!D953:Instances!D953))</f>
        <v>0</v>
      </c>
      <c r="E953" s="1" cm="1">
        <f t="array" ref="E953">_xlfn.SWITCH($A$2,"average", AVERAGE(Instances!E953:Instances!E953),"median", MEDIAN(Instances!E953:Instances!E953),"min", MIN(Instances!E953:Instances!E953),"max", MAX(Instances!E953:Instances!E953),"diff", MAX(Instances!E953:Instances!E953)-MIN(Instances!E953:Instances!E953))</f>
        <v>0</v>
      </c>
      <c r="F953" s="1" cm="1">
        <f t="array" ref="F953">_xlfn.SWITCH($A$2,"average", AVERAGE(Instances!F953:Instances!F953),"median", MEDIAN(Instances!F953:Instances!F953),"min", MIN(Instances!F953:Instances!F953),"max", MAX(Instances!F953:Instances!F953),"diff", MAX(Instances!F953:Instances!F953)-MIN(Instances!F953:Instances!F953))</f>
        <v>0</v>
      </c>
      <c r="G953" s="1" cm="1">
        <f t="array" ref="G953">_xlfn.SWITCH($A$2,"average", AVERAGE(Instances!G953:Instances!G953),"median", MEDIAN(Instances!G953:Instances!G953),"min", MIN(Instances!G953:Instances!G953),"max", MAX(Instances!G953:Instances!G953),"diff", MAX(Instances!G953:Instances!G953)-MIN(Instances!G953:Instances!G953))</f>
        <v>0</v>
      </c>
      <c r="H953" s="1" cm="1">
        <f t="array" ref="H953">_xlfn.SWITCH($A$2,"average", AVERAGE(Instances!H953:Instances!H953),"median", MEDIAN(Instances!H953:Instances!H953),"min", MIN(Instances!H953:Instances!H953),"max", MAX(Instances!H953:Instances!H953),"diff", MAX(Instances!H953:Instances!H953)-MIN(Instances!H953:Instances!H953))</f>
        <v>0</v>
      </c>
      <c r="I953" s="1" cm="1">
        <f t="array" ref="I953">_xlfn.SWITCH($A$2,"average", AVERAGE(Instances!I953:Instances!I953),"median", MEDIAN(Instances!I953:Instances!I953),"min", MIN(Instances!I953:Instances!I953),"max", MAX(Instances!I953:Instances!I953),"diff", MAX(Instances!I953:Instances!I953)-MIN(Instances!I953:Instances!I953))</f>
        <v>0</v>
      </c>
      <c r="J953" s="1" cm="1">
        <f t="array" ref="J953">_xlfn.SWITCH($A$2,"average", AVERAGE(Instances!J953:Instances!J953),"median", MEDIAN(Instances!J953:Instances!J953),"min", MIN(Instances!J953:Instances!J953),"max", MAX(Instances!J953:Instances!J953),"diff", MAX(Instances!J953:Instances!J953)-MIN(Instances!J953:Instances!J953))</f>
        <v>0</v>
      </c>
      <c r="K953" s="1" cm="1">
        <f t="array" ref="K953">_xlfn.SWITCH($A$2,"average", AVERAGE(Instances!K953:Instances!K953),"median", MEDIAN(Instances!K953:Instances!K953),"min", MIN(Instances!K953:Instances!K953),"max", MAX(Instances!K953:Instances!K953),"diff", MAX(Instances!K953:Instances!K953)-MIN(Instances!K953:Instances!K953))</f>
        <v>0</v>
      </c>
      <c r="L953" s="1"/>
      <c r="M953" s="1" cm="1">
        <f t="array" ref="M953">_xlfn.SWITCH($A$2,"average", AVERAGE(Instances!M953:Instances!M953),"median", MEDIAN(Instances!M953:Instances!M953),"min", MIN(Instances!M953:Instances!M953),"max", MAX(Instances!M953:Instances!M953),"diff", MAX(Instances!M953:Instances!M953)-MIN(Instances!M953:Instances!M953))</f>
        <v>0</v>
      </c>
      <c r="N953" s="1" cm="1">
        <f t="array" ref="N953">_xlfn.SWITCH($A$2,"average", AVERAGE(Instances!N953:Instances!N953),"median", MEDIAN(Instances!N953:Instances!N953),"min", MIN(Instances!N953:Instances!N953),"max", MAX(Instances!N953:Instances!N953),"diff", MAX(Instances!N953:Instances!N953)-MIN(Instances!N953:Instances!N953))</f>
        <v>0</v>
      </c>
      <c r="O953" s="1"/>
      <c r="P953" s="1" cm="1">
        <f t="array" ref="P953">_xlfn.SWITCH($A$2,"average", AVERAGE(Instances!P953:Instances!P953),"median", MEDIAN(Instances!P953:Instances!P953),"min", MIN(Instances!P953:Instances!P953),"max", MAX(Instances!P953:Instances!P953),"diff", MAX(Instances!P953:Instances!P953)-MIN(Instances!P953:Instances!P953))</f>
        <v>0</v>
      </c>
      <c r="Q953" s="1" cm="1">
        <f t="array" ref="Q953">_xlfn.SWITCH($A$2,"average", AVERAGE(Instances!Q953:Instances!Q953),"median", MEDIAN(Instances!Q953:Instances!Q953),"min", MIN(Instances!Q953:Instances!Q953),"max", MAX(Instances!Q953:Instances!Q953),"diff", MAX(Instances!Q953:Instances!Q953)-MIN(Instances!Q953:Instances!Q953))</f>
        <v>0</v>
      </c>
      <c r="R953" s="1" cm="1">
        <f t="array" ref="R953">_xlfn.SWITCH($A$2,"average", AVERAGE(Instances!R953:Instances!R953),"median", MEDIAN(Instances!R953:Instances!R953),"min", MIN(Instances!R953:Instances!R953),"max", MAX(Instances!R953:Instances!R953),"diff", MAX(Instances!R953:Instances!R953)-MIN(Instances!R953:Instances!R953))</f>
        <v>0</v>
      </c>
      <c r="S953" s="1">
        <f>MIN($B953)</f>
        <v>0</v>
      </c>
      <c r="T953" s="1">
        <f>MIN($C953)</f>
        <v>0</v>
      </c>
      <c r="U953" s="1">
        <f>MIN($D953)</f>
        <v>0</v>
      </c>
      <c r="V953" s="1">
        <f>MIN($E953)</f>
        <v>0</v>
      </c>
      <c r="W953" s="1">
        <f>MIN($F953)</f>
        <v>0</v>
      </c>
      <c r="X953" s="1">
        <f>MIN($G953)</f>
        <v>0</v>
      </c>
      <c r="Y953" s="1">
        <f>MIN($H953)</f>
        <v>0</v>
      </c>
      <c r="Z953" s="1">
        <f>MIN($I953)</f>
        <v>0</v>
      </c>
      <c r="AA953" s="1">
        <f>MIN($J953)</f>
        <v>0</v>
      </c>
      <c r="AB953" s="1">
        <f>MIN($K953)</f>
        <v>0</v>
      </c>
      <c r="AC953" s="1">
        <f>MIN($M953)</f>
        <v>0</v>
      </c>
      <c r="AD953" s="1">
        <f>MIN($N953)</f>
        <v>0</v>
      </c>
      <c r="AE953" s="1">
        <f>MIN($P953)</f>
        <v>0</v>
      </c>
      <c r="AF953" s="1">
        <f>MIN($Q953)</f>
        <v>0</v>
      </c>
      <c r="AG953" s="1">
        <f>MIN($R953)</f>
        <v>0</v>
      </c>
      <c r="AH953" s="1">
        <f>MEDIAN($B953)</f>
        <v>0</v>
      </c>
      <c r="AI953" s="1">
        <f>MEDIAN($C953)</f>
        <v>0</v>
      </c>
      <c r="AJ953" s="1">
        <f>MEDIAN($D953)</f>
        <v>0</v>
      </c>
      <c r="AK953" s="1">
        <f>MEDIAN($E953)</f>
        <v>0</v>
      </c>
      <c r="AL953" s="1">
        <f>MEDIAN($F953)</f>
        <v>0</v>
      </c>
      <c r="AM953" s="1">
        <f>MEDIAN($G953)</f>
        <v>0</v>
      </c>
      <c r="AN953" s="1">
        <f>MEDIAN($H953)</f>
        <v>0</v>
      </c>
      <c r="AO953" s="1">
        <f>MEDIAN($I953)</f>
        <v>0</v>
      </c>
      <c r="AP953" s="1">
        <f>MEDIAN($J953)</f>
        <v>0</v>
      </c>
      <c r="AQ953" s="1">
        <f>MEDIAN($K953)</f>
        <v>0</v>
      </c>
      <c r="AR953" s="1">
        <f>MEDIAN($M953)</f>
        <v>0</v>
      </c>
      <c r="AS953" s="1">
        <f>MEDIAN($N953)</f>
        <v>0</v>
      </c>
      <c r="AT953" s="1">
        <f>MEDIAN($P953)</f>
        <v>0</v>
      </c>
      <c r="AU953" s="1">
        <f>MEDIAN($Q953)</f>
        <v>0</v>
      </c>
      <c r="AV953" s="1">
        <f>MEDIAN($R953)</f>
        <v>0</v>
      </c>
      <c r="AW953" s="1">
        <f>MAX($B953)</f>
        <v>0</v>
      </c>
      <c r="AX953" s="1">
        <f>MAX($C953)</f>
        <v>0</v>
      </c>
      <c r="AY953" s="1">
        <f>MAX($D953)</f>
        <v>0</v>
      </c>
      <c r="AZ953" s="1">
        <f>MAX($E953)</f>
        <v>0</v>
      </c>
      <c r="BA953" s="1">
        <f>MAX($F953)</f>
        <v>0</v>
      </c>
      <c r="BB953" s="1">
        <f>MAX($G953)</f>
        <v>0</v>
      </c>
      <c r="BC953" s="1">
        <f>MAX($H953)</f>
        <v>0</v>
      </c>
      <c r="BD953" s="1">
        <f>MAX($I953)</f>
        <v>0</v>
      </c>
      <c r="BE953" s="1">
        <f>MAX($J953)</f>
        <v>0</v>
      </c>
      <c r="BF953" s="1">
        <f>MAX($K953)</f>
        <v>0</v>
      </c>
      <c r="BG953" s="1">
        <f>MAX($M953)</f>
        <v>0</v>
      </c>
      <c r="BH953" s="1">
        <f>MAX($N953)</f>
        <v>0</v>
      </c>
      <c r="BI953" s="1">
        <f>MAX($P953)</f>
        <v>0</v>
      </c>
      <c r="BJ953" s="1">
        <f>MAX($Q953)</f>
        <v>0</v>
      </c>
      <c r="BK953" s="1">
        <f>MAX($R953)</f>
        <v>0</v>
      </c>
    </row>
    <row r="954" spans="1:63">
      <c r="A954" s="1" t="s">
        <v>468</v>
      </c>
      <c r="B954" s="1" cm="1">
        <f t="array" ref="B954">_xlfn.SWITCH($A$2,"average", AVERAGE(Instances!B954:Instances!B954),"median", MEDIAN(Instances!B954:Instances!B954),"min", MIN(Instances!B954:Instances!B954),"max", MAX(Instances!B954:Instances!B954),"diff", MAX(Instances!B954:Instances!B954)-MIN(Instances!B954:Instances!B954))</f>
        <v>0</v>
      </c>
      <c r="C954" s="1" cm="1">
        <f t="array" ref="C954">_xlfn.SWITCH($A$2,"average", AVERAGE(Instances!C954:Instances!C954),"median", MEDIAN(Instances!C954:Instances!C954),"min", MIN(Instances!C954:Instances!C954),"max", MAX(Instances!C954:Instances!C954),"diff", MAX(Instances!C954:Instances!C954)-MIN(Instances!C954:Instances!C954))</f>
        <v>0</v>
      </c>
      <c r="D954" s="1" cm="1">
        <f t="array" ref="D954">_xlfn.SWITCH($A$2,"average", AVERAGE(Instances!D954:Instances!D954),"median", MEDIAN(Instances!D954:Instances!D954),"min", MIN(Instances!D954:Instances!D954),"max", MAX(Instances!D954:Instances!D954),"diff", MAX(Instances!D954:Instances!D954)-MIN(Instances!D954:Instances!D954))</f>
        <v>0</v>
      </c>
      <c r="E954" s="1" cm="1">
        <f t="array" ref="E954">_xlfn.SWITCH($A$2,"average", AVERAGE(Instances!E954:Instances!E954),"median", MEDIAN(Instances!E954:Instances!E954),"min", MIN(Instances!E954:Instances!E954),"max", MAX(Instances!E954:Instances!E954),"diff", MAX(Instances!E954:Instances!E954)-MIN(Instances!E954:Instances!E954))</f>
        <v>0</v>
      </c>
      <c r="F954" s="1" cm="1">
        <f t="array" ref="F954">_xlfn.SWITCH($A$2,"average", AVERAGE(Instances!F954:Instances!F954),"median", MEDIAN(Instances!F954:Instances!F954),"min", MIN(Instances!F954:Instances!F954),"max", MAX(Instances!F954:Instances!F954),"diff", MAX(Instances!F954:Instances!F954)-MIN(Instances!F954:Instances!F954))</f>
        <v>0</v>
      </c>
      <c r="G954" s="1" cm="1">
        <f t="array" ref="G954">_xlfn.SWITCH($A$2,"average", AVERAGE(Instances!G954:Instances!G954),"median", MEDIAN(Instances!G954:Instances!G954),"min", MIN(Instances!G954:Instances!G954),"max", MAX(Instances!G954:Instances!G954),"diff", MAX(Instances!G954:Instances!G954)-MIN(Instances!G954:Instances!G954))</f>
        <v>0</v>
      </c>
      <c r="H954" s="1" cm="1">
        <f t="array" ref="H954">_xlfn.SWITCH($A$2,"average", AVERAGE(Instances!H954:Instances!H954),"median", MEDIAN(Instances!H954:Instances!H954),"min", MIN(Instances!H954:Instances!H954),"max", MAX(Instances!H954:Instances!H954),"diff", MAX(Instances!H954:Instances!H954)-MIN(Instances!H954:Instances!H954))</f>
        <v>0</v>
      </c>
      <c r="I954" s="1" cm="1">
        <f t="array" ref="I954">_xlfn.SWITCH($A$2,"average", AVERAGE(Instances!I954:Instances!I954),"median", MEDIAN(Instances!I954:Instances!I954),"min", MIN(Instances!I954:Instances!I954),"max", MAX(Instances!I954:Instances!I954),"diff", MAX(Instances!I954:Instances!I954)-MIN(Instances!I954:Instances!I954))</f>
        <v>0</v>
      </c>
      <c r="J954" s="1" cm="1">
        <f t="array" ref="J954">_xlfn.SWITCH($A$2,"average", AVERAGE(Instances!J954:Instances!J954),"median", MEDIAN(Instances!J954:Instances!J954),"min", MIN(Instances!J954:Instances!J954),"max", MAX(Instances!J954:Instances!J954),"diff", MAX(Instances!J954:Instances!J954)-MIN(Instances!J954:Instances!J954))</f>
        <v>0</v>
      </c>
      <c r="K954" s="1" cm="1">
        <f t="array" ref="K954">_xlfn.SWITCH($A$2,"average", AVERAGE(Instances!K954:Instances!K954),"median", MEDIAN(Instances!K954:Instances!K954),"min", MIN(Instances!K954:Instances!K954),"max", MAX(Instances!K954:Instances!K954),"diff", MAX(Instances!K954:Instances!K954)-MIN(Instances!K954:Instances!K954))</f>
        <v>0</v>
      </c>
      <c r="L954" s="1"/>
      <c r="M954" s="1" cm="1">
        <f t="array" ref="M954">_xlfn.SWITCH($A$2,"average", AVERAGE(Instances!M954:Instances!M954),"median", MEDIAN(Instances!M954:Instances!M954),"min", MIN(Instances!M954:Instances!M954),"max", MAX(Instances!M954:Instances!M954),"diff", MAX(Instances!M954:Instances!M954)-MIN(Instances!M954:Instances!M954))</f>
        <v>0</v>
      </c>
      <c r="N954" s="1" cm="1">
        <f t="array" ref="N954">_xlfn.SWITCH($A$2,"average", AVERAGE(Instances!N954:Instances!N954),"median", MEDIAN(Instances!N954:Instances!N954),"min", MIN(Instances!N954:Instances!N954),"max", MAX(Instances!N954:Instances!N954),"diff", MAX(Instances!N954:Instances!N954)-MIN(Instances!N954:Instances!N954))</f>
        <v>0</v>
      </c>
      <c r="O954" s="1"/>
      <c r="P954" s="1" cm="1">
        <f t="array" ref="P954">_xlfn.SWITCH($A$2,"average", AVERAGE(Instances!P954:Instances!P954),"median", MEDIAN(Instances!P954:Instances!P954),"min", MIN(Instances!P954:Instances!P954),"max", MAX(Instances!P954:Instances!P954),"diff", MAX(Instances!P954:Instances!P954)-MIN(Instances!P954:Instances!P954))</f>
        <v>0</v>
      </c>
      <c r="Q954" s="1" cm="1">
        <f t="array" ref="Q954">_xlfn.SWITCH($A$2,"average", AVERAGE(Instances!Q954:Instances!Q954),"median", MEDIAN(Instances!Q954:Instances!Q954),"min", MIN(Instances!Q954:Instances!Q954),"max", MAX(Instances!Q954:Instances!Q954),"diff", MAX(Instances!Q954:Instances!Q954)-MIN(Instances!Q954:Instances!Q954))</f>
        <v>0</v>
      </c>
      <c r="R954" s="1" cm="1">
        <f t="array" ref="R954">_xlfn.SWITCH($A$2,"average", AVERAGE(Instances!R954:Instances!R954),"median", MEDIAN(Instances!R954:Instances!R954),"min", MIN(Instances!R954:Instances!R954),"max", MAX(Instances!R954:Instances!R954),"diff", MAX(Instances!R954:Instances!R954)-MIN(Instances!R954:Instances!R954))</f>
        <v>0</v>
      </c>
      <c r="S954" s="1">
        <f>MIN($B954)</f>
        <v>0</v>
      </c>
      <c r="T954" s="1">
        <f>MIN($C954)</f>
        <v>0</v>
      </c>
      <c r="U954" s="1">
        <f>MIN($D954)</f>
        <v>0</v>
      </c>
      <c r="V954" s="1">
        <f>MIN($E954)</f>
        <v>0</v>
      </c>
      <c r="W954" s="1">
        <f>MIN($F954)</f>
        <v>0</v>
      </c>
      <c r="X954" s="1">
        <f>MIN($G954)</f>
        <v>0</v>
      </c>
      <c r="Y954" s="1">
        <f>MIN($H954)</f>
        <v>0</v>
      </c>
      <c r="Z954" s="1">
        <f>MIN($I954)</f>
        <v>0</v>
      </c>
      <c r="AA954" s="1">
        <f>MIN($J954)</f>
        <v>0</v>
      </c>
      <c r="AB954" s="1">
        <f>MIN($K954)</f>
        <v>0</v>
      </c>
      <c r="AC954" s="1">
        <f>MIN($M954)</f>
        <v>0</v>
      </c>
      <c r="AD954" s="1">
        <f>MIN($N954)</f>
        <v>0</v>
      </c>
      <c r="AE954" s="1">
        <f>MIN($P954)</f>
        <v>0</v>
      </c>
      <c r="AF954" s="1">
        <f>MIN($Q954)</f>
        <v>0</v>
      </c>
      <c r="AG954" s="1">
        <f>MIN($R954)</f>
        <v>0</v>
      </c>
      <c r="AH954" s="1">
        <f>MEDIAN($B954)</f>
        <v>0</v>
      </c>
      <c r="AI954" s="1">
        <f>MEDIAN($C954)</f>
        <v>0</v>
      </c>
      <c r="AJ954" s="1">
        <f>MEDIAN($D954)</f>
        <v>0</v>
      </c>
      <c r="AK954" s="1">
        <f>MEDIAN($E954)</f>
        <v>0</v>
      </c>
      <c r="AL954" s="1">
        <f>MEDIAN($F954)</f>
        <v>0</v>
      </c>
      <c r="AM954" s="1">
        <f>MEDIAN($G954)</f>
        <v>0</v>
      </c>
      <c r="AN954" s="1">
        <f>MEDIAN($H954)</f>
        <v>0</v>
      </c>
      <c r="AO954" s="1">
        <f>MEDIAN($I954)</f>
        <v>0</v>
      </c>
      <c r="AP954" s="1">
        <f>MEDIAN($J954)</f>
        <v>0</v>
      </c>
      <c r="AQ954" s="1">
        <f>MEDIAN($K954)</f>
        <v>0</v>
      </c>
      <c r="AR954" s="1">
        <f>MEDIAN($M954)</f>
        <v>0</v>
      </c>
      <c r="AS954" s="1">
        <f>MEDIAN($N954)</f>
        <v>0</v>
      </c>
      <c r="AT954" s="1">
        <f>MEDIAN($P954)</f>
        <v>0</v>
      </c>
      <c r="AU954" s="1">
        <f>MEDIAN($Q954)</f>
        <v>0</v>
      </c>
      <c r="AV954" s="1">
        <f>MEDIAN($R954)</f>
        <v>0</v>
      </c>
      <c r="AW954" s="1">
        <f>MAX($B954)</f>
        <v>0</v>
      </c>
      <c r="AX954" s="1">
        <f>MAX($C954)</f>
        <v>0</v>
      </c>
      <c r="AY954" s="1">
        <f>MAX($D954)</f>
        <v>0</v>
      </c>
      <c r="AZ954" s="1">
        <f>MAX($E954)</f>
        <v>0</v>
      </c>
      <c r="BA954" s="1">
        <f>MAX($F954)</f>
        <v>0</v>
      </c>
      <c r="BB954" s="1">
        <f>MAX($G954)</f>
        <v>0</v>
      </c>
      <c r="BC954" s="1">
        <f>MAX($H954)</f>
        <v>0</v>
      </c>
      <c r="BD954" s="1">
        <f>MAX($I954)</f>
        <v>0</v>
      </c>
      <c r="BE954" s="1">
        <f>MAX($J954)</f>
        <v>0</v>
      </c>
      <c r="BF954" s="1">
        <f>MAX($K954)</f>
        <v>0</v>
      </c>
      <c r="BG954" s="1">
        <f>MAX($M954)</f>
        <v>0</v>
      </c>
      <c r="BH954" s="1">
        <f>MAX($N954)</f>
        <v>0</v>
      </c>
      <c r="BI954" s="1">
        <f>MAX($P954)</f>
        <v>0</v>
      </c>
      <c r="BJ954" s="1">
        <f>MAX($Q954)</f>
        <v>0</v>
      </c>
      <c r="BK954" s="1">
        <f>MAX($R954)</f>
        <v>0</v>
      </c>
    </row>
    <row r="955" spans="1:63">
      <c r="A955" s="1" t="s">
        <v>469</v>
      </c>
      <c r="B955" s="1" cm="1">
        <f t="array" ref="B955">_xlfn.SWITCH($A$2,"average", AVERAGE(Instances!B955:Instances!B955),"median", MEDIAN(Instances!B955:Instances!B955),"min", MIN(Instances!B955:Instances!B955),"max", MAX(Instances!B955:Instances!B955),"diff", MAX(Instances!B955:Instances!B955)-MIN(Instances!B955:Instances!B955))</f>
        <v>0</v>
      </c>
      <c r="C955" s="1" cm="1">
        <f t="array" ref="C955">_xlfn.SWITCH($A$2,"average", AVERAGE(Instances!C955:Instances!C955),"median", MEDIAN(Instances!C955:Instances!C955),"min", MIN(Instances!C955:Instances!C955),"max", MAX(Instances!C955:Instances!C955),"diff", MAX(Instances!C955:Instances!C955)-MIN(Instances!C955:Instances!C955))</f>
        <v>0</v>
      </c>
      <c r="D955" s="1" cm="1">
        <f t="array" ref="D955">_xlfn.SWITCH($A$2,"average", AVERAGE(Instances!D955:Instances!D955),"median", MEDIAN(Instances!D955:Instances!D955),"min", MIN(Instances!D955:Instances!D955),"max", MAX(Instances!D955:Instances!D955),"diff", MAX(Instances!D955:Instances!D955)-MIN(Instances!D955:Instances!D955))</f>
        <v>0</v>
      </c>
      <c r="E955" s="1" cm="1">
        <f t="array" ref="E955">_xlfn.SWITCH($A$2,"average", AVERAGE(Instances!E955:Instances!E955),"median", MEDIAN(Instances!E955:Instances!E955),"min", MIN(Instances!E955:Instances!E955),"max", MAX(Instances!E955:Instances!E955),"diff", MAX(Instances!E955:Instances!E955)-MIN(Instances!E955:Instances!E955))</f>
        <v>0</v>
      </c>
      <c r="F955" s="1" cm="1">
        <f t="array" ref="F955">_xlfn.SWITCH($A$2,"average", AVERAGE(Instances!F955:Instances!F955),"median", MEDIAN(Instances!F955:Instances!F955),"min", MIN(Instances!F955:Instances!F955),"max", MAX(Instances!F955:Instances!F955),"diff", MAX(Instances!F955:Instances!F955)-MIN(Instances!F955:Instances!F955))</f>
        <v>0</v>
      </c>
      <c r="G955" s="1" cm="1">
        <f t="array" ref="G955">_xlfn.SWITCH($A$2,"average", AVERAGE(Instances!G955:Instances!G955),"median", MEDIAN(Instances!G955:Instances!G955),"min", MIN(Instances!G955:Instances!G955),"max", MAX(Instances!G955:Instances!G955),"diff", MAX(Instances!G955:Instances!G955)-MIN(Instances!G955:Instances!G955))</f>
        <v>0</v>
      </c>
      <c r="H955" s="1" cm="1">
        <f t="array" ref="H955">_xlfn.SWITCH($A$2,"average", AVERAGE(Instances!H955:Instances!H955),"median", MEDIAN(Instances!H955:Instances!H955),"min", MIN(Instances!H955:Instances!H955),"max", MAX(Instances!H955:Instances!H955),"diff", MAX(Instances!H955:Instances!H955)-MIN(Instances!H955:Instances!H955))</f>
        <v>0</v>
      </c>
      <c r="I955" s="1" cm="1">
        <f t="array" ref="I955">_xlfn.SWITCH($A$2,"average", AVERAGE(Instances!I955:Instances!I955),"median", MEDIAN(Instances!I955:Instances!I955),"min", MIN(Instances!I955:Instances!I955),"max", MAX(Instances!I955:Instances!I955),"diff", MAX(Instances!I955:Instances!I955)-MIN(Instances!I955:Instances!I955))</f>
        <v>0</v>
      </c>
      <c r="J955" s="1" cm="1">
        <f t="array" ref="J955">_xlfn.SWITCH($A$2,"average", AVERAGE(Instances!J955:Instances!J955),"median", MEDIAN(Instances!J955:Instances!J955),"min", MIN(Instances!J955:Instances!J955),"max", MAX(Instances!J955:Instances!J955),"diff", MAX(Instances!J955:Instances!J955)-MIN(Instances!J955:Instances!J955))</f>
        <v>0</v>
      </c>
      <c r="K955" s="1" cm="1">
        <f t="array" ref="K955">_xlfn.SWITCH($A$2,"average", AVERAGE(Instances!K955:Instances!K955),"median", MEDIAN(Instances!K955:Instances!K955),"min", MIN(Instances!K955:Instances!K955),"max", MAX(Instances!K955:Instances!K955),"diff", MAX(Instances!K955:Instances!K955)-MIN(Instances!K955:Instances!K955))</f>
        <v>0</v>
      </c>
      <c r="L955" s="1"/>
      <c r="M955" s="1" cm="1">
        <f t="array" ref="M955">_xlfn.SWITCH($A$2,"average", AVERAGE(Instances!M955:Instances!M955),"median", MEDIAN(Instances!M955:Instances!M955),"min", MIN(Instances!M955:Instances!M955),"max", MAX(Instances!M955:Instances!M955),"diff", MAX(Instances!M955:Instances!M955)-MIN(Instances!M955:Instances!M955))</f>
        <v>0</v>
      </c>
      <c r="N955" s="1" cm="1">
        <f t="array" ref="N955">_xlfn.SWITCH($A$2,"average", AVERAGE(Instances!N955:Instances!N955),"median", MEDIAN(Instances!N955:Instances!N955),"min", MIN(Instances!N955:Instances!N955),"max", MAX(Instances!N955:Instances!N955),"diff", MAX(Instances!N955:Instances!N955)-MIN(Instances!N955:Instances!N955))</f>
        <v>0</v>
      </c>
      <c r="O955" s="1"/>
      <c r="P955" s="1" cm="1">
        <f t="array" ref="P955">_xlfn.SWITCH($A$2,"average", AVERAGE(Instances!P955:Instances!P955),"median", MEDIAN(Instances!P955:Instances!P955),"min", MIN(Instances!P955:Instances!P955),"max", MAX(Instances!P955:Instances!P955),"diff", MAX(Instances!P955:Instances!P955)-MIN(Instances!P955:Instances!P955))</f>
        <v>0</v>
      </c>
      <c r="Q955" s="1" cm="1">
        <f t="array" ref="Q955">_xlfn.SWITCH($A$2,"average", AVERAGE(Instances!Q955:Instances!Q955),"median", MEDIAN(Instances!Q955:Instances!Q955),"min", MIN(Instances!Q955:Instances!Q955),"max", MAX(Instances!Q955:Instances!Q955),"diff", MAX(Instances!Q955:Instances!Q955)-MIN(Instances!Q955:Instances!Q955))</f>
        <v>0</v>
      </c>
      <c r="R955" s="1" cm="1">
        <f t="array" ref="R955">_xlfn.SWITCH($A$2,"average", AVERAGE(Instances!R955:Instances!R955),"median", MEDIAN(Instances!R955:Instances!R955),"min", MIN(Instances!R955:Instances!R955),"max", MAX(Instances!R955:Instances!R955),"diff", MAX(Instances!R955:Instances!R955)-MIN(Instances!R955:Instances!R955))</f>
        <v>0</v>
      </c>
      <c r="S955" s="1">
        <f>MIN($B955)</f>
        <v>0</v>
      </c>
      <c r="T955" s="1">
        <f>MIN($C955)</f>
        <v>0</v>
      </c>
      <c r="U955" s="1">
        <f>MIN($D955)</f>
        <v>0</v>
      </c>
      <c r="V955" s="1">
        <f>MIN($E955)</f>
        <v>0</v>
      </c>
      <c r="W955" s="1">
        <f>MIN($F955)</f>
        <v>0</v>
      </c>
      <c r="X955" s="1">
        <f>MIN($G955)</f>
        <v>0</v>
      </c>
      <c r="Y955" s="1">
        <f>MIN($H955)</f>
        <v>0</v>
      </c>
      <c r="Z955" s="1">
        <f>MIN($I955)</f>
        <v>0</v>
      </c>
      <c r="AA955" s="1">
        <f>MIN($J955)</f>
        <v>0</v>
      </c>
      <c r="AB955" s="1">
        <f>MIN($K955)</f>
        <v>0</v>
      </c>
      <c r="AC955" s="1">
        <f>MIN($M955)</f>
        <v>0</v>
      </c>
      <c r="AD955" s="1">
        <f>MIN($N955)</f>
        <v>0</v>
      </c>
      <c r="AE955" s="1">
        <f>MIN($P955)</f>
        <v>0</v>
      </c>
      <c r="AF955" s="1">
        <f>MIN($Q955)</f>
        <v>0</v>
      </c>
      <c r="AG955" s="1">
        <f>MIN($R955)</f>
        <v>0</v>
      </c>
      <c r="AH955" s="1">
        <f>MEDIAN($B955)</f>
        <v>0</v>
      </c>
      <c r="AI955" s="1">
        <f>MEDIAN($C955)</f>
        <v>0</v>
      </c>
      <c r="AJ955" s="1">
        <f>MEDIAN($D955)</f>
        <v>0</v>
      </c>
      <c r="AK955" s="1">
        <f>MEDIAN($E955)</f>
        <v>0</v>
      </c>
      <c r="AL955" s="1">
        <f>MEDIAN($F955)</f>
        <v>0</v>
      </c>
      <c r="AM955" s="1">
        <f>MEDIAN($G955)</f>
        <v>0</v>
      </c>
      <c r="AN955" s="1">
        <f>MEDIAN($H955)</f>
        <v>0</v>
      </c>
      <c r="AO955" s="1">
        <f>MEDIAN($I955)</f>
        <v>0</v>
      </c>
      <c r="AP955" s="1">
        <f>MEDIAN($J955)</f>
        <v>0</v>
      </c>
      <c r="AQ955" s="1">
        <f>MEDIAN($K955)</f>
        <v>0</v>
      </c>
      <c r="AR955" s="1">
        <f>MEDIAN($M955)</f>
        <v>0</v>
      </c>
      <c r="AS955" s="1">
        <f>MEDIAN($N955)</f>
        <v>0</v>
      </c>
      <c r="AT955" s="1">
        <f>MEDIAN($P955)</f>
        <v>0</v>
      </c>
      <c r="AU955" s="1">
        <f>MEDIAN($Q955)</f>
        <v>0</v>
      </c>
      <c r="AV955" s="1">
        <f>MEDIAN($R955)</f>
        <v>0</v>
      </c>
      <c r="AW955" s="1">
        <f>MAX($B955)</f>
        <v>0</v>
      </c>
      <c r="AX955" s="1">
        <f>MAX($C955)</f>
        <v>0</v>
      </c>
      <c r="AY955" s="1">
        <f>MAX($D955)</f>
        <v>0</v>
      </c>
      <c r="AZ955" s="1">
        <f>MAX($E955)</f>
        <v>0</v>
      </c>
      <c r="BA955" s="1">
        <f>MAX($F955)</f>
        <v>0</v>
      </c>
      <c r="BB955" s="1">
        <f>MAX($G955)</f>
        <v>0</v>
      </c>
      <c r="BC955" s="1">
        <f>MAX($H955)</f>
        <v>0</v>
      </c>
      <c r="BD955" s="1">
        <f>MAX($I955)</f>
        <v>0</v>
      </c>
      <c r="BE955" s="1">
        <f>MAX($J955)</f>
        <v>0</v>
      </c>
      <c r="BF955" s="1">
        <f>MAX($K955)</f>
        <v>0</v>
      </c>
      <c r="BG955" s="1">
        <f>MAX($M955)</f>
        <v>0</v>
      </c>
      <c r="BH955" s="1">
        <f>MAX($N955)</f>
        <v>0</v>
      </c>
      <c r="BI955" s="1">
        <f>MAX($P955)</f>
        <v>0</v>
      </c>
      <c r="BJ955" s="1">
        <f>MAX($Q955)</f>
        <v>0</v>
      </c>
      <c r="BK955" s="1">
        <f>MAX($R955)</f>
        <v>0</v>
      </c>
    </row>
    <row r="956" spans="1:63">
      <c r="A956" s="1" t="s">
        <v>470</v>
      </c>
      <c r="B956" s="1" cm="1">
        <f t="array" ref="B956">_xlfn.SWITCH($A$2,"average", AVERAGE(Instances!B956:Instances!B956),"median", MEDIAN(Instances!B956:Instances!B956),"min", MIN(Instances!B956:Instances!B956),"max", MAX(Instances!B956:Instances!B956),"diff", MAX(Instances!B956:Instances!B956)-MIN(Instances!B956:Instances!B956))</f>
        <v>0</v>
      </c>
      <c r="C956" s="1" cm="1">
        <f t="array" ref="C956">_xlfn.SWITCH($A$2,"average", AVERAGE(Instances!C956:Instances!C956),"median", MEDIAN(Instances!C956:Instances!C956),"min", MIN(Instances!C956:Instances!C956),"max", MAX(Instances!C956:Instances!C956),"diff", MAX(Instances!C956:Instances!C956)-MIN(Instances!C956:Instances!C956))</f>
        <v>0</v>
      </c>
      <c r="D956" s="1" cm="1">
        <f t="array" ref="D956">_xlfn.SWITCH($A$2,"average", AVERAGE(Instances!D956:Instances!D956),"median", MEDIAN(Instances!D956:Instances!D956),"min", MIN(Instances!D956:Instances!D956),"max", MAX(Instances!D956:Instances!D956),"diff", MAX(Instances!D956:Instances!D956)-MIN(Instances!D956:Instances!D956))</f>
        <v>0</v>
      </c>
      <c r="E956" s="1" cm="1">
        <f t="array" ref="E956">_xlfn.SWITCH($A$2,"average", AVERAGE(Instances!E956:Instances!E956),"median", MEDIAN(Instances!E956:Instances!E956),"min", MIN(Instances!E956:Instances!E956),"max", MAX(Instances!E956:Instances!E956),"diff", MAX(Instances!E956:Instances!E956)-MIN(Instances!E956:Instances!E956))</f>
        <v>0</v>
      </c>
      <c r="F956" s="1" cm="1">
        <f t="array" ref="F956">_xlfn.SWITCH($A$2,"average", AVERAGE(Instances!F956:Instances!F956),"median", MEDIAN(Instances!F956:Instances!F956),"min", MIN(Instances!F956:Instances!F956),"max", MAX(Instances!F956:Instances!F956),"diff", MAX(Instances!F956:Instances!F956)-MIN(Instances!F956:Instances!F956))</f>
        <v>0</v>
      </c>
      <c r="G956" s="1" cm="1">
        <f t="array" ref="G956">_xlfn.SWITCH($A$2,"average", AVERAGE(Instances!G956:Instances!G956),"median", MEDIAN(Instances!G956:Instances!G956),"min", MIN(Instances!G956:Instances!G956),"max", MAX(Instances!G956:Instances!G956),"diff", MAX(Instances!G956:Instances!G956)-MIN(Instances!G956:Instances!G956))</f>
        <v>0</v>
      </c>
      <c r="H956" s="1" cm="1">
        <f t="array" ref="H956">_xlfn.SWITCH($A$2,"average", AVERAGE(Instances!H956:Instances!H956),"median", MEDIAN(Instances!H956:Instances!H956),"min", MIN(Instances!H956:Instances!H956),"max", MAX(Instances!H956:Instances!H956),"diff", MAX(Instances!H956:Instances!H956)-MIN(Instances!H956:Instances!H956))</f>
        <v>0</v>
      </c>
      <c r="I956" s="1" cm="1">
        <f t="array" ref="I956">_xlfn.SWITCH($A$2,"average", AVERAGE(Instances!I956:Instances!I956),"median", MEDIAN(Instances!I956:Instances!I956),"min", MIN(Instances!I956:Instances!I956),"max", MAX(Instances!I956:Instances!I956),"diff", MAX(Instances!I956:Instances!I956)-MIN(Instances!I956:Instances!I956))</f>
        <v>0</v>
      </c>
      <c r="J956" s="1" cm="1">
        <f t="array" ref="J956">_xlfn.SWITCH($A$2,"average", AVERAGE(Instances!J956:Instances!J956),"median", MEDIAN(Instances!J956:Instances!J956),"min", MIN(Instances!J956:Instances!J956),"max", MAX(Instances!J956:Instances!J956),"diff", MAX(Instances!J956:Instances!J956)-MIN(Instances!J956:Instances!J956))</f>
        <v>0</v>
      </c>
      <c r="K956" s="1" cm="1">
        <f t="array" ref="K956">_xlfn.SWITCH($A$2,"average", AVERAGE(Instances!K956:Instances!K956),"median", MEDIAN(Instances!K956:Instances!K956),"min", MIN(Instances!K956:Instances!K956),"max", MAX(Instances!K956:Instances!K956),"diff", MAX(Instances!K956:Instances!K956)-MIN(Instances!K956:Instances!K956))</f>
        <v>0</v>
      </c>
      <c r="L956" s="1"/>
      <c r="M956" s="1" cm="1">
        <f t="array" ref="M956">_xlfn.SWITCH($A$2,"average", AVERAGE(Instances!M956:Instances!M956),"median", MEDIAN(Instances!M956:Instances!M956),"min", MIN(Instances!M956:Instances!M956),"max", MAX(Instances!M956:Instances!M956),"diff", MAX(Instances!M956:Instances!M956)-MIN(Instances!M956:Instances!M956))</f>
        <v>0</v>
      </c>
      <c r="N956" s="1" cm="1">
        <f t="array" ref="N956">_xlfn.SWITCH($A$2,"average", AVERAGE(Instances!N956:Instances!N956),"median", MEDIAN(Instances!N956:Instances!N956),"min", MIN(Instances!N956:Instances!N956),"max", MAX(Instances!N956:Instances!N956),"diff", MAX(Instances!N956:Instances!N956)-MIN(Instances!N956:Instances!N956))</f>
        <v>0</v>
      </c>
      <c r="O956" s="1"/>
      <c r="P956" s="1" cm="1">
        <f t="array" ref="P956">_xlfn.SWITCH($A$2,"average", AVERAGE(Instances!P956:Instances!P956),"median", MEDIAN(Instances!P956:Instances!P956),"min", MIN(Instances!P956:Instances!P956),"max", MAX(Instances!P956:Instances!P956),"diff", MAX(Instances!P956:Instances!P956)-MIN(Instances!P956:Instances!P956))</f>
        <v>0</v>
      </c>
      <c r="Q956" s="1" cm="1">
        <f t="array" ref="Q956">_xlfn.SWITCH($A$2,"average", AVERAGE(Instances!Q956:Instances!Q956),"median", MEDIAN(Instances!Q956:Instances!Q956),"min", MIN(Instances!Q956:Instances!Q956),"max", MAX(Instances!Q956:Instances!Q956),"diff", MAX(Instances!Q956:Instances!Q956)-MIN(Instances!Q956:Instances!Q956))</f>
        <v>0</v>
      </c>
      <c r="R956" s="1" cm="1">
        <f t="array" ref="R956">_xlfn.SWITCH($A$2,"average", AVERAGE(Instances!R956:Instances!R956),"median", MEDIAN(Instances!R956:Instances!R956),"min", MIN(Instances!R956:Instances!R956),"max", MAX(Instances!R956:Instances!R956),"diff", MAX(Instances!R956:Instances!R956)-MIN(Instances!R956:Instances!R956))</f>
        <v>0</v>
      </c>
      <c r="S956" s="1">
        <f>MIN($B956)</f>
        <v>0</v>
      </c>
      <c r="T956" s="1">
        <f>MIN($C956)</f>
        <v>0</v>
      </c>
      <c r="U956" s="1">
        <f>MIN($D956)</f>
        <v>0</v>
      </c>
      <c r="V956" s="1">
        <f>MIN($E956)</f>
        <v>0</v>
      </c>
      <c r="W956" s="1">
        <f>MIN($F956)</f>
        <v>0</v>
      </c>
      <c r="X956" s="1">
        <f>MIN($G956)</f>
        <v>0</v>
      </c>
      <c r="Y956" s="1">
        <f>MIN($H956)</f>
        <v>0</v>
      </c>
      <c r="Z956" s="1">
        <f>MIN($I956)</f>
        <v>0</v>
      </c>
      <c r="AA956" s="1">
        <f>MIN($J956)</f>
        <v>0</v>
      </c>
      <c r="AB956" s="1">
        <f>MIN($K956)</f>
        <v>0</v>
      </c>
      <c r="AC956" s="1">
        <f>MIN($M956)</f>
        <v>0</v>
      </c>
      <c r="AD956" s="1">
        <f>MIN($N956)</f>
        <v>0</v>
      </c>
      <c r="AE956" s="1">
        <f>MIN($P956)</f>
        <v>0</v>
      </c>
      <c r="AF956" s="1">
        <f>MIN($Q956)</f>
        <v>0</v>
      </c>
      <c r="AG956" s="1">
        <f>MIN($R956)</f>
        <v>0</v>
      </c>
      <c r="AH956" s="1">
        <f>MEDIAN($B956)</f>
        <v>0</v>
      </c>
      <c r="AI956" s="1">
        <f>MEDIAN($C956)</f>
        <v>0</v>
      </c>
      <c r="AJ956" s="1">
        <f>MEDIAN($D956)</f>
        <v>0</v>
      </c>
      <c r="AK956" s="1">
        <f>MEDIAN($E956)</f>
        <v>0</v>
      </c>
      <c r="AL956" s="1">
        <f>MEDIAN($F956)</f>
        <v>0</v>
      </c>
      <c r="AM956" s="1">
        <f>MEDIAN($G956)</f>
        <v>0</v>
      </c>
      <c r="AN956" s="1">
        <f>MEDIAN($H956)</f>
        <v>0</v>
      </c>
      <c r="AO956" s="1">
        <f>MEDIAN($I956)</f>
        <v>0</v>
      </c>
      <c r="AP956" s="1">
        <f>MEDIAN($J956)</f>
        <v>0</v>
      </c>
      <c r="AQ956" s="1">
        <f>MEDIAN($K956)</f>
        <v>0</v>
      </c>
      <c r="AR956" s="1">
        <f>MEDIAN($M956)</f>
        <v>0</v>
      </c>
      <c r="AS956" s="1">
        <f>MEDIAN($N956)</f>
        <v>0</v>
      </c>
      <c r="AT956" s="1">
        <f>MEDIAN($P956)</f>
        <v>0</v>
      </c>
      <c r="AU956" s="1">
        <f>MEDIAN($Q956)</f>
        <v>0</v>
      </c>
      <c r="AV956" s="1">
        <f>MEDIAN($R956)</f>
        <v>0</v>
      </c>
      <c r="AW956" s="1">
        <f>MAX($B956)</f>
        <v>0</v>
      </c>
      <c r="AX956" s="1">
        <f>MAX($C956)</f>
        <v>0</v>
      </c>
      <c r="AY956" s="1">
        <f>MAX($D956)</f>
        <v>0</v>
      </c>
      <c r="AZ956" s="1">
        <f>MAX($E956)</f>
        <v>0</v>
      </c>
      <c r="BA956" s="1">
        <f>MAX($F956)</f>
        <v>0</v>
      </c>
      <c r="BB956" s="1">
        <f>MAX($G956)</f>
        <v>0</v>
      </c>
      <c r="BC956" s="1">
        <f>MAX($H956)</f>
        <v>0</v>
      </c>
      <c r="BD956" s="1">
        <f>MAX($I956)</f>
        <v>0</v>
      </c>
      <c r="BE956" s="1">
        <f>MAX($J956)</f>
        <v>0</v>
      </c>
      <c r="BF956" s="1">
        <f>MAX($K956)</f>
        <v>0</v>
      </c>
      <c r="BG956" s="1">
        <f>MAX($M956)</f>
        <v>0</v>
      </c>
      <c r="BH956" s="1">
        <f>MAX($N956)</f>
        <v>0</v>
      </c>
      <c r="BI956" s="1">
        <f>MAX($P956)</f>
        <v>0</v>
      </c>
      <c r="BJ956" s="1">
        <f>MAX($Q956)</f>
        <v>0</v>
      </c>
      <c r="BK956" s="1">
        <f>MAX($R956)</f>
        <v>0</v>
      </c>
    </row>
    <row r="957" spans="1:63">
      <c r="A957" s="1" t="s">
        <v>471</v>
      </c>
      <c r="B957" s="1" cm="1">
        <f t="array" ref="B957">_xlfn.SWITCH($A$2,"average", AVERAGE(Instances!B957:Instances!B957),"median", MEDIAN(Instances!B957:Instances!B957),"min", MIN(Instances!B957:Instances!B957),"max", MAX(Instances!B957:Instances!B957),"diff", MAX(Instances!B957:Instances!B957)-MIN(Instances!B957:Instances!B957))</f>
        <v>0</v>
      </c>
      <c r="C957" s="1" cm="1">
        <f t="array" ref="C957">_xlfn.SWITCH($A$2,"average", AVERAGE(Instances!C957:Instances!C957),"median", MEDIAN(Instances!C957:Instances!C957),"min", MIN(Instances!C957:Instances!C957),"max", MAX(Instances!C957:Instances!C957),"diff", MAX(Instances!C957:Instances!C957)-MIN(Instances!C957:Instances!C957))</f>
        <v>0</v>
      </c>
      <c r="D957" s="1" cm="1">
        <f t="array" ref="D957">_xlfn.SWITCH($A$2,"average", AVERAGE(Instances!D957:Instances!D957),"median", MEDIAN(Instances!D957:Instances!D957),"min", MIN(Instances!D957:Instances!D957),"max", MAX(Instances!D957:Instances!D957),"diff", MAX(Instances!D957:Instances!D957)-MIN(Instances!D957:Instances!D957))</f>
        <v>0</v>
      </c>
      <c r="E957" s="1" cm="1">
        <f t="array" ref="E957">_xlfn.SWITCH($A$2,"average", AVERAGE(Instances!E957:Instances!E957),"median", MEDIAN(Instances!E957:Instances!E957),"min", MIN(Instances!E957:Instances!E957),"max", MAX(Instances!E957:Instances!E957),"diff", MAX(Instances!E957:Instances!E957)-MIN(Instances!E957:Instances!E957))</f>
        <v>0</v>
      </c>
      <c r="F957" s="1" cm="1">
        <f t="array" ref="F957">_xlfn.SWITCH($A$2,"average", AVERAGE(Instances!F957:Instances!F957),"median", MEDIAN(Instances!F957:Instances!F957),"min", MIN(Instances!F957:Instances!F957),"max", MAX(Instances!F957:Instances!F957),"diff", MAX(Instances!F957:Instances!F957)-MIN(Instances!F957:Instances!F957))</f>
        <v>0</v>
      </c>
      <c r="G957" s="1" cm="1">
        <f t="array" ref="G957">_xlfn.SWITCH($A$2,"average", AVERAGE(Instances!G957:Instances!G957),"median", MEDIAN(Instances!G957:Instances!G957),"min", MIN(Instances!G957:Instances!G957),"max", MAX(Instances!G957:Instances!G957),"diff", MAX(Instances!G957:Instances!G957)-MIN(Instances!G957:Instances!G957))</f>
        <v>0</v>
      </c>
      <c r="H957" s="1" cm="1">
        <f t="array" ref="H957">_xlfn.SWITCH($A$2,"average", AVERAGE(Instances!H957:Instances!H957),"median", MEDIAN(Instances!H957:Instances!H957),"min", MIN(Instances!H957:Instances!H957),"max", MAX(Instances!H957:Instances!H957),"diff", MAX(Instances!H957:Instances!H957)-MIN(Instances!H957:Instances!H957))</f>
        <v>0</v>
      </c>
      <c r="I957" s="1" cm="1">
        <f t="array" ref="I957">_xlfn.SWITCH($A$2,"average", AVERAGE(Instances!I957:Instances!I957),"median", MEDIAN(Instances!I957:Instances!I957),"min", MIN(Instances!I957:Instances!I957),"max", MAX(Instances!I957:Instances!I957),"diff", MAX(Instances!I957:Instances!I957)-MIN(Instances!I957:Instances!I957))</f>
        <v>0</v>
      </c>
      <c r="J957" s="1" cm="1">
        <f t="array" ref="J957">_xlfn.SWITCH($A$2,"average", AVERAGE(Instances!J957:Instances!J957),"median", MEDIAN(Instances!J957:Instances!J957),"min", MIN(Instances!J957:Instances!J957),"max", MAX(Instances!J957:Instances!J957),"diff", MAX(Instances!J957:Instances!J957)-MIN(Instances!J957:Instances!J957))</f>
        <v>0</v>
      </c>
      <c r="K957" s="1" cm="1">
        <f t="array" ref="K957">_xlfn.SWITCH($A$2,"average", AVERAGE(Instances!K957:Instances!K957),"median", MEDIAN(Instances!K957:Instances!K957),"min", MIN(Instances!K957:Instances!K957),"max", MAX(Instances!K957:Instances!K957),"diff", MAX(Instances!K957:Instances!K957)-MIN(Instances!K957:Instances!K957))</f>
        <v>0</v>
      </c>
      <c r="L957" s="1"/>
      <c r="M957" s="1" cm="1">
        <f t="array" ref="M957">_xlfn.SWITCH($A$2,"average", AVERAGE(Instances!M957:Instances!M957),"median", MEDIAN(Instances!M957:Instances!M957),"min", MIN(Instances!M957:Instances!M957),"max", MAX(Instances!M957:Instances!M957),"diff", MAX(Instances!M957:Instances!M957)-MIN(Instances!M957:Instances!M957))</f>
        <v>0</v>
      </c>
      <c r="N957" s="1" cm="1">
        <f t="array" ref="N957">_xlfn.SWITCH($A$2,"average", AVERAGE(Instances!N957:Instances!N957),"median", MEDIAN(Instances!N957:Instances!N957),"min", MIN(Instances!N957:Instances!N957),"max", MAX(Instances!N957:Instances!N957),"diff", MAX(Instances!N957:Instances!N957)-MIN(Instances!N957:Instances!N957))</f>
        <v>0</v>
      </c>
      <c r="O957" s="1"/>
      <c r="P957" s="1" cm="1">
        <f t="array" ref="P957">_xlfn.SWITCH($A$2,"average", AVERAGE(Instances!P957:Instances!P957),"median", MEDIAN(Instances!P957:Instances!P957),"min", MIN(Instances!P957:Instances!P957),"max", MAX(Instances!P957:Instances!P957),"diff", MAX(Instances!P957:Instances!P957)-MIN(Instances!P957:Instances!P957))</f>
        <v>0</v>
      </c>
      <c r="Q957" s="1" cm="1">
        <f t="array" ref="Q957">_xlfn.SWITCH($A$2,"average", AVERAGE(Instances!Q957:Instances!Q957),"median", MEDIAN(Instances!Q957:Instances!Q957),"min", MIN(Instances!Q957:Instances!Q957),"max", MAX(Instances!Q957:Instances!Q957),"diff", MAX(Instances!Q957:Instances!Q957)-MIN(Instances!Q957:Instances!Q957))</f>
        <v>0</v>
      </c>
      <c r="R957" s="1" cm="1">
        <f t="array" ref="R957">_xlfn.SWITCH($A$2,"average", AVERAGE(Instances!R957:Instances!R957),"median", MEDIAN(Instances!R957:Instances!R957),"min", MIN(Instances!R957:Instances!R957),"max", MAX(Instances!R957:Instances!R957),"diff", MAX(Instances!R957:Instances!R957)-MIN(Instances!R957:Instances!R957))</f>
        <v>0</v>
      </c>
      <c r="S957" s="1">
        <f>MIN($B957)</f>
        <v>0</v>
      </c>
      <c r="T957" s="1">
        <f>MIN($C957)</f>
        <v>0</v>
      </c>
      <c r="U957" s="1">
        <f>MIN($D957)</f>
        <v>0</v>
      </c>
      <c r="V957" s="1">
        <f>MIN($E957)</f>
        <v>0</v>
      </c>
      <c r="W957" s="1">
        <f>MIN($F957)</f>
        <v>0</v>
      </c>
      <c r="X957" s="1">
        <f>MIN($G957)</f>
        <v>0</v>
      </c>
      <c r="Y957" s="1">
        <f>MIN($H957)</f>
        <v>0</v>
      </c>
      <c r="Z957" s="1">
        <f>MIN($I957)</f>
        <v>0</v>
      </c>
      <c r="AA957" s="1">
        <f>MIN($J957)</f>
        <v>0</v>
      </c>
      <c r="AB957" s="1">
        <f>MIN($K957)</f>
        <v>0</v>
      </c>
      <c r="AC957" s="1">
        <f>MIN($M957)</f>
        <v>0</v>
      </c>
      <c r="AD957" s="1">
        <f>MIN($N957)</f>
        <v>0</v>
      </c>
      <c r="AE957" s="1">
        <f>MIN($P957)</f>
        <v>0</v>
      </c>
      <c r="AF957" s="1">
        <f>MIN($Q957)</f>
        <v>0</v>
      </c>
      <c r="AG957" s="1">
        <f>MIN($R957)</f>
        <v>0</v>
      </c>
      <c r="AH957" s="1">
        <f>MEDIAN($B957)</f>
        <v>0</v>
      </c>
      <c r="AI957" s="1">
        <f>MEDIAN($C957)</f>
        <v>0</v>
      </c>
      <c r="AJ957" s="1">
        <f>MEDIAN($D957)</f>
        <v>0</v>
      </c>
      <c r="AK957" s="1">
        <f>MEDIAN($E957)</f>
        <v>0</v>
      </c>
      <c r="AL957" s="1">
        <f>MEDIAN($F957)</f>
        <v>0</v>
      </c>
      <c r="AM957" s="1">
        <f>MEDIAN($G957)</f>
        <v>0</v>
      </c>
      <c r="AN957" s="1">
        <f>MEDIAN($H957)</f>
        <v>0</v>
      </c>
      <c r="AO957" s="1">
        <f>MEDIAN($I957)</f>
        <v>0</v>
      </c>
      <c r="AP957" s="1">
        <f>MEDIAN($J957)</f>
        <v>0</v>
      </c>
      <c r="AQ957" s="1">
        <f>MEDIAN($K957)</f>
        <v>0</v>
      </c>
      <c r="AR957" s="1">
        <f>MEDIAN($M957)</f>
        <v>0</v>
      </c>
      <c r="AS957" s="1">
        <f>MEDIAN($N957)</f>
        <v>0</v>
      </c>
      <c r="AT957" s="1">
        <f>MEDIAN($P957)</f>
        <v>0</v>
      </c>
      <c r="AU957" s="1">
        <f>MEDIAN($Q957)</f>
        <v>0</v>
      </c>
      <c r="AV957" s="1">
        <f>MEDIAN($R957)</f>
        <v>0</v>
      </c>
      <c r="AW957" s="1">
        <f>MAX($B957)</f>
        <v>0</v>
      </c>
      <c r="AX957" s="1">
        <f>MAX($C957)</f>
        <v>0</v>
      </c>
      <c r="AY957" s="1">
        <f>MAX($D957)</f>
        <v>0</v>
      </c>
      <c r="AZ957" s="1">
        <f>MAX($E957)</f>
        <v>0</v>
      </c>
      <c r="BA957" s="1">
        <f>MAX($F957)</f>
        <v>0</v>
      </c>
      <c r="BB957" s="1">
        <f>MAX($G957)</f>
        <v>0</v>
      </c>
      <c r="BC957" s="1">
        <f>MAX($H957)</f>
        <v>0</v>
      </c>
      <c r="BD957" s="1">
        <f>MAX($I957)</f>
        <v>0</v>
      </c>
      <c r="BE957" s="1">
        <f>MAX($J957)</f>
        <v>0</v>
      </c>
      <c r="BF957" s="1">
        <f>MAX($K957)</f>
        <v>0</v>
      </c>
      <c r="BG957" s="1">
        <f>MAX($M957)</f>
        <v>0</v>
      </c>
      <c r="BH957" s="1">
        <f>MAX($N957)</f>
        <v>0</v>
      </c>
      <c r="BI957" s="1">
        <f>MAX($P957)</f>
        <v>0</v>
      </c>
      <c r="BJ957" s="1">
        <f>MAX($Q957)</f>
        <v>0</v>
      </c>
      <c r="BK957" s="1">
        <f>MAX($R957)</f>
        <v>0</v>
      </c>
    </row>
    <row r="958" spans="1:63">
      <c r="A958" s="1" t="s">
        <v>472</v>
      </c>
      <c r="B958" s="1" cm="1">
        <f t="array" ref="B958">_xlfn.SWITCH($A$2,"average", AVERAGE(Instances!B958:Instances!B958),"median", MEDIAN(Instances!B958:Instances!B958),"min", MIN(Instances!B958:Instances!B958),"max", MAX(Instances!B958:Instances!B958),"diff", MAX(Instances!B958:Instances!B958)-MIN(Instances!B958:Instances!B958))</f>
        <v>0</v>
      </c>
      <c r="C958" s="1" cm="1">
        <f t="array" ref="C958">_xlfn.SWITCH($A$2,"average", AVERAGE(Instances!C958:Instances!C958),"median", MEDIAN(Instances!C958:Instances!C958),"min", MIN(Instances!C958:Instances!C958),"max", MAX(Instances!C958:Instances!C958),"diff", MAX(Instances!C958:Instances!C958)-MIN(Instances!C958:Instances!C958))</f>
        <v>0</v>
      </c>
      <c r="D958" s="1" cm="1">
        <f t="array" ref="D958">_xlfn.SWITCH($A$2,"average", AVERAGE(Instances!D958:Instances!D958),"median", MEDIAN(Instances!D958:Instances!D958),"min", MIN(Instances!D958:Instances!D958),"max", MAX(Instances!D958:Instances!D958),"diff", MAX(Instances!D958:Instances!D958)-MIN(Instances!D958:Instances!D958))</f>
        <v>0</v>
      </c>
      <c r="E958" s="1" cm="1">
        <f t="array" ref="E958">_xlfn.SWITCH($A$2,"average", AVERAGE(Instances!E958:Instances!E958),"median", MEDIAN(Instances!E958:Instances!E958),"min", MIN(Instances!E958:Instances!E958),"max", MAX(Instances!E958:Instances!E958),"diff", MAX(Instances!E958:Instances!E958)-MIN(Instances!E958:Instances!E958))</f>
        <v>0</v>
      </c>
      <c r="F958" s="1" cm="1">
        <f t="array" ref="F958">_xlfn.SWITCH($A$2,"average", AVERAGE(Instances!F958:Instances!F958),"median", MEDIAN(Instances!F958:Instances!F958),"min", MIN(Instances!F958:Instances!F958),"max", MAX(Instances!F958:Instances!F958),"diff", MAX(Instances!F958:Instances!F958)-MIN(Instances!F958:Instances!F958))</f>
        <v>0</v>
      </c>
      <c r="G958" s="1" cm="1">
        <f t="array" ref="G958">_xlfn.SWITCH($A$2,"average", AVERAGE(Instances!G958:Instances!G958),"median", MEDIAN(Instances!G958:Instances!G958),"min", MIN(Instances!G958:Instances!G958),"max", MAX(Instances!G958:Instances!G958),"diff", MAX(Instances!G958:Instances!G958)-MIN(Instances!G958:Instances!G958))</f>
        <v>0</v>
      </c>
      <c r="H958" s="1" cm="1">
        <f t="array" ref="H958">_xlfn.SWITCH($A$2,"average", AVERAGE(Instances!H958:Instances!H958),"median", MEDIAN(Instances!H958:Instances!H958),"min", MIN(Instances!H958:Instances!H958),"max", MAX(Instances!H958:Instances!H958),"diff", MAX(Instances!H958:Instances!H958)-MIN(Instances!H958:Instances!H958))</f>
        <v>0</v>
      </c>
      <c r="I958" s="1" cm="1">
        <f t="array" ref="I958">_xlfn.SWITCH($A$2,"average", AVERAGE(Instances!I958:Instances!I958),"median", MEDIAN(Instances!I958:Instances!I958),"min", MIN(Instances!I958:Instances!I958),"max", MAX(Instances!I958:Instances!I958),"diff", MAX(Instances!I958:Instances!I958)-MIN(Instances!I958:Instances!I958))</f>
        <v>0</v>
      </c>
      <c r="J958" s="1" cm="1">
        <f t="array" ref="J958">_xlfn.SWITCH($A$2,"average", AVERAGE(Instances!J958:Instances!J958),"median", MEDIAN(Instances!J958:Instances!J958),"min", MIN(Instances!J958:Instances!J958),"max", MAX(Instances!J958:Instances!J958),"diff", MAX(Instances!J958:Instances!J958)-MIN(Instances!J958:Instances!J958))</f>
        <v>0</v>
      </c>
      <c r="K958" s="1" cm="1">
        <f t="array" ref="K958">_xlfn.SWITCH($A$2,"average", AVERAGE(Instances!K958:Instances!K958),"median", MEDIAN(Instances!K958:Instances!K958),"min", MIN(Instances!K958:Instances!K958),"max", MAX(Instances!K958:Instances!K958),"diff", MAX(Instances!K958:Instances!K958)-MIN(Instances!K958:Instances!K958))</f>
        <v>0</v>
      </c>
      <c r="L958" s="1"/>
      <c r="M958" s="1" cm="1">
        <f t="array" ref="M958">_xlfn.SWITCH($A$2,"average", AVERAGE(Instances!M958:Instances!M958),"median", MEDIAN(Instances!M958:Instances!M958),"min", MIN(Instances!M958:Instances!M958),"max", MAX(Instances!M958:Instances!M958),"diff", MAX(Instances!M958:Instances!M958)-MIN(Instances!M958:Instances!M958))</f>
        <v>0</v>
      </c>
      <c r="N958" s="1" cm="1">
        <f t="array" ref="N958">_xlfn.SWITCH($A$2,"average", AVERAGE(Instances!N958:Instances!N958),"median", MEDIAN(Instances!N958:Instances!N958),"min", MIN(Instances!N958:Instances!N958),"max", MAX(Instances!N958:Instances!N958),"diff", MAX(Instances!N958:Instances!N958)-MIN(Instances!N958:Instances!N958))</f>
        <v>0</v>
      </c>
      <c r="O958" s="1"/>
      <c r="P958" s="1" cm="1">
        <f t="array" ref="P958">_xlfn.SWITCH($A$2,"average", AVERAGE(Instances!P958:Instances!P958),"median", MEDIAN(Instances!P958:Instances!P958),"min", MIN(Instances!P958:Instances!P958),"max", MAX(Instances!P958:Instances!P958),"diff", MAX(Instances!P958:Instances!P958)-MIN(Instances!P958:Instances!P958))</f>
        <v>0</v>
      </c>
      <c r="Q958" s="1" cm="1">
        <f t="array" ref="Q958">_xlfn.SWITCH($A$2,"average", AVERAGE(Instances!Q958:Instances!Q958),"median", MEDIAN(Instances!Q958:Instances!Q958),"min", MIN(Instances!Q958:Instances!Q958),"max", MAX(Instances!Q958:Instances!Q958),"diff", MAX(Instances!Q958:Instances!Q958)-MIN(Instances!Q958:Instances!Q958))</f>
        <v>0</v>
      </c>
      <c r="R958" s="1" cm="1">
        <f t="array" ref="R958">_xlfn.SWITCH($A$2,"average", AVERAGE(Instances!R958:Instances!R958),"median", MEDIAN(Instances!R958:Instances!R958),"min", MIN(Instances!R958:Instances!R958),"max", MAX(Instances!R958:Instances!R958),"diff", MAX(Instances!R958:Instances!R958)-MIN(Instances!R958:Instances!R958))</f>
        <v>0</v>
      </c>
      <c r="S958" s="1">
        <f>MIN($B958)</f>
        <v>0</v>
      </c>
      <c r="T958" s="1">
        <f>MIN($C958)</f>
        <v>0</v>
      </c>
      <c r="U958" s="1">
        <f>MIN($D958)</f>
        <v>0</v>
      </c>
      <c r="V958" s="1">
        <f>MIN($E958)</f>
        <v>0</v>
      </c>
      <c r="W958" s="1">
        <f>MIN($F958)</f>
        <v>0</v>
      </c>
      <c r="X958" s="1">
        <f>MIN($G958)</f>
        <v>0</v>
      </c>
      <c r="Y958" s="1">
        <f>MIN($H958)</f>
        <v>0</v>
      </c>
      <c r="Z958" s="1">
        <f>MIN($I958)</f>
        <v>0</v>
      </c>
      <c r="AA958" s="1">
        <f>MIN($J958)</f>
        <v>0</v>
      </c>
      <c r="AB958" s="1">
        <f>MIN($K958)</f>
        <v>0</v>
      </c>
      <c r="AC958" s="1">
        <f>MIN($M958)</f>
        <v>0</v>
      </c>
      <c r="AD958" s="1">
        <f>MIN($N958)</f>
        <v>0</v>
      </c>
      <c r="AE958" s="1">
        <f>MIN($P958)</f>
        <v>0</v>
      </c>
      <c r="AF958" s="1">
        <f>MIN($Q958)</f>
        <v>0</v>
      </c>
      <c r="AG958" s="1">
        <f>MIN($R958)</f>
        <v>0</v>
      </c>
      <c r="AH958" s="1">
        <f>MEDIAN($B958)</f>
        <v>0</v>
      </c>
      <c r="AI958" s="1">
        <f>MEDIAN($C958)</f>
        <v>0</v>
      </c>
      <c r="AJ958" s="1">
        <f>MEDIAN($D958)</f>
        <v>0</v>
      </c>
      <c r="AK958" s="1">
        <f>MEDIAN($E958)</f>
        <v>0</v>
      </c>
      <c r="AL958" s="1">
        <f>MEDIAN($F958)</f>
        <v>0</v>
      </c>
      <c r="AM958" s="1">
        <f>MEDIAN($G958)</f>
        <v>0</v>
      </c>
      <c r="AN958" s="1">
        <f>MEDIAN($H958)</f>
        <v>0</v>
      </c>
      <c r="AO958" s="1">
        <f>MEDIAN($I958)</f>
        <v>0</v>
      </c>
      <c r="AP958" s="1">
        <f>MEDIAN($J958)</f>
        <v>0</v>
      </c>
      <c r="AQ958" s="1">
        <f>MEDIAN($K958)</f>
        <v>0</v>
      </c>
      <c r="AR958" s="1">
        <f>MEDIAN($M958)</f>
        <v>0</v>
      </c>
      <c r="AS958" s="1">
        <f>MEDIAN($N958)</f>
        <v>0</v>
      </c>
      <c r="AT958" s="1">
        <f>MEDIAN($P958)</f>
        <v>0</v>
      </c>
      <c r="AU958" s="1">
        <f>MEDIAN($Q958)</f>
        <v>0</v>
      </c>
      <c r="AV958" s="1">
        <f>MEDIAN($R958)</f>
        <v>0</v>
      </c>
      <c r="AW958" s="1">
        <f>MAX($B958)</f>
        <v>0</v>
      </c>
      <c r="AX958" s="1">
        <f>MAX($C958)</f>
        <v>0</v>
      </c>
      <c r="AY958" s="1">
        <f>MAX($D958)</f>
        <v>0</v>
      </c>
      <c r="AZ958" s="1">
        <f>MAX($E958)</f>
        <v>0</v>
      </c>
      <c r="BA958" s="1">
        <f>MAX($F958)</f>
        <v>0</v>
      </c>
      <c r="BB958" s="1">
        <f>MAX($G958)</f>
        <v>0</v>
      </c>
      <c r="BC958" s="1">
        <f>MAX($H958)</f>
        <v>0</v>
      </c>
      <c r="BD958" s="1">
        <f>MAX($I958)</f>
        <v>0</v>
      </c>
      <c r="BE958" s="1">
        <f>MAX($J958)</f>
        <v>0</v>
      </c>
      <c r="BF958" s="1">
        <f>MAX($K958)</f>
        <v>0</v>
      </c>
      <c r="BG958" s="1">
        <f>MAX($M958)</f>
        <v>0</v>
      </c>
      <c r="BH958" s="1">
        <f>MAX($N958)</f>
        <v>0</v>
      </c>
      <c r="BI958" s="1">
        <f>MAX($P958)</f>
        <v>0</v>
      </c>
      <c r="BJ958" s="1">
        <f>MAX($Q958)</f>
        <v>0</v>
      </c>
      <c r="BK958" s="1">
        <f>MAX($R958)</f>
        <v>0</v>
      </c>
    </row>
    <row r="959" spans="1:63">
      <c r="A959" s="1" t="s">
        <v>473</v>
      </c>
      <c r="B959" s="1" cm="1">
        <f t="array" ref="B959">_xlfn.SWITCH($A$2,"average", AVERAGE(Instances!B959:Instances!B959),"median", MEDIAN(Instances!B959:Instances!B959),"min", MIN(Instances!B959:Instances!B959),"max", MAX(Instances!B959:Instances!B959),"diff", MAX(Instances!B959:Instances!B959)-MIN(Instances!B959:Instances!B959))</f>
        <v>0</v>
      </c>
      <c r="C959" s="1" cm="1">
        <f t="array" ref="C959">_xlfn.SWITCH($A$2,"average", AVERAGE(Instances!C959:Instances!C959),"median", MEDIAN(Instances!C959:Instances!C959),"min", MIN(Instances!C959:Instances!C959),"max", MAX(Instances!C959:Instances!C959),"diff", MAX(Instances!C959:Instances!C959)-MIN(Instances!C959:Instances!C959))</f>
        <v>0</v>
      </c>
      <c r="D959" s="1" cm="1">
        <f t="array" ref="D959">_xlfn.SWITCH($A$2,"average", AVERAGE(Instances!D959:Instances!D959),"median", MEDIAN(Instances!D959:Instances!D959),"min", MIN(Instances!D959:Instances!D959),"max", MAX(Instances!D959:Instances!D959),"diff", MAX(Instances!D959:Instances!D959)-MIN(Instances!D959:Instances!D959))</f>
        <v>0</v>
      </c>
      <c r="E959" s="1" cm="1">
        <f t="array" ref="E959">_xlfn.SWITCH($A$2,"average", AVERAGE(Instances!E959:Instances!E959),"median", MEDIAN(Instances!E959:Instances!E959),"min", MIN(Instances!E959:Instances!E959),"max", MAX(Instances!E959:Instances!E959),"diff", MAX(Instances!E959:Instances!E959)-MIN(Instances!E959:Instances!E959))</f>
        <v>0</v>
      </c>
      <c r="F959" s="1" cm="1">
        <f t="array" ref="F959">_xlfn.SWITCH($A$2,"average", AVERAGE(Instances!F959:Instances!F959),"median", MEDIAN(Instances!F959:Instances!F959),"min", MIN(Instances!F959:Instances!F959),"max", MAX(Instances!F959:Instances!F959),"diff", MAX(Instances!F959:Instances!F959)-MIN(Instances!F959:Instances!F959))</f>
        <v>0</v>
      </c>
      <c r="G959" s="1" cm="1">
        <f t="array" ref="G959">_xlfn.SWITCH($A$2,"average", AVERAGE(Instances!G959:Instances!G959),"median", MEDIAN(Instances!G959:Instances!G959),"min", MIN(Instances!G959:Instances!G959),"max", MAX(Instances!G959:Instances!G959),"diff", MAX(Instances!G959:Instances!G959)-MIN(Instances!G959:Instances!G959))</f>
        <v>0</v>
      </c>
      <c r="H959" s="1" cm="1">
        <f t="array" ref="H959">_xlfn.SWITCH($A$2,"average", AVERAGE(Instances!H959:Instances!H959),"median", MEDIAN(Instances!H959:Instances!H959),"min", MIN(Instances!H959:Instances!H959),"max", MAX(Instances!H959:Instances!H959),"diff", MAX(Instances!H959:Instances!H959)-MIN(Instances!H959:Instances!H959))</f>
        <v>0</v>
      </c>
      <c r="I959" s="1" cm="1">
        <f t="array" ref="I959">_xlfn.SWITCH($A$2,"average", AVERAGE(Instances!I959:Instances!I959),"median", MEDIAN(Instances!I959:Instances!I959),"min", MIN(Instances!I959:Instances!I959),"max", MAX(Instances!I959:Instances!I959),"diff", MAX(Instances!I959:Instances!I959)-MIN(Instances!I959:Instances!I959))</f>
        <v>0</v>
      </c>
      <c r="J959" s="1" cm="1">
        <f t="array" ref="J959">_xlfn.SWITCH($A$2,"average", AVERAGE(Instances!J959:Instances!J959),"median", MEDIAN(Instances!J959:Instances!J959),"min", MIN(Instances!J959:Instances!J959),"max", MAX(Instances!J959:Instances!J959),"diff", MAX(Instances!J959:Instances!J959)-MIN(Instances!J959:Instances!J959))</f>
        <v>0</v>
      </c>
      <c r="K959" s="1" cm="1">
        <f t="array" ref="K959">_xlfn.SWITCH($A$2,"average", AVERAGE(Instances!K959:Instances!K959),"median", MEDIAN(Instances!K959:Instances!K959),"min", MIN(Instances!K959:Instances!K959),"max", MAX(Instances!K959:Instances!K959),"diff", MAX(Instances!K959:Instances!K959)-MIN(Instances!K959:Instances!K959))</f>
        <v>0</v>
      </c>
      <c r="L959" s="1"/>
      <c r="M959" s="1" cm="1">
        <f t="array" ref="M959">_xlfn.SWITCH($A$2,"average", AVERAGE(Instances!M959:Instances!M959),"median", MEDIAN(Instances!M959:Instances!M959),"min", MIN(Instances!M959:Instances!M959),"max", MAX(Instances!M959:Instances!M959),"diff", MAX(Instances!M959:Instances!M959)-MIN(Instances!M959:Instances!M959))</f>
        <v>0</v>
      </c>
      <c r="N959" s="1" cm="1">
        <f t="array" ref="N959">_xlfn.SWITCH($A$2,"average", AVERAGE(Instances!N959:Instances!N959),"median", MEDIAN(Instances!N959:Instances!N959),"min", MIN(Instances!N959:Instances!N959),"max", MAX(Instances!N959:Instances!N959),"diff", MAX(Instances!N959:Instances!N959)-MIN(Instances!N959:Instances!N959))</f>
        <v>0</v>
      </c>
      <c r="O959" s="1"/>
      <c r="P959" s="1" cm="1">
        <f t="array" ref="P959">_xlfn.SWITCH($A$2,"average", AVERAGE(Instances!P959:Instances!P959),"median", MEDIAN(Instances!P959:Instances!P959),"min", MIN(Instances!P959:Instances!P959),"max", MAX(Instances!P959:Instances!P959),"diff", MAX(Instances!P959:Instances!P959)-MIN(Instances!P959:Instances!P959))</f>
        <v>0</v>
      </c>
      <c r="Q959" s="1" cm="1">
        <f t="array" ref="Q959">_xlfn.SWITCH($A$2,"average", AVERAGE(Instances!Q959:Instances!Q959),"median", MEDIAN(Instances!Q959:Instances!Q959),"min", MIN(Instances!Q959:Instances!Q959),"max", MAX(Instances!Q959:Instances!Q959),"diff", MAX(Instances!Q959:Instances!Q959)-MIN(Instances!Q959:Instances!Q959))</f>
        <v>0</v>
      </c>
      <c r="R959" s="1" cm="1">
        <f t="array" ref="R959">_xlfn.SWITCH($A$2,"average", AVERAGE(Instances!R959:Instances!R959),"median", MEDIAN(Instances!R959:Instances!R959),"min", MIN(Instances!R959:Instances!R959),"max", MAX(Instances!R959:Instances!R959),"diff", MAX(Instances!R959:Instances!R959)-MIN(Instances!R959:Instances!R959))</f>
        <v>0</v>
      </c>
      <c r="S959" s="1">
        <f>MIN($B959)</f>
        <v>0</v>
      </c>
      <c r="T959" s="1">
        <f>MIN($C959)</f>
        <v>0</v>
      </c>
      <c r="U959" s="1">
        <f>MIN($D959)</f>
        <v>0</v>
      </c>
      <c r="V959" s="1">
        <f>MIN($E959)</f>
        <v>0</v>
      </c>
      <c r="W959" s="1">
        <f>MIN($F959)</f>
        <v>0</v>
      </c>
      <c r="X959" s="1">
        <f>MIN($G959)</f>
        <v>0</v>
      </c>
      <c r="Y959" s="1">
        <f>MIN($H959)</f>
        <v>0</v>
      </c>
      <c r="Z959" s="1">
        <f>MIN($I959)</f>
        <v>0</v>
      </c>
      <c r="AA959" s="1">
        <f>MIN($J959)</f>
        <v>0</v>
      </c>
      <c r="AB959" s="1">
        <f>MIN($K959)</f>
        <v>0</v>
      </c>
      <c r="AC959" s="1">
        <f>MIN($M959)</f>
        <v>0</v>
      </c>
      <c r="AD959" s="1">
        <f>MIN($N959)</f>
        <v>0</v>
      </c>
      <c r="AE959" s="1">
        <f>MIN($P959)</f>
        <v>0</v>
      </c>
      <c r="AF959" s="1">
        <f>MIN($Q959)</f>
        <v>0</v>
      </c>
      <c r="AG959" s="1">
        <f>MIN($R959)</f>
        <v>0</v>
      </c>
      <c r="AH959" s="1">
        <f>MEDIAN($B959)</f>
        <v>0</v>
      </c>
      <c r="AI959" s="1">
        <f>MEDIAN($C959)</f>
        <v>0</v>
      </c>
      <c r="AJ959" s="1">
        <f>MEDIAN($D959)</f>
        <v>0</v>
      </c>
      <c r="AK959" s="1">
        <f>MEDIAN($E959)</f>
        <v>0</v>
      </c>
      <c r="AL959" s="1">
        <f>MEDIAN($F959)</f>
        <v>0</v>
      </c>
      <c r="AM959" s="1">
        <f>MEDIAN($G959)</f>
        <v>0</v>
      </c>
      <c r="AN959" s="1">
        <f>MEDIAN($H959)</f>
        <v>0</v>
      </c>
      <c r="AO959" s="1">
        <f>MEDIAN($I959)</f>
        <v>0</v>
      </c>
      <c r="AP959" s="1">
        <f>MEDIAN($J959)</f>
        <v>0</v>
      </c>
      <c r="AQ959" s="1">
        <f>MEDIAN($K959)</f>
        <v>0</v>
      </c>
      <c r="AR959" s="1">
        <f>MEDIAN($M959)</f>
        <v>0</v>
      </c>
      <c r="AS959" s="1">
        <f>MEDIAN($N959)</f>
        <v>0</v>
      </c>
      <c r="AT959" s="1">
        <f>MEDIAN($P959)</f>
        <v>0</v>
      </c>
      <c r="AU959" s="1">
        <f>MEDIAN($Q959)</f>
        <v>0</v>
      </c>
      <c r="AV959" s="1">
        <f>MEDIAN($R959)</f>
        <v>0</v>
      </c>
      <c r="AW959" s="1">
        <f>MAX($B959)</f>
        <v>0</v>
      </c>
      <c r="AX959" s="1">
        <f>MAX($C959)</f>
        <v>0</v>
      </c>
      <c r="AY959" s="1">
        <f>MAX($D959)</f>
        <v>0</v>
      </c>
      <c r="AZ959" s="1">
        <f>MAX($E959)</f>
        <v>0</v>
      </c>
      <c r="BA959" s="1">
        <f>MAX($F959)</f>
        <v>0</v>
      </c>
      <c r="BB959" s="1">
        <f>MAX($G959)</f>
        <v>0</v>
      </c>
      <c r="BC959" s="1">
        <f>MAX($H959)</f>
        <v>0</v>
      </c>
      <c r="BD959" s="1">
        <f>MAX($I959)</f>
        <v>0</v>
      </c>
      <c r="BE959" s="1">
        <f>MAX($J959)</f>
        <v>0</v>
      </c>
      <c r="BF959" s="1">
        <f>MAX($K959)</f>
        <v>0</v>
      </c>
      <c r="BG959" s="1">
        <f>MAX($M959)</f>
        <v>0</v>
      </c>
      <c r="BH959" s="1">
        <f>MAX($N959)</f>
        <v>0</v>
      </c>
      <c r="BI959" s="1">
        <f>MAX($P959)</f>
        <v>0</v>
      </c>
      <c r="BJ959" s="1">
        <f>MAX($Q959)</f>
        <v>0</v>
      </c>
      <c r="BK959" s="1">
        <f>MAX($R959)</f>
        <v>0</v>
      </c>
    </row>
    <row r="960" spans="1:63">
      <c r="A960" s="1" t="s">
        <v>474</v>
      </c>
      <c r="B960" s="1" cm="1">
        <f t="array" ref="B960">_xlfn.SWITCH($A$2,"average", AVERAGE(Instances!B960:Instances!B960),"median", MEDIAN(Instances!B960:Instances!B960),"min", MIN(Instances!B960:Instances!B960),"max", MAX(Instances!B960:Instances!B960),"diff", MAX(Instances!B960:Instances!B960)-MIN(Instances!B960:Instances!B960))</f>
        <v>0</v>
      </c>
      <c r="C960" s="1" cm="1">
        <f t="array" ref="C960">_xlfn.SWITCH($A$2,"average", AVERAGE(Instances!C960:Instances!C960),"median", MEDIAN(Instances!C960:Instances!C960),"min", MIN(Instances!C960:Instances!C960),"max", MAX(Instances!C960:Instances!C960),"diff", MAX(Instances!C960:Instances!C960)-MIN(Instances!C960:Instances!C960))</f>
        <v>0</v>
      </c>
      <c r="D960" s="1" cm="1">
        <f t="array" ref="D960">_xlfn.SWITCH($A$2,"average", AVERAGE(Instances!D960:Instances!D960),"median", MEDIAN(Instances!D960:Instances!D960),"min", MIN(Instances!D960:Instances!D960),"max", MAX(Instances!D960:Instances!D960),"diff", MAX(Instances!D960:Instances!D960)-MIN(Instances!D960:Instances!D960))</f>
        <v>0</v>
      </c>
      <c r="E960" s="1" cm="1">
        <f t="array" ref="E960">_xlfn.SWITCH($A$2,"average", AVERAGE(Instances!E960:Instances!E960),"median", MEDIAN(Instances!E960:Instances!E960),"min", MIN(Instances!E960:Instances!E960),"max", MAX(Instances!E960:Instances!E960),"diff", MAX(Instances!E960:Instances!E960)-MIN(Instances!E960:Instances!E960))</f>
        <v>0</v>
      </c>
      <c r="F960" s="1" cm="1">
        <f t="array" ref="F960">_xlfn.SWITCH($A$2,"average", AVERAGE(Instances!F960:Instances!F960),"median", MEDIAN(Instances!F960:Instances!F960),"min", MIN(Instances!F960:Instances!F960),"max", MAX(Instances!F960:Instances!F960),"diff", MAX(Instances!F960:Instances!F960)-MIN(Instances!F960:Instances!F960))</f>
        <v>0</v>
      </c>
      <c r="G960" s="1" cm="1">
        <f t="array" ref="G960">_xlfn.SWITCH($A$2,"average", AVERAGE(Instances!G960:Instances!G960),"median", MEDIAN(Instances!G960:Instances!G960),"min", MIN(Instances!G960:Instances!G960),"max", MAX(Instances!G960:Instances!G960),"diff", MAX(Instances!G960:Instances!G960)-MIN(Instances!G960:Instances!G960))</f>
        <v>0</v>
      </c>
      <c r="H960" s="1" cm="1">
        <f t="array" ref="H960">_xlfn.SWITCH($A$2,"average", AVERAGE(Instances!H960:Instances!H960),"median", MEDIAN(Instances!H960:Instances!H960),"min", MIN(Instances!H960:Instances!H960),"max", MAX(Instances!H960:Instances!H960),"diff", MAX(Instances!H960:Instances!H960)-MIN(Instances!H960:Instances!H960))</f>
        <v>0</v>
      </c>
      <c r="I960" s="1" cm="1">
        <f t="array" ref="I960">_xlfn.SWITCH($A$2,"average", AVERAGE(Instances!I960:Instances!I960),"median", MEDIAN(Instances!I960:Instances!I960),"min", MIN(Instances!I960:Instances!I960),"max", MAX(Instances!I960:Instances!I960),"diff", MAX(Instances!I960:Instances!I960)-MIN(Instances!I960:Instances!I960))</f>
        <v>0</v>
      </c>
      <c r="J960" s="1" cm="1">
        <f t="array" ref="J960">_xlfn.SWITCH($A$2,"average", AVERAGE(Instances!J960:Instances!J960),"median", MEDIAN(Instances!J960:Instances!J960),"min", MIN(Instances!J960:Instances!J960),"max", MAX(Instances!J960:Instances!J960),"diff", MAX(Instances!J960:Instances!J960)-MIN(Instances!J960:Instances!J960))</f>
        <v>0</v>
      </c>
      <c r="K960" s="1" cm="1">
        <f t="array" ref="K960">_xlfn.SWITCH($A$2,"average", AVERAGE(Instances!K960:Instances!K960),"median", MEDIAN(Instances!K960:Instances!K960),"min", MIN(Instances!K960:Instances!K960),"max", MAX(Instances!K960:Instances!K960),"diff", MAX(Instances!K960:Instances!K960)-MIN(Instances!K960:Instances!K960))</f>
        <v>0</v>
      </c>
      <c r="L960" s="1"/>
      <c r="M960" s="1" cm="1">
        <f t="array" ref="M960">_xlfn.SWITCH($A$2,"average", AVERAGE(Instances!M960:Instances!M960),"median", MEDIAN(Instances!M960:Instances!M960),"min", MIN(Instances!M960:Instances!M960),"max", MAX(Instances!M960:Instances!M960),"diff", MAX(Instances!M960:Instances!M960)-MIN(Instances!M960:Instances!M960))</f>
        <v>0</v>
      </c>
      <c r="N960" s="1" cm="1">
        <f t="array" ref="N960">_xlfn.SWITCH($A$2,"average", AVERAGE(Instances!N960:Instances!N960),"median", MEDIAN(Instances!N960:Instances!N960),"min", MIN(Instances!N960:Instances!N960),"max", MAX(Instances!N960:Instances!N960),"diff", MAX(Instances!N960:Instances!N960)-MIN(Instances!N960:Instances!N960))</f>
        <v>0</v>
      </c>
      <c r="O960" s="1"/>
      <c r="P960" s="1" cm="1">
        <f t="array" ref="P960">_xlfn.SWITCH($A$2,"average", AVERAGE(Instances!P960:Instances!P960),"median", MEDIAN(Instances!P960:Instances!P960),"min", MIN(Instances!P960:Instances!P960),"max", MAX(Instances!P960:Instances!P960),"diff", MAX(Instances!P960:Instances!P960)-MIN(Instances!P960:Instances!P960))</f>
        <v>0</v>
      </c>
      <c r="Q960" s="1" cm="1">
        <f t="array" ref="Q960">_xlfn.SWITCH($A$2,"average", AVERAGE(Instances!Q960:Instances!Q960),"median", MEDIAN(Instances!Q960:Instances!Q960),"min", MIN(Instances!Q960:Instances!Q960),"max", MAX(Instances!Q960:Instances!Q960),"diff", MAX(Instances!Q960:Instances!Q960)-MIN(Instances!Q960:Instances!Q960))</f>
        <v>0</v>
      </c>
      <c r="R960" s="1" cm="1">
        <f t="array" ref="R960">_xlfn.SWITCH($A$2,"average", AVERAGE(Instances!R960:Instances!R960),"median", MEDIAN(Instances!R960:Instances!R960),"min", MIN(Instances!R960:Instances!R960),"max", MAX(Instances!R960:Instances!R960),"diff", MAX(Instances!R960:Instances!R960)-MIN(Instances!R960:Instances!R960))</f>
        <v>0</v>
      </c>
      <c r="S960" s="1">
        <f>MIN($B960)</f>
        <v>0</v>
      </c>
      <c r="T960" s="1">
        <f>MIN($C960)</f>
        <v>0</v>
      </c>
      <c r="U960" s="1">
        <f>MIN($D960)</f>
        <v>0</v>
      </c>
      <c r="V960" s="1">
        <f>MIN($E960)</f>
        <v>0</v>
      </c>
      <c r="W960" s="1">
        <f>MIN($F960)</f>
        <v>0</v>
      </c>
      <c r="X960" s="1">
        <f>MIN($G960)</f>
        <v>0</v>
      </c>
      <c r="Y960" s="1">
        <f>MIN($H960)</f>
        <v>0</v>
      </c>
      <c r="Z960" s="1">
        <f>MIN($I960)</f>
        <v>0</v>
      </c>
      <c r="AA960" s="1">
        <f>MIN($J960)</f>
        <v>0</v>
      </c>
      <c r="AB960" s="1">
        <f>MIN($K960)</f>
        <v>0</v>
      </c>
      <c r="AC960" s="1">
        <f>MIN($M960)</f>
        <v>0</v>
      </c>
      <c r="AD960" s="1">
        <f>MIN($N960)</f>
        <v>0</v>
      </c>
      <c r="AE960" s="1">
        <f>MIN($P960)</f>
        <v>0</v>
      </c>
      <c r="AF960" s="1">
        <f>MIN($Q960)</f>
        <v>0</v>
      </c>
      <c r="AG960" s="1">
        <f>MIN($R960)</f>
        <v>0</v>
      </c>
      <c r="AH960" s="1">
        <f>MEDIAN($B960)</f>
        <v>0</v>
      </c>
      <c r="AI960" s="1">
        <f>MEDIAN($C960)</f>
        <v>0</v>
      </c>
      <c r="AJ960" s="1">
        <f>MEDIAN($D960)</f>
        <v>0</v>
      </c>
      <c r="AK960" s="1">
        <f>MEDIAN($E960)</f>
        <v>0</v>
      </c>
      <c r="AL960" s="1">
        <f>MEDIAN($F960)</f>
        <v>0</v>
      </c>
      <c r="AM960" s="1">
        <f>MEDIAN($G960)</f>
        <v>0</v>
      </c>
      <c r="AN960" s="1">
        <f>MEDIAN($H960)</f>
        <v>0</v>
      </c>
      <c r="AO960" s="1">
        <f>MEDIAN($I960)</f>
        <v>0</v>
      </c>
      <c r="AP960" s="1">
        <f>MEDIAN($J960)</f>
        <v>0</v>
      </c>
      <c r="AQ960" s="1">
        <f>MEDIAN($K960)</f>
        <v>0</v>
      </c>
      <c r="AR960" s="1">
        <f>MEDIAN($M960)</f>
        <v>0</v>
      </c>
      <c r="AS960" s="1">
        <f>MEDIAN($N960)</f>
        <v>0</v>
      </c>
      <c r="AT960" s="1">
        <f>MEDIAN($P960)</f>
        <v>0</v>
      </c>
      <c r="AU960" s="1">
        <f>MEDIAN($Q960)</f>
        <v>0</v>
      </c>
      <c r="AV960" s="1">
        <f>MEDIAN($R960)</f>
        <v>0</v>
      </c>
      <c r="AW960" s="1">
        <f>MAX($B960)</f>
        <v>0</v>
      </c>
      <c r="AX960" s="1">
        <f>MAX($C960)</f>
        <v>0</v>
      </c>
      <c r="AY960" s="1">
        <f>MAX($D960)</f>
        <v>0</v>
      </c>
      <c r="AZ960" s="1">
        <f>MAX($E960)</f>
        <v>0</v>
      </c>
      <c r="BA960" s="1">
        <f>MAX($F960)</f>
        <v>0</v>
      </c>
      <c r="BB960" s="1">
        <f>MAX($G960)</f>
        <v>0</v>
      </c>
      <c r="BC960" s="1">
        <f>MAX($H960)</f>
        <v>0</v>
      </c>
      <c r="BD960" s="1">
        <f>MAX($I960)</f>
        <v>0</v>
      </c>
      <c r="BE960" s="1">
        <f>MAX($J960)</f>
        <v>0</v>
      </c>
      <c r="BF960" s="1">
        <f>MAX($K960)</f>
        <v>0</v>
      </c>
      <c r="BG960" s="1">
        <f>MAX($M960)</f>
        <v>0</v>
      </c>
      <c r="BH960" s="1">
        <f>MAX($N960)</f>
        <v>0</v>
      </c>
      <c r="BI960" s="1">
        <f>MAX($P960)</f>
        <v>0</v>
      </c>
      <c r="BJ960" s="1">
        <f>MAX($Q960)</f>
        <v>0</v>
      </c>
      <c r="BK960" s="1">
        <f>MAX($R960)</f>
        <v>0</v>
      </c>
    </row>
    <row r="961" spans="1:63">
      <c r="A961" s="1" t="s">
        <v>475</v>
      </c>
      <c r="B961" s="1" cm="1">
        <f t="array" ref="B961">_xlfn.SWITCH($A$2,"average", AVERAGE(Instances!B961:Instances!B961),"median", MEDIAN(Instances!B961:Instances!B961),"min", MIN(Instances!B961:Instances!B961),"max", MAX(Instances!B961:Instances!B961),"diff", MAX(Instances!B961:Instances!B961)-MIN(Instances!B961:Instances!B961))</f>
        <v>0</v>
      </c>
      <c r="C961" s="1" cm="1">
        <f t="array" ref="C961">_xlfn.SWITCH($A$2,"average", AVERAGE(Instances!C961:Instances!C961),"median", MEDIAN(Instances!C961:Instances!C961),"min", MIN(Instances!C961:Instances!C961),"max", MAX(Instances!C961:Instances!C961),"diff", MAX(Instances!C961:Instances!C961)-MIN(Instances!C961:Instances!C961))</f>
        <v>0</v>
      </c>
      <c r="D961" s="1" cm="1">
        <f t="array" ref="D961">_xlfn.SWITCH($A$2,"average", AVERAGE(Instances!D961:Instances!D961),"median", MEDIAN(Instances!D961:Instances!D961),"min", MIN(Instances!D961:Instances!D961),"max", MAX(Instances!D961:Instances!D961),"diff", MAX(Instances!D961:Instances!D961)-MIN(Instances!D961:Instances!D961))</f>
        <v>0</v>
      </c>
      <c r="E961" s="1" cm="1">
        <f t="array" ref="E961">_xlfn.SWITCH($A$2,"average", AVERAGE(Instances!E961:Instances!E961),"median", MEDIAN(Instances!E961:Instances!E961),"min", MIN(Instances!E961:Instances!E961),"max", MAX(Instances!E961:Instances!E961),"diff", MAX(Instances!E961:Instances!E961)-MIN(Instances!E961:Instances!E961))</f>
        <v>0</v>
      </c>
      <c r="F961" s="1" cm="1">
        <f t="array" ref="F961">_xlfn.SWITCH($A$2,"average", AVERAGE(Instances!F961:Instances!F961),"median", MEDIAN(Instances!F961:Instances!F961),"min", MIN(Instances!F961:Instances!F961),"max", MAX(Instances!F961:Instances!F961),"diff", MAX(Instances!F961:Instances!F961)-MIN(Instances!F961:Instances!F961))</f>
        <v>0</v>
      </c>
      <c r="G961" s="1" cm="1">
        <f t="array" ref="G961">_xlfn.SWITCH($A$2,"average", AVERAGE(Instances!G961:Instances!G961),"median", MEDIAN(Instances!G961:Instances!G961),"min", MIN(Instances!G961:Instances!G961),"max", MAX(Instances!G961:Instances!G961),"diff", MAX(Instances!G961:Instances!G961)-MIN(Instances!G961:Instances!G961))</f>
        <v>0</v>
      </c>
      <c r="H961" s="1" cm="1">
        <f t="array" ref="H961">_xlfn.SWITCH($A$2,"average", AVERAGE(Instances!H961:Instances!H961),"median", MEDIAN(Instances!H961:Instances!H961),"min", MIN(Instances!H961:Instances!H961),"max", MAX(Instances!H961:Instances!H961),"diff", MAX(Instances!H961:Instances!H961)-MIN(Instances!H961:Instances!H961))</f>
        <v>0</v>
      </c>
      <c r="I961" s="1" cm="1">
        <f t="array" ref="I961">_xlfn.SWITCH($A$2,"average", AVERAGE(Instances!I961:Instances!I961),"median", MEDIAN(Instances!I961:Instances!I961),"min", MIN(Instances!I961:Instances!I961),"max", MAX(Instances!I961:Instances!I961),"diff", MAX(Instances!I961:Instances!I961)-MIN(Instances!I961:Instances!I961))</f>
        <v>0</v>
      </c>
      <c r="J961" s="1" cm="1">
        <f t="array" ref="J961">_xlfn.SWITCH($A$2,"average", AVERAGE(Instances!J961:Instances!J961),"median", MEDIAN(Instances!J961:Instances!J961),"min", MIN(Instances!J961:Instances!J961),"max", MAX(Instances!J961:Instances!J961),"diff", MAX(Instances!J961:Instances!J961)-MIN(Instances!J961:Instances!J961))</f>
        <v>0</v>
      </c>
      <c r="K961" s="1" cm="1">
        <f t="array" ref="K961">_xlfn.SWITCH($A$2,"average", AVERAGE(Instances!K961:Instances!K961),"median", MEDIAN(Instances!K961:Instances!K961),"min", MIN(Instances!K961:Instances!K961),"max", MAX(Instances!K961:Instances!K961),"diff", MAX(Instances!K961:Instances!K961)-MIN(Instances!K961:Instances!K961))</f>
        <v>0</v>
      </c>
      <c r="L961" s="1"/>
      <c r="M961" s="1" cm="1">
        <f t="array" ref="M961">_xlfn.SWITCH($A$2,"average", AVERAGE(Instances!M961:Instances!M961),"median", MEDIAN(Instances!M961:Instances!M961),"min", MIN(Instances!M961:Instances!M961),"max", MAX(Instances!M961:Instances!M961),"diff", MAX(Instances!M961:Instances!M961)-MIN(Instances!M961:Instances!M961))</f>
        <v>0</v>
      </c>
      <c r="N961" s="1" cm="1">
        <f t="array" ref="N961">_xlfn.SWITCH($A$2,"average", AVERAGE(Instances!N961:Instances!N961),"median", MEDIAN(Instances!N961:Instances!N961),"min", MIN(Instances!N961:Instances!N961),"max", MAX(Instances!N961:Instances!N961),"diff", MAX(Instances!N961:Instances!N961)-MIN(Instances!N961:Instances!N961))</f>
        <v>0</v>
      </c>
      <c r="O961" s="1"/>
      <c r="P961" s="1" cm="1">
        <f t="array" ref="P961">_xlfn.SWITCH($A$2,"average", AVERAGE(Instances!P961:Instances!P961),"median", MEDIAN(Instances!P961:Instances!P961),"min", MIN(Instances!P961:Instances!P961),"max", MAX(Instances!P961:Instances!P961),"diff", MAX(Instances!P961:Instances!P961)-MIN(Instances!P961:Instances!P961))</f>
        <v>0</v>
      </c>
      <c r="Q961" s="1" cm="1">
        <f t="array" ref="Q961">_xlfn.SWITCH($A$2,"average", AVERAGE(Instances!Q961:Instances!Q961),"median", MEDIAN(Instances!Q961:Instances!Q961),"min", MIN(Instances!Q961:Instances!Q961),"max", MAX(Instances!Q961:Instances!Q961),"diff", MAX(Instances!Q961:Instances!Q961)-MIN(Instances!Q961:Instances!Q961))</f>
        <v>0</v>
      </c>
      <c r="R961" s="1" cm="1">
        <f t="array" ref="R961">_xlfn.SWITCH($A$2,"average", AVERAGE(Instances!R961:Instances!R961),"median", MEDIAN(Instances!R961:Instances!R961),"min", MIN(Instances!R961:Instances!R961),"max", MAX(Instances!R961:Instances!R961),"diff", MAX(Instances!R961:Instances!R961)-MIN(Instances!R961:Instances!R961))</f>
        <v>0</v>
      </c>
      <c r="S961" s="1">
        <f>MIN($B961)</f>
        <v>0</v>
      </c>
      <c r="T961" s="1">
        <f>MIN($C961)</f>
        <v>0</v>
      </c>
      <c r="U961" s="1">
        <f>MIN($D961)</f>
        <v>0</v>
      </c>
      <c r="V961" s="1">
        <f>MIN($E961)</f>
        <v>0</v>
      </c>
      <c r="W961" s="1">
        <f>MIN($F961)</f>
        <v>0</v>
      </c>
      <c r="X961" s="1">
        <f>MIN($G961)</f>
        <v>0</v>
      </c>
      <c r="Y961" s="1">
        <f>MIN($H961)</f>
        <v>0</v>
      </c>
      <c r="Z961" s="1">
        <f>MIN($I961)</f>
        <v>0</v>
      </c>
      <c r="AA961" s="1">
        <f>MIN($J961)</f>
        <v>0</v>
      </c>
      <c r="AB961" s="1">
        <f>MIN($K961)</f>
        <v>0</v>
      </c>
      <c r="AC961" s="1">
        <f>MIN($M961)</f>
        <v>0</v>
      </c>
      <c r="AD961" s="1">
        <f>MIN($N961)</f>
        <v>0</v>
      </c>
      <c r="AE961" s="1">
        <f>MIN($P961)</f>
        <v>0</v>
      </c>
      <c r="AF961" s="1">
        <f>MIN($Q961)</f>
        <v>0</v>
      </c>
      <c r="AG961" s="1">
        <f>MIN($R961)</f>
        <v>0</v>
      </c>
      <c r="AH961" s="1">
        <f>MEDIAN($B961)</f>
        <v>0</v>
      </c>
      <c r="AI961" s="1">
        <f>MEDIAN($C961)</f>
        <v>0</v>
      </c>
      <c r="AJ961" s="1">
        <f>MEDIAN($D961)</f>
        <v>0</v>
      </c>
      <c r="AK961" s="1">
        <f>MEDIAN($E961)</f>
        <v>0</v>
      </c>
      <c r="AL961" s="1">
        <f>MEDIAN($F961)</f>
        <v>0</v>
      </c>
      <c r="AM961" s="1">
        <f>MEDIAN($G961)</f>
        <v>0</v>
      </c>
      <c r="AN961" s="1">
        <f>MEDIAN($H961)</f>
        <v>0</v>
      </c>
      <c r="AO961" s="1">
        <f>MEDIAN($I961)</f>
        <v>0</v>
      </c>
      <c r="AP961" s="1">
        <f>MEDIAN($J961)</f>
        <v>0</v>
      </c>
      <c r="AQ961" s="1">
        <f>MEDIAN($K961)</f>
        <v>0</v>
      </c>
      <c r="AR961" s="1">
        <f>MEDIAN($M961)</f>
        <v>0</v>
      </c>
      <c r="AS961" s="1">
        <f>MEDIAN($N961)</f>
        <v>0</v>
      </c>
      <c r="AT961" s="1">
        <f>MEDIAN($P961)</f>
        <v>0</v>
      </c>
      <c r="AU961" s="1">
        <f>MEDIAN($Q961)</f>
        <v>0</v>
      </c>
      <c r="AV961" s="1">
        <f>MEDIAN($R961)</f>
        <v>0</v>
      </c>
      <c r="AW961" s="1">
        <f>MAX($B961)</f>
        <v>0</v>
      </c>
      <c r="AX961" s="1">
        <f>MAX($C961)</f>
        <v>0</v>
      </c>
      <c r="AY961" s="1">
        <f>MAX($D961)</f>
        <v>0</v>
      </c>
      <c r="AZ961" s="1">
        <f>MAX($E961)</f>
        <v>0</v>
      </c>
      <c r="BA961" s="1">
        <f>MAX($F961)</f>
        <v>0</v>
      </c>
      <c r="BB961" s="1">
        <f>MAX($G961)</f>
        <v>0</v>
      </c>
      <c r="BC961" s="1">
        <f>MAX($H961)</f>
        <v>0</v>
      </c>
      <c r="BD961" s="1">
        <f>MAX($I961)</f>
        <v>0</v>
      </c>
      <c r="BE961" s="1">
        <f>MAX($J961)</f>
        <v>0</v>
      </c>
      <c r="BF961" s="1">
        <f>MAX($K961)</f>
        <v>0</v>
      </c>
      <c r="BG961" s="1">
        <f>MAX($M961)</f>
        <v>0</v>
      </c>
      <c r="BH961" s="1">
        <f>MAX($N961)</f>
        <v>0</v>
      </c>
      <c r="BI961" s="1">
        <f>MAX($P961)</f>
        <v>0</v>
      </c>
      <c r="BJ961" s="1">
        <f>MAX($Q961)</f>
        <v>0</v>
      </c>
      <c r="BK961" s="1">
        <f>MAX($R961)</f>
        <v>0</v>
      </c>
    </row>
    <row r="962" spans="1:63">
      <c r="A962" s="1" t="s">
        <v>476</v>
      </c>
      <c r="B962" s="1" cm="1">
        <f t="array" ref="B962">_xlfn.SWITCH($A$2,"average", AVERAGE(Instances!B962:Instances!B962),"median", MEDIAN(Instances!B962:Instances!B962),"min", MIN(Instances!B962:Instances!B962),"max", MAX(Instances!B962:Instances!B962),"diff", MAX(Instances!B962:Instances!B962)-MIN(Instances!B962:Instances!B962))</f>
        <v>0</v>
      </c>
      <c r="C962" s="1" cm="1">
        <f t="array" ref="C962">_xlfn.SWITCH($A$2,"average", AVERAGE(Instances!C962:Instances!C962),"median", MEDIAN(Instances!C962:Instances!C962),"min", MIN(Instances!C962:Instances!C962),"max", MAX(Instances!C962:Instances!C962),"diff", MAX(Instances!C962:Instances!C962)-MIN(Instances!C962:Instances!C962))</f>
        <v>0</v>
      </c>
      <c r="D962" s="1" cm="1">
        <f t="array" ref="D962">_xlfn.SWITCH($A$2,"average", AVERAGE(Instances!D962:Instances!D962),"median", MEDIAN(Instances!D962:Instances!D962),"min", MIN(Instances!D962:Instances!D962),"max", MAX(Instances!D962:Instances!D962),"diff", MAX(Instances!D962:Instances!D962)-MIN(Instances!D962:Instances!D962))</f>
        <v>0</v>
      </c>
      <c r="E962" s="1" cm="1">
        <f t="array" ref="E962">_xlfn.SWITCH($A$2,"average", AVERAGE(Instances!E962:Instances!E962),"median", MEDIAN(Instances!E962:Instances!E962),"min", MIN(Instances!E962:Instances!E962),"max", MAX(Instances!E962:Instances!E962),"diff", MAX(Instances!E962:Instances!E962)-MIN(Instances!E962:Instances!E962))</f>
        <v>0</v>
      </c>
      <c r="F962" s="1" cm="1">
        <f t="array" ref="F962">_xlfn.SWITCH($A$2,"average", AVERAGE(Instances!F962:Instances!F962),"median", MEDIAN(Instances!F962:Instances!F962),"min", MIN(Instances!F962:Instances!F962),"max", MAX(Instances!F962:Instances!F962),"diff", MAX(Instances!F962:Instances!F962)-MIN(Instances!F962:Instances!F962))</f>
        <v>0</v>
      </c>
      <c r="G962" s="1" cm="1">
        <f t="array" ref="G962">_xlfn.SWITCH($A$2,"average", AVERAGE(Instances!G962:Instances!G962),"median", MEDIAN(Instances!G962:Instances!G962),"min", MIN(Instances!G962:Instances!G962),"max", MAX(Instances!G962:Instances!G962),"diff", MAX(Instances!G962:Instances!G962)-MIN(Instances!G962:Instances!G962))</f>
        <v>0</v>
      </c>
      <c r="H962" s="1" cm="1">
        <f t="array" ref="H962">_xlfn.SWITCH($A$2,"average", AVERAGE(Instances!H962:Instances!H962),"median", MEDIAN(Instances!H962:Instances!H962),"min", MIN(Instances!H962:Instances!H962),"max", MAX(Instances!H962:Instances!H962),"diff", MAX(Instances!H962:Instances!H962)-MIN(Instances!H962:Instances!H962))</f>
        <v>0</v>
      </c>
      <c r="I962" s="1" cm="1">
        <f t="array" ref="I962">_xlfn.SWITCH($A$2,"average", AVERAGE(Instances!I962:Instances!I962),"median", MEDIAN(Instances!I962:Instances!I962),"min", MIN(Instances!I962:Instances!I962),"max", MAX(Instances!I962:Instances!I962),"diff", MAX(Instances!I962:Instances!I962)-MIN(Instances!I962:Instances!I962))</f>
        <v>0</v>
      </c>
      <c r="J962" s="1" cm="1">
        <f t="array" ref="J962">_xlfn.SWITCH($A$2,"average", AVERAGE(Instances!J962:Instances!J962),"median", MEDIAN(Instances!J962:Instances!J962),"min", MIN(Instances!J962:Instances!J962),"max", MAX(Instances!J962:Instances!J962),"diff", MAX(Instances!J962:Instances!J962)-MIN(Instances!J962:Instances!J962))</f>
        <v>0</v>
      </c>
      <c r="K962" s="1" cm="1">
        <f t="array" ref="K962">_xlfn.SWITCH($A$2,"average", AVERAGE(Instances!K962:Instances!K962),"median", MEDIAN(Instances!K962:Instances!K962),"min", MIN(Instances!K962:Instances!K962),"max", MAX(Instances!K962:Instances!K962),"diff", MAX(Instances!K962:Instances!K962)-MIN(Instances!K962:Instances!K962))</f>
        <v>0</v>
      </c>
      <c r="L962" s="1"/>
      <c r="M962" s="1" cm="1">
        <f t="array" ref="M962">_xlfn.SWITCH($A$2,"average", AVERAGE(Instances!M962:Instances!M962),"median", MEDIAN(Instances!M962:Instances!M962),"min", MIN(Instances!M962:Instances!M962),"max", MAX(Instances!M962:Instances!M962),"diff", MAX(Instances!M962:Instances!M962)-MIN(Instances!M962:Instances!M962))</f>
        <v>0</v>
      </c>
      <c r="N962" s="1" cm="1">
        <f t="array" ref="N962">_xlfn.SWITCH($A$2,"average", AVERAGE(Instances!N962:Instances!N962),"median", MEDIAN(Instances!N962:Instances!N962),"min", MIN(Instances!N962:Instances!N962),"max", MAX(Instances!N962:Instances!N962),"diff", MAX(Instances!N962:Instances!N962)-MIN(Instances!N962:Instances!N962))</f>
        <v>0</v>
      </c>
      <c r="O962" s="1"/>
      <c r="P962" s="1" cm="1">
        <f t="array" ref="P962">_xlfn.SWITCH($A$2,"average", AVERAGE(Instances!P962:Instances!P962),"median", MEDIAN(Instances!P962:Instances!P962),"min", MIN(Instances!P962:Instances!P962),"max", MAX(Instances!P962:Instances!P962),"diff", MAX(Instances!P962:Instances!P962)-MIN(Instances!P962:Instances!P962))</f>
        <v>0</v>
      </c>
      <c r="Q962" s="1" cm="1">
        <f t="array" ref="Q962">_xlfn.SWITCH($A$2,"average", AVERAGE(Instances!Q962:Instances!Q962),"median", MEDIAN(Instances!Q962:Instances!Q962),"min", MIN(Instances!Q962:Instances!Q962),"max", MAX(Instances!Q962:Instances!Q962),"diff", MAX(Instances!Q962:Instances!Q962)-MIN(Instances!Q962:Instances!Q962))</f>
        <v>0</v>
      </c>
      <c r="R962" s="1" cm="1">
        <f t="array" ref="R962">_xlfn.SWITCH($A$2,"average", AVERAGE(Instances!R962:Instances!R962),"median", MEDIAN(Instances!R962:Instances!R962),"min", MIN(Instances!R962:Instances!R962),"max", MAX(Instances!R962:Instances!R962),"diff", MAX(Instances!R962:Instances!R962)-MIN(Instances!R962:Instances!R962))</f>
        <v>0</v>
      </c>
      <c r="S962" s="1">
        <f>MIN($B962)</f>
        <v>0</v>
      </c>
      <c r="T962" s="1">
        <f>MIN($C962)</f>
        <v>0</v>
      </c>
      <c r="U962" s="1">
        <f>MIN($D962)</f>
        <v>0</v>
      </c>
      <c r="V962" s="1">
        <f>MIN($E962)</f>
        <v>0</v>
      </c>
      <c r="W962" s="1">
        <f>MIN($F962)</f>
        <v>0</v>
      </c>
      <c r="X962" s="1">
        <f>MIN($G962)</f>
        <v>0</v>
      </c>
      <c r="Y962" s="1">
        <f>MIN($H962)</f>
        <v>0</v>
      </c>
      <c r="Z962" s="1">
        <f>MIN($I962)</f>
        <v>0</v>
      </c>
      <c r="AA962" s="1">
        <f>MIN($J962)</f>
        <v>0</v>
      </c>
      <c r="AB962" s="1">
        <f>MIN($K962)</f>
        <v>0</v>
      </c>
      <c r="AC962" s="1">
        <f>MIN($M962)</f>
        <v>0</v>
      </c>
      <c r="AD962" s="1">
        <f>MIN($N962)</f>
        <v>0</v>
      </c>
      <c r="AE962" s="1">
        <f>MIN($P962)</f>
        <v>0</v>
      </c>
      <c r="AF962" s="1">
        <f>MIN($Q962)</f>
        <v>0</v>
      </c>
      <c r="AG962" s="1">
        <f>MIN($R962)</f>
        <v>0</v>
      </c>
      <c r="AH962" s="1">
        <f>MEDIAN($B962)</f>
        <v>0</v>
      </c>
      <c r="AI962" s="1">
        <f>MEDIAN($C962)</f>
        <v>0</v>
      </c>
      <c r="AJ962" s="1">
        <f>MEDIAN($D962)</f>
        <v>0</v>
      </c>
      <c r="AK962" s="1">
        <f>MEDIAN($E962)</f>
        <v>0</v>
      </c>
      <c r="AL962" s="1">
        <f>MEDIAN($F962)</f>
        <v>0</v>
      </c>
      <c r="AM962" s="1">
        <f>MEDIAN($G962)</f>
        <v>0</v>
      </c>
      <c r="AN962" s="1">
        <f>MEDIAN($H962)</f>
        <v>0</v>
      </c>
      <c r="AO962" s="1">
        <f>MEDIAN($I962)</f>
        <v>0</v>
      </c>
      <c r="AP962" s="1">
        <f>MEDIAN($J962)</f>
        <v>0</v>
      </c>
      <c r="AQ962" s="1">
        <f>MEDIAN($K962)</f>
        <v>0</v>
      </c>
      <c r="AR962" s="1">
        <f>MEDIAN($M962)</f>
        <v>0</v>
      </c>
      <c r="AS962" s="1">
        <f>MEDIAN($N962)</f>
        <v>0</v>
      </c>
      <c r="AT962" s="1">
        <f>MEDIAN($P962)</f>
        <v>0</v>
      </c>
      <c r="AU962" s="1">
        <f>MEDIAN($Q962)</f>
        <v>0</v>
      </c>
      <c r="AV962" s="1">
        <f>MEDIAN($R962)</f>
        <v>0</v>
      </c>
      <c r="AW962" s="1">
        <f>MAX($B962)</f>
        <v>0</v>
      </c>
      <c r="AX962" s="1">
        <f>MAX($C962)</f>
        <v>0</v>
      </c>
      <c r="AY962" s="1">
        <f>MAX($D962)</f>
        <v>0</v>
      </c>
      <c r="AZ962" s="1">
        <f>MAX($E962)</f>
        <v>0</v>
      </c>
      <c r="BA962" s="1">
        <f>MAX($F962)</f>
        <v>0</v>
      </c>
      <c r="BB962" s="1">
        <f>MAX($G962)</f>
        <v>0</v>
      </c>
      <c r="BC962" s="1">
        <f>MAX($H962)</f>
        <v>0</v>
      </c>
      <c r="BD962" s="1">
        <f>MAX($I962)</f>
        <v>0</v>
      </c>
      <c r="BE962" s="1">
        <f>MAX($J962)</f>
        <v>0</v>
      </c>
      <c r="BF962" s="1">
        <f>MAX($K962)</f>
        <v>0</v>
      </c>
      <c r="BG962" s="1">
        <f>MAX($M962)</f>
        <v>0</v>
      </c>
      <c r="BH962" s="1">
        <f>MAX($N962)</f>
        <v>0</v>
      </c>
      <c r="BI962" s="1">
        <f>MAX($P962)</f>
        <v>0</v>
      </c>
      <c r="BJ962" s="1">
        <f>MAX($Q962)</f>
        <v>0</v>
      </c>
      <c r="BK962" s="1">
        <f>MAX($R962)</f>
        <v>0</v>
      </c>
    </row>
    <row r="963" spans="1:63">
      <c r="A963" s="1" t="s">
        <v>477</v>
      </c>
      <c r="B963" s="1" cm="1">
        <f t="array" ref="B963">_xlfn.SWITCH($A$2,"average", AVERAGE(Instances!B963:Instances!B963),"median", MEDIAN(Instances!B963:Instances!B963),"min", MIN(Instances!B963:Instances!B963),"max", MAX(Instances!B963:Instances!B963),"diff", MAX(Instances!B963:Instances!B963)-MIN(Instances!B963:Instances!B963))</f>
        <v>0</v>
      </c>
      <c r="C963" s="1" cm="1">
        <f t="array" ref="C963">_xlfn.SWITCH($A$2,"average", AVERAGE(Instances!C963:Instances!C963),"median", MEDIAN(Instances!C963:Instances!C963),"min", MIN(Instances!C963:Instances!C963),"max", MAX(Instances!C963:Instances!C963),"diff", MAX(Instances!C963:Instances!C963)-MIN(Instances!C963:Instances!C963))</f>
        <v>0</v>
      </c>
      <c r="D963" s="1" cm="1">
        <f t="array" ref="D963">_xlfn.SWITCH($A$2,"average", AVERAGE(Instances!D963:Instances!D963),"median", MEDIAN(Instances!D963:Instances!D963),"min", MIN(Instances!D963:Instances!D963),"max", MAX(Instances!D963:Instances!D963),"diff", MAX(Instances!D963:Instances!D963)-MIN(Instances!D963:Instances!D963))</f>
        <v>0</v>
      </c>
      <c r="E963" s="1" cm="1">
        <f t="array" ref="E963">_xlfn.SWITCH($A$2,"average", AVERAGE(Instances!E963:Instances!E963),"median", MEDIAN(Instances!E963:Instances!E963),"min", MIN(Instances!E963:Instances!E963),"max", MAX(Instances!E963:Instances!E963),"diff", MAX(Instances!E963:Instances!E963)-MIN(Instances!E963:Instances!E963))</f>
        <v>0</v>
      </c>
      <c r="F963" s="1" cm="1">
        <f t="array" ref="F963">_xlfn.SWITCH($A$2,"average", AVERAGE(Instances!F963:Instances!F963),"median", MEDIAN(Instances!F963:Instances!F963),"min", MIN(Instances!F963:Instances!F963),"max", MAX(Instances!F963:Instances!F963),"diff", MAX(Instances!F963:Instances!F963)-MIN(Instances!F963:Instances!F963))</f>
        <v>0</v>
      </c>
      <c r="G963" s="1" cm="1">
        <f t="array" ref="G963">_xlfn.SWITCH($A$2,"average", AVERAGE(Instances!G963:Instances!G963),"median", MEDIAN(Instances!G963:Instances!G963),"min", MIN(Instances!G963:Instances!G963),"max", MAX(Instances!G963:Instances!G963),"diff", MAX(Instances!G963:Instances!G963)-MIN(Instances!G963:Instances!G963))</f>
        <v>0</v>
      </c>
      <c r="H963" s="1" cm="1">
        <f t="array" ref="H963">_xlfn.SWITCH($A$2,"average", AVERAGE(Instances!H963:Instances!H963),"median", MEDIAN(Instances!H963:Instances!H963),"min", MIN(Instances!H963:Instances!H963),"max", MAX(Instances!H963:Instances!H963),"diff", MAX(Instances!H963:Instances!H963)-MIN(Instances!H963:Instances!H963))</f>
        <v>0</v>
      </c>
      <c r="I963" s="1" cm="1">
        <f t="array" ref="I963">_xlfn.SWITCH($A$2,"average", AVERAGE(Instances!I963:Instances!I963),"median", MEDIAN(Instances!I963:Instances!I963),"min", MIN(Instances!I963:Instances!I963),"max", MAX(Instances!I963:Instances!I963),"diff", MAX(Instances!I963:Instances!I963)-MIN(Instances!I963:Instances!I963))</f>
        <v>0</v>
      </c>
      <c r="J963" s="1" cm="1">
        <f t="array" ref="J963">_xlfn.SWITCH($A$2,"average", AVERAGE(Instances!J963:Instances!J963),"median", MEDIAN(Instances!J963:Instances!J963),"min", MIN(Instances!J963:Instances!J963),"max", MAX(Instances!J963:Instances!J963),"diff", MAX(Instances!J963:Instances!J963)-MIN(Instances!J963:Instances!J963))</f>
        <v>0</v>
      </c>
      <c r="K963" s="1" cm="1">
        <f t="array" ref="K963">_xlfn.SWITCH($A$2,"average", AVERAGE(Instances!K963:Instances!K963),"median", MEDIAN(Instances!K963:Instances!K963),"min", MIN(Instances!K963:Instances!K963),"max", MAX(Instances!K963:Instances!K963),"diff", MAX(Instances!K963:Instances!K963)-MIN(Instances!K963:Instances!K963))</f>
        <v>0</v>
      </c>
      <c r="L963" s="1"/>
      <c r="M963" s="1" cm="1">
        <f t="array" ref="M963">_xlfn.SWITCH($A$2,"average", AVERAGE(Instances!M963:Instances!M963),"median", MEDIAN(Instances!M963:Instances!M963),"min", MIN(Instances!M963:Instances!M963),"max", MAX(Instances!M963:Instances!M963),"diff", MAX(Instances!M963:Instances!M963)-MIN(Instances!M963:Instances!M963))</f>
        <v>0</v>
      </c>
      <c r="N963" s="1" cm="1">
        <f t="array" ref="N963">_xlfn.SWITCH($A$2,"average", AVERAGE(Instances!N963:Instances!N963),"median", MEDIAN(Instances!N963:Instances!N963),"min", MIN(Instances!N963:Instances!N963),"max", MAX(Instances!N963:Instances!N963),"diff", MAX(Instances!N963:Instances!N963)-MIN(Instances!N963:Instances!N963))</f>
        <v>0</v>
      </c>
      <c r="O963" s="1"/>
      <c r="P963" s="1" cm="1">
        <f t="array" ref="P963">_xlfn.SWITCH($A$2,"average", AVERAGE(Instances!P963:Instances!P963),"median", MEDIAN(Instances!P963:Instances!P963),"min", MIN(Instances!P963:Instances!P963),"max", MAX(Instances!P963:Instances!P963),"diff", MAX(Instances!P963:Instances!P963)-MIN(Instances!P963:Instances!P963))</f>
        <v>0</v>
      </c>
      <c r="Q963" s="1" cm="1">
        <f t="array" ref="Q963">_xlfn.SWITCH($A$2,"average", AVERAGE(Instances!Q963:Instances!Q963),"median", MEDIAN(Instances!Q963:Instances!Q963),"min", MIN(Instances!Q963:Instances!Q963),"max", MAX(Instances!Q963:Instances!Q963),"diff", MAX(Instances!Q963:Instances!Q963)-MIN(Instances!Q963:Instances!Q963))</f>
        <v>0</v>
      </c>
      <c r="R963" s="1" cm="1">
        <f t="array" ref="R963">_xlfn.SWITCH($A$2,"average", AVERAGE(Instances!R963:Instances!R963),"median", MEDIAN(Instances!R963:Instances!R963),"min", MIN(Instances!R963:Instances!R963),"max", MAX(Instances!R963:Instances!R963),"diff", MAX(Instances!R963:Instances!R963)-MIN(Instances!R963:Instances!R963))</f>
        <v>0</v>
      </c>
      <c r="S963" s="1">
        <f>MIN($B963)</f>
        <v>0</v>
      </c>
      <c r="T963" s="1">
        <f>MIN($C963)</f>
        <v>0</v>
      </c>
      <c r="U963" s="1">
        <f>MIN($D963)</f>
        <v>0</v>
      </c>
      <c r="V963" s="1">
        <f>MIN($E963)</f>
        <v>0</v>
      </c>
      <c r="W963" s="1">
        <f>MIN($F963)</f>
        <v>0</v>
      </c>
      <c r="X963" s="1">
        <f>MIN($G963)</f>
        <v>0</v>
      </c>
      <c r="Y963" s="1">
        <f>MIN($H963)</f>
        <v>0</v>
      </c>
      <c r="Z963" s="1">
        <f>MIN($I963)</f>
        <v>0</v>
      </c>
      <c r="AA963" s="1">
        <f>MIN($J963)</f>
        <v>0</v>
      </c>
      <c r="AB963" s="1">
        <f>MIN($K963)</f>
        <v>0</v>
      </c>
      <c r="AC963" s="1">
        <f>MIN($M963)</f>
        <v>0</v>
      </c>
      <c r="AD963" s="1">
        <f>MIN($N963)</f>
        <v>0</v>
      </c>
      <c r="AE963" s="1">
        <f>MIN($P963)</f>
        <v>0</v>
      </c>
      <c r="AF963" s="1">
        <f>MIN($Q963)</f>
        <v>0</v>
      </c>
      <c r="AG963" s="1">
        <f>MIN($R963)</f>
        <v>0</v>
      </c>
      <c r="AH963" s="1">
        <f>MEDIAN($B963)</f>
        <v>0</v>
      </c>
      <c r="AI963" s="1">
        <f>MEDIAN($C963)</f>
        <v>0</v>
      </c>
      <c r="AJ963" s="1">
        <f>MEDIAN($D963)</f>
        <v>0</v>
      </c>
      <c r="AK963" s="1">
        <f>MEDIAN($E963)</f>
        <v>0</v>
      </c>
      <c r="AL963" s="1">
        <f>MEDIAN($F963)</f>
        <v>0</v>
      </c>
      <c r="AM963" s="1">
        <f>MEDIAN($G963)</f>
        <v>0</v>
      </c>
      <c r="AN963" s="1">
        <f>MEDIAN($H963)</f>
        <v>0</v>
      </c>
      <c r="AO963" s="1">
        <f>MEDIAN($I963)</f>
        <v>0</v>
      </c>
      <c r="AP963" s="1">
        <f>MEDIAN($J963)</f>
        <v>0</v>
      </c>
      <c r="AQ963" s="1">
        <f>MEDIAN($K963)</f>
        <v>0</v>
      </c>
      <c r="AR963" s="1">
        <f>MEDIAN($M963)</f>
        <v>0</v>
      </c>
      <c r="AS963" s="1">
        <f>MEDIAN($N963)</f>
        <v>0</v>
      </c>
      <c r="AT963" s="1">
        <f>MEDIAN($P963)</f>
        <v>0</v>
      </c>
      <c r="AU963" s="1">
        <f>MEDIAN($Q963)</f>
        <v>0</v>
      </c>
      <c r="AV963" s="1">
        <f>MEDIAN($R963)</f>
        <v>0</v>
      </c>
      <c r="AW963" s="1">
        <f>MAX($B963)</f>
        <v>0</v>
      </c>
      <c r="AX963" s="1">
        <f>MAX($C963)</f>
        <v>0</v>
      </c>
      <c r="AY963" s="1">
        <f>MAX($D963)</f>
        <v>0</v>
      </c>
      <c r="AZ963" s="1">
        <f>MAX($E963)</f>
        <v>0</v>
      </c>
      <c r="BA963" s="1">
        <f>MAX($F963)</f>
        <v>0</v>
      </c>
      <c r="BB963" s="1">
        <f>MAX($G963)</f>
        <v>0</v>
      </c>
      <c r="BC963" s="1">
        <f>MAX($H963)</f>
        <v>0</v>
      </c>
      <c r="BD963" s="1">
        <f>MAX($I963)</f>
        <v>0</v>
      </c>
      <c r="BE963" s="1">
        <f>MAX($J963)</f>
        <v>0</v>
      </c>
      <c r="BF963" s="1">
        <f>MAX($K963)</f>
        <v>0</v>
      </c>
      <c r="BG963" s="1">
        <f>MAX($M963)</f>
        <v>0</v>
      </c>
      <c r="BH963" s="1">
        <f>MAX($N963)</f>
        <v>0</v>
      </c>
      <c r="BI963" s="1">
        <f>MAX($P963)</f>
        <v>0</v>
      </c>
      <c r="BJ963" s="1">
        <f>MAX($Q963)</f>
        <v>0</v>
      </c>
      <c r="BK963" s="1">
        <f>MAX($R963)</f>
        <v>0</v>
      </c>
    </row>
    <row r="964" spans="1:63">
      <c r="A964" s="1" t="s">
        <v>478</v>
      </c>
      <c r="B964" s="1" cm="1">
        <f t="array" ref="B964">_xlfn.SWITCH($A$2,"average", AVERAGE(Instances!B964:Instances!B964),"median", MEDIAN(Instances!B964:Instances!B964),"min", MIN(Instances!B964:Instances!B964),"max", MAX(Instances!B964:Instances!B964),"diff", MAX(Instances!B964:Instances!B964)-MIN(Instances!B964:Instances!B964))</f>
        <v>0</v>
      </c>
      <c r="C964" s="1" cm="1">
        <f t="array" ref="C964">_xlfn.SWITCH($A$2,"average", AVERAGE(Instances!C964:Instances!C964),"median", MEDIAN(Instances!C964:Instances!C964),"min", MIN(Instances!C964:Instances!C964),"max", MAX(Instances!C964:Instances!C964),"diff", MAX(Instances!C964:Instances!C964)-MIN(Instances!C964:Instances!C964))</f>
        <v>0</v>
      </c>
      <c r="D964" s="1" cm="1">
        <f t="array" ref="D964">_xlfn.SWITCH($A$2,"average", AVERAGE(Instances!D964:Instances!D964),"median", MEDIAN(Instances!D964:Instances!D964),"min", MIN(Instances!D964:Instances!D964),"max", MAX(Instances!D964:Instances!D964),"diff", MAX(Instances!D964:Instances!D964)-MIN(Instances!D964:Instances!D964))</f>
        <v>0</v>
      </c>
      <c r="E964" s="1" cm="1">
        <f t="array" ref="E964">_xlfn.SWITCH($A$2,"average", AVERAGE(Instances!E964:Instances!E964),"median", MEDIAN(Instances!E964:Instances!E964),"min", MIN(Instances!E964:Instances!E964),"max", MAX(Instances!E964:Instances!E964),"diff", MAX(Instances!E964:Instances!E964)-MIN(Instances!E964:Instances!E964))</f>
        <v>0</v>
      </c>
      <c r="F964" s="1" cm="1">
        <f t="array" ref="F964">_xlfn.SWITCH($A$2,"average", AVERAGE(Instances!F964:Instances!F964),"median", MEDIAN(Instances!F964:Instances!F964),"min", MIN(Instances!F964:Instances!F964),"max", MAX(Instances!F964:Instances!F964),"diff", MAX(Instances!F964:Instances!F964)-MIN(Instances!F964:Instances!F964))</f>
        <v>0</v>
      </c>
      <c r="G964" s="1" cm="1">
        <f t="array" ref="G964">_xlfn.SWITCH($A$2,"average", AVERAGE(Instances!G964:Instances!G964),"median", MEDIAN(Instances!G964:Instances!G964),"min", MIN(Instances!G964:Instances!G964),"max", MAX(Instances!G964:Instances!G964),"diff", MAX(Instances!G964:Instances!G964)-MIN(Instances!G964:Instances!G964))</f>
        <v>0</v>
      </c>
      <c r="H964" s="1" cm="1">
        <f t="array" ref="H964">_xlfn.SWITCH($A$2,"average", AVERAGE(Instances!H964:Instances!H964),"median", MEDIAN(Instances!H964:Instances!H964),"min", MIN(Instances!H964:Instances!H964),"max", MAX(Instances!H964:Instances!H964),"diff", MAX(Instances!H964:Instances!H964)-MIN(Instances!H964:Instances!H964))</f>
        <v>0</v>
      </c>
      <c r="I964" s="1" cm="1">
        <f t="array" ref="I964">_xlfn.SWITCH($A$2,"average", AVERAGE(Instances!I964:Instances!I964),"median", MEDIAN(Instances!I964:Instances!I964),"min", MIN(Instances!I964:Instances!I964),"max", MAX(Instances!I964:Instances!I964),"diff", MAX(Instances!I964:Instances!I964)-MIN(Instances!I964:Instances!I964))</f>
        <v>0</v>
      </c>
      <c r="J964" s="1" cm="1">
        <f t="array" ref="J964">_xlfn.SWITCH($A$2,"average", AVERAGE(Instances!J964:Instances!J964),"median", MEDIAN(Instances!J964:Instances!J964),"min", MIN(Instances!J964:Instances!J964),"max", MAX(Instances!J964:Instances!J964),"diff", MAX(Instances!J964:Instances!J964)-MIN(Instances!J964:Instances!J964))</f>
        <v>0</v>
      </c>
      <c r="K964" s="1" cm="1">
        <f t="array" ref="K964">_xlfn.SWITCH($A$2,"average", AVERAGE(Instances!K964:Instances!K964),"median", MEDIAN(Instances!K964:Instances!K964),"min", MIN(Instances!K964:Instances!K964),"max", MAX(Instances!K964:Instances!K964),"diff", MAX(Instances!K964:Instances!K964)-MIN(Instances!K964:Instances!K964))</f>
        <v>0</v>
      </c>
      <c r="L964" s="1"/>
      <c r="M964" s="1" cm="1">
        <f t="array" ref="M964">_xlfn.SWITCH($A$2,"average", AVERAGE(Instances!M964:Instances!M964),"median", MEDIAN(Instances!M964:Instances!M964),"min", MIN(Instances!M964:Instances!M964),"max", MAX(Instances!M964:Instances!M964),"diff", MAX(Instances!M964:Instances!M964)-MIN(Instances!M964:Instances!M964))</f>
        <v>0</v>
      </c>
      <c r="N964" s="1" cm="1">
        <f t="array" ref="N964">_xlfn.SWITCH($A$2,"average", AVERAGE(Instances!N964:Instances!N964),"median", MEDIAN(Instances!N964:Instances!N964),"min", MIN(Instances!N964:Instances!N964),"max", MAX(Instances!N964:Instances!N964),"diff", MAX(Instances!N964:Instances!N964)-MIN(Instances!N964:Instances!N964))</f>
        <v>0</v>
      </c>
      <c r="O964" s="1"/>
      <c r="P964" s="1" cm="1">
        <f t="array" ref="P964">_xlfn.SWITCH($A$2,"average", AVERAGE(Instances!P964:Instances!P964),"median", MEDIAN(Instances!P964:Instances!P964),"min", MIN(Instances!P964:Instances!P964),"max", MAX(Instances!P964:Instances!P964),"diff", MAX(Instances!P964:Instances!P964)-MIN(Instances!P964:Instances!P964))</f>
        <v>0</v>
      </c>
      <c r="Q964" s="1" cm="1">
        <f t="array" ref="Q964">_xlfn.SWITCH($A$2,"average", AVERAGE(Instances!Q964:Instances!Q964),"median", MEDIAN(Instances!Q964:Instances!Q964),"min", MIN(Instances!Q964:Instances!Q964),"max", MAX(Instances!Q964:Instances!Q964),"diff", MAX(Instances!Q964:Instances!Q964)-MIN(Instances!Q964:Instances!Q964))</f>
        <v>0</v>
      </c>
      <c r="R964" s="1" cm="1">
        <f t="array" ref="R964">_xlfn.SWITCH($A$2,"average", AVERAGE(Instances!R964:Instances!R964),"median", MEDIAN(Instances!R964:Instances!R964),"min", MIN(Instances!R964:Instances!R964),"max", MAX(Instances!R964:Instances!R964),"diff", MAX(Instances!R964:Instances!R964)-MIN(Instances!R964:Instances!R964))</f>
        <v>0</v>
      </c>
      <c r="S964" s="1">
        <f>MIN($B964)</f>
        <v>0</v>
      </c>
      <c r="T964" s="1">
        <f>MIN($C964)</f>
        <v>0</v>
      </c>
      <c r="U964" s="1">
        <f>MIN($D964)</f>
        <v>0</v>
      </c>
      <c r="V964" s="1">
        <f>MIN($E964)</f>
        <v>0</v>
      </c>
      <c r="W964" s="1">
        <f>MIN($F964)</f>
        <v>0</v>
      </c>
      <c r="X964" s="1">
        <f>MIN($G964)</f>
        <v>0</v>
      </c>
      <c r="Y964" s="1">
        <f>MIN($H964)</f>
        <v>0</v>
      </c>
      <c r="Z964" s="1">
        <f>MIN($I964)</f>
        <v>0</v>
      </c>
      <c r="AA964" s="1">
        <f>MIN($J964)</f>
        <v>0</v>
      </c>
      <c r="AB964" s="1">
        <f>MIN($K964)</f>
        <v>0</v>
      </c>
      <c r="AC964" s="1">
        <f>MIN($M964)</f>
        <v>0</v>
      </c>
      <c r="AD964" s="1">
        <f>MIN($N964)</f>
        <v>0</v>
      </c>
      <c r="AE964" s="1">
        <f>MIN($P964)</f>
        <v>0</v>
      </c>
      <c r="AF964" s="1">
        <f>MIN($Q964)</f>
        <v>0</v>
      </c>
      <c r="AG964" s="1">
        <f>MIN($R964)</f>
        <v>0</v>
      </c>
      <c r="AH964" s="1">
        <f>MEDIAN($B964)</f>
        <v>0</v>
      </c>
      <c r="AI964" s="1">
        <f>MEDIAN($C964)</f>
        <v>0</v>
      </c>
      <c r="AJ964" s="1">
        <f>MEDIAN($D964)</f>
        <v>0</v>
      </c>
      <c r="AK964" s="1">
        <f>MEDIAN($E964)</f>
        <v>0</v>
      </c>
      <c r="AL964" s="1">
        <f>MEDIAN($F964)</f>
        <v>0</v>
      </c>
      <c r="AM964" s="1">
        <f>MEDIAN($G964)</f>
        <v>0</v>
      </c>
      <c r="AN964" s="1">
        <f>MEDIAN($H964)</f>
        <v>0</v>
      </c>
      <c r="AO964" s="1">
        <f>MEDIAN($I964)</f>
        <v>0</v>
      </c>
      <c r="AP964" s="1">
        <f>MEDIAN($J964)</f>
        <v>0</v>
      </c>
      <c r="AQ964" s="1">
        <f>MEDIAN($K964)</f>
        <v>0</v>
      </c>
      <c r="AR964" s="1">
        <f>MEDIAN($M964)</f>
        <v>0</v>
      </c>
      <c r="AS964" s="1">
        <f>MEDIAN($N964)</f>
        <v>0</v>
      </c>
      <c r="AT964" s="1">
        <f>MEDIAN($P964)</f>
        <v>0</v>
      </c>
      <c r="AU964" s="1">
        <f>MEDIAN($Q964)</f>
        <v>0</v>
      </c>
      <c r="AV964" s="1">
        <f>MEDIAN($R964)</f>
        <v>0</v>
      </c>
      <c r="AW964" s="1">
        <f>MAX($B964)</f>
        <v>0</v>
      </c>
      <c r="AX964" s="1">
        <f>MAX($C964)</f>
        <v>0</v>
      </c>
      <c r="AY964" s="1">
        <f>MAX($D964)</f>
        <v>0</v>
      </c>
      <c r="AZ964" s="1">
        <f>MAX($E964)</f>
        <v>0</v>
      </c>
      <c r="BA964" s="1">
        <f>MAX($F964)</f>
        <v>0</v>
      </c>
      <c r="BB964" s="1">
        <f>MAX($G964)</f>
        <v>0</v>
      </c>
      <c r="BC964" s="1">
        <f>MAX($H964)</f>
        <v>0</v>
      </c>
      <c r="BD964" s="1">
        <f>MAX($I964)</f>
        <v>0</v>
      </c>
      <c r="BE964" s="1">
        <f>MAX($J964)</f>
        <v>0</v>
      </c>
      <c r="BF964" s="1">
        <f>MAX($K964)</f>
        <v>0</v>
      </c>
      <c r="BG964" s="1">
        <f>MAX($M964)</f>
        <v>0</v>
      </c>
      <c r="BH964" s="1">
        <f>MAX($N964)</f>
        <v>0</v>
      </c>
      <c r="BI964" s="1">
        <f>MAX($P964)</f>
        <v>0</v>
      </c>
      <c r="BJ964" s="1">
        <f>MAX($Q964)</f>
        <v>0</v>
      </c>
      <c r="BK964" s="1">
        <f>MAX($R964)</f>
        <v>0</v>
      </c>
    </row>
    <row r="965" spans="1:63">
      <c r="A965" s="1" t="s">
        <v>479</v>
      </c>
      <c r="B965" s="1" cm="1">
        <f t="array" ref="B965">_xlfn.SWITCH($A$2,"average", AVERAGE(Instances!B965:Instances!B965),"median", MEDIAN(Instances!B965:Instances!B965),"min", MIN(Instances!B965:Instances!B965),"max", MAX(Instances!B965:Instances!B965),"diff", MAX(Instances!B965:Instances!B965)-MIN(Instances!B965:Instances!B965))</f>
        <v>0</v>
      </c>
      <c r="C965" s="1" cm="1">
        <f t="array" ref="C965">_xlfn.SWITCH($A$2,"average", AVERAGE(Instances!C965:Instances!C965),"median", MEDIAN(Instances!C965:Instances!C965),"min", MIN(Instances!C965:Instances!C965),"max", MAX(Instances!C965:Instances!C965),"diff", MAX(Instances!C965:Instances!C965)-MIN(Instances!C965:Instances!C965))</f>
        <v>0</v>
      </c>
      <c r="D965" s="1" cm="1">
        <f t="array" ref="D965">_xlfn.SWITCH($A$2,"average", AVERAGE(Instances!D965:Instances!D965),"median", MEDIAN(Instances!D965:Instances!D965),"min", MIN(Instances!D965:Instances!D965),"max", MAX(Instances!D965:Instances!D965),"diff", MAX(Instances!D965:Instances!D965)-MIN(Instances!D965:Instances!D965))</f>
        <v>0</v>
      </c>
      <c r="E965" s="1" cm="1">
        <f t="array" ref="E965">_xlfn.SWITCH($A$2,"average", AVERAGE(Instances!E965:Instances!E965),"median", MEDIAN(Instances!E965:Instances!E965),"min", MIN(Instances!E965:Instances!E965),"max", MAX(Instances!E965:Instances!E965),"diff", MAX(Instances!E965:Instances!E965)-MIN(Instances!E965:Instances!E965))</f>
        <v>0</v>
      </c>
      <c r="F965" s="1" cm="1">
        <f t="array" ref="F965">_xlfn.SWITCH($A$2,"average", AVERAGE(Instances!F965:Instances!F965),"median", MEDIAN(Instances!F965:Instances!F965),"min", MIN(Instances!F965:Instances!F965),"max", MAX(Instances!F965:Instances!F965),"diff", MAX(Instances!F965:Instances!F965)-MIN(Instances!F965:Instances!F965))</f>
        <v>0</v>
      </c>
      <c r="G965" s="1" cm="1">
        <f t="array" ref="G965">_xlfn.SWITCH($A$2,"average", AVERAGE(Instances!G965:Instances!G965),"median", MEDIAN(Instances!G965:Instances!G965),"min", MIN(Instances!G965:Instances!G965),"max", MAX(Instances!G965:Instances!G965),"diff", MAX(Instances!G965:Instances!G965)-MIN(Instances!G965:Instances!G965))</f>
        <v>0</v>
      </c>
      <c r="H965" s="1" cm="1">
        <f t="array" ref="H965">_xlfn.SWITCH($A$2,"average", AVERAGE(Instances!H965:Instances!H965),"median", MEDIAN(Instances!H965:Instances!H965),"min", MIN(Instances!H965:Instances!H965),"max", MAX(Instances!H965:Instances!H965),"diff", MAX(Instances!H965:Instances!H965)-MIN(Instances!H965:Instances!H965))</f>
        <v>0</v>
      </c>
      <c r="I965" s="1" cm="1">
        <f t="array" ref="I965">_xlfn.SWITCH($A$2,"average", AVERAGE(Instances!I965:Instances!I965),"median", MEDIAN(Instances!I965:Instances!I965),"min", MIN(Instances!I965:Instances!I965),"max", MAX(Instances!I965:Instances!I965),"diff", MAX(Instances!I965:Instances!I965)-MIN(Instances!I965:Instances!I965))</f>
        <v>0</v>
      </c>
      <c r="J965" s="1" cm="1">
        <f t="array" ref="J965">_xlfn.SWITCH($A$2,"average", AVERAGE(Instances!J965:Instances!J965),"median", MEDIAN(Instances!J965:Instances!J965),"min", MIN(Instances!J965:Instances!J965),"max", MAX(Instances!J965:Instances!J965),"diff", MAX(Instances!J965:Instances!J965)-MIN(Instances!J965:Instances!J965))</f>
        <v>0</v>
      </c>
      <c r="K965" s="1" cm="1">
        <f t="array" ref="K965">_xlfn.SWITCH($A$2,"average", AVERAGE(Instances!K965:Instances!K965),"median", MEDIAN(Instances!K965:Instances!K965),"min", MIN(Instances!K965:Instances!K965),"max", MAX(Instances!K965:Instances!K965),"diff", MAX(Instances!K965:Instances!K965)-MIN(Instances!K965:Instances!K965))</f>
        <v>0</v>
      </c>
      <c r="L965" s="1"/>
      <c r="M965" s="1" cm="1">
        <f t="array" ref="M965">_xlfn.SWITCH($A$2,"average", AVERAGE(Instances!M965:Instances!M965),"median", MEDIAN(Instances!M965:Instances!M965),"min", MIN(Instances!M965:Instances!M965),"max", MAX(Instances!M965:Instances!M965),"diff", MAX(Instances!M965:Instances!M965)-MIN(Instances!M965:Instances!M965))</f>
        <v>0</v>
      </c>
      <c r="N965" s="1" cm="1">
        <f t="array" ref="N965">_xlfn.SWITCH($A$2,"average", AVERAGE(Instances!N965:Instances!N965),"median", MEDIAN(Instances!N965:Instances!N965),"min", MIN(Instances!N965:Instances!N965),"max", MAX(Instances!N965:Instances!N965),"diff", MAX(Instances!N965:Instances!N965)-MIN(Instances!N965:Instances!N965))</f>
        <v>0</v>
      </c>
      <c r="O965" s="1"/>
      <c r="P965" s="1" cm="1">
        <f t="array" ref="P965">_xlfn.SWITCH($A$2,"average", AVERAGE(Instances!P965:Instances!P965),"median", MEDIAN(Instances!P965:Instances!P965),"min", MIN(Instances!P965:Instances!P965),"max", MAX(Instances!P965:Instances!P965),"diff", MAX(Instances!P965:Instances!P965)-MIN(Instances!P965:Instances!P965))</f>
        <v>0</v>
      </c>
      <c r="Q965" s="1" cm="1">
        <f t="array" ref="Q965">_xlfn.SWITCH($A$2,"average", AVERAGE(Instances!Q965:Instances!Q965),"median", MEDIAN(Instances!Q965:Instances!Q965),"min", MIN(Instances!Q965:Instances!Q965),"max", MAX(Instances!Q965:Instances!Q965),"diff", MAX(Instances!Q965:Instances!Q965)-MIN(Instances!Q965:Instances!Q965))</f>
        <v>0</v>
      </c>
      <c r="R965" s="1" cm="1">
        <f t="array" ref="R965">_xlfn.SWITCH($A$2,"average", AVERAGE(Instances!R965:Instances!R965),"median", MEDIAN(Instances!R965:Instances!R965),"min", MIN(Instances!R965:Instances!R965),"max", MAX(Instances!R965:Instances!R965),"diff", MAX(Instances!R965:Instances!R965)-MIN(Instances!R965:Instances!R965))</f>
        <v>0</v>
      </c>
      <c r="S965" s="1">
        <f>MIN($B965)</f>
        <v>0</v>
      </c>
      <c r="T965" s="1">
        <f>MIN($C965)</f>
        <v>0</v>
      </c>
      <c r="U965" s="1">
        <f>MIN($D965)</f>
        <v>0</v>
      </c>
      <c r="V965" s="1">
        <f>MIN($E965)</f>
        <v>0</v>
      </c>
      <c r="W965" s="1">
        <f>MIN($F965)</f>
        <v>0</v>
      </c>
      <c r="X965" s="1">
        <f>MIN($G965)</f>
        <v>0</v>
      </c>
      <c r="Y965" s="1">
        <f>MIN($H965)</f>
        <v>0</v>
      </c>
      <c r="Z965" s="1">
        <f>MIN($I965)</f>
        <v>0</v>
      </c>
      <c r="AA965" s="1">
        <f>MIN($J965)</f>
        <v>0</v>
      </c>
      <c r="AB965" s="1">
        <f>MIN($K965)</f>
        <v>0</v>
      </c>
      <c r="AC965" s="1">
        <f>MIN($M965)</f>
        <v>0</v>
      </c>
      <c r="AD965" s="1">
        <f>MIN($N965)</f>
        <v>0</v>
      </c>
      <c r="AE965" s="1">
        <f>MIN($P965)</f>
        <v>0</v>
      </c>
      <c r="AF965" s="1">
        <f>MIN($Q965)</f>
        <v>0</v>
      </c>
      <c r="AG965" s="1">
        <f>MIN($R965)</f>
        <v>0</v>
      </c>
      <c r="AH965" s="1">
        <f>MEDIAN($B965)</f>
        <v>0</v>
      </c>
      <c r="AI965" s="1">
        <f>MEDIAN($C965)</f>
        <v>0</v>
      </c>
      <c r="AJ965" s="1">
        <f>MEDIAN($D965)</f>
        <v>0</v>
      </c>
      <c r="AK965" s="1">
        <f>MEDIAN($E965)</f>
        <v>0</v>
      </c>
      <c r="AL965" s="1">
        <f>MEDIAN($F965)</f>
        <v>0</v>
      </c>
      <c r="AM965" s="1">
        <f>MEDIAN($G965)</f>
        <v>0</v>
      </c>
      <c r="AN965" s="1">
        <f>MEDIAN($H965)</f>
        <v>0</v>
      </c>
      <c r="AO965" s="1">
        <f>MEDIAN($I965)</f>
        <v>0</v>
      </c>
      <c r="AP965" s="1">
        <f>MEDIAN($J965)</f>
        <v>0</v>
      </c>
      <c r="AQ965" s="1">
        <f>MEDIAN($K965)</f>
        <v>0</v>
      </c>
      <c r="AR965" s="1">
        <f>MEDIAN($M965)</f>
        <v>0</v>
      </c>
      <c r="AS965" s="1">
        <f>MEDIAN($N965)</f>
        <v>0</v>
      </c>
      <c r="AT965" s="1">
        <f>MEDIAN($P965)</f>
        <v>0</v>
      </c>
      <c r="AU965" s="1">
        <f>MEDIAN($Q965)</f>
        <v>0</v>
      </c>
      <c r="AV965" s="1">
        <f>MEDIAN($R965)</f>
        <v>0</v>
      </c>
      <c r="AW965" s="1">
        <f>MAX($B965)</f>
        <v>0</v>
      </c>
      <c r="AX965" s="1">
        <f>MAX($C965)</f>
        <v>0</v>
      </c>
      <c r="AY965" s="1">
        <f>MAX($D965)</f>
        <v>0</v>
      </c>
      <c r="AZ965" s="1">
        <f>MAX($E965)</f>
        <v>0</v>
      </c>
      <c r="BA965" s="1">
        <f>MAX($F965)</f>
        <v>0</v>
      </c>
      <c r="BB965" s="1">
        <f>MAX($G965)</f>
        <v>0</v>
      </c>
      <c r="BC965" s="1">
        <f>MAX($H965)</f>
        <v>0</v>
      </c>
      <c r="BD965" s="1">
        <f>MAX($I965)</f>
        <v>0</v>
      </c>
      <c r="BE965" s="1">
        <f>MAX($J965)</f>
        <v>0</v>
      </c>
      <c r="BF965" s="1">
        <f>MAX($K965)</f>
        <v>0</v>
      </c>
      <c r="BG965" s="1">
        <f>MAX($M965)</f>
        <v>0</v>
      </c>
      <c r="BH965" s="1">
        <f>MAX($N965)</f>
        <v>0</v>
      </c>
      <c r="BI965" s="1">
        <f>MAX($P965)</f>
        <v>0</v>
      </c>
      <c r="BJ965" s="1">
        <f>MAX($Q965)</f>
        <v>0</v>
      </c>
      <c r="BK965" s="1">
        <f>MAX($R965)</f>
        <v>0</v>
      </c>
    </row>
    <row r="966" spans="1:63">
      <c r="A966" s="1" t="s">
        <v>480</v>
      </c>
      <c r="B966" s="1" cm="1">
        <f t="array" ref="B966">_xlfn.SWITCH($A$2,"average", AVERAGE(Instances!B966:Instances!B966),"median", MEDIAN(Instances!B966:Instances!B966),"min", MIN(Instances!B966:Instances!B966),"max", MAX(Instances!B966:Instances!B966),"diff", MAX(Instances!B966:Instances!B966)-MIN(Instances!B966:Instances!B966))</f>
        <v>0</v>
      </c>
      <c r="C966" s="1" cm="1">
        <f t="array" ref="C966">_xlfn.SWITCH($A$2,"average", AVERAGE(Instances!C966:Instances!C966),"median", MEDIAN(Instances!C966:Instances!C966),"min", MIN(Instances!C966:Instances!C966),"max", MAX(Instances!C966:Instances!C966),"diff", MAX(Instances!C966:Instances!C966)-MIN(Instances!C966:Instances!C966))</f>
        <v>0</v>
      </c>
      <c r="D966" s="1" cm="1">
        <f t="array" ref="D966">_xlfn.SWITCH($A$2,"average", AVERAGE(Instances!D966:Instances!D966),"median", MEDIAN(Instances!D966:Instances!D966),"min", MIN(Instances!D966:Instances!D966),"max", MAX(Instances!D966:Instances!D966),"diff", MAX(Instances!D966:Instances!D966)-MIN(Instances!D966:Instances!D966))</f>
        <v>0</v>
      </c>
      <c r="E966" s="1" cm="1">
        <f t="array" ref="E966">_xlfn.SWITCH($A$2,"average", AVERAGE(Instances!E966:Instances!E966),"median", MEDIAN(Instances!E966:Instances!E966),"min", MIN(Instances!E966:Instances!E966),"max", MAX(Instances!E966:Instances!E966),"diff", MAX(Instances!E966:Instances!E966)-MIN(Instances!E966:Instances!E966))</f>
        <v>0</v>
      </c>
      <c r="F966" s="1" cm="1">
        <f t="array" ref="F966">_xlfn.SWITCH($A$2,"average", AVERAGE(Instances!F966:Instances!F966),"median", MEDIAN(Instances!F966:Instances!F966),"min", MIN(Instances!F966:Instances!F966),"max", MAX(Instances!F966:Instances!F966),"diff", MAX(Instances!F966:Instances!F966)-MIN(Instances!F966:Instances!F966))</f>
        <v>0</v>
      </c>
      <c r="G966" s="1" cm="1">
        <f t="array" ref="G966">_xlfn.SWITCH($A$2,"average", AVERAGE(Instances!G966:Instances!G966),"median", MEDIAN(Instances!G966:Instances!G966),"min", MIN(Instances!G966:Instances!G966),"max", MAX(Instances!G966:Instances!G966),"diff", MAX(Instances!G966:Instances!G966)-MIN(Instances!G966:Instances!G966))</f>
        <v>0</v>
      </c>
      <c r="H966" s="1" cm="1">
        <f t="array" ref="H966">_xlfn.SWITCH($A$2,"average", AVERAGE(Instances!H966:Instances!H966),"median", MEDIAN(Instances!H966:Instances!H966),"min", MIN(Instances!H966:Instances!H966),"max", MAX(Instances!H966:Instances!H966),"diff", MAX(Instances!H966:Instances!H966)-MIN(Instances!H966:Instances!H966))</f>
        <v>0</v>
      </c>
      <c r="I966" s="1" cm="1">
        <f t="array" ref="I966">_xlfn.SWITCH($A$2,"average", AVERAGE(Instances!I966:Instances!I966),"median", MEDIAN(Instances!I966:Instances!I966),"min", MIN(Instances!I966:Instances!I966),"max", MAX(Instances!I966:Instances!I966),"diff", MAX(Instances!I966:Instances!I966)-MIN(Instances!I966:Instances!I966))</f>
        <v>0</v>
      </c>
      <c r="J966" s="1" cm="1">
        <f t="array" ref="J966">_xlfn.SWITCH($A$2,"average", AVERAGE(Instances!J966:Instances!J966),"median", MEDIAN(Instances!J966:Instances!J966),"min", MIN(Instances!J966:Instances!J966),"max", MAX(Instances!J966:Instances!J966),"diff", MAX(Instances!J966:Instances!J966)-MIN(Instances!J966:Instances!J966))</f>
        <v>0</v>
      </c>
      <c r="K966" s="1" cm="1">
        <f t="array" ref="K966">_xlfn.SWITCH($A$2,"average", AVERAGE(Instances!K966:Instances!K966),"median", MEDIAN(Instances!K966:Instances!K966),"min", MIN(Instances!K966:Instances!K966),"max", MAX(Instances!K966:Instances!K966),"diff", MAX(Instances!K966:Instances!K966)-MIN(Instances!K966:Instances!K966))</f>
        <v>0</v>
      </c>
      <c r="L966" s="1"/>
      <c r="M966" s="1" cm="1">
        <f t="array" ref="M966">_xlfn.SWITCH($A$2,"average", AVERAGE(Instances!M966:Instances!M966),"median", MEDIAN(Instances!M966:Instances!M966),"min", MIN(Instances!M966:Instances!M966),"max", MAX(Instances!M966:Instances!M966),"diff", MAX(Instances!M966:Instances!M966)-MIN(Instances!M966:Instances!M966))</f>
        <v>0</v>
      </c>
      <c r="N966" s="1" cm="1">
        <f t="array" ref="N966">_xlfn.SWITCH($A$2,"average", AVERAGE(Instances!N966:Instances!N966),"median", MEDIAN(Instances!N966:Instances!N966),"min", MIN(Instances!N966:Instances!N966),"max", MAX(Instances!N966:Instances!N966),"diff", MAX(Instances!N966:Instances!N966)-MIN(Instances!N966:Instances!N966))</f>
        <v>0</v>
      </c>
      <c r="O966" s="1"/>
      <c r="P966" s="1" cm="1">
        <f t="array" ref="P966">_xlfn.SWITCH($A$2,"average", AVERAGE(Instances!P966:Instances!P966),"median", MEDIAN(Instances!P966:Instances!P966),"min", MIN(Instances!P966:Instances!P966),"max", MAX(Instances!P966:Instances!P966),"diff", MAX(Instances!P966:Instances!P966)-MIN(Instances!P966:Instances!P966))</f>
        <v>0</v>
      </c>
      <c r="Q966" s="1" cm="1">
        <f t="array" ref="Q966">_xlfn.SWITCH($A$2,"average", AVERAGE(Instances!Q966:Instances!Q966),"median", MEDIAN(Instances!Q966:Instances!Q966),"min", MIN(Instances!Q966:Instances!Q966),"max", MAX(Instances!Q966:Instances!Q966),"diff", MAX(Instances!Q966:Instances!Q966)-MIN(Instances!Q966:Instances!Q966))</f>
        <v>0</v>
      </c>
      <c r="R966" s="1" cm="1">
        <f t="array" ref="R966">_xlfn.SWITCH($A$2,"average", AVERAGE(Instances!R966:Instances!R966),"median", MEDIAN(Instances!R966:Instances!R966),"min", MIN(Instances!R966:Instances!R966),"max", MAX(Instances!R966:Instances!R966),"diff", MAX(Instances!R966:Instances!R966)-MIN(Instances!R966:Instances!R966))</f>
        <v>0</v>
      </c>
      <c r="S966" s="1">
        <f>MIN($B966)</f>
        <v>0</v>
      </c>
      <c r="T966" s="1">
        <f>MIN($C966)</f>
        <v>0</v>
      </c>
      <c r="U966" s="1">
        <f>MIN($D966)</f>
        <v>0</v>
      </c>
      <c r="V966" s="1">
        <f>MIN($E966)</f>
        <v>0</v>
      </c>
      <c r="W966" s="1">
        <f>MIN($F966)</f>
        <v>0</v>
      </c>
      <c r="X966" s="1">
        <f>MIN($G966)</f>
        <v>0</v>
      </c>
      <c r="Y966" s="1">
        <f>MIN($H966)</f>
        <v>0</v>
      </c>
      <c r="Z966" s="1">
        <f>MIN($I966)</f>
        <v>0</v>
      </c>
      <c r="AA966" s="1">
        <f>MIN($J966)</f>
        <v>0</v>
      </c>
      <c r="AB966" s="1">
        <f>MIN($K966)</f>
        <v>0</v>
      </c>
      <c r="AC966" s="1">
        <f>MIN($M966)</f>
        <v>0</v>
      </c>
      <c r="AD966" s="1">
        <f>MIN($N966)</f>
        <v>0</v>
      </c>
      <c r="AE966" s="1">
        <f>MIN($P966)</f>
        <v>0</v>
      </c>
      <c r="AF966" s="1">
        <f>MIN($Q966)</f>
        <v>0</v>
      </c>
      <c r="AG966" s="1">
        <f>MIN($R966)</f>
        <v>0</v>
      </c>
      <c r="AH966" s="1">
        <f>MEDIAN($B966)</f>
        <v>0</v>
      </c>
      <c r="AI966" s="1">
        <f>MEDIAN($C966)</f>
        <v>0</v>
      </c>
      <c r="AJ966" s="1">
        <f>MEDIAN($D966)</f>
        <v>0</v>
      </c>
      <c r="AK966" s="1">
        <f>MEDIAN($E966)</f>
        <v>0</v>
      </c>
      <c r="AL966" s="1">
        <f>MEDIAN($F966)</f>
        <v>0</v>
      </c>
      <c r="AM966" s="1">
        <f>MEDIAN($G966)</f>
        <v>0</v>
      </c>
      <c r="AN966" s="1">
        <f>MEDIAN($H966)</f>
        <v>0</v>
      </c>
      <c r="AO966" s="1">
        <f>MEDIAN($I966)</f>
        <v>0</v>
      </c>
      <c r="AP966" s="1">
        <f>MEDIAN($J966)</f>
        <v>0</v>
      </c>
      <c r="AQ966" s="1">
        <f>MEDIAN($K966)</f>
        <v>0</v>
      </c>
      <c r="AR966" s="1">
        <f>MEDIAN($M966)</f>
        <v>0</v>
      </c>
      <c r="AS966" s="1">
        <f>MEDIAN($N966)</f>
        <v>0</v>
      </c>
      <c r="AT966" s="1">
        <f>MEDIAN($P966)</f>
        <v>0</v>
      </c>
      <c r="AU966" s="1">
        <f>MEDIAN($Q966)</f>
        <v>0</v>
      </c>
      <c r="AV966" s="1">
        <f>MEDIAN($R966)</f>
        <v>0</v>
      </c>
      <c r="AW966" s="1">
        <f>MAX($B966)</f>
        <v>0</v>
      </c>
      <c r="AX966" s="1">
        <f>MAX($C966)</f>
        <v>0</v>
      </c>
      <c r="AY966" s="1">
        <f>MAX($D966)</f>
        <v>0</v>
      </c>
      <c r="AZ966" s="1">
        <f>MAX($E966)</f>
        <v>0</v>
      </c>
      <c r="BA966" s="1">
        <f>MAX($F966)</f>
        <v>0</v>
      </c>
      <c r="BB966" s="1">
        <f>MAX($G966)</f>
        <v>0</v>
      </c>
      <c r="BC966" s="1">
        <f>MAX($H966)</f>
        <v>0</v>
      </c>
      <c r="BD966" s="1">
        <f>MAX($I966)</f>
        <v>0</v>
      </c>
      <c r="BE966" s="1">
        <f>MAX($J966)</f>
        <v>0</v>
      </c>
      <c r="BF966" s="1">
        <f>MAX($K966)</f>
        <v>0</v>
      </c>
      <c r="BG966" s="1">
        <f>MAX($M966)</f>
        <v>0</v>
      </c>
      <c r="BH966" s="1">
        <f>MAX($N966)</f>
        <v>0</v>
      </c>
      <c r="BI966" s="1">
        <f>MAX($P966)</f>
        <v>0</v>
      </c>
      <c r="BJ966" s="1">
        <f>MAX($Q966)</f>
        <v>0</v>
      </c>
      <c r="BK966" s="1">
        <f>MAX($R966)</f>
        <v>0</v>
      </c>
    </row>
    <row r="967" spans="1:63">
      <c r="A967" s="1" t="s">
        <v>482</v>
      </c>
      <c r="B967" s="1" cm="1">
        <f t="array" ref="B967">_xlfn.SWITCH($A$2,"average", AVERAGE(Instances!B967:Instances!B967),"median", MEDIAN(Instances!B967:Instances!B967),"min", MIN(Instances!B967:Instances!B967),"max", MAX(Instances!B967:Instances!B967),"diff", MAX(Instances!B967:Instances!B967)-MIN(Instances!B967:Instances!B967))</f>
        <v>0</v>
      </c>
      <c r="C967" s="1" cm="1">
        <f t="array" ref="C967">_xlfn.SWITCH($A$2,"average", AVERAGE(Instances!C967:Instances!C967),"median", MEDIAN(Instances!C967:Instances!C967),"min", MIN(Instances!C967:Instances!C967),"max", MAX(Instances!C967:Instances!C967),"diff", MAX(Instances!C967:Instances!C967)-MIN(Instances!C967:Instances!C967))</f>
        <v>0</v>
      </c>
      <c r="D967" s="1" cm="1">
        <f t="array" ref="D967">_xlfn.SWITCH($A$2,"average", AVERAGE(Instances!D967:Instances!D967),"median", MEDIAN(Instances!D967:Instances!D967),"min", MIN(Instances!D967:Instances!D967),"max", MAX(Instances!D967:Instances!D967),"diff", MAX(Instances!D967:Instances!D967)-MIN(Instances!D967:Instances!D967))</f>
        <v>0</v>
      </c>
      <c r="E967" s="1" cm="1">
        <f t="array" ref="E967">_xlfn.SWITCH($A$2,"average", AVERAGE(Instances!E967:Instances!E967),"median", MEDIAN(Instances!E967:Instances!E967),"min", MIN(Instances!E967:Instances!E967),"max", MAX(Instances!E967:Instances!E967),"diff", MAX(Instances!E967:Instances!E967)-MIN(Instances!E967:Instances!E967))</f>
        <v>0</v>
      </c>
      <c r="F967" s="1" cm="1">
        <f t="array" ref="F967">_xlfn.SWITCH($A$2,"average", AVERAGE(Instances!F967:Instances!F967),"median", MEDIAN(Instances!F967:Instances!F967),"min", MIN(Instances!F967:Instances!F967),"max", MAX(Instances!F967:Instances!F967),"diff", MAX(Instances!F967:Instances!F967)-MIN(Instances!F967:Instances!F967))</f>
        <v>0</v>
      </c>
      <c r="G967" s="1" cm="1">
        <f t="array" ref="G967">_xlfn.SWITCH($A$2,"average", AVERAGE(Instances!G967:Instances!G967),"median", MEDIAN(Instances!G967:Instances!G967),"min", MIN(Instances!G967:Instances!G967),"max", MAX(Instances!G967:Instances!G967),"diff", MAX(Instances!G967:Instances!G967)-MIN(Instances!G967:Instances!G967))</f>
        <v>0</v>
      </c>
      <c r="H967" s="1" cm="1">
        <f t="array" ref="H967">_xlfn.SWITCH($A$2,"average", AVERAGE(Instances!H967:Instances!H967),"median", MEDIAN(Instances!H967:Instances!H967),"min", MIN(Instances!H967:Instances!H967),"max", MAX(Instances!H967:Instances!H967),"diff", MAX(Instances!H967:Instances!H967)-MIN(Instances!H967:Instances!H967))</f>
        <v>0</v>
      </c>
      <c r="I967" s="1" cm="1">
        <f t="array" ref="I967">_xlfn.SWITCH($A$2,"average", AVERAGE(Instances!I967:Instances!I967),"median", MEDIAN(Instances!I967:Instances!I967),"min", MIN(Instances!I967:Instances!I967),"max", MAX(Instances!I967:Instances!I967),"diff", MAX(Instances!I967:Instances!I967)-MIN(Instances!I967:Instances!I967))</f>
        <v>0</v>
      </c>
      <c r="J967" s="1" cm="1">
        <f t="array" ref="J967">_xlfn.SWITCH($A$2,"average", AVERAGE(Instances!J967:Instances!J967),"median", MEDIAN(Instances!J967:Instances!J967),"min", MIN(Instances!J967:Instances!J967),"max", MAX(Instances!J967:Instances!J967),"diff", MAX(Instances!J967:Instances!J967)-MIN(Instances!J967:Instances!J967))</f>
        <v>0</v>
      </c>
      <c r="K967" s="1" cm="1">
        <f t="array" ref="K967">_xlfn.SWITCH($A$2,"average", AVERAGE(Instances!K967:Instances!K967),"median", MEDIAN(Instances!K967:Instances!K967),"min", MIN(Instances!K967:Instances!K967),"max", MAX(Instances!K967:Instances!K967),"diff", MAX(Instances!K967:Instances!K967)-MIN(Instances!K967:Instances!K967))</f>
        <v>0</v>
      </c>
      <c r="L967" s="1"/>
      <c r="M967" s="1" cm="1">
        <f t="array" ref="M967">_xlfn.SWITCH($A$2,"average", AVERAGE(Instances!M967:Instances!M967),"median", MEDIAN(Instances!M967:Instances!M967),"min", MIN(Instances!M967:Instances!M967),"max", MAX(Instances!M967:Instances!M967),"diff", MAX(Instances!M967:Instances!M967)-MIN(Instances!M967:Instances!M967))</f>
        <v>0</v>
      </c>
      <c r="N967" s="1" cm="1">
        <f t="array" ref="N967">_xlfn.SWITCH($A$2,"average", AVERAGE(Instances!N967:Instances!N967),"median", MEDIAN(Instances!N967:Instances!N967),"min", MIN(Instances!N967:Instances!N967),"max", MAX(Instances!N967:Instances!N967),"diff", MAX(Instances!N967:Instances!N967)-MIN(Instances!N967:Instances!N967))</f>
        <v>0</v>
      </c>
      <c r="O967" s="1"/>
      <c r="P967" s="1" cm="1">
        <f t="array" ref="P967">_xlfn.SWITCH($A$2,"average", AVERAGE(Instances!P967:Instances!P967),"median", MEDIAN(Instances!P967:Instances!P967),"min", MIN(Instances!P967:Instances!P967),"max", MAX(Instances!P967:Instances!P967),"diff", MAX(Instances!P967:Instances!P967)-MIN(Instances!P967:Instances!P967))</f>
        <v>0</v>
      </c>
      <c r="Q967" s="1" cm="1">
        <f t="array" ref="Q967">_xlfn.SWITCH($A$2,"average", AVERAGE(Instances!Q967:Instances!Q967),"median", MEDIAN(Instances!Q967:Instances!Q967),"min", MIN(Instances!Q967:Instances!Q967),"max", MAX(Instances!Q967:Instances!Q967),"diff", MAX(Instances!Q967:Instances!Q967)-MIN(Instances!Q967:Instances!Q967))</f>
        <v>0</v>
      </c>
      <c r="R967" s="1" cm="1">
        <f t="array" ref="R967">_xlfn.SWITCH($A$2,"average", AVERAGE(Instances!R967:Instances!R967),"median", MEDIAN(Instances!R967:Instances!R967),"min", MIN(Instances!R967:Instances!R967),"max", MAX(Instances!R967:Instances!R967),"diff", MAX(Instances!R967:Instances!R967)-MIN(Instances!R967:Instances!R967))</f>
        <v>0</v>
      </c>
      <c r="S967" s="1">
        <f>MIN($B967)</f>
        <v>0</v>
      </c>
      <c r="T967" s="1">
        <f>MIN($C967)</f>
        <v>0</v>
      </c>
      <c r="U967" s="1">
        <f>MIN($D967)</f>
        <v>0</v>
      </c>
      <c r="V967" s="1">
        <f>MIN($E967)</f>
        <v>0</v>
      </c>
      <c r="W967" s="1">
        <f>MIN($F967)</f>
        <v>0</v>
      </c>
      <c r="X967" s="1">
        <f>MIN($G967)</f>
        <v>0</v>
      </c>
      <c r="Y967" s="1">
        <f>MIN($H967)</f>
        <v>0</v>
      </c>
      <c r="Z967" s="1">
        <f>MIN($I967)</f>
        <v>0</v>
      </c>
      <c r="AA967" s="1">
        <f>MIN($J967)</f>
        <v>0</v>
      </c>
      <c r="AB967" s="1">
        <f>MIN($K967)</f>
        <v>0</v>
      </c>
      <c r="AC967" s="1">
        <f>MIN($M967)</f>
        <v>0</v>
      </c>
      <c r="AD967" s="1">
        <f>MIN($N967)</f>
        <v>0</v>
      </c>
      <c r="AE967" s="1">
        <f>MIN($P967)</f>
        <v>0</v>
      </c>
      <c r="AF967" s="1">
        <f>MIN($Q967)</f>
        <v>0</v>
      </c>
      <c r="AG967" s="1">
        <f>MIN($R967)</f>
        <v>0</v>
      </c>
      <c r="AH967" s="1">
        <f>MEDIAN($B967)</f>
        <v>0</v>
      </c>
      <c r="AI967" s="1">
        <f>MEDIAN($C967)</f>
        <v>0</v>
      </c>
      <c r="AJ967" s="1">
        <f>MEDIAN($D967)</f>
        <v>0</v>
      </c>
      <c r="AK967" s="1">
        <f>MEDIAN($E967)</f>
        <v>0</v>
      </c>
      <c r="AL967" s="1">
        <f>MEDIAN($F967)</f>
        <v>0</v>
      </c>
      <c r="AM967" s="1">
        <f>MEDIAN($G967)</f>
        <v>0</v>
      </c>
      <c r="AN967" s="1">
        <f>MEDIAN($H967)</f>
        <v>0</v>
      </c>
      <c r="AO967" s="1">
        <f>MEDIAN($I967)</f>
        <v>0</v>
      </c>
      <c r="AP967" s="1">
        <f>MEDIAN($J967)</f>
        <v>0</v>
      </c>
      <c r="AQ967" s="1">
        <f>MEDIAN($K967)</f>
        <v>0</v>
      </c>
      <c r="AR967" s="1">
        <f>MEDIAN($M967)</f>
        <v>0</v>
      </c>
      <c r="AS967" s="1">
        <f>MEDIAN($N967)</f>
        <v>0</v>
      </c>
      <c r="AT967" s="1">
        <f>MEDIAN($P967)</f>
        <v>0</v>
      </c>
      <c r="AU967" s="1">
        <f>MEDIAN($Q967)</f>
        <v>0</v>
      </c>
      <c r="AV967" s="1">
        <f>MEDIAN($R967)</f>
        <v>0</v>
      </c>
      <c r="AW967" s="1">
        <f>MAX($B967)</f>
        <v>0</v>
      </c>
      <c r="AX967" s="1">
        <f>MAX($C967)</f>
        <v>0</v>
      </c>
      <c r="AY967" s="1">
        <f>MAX($D967)</f>
        <v>0</v>
      </c>
      <c r="AZ967" s="1">
        <f>MAX($E967)</f>
        <v>0</v>
      </c>
      <c r="BA967" s="1">
        <f>MAX($F967)</f>
        <v>0</v>
      </c>
      <c r="BB967" s="1">
        <f>MAX($G967)</f>
        <v>0</v>
      </c>
      <c r="BC967" s="1">
        <f>MAX($H967)</f>
        <v>0</v>
      </c>
      <c r="BD967" s="1">
        <f>MAX($I967)</f>
        <v>0</v>
      </c>
      <c r="BE967" s="1">
        <f>MAX($J967)</f>
        <v>0</v>
      </c>
      <c r="BF967" s="1">
        <f>MAX($K967)</f>
        <v>0</v>
      </c>
      <c r="BG967" s="1">
        <f>MAX($M967)</f>
        <v>0</v>
      </c>
      <c r="BH967" s="1">
        <f>MAX($N967)</f>
        <v>0</v>
      </c>
      <c r="BI967" s="1">
        <f>MAX($P967)</f>
        <v>0</v>
      </c>
      <c r="BJ967" s="1">
        <f>MAX($Q967)</f>
        <v>0</v>
      </c>
      <c r="BK967" s="1">
        <f>MAX($R967)</f>
        <v>0</v>
      </c>
    </row>
    <row r="968" spans="1:6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</row>
    <row r="969" spans="1:63">
      <c r="A969" s="1" t="s">
        <v>483</v>
      </c>
      <c r="B969" s="1">
        <f>SUM(B$3:B$967)</f>
        <v>0</v>
      </c>
      <c r="C969" s="1">
        <f>SUM(C$3:C$967)</f>
        <v>0</v>
      </c>
      <c r="D969" s="1">
        <f>SUM(D$3:D$967)</f>
        <v>0</v>
      </c>
      <c r="E969" s="1">
        <f>SUM(E$3:E$967)</f>
        <v>0</v>
      </c>
      <c r="F969" s="1">
        <f>SUM(F$3:F$967)</f>
        <v>0</v>
      </c>
      <c r="G969" s="1">
        <f>SUM(G$3:G$967)</f>
        <v>0</v>
      </c>
      <c r="H969" s="1">
        <f>SUM(H$3:H$967)</f>
        <v>0</v>
      </c>
      <c r="I969" s="1">
        <f>SUM(I$3:I$967)</f>
        <v>0</v>
      </c>
      <c r="J969" s="1">
        <f>SUM(J$3:J$967)</f>
        <v>0</v>
      </c>
      <c r="K969" s="1">
        <f>SUM(K$3:K$967)</f>
        <v>0</v>
      </c>
      <c r="L969" s="1"/>
      <c r="M969" s="1">
        <f>SUM(M$3:M$967)</f>
        <v>0</v>
      </c>
      <c r="N969" s="1">
        <f>SUM(N$3:N$967)</f>
        <v>0</v>
      </c>
      <c r="O969" s="1"/>
      <c r="P969" s="1">
        <f>SUM(P$3:P$967)</f>
        <v>0</v>
      </c>
      <c r="Q969" s="1">
        <f>SUM(Q$3:Q$967)</f>
        <v>0</v>
      </c>
      <c r="R969" s="1">
        <f>SUM(R$3:R$967)</f>
        <v>0</v>
      </c>
      <c r="S969" s="1">
        <f>SUM(S$3:S$967)</f>
        <v>0</v>
      </c>
      <c r="T969" s="1">
        <f>SUM(T$3:T$967)</f>
        <v>0</v>
      </c>
      <c r="U969" s="1">
        <f>SUM(U$3:U$967)</f>
        <v>0</v>
      </c>
      <c r="V969" s="1">
        <f>SUM(V$3:V$967)</f>
        <v>0</v>
      </c>
      <c r="W969" s="1">
        <f>SUM(W$3:W$967)</f>
        <v>0</v>
      </c>
      <c r="X969" s="1">
        <f>SUM(X$3:X$967)</f>
        <v>0</v>
      </c>
      <c r="Y969" s="1">
        <f>SUM(Y$3:Y$967)</f>
        <v>0</v>
      </c>
      <c r="Z969" s="1">
        <f>SUM(Z$3:Z$967)</f>
        <v>0</v>
      </c>
      <c r="AA969" s="1">
        <f>SUM(AA$3:AA$967)</f>
        <v>0</v>
      </c>
      <c r="AB969" s="1">
        <f>SUM(AB$3:AB$967)</f>
        <v>0</v>
      </c>
      <c r="AC969" s="1">
        <f>SUM(AC$3:AC$967)</f>
        <v>0</v>
      </c>
      <c r="AD969" s="1">
        <f>SUM(AD$3:AD$967)</f>
        <v>0</v>
      </c>
      <c r="AE969" s="1">
        <f>SUM(AE$3:AE$967)</f>
        <v>0</v>
      </c>
      <c r="AF969" s="1">
        <f>SUM(AF$3:AF$967)</f>
        <v>0</v>
      </c>
      <c r="AG969" s="1">
        <f>SUM(AG$3:AG$967)</f>
        <v>0</v>
      </c>
      <c r="AH969" s="1">
        <f>SUM(AH$3:AH$967)</f>
        <v>0</v>
      </c>
      <c r="AI969" s="1">
        <f>SUM(AI$3:AI$967)</f>
        <v>0</v>
      </c>
      <c r="AJ969" s="1">
        <f>SUM(AJ$3:AJ$967)</f>
        <v>0</v>
      </c>
      <c r="AK969" s="1">
        <f>SUM(AK$3:AK$967)</f>
        <v>0</v>
      </c>
      <c r="AL969" s="1">
        <f>SUM(AL$3:AL$967)</f>
        <v>0</v>
      </c>
      <c r="AM969" s="1">
        <f>SUM(AM$3:AM$967)</f>
        <v>0</v>
      </c>
      <c r="AN969" s="1">
        <f>SUM(AN$3:AN$967)</f>
        <v>0</v>
      </c>
      <c r="AO969" s="1">
        <f>SUM(AO$3:AO$967)</f>
        <v>0</v>
      </c>
      <c r="AP969" s="1">
        <f>SUM(AP$3:AP$967)</f>
        <v>0</v>
      </c>
      <c r="AQ969" s="1">
        <f>SUM(AQ$3:AQ$967)</f>
        <v>0</v>
      </c>
      <c r="AR969" s="1">
        <f>SUM(AR$3:AR$967)</f>
        <v>0</v>
      </c>
      <c r="AS969" s="1">
        <f>SUM(AS$3:AS$967)</f>
        <v>0</v>
      </c>
      <c r="AT969" s="1">
        <f>SUM(AT$3:AT$967)</f>
        <v>0</v>
      </c>
      <c r="AU969" s="1">
        <f>SUM(AU$3:AU$967)</f>
        <v>0</v>
      </c>
      <c r="AV969" s="1">
        <f>SUM(AV$3:AV$967)</f>
        <v>0</v>
      </c>
      <c r="AW969" s="1">
        <f>SUM(AW$3:AW$967)</f>
        <v>0</v>
      </c>
      <c r="AX969" s="1">
        <f>SUM(AX$3:AX$967)</f>
        <v>0</v>
      </c>
      <c r="AY969" s="1">
        <f>SUM(AY$3:AY$967)</f>
        <v>0</v>
      </c>
      <c r="AZ969" s="1">
        <f>SUM(AZ$3:AZ$967)</f>
        <v>0</v>
      </c>
      <c r="BA969" s="1">
        <f>SUM(BA$3:BA$967)</f>
        <v>0</v>
      </c>
      <c r="BB969" s="1">
        <f>SUM(BB$3:BB$967)</f>
        <v>0</v>
      </c>
      <c r="BC969" s="1">
        <f>SUM(BC$3:BC$967)</f>
        <v>0</v>
      </c>
      <c r="BD969" s="1">
        <f>SUM(BD$3:BD$967)</f>
        <v>0</v>
      </c>
      <c r="BE969" s="1">
        <f>SUM(BE$3:BE$967)</f>
        <v>0</v>
      </c>
      <c r="BF969" s="1">
        <f>SUM(BF$3:BF$967)</f>
        <v>0</v>
      </c>
      <c r="BG969" s="1">
        <f>SUM(BG$3:BG$967)</f>
        <v>0</v>
      </c>
      <c r="BH969" s="1">
        <f>SUM(BH$3:BH$967)</f>
        <v>0</v>
      </c>
      <c r="BI969" s="1">
        <f>SUM(BI$3:BI$967)</f>
        <v>0</v>
      </c>
      <c r="BJ969" s="1">
        <f>SUM(BJ$3:BJ$967)</f>
        <v>0</v>
      </c>
      <c r="BK969" s="1">
        <f>SUM(BK$3:BK$967)</f>
        <v>0</v>
      </c>
    </row>
    <row r="970" spans="1:63">
      <c r="A970" s="1" t="s">
        <v>484</v>
      </c>
      <c r="B970" s="1">
        <f>AVERAGE(B$3:B$967)</f>
        <v>0</v>
      </c>
      <c r="C970" s="1">
        <f>AVERAGE(C$3:C$967)</f>
        <v>0</v>
      </c>
      <c r="D970" s="1">
        <f>AVERAGE(D$3:D$967)</f>
        <v>0</v>
      </c>
      <c r="E970" s="1">
        <f>AVERAGE(E$3:E$967)</f>
        <v>0</v>
      </c>
      <c r="F970" s="1">
        <f>AVERAGE(F$3:F$967)</f>
        <v>0</v>
      </c>
      <c r="G970" s="1">
        <f>AVERAGE(G$3:G$967)</f>
        <v>0</v>
      </c>
      <c r="H970" s="1">
        <f>AVERAGE(H$3:H$967)</f>
        <v>0</v>
      </c>
      <c r="I970" s="1">
        <f>AVERAGE(I$3:I$967)</f>
        <v>0</v>
      </c>
      <c r="J970" s="1">
        <f>AVERAGE(J$3:J$967)</f>
        <v>0</v>
      </c>
      <c r="K970" s="1">
        <f>AVERAGE(K$3:K$967)</f>
        <v>0</v>
      </c>
      <c r="L970" s="1"/>
      <c r="M970" s="1">
        <f>AVERAGE(M$3:M$967)</f>
        <v>0</v>
      </c>
      <c r="N970" s="1">
        <f>AVERAGE(N$3:N$967)</f>
        <v>0</v>
      </c>
      <c r="O970" s="1"/>
      <c r="P970" s="1">
        <f>AVERAGE(P$3:P$967)</f>
        <v>0</v>
      </c>
      <c r="Q970" s="1">
        <f>AVERAGE(Q$3:Q$967)</f>
        <v>0</v>
      </c>
      <c r="R970" s="1">
        <f>AVERAGE(R$3:R$967)</f>
        <v>0</v>
      </c>
      <c r="S970" s="1">
        <f>AVERAGE(S$3:S$967)</f>
        <v>0</v>
      </c>
      <c r="T970" s="1">
        <f>AVERAGE(T$3:T$967)</f>
        <v>0</v>
      </c>
      <c r="U970" s="1">
        <f>AVERAGE(U$3:U$967)</f>
        <v>0</v>
      </c>
      <c r="V970" s="1">
        <f>AVERAGE(V$3:V$967)</f>
        <v>0</v>
      </c>
      <c r="W970" s="1">
        <f>AVERAGE(W$3:W$967)</f>
        <v>0</v>
      </c>
      <c r="X970" s="1">
        <f>AVERAGE(X$3:X$967)</f>
        <v>0</v>
      </c>
      <c r="Y970" s="1">
        <f>AVERAGE(Y$3:Y$967)</f>
        <v>0</v>
      </c>
      <c r="Z970" s="1">
        <f>AVERAGE(Z$3:Z$967)</f>
        <v>0</v>
      </c>
      <c r="AA970" s="1">
        <f>AVERAGE(AA$3:AA$967)</f>
        <v>0</v>
      </c>
      <c r="AB970" s="1">
        <f>AVERAGE(AB$3:AB$967)</f>
        <v>0</v>
      </c>
      <c r="AC970" s="1">
        <f>AVERAGE(AC$3:AC$967)</f>
        <v>0</v>
      </c>
      <c r="AD970" s="1">
        <f>AVERAGE(AD$3:AD$967)</f>
        <v>0</v>
      </c>
      <c r="AE970" s="1">
        <f>AVERAGE(AE$3:AE$967)</f>
        <v>0</v>
      </c>
      <c r="AF970" s="1">
        <f>AVERAGE(AF$3:AF$967)</f>
        <v>0</v>
      </c>
      <c r="AG970" s="1">
        <f>AVERAGE(AG$3:AG$967)</f>
        <v>0</v>
      </c>
      <c r="AH970" s="1">
        <f>AVERAGE(AH$3:AH$967)</f>
        <v>0</v>
      </c>
      <c r="AI970" s="1">
        <f>AVERAGE(AI$3:AI$967)</f>
        <v>0</v>
      </c>
      <c r="AJ970" s="1">
        <f>AVERAGE(AJ$3:AJ$967)</f>
        <v>0</v>
      </c>
      <c r="AK970" s="1">
        <f>AVERAGE(AK$3:AK$967)</f>
        <v>0</v>
      </c>
      <c r="AL970" s="1">
        <f>AVERAGE(AL$3:AL$967)</f>
        <v>0</v>
      </c>
      <c r="AM970" s="1">
        <f>AVERAGE(AM$3:AM$967)</f>
        <v>0</v>
      </c>
      <c r="AN970" s="1">
        <f>AVERAGE(AN$3:AN$967)</f>
        <v>0</v>
      </c>
      <c r="AO970" s="1">
        <f>AVERAGE(AO$3:AO$967)</f>
        <v>0</v>
      </c>
      <c r="AP970" s="1">
        <f>AVERAGE(AP$3:AP$967)</f>
        <v>0</v>
      </c>
      <c r="AQ970" s="1">
        <f>AVERAGE(AQ$3:AQ$967)</f>
        <v>0</v>
      </c>
      <c r="AR970" s="1">
        <f>AVERAGE(AR$3:AR$967)</f>
        <v>0</v>
      </c>
      <c r="AS970" s="1">
        <f>AVERAGE(AS$3:AS$967)</f>
        <v>0</v>
      </c>
      <c r="AT970" s="1">
        <f>AVERAGE(AT$3:AT$967)</f>
        <v>0</v>
      </c>
      <c r="AU970" s="1">
        <f>AVERAGE(AU$3:AU$967)</f>
        <v>0</v>
      </c>
      <c r="AV970" s="1">
        <f>AVERAGE(AV$3:AV$967)</f>
        <v>0</v>
      </c>
      <c r="AW970" s="1">
        <f>AVERAGE(AW$3:AW$967)</f>
        <v>0</v>
      </c>
      <c r="AX970" s="1">
        <f>AVERAGE(AX$3:AX$967)</f>
        <v>0</v>
      </c>
      <c r="AY970" s="1">
        <f>AVERAGE(AY$3:AY$967)</f>
        <v>0</v>
      </c>
      <c r="AZ970" s="1">
        <f>AVERAGE(AZ$3:AZ$967)</f>
        <v>0</v>
      </c>
      <c r="BA970" s="1">
        <f>AVERAGE(BA$3:BA$967)</f>
        <v>0</v>
      </c>
      <c r="BB970" s="1">
        <f>AVERAGE(BB$3:BB$967)</f>
        <v>0</v>
      </c>
      <c r="BC970" s="1">
        <f>AVERAGE(BC$3:BC$967)</f>
        <v>0</v>
      </c>
      <c r="BD970" s="1">
        <f>AVERAGE(BD$3:BD$967)</f>
        <v>0</v>
      </c>
      <c r="BE970" s="1">
        <f>AVERAGE(BE$3:BE$967)</f>
        <v>0</v>
      </c>
      <c r="BF970" s="1">
        <f>AVERAGE(BF$3:BF$967)</f>
        <v>0</v>
      </c>
      <c r="BG970" s="1">
        <f>AVERAGE(BG$3:BG$967)</f>
        <v>0</v>
      </c>
      <c r="BH970" s="1">
        <f>AVERAGE(BH$3:BH$967)</f>
        <v>0</v>
      </c>
      <c r="BI970" s="1">
        <f>AVERAGE(BI$3:BI$967)</f>
        <v>0</v>
      </c>
      <c r="BJ970" s="1">
        <f>AVERAGE(BJ$3:BJ$967)</f>
        <v>0</v>
      </c>
      <c r="BK970" s="1">
        <f>AVERAGE(BK$3:BK$967)</f>
        <v>0</v>
      </c>
    </row>
    <row r="971" spans="1:63">
      <c r="A971" s="1" t="s">
        <v>485</v>
      </c>
      <c r="B971" s="1">
        <f>STDEV(B$3:B$967)</f>
        <v>0</v>
      </c>
      <c r="C971" s="1">
        <f>STDEV(C$3:C$967)</f>
        <v>0</v>
      </c>
      <c r="D971" s="1">
        <f>STDEV(D$3:D$967)</f>
        <v>0</v>
      </c>
      <c r="E971" s="1">
        <f>STDEV(E$3:E$967)</f>
        <v>0</v>
      </c>
      <c r="F971" s="1">
        <f>STDEV(F$3:F$967)</f>
        <v>0</v>
      </c>
      <c r="G971" s="1">
        <f>STDEV(G$3:G$967)</f>
        <v>0</v>
      </c>
      <c r="H971" s="1">
        <f>STDEV(H$3:H$967)</f>
        <v>0</v>
      </c>
      <c r="I971" s="1">
        <f>STDEV(I$3:I$967)</f>
        <v>0</v>
      </c>
      <c r="J971" s="1">
        <f>STDEV(J$3:J$967)</f>
        <v>0</v>
      </c>
      <c r="K971" s="1">
        <f>STDEV(K$3:K$967)</f>
        <v>0</v>
      </c>
      <c r="L971" s="1"/>
      <c r="M971" s="1">
        <f>STDEV(M$3:M$967)</f>
        <v>0</v>
      </c>
      <c r="N971" s="1">
        <f>STDEV(N$3:N$967)</f>
        <v>0</v>
      </c>
      <c r="O971" s="1"/>
      <c r="P971" s="1">
        <f>STDEV(P$3:P$967)</f>
        <v>0</v>
      </c>
      <c r="Q971" s="1">
        <f>STDEV(Q$3:Q$967)</f>
        <v>0</v>
      </c>
      <c r="R971" s="1">
        <f>STDEV(R$3:R$967)</f>
        <v>0</v>
      </c>
      <c r="S971" s="1">
        <f>STDEV(S$3:S$967)</f>
        <v>0</v>
      </c>
      <c r="T971" s="1">
        <f>STDEV(T$3:T$967)</f>
        <v>0</v>
      </c>
      <c r="U971" s="1">
        <f>STDEV(U$3:U$967)</f>
        <v>0</v>
      </c>
      <c r="V971" s="1">
        <f>STDEV(V$3:V$967)</f>
        <v>0</v>
      </c>
      <c r="W971" s="1">
        <f>STDEV(W$3:W$967)</f>
        <v>0</v>
      </c>
      <c r="X971" s="1">
        <f>STDEV(X$3:X$967)</f>
        <v>0</v>
      </c>
      <c r="Y971" s="1">
        <f>STDEV(Y$3:Y$967)</f>
        <v>0</v>
      </c>
      <c r="Z971" s="1">
        <f>STDEV(Z$3:Z$967)</f>
        <v>0</v>
      </c>
      <c r="AA971" s="1">
        <f>STDEV(AA$3:AA$967)</f>
        <v>0</v>
      </c>
      <c r="AB971" s="1">
        <f>STDEV(AB$3:AB$967)</f>
        <v>0</v>
      </c>
      <c r="AC971" s="1">
        <f>STDEV(AC$3:AC$967)</f>
        <v>0</v>
      </c>
      <c r="AD971" s="1">
        <f>STDEV(AD$3:AD$967)</f>
        <v>0</v>
      </c>
      <c r="AE971" s="1">
        <f>STDEV(AE$3:AE$967)</f>
        <v>0</v>
      </c>
      <c r="AF971" s="1">
        <f>STDEV(AF$3:AF$967)</f>
        <v>0</v>
      </c>
      <c r="AG971" s="1">
        <f>STDEV(AG$3:AG$967)</f>
        <v>0</v>
      </c>
      <c r="AH971" s="1">
        <f>STDEV(AH$3:AH$967)</f>
        <v>0</v>
      </c>
      <c r="AI971" s="1">
        <f>STDEV(AI$3:AI$967)</f>
        <v>0</v>
      </c>
      <c r="AJ971" s="1">
        <f>STDEV(AJ$3:AJ$967)</f>
        <v>0</v>
      </c>
      <c r="AK971" s="1">
        <f>STDEV(AK$3:AK$967)</f>
        <v>0</v>
      </c>
      <c r="AL971" s="1">
        <f>STDEV(AL$3:AL$967)</f>
        <v>0</v>
      </c>
      <c r="AM971" s="1">
        <f>STDEV(AM$3:AM$967)</f>
        <v>0</v>
      </c>
      <c r="AN971" s="1">
        <f>STDEV(AN$3:AN$967)</f>
        <v>0</v>
      </c>
      <c r="AO971" s="1">
        <f>STDEV(AO$3:AO$967)</f>
        <v>0</v>
      </c>
      <c r="AP971" s="1">
        <f>STDEV(AP$3:AP$967)</f>
        <v>0</v>
      </c>
      <c r="AQ971" s="1">
        <f>STDEV(AQ$3:AQ$967)</f>
        <v>0</v>
      </c>
      <c r="AR971" s="1">
        <f>STDEV(AR$3:AR$967)</f>
        <v>0</v>
      </c>
      <c r="AS971" s="1">
        <f>STDEV(AS$3:AS$967)</f>
        <v>0</v>
      </c>
      <c r="AT971" s="1">
        <f>STDEV(AT$3:AT$967)</f>
        <v>0</v>
      </c>
      <c r="AU971" s="1">
        <f>STDEV(AU$3:AU$967)</f>
        <v>0</v>
      </c>
      <c r="AV971" s="1">
        <f>STDEV(AV$3:AV$967)</f>
        <v>0</v>
      </c>
      <c r="AW971" s="1">
        <f>STDEV(AW$3:AW$967)</f>
        <v>0</v>
      </c>
      <c r="AX971" s="1">
        <f>STDEV(AX$3:AX$967)</f>
        <v>0</v>
      </c>
      <c r="AY971" s="1">
        <f>STDEV(AY$3:AY$967)</f>
        <v>0</v>
      </c>
      <c r="AZ971" s="1">
        <f>STDEV(AZ$3:AZ$967)</f>
        <v>0</v>
      </c>
      <c r="BA971" s="1">
        <f>STDEV(BA$3:BA$967)</f>
        <v>0</v>
      </c>
      <c r="BB971" s="1">
        <f>STDEV(BB$3:BB$967)</f>
        <v>0</v>
      </c>
      <c r="BC971" s="1">
        <f>STDEV(BC$3:BC$967)</f>
        <v>0</v>
      </c>
      <c r="BD971" s="1">
        <f>STDEV(BD$3:BD$967)</f>
        <v>0</v>
      </c>
      <c r="BE971" s="1">
        <f>STDEV(BE$3:BE$967)</f>
        <v>0</v>
      </c>
      <c r="BF971" s="1">
        <f>STDEV(BF$3:BF$967)</f>
        <v>0</v>
      </c>
      <c r="BG971" s="1">
        <f>STDEV(BG$3:BG$967)</f>
        <v>0</v>
      </c>
      <c r="BH971" s="1">
        <f>STDEV(BH$3:BH$967)</f>
        <v>0</v>
      </c>
      <c r="BI971" s="1">
        <f>STDEV(BI$3:BI$967)</f>
        <v>0</v>
      </c>
      <c r="BJ971" s="1">
        <f>STDEV(BJ$3:BJ$967)</f>
        <v>0</v>
      </c>
      <c r="BK971" s="1">
        <f>STDEV(BK$3:BK$967)</f>
        <v>0</v>
      </c>
    </row>
    <row r="972" spans="1:63">
      <c r="A972" s="1" t="s">
        <v>486</v>
      </c>
      <c r="B972" s="1">
        <f>SUMPRODUCT(--(B$3:B$967-$S$3:$S$967)^2)^0.5</f>
        <v>0</v>
      </c>
      <c r="C972" s="1">
        <f>SUMPRODUCT(--(C$3:C$967-$T$3:$T$967)^2)^0.5</f>
        <v>0</v>
      </c>
      <c r="D972" s="1">
        <f>SUMPRODUCT(--(D$3:D$967-$U$3:$U$967)^2)^0.5</f>
        <v>0</v>
      </c>
      <c r="E972" s="1">
        <f>SUMPRODUCT(--(E$3:E$967-$V$3:$V$967)^2)^0.5</f>
        <v>0</v>
      </c>
      <c r="F972" s="1">
        <f>SUMPRODUCT(--(F$3:F$967-$W$3:$W$967)^2)^0.5</f>
        <v>0</v>
      </c>
      <c r="G972" s="1">
        <f>SUMPRODUCT(--(G$3:G$967-$X$3:$X$967)^2)^0.5</f>
        <v>0</v>
      </c>
      <c r="H972" s="1">
        <f>SUMPRODUCT(--(H$3:H$967-$Y$3:$Y$967)^2)^0.5</f>
        <v>0</v>
      </c>
      <c r="I972" s="1">
        <f>SUMPRODUCT(--(I$3:I$967-$Z$3:$Z$967)^2)^0.5</f>
        <v>0</v>
      </c>
      <c r="J972" s="1">
        <f>SUMPRODUCT(--(J$3:J$967-$AA$3:$AA$967)^2)^0.5</f>
        <v>0</v>
      </c>
      <c r="K972" s="1">
        <f>SUMPRODUCT(--(K$3:K$967-$AB$3:$AB$967)^2)^0.5</f>
        <v>0</v>
      </c>
      <c r="L972" s="1"/>
      <c r="M972" s="1">
        <f>SUMPRODUCT(--(M$3:M$967-$AC$3:$AC$967)^2)^0.5</f>
        <v>0</v>
      </c>
      <c r="N972" s="1">
        <f>SUMPRODUCT(--(N$3:N$967-$AD$3:$AD$967)^2)^0.5</f>
        <v>0</v>
      </c>
      <c r="O972" s="1"/>
      <c r="P972" s="1">
        <f>SUMPRODUCT(--(P$3:P$967-$AE$3:$AE$967)^2)^0.5</f>
        <v>0</v>
      </c>
      <c r="Q972" s="1">
        <f>SUMPRODUCT(--(Q$3:Q$967-$AF$3:$AF$967)^2)^0.5</f>
        <v>0</v>
      </c>
      <c r="R972" s="1">
        <f>SUMPRODUCT(--(R$3:R$967-$AG$3:$AG$967)^2)^0.5</f>
        <v>0</v>
      </c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</row>
    <row r="973" spans="1:63">
      <c r="A973" s="1" t="s">
        <v>487</v>
      </c>
      <c r="B973" s="1">
        <f>SUMPRODUCT(NOT(ISBLANK(B$3:B$967))*(B$3:B$967=$S$3:$S$967))</f>
        <v>0</v>
      </c>
      <c r="C973" s="1">
        <f>SUMPRODUCT(NOT(ISBLANK(C$3:C$967))*(C$3:C$967=$T$3:$T$967))</f>
        <v>0</v>
      </c>
      <c r="D973" s="1">
        <f>SUMPRODUCT(NOT(ISBLANK(D$3:D$967))*(D$3:D$967=$U$3:$U$967))</f>
        <v>0</v>
      </c>
      <c r="E973" s="1">
        <f>SUMPRODUCT(NOT(ISBLANK(E$3:E$967))*(E$3:E$967=$V$3:$V$967))</f>
        <v>0</v>
      </c>
      <c r="F973" s="1">
        <f>SUMPRODUCT(NOT(ISBLANK(F$3:F$967))*(F$3:F$967=$W$3:$W$967))</f>
        <v>0</v>
      </c>
      <c r="G973" s="1">
        <f>SUMPRODUCT(NOT(ISBLANK(G$3:G$967))*(G$3:G$967=$X$3:$X$967))</f>
        <v>0</v>
      </c>
      <c r="H973" s="1">
        <f>SUMPRODUCT(NOT(ISBLANK(H$3:H$967))*(H$3:H$967=$Y$3:$Y$967))</f>
        <v>0</v>
      </c>
      <c r="I973" s="1">
        <f>SUMPRODUCT(NOT(ISBLANK(I$3:I$967))*(I$3:I$967=$Z$3:$Z$967))</f>
        <v>0</v>
      </c>
      <c r="J973" s="1">
        <f>SUMPRODUCT(NOT(ISBLANK(J$3:J$967))*(J$3:J$967=$AA$3:$AA$967))</f>
        <v>0</v>
      </c>
      <c r="K973" s="1">
        <f>SUMPRODUCT(NOT(ISBLANK(K$3:K$967))*(K$3:K$967=$AB$3:$AB$967))</f>
        <v>0</v>
      </c>
      <c r="L973" s="1"/>
      <c r="M973" s="1">
        <f>SUMPRODUCT(NOT(ISBLANK(M$3:M$967))*(M$3:M$967=$AC$3:$AC$967))</f>
        <v>0</v>
      </c>
      <c r="N973" s="1">
        <f>SUMPRODUCT(NOT(ISBLANK(N$3:N$967))*(N$3:N$967=$AD$3:$AD$967))</f>
        <v>0</v>
      </c>
      <c r="O973" s="1"/>
      <c r="P973" s="1">
        <f>SUMPRODUCT(NOT(ISBLANK(P$3:P$967))*(P$3:P$967=$AE$3:$AE$967))</f>
        <v>0</v>
      </c>
      <c r="Q973" s="1">
        <f>SUMPRODUCT(NOT(ISBLANK(Q$3:Q$967))*(Q$3:Q$967=$AF$3:$AF$967))</f>
        <v>0</v>
      </c>
      <c r="R973" s="1">
        <f>SUMPRODUCT(NOT(ISBLANK(R$3:R$967))*(R$3:R$967=$AG$3:$AG$967))</f>
        <v>0</v>
      </c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</row>
    <row r="974" spans="1:63">
      <c r="A974" s="1" t="s">
        <v>488</v>
      </c>
      <c r="B974" s="1">
        <f>SUMPRODUCT(NOT(ISBLANK(B$3:B$967))*(B$3:B$967&lt;$AH$3:$AH$967))</f>
        <v>0</v>
      </c>
      <c r="C974" s="1">
        <f>SUMPRODUCT(NOT(ISBLANK(C$3:C$967))*(C$3:C$967&lt;$AI$3:$AI$967))</f>
        <v>0</v>
      </c>
      <c r="D974" s="1">
        <f>SUMPRODUCT(NOT(ISBLANK(D$3:D$967))*(D$3:D$967&lt;$AJ$3:$AJ$967))</f>
        <v>0</v>
      </c>
      <c r="E974" s="1">
        <f>SUMPRODUCT(NOT(ISBLANK(E$3:E$967))*(E$3:E$967&lt;$AK$3:$AK$967))</f>
        <v>0</v>
      </c>
      <c r="F974" s="1">
        <f>SUMPRODUCT(NOT(ISBLANK(F$3:F$967))*(F$3:F$967&lt;$AL$3:$AL$967))</f>
        <v>0</v>
      </c>
      <c r="G974" s="1">
        <f>SUMPRODUCT(NOT(ISBLANK(G$3:G$967))*(G$3:G$967&lt;$AM$3:$AM$967))</f>
        <v>0</v>
      </c>
      <c r="H974" s="1">
        <f>SUMPRODUCT(NOT(ISBLANK(H$3:H$967))*(H$3:H$967&lt;$AN$3:$AN$967))</f>
        <v>0</v>
      </c>
      <c r="I974" s="1">
        <f>SUMPRODUCT(NOT(ISBLANK(I$3:I$967))*(I$3:I$967&lt;$AO$3:$AO$967))</f>
        <v>0</v>
      </c>
      <c r="J974" s="1">
        <f>SUMPRODUCT(NOT(ISBLANK(J$3:J$967))*(J$3:J$967&lt;$AP$3:$AP$967))</f>
        <v>0</v>
      </c>
      <c r="K974" s="1">
        <f>SUMPRODUCT(NOT(ISBLANK(K$3:K$967))*(K$3:K$967&lt;$AQ$3:$AQ$967))</f>
        <v>0</v>
      </c>
      <c r="L974" s="1"/>
      <c r="M974" s="1">
        <f>SUMPRODUCT(NOT(ISBLANK(M$3:M$967))*(M$3:M$967&lt;$AR$3:$AR$967))</f>
        <v>0</v>
      </c>
      <c r="N974" s="1">
        <f>SUMPRODUCT(NOT(ISBLANK(N$3:N$967))*(N$3:N$967&lt;$AS$3:$AS$967))</f>
        <v>0</v>
      </c>
      <c r="O974" s="1"/>
      <c r="P974" s="1">
        <f>SUMPRODUCT(NOT(ISBLANK(P$3:P$967))*(P$3:P$967&lt;$AT$3:$AT$967))</f>
        <v>0</v>
      </c>
      <c r="Q974" s="1">
        <f>SUMPRODUCT(NOT(ISBLANK(Q$3:Q$967))*(Q$3:Q$967&lt;$AU$3:$AU$967))</f>
        <v>0</v>
      </c>
      <c r="R974" s="1">
        <f>SUMPRODUCT(NOT(ISBLANK(R$3:R$967))*(R$3:R$967&lt;$AV$3:$AV$967))</f>
        <v>0</v>
      </c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</row>
    <row r="975" spans="1:63">
      <c r="A975" s="1" t="s">
        <v>489</v>
      </c>
      <c r="B975" s="1">
        <f>SUMPRODUCT((NOT(ISBLANK(B$3:B$967))*(B$3:B$967&gt;$AH$3:$AH$967))+ISBLANK(B$3:B$967))</f>
        <v>0</v>
      </c>
      <c r="C975" s="1">
        <f>SUMPRODUCT((NOT(ISBLANK(C$3:C$967))*(C$3:C$967&gt;$AI$3:$AI$967))+ISBLANK(C$3:C$967))</f>
        <v>0</v>
      </c>
      <c r="D975" s="1">
        <f>SUMPRODUCT((NOT(ISBLANK(D$3:D$967))*(D$3:D$967&gt;$AJ$3:$AJ$967))+ISBLANK(D$3:D$967))</f>
        <v>0</v>
      </c>
      <c r="E975" s="1">
        <f>SUMPRODUCT((NOT(ISBLANK(E$3:E$967))*(E$3:E$967&gt;$AK$3:$AK$967))+ISBLANK(E$3:E$967))</f>
        <v>0</v>
      </c>
      <c r="F975" s="1">
        <f>SUMPRODUCT((NOT(ISBLANK(F$3:F$967))*(F$3:F$967&gt;$AL$3:$AL$967))+ISBLANK(F$3:F$967))</f>
        <v>0</v>
      </c>
      <c r="G975" s="1">
        <f>SUMPRODUCT((NOT(ISBLANK(G$3:G$967))*(G$3:G$967&gt;$AM$3:$AM$967))+ISBLANK(G$3:G$967))</f>
        <v>0</v>
      </c>
      <c r="H975" s="1">
        <f>SUMPRODUCT((NOT(ISBLANK(H$3:H$967))*(H$3:H$967&gt;$AN$3:$AN$967))+ISBLANK(H$3:H$967))</f>
        <v>0</v>
      </c>
      <c r="I975" s="1">
        <f>SUMPRODUCT((NOT(ISBLANK(I$3:I$967))*(I$3:I$967&gt;$AO$3:$AO$967))+ISBLANK(I$3:I$967))</f>
        <v>0</v>
      </c>
      <c r="J975" s="1">
        <f>SUMPRODUCT((NOT(ISBLANK(J$3:J$967))*(J$3:J$967&gt;$AP$3:$AP$967))+ISBLANK(J$3:J$967))</f>
        <v>0</v>
      </c>
      <c r="K975" s="1">
        <f>SUMPRODUCT((NOT(ISBLANK(K$3:K$967))*(K$3:K$967&gt;$AQ$3:$AQ$967))+ISBLANK(K$3:K$967))</f>
        <v>0</v>
      </c>
      <c r="L975" s="1"/>
      <c r="M975" s="1">
        <f>SUMPRODUCT((NOT(ISBLANK(M$3:M$967))*(M$3:M$967&gt;$AR$3:$AR$967))+ISBLANK(M$3:M$967))</f>
        <v>0</v>
      </c>
      <c r="N975" s="1">
        <f>SUMPRODUCT((NOT(ISBLANK(N$3:N$967))*(N$3:N$967&gt;$AS$3:$AS$967))+ISBLANK(N$3:N$967))</f>
        <v>0</v>
      </c>
      <c r="O975" s="1"/>
      <c r="P975" s="1">
        <f>SUMPRODUCT((NOT(ISBLANK(P$3:P$967))*(P$3:P$967&gt;$AT$3:$AT$967))+ISBLANK(P$3:P$967))</f>
        <v>0</v>
      </c>
      <c r="Q975" s="1">
        <f>SUMPRODUCT((NOT(ISBLANK(Q$3:Q$967))*(Q$3:Q$967&gt;$AU$3:$AU$967))+ISBLANK(Q$3:Q$967))</f>
        <v>0</v>
      </c>
      <c r="R975" s="1">
        <f>SUMPRODUCT((NOT(ISBLANK(R$3:R$967))*(R$3:R$967&gt;$AV$3:$AV$967))+ISBLANK(R$3:R$967))</f>
        <v>0</v>
      </c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</row>
    <row r="976" spans="1:63">
      <c r="A976" s="1" t="s">
        <v>490</v>
      </c>
      <c r="B976" s="1">
        <f>SUMPRODUCT((NOT(ISBLANK(B$3:B$967))*(B$3:B$967=$AW$3:$AW$967))+ISBLANK(B$3:B$967))</f>
        <v>0</v>
      </c>
      <c r="C976" s="1">
        <f>SUMPRODUCT((NOT(ISBLANK(C$3:C$967))*(C$3:C$967=$AX$3:$AX$967))+ISBLANK(C$3:C$967))</f>
        <v>0</v>
      </c>
      <c r="D976" s="1">
        <f>SUMPRODUCT((NOT(ISBLANK(D$3:D$967))*(D$3:D$967=$AY$3:$AY$967))+ISBLANK(D$3:D$967))</f>
        <v>0</v>
      </c>
      <c r="E976" s="1">
        <f>SUMPRODUCT((NOT(ISBLANK(E$3:E$967))*(E$3:E$967=$AZ$3:$AZ$967))+ISBLANK(E$3:E$967))</f>
        <v>0</v>
      </c>
      <c r="F976" s="1">
        <f>SUMPRODUCT((NOT(ISBLANK(F$3:F$967))*(F$3:F$967=$BA$3:$BA$967))+ISBLANK(F$3:F$967))</f>
        <v>0</v>
      </c>
      <c r="G976" s="1">
        <f>SUMPRODUCT((NOT(ISBLANK(G$3:G$967))*(G$3:G$967=$BB$3:$BB$967))+ISBLANK(G$3:G$967))</f>
        <v>0</v>
      </c>
      <c r="H976" s="1">
        <f>SUMPRODUCT((NOT(ISBLANK(H$3:H$967))*(H$3:H$967=$BC$3:$BC$967))+ISBLANK(H$3:H$967))</f>
        <v>0</v>
      </c>
      <c r="I976" s="1">
        <f>SUMPRODUCT((NOT(ISBLANK(I$3:I$967))*(I$3:I$967=$BD$3:$BD$967))+ISBLANK(I$3:I$967))</f>
        <v>0</v>
      </c>
      <c r="J976" s="1">
        <f>SUMPRODUCT((NOT(ISBLANK(J$3:J$967))*(J$3:J$967=$BE$3:$BE$967))+ISBLANK(J$3:J$967))</f>
        <v>0</v>
      </c>
      <c r="K976" s="1">
        <f>SUMPRODUCT((NOT(ISBLANK(K$3:K$967))*(K$3:K$967=$BF$3:$BF$967))+ISBLANK(K$3:K$967))</f>
        <v>0</v>
      </c>
      <c r="L976" s="1"/>
      <c r="M976" s="1">
        <f>SUMPRODUCT((NOT(ISBLANK(M$3:M$967))*(M$3:M$967=$BG$3:$BG$967))+ISBLANK(M$3:M$967))</f>
        <v>0</v>
      </c>
      <c r="N976" s="1">
        <f>SUMPRODUCT((NOT(ISBLANK(N$3:N$967))*(N$3:N$967=$BH$3:$BH$967))+ISBLANK(N$3:N$967))</f>
        <v>0</v>
      </c>
      <c r="O976" s="1"/>
      <c r="P976" s="1">
        <f>SUMPRODUCT((NOT(ISBLANK(P$3:P$967))*(P$3:P$967=$BI$3:$BI$967))+ISBLANK(P$3:P$967))</f>
        <v>0</v>
      </c>
      <c r="Q976" s="1">
        <f>SUMPRODUCT((NOT(ISBLANK(Q$3:Q$967))*(Q$3:Q$967=$BJ$3:$BJ$967))+ISBLANK(Q$3:Q$967))</f>
        <v>0</v>
      </c>
      <c r="R976" s="1">
        <f>SUMPRODUCT((NOT(ISBLANK(R$3:R$967))*(R$3:R$967=$BK$3:$BK$967))+ISBLANK(R$3:R$967))</f>
        <v>0</v>
      </c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</row>
  </sheetData>
  <dataValidations count="1">
    <dataValidation type="list" allowBlank="1" showInputMessage="1" showErrorMessage="1" prompt="Select merge criteria" sqref="A2">
      <formula1>"average,median,min,max,diff"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K1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8" width="11.42578125" customWidth="1"/>
    <col min="9" max="9" width="12" customWidth="1"/>
    <col min="10" max="13" width="11.42578125" customWidth="1"/>
    <col min="14" max="14" width="12.140625" customWidth="1"/>
    <col min="15" max="25" width="11.42578125" customWidth="1"/>
    <col min="26" max="26" width="12" customWidth="1"/>
    <col min="27" max="29" width="11.42578125" customWidth="1"/>
    <col min="30" max="30" width="12.140625" customWidth="1"/>
    <col min="31" max="40" width="11.42578125" customWidth="1"/>
    <col min="41" max="41" width="12" customWidth="1"/>
    <col min="42" max="44" width="11.42578125" customWidth="1"/>
    <col min="45" max="45" width="12.140625" customWidth="1"/>
    <col min="46" max="55" width="11.42578125" customWidth="1"/>
    <col min="56" max="56" width="12" customWidth="1"/>
    <col min="57" max="59" width="11.42578125" customWidth="1"/>
    <col min="60" max="60" width="12.140625" customWidth="1"/>
    <col min="61" max="63" width="11.42578125" customWidth="1"/>
  </cols>
  <sheetData>
    <row r="1" spans="1:63">
      <c r="A1" s="1"/>
      <c r="B1" s="1" t="s">
        <v>491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511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 t="s">
        <v>512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 t="s">
        <v>513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1:63">
      <c r="A2" s="1"/>
      <c r="B2" s="1" t="s">
        <v>492</v>
      </c>
      <c r="C2" s="1" t="s">
        <v>493</v>
      </c>
      <c r="D2" s="1" t="s">
        <v>494</v>
      </c>
      <c r="E2" s="1" t="s">
        <v>495</v>
      </c>
      <c r="F2" s="1" t="s">
        <v>496</v>
      </c>
      <c r="G2" s="1" t="s">
        <v>497</v>
      </c>
      <c r="H2" s="1" t="s">
        <v>498</v>
      </c>
      <c r="I2" s="1" t="s">
        <v>499</v>
      </c>
      <c r="J2" s="1" t="s">
        <v>500</v>
      </c>
      <c r="K2" s="1" t="s">
        <v>501</v>
      </c>
      <c r="L2" s="1" t="s">
        <v>502</v>
      </c>
      <c r="M2" s="1" t="s">
        <v>504</v>
      </c>
      <c r="N2" s="1" t="s">
        <v>505</v>
      </c>
      <c r="O2" s="1" t="s">
        <v>506</v>
      </c>
      <c r="P2" s="1" t="s">
        <v>508</v>
      </c>
      <c r="Q2" s="1" t="s">
        <v>509</v>
      </c>
      <c r="R2" s="1" t="s">
        <v>510</v>
      </c>
      <c r="S2" s="1" t="s">
        <v>492</v>
      </c>
      <c r="T2" s="1" t="s">
        <v>493</v>
      </c>
      <c r="U2" s="1" t="s">
        <v>494</v>
      </c>
      <c r="V2" s="1" t="s">
        <v>495</v>
      </c>
      <c r="W2" s="1" t="s">
        <v>496</v>
      </c>
      <c r="X2" s="1" t="s">
        <v>497</v>
      </c>
      <c r="Y2" s="1" t="s">
        <v>498</v>
      </c>
      <c r="Z2" s="1" t="s">
        <v>499</v>
      </c>
      <c r="AA2" s="1" t="s">
        <v>500</v>
      </c>
      <c r="AB2" s="1" t="s">
        <v>501</v>
      </c>
      <c r="AC2" s="1" t="s">
        <v>504</v>
      </c>
      <c r="AD2" s="1" t="s">
        <v>505</v>
      </c>
      <c r="AE2" s="1" t="s">
        <v>508</v>
      </c>
      <c r="AF2" s="1" t="s">
        <v>509</v>
      </c>
      <c r="AG2" s="1" t="s">
        <v>510</v>
      </c>
      <c r="AH2" s="1" t="s">
        <v>492</v>
      </c>
      <c r="AI2" s="1" t="s">
        <v>493</v>
      </c>
      <c r="AJ2" s="1" t="s">
        <v>494</v>
      </c>
      <c r="AK2" s="1" t="s">
        <v>495</v>
      </c>
      <c r="AL2" s="1" t="s">
        <v>496</v>
      </c>
      <c r="AM2" s="1" t="s">
        <v>497</v>
      </c>
      <c r="AN2" s="1" t="s">
        <v>498</v>
      </c>
      <c r="AO2" s="1" t="s">
        <v>499</v>
      </c>
      <c r="AP2" s="1" t="s">
        <v>500</v>
      </c>
      <c r="AQ2" s="1" t="s">
        <v>501</v>
      </c>
      <c r="AR2" s="1" t="s">
        <v>504</v>
      </c>
      <c r="AS2" s="1" t="s">
        <v>505</v>
      </c>
      <c r="AT2" s="1" t="s">
        <v>508</v>
      </c>
      <c r="AU2" s="1" t="s">
        <v>509</v>
      </c>
      <c r="AV2" s="1" t="s">
        <v>510</v>
      </c>
      <c r="AW2" s="1" t="s">
        <v>492</v>
      </c>
      <c r="AX2" s="1" t="s">
        <v>493</v>
      </c>
      <c r="AY2" s="1" t="s">
        <v>494</v>
      </c>
      <c r="AZ2" s="1" t="s">
        <v>495</v>
      </c>
      <c r="BA2" s="1" t="s">
        <v>496</v>
      </c>
      <c r="BB2" s="1" t="s">
        <v>497</v>
      </c>
      <c r="BC2" s="1" t="s">
        <v>498</v>
      </c>
      <c r="BD2" s="1" t="s">
        <v>499</v>
      </c>
      <c r="BE2" s="1" t="s">
        <v>500</v>
      </c>
      <c r="BF2" s="1" t="s">
        <v>501</v>
      </c>
      <c r="BG2" s="1" t="s">
        <v>504</v>
      </c>
      <c r="BH2" s="1" t="s">
        <v>505</v>
      </c>
      <c r="BI2" s="1" t="s">
        <v>508</v>
      </c>
      <c r="BJ2" s="1" t="s">
        <v>509</v>
      </c>
      <c r="BK2" s="1" t="s">
        <v>510</v>
      </c>
    </row>
    <row r="3" spans="1:63">
      <c r="A3" s="1" t="s">
        <v>515</v>
      </c>
      <c r="B3" s="1">
        <f>AVERAGE(Instances!B3:Instances!B485)</f>
        <v>0</v>
      </c>
      <c r="C3" s="1">
        <f>AVERAGE(Instances!C3:Instances!C485)</f>
        <v>0</v>
      </c>
      <c r="D3" s="1">
        <f>AVERAGE(Instances!D3:Instances!D485)</f>
        <v>0</v>
      </c>
      <c r="E3" s="1">
        <f>AVERAGE(Instances!E3:Instances!E485)</f>
        <v>0</v>
      </c>
      <c r="F3" s="1">
        <f>AVERAGE(Instances!F3:Instances!F485)</f>
        <v>0</v>
      </c>
      <c r="G3" s="1">
        <f>AVERAGE(Instances!G3:Instances!G485)</f>
        <v>0</v>
      </c>
      <c r="H3" s="1">
        <f>AVERAGE(Instances!H3:Instances!H485)</f>
        <v>0</v>
      </c>
      <c r="I3" s="1">
        <f>AVERAGE(Instances!I3:Instances!I485)</f>
        <v>0</v>
      </c>
      <c r="J3" s="1">
        <f>AVERAGE(Instances!J3:Instances!J485)</f>
        <v>0</v>
      </c>
      <c r="K3" s="1">
        <f>AVERAGE(Instances!K3:Instances!K485)</f>
        <v>0</v>
      </c>
      <c r="L3" s="1"/>
      <c r="M3" s="1">
        <f>AVERAGE(Instances!M3:Instances!M485)</f>
        <v>0</v>
      </c>
      <c r="N3" s="1">
        <f>AVERAGE(Instances!N3:Instances!N485)</f>
        <v>0</v>
      </c>
      <c r="O3" s="1"/>
      <c r="P3" s="1">
        <f>AVERAGE(Instances!P3:Instances!P485)</f>
        <v>0</v>
      </c>
      <c r="Q3" s="1">
        <f>SUM(Instances!Q3:Instances!Q485)</f>
        <v>0</v>
      </c>
      <c r="R3" s="1">
        <f>AVERAGE(Instances!R3:Instances!R485)</f>
        <v>0</v>
      </c>
      <c r="S3" s="1">
        <f>MIN($B3)</f>
        <v>0</v>
      </c>
      <c r="T3" s="1">
        <f>MIN($C3)</f>
        <v>0</v>
      </c>
      <c r="U3" s="1">
        <f>MIN($D3)</f>
        <v>0</v>
      </c>
      <c r="V3" s="1">
        <f>MIN($E3)</f>
        <v>0</v>
      </c>
      <c r="W3" s="1">
        <f>MIN($F3)</f>
        <v>0</v>
      </c>
      <c r="X3" s="1">
        <f>MIN($G3)</f>
        <v>0</v>
      </c>
      <c r="Y3" s="1">
        <f>MIN($H3)</f>
        <v>0</v>
      </c>
      <c r="Z3" s="1">
        <f>MIN($I3)</f>
        <v>0</v>
      </c>
      <c r="AA3" s="1">
        <f>MIN($J3)</f>
        <v>0</v>
      </c>
      <c r="AB3" s="1">
        <f>MIN($K3)</f>
        <v>0</v>
      </c>
      <c r="AC3" s="1">
        <f>MIN($M3)</f>
        <v>0</v>
      </c>
      <c r="AD3" s="1">
        <f>MIN($N3)</f>
        <v>0</v>
      </c>
      <c r="AE3" s="1">
        <f>MIN($P3)</f>
        <v>0</v>
      </c>
      <c r="AF3" s="1">
        <f>MIN($Q3)</f>
        <v>0</v>
      </c>
      <c r="AG3" s="1">
        <f>MIN($R3)</f>
        <v>0</v>
      </c>
      <c r="AH3" s="1">
        <f>MEDIAN($B3)</f>
        <v>0</v>
      </c>
      <c r="AI3" s="1">
        <f>MEDIAN($C3)</f>
        <v>0</v>
      </c>
      <c r="AJ3" s="1">
        <f>MEDIAN($D3)</f>
        <v>0</v>
      </c>
      <c r="AK3" s="1">
        <f>MEDIAN($E3)</f>
        <v>0</v>
      </c>
      <c r="AL3" s="1">
        <f>MEDIAN($F3)</f>
        <v>0</v>
      </c>
      <c r="AM3" s="1">
        <f>MEDIAN($G3)</f>
        <v>0</v>
      </c>
      <c r="AN3" s="1">
        <f>MEDIAN($H3)</f>
        <v>0</v>
      </c>
      <c r="AO3" s="1">
        <f>MEDIAN($I3)</f>
        <v>0</v>
      </c>
      <c r="AP3" s="1">
        <f>MEDIAN($J3)</f>
        <v>0</v>
      </c>
      <c r="AQ3" s="1">
        <f>MEDIAN($K3)</f>
        <v>0</v>
      </c>
      <c r="AR3" s="1">
        <f>MEDIAN($M3)</f>
        <v>0</v>
      </c>
      <c r="AS3" s="1">
        <f>MEDIAN($N3)</f>
        <v>0</v>
      </c>
      <c r="AT3" s="1">
        <f>MEDIAN($P3)</f>
        <v>0</v>
      </c>
      <c r="AU3" s="1">
        <f>MEDIAN($Q3)</f>
        <v>0</v>
      </c>
      <c r="AV3" s="1">
        <f>MEDIAN($R3)</f>
        <v>0</v>
      </c>
      <c r="AW3" s="1">
        <f>MAX($B3)</f>
        <v>0</v>
      </c>
      <c r="AX3" s="1">
        <f>MAX($C3)</f>
        <v>0</v>
      </c>
      <c r="AY3" s="1">
        <f>MAX($D3)</f>
        <v>0</v>
      </c>
      <c r="AZ3" s="1">
        <f>MAX($E3)</f>
        <v>0</v>
      </c>
      <c r="BA3" s="1">
        <f>MAX($F3)</f>
        <v>0</v>
      </c>
      <c r="BB3" s="1">
        <f>MAX($G3)</f>
        <v>0</v>
      </c>
      <c r="BC3" s="1">
        <f>MAX($H3)</f>
        <v>0</v>
      </c>
      <c r="BD3" s="1">
        <f>MAX($I3)</f>
        <v>0</v>
      </c>
      <c r="BE3" s="1">
        <f>MAX($J3)</f>
        <v>0</v>
      </c>
      <c r="BF3" s="1">
        <f>MAX($K3)</f>
        <v>0</v>
      </c>
      <c r="BG3" s="1">
        <f>MAX($M3)</f>
        <v>0</v>
      </c>
      <c r="BH3" s="1">
        <f>MAX($N3)</f>
        <v>0</v>
      </c>
      <c r="BI3" s="1">
        <f>MAX($P3)</f>
        <v>0</v>
      </c>
      <c r="BJ3" s="1">
        <f>MAX($Q3)</f>
        <v>0</v>
      </c>
      <c r="BK3" s="1">
        <f>MAX($R3)</f>
        <v>0</v>
      </c>
    </row>
    <row r="4" spans="1:63">
      <c r="A4" s="1" t="s">
        <v>515</v>
      </c>
      <c r="B4" s="1">
        <f>AVERAGE(Instances!B486:Instances!B967)</f>
        <v>0</v>
      </c>
      <c r="C4" s="1">
        <f>AVERAGE(Instances!C486:Instances!C967)</f>
        <v>0</v>
      </c>
      <c r="D4" s="1">
        <f>AVERAGE(Instances!D486:Instances!D967)</f>
        <v>0</v>
      </c>
      <c r="E4" s="1">
        <f>AVERAGE(Instances!E486:Instances!E967)</f>
        <v>0</v>
      </c>
      <c r="F4" s="1">
        <f>AVERAGE(Instances!F486:Instances!F967)</f>
        <v>0</v>
      </c>
      <c r="G4" s="1">
        <f>AVERAGE(Instances!G486:Instances!G967)</f>
        <v>0</v>
      </c>
      <c r="H4" s="1">
        <f>AVERAGE(Instances!H486:Instances!H967)</f>
        <v>0</v>
      </c>
      <c r="I4" s="1">
        <f>AVERAGE(Instances!I486:Instances!I967)</f>
        <v>0</v>
      </c>
      <c r="J4" s="1">
        <f>AVERAGE(Instances!J486:Instances!J967)</f>
        <v>0</v>
      </c>
      <c r="K4" s="1">
        <f>AVERAGE(Instances!K486:Instances!K967)</f>
        <v>0</v>
      </c>
      <c r="L4" s="1"/>
      <c r="M4" s="1">
        <f>AVERAGE(Instances!M486:Instances!M967)</f>
        <v>0</v>
      </c>
      <c r="N4" s="1">
        <f>AVERAGE(Instances!N486:Instances!N967)</f>
        <v>0</v>
      </c>
      <c r="O4" s="1"/>
      <c r="P4" s="1">
        <f>AVERAGE(Instances!P486:Instances!P967)</f>
        <v>0</v>
      </c>
      <c r="Q4" s="1">
        <f>SUM(Instances!Q486:Instances!Q967)</f>
        <v>0</v>
      </c>
      <c r="R4" s="1">
        <f>AVERAGE(Instances!R486:Instances!R967)</f>
        <v>0</v>
      </c>
      <c r="S4" s="1">
        <f>MIN($B4)</f>
        <v>0</v>
      </c>
      <c r="T4" s="1">
        <f>MIN($C4)</f>
        <v>0</v>
      </c>
      <c r="U4" s="1">
        <f>MIN($D4)</f>
        <v>0</v>
      </c>
      <c r="V4" s="1">
        <f>MIN($E4)</f>
        <v>0</v>
      </c>
      <c r="W4" s="1">
        <f>MIN($F4)</f>
        <v>0</v>
      </c>
      <c r="X4" s="1">
        <f>MIN($G4)</f>
        <v>0</v>
      </c>
      <c r="Y4" s="1">
        <f>MIN($H4)</f>
        <v>0</v>
      </c>
      <c r="Z4" s="1">
        <f>MIN($I4)</f>
        <v>0</v>
      </c>
      <c r="AA4" s="1">
        <f>MIN($J4)</f>
        <v>0</v>
      </c>
      <c r="AB4" s="1">
        <f>MIN($K4)</f>
        <v>0</v>
      </c>
      <c r="AC4" s="1">
        <f>MIN($M4)</f>
        <v>0</v>
      </c>
      <c r="AD4" s="1">
        <f>MIN($N4)</f>
        <v>0</v>
      </c>
      <c r="AE4" s="1">
        <f>MIN($P4)</f>
        <v>0</v>
      </c>
      <c r="AF4" s="1">
        <f>MIN($Q4)</f>
        <v>0</v>
      </c>
      <c r="AG4" s="1">
        <f>MIN($R4)</f>
        <v>0</v>
      </c>
      <c r="AH4" s="1">
        <f>MEDIAN($B4)</f>
        <v>0</v>
      </c>
      <c r="AI4" s="1">
        <f>MEDIAN($C4)</f>
        <v>0</v>
      </c>
      <c r="AJ4" s="1">
        <f>MEDIAN($D4)</f>
        <v>0</v>
      </c>
      <c r="AK4" s="1">
        <f>MEDIAN($E4)</f>
        <v>0</v>
      </c>
      <c r="AL4" s="1">
        <f>MEDIAN($F4)</f>
        <v>0</v>
      </c>
      <c r="AM4" s="1">
        <f>MEDIAN($G4)</f>
        <v>0</v>
      </c>
      <c r="AN4" s="1">
        <f>MEDIAN($H4)</f>
        <v>0</v>
      </c>
      <c r="AO4" s="1">
        <f>MEDIAN($I4)</f>
        <v>0</v>
      </c>
      <c r="AP4" s="1">
        <f>MEDIAN($J4)</f>
        <v>0</v>
      </c>
      <c r="AQ4" s="1">
        <f>MEDIAN($K4)</f>
        <v>0</v>
      </c>
      <c r="AR4" s="1">
        <f>MEDIAN($M4)</f>
        <v>0</v>
      </c>
      <c r="AS4" s="1">
        <f>MEDIAN($N4)</f>
        <v>0</v>
      </c>
      <c r="AT4" s="1">
        <f>MEDIAN($P4)</f>
        <v>0</v>
      </c>
      <c r="AU4" s="1">
        <f>MEDIAN($Q4)</f>
        <v>0</v>
      </c>
      <c r="AV4" s="1">
        <f>MEDIAN($R4)</f>
        <v>0</v>
      </c>
      <c r="AW4" s="1">
        <f>MAX($B4)</f>
        <v>0</v>
      </c>
      <c r="AX4" s="1">
        <f>MAX($C4)</f>
        <v>0</v>
      </c>
      <c r="AY4" s="1">
        <f>MAX($D4)</f>
        <v>0</v>
      </c>
      <c r="AZ4" s="1">
        <f>MAX($E4)</f>
        <v>0</v>
      </c>
      <c r="BA4" s="1">
        <f>MAX($F4)</f>
        <v>0</v>
      </c>
      <c r="BB4" s="1">
        <f>MAX($G4)</f>
        <v>0</v>
      </c>
      <c r="BC4" s="1">
        <f>MAX($H4)</f>
        <v>0</v>
      </c>
      <c r="BD4" s="1">
        <f>MAX($I4)</f>
        <v>0</v>
      </c>
      <c r="BE4" s="1">
        <f>MAX($J4)</f>
        <v>0</v>
      </c>
      <c r="BF4" s="1">
        <f>MAX($K4)</f>
        <v>0</v>
      </c>
      <c r="BG4" s="1">
        <f>MAX($M4)</f>
        <v>0</v>
      </c>
      <c r="BH4" s="1">
        <f>MAX($N4)</f>
        <v>0</v>
      </c>
      <c r="BI4" s="1">
        <f>MAX($P4)</f>
        <v>0</v>
      </c>
      <c r="BJ4" s="1">
        <f>MAX($Q4)</f>
        <v>0</v>
      </c>
      <c r="BK4" s="1">
        <f>MAX($R4)</f>
        <v>0</v>
      </c>
    </row>
    <row r="5" spans="1:6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</row>
    <row r="6" spans="1:63">
      <c r="A6" s="1" t="s">
        <v>483</v>
      </c>
      <c r="B6" s="1">
        <f>SUM(B$3:B$4)</f>
        <v>0</v>
      </c>
      <c r="C6" s="1">
        <f>SUM(C$3:C$4)</f>
        <v>0</v>
      </c>
      <c r="D6" s="1">
        <f>SUM(D$3:D$4)</f>
        <v>0</v>
      </c>
      <c r="E6" s="1">
        <f>SUM(E$3:E$4)</f>
        <v>0</v>
      </c>
      <c r="F6" s="1">
        <f>SUM(F$3:F$4)</f>
        <v>0</v>
      </c>
      <c r="G6" s="1">
        <f>SUM(G$3:G$4)</f>
        <v>0</v>
      </c>
      <c r="H6" s="1">
        <f>SUM(H$3:H$4)</f>
        <v>0</v>
      </c>
      <c r="I6" s="1">
        <f>SUM(I$3:I$4)</f>
        <v>0</v>
      </c>
      <c r="J6" s="1">
        <f>SUM(J$3:J$4)</f>
        <v>0</v>
      </c>
      <c r="K6" s="1">
        <f>SUM(K$3:K$4)</f>
        <v>0</v>
      </c>
      <c r="L6" s="1"/>
      <c r="M6" s="1">
        <f>SUM(M$3:M$4)</f>
        <v>0</v>
      </c>
      <c r="N6" s="1">
        <f>SUM(N$3:N$4)</f>
        <v>0</v>
      </c>
      <c r="O6" s="1"/>
      <c r="P6" s="1">
        <f>SUM(P$3:P$4)</f>
        <v>0</v>
      </c>
      <c r="Q6" s="1">
        <f>SUM(Q$3:Q$4)</f>
        <v>0</v>
      </c>
      <c r="R6" s="1">
        <f>SUM(R$3:R$4)</f>
        <v>0</v>
      </c>
      <c r="S6" s="1">
        <f>SUM(S$3:S$4)</f>
        <v>0</v>
      </c>
      <c r="T6" s="1">
        <f>SUM(T$3:T$4)</f>
        <v>0</v>
      </c>
      <c r="U6" s="1">
        <f>SUM(U$3:U$4)</f>
        <v>0</v>
      </c>
      <c r="V6" s="1">
        <f>SUM(V$3:V$4)</f>
        <v>0</v>
      </c>
      <c r="W6" s="1">
        <f>SUM(W$3:W$4)</f>
        <v>0</v>
      </c>
      <c r="X6" s="1">
        <f>SUM(X$3:X$4)</f>
        <v>0</v>
      </c>
      <c r="Y6" s="1">
        <f>SUM(Y$3:Y$4)</f>
        <v>0</v>
      </c>
      <c r="Z6" s="1">
        <f>SUM(Z$3:Z$4)</f>
        <v>0</v>
      </c>
      <c r="AA6" s="1">
        <f>SUM(AA$3:AA$4)</f>
        <v>0</v>
      </c>
      <c r="AB6" s="1">
        <f>SUM(AB$3:AB$4)</f>
        <v>0</v>
      </c>
      <c r="AC6" s="1">
        <f>SUM(AC$3:AC$4)</f>
        <v>0</v>
      </c>
      <c r="AD6" s="1">
        <f>SUM(AD$3:AD$4)</f>
        <v>0</v>
      </c>
      <c r="AE6" s="1">
        <f>SUM(AE$3:AE$4)</f>
        <v>0</v>
      </c>
      <c r="AF6" s="1">
        <f>SUM(AF$3:AF$4)</f>
        <v>0</v>
      </c>
      <c r="AG6" s="1">
        <f>SUM(AG$3:AG$4)</f>
        <v>0</v>
      </c>
      <c r="AH6" s="1">
        <f>SUM(AH$3:AH$4)</f>
        <v>0</v>
      </c>
      <c r="AI6" s="1">
        <f>SUM(AI$3:AI$4)</f>
        <v>0</v>
      </c>
      <c r="AJ6" s="1">
        <f>SUM(AJ$3:AJ$4)</f>
        <v>0</v>
      </c>
      <c r="AK6" s="1">
        <f>SUM(AK$3:AK$4)</f>
        <v>0</v>
      </c>
      <c r="AL6" s="1">
        <f>SUM(AL$3:AL$4)</f>
        <v>0</v>
      </c>
      <c r="AM6" s="1">
        <f>SUM(AM$3:AM$4)</f>
        <v>0</v>
      </c>
      <c r="AN6" s="1">
        <f>SUM(AN$3:AN$4)</f>
        <v>0</v>
      </c>
      <c r="AO6" s="1">
        <f>SUM(AO$3:AO$4)</f>
        <v>0</v>
      </c>
      <c r="AP6" s="1">
        <f>SUM(AP$3:AP$4)</f>
        <v>0</v>
      </c>
      <c r="AQ6" s="1">
        <f>SUM(AQ$3:AQ$4)</f>
        <v>0</v>
      </c>
      <c r="AR6" s="1">
        <f>SUM(AR$3:AR$4)</f>
        <v>0</v>
      </c>
      <c r="AS6" s="1">
        <f>SUM(AS$3:AS$4)</f>
        <v>0</v>
      </c>
      <c r="AT6" s="1">
        <f>SUM(AT$3:AT$4)</f>
        <v>0</v>
      </c>
      <c r="AU6" s="1">
        <f>SUM(AU$3:AU$4)</f>
        <v>0</v>
      </c>
      <c r="AV6" s="1">
        <f>SUM(AV$3:AV$4)</f>
        <v>0</v>
      </c>
      <c r="AW6" s="1">
        <f>SUM(AW$3:AW$4)</f>
        <v>0</v>
      </c>
      <c r="AX6" s="1">
        <f>SUM(AX$3:AX$4)</f>
        <v>0</v>
      </c>
      <c r="AY6" s="1">
        <f>SUM(AY$3:AY$4)</f>
        <v>0</v>
      </c>
      <c r="AZ6" s="1">
        <f>SUM(AZ$3:AZ$4)</f>
        <v>0</v>
      </c>
      <c r="BA6" s="1">
        <f>SUM(BA$3:BA$4)</f>
        <v>0</v>
      </c>
      <c r="BB6" s="1">
        <f>SUM(BB$3:BB$4)</f>
        <v>0</v>
      </c>
      <c r="BC6" s="1">
        <f>SUM(BC$3:BC$4)</f>
        <v>0</v>
      </c>
      <c r="BD6" s="1">
        <f>SUM(BD$3:BD$4)</f>
        <v>0</v>
      </c>
      <c r="BE6" s="1">
        <f>SUM(BE$3:BE$4)</f>
        <v>0</v>
      </c>
      <c r="BF6" s="1">
        <f>SUM(BF$3:BF$4)</f>
        <v>0</v>
      </c>
      <c r="BG6" s="1">
        <f>SUM(BG$3:BG$4)</f>
        <v>0</v>
      </c>
      <c r="BH6" s="1">
        <f>SUM(BH$3:BH$4)</f>
        <v>0</v>
      </c>
      <c r="BI6" s="1">
        <f>SUM(BI$3:BI$4)</f>
        <v>0</v>
      </c>
      <c r="BJ6" s="1">
        <f>SUM(BJ$3:BJ$4)</f>
        <v>0</v>
      </c>
      <c r="BK6" s="1">
        <f>SUM(BK$3:BK$4)</f>
        <v>0</v>
      </c>
    </row>
    <row r="7" spans="1:63">
      <c r="A7" s="1" t="s">
        <v>484</v>
      </c>
      <c r="B7" s="1">
        <f>AVERAGE(B$3:B$4)</f>
        <v>0</v>
      </c>
      <c r="C7" s="1">
        <f>AVERAGE(C$3:C$4)</f>
        <v>0</v>
      </c>
      <c r="D7" s="1">
        <f>AVERAGE(D$3:D$4)</f>
        <v>0</v>
      </c>
      <c r="E7" s="1">
        <f>AVERAGE(E$3:E$4)</f>
        <v>0</v>
      </c>
      <c r="F7" s="1">
        <f>AVERAGE(F$3:F$4)</f>
        <v>0</v>
      </c>
      <c r="G7" s="1">
        <f>AVERAGE(G$3:G$4)</f>
        <v>0</v>
      </c>
      <c r="H7" s="1">
        <f>AVERAGE(H$3:H$4)</f>
        <v>0</v>
      </c>
      <c r="I7" s="1">
        <f>AVERAGE(I$3:I$4)</f>
        <v>0</v>
      </c>
      <c r="J7" s="1">
        <f>AVERAGE(J$3:J$4)</f>
        <v>0</v>
      </c>
      <c r="K7" s="1">
        <f>AVERAGE(K$3:K$4)</f>
        <v>0</v>
      </c>
      <c r="L7" s="1"/>
      <c r="M7" s="1">
        <f>AVERAGE(M$3:M$4)</f>
        <v>0</v>
      </c>
      <c r="N7" s="1">
        <f>AVERAGE(N$3:N$4)</f>
        <v>0</v>
      </c>
      <c r="O7" s="1"/>
      <c r="P7" s="1">
        <f>AVERAGE(P$3:P$4)</f>
        <v>0</v>
      </c>
      <c r="Q7" s="1">
        <f>AVERAGE(Q$3:Q$4)</f>
        <v>0</v>
      </c>
      <c r="R7" s="1">
        <f>AVERAGE(R$3:R$4)</f>
        <v>0</v>
      </c>
      <c r="S7" s="1">
        <f>AVERAGE(S$3:S$4)</f>
        <v>0</v>
      </c>
      <c r="T7" s="1">
        <f>AVERAGE(T$3:T$4)</f>
        <v>0</v>
      </c>
      <c r="U7" s="1">
        <f>AVERAGE(U$3:U$4)</f>
        <v>0</v>
      </c>
      <c r="V7" s="1">
        <f>AVERAGE(V$3:V$4)</f>
        <v>0</v>
      </c>
      <c r="W7" s="1">
        <f>AVERAGE(W$3:W$4)</f>
        <v>0</v>
      </c>
      <c r="X7" s="1">
        <f>AVERAGE(X$3:X$4)</f>
        <v>0</v>
      </c>
      <c r="Y7" s="1">
        <f>AVERAGE(Y$3:Y$4)</f>
        <v>0</v>
      </c>
      <c r="Z7" s="1">
        <f>AVERAGE(Z$3:Z$4)</f>
        <v>0</v>
      </c>
      <c r="AA7" s="1">
        <f>AVERAGE(AA$3:AA$4)</f>
        <v>0</v>
      </c>
      <c r="AB7" s="1">
        <f>AVERAGE(AB$3:AB$4)</f>
        <v>0</v>
      </c>
      <c r="AC7" s="1">
        <f>AVERAGE(AC$3:AC$4)</f>
        <v>0</v>
      </c>
      <c r="AD7" s="1">
        <f>AVERAGE(AD$3:AD$4)</f>
        <v>0</v>
      </c>
      <c r="AE7" s="1">
        <f>AVERAGE(AE$3:AE$4)</f>
        <v>0</v>
      </c>
      <c r="AF7" s="1">
        <f>AVERAGE(AF$3:AF$4)</f>
        <v>0</v>
      </c>
      <c r="AG7" s="1">
        <f>AVERAGE(AG$3:AG$4)</f>
        <v>0</v>
      </c>
      <c r="AH7" s="1">
        <f>AVERAGE(AH$3:AH$4)</f>
        <v>0</v>
      </c>
      <c r="AI7" s="1">
        <f>AVERAGE(AI$3:AI$4)</f>
        <v>0</v>
      </c>
      <c r="AJ7" s="1">
        <f>AVERAGE(AJ$3:AJ$4)</f>
        <v>0</v>
      </c>
      <c r="AK7" s="1">
        <f>AVERAGE(AK$3:AK$4)</f>
        <v>0</v>
      </c>
      <c r="AL7" s="1">
        <f>AVERAGE(AL$3:AL$4)</f>
        <v>0</v>
      </c>
      <c r="AM7" s="1">
        <f>AVERAGE(AM$3:AM$4)</f>
        <v>0</v>
      </c>
      <c r="AN7" s="1">
        <f>AVERAGE(AN$3:AN$4)</f>
        <v>0</v>
      </c>
      <c r="AO7" s="1">
        <f>AVERAGE(AO$3:AO$4)</f>
        <v>0</v>
      </c>
      <c r="AP7" s="1">
        <f>AVERAGE(AP$3:AP$4)</f>
        <v>0</v>
      </c>
      <c r="AQ7" s="1">
        <f>AVERAGE(AQ$3:AQ$4)</f>
        <v>0</v>
      </c>
      <c r="AR7" s="1">
        <f>AVERAGE(AR$3:AR$4)</f>
        <v>0</v>
      </c>
      <c r="AS7" s="1">
        <f>AVERAGE(AS$3:AS$4)</f>
        <v>0</v>
      </c>
      <c r="AT7" s="1">
        <f>AVERAGE(AT$3:AT$4)</f>
        <v>0</v>
      </c>
      <c r="AU7" s="1">
        <f>AVERAGE(AU$3:AU$4)</f>
        <v>0</v>
      </c>
      <c r="AV7" s="1">
        <f>AVERAGE(AV$3:AV$4)</f>
        <v>0</v>
      </c>
      <c r="AW7" s="1">
        <f>AVERAGE(AW$3:AW$4)</f>
        <v>0</v>
      </c>
      <c r="AX7" s="1">
        <f>AVERAGE(AX$3:AX$4)</f>
        <v>0</v>
      </c>
      <c r="AY7" s="1">
        <f>AVERAGE(AY$3:AY$4)</f>
        <v>0</v>
      </c>
      <c r="AZ7" s="1">
        <f>AVERAGE(AZ$3:AZ$4)</f>
        <v>0</v>
      </c>
      <c r="BA7" s="1">
        <f>AVERAGE(BA$3:BA$4)</f>
        <v>0</v>
      </c>
      <c r="BB7" s="1">
        <f>AVERAGE(BB$3:BB$4)</f>
        <v>0</v>
      </c>
      <c r="BC7" s="1">
        <f>AVERAGE(BC$3:BC$4)</f>
        <v>0</v>
      </c>
      <c r="BD7" s="1">
        <f>AVERAGE(BD$3:BD$4)</f>
        <v>0</v>
      </c>
      <c r="BE7" s="1">
        <f>AVERAGE(BE$3:BE$4)</f>
        <v>0</v>
      </c>
      <c r="BF7" s="1">
        <f>AVERAGE(BF$3:BF$4)</f>
        <v>0</v>
      </c>
      <c r="BG7" s="1">
        <f>AVERAGE(BG$3:BG$4)</f>
        <v>0</v>
      </c>
      <c r="BH7" s="1">
        <f>AVERAGE(BH$3:BH$4)</f>
        <v>0</v>
      </c>
      <c r="BI7" s="1">
        <f>AVERAGE(BI$3:BI$4)</f>
        <v>0</v>
      </c>
      <c r="BJ7" s="1">
        <f>AVERAGE(BJ$3:BJ$4)</f>
        <v>0</v>
      </c>
      <c r="BK7" s="1">
        <f>AVERAGE(BK$3:BK$4)</f>
        <v>0</v>
      </c>
    </row>
    <row r="8" spans="1:63">
      <c r="A8" s="1" t="s">
        <v>485</v>
      </c>
      <c r="B8" s="1">
        <f>STDEV(B$3:B$4)</f>
        <v>0</v>
      </c>
      <c r="C8" s="1">
        <f>STDEV(C$3:C$4)</f>
        <v>0</v>
      </c>
      <c r="D8" s="1">
        <f>STDEV(D$3:D$4)</f>
        <v>0</v>
      </c>
      <c r="E8" s="1">
        <f>STDEV(E$3:E$4)</f>
        <v>0</v>
      </c>
      <c r="F8" s="1">
        <f>STDEV(F$3:F$4)</f>
        <v>0</v>
      </c>
      <c r="G8" s="1">
        <f>STDEV(G$3:G$4)</f>
        <v>0</v>
      </c>
      <c r="H8" s="1">
        <f>STDEV(H$3:H$4)</f>
        <v>0</v>
      </c>
      <c r="I8" s="1">
        <f>STDEV(I$3:I$4)</f>
        <v>0</v>
      </c>
      <c r="J8" s="1">
        <f>STDEV(J$3:J$4)</f>
        <v>0</v>
      </c>
      <c r="K8" s="1">
        <f>STDEV(K$3:K$4)</f>
        <v>0</v>
      </c>
      <c r="L8" s="1"/>
      <c r="M8" s="1">
        <f>STDEV(M$3:M$4)</f>
        <v>0</v>
      </c>
      <c r="N8" s="1">
        <f>STDEV(N$3:N$4)</f>
        <v>0</v>
      </c>
      <c r="O8" s="1"/>
      <c r="P8" s="1">
        <f>STDEV(P$3:P$4)</f>
        <v>0</v>
      </c>
      <c r="Q8" s="1">
        <f>STDEV(Q$3:Q$4)</f>
        <v>0</v>
      </c>
      <c r="R8" s="1">
        <f>STDEV(R$3:R$4)</f>
        <v>0</v>
      </c>
      <c r="S8" s="1">
        <f>STDEV(S$3:S$4)</f>
        <v>0</v>
      </c>
      <c r="T8" s="1">
        <f>STDEV(T$3:T$4)</f>
        <v>0</v>
      </c>
      <c r="U8" s="1">
        <f>STDEV(U$3:U$4)</f>
        <v>0</v>
      </c>
      <c r="V8" s="1">
        <f>STDEV(V$3:V$4)</f>
        <v>0</v>
      </c>
      <c r="W8" s="1">
        <f>STDEV(W$3:W$4)</f>
        <v>0</v>
      </c>
      <c r="X8" s="1">
        <f>STDEV(X$3:X$4)</f>
        <v>0</v>
      </c>
      <c r="Y8" s="1">
        <f>STDEV(Y$3:Y$4)</f>
        <v>0</v>
      </c>
      <c r="Z8" s="1">
        <f>STDEV(Z$3:Z$4)</f>
        <v>0</v>
      </c>
      <c r="AA8" s="1">
        <f>STDEV(AA$3:AA$4)</f>
        <v>0</v>
      </c>
      <c r="AB8" s="1">
        <f>STDEV(AB$3:AB$4)</f>
        <v>0</v>
      </c>
      <c r="AC8" s="1">
        <f>STDEV(AC$3:AC$4)</f>
        <v>0</v>
      </c>
      <c r="AD8" s="1">
        <f>STDEV(AD$3:AD$4)</f>
        <v>0</v>
      </c>
      <c r="AE8" s="1">
        <f>STDEV(AE$3:AE$4)</f>
        <v>0</v>
      </c>
      <c r="AF8" s="1">
        <f>STDEV(AF$3:AF$4)</f>
        <v>0</v>
      </c>
      <c r="AG8" s="1">
        <f>STDEV(AG$3:AG$4)</f>
        <v>0</v>
      </c>
      <c r="AH8" s="1">
        <f>STDEV(AH$3:AH$4)</f>
        <v>0</v>
      </c>
      <c r="AI8" s="1">
        <f>STDEV(AI$3:AI$4)</f>
        <v>0</v>
      </c>
      <c r="AJ8" s="1">
        <f>STDEV(AJ$3:AJ$4)</f>
        <v>0</v>
      </c>
      <c r="AK8" s="1">
        <f>STDEV(AK$3:AK$4)</f>
        <v>0</v>
      </c>
      <c r="AL8" s="1">
        <f>STDEV(AL$3:AL$4)</f>
        <v>0</v>
      </c>
      <c r="AM8" s="1">
        <f>STDEV(AM$3:AM$4)</f>
        <v>0</v>
      </c>
      <c r="AN8" s="1">
        <f>STDEV(AN$3:AN$4)</f>
        <v>0</v>
      </c>
      <c r="AO8" s="1">
        <f>STDEV(AO$3:AO$4)</f>
        <v>0</v>
      </c>
      <c r="AP8" s="1">
        <f>STDEV(AP$3:AP$4)</f>
        <v>0</v>
      </c>
      <c r="AQ8" s="1">
        <f>STDEV(AQ$3:AQ$4)</f>
        <v>0</v>
      </c>
      <c r="AR8" s="1">
        <f>STDEV(AR$3:AR$4)</f>
        <v>0</v>
      </c>
      <c r="AS8" s="1">
        <f>STDEV(AS$3:AS$4)</f>
        <v>0</v>
      </c>
      <c r="AT8" s="1">
        <f>STDEV(AT$3:AT$4)</f>
        <v>0</v>
      </c>
      <c r="AU8" s="1">
        <f>STDEV(AU$3:AU$4)</f>
        <v>0</v>
      </c>
      <c r="AV8" s="1">
        <f>STDEV(AV$3:AV$4)</f>
        <v>0</v>
      </c>
      <c r="AW8" s="1">
        <f>STDEV(AW$3:AW$4)</f>
        <v>0</v>
      </c>
      <c r="AX8" s="1">
        <f>STDEV(AX$3:AX$4)</f>
        <v>0</v>
      </c>
      <c r="AY8" s="1">
        <f>STDEV(AY$3:AY$4)</f>
        <v>0</v>
      </c>
      <c r="AZ8" s="1">
        <f>STDEV(AZ$3:AZ$4)</f>
        <v>0</v>
      </c>
      <c r="BA8" s="1">
        <f>STDEV(BA$3:BA$4)</f>
        <v>0</v>
      </c>
      <c r="BB8" s="1">
        <f>STDEV(BB$3:BB$4)</f>
        <v>0</v>
      </c>
      <c r="BC8" s="1">
        <f>STDEV(BC$3:BC$4)</f>
        <v>0</v>
      </c>
      <c r="BD8" s="1">
        <f>STDEV(BD$3:BD$4)</f>
        <v>0</v>
      </c>
      <c r="BE8" s="1">
        <f>STDEV(BE$3:BE$4)</f>
        <v>0</v>
      </c>
      <c r="BF8" s="1">
        <f>STDEV(BF$3:BF$4)</f>
        <v>0</v>
      </c>
      <c r="BG8" s="1">
        <f>STDEV(BG$3:BG$4)</f>
        <v>0</v>
      </c>
      <c r="BH8" s="1">
        <f>STDEV(BH$3:BH$4)</f>
        <v>0</v>
      </c>
      <c r="BI8" s="1">
        <f>STDEV(BI$3:BI$4)</f>
        <v>0</v>
      </c>
      <c r="BJ8" s="1">
        <f>STDEV(BJ$3:BJ$4)</f>
        <v>0</v>
      </c>
      <c r="BK8" s="1">
        <f>STDEV(BK$3:BK$4)</f>
        <v>0</v>
      </c>
    </row>
    <row r="9" spans="1:63">
      <c r="A9" s="1" t="s">
        <v>486</v>
      </c>
      <c r="B9" s="1">
        <f>SUMPRODUCT(--(B$3:B$4-$S$3:$S$4)^2)^0.5</f>
        <v>0</v>
      </c>
      <c r="C9" s="1">
        <f>SUMPRODUCT(--(C$3:C$4-$T$3:$T$4)^2)^0.5</f>
        <v>0</v>
      </c>
      <c r="D9" s="1">
        <f>SUMPRODUCT(--(D$3:D$4-$U$3:$U$4)^2)^0.5</f>
        <v>0</v>
      </c>
      <c r="E9" s="1">
        <f>SUMPRODUCT(--(E$3:E$4-$V$3:$V$4)^2)^0.5</f>
        <v>0</v>
      </c>
      <c r="F9" s="1">
        <f>SUMPRODUCT(--(F$3:F$4-$W$3:$W$4)^2)^0.5</f>
        <v>0</v>
      </c>
      <c r="G9" s="1">
        <f>SUMPRODUCT(--(G$3:G$4-$X$3:$X$4)^2)^0.5</f>
        <v>0</v>
      </c>
      <c r="H9" s="1">
        <f>SUMPRODUCT(--(H$3:H$4-$Y$3:$Y$4)^2)^0.5</f>
        <v>0</v>
      </c>
      <c r="I9" s="1">
        <f>SUMPRODUCT(--(I$3:I$4-$Z$3:$Z$4)^2)^0.5</f>
        <v>0</v>
      </c>
      <c r="J9" s="1">
        <f>SUMPRODUCT(--(J$3:J$4-$AA$3:$AA$4)^2)^0.5</f>
        <v>0</v>
      </c>
      <c r="K9" s="1">
        <f>SUMPRODUCT(--(K$3:K$4-$AB$3:$AB$4)^2)^0.5</f>
        <v>0</v>
      </c>
      <c r="L9" s="1"/>
      <c r="M9" s="1">
        <f>SUMPRODUCT(--(M$3:M$4-$AC$3:$AC$4)^2)^0.5</f>
        <v>0</v>
      </c>
      <c r="N9" s="1">
        <f>SUMPRODUCT(--(N$3:N$4-$AD$3:$AD$4)^2)^0.5</f>
        <v>0</v>
      </c>
      <c r="O9" s="1"/>
      <c r="P9" s="1">
        <f>SUMPRODUCT(--(P$3:P$4-$AE$3:$AE$4)^2)^0.5</f>
        <v>0</v>
      </c>
      <c r="Q9" s="1">
        <f>SUMPRODUCT(--(Q$3:Q$4-$AF$3:$AF$4)^2)^0.5</f>
        <v>0</v>
      </c>
      <c r="R9" s="1">
        <f>SUMPRODUCT(--(R$3:R$4-$AG$3:$AG$4)^2)^0.5</f>
        <v>0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</row>
    <row r="10" spans="1:63">
      <c r="A10" s="1" t="s">
        <v>487</v>
      </c>
      <c r="B10" s="1">
        <f>SUMPRODUCT(NOT(ISBLANK(B$3:B$4))*(B$3:B$4=$S$3:$S$4))</f>
        <v>0</v>
      </c>
      <c r="C10" s="1">
        <f>SUMPRODUCT(NOT(ISBLANK(C$3:C$4))*(C$3:C$4=$T$3:$T$4))</f>
        <v>0</v>
      </c>
      <c r="D10" s="1">
        <f>SUMPRODUCT(NOT(ISBLANK(D$3:D$4))*(D$3:D$4=$U$3:$U$4))</f>
        <v>0</v>
      </c>
      <c r="E10" s="1">
        <f>SUMPRODUCT(NOT(ISBLANK(E$3:E$4))*(E$3:E$4=$V$3:$V$4))</f>
        <v>0</v>
      </c>
      <c r="F10" s="1">
        <f>SUMPRODUCT(NOT(ISBLANK(F$3:F$4))*(F$3:F$4=$W$3:$W$4))</f>
        <v>0</v>
      </c>
      <c r="G10" s="1">
        <f>SUMPRODUCT(NOT(ISBLANK(G$3:G$4))*(G$3:G$4=$X$3:$X$4))</f>
        <v>0</v>
      </c>
      <c r="H10" s="1">
        <f>SUMPRODUCT(NOT(ISBLANK(H$3:H$4))*(H$3:H$4=$Y$3:$Y$4))</f>
        <v>0</v>
      </c>
      <c r="I10" s="1">
        <f>SUMPRODUCT(NOT(ISBLANK(I$3:I$4))*(I$3:I$4=$Z$3:$Z$4))</f>
        <v>0</v>
      </c>
      <c r="J10" s="1">
        <f>SUMPRODUCT(NOT(ISBLANK(J$3:J$4))*(J$3:J$4=$AA$3:$AA$4))</f>
        <v>0</v>
      </c>
      <c r="K10" s="1">
        <f>SUMPRODUCT(NOT(ISBLANK(K$3:K$4))*(K$3:K$4=$AB$3:$AB$4))</f>
        <v>0</v>
      </c>
      <c r="L10" s="1"/>
      <c r="M10" s="1">
        <f>SUMPRODUCT(NOT(ISBLANK(M$3:M$4))*(M$3:M$4=$AC$3:$AC$4))</f>
        <v>0</v>
      </c>
      <c r="N10" s="1">
        <f>SUMPRODUCT(NOT(ISBLANK(N$3:N$4))*(N$3:N$4=$AD$3:$AD$4))</f>
        <v>0</v>
      </c>
      <c r="O10" s="1"/>
      <c r="P10" s="1">
        <f>SUMPRODUCT(NOT(ISBLANK(P$3:P$4))*(P$3:P$4=$AE$3:$AE$4))</f>
        <v>0</v>
      </c>
      <c r="Q10" s="1">
        <f>SUMPRODUCT(NOT(ISBLANK(Q$3:Q$4))*(Q$3:Q$4=$AF$3:$AF$4))</f>
        <v>0</v>
      </c>
      <c r="R10" s="1">
        <f>SUMPRODUCT(NOT(ISBLANK(R$3:R$4))*(R$3:R$4=$AG$3:$AG$4))</f>
        <v>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</row>
    <row r="11" spans="1:63">
      <c r="A11" s="1" t="s">
        <v>488</v>
      </c>
      <c r="B11" s="1">
        <f>SUMPRODUCT(NOT(ISBLANK(B$3:B$4))*(B$3:B$4&lt;$AH$3:$AH$4))</f>
        <v>0</v>
      </c>
      <c r="C11" s="1">
        <f>SUMPRODUCT(NOT(ISBLANK(C$3:C$4))*(C$3:C$4&lt;$AI$3:$AI$4))</f>
        <v>0</v>
      </c>
      <c r="D11" s="1">
        <f>SUMPRODUCT(NOT(ISBLANK(D$3:D$4))*(D$3:D$4&lt;$AJ$3:$AJ$4))</f>
        <v>0</v>
      </c>
      <c r="E11" s="1">
        <f>SUMPRODUCT(NOT(ISBLANK(E$3:E$4))*(E$3:E$4&lt;$AK$3:$AK$4))</f>
        <v>0</v>
      </c>
      <c r="F11" s="1">
        <f>SUMPRODUCT(NOT(ISBLANK(F$3:F$4))*(F$3:F$4&lt;$AL$3:$AL$4))</f>
        <v>0</v>
      </c>
      <c r="G11" s="1">
        <f>SUMPRODUCT(NOT(ISBLANK(G$3:G$4))*(G$3:G$4&lt;$AM$3:$AM$4))</f>
        <v>0</v>
      </c>
      <c r="H11" s="1">
        <f>SUMPRODUCT(NOT(ISBLANK(H$3:H$4))*(H$3:H$4&lt;$AN$3:$AN$4))</f>
        <v>0</v>
      </c>
      <c r="I11" s="1">
        <f>SUMPRODUCT(NOT(ISBLANK(I$3:I$4))*(I$3:I$4&lt;$AO$3:$AO$4))</f>
        <v>0</v>
      </c>
      <c r="J11" s="1">
        <f>SUMPRODUCT(NOT(ISBLANK(J$3:J$4))*(J$3:J$4&lt;$AP$3:$AP$4))</f>
        <v>0</v>
      </c>
      <c r="K11" s="1">
        <f>SUMPRODUCT(NOT(ISBLANK(K$3:K$4))*(K$3:K$4&lt;$AQ$3:$AQ$4))</f>
        <v>0</v>
      </c>
      <c r="L11" s="1"/>
      <c r="M11" s="1">
        <f>SUMPRODUCT(NOT(ISBLANK(M$3:M$4))*(M$3:M$4&lt;$AR$3:$AR$4))</f>
        <v>0</v>
      </c>
      <c r="N11" s="1">
        <f>SUMPRODUCT(NOT(ISBLANK(N$3:N$4))*(N$3:N$4&lt;$AS$3:$AS$4))</f>
        <v>0</v>
      </c>
      <c r="O11" s="1"/>
      <c r="P11" s="1">
        <f>SUMPRODUCT(NOT(ISBLANK(P$3:P$4))*(P$3:P$4&lt;$AT$3:$AT$4))</f>
        <v>0</v>
      </c>
      <c r="Q11" s="1">
        <f>SUMPRODUCT(NOT(ISBLANK(Q$3:Q$4))*(Q$3:Q$4&lt;$AU$3:$AU$4))</f>
        <v>0</v>
      </c>
      <c r="R11" s="1">
        <f>SUMPRODUCT(NOT(ISBLANK(R$3:R$4))*(R$3:R$4&lt;$AV$3:$AV$4))</f>
        <v>0</v>
      </c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</row>
    <row r="12" spans="1:63">
      <c r="A12" s="1" t="s">
        <v>489</v>
      </c>
      <c r="B12" s="1">
        <f>SUMPRODUCT((NOT(ISBLANK(B$3:B$4))*(B$3:B$4&gt;$AH$3:$AH$4))+ISBLANK(B$3:B$4))</f>
        <v>0</v>
      </c>
      <c r="C12" s="1">
        <f>SUMPRODUCT((NOT(ISBLANK(C$3:C$4))*(C$3:C$4&gt;$AI$3:$AI$4))+ISBLANK(C$3:C$4))</f>
        <v>0</v>
      </c>
      <c r="D12" s="1">
        <f>SUMPRODUCT((NOT(ISBLANK(D$3:D$4))*(D$3:D$4&gt;$AJ$3:$AJ$4))+ISBLANK(D$3:D$4))</f>
        <v>0</v>
      </c>
      <c r="E12" s="1">
        <f>SUMPRODUCT((NOT(ISBLANK(E$3:E$4))*(E$3:E$4&gt;$AK$3:$AK$4))+ISBLANK(E$3:E$4))</f>
        <v>0</v>
      </c>
      <c r="F12" s="1">
        <f>SUMPRODUCT((NOT(ISBLANK(F$3:F$4))*(F$3:F$4&gt;$AL$3:$AL$4))+ISBLANK(F$3:F$4))</f>
        <v>0</v>
      </c>
      <c r="G12" s="1">
        <f>SUMPRODUCT((NOT(ISBLANK(G$3:G$4))*(G$3:G$4&gt;$AM$3:$AM$4))+ISBLANK(G$3:G$4))</f>
        <v>0</v>
      </c>
      <c r="H12" s="1">
        <f>SUMPRODUCT((NOT(ISBLANK(H$3:H$4))*(H$3:H$4&gt;$AN$3:$AN$4))+ISBLANK(H$3:H$4))</f>
        <v>0</v>
      </c>
      <c r="I12" s="1">
        <f>SUMPRODUCT((NOT(ISBLANK(I$3:I$4))*(I$3:I$4&gt;$AO$3:$AO$4))+ISBLANK(I$3:I$4))</f>
        <v>0</v>
      </c>
      <c r="J12" s="1">
        <f>SUMPRODUCT((NOT(ISBLANK(J$3:J$4))*(J$3:J$4&gt;$AP$3:$AP$4))+ISBLANK(J$3:J$4))</f>
        <v>0</v>
      </c>
      <c r="K12" s="1">
        <f>SUMPRODUCT((NOT(ISBLANK(K$3:K$4))*(K$3:K$4&gt;$AQ$3:$AQ$4))+ISBLANK(K$3:K$4))</f>
        <v>0</v>
      </c>
      <c r="L12" s="1"/>
      <c r="M12" s="1">
        <f>SUMPRODUCT((NOT(ISBLANK(M$3:M$4))*(M$3:M$4&gt;$AR$3:$AR$4))+ISBLANK(M$3:M$4))</f>
        <v>0</v>
      </c>
      <c r="N12" s="1">
        <f>SUMPRODUCT((NOT(ISBLANK(N$3:N$4))*(N$3:N$4&gt;$AS$3:$AS$4))+ISBLANK(N$3:N$4))</f>
        <v>0</v>
      </c>
      <c r="O12" s="1"/>
      <c r="P12" s="1">
        <f>SUMPRODUCT((NOT(ISBLANK(P$3:P$4))*(P$3:P$4&gt;$AT$3:$AT$4))+ISBLANK(P$3:P$4))</f>
        <v>0</v>
      </c>
      <c r="Q12" s="1">
        <f>SUMPRODUCT((NOT(ISBLANK(Q$3:Q$4))*(Q$3:Q$4&gt;$AU$3:$AU$4))+ISBLANK(Q$3:Q$4))</f>
        <v>0</v>
      </c>
      <c r="R12" s="1">
        <f>SUMPRODUCT((NOT(ISBLANK(R$3:R$4))*(R$3:R$4&gt;$AV$3:$AV$4))+ISBLANK(R$3:R$4))</f>
        <v>0</v>
      </c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</row>
    <row r="13" spans="1:63">
      <c r="A13" s="1" t="s">
        <v>490</v>
      </c>
      <c r="B13" s="1">
        <f>SUMPRODUCT((NOT(ISBLANK(B$3:B$4))*(B$3:B$4=$AW$3:$AW$4))+ISBLANK(B$3:B$4))</f>
        <v>0</v>
      </c>
      <c r="C13" s="1">
        <f>SUMPRODUCT((NOT(ISBLANK(C$3:C$4))*(C$3:C$4=$AX$3:$AX$4))+ISBLANK(C$3:C$4))</f>
        <v>0</v>
      </c>
      <c r="D13" s="1">
        <f>SUMPRODUCT((NOT(ISBLANK(D$3:D$4))*(D$3:D$4=$AY$3:$AY$4))+ISBLANK(D$3:D$4))</f>
        <v>0</v>
      </c>
      <c r="E13" s="1">
        <f>SUMPRODUCT((NOT(ISBLANK(E$3:E$4))*(E$3:E$4=$AZ$3:$AZ$4))+ISBLANK(E$3:E$4))</f>
        <v>0</v>
      </c>
      <c r="F13" s="1">
        <f>SUMPRODUCT((NOT(ISBLANK(F$3:F$4))*(F$3:F$4=$BA$3:$BA$4))+ISBLANK(F$3:F$4))</f>
        <v>0</v>
      </c>
      <c r="G13" s="1">
        <f>SUMPRODUCT((NOT(ISBLANK(G$3:G$4))*(G$3:G$4=$BB$3:$BB$4))+ISBLANK(G$3:G$4))</f>
        <v>0</v>
      </c>
      <c r="H13" s="1">
        <f>SUMPRODUCT((NOT(ISBLANK(H$3:H$4))*(H$3:H$4=$BC$3:$BC$4))+ISBLANK(H$3:H$4))</f>
        <v>0</v>
      </c>
      <c r="I13" s="1">
        <f>SUMPRODUCT((NOT(ISBLANK(I$3:I$4))*(I$3:I$4=$BD$3:$BD$4))+ISBLANK(I$3:I$4))</f>
        <v>0</v>
      </c>
      <c r="J13" s="1">
        <f>SUMPRODUCT((NOT(ISBLANK(J$3:J$4))*(J$3:J$4=$BE$3:$BE$4))+ISBLANK(J$3:J$4))</f>
        <v>0</v>
      </c>
      <c r="K13" s="1">
        <f>SUMPRODUCT((NOT(ISBLANK(K$3:K$4))*(K$3:K$4=$BF$3:$BF$4))+ISBLANK(K$3:K$4))</f>
        <v>0</v>
      </c>
      <c r="L13" s="1"/>
      <c r="M13" s="1">
        <f>SUMPRODUCT((NOT(ISBLANK(M$3:M$4))*(M$3:M$4=$BG$3:$BG$4))+ISBLANK(M$3:M$4))</f>
        <v>0</v>
      </c>
      <c r="N13" s="1">
        <f>SUMPRODUCT((NOT(ISBLANK(N$3:N$4))*(N$3:N$4=$BH$3:$BH$4))+ISBLANK(N$3:N$4))</f>
        <v>0</v>
      </c>
      <c r="O13" s="1"/>
      <c r="P13" s="1">
        <f>SUMPRODUCT((NOT(ISBLANK(P$3:P$4))*(P$3:P$4=$BI$3:$BI$4))+ISBLANK(P$3:P$4))</f>
        <v>0</v>
      </c>
      <c r="Q13" s="1">
        <f>SUMPRODUCT((NOT(ISBLANK(Q$3:Q$4))*(Q$3:Q$4=$BJ$3:$BJ$4))+ISBLANK(Q$3:Q$4))</f>
        <v>0</v>
      </c>
      <c r="R13" s="1">
        <f>SUMPRODUCT((NOT(ISBLANK(R$3:R$4))*(R$3:R$4=$BK$3:$BK$4))+ISBLANK(R$3:R$4))</f>
        <v>0</v>
      </c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T6766"/>
  <sheetViews>
    <sheetView workbookViewId="0"/>
  </sheetViews>
  <sheetFormatPr defaultRowHeight="15"/>
  <sheetData>
    <row r="2" spans="1:20">
      <c r="A2" t="s">
        <v>492</v>
      </c>
      <c r="B2">
        <v>1</v>
      </c>
      <c r="E2">
        <f>VLOOKUP(Charts!$F$3,A2:B16,2,FALSE)</f>
        <v>0</v>
      </c>
      <c r="K2">
        <f>E2</f>
        <v>0</v>
      </c>
      <c r="Q2">
        <f>VLOOKUP(Charts!$F$3,A2:B16,2,FALSE)</f>
        <v>0</v>
      </c>
    </row>
    <row r="3" spans="1:20">
      <c r="A3" t="s">
        <v>493</v>
      </c>
      <c r="B3">
        <v>2</v>
      </c>
      <c r="D3" t="s">
        <v>516</v>
      </c>
      <c r="E3">
        <f>Instances!B1</f>
        <v>0</v>
      </c>
      <c r="J3" t="s">
        <v>516</v>
      </c>
      <c r="K3">
        <f>E3</f>
        <v>0</v>
      </c>
      <c r="Q3">
        <f>Instances!B1</f>
        <v>0</v>
      </c>
    </row>
    <row r="4" spans="1:20">
      <c r="A4" t="s">
        <v>494</v>
      </c>
      <c r="B4">
        <v>3</v>
      </c>
      <c r="D4" t="s">
        <v>517</v>
      </c>
      <c r="E4" t="s">
        <v>521</v>
      </c>
      <c r="F4" t="s">
        <v>522</v>
      </c>
      <c r="H4" t="s">
        <v>523</v>
      </c>
      <c r="J4" t="s">
        <v>517</v>
      </c>
      <c r="K4" t="s">
        <v>521</v>
      </c>
      <c r="L4" t="s">
        <v>522</v>
      </c>
      <c r="N4" t="s">
        <v>523</v>
      </c>
      <c r="P4" t="s">
        <v>524</v>
      </c>
      <c r="Q4" t="s">
        <v>517</v>
      </c>
      <c r="R4" t="s">
        <v>522</v>
      </c>
      <c r="S4" t="s">
        <v>517</v>
      </c>
      <c r="T4" t="s">
        <v>523</v>
      </c>
    </row>
    <row r="5" spans="1:20">
      <c r="A5" t="s">
        <v>495</v>
      </c>
      <c r="B5">
        <v>4</v>
      </c>
      <c r="D5">
        <v>1</v>
      </c>
      <c r="E5">
        <f>IF(INDIRECT(ADDRESS($D5+2,E$2+1,,,"Instances"))="","",INDIRECT(ADDRESS($D5+2,E$2+1,,,"Instances")))</f>
        <v>0</v>
      </c>
      <c r="F5">
        <f>IFERROR(SMALL(E5:E969,ROW()-ROW($F$5)+1),"")</f>
        <v>0</v>
      </c>
      <c r="H5">
        <f>IFERROR(SUM(F5:F5),"")</f>
        <v>0</v>
      </c>
      <c r="J5">
        <v>1</v>
      </c>
      <c r="K5" cm="1">
        <f t="array" ref="K5">_xlfn.SWITCH(Charts!$B$3,"average", AVERAGE(INDIRECT(ADDRESS(0+3,K$2+1,,,"Instances") &amp; ":" &amp; ADDRESS(0+3,K$2+1))),"median", MEDIAN(INDIRECT(ADDRESS(0+3,K$2+1,,,"Instances") &amp; ":" &amp; ADDRESS(0+3,K$2+1))),"min", MIN(INDIRECT(ADDRESS(0+3,K$2+1,,,"Instances") &amp; ":" &amp; ADDRESS(0+3,K$2+1))),"max", MAX(INDIRECT(ADDRESS(0+3,K$2+1,,,"Instances") &amp; ":" &amp; ADDRESS(0+3,K$2+1))),"diff", MAX(INDIRECT(ADDRESS(0+3,K$2+1,,,"Instances") &amp; ":" &amp; ADDRESS(0+3,K$2+1)))-MIN(INDIRECT(ADDRESS(0+3,K$2+1,,,"Instances") &amp; ":" &amp; ADDRESS(0+3,K$2+1))))</f>
        <v>0</v>
      </c>
      <c r="L5">
        <f>IFERROR(SMALL(K5:K969,ROW()-ROW($L$5)+1),"")</f>
        <v>0</v>
      </c>
      <c r="N5">
        <f>IFERROR(SUM(L5:L5),"")</f>
        <v>0</v>
      </c>
      <c r="Q5">
        <f>IF(Charts!$B$3="none",E4837,IF(K4837="",NA(),K4837))</f>
        <v>0</v>
      </c>
      <c r="R5">
        <f>IF(Charts!$B$3="none",F4837,IF(L4837="",NA(),L4837))</f>
        <v>0</v>
      </c>
      <c r="S5">
        <f>IF(Charts!$B$3="none",G4837,IF(M4837="",NA(),M4837))</f>
        <v>0</v>
      </c>
      <c r="T5">
        <f>IF(Charts!$B$3="none",H4837,IF(N4837="",NA(),N4837))</f>
        <v>0</v>
      </c>
    </row>
    <row r="6" spans="1:20">
      <c r="A6" t="s">
        <v>496</v>
      </c>
      <c r="B6">
        <v>5</v>
      </c>
      <c r="D6">
        <v>2</v>
      </c>
      <c r="E6">
        <f>IF(INDIRECT(ADDRESS($D6+2,E$2+1,,,"Instances"))="","",INDIRECT(ADDRESS($D6+2,E$2+1,,,"Instances")))</f>
        <v>0</v>
      </c>
      <c r="F6">
        <f>IFERROR(SMALL(E5:E969,ROW()-ROW($F$5)+1),"")</f>
        <v>0</v>
      </c>
      <c r="H6">
        <f>IFERROR(SUM(F5:F6),"")</f>
        <v>0</v>
      </c>
      <c r="J6">
        <v>2</v>
      </c>
      <c r="K6" cm="1">
        <f t="array" ref="K6">_xlfn.SWITCH(Charts!$B$3,"average", AVERAGE(INDIRECT(ADDRESS(1+3,K$2+1,,,"Instances") &amp; ":" &amp; ADDRESS(1+3,K$2+1))),"median", MEDIAN(INDIRECT(ADDRESS(1+3,K$2+1,,,"Instances") &amp; ":" &amp; ADDRESS(1+3,K$2+1))),"min", MIN(INDIRECT(ADDRESS(1+3,K$2+1,,,"Instances") &amp; ":" &amp; ADDRESS(1+3,K$2+1))),"max", MAX(INDIRECT(ADDRESS(1+3,K$2+1,,,"Instances") &amp; ":" &amp; ADDRESS(1+3,K$2+1))),"diff", MAX(INDIRECT(ADDRESS(1+3,K$2+1,,,"Instances") &amp; ":" &amp; ADDRESS(1+3,K$2+1)))-MIN(INDIRECT(ADDRESS(1+3,K$2+1,,,"Instances") &amp; ":" &amp; ADDRESS(1+3,K$2+1))))</f>
        <v>0</v>
      </c>
      <c r="L6">
        <f>IFERROR(SMALL(K5:K969,ROW()-ROW($L$5)+1),"")</f>
        <v>0</v>
      </c>
      <c r="N6">
        <f>IFERROR(SUM(L5:L6),"")</f>
        <v>0</v>
      </c>
      <c r="Q6">
        <f>IF(Charts!$B$3="none",E4838,IF(K4838="",NA(),K4838))</f>
        <v>0</v>
      </c>
      <c r="R6">
        <f>IF(Charts!$B$3="none",F4838,IF(L4838="",NA(),L4838))</f>
        <v>0</v>
      </c>
      <c r="S6">
        <f>IF(Charts!$B$3="none",G4838,IF(M4838="",NA(),M4838))</f>
        <v>0</v>
      </c>
      <c r="T6">
        <f>IF(Charts!$B$3="none",H4838,IF(N4838="",NA(),N4838))</f>
        <v>0</v>
      </c>
    </row>
    <row r="7" spans="1:20">
      <c r="A7" t="s">
        <v>497</v>
      </c>
      <c r="B7">
        <v>6</v>
      </c>
      <c r="D7">
        <v>3</v>
      </c>
      <c r="E7">
        <f>IF(INDIRECT(ADDRESS($D7+2,E$2+1,,,"Instances"))="","",INDIRECT(ADDRESS($D7+2,E$2+1,,,"Instances")))</f>
        <v>0</v>
      </c>
      <c r="F7">
        <f>IFERROR(SMALL(E5:E969,ROW()-ROW($F$5)+1),"")</f>
        <v>0</v>
      </c>
      <c r="H7">
        <f>IFERROR(SUM(F5:F7),"")</f>
        <v>0</v>
      </c>
      <c r="J7">
        <v>3</v>
      </c>
      <c r="K7" cm="1">
        <f t="array" ref="K7">_xlfn.SWITCH(Charts!$B$3,"average", AVERAGE(INDIRECT(ADDRESS(2+3,K$2+1,,,"Instances") &amp; ":" &amp; ADDRESS(2+3,K$2+1))),"median", MEDIAN(INDIRECT(ADDRESS(2+3,K$2+1,,,"Instances") &amp; ":" &amp; ADDRESS(2+3,K$2+1))),"min", MIN(INDIRECT(ADDRESS(2+3,K$2+1,,,"Instances") &amp; ":" &amp; ADDRESS(2+3,K$2+1))),"max", MAX(INDIRECT(ADDRESS(2+3,K$2+1,,,"Instances") &amp; ":" &amp; ADDRESS(2+3,K$2+1))),"diff", MAX(INDIRECT(ADDRESS(2+3,K$2+1,,,"Instances") &amp; ":" &amp; ADDRESS(2+3,K$2+1)))-MIN(INDIRECT(ADDRESS(2+3,K$2+1,,,"Instances") &amp; ":" &amp; ADDRESS(2+3,K$2+1))))</f>
        <v>0</v>
      </c>
      <c r="L7">
        <f>IFERROR(SMALL(K5:K969,ROW()-ROW($L$5)+1),"")</f>
        <v>0</v>
      </c>
      <c r="N7">
        <f>IFERROR(SUM(L5:L7),"")</f>
        <v>0</v>
      </c>
      <c r="Q7">
        <f>IF(Charts!$B$3="none",E4839,IF(K4839="",NA(),K4839))</f>
        <v>0</v>
      </c>
      <c r="R7">
        <f>IF(Charts!$B$3="none",F4839,IF(L4839="",NA(),L4839))</f>
        <v>0</v>
      </c>
      <c r="S7">
        <f>IF(Charts!$B$3="none",G4839,IF(M4839="",NA(),M4839))</f>
        <v>0</v>
      </c>
      <c r="T7">
        <f>IF(Charts!$B$3="none",H4839,IF(N4839="",NA(),N4839))</f>
        <v>0</v>
      </c>
    </row>
    <row r="8" spans="1:20">
      <c r="A8" t="s">
        <v>498</v>
      </c>
      <c r="B8">
        <v>7</v>
      </c>
      <c r="D8">
        <v>4</v>
      </c>
      <c r="E8">
        <f>IF(INDIRECT(ADDRESS($D8+2,E$2+1,,,"Instances"))="","",INDIRECT(ADDRESS($D8+2,E$2+1,,,"Instances")))</f>
        <v>0</v>
      </c>
      <c r="F8">
        <f>IFERROR(SMALL(E5:E969,ROW()-ROW($F$5)+1),"")</f>
        <v>0</v>
      </c>
      <c r="H8">
        <f>IFERROR(SUM(F5:F8),"")</f>
        <v>0</v>
      </c>
      <c r="J8">
        <v>4</v>
      </c>
      <c r="K8" cm="1">
        <f t="array" ref="K8">_xlfn.SWITCH(Charts!$B$3,"average", AVERAGE(INDIRECT(ADDRESS(3+3,K$2+1,,,"Instances") &amp; ":" &amp; ADDRESS(3+3,K$2+1))),"median", MEDIAN(INDIRECT(ADDRESS(3+3,K$2+1,,,"Instances") &amp; ":" &amp; ADDRESS(3+3,K$2+1))),"min", MIN(INDIRECT(ADDRESS(3+3,K$2+1,,,"Instances") &amp; ":" &amp; ADDRESS(3+3,K$2+1))),"max", MAX(INDIRECT(ADDRESS(3+3,K$2+1,,,"Instances") &amp; ":" &amp; ADDRESS(3+3,K$2+1))),"diff", MAX(INDIRECT(ADDRESS(3+3,K$2+1,,,"Instances") &amp; ":" &amp; ADDRESS(3+3,K$2+1)))-MIN(INDIRECT(ADDRESS(3+3,K$2+1,,,"Instances") &amp; ":" &amp; ADDRESS(3+3,K$2+1))))</f>
        <v>0</v>
      </c>
      <c r="L8">
        <f>IFERROR(SMALL(K5:K969,ROW()-ROW($L$5)+1),"")</f>
        <v>0</v>
      </c>
      <c r="N8">
        <f>IFERROR(SUM(L5:L8),"")</f>
        <v>0</v>
      </c>
      <c r="Q8">
        <f>IF(Charts!$B$3="none",E4840,IF(K4840="",NA(),K4840))</f>
        <v>0</v>
      </c>
      <c r="R8">
        <f>IF(Charts!$B$3="none",F4840,IF(L4840="",NA(),L4840))</f>
        <v>0</v>
      </c>
      <c r="S8">
        <f>IF(Charts!$B$3="none",G4840,IF(M4840="",NA(),M4840))</f>
        <v>0</v>
      </c>
      <c r="T8">
        <f>IF(Charts!$B$3="none",H4840,IF(N4840="",NA(),N4840))</f>
        <v>0</v>
      </c>
    </row>
    <row r="9" spans="1:20">
      <c r="A9" t="s">
        <v>499</v>
      </c>
      <c r="B9">
        <v>8</v>
      </c>
      <c r="D9">
        <v>5</v>
      </c>
      <c r="E9">
        <f>IF(INDIRECT(ADDRESS($D9+2,E$2+1,,,"Instances"))="","",INDIRECT(ADDRESS($D9+2,E$2+1,,,"Instances")))</f>
        <v>0</v>
      </c>
      <c r="F9">
        <f>IFERROR(SMALL(E5:E969,ROW()-ROW($F$5)+1),"")</f>
        <v>0</v>
      </c>
      <c r="H9">
        <f>IFERROR(SUM(F5:F9),"")</f>
        <v>0</v>
      </c>
      <c r="J9">
        <v>5</v>
      </c>
      <c r="K9" cm="1">
        <f t="array" ref="K9">_xlfn.SWITCH(Charts!$B$3,"average", AVERAGE(INDIRECT(ADDRESS(4+3,K$2+1,,,"Instances") &amp; ":" &amp; ADDRESS(4+3,K$2+1))),"median", MEDIAN(INDIRECT(ADDRESS(4+3,K$2+1,,,"Instances") &amp; ":" &amp; ADDRESS(4+3,K$2+1))),"min", MIN(INDIRECT(ADDRESS(4+3,K$2+1,,,"Instances") &amp; ":" &amp; ADDRESS(4+3,K$2+1))),"max", MAX(INDIRECT(ADDRESS(4+3,K$2+1,,,"Instances") &amp; ":" &amp; ADDRESS(4+3,K$2+1))),"diff", MAX(INDIRECT(ADDRESS(4+3,K$2+1,,,"Instances") &amp; ":" &amp; ADDRESS(4+3,K$2+1)))-MIN(INDIRECT(ADDRESS(4+3,K$2+1,,,"Instances") &amp; ":" &amp; ADDRESS(4+3,K$2+1))))</f>
        <v>0</v>
      </c>
      <c r="L9">
        <f>IFERROR(SMALL(K5:K969,ROW()-ROW($L$5)+1),"")</f>
        <v>0</v>
      </c>
      <c r="N9">
        <f>IFERROR(SUM(L5:L9),"")</f>
        <v>0</v>
      </c>
      <c r="Q9">
        <f>IF(Charts!$B$3="none",E4841,IF(K4841="",NA(),K4841))</f>
        <v>0</v>
      </c>
      <c r="R9">
        <f>IF(Charts!$B$3="none",F4841,IF(L4841="",NA(),L4841))</f>
        <v>0</v>
      </c>
      <c r="S9">
        <f>IF(Charts!$B$3="none",G4841,IF(M4841="",NA(),M4841))</f>
        <v>0</v>
      </c>
      <c r="T9">
        <f>IF(Charts!$B$3="none",H4841,IF(N4841="",NA(),N4841))</f>
        <v>0</v>
      </c>
    </row>
    <row r="10" spans="1:20">
      <c r="A10" t="s">
        <v>500</v>
      </c>
      <c r="B10">
        <v>9</v>
      </c>
      <c r="D10">
        <v>6</v>
      </c>
      <c r="E10">
        <f>IF(INDIRECT(ADDRESS($D10+2,E$2+1,,,"Instances"))="","",INDIRECT(ADDRESS($D10+2,E$2+1,,,"Instances")))</f>
        <v>0</v>
      </c>
      <c r="F10">
        <f>IFERROR(SMALL(E5:E969,ROW()-ROW($F$5)+1),"")</f>
        <v>0</v>
      </c>
      <c r="H10">
        <f>IFERROR(SUM(F5:F10),"")</f>
        <v>0</v>
      </c>
      <c r="J10">
        <v>6</v>
      </c>
      <c r="K10" cm="1">
        <f t="array" ref="K10">_xlfn.SWITCH(Charts!$B$3,"average", AVERAGE(INDIRECT(ADDRESS(5+3,K$2+1,,,"Instances") &amp; ":" &amp; ADDRESS(5+3,K$2+1))),"median", MEDIAN(INDIRECT(ADDRESS(5+3,K$2+1,,,"Instances") &amp; ":" &amp; ADDRESS(5+3,K$2+1))),"min", MIN(INDIRECT(ADDRESS(5+3,K$2+1,,,"Instances") &amp; ":" &amp; ADDRESS(5+3,K$2+1))),"max", MAX(INDIRECT(ADDRESS(5+3,K$2+1,,,"Instances") &amp; ":" &amp; ADDRESS(5+3,K$2+1))),"diff", MAX(INDIRECT(ADDRESS(5+3,K$2+1,,,"Instances") &amp; ":" &amp; ADDRESS(5+3,K$2+1)))-MIN(INDIRECT(ADDRESS(5+3,K$2+1,,,"Instances") &amp; ":" &amp; ADDRESS(5+3,K$2+1))))</f>
        <v>0</v>
      </c>
      <c r="L10">
        <f>IFERROR(SMALL(K5:K969,ROW()-ROW($L$5)+1),"")</f>
        <v>0</v>
      </c>
      <c r="N10">
        <f>IFERROR(SUM(L5:L10),"")</f>
        <v>0</v>
      </c>
      <c r="Q10">
        <f>IF(Charts!$B$3="none",E4842,IF(K4842="",NA(),K4842))</f>
        <v>0</v>
      </c>
      <c r="R10">
        <f>IF(Charts!$B$3="none",F4842,IF(L4842="",NA(),L4842))</f>
        <v>0</v>
      </c>
      <c r="S10">
        <f>IF(Charts!$B$3="none",G4842,IF(M4842="",NA(),M4842))</f>
        <v>0</v>
      </c>
      <c r="T10">
        <f>IF(Charts!$B$3="none",H4842,IF(N4842="",NA(),N4842))</f>
        <v>0</v>
      </c>
    </row>
    <row r="11" spans="1:20">
      <c r="A11" t="s">
        <v>501</v>
      </c>
      <c r="B11">
        <v>10</v>
      </c>
      <c r="D11">
        <v>7</v>
      </c>
      <c r="E11">
        <f>IF(INDIRECT(ADDRESS($D11+2,E$2+1,,,"Instances"))="","",INDIRECT(ADDRESS($D11+2,E$2+1,,,"Instances")))</f>
        <v>0</v>
      </c>
      <c r="F11">
        <f>IFERROR(SMALL(E5:E969,ROW()-ROW($F$5)+1),"")</f>
        <v>0</v>
      </c>
      <c r="H11">
        <f>IFERROR(SUM(F5:F11),"")</f>
        <v>0</v>
      </c>
      <c r="J11">
        <v>7</v>
      </c>
      <c r="K11" cm="1">
        <f t="array" ref="K11">_xlfn.SWITCH(Charts!$B$3,"average", AVERAGE(INDIRECT(ADDRESS(6+3,K$2+1,,,"Instances") &amp; ":" &amp; ADDRESS(6+3,K$2+1))),"median", MEDIAN(INDIRECT(ADDRESS(6+3,K$2+1,,,"Instances") &amp; ":" &amp; ADDRESS(6+3,K$2+1))),"min", MIN(INDIRECT(ADDRESS(6+3,K$2+1,,,"Instances") &amp; ":" &amp; ADDRESS(6+3,K$2+1))),"max", MAX(INDIRECT(ADDRESS(6+3,K$2+1,,,"Instances") &amp; ":" &amp; ADDRESS(6+3,K$2+1))),"diff", MAX(INDIRECT(ADDRESS(6+3,K$2+1,,,"Instances") &amp; ":" &amp; ADDRESS(6+3,K$2+1)))-MIN(INDIRECT(ADDRESS(6+3,K$2+1,,,"Instances") &amp; ":" &amp; ADDRESS(6+3,K$2+1))))</f>
        <v>0</v>
      </c>
      <c r="L11">
        <f>IFERROR(SMALL(K5:K969,ROW()-ROW($L$5)+1),"")</f>
        <v>0</v>
      </c>
      <c r="N11">
        <f>IFERROR(SUM(L5:L11),"")</f>
        <v>0</v>
      </c>
      <c r="Q11">
        <f>IF(Charts!$B$3="none",E4843,IF(K4843="",NA(),K4843))</f>
        <v>0</v>
      </c>
      <c r="R11">
        <f>IF(Charts!$B$3="none",F4843,IF(L4843="",NA(),L4843))</f>
        <v>0</v>
      </c>
      <c r="S11">
        <f>IF(Charts!$B$3="none",G4843,IF(M4843="",NA(),M4843))</f>
        <v>0</v>
      </c>
      <c r="T11">
        <f>IF(Charts!$B$3="none",H4843,IF(N4843="",NA(),N4843))</f>
        <v>0</v>
      </c>
    </row>
    <row r="12" spans="1:20">
      <c r="A12" t="s">
        <v>504</v>
      </c>
      <c r="B12">
        <v>12</v>
      </c>
      <c r="D12">
        <v>8</v>
      </c>
      <c r="E12">
        <f>IF(INDIRECT(ADDRESS($D12+2,E$2+1,,,"Instances"))="","",INDIRECT(ADDRESS($D12+2,E$2+1,,,"Instances")))</f>
        <v>0</v>
      </c>
      <c r="F12">
        <f>IFERROR(SMALL(E5:E969,ROW()-ROW($F$5)+1),"")</f>
        <v>0</v>
      </c>
      <c r="H12">
        <f>IFERROR(SUM(F5:F12),"")</f>
        <v>0</v>
      </c>
      <c r="J12">
        <v>8</v>
      </c>
      <c r="K12" cm="1">
        <f t="array" ref="K12">_xlfn.SWITCH(Charts!$B$3,"average", AVERAGE(INDIRECT(ADDRESS(7+3,K$2+1,,,"Instances") &amp; ":" &amp; ADDRESS(7+3,K$2+1))),"median", MEDIAN(INDIRECT(ADDRESS(7+3,K$2+1,,,"Instances") &amp; ":" &amp; ADDRESS(7+3,K$2+1))),"min", MIN(INDIRECT(ADDRESS(7+3,K$2+1,,,"Instances") &amp; ":" &amp; ADDRESS(7+3,K$2+1))),"max", MAX(INDIRECT(ADDRESS(7+3,K$2+1,,,"Instances") &amp; ":" &amp; ADDRESS(7+3,K$2+1))),"diff", MAX(INDIRECT(ADDRESS(7+3,K$2+1,,,"Instances") &amp; ":" &amp; ADDRESS(7+3,K$2+1)))-MIN(INDIRECT(ADDRESS(7+3,K$2+1,,,"Instances") &amp; ":" &amp; ADDRESS(7+3,K$2+1))))</f>
        <v>0</v>
      </c>
      <c r="L12">
        <f>IFERROR(SMALL(K5:K969,ROW()-ROW($L$5)+1),"")</f>
        <v>0</v>
      </c>
      <c r="N12">
        <f>IFERROR(SUM(L5:L12),"")</f>
        <v>0</v>
      </c>
      <c r="Q12">
        <f>IF(Charts!$B$3="none",E4844,IF(K4844="",NA(),K4844))</f>
        <v>0</v>
      </c>
      <c r="R12">
        <f>IF(Charts!$B$3="none",F4844,IF(L4844="",NA(),L4844))</f>
        <v>0</v>
      </c>
      <c r="S12">
        <f>IF(Charts!$B$3="none",G4844,IF(M4844="",NA(),M4844))</f>
        <v>0</v>
      </c>
      <c r="T12">
        <f>IF(Charts!$B$3="none",H4844,IF(N4844="",NA(),N4844))</f>
        <v>0</v>
      </c>
    </row>
    <row r="13" spans="1:20">
      <c r="A13" t="s">
        <v>505</v>
      </c>
      <c r="B13">
        <v>13</v>
      </c>
      <c r="D13">
        <v>9</v>
      </c>
      <c r="E13">
        <f>IF(INDIRECT(ADDRESS($D13+2,E$2+1,,,"Instances"))="","",INDIRECT(ADDRESS($D13+2,E$2+1,,,"Instances")))</f>
        <v>0</v>
      </c>
      <c r="F13">
        <f>IFERROR(SMALL(E5:E969,ROW()-ROW($F$5)+1),"")</f>
        <v>0</v>
      </c>
      <c r="H13">
        <f>IFERROR(SUM(F5:F13),"")</f>
        <v>0</v>
      </c>
      <c r="J13">
        <v>9</v>
      </c>
      <c r="K13" cm="1">
        <f t="array" ref="K13">_xlfn.SWITCH(Charts!$B$3,"average", AVERAGE(INDIRECT(ADDRESS(8+3,K$2+1,,,"Instances") &amp; ":" &amp; ADDRESS(8+3,K$2+1))),"median", MEDIAN(INDIRECT(ADDRESS(8+3,K$2+1,,,"Instances") &amp; ":" &amp; ADDRESS(8+3,K$2+1))),"min", MIN(INDIRECT(ADDRESS(8+3,K$2+1,,,"Instances") &amp; ":" &amp; ADDRESS(8+3,K$2+1))),"max", MAX(INDIRECT(ADDRESS(8+3,K$2+1,,,"Instances") &amp; ":" &amp; ADDRESS(8+3,K$2+1))),"diff", MAX(INDIRECT(ADDRESS(8+3,K$2+1,,,"Instances") &amp; ":" &amp; ADDRESS(8+3,K$2+1)))-MIN(INDIRECT(ADDRESS(8+3,K$2+1,,,"Instances") &amp; ":" &amp; ADDRESS(8+3,K$2+1))))</f>
        <v>0</v>
      </c>
      <c r="L13">
        <f>IFERROR(SMALL(K5:K969,ROW()-ROW($L$5)+1),"")</f>
        <v>0</v>
      </c>
      <c r="N13">
        <f>IFERROR(SUM(L5:L13),"")</f>
        <v>0</v>
      </c>
      <c r="Q13">
        <f>IF(Charts!$B$3="none",E4845,IF(K4845="",NA(),K4845))</f>
        <v>0</v>
      </c>
      <c r="R13">
        <f>IF(Charts!$B$3="none",F4845,IF(L4845="",NA(),L4845))</f>
        <v>0</v>
      </c>
      <c r="S13">
        <f>IF(Charts!$B$3="none",G4845,IF(M4845="",NA(),M4845))</f>
        <v>0</v>
      </c>
      <c r="T13">
        <f>IF(Charts!$B$3="none",H4845,IF(N4845="",NA(),N4845))</f>
        <v>0</v>
      </c>
    </row>
    <row r="14" spans="1:20">
      <c r="A14" t="s">
        <v>508</v>
      </c>
      <c r="B14">
        <v>15</v>
      </c>
      <c r="D14">
        <v>10</v>
      </c>
      <c r="E14">
        <f>IF(INDIRECT(ADDRESS($D14+2,E$2+1,,,"Instances"))="","",INDIRECT(ADDRESS($D14+2,E$2+1,,,"Instances")))</f>
        <v>0</v>
      </c>
      <c r="F14">
        <f>IFERROR(SMALL(E5:E969,ROW()-ROW($F$5)+1),"")</f>
        <v>0</v>
      </c>
      <c r="H14">
        <f>IFERROR(SUM(F5:F14),"")</f>
        <v>0</v>
      </c>
      <c r="J14">
        <v>10</v>
      </c>
      <c r="K14" cm="1">
        <f t="array" ref="K14">_xlfn.SWITCH(Charts!$B$3,"average", AVERAGE(INDIRECT(ADDRESS(9+3,K$2+1,,,"Instances") &amp; ":" &amp; ADDRESS(9+3,K$2+1))),"median", MEDIAN(INDIRECT(ADDRESS(9+3,K$2+1,,,"Instances") &amp; ":" &amp; ADDRESS(9+3,K$2+1))),"min", MIN(INDIRECT(ADDRESS(9+3,K$2+1,,,"Instances") &amp; ":" &amp; ADDRESS(9+3,K$2+1))),"max", MAX(INDIRECT(ADDRESS(9+3,K$2+1,,,"Instances") &amp; ":" &amp; ADDRESS(9+3,K$2+1))),"diff", MAX(INDIRECT(ADDRESS(9+3,K$2+1,,,"Instances") &amp; ":" &amp; ADDRESS(9+3,K$2+1)))-MIN(INDIRECT(ADDRESS(9+3,K$2+1,,,"Instances") &amp; ":" &amp; ADDRESS(9+3,K$2+1))))</f>
        <v>0</v>
      </c>
      <c r="L14">
        <f>IFERROR(SMALL(K5:K969,ROW()-ROW($L$5)+1),"")</f>
        <v>0</v>
      </c>
      <c r="N14">
        <f>IFERROR(SUM(L5:L14),"")</f>
        <v>0</v>
      </c>
      <c r="Q14">
        <f>IF(Charts!$B$3="none",E4846,IF(K4846="",NA(),K4846))</f>
        <v>0</v>
      </c>
      <c r="R14">
        <f>IF(Charts!$B$3="none",F4846,IF(L4846="",NA(),L4846))</f>
        <v>0</v>
      </c>
      <c r="S14">
        <f>IF(Charts!$B$3="none",G4846,IF(M4846="",NA(),M4846))</f>
        <v>0</v>
      </c>
      <c r="T14">
        <f>IF(Charts!$B$3="none",H4846,IF(N4846="",NA(),N4846))</f>
        <v>0</v>
      </c>
    </row>
    <row r="15" spans="1:20">
      <c r="A15" t="s">
        <v>509</v>
      </c>
      <c r="B15">
        <v>16</v>
      </c>
      <c r="D15">
        <v>11</v>
      </c>
      <c r="E15">
        <f>IF(INDIRECT(ADDRESS($D15+2,E$2+1,,,"Instances"))="","",INDIRECT(ADDRESS($D15+2,E$2+1,,,"Instances")))</f>
        <v>0</v>
      </c>
      <c r="F15">
        <f>IFERROR(SMALL(E5:E969,ROW()-ROW($F$5)+1),"")</f>
        <v>0</v>
      </c>
      <c r="H15">
        <f>IFERROR(SUM(F5:F15),"")</f>
        <v>0</v>
      </c>
      <c r="J15">
        <v>11</v>
      </c>
      <c r="K15" cm="1">
        <f t="array" ref="K15">_xlfn.SWITCH(Charts!$B$3,"average", AVERAGE(INDIRECT(ADDRESS(10+3,K$2+1,,,"Instances") &amp; ":" &amp; ADDRESS(10+3,K$2+1))),"median", MEDIAN(INDIRECT(ADDRESS(10+3,K$2+1,,,"Instances") &amp; ":" &amp; ADDRESS(10+3,K$2+1))),"min", MIN(INDIRECT(ADDRESS(10+3,K$2+1,,,"Instances") &amp; ":" &amp; ADDRESS(10+3,K$2+1))),"max", MAX(INDIRECT(ADDRESS(10+3,K$2+1,,,"Instances") &amp; ":" &amp; ADDRESS(10+3,K$2+1))),"diff", MAX(INDIRECT(ADDRESS(10+3,K$2+1,,,"Instances") &amp; ":" &amp; ADDRESS(10+3,K$2+1)))-MIN(INDIRECT(ADDRESS(10+3,K$2+1,,,"Instances") &amp; ":" &amp; ADDRESS(10+3,K$2+1))))</f>
        <v>0</v>
      </c>
      <c r="L15">
        <f>IFERROR(SMALL(K5:K969,ROW()-ROW($L$5)+1),"")</f>
        <v>0</v>
      </c>
      <c r="N15">
        <f>IFERROR(SUM(L5:L15),"")</f>
        <v>0</v>
      </c>
      <c r="Q15">
        <f>IF(Charts!$B$3="none",E4847,IF(K4847="",NA(),K4847))</f>
        <v>0</v>
      </c>
      <c r="R15">
        <f>IF(Charts!$B$3="none",F4847,IF(L4847="",NA(),L4847))</f>
        <v>0</v>
      </c>
      <c r="S15">
        <f>IF(Charts!$B$3="none",G4847,IF(M4847="",NA(),M4847))</f>
        <v>0</v>
      </c>
      <c r="T15">
        <f>IF(Charts!$B$3="none",H4847,IF(N4847="",NA(),N4847))</f>
        <v>0</v>
      </c>
    </row>
    <row r="16" spans="1:20">
      <c r="A16" t="s">
        <v>510</v>
      </c>
      <c r="B16">
        <v>17</v>
      </c>
      <c r="D16">
        <v>12</v>
      </c>
      <c r="E16">
        <f>IF(INDIRECT(ADDRESS($D16+2,E$2+1,,,"Instances"))="","",INDIRECT(ADDRESS($D16+2,E$2+1,,,"Instances")))</f>
        <v>0</v>
      </c>
      <c r="F16">
        <f>IFERROR(SMALL(E5:E969,ROW()-ROW($F$5)+1),"")</f>
        <v>0</v>
      </c>
      <c r="H16">
        <f>IFERROR(SUM(F5:F16),"")</f>
        <v>0</v>
      </c>
      <c r="J16">
        <v>12</v>
      </c>
      <c r="K16" cm="1">
        <f t="array" ref="K16">_xlfn.SWITCH(Charts!$B$3,"average", AVERAGE(INDIRECT(ADDRESS(11+3,K$2+1,,,"Instances") &amp; ":" &amp; ADDRESS(11+3,K$2+1))),"median", MEDIAN(INDIRECT(ADDRESS(11+3,K$2+1,,,"Instances") &amp; ":" &amp; ADDRESS(11+3,K$2+1))),"min", MIN(INDIRECT(ADDRESS(11+3,K$2+1,,,"Instances") &amp; ":" &amp; ADDRESS(11+3,K$2+1))),"max", MAX(INDIRECT(ADDRESS(11+3,K$2+1,,,"Instances") &amp; ":" &amp; ADDRESS(11+3,K$2+1))),"diff", MAX(INDIRECT(ADDRESS(11+3,K$2+1,,,"Instances") &amp; ":" &amp; ADDRESS(11+3,K$2+1)))-MIN(INDIRECT(ADDRESS(11+3,K$2+1,,,"Instances") &amp; ":" &amp; ADDRESS(11+3,K$2+1))))</f>
        <v>0</v>
      </c>
      <c r="L16">
        <f>IFERROR(SMALL(K5:K969,ROW()-ROW($L$5)+1),"")</f>
        <v>0</v>
      </c>
      <c r="N16">
        <f>IFERROR(SUM(L5:L16),"")</f>
        <v>0</v>
      </c>
      <c r="Q16">
        <f>IF(Charts!$B$3="none",E4848,IF(K4848="",NA(),K4848))</f>
        <v>0</v>
      </c>
      <c r="R16">
        <f>IF(Charts!$B$3="none",F4848,IF(L4848="",NA(),L4848))</f>
        <v>0</v>
      </c>
      <c r="S16">
        <f>IF(Charts!$B$3="none",G4848,IF(M4848="",NA(),M4848))</f>
        <v>0</v>
      </c>
      <c r="T16">
        <f>IF(Charts!$B$3="none",H4848,IF(N4848="",NA(),N4848))</f>
        <v>0</v>
      </c>
    </row>
    <row r="17" spans="4:20">
      <c r="D17">
        <v>13</v>
      </c>
      <c r="E17">
        <f>IF(INDIRECT(ADDRESS($D17+2,E$2+1,,,"Instances"))="","",INDIRECT(ADDRESS($D17+2,E$2+1,,,"Instances")))</f>
        <v>0</v>
      </c>
      <c r="F17">
        <f>IFERROR(SMALL(E5:E969,ROW()-ROW($F$5)+1),"")</f>
        <v>0</v>
      </c>
      <c r="H17">
        <f>IFERROR(SUM(F5:F17),"")</f>
        <v>0</v>
      </c>
      <c r="J17">
        <v>13</v>
      </c>
      <c r="K17" cm="1">
        <f t="array" ref="K17">_xlfn.SWITCH(Charts!$B$3,"average", AVERAGE(INDIRECT(ADDRESS(12+3,K$2+1,,,"Instances") &amp; ":" &amp; ADDRESS(12+3,K$2+1))),"median", MEDIAN(INDIRECT(ADDRESS(12+3,K$2+1,,,"Instances") &amp; ":" &amp; ADDRESS(12+3,K$2+1))),"min", MIN(INDIRECT(ADDRESS(12+3,K$2+1,,,"Instances") &amp; ":" &amp; ADDRESS(12+3,K$2+1))),"max", MAX(INDIRECT(ADDRESS(12+3,K$2+1,,,"Instances") &amp; ":" &amp; ADDRESS(12+3,K$2+1))),"diff", MAX(INDIRECT(ADDRESS(12+3,K$2+1,,,"Instances") &amp; ":" &amp; ADDRESS(12+3,K$2+1)))-MIN(INDIRECT(ADDRESS(12+3,K$2+1,,,"Instances") &amp; ":" &amp; ADDRESS(12+3,K$2+1))))</f>
        <v>0</v>
      </c>
      <c r="L17">
        <f>IFERROR(SMALL(K5:K969,ROW()-ROW($L$5)+1),"")</f>
        <v>0</v>
      </c>
      <c r="N17">
        <f>IFERROR(SUM(L5:L17),"")</f>
        <v>0</v>
      </c>
      <c r="Q17">
        <f>IF(Charts!$B$3="none",E4849,IF(K4849="",NA(),K4849))</f>
        <v>0</v>
      </c>
      <c r="R17">
        <f>IF(Charts!$B$3="none",F4849,IF(L4849="",NA(),L4849))</f>
        <v>0</v>
      </c>
      <c r="S17">
        <f>IF(Charts!$B$3="none",G4849,IF(M4849="",NA(),M4849))</f>
        <v>0</v>
      </c>
      <c r="T17">
        <f>IF(Charts!$B$3="none",H4849,IF(N4849="",NA(),N4849))</f>
        <v>0</v>
      </c>
    </row>
    <row r="18" spans="4:20">
      <c r="D18">
        <v>14</v>
      </c>
      <c r="E18">
        <f>IF(INDIRECT(ADDRESS($D18+2,E$2+1,,,"Instances"))="","",INDIRECT(ADDRESS($D18+2,E$2+1,,,"Instances")))</f>
        <v>0</v>
      </c>
      <c r="F18">
        <f>IFERROR(SMALL(E5:E969,ROW()-ROW($F$5)+1),"")</f>
        <v>0</v>
      </c>
      <c r="H18">
        <f>IFERROR(SUM(F5:F18),"")</f>
        <v>0</v>
      </c>
      <c r="J18">
        <v>14</v>
      </c>
      <c r="K18" cm="1">
        <f t="array" ref="K18">_xlfn.SWITCH(Charts!$B$3,"average", AVERAGE(INDIRECT(ADDRESS(13+3,K$2+1,,,"Instances") &amp; ":" &amp; ADDRESS(13+3,K$2+1))),"median", MEDIAN(INDIRECT(ADDRESS(13+3,K$2+1,,,"Instances") &amp; ":" &amp; ADDRESS(13+3,K$2+1))),"min", MIN(INDIRECT(ADDRESS(13+3,K$2+1,,,"Instances") &amp; ":" &amp; ADDRESS(13+3,K$2+1))),"max", MAX(INDIRECT(ADDRESS(13+3,K$2+1,,,"Instances") &amp; ":" &amp; ADDRESS(13+3,K$2+1))),"diff", MAX(INDIRECT(ADDRESS(13+3,K$2+1,,,"Instances") &amp; ":" &amp; ADDRESS(13+3,K$2+1)))-MIN(INDIRECT(ADDRESS(13+3,K$2+1,,,"Instances") &amp; ":" &amp; ADDRESS(13+3,K$2+1))))</f>
        <v>0</v>
      </c>
      <c r="L18">
        <f>IFERROR(SMALL(K5:K969,ROW()-ROW($L$5)+1),"")</f>
        <v>0</v>
      </c>
      <c r="N18">
        <f>IFERROR(SUM(L5:L18),"")</f>
        <v>0</v>
      </c>
      <c r="Q18">
        <f>IF(Charts!$B$3="none",E4850,IF(K4850="",NA(),K4850))</f>
        <v>0</v>
      </c>
      <c r="R18">
        <f>IF(Charts!$B$3="none",F4850,IF(L4850="",NA(),L4850))</f>
        <v>0</v>
      </c>
      <c r="S18">
        <f>IF(Charts!$B$3="none",G4850,IF(M4850="",NA(),M4850))</f>
        <v>0</v>
      </c>
      <c r="T18">
        <f>IF(Charts!$B$3="none",H4850,IF(N4850="",NA(),N4850))</f>
        <v>0</v>
      </c>
    </row>
    <row r="19" spans="4:20">
      <c r="D19">
        <v>15</v>
      </c>
      <c r="E19">
        <f>IF(INDIRECT(ADDRESS($D19+2,E$2+1,,,"Instances"))="","",INDIRECT(ADDRESS($D19+2,E$2+1,,,"Instances")))</f>
        <v>0</v>
      </c>
      <c r="F19">
        <f>IFERROR(SMALL(E5:E969,ROW()-ROW($F$5)+1),"")</f>
        <v>0</v>
      </c>
      <c r="H19">
        <f>IFERROR(SUM(F5:F19),"")</f>
        <v>0</v>
      </c>
      <c r="J19">
        <v>15</v>
      </c>
      <c r="K19" cm="1">
        <f t="array" ref="K19">_xlfn.SWITCH(Charts!$B$3,"average", AVERAGE(INDIRECT(ADDRESS(14+3,K$2+1,,,"Instances") &amp; ":" &amp; ADDRESS(14+3,K$2+1))),"median", MEDIAN(INDIRECT(ADDRESS(14+3,K$2+1,,,"Instances") &amp; ":" &amp; ADDRESS(14+3,K$2+1))),"min", MIN(INDIRECT(ADDRESS(14+3,K$2+1,,,"Instances") &amp; ":" &amp; ADDRESS(14+3,K$2+1))),"max", MAX(INDIRECT(ADDRESS(14+3,K$2+1,,,"Instances") &amp; ":" &amp; ADDRESS(14+3,K$2+1))),"diff", MAX(INDIRECT(ADDRESS(14+3,K$2+1,,,"Instances") &amp; ":" &amp; ADDRESS(14+3,K$2+1)))-MIN(INDIRECT(ADDRESS(14+3,K$2+1,,,"Instances") &amp; ":" &amp; ADDRESS(14+3,K$2+1))))</f>
        <v>0</v>
      </c>
      <c r="L19">
        <f>IFERROR(SMALL(K5:K969,ROW()-ROW($L$5)+1),"")</f>
        <v>0</v>
      </c>
      <c r="N19">
        <f>IFERROR(SUM(L5:L19),"")</f>
        <v>0</v>
      </c>
      <c r="Q19">
        <f>IF(Charts!$B$3="none",E4851,IF(K4851="",NA(),K4851))</f>
        <v>0</v>
      </c>
      <c r="R19">
        <f>IF(Charts!$B$3="none",F4851,IF(L4851="",NA(),L4851))</f>
        <v>0</v>
      </c>
      <c r="S19">
        <f>IF(Charts!$B$3="none",G4851,IF(M4851="",NA(),M4851))</f>
        <v>0</v>
      </c>
      <c r="T19">
        <f>IF(Charts!$B$3="none",H4851,IF(N4851="",NA(),N4851))</f>
        <v>0</v>
      </c>
    </row>
    <row r="20" spans="4:20">
      <c r="D20">
        <v>16</v>
      </c>
      <c r="E20">
        <f>IF(INDIRECT(ADDRESS($D20+2,E$2+1,,,"Instances"))="","",INDIRECT(ADDRESS($D20+2,E$2+1,,,"Instances")))</f>
        <v>0</v>
      </c>
      <c r="F20">
        <f>IFERROR(SMALL(E5:E969,ROW()-ROW($F$5)+1),"")</f>
        <v>0</v>
      </c>
      <c r="H20">
        <f>IFERROR(SUM(F5:F20),"")</f>
        <v>0</v>
      </c>
      <c r="J20">
        <v>16</v>
      </c>
      <c r="K20" cm="1">
        <f t="array" ref="K20">_xlfn.SWITCH(Charts!$B$3,"average", AVERAGE(INDIRECT(ADDRESS(15+3,K$2+1,,,"Instances") &amp; ":" &amp; ADDRESS(15+3,K$2+1))),"median", MEDIAN(INDIRECT(ADDRESS(15+3,K$2+1,,,"Instances") &amp; ":" &amp; ADDRESS(15+3,K$2+1))),"min", MIN(INDIRECT(ADDRESS(15+3,K$2+1,,,"Instances") &amp; ":" &amp; ADDRESS(15+3,K$2+1))),"max", MAX(INDIRECT(ADDRESS(15+3,K$2+1,,,"Instances") &amp; ":" &amp; ADDRESS(15+3,K$2+1))),"diff", MAX(INDIRECT(ADDRESS(15+3,K$2+1,,,"Instances") &amp; ":" &amp; ADDRESS(15+3,K$2+1)))-MIN(INDIRECT(ADDRESS(15+3,K$2+1,,,"Instances") &amp; ":" &amp; ADDRESS(15+3,K$2+1))))</f>
        <v>0</v>
      </c>
      <c r="L20">
        <f>IFERROR(SMALL(K5:K969,ROW()-ROW($L$5)+1),"")</f>
        <v>0</v>
      </c>
      <c r="N20">
        <f>IFERROR(SUM(L5:L20),"")</f>
        <v>0</v>
      </c>
      <c r="Q20">
        <f>IF(Charts!$B$3="none",E4852,IF(K4852="",NA(),K4852))</f>
        <v>0</v>
      </c>
      <c r="R20">
        <f>IF(Charts!$B$3="none",F4852,IF(L4852="",NA(),L4852))</f>
        <v>0</v>
      </c>
      <c r="S20">
        <f>IF(Charts!$B$3="none",G4852,IF(M4852="",NA(),M4852))</f>
        <v>0</v>
      </c>
      <c r="T20">
        <f>IF(Charts!$B$3="none",H4852,IF(N4852="",NA(),N4852))</f>
        <v>0</v>
      </c>
    </row>
    <row r="21" spans="4:20">
      <c r="D21">
        <v>17</v>
      </c>
      <c r="E21">
        <f>IF(INDIRECT(ADDRESS($D21+2,E$2+1,,,"Instances"))="","",INDIRECT(ADDRESS($D21+2,E$2+1,,,"Instances")))</f>
        <v>0</v>
      </c>
      <c r="F21">
        <f>IFERROR(SMALL(E5:E969,ROW()-ROW($F$5)+1),"")</f>
        <v>0</v>
      </c>
      <c r="H21">
        <f>IFERROR(SUM(F5:F21),"")</f>
        <v>0</v>
      </c>
      <c r="J21">
        <v>17</v>
      </c>
      <c r="K21" cm="1">
        <f t="array" ref="K21">_xlfn.SWITCH(Charts!$B$3,"average", AVERAGE(INDIRECT(ADDRESS(16+3,K$2+1,,,"Instances") &amp; ":" &amp; ADDRESS(16+3,K$2+1))),"median", MEDIAN(INDIRECT(ADDRESS(16+3,K$2+1,,,"Instances") &amp; ":" &amp; ADDRESS(16+3,K$2+1))),"min", MIN(INDIRECT(ADDRESS(16+3,K$2+1,,,"Instances") &amp; ":" &amp; ADDRESS(16+3,K$2+1))),"max", MAX(INDIRECT(ADDRESS(16+3,K$2+1,,,"Instances") &amp; ":" &amp; ADDRESS(16+3,K$2+1))),"diff", MAX(INDIRECT(ADDRESS(16+3,K$2+1,,,"Instances") &amp; ":" &amp; ADDRESS(16+3,K$2+1)))-MIN(INDIRECT(ADDRESS(16+3,K$2+1,,,"Instances") &amp; ":" &amp; ADDRESS(16+3,K$2+1))))</f>
        <v>0</v>
      </c>
      <c r="L21">
        <f>IFERROR(SMALL(K5:K969,ROW()-ROW($L$5)+1),"")</f>
        <v>0</v>
      </c>
      <c r="N21">
        <f>IFERROR(SUM(L5:L21),"")</f>
        <v>0</v>
      </c>
      <c r="Q21">
        <f>IF(Charts!$B$3="none",E4853,IF(K4853="",NA(),K4853))</f>
        <v>0</v>
      </c>
      <c r="R21">
        <f>IF(Charts!$B$3="none",F4853,IF(L4853="",NA(),L4853))</f>
        <v>0</v>
      </c>
      <c r="S21">
        <f>IF(Charts!$B$3="none",G4853,IF(M4853="",NA(),M4853))</f>
        <v>0</v>
      </c>
      <c r="T21">
        <f>IF(Charts!$B$3="none",H4853,IF(N4853="",NA(),N4853))</f>
        <v>0</v>
      </c>
    </row>
    <row r="22" spans="4:20">
      <c r="D22">
        <v>18</v>
      </c>
      <c r="E22">
        <f>IF(INDIRECT(ADDRESS($D22+2,E$2+1,,,"Instances"))="","",INDIRECT(ADDRESS($D22+2,E$2+1,,,"Instances")))</f>
        <v>0</v>
      </c>
      <c r="F22">
        <f>IFERROR(SMALL(E5:E969,ROW()-ROW($F$5)+1),"")</f>
        <v>0</v>
      </c>
      <c r="H22">
        <f>IFERROR(SUM(F5:F22),"")</f>
        <v>0</v>
      </c>
      <c r="J22">
        <v>18</v>
      </c>
      <c r="K22" cm="1">
        <f t="array" ref="K22">_xlfn.SWITCH(Charts!$B$3,"average", AVERAGE(INDIRECT(ADDRESS(17+3,K$2+1,,,"Instances") &amp; ":" &amp; ADDRESS(17+3,K$2+1))),"median", MEDIAN(INDIRECT(ADDRESS(17+3,K$2+1,,,"Instances") &amp; ":" &amp; ADDRESS(17+3,K$2+1))),"min", MIN(INDIRECT(ADDRESS(17+3,K$2+1,,,"Instances") &amp; ":" &amp; ADDRESS(17+3,K$2+1))),"max", MAX(INDIRECT(ADDRESS(17+3,K$2+1,,,"Instances") &amp; ":" &amp; ADDRESS(17+3,K$2+1))),"diff", MAX(INDIRECT(ADDRESS(17+3,K$2+1,,,"Instances") &amp; ":" &amp; ADDRESS(17+3,K$2+1)))-MIN(INDIRECT(ADDRESS(17+3,K$2+1,,,"Instances") &amp; ":" &amp; ADDRESS(17+3,K$2+1))))</f>
        <v>0</v>
      </c>
      <c r="L22">
        <f>IFERROR(SMALL(K5:K969,ROW()-ROW($L$5)+1),"")</f>
        <v>0</v>
      </c>
      <c r="N22">
        <f>IFERROR(SUM(L5:L22),"")</f>
        <v>0</v>
      </c>
      <c r="Q22">
        <f>IF(Charts!$B$3="none",E4854,IF(K4854="",NA(),K4854))</f>
        <v>0</v>
      </c>
      <c r="R22">
        <f>IF(Charts!$B$3="none",F4854,IF(L4854="",NA(),L4854))</f>
        <v>0</v>
      </c>
      <c r="S22">
        <f>IF(Charts!$B$3="none",G4854,IF(M4854="",NA(),M4854))</f>
        <v>0</v>
      </c>
      <c r="T22">
        <f>IF(Charts!$B$3="none",H4854,IF(N4854="",NA(),N4854))</f>
        <v>0</v>
      </c>
    </row>
    <row r="23" spans="4:20">
      <c r="D23">
        <v>19</v>
      </c>
      <c r="E23">
        <f>IF(INDIRECT(ADDRESS($D23+2,E$2+1,,,"Instances"))="","",INDIRECT(ADDRESS($D23+2,E$2+1,,,"Instances")))</f>
        <v>0</v>
      </c>
      <c r="F23">
        <f>IFERROR(SMALL(E5:E969,ROW()-ROW($F$5)+1),"")</f>
        <v>0</v>
      </c>
      <c r="H23">
        <f>IFERROR(SUM(F5:F23),"")</f>
        <v>0</v>
      </c>
      <c r="J23">
        <v>19</v>
      </c>
      <c r="K23" cm="1">
        <f t="array" ref="K23">_xlfn.SWITCH(Charts!$B$3,"average", AVERAGE(INDIRECT(ADDRESS(18+3,K$2+1,,,"Instances") &amp; ":" &amp; ADDRESS(18+3,K$2+1))),"median", MEDIAN(INDIRECT(ADDRESS(18+3,K$2+1,,,"Instances") &amp; ":" &amp; ADDRESS(18+3,K$2+1))),"min", MIN(INDIRECT(ADDRESS(18+3,K$2+1,,,"Instances") &amp; ":" &amp; ADDRESS(18+3,K$2+1))),"max", MAX(INDIRECT(ADDRESS(18+3,K$2+1,,,"Instances") &amp; ":" &amp; ADDRESS(18+3,K$2+1))),"diff", MAX(INDIRECT(ADDRESS(18+3,K$2+1,,,"Instances") &amp; ":" &amp; ADDRESS(18+3,K$2+1)))-MIN(INDIRECT(ADDRESS(18+3,K$2+1,,,"Instances") &amp; ":" &amp; ADDRESS(18+3,K$2+1))))</f>
        <v>0</v>
      </c>
      <c r="L23">
        <f>IFERROR(SMALL(K5:K969,ROW()-ROW($L$5)+1),"")</f>
        <v>0</v>
      </c>
      <c r="N23">
        <f>IFERROR(SUM(L5:L23),"")</f>
        <v>0</v>
      </c>
      <c r="Q23">
        <f>IF(Charts!$B$3="none",E4855,IF(K4855="",NA(),K4855))</f>
        <v>0</v>
      </c>
      <c r="R23">
        <f>IF(Charts!$B$3="none",F4855,IF(L4855="",NA(),L4855))</f>
        <v>0</v>
      </c>
      <c r="S23">
        <f>IF(Charts!$B$3="none",G4855,IF(M4855="",NA(),M4855))</f>
        <v>0</v>
      </c>
      <c r="T23">
        <f>IF(Charts!$B$3="none",H4855,IF(N4855="",NA(),N4855))</f>
        <v>0</v>
      </c>
    </row>
    <row r="24" spans="4:20">
      <c r="D24">
        <v>20</v>
      </c>
      <c r="E24">
        <f>IF(INDIRECT(ADDRESS($D24+2,E$2+1,,,"Instances"))="","",INDIRECT(ADDRESS($D24+2,E$2+1,,,"Instances")))</f>
        <v>0</v>
      </c>
      <c r="F24">
        <f>IFERROR(SMALL(E5:E969,ROW()-ROW($F$5)+1),"")</f>
        <v>0</v>
      </c>
      <c r="H24">
        <f>IFERROR(SUM(F5:F24),"")</f>
        <v>0</v>
      </c>
      <c r="J24">
        <v>20</v>
      </c>
      <c r="K24" cm="1">
        <f t="array" ref="K24">_xlfn.SWITCH(Charts!$B$3,"average", AVERAGE(INDIRECT(ADDRESS(19+3,K$2+1,,,"Instances") &amp; ":" &amp; ADDRESS(19+3,K$2+1))),"median", MEDIAN(INDIRECT(ADDRESS(19+3,K$2+1,,,"Instances") &amp; ":" &amp; ADDRESS(19+3,K$2+1))),"min", MIN(INDIRECT(ADDRESS(19+3,K$2+1,,,"Instances") &amp; ":" &amp; ADDRESS(19+3,K$2+1))),"max", MAX(INDIRECT(ADDRESS(19+3,K$2+1,,,"Instances") &amp; ":" &amp; ADDRESS(19+3,K$2+1))),"diff", MAX(INDIRECT(ADDRESS(19+3,K$2+1,,,"Instances") &amp; ":" &amp; ADDRESS(19+3,K$2+1)))-MIN(INDIRECT(ADDRESS(19+3,K$2+1,,,"Instances") &amp; ":" &amp; ADDRESS(19+3,K$2+1))))</f>
        <v>0</v>
      </c>
      <c r="L24">
        <f>IFERROR(SMALL(K5:K969,ROW()-ROW($L$5)+1),"")</f>
        <v>0</v>
      </c>
      <c r="N24">
        <f>IFERROR(SUM(L5:L24),"")</f>
        <v>0</v>
      </c>
      <c r="Q24">
        <f>IF(Charts!$B$3="none",E4856,IF(K4856="",NA(),K4856))</f>
        <v>0</v>
      </c>
      <c r="R24">
        <f>IF(Charts!$B$3="none",F4856,IF(L4856="",NA(),L4856))</f>
        <v>0</v>
      </c>
      <c r="S24">
        <f>IF(Charts!$B$3="none",G4856,IF(M4856="",NA(),M4856))</f>
        <v>0</v>
      </c>
      <c r="T24">
        <f>IF(Charts!$B$3="none",H4856,IF(N4856="",NA(),N4856))</f>
        <v>0</v>
      </c>
    </row>
    <row r="25" spans="4:20">
      <c r="D25">
        <v>21</v>
      </c>
      <c r="E25">
        <f>IF(INDIRECT(ADDRESS($D25+2,E$2+1,,,"Instances"))="","",INDIRECT(ADDRESS($D25+2,E$2+1,,,"Instances")))</f>
        <v>0</v>
      </c>
      <c r="F25">
        <f>IFERROR(SMALL(E5:E969,ROW()-ROW($F$5)+1),"")</f>
        <v>0</v>
      </c>
      <c r="H25">
        <f>IFERROR(SUM(F5:F25),"")</f>
        <v>0</v>
      </c>
      <c r="J25">
        <v>21</v>
      </c>
      <c r="K25" cm="1">
        <f t="array" ref="K25">_xlfn.SWITCH(Charts!$B$3,"average", AVERAGE(INDIRECT(ADDRESS(20+3,K$2+1,,,"Instances") &amp; ":" &amp; ADDRESS(20+3,K$2+1))),"median", MEDIAN(INDIRECT(ADDRESS(20+3,K$2+1,,,"Instances") &amp; ":" &amp; ADDRESS(20+3,K$2+1))),"min", MIN(INDIRECT(ADDRESS(20+3,K$2+1,,,"Instances") &amp; ":" &amp; ADDRESS(20+3,K$2+1))),"max", MAX(INDIRECT(ADDRESS(20+3,K$2+1,,,"Instances") &amp; ":" &amp; ADDRESS(20+3,K$2+1))),"diff", MAX(INDIRECT(ADDRESS(20+3,K$2+1,,,"Instances") &amp; ":" &amp; ADDRESS(20+3,K$2+1)))-MIN(INDIRECT(ADDRESS(20+3,K$2+1,,,"Instances") &amp; ":" &amp; ADDRESS(20+3,K$2+1))))</f>
        <v>0</v>
      </c>
      <c r="L25">
        <f>IFERROR(SMALL(K5:K969,ROW()-ROW($L$5)+1),"")</f>
        <v>0</v>
      </c>
      <c r="N25">
        <f>IFERROR(SUM(L5:L25),"")</f>
        <v>0</v>
      </c>
      <c r="Q25">
        <f>IF(Charts!$B$3="none",E4857,IF(K4857="",NA(),K4857))</f>
        <v>0</v>
      </c>
      <c r="R25">
        <f>IF(Charts!$B$3="none",F4857,IF(L4857="",NA(),L4857))</f>
        <v>0</v>
      </c>
      <c r="S25">
        <f>IF(Charts!$B$3="none",G4857,IF(M4857="",NA(),M4857))</f>
        <v>0</v>
      </c>
      <c r="T25">
        <f>IF(Charts!$B$3="none",H4857,IF(N4857="",NA(),N4857))</f>
        <v>0</v>
      </c>
    </row>
    <row r="26" spans="4:20">
      <c r="D26">
        <v>22</v>
      </c>
      <c r="E26">
        <f>IF(INDIRECT(ADDRESS($D26+2,E$2+1,,,"Instances"))="","",INDIRECT(ADDRESS($D26+2,E$2+1,,,"Instances")))</f>
        <v>0</v>
      </c>
      <c r="F26">
        <f>IFERROR(SMALL(E5:E969,ROW()-ROW($F$5)+1),"")</f>
        <v>0</v>
      </c>
      <c r="H26">
        <f>IFERROR(SUM(F5:F26),"")</f>
        <v>0</v>
      </c>
      <c r="J26">
        <v>22</v>
      </c>
      <c r="K26" cm="1">
        <f t="array" ref="K26">_xlfn.SWITCH(Charts!$B$3,"average", AVERAGE(INDIRECT(ADDRESS(21+3,K$2+1,,,"Instances") &amp; ":" &amp; ADDRESS(21+3,K$2+1))),"median", MEDIAN(INDIRECT(ADDRESS(21+3,K$2+1,,,"Instances") &amp; ":" &amp; ADDRESS(21+3,K$2+1))),"min", MIN(INDIRECT(ADDRESS(21+3,K$2+1,,,"Instances") &amp; ":" &amp; ADDRESS(21+3,K$2+1))),"max", MAX(INDIRECT(ADDRESS(21+3,K$2+1,,,"Instances") &amp; ":" &amp; ADDRESS(21+3,K$2+1))),"diff", MAX(INDIRECT(ADDRESS(21+3,K$2+1,,,"Instances") &amp; ":" &amp; ADDRESS(21+3,K$2+1)))-MIN(INDIRECT(ADDRESS(21+3,K$2+1,,,"Instances") &amp; ":" &amp; ADDRESS(21+3,K$2+1))))</f>
        <v>0</v>
      </c>
      <c r="L26">
        <f>IFERROR(SMALL(K5:K969,ROW()-ROW($L$5)+1),"")</f>
        <v>0</v>
      </c>
      <c r="N26">
        <f>IFERROR(SUM(L5:L26),"")</f>
        <v>0</v>
      </c>
      <c r="Q26">
        <f>IF(Charts!$B$3="none",E4858,IF(K4858="",NA(),K4858))</f>
        <v>0</v>
      </c>
      <c r="R26">
        <f>IF(Charts!$B$3="none",F4858,IF(L4858="",NA(),L4858))</f>
        <v>0</v>
      </c>
      <c r="S26">
        <f>IF(Charts!$B$3="none",G4858,IF(M4858="",NA(),M4858))</f>
        <v>0</v>
      </c>
      <c r="T26">
        <f>IF(Charts!$B$3="none",H4858,IF(N4858="",NA(),N4858))</f>
        <v>0</v>
      </c>
    </row>
    <row r="27" spans="4:20">
      <c r="D27">
        <v>23</v>
      </c>
      <c r="E27">
        <f>IF(INDIRECT(ADDRESS($D27+2,E$2+1,,,"Instances"))="","",INDIRECT(ADDRESS($D27+2,E$2+1,,,"Instances")))</f>
        <v>0</v>
      </c>
      <c r="F27">
        <f>IFERROR(SMALL(E5:E969,ROW()-ROW($F$5)+1),"")</f>
        <v>0</v>
      </c>
      <c r="H27">
        <f>IFERROR(SUM(F5:F27),"")</f>
        <v>0</v>
      </c>
      <c r="J27">
        <v>23</v>
      </c>
      <c r="K27" cm="1">
        <f t="array" ref="K27">_xlfn.SWITCH(Charts!$B$3,"average", AVERAGE(INDIRECT(ADDRESS(22+3,K$2+1,,,"Instances") &amp; ":" &amp; ADDRESS(22+3,K$2+1))),"median", MEDIAN(INDIRECT(ADDRESS(22+3,K$2+1,,,"Instances") &amp; ":" &amp; ADDRESS(22+3,K$2+1))),"min", MIN(INDIRECT(ADDRESS(22+3,K$2+1,,,"Instances") &amp; ":" &amp; ADDRESS(22+3,K$2+1))),"max", MAX(INDIRECT(ADDRESS(22+3,K$2+1,,,"Instances") &amp; ":" &amp; ADDRESS(22+3,K$2+1))),"diff", MAX(INDIRECT(ADDRESS(22+3,K$2+1,,,"Instances") &amp; ":" &amp; ADDRESS(22+3,K$2+1)))-MIN(INDIRECT(ADDRESS(22+3,K$2+1,,,"Instances") &amp; ":" &amp; ADDRESS(22+3,K$2+1))))</f>
        <v>0</v>
      </c>
      <c r="L27">
        <f>IFERROR(SMALL(K5:K969,ROW()-ROW($L$5)+1),"")</f>
        <v>0</v>
      </c>
      <c r="N27">
        <f>IFERROR(SUM(L5:L27),"")</f>
        <v>0</v>
      </c>
      <c r="Q27">
        <f>IF(Charts!$B$3="none",E4859,IF(K4859="",NA(),K4859))</f>
        <v>0</v>
      </c>
      <c r="R27">
        <f>IF(Charts!$B$3="none",F4859,IF(L4859="",NA(),L4859))</f>
        <v>0</v>
      </c>
      <c r="S27">
        <f>IF(Charts!$B$3="none",G4859,IF(M4859="",NA(),M4859))</f>
        <v>0</v>
      </c>
      <c r="T27">
        <f>IF(Charts!$B$3="none",H4859,IF(N4859="",NA(),N4859))</f>
        <v>0</v>
      </c>
    </row>
    <row r="28" spans="4:20">
      <c r="D28">
        <v>24</v>
      </c>
      <c r="E28">
        <f>IF(INDIRECT(ADDRESS($D28+2,E$2+1,,,"Instances"))="","",INDIRECT(ADDRESS($D28+2,E$2+1,,,"Instances")))</f>
        <v>0</v>
      </c>
      <c r="F28">
        <f>IFERROR(SMALL(E5:E969,ROW()-ROW($F$5)+1),"")</f>
        <v>0</v>
      </c>
      <c r="H28">
        <f>IFERROR(SUM(F5:F28),"")</f>
        <v>0</v>
      </c>
      <c r="J28">
        <v>24</v>
      </c>
      <c r="K28" cm="1">
        <f t="array" ref="K28">_xlfn.SWITCH(Charts!$B$3,"average", AVERAGE(INDIRECT(ADDRESS(23+3,K$2+1,,,"Instances") &amp; ":" &amp; ADDRESS(23+3,K$2+1))),"median", MEDIAN(INDIRECT(ADDRESS(23+3,K$2+1,,,"Instances") &amp; ":" &amp; ADDRESS(23+3,K$2+1))),"min", MIN(INDIRECT(ADDRESS(23+3,K$2+1,,,"Instances") &amp; ":" &amp; ADDRESS(23+3,K$2+1))),"max", MAX(INDIRECT(ADDRESS(23+3,K$2+1,,,"Instances") &amp; ":" &amp; ADDRESS(23+3,K$2+1))),"diff", MAX(INDIRECT(ADDRESS(23+3,K$2+1,,,"Instances") &amp; ":" &amp; ADDRESS(23+3,K$2+1)))-MIN(INDIRECT(ADDRESS(23+3,K$2+1,,,"Instances") &amp; ":" &amp; ADDRESS(23+3,K$2+1))))</f>
        <v>0</v>
      </c>
      <c r="L28">
        <f>IFERROR(SMALL(K5:K969,ROW()-ROW($L$5)+1),"")</f>
        <v>0</v>
      </c>
      <c r="N28">
        <f>IFERROR(SUM(L5:L28),"")</f>
        <v>0</v>
      </c>
      <c r="Q28">
        <f>IF(Charts!$B$3="none",E4860,IF(K4860="",NA(),K4860))</f>
        <v>0</v>
      </c>
      <c r="R28">
        <f>IF(Charts!$B$3="none",F4860,IF(L4860="",NA(),L4860))</f>
        <v>0</v>
      </c>
      <c r="S28">
        <f>IF(Charts!$B$3="none",G4860,IF(M4860="",NA(),M4860))</f>
        <v>0</v>
      </c>
      <c r="T28">
        <f>IF(Charts!$B$3="none",H4860,IF(N4860="",NA(),N4860))</f>
        <v>0</v>
      </c>
    </row>
    <row r="29" spans="4:20">
      <c r="D29">
        <v>25</v>
      </c>
      <c r="E29">
        <f>IF(INDIRECT(ADDRESS($D29+2,E$2+1,,,"Instances"))="","",INDIRECT(ADDRESS($D29+2,E$2+1,,,"Instances")))</f>
        <v>0</v>
      </c>
      <c r="F29">
        <f>IFERROR(SMALL(E5:E969,ROW()-ROW($F$5)+1),"")</f>
        <v>0</v>
      </c>
      <c r="H29">
        <f>IFERROR(SUM(F5:F29),"")</f>
        <v>0</v>
      </c>
      <c r="J29">
        <v>25</v>
      </c>
      <c r="K29" cm="1">
        <f t="array" ref="K29">_xlfn.SWITCH(Charts!$B$3,"average", AVERAGE(INDIRECT(ADDRESS(24+3,K$2+1,,,"Instances") &amp; ":" &amp; ADDRESS(24+3,K$2+1))),"median", MEDIAN(INDIRECT(ADDRESS(24+3,K$2+1,,,"Instances") &amp; ":" &amp; ADDRESS(24+3,K$2+1))),"min", MIN(INDIRECT(ADDRESS(24+3,K$2+1,,,"Instances") &amp; ":" &amp; ADDRESS(24+3,K$2+1))),"max", MAX(INDIRECT(ADDRESS(24+3,K$2+1,,,"Instances") &amp; ":" &amp; ADDRESS(24+3,K$2+1))),"diff", MAX(INDIRECT(ADDRESS(24+3,K$2+1,,,"Instances") &amp; ":" &amp; ADDRESS(24+3,K$2+1)))-MIN(INDIRECT(ADDRESS(24+3,K$2+1,,,"Instances") &amp; ":" &amp; ADDRESS(24+3,K$2+1))))</f>
        <v>0</v>
      </c>
      <c r="L29">
        <f>IFERROR(SMALL(K5:K969,ROW()-ROW($L$5)+1),"")</f>
        <v>0</v>
      </c>
      <c r="N29">
        <f>IFERROR(SUM(L5:L29),"")</f>
        <v>0</v>
      </c>
      <c r="Q29">
        <f>IF(Charts!$B$3="none",E4861,IF(K4861="",NA(),K4861))</f>
        <v>0</v>
      </c>
      <c r="R29">
        <f>IF(Charts!$B$3="none",F4861,IF(L4861="",NA(),L4861))</f>
        <v>0</v>
      </c>
      <c r="S29">
        <f>IF(Charts!$B$3="none",G4861,IF(M4861="",NA(),M4861))</f>
        <v>0</v>
      </c>
      <c r="T29">
        <f>IF(Charts!$B$3="none",H4861,IF(N4861="",NA(),N4861))</f>
        <v>0</v>
      </c>
    </row>
    <row r="30" spans="4:20">
      <c r="D30">
        <v>26</v>
      </c>
      <c r="E30">
        <f>IF(INDIRECT(ADDRESS($D30+2,E$2+1,,,"Instances"))="","",INDIRECT(ADDRESS($D30+2,E$2+1,,,"Instances")))</f>
        <v>0</v>
      </c>
      <c r="F30">
        <f>IFERROR(SMALL(E5:E969,ROW()-ROW($F$5)+1),"")</f>
        <v>0</v>
      </c>
      <c r="H30">
        <f>IFERROR(SUM(F5:F30),"")</f>
        <v>0</v>
      </c>
      <c r="J30">
        <v>26</v>
      </c>
      <c r="K30" cm="1">
        <f t="array" ref="K30">_xlfn.SWITCH(Charts!$B$3,"average", AVERAGE(INDIRECT(ADDRESS(25+3,K$2+1,,,"Instances") &amp; ":" &amp; ADDRESS(25+3,K$2+1))),"median", MEDIAN(INDIRECT(ADDRESS(25+3,K$2+1,,,"Instances") &amp; ":" &amp; ADDRESS(25+3,K$2+1))),"min", MIN(INDIRECT(ADDRESS(25+3,K$2+1,,,"Instances") &amp; ":" &amp; ADDRESS(25+3,K$2+1))),"max", MAX(INDIRECT(ADDRESS(25+3,K$2+1,,,"Instances") &amp; ":" &amp; ADDRESS(25+3,K$2+1))),"diff", MAX(INDIRECT(ADDRESS(25+3,K$2+1,,,"Instances") &amp; ":" &amp; ADDRESS(25+3,K$2+1)))-MIN(INDIRECT(ADDRESS(25+3,K$2+1,,,"Instances") &amp; ":" &amp; ADDRESS(25+3,K$2+1))))</f>
        <v>0</v>
      </c>
      <c r="L30">
        <f>IFERROR(SMALL(K5:K969,ROW()-ROW($L$5)+1),"")</f>
        <v>0</v>
      </c>
      <c r="N30">
        <f>IFERROR(SUM(L5:L30),"")</f>
        <v>0</v>
      </c>
      <c r="Q30">
        <f>IF(Charts!$B$3="none",E4862,IF(K4862="",NA(),K4862))</f>
        <v>0</v>
      </c>
      <c r="R30">
        <f>IF(Charts!$B$3="none",F4862,IF(L4862="",NA(),L4862))</f>
        <v>0</v>
      </c>
      <c r="S30">
        <f>IF(Charts!$B$3="none",G4862,IF(M4862="",NA(),M4862))</f>
        <v>0</v>
      </c>
      <c r="T30">
        <f>IF(Charts!$B$3="none",H4862,IF(N4862="",NA(),N4862))</f>
        <v>0</v>
      </c>
    </row>
    <row r="31" spans="4:20">
      <c r="D31">
        <v>27</v>
      </c>
      <c r="E31">
        <f>IF(INDIRECT(ADDRESS($D31+2,E$2+1,,,"Instances"))="","",INDIRECT(ADDRESS($D31+2,E$2+1,,,"Instances")))</f>
        <v>0</v>
      </c>
      <c r="F31">
        <f>IFERROR(SMALL(E5:E969,ROW()-ROW($F$5)+1),"")</f>
        <v>0</v>
      </c>
      <c r="H31">
        <f>IFERROR(SUM(F5:F31),"")</f>
        <v>0</v>
      </c>
      <c r="J31">
        <v>27</v>
      </c>
      <c r="K31" cm="1">
        <f t="array" ref="K31">_xlfn.SWITCH(Charts!$B$3,"average", AVERAGE(INDIRECT(ADDRESS(26+3,K$2+1,,,"Instances") &amp; ":" &amp; ADDRESS(26+3,K$2+1))),"median", MEDIAN(INDIRECT(ADDRESS(26+3,K$2+1,,,"Instances") &amp; ":" &amp; ADDRESS(26+3,K$2+1))),"min", MIN(INDIRECT(ADDRESS(26+3,K$2+1,,,"Instances") &amp; ":" &amp; ADDRESS(26+3,K$2+1))),"max", MAX(INDIRECT(ADDRESS(26+3,K$2+1,,,"Instances") &amp; ":" &amp; ADDRESS(26+3,K$2+1))),"diff", MAX(INDIRECT(ADDRESS(26+3,K$2+1,,,"Instances") &amp; ":" &amp; ADDRESS(26+3,K$2+1)))-MIN(INDIRECT(ADDRESS(26+3,K$2+1,,,"Instances") &amp; ":" &amp; ADDRESS(26+3,K$2+1))))</f>
        <v>0</v>
      </c>
      <c r="L31">
        <f>IFERROR(SMALL(K5:K969,ROW()-ROW($L$5)+1),"")</f>
        <v>0</v>
      </c>
      <c r="N31">
        <f>IFERROR(SUM(L5:L31),"")</f>
        <v>0</v>
      </c>
      <c r="Q31">
        <f>IF(Charts!$B$3="none",E4863,IF(K4863="",NA(),K4863))</f>
        <v>0</v>
      </c>
      <c r="R31">
        <f>IF(Charts!$B$3="none",F4863,IF(L4863="",NA(),L4863))</f>
        <v>0</v>
      </c>
      <c r="S31">
        <f>IF(Charts!$B$3="none",G4863,IF(M4863="",NA(),M4863))</f>
        <v>0</v>
      </c>
      <c r="T31">
        <f>IF(Charts!$B$3="none",H4863,IF(N4863="",NA(),N4863))</f>
        <v>0</v>
      </c>
    </row>
    <row r="32" spans="4:20">
      <c r="D32">
        <v>28</v>
      </c>
      <c r="E32">
        <f>IF(INDIRECT(ADDRESS($D32+2,E$2+1,,,"Instances"))="","",INDIRECT(ADDRESS($D32+2,E$2+1,,,"Instances")))</f>
        <v>0</v>
      </c>
      <c r="F32">
        <f>IFERROR(SMALL(E5:E969,ROW()-ROW($F$5)+1),"")</f>
        <v>0</v>
      </c>
      <c r="H32">
        <f>IFERROR(SUM(F5:F32),"")</f>
        <v>0</v>
      </c>
      <c r="J32">
        <v>28</v>
      </c>
      <c r="K32" cm="1">
        <f t="array" ref="K32">_xlfn.SWITCH(Charts!$B$3,"average", AVERAGE(INDIRECT(ADDRESS(27+3,K$2+1,,,"Instances") &amp; ":" &amp; ADDRESS(27+3,K$2+1))),"median", MEDIAN(INDIRECT(ADDRESS(27+3,K$2+1,,,"Instances") &amp; ":" &amp; ADDRESS(27+3,K$2+1))),"min", MIN(INDIRECT(ADDRESS(27+3,K$2+1,,,"Instances") &amp; ":" &amp; ADDRESS(27+3,K$2+1))),"max", MAX(INDIRECT(ADDRESS(27+3,K$2+1,,,"Instances") &amp; ":" &amp; ADDRESS(27+3,K$2+1))),"diff", MAX(INDIRECT(ADDRESS(27+3,K$2+1,,,"Instances") &amp; ":" &amp; ADDRESS(27+3,K$2+1)))-MIN(INDIRECT(ADDRESS(27+3,K$2+1,,,"Instances") &amp; ":" &amp; ADDRESS(27+3,K$2+1))))</f>
        <v>0</v>
      </c>
      <c r="L32">
        <f>IFERROR(SMALL(K5:K969,ROW()-ROW($L$5)+1),"")</f>
        <v>0</v>
      </c>
      <c r="N32">
        <f>IFERROR(SUM(L5:L32),"")</f>
        <v>0</v>
      </c>
      <c r="Q32">
        <f>IF(Charts!$B$3="none",E4864,IF(K4864="",NA(),K4864))</f>
        <v>0</v>
      </c>
      <c r="R32">
        <f>IF(Charts!$B$3="none",F4864,IF(L4864="",NA(),L4864))</f>
        <v>0</v>
      </c>
      <c r="S32">
        <f>IF(Charts!$B$3="none",G4864,IF(M4864="",NA(),M4864))</f>
        <v>0</v>
      </c>
      <c r="T32">
        <f>IF(Charts!$B$3="none",H4864,IF(N4864="",NA(),N4864))</f>
        <v>0</v>
      </c>
    </row>
    <row r="33" spans="4:20">
      <c r="D33">
        <v>29</v>
      </c>
      <c r="E33">
        <f>IF(INDIRECT(ADDRESS($D33+2,E$2+1,,,"Instances"))="","",INDIRECT(ADDRESS($D33+2,E$2+1,,,"Instances")))</f>
        <v>0</v>
      </c>
      <c r="F33">
        <f>IFERROR(SMALL(E5:E969,ROW()-ROW($F$5)+1),"")</f>
        <v>0</v>
      </c>
      <c r="H33">
        <f>IFERROR(SUM(F5:F33),"")</f>
        <v>0</v>
      </c>
      <c r="J33">
        <v>29</v>
      </c>
      <c r="K33" cm="1">
        <f t="array" ref="K33">_xlfn.SWITCH(Charts!$B$3,"average", AVERAGE(INDIRECT(ADDRESS(28+3,K$2+1,,,"Instances") &amp; ":" &amp; ADDRESS(28+3,K$2+1))),"median", MEDIAN(INDIRECT(ADDRESS(28+3,K$2+1,,,"Instances") &amp; ":" &amp; ADDRESS(28+3,K$2+1))),"min", MIN(INDIRECT(ADDRESS(28+3,K$2+1,,,"Instances") &amp; ":" &amp; ADDRESS(28+3,K$2+1))),"max", MAX(INDIRECT(ADDRESS(28+3,K$2+1,,,"Instances") &amp; ":" &amp; ADDRESS(28+3,K$2+1))),"diff", MAX(INDIRECT(ADDRESS(28+3,K$2+1,,,"Instances") &amp; ":" &amp; ADDRESS(28+3,K$2+1)))-MIN(INDIRECT(ADDRESS(28+3,K$2+1,,,"Instances") &amp; ":" &amp; ADDRESS(28+3,K$2+1))))</f>
        <v>0</v>
      </c>
      <c r="L33">
        <f>IFERROR(SMALL(K5:K969,ROW()-ROW($L$5)+1),"")</f>
        <v>0</v>
      </c>
      <c r="N33">
        <f>IFERROR(SUM(L5:L33),"")</f>
        <v>0</v>
      </c>
      <c r="Q33">
        <f>IF(Charts!$B$3="none",E4865,IF(K4865="",NA(),K4865))</f>
        <v>0</v>
      </c>
      <c r="R33">
        <f>IF(Charts!$B$3="none",F4865,IF(L4865="",NA(),L4865))</f>
        <v>0</v>
      </c>
      <c r="S33">
        <f>IF(Charts!$B$3="none",G4865,IF(M4865="",NA(),M4865))</f>
        <v>0</v>
      </c>
      <c r="T33">
        <f>IF(Charts!$B$3="none",H4865,IF(N4865="",NA(),N4865))</f>
        <v>0</v>
      </c>
    </row>
    <row r="34" spans="4:20">
      <c r="D34">
        <v>30</v>
      </c>
      <c r="E34">
        <f>IF(INDIRECT(ADDRESS($D34+2,E$2+1,,,"Instances"))="","",INDIRECT(ADDRESS($D34+2,E$2+1,,,"Instances")))</f>
        <v>0</v>
      </c>
      <c r="F34">
        <f>IFERROR(SMALL(E5:E969,ROW()-ROW($F$5)+1),"")</f>
        <v>0</v>
      </c>
      <c r="H34">
        <f>IFERROR(SUM(F5:F34),"")</f>
        <v>0</v>
      </c>
      <c r="J34">
        <v>30</v>
      </c>
      <c r="K34" cm="1">
        <f t="array" ref="K34">_xlfn.SWITCH(Charts!$B$3,"average", AVERAGE(INDIRECT(ADDRESS(29+3,K$2+1,,,"Instances") &amp; ":" &amp; ADDRESS(29+3,K$2+1))),"median", MEDIAN(INDIRECT(ADDRESS(29+3,K$2+1,,,"Instances") &amp; ":" &amp; ADDRESS(29+3,K$2+1))),"min", MIN(INDIRECT(ADDRESS(29+3,K$2+1,,,"Instances") &amp; ":" &amp; ADDRESS(29+3,K$2+1))),"max", MAX(INDIRECT(ADDRESS(29+3,K$2+1,,,"Instances") &amp; ":" &amp; ADDRESS(29+3,K$2+1))),"diff", MAX(INDIRECT(ADDRESS(29+3,K$2+1,,,"Instances") &amp; ":" &amp; ADDRESS(29+3,K$2+1)))-MIN(INDIRECT(ADDRESS(29+3,K$2+1,,,"Instances") &amp; ":" &amp; ADDRESS(29+3,K$2+1))))</f>
        <v>0</v>
      </c>
      <c r="L34">
        <f>IFERROR(SMALL(K5:K969,ROW()-ROW($L$5)+1),"")</f>
        <v>0</v>
      </c>
      <c r="N34">
        <f>IFERROR(SUM(L5:L34),"")</f>
        <v>0</v>
      </c>
      <c r="Q34">
        <f>IF(Charts!$B$3="none",E4866,IF(K4866="",NA(),K4866))</f>
        <v>0</v>
      </c>
      <c r="R34">
        <f>IF(Charts!$B$3="none",F4866,IF(L4866="",NA(),L4866))</f>
        <v>0</v>
      </c>
      <c r="S34">
        <f>IF(Charts!$B$3="none",G4866,IF(M4866="",NA(),M4866))</f>
        <v>0</v>
      </c>
      <c r="T34">
        <f>IF(Charts!$B$3="none",H4866,IF(N4866="",NA(),N4866))</f>
        <v>0</v>
      </c>
    </row>
    <row r="35" spans="4:20">
      <c r="D35">
        <v>31</v>
      </c>
      <c r="E35">
        <f>IF(INDIRECT(ADDRESS($D35+2,E$2+1,,,"Instances"))="","",INDIRECT(ADDRESS($D35+2,E$2+1,,,"Instances")))</f>
        <v>0</v>
      </c>
      <c r="F35">
        <f>IFERROR(SMALL(E5:E969,ROW()-ROW($F$5)+1),"")</f>
        <v>0</v>
      </c>
      <c r="H35">
        <f>IFERROR(SUM(F5:F35),"")</f>
        <v>0</v>
      </c>
      <c r="J35">
        <v>31</v>
      </c>
      <c r="K35" cm="1">
        <f t="array" ref="K35">_xlfn.SWITCH(Charts!$B$3,"average", AVERAGE(INDIRECT(ADDRESS(30+3,K$2+1,,,"Instances") &amp; ":" &amp; ADDRESS(30+3,K$2+1))),"median", MEDIAN(INDIRECT(ADDRESS(30+3,K$2+1,,,"Instances") &amp; ":" &amp; ADDRESS(30+3,K$2+1))),"min", MIN(INDIRECT(ADDRESS(30+3,K$2+1,,,"Instances") &amp; ":" &amp; ADDRESS(30+3,K$2+1))),"max", MAX(INDIRECT(ADDRESS(30+3,K$2+1,,,"Instances") &amp; ":" &amp; ADDRESS(30+3,K$2+1))),"diff", MAX(INDIRECT(ADDRESS(30+3,K$2+1,,,"Instances") &amp; ":" &amp; ADDRESS(30+3,K$2+1)))-MIN(INDIRECT(ADDRESS(30+3,K$2+1,,,"Instances") &amp; ":" &amp; ADDRESS(30+3,K$2+1))))</f>
        <v>0</v>
      </c>
      <c r="L35">
        <f>IFERROR(SMALL(K5:K969,ROW()-ROW($L$5)+1),"")</f>
        <v>0</v>
      </c>
      <c r="N35">
        <f>IFERROR(SUM(L5:L35),"")</f>
        <v>0</v>
      </c>
      <c r="Q35">
        <f>IF(Charts!$B$3="none",E4867,IF(K4867="",NA(),K4867))</f>
        <v>0</v>
      </c>
      <c r="R35">
        <f>IF(Charts!$B$3="none",F4867,IF(L4867="",NA(),L4867))</f>
        <v>0</v>
      </c>
      <c r="S35">
        <f>IF(Charts!$B$3="none",G4867,IF(M4867="",NA(),M4867))</f>
        <v>0</v>
      </c>
      <c r="T35">
        <f>IF(Charts!$B$3="none",H4867,IF(N4867="",NA(),N4867))</f>
        <v>0</v>
      </c>
    </row>
    <row r="36" spans="4:20">
      <c r="D36">
        <v>32</v>
      </c>
      <c r="E36">
        <f>IF(INDIRECT(ADDRESS($D36+2,E$2+1,,,"Instances"))="","",INDIRECT(ADDRESS($D36+2,E$2+1,,,"Instances")))</f>
        <v>0</v>
      </c>
      <c r="F36">
        <f>IFERROR(SMALL(E5:E969,ROW()-ROW($F$5)+1),"")</f>
        <v>0</v>
      </c>
      <c r="H36">
        <f>IFERROR(SUM(F5:F36),"")</f>
        <v>0</v>
      </c>
      <c r="J36">
        <v>32</v>
      </c>
      <c r="K36" cm="1">
        <f t="array" ref="K36">_xlfn.SWITCH(Charts!$B$3,"average", AVERAGE(INDIRECT(ADDRESS(31+3,K$2+1,,,"Instances") &amp; ":" &amp; ADDRESS(31+3,K$2+1))),"median", MEDIAN(INDIRECT(ADDRESS(31+3,K$2+1,,,"Instances") &amp; ":" &amp; ADDRESS(31+3,K$2+1))),"min", MIN(INDIRECT(ADDRESS(31+3,K$2+1,,,"Instances") &amp; ":" &amp; ADDRESS(31+3,K$2+1))),"max", MAX(INDIRECT(ADDRESS(31+3,K$2+1,,,"Instances") &amp; ":" &amp; ADDRESS(31+3,K$2+1))),"diff", MAX(INDIRECT(ADDRESS(31+3,K$2+1,,,"Instances") &amp; ":" &amp; ADDRESS(31+3,K$2+1)))-MIN(INDIRECT(ADDRESS(31+3,K$2+1,,,"Instances") &amp; ":" &amp; ADDRESS(31+3,K$2+1))))</f>
        <v>0</v>
      </c>
      <c r="L36">
        <f>IFERROR(SMALL(K5:K969,ROW()-ROW($L$5)+1),"")</f>
        <v>0</v>
      </c>
      <c r="N36">
        <f>IFERROR(SUM(L5:L36),"")</f>
        <v>0</v>
      </c>
      <c r="Q36">
        <f>IF(Charts!$B$3="none",E4868,IF(K4868="",NA(),K4868))</f>
        <v>0</v>
      </c>
      <c r="R36">
        <f>IF(Charts!$B$3="none",F4868,IF(L4868="",NA(),L4868))</f>
        <v>0</v>
      </c>
      <c r="S36">
        <f>IF(Charts!$B$3="none",G4868,IF(M4868="",NA(),M4868))</f>
        <v>0</v>
      </c>
      <c r="T36">
        <f>IF(Charts!$B$3="none",H4868,IF(N4868="",NA(),N4868))</f>
        <v>0</v>
      </c>
    </row>
    <row r="37" spans="4:20">
      <c r="D37">
        <v>33</v>
      </c>
      <c r="E37">
        <f>IF(INDIRECT(ADDRESS($D37+2,E$2+1,,,"Instances"))="","",INDIRECT(ADDRESS($D37+2,E$2+1,,,"Instances")))</f>
        <v>0</v>
      </c>
      <c r="F37">
        <f>IFERROR(SMALL(E5:E969,ROW()-ROW($F$5)+1),"")</f>
        <v>0</v>
      </c>
      <c r="H37">
        <f>IFERROR(SUM(F5:F37),"")</f>
        <v>0</v>
      </c>
      <c r="J37">
        <v>33</v>
      </c>
      <c r="K37" cm="1">
        <f t="array" ref="K37">_xlfn.SWITCH(Charts!$B$3,"average", AVERAGE(INDIRECT(ADDRESS(32+3,K$2+1,,,"Instances") &amp; ":" &amp; ADDRESS(32+3,K$2+1))),"median", MEDIAN(INDIRECT(ADDRESS(32+3,K$2+1,,,"Instances") &amp; ":" &amp; ADDRESS(32+3,K$2+1))),"min", MIN(INDIRECT(ADDRESS(32+3,K$2+1,,,"Instances") &amp; ":" &amp; ADDRESS(32+3,K$2+1))),"max", MAX(INDIRECT(ADDRESS(32+3,K$2+1,,,"Instances") &amp; ":" &amp; ADDRESS(32+3,K$2+1))),"diff", MAX(INDIRECT(ADDRESS(32+3,K$2+1,,,"Instances") &amp; ":" &amp; ADDRESS(32+3,K$2+1)))-MIN(INDIRECT(ADDRESS(32+3,K$2+1,,,"Instances") &amp; ":" &amp; ADDRESS(32+3,K$2+1))))</f>
        <v>0</v>
      </c>
      <c r="L37">
        <f>IFERROR(SMALL(K5:K969,ROW()-ROW($L$5)+1),"")</f>
        <v>0</v>
      </c>
      <c r="N37">
        <f>IFERROR(SUM(L5:L37),"")</f>
        <v>0</v>
      </c>
      <c r="Q37">
        <f>IF(Charts!$B$3="none",E4869,IF(K4869="",NA(),K4869))</f>
        <v>0</v>
      </c>
      <c r="R37">
        <f>IF(Charts!$B$3="none",F4869,IF(L4869="",NA(),L4869))</f>
        <v>0</v>
      </c>
      <c r="S37">
        <f>IF(Charts!$B$3="none",G4869,IF(M4869="",NA(),M4869))</f>
        <v>0</v>
      </c>
      <c r="T37">
        <f>IF(Charts!$B$3="none",H4869,IF(N4869="",NA(),N4869))</f>
        <v>0</v>
      </c>
    </row>
    <row r="38" spans="4:20">
      <c r="D38">
        <v>34</v>
      </c>
      <c r="E38">
        <f>IF(INDIRECT(ADDRESS($D38+2,E$2+1,,,"Instances"))="","",INDIRECT(ADDRESS($D38+2,E$2+1,,,"Instances")))</f>
        <v>0</v>
      </c>
      <c r="F38">
        <f>IFERROR(SMALL(E5:E969,ROW()-ROW($F$5)+1),"")</f>
        <v>0</v>
      </c>
      <c r="H38">
        <f>IFERROR(SUM(F5:F38),"")</f>
        <v>0</v>
      </c>
      <c r="J38">
        <v>34</v>
      </c>
      <c r="K38" cm="1">
        <f t="array" ref="K38">_xlfn.SWITCH(Charts!$B$3,"average", AVERAGE(INDIRECT(ADDRESS(33+3,K$2+1,,,"Instances") &amp; ":" &amp; ADDRESS(33+3,K$2+1))),"median", MEDIAN(INDIRECT(ADDRESS(33+3,K$2+1,,,"Instances") &amp; ":" &amp; ADDRESS(33+3,K$2+1))),"min", MIN(INDIRECT(ADDRESS(33+3,K$2+1,,,"Instances") &amp; ":" &amp; ADDRESS(33+3,K$2+1))),"max", MAX(INDIRECT(ADDRESS(33+3,K$2+1,,,"Instances") &amp; ":" &amp; ADDRESS(33+3,K$2+1))),"diff", MAX(INDIRECT(ADDRESS(33+3,K$2+1,,,"Instances") &amp; ":" &amp; ADDRESS(33+3,K$2+1)))-MIN(INDIRECT(ADDRESS(33+3,K$2+1,,,"Instances") &amp; ":" &amp; ADDRESS(33+3,K$2+1))))</f>
        <v>0</v>
      </c>
      <c r="L38">
        <f>IFERROR(SMALL(K5:K969,ROW()-ROW($L$5)+1),"")</f>
        <v>0</v>
      </c>
      <c r="N38">
        <f>IFERROR(SUM(L5:L38),"")</f>
        <v>0</v>
      </c>
      <c r="Q38">
        <f>IF(Charts!$B$3="none",E4870,IF(K4870="",NA(),K4870))</f>
        <v>0</v>
      </c>
      <c r="R38">
        <f>IF(Charts!$B$3="none",F4870,IF(L4870="",NA(),L4870))</f>
        <v>0</v>
      </c>
      <c r="S38">
        <f>IF(Charts!$B$3="none",G4870,IF(M4870="",NA(),M4870))</f>
        <v>0</v>
      </c>
      <c r="T38">
        <f>IF(Charts!$B$3="none",H4870,IF(N4870="",NA(),N4870))</f>
        <v>0</v>
      </c>
    </row>
    <row r="39" spans="4:20">
      <c r="D39">
        <v>35</v>
      </c>
      <c r="E39">
        <f>IF(INDIRECT(ADDRESS($D39+2,E$2+1,,,"Instances"))="","",INDIRECT(ADDRESS($D39+2,E$2+1,,,"Instances")))</f>
        <v>0</v>
      </c>
      <c r="F39">
        <f>IFERROR(SMALL(E5:E969,ROW()-ROW($F$5)+1),"")</f>
        <v>0</v>
      </c>
      <c r="H39">
        <f>IFERROR(SUM(F5:F39),"")</f>
        <v>0</v>
      </c>
      <c r="J39">
        <v>35</v>
      </c>
      <c r="K39" cm="1">
        <f t="array" ref="K39">_xlfn.SWITCH(Charts!$B$3,"average", AVERAGE(INDIRECT(ADDRESS(34+3,K$2+1,,,"Instances") &amp; ":" &amp; ADDRESS(34+3,K$2+1))),"median", MEDIAN(INDIRECT(ADDRESS(34+3,K$2+1,,,"Instances") &amp; ":" &amp; ADDRESS(34+3,K$2+1))),"min", MIN(INDIRECT(ADDRESS(34+3,K$2+1,,,"Instances") &amp; ":" &amp; ADDRESS(34+3,K$2+1))),"max", MAX(INDIRECT(ADDRESS(34+3,K$2+1,,,"Instances") &amp; ":" &amp; ADDRESS(34+3,K$2+1))),"diff", MAX(INDIRECT(ADDRESS(34+3,K$2+1,,,"Instances") &amp; ":" &amp; ADDRESS(34+3,K$2+1)))-MIN(INDIRECT(ADDRESS(34+3,K$2+1,,,"Instances") &amp; ":" &amp; ADDRESS(34+3,K$2+1))))</f>
        <v>0</v>
      </c>
      <c r="L39">
        <f>IFERROR(SMALL(K5:K969,ROW()-ROW($L$5)+1),"")</f>
        <v>0</v>
      </c>
      <c r="N39">
        <f>IFERROR(SUM(L5:L39),"")</f>
        <v>0</v>
      </c>
      <c r="Q39">
        <f>IF(Charts!$B$3="none",E4871,IF(K4871="",NA(),K4871))</f>
        <v>0</v>
      </c>
      <c r="R39">
        <f>IF(Charts!$B$3="none",F4871,IF(L4871="",NA(),L4871))</f>
        <v>0</v>
      </c>
      <c r="S39">
        <f>IF(Charts!$B$3="none",G4871,IF(M4871="",NA(),M4871))</f>
        <v>0</v>
      </c>
      <c r="T39">
        <f>IF(Charts!$B$3="none",H4871,IF(N4871="",NA(),N4871))</f>
        <v>0</v>
      </c>
    </row>
    <row r="40" spans="4:20">
      <c r="D40">
        <v>36</v>
      </c>
      <c r="E40">
        <f>IF(INDIRECT(ADDRESS($D40+2,E$2+1,,,"Instances"))="","",INDIRECT(ADDRESS($D40+2,E$2+1,,,"Instances")))</f>
        <v>0</v>
      </c>
      <c r="F40">
        <f>IFERROR(SMALL(E5:E969,ROW()-ROW($F$5)+1),"")</f>
        <v>0</v>
      </c>
      <c r="H40">
        <f>IFERROR(SUM(F5:F40),"")</f>
        <v>0</v>
      </c>
      <c r="J40">
        <v>36</v>
      </c>
      <c r="K40" cm="1">
        <f t="array" ref="K40">_xlfn.SWITCH(Charts!$B$3,"average", AVERAGE(INDIRECT(ADDRESS(35+3,K$2+1,,,"Instances") &amp; ":" &amp; ADDRESS(35+3,K$2+1))),"median", MEDIAN(INDIRECT(ADDRESS(35+3,K$2+1,,,"Instances") &amp; ":" &amp; ADDRESS(35+3,K$2+1))),"min", MIN(INDIRECT(ADDRESS(35+3,K$2+1,,,"Instances") &amp; ":" &amp; ADDRESS(35+3,K$2+1))),"max", MAX(INDIRECT(ADDRESS(35+3,K$2+1,,,"Instances") &amp; ":" &amp; ADDRESS(35+3,K$2+1))),"diff", MAX(INDIRECT(ADDRESS(35+3,K$2+1,,,"Instances") &amp; ":" &amp; ADDRESS(35+3,K$2+1)))-MIN(INDIRECT(ADDRESS(35+3,K$2+1,,,"Instances") &amp; ":" &amp; ADDRESS(35+3,K$2+1))))</f>
        <v>0</v>
      </c>
      <c r="L40">
        <f>IFERROR(SMALL(K5:K969,ROW()-ROW($L$5)+1),"")</f>
        <v>0</v>
      </c>
      <c r="N40">
        <f>IFERROR(SUM(L5:L40),"")</f>
        <v>0</v>
      </c>
      <c r="Q40">
        <f>IF(Charts!$B$3="none",E4872,IF(K4872="",NA(),K4872))</f>
        <v>0</v>
      </c>
      <c r="R40">
        <f>IF(Charts!$B$3="none",F4872,IF(L4872="",NA(),L4872))</f>
        <v>0</v>
      </c>
      <c r="S40">
        <f>IF(Charts!$B$3="none",G4872,IF(M4872="",NA(),M4872))</f>
        <v>0</v>
      </c>
      <c r="T40">
        <f>IF(Charts!$B$3="none",H4872,IF(N4872="",NA(),N4872))</f>
        <v>0</v>
      </c>
    </row>
    <row r="41" spans="4:20">
      <c r="D41">
        <v>37</v>
      </c>
      <c r="E41">
        <f>IF(INDIRECT(ADDRESS($D41+2,E$2+1,,,"Instances"))="","",INDIRECT(ADDRESS($D41+2,E$2+1,,,"Instances")))</f>
        <v>0</v>
      </c>
      <c r="F41">
        <f>IFERROR(SMALL(E5:E969,ROW()-ROW($F$5)+1),"")</f>
        <v>0</v>
      </c>
      <c r="H41">
        <f>IFERROR(SUM(F5:F41),"")</f>
        <v>0</v>
      </c>
      <c r="J41">
        <v>37</v>
      </c>
      <c r="K41" cm="1">
        <f t="array" ref="K41">_xlfn.SWITCH(Charts!$B$3,"average", AVERAGE(INDIRECT(ADDRESS(36+3,K$2+1,,,"Instances") &amp; ":" &amp; ADDRESS(36+3,K$2+1))),"median", MEDIAN(INDIRECT(ADDRESS(36+3,K$2+1,,,"Instances") &amp; ":" &amp; ADDRESS(36+3,K$2+1))),"min", MIN(INDIRECT(ADDRESS(36+3,K$2+1,,,"Instances") &amp; ":" &amp; ADDRESS(36+3,K$2+1))),"max", MAX(INDIRECT(ADDRESS(36+3,K$2+1,,,"Instances") &amp; ":" &amp; ADDRESS(36+3,K$2+1))),"diff", MAX(INDIRECT(ADDRESS(36+3,K$2+1,,,"Instances") &amp; ":" &amp; ADDRESS(36+3,K$2+1)))-MIN(INDIRECT(ADDRESS(36+3,K$2+1,,,"Instances") &amp; ":" &amp; ADDRESS(36+3,K$2+1))))</f>
        <v>0</v>
      </c>
      <c r="L41">
        <f>IFERROR(SMALL(K5:K969,ROW()-ROW($L$5)+1),"")</f>
        <v>0</v>
      </c>
      <c r="N41">
        <f>IFERROR(SUM(L5:L41),"")</f>
        <v>0</v>
      </c>
      <c r="Q41">
        <f>IF(Charts!$B$3="none",E4873,IF(K4873="",NA(),K4873))</f>
        <v>0</v>
      </c>
      <c r="R41">
        <f>IF(Charts!$B$3="none",F4873,IF(L4873="",NA(),L4873))</f>
        <v>0</v>
      </c>
      <c r="S41">
        <f>IF(Charts!$B$3="none",G4873,IF(M4873="",NA(),M4873))</f>
        <v>0</v>
      </c>
      <c r="T41">
        <f>IF(Charts!$B$3="none",H4873,IF(N4873="",NA(),N4873))</f>
        <v>0</v>
      </c>
    </row>
    <row r="42" spans="4:20">
      <c r="D42">
        <v>38</v>
      </c>
      <c r="E42">
        <f>IF(INDIRECT(ADDRESS($D42+2,E$2+1,,,"Instances"))="","",INDIRECT(ADDRESS($D42+2,E$2+1,,,"Instances")))</f>
        <v>0</v>
      </c>
      <c r="F42">
        <f>IFERROR(SMALL(E5:E969,ROW()-ROW($F$5)+1),"")</f>
        <v>0</v>
      </c>
      <c r="H42">
        <f>IFERROR(SUM(F5:F42),"")</f>
        <v>0</v>
      </c>
      <c r="J42">
        <v>38</v>
      </c>
      <c r="K42" cm="1">
        <f t="array" ref="K42">_xlfn.SWITCH(Charts!$B$3,"average", AVERAGE(INDIRECT(ADDRESS(37+3,K$2+1,,,"Instances") &amp; ":" &amp; ADDRESS(37+3,K$2+1))),"median", MEDIAN(INDIRECT(ADDRESS(37+3,K$2+1,,,"Instances") &amp; ":" &amp; ADDRESS(37+3,K$2+1))),"min", MIN(INDIRECT(ADDRESS(37+3,K$2+1,,,"Instances") &amp; ":" &amp; ADDRESS(37+3,K$2+1))),"max", MAX(INDIRECT(ADDRESS(37+3,K$2+1,,,"Instances") &amp; ":" &amp; ADDRESS(37+3,K$2+1))),"diff", MAX(INDIRECT(ADDRESS(37+3,K$2+1,,,"Instances") &amp; ":" &amp; ADDRESS(37+3,K$2+1)))-MIN(INDIRECT(ADDRESS(37+3,K$2+1,,,"Instances") &amp; ":" &amp; ADDRESS(37+3,K$2+1))))</f>
        <v>0</v>
      </c>
      <c r="L42">
        <f>IFERROR(SMALL(K5:K969,ROW()-ROW($L$5)+1),"")</f>
        <v>0</v>
      </c>
      <c r="N42">
        <f>IFERROR(SUM(L5:L42),"")</f>
        <v>0</v>
      </c>
      <c r="Q42">
        <f>IF(Charts!$B$3="none",E4874,IF(K4874="",NA(),K4874))</f>
        <v>0</v>
      </c>
      <c r="R42">
        <f>IF(Charts!$B$3="none",F4874,IF(L4874="",NA(),L4874))</f>
        <v>0</v>
      </c>
      <c r="S42">
        <f>IF(Charts!$B$3="none",G4874,IF(M4874="",NA(),M4874))</f>
        <v>0</v>
      </c>
      <c r="T42">
        <f>IF(Charts!$B$3="none",H4874,IF(N4874="",NA(),N4874))</f>
        <v>0</v>
      </c>
    </row>
    <row r="43" spans="4:20">
      <c r="D43">
        <v>39</v>
      </c>
      <c r="E43">
        <f>IF(INDIRECT(ADDRESS($D43+2,E$2+1,,,"Instances"))="","",INDIRECT(ADDRESS($D43+2,E$2+1,,,"Instances")))</f>
        <v>0</v>
      </c>
      <c r="F43">
        <f>IFERROR(SMALL(E5:E969,ROW()-ROW($F$5)+1),"")</f>
        <v>0</v>
      </c>
      <c r="H43">
        <f>IFERROR(SUM(F5:F43),"")</f>
        <v>0</v>
      </c>
      <c r="J43">
        <v>39</v>
      </c>
      <c r="K43" cm="1">
        <f t="array" ref="K43">_xlfn.SWITCH(Charts!$B$3,"average", AVERAGE(INDIRECT(ADDRESS(38+3,K$2+1,,,"Instances") &amp; ":" &amp; ADDRESS(38+3,K$2+1))),"median", MEDIAN(INDIRECT(ADDRESS(38+3,K$2+1,,,"Instances") &amp; ":" &amp; ADDRESS(38+3,K$2+1))),"min", MIN(INDIRECT(ADDRESS(38+3,K$2+1,,,"Instances") &amp; ":" &amp; ADDRESS(38+3,K$2+1))),"max", MAX(INDIRECT(ADDRESS(38+3,K$2+1,,,"Instances") &amp; ":" &amp; ADDRESS(38+3,K$2+1))),"diff", MAX(INDIRECT(ADDRESS(38+3,K$2+1,,,"Instances") &amp; ":" &amp; ADDRESS(38+3,K$2+1)))-MIN(INDIRECT(ADDRESS(38+3,K$2+1,,,"Instances") &amp; ":" &amp; ADDRESS(38+3,K$2+1))))</f>
        <v>0</v>
      </c>
      <c r="L43">
        <f>IFERROR(SMALL(K5:K969,ROW()-ROW($L$5)+1),"")</f>
        <v>0</v>
      </c>
      <c r="N43">
        <f>IFERROR(SUM(L5:L43),"")</f>
        <v>0</v>
      </c>
      <c r="Q43">
        <f>IF(Charts!$B$3="none",E4875,IF(K4875="",NA(),K4875))</f>
        <v>0</v>
      </c>
      <c r="R43">
        <f>IF(Charts!$B$3="none",F4875,IF(L4875="",NA(),L4875))</f>
        <v>0</v>
      </c>
      <c r="S43">
        <f>IF(Charts!$B$3="none",G4875,IF(M4875="",NA(),M4875))</f>
        <v>0</v>
      </c>
      <c r="T43">
        <f>IF(Charts!$B$3="none",H4875,IF(N4875="",NA(),N4875))</f>
        <v>0</v>
      </c>
    </row>
    <row r="44" spans="4:20">
      <c r="D44">
        <v>40</v>
      </c>
      <c r="E44">
        <f>IF(INDIRECT(ADDRESS($D44+2,E$2+1,,,"Instances"))="","",INDIRECT(ADDRESS($D44+2,E$2+1,,,"Instances")))</f>
        <v>0</v>
      </c>
      <c r="F44">
        <f>IFERROR(SMALL(E5:E969,ROW()-ROW($F$5)+1),"")</f>
        <v>0</v>
      </c>
      <c r="H44">
        <f>IFERROR(SUM(F5:F44),"")</f>
        <v>0</v>
      </c>
      <c r="J44">
        <v>40</v>
      </c>
      <c r="K44" cm="1">
        <f t="array" ref="K44">_xlfn.SWITCH(Charts!$B$3,"average", AVERAGE(INDIRECT(ADDRESS(39+3,K$2+1,,,"Instances") &amp; ":" &amp; ADDRESS(39+3,K$2+1))),"median", MEDIAN(INDIRECT(ADDRESS(39+3,K$2+1,,,"Instances") &amp; ":" &amp; ADDRESS(39+3,K$2+1))),"min", MIN(INDIRECT(ADDRESS(39+3,K$2+1,,,"Instances") &amp; ":" &amp; ADDRESS(39+3,K$2+1))),"max", MAX(INDIRECT(ADDRESS(39+3,K$2+1,,,"Instances") &amp; ":" &amp; ADDRESS(39+3,K$2+1))),"diff", MAX(INDIRECT(ADDRESS(39+3,K$2+1,,,"Instances") &amp; ":" &amp; ADDRESS(39+3,K$2+1)))-MIN(INDIRECT(ADDRESS(39+3,K$2+1,,,"Instances") &amp; ":" &amp; ADDRESS(39+3,K$2+1))))</f>
        <v>0</v>
      </c>
      <c r="L44">
        <f>IFERROR(SMALL(K5:K969,ROW()-ROW($L$5)+1),"")</f>
        <v>0</v>
      </c>
      <c r="N44">
        <f>IFERROR(SUM(L5:L44),"")</f>
        <v>0</v>
      </c>
      <c r="Q44">
        <f>IF(Charts!$B$3="none",E4876,IF(K4876="",NA(),K4876))</f>
        <v>0</v>
      </c>
      <c r="R44">
        <f>IF(Charts!$B$3="none",F4876,IF(L4876="",NA(),L4876))</f>
        <v>0</v>
      </c>
      <c r="S44">
        <f>IF(Charts!$B$3="none",G4876,IF(M4876="",NA(),M4876))</f>
        <v>0</v>
      </c>
      <c r="T44">
        <f>IF(Charts!$B$3="none",H4876,IF(N4876="",NA(),N4876))</f>
        <v>0</v>
      </c>
    </row>
    <row r="45" spans="4:20">
      <c r="D45">
        <v>41</v>
      </c>
      <c r="E45">
        <f>IF(INDIRECT(ADDRESS($D45+2,E$2+1,,,"Instances"))="","",INDIRECT(ADDRESS($D45+2,E$2+1,,,"Instances")))</f>
        <v>0</v>
      </c>
      <c r="F45">
        <f>IFERROR(SMALL(E5:E969,ROW()-ROW($F$5)+1),"")</f>
        <v>0</v>
      </c>
      <c r="H45">
        <f>IFERROR(SUM(F5:F45),"")</f>
        <v>0</v>
      </c>
      <c r="J45">
        <v>41</v>
      </c>
      <c r="K45" cm="1">
        <f t="array" ref="K45">_xlfn.SWITCH(Charts!$B$3,"average", AVERAGE(INDIRECT(ADDRESS(40+3,K$2+1,,,"Instances") &amp; ":" &amp; ADDRESS(40+3,K$2+1))),"median", MEDIAN(INDIRECT(ADDRESS(40+3,K$2+1,,,"Instances") &amp; ":" &amp; ADDRESS(40+3,K$2+1))),"min", MIN(INDIRECT(ADDRESS(40+3,K$2+1,,,"Instances") &amp; ":" &amp; ADDRESS(40+3,K$2+1))),"max", MAX(INDIRECT(ADDRESS(40+3,K$2+1,,,"Instances") &amp; ":" &amp; ADDRESS(40+3,K$2+1))),"diff", MAX(INDIRECT(ADDRESS(40+3,K$2+1,,,"Instances") &amp; ":" &amp; ADDRESS(40+3,K$2+1)))-MIN(INDIRECT(ADDRESS(40+3,K$2+1,,,"Instances") &amp; ":" &amp; ADDRESS(40+3,K$2+1))))</f>
        <v>0</v>
      </c>
      <c r="L45">
        <f>IFERROR(SMALL(K5:K969,ROW()-ROW($L$5)+1),"")</f>
        <v>0</v>
      </c>
      <c r="N45">
        <f>IFERROR(SUM(L5:L45),"")</f>
        <v>0</v>
      </c>
      <c r="Q45">
        <f>IF(Charts!$B$3="none",E4877,IF(K4877="",NA(),K4877))</f>
        <v>0</v>
      </c>
      <c r="R45">
        <f>IF(Charts!$B$3="none",F4877,IF(L4877="",NA(),L4877))</f>
        <v>0</v>
      </c>
      <c r="S45">
        <f>IF(Charts!$B$3="none",G4877,IF(M4877="",NA(),M4877))</f>
        <v>0</v>
      </c>
      <c r="T45">
        <f>IF(Charts!$B$3="none",H4877,IF(N4877="",NA(),N4877))</f>
        <v>0</v>
      </c>
    </row>
    <row r="46" spans="4:20">
      <c r="D46">
        <v>42</v>
      </c>
      <c r="E46">
        <f>IF(INDIRECT(ADDRESS($D46+2,E$2+1,,,"Instances"))="","",INDIRECT(ADDRESS($D46+2,E$2+1,,,"Instances")))</f>
        <v>0</v>
      </c>
      <c r="F46">
        <f>IFERROR(SMALL(E5:E969,ROW()-ROW($F$5)+1),"")</f>
        <v>0</v>
      </c>
      <c r="H46">
        <f>IFERROR(SUM(F5:F46),"")</f>
        <v>0</v>
      </c>
      <c r="J46">
        <v>42</v>
      </c>
      <c r="K46" cm="1">
        <f t="array" ref="K46">_xlfn.SWITCH(Charts!$B$3,"average", AVERAGE(INDIRECT(ADDRESS(41+3,K$2+1,,,"Instances") &amp; ":" &amp; ADDRESS(41+3,K$2+1))),"median", MEDIAN(INDIRECT(ADDRESS(41+3,K$2+1,,,"Instances") &amp; ":" &amp; ADDRESS(41+3,K$2+1))),"min", MIN(INDIRECT(ADDRESS(41+3,K$2+1,,,"Instances") &amp; ":" &amp; ADDRESS(41+3,K$2+1))),"max", MAX(INDIRECT(ADDRESS(41+3,K$2+1,,,"Instances") &amp; ":" &amp; ADDRESS(41+3,K$2+1))),"diff", MAX(INDIRECT(ADDRESS(41+3,K$2+1,,,"Instances") &amp; ":" &amp; ADDRESS(41+3,K$2+1)))-MIN(INDIRECT(ADDRESS(41+3,K$2+1,,,"Instances") &amp; ":" &amp; ADDRESS(41+3,K$2+1))))</f>
        <v>0</v>
      </c>
      <c r="L46">
        <f>IFERROR(SMALL(K5:K969,ROW()-ROW($L$5)+1),"")</f>
        <v>0</v>
      </c>
      <c r="N46">
        <f>IFERROR(SUM(L5:L46),"")</f>
        <v>0</v>
      </c>
      <c r="Q46">
        <f>IF(Charts!$B$3="none",E4878,IF(K4878="",NA(),K4878))</f>
        <v>0</v>
      </c>
      <c r="R46">
        <f>IF(Charts!$B$3="none",F4878,IF(L4878="",NA(),L4878))</f>
        <v>0</v>
      </c>
      <c r="S46">
        <f>IF(Charts!$B$3="none",G4878,IF(M4878="",NA(),M4878))</f>
        <v>0</v>
      </c>
      <c r="T46">
        <f>IF(Charts!$B$3="none",H4878,IF(N4878="",NA(),N4878))</f>
        <v>0</v>
      </c>
    </row>
    <row r="47" spans="4:20">
      <c r="D47">
        <v>43</v>
      </c>
      <c r="E47">
        <f>IF(INDIRECT(ADDRESS($D47+2,E$2+1,,,"Instances"))="","",INDIRECT(ADDRESS($D47+2,E$2+1,,,"Instances")))</f>
        <v>0</v>
      </c>
      <c r="F47">
        <f>IFERROR(SMALL(E5:E969,ROW()-ROW($F$5)+1),"")</f>
        <v>0</v>
      </c>
      <c r="H47">
        <f>IFERROR(SUM(F5:F47),"")</f>
        <v>0</v>
      </c>
      <c r="J47">
        <v>43</v>
      </c>
      <c r="K47" cm="1">
        <f t="array" ref="K47">_xlfn.SWITCH(Charts!$B$3,"average", AVERAGE(INDIRECT(ADDRESS(42+3,K$2+1,,,"Instances") &amp; ":" &amp; ADDRESS(42+3,K$2+1))),"median", MEDIAN(INDIRECT(ADDRESS(42+3,K$2+1,,,"Instances") &amp; ":" &amp; ADDRESS(42+3,K$2+1))),"min", MIN(INDIRECT(ADDRESS(42+3,K$2+1,,,"Instances") &amp; ":" &amp; ADDRESS(42+3,K$2+1))),"max", MAX(INDIRECT(ADDRESS(42+3,K$2+1,,,"Instances") &amp; ":" &amp; ADDRESS(42+3,K$2+1))),"diff", MAX(INDIRECT(ADDRESS(42+3,K$2+1,,,"Instances") &amp; ":" &amp; ADDRESS(42+3,K$2+1)))-MIN(INDIRECT(ADDRESS(42+3,K$2+1,,,"Instances") &amp; ":" &amp; ADDRESS(42+3,K$2+1))))</f>
        <v>0</v>
      </c>
      <c r="L47">
        <f>IFERROR(SMALL(K5:K969,ROW()-ROW($L$5)+1),"")</f>
        <v>0</v>
      </c>
      <c r="N47">
        <f>IFERROR(SUM(L5:L47),"")</f>
        <v>0</v>
      </c>
      <c r="Q47">
        <f>IF(Charts!$B$3="none",E4879,IF(K4879="",NA(),K4879))</f>
        <v>0</v>
      </c>
      <c r="R47">
        <f>IF(Charts!$B$3="none",F4879,IF(L4879="",NA(),L4879))</f>
        <v>0</v>
      </c>
      <c r="S47">
        <f>IF(Charts!$B$3="none",G4879,IF(M4879="",NA(),M4879))</f>
        <v>0</v>
      </c>
      <c r="T47">
        <f>IF(Charts!$B$3="none",H4879,IF(N4879="",NA(),N4879))</f>
        <v>0</v>
      </c>
    </row>
    <row r="48" spans="4:20">
      <c r="D48">
        <v>44</v>
      </c>
      <c r="E48">
        <f>IF(INDIRECT(ADDRESS($D48+2,E$2+1,,,"Instances"))="","",INDIRECT(ADDRESS($D48+2,E$2+1,,,"Instances")))</f>
        <v>0</v>
      </c>
      <c r="F48">
        <f>IFERROR(SMALL(E5:E969,ROW()-ROW($F$5)+1),"")</f>
        <v>0</v>
      </c>
      <c r="H48">
        <f>IFERROR(SUM(F5:F48),"")</f>
        <v>0</v>
      </c>
      <c r="J48">
        <v>44</v>
      </c>
      <c r="K48" cm="1">
        <f t="array" ref="K48">_xlfn.SWITCH(Charts!$B$3,"average", AVERAGE(INDIRECT(ADDRESS(43+3,K$2+1,,,"Instances") &amp; ":" &amp; ADDRESS(43+3,K$2+1))),"median", MEDIAN(INDIRECT(ADDRESS(43+3,K$2+1,,,"Instances") &amp; ":" &amp; ADDRESS(43+3,K$2+1))),"min", MIN(INDIRECT(ADDRESS(43+3,K$2+1,,,"Instances") &amp; ":" &amp; ADDRESS(43+3,K$2+1))),"max", MAX(INDIRECT(ADDRESS(43+3,K$2+1,,,"Instances") &amp; ":" &amp; ADDRESS(43+3,K$2+1))),"diff", MAX(INDIRECT(ADDRESS(43+3,K$2+1,,,"Instances") &amp; ":" &amp; ADDRESS(43+3,K$2+1)))-MIN(INDIRECT(ADDRESS(43+3,K$2+1,,,"Instances") &amp; ":" &amp; ADDRESS(43+3,K$2+1))))</f>
        <v>0</v>
      </c>
      <c r="L48">
        <f>IFERROR(SMALL(K5:K969,ROW()-ROW($L$5)+1),"")</f>
        <v>0</v>
      </c>
      <c r="N48">
        <f>IFERROR(SUM(L5:L48),"")</f>
        <v>0</v>
      </c>
      <c r="Q48">
        <f>IF(Charts!$B$3="none",E4880,IF(K4880="",NA(),K4880))</f>
        <v>0</v>
      </c>
      <c r="R48">
        <f>IF(Charts!$B$3="none",F4880,IF(L4880="",NA(),L4880))</f>
        <v>0</v>
      </c>
      <c r="S48">
        <f>IF(Charts!$B$3="none",G4880,IF(M4880="",NA(),M4880))</f>
        <v>0</v>
      </c>
      <c r="T48">
        <f>IF(Charts!$B$3="none",H4880,IF(N4880="",NA(),N4880))</f>
        <v>0</v>
      </c>
    </row>
    <row r="49" spans="4:20">
      <c r="D49">
        <v>45</v>
      </c>
      <c r="E49">
        <f>IF(INDIRECT(ADDRESS($D49+2,E$2+1,,,"Instances"))="","",INDIRECT(ADDRESS($D49+2,E$2+1,,,"Instances")))</f>
        <v>0</v>
      </c>
      <c r="F49">
        <f>IFERROR(SMALL(E5:E969,ROW()-ROW($F$5)+1),"")</f>
        <v>0</v>
      </c>
      <c r="H49">
        <f>IFERROR(SUM(F5:F49),"")</f>
        <v>0</v>
      </c>
      <c r="J49">
        <v>45</v>
      </c>
      <c r="K49" cm="1">
        <f t="array" ref="K49">_xlfn.SWITCH(Charts!$B$3,"average", AVERAGE(INDIRECT(ADDRESS(44+3,K$2+1,,,"Instances") &amp; ":" &amp; ADDRESS(44+3,K$2+1))),"median", MEDIAN(INDIRECT(ADDRESS(44+3,K$2+1,,,"Instances") &amp; ":" &amp; ADDRESS(44+3,K$2+1))),"min", MIN(INDIRECT(ADDRESS(44+3,K$2+1,,,"Instances") &amp; ":" &amp; ADDRESS(44+3,K$2+1))),"max", MAX(INDIRECT(ADDRESS(44+3,K$2+1,,,"Instances") &amp; ":" &amp; ADDRESS(44+3,K$2+1))),"diff", MAX(INDIRECT(ADDRESS(44+3,K$2+1,,,"Instances") &amp; ":" &amp; ADDRESS(44+3,K$2+1)))-MIN(INDIRECT(ADDRESS(44+3,K$2+1,,,"Instances") &amp; ":" &amp; ADDRESS(44+3,K$2+1))))</f>
        <v>0</v>
      </c>
      <c r="L49">
        <f>IFERROR(SMALL(K5:K969,ROW()-ROW($L$5)+1),"")</f>
        <v>0</v>
      </c>
      <c r="N49">
        <f>IFERROR(SUM(L5:L49),"")</f>
        <v>0</v>
      </c>
      <c r="Q49">
        <f>IF(Charts!$B$3="none",E4881,IF(K4881="",NA(),K4881))</f>
        <v>0</v>
      </c>
      <c r="R49">
        <f>IF(Charts!$B$3="none",F4881,IF(L4881="",NA(),L4881))</f>
        <v>0</v>
      </c>
      <c r="S49">
        <f>IF(Charts!$B$3="none",G4881,IF(M4881="",NA(),M4881))</f>
        <v>0</v>
      </c>
      <c r="T49">
        <f>IF(Charts!$B$3="none",H4881,IF(N4881="",NA(),N4881))</f>
        <v>0</v>
      </c>
    </row>
    <row r="50" spans="4:20">
      <c r="D50">
        <v>46</v>
      </c>
      <c r="E50">
        <f>IF(INDIRECT(ADDRESS($D50+2,E$2+1,,,"Instances"))="","",INDIRECT(ADDRESS($D50+2,E$2+1,,,"Instances")))</f>
        <v>0</v>
      </c>
      <c r="F50">
        <f>IFERROR(SMALL(E5:E969,ROW()-ROW($F$5)+1),"")</f>
        <v>0</v>
      </c>
      <c r="H50">
        <f>IFERROR(SUM(F5:F50),"")</f>
        <v>0</v>
      </c>
      <c r="J50">
        <v>46</v>
      </c>
      <c r="K50" cm="1">
        <f t="array" ref="K50">_xlfn.SWITCH(Charts!$B$3,"average", AVERAGE(INDIRECT(ADDRESS(45+3,K$2+1,,,"Instances") &amp; ":" &amp; ADDRESS(45+3,K$2+1))),"median", MEDIAN(INDIRECT(ADDRESS(45+3,K$2+1,,,"Instances") &amp; ":" &amp; ADDRESS(45+3,K$2+1))),"min", MIN(INDIRECT(ADDRESS(45+3,K$2+1,,,"Instances") &amp; ":" &amp; ADDRESS(45+3,K$2+1))),"max", MAX(INDIRECT(ADDRESS(45+3,K$2+1,,,"Instances") &amp; ":" &amp; ADDRESS(45+3,K$2+1))),"diff", MAX(INDIRECT(ADDRESS(45+3,K$2+1,,,"Instances") &amp; ":" &amp; ADDRESS(45+3,K$2+1)))-MIN(INDIRECT(ADDRESS(45+3,K$2+1,,,"Instances") &amp; ":" &amp; ADDRESS(45+3,K$2+1))))</f>
        <v>0</v>
      </c>
      <c r="L50">
        <f>IFERROR(SMALL(K5:K969,ROW()-ROW($L$5)+1),"")</f>
        <v>0</v>
      </c>
      <c r="N50">
        <f>IFERROR(SUM(L5:L50),"")</f>
        <v>0</v>
      </c>
      <c r="Q50">
        <f>IF(Charts!$B$3="none",E4882,IF(K4882="",NA(),K4882))</f>
        <v>0</v>
      </c>
      <c r="R50">
        <f>IF(Charts!$B$3="none",F4882,IF(L4882="",NA(),L4882))</f>
        <v>0</v>
      </c>
      <c r="S50">
        <f>IF(Charts!$B$3="none",G4882,IF(M4882="",NA(),M4882))</f>
        <v>0</v>
      </c>
      <c r="T50">
        <f>IF(Charts!$B$3="none",H4882,IF(N4882="",NA(),N4882))</f>
        <v>0</v>
      </c>
    </row>
    <row r="51" spans="4:20">
      <c r="D51">
        <v>47</v>
      </c>
      <c r="E51">
        <f>IF(INDIRECT(ADDRESS($D51+2,E$2+1,,,"Instances"))="","",INDIRECT(ADDRESS($D51+2,E$2+1,,,"Instances")))</f>
        <v>0</v>
      </c>
      <c r="F51">
        <f>IFERROR(SMALL(E5:E969,ROW()-ROW($F$5)+1),"")</f>
        <v>0</v>
      </c>
      <c r="H51">
        <f>IFERROR(SUM(F5:F51),"")</f>
        <v>0</v>
      </c>
      <c r="J51">
        <v>47</v>
      </c>
      <c r="K51" cm="1">
        <f t="array" ref="K51">_xlfn.SWITCH(Charts!$B$3,"average", AVERAGE(INDIRECT(ADDRESS(46+3,K$2+1,,,"Instances") &amp; ":" &amp; ADDRESS(46+3,K$2+1))),"median", MEDIAN(INDIRECT(ADDRESS(46+3,K$2+1,,,"Instances") &amp; ":" &amp; ADDRESS(46+3,K$2+1))),"min", MIN(INDIRECT(ADDRESS(46+3,K$2+1,,,"Instances") &amp; ":" &amp; ADDRESS(46+3,K$2+1))),"max", MAX(INDIRECT(ADDRESS(46+3,K$2+1,,,"Instances") &amp; ":" &amp; ADDRESS(46+3,K$2+1))),"diff", MAX(INDIRECT(ADDRESS(46+3,K$2+1,,,"Instances") &amp; ":" &amp; ADDRESS(46+3,K$2+1)))-MIN(INDIRECT(ADDRESS(46+3,K$2+1,,,"Instances") &amp; ":" &amp; ADDRESS(46+3,K$2+1))))</f>
        <v>0</v>
      </c>
      <c r="L51">
        <f>IFERROR(SMALL(K5:K969,ROW()-ROW($L$5)+1),"")</f>
        <v>0</v>
      </c>
      <c r="N51">
        <f>IFERROR(SUM(L5:L51),"")</f>
        <v>0</v>
      </c>
      <c r="Q51">
        <f>IF(Charts!$B$3="none",E4883,IF(K4883="",NA(),K4883))</f>
        <v>0</v>
      </c>
      <c r="R51">
        <f>IF(Charts!$B$3="none",F4883,IF(L4883="",NA(),L4883))</f>
        <v>0</v>
      </c>
      <c r="S51">
        <f>IF(Charts!$B$3="none",G4883,IF(M4883="",NA(),M4883))</f>
        <v>0</v>
      </c>
      <c r="T51">
        <f>IF(Charts!$B$3="none",H4883,IF(N4883="",NA(),N4883))</f>
        <v>0</v>
      </c>
    </row>
    <row r="52" spans="4:20">
      <c r="D52">
        <v>48</v>
      </c>
      <c r="E52">
        <f>IF(INDIRECT(ADDRESS($D52+2,E$2+1,,,"Instances"))="","",INDIRECT(ADDRESS($D52+2,E$2+1,,,"Instances")))</f>
        <v>0</v>
      </c>
      <c r="F52">
        <f>IFERROR(SMALL(E5:E969,ROW()-ROW($F$5)+1),"")</f>
        <v>0</v>
      </c>
      <c r="H52">
        <f>IFERROR(SUM(F5:F52),"")</f>
        <v>0</v>
      </c>
      <c r="J52">
        <v>48</v>
      </c>
      <c r="K52" cm="1">
        <f t="array" ref="K52">_xlfn.SWITCH(Charts!$B$3,"average", AVERAGE(INDIRECT(ADDRESS(47+3,K$2+1,,,"Instances") &amp; ":" &amp; ADDRESS(47+3,K$2+1))),"median", MEDIAN(INDIRECT(ADDRESS(47+3,K$2+1,,,"Instances") &amp; ":" &amp; ADDRESS(47+3,K$2+1))),"min", MIN(INDIRECT(ADDRESS(47+3,K$2+1,,,"Instances") &amp; ":" &amp; ADDRESS(47+3,K$2+1))),"max", MAX(INDIRECT(ADDRESS(47+3,K$2+1,,,"Instances") &amp; ":" &amp; ADDRESS(47+3,K$2+1))),"diff", MAX(INDIRECT(ADDRESS(47+3,K$2+1,,,"Instances") &amp; ":" &amp; ADDRESS(47+3,K$2+1)))-MIN(INDIRECT(ADDRESS(47+3,K$2+1,,,"Instances") &amp; ":" &amp; ADDRESS(47+3,K$2+1))))</f>
        <v>0</v>
      </c>
      <c r="L52">
        <f>IFERROR(SMALL(K5:K969,ROW()-ROW($L$5)+1),"")</f>
        <v>0</v>
      </c>
      <c r="N52">
        <f>IFERROR(SUM(L5:L52),"")</f>
        <v>0</v>
      </c>
      <c r="Q52">
        <f>IF(Charts!$B$3="none",E4884,IF(K4884="",NA(),K4884))</f>
        <v>0</v>
      </c>
      <c r="R52">
        <f>IF(Charts!$B$3="none",F4884,IF(L4884="",NA(),L4884))</f>
        <v>0</v>
      </c>
      <c r="S52">
        <f>IF(Charts!$B$3="none",G4884,IF(M4884="",NA(),M4884))</f>
        <v>0</v>
      </c>
      <c r="T52">
        <f>IF(Charts!$B$3="none",H4884,IF(N4884="",NA(),N4884))</f>
        <v>0</v>
      </c>
    </row>
    <row r="53" spans="4:20">
      <c r="D53">
        <v>49</v>
      </c>
      <c r="E53">
        <f>IF(INDIRECT(ADDRESS($D53+2,E$2+1,,,"Instances"))="","",INDIRECT(ADDRESS($D53+2,E$2+1,,,"Instances")))</f>
        <v>0</v>
      </c>
      <c r="F53">
        <f>IFERROR(SMALL(E5:E969,ROW()-ROW($F$5)+1),"")</f>
        <v>0</v>
      </c>
      <c r="H53">
        <f>IFERROR(SUM(F5:F53),"")</f>
        <v>0</v>
      </c>
      <c r="J53">
        <v>49</v>
      </c>
      <c r="K53" cm="1">
        <f t="array" ref="K53">_xlfn.SWITCH(Charts!$B$3,"average", AVERAGE(INDIRECT(ADDRESS(48+3,K$2+1,,,"Instances") &amp; ":" &amp; ADDRESS(48+3,K$2+1))),"median", MEDIAN(INDIRECT(ADDRESS(48+3,K$2+1,,,"Instances") &amp; ":" &amp; ADDRESS(48+3,K$2+1))),"min", MIN(INDIRECT(ADDRESS(48+3,K$2+1,,,"Instances") &amp; ":" &amp; ADDRESS(48+3,K$2+1))),"max", MAX(INDIRECT(ADDRESS(48+3,K$2+1,,,"Instances") &amp; ":" &amp; ADDRESS(48+3,K$2+1))),"diff", MAX(INDIRECT(ADDRESS(48+3,K$2+1,,,"Instances") &amp; ":" &amp; ADDRESS(48+3,K$2+1)))-MIN(INDIRECT(ADDRESS(48+3,K$2+1,,,"Instances") &amp; ":" &amp; ADDRESS(48+3,K$2+1))))</f>
        <v>0</v>
      </c>
      <c r="L53">
        <f>IFERROR(SMALL(K5:K969,ROW()-ROW($L$5)+1),"")</f>
        <v>0</v>
      </c>
      <c r="N53">
        <f>IFERROR(SUM(L5:L53),"")</f>
        <v>0</v>
      </c>
      <c r="Q53">
        <f>IF(Charts!$B$3="none",E4885,IF(K4885="",NA(),K4885))</f>
        <v>0</v>
      </c>
      <c r="R53">
        <f>IF(Charts!$B$3="none",F4885,IF(L4885="",NA(),L4885))</f>
        <v>0</v>
      </c>
      <c r="S53">
        <f>IF(Charts!$B$3="none",G4885,IF(M4885="",NA(),M4885))</f>
        <v>0</v>
      </c>
      <c r="T53">
        <f>IF(Charts!$B$3="none",H4885,IF(N4885="",NA(),N4885))</f>
        <v>0</v>
      </c>
    </row>
    <row r="54" spans="4:20">
      <c r="D54">
        <v>50</v>
      </c>
      <c r="E54">
        <f>IF(INDIRECT(ADDRESS($D54+2,E$2+1,,,"Instances"))="","",INDIRECT(ADDRESS($D54+2,E$2+1,,,"Instances")))</f>
        <v>0</v>
      </c>
      <c r="F54">
        <f>IFERROR(SMALL(E5:E969,ROW()-ROW($F$5)+1),"")</f>
        <v>0</v>
      </c>
      <c r="H54">
        <f>IFERROR(SUM(F5:F54),"")</f>
        <v>0</v>
      </c>
      <c r="J54">
        <v>50</v>
      </c>
      <c r="K54" cm="1">
        <f t="array" ref="K54">_xlfn.SWITCH(Charts!$B$3,"average", AVERAGE(INDIRECT(ADDRESS(49+3,K$2+1,,,"Instances") &amp; ":" &amp; ADDRESS(49+3,K$2+1))),"median", MEDIAN(INDIRECT(ADDRESS(49+3,K$2+1,,,"Instances") &amp; ":" &amp; ADDRESS(49+3,K$2+1))),"min", MIN(INDIRECT(ADDRESS(49+3,K$2+1,,,"Instances") &amp; ":" &amp; ADDRESS(49+3,K$2+1))),"max", MAX(INDIRECT(ADDRESS(49+3,K$2+1,,,"Instances") &amp; ":" &amp; ADDRESS(49+3,K$2+1))),"diff", MAX(INDIRECT(ADDRESS(49+3,K$2+1,,,"Instances") &amp; ":" &amp; ADDRESS(49+3,K$2+1)))-MIN(INDIRECT(ADDRESS(49+3,K$2+1,,,"Instances") &amp; ":" &amp; ADDRESS(49+3,K$2+1))))</f>
        <v>0</v>
      </c>
      <c r="L54">
        <f>IFERROR(SMALL(K5:K969,ROW()-ROW($L$5)+1),"")</f>
        <v>0</v>
      </c>
      <c r="N54">
        <f>IFERROR(SUM(L5:L54),"")</f>
        <v>0</v>
      </c>
      <c r="Q54">
        <f>IF(Charts!$B$3="none",E4886,IF(K4886="",NA(),K4886))</f>
        <v>0</v>
      </c>
      <c r="R54">
        <f>IF(Charts!$B$3="none",F4886,IF(L4886="",NA(),L4886))</f>
        <v>0</v>
      </c>
      <c r="S54">
        <f>IF(Charts!$B$3="none",G4886,IF(M4886="",NA(),M4886))</f>
        <v>0</v>
      </c>
      <c r="T54">
        <f>IF(Charts!$B$3="none",H4886,IF(N4886="",NA(),N4886))</f>
        <v>0</v>
      </c>
    </row>
    <row r="55" spans="4:20">
      <c r="D55">
        <v>51</v>
      </c>
      <c r="E55">
        <f>IF(INDIRECT(ADDRESS($D55+2,E$2+1,,,"Instances"))="","",INDIRECT(ADDRESS($D55+2,E$2+1,,,"Instances")))</f>
        <v>0</v>
      </c>
      <c r="F55">
        <f>IFERROR(SMALL(E5:E969,ROW()-ROW($F$5)+1),"")</f>
        <v>0</v>
      </c>
      <c r="H55">
        <f>IFERROR(SUM(F5:F55),"")</f>
        <v>0</v>
      </c>
      <c r="J55">
        <v>51</v>
      </c>
      <c r="K55" cm="1">
        <f t="array" ref="K55">_xlfn.SWITCH(Charts!$B$3,"average", AVERAGE(INDIRECT(ADDRESS(50+3,K$2+1,,,"Instances") &amp; ":" &amp; ADDRESS(50+3,K$2+1))),"median", MEDIAN(INDIRECT(ADDRESS(50+3,K$2+1,,,"Instances") &amp; ":" &amp; ADDRESS(50+3,K$2+1))),"min", MIN(INDIRECT(ADDRESS(50+3,K$2+1,,,"Instances") &amp; ":" &amp; ADDRESS(50+3,K$2+1))),"max", MAX(INDIRECT(ADDRESS(50+3,K$2+1,,,"Instances") &amp; ":" &amp; ADDRESS(50+3,K$2+1))),"diff", MAX(INDIRECT(ADDRESS(50+3,K$2+1,,,"Instances") &amp; ":" &amp; ADDRESS(50+3,K$2+1)))-MIN(INDIRECT(ADDRESS(50+3,K$2+1,,,"Instances") &amp; ":" &amp; ADDRESS(50+3,K$2+1))))</f>
        <v>0</v>
      </c>
      <c r="L55">
        <f>IFERROR(SMALL(K5:K969,ROW()-ROW($L$5)+1),"")</f>
        <v>0</v>
      </c>
      <c r="N55">
        <f>IFERROR(SUM(L5:L55),"")</f>
        <v>0</v>
      </c>
      <c r="Q55">
        <f>IF(Charts!$B$3="none",E4887,IF(K4887="",NA(),K4887))</f>
        <v>0</v>
      </c>
      <c r="R55">
        <f>IF(Charts!$B$3="none",F4887,IF(L4887="",NA(),L4887))</f>
        <v>0</v>
      </c>
      <c r="S55">
        <f>IF(Charts!$B$3="none",G4887,IF(M4887="",NA(),M4887))</f>
        <v>0</v>
      </c>
      <c r="T55">
        <f>IF(Charts!$B$3="none",H4887,IF(N4887="",NA(),N4887))</f>
        <v>0</v>
      </c>
    </row>
    <row r="56" spans="4:20">
      <c r="D56">
        <v>52</v>
      </c>
      <c r="E56">
        <f>IF(INDIRECT(ADDRESS($D56+2,E$2+1,,,"Instances"))="","",INDIRECT(ADDRESS($D56+2,E$2+1,,,"Instances")))</f>
        <v>0</v>
      </c>
      <c r="F56">
        <f>IFERROR(SMALL(E5:E969,ROW()-ROW($F$5)+1),"")</f>
        <v>0</v>
      </c>
      <c r="H56">
        <f>IFERROR(SUM(F5:F56),"")</f>
        <v>0</v>
      </c>
      <c r="J56">
        <v>52</v>
      </c>
      <c r="K56" cm="1">
        <f t="array" ref="K56">_xlfn.SWITCH(Charts!$B$3,"average", AVERAGE(INDIRECT(ADDRESS(51+3,K$2+1,,,"Instances") &amp; ":" &amp; ADDRESS(51+3,K$2+1))),"median", MEDIAN(INDIRECT(ADDRESS(51+3,K$2+1,,,"Instances") &amp; ":" &amp; ADDRESS(51+3,K$2+1))),"min", MIN(INDIRECT(ADDRESS(51+3,K$2+1,,,"Instances") &amp; ":" &amp; ADDRESS(51+3,K$2+1))),"max", MAX(INDIRECT(ADDRESS(51+3,K$2+1,,,"Instances") &amp; ":" &amp; ADDRESS(51+3,K$2+1))),"diff", MAX(INDIRECT(ADDRESS(51+3,K$2+1,,,"Instances") &amp; ":" &amp; ADDRESS(51+3,K$2+1)))-MIN(INDIRECT(ADDRESS(51+3,K$2+1,,,"Instances") &amp; ":" &amp; ADDRESS(51+3,K$2+1))))</f>
        <v>0</v>
      </c>
      <c r="L56">
        <f>IFERROR(SMALL(K5:K969,ROW()-ROW($L$5)+1),"")</f>
        <v>0</v>
      </c>
      <c r="N56">
        <f>IFERROR(SUM(L5:L56),"")</f>
        <v>0</v>
      </c>
      <c r="Q56">
        <f>IF(Charts!$B$3="none",E4888,IF(K4888="",NA(),K4888))</f>
        <v>0</v>
      </c>
      <c r="R56">
        <f>IF(Charts!$B$3="none",F4888,IF(L4888="",NA(),L4888))</f>
        <v>0</v>
      </c>
      <c r="S56">
        <f>IF(Charts!$B$3="none",G4888,IF(M4888="",NA(),M4888))</f>
        <v>0</v>
      </c>
      <c r="T56">
        <f>IF(Charts!$B$3="none",H4888,IF(N4888="",NA(),N4888))</f>
        <v>0</v>
      </c>
    </row>
    <row r="57" spans="4:20">
      <c r="D57">
        <v>53</v>
      </c>
      <c r="E57">
        <f>IF(INDIRECT(ADDRESS($D57+2,E$2+1,,,"Instances"))="","",INDIRECT(ADDRESS($D57+2,E$2+1,,,"Instances")))</f>
        <v>0</v>
      </c>
      <c r="F57">
        <f>IFERROR(SMALL(E5:E969,ROW()-ROW($F$5)+1),"")</f>
        <v>0</v>
      </c>
      <c r="H57">
        <f>IFERROR(SUM(F5:F57),"")</f>
        <v>0</v>
      </c>
      <c r="J57">
        <v>53</v>
      </c>
      <c r="K57" cm="1">
        <f t="array" ref="K57">_xlfn.SWITCH(Charts!$B$3,"average", AVERAGE(INDIRECT(ADDRESS(52+3,K$2+1,,,"Instances") &amp; ":" &amp; ADDRESS(52+3,K$2+1))),"median", MEDIAN(INDIRECT(ADDRESS(52+3,K$2+1,,,"Instances") &amp; ":" &amp; ADDRESS(52+3,K$2+1))),"min", MIN(INDIRECT(ADDRESS(52+3,K$2+1,,,"Instances") &amp; ":" &amp; ADDRESS(52+3,K$2+1))),"max", MAX(INDIRECT(ADDRESS(52+3,K$2+1,,,"Instances") &amp; ":" &amp; ADDRESS(52+3,K$2+1))),"diff", MAX(INDIRECT(ADDRESS(52+3,K$2+1,,,"Instances") &amp; ":" &amp; ADDRESS(52+3,K$2+1)))-MIN(INDIRECT(ADDRESS(52+3,K$2+1,,,"Instances") &amp; ":" &amp; ADDRESS(52+3,K$2+1))))</f>
        <v>0</v>
      </c>
      <c r="L57">
        <f>IFERROR(SMALL(K5:K969,ROW()-ROW($L$5)+1),"")</f>
        <v>0</v>
      </c>
      <c r="N57">
        <f>IFERROR(SUM(L5:L57),"")</f>
        <v>0</v>
      </c>
      <c r="Q57">
        <f>IF(Charts!$B$3="none",E4889,IF(K4889="",NA(),K4889))</f>
        <v>0</v>
      </c>
      <c r="R57">
        <f>IF(Charts!$B$3="none",F4889,IF(L4889="",NA(),L4889))</f>
        <v>0</v>
      </c>
      <c r="S57">
        <f>IF(Charts!$B$3="none",G4889,IF(M4889="",NA(),M4889))</f>
        <v>0</v>
      </c>
      <c r="T57">
        <f>IF(Charts!$B$3="none",H4889,IF(N4889="",NA(),N4889))</f>
        <v>0</v>
      </c>
    </row>
    <row r="58" spans="4:20">
      <c r="D58">
        <v>54</v>
      </c>
      <c r="E58">
        <f>IF(INDIRECT(ADDRESS($D58+2,E$2+1,,,"Instances"))="","",INDIRECT(ADDRESS($D58+2,E$2+1,,,"Instances")))</f>
        <v>0</v>
      </c>
      <c r="F58">
        <f>IFERROR(SMALL(E5:E969,ROW()-ROW($F$5)+1),"")</f>
        <v>0</v>
      </c>
      <c r="H58">
        <f>IFERROR(SUM(F5:F58),"")</f>
        <v>0</v>
      </c>
      <c r="J58">
        <v>54</v>
      </c>
      <c r="K58" cm="1">
        <f t="array" ref="K58">_xlfn.SWITCH(Charts!$B$3,"average", AVERAGE(INDIRECT(ADDRESS(53+3,K$2+1,,,"Instances") &amp; ":" &amp; ADDRESS(53+3,K$2+1))),"median", MEDIAN(INDIRECT(ADDRESS(53+3,K$2+1,,,"Instances") &amp; ":" &amp; ADDRESS(53+3,K$2+1))),"min", MIN(INDIRECT(ADDRESS(53+3,K$2+1,,,"Instances") &amp; ":" &amp; ADDRESS(53+3,K$2+1))),"max", MAX(INDIRECT(ADDRESS(53+3,K$2+1,,,"Instances") &amp; ":" &amp; ADDRESS(53+3,K$2+1))),"diff", MAX(INDIRECT(ADDRESS(53+3,K$2+1,,,"Instances") &amp; ":" &amp; ADDRESS(53+3,K$2+1)))-MIN(INDIRECT(ADDRESS(53+3,K$2+1,,,"Instances") &amp; ":" &amp; ADDRESS(53+3,K$2+1))))</f>
        <v>0</v>
      </c>
      <c r="L58">
        <f>IFERROR(SMALL(K5:K969,ROW()-ROW($L$5)+1),"")</f>
        <v>0</v>
      </c>
      <c r="N58">
        <f>IFERROR(SUM(L5:L58),"")</f>
        <v>0</v>
      </c>
      <c r="Q58">
        <f>IF(Charts!$B$3="none",E4890,IF(K4890="",NA(),K4890))</f>
        <v>0</v>
      </c>
      <c r="R58">
        <f>IF(Charts!$B$3="none",F4890,IF(L4890="",NA(),L4890))</f>
        <v>0</v>
      </c>
      <c r="S58">
        <f>IF(Charts!$B$3="none",G4890,IF(M4890="",NA(),M4890))</f>
        <v>0</v>
      </c>
      <c r="T58">
        <f>IF(Charts!$B$3="none",H4890,IF(N4890="",NA(),N4890))</f>
        <v>0</v>
      </c>
    </row>
    <row r="59" spans="4:20">
      <c r="D59">
        <v>55</v>
      </c>
      <c r="E59">
        <f>IF(INDIRECT(ADDRESS($D59+2,E$2+1,,,"Instances"))="","",INDIRECT(ADDRESS($D59+2,E$2+1,,,"Instances")))</f>
        <v>0</v>
      </c>
      <c r="F59">
        <f>IFERROR(SMALL(E5:E969,ROW()-ROW($F$5)+1),"")</f>
        <v>0</v>
      </c>
      <c r="H59">
        <f>IFERROR(SUM(F5:F59),"")</f>
        <v>0</v>
      </c>
      <c r="J59">
        <v>55</v>
      </c>
      <c r="K59" cm="1">
        <f t="array" ref="K59">_xlfn.SWITCH(Charts!$B$3,"average", AVERAGE(INDIRECT(ADDRESS(54+3,K$2+1,,,"Instances") &amp; ":" &amp; ADDRESS(54+3,K$2+1))),"median", MEDIAN(INDIRECT(ADDRESS(54+3,K$2+1,,,"Instances") &amp; ":" &amp; ADDRESS(54+3,K$2+1))),"min", MIN(INDIRECT(ADDRESS(54+3,K$2+1,,,"Instances") &amp; ":" &amp; ADDRESS(54+3,K$2+1))),"max", MAX(INDIRECT(ADDRESS(54+3,K$2+1,,,"Instances") &amp; ":" &amp; ADDRESS(54+3,K$2+1))),"diff", MAX(INDIRECT(ADDRESS(54+3,K$2+1,,,"Instances") &amp; ":" &amp; ADDRESS(54+3,K$2+1)))-MIN(INDIRECT(ADDRESS(54+3,K$2+1,,,"Instances") &amp; ":" &amp; ADDRESS(54+3,K$2+1))))</f>
        <v>0</v>
      </c>
      <c r="L59">
        <f>IFERROR(SMALL(K5:K969,ROW()-ROW($L$5)+1),"")</f>
        <v>0</v>
      </c>
      <c r="N59">
        <f>IFERROR(SUM(L5:L59),"")</f>
        <v>0</v>
      </c>
      <c r="Q59">
        <f>IF(Charts!$B$3="none",E4891,IF(K4891="",NA(),K4891))</f>
        <v>0</v>
      </c>
      <c r="R59">
        <f>IF(Charts!$B$3="none",F4891,IF(L4891="",NA(),L4891))</f>
        <v>0</v>
      </c>
      <c r="S59">
        <f>IF(Charts!$B$3="none",G4891,IF(M4891="",NA(),M4891))</f>
        <v>0</v>
      </c>
      <c r="T59">
        <f>IF(Charts!$B$3="none",H4891,IF(N4891="",NA(),N4891))</f>
        <v>0</v>
      </c>
    </row>
    <row r="60" spans="4:20">
      <c r="D60">
        <v>56</v>
      </c>
      <c r="E60">
        <f>IF(INDIRECT(ADDRESS($D60+2,E$2+1,,,"Instances"))="","",INDIRECT(ADDRESS($D60+2,E$2+1,,,"Instances")))</f>
        <v>0</v>
      </c>
      <c r="F60">
        <f>IFERROR(SMALL(E5:E969,ROW()-ROW($F$5)+1),"")</f>
        <v>0</v>
      </c>
      <c r="H60">
        <f>IFERROR(SUM(F5:F60),"")</f>
        <v>0</v>
      </c>
      <c r="J60">
        <v>56</v>
      </c>
      <c r="K60" cm="1">
        <f t="array" ref="K60">_xlfn.SWITCH(Charts!$B$3,"average", AVERAGE(INDIRECT(ADDRESS(55+3,K$2+1,,,"Instances") &amp; ":" &amp; ADDRESS(55+3,K$2+1))),"median", MEDIAN(INDIRECT(ADDRESS(55+3,K$2+1,,,"Instances") &amp; ":" &amp; ADDRESS(55+3,K$2+1))),"min", MIN(INDIRECT(ADDRESS(55+3,K$2+1,,,"Instances") &amp; ":" &amp; ADDRESS(55+3,K$2+1))),"max", MAX(INDIRECT(ADDRESS(55+3,K$2+1,,,"Instances") &amp; ":" &amp; ADDRESS(55+3,K$2+1))),"diff", MAX(INDIRECT(ADDRESS(55+3,K$2+1,,,"Instances") &amp; ":" &amp; ADDRESS(55+3,K$2+1)))-MIN(INDIRECT(ADDRESS(55+3,K$2+1,,,"Instances") &amp; ":" &amp; ADDRESS(55+3,K$2+1))))</f>
        <v>0</v>
      </c>
      <c r="L60">
        <f>IFERROR(SMALL(K5:K969,ROW()-ROW($L$5)+1),"")</f>
        <v>0</v>
      </c>
      <c r="N60">
        <f>IFERROR(SUM(L5:L60),"")</f>
        <v>0</v>
      </c>
      <c r="Q60">
        <f>IF(Charts!$B$3="none",E4892,IF(K4892="",NA(),K4892))</f>
        <v>0</v>
      </c>
      <c r="R60">
        <f>IF(Charts!$B$3="none",F4892,IF(L4892="",NA(),L4892))</f>
        <v>0</v>
      </c>
      <c r="S60">
        <f>IF(Charts!$B$3="none",G4892,IF(M4892="",NA(),M4892))</f>
        <v>0</v>
      </c>
      <c r="T60">
        <f>IF(Charts!$B$3="none",H4892,IF(N4892="",NA(),N4892))</f>
        <v>0</v>
      </c>
    </row>
    <row r="61" spans="4:20">
      <c r="D61">
        <v>57</v>
      </c>
      <c r="E61">
        <f>IF(INDIRECT(ADDRESS($D61+2,E$2+1,,,"Instances"))="","",INDIRECT(ADDRESS($D61+2,E$2+1,,,"Instances")))</f>
        <v>0</v>
      </c>
      <c r="F61">
        <f>IFERROR(SMALL(E5:E969,ROW()-ROW($F$5)+1),"")</f>
        <v>0</v>
      </c>
      <c r="H61">
        <f>IFERROR(SUM(F5:F61),"")</f>
        <v>0</v>
      </c>
      <c r="J61">
        <v>57</v>
      </c>
      <c r="K61" cm="1">
        <f t="array" ref="K61">_xlfn.SWITCH(Charts!$B$3,"average", AVERAGE(INDIRECT(ADDRESS(56+3,K$2+1,,,"Instances") &amp; ":" &amp; ADDRESS(56+3,K$2+1))),"median", MEDIAN(INDIRECT(ADDRESS(56+3,K$2+1,,,"Instances") &amp; ":" &amp; ADDRESS(56+3,K$2+1))),"min", MIN(INDIRECT(ADDRESS(56+3,K$2+1,,,"Instances") &amp; ":" &amp; ADDRESS(56+3,K$2+1))),"max", MAX(INDIRECT(ADDRESS(56+3,K$2+1,,,"Instances") &amp; ":" &amp; ADDRESS(56+3,K$2+1))),"diff", MAX(INDIRECT(ADDRESS(56+3,K$2+1,,,"Instances") &amp; ":" &amp; ADDRESS(56+3,K$2+1)))-MIN(INDIRECT(ADDRESS(56+3,K$2+1,,,"Instances") &amp; ":" &amp; ADDRESS(56+3,K$2+1))))</f>
        <v>0</v>
      </c>
      <c r="L61">
        <f>IFERROR(SMALL(K5:K969,ROW()-ROW($L$5)+1),"")</f>
        <v>0</v>
      </c>
      <c r="N61">
        <f>IFERROR(SUM(L5:L61),"")</f>
        <v>0</v>
      </c>
      <c r="Q61">
        <f>IF(Charts!$B$3="none",E4893,IF(K4893="",NA(),K4893))</f>
        <v>0</v>
      </c>
      <c r="R61">
        <f>IF(Charts!$B$3="none",F4893,IF(L4893="",NA(),L4893))</f>
        <v>0</v>
      </c>
      <c r="S61">
        <f>IF(Charts!$B$3="none",G4893,IF(M4893="",NA(),M4893))</f>
        <v>0</v>
      </c>
      <c r="T61">
        <f>IF(Charts!$B$3="none",H4893,IF(N4893="",NA(),N4893))</f>
        <v>0</v>
      </c>
    </row>
    <row r="62" spans="4:20">
      <c r="D62">
        <v>58</v>
      </c>
      <c r="E62">
        <f>IF(INDIRECT(ADDRESS($D62+2,E$2+1,,,"Instances"))="","",INDIRECT(ADDRESS($D62+2,E$2+1,,,"Instances")))</f>
        <v>0</v>
      </c>
      <c r="F62">
        <f>IFERROR(SMALL(E5:E969,ROW()-ROW($F$5)+1),"")</f>
        <v>0</v>
      </c>
      <c r="H62">
        <f>IFERROR(SUM(F5:F62),"")</f>
        <v>0</v>
      </c>
      <c r="J62">
        <v>58</v>
      </c>
      <c r="K62" cm="1">
        <f t="array" ref="K62">_xlfn.SWITCH(Charts!$B$3,"average", AVERAGE(INDIRECT(ADDRESS(57+3,K$2+1,,,"Instances") &amp; ":" &amp; ADDRESS(57+3,K$2+1))),"median", MEDIAN(INDIRECT(ADDRESS(57+3,K$2+1,,,"Instances") &amp; ":" &amp; ADDRESS(57+3,K$2+1))),"min", MIN(INDIRECT(ADDRESS(57+3,K$2+1,,,"Instances") &amp; ":" &amp; ADDRESS(57+3,K$2+1))),"max", MAX(INDIRECT(ADDRESS(57+3,K$2+1,,,"Instances") &amp; ":" &amp; ADDRESS(57+3,K$2+1))),"diff", MAX(INDIRECT(ADDRESS(57+3,K$2+1,,,"Instances") &amp; ":" &amp; ADDRESS(57+3,K$2+1)))-MIN(INDIRECT(ADDRESS(57+3,K$2+1,,,"Instances") &amp; ":" &amp; ADDRESS(57+3,K$2+1))))</f>
        <v>0</v>
      </c>
      <c r="L62">
        <f>IFERROR(SMALL(K5:K969,ROW()-ROW($L$5)+1),"")</f>
        <v>0</v>
      </c>
      <c r="N62">
        <f>IFERROR(SUM(L5:L62),"")</f>
        <v>0</v>
      </c>
      <c r="Q62">
        <f>IF(Charts!$B$3="none",E4894,IF(K4894="",NA(),K4894))</f>
        <v>0</v>
      </c>
      <c r="R62">
        <f>IF(Charts!$B$3="none",F4894,IF(L4894="",NA(),L4894))</f>
        <v>0</v>
      </c>
      <c r="S62">
        <f>IF(Charts!$B$3="none",G4894,IF(M4894="",NA(),M4894))</f>
        <v>0</v>
      </c>
      <c r="T62">
        <f>IF(Charts!$B$3="none",H4894,IF(N4894="",NA(),N4894))</f>
        <v>0</v>
      </c>
    </row>
    <row r="63" spans="4:20">
      <c r="D63">
        <v>59</v>
      </c>
      <c r="E63">
        <f>IF(INDIRECT(ADDRESS($D63+2,E$2+1,,,"Instances"))="","",INDIRECT(ADDRESS($D63+2,E$2+1,,,"Instances")))</f>
        <v>0</v>
      </c>
      <c r="F63">
        <f>IFERROR(SMALL(E5:E969,ROW()-ROW($F$5)+1),"")</f>
        <v>0</v>
      </c>
      <c r="H63">
        <f>IFERROR(SUM(F5:F63),"")</f>
        <v>0</v>
      </c>
      <c r="J63">
        <v>59</v>
      </c>
      <c r="K63" cm="1">
        <f t="array" ref="K63">_xlfn.SWITCH(Charts!$B$3,"average", AVERAGE(INDIRECT(ADDRESS(58+3,K$2+1,,,"Instances") &amp; ":" &amp; ADDRESS(58+3,K$2+1))),"median", MEDIAN(INDIRECT(ADDRESS(58+3,K$2+1,,,"Instances") &amp; ":" &amp; ADDRESS(58+3,K$2+1))),"min", MIN(INDIRECT(ADDRESS(58+3,K$2+1,,,"Instances") &amp; ":" &amp; ADDRESS(58+3,K$2+1))),"max", MAX(INDIRECT(ADDRESS(58+3,K$2+1,,,"Instances") &amp; ":" &amp; ADDRESS(58+3,K$2+1))),"diff", MAX(INDIRECT(ADDRESS(58+3,K$2+1,,,"Instances") &amp; ":" &amp; ADDRESS(58+3,K$2+1)))-MIN(INDIRECT(ADDRESS(58+3,K$2+1,,,"Instances") &amp; ":" &amp; ADDRESS(58+3,K$2+1))))</f>
        <v>0</v>
      </c>
      <c r="L63">
        <f>IFERROR(SMALL(K5:K969,ROW()-ROW($L$5)+1),"")</f>
        <v>0</v>
      </c>
      <c r="N63">
        <f>IFERROR(SUM(L5:L63),"")</f>
        <v>0</v>
      </c>
      <c r="Q63">
        <f>IF(Charts!$B$3="none",E4895,IF(K4895="",NA(),K4895))</f>
        <v>0</v>
      </c>
      <c r="R63">
        <f>IF(Charts!$B$3="none",F4895,IF(L4895="",NA(),L4895))</f>
        <v>0</v>
      </c>
      <c r="S63">
        <f>IF(Charts!$B$3="none",G4895,IF(M4895="",NA(),M4895))</f>
        <v>0</v>
      </c>
      <c r="T63">
        <f>IF(Charts!$B$3="none",H4895,IF(N4895="",NA(),N4895))</f>
        <v>0</v>
      </c>
    </row>
    <row r="64" spans="4:20">
      <c r="D64">
        <v>60</v>
      </c>
      <c r="E64">
        <f>IF(INDIRECT(ADDRESS($D64+2,E$2+1,,,"Instances"))="","",INDIRECT(ADDRESS($D64+2,E$2+1,,,"Instances")))</f>
        <v>0</v>
      </c>
      <c r="F64">
        <f>IFERROR(SMALL(E5:E969,ROW()-ROW($F$5)+1),"")</f>
        <v>0</v>
      </c>
      <c r="H64">
        <f>IFERROR(SUM(F5:F64),"")</f>
        <v>0</v>
      </c>
      <c r="J64">
        <v>60</v>
      </c>
      <c r="K64" cm="1">
        <f t="array" ref="K64">_xlfn.SWITCH(Charts!$B$3,"average", AVERAGE(INDIRECT(ADDRESS(59+3,K$2+1,,,"Instances") &amp; ":" &amp; ADDRESS(59+3,K$2+1))),"median", MEDIAN(INDIRECT(ADDRESS(59+3,K$2+1,,,"Instances") &amp; ":" &amp; ADDRESS(59+3,K$2+1))),"min", MIN(INDIRECT(ADDRESS(59+3,K$2+1,,,"Instances") &amp; ":" &amp; ADDRESS(59+3,K$2+1))),"max", MAX(INDIRECT(ADDRESS(59+3,K$2+1,,,"Instances") &amp; ":" &amp; ADDRESS(59+3,K$2+1))),"diff", MAX(INDIRECT(ADDRESS(59+3,K$2+1,,,"Instances") &amp; ":" &amp; ADDRESS(59+3,K$2+1)))-MIN(INDIRECT(ADDRESS(59+3,K$2+1,,,"Instances") &amp; ":" &amp; ADDRESS(59+3,K$2+1))))</f>
        <v>0</v>
      </c>
      <c r="L64">
        <f>IFERROR(SMALL(K5:K969,ROW()-ROW($L$5)+1),"")</f>
        <v>0</v>
      </c>
      <c r="N64">
        <f>IFERROR(SUM(L5:L64),"")</f>
        <v>0</v>
      </c>
      <c r="Q64">
        <f>IF(Charts!$B$3="none",E4896,IF(K4896="",NA(),K4896))</f>
        <v>0</v>
      </c>
      <c r="R64">
        <f>IF(Charts!$B$3="none",F4896,IF(L4896="",NA(),L4896))</f>
        <v>0</v>
      </c>
      <c r="S64">
        <f>IF(Charts!$B$3="none",G4896,IF(M4896="",NA(),M4896))</f>
        <v>0</v>
      </c>
      <c r="T64">
        <f>IF(Charts!$B$3="none",H4896,IF(N4896="",NA(),N4896))</f>
        <v>0</v>
      </c>
    </row>
    <row r="65" spans="4:20">
      <c r="D65">
        <v>61</v>
      </c>
      <c r="E65">
        <f>IF(INDIRECT(ADDRESS($D65+2,E$2+1,,,"Instances"))="","",INDIRECT(ADDRESS($D65+2,E$2+1,,,"Instances")))</f>
        <v>0</v>
      </c>
      <c r="F65">
        <f>IFERROR(SMALL(E5:E969,ROW()-ROW($F$5)+1),"")</f>
        <v>0</v>
      </c>
      <c r="H65">
        <f>IFERROR(SUM(F5:F65),"")</f>
        <v>0</v>
      </c>
      <c r="J65">
        <v>61</v>
      </c>
      <c r="K65" cm="1">
        <f t="array" ref="K65">_xlfn.SWITCH(Charts!$B$3,"average", AVERAGE(INDIRECT(ADDRESS(60+3,K$2+1,,,"Instances") &amp; ":" &amp; ADDRESS(60+3,K$2+1))),"median", MEDIAN(INDIRECT(ADDRESS(60+3,K$2+1,,,"Instances") &amp; ":" &amp; ADDRESS(60+3,K$2+1))),"min", MIN(INDIRECT(ADDRESS(60+3,K$2+1,,,"Instances") &amp; ":" &amp; ADDRESS(60+3,K$2+1))),"max", MAX(INDIRECT(ADDRESS(60+3,K$2+1,,,"Instances") &amp; ":" &amp; ADDRESS(60+3,K$2+1))),"diff", MAX(INDIRECT(ADDRESS(60+3,K$2+1,,,"Instances") &amp; ":" &amp; ADDRESS(60+3,K$2+1)))-MIN(INDIRECT(ADDRESS(60+3,K$2+1,,,"Instances") &amp; ":" &amp; ADDRESS(60+3,K$2+1))))</f>
        <v>0</v>
      </c>
      <c r="L65">
        <f>IFERROR(SMALL(K5:K969,ROW()-ROW($L$5)+1),"")</f>
        <v>0</v>
      </c>
      <c r="N65">
        <f>IFERROR(SUM(L5:L65),"")</f>
        <v>0</v>
      </c>
      <c r="Q65">
        <f>IF(Charts!$B$3="none",E4897,IF(K4897="",NA(),K4897))</f>
        <v>0</v>
      </c>
      <c r="R65">
        <f>IF(Charts!$B$3="none",F4897,IF(L4897="",NA(),L4897))</f>
        <v>0</v>
      </c>
      <c r="S65">
        <f>IF(Charts!$B$3="none",G4897,IF(M4897="",NA(),M4897))</f>
        <v>0</v>
      </c>
      <c r="T65">
        <f>IF(Charts!$B$3="none",H4897,IF(N4897="",NA(),N4897))</f>
        <v>0</v>
      </c>
    </row>
    <row r="66" spans="4:20">
      <c r="D66">
        <v>62</v>
      </c>
      <c r="E66">
        <f>IF(INDIRECT(ADDRESS($D66+2,E$2+1,,,"Instances"))="","",INDIRECT(ADDRESS($D66+2,E$2+1,,,"Instances")))</f>
        <v>0</v>
      </c>
      <c r="F66">
        <f>IFERROR(SMALL(E5:E969,ROW()-ROW($F$5)+1),"")</f>
        <v>0</v>
      </c>
      <c r="H66">
        <f>IFERROR(SUM(F5:F66),"")</f>
        <v>0</v>
      </c>
      <c r="J66">
        <v>62</v>
      </c>
      <c r="K66" cm="1">
        <f t="array" ref="K66">_xlfn.SWITCH(Charts!$B$3,"average", AVERAGE(INDIRECT(ADDRESS(61+3,K$2+1,,,"Instances") &amp; ":" &amp; ADDRESS(61+3,K$2+1))),"median", MEDIAN(INDIRECT(ADDRESS(61+3,K$2+1,,,"Instances") &amp; ":" &amp; ADDRESS(61+3,K$2+1))),"min", MIN(INDIRECT(ADDRESS(61+3,K$2+1,,,"Instances") &amp; ":" &amp; ADDRESS(61+3,K$2+1))),"max", MAX(INDIRECT(ADDRESS(61+3,K$2+1,,,"Instances") &amp; ":" &amp; ADDRESS(61+3,K$2+1))),"diff", MAX(INDIRECT(ADDRESS(61+3,K$2+1,,,"Instances") &amp; ":" &amp; ADDRESS(61+3,K$2+1)))-MIN(INDIRECT(ADDRESS(61+3,K$2+1,,,"Instances") &amp; ":" &amp; ADDRESS(61+3,K$2+1))))</f>
        <v>0</v>
      </c>
      <c r="L66">
        <f>IFERROR(SMALL(K5:K969,ROW()-ROW($L$5)+1),"")</f>
        <v>0</v>
      </c>
      <c r="N66">
        <f>IFERROR(SUM(L5:L66),"")</f>
        <v>0</v>
      </c>
      <c r="Q66">
        <f>IF(Charts!$B$3="none",E4898,IF(K4898="",NA(),K4898))</f>
        <v>0</v>
      </c>
      <c r="R66">
        <f>IF(Charts!$B$3="none",F4898,IF(L4898="",NA(),L4898))</f>
        <v>0</v>
      </c>
      <c r="S66">
        <f>IF(Charts!$B$3="none",G4898,IF(M4898="",NA(),M4898))</f>
        <v>0</v>
      </c>
      <c r="T66">
        <f>IF(Charts!$B$3="none",H4898,IF(N4898="",NA(),N4898))</f>
        <v>0</v>
      </c>
    </row>
    <row r="67" spans="4:20">
      <c r="D67">
        <v>63</v>
      </c>
      <c r="E67">
        <f>IF(INDIRECT(ADDRESS($D67+2,E$2+1,,,"Instances"))="","",INDIRECT(ADDRESS($D67+2,E$2+1,,,"Instances")))</f>
        <v>0</v>
      </c>
      <c r="F67">
        <f>IFERROR(SMALL(E5:E969,ROW()-ROW($F$5)+1),"")</f>
        <v>0</v>
      </c>
      <c r="H67">
        <f>IFERROR(SUM(F5:F67),"")</f>
        <v>0</v>
      </c>
      <c r="J67">
        <v>63</v>
      </c>
      <c r="K67" cm="1">
        <f t="array" ref="K67">_xlfn.SWITCH(Charts!$B$3,"average", AVERAGE(INDIRECT(ADDRESS(62+3,K$2+1,,,"Instances") &amp; ":" &amp; ADDRESS(62+3,K$2+1))),"median", MEDIAN(INDIRECT(ADDRESS(62+3,K$2+1,,,"Instances") &amp; ":" &amp; ADDRESS(62+3,K$2+1))),"min", MIN(INDIRECT(ADDRESS(62+3,K$2+1,,,"Instances") &amp; ":" &amp; ADDRESS(62+3,K$2+1))),"max", MAX(INDIRECT(ADDRESS(62+3,K$2+1,,,"Instances") &amp; ":" &amp; ADDRESS(62+3,K$2+1))),"diff", MAX(INDIRECT(ADDRESS(62+3,K$2+1,,,"Instances") &amp; ":" &amp; ADDRESS(62+3,K$2+1)))-MIN(INDIRECT(ADDRESS(62+3,K$2+1,,,"Instances") &amp; ":" &amp; ADDRESS(62+3,K$2+1))))</f>
        <v>0</v>
      </c>
      <c r="L67">
        <f>IFERROR(SMALL(K5:K969,ROW()-ROW($L$5)+1),"")</f>
        <v>0</v>
      </c>
      <c r="N67">
        <f>IFERROR(SUM(L5:L67),"")</f>
        <v>0</v>
      </c>
      <c r="Q67">
        <f>IF(Charts!$B$3="none",E4899,IF(K4899="",NA(),K4899))</f>
        <v>0</v>
      </c>
      <c r="R67">
        <f>IF(Charts!$B$3="none",F4899,IF(L4899="",NA(),L4899))</f>
        <v>0</v>
      </c>
      <c r="S67">
        <f>IF(Charts!$B$3="none",G4899,IF(M4899="",NA(),M4899))</f>
        <v>0</v>
      </c>
      <c r="T67">
        <f>IF(Charts!$B$3="none",H4899,IF(N4899="",NA(),N4899))</f>
        <v>0</v>
      </c>
    </row>
    <row r="68" spans="4:20">
      <c r="D68">
        <v>64</v>
      </c>
      <c r="E68">
        <f>IF(INDIRECT(ADDRESS($D68+2,E$2+1,,,"Instances"))="","",INDIRECT(ADDRESS($D68+2,E$2+1,,,"Instances")))</f>
        <v>0</v>
      </c>
      <c r="F68">
        <f>IFERROR(SMALL(E5:E969,ROW()-ROW($F$5)+1),"")</f>
        <v>0</v>
      </c>
      <c r="H68">
        <f>IFERROR(SUM(F5:F68),"")</f>
        <v>0</v>
      </c>
      <c r="J68">
        <v>64</v>
      </c>
      <c r="K68" cm="1">
        <f t="array" ref="K68">_xlfn.SWITCH(Charts!$B$3,"average", AVERAGE(INDIRECT(ADDRESS(63+3,K$2+1,,,"Instances") &amp; ":" &amp; ADDRESS(63+3,K$2+1))),"median", MEDIAN(INDIRECT(ADDRESS(63+3,K$2+1,,,"Instances") &amp; ":" &amp; ADDRESS(63+3,K$2+1))),"min", MIN(INDIRECT(ADDRESS(63+3,K$2+1,,,"Instances") &amp; ":" &amp; ADDRESS(63+3,K$2+1))),"max", MAX(INDIRECT(ADDRESS(63+3,K$2+1,,,"Instances") &amp; ":" &amp; ADDRESS(63+3,K$2+1))),"diff", MAX(INDIRECT(ADDRESS(63+3,K$2+1,,,"Instances") &amp; ":" &amp; ADDRESS(63+3,K$2+1)))-MIN(INDIRECT(ADDRESS(63+3,K$2+1,,,"Instances") &amp; ":" &amp; ADDRESS(63+3,K$2+1))))</f>
        <v>0</v>
      </c>
      <c r="L68">
        <f>IFERROR(SMALL(K5:K969,ROW()-ROW($L$5)+1),"")</f>
        <v>0</v>
      </c>
      <c r="N68">
        <f>IFERROR(SUM(L5:L68),"")</f>
        <v>0</v>
      </c>
      <c r="Q68">
        <f>IF(Charts!$B$3="none",E4900,IF(K4900="",NA(),K4900))</f>
        <v>0</v>
      </c>
      <c r="R68">
        <f>IF(Charts!$B$3="none",F4900,IF(L4900="",NA(),L4900))</f>
        <v>0</v>
      </c>
      <c r="S68">
        <f>IF(Charts!$B$3="none",G4900,IF(M4900="",NA(),M4900))</f>
        <v>0</v>
      </c>
      <c r="T68">
        <f>IF(Charts!$B$3="none",H4900,IF(N4900="",NA(),N4900))</f>
        <v>0</v>
      </c>
    </row>
    <row r="69" spans="4:20">
      <c r="D69">
        <v>65</v>
      </c>
      <c r="E69">
        <f>IF(INDIRECT(ADDRESS($D69+2,E$2+1,,,"Instances"))="","",INDIRECT(ADDRESS($D69+2,E$2+1,,,"Instances")))</f>
        <v>0</v>
      </c>
      <c r="F69">
        <f>IFERROR(SMALL(E5:E969,ROW()-ROW($F$5)+1),"")</f>
        <v>0</v>
      </c>
      <c r="H69">
        <f>IFERROR(SUM(F5:F69),"")</f>
        <v>0</v>
      </c>
      <c r="J69">
        <v>65</v>
      </c>
      <c r="K69" cm="1">
        <f t="array" ref="K69">_xlfn.SWITCH(Charts!$B$3,"average", AVERAGE(INDIRECT(ADDRESS(64+3,K$2+1,,,"Instances") &amp; ":" &amp; ADDRESS(64+3,K$2+1))),"median", MEDIAN(INDIRECT(ADDRESS(64+3,K$2+1,,,"Instances") &amp; ":" &amp; ADDRESS(64+3,K$2+1))),"min", MIN(INDIRECT(ADDRESS(64+3,K$2+1,,,"Instances") &amp; ":" &amp; ADDRESS(64+3,K$2+1))),"max", MAX(INDIRECT(ADDRESS(64+3,K$2+1,,,"Instances") &amp; ":" &amp; ADDRESS(64+3,K$2+1))),"diff", MAX(INDIRECT(ADDRESS(64+3,K$2+1,,,"Instances") &amp; ":" &amp; ADDRESS(64+3,K$2+1)))-MIN(INDIRECT(ADDRESS(64+3,K$2+1,,,"Instances") &amp; ":" &amp; ADDRESS(64+3,K$2+1))))</f>
        <v>0</v>
      </c>
      <c r="L69">
        <f>IFERROR(SMALL(K5:K969,ROW()-ROW($L$5)+1),"")</f>
        <v>0</v>
      </c>
      <c r="N69">
        <f>IFERROR(SUM(L5:L69),"")</f>
        <v>0</v>
      </c>
      <c r="Q69">
        <f>IF(Charts!$B$3="none",E4901,IF(K4901="",NA(),K4901))</f>
        <v>0</v>
      </c>
      <c r="R69">
        <f>IF(Charts!$B$3="none",F4901,IF(L4901="",NA(),L4901))</f>
        <v>0</v>
      </c>
      <c r="S69">
        <f>IF(Charts!$B$3="none",G4901,IF(M4901="",NA(),M4901))</f>
        <v>0</v>
      </c>
      <c r="T69">
        <f>IF(Charts!$B$3="none",H4901,IF(N4901="",NA(),N4901))</f>
        <v>0</v>
      </c>
    </row>
    <row r="70" spans="4:20">
      <c r="D70">
        <v>66</v>
      </c>
      <c r="E70">
        <f>IF(INDIRECT(ADDRESS($D70+2,E$2+1,,,"Instances"))="","",INDIRECT(ADDRESS($D70+2,E$2+1,,,"Instances")))</f>
        <v>0</v>
      </c>
      <c r="F70">
        <f>IFERROR(SMALL(E5:E969,ROW()-ROW($F$5)+1),"")</f>
        <v>0</v>
      </c>
      <c r="H70">
        <f>IFERROR(SUM(F5:F70),"")</f>
        <v>0</v>
      </c>
      <c r="J70">
        <v>66</v>
      </c>
      <c r="K70" cm="1">
        <f t="array" ref="K70">_xlfn.SWITCH(Charts!$B$3,"average", AVERAGE(INDIRECT(ADDRESS(65+3,K$2+1,,,"Instances") &amp; ":" &amp; ADDRESS(65+3,K$2+1))),"median", MEDIAN(INDIRECT(ADDRESS(65+3,K$2+1,,,"Instances") &amp; ":" &amp; ADDRESS(65+3,K$2+1))),"min", MIN(INDIRECT(ADDRESS(65+3,K$2+1,,,"Instances") &amp; ":" &amp; ADDRESS(65+3,K$2+1))),"max", MAX(INDIRECT(ADDRESS(65+3,K$2+1,,,"Instances") &amp; ":" &amp; ADDRESS(65+3,K$2+1))),"diff", MAX(INDIRECT(ADDRESS(65+3,K$2+1,,,"Instances") &amp; ":" &amp; ADDRESS(65+3,K$2+1)))-MIN(INDIRECT(ADDRESS(65+3,K$2+1,,,"Instances") &amp; ":" &amp; ADDRESS(65+3,K$2+1))))</f>
        <v>0</v>
      </c>
      <c r="L70">
        <f>IFERROR(SMALL(K5:K969,ROW()-ROW($L$5)+1),"")</f>
        <v>0</v>
      </c>
      <c r="N70">
        <f>IFERROR(SUM(L5:L70),"")</f>
        <v>0</v>
      </c>
      <c r="Q70">
        <f>IF(Charts!$B$3="none",E4902,IF(K4902="",NA(),K4902))</f>
        <v>0</v>
      </c>
      <c r="R70">
        <f>IF(Charts!$B$3="none",F4902,IF(L4902="",NA(),L4902))</f>
        <v>0</v>
      </c>
      <c r="S70">
        <f>IF(Charts!$B$3="none",G4902,IF(M4902="",NA(),M4902))</f>
        <v>0</v>
      </c>
      <c r="T70">
        <f>IF(Charts!$B$3="none",H4902,IF(N4902="",NA(),N4902))</f>
        <v>0</v>
      </c>
    </row>
    <row r="71" spans="4:20">
      <c r="D71">
        <v>67</v>
      </c>
      <c r="E71">
        <f>IF(INDIRECT(ADDRESS($D71+2,E$2+1,,,"Instances"))="","",INDIRECT(ADDRESS($D71+2,E$2+1,,,"Instances")))</f>
        <v>0</v>
      </c>
      <c r="F71">
        <f>IFERROR(SMALL(E5:E969,ROW()-ROW($F$5)+1),"")</f>
        <v>0</v>
      </c>
      <c r="H71">
        <f>IFERROR(SUM(F5:F71),"")</f>
        <v>0</v>
      </c>
      <c r="J71">
        <v>67</v>
      </c>
      <c r="K71" cm="1">
        <f t="array" ref="K71">_xlfn.SWITCH(Charts!$B$3,"average", AVERAGE(INDIRECT(ADDRESS(66+3,K$2+1,,,"Instances") &amp; ":" &amp; ADDRESS(66+3,K$2+1))),"median", MEDIAN(INDIRECT(ADDRESS(66+3,K$2+1,,,"Instances") &amp; ":" &amp; ADDRESS(66+3,K$2+1))),"min", MIN(INDIRECT(ADDRESS(66+3,K$2+1,,,"Instances") &amp; ":" &amp; ADDRESS(66+3,K$2+1))),"max", MAX(INDIRECT(ADDRESS(66+3,K$2+1,,,"Instances") &amp; ":" &amp; ADDRESS(66+3,K$2+1))),"diff", MAX(INDIRECT(ADDRESS(66+3,K$2+1,,,"Instances") &amp; ":" &amp; ADDRESS(66+3,K$2+1)))-MIN(INDIRECT(ADDRESS(66+3,K$2+1,,,"Instances") &amp; ":" &amp; ADDRESS(66+3,K$2+1))))</f>
        <v>0</v>
      </c>
      <c r="L71">
        <f>IFERROR(SMALL(K5:K969,ROW()-ROW($L$5)+1),"")</f>
        <v>0</v>
      </c>
      <c r="N71">
        <f>IFERROR(SUM(L5:L71),"")</f>
        <v>0</v>
      </c>
      <c r="Q71">
        <f>IF(Charts!$B$3="none",E4903,IF(K4903="",NA(),K4903))</f>
        <v>0</v>
      </c>
      <c r="R71">
        <f>IF(Charts!$B$3="none",F4903,IF(L4903="",NA(),L4903))</f>
        <v>0</v>
      </c>
      <c r="S71">
        <f>IF(Charts!$B$3="none",G4903,IF(M4903="",NA(),M4903))</f>
        <v>0</v>
      </c>
      <c r="T71">
        <f>IF(Charts!$B$3="none",H4903,IF(N4903="",NA(),N4903))</f>
        <v>0</v>
      </c>
    </row>
    <row r="72" spans="4:20">
      <c r="D72">
        <v>68</v>
      </c>
      <c r="E72">
        <f>IF(INDIRECT(ADDRESS($D72+2,E$2+1,,,"Instances"))="","",INDIRECT(ADDRESS($D72+2,E$2+1,,,"Instances")))</f>
        <v>0</v>
      </c>
      <c r="F72">
        <f>IFERROR(SMALL(E5:E969,ROW()-ROW($F$5)+1),"")</f>
        <v>0</v>
      </c>
      <c r="H72">
        <f>IFERROR(SUM(F5:F72),"")</f>
        <v>0</v>
      </c>
      <c r="J72">
        <v>68</v>
      </c>
      <c r="K72" cm="1">
        <f t="array" ref="K72">_xlfn.SWITCH(Charts!$B$3,"average", AVERAGE(INDIRECT(ADDRESS(67+3,K$2+1,,,"Instances") &amp; ":" &amp; ADDRESS(67+3,K$2+1))),"median", MEDIAN(INDIRECT(ADDRESS(67+3,K$2+1,,,"Instances") &amp; ":" &amp; ADDRESS(67+3,K$2+1))),"min", MIN(INDIRECT(ADDRESS(67+3,K$2+1,,,"Instances") &amp; ":" &amp; ADDRESS(67+3,K$2+1))),"max", MAX(INDIRECT(ADDRESS(67+3,K$2+1,,,"Instances") &amp; ":" &amp; ADDRESS(67+3,K$2+1))),"diff", MAX(INDIRECT(ADDRESS(67+3,K$2+1,,,"Instances") &amp; ":" &amp; ADDRESS(67+3,K$2+1)))-MIN(INDIRECT(ADDRESS(67+3,K$2+1,,,"Instances") &amp; ":" &amp; ADDRESS(67+3,K$2+1))))</f>
        <v>0</v>
      </c>
      <c r="L72">
        <f>IFERROR(SMALL(K5:K969,ROW()-ROW($L$5)+1),"")</f>
        <v>0</v>
      </c>
      <c r="N72">
        <f>IFERROR(SUM(L5:L72),"")</f>
        <v>0</v>
      </c>
      <c r="Q72">
        <f>IF(Charts!$B$3="none",E4904,IF(K4904="",NA(),K4904))</f>
        <v>0</v>
      </c>
      <c r="R72">
        <f>IF(Charts!$B$3="none",F4904,IF(L4904="",NA(),L4904))</f>
        <v>0</v>
      </c>
      <c r="S72">
        <f>IF(Charts!$B$3="none",G4904,IF(M4904="",NA(),M4904))</f>
        <v>0</v>
      </c>
      <c r="T72">
        <f>IF(Charts!$B$3="none",H4904,IF(N4904="",NA(),N4904))</f>
        <v>0</v>
      </c>
    </row>
    <row r="73" spans="4:20">
      <c r="D73">
        <v>69</v>
      </c>
      <c r="E73">
        <f>IF(INDIRECT(ADDRESS($D73+2,E$2+1,,,"Instances"))="","",INDIRECT(ADDRESS($D73+2,E$2+1,,,"Instances")))</f>
        <v>0</v>
      </c>
      <c r="F73">
        <f>IFERROR(SMALL(E5:E969,ROW()-ROW($F$5)+1),"")</f>
        <v>0</v>
      </c>
      <c r="H73">
        <f>IFERROR(SUM(F5:F73),"")</f>
        <v>0</v>
      </c>
      <c r="J73">
        <v>69</v>
      </c>
      <c r="K73" cm="1">
        <f t="array" ref="K73">_xlfn.SWITCH(Charts!$B$3,"average", AVERAGE(INDIRECT(ADDRESS(68+3,K$2+1,,,"Instances") &amp; ":" &amp; ADDRESS(68+3,K$2+1))),"median", MEDIAN(INDIRECT(ADDRESS(68+3,K$2+1,,,"Instances") &amp; ":" &amp; ADDRESS(68+3,K$2+1))),"min", MIN(INDIRECT(ADDRESS(68+3,K$2+1,,,"Instances") &amp; ":" &amp; ADDRESS(68+3,K$2+1))),"max", MAX(INDIRECT(ADDRESS(68+3,K$2+1,,,"Instances") &amp; ":" &amp; ADDRESS(68+3,K$2+1))),"diff", MAX(INDIRECT(ADDRESS(68+3,K$2+1,,,"Instances") &amp; ":" &amp; ADDRESS(68+3,K$2+1)))-MIN(INDIRECT(ADDRESS(68+3,K$2+1,,,"Instances") &amp; ":" &amp; ADDRESS(68+3,K$2+1))))</f>
        <v>0</v>
      </c>
      <c r="L73">
        <f>IFERROR(SMALL(K5:K969,ROW()-ROW($L$5)+1),"")</f>
        <v>0</v>
      </c>
      <c r="N73">
        <f>IFERROR(SUM(L5:L73),"")</f>
        <v>0</v>
      </c>
      <c r="Q73">
        <f>IF(Charts!$B$3="none",E4905,IF(K4905="",NA(),K4905))</f>
        <v>0</v>
      </c>
      <c r="R73">
        <f>IF(Charts!$B$3="none",F4905,IF(L4905="",NA(),L4905))</f>
        <v>0</v>
      </c>
      <c r="S73">
        <f>IF(Charts!$B$3="none",G4905,IF(M4905="",NA(),M4905))</f>
        <v>0</v>
      </c>
      <c r="T73">
        <f>IF(Charts!$B$3="none",H4905,IF(N4905="",NA(),N4905))</f>
        <v>0</v>
      </c>
    </row>
    <row r="74" spans="4:20">
      <c r="D74">
        <v>70</v>
      </c>
      <c r="E74">
        <f>IF(INDIRECT(ADDRESS($D74+2,E$2+1,,,"Instances"))="","",INDIRECT(ADDRESS($D74+2,E$2+1,,,"Instances")))</f>
        <v>0</v>
      </c>
      <c r="F74">
        <f>IFERROR(SMALL(E5:E969,ROW()-ROW($F$5)+1),"")</f>
        <v>0</v>
      </c>
      <c r="H74">
        <f>IFERROR(SUM(F5:F74),"")</f>
        <v>0</v>
      </c>
      <c r="J74">
        <v>70</v>
      </c>
      <c r="K74" cm="1">
        <f t="array" ref="K74">_xlfn.SWITCH(Charts!$B$3,"average", AVERAGE(INDIRECT(ADDRESS(69+3,K$2+1,,,"Instances") &amp; ":" &amp; ADDRESS(69+3,K$2+1))),"median", MEDIAN(INDIRECT(ADDRESS(69+3,K$2+1,,,"Instances") &amp; ":" &amp; ADDRESS(69+3,K$2+1))),"min", MIN(INDIRECT(ADDRESS(69+3,K$2+1,,,"Instances") &amp; ":" &amp; ADDRESS(69+3,K$2+1))),"max", MAX(INDIRECT(ADDRESS(69+3,K$2+1,,,"Instances") &amp; ":" &amp; ADDRESS(69+3,K$2+1))),"diff", MAX(INDIRECT(ADDRESS(69+3,K$2+1,,,"Instances") &amp; ":" &amp; ADDRESS(69+3,K$2+1)))-MIN(INDIRECT(ADDRESS(69+3,K$2+1,,,"Instances") &amp; ":" &amp; ADDRESS(69+3,K$2+1))))</f>
        <v>0</v>
      </c>
      <c r="L74">
        <f>IFERROR(SMALL(K5:K969,ROW()-ROW($L$5)+1),"")</f>
        <v>0</v>
      </c>
      <c r="N74">
        <f>IFERROR(SUM(L5:L74),"")</f>
        <v>0</v>
      </c>
      <c r="Q74">
        <f>IF(Charts!$B$3="none",E4906,IF(K4906="",NA(),K4906))</f>
        <v>0</v>
      </c>
      <c r="R74">
        <f>IF(Charts!$B$3="none",F4906,IF(L4906="",NA(),L4906))</f>
        <v>0</v>
      </c>
      <c r="S74">
        <f>IF(Charts!$B$3="none",G4906,IF(M4906="",NA(),M4906))</f>
        <v>0</v>
      </c>
      <c r="T74">
        <f>IF(Charts!$B$3="none",H4906,IF(N4906="",NA(),N4906))</f>
        <v>0</v>
      </c>
    </row>
    <row r="75" spans="4:20">
      <c r="D75">
        <v>71</v>
      </c>
      <c r="E75">
        <f>IF(INDIRECT(ADDRESS($D75+2,E$2+1,,,"Instances"))="","",INDIRECT(ADDRESS($D75+2,E$2+1,,,"Instances")))</f>
        <v>0</v>
      </c>
      <c r="F75">
        <f>IFERROR(SMALL(E5:E969,ROW()-ROW($F$5)+1),"")</f>
        <v>0</v>
      </c>
      <c r="H75">
        <f>IFERROR(SUM(F5:F75),"")</f>
        <v>0</v>
      </c>
      <c r="J75">
        <v>71</v>
      </c>
      <c r="K75" cm="1">
        <f t="array" ref="K75">_xlfn.SWITCH(Charts!$B$3,"average", AVERAGE(INDIRECT(ADDRESS(70+3,K$2+1,,,"Instances") &amp; ":" &amp; ADDRESS(70+3,K$2+1))),"median", MEDIAN(INDIRECT(ADDRESS(70+3,K$2+1,,,"Instances") &amp; ":" &amp; ADDRESS(70+3,K$2+1))),"min", MIN(INDIRECT(ADDRESS(70+3,K$2+1,,,"Instances") &amp; ":" &amp; ADDRESS(70+3,K$2+1))),"max", MAX(INDIRECT(ADDRESS(70+3,K$2+1,,,"Instances") &amp; ":" &amp; ADDRESS(70+3,K$2+1))),"diff", MAX(INDIRECT(ADDRESS(70+3,K$2+1,,,"Instances") &amp; ":" &amp; ADDRESS(70+3,K$2+1)))-MIN(INDIRECT(ADDRESS(70+3,K$2+1,,,"Instances") &amp; ":" &amp; ADDRESS(70+3,K$2+1))))</f>
        <v>0</v>
      </c>
      <c r="L75">
        <f>IFERROR(SMALL(K5:K969,ROW()-ROW($L$5)+1),"")</f>
        <v>0</v>
      </c>
      <c r="N75">
        <f>IFERROR(SUM(L5:L75),"")</f>
        <v>0</v>
      </c>
      <c r="Q75">
        <f>IF(Charts!$B$3="none",E4907,IF(K4907="",NA(),K4907))</f>
        <v>0</v>
      </c>
      <c r="R75">
        <f>IF(Charts!$B$3="none",F4907,IF(L4907="",NA(),L4907))</f>
        <v>0</v>
      </c>
      <c r="S75">
        <f>IF(Charts!$B$3="none",G4907,IF(M4907="",NA(),M4907))</f>
        <v>0</v>
      </c>
      <c r="T75">
        <f>IF(Charts!$B$3="none",H4907,IF(N4907="",NA(),N4907))</f>
        <v>0</v>
      </c>
    </row>
    <row r="76" spans="4:20">
      <c r="D76">
        <v>72</v>
      </c>
      <c r="E76">
        <f>IF(INDIRECT(ADDRESS($D76+2,E$2+1,,,"Instances"))="","",INDIRECT(ADDRESS($D76+2,E$2+1,,,"Instances")))</f>
        <v>0</v>
      </c>
      <c r="F76">
        <f>IFERROR(SMALL(E5:E969,ROW()-ROW($F$5)+1),"")</f>
        <v>0</v>
      </c>
      <c r="H76">
        <f>IFERROR(SUM(F5:F76),"")</f>
        <v>0</v>
      </c>
      <c r="J76">
        <v>72</v>
      </c>
      <c r="K76" cm="1">
        <f t="array" ref="K76">_xlfn.SWITCH(Charts!$B$3,"average", AVERAGE(INDIRECT(ADDRESS(71+3,K$2+1,,,"Instances") &amp; ":" &amp; ADDRESS(71+3,K$2+1))),"median", MEDIAN(INDIRECT(ADDRESS(71+3,K$2+1,,,"Instances") &amp; ":" &amp; ADDRESS(71+3,K$2+1))),"min", MIN(INDIRECT(ADDRESS(71+3,K$2+1,,,"Instances") &amp; ":" &amp; ADDRESS(71+3,K$2+1))),"max", MAX(INDIRECT(ADDRESS(71+3,K$2+1,,,"Instances") &amp; ":" &amp; ADDRESS(71+3,K$2+1))),"diff", MAX(INDIRECT(ADDRESS(71+3,K$2+1,,,"Instances") &amp; ":" &amp; ADDRESS(71+3,K$2+1)))-MIN(INDIRECT(ADDRESS(71+3,K$2+1,,,"Instances") &amp; ":" &amp; ADDRESS(71+3,K$2+1))))</f>
        <v>0</v>
      </c>
      <c r="L76">
        <f>IFERROR(SMALL(K5:K969,ROW()-ROW($L$5)+1),"")</f>
        <v>0</v>
      </c>
      <c r="N76">
        <f>IFERROR(SUM(L5:L76),"")</f>
        <v>0</v>
      </c>
      <c r="Q76">
        <f>IF(Charts!$B$3="none",E4908,IF(K4908="",NA(),K4908))</f>
        <v>0</v>
      </c>
      <c r="R76">
        <f>IF(Charts!$B$3="none",F4908,IF(L4908="",NA(),L4908))</f>
        <v>0</v>
      </c>
      <c r="S76">
        <f>IF(Charts!$B$3="none",G4908,IF(M4908="",NA(),M4908))</f>
        <v>0</v>
      </c>
      <c r="T76">
        <f>IF(Charts!$B$3="none",H4908,IF(N4908="",NA(),N4908))</f>
        <v>0</v>
      </c>
    </row>
    <row r="77" spans="4:20">
      <c r="D77">
        <v>73</v>
      </c>
      <c r="E77">
        <f>IF(INDIRECT(ADDRESS($D77+2,E$2+1,,,"Instances"))="","",INDIRECT(ADDRESS($D77+2,E$2+1,,,"Instances")))</f>
        <v>0</v>
      </c>
      <c r="F77">
        <f>IFERROR(SMALL(E5:E969,ROW()-ROW($F$5)+1),"")</f>
        <v>0</v>
      </c>
      <c r="H77">
        <f>IFERROR(SUM(F5:F77),"")</f>
        <v>0</v>
      </c>
      <c r="J77">
        <v>73</v>
      </c>
      <c r="K77" cm="1">
        <f t="array" ref="K77">_xlfn.SWITCH(Charts!$B$3,"average", AVERAGE(INDIRECT(ADDRESS(72+3,K$2+1,,,"Instances") &amp; ":" &amp; ADDRESS(72+3,K$2+1))),"median", MEDIAN(INDIRECT(ADDRESS(72+3,K$2+1,,,"Instances") &amp; ":" &amp; ADDRESS(72+3,K$2+1))),"min", MIN(INDIRECT(ADDRESS(72+3,K$2+1,,,"Instances") &amp; ":" &amp; ADDRESS(72+3,K$2+1))),"max", MAX(INDIRECT(ADDRESS(72+3,K$2+1,,,"Instances") &amp; ":" &amp; ADDRESS(72+3,K$2+1))),"diff", MAX(INDIRECT(ADDRESS(72+3,K$2+1,,,"Instances") &amp; ":" &amp; ADDRESS(72+3,K$2+1)))-MIN(INDIRECT(ADDRESS(72+3,K$2+1,,,"Instances") &amp; ":" &amp; ADDRESS(72+3,K$2+1))))</f>
        <v>0</v>
      </c>
      <c r="L77">
        <f>IFERROR(SMALL(K5:K969,ROW()-ROW($L$5)+1),"")</f>
        <v>0</v>
      </c>
      <c r="N77">
        <f>IFERROR(SUM(L5:L77),"")</f>
        <v>0</v>
      </c>
      <c r="Q77">
        <f>IF(Charts!$B$3="none",E4909,IF(K4909="",NA(),K4909))</f>
        <v>0</v>
      </c>
      <c r="R77">
        <f>IF(Charts!$B$3="none",F4909,IF(L4909="",NA(),L4909))</f>
        <v>0</v>
      </c>
      <c r="S77">
        <f>IF(Charts!$B$3="none",G4909,IF(M4909="",NA(),M4909))</f>
        <v>0</v>
      </c>
      <c r="T77">
        <f>IF(Charts!$B$3="none",H4909,IF(N4909="",NA(),N4909))</f>
        <v>0</v>
      </c>
    </row>
    <row r="78" spans="4:20">
      <c r="D78">
        <v>74</v>
      </c>
      <c r="E78">
        <f>IF(INDIRECT(ADDRESS($D78+2,E$2+1,,,"Instances"))="","",INDIRECT(ADDRESS($D78+2,E$2+1,,,"Instances")))</f>
        <v>0</v>
      </c>
      <c r="F78">
        <f>IFERROR(SMALL(E5:E969,ROW()-ROW($F$5)+1),"")</f>
        <v>0</v>
      </c>
      <c r="H78">
        <f>IFERROR(SUM(F5:F78),"")</f>
        <v>0</v>
      </c>
      <c r="J78">
        <v>74</v>
      </c>
      <c r="K78" cm="1">
        <f t="array" ref="K78">_xlfn.SWITCH(Charts!$B$3,"average", AVERAGE(INDIRECT(ADDRESS(73+3,K$2+1,,,"Instances") &amp; ":" &amp; ADDRESS(73+3,K$2+1))),"median", MEDIAN(INDIRECT(ADDRESS(73+3,K$2+1,,,"Instances") &amp; ":" &amp; ADDRESS(73+3,K$2+1))),"min", MIN(INDIRECT(ADDRESS(73+3,K$2+1,,,"Instances") &amp; ":" &amp; ADDRESS(73+3,K$2+1))),"max", MAX(INDIRECT(ADDRESS(73+3,K$2+1,,,"Instances") &amp; ":" &amp; ADDRESS(73+3,K$2+1))),"diff", MAX(INDIRECT(ADDRESS(73+3,K$2+1,,,"Instances") &amp; ":" &amp; ADDRESS(73+3,K$2+1)))-MIN(INDIRECT(ADDRESS(73+3,K$2+1,,,"Instances") &amp; ":" &amp; ADDRESS(73+3,K$2+1))))</f>
        <v>0</v>
      </c>
      <c r="L78">
        <f>IFERROR(SMALL(K5:K969,ROW()-ROW($L$5)+1),"")</f>
        <v>0</v>
      </c>
      <c r="N78">
        <f>IFERROR(SUM(L5:L78),"")</f>
        <v>0</v>
      </c>
      <c r="Q78">
        <f>IF(Charts!$B$3="none",E4910,IF(K4910="",NA(),K4910))</f>
        <v>0</v>
      </c>
      <c r="R78">
        <f>IF(Charts!$B$3="none",F4910,IF(L4910="",NA(),L4910))</f>
        <v>0</v>
      </c>
      <c r="S78">
        <f>IF(Charts!$B$3="none",G4910,IF(M4910="",NA(),M4910))</f>
        <v>0</v>
      </c>
      <c r="T78">
        <f>IF(Charts!$B$3="none",H4910,IF(N4910="",NA(),N4910))</f>
        <v>0</v>
      </c>
    </row>
    <row r="79" spans="4:20">
      <c r="D79">
        <v>75</v>
      </c>
      <c r="E79">
        <f>IF(INDIRECT(ADDRESS($D79+2,E$2+1,,,"Instances"))="","",INDIRECT(ADDRESS($D79+2,E$2+1,,,"Instances")))</f>
        <v>0</v>
      </c>
      <c r="F79">
        <f>IFERROR(SMALL(E5:E969,ROW()-ROW($F$5)+1),"")</f>
        <v>0</v>
      </c>
      <c r="H79">
        <f>IFERROR(SUM(F5:F79),"")</f>
        <v>0</v>
      </c>
      <c r="J79">
        <v>75</v>
      </c>
      <c r="K79" cm="1">
        <f t="array" ref="K79">_xlfn.SWITCH(Charts!$B$3,"average", AVERAGE(INDIRECT(ADDRESS(74+3,K$2+1,,,"Instances") &amp; ":" &amp; ADDRESS(74+3,K$2+1))),"median", MEDIAN(INDIRECT(ADDRESS(74+3,K$2+1,,,"Instances") &amp; ":" &amp; ADDRESS(74+3,K$2+1))),"min", MIN(INDIRECT(ADDRESS(74+3,K$2+1,,,"Instances") &amp; ":" &amp; ADDRESS(74+3,K$2+1))),"max", MAX(INDIRECT(ADDRESS(74+3,K$2+1,,,"Instances") &amp; ":" &amp; ADDRESS(74+3,K$2+1))),"diff", MAX(INDIRECT(ADDRESS(74+3,K$2+1,,,"Instances") &amp; ":" &amp; ADDRESS(74+3,K$2+1)))-MIN(INDIRECT(ADDRESS(74+3,K$2+1,,,"Instances") &amp; ":" &amp; ADDRESS(74+3,K$2+1))))</f>
        <v>0</v>
      </c>
      <c r="L79">
        <f>IFERROR(SMALL(K5:K969,ROW()-ROW($L$5)+1),"")</f>
        <v>0</v>
      </c>
      <c r="N79">
        <f>IFERROR(SUM(L5:L79),"")</f>
        <v>0</v>
      </c>
      <c r="Q79">
        <f>IF(Charts!$B$3="none",E4911,IF(K4911="",NA(),K4911))</f>
        <v>0</v>
      </c>
      <c r="R79">
        <f>IF(Charts!$B$3="none",F4911,IF(L4911="",NA(),L4911))</f>
        <v>0</v>
      </c>
      <c r="S79">
        <f>IF(Charts!$B$3="none",G4911,IF(M4911="",NA(),M4911))</f>
        <v>0</v>
      </c>
      <c r="T79">
        <f>IF(Charts!$B$3="none",H4911,IF(N4911="",NA(),N4911))</f>
        <v>0</v>
      </c>
    </row>
    <row r="80" spans="4:20">
      <c r="D80">
        <v>76</v>
      </c>
      <c r="E80">
        <f>IF(INDIRECT(ADDRESS($D80+2,E$2+1,,,"Instances"))="","",INDIRECT(ADDRESS($D80+2,E$2+1,,,"Instances")))</f>
        <v>0</v>
      </c>
      <c r="F80">
        <f>IFERROR(SMALL(E5:E969,ROW()-ROW($F$5)+1),"")</f>
        <v>0</v>
      </c>
      <c r="H80">
        <f>IFERROR(SUM(F5:F80),"")</f>
        <v>0</v>
      </c>
      <c r="J80">
        <v>76</v>
      </c>
      <c r="K80" cm="1">
        <f t="array" ref="K80">_xlfn.SWITCH(Charts!$B$3,"average", AVERAGE(INDIRECT(ADDRESS(75+3,K$2+1,,,"Instances") &amp; ":" &amp; ADDRESS(75+3,K$2+1))),"median", MEDIAN(INDIRECT(ADDRESS(75+3,K$2+1,,,"Instances") &amp; ":" &amp; ADDRESS(75+3,K$2+1))),"min", MIN(INDIRECT(ADDRESS(75+3,K$2+1,,,"Instances") &amp; ":" &amp; ADDRESS(75+3,K$2+1))),"max", MAX(INDIRECT(ADDRESS(75+3,K$2+1,,,"Instances") &amp; ":" &amp; ADDRESS(75+3,K$2+1))),"diff", MAX(INDIRECT(ADDRESS(75+3,K$2+1,,,"Instances") &amp; ":" &amp; ADDRESS(75+3,K$2+1)))-MIN(INDIRECT(ADDRESS(75+3,K$2+1,,,"Instances") &amp; ":" &amp; ADDRESS(75+3,K$2+1))))</f>
        <v>0</v>
      </c>
      <c r="L80">
        <f>IFERROR(SMALL(K5:K969,ROW()-ROW($L$5)+1),"")</f>
        <v>0</v>
      </c>
      <c r="N80">
        <f>IFERROR(SUM(L5:L80),"")</f>
        <v>0</v>
      </c>
      <c r="Q80">
        <f>IF(Charts!$B$3="none",E4912,IF(K4912="",NA(),K4912))</f>
        <v>0</v>
      </c>
      <c r="R80">
        <f>IF(Charts!$B$3="none",F4912,IF(L4912="",NA(),L4912))</f>
        <v>0</v>
      </c>
      <c r="S80">
        <f>IF(Charts!$B$3="none",G4912,IF(M4912="",NA(),M4912))</f>
        <v>0</v>
      </c>
      <c r="T80">
        <f>IF(Charts!$B$3="none",H4912,IF(N4912="",NA(),N4912))</f>
        <v>0</v>
      </c>
    </row>
    <row r="81" spans="4:20">
      <c r="D81">
        <v>77</v>
      </c>
      <c r="E81">
        <f>IF(INDIRECT(ADDRESS($D81+2,E$2+1,,,"Instances"))="","",INDIRECT(ADDRESS($D81+2,E$2+1,,,"Instances")))</f>
        <v>0</v>
      </c>
      <c r="F81">
        <f>IFERROR(SMALL(E5:E969,ROW()-ROW($F$5)+1),"")</f>
        <v>0</v>
      </c>
      <c r="H81">
        <f>IFERROR(SUM(F5:F81),"")</f>
        <v>0</v>
      </c>
      <c r="J81">
        <v>77</v>
      </c>
      <c r="K81" cm="1">
        <f t="array" ref="K81">_xlfn.SWITCH(Charts!$B$3,"average", AVERAGE(INDIRECT(ADDRESS(76+3,K$2+1,,,"Instances") &amp; ":" &amp; ADDRESS(76+3,K$2+1))),"median", MEDIAN(INDIRECT(ADDRESS(76+3,K$2+1,,,"Instances") &amp; ":" &amp; ADDRESS(76+3,K$2+1))),"min", MIN(INDIRECT(ADDRESS(76+3,K$2+1,,,"Instances") &amp; ":" &amp; ADDRESS(76+3,K$2+1))),"max", MAX(INDIRECT(ADDRESS(76+3,K$2+1,,,"Instances") &amp; ":" &amp; ADDRESS(76+3,K$2+1))),"diff", MAX(INDIRECT(ADDRESS(76+3,K$2+1,,,"Instances") &amp; ":" &amp; ADDRESS(76+3,K$2+1)))-MIN(INDIRECT(ADDRESS(76+3,K$2+1,,,"Instances") &amp; ":" &amp; ADDRESS(76+3,K$2+1))))</f>
        <v>0</v>
      </c>
      <c r="L81">
        <f>IFERROR(SMALL(K5:K969,ROW()-ROW($L$5)+1),"")</f>
        <v>0</v>
      </c>
      <c r="N81">
        <f>IFERROR(SUM(L5:L81),"")</f>
        <v>0</v>
      </c>
      <c r="Q81">
        <f>IF(Charts!$B$3="none",E4913,IF(K4913="",NA(),K4913))</f>
        <v>0</v>
      </c>
      <c r="R81">
        <f>IF(Charts!$B$3="none",F4913,IF(L4913="",NA(),L4913))</f>
        <v>0</v>
      </c>
      <c r="S81">
        <f>IF(Charts!$B$3="none",G4913,IF(M4913="",NA(),M4913))</f>
        <v>0</v>
      </c>
      <c r="T81">
        <f>IF(Charts!$B$3="none",H4913,IF(N4913="",NA(),N4913))</f>
        <v>0</v>
      </c>
    </row>
    <row r="82" spans="4:20">
      <c r="D82">
        <v>78</v>
      </c>
      <c r="E82">
        <f>IF(INDIRECT(ADDRESS($D82+2,E$2+1,,,"Instances"))="","",INDIRECT(ADDRESS($D82+2,E$2+1,,,"Instances")))</f>
        <v>0</v>
      </c>
      <c r="F82">
        <f>IFERROR(SMALL(E5:E969,ROW()-ROW($F$5)+1),"")</f>
        <v>0</v>
      </c>
      <c r="H82">
        <f>IFERROR(SUM(F5:F82),"")</f>
        <v>0</v>
      </c>
      <c r="J82">
        <v>78</v>
      </c>
      <c r="K82" cm="1">
        <f t="array" ref="K82">_xlfn.SWITCH(Charts!$B$3,"average", AVERAGE(INDIRECT(ADDRESS(77+3,K$2+1,,,"Instances") &amp; ":" &amp; ADDRESS(77+3,K$2+1))),"median", MEDIAN(INDIRECT(ADDRESS(77+3,K$2+1,,,"Instances") &amp; ":" &amp; ADDRESS(77+3,K$2+1))),"min", MIN(INDIRECT(ADDRESS(77+3,K$2+1,,,"Instances") &amp; ":" &amp; ADDRESS(77+3,K$2+1))),"max", MAX(INDIRECT(ADDRESS(77+3,K$2+1,,,"Instances") &amp; ":" &amp; ADDRESS(77+3,K$2+1))),"diff", MAX(INDIRECT(ADDRESS(77+3,K$2+1,,,"Instances") &amp; ":" &amp; ADDRESS(77+3,K$2+1)))-MIN(INDIRECT(ADDRESS(77+3,K$2+1,,,"Instances") &amp; ":" &amp; ADDRESS(77+3,K$2+1))))</f>
        <v>0</v>
      </c>
      <c r="L82">
        <f>IFERROR(SMALL(K5:K969,ROW()-ROW($L$5)+1),"")</f>
        <v>0</v>
      </c>
      <c r="N82">
        <f>IFERROR(SUM(L5:L82),"")</f>
        <v>0</v>
      </c>
      <c r="Q82">
        <f>IF(Charts!$B$3="none",E4914,IF(K4914="",NA(),K4914))</f>
        <v>0</v>
      </c>
      <c r="R82">
        <f>IF(Charts!$B$3="none",F4914,IF(L4914="",NA(),L4914))</f>
        <v>0</v>
      </c>
      <c r="S82">
        <f>IF(Charts!$B$3="none",G4914,IF(M4914="",NA(),M4914))</f>
        <v>0</v>
      </c>
      <c r="T82">
        <f>IF(Charts!$B$3="none",H4914,IF(N4914="",NA(),N4914))</f>
        <v>0</v>
      </c>
    </row>
    <row r="83" spans="4:20">
      <c r="D83">
        <v>79</v>
      </c>
      <c r="E83">
        <f>IF(INDIRECT(ADDRESS($D83+2,E$2+1,,,"Instances"))="","",INDIRECT(ADDRESS($D83+2,E$2+1,,,"Instances")))</f>
        <v>0</v>
      </c>
      <c r="F83">
        <f>IFERROR(SMALL(E5:E969,ROW()-ROW($F$5)+1),"")</f>
        <v>0</v>
      </c>
      <c r="H83">
        <f>IFERROR(SUM(F5:F83),"")</f>
        <v>0</v>
      </c>
      <c r="J83">
        <v>79</v>
      </c>
      <c r="K83" cm="1">
        <f t="array" ref="K83">_xlfn.SWITCH(Charts!$B$3,"average", AVERAGE(INDIRECT(ADDRESS(78+3,K$2+1,,,"Instances") &amp; ":" &amp; ADDRESS(78+3,K$2+1))),"median", MEDIAN(INDIRECT(ADDRESS(78+3,K$2+1,,,"Instances") &amp; ":" &amp; ADDRESS(78+3,K$2+1))),"min", MIN(INDIRECT(ADDRESS(78+3,K$2+1,,,"Instances") &amp; ":" &amp; ADDRESS(78+3,K$2+1))),"max", MAX(INDIRECT(ADDRESS(78+3,K$2+1,,,"Instances") &amp; ":" &amp; ADDRESS(78+3,K$2+1))),"diff", MAX(INDIRECT(ADDRESS(78+3,K$2+1,,,"Instances") &amp; ":" &amp; ADDRESS(78+3,K$2+1)))-MIN(INDIRECT(ADDRESS(78+3,K$2+1,,,"Instances") &amp; ":" &amp; ADDRESS(78+3,K$2+1))))</f>
        <v>0</v>
      </c>
      <c r="L83">
        <f>IFERROR(SMALL(K5:K969,ROW()-ROW($L$5)+1),"")</f>
        <v>0</v>
      </c>
      <c r="N83">
        <f>IFERROR(SUM(L5:L83),"")</f>
        <v>0</v>
      </c>
      <c r="Q83">
        <f>IF(Charts!$B$3="none",E4915,IF(K4915="",NA(),K4915))</f>
        <v>0</v>
      </c>
      <c r="R83">
        <f>IF(Charts!$B$3="none",F4915,IF(L4915="",NA(),L4915))</f>
        <v>0</v>
      </c>
      <c r="S83">
        <f>IF(Charts!$B$3="none",G4915,IF(M4915="",NA(),M4915))</f>
        <v>0</v>
      </c>
      <c r="T83">
        <f>IF(Charts!$B$3="none",H4915,IF(N4915="",NA(),N4915))</f>
        <v>0</v>
      </c>
    </row>
    <row r="84" spans="4:20">
      <c r="D84">
        <v>80</v>
      </c>
      <c r="E84">
        <f>IF(INDIRECT(ADDRESS($D84+2,E$2+1,,,"Instances"))="","",INDIRECT(ADDRESS($D84+2,E$2+1,,,"Instances")))</f>
        <v>0</v>
      </c>
      <c r="F84">
        <f>IFERROR(SMALL(E5:E969,ROW()-ROW($F$5)+1),"")</f>
        <v>0</v>
      </c>
      <c r="H84">
        <f>IFERROR(SUM(F5:F84),"")</f>
        <v>0</v>
      </c>
      <c r="J84">
        <v>80</v>
      </c>
      <c r="K84" cm="1">
        <f t="array" ref="K84">_xlfn.SWITCH(Charts!$B$3,"average", AVERAGE(INDIRECT(ADDRESS(79+3,K$2+1,,,"Instances") &amp; ":" &amp; ADDRESS(79+3,K$2+1))),"median", MEDIAN(INDIRECT(ADDRESS(79+3,K$2+1,,,"Instances") &amp; ":" &amp; ADDRESS(79+3,K$2+1))),"min", MIN(INDIRECT(ADDRESS(79+3,K$2+1,,,"Instances") &amp; ":" &amp; ADDRESS(79+3,K$2+1))),"max", MAX(INDIRECT(ADDRESS(79+3,K$2+1,,,"Instances") &amp; ":" &amp; ADDRESS(79+3,K$2+1))),"diff", MAX(INDIRECT(ADDRESS(79+3,K$2+1,,,"Instances") &amp; ":" &amp; ADDRESS(79+3,K$2+1)))-MIN(INDIRECT(ADDRESS(79+3,K$2+1,,,"Instances") &amp; ":" &amp; ADDRESS(79+3,K$2+1))))</f>
        <v>0</v>
      </c>
      <c r="L84">
        <f>IFERROR(SMALL(K5:K969,ROW()-ROW($L$5)+1),"")</f>
        <v>0</v>
      </c>
      <c r="N84">
        <f>IFERROR(SUM(L5:L84),"")</f>
        <v>0</v>
      </c>
      <c r="Q84">
        <f>IF(Charts!$B$3="none",E4916,IF(K4916="",NA(),K4916))</f>
        <v>0</v>
      </c>
      <c r="R84">
        <f>IF(Charts!$B$3="none",F4916,IF(L4916="",NA(),L4916))</f>
        <v>0</v>
      </c>
      <c r="S84">
        <f>IF(Charts!$B$3="none",G4916,IF(M4916="",NA(),M4916))</f>
        <v>0</v>
      </c>
      <c r="T84">
        <f>IF(Charts!$B$3="none",H4916,IF(N4916="",NA(),N4916))</f>
        <v>0</v>
      </c>
    </row>
    <row r="85" spans="4:20">
      <c r="D85">
        <v>81</v>
      </c>
      <c r="E85">
        <f>IF(INDIRECT(ADDRESS($D85+2,E$2+1,,,"Instances"))="","",INDIRECT(ADDRESS($D85+2,E$2+1,,,"Instances")))</f>
        <v>0</v>
      </c>
      <c r="F85">
        <f>IFERROR(SMALL(E5:E969,ROW()-ROW($F$5)+1),"")</f>
        <v>0</v>
      </c>
      <c r="H85">
        <f>IFERROR(SUM(F5:F85),"")</f>
        <v>0</v>
      </c>
      <c r="J85">
        <v>81</v>
      </c>
      <c r="K85" cm="1">
        <f t="array" ref="K85">_xlfn.SWITCH(Charts!$B$3,"average", AVERAGE(INDIRECT(ADDRESS(80+3,K$2+1,,,"Instances") &amp; ":" &amp; ADDRESS(80+3,K$2+1))),"median", MEDIAN(INDIRECT(ADDRESS(80+3,K$2+1,,,"Instances") &amp; ":" &amp; ADDRESS(80+3,K$2+1))),"min", MIN(INDIRECT(ADDRESS(80+3,K$2+1,,,"Instances") &amp; ":" &amp; ADDRESS(80+3,K$2+1))),"max", MAX(INDIRECT(ADDRESS(80+3,K$2+1,,,"Instances") &amp; ":" &amp; ADDRESS(80+3,K$2+1))),"diff", MAX(INDIRECT(ADDRESS(80+3,K$2+1,,,"Instances") &amp; ":" &amp; ADDRESS(80+3,K$2+1)))-MIN(INDIRECT(ADDRESS(80+3,K$2+1,,,"Instances") &amp; ":" &amp; ADDRESS(80+3,K$2+1))))</f>
        <v>0</v>
      </c>
      <c r="L85">
        <f>IFERROR(SMALL(K5:K969,ROW()-ROW($L$5)+1),"")</f>
        <v>0</v>
      </c>
      <c r="N85">
        <f>IFERROR(SUM(L5:L85),"")</f>
        <v>0</v>
      </c>
      <c r="Q85">
        <f>IF(Charts!$B$3="none",E4917,IF(K4917="",NA(),K4917))</f>
        <v>0</v>
      </c>
      <c r="R85">
        <f>IF(Charts!$B$3="none",F4917,IF(L4917="",NA(),L4917))</f>
        <v>0</v>
      </c>
      <c r="S85">
        <f>IF(Charts!$B$3="none",G4917,IF(M4917="",NA(),M4917))</f>
        <v>0</v>
      </c>
      <c r="T85">
        <f>IF(Charts!$B$3="none",H4917,IF(N4917="",NA(),N4917))</f>
        <v>0</v>
      </c>
    </row>
    <row r="86" spans="4:20">
      <c r="D86">
        <v>82</v>
      </c>
      <c r="E86">
        <f>IF(INDIRECT(ADDRESS($D86+2,E$2+1,,,"Instances"))="","",INDIRECT(ADDRESS($D86+2,E$2+1,,,"Instances")))</f>
        <v>0</v>
      </c>
      <c r="F86">
        <f>IFERROR(SMALL(E5:E969,ROW()-ROW($F$5)+1),"")</f>
        <v>0</v>
      </c>
      <c r="H86">
        <f>IFERROR(SUM(F5:F86),"")</f>
        <v>0</v>
      </c>
      <c r="J86">
        <v>82</v>
      </c>
      <c r="K86" cm="1">
        <f t="array" ref="K86">_xlfn.SWITCH(Charts!$B$3,"average", AVERAGE(INDIRECT(ADDRESS(81+3,K$2+1,,,"Instances") &amp; ":" &amp; ADDRESS(81+3,K$2+1))),"median", MEDIAN(INDIRECT(ADDRESS(81+3,K$2+1,,,"Instances") &amp; ":" &amp; ADDRESS(81+3,K$2+1))),"min", MIN(INDIRECT(ADDRESS(81+3,K$2+1,,,"Instances") &amp; ":" &amp; ADDRESS(81+3,K$2+1))),"max", MAX(INDIRECT(ADDRESS(81+3,K$2+1,,,"Instances") &amp; ":" &amp; ADDRESS(81+3,K$2+1))),"diff", MAX(INDIRECT(ADDRESS(81+3,K$2+1,,,"Instances") &amp; ":" &amp; ADDRESS(81+3,K$2+1)))-MIN(INDIRECT(ADDRESS(81+3,K$2+1,,,"Instances") &amp; ":" &amp; ADDRESS(81+3,K$2+1))))</f>
        <v>0</v>
      </c>
      <c r="L86">
        <f>IFERROR(SMALL(K5:K969,ROW()-ROW($L$5)+1),"")</f>
        <v>0</v>
      </c>
      <c r="N86">
        <f>IFERROR(SUM(L5:L86),"")</f>
        <v>0</v>
      </c>
      <c r="Q86">
        <f>IF(Charts!$B$3="none",E4918,IF(K4918="",NA(),K4918))</f>
        <v>0</v>
      </c>
      <c r="R86">
        <f>IF(Charts!$B$3="none",F4918,IF(L4918="",NA(),L4918))</f>
        <v>0</v>
      </c>
      <c r="S86">
        <f>IF(Charts!$B$3="none",G4918,IF(M4918="",NA(),M4918))</f>
        <v>0</v>
      </c>
      <c r="T86">
        <f>IF(Charts!$B$3="none",H4918,IF(N4918="",NA(),N4918))</f>
        <v>0</v>
      </c>
    </row>
    <row r="87" spans="4:20">
      <c r="D87">
        <v>83</v>
      </c>
      <c r="E87">
        <f>IF(INDIRECT(ADDRESS($D87+2,E$2+1,,,"Instances"))="","",INDIRECT(ADDRESS($D87+2,E$2+1,,,"Instances")))</f>
        <v>0</v>
      </c>
      <c r="F87">
        <f>IFERROR(SMALL(E5:E969,ROW()-ROW($F$5)+1),"")</f>
        <v>0</v>
      </c>
      <c r="H87">
        <f>IFERROR(SUM(F5:F87),"")</f>
        <v>0</v>
      </c>
      <c r="J87">
        <v>83</v>
      </c>
      <c r="K87" cm="1">
        <f t="array" ref="K87">_xlfn.SWITCH(Charts!$B$3,"average", AVERAGE(INDIRECT(ADDRESS(82+3,K$2+1,,,"Instances") &amp; ":" &amp; ADDRESS(82+3,K$2+1))),"median", MEDIAN(INDIRECT(ADDRESS(82+3,K$2+1,,,"Instances") &amp; ":" &amp; ADDRESS(82+3,K$2+1))),"min", MIN(INDIRECT(ADDRESS(82+3,K$2+1,,,"Instances") &amp; ":" &amp; ADDRESS(82+3,K$2+1))),"max", MAX(INDIRECT(ADDRESS(82+3,K$2+1,,,"Instances") &amp; ":" &amp; ADDRESS(82+3,K$2+1))),"diff", MAX(INDIRECT(ADDRESS(82+3,K$2+1,,,"Instances") &amp; ":" &amp; ADDRESS(82+3,K$2+1)))-MIN(INDIRECT(ADDRESS(82+3,K$2+1,,,"Instances") &amp; ":" &amp; ADDRESS(82+3,K$2+1))))</f>
        <v>0</v>
      </c>
      <c r="L87">
        <f>IFERROR(SMALL(K5:K969,ROW()-ROW($L$5)+1),"")</f>
        <v>0</v>
      </c>
      <c r="N87">
        <f>IFERROR(SUM(L5:L87),"")</f>
        <v>0</v>
      </c>
      <c r="Q87">
        <f>IF(Charts!$B$3="none",E4919,IF(K4919="",NA(),K4919))</f>
        <v>0</v>
      </c>
      <c r="R87">
        <f>IF(Charts!$B$3="none",F4919,IF(L4919="",NA(),L4919))</f>
        <v>0</v>
      </c>
      <c r="S87">
        <f>IF(Charts!$B$3="none",G4919,IF(M4919="",NA(),M4919))</f>
        <v>0</v>
      </c>
      <c r="T87">
        <f>IF(Charts!$B$3="none",H4919,IF(N4919="",NA(),N4919))</f>
        <v>0</v>
      </c>
    </row>
    <row r="88" spans="4:20">
      <c r="D88">
        <v>84</v>
      </c>
      <c r="E88">
        <f>IF(INDIRECT(ADDRESS($D88+2,E$2+1,,,"Instances"))="","",INDIRECT(ADDRESS($D88+2,E$2+1,,,"Instances")))</f>
        <v>0</v>
      </c>
      <c r="F88">
        <f>IFERROR(SMALL(E5:E969,ROW()-ROW($F$5)+1),"")</f>
        <v>0</v>
      </c>
      <c r="H88">
        <f>IFERROR(SUM(F5:F88),"")</f>
        <v>0</v>
      </c>
      <c r="J88">
        <v>84</v>
      </c>
      <c r="K88" cm="1">
        <f t="array" ref="K88">_xlfn.SWITCH(Charts!$B$3,"average", AVERAGE(INDIRECT(ADDRESS(83+3,K$2+1,,,"Instances") &amp; ":" &amp; ADDRESS(83+3,K$2+1))),"median", MEDIAN(INDIRECT(ADDRESS(83+3,K$2+1,,,"Instances") &amp; ":" &amp; ADDRESS(83+3,K$2+1))),"min", MIN(INDIRECT(ADDRESS(83+3,K$2+1,,,"Instances") &amp; ":" &amp; ADDRESS(83+3,K$2+1))),"max", MAX(INDIRECT(ADDRESS(83+3,K$2+1,,,"Instances") &amp; ":" &amp; ADDRESS(83+3,K$2+1))),"diff", MAX(INDIRECT(ADDRESS(83+3,K$2+1,,,"Instances") &amp; ":" &amp; ADDRESS(83+3,K$2+1)))-MIN(INDIRECT(ADDRESS(83+3,K$2+1,,,"Instances") &amp; ":" &amp; ADDRESS(83+3,K$2+1))))</f>
        <v>0</v>
      </c>
      <c r="L88">
        <f>IFERROR(SMALL(K5:K969,ROW()-ROW($L$5)+1),"")</f>
        <v>0</v>
      </c>
      <c r="N88">
        <f>IFERROR(SUM(L5:L88),"")</f>
        <v>0</v>
      </c>
      <c r="Q88">
        <f>IF(Charts!$B$3="none",E4920,IF(K4920="",NA(),K4920))</f>
        <v>0</v>
      </c>
      <c r="R88">
        <f>IF(Charts!$B$3="none",F4920,IF(L4920="",NA(),L4920))</f>
        <v>0</v>
      </c>
      <c r="S88">
        <f>IF(Charts!$B$3="none",G4920,IF(M4920="",NA(),M4920))</f>
        <v>0</v>
      </c>
      <c r="T88">
        <f>IF(Charts!$B$3="none",H4920,IF(N4920="",NA(),N4920))</f>
        <v>0</v>
      </c>
    </row>
    <row r="89" spans="4:20">
      <c r="D89">
        <v>85</v>
      </c>
      <c r="E89">
        <f>IF(INDIRECT(ADDRESS($D89+2,E$2+1,,,"Instances"))="","",INDIRECT(ADDRESS($D89+2,E$2+1,,,"Instances")))</f>
        <v>0</v>
      </c>
      <c r="F89">
        <f>IFERROR(SMALL(E5:E969,ROW()-ROW($F$5)+1),"")</f>
        <v>0</v>
      </c>
      <c r="H89">
        <f>IFERROR(SUM(F5:F89),"")</f>
        <v>0</v>
      </c>
      <c r="J89">
        <v>85</v>
      </c>
      <c r="K89" cm="1">
        <f t="array" ref="K89">_xlfn.SWITCH(Charts!$B$3,"average", AVERAGE(INDIRECT(ADDRESS(84+3,K$2+1,,,"Instances") &amp; ":" &amp; ADDRESS(84+3,K$2+1))),"median", MEDIAN(INDIRECT(ADDRESS(84+3,K$2+1,,,"Instances") &amp; ":" &amp; ADDRESS(84+3,K$2+1))),"min", MIN(INDIRECT(ADDRESS(84+3,K$2+1,,,"Instances") &amp; ":" &amp; ADDRESS(84+3,K$2+1))),"max", MAX(INDIRECT(ADDRESS(84+3,K$2+1,,,"Instances") &amp; ":" &amp; ADDRESS(84+3,K$2+1))),"diff", MAX(INDIRECT(ADDRESS(84+3,K$2+1,,,"Instances") &amp; ":" &amp; ADDRESS(84+3,K$2+1)))-MIN(INDIRECT(ADDRESS(84+3,K$2+1,,,"Instances") &amp; ":" &amp; ADDRESS(84+3,K$2+1))))</f>
        <v>0</v>
      </c>
      <c r="L89">
        <f>IFERROR(SMALL(K5:K969,ROW()-ROW($L$5)+1),"")</f>
        <v>0</v>
      </c>
      <c r="N89">
        <f>IFERROR(SUM(L5:L89),"")</f>
        <v>0</v>
      </c>
      <c r="Q89">
        <f>IF(Charts!$B$3="none",E4921,IF(K4921="",NA(),K4921))</f>
        <v>0</v>
      </c>
      <c r="R89">
        <f>IF(Charts!$B$3="none",F4921,IF(L4921="",NA(),L4921))</f>
        <v>0</v>
      </c>
      <c r="S89">
        <f>IF(Charts!$B$3="none",G4921,IF(M4921="",NA(),M4921))</f>
        <v>0</v>
      </c>
      <c r="T89">
        <f>IF(Charts!$B$3="none",H4921,IF(N4921="",NA(),N4921))</f>
        <v>0</v>
      </c>
    </row>
    <row r="90" spans="4:20">
      <c r="D90">
        <v>86</v>
      </c>
      <c r="E90">
        <f>IF(INDIRECT(ADDRESS($D90+2,E$2+1,,,"Instances"))="","",INDIRECT(ADDRESS($D90+2,E$2+1,,,"Instances")))</f>
        <v>0</v>
      </c>
      <c r="F90">
        <f>IFERROR(SMALL(E5:E969,ROW()-ROW($F$5)+1),"")</f>
        <v>0</v>
      </c>
      <c r="H90">
        <f>IFERROR(SUM(F5:F90),"")</f>
        <v>0</v>
      </c>
      <c r="J90">
        <v>86</v>
      </c>
      <c r="K90" cm="1">
        <f t="array" ref="K90">_xlfn.SWITCH(Charts!$B$3,"average", AVERAGE(INDIRECT(ADDRESS(85+3,K$2+1,,,"Instances") &amp; ":" &amp; ADDRESS(85+3,K$2+1))),"median", MEDIAN(INDIRECT(ADDRESS(85+3,K$2+1,,,"Instances") &amp; ":" &amp; ADDRESS(85+3,K$2+1))),"min", MIN(INDIRECT(ADDRESS(85+3,K$2+1,,,"Instances") &amp; ":" &amp; ADDRESS(85+3,K$2+1))),"max", MAX(INDIRECT(ADDRESS(85+3,K$2+1,,,"Instances") &amp; ":" &amp; ADDRESS(85+3,K$2+1))),"diff", MAX(INDIRECT(ADDRESS(85+3,K$2+1,,,"Instances") &amp; ":" &amp; ADDRESS(85+3,K$2+1)))-MIN(INDIRECT(ADDRESS(85+3,K$2+1,,,"Instances") &amp; ":" &amp; ADDRESS(85+3,K$2+1))))</f>
        <v>0</v>
      </c>
      <c r="L90">
        <f>IFERROR(SMALL(K5:K969,ROW()-ROW($L$5)+1),"")</f>
        <v>0</v>
      </c>
      <c r="N90">
        <f>IFERROR(SUM(L5:L90),"")</f>
        <v>0</v>
      </c>
      <c r="Q90">
        <f>IF(Charts!$B$3="none",E4922,IF(K4922="",NA(),K4922))</f>
        <v>0</v>
      </c>
      <c r="R90">
        <f>IF(Charts!$B$3="none",F4922,IF(L4922="",NA(),L4922))</f>
        <v>0</v>
      </c>
      <c r="S90">
        <f>IF(Charts!$B$3="none",G4922,IF(M4922="",NA(),M4922))</f>
        <v>0</v>
      </c>
      <c r="T90">
        <f>IF(Charts!$B$3="none",H4922,IF(N4922="",NA(),N4922))</f>
        <v>0</v>
      </c>
    </row>
    <row r="91" spans="4:20">
      <c r="D91">
        <v>87</v>
      </c>
      <c r="E91">
        <f>IF(INDIRECT(ADDRESS($D91+2,E$2+1,,,"Instances"))="","",INDIRECT(ADDRESS($D91+2,E$2+1,,,"Instances")))</f>
        <v>0</v>
      </c>
      <c r="F91">
        <f>IFERROR(SMALL(E5:E969,ROW()-ROW($F$5)+1),"")</f>
        <v>0</v>
      </c>
      <c r="H91">
        <f>IFERROR(SUM(F5:F91),"")</f>
        <v>0</v>
      </c>
      <c r="J91">
        <v>87</v>
      </c>
      <c r="K91" cm="1">
        <f t="array" ref="K91">_xlfn.SWITCH(Charts!$B$3,"average", AVERAGE(INDIRECT(ADDRESS(86+3,K$2+1,,,"Instances") &amp; ":" &amp; ADDRESS(86+3,K$2+1))),"median", MEDIAN(INDIRECT(ADDRESS(86+3,K$2+1,,,"Instances") &amp; ":" &amp; ADDRESS(86+3,K$2+1))),"min", MIN(INDIRECT(ADDRESS(86+3,K$2+1,,,"Instances") &amp; ":" &amp; ADDRESS(86+3,K$2+1))),"max", MAX(INDIRECT(ADDRESS(86+3,K$2+1,,,"Instances") &amp; ":" &amp; ADDRESS(86+3,K$2+1))),"diff", MAX(INDIRECT(ADDRESS(86+3,K$2+1,,,"Instances") &amp; ":" &amp; ADDRESS(86+3,K$2+1)))-MIN(INDIRECT(ADDRESS(86+3,K$2+1,,,"Instances") &amp; ":" &amp; ADDRESS(86+3,K$2+1))))</f>
        <v>0</v>
      </c>
      <c r="L91">
        <f>IFERROR(SMALL(K5:K969,ROW()-ROW($L$5)+1),"")</f>
        <v>0</v>
      </c>
      <c r="N91">
        <f>IFERROR(SUM(L5:L91),"")</f>
        <v>0</v>
      </c>
      <c r="Q91">
        <f>IF(Charts!$B$3="none",E4923,IF(K4923="",NA(),K4923))</f>
        <v>0</v>
      </c>
      <c r="R91">
        <f>IF(Charts!$B$3="none",F4923,IF(L4923="",NA(),L4923))</f>
        <v>0</v>
      </c>
      <c r="S91">
        <f>IF(Charts!$B$3="none",G4923,IF(M4923="",NA(),M4923))</f>
        <v>0</v>
      </c>
      <c r="T91">
        <f>IF(Charts!$B$3="none",H4923,IF(N4923="",NA(),N4923))</f>
        <v>0</v>
      </c>
    </row>
    <row r="92" spans="4:20">
      <c r="D92">
        <v>88</v>
      </c>
      <c r="E92">
        <f>IF(INDIRECT(ADDRESS($D92+2,E$2+1,,,"Instances"))="","",INDIRECT(ADDRESS($D92+2,E$2+1,,,"Instances")))</f>
        <v>0</v>
      </c>
      <c r="F92">
        <f>IFERROR(SMALL(E5:E969,ROW()-ROW($F$5)+1),"")</f>
        <v>0</v>
      </c>
      <c r="H92">
        <f>IFERROR(SUM(F5:F92),"")</f>
        <v>0</v>
      </c>
      <c r="J92">
        <v>88</v>
      </c>
      <c r="K92" cm="1">
        <f t="array" ref="K92">_xlfn.SWITCH(Charts!$B$3,"average", AVERAGE(INDIRECT(ADDRESS(87+3,K$2+1,,,"Instances") &amp; ":" &amp; ADDRESS(87+3,K$2+1))),"median", MEDIAN(INDIRECT(ADDRESS(87+3,K$2+1,,,"Instances") &amp; ":" &amp; ADDRESS(87+3,K$2+1))),"min", MIN(INDIRECT(ADDRESS(87+3,K$2+1,,,"Instances") &amp; ":" &amp; ADDRESS(87+3,K$2+1))),"max", MAX(INDIRECT(ADDRESS(87+3,K$2+1,,,"Instances") &amp; ":" &amp; ADDRESS(87+3,K$2+1))),"diff", MAX(INDIRECT(ADDRESS(87+3,K$2+1,,,"Instances") &amp; ":" &amp; ADDRESS(87+3,K$2+1)))-MIN(INDIRECT(ADDRESS(87+3,K$2+1,,,"Instances") &amp; ":" &amp; ADDRESS(87+3,K$2+1))))</f>
        <v>0</v>
      </c>
      <c r="L92">
        <f>IFERROR(SMALL(K5:K969,ROW()-ROW($L$5)+1),"")</f>
        <v>0</v>
      </c>
      <c r="N92">
        <f>IFERROR(SUM(L5:L92),"")</f>
        <v>0</v>
      </c>
      <c r="Q92">
        <f>IF(Charts!$B$3="none",E4924,IF(K4924="",NA(),K4924))</f>
        <v>0</v>
      </c>
      <c r="R92">
        <f>IF(Charts!$B$3="none",F4924,IF(L4924="",NA(),L4924))</f>
        <v>0</v>
      </c>
      <c r="S92">
        <f>IF(Charts!$B$3="none",G4924,IF(M4924="",NA(),M4924))</f>
        <v>0</v>
      </c>
      <c r="T92">
        <f>IF(Charts!$B$3="none",H4924,IF(N4924="",NA(),N4924))</f>
        <v>0</v>
      </c>
    </row>
    <row r="93" spans="4:20">
      <c r="D93">
        <v>89</v>
      </c>
      <c r="E93">
        <f>IF(INDIRECT(ADDRESS($D93+2,E$2+1,,,"Instances"))="","",INDIRECT(ADDRESS($D93+2,E$2+1,,,"Instances")))</f>
        <v>0</v>
      </c>
      <c r="F93">
        <f>IFERROR(SMALL(E5:E969,ROW()-ROW($F$5)+1),"")</f>
        <v>0</v>
      </c>
      <c r="H93">
        <f>IFERROR(SUM(F5:F93),"")</f>
        <v>0</v>
      </c>
      <c r="J93">
        <v>89</v>
      </c>
      <c r="K93" cm="1">
        <f t="array" ref="K93">_xlfn.SWITCH(Charts!$B$3,"average", AVERAGE(INDIRECT(ADDRESS(88+3,K$2+1,,,"Instances") &amp; ":" &amp; ADDRESS(88+3,K$2+1))),"median", MEDIAN(INDIRECT(ADDRESS(88+3,K$2+1,,,"Instances") &amp; ":" &amp; ADDRESS(88+3,K$2+1))),"min", MIN(INDIRECT(ADDRESS(88+3,K$2+1,,,"Instances") &amp; ":" &amp; ADDRESS(88+3,K$2+1))),"max", MAX(INDIRECT(ADDRESS(88+3,K$2+1,,,"Instances") &amp; ":" &amp; ADDRESS(88+3,K$2+1))),"diff", MAX(INDIRECT(ADDRESS(88+3,K$2+1,,,"Instances") &amp; ":" &amp; ADDRESS(88+3,K$2+1)))-MIN(INDIRECT(ADDRESS(88+3,K$2+1,,,"Instances") &amp; ":" &amp; ADDRESS(88+3,K$2+1))))</f>
        <v>0</v>
      </c>
      <c r="L93">
        <f>IFERROR(SMALL(K5:K969,ROW()-ROW($L$5)+1),"")</f>
        <v>0</v>
      </c>
      <c r="N93">
        <f>IFERROR(SUM(L5:L93),"")</f>
        <v>0</v>
      </c>
      <c r="Q93">
        <f>IF(Charts!$B$3="none",E4925,IF(K4925="",NA(),K4925))</f>
        <v>0</v>
      </c>
      <c r="R93">
        <f>IF(Charts!$B$3="none",F4925,IF(L4925="",NA(),L4925))</f>
        <v>0</v>
      </c>
      <c r="S93">
        <f>IF(Charts!$B$3="none",G4925,IF(M4925="",NA(),M4925))</f>
        <v>0</v>
      </c>
      <c r="T93">
        <f>IF(Charts!$B$3="none",H4925,IF(N4925="",NA(),N4925))</f>
        <v>0</v>
      </c>
    </row>
    <row r="94" spans="4:20">
      <c r="D94">
        <v>90</v>
      </c>
      <c r="E94">
        <f>IF(INDIRECT(ADDRESS($D94+2,E$2+1,,,"Instances"))="","",INDIRECT(ADDRESS($D94+2,E$2+1,,,"Instances")))</f>
        <v>0</v>
      </c>
      <c r="F94">
        <f>IFERROR(SMALL(E5:E969,ROW()-ROW($F$5)+1),"")</f>
        <v>0</v>
      </c>
      <c r="H94">
        <f>IFERROR(SUM(F5:F94),"")</f>
        <v>0</v>
      </c>
      <c r="J94">
        <v>90</v>
      </c>
      <c r="K94" cm="1">
        <f t="array" ref="K94">_xlfn.SWITCH(Charts!$B$3,"average", AVERAGE(INDIRECT(ADDRESS(89+3,K$2+1,,,"Instances") &amp; ":" &amp; ADDRESS(89+3,K$2+1))),"median", MEDIAN(INDIRECT(ADDRESS(89+3,K$2+1,,,"Instances") &amp; ":" &amp; ADDRESS(89+3,K$2+1))),"min", MIN(INDIRECT(ADDRESS(89+3,K$2+1,,,"Instances") &amp; ":" &amp; ADDRESS(89+3,K$2+1))),"max", MAX(INDIRECT(ADDRESS(89+3,K$2+1,,,"Instances") &amp; ":" &amp; ADDRESS(89+3,K$2+1))),"diff", MAX(INDIRECT(ADDRESS(89+3,K$2+1,,,"Instances") &amp; ":" &amp; ADDRESS(89+3,K$2+1)))-MIN(INDIRECT(ADDRESS(89+3,K$2+1,,,"Instances") &amp; ":" &amp; ADDRESS(89+3,K$2+1))))</f>
        <v>0</v>
      </c>
      <c r="L94">
        <f>IFERROR(SMALL(K5:K969,ROW()-ROW($L$5)+1),"")</f>
        <v>0</v>
      </c>
      <c r="N94">
        <f>IFERROR(SUM(L5:L94),"")</f>
        <v>0</v>
      </c>
      <c r="Q94">
        <f>IF(Charts!$B$3="none",E4926,IF(K4926="",NA(),K4926))</f>
        <v>0</v>
      </c>
      <c r="R94">
        <f>IF(Charts!$B$3="none",F4926,IF(L4926="",NA(),L4926))</f>
        <v>0</v>
      </c>
      <c r="S94">
        <f>IF(Charts!$B$3="none",G4926,IF(M4926="",NA(),M4926))</f>
        <v>0</v>
      </c>
      <c r="T94">
        <f>IF(Charts!$B$3="none",H4926,IF(N4926="",NA(),N4926))</f>
        <v>0</v>
      </c>
    </row>
    <row r="95" spans="4:20">
      <c r="D95">
        <v>91</v>
      </c>
      <c r="E95">
        <f>IF(INDIRECT(ADDRESS($D95+2,E$2+1,,,"Instances"))="","",INDIRECT(ADDRESS($D95+2,E$2+1,,,"Instances")))</f>
        <v>0</v>
      </c>
      <c r="F95">
        <f>IFERROR(SMALL(E5:E969,ROW()-ROW($F$5)+1),"")</f>
        <v>0</v>
      </c>
      <c r="H95">
        <f>IFERROR(SUM(F5:F95),"")</f>
        <v>0</v>
      </c>
      <c r="J95">
        <v>91</v>
      </c>
      <c r="K95" cm="1">
        <f t="array" ref="K95">_xlfn.SWITCH(Charts!$B$3,"average", AVERAGE(INDIRECT(ADDRESS(90+3,K$2+1,,,"Instances") &amp; ":" &amp; ADDRESS(90+3,K$2+1))),"median", MEDIAN(INDIRECT(ADDRESS(90+3,K$2+1,,,"Instances") &amp; ":" &amp; ADDRESS(90+3,K$2+1))),"min", MIN(INDIRECT(ADDRESS(90+3,K$2+1,,,"Instances") &amp; ":" &amp; ADDRESS(90+3,K$2+1))),"max", MAX(INDIRECT(ADDRESS(90+3,K$2+1,,,"Instances") &amp; ":" &amp; ADDRESS(90+3,K$2+1))),"diff", MAX(INDIRECT(ADDRESS(90+3,K$2+1,,,"Instances") &amp; ":" &amp; ADDRESS(90+3,K$2+1)))-MIN(INDIRECT(ADDRESS(90+3,K$2+1,,,"Instances") &amp; ":" &amp; ADDRESS(90+3,K$2+1))))</f>
        <v>0</v>
      </c>
      <c r="L95">
        <f>IFERROR(SMALL(K5:K969,ROW()-ROW($L$5)+1),"")</f>
        <v>0</v>
      </c>
      <c r="N95">
        <f>IFERROR(SUM(L5:L95),"")</f>
        <v>0</v>
      </c>
      <c r="Q95">
        <f>IF(Charts!$B$3="none",E4927,IF(K4927="",NA(),K4927))</f>
        <v>0</v>
      </c>
      <c r="R95">
        <f>IF(Charts!$B$3="none",F4927,IF(L4927="",NA(),L4927))</f>
        <v>0</v>
      </c>
      <c r="S95">
        <f>IF(Charts!$B$3="none",G4927,IF(M4927="",NA(),M4927))</f>
        <v>0</v>
      </c>
      <c r="T95">
        <f>IF(Charts!$B$3="none",H4927,IF(N4927="",NA(),N4927))</f>
        <v>0</v>
      </c>
    </row>
    <row r="96" spans="4:20">
      <c r="D96">
        <v>92</v>
      </c>
      <c r="E96">
        <f>IF(INDIRECT(ADDRESS($D96+2,E$2+1,,,"Instances"))="","",INDIRECT(ADDRESS($D96+2,E$2+1,,,"Instances")))</f>
        <v>0</v>
      </c>
      <c r="F96">
        <f>IFERROR(SMALL(E5:E969,ROW()-ROW($F$5)+1),"")</f>
        <v>0</v>
      </c>
      <c r="H96">
        <f>IFERROR(SUM(F5:F96),"")</f>
        <v>0</v>
      </c>
      <c r="J96">
        <v>92</v>
      </c>
      <c r="K96" cm="1">
        <f t="array" ref="K96">_xlfn.SWITCH(Charts!$B$3,"average", AVERAGE(INDIRECT(ADDRESS(91+3,K$2+1,,,"Instances") &amp; ":" &amp; ADDRESS(91+3,K$2+1))),"median", MEDIAN(INDIRECT(ADDRESS(91+3,K$2+1,,,"Instances") &amp; ":" &amp; ADDRESS(91+3,K$2+1))),"min", MIN(INDIRECT(ADDRESS(91+3,K$2+1,,,"Instances") &amp; ":" &amp; ADDRESS(91+3,K$2+1))),"max", MAX(INDIRECT(ADDRESS(91+3,K$2+1,,,"Instances") &amp; ":" &amp; ADDRESS(91+3,K$2+1))),"diff", MAX(INDIRECT(ADDRESS(91+3,K$2+1,,,"Instances") &amp; ":" &amp; ADDRESS(91+3,K$2+1)))-MIN(INDIRECT(ADDRESS(91+3,K$2+1,,,"Instances") &amp; ":" &amp; ADDRESS(91+3,K$2+1))))</f>
        <v>0</v>
      </c>
      <c r="L96">
        <f>IFERROR(SMALL(K5:K969,ROW()-ROW($L$5)+1),"")</f>
        <v>0</v>
      </c>
      <c r="N96">
        <f>IFERROR(SUM(L5:L96),"")</f>
        <v>0</v>
      </c>
      <c r="Q96">
        <f>IF(Charts!$B$3="none",E4928,IF(K4928="",NA(),K4928))</f>
        <v>0</v>
      </c>
      <c r="R96">
        <f>IF(Charts!$B$3="none",F4928,IF(L4928="",NA(),L4928))</f>
        <v>0</v>
      </c>
      <c r="S96">
        <f>IF(Charts!$B$3="none",G4928,IF(M4928="",NA(),M4928))</f>
        <v>0</v>
      </c>
      <c r="T96">
        <f>IF(Charts!$B$3="none",H4928,IF(N4928="",NA(),N4928))</f>
        <v>0</v>
      </c>
    </row>
    <row r="97" spans="4:20">
      <c r="D97">
        <v>93</v>
      </c>
      <c r="E97">
        <f>IF(INDIRECT(ADDRESS($D97+2,E$2+1,,,"Instances"))="","",INDIRECT(ADDRESS($D97+2,E$2+1,,,"Instances")))</f>
        <v>0</v>
      </c>
      <c r="F97">
        <f>IFERROR(SMALL(E5:E969,ROW()-ROW($F$5)+1),"")</f>
        <v>0</v>
      </c>
      <c r="H97">
        <f>IFERROR(SUM(F5:F97),"")</f>
        <v>0</v>
      </c>
      <c r="J97">
        <v>93</v>
      </c>
      <c r="K97" cm="1">
        <f t="array" ref="K97">_xlfn.SWITCH(Charts!$B$3,"average", AVERAGE(INDIRECT(ADDRESS(92+3,K$2+1,,,"Instances") &amp; ":" &amp; ADDRESS(92+3,K$2+1))),"median", MEDIAN(INDIRECT(ADDRESS(92+3,K$2+1,,,"Instances") &amp; ":" &amp; ADDRESS(92+3,K$2+1))),"min", MIN(INDIRECT(ADDRESS(92+3,K$2+1,,,"Instances") &amp; ":" &amp; ADDRESS(92+3,K$2+1))),"max", MAX(INDIRECT(ADDRESS(92+3,K$2+1,,,"Instances") &amp; ":" &amp; ADDRESS(92+3,K$2+1))),"diff", MAX(INDIRECT(ADDRESS(92+3,K$2+1,,,"Instances") &amp; ":" &amp; ADDRESS(92+3,K$2+1)))-MIN(INDIRECT(ADDRESS(92+3,K$2+1,,,"Instances") &amp; ":" &amp; ADDRESS(92+3,K$2+1))))</f>
        <v>0</v>
      </c>
      <c r="L97">
        <f>IFERROR(SMALL(K5:K969,ROW()-ROW($L$5)+1),"")</f>
        <v>0</v>
      </c>
      <c r="N97">
        <f>IFERROR(SUM(L5:L97),"")</f>
        <v>0</v>
      </c>
      <c r="Q97">
        <f>IF(Charts!$B$3="none",E4929,IF(K4929="",NA(),K4929))</f>
        <v>0</v>
      </c>
      <c r="R97">
        <f>IF(Charts!$B$3="none",F4929,IF(L4929="",NA(),L4929))</f>
        <v>0</v>
      </c>
      <c r="S97">
        <f>IF(Charts!$B$3="none",G4929,IF(M4929="",NA(),M4929))</f>
        <v>0</v>
      </c>
      <c r="T97">
        <f>IF(Charts!$B$3="none",H4929,IF(N4929="",NA(),N4929))</f>
        <v>0</v>
      </c>
    </row>
    <row r="98" spans="4:20">
      <c r="D98">
        <v>94</v>
      </c>
      <c r="E98">
        <f>IF(INDIRECT(ADDRESS($D98+2,E$2+1,,,"Instances"))="","",INDIRECT(ADDRESS($D98+2,E$2+1,,,"Instances")))</f>
        <v>0</v>
      </c>
      <c r="F98">
        <f>IFERROR(SMALL(E5:E969,ROW()-ROW($F$5)+1),"")</f>
        <v>0</v>
      </c>
      <c r="H98">
        <f>IFERROR(SUM(F5:F98),"")</f>
        <v>0</v>
      </c>
      <c r="J98">
        <v>94</v>
      </c>
      <c r="K98" cm="1">
        <f t="array" ref="K98">_xlfn.SWITCH(Charts!$B$3,"average", AVERAGE(INDIRECT(ADDRESS(93+3,K$2+1,,,"Instances") &amp; ":" &amp; ADDRESS(93+3,K$2+1))),"median", MEDIAN(INDIRECT(ADDRESS(93+3,K$2+1,,,"Instances") &amp; ":" &amp; ADDRESS(93+3,K$2+1))),"min", MIN(INDIRECT(ADDRESS(93+3,K$2+1,,,"Instances") &amp; ":" &amp; ADDRESS(93+3,K$2+1))),"max", MAX(INDIRECT(ADDRESS(93+3,K$2+1,,,"Instances") &amp; ":" &amp; ADDRESS(93+3,K$2+1))),"diff", MAX(INDIRECT(ADDRESS(93+3,K$2+1,,,"Instances") &amp; ":" &amp; ADDRESS(93+3,K$2+1)))-MIN(INDIRECT(ADDRESS(93+3,K$2+1,,,"Instances") &amp; ":" &amp; ADDRESS(93+3,K$2+1))))</f>
        <v>0</v>
      </c>
      <c r="L98">
        <f>IFERROR(SMALL(K5:K969,ROW()-ROW($L$5)+1),"")</f>
        <v>0</v>
      </c>
      <c r="N98">
        <f>IFERROR(SUM(L5:L98),"")</f>
        <v>0</v>
      </c>
      <c r="Q98">
        <f>IF(Charts!$B$3="none",E4930,IF(K4930="",NA(),K4930))</f>
        <v>0</v>
      </c>
      <c r="R98">
        <f>IF(Charts!$B$3="none",F4930,IF(L4930="",NA(),L4930))</f>
        <v>0</v>
      </c>
      <c r="S98">
        <f>IF(Charts!$B$3="none",G4930,IF(M4930="",NA(),M4930))</f>
        <v>0</v>
      </c>
      <c r="T98">
        <f>IF(Charts!$B$3="none",H4930,IF(N4930="",NA(),N4930))</f>
        <v>0</v>
      </c>
    </row>
    <row r="99" spans="4:20">
      <c r="D99">
        <v>95</v>
      </c>
      <c r="E99">
        <f>IF(INDIRECT(ADDRESS($D99+2,E$2+1,,,"Instances"))="","",INDIRECT(ADDRESS($D99+2,E$2+1,,,"Instances")))</f>
        <v>0</v>
      </c>
      <c r="F99">
        <f>IFERROR(SMALL(E5:E969,ROW()-ROW($F$5)+1),"")</f>
        <v>0</v>
      </c>
      <c r="H99">
        <f>IFERROR(SUM(F5:F99),"")</f>
        <v>0</v>
      </c>
      <c r="J99">
        <v>95</v>
      </c>
      <c r="K99" cm="1">
        <f t="array" ref="K99">_xlfn.SWITCH(Charts!$B$3,"average", AVERAGE(INDIRECT(ADDRESS(94+3,K$2+1,,,"Instances") &amp; ":" &amp; ADDRESS(94+3,K$2+1))),"median", MEDIAN(INDIRECT(ADDRESS(94+3,K$2+1,,,"Instances") &amp; ":" &amp; ADDRESS(94+3,K$2+1))),"min", MIN(INDIRECT(ADDRESS(94+3,K$2+1,,,"Instances") &amp; ":" &amp; ADDRESS(94+3,K$2+1))),"max", MAX(INDIRECT(ADDRESS(94+3,K$2+1,,,"Instances") &amp; ":" &amp; ADDRESS(94+3,K$2+1))),"diff", MAX(INDIRECT(ADDRESS(94+3,K$2+1,,,"Instances") &amp; ":" &amp; ADDRESS(94+3,K$2+1)))-MIN(INDIRECT(ADDRESS(94+3,K$2+1,,,"Instances") &amp; ":" &amp; ADDRESS(94+3,K$2+1))))</f>
        <v>0</v>
      </c>
      <c r="L99">
        <f>IFERROR(SMALL(K5:K969,ROW()-ROW($L$5)+1),"")</f>
        <v>0</v>
      </c>
      <c r="N99">
        <f>IFERROR(SUM(L5:L99),"")</f>
        <v>0</v>
      </c>
      <c r="Q99">
        <f>IF(Charts!$B$3="none",E4931,IF(K4931="",NA(),K4931))</f>
        <v>0</v>
      </c>
      <c r="R99">
        <f>IF(Charts!$B$3="none",F4931,IF(L4931="",NA(),L4931))</f>
        <v>0</v>
      </c>
      <c r="S99">
        <f>IF(Charts!$B$3="none",G4931,IF(M4931="",NA(),M4931))</f>
        <v>0</v>
      </c>
      <c r="T99">
        <f>IF(Charts!$B$3="none",H4931,IF(N4931="",NA(),N4931))</f>
        <v>0</v>
      </c>
    </row>
    <row r="100" spans="4:20">
      <c r="D100">
        <v>96</v>
      </c>
      <c r="E100">
        <f>IF(INDIRECT(ADDRESS($D100+2,E$2+1,,,"Instances"))="","",INDIRECT(ADDRESS($D100+2,E$2+1,,,"Instances")))</f>
        <v>0</v>
      </c>
      <c r="F100">
        <f>IFERROR(SMALL(E5:E969,ROW()-ROW($F$5)+1),"")</f>
        <v>0</v>
      </c>
      <c r="H100">
        <f>IFERROR(SUM(F5:F100),"")</f>
        <v>0</v>
      </c>
      <c r="J100">
        <v>96</v>
      </c>
      <c r="K100" cm="1">
        <f t="array" ref="K100">_xlfn.SWITCH(Charts!$B$3,"average", AVERAGE(INDIRECT(ADDRESS(95+3,K$2+1,,,"Instances") &amp; ":" &amp; ADDRESS(95+3,K$2+1))),"median", MEDIAN(INDIRECT(ADDRESS(95+3,K$2+1,,,"Instances") &amp; ":" &amp; ADDRESS(95+3,K$2+1))),"min", MIN(INDIRECT(ADDRESS(95+3,K$2+1,,,"Instances") &amp; ":" &amp; ADDRESS(95+3,K$2+1))),"max", MAX(INDIRECT(ADDRESS(95+3,K$2+1,,,"Instances") &amp; ":" &amp; ADDRESS(95+3,K$2+1))),"diff", MAX(INDIRECT(ADDRESS(95+3,K$2+1,,,"Instances") &amp; ":" &amp; ADDRESS(95+3,K$2+1)))-MIN(INDIRECT(ADDRESS(95+3,K$2+1,,,"Instances") &amp; ":" &amp; ADDRESS(95+3,K$2+1))))</f>
        <v>0</v>
      </c>
      <c r="L100">
        <f>IFERROR(SMALL(K5:K969,ROW()-ROW($L$5)+1),"")</f>
        <v>0</v>
      </c>
      <c r="N100">
        <f>IFERROR(SUM(L5:L100),"")</f>
        <v>0</v>
      </c>
      <c r="Q100">
        <f>IF(Charts!$B$3="none",E4932,IF(K4932="",NA(),K4932))</f>
        <v>0</v>
      </c>
      <c r="R100">
        <f>IF(Charts!$B$3="none",F4932,IF(L4932="",NA(),L4932))</f>
        <v>0</v>
      </c>
      <c r="S100">
        <f>IF(Charts!$B$3="none",G4932,IF(M4932="",NA(),M4932))</f>
        <v>0</v>
      </c>
      <c r="T100">
        <f>IF(Charts!$B$3="none",H4932,IF(N4932="",NA(),N4932))</f>
        <v>0</v>
      </c>
    </row>
    <row r="101" spans="4:20">
      <c r="D101">
        <v>97</v>
      </c>
      <c r="E101">
        <f>IF(INDIRECT(ADDRESS($D101+2,E$2+1,,,"Instances"))="","",INDIRECT(ADDRESS($D101+2,E$2+1,,,"Instances")))</f>
        <v>0</v>
      </c>
      <c r="F101">
        <f>IFERROR(SMALL(E5:E969,ROW()-ROW($F$5)+1),"")</f>
        <v>0</v>
      </c>
      <c r="H101">
        <f>IFERROR(SUM(F5:F101),"")</f>
        <v>0</v>
      </c>
      <c r="J101">
        <v>97</v>
      </c>
      <c r="K101" cm="1">
        <f t="array" ref="K101">_xlfn.SWITCH(Charts!$B$3,"average", AVERAGE(INDIRECT(ADDRESS(96+3,K$2+1,,,"Instances") &amp; ":" &amp; ADDRESS(96+3,K$2+1))),"median", MEDIAN(INDIRECT(ADDRESS(96+3,K$2+1,,,"Instances") &amp; ":" &amp; ADDRESS(96+3,K$2+1))),"min", MIN(INDIRECT(ADDRESS(96+3,K$2+1,,,"Instances") &amp; ":" &amp; ADDRESS(96+3,K$2+1))),"max", MAX(INDIRECT(ADDRESS(96+3,K$2+1,,,"Instances") &amp; ":" &amp; ADDRESS(96+3,K$2+1))),"diff", MAX(INDIRECT(ADDRESS(96+3,K$2+1,,,"Instances") &amp; ":" &amp; ADDRESS(96+3,K$2+1)))-MIN(INDIRECT(ADDRESS(96+3,K$2+1,,,"Instances") &amp; ":" &amp; ADDRESS(96+3,K$2+1))))</f>
        <v>0</v>
      </c>
      <c r="L101">
        <f>IFERROR(SMALL(K5:K969,ROW()-ROW($L$5)+1),"")</f>
        <v>0</v>
      </c>
      <c r="N101">
        <f>IFERROR(SUM(L5:L101),"")</f>
        <v>0</v>
      </c>
      <c r="Q101">
        <f>IF(Charts!$B$3="none",E4933,IF(K4933="",NA(),K4933))</f>
        <v>0</v>
      </c>
      <c r="R101">
        <f>IF(Charts!$B$3="none",F4933,IF(L4933="",NA(),L4933))</f>
        <v>0</v>
      </c>
      <c r="S101">
        <f>IF(Charts!$B$3="none",G4933,IF(M4933="",NA(),M4933))</f>
        <v>0</v>
      </c>
      <c r="T101">
        <f>IF(Charts!$B$3="none",H4933,IF(N4933="",NA(),N4933))</f>
        <v>0</v>
      </c>
    </row>
    <row r="102" spans="4:20">
      <c r="D102">
        <v>98</v>
      </c>
      <c r="E102">
        <f>IF(INDIRECT(ADDRESS($D102+2,E$2+1,,,"Instances"))="","",INDIRECT(ADDRESS($D102+2,E$2+1,,,"Instances")))</f>
        <v>0</v>
      </c>
      <c r="F102">
        <f>IFERROR(SMALL(E5:E969,ROW()-ROW($F$5)+1),"")</f>
        <v>0</v>
      </c>
      <c r="H102">
        <f>IFERROR(SUM(F5:F102),"")</f>
        <v>0</v>
      </c>
      <c r="J102">
        <v>98</v>
      </c>
      <c r="K102" cm="1">
        <f t="array" ref="K102">_xlfn.SWITCH(Charts!$B$3,"average", AVERAGE(INDIRECT(ADDRESS(97+3,K$2+1,,,"Instances") &amp; ":" &amp; ADDRESS(97+3,K$2+1))),"median", MEDIAN(INDIRECT(ADDRESS(97+3,K$2+1,,,"Instances") &amp; ":" &amp; ADDRESS(97+3,K$2+1))),"min", MIN(INDIRECT(ADDRESS(97+3,K$2+1,,,"Instances") &amp; ":" &amp; ADDRESS(97+3,K$2+1))),"max", MAX(INDIRECT(ADDRESS(97+3,K$2+1,,,"Instances") &amp; ":" &amp; ADDRESS(97+3,K$2+1))),"diff", MAX(INDIRECT(ADDRESS(97+3,K$2+1,,,"Instances") &amp; ":" &amp; ADDRESS(97+3,K$2+1)))-MIN(INDIRECT(ADDRESS(97+3,K$2+1,,,"Instances") &amp; ":" &amp; ADDRESS(97+3,K$2+1))))</f>
        <v>0</v>
      </c>
      <c r="L102">
        <f>IFERROR(SMALL(K5:K969,ROW()-ROW($L$5)+1),"")</f>
        <v>0</v>
      </c>
      <c r="N102">
        <f>IFERROR(SUM(L5:L102),"")</f>
        <v>0</v>
      </c>
      <c r="Q102">
        <f>IF(Charts!$B$3="none",E4934,IF(K4934="",NA(),K4934))</f>
        <v>0</v>
      </c>
      <c r="R102">
        <f>IF(Charts!$B$3="none",F4934,IF(L4934="",NA(),L4934))</f>
        <v>0</v>
      </c>
      <c r="S102">
        <f>IF(Charts!$B$3="none",G4934,IF(M4934="",NA(),M4934))</f>
        <v>0</v>
      </c>
      <c r="T102">
        <f>IF(Charts!$B$3="none",H4934,IF(N4934="",NA(),N4934))</f>
        <v>0</v>
      </c>
    </row>
    <row r="103" spans="4:20">
      <c r="D103">
        <v>99</v>
      </c>
      <c r="E103">
        <f>IF(INDIRECT(ADDRESS($D103+2,E$2+1,,,"Instances"))="","",INDIRECT(ADDRESS($D103+2,E$2+1,,,"Instances")))</f>
        <v>0</v>
      </c>
      <c r="F103">
        <f>IFERROR(SMALL(E5:E969,ROW()-ROW($F$5)+1),"")</f>
        <v>0</v>
      </c>
      <c r="H103">
        <f>IFERROR(SUM(F5:F103),"")</f>
        <v>0</v>
      </c>
      <c r="J103">
        <v>99</v>
      </c>
      <c r="K103" cm="1">
        <f t="array" ref="K103">_xlfn.SWITCH(Charts!$B$3,"average", AVERAGE(INDIRECT(ADDRESS(98+3,K$2+1,,,"Instances") &amp; ":" &amp; ADDRESS(98+3,K$2+1))),"median", MEDIAN(INDIRECT(ADDRESS(98+3,K$2+1,,,"Instances") &amp; ":" &amp; ADDRESS(98+3,K$2+1))),"min", MIN(INDIRECT(ADDRESS(98+3,K$2+1,,,"Instances") &amp; ":" &amp; ADDRESS(98+3,K$2+1))),"max", MAX(INDIRECT(ADDRESS(98+3,K$2+1,,,"Instances") &amp; ":" &amp; ADDRESS(98+3,K$2+1))),"diff", MAX(INDIRECT(ADDRESS(98+3,K$2+1,,,"Instances") &amp; ":" &amp; ADDRESS(98+3,K$2+1)))-MIN(INDIRECT(ADDRESS(98+3,K$2+1,,,"Instances") &amp; ":" &amp; ADDRESS(98+3,K$2+1))))</f>
        <v>0</v>
      </c>
      <c r="L103">
        <f>IFERROR(SMALL(K5:K969,ROW()-ROW($L$5)+1),"")</f>
        <v>0</v>
      </c>
      <c r="N103">
        <f>IFERROR(SUM(L5:L103),"")</f>
        <v>0</v>
      </c>
      <c r="Q103">
        <f>IF(Charts!$B$3="none",E4935,IF(K4935="",NA(),K4935))</f>
        <v>0</v>
      </c>
      <c r="R103">
        <f>IF(Charts!$B$3="none",F4935,IF(L4935="",NA(),L4935))</f>
        <v>0</v>
      </c>
      <c r="S103">
        <f>IF(Charts!$B$3="none",G4935,IF(M4935="",NA(),M4935))</f>
        <v>0</v>
      </c>
      <c r="T103">
        <f>IF(Charts!$B$3="none",H4935,IF(N4935="",NA(),N4935))</f>
        <v>0</v>
      </c>
    </row>
    <row r="104" spans="4:20">
      <c r="D104">
        <v>100</v>
      </c>
      <c r="E104">
        <f>IF(INDIRECT(ADDRESS($D104+2,E$2+1,,,"Instances"))="","",INDIRECT(ADDRESS($D104+2,E$2+1,,,"Instances")))</f>
        <v>0</v>
      </c>
      <c r="F104">
        <f>IFERROR(SMALL(E5:E969,ROW()-ROW($F$5)+1),"")</f>
        <v>0</v>
      </c>
      <c r="H104">
        <f>IFERROR(SUM(F5:F104),"")</f>
        <v>0</v>
      </c>
      <c r="J104">
        <v>100</v>
      </c>
      <c r="K104" cm="1">
        <f t="array" ref="K104">_xlfn.SWITCH(Charts!$B$3,"average", AVERAGE(INDIRECT(ADDRESS(99+3,K$2+1,,,"Instances") &amp; ":" &amp; ADDRESS(99+3,K$2+1))),"median", MEDIAN(INDIRECT(ADDRESS(99+3,K$2+1,,,"Instances") &amp; ":" &amp; ADDRESS(99+3,K$2+1))),"min", MIN(INDIRECT(ADDRESS(99+3,K$2+1,,,"Instances") &amp; ":" &amp; ADDRESS(99+3,K$2+1))),"max", MAX(INDIRECT(ADDRESS(99+3,K$2+1,,,"Instances") &amp; ":" &amp; ADDRESS(99+3,K$2+1))),"diff", MAX(INDIRECT(ADDRESS(99+3,K$2+1,,,"Instances") &amp; ":" &amp; ADDRESS(99+3,K$2+1)))-MIN(INDIRECT(ADDRESS(99+3,K$2+1,,,"Instances") &amp; ":" &amp; ADDRESS(99+3,K$2+1))))</f>
        <v>0</v>
      </c>
      <c r="L104">
        <f>IFERROR(SMALL(K5:K969,ROW()-ROW($L$5)+1),"")</f>
        <v>0</v>
      </c>
      <c r="N104">
        <f>IFERROR(SUM(L5:L104),"")</f>
        <v>0</v>
      </c>
      <c r="Q104">
        <f>IF(Charts!$B$3="none",E4936,IF(K4936="",NA(),K4936))</f>
        <v>0</v>
      </c>
      <c r="R104">
        <f>IF(Charts!$B$3="none",F4936,IF(L4936="",NA(),L4936))</f>
        <v>0</v>
      </c>
      <c r="S104">
        <f>IF(Charts!$B$3="none",G4936,IF(M4936="",NA(),M4936))</f>
        <v>0</v>
      </c>
      <c r="T104">
        <f>IF(Charts!$B$3="none",H4936,IF(N4936="",NA(),N4936))</f>
        <v>0</v>
      </c>
    </row>
    <row r="105" spans="4:20">
      <c r="D105">
        <v>101</v>
      </c>
      <c r="E105">
        <f>IF(INDIRECT(ADDRESS($D105+2,E$2+1,,,"Instances"))="","",INDIRECT(ADDRESS($D105+2,E$2+1,,,"Instances")))</f>
        <v>0</v>
      </c>
      <c r="F105">
        <f>IFERROR(SMALL(E5:E969,ROW()-ROW($F$5)+1),"")</f>
        <v>0</v>
      </c>
      <c r="H105">
        <f>IFERROR(SUM(F5:F105),"")</f>
        <v>0</v>
      </c>
      <c r="J105">
        <v>101</v>
      </c>
      <c r="K105" cm="1">
        <f t="array" ref="K105">_xlfn.SWITCH(Charts!$B$3,"average", AVERAGE(INDIRECT(ADDRESS(100+3,K$2+1,,,"Instances") &amp; ":" &amp; ADDRESS(100+3,K$2+1))),"median", MEDIAN(INDIRECT(ADDRESS(100+3,K$2+1,,,"Instances") &amp; ":" &amp; ADDRESS(100+3,K$2+1))),"min", MIN(INDIRECT(ADDRESS(100+3,K$2+1,,,"Instances") &amp; ":" &amp; ADDRESS(100+3,K$2+1))),"max", MAX(INDIRECT(ADDRESS(100+3,K$2+1,,,"Instances") &amp; ":" &amp; ADDRESS(100+3,K$2+1))),"diff", MAX(INDIRECT(ADDRESS(100+3,K$2+1,,,"Instances") &amp; ":" &amp; ADDRESS(100+3,K$2+1)))-MIN(INDIRECT(ADDRESS(100+3,K$2+1,,,"Instances") &amp; ":" &amp; ADDRESS(100+3,K$2+1))))</f>
        <v>0</v>
      </c>
      <c r="L105">
        <f>IFERROR(SMALL(K5:K969,ROW()-ROW($L$5)+1),"")</f>
        <v>0</v>
      </c>
      <c r="N105">
        <f>IFERROR(SUM(L5:L105),"")</f>
        <v>0</v>
      </c>
      <c r="Q105">
        <f>IF(Charts!$B$3="none",E4937,IF(K4937="",NA(),K4937))</f>
        <v>0</v>
      </c>
      <c r="R105">
        <f>IF(Charts!$B$3="none",F4937,IF(L4937="",NA(),L4937))</f>
        <v>0</v>
      </c>
      <c r="S105">
        <f>IF(Charts!$B$3="none",G4937,IF(M4937="",NA(),M4937))</f>
        <v>0</v>
      </c>
      <c r="T105">
        <f>IF(Charts!$B$3="none",H4937,IF(N4937="",NA(),N4937))</f>
        <v>0</v>
      </c>
    </row>
    <row r="106" spans="4:20">
      <c r="D106">
        <v>102</v>
      </c>
      <c r="E106">
        <f>IF(INDIRECT(ADDRESS($D106+2,E$2+1,,,"Instances"))="","",INDIRECT(ADDRESS($D106+2,E$2+1,,,"Instances")))</f>
        <v>0</v>
      </c>
      <c r="F106">
        <f>IFERROR(SMALL(E5:E969,ROW()-ROW($F$5)+1),"")</f>
        <v>0</v>
      </c>
      <c r="H106">
        <f>IFERROR(SUM(F5:F106),"")</f>
        <v>0</v>
      </c>
      <c r="J106">
        <v>102</v>
      </c>
      <c r="K106" cm="1">
        <f t="array" ref="K106">_xlfn.SWITCH(Charts!$B$3,"average", AVERAGE(INDIRECT(ADDRESS(101+3,K$2+1,,,"Instances") &amp; ":" &amp; ADDRESS(101+3,K$2+1))),"median", MEDIAN(INDIRECT(ADDRESS(101+3,K$2+1,,,"Instances") &amp; ":" &amp; ADDRESS(101+3,K$2+1))),"min", MIN(INDIRECT(ADDRESS(101+3,K$2+1,,,"Instances") &amp; ":" &amp; ADDRESS(101+3,K$2+1))),"max", MAX(INDIRECT(ADDRESS(101+3,K$2+1,,,"Instances") &amp; ":" &amp; ADDRESS(101+3,K$2+1))),"diff", MAX(INDIRECT(ADDRESS(101+3,K$2+1,,,"Instances") &amp; ":" &amp; ADDRESS(101+3,K$2+1)))-MIN(INDIRECT(ADDRESS(101+3,K$2+1,,,"Instances") &amp; ":" &amp; ADDRESS(101+3,K$2+1))))</f>
        <v>0</v>
      </c>
      <c r="L106">
        <f>IFERROR(SMALL(K5:K969,ROW()-ROW($L$5)+1),"")</f>
        <v>0</v>
      </c>
      <c r="N106">
        <f>IFERROR(SUM(L5:L106),"")</f>
        <v>0</v>
      </c>
      <c r="Q106">
        <f>IF(Charts!$B$3="none",E4938,IF(K4938="",NA(),K4938))</f>
        <v>0</v>
      </c>
      <c r="R106">
        <f>IF(Charts!$B$3="none",F4938,IF(L4938="",NA(),L4938))</f>
        <v>0</v>
      </c>
      <c r="S106">
        <f>IF(Charts!$B$3="none",G4938,IF(M4938="",NA(),M4938))</f>
        <v>0</v>
      </c>
      <c r="T106">
        <f>IF(Charts!$B$3="none",H4938,IF(N4938="",NA(),N4938))</f>
        <v>0</v>
      </c>
    </row>
    <row r="107" spans="4:20">
      <c r="D107">
        <v>103</v>
      </c>
      <c r="E107">
        <f>IF(INDIRECT(ADDRESS($D107+2,E$2+1,,,"Instances"))="","",INDIRECT(ADDRESS($D107+2,E$2+1,,,"Instances")))</f>
        <v>0</v>
      </c>
      <c r="F107">
        <f>IFERROR(SMALL(E5:E969,ROW()-ROW($F$5)+1),"")</f>
        <v>0</v>
      </c>
      <c r="H107">
        <f>IFERROR(SUM(F5:F107),"")</f>
        <v>0</v>
      </c>
      <c r="J107">
        <v>103</v>
      </c>
      <c r="K107" cm="1">
        <f t="array" ref="K107">_xlfn.SWITCH(Charts!$B$3,"average", AVERAGE(INDIRECT(ADDRESS(102+3,K$2+1,,,"Instances") &amp; ":" &amp; ADDRESS(102+3,K$2+1))),"median", MEDIAN(INDIRECT(ADDRESS(102+3,K$2+1,,,"Instances") &amp; ":" &amp; ADDRESS(102+3,K$2+1))),"min", MIN(INDIRECT(ADDRESS(102+3,K$2+1,,,"Instances") &amp; ":" &amp; ADDRESS(102+3,K$2+1))),"max", MAX(INDIRECT(ADDRESS(102+3,K$2+1,,,"Instances") &amp; ":" &amp; ADDRESS(102+3,K$2+1))),"diff", MAX(INDIRECT(ADDRESS(102+3,K$2+1,,,"Instances") &amp; ":" &amp; ADDRESS(102+3,K$2+1)))-MIN(INDIRECT(ADDRESS(102+3,K$2+1,,,"Instances") &amp; ":" &amp; ADDRESS(102+3,K$2+1))))</f>
        <v>0</v>
      </c>
      <c r="L107">
        <f>IFERROR(SMALL(K5:K969,ROW()-ROW($L$5)+1),"")</f>
        <v>0</v>
      </c>
      <c r="N107">
        <f>IFERROR(SUM(L5:L107),"")</f>
        <v>0</v>
      </c>
      <c r="Q107">
        <f>IF(Charts!$B$3="none",E4939,IF(K4939="",NA(),K4939))</f>
        <v>0</v>
      </c>
      <c r="R107">
        <f>IF(Charts!$B$3="none",F4939,IF(L4939="",NA(),L4939))</f>
        <v>0</v>
      </c>
      <c r="S107">
        <f>IF(Charts!$B$3="none",G4939,IF(M4939="",NA(),M4939))</f>
        <v>0</v>
      </c>
      <c r="T107">
        <f>IF(Charts!$B$3="none",H4939,IF(N4939="",NA(),N4939))</f>
        <v>0</v>
      </c>
    </row>
    <row r="108" spans="4:20">
      <c r="D108">
        <v>104</v>
      </c>
      <c r="E108">
        <f>IF(INDIRECT(ADDRESS($D108+2,E$2+1,,,"Instances"))="","",INDIRECT(ADDRESS($D108+2,E$2+1,,,"Instances")))</f>
        <v>0</v>
      </c>
      <c r="F108">
        <f>IFERROR(SMALL(E5:E969,ROW()-ROW($F$5)+1),"")</f>
        <v>0</v>
      </c>
      <c r="H108">
        <f>IFERROR(SUM(F5:F108),"")</f>
        <v>0</v>
      </c>
      <c r="J108">
        <v>104</v>
      </c>
      <c r="K108" cm="1">
        <f t="array" ref="K108">_xlfn.SWITCH(Charts!$B$3,"average", AVERAGE(INDIRECT(ADDRESS(103+3,K$2+1,,,"Instances") &amp; ":" &amp; ADDRESS(103+3,K$2+1))),"median", MEDIAN(INDIRECT(ADDRESS(103+3,K$2+1,,,"Instances") &amp; ":" &amp; ADDRESS(103+3,K$2+1))),"min", MIN(INDIRECT(ADDRESS(103+3,K$2+1,,,"Instances") &amp; ":" &amp; ADDRESS(103+3,K$2+1))),"max", MAX(INDIRECT(ADDRESS(103+3,K$2+1,,,"Instances") &amp; ":" &amp; ADDRESS(103+3,K$2+1))),"diff", MAX(INDIRECT(ADDRESS(103+3,K$2+1,,,"Instances") &amp; ":" &amp; ADDRESS(103+3,K$2+1)))-MIN(INDIRECT(ADDRESS(103+3,K$2+1,,,"Instances") &amp; ":" &amp; ADDRESS(103+3,K$2+1))))</f>
        <v>0</v>
      </c>
      <c r="L108">
        <f>IFERROR(SMALL(K5:K969,ROW()-ROW($L$5)+1),"")</f>
        <v>0</v>
      </c>
      <c r="N108">
        <f>IFERROR(SUM(L5:L108),"")</f>
        <v>0</v>
      </c>
      <c r="Q108">
        <f>IF(Charts!$B$3="none",E4940,IF(K4940="",NA(),K4940))</f>
        <v>0</v>
      </c>
      <c r="R108">
        <f>IF(Charts!$B$3="none",F4940,IF(L4940="",NA(),L4940))</f>
        <v>0</v>
      </c>
      <c r="S108">
        <f>IF(Charts!$B$3="none",G4940,IF(M4940="",NA(),M4940))</f>
        <v>0</v>
      </c>
      <c r="T108">
        <f>IF(Charts!$B$3="none",H4940,IF(N4940="",NA(),N4940))</f>
        <v>0</v>
      </c>
    </row>
    <row r="109" spans="4:20">
      <c r="D109">
        <v>105</v>
      </c>
      <c r="E109">
        <f>IF(INDIRECT(ADDRESS($D109+2,E$2+1,,,"Instances"))="","",INDIRECT(ADDRESS($D109+2,E$2+1,,,"Instances")))</f>
        <v>0</v>
      </c>
      <c r="F109">
        <f>IFERROR(SMALL(E5:E969,ROW()-ROW($F$5)+1),"")</f>
        <v>0</v>
      </c>
      <c r="H109">
        <f>IFERROR(SUM(F5:F109),"")</f>
        <v>0</v>
      </c>
      <c r="J109">
        <v>105</v>
      </c>
      <c r="K109" cm="1">
        <f t="array" ref="K109">_xlfn.SWITCH(Charts!$B$3,"average", AVERAGE(INDIRECT(ADDRESS(104+3,K$2+1,,,"Instances") &amp; ":" &amp; ADDRESS(104+3,K$2+1))),"median", MEDIAN(INDIRECT(ADDRESS(104+3,K$2+1,,,"Instances") &amp; ":" &amp; ADDRESS(104+3,K$2+1))),"min", MIN(INDIRECT(ADDRESS(104+3,K$2+1,,,"Instances") &amp; ":" &amp; ADDRESS(104+3,K$2+1))),"max", MAX(INDIRECT(ADDRESS(104+3,K$2+1,,,"Instances") &amp; ":" &amp; ADDRESS(104+3,K$2+1))),"diff", MAX(INDIRECT(ADDRESS(104+3,K$2+1,,,"Instances") &amp; ":" &amp; ADDRESS(104+3,K$2+1)))-MIN(INDIRECT(ADDRESS(104+3,K$2+1,,,"Instances") &amp; ":" &amp; ADDRESS(104+3,K$2+1))))</f>
        <v>0</v>
      </c>
      <c r="L109">
        <f>IFERROR(SMALL(K5:K969,ROW()-ROW($L$5)+1),"")</f>
        <v>0</v>
      </c>
      <c r="N109">
        <f>IFERROR(SUM(L5:L109),"")</f>
        <v>0</v>
      </c>
      <c r="Q109">
        <f>IF(Charts!$B$3="none",E4941,IF(K4941="",NA(),K4941))</f>
        <v>0</v>
      </c>
      <c r="R109">
        <f>IF(Charts!$B$3="none",F4941,IF(L4941="",NA(),L4941))</f>
        <v>0</v>
      </c>
      <c r="S109">
        <f>IF(Charts!$B$3="none",G4941,IF(M4941="",NA(),M4941))</f>
        <v>0</v>
      </c>
      <c r="T109">
        <f>IF(Charts!$B$3="none",H4941,IF(N4941="",NA(),N4941))</f>
        <v>0</v>
      </c>
    </row>
    <row r="110" spans="4:20">
      <c r="D110">
        <v>106</v>
      </c>
      <c r="E110">
        <f>IF(INDIRECT(ADDRESS($D110+2,E$2+1,,,"Instances"))="","",INDIRECT(ADDRESS($D110+2,E$2+1,,,"Instances")))</f>
        <v>0</v>
      </c>
      <c r="F110">
        <f>IFERROR(SMALL(E5:E969,ROW()-ROW($F$5)+1),"")</f>
        <v>0</v>
      </c>
      <c r="H110">
        <f>IFERROR(SUM(F5:F110),"")</f>
        <v>0</v>
      </c>
      <c r="J110">
        <v>106</v>
      </c>
      <c r="K110" cm="1">
        <f t="array" ref="K110">_xlfn.SWITCH(Charts!$B$3,"average", AVERAGE(INDIRECT(ADDRESS(105+3,K$2+1,,,"Instances") &amp; ":" &amp; ADDRESS(105+3,K$2+1))),"median", MEDIAN(INDIRECT(ADDRESS(105+3,K$2+1,,,"Instances") &amp; ":" &amp; ADDRESS(105+3,K$2+1))),"min", MIN(INDIRECT(ADDRESS(105+3,K$2+1,,,"Instances") &amp; ":" &amp; ADDRESS(105+3,K$2+1))),"max", MAX(INDIRECT(ADDRESS(105+3,K$2+1,,,"Instances") &amp; ":" &amp; ADDRESS(105+3,K$2+1))),"diff", MAX(INDIRECT(ADDRESS(105+3,K$2+1,,,"Instances") &amp; ":" &amp; ADDRESS(105+3,K$2+1)))-MIN(INDIRECT(ADDRESS(105+3,K$2+1,,,"Instances") &amp; ":" &amp; ADDRESS(105+3,K$2+1))))</f>
        <v>0</v>
      </c>
      <c r="L110">
        <f>IFERROR(SMALL(K5:K969,ROW()-ROW($L$5)+1),"")</f>
        <v>0</v>
      </c>
      <c r="N110">
        <f>IFERROR(SUM(L5:L110),"")</f>
        <v>0</v>
      </c>
      <c r="Q110">
        <f>IF(Charts!$B$3="none",E4942,IF(K4942="",NA(),K4942))</f>
        <v>0</v>
      </c>
      <c r="R110">
        <f>IF(Charts!$B$3="none",F4942,IF(L4942="",NA(),L4942))</f>
        <v>0</v>
      </c>
      <c r="S110">
        <f>IF(Charts!$B$3="none",G4942,IF(M4942="",NA(),M4942))</f>
        <v>0</v>
      </c>
      <c r="T110">
        <f>IF(Charts!$B$3="none",H4942,IF(N4942="",NA(),N4942))</f>
        <v>0</v>
      </c>
    </row>
    <row r="111" spans="4:20">
      <c r="D111">
        <v>107</v>
      </c>
      <c r="E111">
        <f>IF(INDIRECT(ADDRESS($D111+2,E$2+1,,,"Instances"))="","",INDIRECT(ADDRESS($D111+2,E$2+1,,,"Instances")))</f>
        <v>0</v>
      </c>
      <c r="F111">
        <f>IFERROR(SMALL(E5:E969,ROW()-ROW($F$5)+1),"")</f>
        <v>0</v>
      </c>
      <c r="H111">
        <f>IFERROR(SUM(F5:F111),"")</f>
        <v>0</v>
      </c>
      <c r="J111">
        <v>107</v>
      </c>
      <c r="K111" cm="1">
        <f t="array" ref="K111">_xlfn.SWITCH(Charts!$B$3,"average", AVERAGE(INDIRECT(ADDRESS(106+3,K$2+1,,,"Instances") &amp; ":" &amp; ADDRESS(106+3,K$2+1))),"median", MEDIAN(INDIRECT(ADDRESS(106+3,K$2+1,,,"Instances") &amp; ":" &amp; ADDRESS(106+3,K$2+1))),"min", MIN(INDIRECT(ADDRESS(106+3,K$2+1,,,"Instances") &amp; ":" &amp; ADDRESS(106+3,K$2+1))),"max", MAX(INDIRECT(ADDRESS(106+3,K$2+1,,,"Instances") &amp; ":" &amp; ADDRESS(106+3,K$2+1))),"diff", MAX(INDIRECT(ADDRESS(106+3,K$2+1,,,"Instances") &amp; ":" &amp; ADDRESS(106+3,K$2+1)))-MIN(INDIRECT(ADDRESS(106+3,K$2+1,,,"Instances") &amp; ":" &amp; ADDRESS(106+3,K$2+1))))</f>
        <v>0</v>
      </c>
      <c r="L111">
        <f>IFERROR(SMALL(K5:K969,ROW()-ROW($L$5)+1),"")</f>
        <v>0</v>
      </c>
      <c r="N111">
        <f>IFERROR(SUM(L5:L111),"")</f>
        <v>0</v>
      </c>
      <c r="Q111">
        <f>IF(Charts!$B$3="none",E4943,IF(K4943="",NA(),K4943))</f>
        <v>0</v>
      </c>
      <c r="R111">
        <f>IF(Charts!$B$3="none",F4943,IF(L4943="",NA(),L4943))</f>
        <v>0</v>
      </c>
      <c r="S111">
        <f>IF(Charts!$B$3="none",G4943,IF(M4943="",NA(),M4943))</f>
        <v>0</v>
      </c>
      <c r="T111">
        <f>IF(Charts!$B$3="none",H4943,IF(N4943="",NA(),N4943))</f>
        <v>0</v>
      </c>
    </row>
    <row r="112" spans="4:20">
      <c r="D112">
        <v>108</v>
      </c>
      <c r="E112">
        <f>IF(INDIRECT(ADDRESS($D112+2,E$2+1,,,"Instances"))="","",INDIRECT(ADDRESS($D112+2,E$2+1,,,"Instances")))</f>
        <v>0</v>
      </c>
      <c r="F112">
        <f>IFERROR(SMALL(E5:E969,ROW()-ROW($F$5)+1),"")</f>
        <v>0</v>
      </c>
      <c r="H112">
        <f>IFERROR(SUM(F5:F112),"")</f>
        <v>0</v>
      </c>
      <c r="J112">
        <v>108</v>
      </c>
      <c r="K112" cm="1">
        <f t="array" ref="K112">_xlfn.SWITCH(Charts!$B$3,"average", AVERAGE(INDIRECT(ADDRESS(107+3,K$2+1,,,"Instances") &amp; ":" &amp; ADDRESS(107+3,K$2+1))),"median", MEDIAN(INDIRECT(ADDRESS(107+3,K$2+1,,,"Instances") &amp; ":" &amp; ADDRESS(107+3,K$2+1))),"min", MIN(INDIRECT(ADDRESS(107+3,K$2+1,,,"Instances") &amp; ":" &amp; ADDRESS(107+3,K$2+1))),"max", MAX(INDIRECT(ADDRESS(107+3,K$2+1,,,"Instances") &amp; ":" &amp; ADDRESS(107+3,K$2+1))),"diff", MAX(INDIRECT(ADDRESS(107+3,K$2+1,,,"Instances") &amp; ":" &amp; ADDRESS(107+3,K$2+1)))-MIN(INDIRECT(ADDRESS(107+3,K$2+1,,,"Instances") &amp; ":" &amp; ADDRESS(107+3,K$2+1))))</f>
        <v>0</v>
      </c>
      <c r="L112">
        <f>IFERROR(SMALL(K5:K969,ROW()-ROW($L$5)+1),"")</f>
        <v>0</v>
      </c>
      <c r="N112">
        <f>IFERROR(SUM(L5:L112),"")</f>
        <v>0</v>
      </c>
      <c r="Q112">
        <f>IF(Charts!$B$3="none",E4944,IF(K4944="",NA(),K4944))</f>
        <v>0</v>
      </c>
      <c r="R112">
        <f>IF(Charts!$B$3="none",F4944,IF(L4944="",NA(),L4944))</f>
        <v>0</v>
      </c>
      <c r="S112">
        <f>IF(Charts!$B$3="none",G4944,IF(M4944="",NA(),M4944))</f>
        <v>0</v>
      </c>
      <c r="T112">
        <f>IF(Charts!$B$3="none",H4944,IF(N4944="",NA(),N4944))</f>
        <v>0</v>
      </c>
    </row>
    <row r="113" spans="4:20">
      <c r="D113">
        <v>109</v>
      </c>
      <c r="E113">
        <f>IF(INDIRECT(ADDRESS($D113+2,E$2+1,,,"Instances"))="","",INDIRECT(ADDRESS($D113+2,E$2+1,,,"Instances")))</f>
        <v>0</v>
      </c>
      <c r="F113">
        <f>IFERROR(SMALL(E5:E969,ROW()-ROW($F$5)+1),"")</f>
        <v>0</v>
      </c>
      <c r="H113">
        <f>IFERROR(SUM(F5:F113),"")</f>
        <v>0</v>
      </c>
      <c r="J113">
        <v>109</v>
      </c>
      <c r="K113" cm="1">
        <f t="array" ref="K113">_xlfn.SWITCH(Charts!$B$3,"average", AVERAGE(INDIRECT(ADDRESS(108+3,K$2+1,,,"Instances") &amp; ":" &amp; ADDRESS(108+3,K$2+1))),"median", MEDIAN(INDIRECT(ADDRESS(108+3,K$2+1,,,"Instances") &amp; ":" &amp; ADDRESS(108+3,K$2+1))),"min", MIN(INDIRECT(ADDRESS(108+3,K$2+1,,,"Instances") &amp; ":" &amp; ADDRESS(108+3,K$2+1))),"max", MAX(INDIRECT(ADDRESS(108+3,K$2+1,,,"Instances") &amp; ":" &amp; ADDRESS(108+3,K$2+1))),"diff", MAX(INDIRECT(ADDRESS(108+3,K$2+1,,,"Instances") &amp; ":" &amp; ADDRESS(108+3,K$2+1)))-MIN(INDIRECT(ADDRESS(108+3,K$2+1,,,"Instances") &amp; ":" &amp; ADDRESS(108+3,K$2+1))))</f>
        <v>0</v>
      </c>
      <c r="L113">
        <f>IFERROR(SMALL(K5:K969,ROW()-ROW($L$5)+1),"")</f>
        <v>0</v>
      </c>
      <c r="N113">
        <f>IFERROR(SUM(L5:L113),"")</f>
        <v>0</v>
      </c>
      <c r="Q113">
        <f>IF(Charts!$B$3="none",E4945,IF(K4945="",NA(),K4945))</f>
        <v>0</v>
      </c>
      <c r="R113">
        <f>IF(Charts!$B$3="none",F4945,IF(L4945="",NA(),L4945))</f>
        <v>0</v>
      </c>
      <c r="S113">
        <f>IF(Charts!$B$3="none",G4945,IF(M4945="",NA(),M4945))</f>
        <v>0</v>
      </c>
      <c r="T113">
        <f>IF(Charts!$B$3="none",H4945,IF(N4945="",NA(),N4945))</f>
        <v>0</v>
      </c>
    </row>
    <row r="114" spans="4:20">
      <c r="D114">
        <v>110</v>
      </c>
      <c r="E114">
        <f>IF(INDIRECT(ADDRESS($D114+2,E$2+1,,,"Instances"))="","",INDIRECT(ADDRESS($D114+2,E$2+1,,,"Instances")))</f>
        <v>0</v>
      </c>
      <c r="F114">
        <f>IFERROR(SMALL(E5:E969,ROW()-ROW($F$5)+1),"")</f>
        <v>0</v>
      </c>
      <c r="H114">
        <f>IFERROR(SUM(F5:F114),"")</f>
        <v>0</v>
      </c>
      <c r="J114">
        <v>110</v>
      </c>
      <c r="K114" cm="1">
        <f t="array" ref="K114">_xlfn.SWITCH(Charts!$B$3,"average", AVERAGE(INDIRECT(ADDRESS(109+3,K$2+1,,,"Instances") &amp; ":" &amp; ADDRESS(109+3,K$2+1))),"median", MEDIAN(INDIRECT(ADDRESS(109+3,K$2+1,,,"Instances") &amp; ":" &amp; ADDRESS(109+3,K$2+1))),"min", MIN(INDIRECT(ADDRESS(109+3,K$2+1,,,"Instances") &amp; ":" &amp; ADDRESS(109+3,K$2+1))),"max", MAX(INDIRECT(ADDRESS(109+3,K$2+1,,,"Instances") &amp; ":" &amp; ADDRESS(109+3,K$2+1))),"diff", MAX(INDIRECT(ADDRESS(109+3,K$2+1,,,"Instances") &amp; ":" &amp; ADDRESS(109+3,K$2+1)))-MIN(INDIRECT(ADDRESS(109+3,K$2+1,,,"Instances") &amp; ":" &amp; ADDRESS(109+3,K$2+1))))</f>
        <v>0</v>
      </c>
      <c r="L114">
        <f>IFERROR(SMALL(K5:K969,ROW()-ROW($L$5)+1),"")</f>
        <v>0</v>
      </c>
      <c r="N114">
        <f>IFERROR(SUM(L5:L114),"")</f>
        <v>0</v>
      </c>
      <c r="Q114">
        <f>IF(Charts!$B$3="none",E4946,IF(K4946="",NA(),K4946))</f>
        <v>0</v>
      </c>
      <c r="R114">
        <f>IF(Charts!$B$3="none",F4946,IF(L4946="",NA(),L4946))</f>
        <v>0</v>
      </c>
      <c r="S114">
        <f>IF(Charts!$B$3="none",G4946,IF(M4946="",NA(),M4946))</f>
        <v>0</v>
      </c>
      <c r="T114">
        <f>IF(Charts!$B$3="none",H4946,IF(N4946="",NA(),N4946))</f>
        <v>0</v>
      </c>
    </row>
    <row r="115" spans="4:20">
      <c r="D115">
        <v>111</v>
      </c>
      <c r="E115">
        <f>IF(INDIRECT(ADDRESS($D115+2,E$2+1,,,"Instances"))="","",INDIRECT(ADDRESS($D115+2,E$2+1,,,"Instances")))</f>
        <v>0</v>
      </c>
      <c r="F115">
        <f>IFERROR(SMALL(E5:E969,ROW()-ROW($F$5)+1),"")</f>
        <v>0</v>
      </c>
      <c r="H115">
        <f>IFERROR(SUM(F5:F115),"")</f>
        <v>0</v>
      </c>
      <c r="J115">
        <v>111</v>
      </c>
      <c r="K115" cm="1">
        <f t="array" ref="K115">_xlfn.SWITCH(Charts!$B$3,"average", AVERAGE(INDIRECT(ADDRESS(110+3,K$2+1,,,"Instances") &amp; ":" &amp; ADDRESS(110+3,K$2+1))),"median", MEDIAN(INDIRECT(ADDRESS(110+3,K$2+1,,,"Instances") &amp; ":" &amp; ADDRESS(110+3,K$2+1))),"min", MIN(INDIRECT(ADDRESS(110+3,K$2+1,,,"Instances") &amp; ":" &amp; ADDRESS(110+3,K$2+1))),"max", MAX(INDIRECT(ADDRESS(110+3,K$2+1,,,"Instances") &amp; ":" &amp; ADDRESS(110+3,K$2+1))),"diff", MAX(INDIRECT(ADDRESS(110+3,K$2+1,,,"Instances") &amp; ":" &amp; ADDRESS(110+3,K$2+1)))-MIN(INDIRECT(ADDRESS(110+3,K$2+1,,,"Instances") &amp; ":" &amp; ADDRESS(110+3,K$2+1))))</f>
        <v>0</v>
      </c>
      <c r="L115">
        <f>IFERROR(SMALL(K5:K969,ROW()-ROW($L$5)+1),"")</f>
        <v>0</v>
      </c>
      <c r="N115">
        <f>IFERROR(SUM(L5:L115),"")</f>
        <v>0</v>
      </c>
      <c r="Q115">
        <f>IF(Charts!$B$3="none",E4947,IF(K4947="",NA(),K4947))</f>
        <v>0</v>
      </c>
      <c r="R115">
        <f>IF(Charts!$B$3="none",F4947,IF(L4947="",NA(),L4947))</f>
        <v>0</v>
      </c>
      <c r="S115">
        <f>IF(Charts!$B$3="none",G4947,IF(M4947="",NA(),M4947))</f>
        <v>0</v>
      </c>
      <c r="T115">
        <f>IF(Charts!$B$3="none",H4947,IF(N4947="",NA(),N4947))</f>
        <v>0</v>
      </c>
    </row>
    <row r="116" spans="4:20">
      <c r="D116">
        <v>112</v>
      </c>
      <c r="E116">
        <f>IF(INDIRECT(ADDRESS($D116+2,E$2+1,,,"Instances"))="","",INDIRECT(ADDRESS($D116+2,E$2+1,,,"Instances")))</f>
        <v>0</v>
      </c>
      <c r="F116">
        <f>IFERROR(SMALL(E5:E969,ROW()-ROW($F$5)+1),"")</f>
        <v>0</v>
      </c>
      <c r="H116">
        <f>IFERROR(SUM(F5:F116),"")</f>
        <v>0</v>
      </c>
      <c r="J116">
        <v>112</v>
      </c>
      <c r="K116" cm="1">
        <f t="array" ref="K116">_xlfn.SWITCH(Charts!$B$3,"average", AVERAGE(INDIRECT(ADDRESS(111+3,K$2+1,,,"Instances") &amp; ":" &amp; ADDRESS(111+3,K$2+1))),"median", MEDIAN(INDIRECT(ADDRESS(111+3,K$2+1,,,"Instances") &amp; ":" &amp; ADDRESS(111+3,K$2+1))),"min", MIN(INDIRECT(ADDRESS(111+3,K$2+1,,,"Instances") &amp; ":" &amp; ADDRESS(111+3,K$2+1))),"max", MAX(INDIRECT(ADDRESS(111+3,K$2+1,,,"Instances") &amp; ":" &amp; ADDRESS(111+3,K$2+1))),"diff", MAX(INDIRECT(ADDRESS(111+3,K$2+1,,,"Instances") &amp; ":" &amp; ADDRESS(111+3,K$2+1)))-MIN(INDIRECT(ADDRESS(111+3,K$2+1,,,"Instances") &amp; ":" &amp; ADDRESS(111+3,K$2+1))))</f>
        <v>0</v>
      </c>
      <c r="L116">
        <f>IFERROR(SMALL(K5:K969,ROW()-ROW($L$5)+1),"")</f>
        <v>0</v>
      </c>
      <c r="N116">
        <f>IFERROR(SUM(L5:L116),"")</f>
        <v>0</v>
      </c>
      <c r="Q116">
        <f>IF(Charts!$B$3="none",E4948,IF(K4948="",NA(),K4948))</f>
        <v>0</v>
      </c>
      <c r="R116">
        <f>IF(Charts!$B$3="none",F4948,IF(L4948="",NA(),L4948))</f>
        <v>0</v>
      </c>
      <c r="S116">
        <f>IF(Charts!$B$3="none",G4948,IF(M4948="",NA(),M4948))</f>
        <v>0</v>
      </c>
      <c r="T116">
        <f>IF(Charts!$B$3="none",H4948,IF(N4948="",NA(),N4948))</f>
        <v>0</v>
      </c>
    </row>
    <row r="117" spans="4:20">
      <c r="D117">
        <v>113</v>
      </c>
      <c r="E117">
        <f>IF(INDIRECT(ADDRESS($D117+2,E$2+1,,,"Instances"))="","",INDIRECT(ADDRESS($D117+2,E$2+1,,,"Instances")))</f>
        <v>0</v>
      </c>
      <c r="F117">
        <f>IFERROR(SMALL(E5:E969,ROW()-ROW($F$5)+1),"")</f>
        <v>0</v>
      </c>
      <c r="H117">
        <f>IFERROR(SUM(F5:F117),"")</f>
        <v>0</v>
      </c>
      <c r="J117">
        <v>113</v>
      </c>
      <c r="K117" cm="1">
        <f t="array" ref="K117">_xlfn.SWITCH(Charts!$B$3,"average", AVERAGE(INDIRECT(ADDRESS(112+3,K$2+1,,,"Instances") &amp; ":" &amp; ADDRESS(112+3,K$2+1))),"median", MEDIAN(INDIRECT(ADDRESS(112+3,K$2+1,,,"Instances") &amp; ":" &amp; ADDRESS(112+3,K$2+1))),"min", MIN(INDIRECT(ADDRESS(112+3,K$2+1,,,"Instances") &amp; ":" &amp; ADDRESS(112+3,K$2+1))),"max", MAX(INDIRECT(ADDRESS(112+3,K$2+1,,,"Instances") &amp; ":" &amp; ADDRESS(112+3,K$2+1))),"diff", MAX(INDIRECT(ADDRESS(112+3,K$2+1,,,"Instances") &amp; ":" &amp; ADDRESS(112+3,K$2+1)))-MIN(INDIRECT(ADDRESS(112+3,K$2+1,,,"Instances") &amp; ":" &amp; ADDRESS(112+3,K$2+1))))</f>
        <v>0</v>
      </c>
      <c r="L117">
        <f>IFERROR(SMALL(K5:K969,ROW()-ROW($L$5)+1),"")</f>
        <v>0</v>
      </c>
      <c r="N117">
        <f>IFERROR(SUM(L5:L117),"")</f>
        <v>0</v>
      </c>
      <c r="Q117">
        <f>IF(Charts!$B$3="none",E4949,IF(K4949="",NA(),K4949))</f>
        <v>0</v>
      </c>
      <c r="R117">
        <f>IF(Charts!$B$3="none",F4949,IF(L4949="",NA(),L4949))</f>
        <v>0</v>
      </c>
      <c r="S117">
        <f>IF(Charts!$B$3="none",G4949,IF(M4949="",NA(),M4949))</f>
        <v>0</v>
      </c>
      <c r="T117">
        <f>IF(Charts!$B$3="none",H4949,IF(N4949="",NA(),N4949))</f>
        <v>0</v>
      </c>
    </row>
    <row r="118" spans="4:20">
      <c r="D118">
        <v>114</v>
      </c>
      <c r="E118">
        <f>IF(INDIRECT(ADDRESS($D118+2,E$2+1,,,"Instances"))="","",INDIRECT(ADDRESS($D118+2,E$2+1,,,"Instances")))</f>
        <v>0</v>
      </c>
      <c r="F118">
        <f>IFERROR(SMALL(E5:E969,ROW()-ROW($F$5)+1),"")</f>
        <v>0</v>
      </c>
      <c r="H118">
        <f>IFERROR(SUM(F5:F118),"")</f>
        <v>0</v>
      </c>
      <c r="J118">
        <v>114</v>
      </c>
      <c r="K118" cm="1">
        <f t="array" ref="K118">_xlfn.SWITCH(Charts!$B$3,"average", AVERAGE(INDIRECT(ADDRESS(113+3,K$2+1,,,"Instances") &amp; ":" &amp; ADDRESS(113+3,K$2+1))),"median", MEDIAN(INDIRECT(ADDRESS(113+3,K$2+1,,,"Instances") &amp; ":" &amp; ADDRESS(113+3,K$2+1))),"min", MIN(INDIRECT(ADDRESS(113+3,K$2+1,,,"Instances") &amp; ":" &amp; ADDRESS(113+3,K$2+1))),"max", MAX(INDIRECT(ADDRESS(113+3,K$2+1,,,"Instances") &amp; ":" &amp; ADDRESS(113+3,K$2+1))),"diff", MAX(INDIRECT(ADDRESS(113+3,K$2+1,,,"Instances") &amp; ":" &amp; ADDRESS(113+3,K$2+1)))-MIN(INDIRECT(ADDRESS(113+3,K$2+1,,,"Instances") &amp; ":" &amp; ADDRESS(113+3,K$2+1))))</f>
        <v>0</v>
      </c>
      <c r="L118">
        <f>IFERROR(SMALL(K5:K969,ROW()-ROW($L$5)+1),"")</f>
        <v>0</v>
      </c>
      <c r="N118">
        <f>IFERROR(SUM(L5:L118),"")</f>
        <v>0</v>
      </c>
      <c r="Q118">
        <f>IF(Charts!$B$3="none",E4950,IF(K4950="",NA(),K4950))</f>
        <v>0</v>
      </c>
      <c r="R118">
        <f>IF(Charts!$B$3="none",F4950,IF(L4950="",NA(),L4950))</f>
        <v>0</v>
      </c>
      <c r="S118">
        <f>IF(Charts!$B$3="none",G4950,IF(M4950="",NA(),M4950))</f>
        <v>0</v>
      </c>
      <c r="T118">
        <f>IF(Charts!$B$3="none",H4950,IF(N4950="",NA(),N4950))</f>
        <v>0</v>
      </c>
    </row>
    <row r="119" spans="4:20">
      <c r="D119">
        <v>115</v>
      </c>
      <c r="E119">
        <f>IF(INDIRECT(ADDRESS($D119+2,E$2+1,,,"Instances"))="","",INDIRECT(ADDRESS($D119+2,E$2+1,,,"Instances")))</f>
        <v>0</v>
      </c>
      <c r="F119">
        <f>IFERROR(SMALL(E5:E969,ROW()-ROW($F$5)+1),"")</f>
        <v>0</v>
      </c>
      <c r="H119">
        <f>IFERROR(SUM(F5:F119),"")</f>
        <v>0</v>
      </c>
      <c r="J119">
        <v>115</v>
      </c>
      <c r="K119" cm="1">
        <f t="array" ref="K119">_xlfn.SWITCH(Charts!$B$3,"average", AVERAGE(INDIRECT(ADDRESS(114+3,K$2+1,,,"Instances") &amp; ":" &amp; ADDRESS(114+3,K$2+1))),"median", MEDIAN(INDIRECT(ADDRESS(114+3,K$2+1,,,"Instances") &amp; ":" &amp; ADDRESS(114+3,K$2+1))),"min", MIN(INDIRECT(ADDRESS(114+3,K$2+1,,,"Instances") &amp; ":" &amp; ADDRESS(114+3,K$2+1))),"max", MAX(INDIRECT(ADDRESS(114+3,K$2+1,,,"Instances") &amp; ":" &amp; ADDRESS(114+3,K$2+1))),"diff", MAX(INDIRECT(ADDRESS(114+3,K$2+1,,,"Instances") &amp; ":" &amp; ADDRESS(114+3,K$2+1)))-MIN(INDIRECT(ADDRESS(114+3,K$2+1,,,"Instances") &amp; ":" &amp; ADDRESS(114+3,K$2+1))))</f>
        <v>0</v>
      </c>
      <c r="L119">
        <f>IFERROR(SMALL(K5:K969,ROW()-ROW($L$5)+1),"")</f>
        <v>0</v>
      </c>
      <c r="N119">
        <f>IFERROR(SUM(L5:L119),"")</f>
        <v>0</v>
      </c>
      <c r="Q119">
        <f>IF(Charts!$B$3="none",E4951,IF(K4951="",NA(),K4951))</f>
        <v>0</v>
      </c>
      <c r="R119">
        <f>IF(Charts!$B$3="none",F4951,IF(L4951="",NA(),L4951))</f>
        <v>0</v>
      </c>
      <c r="S119">
        <f>IF(Charts!$B$3="none",G4951,IF(M4951="",NA(),M4951))</f>
        <v>0</v>
      </c>
      <c r="T119">
        <f>IF(Charts!$B$3="none",H4951,IF(N4951="",NA(),N4951))</f>
        <v>0</v>
      </c>
    </row>
    <row r="120" spans="4:20">
      <c r="D120">
        <v>116</v>
      </c>
      <c r="E120">
        <f>IF(INDIRECT(ADDRESS($D120+2,E$2+1,,,"Instances"))="","",INDIRECT(ADDRESS($D120+2,E$2+1,,,"Instances")))</f>
        <v>0</v>
      </c>
      <c r="F120">
        <f>IFERROR(SMALL(E5:E969,ROW()-ROW($F$5)+1),"")</f>
        <v>0</v>
      </c>
      <c r="H120">
        <f>IFERROR(SUM(F5:F120),"")</f>
        <v>0</v>
      </c>
      <c r="J120">
        <v>116</v>
      </c>
      <c r="K120" cm="1">
        <f t="array" ref="K120">_xlfn.SWITCH(Charts!$B$3,"average", AVERAGE(INDIRECT(ADDRESS(115+3,K$2+1,,,"Instances") &amp; ":" &amp; ADDRESS(115+3,K$2+1))),"median", MEDIAN(INDIRECT(ADDRESS(115+3,K$2+1,,,"Instances") &amp; ":" &amp; ADDRESS(115+3,K$2+1))),"min", MIN(INDIRECT(ADDRESS(115+3,K$2+1,,,"Instances") &amp; ":" &amp; ADDRESS(115+3,K$2+1))),"max", MAX(INDIRECT(ADDRESS(115+3,K$2+1,,,"Instances") &amp; ":" &amp; ADDRESS(115+3,K$2+1))),"diff", MAX(INDIRECT(ADDRESS(115+3,K$2+1,,,"Instances") &amp; ":" &amp; ADDRESS(115+3,K$2+1)))-MIN(INDIRECT(ADDRESS(115+3,K$2+1,,,"Instances") &amp; ":" &amp; ADDRESS(115+3,K$2+1))))</f>
        <v>0</v>
      </c>
      <c r="L120">
        <f>IFERROR(SMALL(K5:K969,ROW()-ROW($L$5)+1),"")</f>
        <v>0</v>
      </c>
      <c r="N120">
        <f>IFERROR(SUM(L5:L120),"")</f>
        <v>0</v>
      </c>
      <c r="Q120">
        <f>IF(Charts!$B$3="none",E4952,IF(K4952="",NA(),K4952))</f>
        <v>0</v>
      </c>
      <c r="R120">
        <f>IF(Charts!$B$3="none",F4952,IF(L4952="",NA(),L4952))</f>
        <v>0</v>
      </c>
      <c r="S120">
        <f>IF(Charts!$B$3="none",G4952,IF(M4952="",NA(),M4952))</f>
        <v>0</v>
      </c>
      <c r="T120">
        <f>IF(Charts!$B$3="none",H4952,IF(N4952="",NA(),N4952))</f>
        <v>0</v>
      </c>
    </row>
    <row r="121" spans="4:20">
      <c r="D121">
        <v>117</v>
      </c>
      <c r="E121">
        <f>IF(INDIRECT(ADDRESS($D121+2,E$2+1,,,"Instances"))="","",INDIRECT(ADDRESS($D121+2,E$2+1,,,"Instances")))</f>
        <v>0</v>
      </c>
      <c r="F121">
        <f>IFERROR(SMALL(E5:E969,ROW()-ROW($F$5)+1),"")</f>
        <v>0</v>
      </c>
      <c r="H121">
        <f>IFERROR(SUM(F5:F121),"")</f>
        <v>0</v>
      </c>
      <c r="J121">
        <v>117</v>
      </c>
      <c r="K121" cm="1">
        <f t="array" ref="K121">_xlfn.SWITCH(Charts!$B$3,"average", AVERAGE(INDIRECT(ADDRESS(116+3,K$2+1,,,"Instances") &amp; ":" &amp; ADDRESS(116+3,K$2+1))),"median", MEDIAN(INDIRECT(ADDRESS(116+3,K$2+1,,,"Instances") &amp; ":" &amp; ADDRESS(116+3,K$2+1))),"min", MIN(INDIRECT(ADDRESS(116+3,K$2+1,,,"Instances") &amp; ":" &amp; ADDRESS(116+3,K$2+1))),"max", MAX(INDIRECT(ADDRESS(116+3,K$2+1,,,"Instances") &amp; ":" &amp; ADDRESS(116+3,K$2+1))),"diff", MAX(INDIRECT(ADDRESS(116+3,K$2+1,,,"Instances") &amp; ":" &amp; ADDRESS(116+3,K$2+1)))-MIN(INDIRECT(ADDRESS(116+3,K$2+1,,,"Instances") &amp; ":" &amp; ADDRESS(116+3,K$2+1))))</f>
        <v>0</v>
      </c>
      <c r="L121">
        <f>IFERROR(SMALL(K5:K969,ROW()-ROW($L$5)+1),"")</f>
        <v>0</v>
      </c>
      <c r="N121">
        <f>IFERROR(SUM(L5:L121),"")</f>
        <v>0</v>
      </c>
      <c r="Q121">
        <f>IF(Charts!$B$3="none",E4953,IF(K4953="",NA(),K4953))</f>
        <v>0</v>
      </c>
      <c r="R121">
        <f>IF(Charts!$B$3="none",F4953,IF(L4953="",NA(),L4953))</f>
        <v>0</v>
      </c>
      <c r="S121">
        <f>IF(Charts!$B$3="none",G4953,IF(M4953="",NA(),M4953))</f>
        <v>0</v>
      </c>
      <c r="T121">
        <f>IF(Charts!$B$3="none",H4953,IF(N4953="",NA(),N4953))</f>
        <v>0</v>
      </c>
    </row>
    <row r="122" spans="4:20">
      <c r="D122">
        <v>118</v>
      </c>
      <c r="E122">
        <f>IF(INDIRECT(ADDRESS($D122+2,E$2+1,,,"Instances"))="","",INDIRECT(ADDRESS($D122+2,E$2+1,,,"Instances")))</f>
        <v>0</v>
      </c>
      <c r="F122">
        <f>IFERROR(SMALL(E5:E969,ROW()-ROW($F$5)+1),"")</f>
        <v>0</v>
      </c>
      <c r="H122">
        <f>IFERROR(SUM(F5:F122),"")</f>
        <v>0</v>
      </c>
      <c r="J122">
        <v>118</v>
      </c>
      <c r="K122" cm="1">
        <f t="array" ref="K122">_xlfn.SWITCH(Charts!$B$3,"average", AVERAGE(INDIRECT(ADDRESS(117+3,K$2+1,,,"Instances") &amp; ":" &amp; ADDRESS(117+3,K$2+1))),"median", MEDIAN(INDIRECT(ADDRESS(117+3,K$2+1,,,"Instances") &amp; ":" &amp; ADDRESS(117+3,K$2+1))),"min", MIN(INDIRECT(ADDRESS(117+3,K$2+1,,,"Instances") &amp; ":" &amp; ADDRESS(117+3,K$2+1))),"max", MAX(INDIRECT(ADDRESS(117+3,K$2+1,,,"Instances") &amp; ":" &amp; ADDRESS(117+3,K$2+1))),"diff", MAX(INDIRECT(ADDRESS(117+3,K$2+1,,,"Instances") &amp; ":" &amp; ADDRESS(117+3,K$2+1)))-MIN(INDIRECT(ADDRESS(117+3,K$2+1,,,"Instances") &amp; ":" &amp; ADDRESS(117+3,K$2+1))))</f>
        <v>0</v>
      </c>
      <c r="L122">
        <f>IFERROR(SMALL(K5:K969,ROW()-ROW($L$5)+1),"")</f>
        <v>0</v>
      </c>
      <c r="N122">
        <f>IFERROR(SUM(L5:L122),"")</f>
        <v>0</v>
      </c>
      <c r="Q122">
        <f>IF(Charts!$B$3="none",E4954,IF(K4954="",NA(),K4954))</f>
        <v>0</v>
      </c>
      <c r="R122">
        <f>IF(Charts!$B$3="none",F4954,IF(L4954="",NA(),L4954))</f>
        <v>0</v>
      </c>
      <c r="S122">
        <f>IF(Charts!$B$3="none",G4954,IF(M4954="",NA(),M4954))</f>
        <v>0</v>
      </c>
      <c r="T122">
        <f>IF(Charts!$B$3="none",H4954,IF(N4954="",NA(),N4954))</f>
        <v>0</v>
      </c>
    </row>
    <row r="123" spans="4:20">
      <c r="D123">
        <v>119</v>
      </c>
      <c r="E123">
        <f>IF(INDIRECT(ADDRESS($D123+2,E$2+1,,,"Instances"))="","",INDIRECT(ADDRESS($D123+2,E$2+1,,,"Instances")))</f>
        <v>0</v>
      </c>
      <c r="F123">
        <f>IFERROR(SMALL(E5:E969,ROW()-ROW($F$5)+1),"")</f>
        <v>0</v>
      </c>
      <c r="H123">
        <f>IFERROR(SUM(F5:F123),"")</f>
        <v>0</v>
      </c>
      <c r="J123">
        <v>119</v>
      </c>
      <c r="K123" cm="1">
        <f t="array" ref="K123">_xlfn.SWITCH(Charts!$B$3,"average", AVERAGE(INDIRECT(ADDRESS(118+3,K$2+1,,,"Instances") &amp; ":" &amp; ADDRESS(118+3,K$2+1))),"median", MEDIAN(INDIRECT(ADDRESS(118+3,K$2+1,,,"Instances") &amp; ":" &amp; ADDRESS(118+3,K$2+1))),"min", MIN(INDIRECT(ADDRESS(118+3,K$2+1,,,"Instances") &amp; ":" &amp; ADDRESS(118+3,K$2+1))),"max", MAX(INDIRECT(ADDRESS(118+3,K$2+1,,,"Instances") &amp; ":" &amp; ADDRESS(118+3,K$2+1))),"diff", MAX(INDIRECT(ADDRESS(118+3,K$2+1,,,"Instances") &amp; ":" &amp; ADDRESS(118+3,K$2+1)))-MIN(INDIRECT(ADDRESS(118+3,K$2+1,,,"Instances") &amp; ":" &amp; ADDRESS(118+3,K$2+1))))</f>
        <v>0</v>
      </c>
      <c r="L123">
        <f>IFERROR(SMALL(K5:K969,ROW()-ROW($L$5)+1),"")</f>
        <v>0</v>
      </c>
      <c r="N123">
        <f>IFERROR(SUM(L5:L123),"")</f>
        <v>0</v>
      </c>
      <c r="Q123">
        <f>IF(Charts!$B$3="none",E4955,IF(K4955="",NA(),K4955))</f>
        <v>0</v>
      </c>
      <c r="R123">
        <f>IF(Charts!$B$3="none",F4955,IF(L4955="",NA(),L4955))</f>
        <v>0</v>
      </c>
      <c r="S123">
        <f>IF(Charts!$B$3="none",G4955,IF(M4955="",NA(),M4955))</f>
        <v>0</v>
      </c>
      <c r="T123">
        <f>IF(Charts!$B$3="none",H4955,IF(N4955="",NA(),N4955))</f>
        <v>0</v>
      </c>
    </row>
    <row r="124" spans="4:20">
      <c r="D124">
        <v>120</v>
      </c>
      <c r="E124">
        <f>IF(INDIRECT(ADDRESS($D124+2,E$2+1,,,"Instances"))="","",INDIRECT(ADDRESS($D124+2,E$2+1,,,"Instances")))</f>
        <v>0</v>
      </c>
      <c r="F124">
        <f>IFERROR(SMALL(E5:E969,ROW()-ROW($F$5)+1),"")</f>
        <v>0</v>
      </c>
      <c r="H124">
        <f>IFERROR(SUM(F5:F124),"")</f>
        <v>0</v>
      </c>
      <c r="J124">
        <v>120</v>
      </c>
      <c r="K124" cm="1">
        <f t="array" ref="K124">_xlfn.SWITCH(Charts!$B$3,"average", AVERAGE(INDIRECT(ADDRESS(119+3,K$2+1,,,"Instances") &amp; ":" &amp; ADDRESS(119+3,K$2+1))),"median", MEDIAN(INDIRECT(ADDRESS(119+3,K$2+1,,,"Instances") &amp; ":" &amp; ADDRESS(119+3,K$2+1))),"min", MIN(INDIRECT(ADDRESS(119+3,K$2+1,,,"Instances") &amp; ":" &amp; ADDRESS(119+3,K$2+1))),"max", MAX(INDIRECT(ADDRESS(119+3,K$2+1,,,"Instances") &amp; ":" &amp; ADDRESS(119+3,K$2+1))),"diff", MAX(INDIRECT(ADDRESS(119+3,K$2+1,,,"Instances") &amp; ":" &amp; ADDRESS(119+3,K$2+1)))-MIN(INDIRECT(ADDRESS(119+3,K$2+1,,,"Instances") &amp; ":" &amp; ADDRESS(119+3,K$2+1))))</f>
        <v>0</v>
      </c>
      <c r="L124">
        <f>IFERROR(SMALL(K5:K969,ROW()-ROW($L$5)+1),"")</f>
        <v>0</v>
      </c>
      <c r="N124">
        <f>IFERROR(SUM(L5:L124),"")</f>
        <v>0</v>
      </c>
      <c r="Q124">
        <f>IF(Charts!$B$3="none",E4956,IF(K4956="",NA(),K4956))</f>
        <v>0</v>
      </c>
      <c r="R124">
        <f>IF(Charts!$B$3="none",F4956,IF(L4956="",NA(),L4956))</f>
        <v>0</v>
      </c>
      <c r="S124">
        <f>IF(Charts!$B$3="none",G4956,IF(M4956="",NA(),M4956))</f>
        <v>0</v>
      </c>
      <c r="T124">
        <f>IF(Charts!$B$3="none",H4956,IF(N4956="",NA(),N4956))</f>
        <v>0</v>
      </c>
    </row>
    <row r="125" spans="4:20">
      <c r="D125">
        <v>121</v>
      </c>
      <c r="E125">
        <f>IF(INDIRECT(ADDRESS($D125+2,E$2+1,,,"Instances"))="","",INDIRECT(ADDRESS($D125+2,E$2+1,,,"Instances")))</f>
        <v>0</v>
      </c>
      <c r="F125">
        <f>IFERROR(SMALL(E5:E969,ROW()-ROW($F$5)+1),"")</f>
        <v>0</v>
      </c>
      <c r="H125">
        <f>IFERROR(SUM(F5:F125),"")</f>
        <v>0</v>
      </c>
      <c r="J125">
        <v>121</v>
      </c>
      <c r="K125" cm="1">
        <f t="array" ref="K125">_xlfn.SWITCH(Charts!$B$3,"average", AVERAGE(INDIRECT(ADDRESS(120+3,K$2+1,,,"Instances") &amp; ":" &amp; ADDRESS(120+3,K$2+1))),"median", MEDIAN(INDIRECT(ADDRESS(120+3,K$2+1,,,"Instances") &amp; ":" &amp; ADDRESS(120+3,K$2+1))),"min", MIN(INDIRECT(ADDRESS(120+3,K$2+1,,,"Instances") &amp; ":" &amp; ADDRESS(120+3,K$2+1))),"max", MAX(INDIRECT(ADDRESS(120+3,K$2+1,,,"Instances") &amp; ":" &amp; ADDRESS(120+3,K$2+1))),"diff", MAX(INDIRECT(ADDRESS(120+3,K$2+1,,,"Instances") &amp; ":" &amp; ADDRESS(120+3,K$2+1)))-MIN(INDIRECT(ADDRESS(120+3,K$2+1,,,"Instances") &amp; ":" &amp; ADDRESS(120+3,K$2+1))))</f>
        <v>0</v>
      </c>
      <c r="L125">
        <f>IFERROR(SMALL(K5:K969,ROW()-ROW($L$5)+1),"")</f>
        <v>0</v>
      </c>
      <c r="N125">
        <f>IFERROR(SUM(L5:L125),"")</f>
        <v>0</v>
      </c>
      <c r="Q125">
        <f>IF(Charts!$B$3="none",E4957,IF(K4957="",NA(),K4957))</f>
        <v>0</v>
      </c>
      <c r="R125">
        <f>IF(Charts!$B$3="none",F4957,IF(L4957="",NA(),L4957))</f>
        <v>0</v>
      </c>
      <c r="S125">
        <f>IF(Charts!$B$3="none",G4957,IF(M4957="",NA(),M4957))</f>
        <v>0</v>
      </c>
      <c r="T125">
        <f>IF(Charts!$B$3="none",H4957,IF(N4957="",NA(),N4957))</f>
        <v>0</v>
      </c>
    </row>
    <row r="126" spans="4:20">
      <c r="D126">
        <v>122</v>
      </c>
      <c r="E126">
        <f>IF(INDIRECT(ADDRESS($D126+2,E$2+1,,,"Instances"))="","",INDIRECT(ADDRESS($D126+2,E$2+1,,,"Instances")))</f>
        <v>0</v>
      </c>
      <c r="F126">
        <f>IFERROR(SMALL(E5:E969,ROW()-ROW($F$5)+1),"")</f>
        <v>0</v>
      </c>
      <c r="H126">
        <f>IFERROR(SUM(F5:F126),"")</f>
        <v>0</v>
      </c>
      <c r="J126">
        <v>122</v>
      </c>
      <c r="K126" cm="1">
        <f t="array" ref="K126">_xlfn.SWITCH(Charts!$B$3,"average", AVERAGE(INDIRECT(ADDRESS(121+3,K$2+1,,,"Instances") &amp; ":" &amp; ADDRESS(121+3,K$2+1))),"median", MEDIAN(INDIRECT(ADDRESS(121+3,K$2+1,,,"Instances") &amp; ":" &amp; ADDRESS(121+3,K$2+1))),"min", MIN(INDIRECT(ADDRESS(121+3,K$2+1,,,"Instances") &amp; ":" &amp; ADDRESS(121+3,K$2+1))),"max", MAX(INDIRECT(ADDRESS(121+3,K$2+1,,,"Instances") &amp; ":" &amp; ADDRESS(121+3,K$2+1))),"diff", MAX(INDIRECT(ADDRESS(121+3,K$2+1,,,"Instances") &amp; ":" &amp; ADDRESS(121+3,K$2+1)))-MIN(INDIRECT(ADDRESS(121+3,K$2+1,,,"Instances") &amp; ":" &amp; ADDRESS(121+3,K$2+1))))</f>
        <v>0</v>
      </c>
      <c r="L126">
        <f>IFERROR(SMALL(K5:K969,ROW()-ROW($L$5)+1),"")</f>
        <v>0</v>
      </c>
      <c r="N126">
        <f>IFERROR(SUM(L5:L126),"")</f>
        <v>0</v>
      </c>
      <c r="Q126">
        <f>IF(Charts!$B$3="none",E4958,IF(K4958="",NA(),K4958))</f>
        <v>0</v>
      </c>
      <c r="R126">
        <f>IF(Charts!$B$3="none",F4958,IF(L4958="",NA(),L4958))</f>
        <v>0</v>
      </c>
      <c r="S126">
        <f>IF(Charts!$B$3="none",G4958,IF(M4958="",NA(),M4958))</f>
        <v>0</v>
      </c>
      <c r="T126">
        <f>IF(Charts!$B$3="none",H4958,IF(N4958="",NA(),N4958))</f>
        <v>0</v>
      </c>
    </row>
    <row r="127" spans="4:20">
      <c r="D127">
        <v>123</v>
      </c>
      <c r="E127">
        <f>IF(INDIRECT(ADDRESS($D127+2,E$2+1,,,"Instances"))="","",INDIRECT(ADDRESS($D127+2,E$2+1,,,"Instances")))</f>
        <v>0</v>
      </c>
      <c r="F127">
        <f>IFERROR(SMALL(E5:E969,ROW()-ROW($F$5)+1),"")</f>
        <v>0</v>
      </c>
      <c r="H127">
        <f>IFERROR(SUM(F5:F127),"")</f>
        <v>0</v>
      </c>
      <c r="J127">
        <v>123</v>
      </c>
      <c r="K127" cm="1">
        <f t="array" ref="K127">_xlfn.SWITCH(Charts!$B$3,"average", AVERAGE(INDIRECT(ADDRESS(122+3,K$2+1,,,"Instances") &amp; ":" &amp; ADDRESS(122+3,K$2+1))),"median", MEDIAN(INDIRECT(ADDRESS(122+3,K$2+1,,,"Instances") &amp; ":" &amp; ADDRESS(122+3,K$2+1))),"min", MIN(INDIRECT(ADDRESS(122+3,K$2+1,,,"Instances") &amp; ":" &amp; ADDRESS(122+3,K$2+1))),"max", MAX(INDIRECT(ADDRESS(122+3,K$2+1,,,"Instances") &amp; ":" &amp; ADDRESS(122+3,K$2+1))),"diff", MAX(INDIRECT(ADDRESS(122+3,K$2+1,,,"Instances") &amp; ":" &amp; ADDRESS(122+3,K$2+1)))-MIN(INDIRECT(ADDRESS(122+3,K$2+1,,,"Instances") &amp; ":" &amp; ADDRESS(122+3,K$2+1))))</f>
        <v>0</v>
      </c>
      <c r="L127">
        <f>IFERROR(SMALL(K5:K969,ROW()-ROW($L$5)+1),"")</f>
        <v>0</v>
      </c>
      <c r="N127">
        <f>IFERROR(SUM(L5:L127),"")</f>
        <v>0</v>
      </c>
      <c r="Q127">
        <f>IF(Charts!$B$3="none",E4959,IF(K4959="",NA(),K4959))</f>
        <v>0</v>
      </c>
      <c r="R127">
        <f>IF(Charts!$B$3="none",F4959,IF(L4959="",NA(),L4959))</f>
        <v>0</v>
      </c>
      <c r="S127">
        <f>IF(Charts!$B$3="none",G4959,IF(M4959="",NA(),M4959))</f>
        <v>0</v>
      </c>
      <c r="T127">
        <f>IF(Charts!$B$3="none",H4959,IF(N4959="",NA(),N4959))</f>
        <v>0</v>
      </c>
    </row>
    <row r="128" spans="4:20">
      <c r="D128">
        <v>124</v>
      </c>
      <c r="E128">
        <f>IF(INDIRECT(ADDRESS($D128+2,E$2+1,,,"Instances"))="","",INDIRECT(ADDRESS($D128+2,E$2+1,,,"Instances")))</f>
        <v>0</v>
      </c>
      <c r="F128">
        <f>IFERROR(SMALL(E5:E969,ROW()-ROW($F$5)+1),"")</f>
        <v>0</v>
      </c>
      <c r="H128">
        <f>IFERROR(SUM(F5:F128),"")</f>
        <v>0</v>
      </c>
      <c r="J128">
        <v>124</v>
      </c>
      <c r="K128" cm="1">
        <f t="array" ref="K128">_xlfn.SWITCH(Charts!$B$3,"average", AVERAGE(INDIRECT(ADDRESS(123+3,K$2+1,,,"Instances") &amp; ":" &amp; ADDRESS(123+3,K$2+1))),"median", MEDIAN(INDIRECT(ADDRESS(123+3,K$2+1,,,"Instances") &amp; ":" &amp; ADDRESS(123+3,K$2+1))),"min", MIN(INDIRECT(ADDRESS(123+3,K$2+1,,,"Instances") &amp; ":" &amp; ADDRESS(123+3,K$2+1))),"max", MAX(INDIRECT(ADDRESS(123+3,K$2+1,,,"Instances") &amp; ":" &amp; ADDRESS(123+3,K$2+1))),"diff", MAX(INDIRECT(ADDRESS(123+3,K$2+1,,,"Instances") &amp; ":" &amp; ADDRESS(123+3,K$2+1)))-MIN(INDIRECT(ADDRESS(123+3,K$2+1,,,"Instances") &amp; ":" &amp; ADDRESS(123+3,K$2+1))))</f>
        <v>0</v>
      </c>
      <c r="L128">
        <f>IFERROR(SMALL(K5:K969,ROW()-ROW($L$5)+1),"")</f>
        <v>0</v>
      </c>
      <c r="N128">
        <f>IFERROR(SUM(L5:L128),"")</f>
        <v>0</v>
      </c>
      <c r="Q128">
        <f>IF(Charts!$B$3="none",E4960,IF(K4960="",NA(),K4960))</f>
        <v>0</v>
      </c>
      <c r="R128">
        <f>IF(Charts!$B$3="none",F4960,IF(L4960="",NA(),L4960))</f>
        <v>0</v>
      </c>
      <c r="S128">
        <f>IF(Charts!$B$3="none",G4960,IF(M4960="",NA(),M4960))</f>
        <v>0</v>
      </c>
      <c r="T128">
        <f>IF(Charts!$B$3="none",H4960,IF(N4960="",NA(),N4960))</f>
        <v>0</v>
      </c>
    </row>
    <row r="129" spans="4:20">
      <c r="D129">
        <v>125</v>
      </c>
      <c r="E129">
        <f>IF(INDIRECT(ADDRESS($D129+2,E$2+1,,,"Instances"))="","",INDIRECT(ADDRESS($D129+2,E$2+1,,,"Instances")))</f>
        <v>0</v>
      </c>
      <c r="F129">
        <f>IFERROR(SMALL(E5:E969,ROW()-ROW($F$5)+1),"")</f>
        <v>0</v>
      </c>
      <c r="H129">
        <f>IFERROR(SUM(F5:F129),"")</f>
        <v>0</v>
      </c>
      <c r="J129">
        <v>125</v>
      </c>
      <c r="K129" cm="1">
        <f t="array" ref="K129">_xlfn.SWITCH(Charts!$B$3,"average", AVERAGE(INDIRECT(ADDRESS(124+3,K$2+1,,,"Instances") &amp; ":" &amp; ADDRESS(124+3,K$2+1))),"median", MEDIAN(INDIRECT(ADDRESS(124+3,K$2+1,,,"Instances") &amp; ":" &amp; ADDRESS(124+3,K$2+1))),"min", MIN(INDIRECT(ADDRESS(124+3,K$2+1,,,"Instances") &amp; ":" &amp; ADDRESS(124+3,K$2+1))),"max", MAX(INDIRECT(ADDRESS(124+3,K$2+1,,,"Instances") &amp; ":" &amp; ADDRESS(124+3,K$2+1))),"diff", MAX(INDIRECT(ADDRESS(124+3,K$2+1,,,"Instances") &amp; ":" &amp; ADDRESS(124+3,K$2+1)))-MIN(INDIRECT(ADDRESS(124+3,K$2+1,,,"Instances") &amp; ":" &amp; ADDRESS(124+3,K$2+1))))</f>
        <v>0</v>
      </c>
      <c r="L129">
        <f>IFERROR(SMALL(K5:K969,ROW()-ROW($L$5)+1),"")</f>
        <v>0</v>
      </c>
      <c r="N129">
        <f>IFERROR(SUM(L5:L129),"")</f>
        <v>0</v>
      </c>
      <c r="Q129">
        <f>IF(Charts!$B$3="none",E4961,IF(K4961="",NA(),K4961))</f>
        <v>0</v>
      </c>
      <c r="R129">
        <f>IF(Charts!$B$3="none",F4961,IF(L4961="",NA(),L4961))</f>
        <v>0</v>
      </c>
      <c r="S129">
        <f>IF(Charts!$B$3="none",G4961,IF(M4961="",NA(),M4961))</f>
        <v>0</v>
      </c>
      <c r="T129">
        <f>IF(Charts!$B$3="none",H4961,IF(N4961="",NA(),N4961))</f>
        <v>0</v>
      </c>
    </row>
    <row r="130" spans="4:20">
      <c r="D130">
        <v>126</v>
      </c>
      <c r="E130">
        <f>IF(INDIRECT(ADDRESS($D130+2,E$2+1,,,"Instances"))="","",INDIRECT(ADDRESS($D130+2,E$2+1,,,"Instances")))</f>
        <v>0</v>
      </c>
      <c r="F130">
        <f>IFERROR(SMALL(E5:E969,ROW()-ROW($F$5)+1),"")</f>
        <v>0</v>
      </c>
      <c r="H130">
        <f>IFERROR(SUM(F5:F130),"")</f>
        <v>0</v>
      </c>
      <c r="J130">
        <v>126</v>
      </c>
      <c r="K130" cm="1">
        <f t="array" ref="K130">_xlfn.SWITCH(Charts!$B$3,"average", AVERAGE(INDIRECT(ADDRESS(125+3,K$2+1,,,"Instances") &amp; ":" &amp; ADDRESS(125+3,K$2+1))),"median", MEDIAN(INDIRECT(ADDRESS(125+3,K$2+1,,,"Instances") &amp; ":" &amp; ADDRESS(125+3,K$2+1))),"min", MIN(INDIRECT(ADDRESS(125+3,K$2+1,,,"Instances") &amp; ":" &amp; ADDRESS(125+3,K$2+1))),"max", MAX(INDIRECT(ADDRESS(125+3,K$2+1,,,"Instances") &amp; ":" &amp; ADDRESS(125+3,K$2+1))),"diff", MAX(INDIRECT(ADDRESS(125+3,K$2+1,,,"Instances") &amp; ":" &amp; ADDRESS(125+3,K$2+1)))-MIN(INDIRECT(ADDRESS(125+3,K$2+1,,,"Instances") &amp; ":" &amp; ADDRESS(125+3,K$2+1))))</f>
        <v>0</v>
      </c>
      <c r="L130">
        <f>IFERROR(SMALL(K5:K969,ROW()-ROW($L$5)+1),"")</f>
        <v>0</v>
      </c>
      <c r="N130">
        <f>IFERROR(SUM(L5:L130),"")</f>
        <v>0</v>
      </c>
      <c r="Q130">
        <f>IF(Charts!$B$3="none",E4962,IF(K4962="",NA(),K4962))</f>
        <v>0</v>
      </c>
      <c r="R130">
        <f>IF(Charts!$B$3="none",F4962,IF(L4962="",NA(),L4962))</f>
        <v>0</v>
      </c>
      <c r="S130">
        <f>IF(Charts!$B$3="none",G4962,IF(M4962="",NA(),M4962))</f>
        <v>0</v>
      </c>
      <c r="T130">
        <f>IF(Charts!$B$3="none",H4962,IF(N4962="",NA(),N4962))</f>
        <v>0</v>
      </c>
    </row>
    <row r="131" spans="4:20">
      <c r="D131">
        <v>127</v>
      </c>
      <c r="E131">
        <f>IF(INDIRECT(ADDRESS($D131+2,E$2+1,,,"Instances"))="","",INDIRECT(ADDRESS($D131+2,E$2+1,,,"Instances")))</f>
        <v>0</v>
      </c>
      <c r="F131">
        <f>IFERROR(SMALL(E5:E969,ROW()-ROW($F$5)+1),"")</f>
        <v>0</v>
      </c>
      <c r="H131">
        <f>IFERROR(SUM(F5:F131),"")</f>
        <v>0</v>
      </c>
      <c r="J131">
        <v>127</v>
      </c>
      <c r="K131" cm="1">
        <f t="array" ref="K131">_xlfn.SWITCH(Charts!$B$3,"average", AVERAGE(INDIRECT(ADDRESS(126+3,K$2+1,,,"Instances") &amp; ":" &amp; ADDRESS(126+3,K$2+1))),"median", MEDIAN(INDIRECT(ADDRESS(126+3,K$2+1,,,"Instances") &amp; ":" &amp; ADDRESS(126+3,K$2+1))),"min", MIN(INDIRECT(ADDRESS(126+3,K$2+1,,,"Instances") &amp; ":" &amp; ADDRESS(126+3,K$2+1))),"max", MAX(INDIRECT(ADDRESS(126+3,K$2+1,,,"Instances") &amp; ":" &amp; ADDRESS(126+3,K$2+1))),"diff", MAX(INDIRECT(ADDRESS(126+3,K$2+1,,,"Instances") &amp; ":" &amp; ADDRESS(126+3,K$2+1)))-MIN(INDIRECT(ADDRESS(126+3,K$2+1,,,"Instances") &amp; ":" &amp; ADDRESS(126+3,K$2+1))))</f>
        <v>0</v>
      </c>
      <c r="L131">
        <f>IFERROR(SMALL(K5:K969,ROW()-ROW($L$5)+1),"")</f>
        <v>0</v>
      </c>
      <c r="N131">
        <f>IFERROR(SUM(L5:L131),"")</f>
        <v>0</v>
      </c>
      <c r="Q131">
        <f>IF(Charts!$B$3="none",E4963,IF(K4963="",NA(),K4963))</f>
        <v>0</v>
      </c>
      <c r="R131">
        <f>IF(Charts!$B$3="none",F4963,IF(L4963="",NA(),L4963))</f>
        <v>0</v>
      </c>
      <c r="S131">
        <f>IF(Charts!$B$3="none",G4963,IF(M4963="",NA(),M4963))</f>
        <v>0</v>
      </c>
      <c r="T131">
        <f>IF(Charts!$B$3="none",H4963,IF(N4963="",NA(),N4963))</f>
        <v>0</v>
      </c>
    </row>
    <row r="132" spans="4:20">
      <c r="D132">
        <v>128</v>
      </c>
      <c r="E132">
        <f>IF(INDIRECT(ADDRESS($D132+2,E$2+1,,,"Instances"))="","",INDIRECT(ADDRESS($D132+2,E$2+1,,,"Instances")))</f>
        <v>0</v>
      </c>
      <c r="F132">
        <f>IFERROR(SMALL(E5:E969,ROW()-ROW($F$5)+1),"")</f>
        <v>0</v>
      </c>
      <c r="H132">
        <f>IFERROR(SUM(F5:F132),"")</f>
        <v>0</v>
      </c>
      <c r="J132">
        <v>128</v>
      </c>
      <c r="K132" cm="1">
        <f t="array" ref="K132">_xlfn.SWITCH(Charts!$B$3,"average", AVERAGE(INDIRECT(ADDRESS(127+3,K$2+1,,,"Instances") &amp; ":" &amp; ADDRESS(127+3,K$2+1))),"median", MEDIAN(INDIRECT(ADDRESS(127+3,K$2+1,,,"Instances") &amp; ":" &amp; ADDRESS(127+3,K$2+1))),"min", MIN(INDIRECT(ADDRESS(127+3,K$2+1,,,"Instances") &amp; ":" &amp; ADDRESS(127+3,K$2+1))),"max", MAX(INDIRECT(ADDRESS(127+3,K$2+1,,,"Instances") &amp; ":" &amp; ADDRESS(127+3,K$2+1))),"diff", MAX(INDIRECT(ADDRESS(127+3,K$2+1,,,"Instances") &amp; ":" &amp; ADDRESS(127+3,K$2+1)))-MIN(INDIRECT(ADDRESS(127+3,K$2+1,,,"Instances") &amp; ":" &amp; ADDRESS(127+3,K$2+1))))</f>
        <v>0</v>
      </c>
      <c r="L132">
        <f>IFERROR(SMALL(K5:K969,ROW()-ROW($L$5)+1),"")</f>
        <v>0</v>
      </c>
      <c r="N132">
        <f>IFERROR(SUM(L5:L132),"")</f>
        <v>0</v>
      </c>
      <c r="Q132">
        <f>IF(Charts!$B$3="none",E4964,IF(K4964="",NA(),K4964))</f>
        <v>0</v>
      </c>
      <c r="R132">
        <f>IF(Charts!$B$3="none",F4964,IF(L4964="",NA(),L4964))</f>
        <v>0</v>
      </c>
      <c r="S132">
        <f>IF(Charts!$B$3="none",G4964,IF(M4964="",NA(),M4964))</f>
        <v>0</v>
      </c>
      <c r="T132">
        <f>IF(Charts!$B$3="none",H4964,IF(N4964="",NA(),N4964))</f>
        <v>0</v>
      </c>
    </row>
    <row r="133" spans="4:20">
      <c r="D133">
        <v>129</v>
      </c>
      <c r="E133">
        <f>IF(INDIRECT(ADDRESS($D133+2,E$2+1,,,"Instances"))="","",INDIRECT(ADDRESS($D133+2,E$2+1,,,"Instances")))</f>
        <v>0</v>
      </c>
      <c r="F133">
        <f>IFERROR(SMALL(E5:E969,ROW()-ROW($F$5)+1),"")</f>
        <v>0</v>
      </c>
      <c r="H133">
        <f>IFERROR(SUM(F5:F133),"")</f>
        <v>0</v>
      </c>
      <c r="J133">
        <v>129</v>
      </c>
      <c r="K133" cm="1">
        <f t="array" ref="K133">_xlfn.SWITCH(Charts!$B$3,"average", AVERAGE(INDIRECT(ADDRESS(128+3,K$2+1,,,"Instances") &amp; ":" &amp; ADDRESS(128+3,K$2+1))),"median", MEDIAN(INDIRECT(ADDRESS(128+3,K$2+1,,,"Instances") &amp; ":" &amp; ADDRESS(128+3,K$2+1))),"min", MIN(INDIRECT(ADDRESS(128+3,K$2+1,,,"Instances") &amp; ":" &amp; ADDRESS(128+3,K$2+1))),"max", MAX(INDIRECT(ADDRESS(128+3,K$2+1,,,"Instances") &amp; ":" &amp; ADDRESS(128+3,K$2+1))),"diff", MAX(INDIRECT(ADDRESS(128+3,K$2+1,,,"Instances") &amp; ":" &amp; ADDRESS(128+3,K$2+1)))-MIN(INDIRECT(ADDRESS(128+3,K$2+1,,,"Instances") &amp; ":" &amp; ADDRESS(128+3,K$2+1))))</f>
        <v>0</v>
      </c>
      <c r="L133">
        <f>IFERROR(SMALL(K5:K969,ROW()-ROW($L$5)+1),"")</f>
        <v>0</v>
      </c>
      <c r="N133">
        <f>IFERROR(SUM(L5:L133),"")</f>
        <v>0</v>
      </c>
      <c r="Q133">
        <f>IF(Charts!$B$3="none",E4965,IF(K4965="",NA(),K4965))</f>
        <v>0</v>
      </c>
      <c r="R133">
        <f>IF(Charts!$B$3="none",F4965,IF(L4965="",NA(),L4965))</f>
        <v>0</v>
      </c>
      <c r="S133">
        <f>IF(Charts!$B$3="none",G4965,IF(M4965="",NA(),M4965))</f>
        <v>0</v>
      </c>
      <c r="T133">
        <f>IF(Charts!$B$3="none",H4965,IF(N4965="",NA(),N4965))</f>
        <v>0</v>
      </c>
    </row>
    <row r="134" spans="4:20">
      <c r="D134">
        <v>130</v>
      </c>
      <c r="E134">
        <f>IF(INDIRECT(ADDRESS($D134+2,E$2+1,,,"Instances"))="","",INDIRECT(ADDRESS($D134+2,E$2+1,,,"Instances")))</f>
        <v>0</v>
      </c>
      <c r="F134">
        <f>IFERROR(SMALL(E5:E969,ROW()-ROW($F$5)+1),"")</f>
        <v>0</v>
      </c>
      <c r="H134">
        <f>IFERROR(SUM(F5:F134),"")</f>
        <v>0</v>
      </c>
      <c r="J134">
        <v>130</v>
      </c>
      <c r="K134" cm="1">
        <f t="array" ref="K134">_xlfn.SWITCH(Charts!$B$3,"average", AVERAGE(INDIRECT(ADDRESS(129+3,K$2+1,,,"Instances") &amp; ":" &amp; ADDRESS(129+3,K$2+1))),"median", MEDIAN(INDIRECT(ADDRESS(129+3,K$2+1,,,"Instances") &amp; ":" &amp; ADDRESS(129+3,K$2+1))),"min", MIN(INDIRECT(ADDRESS(129+3,K$2+1,,,"Instances") &amp; ":" &amp; ADDRESS(129+3,K$2+1))),"max", MAX(INDIRECT(ADDRESS(129+3,K$2+1,,,"Instances") &amp; ":" &amp; ADDRESS(129+3,K$2+1))),"diff", MAX(INDIRECT(ADDRESS(129+3,K$2+1,,,"Instances") &amp; ":" &amp; ADDRESS(129+3,K$2+1)))-MIN(INDIRECT(ADDRESS(129+3,K$2+1,,,"Instances") &amp; ":" &amp; ADDRESS(129+3,K$2+1))))</f>
        <v>0</v>
      </c>
      <c r="L134">
        <f>IFERROR(SMALL(K5:K969,ROW()-ROW($L$5)+1),"")</f>
        <v>0</v>
      </c>
      <c r="N134">
        <f>IFERROR(SUM(L5:L134),"")</f>
        <v>0</v>
      </c>
      <c r="Q134">
        <f>IF(Charts!$B$3="none",E4966,IF(K4966="",NA(),K4966))</f>
        <v>0</v>
      </c>
      <c r="R134">
        <f>IF(Charts!$B$3="none",F4966,IF(L4966="",NA(),L4966))</f>
        <v>0</v>
      </c>
      <c r="S134">
        <f>IF(Charts!$B$3="none",G4966,IF(M4966="",NA(),M4966))</f>
        <v>0</v>
      </c>
      <c r="T134">
        <f>IF(Charts!$B$3="none",H4966,IF(N4966="",NA(),N4966))</f>
        <v>0</v>
      </c>
    </row>
    <row r="135" spans="4:20">
      <c r="D135">
        <v>131</v>
      </c>
      <c r="E135">
        <f>IF(INDIRECT(ADDRESS($D135+2,E$2+1,,,"Instances"))="","",INDIRECT(ADDRESS($D135+2,E$2+1,,,"Instances")))</f>
        <v>0</v>
      </c>
      <c r="F135">
        <f>IFERROR(SMALL(E5:E969,ROW()-ROW($F$5)+1),"")</f>
        <v>0</v>
      </c>
      <c r="H135">
        <f>IFERROR(SUM(F5:F135),"")</f>
        <v>0</v>
      </c>
      <c r="J135">
        <v>131</v>
      </c>
      <c r="K135" cm="1">
        <f t="array" ref="K135">_xlfn.SWITCH(Charts!$B$3,"average", AVERAGE(INDIRECT(ADDRESS(130+3,K$2+1,,,"Instances") &amp; ":" &amp; ADDRESS(130+3,K$2+1))),"median", MEDIAN(INDIRECT(ADDRESS(130+3,K$2+1,,,"Instances") &amp; ":" &amp; ADDRESS(130+3,K$2+1))),"min", MIN(INDIRECT(ADDRESS(130+3,K$2+1,,,"Instances") &amp; ":" &amp; ADDRESS(130+3,K$2+1))),"max", MAX(INDIRECT(ADDRESS(130+3,K$2+1,,,"Instances") &amp; ":" &amp; ADDRESS(130+3,K$2+1))),"diff", MAX(INDIRECT(ADDRESS(130+3,K$2+1,,,"Instances") &amp; ":" &amp; ADDRESS(130+3,K$2+1)))-MIN(INDIRECT(ADDRESS(130+3,K$2+1,,,"Instances") &amp; ":" &amp; ADDRESS(130+3,K$2+1))))</f>
        <v>0</v>
      </c>
      <c r="L135">
        <f>IFERROR(SMALL(K5:K969,ROW()-ROW($L$5)+1),"")</f>
        <v>0</v>
      </c>
      <c r="N135">
        <f>IFERROR(SUM(L5:L135),"")</f>
        <v>0</v>
      </c>
      <c r="Q135">
        <f>IF(Charts!$B$3="none",E4967,IF(K4967="",NA(),K4967))</f>
        <v>0</v>
      </c>
      <c r="R135">
        <f>IF(Charts!$B$3="none",F4967,IF(L4967="",NA(),L4967))</f>
        <v>0</v>
      </c>
      <c r="S135">
        <f>IF(Charts!$B$3="none",G4967,IF(M4967="",NA(),M4967))</f>
        <v>0</v>
      </c>
      <c r="T135">
        <f>IF(Charts!$B$3="none",H4967,IF(N4967="",NA(),N4967))</f>
        <v>0</v>
      </c>
    </row>
    <row r="136" spans="4:20">
      <c r="D136">
        <v>132</v>
      </c>
      <c r="E136">
        <f>IF(INDIRECT(ADDRESS($D136+2,E$2+1,,,"Instances"))="","",INDIRECT(ADDRESS($D136+2,E$2+1,,,"Instances")))</f>
        <v>0</v>
      </c>
      <c r="F136">
        <f>IFERROR(SMALL(E5:E969,ROW()-ROW($F$5)+1),"")</f>
        <v>0</v>
      </c>
      <c r="H136">
        <f>IFERROR(SUM(F5:F136),"")</f>
        <v>0</v>
      </c>
      <c r="J136">
        <v>132</v>
      </c>
      <c r="K136" cm="1">
        <f t="array" ref="K136">_xlfn.SWITCH(Charts!$B$3,"average", AVERAGE(INDIRECT(ADDRESS(131+3,K$2+1,,,"Instances") &amp; ":" &amp; ADDRESS(131+3,K$2+1))),"median", MEDIAN(INDIRECT(ADDRESS(131+3,K$2+1,,,"Instances") &amp; ":" &amp; ADDRESS(131+3,K$2+1))),"min", MIN(INDIRECT(ADDRESS(131+3,K$2+1,,,"Instances") &amp; ":" &amp; ADDRESS(131+3,K$2+1))),"max", MAX(INDIRECT(ADDRESS(131+3,K$2+1,,,"Instances") &amp; ":" &amp; ADDRESS(131+3,K$2+1))),"diff", MAX(INDIRECT(ADDRESS(131+3,K$2+1,,,"Instances") &amp; ":" &amp; ADDRESS(131+3,K$2+1)))-MIN(INDIRECT(ADDRESS(131+3,K$2+1,,,"Instances") &amp; ":" &amp; ADDRESS(131+3,K$2+1))))</f>
        <v>0</v>
      </c>
      <c r="L136">
        <f>IFERROR(SMALL(K5:K969,ROW()-ROW($L$5)+1),"")</f>
        <v>0</v>
      </c>
      <c r="N136">
        <f>IFERROR(SUM(L5:L136),"")</f>
        <v>0</v>
      </c>
      <c r="Q136">
        <f>IF(Charts!$B$3="none",E4968,IF(K4968="",NA(),K4968))</f>
        <v>0</v>
      </c>
      <c r="R136">
        <f>IF(Charts!$B$3="none",F4968,IF(L4968="",NA(),L4968))</f>
        <v>0</v>
      </c>
      <c r="S136">
        <f>IF(Charts!$B$3="none",G4968,IF(M4968="",NA(),M4968))</f>
        <v>0</v>
      </c>
      <c r="T136">
        <f>IF(Charts!$B$3="none",H4968,IF(N4968="",NA(),N4968))</f>
        <v>0</v>
      </c>
    </row>
    <row r="137" spans="4:20">
      <c r="D137">
        <v>133</v>
      </c>
      <c r="E137">
        <f>IF(INDIRECT(ADDRESS($D137+2,E$2+1,,,"Instances"))="","",INDIRECT(ADDRESS($D137+2,E$2+1,,,"Instances")))</f>
        <v>0</v>
      </c>
      <c r="F137">
        <f>IFERROR(SMALL(E5:E969,ROW()-ROW($F$5)+1),"")</f>
        <v>0</v>
      </c>
      <c r="H137">
        <f>IFERROR(SUM(F5:F137),"")</f>
        <v>0</v>
      </c>
      <c r="J137">
        <v>133</v>
      </c>
      <c r="K137" cm="1">
        <f t="array" ref="K137">_xlfn.SWITCH(Charts!$B$3,"average", AVERAGE(INDIRECT(ADDRESS(132+3,K$2+1,,,"Instances") &amp; ":" &amp; ADDRESS(132+3,K$2+1))),"median", MEDIAN(INDIRECT(ADDRESS(132+3,K$2+1,,,"Instances") &amp; ":" &amp; ADDRESS(132+3,K$2+1))),"min", MIN(INDIRECT(ADDRESS(132+3,K$2+1,,,"Instances") &amp; ":" &amp; ADDRESS(132+3,K$2+1))),"max", MAX(INDIRECT(ADDRESS(132+3,K$2+1,,,"Instances") &amp; ":" &amp; ADDRESS(132+3,K$2+1))),"diff", MAX(INDIRECT(ADDRESS(132+3,K$2+1,,,"Instances") &amp; ":" &amp; ADDRESS(132+3,K$2+1)))-MIN(INDIRECT(ADDRESS(132+3,K$2+1,,,"Instances") &amp; ":" &amp; ADDRESS(132+3,K$2+1))))</f>
        <v>0</v>
      </c>
      <c r="L137">
        <f>IFERROR(SMALL(K5:K969,ROW()-ROW($L$5)+1),"")</f>
        <v>0</v>
      </c>
      <c r="N137">
        <f>IFERROR(SUM(L5:L137),"")</f>
        <v>0</v>
      </c>
      <c r="Q137">
        <f>IF(Charts!$B$3="none",E4969,IF(K4969="",NA(),K4969))</f>
        <v>0</v>
      </c>
      <c r="R137">
        <f>IF(Charts!$B$3="none",F4969,IF(L4969="",NA(),L4969))</f>
        <v>0</v>
      </c>
      <c r="S137">
        <f>IF(Charts!$B$3="none",G4969,IF(M4969="",NA(),M4969))</f>
        <v>0</v>
      </c>
      <c r="T137">
        <f>IF(Charts!$B$3="none",H4969,IF(N4969="",NA(),N4969))</f>
        <v>0</v>
      </c>
    </row>
    <row r="138" spans="4:20">
      <c r="D138">
        <v>134</v>
      </c>
      <c r="E138">
        <f>IF(INDIRECT(ADDRESS($D138+2,E$2+1,,,"Instances"))="","",INDIRECT(ADDRESS($D138+2,E$2+1,,,"Instances")))</f>
        <v>0</v>
      </c>
      <c r="F138">
        <f>IFERROR(SMALL(E5:E969,ROW()-ROW($F$5)+1),"")</f>
        <v>0</v>
      </c>
      <c r="H138">
        <f>IFERROR(SUM(F5:F138),"")</f>
        <v>0</v>
      </c>
      <c r="J138">
        <v>134</v>
      </c>
      <c r="K138" cm="1">
        <f t="array" ref="K138">_xlfn.SWITCH(Charts!$B$3,"average", AVERAGE(INDIRECT(ADDRESS(133+3,K$2+1,,,"Instances") &amp; ":" &amp; ADDRESS(133+3,K$2+1))),"median", MEDIAN(INDIRECT(ADDRESS(133+3,K$2+1,,,"Instances") &amp; ":" &amp; ADDRESS(133+3,K$2+1))),"min", MIN(INDIRECT(ADDRESS(133+3,K$2+1,,,"Instances") &amp; ":" &amp; ADDRESS(133+3,K$2+1))),"max", MAX(INDIRECT(ADDRESS(133+3,K$2+1,,,"Instances") &amp; ":" &amp; ADDRESS(133+3,K$2+1))),"diff", MAX(INDIRECT(ADDRESS(133+3,K$2+1,,,"Instances") &amp; ":" &amp; ADDRESS(133+3,K$2+1)))-MIN(INDIRECT(ADDRESS(133+3,K$2+1,,,"Instances") &amp; ":" &amp; ADDRESS(133+3,K$2+1))))</f>
        <v>0</v>
      </c>
      <c r="L138">
        <f>IFERROR(SMALL(K5:K969,ROW()-ROW($L$5)+1),"")</f>
        <v>0</v>
      </c>
      <c r="N138">
        <f>IFERROR(SUM(L5:L138),"")</f>
        <v>0</v>
      </c>
      <c r="Q138">
        <f>IF(Charts!$B$3="none",E4970,IF(K4970="",NA(),K4970))</f>
        <v>0</v>
      </c>
      <c r="R138">
        <f>IF(Charts!$B$3="none",F4970,IF(L4970="",NA(),L4970))</f>
        <v>0</v>
      </c>
      <c r="S138">
        <f>IF(Charts!$B$3="none",G4970,IF(M4970="",NA(),M4970))</f>
        <v>0</v>
      </c>
      <c r="T138">
        <f>IF(Charts!$B$3="none",H4970,IF(N4970="",NA(),N4970))</f>
        <v>0</v>
      </c>
    </row>
    <row r="139" spans="4:20">
      <c r="D139">
        <v>135</v>
      </c>
      <c r="E139">
        <f>IF(INDIRECT(ADDRESS($D139+2,E$2+1,,,"Instances"))="","",INDIRECT(ADDRESS($D139+2,E$2+1,,,"Instances")))</f>
        <v>0</v>
      </c>
      <c r="F139">
        <f>IFERROR(SMALL(E5:E969,ROW()-ROW($F$5)+1),"")</f>
        <v>0</v>
      </c>
      <c r="H139">
        <f>IFERROR(SUM(F5:F139),"")</f>
        <v>0</v>
      </c>
      <c r="J139">
        <v>135</v>
      </c>
      <c r="K139" cm="1">
        <f t="array" ref="K139">_xlfn.SWITCH(Charts!$B$3,"average", AVERAGE(INDIRECT(ADDRESS(134+3,K$2+1,,,"Instances") &amp; ":" &amp; ADDRESS(134+3,K$2+1))),"median", MEDIAN(INDIRECT(ADDRESS(134+3,K$2+1,,,"Instances") &amp; ":" &amp; ADDRESS(134+3,K$2+1))),"min", MIN(INDIRECT(ADDRESS(134+3,K$2+1,,,"Instances") &amp; ":" &amp; ADDRESS(134+3,K$2+1))),"max", MAX(INDIRECT(ADDRESS(134+3,K$2+1,,,"Instances") &amp; ":" &amp; ADDRESS(134+3,K$2+1))),"diff", MAX(INDIRECT(ADDRESS(134+3,K$2+1,,,"Instances") &amp; ":" &amp; ADDRESS(134+3,K$2+1)))-MIN(INDIRECT(ADDRESS(134+3,K$2+1,,,"Instances") &amp; ":" &amp; ADDRESS(134+3,K$2+1))))</f>
        <v>0</v>
      </c>
      <c r="L139">
        <f>IFERROR(SMALL(K5:K969,ROW()-ROW($L$5)+1),"")</f>
        <v>0</v>
      </c>
      <c r="N139">
        <f>IFERROR(SUM(L5:L139),"")</f>
        <v>0</v>
      </c>
      <c r="Q139">
        <f>IF(Charts!$B$3="none",E4971,IF(K4971="",NA(),K4971))</f>
        <v>0</v>
      </c>
      <c r="R139">
        <f>IF(Charts!$B$3="none",F4971,IF(L4971="",NA(),L4971))</f>
        <v>0</v>
      </c>
      <c r="S139">
        <f>IF(Charts!$B$3="none",G4971,IF(M4971="",NA(),M4971))</f>
        <v>0</v>
      </c>
      <c r="T139">
        <f>IF(Charts!$B$3="none",H4971,IF(N4971="",NA(),N4971))</f>
        <v>0</v>
      </c>
    </row>
    <row r="140" spans="4:20">
      <c r="D140">
        <v>136</v>
      </c>
      <c r="E140">
        <f>IF(INDIRECT(ADDRESS($D140+2,E$2+1,,,"Instances"))="","",INDIRECT(ADDRESS($D140+2,E$2+1,,,"Instances")))</f>
        <v>0</v>
      </c>
      <c r="F140">
        <f>IFERROR(SMALL(E5:E969,ROW()-ROW($F$5)+1),"")</f>
        <v>0</v>
      </c>
      <c r="H140">
        <f>IFERROR(SUM(F5:F140),"")</f>
        <v>0</v>
      </c>
      <c r="J140">
        <v>136</v>
      </c>
      <c r="K140" cm="1">
        <f t="array" ref="K140">_xlfn.SWITCH(Charts!$B$3,"average", AVERAGE(INDIRECT(ADDRESS(135+3,K$2+1,,,"Instances") &amp; ":" &amp; ADDRESS(135+3,K$2+1))),"median", MEDIAN(INDIRECT(ADDRESS(135+3,K$2+1,,,"Instances") &amp; ":" &amp; ADDRESS(135+3,K$2+1))),"min", MIN(INDIRECT(ADDRESS(135+3,K$2+1,,,"Instances") &amp; ":" &amp; ADDRESS(135+3,K$2+1))),"max", MAX(INDIRECT(ADDRESS(135+3,K$2+1,,,"Instances") &amp; ":" &amp; ADDRESS(135+3,K$2+1))),"diff", MAX(INDIRECT(ADDRESS(135+3,K$2+1,,,"Instances") &amp; ":" &amp; ADDRESS(135+3,K$2+1)))-MIN(INDIRECT(ADDRESS(135+3,K$2+1,,,"Instances") &amp; ":" &amp; ADDRESS(135+3,K$2+1))))</f>
        <v>0</v>
      </c>
      <c r="L140">
        <f>IFERROR(SMALL(K5:K969,ROW()-ROW($L$5)+1),"")</f>
        <v>0</v>
      </c>
      <c r="N140">
        <f>IFERROR(SUM(L5:L140),"")</f>
        <v>0</v>
      </c>
      <c r="Q140">
        <f>IF(Charts!$B$3="none",E4972,IF(K4972="",NA(),K4972))</f>
        <v>0</v>
      </c>
      <c r="R140">
        <f>IF(Charts!$B$3="none",F4972,IF(L4972="",NA(),L4972))</f>
        <v>0</v>
      </c>
      <c r="S140">
        <f>IF(Charts!$B$3="none",G4972,IF(M4972="",NA(),M4972))</f>
        <v>0</v>
      </c>
      <c r="T140">
        <f>IF(Charts!$B$3="none",H4972,IF(N4972="",NA(),N4972))</f>
        <v>0</v>
      </c>
    </row>
    <row r="141" spans="4:20">
      <c r="D141">
        <v>137</v>
      </c>
      <c r="E141">
        <f>IF(INDIRECT(ADDRESS($D141+2,E$2+1,,,"Instances"))="","",INDIRECT(ADDRESS($D141+2,E$2+1,,,"Instances")))</f>
        <v>0</v>
      </c>
      <c r="F141">
        <f>IFERROR(SMALL(E5:E969,ROW()-ROW($F$5)+1),"")</f>
        <v>0</v>
      </c>
      <c r="H141">
        <f>IFERROR(SUM(F5:F141),"")</f>
        <v>0</v>
      </c>
      <c r="J141">
        <v>137</v>
      </c>
      <c r="K141" cm="1">
        <f t="array" ref="K141">_xlfn.SWITCH(Charts!$B$3,"average", AVERAGE(INDIRECT(ADDRESS(136+3,K$2+1,,,"Instances") &amp; ":" &amp; ADDRESS(136+3,K$2+1))),"median", MEDIAN(INDIRECT(ADDRESS(136+3,K$2+1,,,"Instances") &amp; ":" &amp; ADDRESS(136+3,K$2+1))),"min", MIN(INDIRECT(ADDRESS(136+3,K$2+1,,,"Instances") &amp; ":" &amp; ADDRESS(136+3,K$2+1))),"max", MAX(INDIRECT(ADDRESS(136+3,K$2+1,,,"Instances") &amp; ":" &amp; ADDRESS(136+3,K$2+1))),"diff", MAX(INDIRECT(ADDRESS(136+3,K$2+1,,,"Instances") &amp; ":" &amp; ADDRESS(136+3,K$2+1)))-MIN(INDIRECT(ADDRESS(136+3,K$2+1,,,"Instances") &amp; ":" &amp; ADDRESS(136+3,K$2+1))))</f>
        <v>0</v>
      </c>
      <c r="L141">
        <f>IFERROR(SMALL(K5:K969,ROW()-ROW($L$5)+1),"")</f>
        <v>0</v>
      </c>
      <c r="N141">
        <f>IFERROR(SUM(L5:L141),"")</f>
        <v>0</v>
      </c>
      <c r="Q141">
        <f>IF(Charts!$B$3="none",E4973,IF(K4973="",NA(),K4973))</f>
        <v>0</v>
      </c>
      <c r="R141">
        <f>IF(Charts!$B$3="none",F4973,IF(L4973="",NA(),L4973))</f>
        <v>0</v>
      </c>
      <c r="S141">
        <f>IF(Charts!$B$3="none",G4973,IF(M4973="",NA(),M4973))</f>
        <v>0</v>
      </c>
      <c r="T141">
        <f>IF(Charts!$B$3="none",H4973,IF(N4973="",NA(),N4973))</f>
        <v>0</v>
      </c>
    </row>
    <row r="142" spans="4:20">
      <c r="D142">
        <v>138</v>
      </c>
      <c r="E142">
        <f>IF(INDIRECT(ADDRESS($D142+2,E$2+1,,,"Instances"))="","",INDIRECT(ADDRESS($D142+2,E$2+1,,,"Instances")))</f>
        <v>0</v>
      </c>
      <c r="F142">
        <f>IFERROR(SMALL(E5:E969,ROW()-ROW($F$5)+1),"")</f>
        <v>0</v>
      </c>
      <c r="H142">
        <f>IFERROR(SUM(F5:F142),"")</f>
        <v>0</v>
      </c>
      <c r="J142">
        <v>138</v>
      </c>
      <c r="K142" cm="1">
        <f t="array" ref="K142">_xlfn.SWITCH(Charts!$B$3,"average", AVERAGE(INDIRECT(ADDRESS(137+3,K$2+1,,,"Instances") &amp; ":" &amp; ADDRESS(137+3,K$2+1))),"median", MEDIAN(INDIRECT(ADDRESS(137+3,K$2+1,,,"Instances") &amp; ":" &amp; ADDRESS(137+3,K$2+1))),"min", MIN(INDIRECT(ADDRESS(137+3,K$2+1,,,"Instances") &amp; ":" &amp; ADDRESS(137+3,K$2+1))),"max", MAX(INDIRECT(ADDRESS(137+3,K$2+1,,,"Instances") &amp; ":" &amp; ADDRESS(137+3,K$2+1))),"diff", MAX(INDIRECT(ADDRESS(137+3,K$2+1,,,"Instances") &amp; ":" &amp; ADDRESS(137+3,K$2+1)))-MIN(INDIRECT(ADDRESS(137+3,K$2+1,,,"Instances") &amp; ":" &amp; ADDRESS(137+3,K$2+1))))</f>
        <v>0</v>
      </c>
      <c r="L142">
        <f>IFERROR(SMALL(K5:K969,ROW()-ROW($L$5)+1),"")</f>
        <v>0</v>
      </c>
      <c r="N142">
        <f>IFERROR(SUM(L5:L142),"")</f>
        <v>0</v>
      </c>
      <c r="Q142">
        <f>IF(Charts!$B$3="none",E4974,IF(K4974="",NA(),K4974))</f>
        <v>0</v>
      </c>
      <c r="R142">
        <f>IF(Charts!$B$3="none",F4974,IF(L4974="",NA(),L4974))</f>
        <v>0</v>
      </c>
      <c r="S142">
        <f>IF(Charts!$B$3="none",G4974,IF(M4974="",NA(),M4974))</f>
        <v>0</v>
      </c>
      <c r="T142">
        <f>IF(Charts!$B$3="none",H4974,IF(N4974="",NA(),N4974))</f>
        <v>0</v>
      </c>
    </row>
    <row r="143" spans="4:20">
      <c r="D143">
        <v>139</v>
      </c>
      <c r="E143">
        <f>IF(INDIRECT(ADDRESS($D143+2,E$2+1,,,"Instances"))="","",INDIRECT(ADDRESS($D143+2,E$2+1,,,"Instances")))</f>
        <v>0</v>
      </c>
      <c r="F143">
        <f>IFERROR(SMALL(E5:E969,ROW()-ROW($F$5)+1),"")</f>
        <v>0</v>
      </c>
      <c r="H143">
        <f>IFERROR(SUM(F5:F143),"")</f>
        <v>0</v>
      </c>
      <c r="J143">
        <v>139</v>
      </c>
      <c r="K143" cm="1">
        <f t="array" ref="K143">_xlfn.SWITCH(Charts!$B$3,"average", AVERAGE(INDIRECT(ADDRESS(138+3,K$2+1,,,"Instances") &amp; ":" &amp; ADDRESS(138+3,K$2+1))),"median", MEDIAN(INDIRECT(ADDRESS(138+3,K$2+1,,,"Instances") &amp; ":" &amp; ADDRESS(138+3,K$2+1))),"min", MIN(INDIRECT(ADDRESS(138+3,K$2+1,,,"Instances") &amp; ":" &amp; ADDRESS(138+3,K$2+1))),"max", MAX(INDIRECT(ADDRESS(138+3,K$2+1,,,"Instances") &amp; ":" &amp; ADDRESS(138+3,K$2+1))),"diff", MAX(INDIRECT(ADDRESS(138+3,K$2+1,,,"Instances") &amp; ":" &amp; ADDRESS(138+3,K$2+1)))-MIN(INDIRECT(ADDRESS(138+3,K$2+1,,,"Instances") &amp; ":" &amp; ADDRESS(138+3,K$2+1))))</f>
        <v>0</v>
      </c>
      <c r="L143">
        <f>IFERROR(SMALL(K5:K969,ROW()-ROW($L$5)+1),"")</f>
        <v>0</v>
      </c>
      <c r="N143">
        <f>IFERROR(SUM(L5:L143),"")</f>
        <v>0</v>
      </c>
      <c r="Q143">
        <f>IF(Charts!$B$3="none",E4975,IF(K4975="",NA(),K4975))</f>
        <v>0</v>
      </c>
      <c r="R143">
        <f>IF(Charts!$B$3="none",F4975,IF(L4975="",NA(),L4975))</f>
        <v>0</v>
      </c>
      <c r="S143">
        <f>IF(Charts!$B$3="none",G4975,IF(M4975="",NA(),M4975))</f>
        <v>0</v>
      </c>
      <c r="T143">
        <f>IF(Charts!$B$3="none",H4975,IF(N4975="",NA(),N4975))</f>
        <v>0</v>
      </c>
    </row>
    <row r="144" spans="4:20">
      <c r="D144">
        <v>140</v>
      </c>
      <c r="E144">
        <f>IF(INDIRECT(ADDRESS($D144+2,E$2+1,,,"Instances"))="","",INDIRECT(ADDRESS($D144+2,E$2+1,,,"Instances")))</f>
        <v>0</v>
      </c>
      <c r="F144">
        <f>IFERROR(SMALL(E5:E969,ROW()-ROW($F$5)+1),"")</f>
        <v>0</v>
      </c>
      <c r="H144">
        <f>IFERROR(SUM(F5:F144),"")</f>
        <v>0</v>
      </c>
      <c r="J144">
        <v>140</v>
      </c>
      <c r="K144" cm="1">
        <f t="array" ref="K144">_xlfn.SWITCH(Charts!$B$3,"average", AVERAGE(INDIRECT(ADDRESS(139+3,K$2+1,,,"Instances") &amp; ":" &amp; ADDRESS(139+3,K$2+1))),"median", MEDIAN(INDIRECT(ADDRESS(139+3,K$2+1,,,"Instances") &amp; ":" &amp; ADDRESS(139+3,K$2+1))),"min", MIN(INDIRECT(ADDRESS(139+3,K$2+1,,,"Instances") &amp; ":" &amp; ADDRESS(139+3,K$2+1))),"max", MAX(INDIRECT(ADDRESS(139+3,K$2+1,,,"Instances") &amp; ":" &amp; ADDRESS(139+3,K$2+1))),"diff", MAX(INDIRECT(ADDRESS(139+3,K$2+1,,,"Instances") &amp; ":" &amp; ADDRESS(139+3,K$2+1)))-MIN(INDIRECT(ADDRESS(139+3,K$2+1,,,"Instances") &amp; ":" &amp; ADDRESS(139+3,K$2+1))))</f>
        <v>0</v>
      </c>
      <c r="L144">
        <f>IFERROR(SMALL(K5:K969,ROW()-ROW($L$5)+1),"")</f>
        <v>0</v>
      </c>
      <c r="N144">
        <f>IFERROR(SUM(L5:L144),"")</f>
        <v>0</v>
      </c>
      <c r="Q144">
        <f>IF(Charts!$B$3="none",E4976,IF(K4976="",NA(),K4976))</f>
        <v>0</v>
      </c>
      <c r="R144">
        <f>IF(Charts!$B$3="none",F4976,IF(L4976="",NA(),L4976))</f>
        <v>0</v>
      </c>
      <c r="S144">
        <f>IF(Charts!$B$3="none",G4976,IF(M4976="",NA(),M4976))</f>
        <v>0</v>
      </c>
      <c r="T144">
        <f>IF(Charts!$B$3="none",H4976,IF(N4976="",NA(),N4976))</f>
        <v>0</v>
      </c>
    </row>
    <row r="145" spans="4:20">
      <c r="D145">
        <v>141</v>
      </c>
      <c r="E145">
        <f>IF(INDIRECT(ADDRESS($D145+2,E$2+1,,,"Instances"))="","",INDIRECT(ADDRESS($D145+2,E$2+1,,,"Instances")))</f>
        <v>0</v>
      </c>
      <c r="F145">
        <f>IFERROR(SMALL(E5:E969,ROW()-ROW($F$5)+1),"")</f>
        <v>0</v>
      </c>
      <c r="H145">
        <f>IFERROR(SUM(F5:F145),"")</f>
        <v>0</v>
      </c>
      <c r="J145">
        <v>141</v>
      </c>
      <c r="K145" cm="1">
        <f t="array" ref="K145">_xlfn.SWITCH(Charts!$B$3,"average", AVERAGE(INDIRECT(ADDRESS(140+3,K$2+1,,,"Instances") &amp; ":" &amp; ADDRESS(140+3,K$2+1))),"median", MEDIAN(INDIRECT(ADDRESS(140+3,K$2+1,,,"Instances") &amp; ":" &amp; ADDRESS(140+3,K$2+1))),"min", MIN(INDIRECT(ADDRESS(140+3,K$2+1,,,"Instances") &amp; ":" &amp; ADDRESS(140+3,K$2+1))),"max", MAX(INDIRECT(ADDRESS(140+3,K$2+1,,,"Instances") &amp; ":" &amp; ADDRESS(140+3,K$2+1))),"diff", MAX(INDIRECT(ADDRESS(140+3,K$2+1,,,"Instances") &amp; ":" &amp; ADDRESS(140+3,K$2+1)))-MIN(INDIRECT(ADDRESS(140+3,K$2+1,,,"Instances") &amp; ":" &amp; ADDRESS(140+3,K$2+1))))</f>
        <v>0</v>
      </c>
      <c r="L145">
        <f>IFERROR(SMALL(K5:K969,ROW()-ROW($L$5)+1),"")</f>
        <v>0</v>
      </c>
      <c r="N145">
        <f>IFERROR(SUM(L5:L145),"")</f>
        <v>0</v>
      </c>
      <c r="Q145">
        <f>IF(Charts!$B$3="none",E4977,IF(K4977="",NA(),K4977))</f>
        <v>0</v>
      </c>
      <c r="R145">
        <f>IF(Charts!$B$3="none",F4977,IF(L4977="",NA(),L4977))</f>
        <v>0</v>
      </c>
      <c r="S145">
        <f>IF(Charts!$B$3="none",G4977,IF(M4977="",NA(),M4977))</f>
        <v>0</v>
      </c>
      <c r="T145">
        <f>IF(Charts!$B$3="none",H4977,IF(N4977="",NA(),N4977))</f>
        <v>0</v>
      </c>
    </row>
    <row r="146" spans="4:20">
      <c r="D146">
        <v>142</v>
      </c>
      <c r="E146">
        <f>IF(INDIRECT(ADDRESS($D146+2,E$2+1,,,"Instances"))="","",INDIRECT(ADDRESS($D146+2,E$2+1,,,"Instances")))</f>
        <v>0</v>
      </c>
      <c r="F146">
        <f>IFERROR(SMALL(E5:E969,ROW()-ROW($F$5)+1),"")</f>
        <v>0</v>
      </c>
      <c r="H146">
        <f>IFERROR(SUM(F5:F146),"")</f>
        <v>0</v>
      </c>
      <c r="J146">
        <v>142</v>
      </c>
      <c r="K146" cm="1">
        <f t="array" ref="K146">_xlfn.SWITCH(Charts!$B$3,"average", AVERAGE(INDIRECT(ADDRESS(141+3,K$2+1,,,"Instances") &amp; ":" &amp; ADDRESS(141+3,K$2+1))),"median", MEDIAN(INDIRECT(ADDRESS(141+3,K$2+1,,,"Instances") &amp; ":" &amp; ADDRESS(141+3,K$2+1))),"min", MIN(INDIRECT(ADDRESS(141+3,K$2+1,,,"Instances") &amp; ":" &amp; ADDRESS(141+3,K$2+1))),"max", MAX(INDIRECT(ADDRESS(141+3,K$2+1,,,"Instances") &amp; ":" &amp; ADDRESS(141+3,K$2+1))),"diff", MAX(INDIRECT(ADDRESS(141+3,K$2+1,,,"Instances") &amp; ":" &amp; ADDRESS(141+3,K$2+1)))-MIN(INDIRECT(ADDRESS(141+3,K$2+1,,,"Instances") &amp; ":" &amp; ADDRESS(141+3,K$2+1))))</f>
        <v>0</v>
      </c>
      <c r="L146">
        <f>IFERROR(SMALL(K5:K969,ROW()-ROW($L$5)+1),"")</f>
        <v>0</v>
      </c>
      <c r="N146">
        <f>IFERROR(SUM(L5:L146),"")</f>
        <v>0</v>
      </c>
      <c r="Q146">
        <f>IF(Charts!$B$3="none",E4978,IF(K4978="",NA(),K4978))</f>
        <v>0</v>
      </c>
      <c r="R146">
        <f>IF(Charts!$B$3="none",F4978,IF(L4978="",NA(),L4978))</f>
        <v>0</v>
      </c>
      <c r="S146">
        <f>IF(Charts!$B$3="none",G4978,IF(M4978="",NA(),M4978))</f>
        <v>0</v>
      </c>
      <c r="T146">
        <f>IF(Charts!$B$3="none",H4978,IF(N4978="",NA(),N4978))</f>
        <v>0</v>
      </c>
    </row>
    <row r="147" spans="4:20">
      <c r="D147">
        <v>143</v>
      </c>
      <c r="E147">
        <f>IF(INDIRECT(ADDRESS($D147+2,E$2+1,,,"Instances"))="","",INDIRECT(ADDRESS($D147+2,E$2+1,,,"Instances")))</f>
        <v>0</v>
      </c>
      <c r="F147">
        <f>IFERROR(SMALL(E5:E969,ROW()-ROW($F$5)+1),"")</f>
        <v>0</v>
      </c>
      <c r="H147">
        <f>IFERROR(SUM(F5:F147),"")</f>
        <v>0</v>
      </c>
      <c r="J147">
        <v>143</v>
      </c>
      <c r="K147" cm="1">
        <f t="array" ref="K147">_xlfn.SWITCH(Charts!$B$3,"average", AVERAGE(INDIRECT(ADDRESS(142+3,K$2+1,,,"Instances") &amp; ":" &amp; ADDRESS(142+3,K$2+1))),"median", MEDIAN(INDIRECT(ADDRESS(142+3,K$2+1,,,"Instances") &amp; ":" &amp; ADDRESS(142+3,K$2+1))),"min", MIN(INDIRECT(ADDRESS(142+3,K$2+1,,,"Instances") &amp; ":" &amp; ADDRESS(142+3,K$2+1))),"max", MAX(INDIRECT(ADDRESS(142+3,K$2+1,,,"Instances") &amp; ":" &amp; ADDRESS(142+3,K$2+1))),"diff", MAX(INDIRECT(ADDRESS(142+3,K$2+1,,,"Instances") &amp; ":" &amp; ADDRESS(142+3,K$2+1)))-MIN(INDIRECT(ADDRESS(142+3,K$2+1,,,"Instances") &amp; ":" &amp; ADDRESS(142+3,K$2+1))))</f>
        <v>0</v>
      </c>
      <c r="L147">
        <f>IFERROR(SMALL(K5:K969,ROW()-ROW($L$5)+1),"")</f>
        <v>0</v>
      </c>
      <c r="N147">
        <f>IFERROR(SUM(L5:L147),"")</f>
        <v>0</v>
      </c>
      <c r="Q147">
        <f>IF(Charts!$B$3="none",E4979,IF(K4979="",NA(),K4979))</f>
        <v>0</v>
      </c>
      <c r="R147">
        <f>IF(Charts!$B$3="none",F4979,IF(L4979="",NA(),L4979))</f>
        <v>0</v>
      </c>
      <c r="S147">
        <f>IF(Charts!$B$3="none",G4979,IF(M4979="",NA(),M4979))</f>
        <v>0</v>
      </c>
      <c r="T147">
        <f>IF(Charts!$B$3="none",H4979,IF(N4979="",NA(),N4979))</f>
        <v>0</v>
      </c>
    </row>
    <row r="148" spans="4:20">
      <c r="D148">
        <v>144</v>
      </c>
      <c r="E148">
        <f>IF(INDIRECT(ADDRESS($D148+2,E$2+1,,,"Instances"))="","",INDIRECT(ADDRESS($D148+2,E$2+1,,,"Instances")))</f>
        <v>0</v>
      </c>
      <c r="F148">
        <f>IFERROR(SMALL(E5:E969,ROW()-ROW($F$5)+1),"")</f>
        <v>0</v>
      </c>
      <c r="H148">
        <f>IFERROR(SUM(F5:F148),"")</f>
        <v>0</v>
      </c>
      <c r="J148">
        <v>144</v>
      </c>
      <c r="K148" cm="1">
        <f t="array" ref="K148">_xlfn.SWITCH(Charts!$B$3,"average", AVERAGE(INDIRECT(ADDRESS(143+3,K$2+1,,,"Instances") &amp; ":" &amp; ADDRESS(143+3,K$2+1))),"median", MEDIAN(INDIRECT(ADDRESS(143+3,K$2+1,,,"Instances") &amp; ":" &amp; ADDRESS(143+3,K$2+1))),"min", MIN(INDIRECT(ADDRESS(143+3,K$2+1,,,"Instances") &amp; ":" &amp; ADDRESS(143+3,K$2+1))),"max", MAX(INDIRECT(ADDRESS(143+3,K$2+1,,,"Instances") &amp; ":" &amp; ADDRESS(143+3,K$2+1))),"diff", MAX(INDIRECT(ADDRESS(143+3,K$2+1,,,"Instances") &amp; ":" &amp; ADDRESS(143+3,K$2+1)))-MIN(INDIRECT(ADDRESS(143+3,K$2+1,,,"Instances") &amp; ":" &amp; ADDRESS(143+3,K$2+1))))</f>
        <v>0</v>
      </c>
      <c r="L148">
        <f>IFERROR(SMALL(K5:K969,ROW()-ROW($L$5)+1),"")</f>
        <v>0</v>
      </c>
      <c r="N148">
        <f>IFERROR(SUM(L5:L148),"")</f>
        <v>0</v>
      </c>
      <c r="Q148">
        <f>IF(Charts!$B$3="none",E4980,IF(K4980="",NA(),K4980))</f>
        <v>0</v>
      </c>
      <c r="R148">
        <f>IF(Charts!$B$3="none",F4980,IF(L4980="",NA(),L4980))</f>
        <v>0</v>
      </c>
      <c r="S148">
        <f>IF(Charts!$B$3="none",G4980,IF(M4980="",NA(),M4980))</f>
        <v>0</v>
      </c>
      <c r="T148">
        <f>IF(Charts!$B$3="none",H4980,IF(N4980="",NA(),N4980))</f>
        <v>0</v>
      </c>
    </row>
    <row r="149" spans="4:20">
      <c r="D149">
        <v>145</v>
      </c>
      <c r="E149">
        <f>IF(INDIRECT(ADDRESS($D149+2,E$2+1,,,"Instances"))="","",INDIRECT(ADDRESS($D149+2,E$2+1,,,"Instances")))</f>
        <v>0</v>
      </c>
      <c r="F149">
        <f>IFERROR(SMALL(E5:E969,ROW()-ROW($F$5)+1),"")</f>
        <v>0</v>
      </c>
      <c r="H149">
        <f>IFERROR(SUM(F5:F149),"")</f>
        <v>0</v>
      </c>
      <c r="J149">
        <v>145</v>
      </c>
      <c r="K149" cm="1">
        <f t="array" ref="K149">_xlfn.SWITCH(Charts!$B$3,"average", AVERAGE(INDIRECT(ADDRESS(144+3,K$2+1,,,"Instances") &amp; ":" &amp; ADDRESS(144+3,K$2+1))),"median", MEDIAN(INDIRECT(ADDRESS(144+3,K$2+1,,,"Instances") &amp; ":" &amp; ADDRESS(144+3,K$2+1))),"min", MIN(INDIRECT(ADDRESS(144+3,K$2+1,,,"Instances") &amp; ":" &amp; ADDRESS(144+3,K$2+1))),"max", MAX(INDIRECT(ADDRESS(144+3,K$2+1,,,"Instances") &amp; ":" &amp; ADDRESS(144+3,K$2+1))),"diff", MAX(INDIRECT(ADDRESS(144+3,K$2+1,,,"Instances") &amp; ":" &amp; ADDRESS(144+3,K$2+1)))-MIN(INDIRECT(ADDRESS(144+3,K$2+1,,,"Instances") &amp; ":" &amp; ADDRESS(144+3,K$2+1))))</f>
        <v>0</v>
      </c>
      <c r="L149">
        <f>IFERROR(SMALL(K5:K969,ROW()-ROW($L$5)+1),"")</f>
        <v>0</v>
      </c>
      <c r="N149">
        <f>IFERROR(SUM(L5:L149),"")</f>
        <v>0</v>
      </c>
      <c r="Q149">
        <f>IF(Charts!$B$3="none",E4981,IF(K4981="",NA(),K4981))</f>
        <v>0</v>
      </c>
      <c r="R149">
        <f>IF(Charts!$B$3="none",F4981,IF(L4981="",NA(),L4981))</f>
        <v>0</v>
      </c>
      <c r="S149">
        <f>IF(Charts!$B$3="none",G4981,IF(M4981="",NA(),M4981))</f>
        <v>0</v>
      </c>
      <c r="T149">
        <f>IF(Charts!$B$3="none",H4981,IF(N4981="",NA(),N4981))</f>
        <v>0</v>
      </c>
    </row>
    <row r="150" spans="4:20">
      <c r="D150">
        <v>146</v>
      </c>
      <c r="E150">
        <f>IF(INDIRECT(ADDRESS($D150+2,E$2+1,,,"Instances"))="","",INDIRECT(ADDRESS($D150+2,E$2+1,,,"Instances")))</f>
        <v>0</v>
      </c>
      <c r="F150">
        <f>IFERROR(SMALL(E5:E969,ROW()-ROW($F$5)+1),"")</f>
        <v>0</v>
      </c>
      <c r="H150">
        <f>IFERROR(SUM(F5:F150),"")</f>
        <v>0</v>
      </c>
      <c r="J150">
        <v>146</v>
      </c>
      <c r="K150" cm="1">
        <f t="array" ref="K150">_xlfn.SWITCH(Charts!$B$3,"average", AVERAGE(INDIRECT(ADDRESS(145+3,K$2+1,,,"Instances") &amp; ":" &amp; ADDRESS(145+3,K$2+1))),"median", MEDIAN(INDIRECT(ADDRESS(145+3,K$2+1,,,"Instances") &amp; ":" &amp; ADDRESS(145+3,K$2+1))),"min", MIN(INDIRECT(ADDRESS(145+3,K$2+1,,,"Instances") &amp; ":" &amp; ADDRESS(145+3,K$2+1))),"max", MAX(INDIRECT(ADDRESS(145+3,K$2+1,,,"Instances") &amp; ":" &amp; ADDRESS(145+3,K$2+1))),"diff", MAX(INDIRECT(ADDRESS(145+3,K$2+1,,,"Instances") &amp; ":" &amp; ADDRESS(145+3,K$2+1)))-MIN(INDIRECT(ADDRESS(145+3,K$2+1,,,"Instances") &amp; ":" &amp; ADDRESS(145+3,K$2+1))))</f>
        <v>0</v>
      </c>
      <c r="L150">
        <f>IFERROR(SMALL(K5:K969,ROW()-ROW($L$5)+1),"")</f>
        <v>0</v>
      </c>
      <c r="N150">
        <f>IFERROR(SUM(L5:L150),"")</f>
        <v>0</v>
      </c>
      <c r="Q150">
        <f>IF(Charts!$B$3="none",E4982,IF(K4982="",NA(),K4982))</f>
        <v>0</v>
      </c>
      <c r="R150">
        <f>IF(Charts!$B$3="none",F4982,IF(L4982="",NA(),L4982))</f>
        <v>0</v>
      </c>
      <c r="S150">
        <f>IF(Charts!$B$3="none",G4982,IF(M4982="",NA(),M4982))</f>
        <v>0</v>
      </c>
      <c r="T150">
        <f>IF(Charts!$B$3="none",H4982,IF(N4982="",NA(),N4982))</f>
        <v>0</v>
      </c>
    </row>
    <row r="151" spans="4:20">
      <c r="D151">
        <v>147</v>
      </c>
      <c r="E151">
        <f>IF(INDIRECT(ADDRESS($D151+2,E$2+1,,,"Instances"))="","",INDIRECT(ADDRESS($D151+2,E$2+1,,,"Instances")))</f>
        <v>0</v>
      </c>
      <c r="F151">
        <f>IFERROR(SMALL(E5:E969,ROW()-ROW($F$5)+1),"")</f>
        <v>0</v>
      </c>
      <c r="H151">
        <f>IFERROR(SUM(F5:F151),"")</f>
        <v>0</v>
      </c>
      <c r="J151">
        <v>147</v>
      </c>
      <c r="K151" cm="1">
        <f t="array" ref="K151">_xlfn.SWITCH(Charts!$B$3,"average", AVERAGE(INDIRECT(ADDRESS(146+3,K$2+1,,,"Instances") &amp; ":" &amp; ADDRESS(146+3,K$2+1))),"median", MEDIAN(INDIRECT(ADDRESS(146+3,K$2+1,,,"Instances") &amp; ":" &amp; ADDRESS(146+3,K$2+1))),"min", MIN(INDIRECT(ADDRESS(146+3,K$2+1,,,"Instances") &amp; ":" &amp; ADDRESS(146+3,K$2+1))),"max", MAX(INDIRECT(ADDRESS(146+3,K$2+1,,,"Instances") &amp; ":" &amp; ADDRESS(146+3,K$2+1))),"diff", MAX(INDIRECT(ADDRESS(146+3,K$2+1,,,"Instances") &amp; ":" &amp; ADDRESS(146+3,K$2+1)))-MIN(INDIRECT(ADDRESS(146+3,K$2+1,,,"Instances") &amp; ":" &amp; ADDRESS(146+3,K$2+1))))</f>
        <v>0</v>
      </c>
      <c r="L151">
        <f>IFERROR(SMALL(K5:K969,ROW()-ROW($L$5)+1),"")</f>
        <v>0</v>
      </c>
      <c r="N151">
        <f>IFERROR(SUM(L5:L151),"")</f>
        <v>0</v>
      </c>
      <c r="Q151">
        <f>IF(Charts!$B$3="none",E4983,IF(K4983="",NA(),K4983))</f>
        <v>0</v>
      </c>
      <c r="R151">
        <f>IF(Charts!$B$3="none",F4983,IF(L4983="",NA(),L4983))</f>
        <v>0</v>
      </c>
      <c r="S151">
        <f>IF(Charts!$B$3="none",G4983,IF(M4983="",NA(),M4983))</f>
        <v>0</v>
      </c>
      <c r="T151">
        <f>IF(Charts!$B$3="none",H4983,IF(N4983="",NA(),N4983))</f>
        <v>0</v>
      </c>
    </row>
    <row r="152" spans="4:20">
      <c r="D152">
        <v>148</v>
      </c>
      <c r="E152">
        <f>IF(INDIRECT(ADDRESS($D152+2,E$2+1,,,"Instances"))="","",INDIRECT(ADDRESS($D152+2,E$2+1,,,"Instances")))</f>
        <v>0</v>
      </c>
      <c r="F152">
        <f>IFERROR(SMALL(E5:E969,ROW()-ROW($F$5)+1),"")</f>
        <v>0</v>
      </c>
      <c r="H152">
        <f>IFERROR(SUM(F5:F152),"")</f>
        <v>0</v>
      </c>
      <c r="J152">
        <v>148</v>
      </c>
      <c r="K152" cm="1">
        <f t="array" ref="K152">_xlfn.SWITCH(Charts!$B$3,"average", AVERAGE(INDIRECT(ADDRESS(147+3,K$2+1,,,"Instances") &amp; ":" &amp; ADDRESS(147+3,K$2+1))),"median", MEDIAN(INDIRECT(ADDRESS(147+3,K$2+1,,,"Instances") &amp; ":" &amp; ADDRESS(147+3,K$2+1))),"min", MIN(INDIRECT(ADDRESS(147+3,K$2+1,,,"Instances") &amp; ":" &amp; ADDRESS(147+3,K$2+1))),"max", MAX(INDIRECT(ADDRESS(147+3,K$2+1,,,"Instances") &amp; ":" &amp; ADDRESS(147+3,K$2+1))),"diff", MAX(INDIRECT(ADDRESS(147+3,K$2+1,,,"Instances") &amp; ":" &amp; ADDRESS(147+3,K$2+1)))-MIN(INDIRECT(ADDRESS(147+3,K$2+1,,,"Instances") &amp; ":" &amp; ADDRESS(147+3,K$2+1))))</f>
        <v>0</v>
      </c>
      <c r="L152">
        <f>IFERROR(SMALL(K5:K969,ROW()-ROW($L$5)+1),"")</f>
        <v>0</v>
      </c>
      <c r="N152">
        <f>IFERROR(SUM(L5:L152),"")</f>
        <v>0</v>
      </c>
      <c r="Q152">
        <f>IF(Charts!$B$3="none",E4984,IF(K4984="",NA(),K4984))</f>
        <v>0</v>
      </c>
      <c r="R152">
        <f>IF(Charts!$B$3="none",F4984,IF(L4984="",NA(),L4984))</f>
        <v>0</v>
      </c>
      <c r="S152">
        <f>IF(Charts!$B$3="none",G4984,IF(M4984="",NA(),M4984))</f>
        <v>0</v>
      </c>
      <c r="T152">
        <f>IF(Charts!$B$3="none",H4984,IF(N4984="",NA(),N4984))</f>
        <v>0</v>
      </c>
    </row>
    <row r="153" spans="4:20">
      <c r="D153">
        <v>149</v>
      </c>
      <c r="E153">
        <f>IF(INDIRECT(ADDRESS($D153+2,E$2+1,,,"Instances"))="","",INDIRECT(ADDRESS($D153+2,E$2+1,,,"Instances")))</f>
        <v>0</v>
      </c>
      <c r="F153">
        <f>IFERROR(SMALL(E5:E969,ROW()-ROW($F$5)+1),"")</f>
        <v>0</v>
      </c>
      <c r="H153">
        <f>IFERROR(SUM(F5:F153),"")</f>
        <v>0</v>
      </c>
      <c r="J153">
        <v>149</v>
      </c>
      <c r="K153" cm="1">
        <f t="array" ref="K153">_xlfn.SWITCH(Charts!$B$3,"average", AVERAGE(INDIRECT(ADDRESS(148+3,K$2+1,,,"Instances") &amp; ":" &amp; ADDRESS(148+3,K$2+1))),"median", MEDIAN(INDIRECT(ADDRESS(148+3,K$2+1,,,"Instances") &amp; ":" &amp; ADDRESS(148+3,K$2+1))),"min", MIN(INDIRECT(ADDRESS(148+3,K$2+1,,,"Instances") &amp; ":" &amp; ADDRESS(148+3,K$2+1))),"max", MAX(INDIRECT(ADDRESS(148+3,K$2+1,,,"Instances") &amp; ":" &amp; ADDRESS(148+3,K$2+1))),"diff", MAX(INDIRECT(ADDRESS(148+3,K$2+1,,,"Instances") &amp; ":" &amp; ADDRESS(148+3,K$2+1)))-MIN(INDIRECT(ADDRESS(148+3,K$2+1,,,"Instances") &amp; ":" &amp; ADDRESS(148+3,K$2+1))))</f>
        <v>0</v>
      </c>
      <c r="L153">
        <f>IFERROR(SMALL(K5:K969,ROW()-ROW($L$5)+1),"")</f>
        <v>0</v>
      </c>
      <c r="N153">
        <f>IFERROR(SUM(L5:L153),"")</f>
        <v>0</v>
      </c>
      <c r="Q153">
        <f>IF(Charts!$B$3="none",E4985,IF(K4985="",NA(),K4985))</f>
        <v>0</v>
      </c>
      <c r="R153">
        <f>IF(Charts!$B$3="none",F4985,IF(L4985="",NA(),L4985))</f>
        <v>0</v>
      </c>
      <c r="S153">
        <f>IF(Charts!$B$3="none",G4985,IF(M4985="",NA(),M4985))</f>
        <v>0</v>
      </c>
      <c r="T153">
        <f>IF(Charts!$B$3="none",H4985,IF(N4985="",NA(),N4985))</f>
        <v>0</v>
      </c>
    </row>
    <row r="154" spans="4:20">
      <c r="D154">
        <v>150</v>
      </c>
      <c r="E154">
        <f>IF(INDIRECT(ADDRESS($D154+2,E$2+1,,,"Instances"))="","",INDIRECT(ADDRESS($D154+2,E$2+1,,,"Instances")))</f>
        <v>0</v>
      </c>
      <c r="F154">
        <f>IFERROR(SMALL(E5:E969,ROW()-ROW($F$5)+1),"")</f>
        <v>0</v>
      </c>
      <c r="H154">
        <f>IFERROR(SUM(F5:F154),"")</f>
        <v>0</v>
      </c>
      <c r="J154">
        <v>150</v>
      </c>
      <c r="K154" cm="1">
        <f t="array" ref="K154">_xlfn.SWITCH(Charts!$B$3,"average", AVERAGE(INDIRECT(ADDRESS(149+3,K$2+1,,,"Instances") &amp; ":" &amp; ADDRESS(149+3,K$2+1))),"median", MEDIAN(INDIRECT(ADDRESS(149+3,K$2+1,,,"Instances") &amp; ":" &amp; ADDRESS(149+3,K$2+1))),"min", MIN(INDIRECT(ADDRESS(149+3,K$2+1,,,"Instances") &amp; ":" &amp; ADDRESS(149+3,K$2+1))),"max", MAX(INDIRECT(ADDRESS(149+3,K$2+1,,,"Instances") &amp; ":" &amp; ADDRESS(149+3,K$2+1))),"diff", MAX(INDIRECT(ADDRESS(149+3,K$2+1,,,"Instances") &amp; ":" &amp; ADDRESS(149+3,K$2+1)))-MIN(INDIRECT(ADDRESS(149+3,K$2+1,,,"Instances") &amp; ":" &amp; ADDRESS(149+3,K$2+1))))</f>
        <v>0</v>
      </c>
      <c r="L154">
        <f>IFERROR(SMALL(K5:K969,ROW()-ROW($L$5)+1),"")</f>
        <v>0</v>
      </c>
      <c r="N154">
        <f>IFERROR(SUM(L5:L154),"")</f>
        <v>0</v>
      </c>
      <c r="Q154">
        <f>IF(Charts!$B$3="none",E4986,IF(K4986="",NA(),K4986))</f>
        <v>0</v>
      </c>
      <c r="R154">
        <f>IF(Charts!$B$3="none",F4986,IF(L4986="",NA(),L4986))</f>
        <v>0</v>
      </c>
      <c r="S154">
        <f>IF(Charts!$B$3="none",G4986,IF(M4986="",NA(),M4986))</f>
        <v>0</v>
      </c>
      <c r="T154">
        <f>IF(Charts!$B$3="none",H4986,IF(N4986="",NA(),N4986))</f>
        <v>0</v>
      </c>
    </row>
    <row r="155" spans="4:20">
      <c r="D155">
        <v>151</v>
      </c>
      <c r="E155">
        <f>IF(INDIRECT(ADDRESS($D155+2,E$2+1,,,"Instances"))="","",INDIRECT(ADDRESS($D155+2,E$2+1,,,"Instances")))</f>
        <v>0</v>
      </c>
      <c r="F155">
        <f>IFERROR(SMALL(E5:E969,ROW()-ROW($F$5)+1),"")</f>
        <v>0</v>
      </c>
      <c r="H155">
        <f>IFERROR(SUM(F5:F155),"")</f>
        <v>0</v>
      </c>
      <c r="J155">
        <v>151</v>
      </c>
      <c r="K155" cm="1">
        <f t="array" ref="K155">_xlfn.SWITCH(Charts!$B$3,"average", AVERAGE(INDIRECT(ADDRESS(150+3,K$2+1,,,"Instances") &amp; ":" &amp; ADDRESS(150+3,K$2+1))),"median", MEDIAN(INDIRECT(ADDRESS(150+3,K$2+1,,,"Instances") &amp; ":" &amp; ADDRESS(150+3,K$2+1))),"min", MIN(INDIRECT(ADDRESS(150+3,K$2+1,,,"Instances") &amp; ":" &amp; ADDRESS(150+3,K$2+1))),"max", MAX(INDIRECT(ADDRESS(150+3,K$2+1,,,"Instances") &amp; ":" &amp; ADDRESS(150+3,K$2+1))),"diff", MAX(INDIRECT(ADDRESS(150+3,K$2+1,,,"Instances") &amp; ":" &amp; ADDRESS(150+3,K$2+1)))-MIN(INDIRECT(ADDRESS(150+3,K$2+1,,,"Instances") &amp; ":" &amp; ADDRESS(150+3,K$2+1))))</f>
        <v>0</v>
      </c>
      <c r="L155">
        <f>IFERROR(SMALL(K5:K969,ROW()-ROW($L$5)+1),"")</f>
        <v>0</v>
      </c>
      <c r="N155">
        <f>IFERROR(SUM(L5:L155),"")</f>
        <v>0</v>
      </c>
      <c r="Q155">
        <f>IF(Charts!$B$3="none",E4987,IF(K4987="",NA(),K4987))</f>
        <v>0</v>
      </c>
      <c r="R155">
        <f>IF(Charts!$B$3="none",F4987,IF(L4987="",NA(),L4987))</f>
        <v>0</v>
      </c>
      <c r="S155">
        <f>IF(Charts!$B$3="none",G4987,IF(M4987="",NA(),M4987))</f>
        <v>0</v>
      </c>
      <c r="T155">
        <f>IF(Charts!$B$3="none",H4987,IF(N4987="",NA(),N4987))</f>
        <v>0</v>
      </c>
    </row>
    <row r="156" spans="4:20">
      <c r="D156">
        <v>152</v>
      </c>
      <c r="E156">
        <f>IF(INDIRECT(ADDRESS($D156+2,E$2+1,,,"Instances"))="","",INDIRECT(ADDRESS($D156+2,E$2+1,,,"Instances")))</f>
        <v>0</v>
      </c>
      <c r="F156">
        <f>IFERROR(SMALL(E5:E969,ROW()-ROW($F$5)+1),"")</f>
        <v>0</v>
      </c>
      <c r="H156">
        <f>IFERROR(SUM(F5:F156),"")</f>
        <v>0</v>
      </c>
      <c r="J156">
        <v>152</v>
      </c>
      <c r="K156" cm="1">
        <f t="array" ref="K156">_xlfn.SWITCH(Charts!$B$3,"average", AVERAGE(INDIRECT(ADDRESS(151+3,K$2+1,,,"Instances") &amp; ":" &amp; ADDRESS(151+3,K$2+1))),"median", MEDIAN(INDIRECT(ADDRESS(151+3,K$2+1,,,"Instances") &amp; ":" &amp; ADDRESS(151+3,K$2+1))),"min", MIN(INDIRECT(ADDRESS(151+3,K$2+1,,,"Instances") &amp; ":" &amp; ADDRESS(151+3,K$2+1))),"max", MAX(INDIRECT(ADDRESS(151+3,K$2+1,,,"Instances") &amp; ":" &amp; ADDRESS(151+3,K$2+1))),"diff", MAX(INDIRECT(ADDRESS(151+3,K$2+1,,,"Instances") &amp; ":" &amp; ADDRESS(151+3,K$2+1)))-MIN(INDIRECT(ADDRESS(151+3,K$2+1,,,"Instances") &amp; ":" &amp; ADDRESS(151+3,K$2+1))))</f>
        <v>0</v>
      </c>
      <c r="L156">
        <f>IFERROR(SMALL(K5:K969,ROW()-ROW($L$5)+1),"")</f>
        <v>0</v>
      </c>
      <c r="N156">
        <f>IFERROR(SUM(L5:L156),"")</f>
        <v>0</v>
      </c>
      <c r="Q156">
        <f>IF(Charts!$B$3="none",E4988,IF(K4988="",NA(),K4988))</f>
        <v>0</v>
      </c>
      <c r="R156">
        <f>IF(Charts!$B$3="none",F4988,IF(L4988="",NA(),L4988))</f>
        <v>0</v>
      </c>
      <c r="S156">
        <f>IF(Charts!$B$3="none",G4988,IF(M4988="",NA(),M4988))</f>
        <v>0</v>
      </c>
      <c r="T156">
        <f>IF(Charts!$B$3="none",H4988,IF(N4988="",NA(),N4988))</f>
        <v>0</v>
      </c>
    </row>
    <row r="157" spans="4:20">
      <c r="D157">
        <v>153</v>
      </c>
      <c r="E157">
        <f>IF(INDIRECT(ADDRESS($D157+2,E$2+1,,,"Instances"))="","",INDIRECT(ADDRESS($D157+2,E$2+1,,,"Instances")))</f>
        <v>0</v>
      </c>
      <c r="F157">
        <f>IFERROR(SMALL(E5:E969,ROW()-ROW($F$5)+1),"")</f>
        <v>0</v>
      </c>
      <c r="H157">
        <f>IFERROR(SUM(F5:F157),"")</f>
        <v>0</v>
      </c>
      <c r="J157">
        <v>153</v>
      </c>
      <c r="K157" cm="1">
        <f t="array" ref="K157">_xlfn.SWITCH(Charts!$B$3,"average", AVERAGE(INDIRECT(ADDRESS(152+3,K$2+1,,,"Instances") &amp; ":" &amp; ADDRESS(152+3,K$2+1))),"median", MEDIAN(INDIRECT(ADDRESS(152+3,K$2+1,,,"Instances") &amp; ":" &amp; ADDRESS(152+3,K$2+1))),"min", MIN(INDIRECT(ADDRESS(152+3,K$2+1,,,"Instances") &amp; ":" &amp; ADDRESS(152+3,K$2+1))),"max", MAX(INDIRECT(ADDRESS(152+3,K$2+1,,,"Instances") &amp; ":" &amp; ADDRESS(152+3,K$2+1))),"diff", MAX(INDIRECT(ADDRESS(152+3,K$2+1,,,"Instances") &amp; ":" &amp; ADDRESS(152+3,K$2+1)))-MIN(INDIRECT(ADDRESS(152+3,K$2+1,,,"Instances") &amp; ":" &amp; ADDRESS(152+3,K$2+1))))</f>
        <v>0</v>
      </c>
      <c r="L157">
        <f>IFERROR(SMALL(K5:K969,ROW()-ROW($L$5)+1),"")</f>
        <v>0</v>
      </c>
      <c r="N157">
        <f>IFERROR(SUM(L5:L157),"")</f>
        <v>0</v>
      </c>
      <c r="Q157">
        <f>IF(Charts!$B$3="none",E4989,IF(K4989="",NA(),K4989))</f>
        <v>0</v>
      </c>
      <c r="R157">
        <f>IF(Charts!$B$3="none",F4989,IF(L4989="",NA(),L4989))</f>
        <v>0</v>
      </c>
      <c r="S157">
        <f>IF(Charts!$B$3="none",G4989,IF(M4989="",NA(),M4989))</f>
        <v>0</v>
      </c>
      <c r="T157">
        <f>IF(Charts!$B$3="none",H4989,IF(N4989="",NA(),N4989))</f>
        <v>0</v>
      </c>
    </row>
    <row r="158" spans="4:20">
      <c r="D158">
        <v>154</v>
      </c>
      <c r="E158">
        <f>IF(INDIRECT(ADDRESS($D158+2,E$2+1,,,"Instances"))="","",INDIRECT(ADDRESS($D158+2,E$2+1,,,"Instances")))</f>
        <v>0</v>
      </c>
      <c r="F158">
        <f>IFERROR(SMALL(E5:E969,ROW()-ROW($F$5)+1),"")</f>
        <v>0</v>
      </c>
      <c r="H158">
        <f>IFERROR(SUM(F5:F158),"")</f>
        <v>0</v>
      </c>
      <c r="J158">
        <v>154</v>
      </c>
      <c r="K158" cm="1">
        <f t="array" ref="K158">_xlfn.SWITCH(Charts!$B$3,"average", AVERAGE(INDIRECT(ADDRESS(153+3,K$2+1,,,"Instances") &amp; ":" &amp; ADDRESS(153+3,K$2+1))),"median", MEDIAN(INDIRECT(ADDRESS(153+3,K$2+1,,,"Instances") &amp; ":" &amp; ADDRESS(153+3,K$2+1))),"min", MIN(INDIRECT(ADDRESS(153+3,K$2+1,,,"Instances") &amp; ":" &amp; ADDRESS(153+3,K$2+1))),"max", MAX(INDIRECT(ADDRESS(153+3,K$2+1,,,"Instances") &amp; ":" &amp; ADDRESS(153+3,K$2+1))),"diff", MAX(INDIRECT(ADDRESS(153+3,K$2+1,,,"Instances") &amp; ":" &amp; ADDRESS(153+3,K$2+1)))-MIN(INDIRECT(ADDRESS(153+3,K$2+1,,,"Instances") &amp; ":" &amp; ADDRESS(153+3,K$2+1))))</f>
        <v>0</v>
      </c>
      <c r="L158">
        <f>IFERROR(SMALL(K5:K969,ROW()-ROW($L$5)+1),"")</f>
        <v>0</v>
      </c>
      <c r="N158">
        <f>IFERROR(SUM(L5:L158),"")</f>
        <v>0</v>
      </c>
      <c r="Q158">
        <f>IF(Charts!$B$3="none",E4990,IF(K4990="",NA(),K4990))</f>
        <v>0</v>
      </c>
      <c r="R158">
        <f>IF(Charts!$B$3="none",F4990,IF(L4990="",NA(),L4990))</f>
        <v>0</v>
      </c>
      <c r="S158">
        <f>IF(Charts!$B$3="none",G4990,IF(M4990="",NA(),M4990))</f>
        <v>0</v>
      </c>
      <c r="T158">
        <f>IF(Charts!$B$3="none",H4990,IF(N4990="",NA(),N4990))</f>
        <v>0</v>
      </c>
    </row>
    <row r="159" spans="4:20">
      <c r="D159">
        <v>155</v>
      </c>
      <c r="E159">
        <f>IF(INDIRECT(ADDRESS($D159+2,E$2+1,,,"Instances"))="","",INDIRECT(ADDRESS($D159+2,E$2+1,,,"Instances")))</f>
        <v>0</v>
      </c>
      <c r="F159">
        <f>IFERROR(SMALL(E5:E969,ROW()-ROW($F$5)+1),"")</f>
        <v>0</v>
      </c>
      <c r="H159">
        <f>IFERROR(SUM(F5:F159),"")</f>
        <v>0</v>
      </c>
      <c r="J159">
        <v>155</v>
      </c>
      <c r="K159" cm="1">
        <f t="array" ref="K159">_xlfn.SWITCH(Charts!$B$3,"average", AVERAGE(INDIRECT(ADDRESS(154+3,K$2+1,,,"Instances") &amp; ":" &amp; ADDRESS(154+3,K$2+1))),"median", MEDIAN(INDIRECT(ADDRESS(154+3,K$2+1,,,"Instances") &amp; ":" &amp; ADDRESS(154+3,K$2+1))),"min", MIN(INDIRECT(ADDRESS(154+3,K$2+1,,,"Instances") &amp; ":" &amp; ADDRESS(154+3,K$2+1))),"max", MAX(INDIRECT(ADDRESS(154+3,K$2+1,,,"Instances") &amp; ":" &amp; ADDRESS(154+3,K$2+1))),"diff", MAX(INDIRECT(ADDRESS(154+3,K$2+1,,,"Instances") &amp; ":" &amp; ADDRESS(154+3,K$2+1)))-MIN(INDIRECT(ADDRESS(154+3,K$2+1,,,"Instances") &amp; ":" &amp; ADDRESS(154+3,K$2+1))))</f>
        <v>0</v>
      </c>
      <c r="L159">
        <f>IFERROR(SMALL(K5:K969,ROW()-ROW($L$5)+1),"")</f>
        <v>0</v>
      </c>
      <c r="N159">
        <f>IFERROR(SUM(L5:L159),"")</f>
        <v>0</v>
      </c>
      <c r="Q159">
        <f>IF(Charts!$B$3="none",E4991,IF(K4991="",NA(),K4991))</f>
        <v>0</v>
      </c>
      <c r="R159">
        <f>IF(Charts!$B$3="none",F4991,IF(L4991="",NA(),L4991))</f>
        <v>0</v>
      </c>
      <c r="S159">
        <f>IF(Charts!$B$3="none",G4991,IF(M4991="",NA(),M4991))</f>
        <v>0</v>
      </c>
      <c r="T159">
        <f>IF(Charts!$B$3="none",H4991,IF(N4991="",NA(),N4991))</f>
        <v>0</v>
      </c>
    </row>
    <row r="160" spans="4:20">
      <c r="D160">
        <v>156</v>
      </c>
      <c r="E160">
        <f>IF(INDIRECT(ADDRESS($D160+2,E$2+1,,,"Instances"))="","",INDIRECT(ADDRESS($D160+2,E$2+1,,,"Instances")))</f>
        <v>0</v>
      </c>
      <c r="F160">
        <f>IFERROR(SMALL(E5:E969,ROW()-ROW($F$5)+1),"")</f>
        <v>0</v>
      </c>
      <c r="H160">
        <f>IFERROR(SUM(F5:F160),"")</f>
        <v>0</v>
      </c>
      <c r="J160">
        <v>156</v>
      </c>
      <c r="K160" cm="1">
        <f t="array" ref="K160">_xlfn.SWITCH(Charts!$B$3,"average", AVERAGE(INDIRECT(ADDRESS(155+3,K$2+1,,,"Instances") &amp; ":" &amp; ADDRESS(155+3,K$2+1))),"median", MEDIAN(INDIRECT(ADDRESS(155+3,K$2+1,,,"Instances") &amp; ":" &amp; ADDRESS(155+3,K$2+1))),"min", MIN(INDIRECT(ADDRESS(155+3,K$2+1,,,"Instances") &amp; ":" &amp; ADDRESS(155+3,K$2+1))),"max", MAX(INDIRECT(ADDRESS(155+3,K$2+1,,,"Instances") &amp; ":" &amp; ADDRESS(155+3,K$2+1))),"diff", MAX(INDIRECT(ADDRESS(155+3,K$2+1,,,"Instances") &amp; ":" &amp; ADDRESS(155+3,K$2+1)))-MIN(INDIRECT(ADDRESS(155+3,K$2+1,,,"Instances") &amp; ":" &amp; ADDRESS(155+3,K$2+1))))</f>
        <v>0</v>
      </c>
      <c r="L160">
        <f>IFERROR(SMALL(K5:K969,ROW()-ROW($L$5)+1),"")</f>
        <v>0</v>
      </c>
      <c r="N160">
        <f>IFERROR(SUM(L5:L160),"")</f>
        <v>0</v>
      </c>
      <c r="Q160">
        <f>IF(Charts!$B$3="none",E4992,IF(K4992="",NA(),K4992))</f>
        <v>0</v>
      </c>
      <c r="R160">
        <f>IF(Charts!$B$3="none",F4992,IF(L4992="",NA(),L4992))</f>
        <v>0</v>
      </c>
      <c r="S160">
        <f>IF(Charts!$B$3="none",G4992,IF(M4992="",NA(),M4992))</f>
        <v>0</v>
      </c>
      <c r="T160">
        <f>IF(Charts!$B$3="none",H4992,IF(N4992="",NA(),N4992))</f>
        <v>0</v>
      </c>
    </row>
    <row r="161" spans="4:20">
      <c r="D161">
        <v>157</v>
      </c>
      <c r="E161">
        <f>IF(INDIRECT(ADDRESS($D161+2,E$2+1,,,"Instances"))="","",INDIRECT(ADDRESS($D161+2,E$2+1,,,"Instances")))</f>
        <v>0</v>
      </c>
      <c r="F161">
        <f>IFERROR(SMALL(E5:E969,ROW()-ROW($F$5)+1),"")</f>
        <v>0</v>
      </c>
      <c r="H161">
        <f>IFERROR(SUM(F5:F161),"")</f>
        <v>0</v>
      </c>
      <c r="J161">
        <v>157</v>
      </c>
      <c r="K161" cm="1">
        <f t="array" ref="K161">_xlfn.SWITCH(Charts!$B$3,"average", AVERAGE(INDIRECT(ADDRESS(156+3,K$2+1,,,"Instances") &amp; ":" &amp; ADDRESS(156+3,K$2+1))),"median", MEDIAN(INDIRECT(ADDRESS(156+3,K$2+1,,,"Instances") &amp; ":" &amp; ADDRESS(156+3,K$2+1))),"min", MIN(INDIRECT(ADDRESS(156+3,K$2+1,,,"Instances") &amp; ":" &amp; ADDRESS(156+3,K$2+1))),"max", MAX(INDIRECT(ADDRESS(156+3,K$2+1,,,"Instances") &amp; ":" &amp; ADDRESS(156+3,K$2+1))),"diff", MAX(INDIRECT(ADDRESS(156+3,K$2+1,,,"Instances") &amp; ":" &amp; ADDRESS(156+3,K$2+1)))-MIN(INDIRECT(ADDRESS(156+3,K$2+1,,,"Instances") &amp; ":" &amp; ADDRESS(156+3,K$2+1))))</f>
        <v>0</v>
      </c>
      <c r="L161">
        <f>IFERROR(SMALL(K5:K969,ROW()-ROW($L$5)+1),"")</f>
        <v>0</v>
      </c>
      <c r="N161">
        <f>IFERROR(SUM(L5:L161),"")</f>
        <v>0</v>
      </c>
      <c r="Q161">
        <f>IF(Charts!$B$3="none",E4993,IF(K4993="",NA(),K4993))</f>
        <v>0</v>
      </c>
      <c r="R161">
        <f>IF(Charts!$B$3="none",F4993,IF(L4993="",NA(),L4993))</f>
        <v>0</v>
      </c>
      <c r="S161">
        <f>IF(Charts!$B$3="none",G4993,IF(M4993="",NA(),M4993))</f>
        <v>0</v>
      </c>
      <c r="T161">
        <f>IF(Charts!$B$3="none",H4993,IF(N4993="",NA(),N4993))</f>
        <v>0</v>
      </c>
    </row>
    <row r="162" spans="4:20">
      <c r="D162">
        <v>158</v>
      </c>
      <c r="E162">
        <f>IF(INDIRECT(ADDRESS($D162+2,E$2+1,,,"Instances"))="","",INDIRECT(ADDRESS($D162+2,E$2+1,,,"Instances")))</f>
        <v>0</v>
      </c>
      <c r="F162">
        <f>IFERROR(SMALL(E5:E969,ROW()-ROW($F$5)+1),"")</f>
        <v>0</v>
      </c>
      <c r="H162">
        <f>IFERROR(SUM(F5:F162),"")</f>
        <v>0</v>
      </c>
      <c r="J162">
        <v>158</v>
      </c>
      <c r="K162" cm="1">
        <f t="array" ref="K162">_xlfn.SWITCH(Charts!$B$3,"average", AVERAGE(INDIRECT(ADDRESS(157+3,K$2+1,,,"Instances") &amp; ":" &amp; ADDRESS(157+3,K$2+1))),"median", MEDIAN(INDIRECT(ADDRESS(157+3,K$2+1,,,"Instances") &amp; ":" &amp; ADDRESS(157+3,K$2+1))),"min", MIN(INDIRECT(ADDRESS(157+3,K$2+1,,,"Instances") &amp; ":" &amp; ADDRESS(157+3,K$2+1))),"max", MAX(INDIRECT(ADDRESS(157+3,K$2+1,,,"Instances") &amp; ":" &amp; ADDRESS(157+3,K$2+1))),"diff", MAX(INDIRECT(ADDRESS(157+3,K$2+1,,,"Instances") &amp; ":" &amp; ADDRESS(157+3,K$2+1)))-MIN(INDIRECT(ADDRESS(157+3,K$2+1,,,"Instances") &amp; ":" &amp; ADDRESS(157+3,K$2+1))))</f>
        <v>0</v>
      </c>
      <c r="L162">
        <f>IFERROR(SMALL(K5:K969,ROW()-ROW($L$5)+1),"")</f>
        <v>0</v>
      </c>
      <c r="N162">
        <f>IFERROR(SUM(L5:L162),"")</f>
        <v>0</v>
      </c>
      <c r="Q162">
        <f>IF(Charts!$B$3="none",E4994,IF(K4994="",NA(),K4994))</f>
        <v>0</v>
      </c>
      <c r="R162">
        <f>IF(Charts!$B$3="none",F4994,IF(L4994="",NA(),L4994))</f>
        <v>0</v>
      </c>
      <c r="S162">
        <f>IF(Charts!$B$3="none",G4994,IF(M4994="",NA(),M4994))</f>
        <v>0</v>
      </c>
      <c r="T162">
        <f>IF(Charts!$B$3="none",H4994,IF(N4994="",NA(),N4994))</f>
        <v>0</v>
      </c>
    </row>
    <row r="163" spans="4:20">
      <c r="D163">
        <v>159</v>
      </c>
      <c r="E163">
        <f>IF(INDIRECT(ADDRESS($D163+2,E$2+1,,,"Instances"))="","",INDIRECT(ADDRESS($D163+2,E$2+1,,,"Instances")))</f>
        <v>0</v>
      </c>
      <c r="F163">
        <f>IFERROR(SMALL(E5:E969,ROW()-ROW($F$5)+1),"")</f>
        <v>0</v>
      </c>
      <c r="H163">
        <f>IFERROR(SUM(F5:F163),"")</f>
        <v>0</v>
      </c>
      <c r="J163">
        <v>159</v>
      </c>
      <c r="K163" cm="1">
        <f t="array" ref="K163">_xlfn.SWITCH(Charts!$B$3,"average", AVERAGE(INDIRECT(ADDRESS(158+3,K$2+1,,,"Instances") &amp; ":" &amp; ADDRESS(158+3,K$2+1))),"median", MEDIAN(INDIRECT(ADDRESS(158+3,K$2+1,,,"Instances") &amp; ":" &amp; ADDRESS(158+3,K$2+1))),"min", MIN(INDIRECT(ADDRESS(158+3,K$2+1,,,"Instances") &amp; ":" &amp; ADDRESS(158+3,K$2+1))),"max", MAX(INDIRECT(ADDRESS(158+3,K$2+1,,,"Instances") &amp; ":" &amp; ADDRESS(158+3,K$2+1))),"diff", MAX(INDIRECT(ADDRESS(158+3,K$2+1,,,"Instances") &amp; ":" &amp; ADDRESS(158+3,K$2+1)))-MIN(INDIRECT(ADDRESS(158+3,K$2+1,,,"Instances") &amp; ":" &amp; ADDRESS(158+3,K$2+1))))</f>
        <v>0</v>
      </c>
      <c r="L163">
        <f>IFERROR(SMALL(K5:K969,ROW()-ROW($L$5)+1),"")</f>
        <v>0</v>
      </c>
      <c r="N163">
        <f>IFERROR(SUM(L5:L163),"")</f>
        <v>0</v>
      </c>
      <c r="Q163">
        <f>IF(Charts!$B$3="none",E4995,IF(K4995="",NA(),K4995))</f>
        <v>0</v>
      </c>
      <c r="R163">
        <f>IF(Charts!$B$3="none",F4995,IF(L4995="",NA(),L4995))</f>
        <v>0</v>
      </c>
      <c r="S163">
        <f>IF(Charts!$B$3="none",G4995,IF(M4995="",NA(),M4995))</f>
        <v>0</v>
      </c>
      <c r="T163">
        <f>IF(Charts!$B$3="none",H4995,IF(N4995="",NA(),N4995))</f>
        <v>0</v>
      </c>
    </row>
    <row r="164" spans="4:20">
      <c r="D164">
        <v>160</v>
      </c>
      <c r="E164">
        <f>IF(INDIRECT(ADDRESS($D164+2,E$2+1,,,"Instances"))="","",INDIRECT(ADDRESS($D164+2,E$2+1,,,"Instances")))</f>
        <v>0</v>
      </c>
      <c r="F164">
        <f>IFERROR(SMALL(E5:E969,ROW()-ROW($F$5)+1),"")</f>
        <v>0</v>
      </c>
      <c r="H164">
        <f>IFERROR(SUM(F5:F164),"")</f>
        <v>0</v>
      </c>
      <c r="J164">
        <v>160</v>
      </c>
      <c r="K164" cm="1">
        <f t="array" ref="K164">_xlfn.SWITCH(Charts!$B$3,"average", AVERAGE(INDIRECT(ADDRESS(159+3,K$2+1,,,"Instances") &amp; ":" &amp; ADDRESS(159+3,K$2+1))),"median", MEDIAN(INDIRECT(ADDRESS(159+3,K$2+1,,,"Instances") &amp; ":" &amp; ADDRESS(159+3,K$2+1))),"min", MIN(INDIRECT(ADDRESS(159+3,K$2+1,,,"Instances") &amp; ":" &amp; ADDRESS(159+3,K$2+1))),"max", MAX(INDIRECT(ADDRESS(159+3,K$2+1,,,"Instances") &amp; ":" &amp; ADDRESS(159+3,K$2+1))),"diff", MAX(INDIRECT(ADDRESS(159+3,K$2+1,,,"Instances") &amp; ":" &amp; ADDRESS(159+3,K$2+1)))-MIN(INDIRECT(ADDRESS(159+3,K$2+1,,,"Instances") &amp; ":" &amp; ADDRESS(159+3,K$2+1))))</f>
        <v>0</v>
      </c>
      <c r="L164">
        <f>IFERROR(SMALL(K5:K969,ROW()-ROW($L$5)+1),"")</f>
        <v>0</v>
      </c>
      <c r="N164">
        <f>IFERROR(SUM(L5:L164),"")</f>
        <v>0</v>
      </c>
      <c r="Q164">
        <f>IF(Charts!$B$3="none",E4996,IF(K4996="",NA(),K4996))</f>
        <v>0</v>
      </c>
      <c r="R164">
        <f>IF(Charts!$B$3="none",F4996,IF(L4996="",NA(),L4996))</f>
        <v>0</v>
      </c>
      <c r="S164">
        <f>IF(Charts!$B$3="none",G4996,IF(M4996="",NA(),M4996))</f>
        <v>0</v>
      </c>
      <c r="T164">
        <f>IF(Charts!$B$3="none",H4996,IF(N4996="",NA(),N4996))</f>
        <v>0</v>
      </c>
    </row>
    <row r="165" spans="4:20">
      <c r="D165">
        <v>161</v>
      </c>
      <c r="E165">
        <f>IF(INDIRECT(ADDRESS($D165+2,E$2+1,,,"Instances"))="","",INDIRECT(ADDRESS($D165+2,E$2+1,,,"Instances")))</f>
        <v>0</v>
      </c>
      <c r="F165">
        <f>IFERROR(SMALL(E5:E969,ROW()-ROW($F$5)+1),"")</f>
        <v>0</v>
      </c>
      <c r="H165">
        <f>IFERROR(SUM(F5:F165),"")</f>
        <v>0</v>
      </c>
      <c r="J165">
        <v>161</v>
      </c>
      <c r="K165" cm="1">
        <f t="array" ref="K165">_xlfn.SWITCH(Charts!$B$3,"average", AVERAGE(INDIRECT(ADDRESS(160+3,K$2+1,,,"Instances") &amp; ":" &amp; ADDRESS(160+3,K$2+1))),"median", MEDIAN(INDIRECT(ADDRESS(160+3,K$2+1,,,"Instances") &amp; ":" &amp; ADDRESS(160+3,K$2+1))),"min", MIN(INDIRECT(ADDRESS(160+3,K$2+1,,,"Instances") &amp; ":" &amp; ADDRESS(160+3,K$2+1))),"max", MAX(INDIRECT(ADDRESS(160+3,K$2+1,,,"Instances") &amp; ":" &amp; ADDRESS(160+3,K$2+1))),"diff", MAX(INDIRECT(ADDRESS(160+3,K$2+1,,,"Instances") &amp; ":" &amp; ADDRESS(160+3,K$2+1)))-MIN(INDIRECT(ADDRESS(160+3,K$2+1,,,"Instances") &amp; ":" &amp; ADDRESS(160+3,K$2+1))))</f>
        <v>0</v>
      </c>
      <c r="L165">
        <f>IFERROR(SMALL(K5:K969,ROW()-ROW($L$5)+1),"")</f>
        <v>0</v>
      </c>
      <c r="N165">
        <f>IFERROR(SUM(L5:L165),"")</f>
        <v>0</v>
      </c>
      <c r="Q165">
        <f>IF(Charts!$B$3="none",E4997,IF(K4997="",NA(),K4997))</f>
        <v>0</v>
      </c>
      <c r="R165">
        <f>IF(Charts!$B$3="none",F4997,IF(L4997="",NA(),L4997))</f>
        <v>0</v>
      </c>
      <c r="S165">
        <f>IF(Charts!$B$3="none",G4997,IF(M4997="",NA(),M4997))</f>
        <v>0</v>
      </c>
      <c r="T165">
        <f>IF(Charts!$B$3="none",H4997,IF(N4997="",NA(),N4997))</f>
        <v>0</v>
      </c>
    </row>
    <row r="166" spans="4:20">
      <c r="D166">
        <v>162</v>
      </c>
      <c r="E166">
        <f>IF(INDIRECT(ADDRESS($D166+2,E$2+1,,,"Instances"))="","",INDIRECT(ADDRESS($D166+2,E$2+1,,,"Instances")))</f>
        <v>0</v>
      </c>
      <c r="F166">
        <f>IFERROR(SMALL(E5:E969,ROW()-ROW($F$5)+1),"")</f>
        <v>0</v>
      </c>
      <c r="H166">
        <f>IFERROR(SUM(F5:F166),"")</f>
        <v>0</v>
      </c>
      <c r="J166">
        <v>162</v>
      </c>
      <c r="K166" cm="1">
        <f t="array" ref="K166">_xlfn.SWITCH(Charts!$B$3,"average", AVERAGE(INDIRECT(ADDRESS(161+3,K$2+1,,,"Instances") &amp; ":" &amp; ADDRESS(161+3,K$2+1))),"median", MEDIAN(INDIRECT(ADDRESS(161+3,K$2+1,,,"Instances") &amp; ":" &amp; ADDRESS(161+3,K$2+1))),"min", MIN(INDIRECT(ADDRESS(161+3,K$2+1,,,"Instances") &amp; ":" &amp; ADDRESS(161+3,K$2+1))),"max", MAX(INDIRECT(ADDRESS(161+3,K$2+1,,,"Instances") &amp; ":" &amp; ADDRESS(161+3,K$2+1))),"diff", MAX(INDIRECT(ADDRESS(161+3,K$2+1,,,"Instances") &amp; ":" &amp; ADDRESS(161+3,K$2+1)))-MIN(INDIRECT(ADDRESS(161+3,K$2+1,,,"Instances") &amp; ":" &amp; ADDRESS(161+3,K$2+1))))</f>
        <v>0</v>
      </c>
      <c r="L166">
        <f>IFERROR(SMALL(K5:K969,ROW()-ROW($L$5)+1),"")</f>
        <v>0</v>
      </c>
      <c r="N166">
        <f>IFERROR(SUM(L5:L166),"")</f>
        <v>0</v>
      </c>
      <c r="Q166">
        <f>IF(Charts!$B$3="none",E4998,IF(K4998="",NA(),K4998))</f>
        <v>0</v>
      </c>
      <c r="R166">
        <f>IF(Charts!$B$3="none",F4998,IF(L4998="",NA(),L4998))</f>
        <v>0</v>
      </c>
      <c r="S166">
        <f>IF(Charts!$B$3="none",G4998,IF(M4998="",NA(),M4998))</f>
        <v>0</v>
      </c>
      <c r="T166">
        <f>IF(Charts!$B$3="none",H4998,IF(N4998="",NA(),N4998))</f>
        <v>0</v>
      </c>
    </row>
    <row r="167" spans="4:20">
      <c r="D167">
        <v>163</v>
      </c>
      <c r="E167">
        <f>IF(INDIRECT(ADDRESS($D167+2,E$2+1,,,"Instances"))="","",INDIRECT(ADDRESS($D167+2,E$2+1,,,"Instances")))</f>
        <v>0</v>
      </c>
      <c r="F167">
        <f>IFERROR(SMALL(E5:E969,ROW()-ROW($F$5)+1),"")</f>
        <v>0</v>
      </c>
      <c r="H167">
        <f>IFERROR(SUM(F5:F167),"")</f>
        <v>0</v>
      </c>
      <c r="J167">
        <v>163</v>
      </c>
      <c r="K167" cm="1">
        <f t="array" ref="K167">_xlfn.SWITCH(Charts!$B$3,"average", AVERAGE(INDIRECT(ADDRESS(162+3,K$2+1,,,"Instances") &amp; ":" &amp; ADDRESS(162+3,K$2+1))),"median", MEDIAN(INDIRECT(ADDRESS(162+3,K$2+1,,,"Instances") &amp; ":" &amp; ADDRESS(162+3,K$2+1))),"min", MIN(INDIRECT(ADDRESS(162+3,K$2+1,,,"Instances") &amp; ":" &amp; ADDRESS(162+3,K$2+1))),"max", MAX(INDIRECT(ADDRESS(162+3,K$2+1,,,"Instances") &amp; ":" &amp; ADDRESS(162+3,K$2+1))),"diff", MAX(INDIRECT(ADDRESS(162+3,K$2+1,,,"Instances") &amp; ":" &amp; ADDRESS(162+3,K$2+1)))-MIN(INDIRECT(ADDRESS(162+3,K$2+1,,,"Instances") &amp; ":" &amp; ADDRESS(162+3,K$2+1))))</f>
        <v>0</v>
      </c>
      <c r="L167">
        <f>IFERROR(SMALL(K5:K969,ROW()-ROW($L$5)+1),"")</f>
        <v>0</v>
      </c>
      <c r="N167">
        <f>IFERROR(SUM(L5:L167),"")</f>
        <v>0</v>
      </c>
      <c r="Q167">
        <f>IF(Charts!$B$3="none",E4999,IF(K4999="",NA(),K4999))</f>
        <v>0</v>
      </c>
      <c r="R167">
        <f>IF(Charts!$B$3="none",F4999,IF(L4999="",NA(),L4999))</f>
        <v>0</v>
      </c>
      <c r="S167">
        <f>IF(Charts!$B$3="none",G4999,IF(M4999="",NA(),M4999))</f>
        <v>0</v>
      </c>
      <c r="T167">
        <f>IF(Charts!$B$3="none",H4999,IF(N4999="",NA(),N4999))</f>
        <v>0</v>
      </c>
    </row>
    <row r="168" spans="4:20">
      <c r="D168">
        <v>164</v>
      </c>
      <c r="E168">
        <f>IF(INDIRECT(ADDRESS($D168+2,E$2+1,,,"Instances"))="","",INDIRECT(ADDRESS($D168+2,E$2+1,,,"Instances")))</f>
        <v>0</v>
      </c>
      <c r="F168">
        <f>IFERROR(SMALL(E5:E969,ROW()-ROW($F$5)+1),"")</f>
        <v>0</v>
      </c>
      <c r="H168">
        <f>IFERROR(SUM(F5:F168),"")</f>
        <v>0</v>
      </c>
      <c r="J168">
        <v>164</v>
      </c>
      <c r="K168" cm="1">
        <f t="array" ref="K168">_xlfn.SWITCH(Charts!$B$3,"average", AVERAGE(INDIRECT(ADDRESS(163+3,K$2+1,,,"Instances") &amp; ":" &amp; ADDRESS(163+3,K$2+1))),"median", MEDIAN(INDIRECT(ADDRESS(163+3,K$2+1,,,"Instances") &amp; ":" &amp; ADDRESS(163+3,K$2+1))),"min", MIN(INDIRECT(ADDRESS(163+3,K$2+1,,,"Instances") &amp; ":" &amp; ADDRESS(163+3,K$2+1))),"max", MAX(INDIRECT(ADDRESS(163+3,K$2+1,,,"Instances") &amp; ":" &amp; ADDRESS(163+3,K$2+1))),"diff", MAX(INDIRECT(ADDRESS(163+3,K$2+1,,,"Instances") &amp; ":" &amp; ADDRESS(163+3,K$2+1)))-MIN(INDIRECT(ADDRESS(163+3,K$2+1,,,"Instances") &amp; ":" &amp; ADDRESS(163+3,K$2+1))))</f>
        <v>0</v>
      </c>
      <c r="L168">
        <f>IFERROR(SMALL(K5:K969,ROW()-ROW($L$5)+1),"")</f>
        <v>0</v>
      </c>
      <c r="N168">
        <f>IFERROR(SUM(L5:L168),"")</f>
        <v>0</v>
      </c>
      <c r="Q168">
        <f>IF(Charts!$B$3="none",E5000,IF(K5000="",NA(),K5000))</f>
        <v>0</v>
      </c>
      <c r="R168">
        <f>IF(Charts!$B$3="none",F5000,IF(L5000="",NA(),L5000))</f>
        <v>0</v>
      </c>
      <c r="S168">
        <f>IF(Charts!$B$3="none",G5000,IF(M5000="",NA(),M5000))</f>
        <v>0</v>
      </c>
      <c r="T168">
        <f>IF(Charts!$B$3="none",H5000,IF(N5000="",NA(),N5000))</f>
        <v>0</v>
      </c>
    </row>
    <row r="169" spans="4:20">
      <c r="D169">
        <v>165</v>
      </c>
      <c r="E169">
        <f>IF(INDIRECT(ADDRESS($D169+2,E$2+1,,,"Instances"))="","",INDIRECT(ADDRESS($D169+2,E$2+1,,,"Instances")))</f>
        <v>0</v>
      </c>
      <c r="F169">
        <f>IFERROR(SMALL(E5:E969,ROW()-ROW($F$5)+1),"")</f>
        <v>0</v>
      </c>
      <c r="H169">
        <f>IFERROR(SUM(F5:F169),"")</f>
        <v>0</v>
      </c>
      <c r="J169">
        <v>165</v>
      </c>
      <c r="K169" cm="1">
        <f t="array" ref="K169">_xlfn.SWITCH(Charts!$B$3,"average", AVERAGE(INDIRECT(ADDRESS(164+3,K$2+1,,,"Instances") &amp; ":" &amp; ADDRESS(164+3,K$2+1))),"median", MEDIAN(INDIRECT(ADDRESS(164+3,K$2+1,,,"Instances") &amp; ":" &amp; ADDRESS(164+3,K$2+1))),"min", MIN(INDIRECT(ADDRESS(164+3,K$2+1,,,"Instances") &amp; ":" &amp; ADDRESS(164+3,K$2+1))),"max", MAX(INDIRECT(ADDRESS(164+3,K$2+1,,,"Instances") &amp; ":" &amp; ADDRESS(164+3,K$2+1))),"diff", MAX(INDIRECT(ADDRESS(164+3,K$2+1,,,"Instances") &amp; ":" &amp; ADDRESS(164+3,K$2+1)))-MIN(INDIRECT(ADDRESS(164+3,K$2+1,,,"Instances") &amp; ":" &amp; ADDRESS(164+3,K$2+1))))</f>
        <v>0</v>
      </c>
      <c r="L169">
        <f>IFERROR(SMALL(K5:K969,ROW()-ROW($L$5)+1),"")</f>
        <v>0</v>
      </c>
      <c r="N169">
        <f>IFERROR(SUM(L5:L169),"")</f>
        <v>0</v>
      </c>
      <c r="Q169">
        <f>IF(Charts!$B$3="none",E5001,IF(K5001="",NA(),K5001))</f>
        <v>0</v>
      </c>
      <c r="R169">
        <f>IF(Charts!$B$3="none",F5001,IF(L5001="",NA(),L5001))</f>
        <v>0</v>
      </c>
      <c r="S169">
        <f>IF(Charts!$B$3="none",G5001,IF(M5001="",NA(),M5001))</f>
        <v>0</v>
      </c>
      <c r="T169">
        <f>IF(Charts!$B$3="none",H5001,IF(N5001="",NA(),N5001))</f>
        <v>0</v>
      </c>
    </row>
    <row r="170" spans="4:20">
      <c r="D170">
        <v>166</v>
      </c>
      <c r="E170">
        <f>IF(INDIRECT(ADDRESS($D170+2,E$2+1,,,"Instances"))="","",INDIRECT(ADDRESS($D170+2,E$2+1,,,"Instances")))</f>
        <v>0</v>
      </c>
      <c r="F170">
        <f>IFERROR(SMALL(E5:E969,ROW()-ROW($F$5)+1),"")</f>
        <v>0</v>
      </c>
      <c r="H170">
        <f>IFERROR(SUM(F5:F170),"")</f>
        <v>0</v>
      </c>
      <c r="J170">
        <v>166</v>
      </c>
      <c r="K170" cm="1">
        <f t="array" ref="K170">_xlfn.SWITCH(Charts!$B$3,"average", AVERAGE(INDIRECT(ADDRESS(165+3,K$2+1,,,"Instances") &amp; ":" &amp; ADDRESS(165+3,K$2+1))),"median", MEDIAN(INDIRECT(ADDRESS(165+3,K$2+1,,,"Instances") &amp; ":" &amp; ADDRESS(165+3,K$2+1))),"min", MIN(INDIRECT(ADDRESS(165+3,K$2+1,,,"Instances") &amp; ":" &amp; ADDRESS(165+3,K$2+1))),"max", MAX(INDIRECT(ADDRESS(165+3,K$2+1,,,"Instances") &amp; ":" &amp; ADDRESS(165+3,K$2+1))),"diff", MAX(INDIRECT(ADDRESS(165+3,K$2+1,,,"Instances") &amp; ":" &amp; ADDRESS(165+3,K$2+1)))-MIN(INDIRECT(ADDRESS(165+3,K$2+1,,,"Instances") &amp; ":" &amp; ADDRESS(165+3,K$2+1))))</f>
        <v>0</v>
      </c>
      <c r="L170">
        <f>IFERROR(SMALL(K5:K969,ROW()-ROW($L$5)+1),"")</f>
        <v>0</v>
      </c>
      <c r="N170">
        <f>IFERROR(SUM(L5:L170),"")</f>
        <v>0</v>
      </c>
      <c r="Q170">
        <f>IF(Charts!$B$3="none",E5002,IF(K5002="",NA(),K5002))</f>
        <v>0</v>
      </c>
      <c r="R170">
        <f>IF(Charts!$B$3="none",F5002,IF(L5002="",NA(),L5002))</f>
        <v>0</v>
      </c>
      <c r="S170">
        <f>IF(Charts!$B$3="none",G5002,IF(M5002="",NA(),M5002))</f>
        <v>0</v>
      </c>
      <c r="T170">
        <f>IF(Charts!$B$3="none",H5002,IF(N5002="",NA(),N5002))</f>
        <v>0</v>
      </c>
    </row>
    <row r="171" spans="4:20">
      <c r="D171">
        <v>167</v>
      </c>
      <c r="E171">
        <f>IF(INDIRECT(ADDRESS($D171+2,E$2+1,,,"Instances"))="","",INDIRECT(ADDRESS($D171+2,E$2+1,,,"Instances")))</f>
        <v>0</v>
      </c>
      <c r="F171">
        <f>IFERROR(SMALL(E5:E969,ROW()-ROW($F$5)+1),"")</f>
        <v>0</v>
      </c>
      <c r="H171">
        <f>IFERROR(SUM(F5:F171),"")</f>
        <v>0</v>
      </c>
      <c r="J171">
        <v>167</v>
      </c>
      <c r="K171" cm="1">
        <f t="array" ref="K171">_xlfn.SWITCH(Charts!$B$3,"average", AVERAGE(INDIRECT(ADDRESS(166+3,K$2+1,,,"Instances") &amp; ":" &amp; ADDRESS(166+3,K$2+1))),"median", MEDIAN(INDIRECT(ADDRESS(166+3,K$2+1,,,"Instances") &amp; ":" &amp; ADDRESS(166+3,K$2+1))),"min", MIN(INDIRECT(ADDRESS(166+3,K$2+1,,,"Instances") &amp; ":" &amp; ADDRESS(166+3,K$2+1))),"max", MAX(INDIRECT(ADDRESS(166+3,K$2+1,,,"Instances") &amp; ":" &amp; ADDRESS(166+3,K$2+1))),"diff", MAX(INDIRECT(ADDRESS(166+3,K$2+1,,,"Instances") &amp; ":" &amp; ADDRESS(166+3,K$2+1)))-MIN(INDIRECT(ADDRESS(166+3,K$2+1,,,"Instances") &amp; ":" &amp; ADDRESS(166+3,K$2+1))))</f>
        <v>0</v>
      </c>
      <c r="L171">
        <f>IFERROR(SMALL(K5:K969,ROW()-ROW($L$5)+1),"")</f>
        <v>0</v>
      </c>
      <c r="N171">
        <f>IFERROR(SUM(L5:L171),"")</f>
        <v>0</v>
      </c>
      <c r="Q171">
        <f>IF(Charts!$B$3="none",E5003,IF(K5003="",NA(),K5003))</f>
        <v>0</v>
      </c>
      <c r="R171">
        <f>IF(Charts!$B$3="none",F5003,IF(L5003="",NA(),L5003))</f>
        <v>0</v>
      </c>
      <c r="S171">
        <f>IF(Charts!$B$3="none",G5003,IF(M5003="",NA(),M5003))</f>
        <v>0</v>
      </c>
      <c r="T171">
        <f>IF(Charts!$B$3="none",H5003,IF(N5003="",NA(),N5003))</f>
        <v>0</v>
      </c>
    </row>
    <row r="172" spans="4:20">
      <c r="D172">
        <v>168</v>
      </c>
      <c r="E172">
        <f>IF(INDIRECT(ADDRESS($D172+2,E$2+1,,,"Instances"))="","",INDIRECT(ADDRESS($D172+2,E$2+1,,,"Instances")))</f>
        <v>0</v>
      </c>
      <c r="F172">
        <f>IFERROR(SMALL(E5:E969,ROW()-ROW($F$5)+1),"")</f>
        <v>0</v>
      </c>
      <c r="H172">
        <f>IFERROR(SUM(F5:F172),"")</f>
        <v>0</v>
      </c>
      <c r="J172">
        <v>168</v>
      </c>
      <c r="K172" cm="1">
        <f t="array" ref="K172">_xlfn.SWITCH(Charts!$B$3,"average", AVERAGE(INDIRECT(ADDRESS(167+3,K$2+1,,,"Instances") &amp; ":" &amp; ADDRESS(167+3,K$2+1))),"median", MEDIAN(INDIRECT(ADDRESS(167+3,K$2+1,,,"Instances") &amp; ":" &amp; ADDRESS(167+3,K$2+1))),"min", MIN(INDIRECT(ADDRESS(167+3,K$2+1,,,"Instances") &amp; ":" &amp; ADDRESS(167+3,K$2+1))),"max", MAX(INDIRECT(ADDRESS(167+3,K$2+1,,,"Instances") &amp; ":" &amp; ADDRESS(167+3,K$2+1))),"diff", MAX(INDIRECT(ADDRESS(167+3,K$2+1,,,"Instances") &amp; ":" &amp; ADDRESS(167+3,K$2+1)))-MIN(INDIRECT(ADDRESS(167+3,K$2+1,,,"Instances") &amp; ":" &amp; ADDRESS(167+3,K$2+1))))</f>
        <v>0</v>
      </c>
      <c r="L172">
        <f>IFERROR(SMALL(K5:K969,ROW()-ROW($L$5)+1),"")</f>
        <v>0</v>
      </c>
      <c r="N172">
        <f>IFERROR(SUM(L5:L172),"")</f>
        <v>0</v>
      </c>
      <c r="Q172">
        <f>IF(Charts!$B$3="none",E5004,IF(K5004="",NA(),K5004))</f>
        <v>0</v>
      </c>
      <c r="R172">
        <f>IF(Charts!$B$3="none",F5004,IF(L5004="",NA(),L5004))</f>
        <v>0</v>
      </c>
      <c r="S172">
        <f>IF(Charts!$B$3="none",G5004,IF(M5004="",NA(),M5004))</f>
        <v>0</v>
      </c>
      <c r="T172">
        <f>IF(Charts!$B$3="none",H5004,IF(N5004="",NA(),N5004))</f>
        <v>0</v>
      </c>
    </row>
    <row r="173" spans="4:20">
      <c r="D173">
        <v>169</v>
      </c>
      <c r="E173">
        <f>IF(INDIRECT(ADDRESS($D173+2,E$2+1,,,"Instances"))="","",INDIRECT(ADDRESS($D173+2,E$2+1,,,"Instances")))</f>
        <v>0</v>
      </c>
      <c r="F173">
        <f>IFERROR(SMALL(E5:E969,ROW()-ROW($F$5)+1),"")</f>
        <v>0</v>
      </c>
      <c r="H173">
        <f>IFERROR(SUM(F5:F173),"")</f>
        <v>0</v>
      </c>
      <c r="J173">
        <v>169</v>
      </c>
      <c r="K173" cm="1">
        <f t="array" ref="K173">_xlfn.SWITCH(Charts!$B$3,"average", AVERAGE(INDIRECT(ADDRESS(168+3,K$2+1,,,"Instances") &amp; ":" &amp; ADDRESS(168+3,K$2+1))),"median", MEDIAN(INDIRECT(ADDRESS(168+3,K$2+1,,,"Instances") &amp; ":" &amp; ADDRESS(168+3,K$2+1))),"min", MIN(INDIRECT(ADDRESS(168+3,K$2+1,,,"Instances") &amp; ":" &amp; ADDRESS(168+3,K$2+1))),"max", MAX(INDIRECT(ADDRESS(168+3,K$2+1,,,"Instances") &amp; ":" &amp; ADDRESS(168+3,K$2+1))),"diff", MAX(INDIRECT(ADDRESS(168+3,K$2+1,,,"Instances") &amp; ":" &amp; ADDRESS(168+3,K$2+1)))-MIN(INDIRECT(ADDRESS(168+3,K$2+1,,,"Instances") &amp; ":" &amp; ADDRESS(168+3,K$2+1))))</f>
        <v>0</v>
      </c>
      <c r="L173">
        <f>IFERROR(SMALL(K5:K969,ROW()-ROW($L$5)+1),"")</f>
        <v>0</v>
      </c>
      <c r="N173">
        <f>IFERROR(SUM(L5:L173),"")</f>
        <v>0</v>
      </c>
      <c r="Q173">
        <f>IF(Charts!$B$3="none",E5005,IF(K5005="",NA(),K5005))</f>
        <v>0</v>
      </c>
      <c r="R173">
        <f>IF(Charts!$B$3="none",F5005,IF(L5005="",NA(),L5005))</f>
        <v>0</v>
      </c>
      <c r="S173">
        <f>IF(Charts!$B$3="none",G5005,IF(M5005="",NA(),M5005))</f>
        <v>0</v>
      </c>
      <c r="T173">
        <f>IF(Charts!$B$3="none",H5005,IF(N5005="",NA(),N5005))</f>
        <v>0</v>
      </c>
    </row>
    <row r="174" spans="4:20">
      <c r="D174">
        <v>170</v>
      </c>
      <c r="E174">
        <f>IF(INDIRECT(ADDRESS($D174+2,E$2+1,,,"Instances"))="","",INDIRECT(ADDRESS($D174+2,E$2+1,,,"Instances")))</f>
        <v>0</v>
      </c>
      <c r="F174">
        <f>IFERROR(SMALL(E5:E969,ROW()-ROW($F$5)+1),"")</f>
        <v>0</v>
      </c>
      <c r="H174">
        <f>IFERROR(SUM(F5:F174),"")</f>
        <v>0</v>
      </c>
      <c r="J174">
        <v>170</v>
      </c>
      <c r="K174" cm="1">
        <f t="array" ref="K174">_xlfn.SWITCH(Charts!$B$3,"average", AVERAGE(INDIRECT(ADDRESS(169+3,K$2+1,,,"Instances") &amp; ":" &amp; ADDRESS(169+3,K$2+1))),"median", MEDIAN(INDIRECT(ADDRESS(169+3,K$2+1,,,"Instances") &amp; ":" &amp; ADDRESS(169+3,K$2+1))),"min", MIN(INDIRECT(ADDRESS(169+3,K$2+1,,,"Instances") &amp; ":" &amp; ADDRESS(169+3,K$2+1))),"max", MAX(INDIRECT(ADDRESS(169+3,K$2+1,,,"Instances") &amp; ":" &amp; ADDRESS(169+3,K$2+1))),"diff", MAX(INDIRECT(ADDRESS(169+3,K$2+1,,,"Instances") &amp; ":" &amp; ADDRESS(169+3,K$2+1)))-MIN(INDIRECT(ADDRESS(169+3,K$2+1,,,"Instances") &amp; ":" &amp; ADDRESS(169+3,K$2+1))))</f>
        <v>0</v>
      </c>
      <c r="L174">
        <f>IFERROR(SMALL(K5:K969,ROW()-ROW($L$5)+1),"")</f>
        <v>0</v>
      </c>
      <c r="N174">
        <f>IFERROR(SUM(L5:L174),"")</f>
        <v>0</v>
      </c>
      <c r="Q174">
        <f>IF(Charts!$B$3="none",E5006,IF(K5006="",NA(),K5006))</f>
        <v>0</v>
      </c>
      <c r="R174">
        <f>IF(Charts!$B$3="none",F5006,IF(L5006="",NA(),L5006))</f>
        <v>0</v>
      </c>
      <c r="S174">
        <f>IF(Charts!$B$3="none",G5006,IF(M5006="",NA(),M5006))</f>
        <v>0</v>
      </c>
      <c r="T174">
        <f>IF(Charts!$B$3="none",H5006,IF(N5006="",NA(),N5006))</f>
        <v>0</v>
      </c>
    </row>
    <row r="175" spans="4:20">
      <c r="D175">
        <v>171</v>
      </c>
      <c r="E175">
        <f>IF(INDIRECT(ADDRESS($D175+2,E$2+1,,,"Instances"))="","",INDIRECT(ADDRESS($D175+2,E$2+1,,,"Instances")))</f>
        <v>0</v>
      </c>
      <c r="F175">
        <f>IFERROR(SMALL(E5:E969,ROW()-ROW($F$5)+1),"")</f>
        <v>0</v>
      </c>
      <c r="H175">
        <f>IFERROR(SUM(F5:F175),"")</f>
        <v>0</v>
      </c>
      <c r="J175">
        <v>171</v>
      </c>
      <c r="K175" cm="1">
        <f t="array" ref="K175">_xlfn.SWITCH(Charts!$B$3,"average", AVERAGE(INDIRECT(ADDRESS(170+3,K$2+1,,,"Instances") &amp; ":" &amp; ADDRESS(170+3,K$2+1))),"median", MEDIAN(INDIRECT(ADDRESS(170+3,K$2+1,,,"Instances") &amp; ":" &amp; ADDRESS(170+3,K$2+1))),"min", MIN(INDIRECT(ADDRESS(170+3,K$2+1,,,"Instances") &amp; ":" &amp; ADDRESS(170+3,K$2+1))),"max", MAX(INDIRECT(ADDRESS(170+3,K$2+1,,,"Instances") &amp; ":" &amp; ADDRESS(170+3,K$2+1))),"diff", MAX(INDIRECT(ADDRESS(170+3,K$2+1,,,"Instances") &amp; ":" &amp; ADDRESS(170+3,K$2+1)))-MIN(INDIRECT(ADDRESS(170+3,K$2+1,,,"Instances") &amp; ":" &amp; ADDRESS(170+3,K$2+1))))</f>
        <v>0</v>
      </c>
      <c r="L175">
        <f>IFERROR(SMALL(K5:K969,ROW()-ROW($L$5)+1),"")</f>
        <v>0</v>
      </c>
      <c r="N175">
        <f>IFERROR(SUM(L5:L175),"")</f>
        <v>0</v>
      </c>
      <c r="Q175">
        <f>IF(Charts!$B$3="none",E5007,IF(K5007="",NA(),K5007))</f>
        <v>0</v>
      </c>
      <c r="R175">
        <f>IF(Charts!$B$3="none",F5007,IF(L5007="",NA(),L5007))</f>
        <v>0</v>
      </c>
      <c r="S175">
        <f>IF(Charts!$B$3="none",G5007,IF(M5007="",NA(),M5007))</f>
        <v>0</v>
      </c>
      <c r="T175">
        <f>IF(Charts!$B$3="none",H5007,IF(N5007="",NA(),N5007))</f>
        <v>0</v>
      </c>
    </row>
    <row r="176" spans="4:20">
      <c r="D176">
        <v>172</v>
      </c>
      <c r="E176">
        <f>IF(INDIRECT(ADDRESS($D176+2,E$2+1,,,"Instances"))="","",INDIRECT(ADDRESS($D176+2,E$2+1,,,"Instances")))</f>
        <v>0</v>
      </c>
      <c r="F176">
        <f>IFERROR(SMALL(E5:E969,ROW()-ROW($F$5)+1),"")</f>
        <v>0</v>
      </c>
      <c r="H176">
        <f>IFERROR(SUM(F5:F176),"")</f>
        <v>0</v>
      </c>
      <c r="J176">
        <v>172</v>
      </c>
      <c r="K176" cm="1">
        <f t="array" ref="K176">_xlfn.SWITCH(Charts!$B$3,"average", AVERAGE(INDIRECT(ADDRESS(171+3,K$2+1,,,"Instances") &amp; ":" &amp; ADDRESS(171+3,K$2+1))),"median", MEDIAN(INDIRECT(ADDRESS(171+3,K$2+1,,,"Instances") &amp; ":" &amp; ADDRESS(171+3,K$2+1))),"min", MIN(INDIRECT(ADDRESS(171+3,K$2+1,,,"Instances") &amp; ":" &amp; ADDRESS(171+3,K$2+1))),"max", MAX(INDIRECT(ADDRESS(171+3,K$2+1,,,"Instances") &amp; ":" &amp; ADDRESS(171+3,K$2+1))),"diff", MAX(INDIRECT(ADDRESS(171+3,K$2+1,,,"Instances") &amp; ":" &amp; ADDRESS(171+3,K$2+1)))-MIN(INDIRECT(ADDRESS(171+3,K$2+1,,,"Instances") &amp; ":" &amp; ADDRESS(171+3,K$2+1))))</f>
        <v>0</v>
      </c>
      <c r="L176">
        <f>IFERROR(SMALL(K5:K969,ROW()-ROW($L$5)+1),"")</f>
        <v>0</v>
      </c>
      <c r="N176">
        <f>IFERROR(SUM(L5:L176),"")</f>
        <v>0</v>
      </c>
      <c r="Q176">
        <f>IF(Charts!$B$3="none",E5008,IF(K5008="",NA(),K5008))</f>
        <v>0</v>
      </c>
      <c r="R176">
        <f>IF(Charts!$B$3="none",F5008,IF(L5008="",NA(),L5008))</f>
        <v>0</v>
      </c>
      <c r="S176">
        <f>IF(Charts!$B$3="none",G5008,IF(M5008="",NA(),M5008))</f>
        <v>0</v>
      </c>
      <c r="T176">
        <f>IF(Charts!$B$3="none",H5008,IF(N5008="",NA(),N5008))</f>
        <v>0</v>
      </c>
    </row>
    <row r="177" spans="4:20">
      <c r="D177">
        <v>173</v>
      </c>
      <c r="E177">
        <f>IF(INDIRECT(ADDRESS($D177+2,E$2+1,,,"Instances"))="","",INDIRECT(ADDRESS($D177+2,E$2+1,,,"Instances")))</f>
        <v>0</v>
      </c>
      <c r="F177">
        <f>IFERROR(SMALL(E5:E969,ROW()-ROW($F$5)+1),"")</f>
        <v>0</v>
      </c>
      <c r="H177">
        <f>IFERROR(SUM(F5:F177),"")</f>
        <v>0</v>
      </c>
      <c r="J177">
        <v>173</v>
      </c>
      <c r="K177" cm="1">
        <f t="array" ref="K177">_xlfn.SWITCH(Charts!$B$3,"average", AVERAGE(INDIRECT(ADDRESS(172+3,K$2+1,,,"Instances") &amp; ":" &amp; ADDRESS(172+3,K$2+1))),"median", MEDIAN(INDIRECT(ADDRESS(172+3,K$2+1,,,"Instances") &amp; ":" &amp; ADDRESS(172+3,K$2+1))),"min", MIN(INDIRECT(ADDRESS(172+3,K$2+1,,,"Instances") &amp; ":" &amp; ADDRESS(172+3,K$2+1))),"max", MAX(INDIRECT(ADDRESS(172+3,K$2+1,,,"Instances") &amp; ":" &amp; ADDRESS(172+3,K$2+1))),"diff", MAX(INDIRECT(ADDRESS(172+3,K$2+1,,,"Instances") &amp; ":" &amp; ADDRESS(172+3,K$2+1)))-MIN(INDIRECT(ADDRESS(172+3,K$2+1,,,"Instances") &amp; ":" &amp; ADDRESS(172+3,K$2+1))))</f>
        <v>0</v>
      </c>
      <c r="L177">
        <f>IFERROR(SMALL(K5:K969,ROW()-ROW($L$5)+1),"")</f>
        <v>0</v>
      </c>
      <c r="N177">
        <f>IFERROR(SUM(L5:L177),"")</f>
        <v>0</v>
      </c>
      <c r="Q177">
        <f>IF(Charts!$B$3="none",E5009,IF(K5009="",NA(),K5009))</f>
        <v>0</v>
      </c>
      <c r="R177">
        <f>IF(Charts!$B$3="none",F5009,IF(L5009="",NA(),L5009))</f>
        <v>0</v>
      </c>
      <c r="S177">
        <f>IF(Charts!$B$3="none",G5009,IF(M5009="",NA(),M5009))</f>
        <v>0</v>
      </c>
      <c r="T177">
        <f>IF(Charts!$B$3="none",H5009,IF(N5009="",NA(),N5009))</f>
        <v>0</v>
      </c>
    </row>
    <row r="178" spans="4:20">
      <c r="D178">
        <v>174</v>
      </c>
      <c r="E178">
        <f>IF(INDIRECT(ADDRESS($D178+2,E$2+1,,,"Instances"))="","",INDIRECT(ADDRESS($D178+2,E$2+1,,,"Instances")))</f>
        <v>0</v>
      </c>
      <c r="F178">
        <f>IFERROR(SMALL(E5:E969,ROW()-ROW($F$5)+1),"")</f>
        <v>0</v>
      </c>
      <c r="H178">
        <f>IFERROR(SUM(F5:F178),"")</f>
        <v>0</v>
      </c>
      <c r="J178">
        <v>174</v>
      </c>
      <c r="K178" cm="1">
        <f t="array" ref="K178">_xlfn.SWITCH(Charts!$B$3,"average", AVERAGE(INDIRECT(ADDRESS(173+3,K$2+1,,,"Instances") &amp; ":" &amp; ADDRESS(173+3,K$2+1))),"median", MEDIAN(INDIRECT(ADDRESS(173+3,K$2+1,,,"Instances") &amp; ":" &amp; ADDRESS(173+3,K$2+1))),"min", MIN(INDIRECT(ADDRESS(173+3,K$2+1,,,"Instances") &amp; ":" &amp; ADDRESS(173+3,K$2+1))),"max", MAX(INDIRECT(ADDRESS(173+3,K$2+1,,,"Instances") &amp; ":" &amp; ADDRESS(173+3,K$2+1))),"diff", MAX(INDIRECT(ADDRESS(173+3,K$2+1,,,"Instances") &amp; ":" &amp; ADDRESS(173+3,K$2+1)))-MIN(INDIRECT(ADDRESS(173+3,K$2+1,,,"Instances") &amp; ":" &amp; ADDRESS(173+3,K$2+1))))</f>
        <v>0</v>
      </c>
      <c r="L178">
        <f>IFERROR(SMALL(K5:K969,ROW()-ROW($L$5)+1),"")</f>
        <v>0</v>
      </c>
      <c r="N178">
        <f>IFERROR(SUM(L5:L178),"")</f>
        <v>0</v>
      </c>
      <c r="Q178">
        <f>IF(Charts!$B$3="none",E5010,IF(K5010="",NA(),K5010))</f>
        <v>0</v>
      </c>
      <c r="R178">
        <f>IF(Charts!$B$3="none",F5010,IF(L5010="",NA(),L5010))</f>
        <v>0</v>
      </c>
      <c r="S178">
        <f>IF(Charts!$B$3="none",G5010,IF(M5010="",NA(),M5010))</f>
        <v>0</v>
      </c>
      <c r="T178">
        <f>IF(Charts!$B$3="none",H5010,IF(N5010="",NA(),N5010))</f>
        <v>0</v>
      </c>
    </row>
    <row r="179" spans="4:20">
      <c r="D179">
        <v>175</v>
      </c>
      <c r="E179">
        <f>IF(INDIRECT(ADDRESS($D179+2,E$2+1,,,"Instances"))="","",INDIRECT(ADDRESS($D179+2,E$2+1,,,"Instances")))</f>
        <v>0</v>
      </c>
      <c r="F179">
        <f>IFERROR(SMALL(E5:E969,ROW()-ROW($F$5)+1),"")</f>
        <v>0</v>
      </c>
      <c r="H179">
        <f>IFERROR(SUM(F5:F179),"")</f>
        <v>0</v>
      </c>
      <c r="J179">
        <v>175</v>
      </c>
      <c r="K179" cm="1">
        <f t="array" ref="K179">_xlfn.SWITCH(Charts!$B$3,"average", AVERAGE(INDIRECT(ADDRESS(174+3,K$2+1,,,"Instances") &amp; ":" &amp; ADDRESS(174+3,K$2+1))),"median", MEDIAN(INDIRECT(ADDRESS(174+3,K$2+1,,,"Instances") &amp; ":" &amp; ADDRESS(174+3,K$2+1))),"min", MIN(INDIRECT(ADDRESS(174+3,K$2+1,,,"Instances") &amp; ":" &amp; ADDRESS(174+3,K$2+1))),"max", MAX(INDIRECT(ADDRESS(174+3,K$2+1,,,"Instances") &amp; ":" &amp; ADDRESS(174+3,K$2+1))),"diff", MAX(INDIRECT(ADDRESS(174+3,K$2+1,,,"Instances") &amp; ":" &amp; ADDRESS(174+3,K$2+1)))-MIN(INDIRECT(ADDRESS(174+3,K$2+1,,,"Instances") &amp; ":" &amp; ADDRESS(174+3,K$2+1))))</f>
        <v>0</v>
      </c>
      <c r="L179">
        <f>IFERROR(SMALL(K5:K969,ROW()-ROW($L$5)+1),"")</f>
        <v>0</v>
      </c>
      <c r="N179">
        <f>IFERROR(SUM(L5:L179),"")</f>
        <v>0</v>
      </c>
      <c r="Q179">
        <f>IF(Charts!$B$3="none",E5011,IF(K5011="",NA(),K5011))</f>
        <v>0</v>
      </c>
      <c r="R179">
        <f>IF(Charts!$B$3="none",F5011,IF(L5011="",NA(),L5011))</f>
        <v>0</v>
      </c>
      <c r="S179">
        <f>IF(Charts!$B$3="none",G5011,IF(M5011="",NA(),M5011))</f>
        <v>0</v>
      </c>
      <c r="T179">
        <f>IF(Charts!$B$3="none",H5011,IF(N5011="",NA(),N5011))</f>
        <v>0</v>
      </c>
    </row>
    <row r="180" spans="4:20">
      <c r="D180">
        <v>176</v>
      </c>
      <c r="E180">
        <f>IF(INDIRECT(ADDRESS($D180+2,E$2+1,,,"Instances"))="","",INDIRECT(ADDRESS($D180+2,E$2+1,,,"Instances")))</f>
        <v>0</v>
      </c>
      <c r="F180">
        <f>IFERROR(SMALL(E5:E969,ROW()-ROW($F$5)+1),"")</f>
        <v>0</v>
      </c>
      <c r="H180">
        <f>IFERROR(SUM(F5:F180),"")</f>
        <v>0</v>
      </c>
      <c r="J180">
        <v>176</v>
      </c>
      <c r="K180" cm="1">
        <f t="array" ref="K180">_xlfn.SWITCH(Charts!$B$3,"average", AVERAGE(INDIRECT(ADDRESS(175+3,K$2+1,,,"Instances") &amp; ":" &amp; ADDRESS(175+3,K$2+1))),"median", MEDIAN(INDIRECT(ADDRESS(175+3,K$2+1,,,"Instances") &amp; ":" &amp; ADDRESS(175+3,K$2+1))),"min", MIN(INDIRECT(ADDRESS(175+3,K$2+1,,,"Instances") &amp; ":" &amp; ADDRESS(175+3,K$2+1))),"max", MAX(INDIRECT(ADDRESS(175+3,K$2+1,,,"Instances") &amp; ":" &amp; ADDRESS(175+3,K$2+1))),"diff", MAX(INDIRECT(ADDRESS(175+3,K$2+1,,,"Instances") &amp; ":" &amp; ADDRESS(175+3,K$2+1)))-MIN(INDIRECT(ADDRESS(175+3,K$2+1,,,"Instances") &amp; ":" &amp; ADDRESS(175+3,K$2+1))))</f>
        <v>0</v>
      </c>
      <c r="L180">
        <f>IFERROR(SMALL(K5:K969,ROW()-ROW($L$5)+1),"")</f>
        <v>0</v>
      </c>
      <c r="N180">
        <f>IFERROR(SUM(L5:L180),"")</f>
        <v>0</v>
      </c>
      <c r="Q180">
        <f>IF(Charts!$B$3="none",E5012,IF(K5012="",NA(),K5012))</f>
        <v>0</v>
      </c>
      <c r="R180">
        <f>IF(Charts!$B$3="none",F5012,IF(L5012="",NA(),L5012))</f>
        <v>0</v>
      </c>
      <c r="S180">
        <f>IF(Charts!$B$3="none",G5012,IF(M5012="",NA(),M5012))</f>
        <v>0</v>
      </c>
      <c r="T180">
        <f>IF(Charts!$B$3="none",H5012,IF(N5012="",NA(),N5012))</f>
        <v>0</v>
      </c>
    </row>
    <row r="181" spans="4:20">
      <c r="D181">
        <v>177</v>
      </c>
      <c r="E181">
        <f>IF(INDIRECT(ADDRESS($D181+2,E$2+1,,,"Instances"))="","",INDIRECT(ADDRESS($D181+2,E$2+1,,,"Instances")))</f>
        <v>0</v>
      </c>
      <c r="F181">
        <f>IFERROR(SMALL(E5:E969,ROW()-ROW($F$5)+1),"")</f>
        <v>0</v>
      </c>
      <c r="H181">
        <f>IFERROR(SUM(F5:F181),"")</f>
        <v>0</v>
      </c>
      <c r="J181">
        <v>177</v>
      </c>
      <c r="K181" cm="1">
        <f t="array" ref="K181">_xlfn.SWITCH(Charts!$B$3,"average", AVERAGE(INDIRECT(ADDRESS(176+3,K$2+1,,,"Instances") &amp; ":" &amp; ADDRESS(176+3,K$2+1))),"median", MEDIAN(INDIRECT(ADDRESS(176+3,K$2+1,,,"Instances") &amp; ":" &amp; ADDRESS(176+3,K$2+1))),"min", MIN(INDIRECT(ADDRESS(176+3,K$2+1,,,"Instances") &amp; ":" &amp; ADDRESS(176+3,K$2+1))),"max", MAX(INDIRECT(ADDRESS(176+3,K$2+1,,,"Instances") &amp; ":" &amp; ADDRESS(176+3,K$2+1))),"diff", MAX(INDIRECT(ADDRESS(176+3,K$2+1,,,"Instances") &amp; ":" &amp; ADDRESS(176+3,K$2+1)))-MIN(INDIRECT(ADDRESS(176+3,K$2+1,,,"Instances") &amp; ":" &amp; ADDRESS(176+3,K$2+1))))</f>
        <v>0</v>
      </c>
      <c r="L181">
        <f>IFERROR(SMALL(K5:K969,ROW()-ROW($L$5)+1),"")</f>
        <v>0</v>
      </c>
      <c r="N181">
        <f>IFERROR(SUM(L5:L181),"")</f>
        <v>0</v>
      </c>
      <c r="Q181">
        <f>IF(Charts!$B$3="none",E5013,IF(K5013="",NA(),K5013))</f>
        <v>0</v>
      </c>
      <c r="R181">
        <f>IF(Charts!$B$3="none",F5013,IF(L5013="",NA(),L5013))</f>
        <v>0</v>
      </c>
      <c r="S181">
        <f>IF(Charts!$B$3="none",G5013,IF(M5013="",NA(),M5013))</f>
        <v>0</v>
      </c>
      <c r="T181">
        <f>IF(Charts!$B$3="none",H5013,IF(N5013="",NA(),N5013))</f>
        <v>0</v>
      </c>
    </row>
    <row r="182" spans="4:20">
      <c r="D182">
        <v>178</v>
      </c>
      <c r="E182">
        <f>IF(INDIRECT(ADDRESS($D182+2,E$2+1,,,"Instances"))="","",INDIRECT(ADDRESS($D182+2,E$2+1,,,"Instances")))</f>
        <v>0</v>
      </c>
      <c r="F182">
        <f>IFERROR(SMALL(E5:E969,ROW()-ROW($F$5)+1),"")</f>
        <v>0</v>
      </c>
      <c r="H182">
        <f>IFERROR(SUM(F5:F182),"")</f>
        <v>0</v>
      </c>
      <c r="J182">
        <v>178</v>
      </c>
      <c r="K182" cm="1">
        <f t="array" ref="K182">_xlfn.SWITCH(Charts!$B$3,"average", AVERAGE(INDIRECT(ADDRESS(177+3,K$2+1,,,"Instances") &amp; ":" &amp; ADDRESS(177+3,K$2+1))),"median", MEDIAN(INDIRECT(ADDRESS(177+3,K$2+1,,,"Instances") &amp; ":" &amp; ADDRESS(177+3,K$2+1))),"min", MIN(INDIRECT(ADDRESS(177+3,K$2+1,,,"Instances") &amp; ":" &amp; ADDRESS(177+3,K$2+1))),"max", MAX(INDIRECT(ADDRESS(177+3,K$2+1,,,"Instances") &amp; ":" &amp; ADDRESS(177+3,K$2+1))),"diff", MAX(INDIRECT(ADDRESS(177+3,K$2+1,,,"Instances") &amp; ":" &amp; ADDRESS(177+3,K$2+1)))-MIN(INDIRECT(ADDRESS(177+3,K$2+1,,,"Instances") &amp; ":" &amp; ADDRESS(177+3,K$2+1))))</f>
        <v>0</v>
      </c>
      <c r="L182">
        <f>IFERROR(SMALL(K5:K969,ROW()-ROW($L$5)+1),"")</f>
        <v>0</v>
      </c>
      <c r="N182">
        <f>IFERROR(SUM(L5:L182),"")</f>
        <v>0</v>
      </c>
      <c r="Q182">
        <f>IF(Charts!$B$3="none",E5014,IF(K5014="",NA(),K5014))</f>
        <v>0</v>
      </c>
      <c r="R182">
        <f>IF(Charts!$B$3="none",F5014,IF(L5014="",NA(),L5014))</f>
        <v>0</v>
      </c>
      <c r="S182">
        <f>IF(Charts!$B$3="none",G5014,IF(M5014="",NA(),M5014))</f>
        <v>0</v>
      </c>
      <c r="T182">
        <f>IF(Charts!$B$3="none",H5014,IF(N5014="",NA(),N5014))</f>
        <v>0</v>
      </c>
    </row>
    <row r="183" spans="4:20">
      <c r="D183">
        <v>179</v>
      </c>
      <c r="E183">
        <f>IF(INDIRECT(ADDRESS($D183+2,E$2+1,,,"Instances"))="","",INDIRECT(ADDRESS($D183+2,E$2+1,,,"Instances")))</f>
        <v>0</v>
      </c>
      <c r="F183">
        <f>IFERROR(SMALL(E5:E969,ROW()-ROW($F$5)+1),"")</f>
        <v>0</v>
      </c>
      <c r="H183">
        <f>IFERROR(SUM(F5:F183),"")</f>
        <v>0</v>
      </c>
      <c r="J183">
        <v>179</v>
      </c>
      <c r="K183" cm="1">
        <f t="array" ref="K183">_xlfn.SWITCH(Charts!$B$3,"average", AVERAGE(INDIRECT(ADDRESS(178+3,K$2+1,,,"Instances") &amp; ":" &amp; ADDRESS(178+3,K$2+1))),"median", MEDIAN(INDIRECT(ADDRESS(178+3,K$2+1,,,"Instances") &amp; ":" &amp; ADDRESS(178+3,K$2+1))),"min", MIN(INDIRECT(ADDRESS(178+3,K$2+1,,,"Instances") &amp; ":" &amp; ADDRESS(178+3,K$2+1))),"max", MAX(INDIRECT(ADDRESS(178+3,K$2+1,,,"Instances") &amp; ":" &amp; ADDRESS(178+3,K$2+1))),"diff", MAX(INDIRECT(ADDRESS(178+3,K$2+1,,,"Instances") &amp; ":" &amp; ADDRESS(178+3,K$2+1)))-MIN(INDIRECT(ADDRESS(178+3,K$2+1,,,"Instances") &amp; ":" &amp; ADDRESS(178+3,K$2+1))))</f>
        <v>0</v>
      </c>
      <c r="L183">
        <f>IFERROR(SMALL(K5:K969,ROW()-ROW($L$5)+1),"")</f>
        <v>0</v>
      </c>
      <c r="N183">
        <f>IFERROR(SUM(L5:L183),"")</f>
        <v>0</v>
      </c>
      <c r="Q183">
        <f>IF(Charts!$B$3="none",E5015,IF(K5015="",NA(),K5015))</f>
        <v>0</v>
      </c>
      <c r="R183">
        <f>IF(Charts!$B$3="none",F5015,IF(L5015="",NA(),L5015))</f>
        <v>0</v>
      </c>
      <c r="S183">
        <f>IF(Charts!$B$3="none",G5015,IF(M5015="",NA(),M5015))</f>
        <v>0</v>
      </c>
      <c r="T183">
        <f>IF(Charts!$B$3="none",H5015,IF(N5015="",NA(),N5015))</f>
        <v>0</v>
      </c>
    </row>
    <row r="184" spans="4:20">
      <c r="D184">
        <v>180</v>
      </c>
      <c r="E184">
        <f>IF(INDIRECT(ADDRESS($D184+2,E$2+1,,,"Instances"))="","",INDIRECT(ADDRESS($D184+2,E$2+1,,,"Instances")))</f>
        <v>0</v>
      </c>
      <c r="F184">
        <f>IFERROR(SMALL(E5:E969,ROW()-ROW($F$5)+1),"")</f>
        <v>0</v>
      </c>
      <c r="H184">
        <f>IFERROR(SUM(F5:F184),"")</f>
        <v>0</v>
      </c>
      <c r="J184">
        <v>180</v>
      </c>
      <c r="K184" cm="1">
        <f t="array" ref="K184">_xlfn.SWITCH(Charts!$B$3,"average", AVERAGE(INDIRECT(ADDRESS(179+3,K$2+1,,,"Instances") &amp; ":" &amp; ADDRESS(179+3,K$2+1))),"median", MEDIAN(INDIRECT(ADDRESS(179+3,K$2+1,,,"Instances") &amp; ":" &amp; ADDRESS(179+3,K$2+1))),"min", MIN(INDIRECT(ADDRESS(179+3,K$2+1,,,"Instances") &amp; ":" &amp; ADDRESS(179+3,K$2+1))),"max", MAX(INDIRECT(ADDRESS(179+3,K$2+1,,,"Instances") &amp; ":" &amp; ADDRESS(179+3,K$2+1))),"diff", MAX(INDIRECT(ADDRESS(179+3,K$2+1,,,"Instances") &amp; ":" &amp; ADDRESS(179+3,K$2+1)))-MIN(INDIRECT(ADDRESS(179+3,K$2+1,,,"Instances") &amp; ":" &amp; ADDRESS(179+3,K$2+1))))</f>
        <v>0</v>
      </c>
      <c r="L184">
        <f>IFERROR(SMALL(K5:K969,ROW()-ROW($L$5)+1),"")</f>
        <v>0</v>
      </c>
      <c r="N184">
        <f>IFERROR(SUM(L5:L184),"")</f>
        <v>0</v>
      </c>
      <c r="Q184">
        <f>IF(Charts!$B$3="none",E5016,IF(K5016="",NA(),K5016))</f>
        <v>0</v>
      </c>
      <c r="R184">
        <f>IF(Charts!$B$3="none",F5016,IF(L5016="",NA(),L5016))</f>
        <v>0</v>
      </c>
      <c r="S184">
        <f>IF(Charts!$B$3="none",G5016,IF(M5016="",NA(),M5016))</f>
        <v>0</v>
      </c>
      <c r="T184">
        <f>IF(Charts!$B$3="none",H5016,IF(N5016="",NA(),N5016))</f>
        <v>0</v>
      </c>
    </row>
    <row r="185" spans="4:20">
      <c r="D185">
        <v>181</v>
      </c>
      <c r="E185">
        <f>IF(INDIRECT(ADDRESS($D185+2,E$2+1,,,"Instances"))="","",INDIRECT(ADDRESS($D185+2,E$2+1,,,"Instances")))</f>
        <v>0</v>
      </c>
      <c r="F185">
        <f>IFERROR(SMALL(E5:E969,ROW()-ROW($F$5)+1),"")</f>
        <v>0</v>
      </c>
      <c r="H185">
        <f>IFERROR(SUM(F5:F185),"")</f>
        <v>0</v>
      </c>
      <c r="J185">
        <v>181</v>
      </c>
      <c r="K185" cm="1">
        <f t="array" ref="K185">_xlfn.SWITCH(Charts!$B$3,"average", AVERAGE(INDIRECT(ADDRESS(180+3,K$2+1,,,"Instances") &amp; ":" &amp; ADDRESS(180+3,K$2+1))),"median", MEDIAN(INDIRECT(ADDRESS(180+3,K$2+1,,,"Instances") &amp; ":" &amp; ADDRESS(180+3,K$2+1))),"min", MIN(INDIRECT(ADDRESS(180+3,K$2+1,,,"Instances") &amp; ":" &amp; ADDRESS(180+3,K$2+1))),"max", MAX(INDIRECT(ADDRESS(180+3,K$2+1,,,"Instances") &amp; ":" &amp; ADDRESS(180+3,K$2+1))),"diff", MAX(INDIRECT(ADDRESS(180+3,K$2+1,,,"Instances") &amp; ":" &amp; ADDRESS(180+3,K$2+1)))-MIN(INDIRECT(ADDRESS(180+3,K$2+1,,,"Instances") &amp; ":" &amp; ADDRESS(180+3,K$2+1))))</f>
        <v>0</v>
      </c>
      <c r="L185">
        <f>IFERROR(SMALL(K5:K969,ROW()-ROW($L$5)+1),"")</f>
        <v>0</v>
      </c>
      <c r="N185">
        <f>IFERROR(SUM(L5:L185),"")</f>
        <v>0</v>
      </c>
      <c r="Q185">
        <f>IF(Charts!$B$3="none",E5017,IF(K5017="",NA(),K5017))</f>
        <v>0</v>
      </c>
      <c r="R185">
        <f>IF(Charts!$B$3="none",F5017,IF(L5017="",NA(),L5017))</f>
        <v>0</v>
      </c>
      <c r="S185">
        <f>IF(Charts!$B$3="none",G5017,IF(M5017="",NA(),M5017))</f>
        <v>0</v>
      </c>
      <c r="T185">
        <f>IF(Charts!$B$3="none",H5017,IF(N5017="",NA(),N5017))</f>
        <v>0</v>
      </c>
    </row>
    <row r="186" spans="4:20">
      <c r="D186">
        <v>182</v>
      </c>
      <c r="E186">
        <f>IF(INDIRECT(ADDRESS($D186+2,E$2+1,,,"Instances"))="","",INDIRECT(ADDRESS($D186+2,E$2+1,,,"Instances")))</f>
        <v>0</v>
      </c>
      <c r="F186">
        <f>IFERROR(SMALL(E5:E969,ROW()-ROW($F$5)+1),"")</f>
        <v>0</v>
      </c>
      <c r="H186">
        <f>IFERROR(SUM(F5:F186),"")</f>
        <v>0</v>
      </c>
      <c r="J186">
        <v>182</v>
      </c>
      <c r="K186" cm="1">
        <f t="array" ref="K186">_xlfn.SWITCH(Charts!$B$3,"average", AVERAGE(INDIRECT(ADDRESS(181+3,K$2+1,,,"Instances") &amp; ":" &amp; ADDRESS(181+3,K$2+1))),"median", MEDIAN(INDIRECT(ADDRESS(181+3,K$2+1,,,"Instances") &amp; ":" &amp; ADDRESS(181+3,K$2+1))),"min", MIN(INDIRECT(ADDRESS(181+3,K$2+1,,,"Instances") &amp; ":" &amp; ADDRESS(181+3,K$2+1))),"max", MAX(INDIRECT(ADDRESS(181+3,K$2+1,,,"Instances") &amp; ":" &amp; ADDRESS(181+3,K$2+1))),"diff", MAX(INDIRECT(ADDRESS(181+3,K$2+1,,,"Instances") &amp; ":" &amp; ADDRESS(181+3,K$2+1)))-MIN(INDIRECT(ADDRESS(181+3,K$2+1,,,"Instances") &amp; ":" &amp; ADDRESS(181+3,K$2+1))))</f>
        <v>0</v>
      </c>
      <c r="L186">
        <f>IFERROR(SMALL(K5:K969,ROW()-ROW($L$5)+1),"")</f>
        <v>0</v>
      </c>
      <c r="N186">
        <f>IFERROR(SUM(L5:L186),"")</f>
        <v>0</v>
      </c>
      <c r="Q186">
        <f>IF(Charts!$B$3="none",E5018,IF(K5018="",NA(),K5018))</f>
        <v>0</v>
      </c>
      <c r="R186">
        <f>IF(Charts!$B$3="none",F5018,IF(L5018="",NA(),L5018))</f>
        <v>0</v>
      </c>
      <c r="S186">
        <f>IF(Charts!$B$3="none",G5018,IF(M5018="",NA(),M5018))</f>
        <v>0</v>
      </c>
      <c r="T186">
        <f>IF(Charts!$B$3="none",H5018,IF(N5018="",NA(),N5018))</f>
        <v>0</v>
      </c>
    </row>
    <row r="187" spans="4:20">
      <c r="D187">
        <v>183</v>
      </c>
      <c r="E187">
        <f>IF(INDIRECT(ADDRESS($D187+2,E$2+1,,,"Instances"))="","",INDIRECT(ADDRESS($D187+2,E$2+1,,,"Instances")))</f>
        <v>0</v>
      </c>
      <c r="F187">
        <f>IFERROR(SMALL(E5:E969,ROW()-ROW($F$5)+1),"")</f>
        <v>0</v>
      </c>
      <c r="H187">
        <f>IFERROR(SUM(F5:F187),"")</f>
        <v>0</v>
      </c>
      <c r="J187">
        <v>183</v>
      </c>
      <c r="K187" cm="1">
        <f t="array" ref="K187">_xlfn.SWITCH(Charts!$B$3,"average", AVERAGE(INDIRECT(ADDRESS(182+3,K$2+1,,,"Instances") &amp; ":" &amp; ADDRESS(182+3,K$2+1))),"median", MEDIAN(INDIRECT(ADDRESS(182+3,K$2+1,,,"Instances") &amp; ":" &amp; ADDRESS(182+3,K$2+1))),"min", MIN(INDIRECT(ADDRESS(182+3,K$2+1,,,"Instances") &amp; ":" &amp; ADDRESS(182+3,K$2+1))),"max", MAX(INDIRECT(ADDRESS(182+3,K$2+1,,,"Instances") &amp; ":" &amp; ADDRESS(182+3,K$2+1))),"diff", MAX(INDIRECT(ADDRESS(182+3,K$2+1,,,"Instances") &amp; ":" &amp; ADDRESS(182+3,K$2+1)))-MIN(INDIRECT(ADDRESS(182+3,K$2+1,,,"Instances") &amp; ":" &amp; ADDRESS(182+3,K$2+1))))</f>
        <v>0</v>
      </c>
      <c r="L187">
        <f>IFERROR(SMALL(K5:K969,ROW()-ROW($L$5)+1),"")</f>
        <v>0</v>
      </c>
      <c r="N187">
        <f>IFERROR(SUM(L5:L187),"")</f>
        <v>0</v>
      </c>
      <c r="Q187">
        <f>IF(Charts!$B$3="none",E5019,IF(K5019="",NA(),K5019))</f>
        <v>0</v>
      </c>
      <c r="R187">
        <f>IF(Charts!$B$3="none",F5019,IF(L5019="",NA(),L5019))</f>
        <v>0</v>
      </c>
      <c r="S187">
        <f>IF(Charts!$B$3="none",G5019,IF(M5019="",NA(),M5019))</f>
        <v>0</v>
      </c>
      <c r="T187">
        <f>IF(Charts!$B$3="none",H5019,IF(N5019="",NA(),N5019))</f>
        <v>0</v>
      </c>
    </row>
    <row r="188" spans="4:20">
      <c r="D188">
        <v>184</v>
      </c>
      <c r="E188">
        <f>IF(INDIRECT(ADDRESS($D188+2,E$2+1,,,"Instances"))="","",INDIRECT(ADDRESS($D188+2,E$2+1,,,"Instances")))</f>
        <v>0</v>
      </c>
      <c r="F188">
        <f>IFERROR(SMALL(E5:E969,ROW()-ROW($F$5)+1),"")</f>
        <v>0</v>
      </c>
      <c r="H188">
        <f>IFERROR(SUM(F5:F188),"")</f>
        <v>0</v>
      </c>
      <c r="J188">
        <v>184</v>
      </c>
      <c r="K188" cm="1">
        <f t="array" ref="K188">_xlfn.SWITCH(Charts!$B$3,"average", AVERAGE(INDIRECT(ADDRESS(183+3,K$2+1,,,"Instances") &amp; ":" &amp; ADDRESS(183+3,K$2+1))),"median", MEDIAN(INDIRECT(ADDRESS(183+3,K$2+1,,,"Instances") &amp; ":" &amp; ADDRESS(183+3,K$2+1))),"min", MIN(INDIRECT(ADDRESS(183+3,K$2+1,,,"Instances") &amp; ":" &amp; ADDRESS(183+3,K$2+1))),"max", MAX(INDIRECT(ADDRESS(183+3,K$2+1,,,"Instances") &amp; ":" &amp; ADDRESS(183+3,K$2+1))),"diff", MAX(INDIRECT(ADDRESS(183+3,K$2+1,,,"Instances") &amp; ":" &amp; ADDRESS(183+3,K$2+1)))-MIN(INDIRECT(ADDRESS(183+3,K$2+1,,,"Instances") &amp; ":" &amp; ADDRESS(183+3,K$2+1))))</f>
        <v>0</v>
      </c>
      <c r="L188">
        <f>IFERROR(SMALL(K5:K969,ROW()-ROW($L$5)+1),"")</f>
        <v>0</v>
      </c>
      <c r="N188">
        <f>IFERROR(SUM(L5:L188),"")</f>
        <v>0</v>
      </c>
      <c r="Q188">
        <f>IF(Charts!$B$3="none",E5020,IF(K5020="",NA(),K5020))</f>
        <v>0</v>
      </c>
      <c r="R188">
        <f>IF(Charts!$B$3="none",F5020,IF(L5020="",NA(),L5020))</f>
        <v>0</v>
      </c>
      <c r="S188">
        <f>IF(Charts!$B$3="none",G5020,IF(M5020="",NA(),M5020))</f>
        <v>0</v>
      </c>
      <c r="T188">
        <f>IF(Charts!$B$3="none",H5020,IF(N5020="",NA(),N5020))</f>
        <v>0</v>
      </c>
    </row>
    <row r="189" spans="4:20">
      <c r="D189">
        <v>185</v>
      </c>
      <c r="E189">
        <f>IF(INDIRECT(ADDRESS($D189+2,E$2+1,,,"Instances"))="","",INDIRECT(ADDRESS($D189+2,E$2+1,,,"Instances")))</f>
        <v>0</v>
      </c>
      <c r="F189">
        <f>IFERROR(SMALL(E5:E969,ROW()-ROW($F$5)+1),"")</f>
        <v>0</v>
      </c>
      <c r="H189">
        <f>IFERROR(SUM(F5:F189),"")</f>
        <v>0</v>
      </c>
      <c r="J189">
        <v>185</v>
      </c>
      <c r="K189" cm="1">
        <f t="array" ref="K189">_xlfn.SWITCH(Charts!$B$3,"average", AVERAGE(INDIRECT(ADDRESS(184+3,K$2+1,,,"Instances") &amp; ":" &amp; ADDRESS(184+3,K$2+1))),"median", MEDIAN(INDIRECT(ADDRESS(184+3,K$2+1,,,"Instances") &amp; ":" &amp; ADDRESS(184+3,K$2+1))),"min", MIN(INDIRECT(ADDRESS(184+3,K$2+1,,,"Instances") &amp; ":" &amp; ADDRESS(184+3,K$2+1))),"max", MAX(INDIRECT(ADDRESS(184+3,K$2+1,,,"Instances") &amp; ":" &amp; ADDRESS(184+3,K$2+1))),"diff", MAX(INDIRECT(ADDRESS(184+3,K$2+1,,,"Instances") &amp; ":" &amp; ADDRESS(184+3,K$2+1)))-MIN(INDIRECT(ADDRESS(184+3,K$2+1,,,"Instances") &amp; ":" &amp; ADDRESS(184+3,K$2+1))))</f>
        <v>0</v>
      </c>
      <c r="L189">
        <f>IFERROR(SMALL(K5:K969,ROW()-ROW($L$5)+1),"")</f>
        <v>0</v>
      </c>
      <c r="N189">
        <f>IFERROR(SUM(L5:L189),"")</f>
        <v>0</v>
      </c>
      <c r="Q189">
        <f>IF(Charts!$B$3="none",E5021,IF(K5021="",NA(),K5021))</f>
        <v>0</v>
      </c>
      <c r="R189">
        <f>IF(Charts!$B$3="none",F5021,IF(L5021="",NA(),L5021))</f>
        <v>0</v>
      </c>
      <c r="S189">
        <f>IF(Charts!$B$3="none",G5021,IF(M5021="",NA(),M5021))</f>
        <v>0</v>
      </c>
      <c r="T189">
        <f>IF(Charts!$B$3="none",H5021,IF(N5021="",NA(),N5021))</f>
        <v>0</v>
      </c>
    </row>
    <row r="190" spans="4:20">
      <c r="D190">
        <v>186</v>
      </c>
      <c r="E190">
        <f>IF(INDIRECT(ADDRESS($D190+2,E$2+1,,,"Instances"))="","",INDIRECT(ADDRESS($D190+2,E$2+1,,,"Instances")))</f>
        <v>0</v>
      </c>
      <c r="F190">
        <f>IFERROR(SMALL(E5:E969,ROW()-ROW($F$5)+1),"")</f>
        <v>0</v>
      </c>
      <c r="H190">
        <f>IFERROR(SUM(F5:F190),"")</f>
        <v>0</v>
      </c>
      <c r="J190">
        <v>186</v>
      </c>
      <c r="K190" cm="1">
        <f t="array" ref="K190">_xlfn.SWITCH(Charts!$B$3,"average", AVERAGE(INDIRECT(ADDRESS(185+3,K$2+1,,,"Instances") &amp; ":" &amp; ADDRESS(185+3,K$2+1))),"median", MEDIAN(INDIRECT(ADDRESS(185+3,K$2+1,,,"Instances") &amp; ":" &amp; ADDRESS(185+3,K$2+1))),"min", MIN(INDIRECT(ADDRESS(185+3,K$2+1,,,"Instances") &amp; ":" &amp; ADDRESS(185+3,K$2+1))),"max", MAX(INDIRECT(ADDRESS(185+3,K$2+1,,,"Instances") &amp; ":" &amp; ADDRESS(185+3,K$2+1))),"diff", MAX(INDIRECT(ADDRESS(185+3,K$2+1,,,"Instances") &amp; ":" &amp; ADDRESS(185+3,K$2+1)))-MIN(INDIRECT(ADDRESS(185+3,K$2+1,,,"Instances") &amp; ":" &amp; ADDRESS(185+3,K$2+1))))</f>
        <v>0</v>
      </c>
      <c r="L190">
        <f>IFERROR(SMALL(K5:K969,ROW()-ROW($L$5)+1),"")</f>
        <v>0</v>
      </c>
      <c r="N190">
        <f>IFERROR(SUM(L5:L190),"")</f>
        <v>0</v>
      </c>
      <c r="Q190">
        <f>IF(Charts!$B$3="none",E5022,IF(K5022="",NA(),K5022))</f>
        <v>0</v>
      </c>
      <c r="R190">
        <f>IF(Charts!$B$3="none",F5022,IF(L5022="",NA(),L5022))</f>
        <v>0</v>
      </c>
      <c r="S190">
        <f>IF(Charts!$B$3="none",G5022,IF(M5022="",NA(),M5022))</f>
        <v>0</v>
      </c>
      <c r="T190">
        <f>IF(Charts!$B$3="none",H5022,IF(N5022="",NA(),N5022))</f>
        <v>0</v>
      </c>
    </row>
    <row r="191" spans="4:20">
      <c r="D191">
        <v>187</v>
      </c>
      <c r="E191">
        <f>IF(INDIRECT(ADDRESS($D191+2,E$2+1,,,"Instances"))="","",INDIRECT(ADDRESS($D191+2,E$2+1,,,"Instances")))</f>
        <v>0</v>
      </c>
      <c r="F191">
        <f>IFERROR(SMALL(E5:E969,ROW()-ROW($F$5)+1),"")</f>
        <v>0</v>
      </c>
      <c r="H191">
        <f>IFERROR(SUM(F5:F191),"")</f>
        <v>0</v>
      </c>
      <c r="J191">
        <v>187</v>
      </c>
      <c r="K191" cm="1">
        <f t="array" ref="K191">_xlfn.SWITCH(Charts!$B$3,"average", AVERAGE(INDIRECT(ADDRESS(186+3,K$2+1,,,"Instances") &amp; ":" &amp; ADDRESS(186+3,K$2+1))),"median", MEDIAN(INDIRECT(ADDRESS(186+3,K$2+1,,,"Instances") &amp; ":" &amp; ADDRESS(186+3,K$2+1))),"min", MIN(INDIRECT(ADDRESS(186+3,K$2+1,,,"Instances") &amp; ":" &amp; ADDRESS(186+3,K$2+1))),"max", MAX(INDIRECT(ADDRESS(186+3,K$2+1,,,"Instances") &amp; ":" &amp; ADDRESS(186+3,K$2+1))),"diff", MAX(INDIRECT(ADDRESS(186+3,K$2+1,,,"Instances") &amp; ":" &amp; ADDRESS(186+3,K$2+1)))-MIN(INDIRECT(ADDRESS(186+3,K$2+1,,,"Instances") &amp; ":" &amp; ADDRESS(186+3,K$2+1))))</f>
        <v>0</v>
      </c>
      <c r="L191">
        <f>IFERROR(SMALL(K5:K969,ROW()-ROW($L$5)+1),"")</f>
        <v>0</v>
      </c>
      <c r="N191">
        <f>IFERROR(SUM(L5:L191),"")</f>
        <v>0</v>
      </c>
      <c r="Q191">
        <f>IF(Charts!$B$3="none",E5023,IF(K5023="",NA(),K5023))</f>
        <v>0</v>
      </c>
      <c r="R191">
        <f>IF(Charts!$B$3="none",F5023,IF(L5023="",NA(),L5023))</f>
        <v>0</v>
      </c>
      <c r="S191">
        <f>IF(Charts!$B$3="none",G5023,IF(M5023="",NA(),M5023))</f>
        <v>0</v>
      </c>
      <c r="T191">
        <f>IF(Charts!$B$3="none",H5023,IF(N5023="",NA(),N5023))</f>
        <v>0</v>
      </c>
    </row>
    <row r="192" spans="4:20">
      <c r="D192">
        <v>188</v>
      </c>
      <c r="E192">
        <f>IF(INDIRECT(ADDRESS($D192+2,E$2+1,,,"Instances"))="","",INDIRECT(ADDRESS($D192+2,E$2+1,,,"Instances")))</f>
        <v>0</v>
      </c>
      <c r="F192">
        <f>IFERROR(SMALL(E5:E969,ROW()-ROW($F$5)+1),"")</f>
        <v>0</v>
      </c>
      <c r="H192">
        <f>IFERROR(SUM(F5:F192),"")</f>
        <v>0</v>
      </c>
      <c r="J192">
        <v>188</v>
      </c>
      <c r="K192" cm="1">
        <f t="array" ref="K192">_xlfn.SWITCH(Charts!$B$3,"average", AVERAGE(INDIRECT(ADDRESS(187+3,K$2+1,,,"Instances") &amp; ":" &amp; ADDRESS(187+3,K$2+1))),"median", MEDIAN(INDIRECT(ADDRESS(187+3,K$2+1,,,"Instances") &amp; ":" &amp; ADDRESS(187+3,K$2+1))),"min", MIN(INDIRECT(ADDRESS(187+3,K$2+1,,,"Instances") &amp; ":" &amp; ADDRESS(187+3,K$2+1))),"max", MAX(INDIRECT(ADDRESS(187+3,K$2+1,,,"Instances") &amp; ":" &amp; ADDRESS(187+3,K$2+1))),"diff", MAX(INDIRECT(ADDRESS(187+3,K$2+1,,,"Instances") &amp; ":" &amp; ADDRESS(187+3,K$2+1)))-MIN(INDIRECT(ADDRESS(187+3,K$2+1,,,"Instances") &amp; ":" &amp; ADDRESS(187+3,K$2+1))))</f>
        <v>0</v>
      </c>
      <c r="L192">
        <f>IFERROR(SMALL(K5:K969,ROW()-ROW($L$5)+1),"")</f>
        <v>0</v>
      </c>
      <c r="N192">
        <f>IFERROR(SUM(L5:L192),"")</f>
        <v>0</v>
      </c>
      <c r="Q192">
        <f>IF(Charts!$B$3="none",E5024,IF(K5024="",NA(),K5024))</f>
        <v>0</v>
      </c>
      <c r="R192">
        <f>IF(Charts!$B$3="none",F5024,IF(L5024="",NA(),L5024))</f>
        <v>0</v>
      </c>
      <c r="S192">
        <f>IF(Charts!$B$3="none",G5024,IF(M5024="",NA(),M5024))</f>
        <v>0</v>
      </c>
      <c r="T192">
        <f>IF(Charts!$B$3="none",H5024,IF(N5024="",NA(),N5024))</f>
        <v>0</v>
      </c>
    </row>
    <row r="193" spans="4:20">
      <c r="D193">
        <v>189</v>
      </c>
      <c r="E193">
        <f>IF(INDIRECT(ADDRESS($D193+2,E$2+1,,,"Instances"))="","",INDIRECT(ADDRESS($D193+2,E$2+1,,,"Instances")))</f>
        <v>0</v>
      </c>
      <c r="F193">
        <f>IFERROR(SMALL(E5:E969,ROW()-ROW($F$5)+1),"")</f>
        <v>0</v>
      </c>
      <c r="H193">
        <f>IFERROR(SUM(F5:F193),"")</f>
        <v>0</v>
      </c>
      <c r="J193">
        <v>189</v>
      </c>
      <c r="K193" cm="1">
        <f t="array" ref="K193">_xlfn.SWITCH(Charts!$B$3,"average", AVERAGE(INDIRECT(ADDRESS(188+3,K$2+1,,,"Instances") &amp; ":" &amp; ADDRESS(188+3,K$2+1))),"median", MEDIAN(INDIRECT(ADDRESS(188+3,K$2+1,,,"Instances") &amp; ":" &amp; ADDRESS(188+3,K$2+1))),"min", MIN(INDIRECT(ADDRESS(188+3,K$2+1,,,"Instances") &amp; ":" &amp; ADDRESS(188+3,K$2+1))),"max", MAX(INDIRECT(ADDRESS(188+3,K$2+1,,,"Instances") &amp; ":" &amp; ADDRESS(188+3,K$2+1))),"diff", MAX(INDIRECT(ADDRESS(188+3,K$2+1,,,"Instances") &amp; ":" &amp; ADDRESS(188+3,K$2+1)))-MIN(INDIRECT(ADDRESS(188+3,K$2+1,,,"Instances") &amp; ":" &amp; ADDRESS(188+3,K$2+1))))</f>
        <v>0</v>
      </c>
      <c r="L193">
        <f>IFERROR(SMALL(K5:K969,ROW()-ROW($L$5)+1),"")</f>
        <v>0</v>
      </c>
      <c r="N193">
        <f>IFERROR(SUM(L5:L193),"")</f>
        <v>0</v>
      </c>
      <c r="Q193">
        <f>IF(Charts!$B$3="none",E5025,IF(K5025="",NA(),K5025))</f>
        <v>0</v>
      </c>
      <c r="R193">
        <f>IF(Charts!$B$3="none",F5025,IF(L5025="",NA(),L5025))</f>
        <v>0</v>
      </c>
      <c r="S193">
        <f>IF(Charts!$B$3="none",G5025,IF(M5025="",NA(),M5025))</f>
        <v>0</v>
      </c>
      <c r="T193">
        <f>IF(Charts!$B$3="none",H5025,IF(N5025="",NA(),N5025))</f>
        <v>0</v>
      </c>
    </row>
    <row r="194" spans="4:20">
      <c r="D194">
        <v>190</v>
      </c>
      <c r="E194">
        <f>IF(INDIRECT(ADDRESS($D194+2,E$2+1,,,"Instances"))="","",INDIRECT(ADDRESS($D194+2,E$2+1,,,"Instances")))</f>
        <v>0</v>
      </c>
      <c r="F194">
        <f>IFERROR(SMALL(E5:E969,ROW()-ROW($F$5)+1),"")</f>
        <v>0</v>
      </c>
      <c r="H194">
        <f>IFERROR(SUM(F5:F194),"")</f>
        <v>0</v>
      </c>
      <c r="J194">
        <v>190</v>
      </c>
      <c r="K194" cm="1">
        <f t="array" ref="K194">_xlfn.SWITCH(Charts!$B$3,"average", AVERAGE(INDIRECT(ADDRESS(189+3,K$2+1,,,"Instances") &amp; ":" &amp; ADDRESS(189+3,K$2+1))),"median", MEDIAN(INDIRECT(ADDRESS(189+3,K$2+1,,,"Instances") &amp; ":" &amp; ADDRESS(189+3,K$2+1))),"min", MIN(INDIRECT(ADDRESS(189+3,K$2+1,,,"Instances") &amp; ":" &amp; ADDRESS(189+3,K$2+1))),"max", MAX(INDIRECT(ADDRESS(189+3,K$2+1,,,"Instances") &amp; ":" &amp; ADDRESS(189+3,K$2+1))),"diff", MAX(INDIRECT(ADDRESS(189+3,K$2+1,,,"Instances") &amp; ":" &amp; ADDRESS(189+3,K$2+1)))-MIN(INDIRECT(ADDRESS(189+3,K$2+1,,,"Instances") &amp; ":" &amp; ADDRESS(189+3,K$2+1))))</f>
        <v>0</v>
      </c>
      <c r="L194">
        <f>IFERROR(SMALL(K5:K969,ROW()-ROW($L$5)+1),"")</f>
        <v>0</v>
      </c>
      <c r="N194">
        <f>IFERROR(SUM(L5:L194),"")</f>
        <v>0</v>
      </c>
      <c r="Q194">
        <f>IF(Charts!$B$3="none",E5026,IF(K5026="",NA(),K5026))</f>
        <v>0</v>
      </c>
      <c r="R194">
        <f>IF(Charts!$B$3="none",F5026,IF(L5026="",NA(),L5026))</f>
        <v>0</v>
      </c>
      <c r="S194">
        <f>IF(Charts!$B$3="none",G5026,IF(M5026="",NA(),M5026))</f>
        <v>0</v>
      </c>
      <c r="T194">
        <f>IF(Charts!$B$3="none",H5026,IF(N5026="",NA(),N5026))</f>
        <v>0</v>
      </c>
    </row>
    <row r="195" spans="4:20">
      <c r="D195">
        <v>191</v>
      </c>
      <c r="E195">
        <f>IF(INDIRECT(ADDRESS($D195+2,E$2+1,,,"Instances"))="","",INDIRECT(ADDRESS($D195+2,E$2+1,,,"Instances")))</f>
        <v>0</v>
      </c>
      <c r="F195">
        <f>IFERROR(SMALL(E5:E969,ROW()-ROW($F$5)+1),"")</f>
        <v>0</v>
      </c>
      <c r="H195">
        <f>IFERROR(SUM(F5:F195),"")</f>
        <v>0</v>
      </c>
      <c r="J195">
        <v>191</v>
      </c>
      <c r="K195" cm="1">
        <f t="array" ref="K195">_xlfn.SWITCH(Charts!$B$3,"average", AVERAGE(INDIRECT(ADDRESS(190+3,K$2+1,,,"Instances") &amp; ":" &amp; ADDRESS(190+3,K$2+1))),"median", MEDIAN(INDIRECT(ADDRESS(190+3,K$2+1,,,"Instances") &amp; ":" &amp; ADDRESS(190+3,K$2+1))),"min", MIN(INDIRECT(ADDRESS(190+3,K$2+1,,,"Instances") &amp; ":" &amp; ADDRESS(190+3,K$2+1))),"max", MAX(INDIRECT(ADDRESS(190+3,K$2+1,,,"Instances") &amp; ":" &amp; ADDRESS(190+3,K$2+1))),"diff", MAX(INDIRECT(ADDRESS(190+3,K$2+1,,,"Instances") &amp; ":" &amp; ADDRESS(190+3,K$2+1)))-MIN(INDIRECT(ADDRESS(190+3,K$2+1,,,"Instances") &amp; ":" &amp; ADDRESS(190+3,K$2+1))))</f>
        <v>0</v>
      </c>
      <c r="L195">
        <f>IFERROR(SMALL(K5:K969,ROW()-ROW($L$5)+1),"")</f>
        <v>0</v>
      </c>
      <c r="N195">
        <f>IFERROR(SUM(L5:L195),"")</f>
        <v>0</v>
      </c>
      <c r="Q195">
        <f>IF(Charts!$B$3="none",E5027,IF(K5027="",NA(),K5027))</f>
        <v>0</v>
      </c>
      <c r="R195">
        <f>IF(Charts!$B$3="none",F5027,IF(L5027="",NA(),L5027))</f>
        <v>0</v>
      </c>
      <c r="S195">
        <f>IF(Charts!$B$3="none",G5027,IF(M5027="",NA(),M5027))</f>
        <v>0</v>
      </c>
      <c r="T195">
        <f>IF(Charts!$B$3="none",H5027,IF(N5027="",NA(),N5027))</f>
        <v>0</v>
      </c>
    </row>
    <row r="196" spans="4:20">
      <c r="D196">
        <v>192</v>
      </c>
      <c r="E196">
        <f>IF(INDIRECT(ADDRESS($D196+2,E$2+1,,,"Instances"))="","",INDIRECT(ADDRESS($D196+2,E$2+1,,,"Instances")))</f>
        <v>0</v>
      </c>
      <c r="F196">
        <f>IFERROR(SMALL(E5:E969,ROW()-ROW($F$5)+1),"")</f>
        <v>0</v>
      </c>
      <c r="H196">
        <f>IFERROR(SUM(F5:F196),"")</f>
        <v>0</v>
      </c>
      <c r="J196">
        <v>192</v>
      </c>
      <c r="K196" cm="1">
        <f t="array" ref="K196">_xlfn.SWITCH(Charts!$B$3,"average", AVERAGE(INDIRECT(ADDRESS(191+3,K$2+1,,,"Instances") &amp; ":" &amp; ADDRESS(191+3,K$2+1))),"median", MEDIAN(INDIRECT(ADDRESS(191+3,K$2+1,,,"Instances") &amp; ":" &amp; ADDRESS(191+3,K$2+1))),"min", MIN(INDIRECT(ADDRESS(191+3,K$2+1,,,"Instances") &amp; ":" &amp; ADDRESS(191+3,K$2+1))),"max", MAX(INDIRECT(ADDRESS(191+3,K$2+1,,,"Instances") &amp; ":" &amp; ADDRESS(191+3,K$2+1))),"diff", MAX(INDIRECT(ADDRESS(191+3,K$2+1,,,"Instances") &amp; ":" &amp; ADDRESS(191+3,K$2+1)))-MIN(INDIRECT(ADDRESS(191+3,K$2+1,,,"Instances") &amp; ":" &amp; ADDRESS(191+3,K$2+1))))</f>
        <v>0</v>
      </c>
      <c r="L196">
        <f>IFERROR(SMALL(K5:K969,ROW()-ROW($L$5)+1),"")</f>
        <v>0</v>
      </c>
      <c r="N196">
        <f>IFERROR(SUM(L5:L196),"")</f>
        <v>0</v>
      </c>
      <c r="Q196">
        <f>IF(Charts!$B$3="none",E5028,IF(K5028="",NA(),K5028))</f>
        <v>0</v>
      </c>
      <c r="R196">
        <f>IF(Charts!$B$3="none",F5028,IF(L5028="",NA(),L5028))</f>
        <v>0</v>
      </c>
      <c r="S196">
        <f>IF(Charts!$B$3="none",G5028,IF(M5028="",NA(),M5028))</f>
        <v>0</v>
      </c>
      <c r="T196">
        <f>IF(Charts!$B$3="none",H5028,IF(N5028="",NA(),N5028))</f>
        <v>0</v>
      </c>
    </row>
    <row r="197" spans="4:20">
      <c r="D197">
        <v>193</v>
      </c>
      <c r="E197">
        <f>IF(INDIRECT(ADDRESS($D197+2,E$2+1,,,"Instances"))="","",INDIRECT(ADDRESS($D197+2,E$2+1,,,"Instances")))</f>
        <v>0</v>
      </c>
      <c r="F197">
        <f>IFERROR(SMALL(E5:E969,ROW()-ROW($F$5)+1),"")</f>
        <v>0</v>
      </c>
      <c r="H197">
        <f>IFERROR(SUM(F5:F197),"")</f>
        <v>0</v>
      </c>
      <c r="J197">
        <v>193</v>
      </c>
      <c r="K197" cm="1">
        <f t="array" ref="K197">_xlfn.SWITCH(Charts!$B$3,"average", AVERAGE(INDIRECT(ADDRESS(192+3,K$2+1,,,"Instances") &amp; ":" &amp; ADDRESS(192+3,K$2+1))),"median", MEDIAN(INDIRECT(ADDRESS(192+3,K$2+1,,,"Instances") &amp; ":" &amp; ADDRESS(192+3,K$2+1))),"min", MIN(INDIRECT(ADDRESS(192+3,K$2+1,,,"Instances") &amp; ":" &amp; ADDRESS(192+3,K$2+1))),"max", MAX(INDIRECT(ADDRESS(192+3,K$2+1,,,"Instances") &amp; ":" &amp; ADDRESS(192+3,K$2+1))),"diff", MAX(INDIRECT(ADDRESS(192+3,K$2+1,,,"Instances") &amp; ":" &amp; ADDRESS(192+3,K$2+1)))-MIN(INDIRECT(ADDRESS(192+3,K$2+1,,,"Instances") &amp; ":" &amp; ADDRESS(192+3,K$2+1))))</f>
        <v>0</v>
      </c>
      <c r="L197">
        <f>IFERROR(SMALL(K5:K969,ROW()-ROW($L$5)+1),"")</f>
        <v>0</v>
      </c>
      <c r="N197">
        <f>IFERROR(SUM(L5:L197),"")</f>
        <v>0</v>
      </c>
      <c r="Q197">
        <f>IF(Charts!$B$3="none",E5029,IF(K5029="",NA(),K5029))</f>
        <v>0</v>
      </c>
      <c r="R197">
        <f>IF(Charts!$B$3="none",F5029,IF(L5029="",NA(),L5029))</f>
        <v>0</v>
      </c>
      <c r="S197">
        <f>IF(Charts!$B$3="none",G5029,IF(M5029="",NA(),M5029))</f>
        <v>0</v>
      </c>
      <c r="T197">
        <f>IF(Charts!$B$3="none",H5029,IF(N5029="",NA(),N5029))</f>
        <v>0</v>
      </c>
    </row>
    <row r="198" spans="4:20">
      <c r="D198">
        <v>194</v>
      </c>
      <c r="E198">
        <f>IF(INDIRECT(ADDRESS($D198+2,E$2+1,,,"Instances"))="","",INDIRECT(ADDRESS($D198+2,E$2+1,,,"Instances")))</f>
        <v>0</v>
      </c>
      <c r="F198">
        <f>IFERROR(SMALL(E5:E969,ROW()-ROW($F$5)+1),"")</f>
        <v>0</v>
      </c>
      <c r="H198">
        <f>IFERROR(SUM(F5:F198),"")</f>
        <v>0</v>
      </c>
      <c r="J198">
        <v>194</v>
      </c>
      <c r="K198" cm="1">
        <f t="array" ref="K198">_xlfn.SWITCH(Charts!$B$3,"average", AVERAGE(INDIRECT(ADDRESS(193+3,K$2+1,,,"Instances") &amp; ":" &amp; ADDRESS(193+3,K$2+1))),"median", MEDIAN(INDIRECT(ADDRESS(193+3,K$2+1,,,"Instances") &amp; ":" &amp; ADDRESS(193+3,K$2+1))),"min", MIN(INDIRECT(ADDRESS(193+3,K$2+1,,,"Instances") &amp; ":" &amp; ADDRESS(193+3,K$2+1))),"max", MAX(INDIRECT(ADDRESS(193+3,K$2+1,,,"Instances") &amp; ":" &amp; ADDRESS(193+3,K$2+1))),"diff", MAX(INDIRECT(ADDRESS(193+3,K$2+1,,,"Instances") &amp; ":" &amp; ADDRESS(193+3,K$2+1)))-MIN(INDIRECT(ADDRESS(193+3,K$2+1,,,"Instances") &amp; ":" &amp; ADDRESS(193+3,K$2+1))))</f>
        <v>0</v>
      </c>
      <c r="L198">
        <f>IFERROR(SMALL(K5:K969,ROW()-ROW($L$5)+1),"")</f>
        <v>0</v>
      </c>
      <c r="N198">
        <f>IFERROR(SUM(L5:L198),"")</f>
        <v>0</v>
      </c>
      <c r="Q198">
        <f>IF(Charts!$B$3="none",E5030,IF(K5030="",NA(),K5030))</f>
        <v>0</v>
      </c>
      <c r="R198">
        <f>IF(Charts!$B$3="none",F5030,IF(L5030="",NA(),L5030))</f>
        <v>0</v>
      </c>
      <c r="S198">
        <f>IF(Charts!$B$3="none",G5030,IF(M5030="",NA(),M5030))</f>
        <v>0</v>
      </c>
      <c r="T198">
        <f>IF(Charts!$B$3="none",H5030,IF(N5030="",NA(),N5030))</f>
        <v>0</v>
      </c>
    </row>
    <row r="199" spans="4:20">
      <c r="D199">
        <v>195</v>
      </c>
      <c r="E199">
        <f>IF(INDIRECT(ADDRESS($D199+2,E$2+1,,,"Instances"))="","",INDIRECT(ADDRESS($D199+2,E$2+1,,,"Instances")))</f>
        <v>0</v>
      </c>
      <c r="F199">
        <f>IFERROR(SMALL(E5:E969,ROW()-ROW($F$5)+1),"")</f>
        <v>0</v>
      </c>
      <c r="H199">
        <f>IFERROR(SUM(F5:F199),"")</f>
        <v>0</v>
      </c>
      <c r="J199">
        <v>195</v>
      </c>
      <c r="K199" cm="1">
        <f t="array" ref="K199">_xlfn.SWITCH(Charts!$B$3,"average", AVERAGE(INDIRECT(ADDRESS(194+3,K$2+1,,,"Instances") &amp; ":" &amp; ADDRESS(194+3,K$2+1))),"median", MEDIAN(INDIRECT(ADDRESS(194+3,K$2+1,,,"Instances") &amp; ":" &amp; ADDRESS(194+3,K$2+1))),"min", MIN(INDIRECT(ADDRESS(194+3,K$2+1,,,"Instances") &amp; ":" &amp; ADDRESS(194+3,K$2+1))),"max", MAX(INDIRECT(ADDRESS(194+3,K$2+1,,,"Instances") &amp; ":" &amp; ADDRESS(194+3,K$2+1))),"diff", MAX(INDIRECT(ADDRESS(194+3,K$2+1,,,"Instances") &amp; ":" &amp; ADDRESS(194+3,K$2+1)))-MIN(INDIRECT(ADDRESS(194+3,K$2+1,,,"Instances") &amp; ":" &amp; ADDRESS(194+3,K$2+1))))</f>
        <v>0</v>
      </c>
      <c r="L199">
        <f>IFERROR(SMALL(K5:K969,ROW()-ROW($L$5)+1),"")</f>
        <v>0</v>
      </c>
      <c r="N199">
        <f>IFERROR(SUM(L5:L199),"")</f>
        <v>0</v>
      </c>
      <c r="Q199">
        <f>IF(Charts!$B$3="none",E5031,IF(K5031="",NA(),K5031))</f>
        <v>0</v>
      </c>
      <c r="R199">
        <f>IF(Charts!$B$3="none",F5031,IF(L5031="",NA(),L5031))</f>
        <v>0</v>
      </c>
      <c r="S199">
        <f>IF(Charts!$B$3="none",G5031,IF(M5031="",NA(),M5031))</f>
        <v>0</v>
      </c>
      <c r="T199">
        <f>IF(Charts!$B$3="none",H5031,IF(N5031="",NA(),N5031))</f>
        <v>0</v>
      </c>
    </row>
    <row r="200" spans="4:20">
      <c r="D200">
        <v>196</v>
      </c>
      <c r="E200">
        <f>IF(INDIRECT(ADDRESS($D200+2,E$2+1,,,"Instances"))="","",INDIRECT(ADDRESS($D200+2,E$2+1,,,"Instances")))</f>
        <v>0</v>
      </c>
      <c r="F200">
        <f>IFERROR(SMALL(E5:E969,ROW()-ROW($F$5)+1),"")</f>
        <v>0</v>
      </c>
      <c r="H200">
        <f>IFERROR(SUM(F5:F200),"")</f>
        <v>0</v>
      </c>
      <c r="J200">
        <v>196</v>
      </c>
      <c r="K200" cm="1">
        <f t="array" ref="K200">_xlfn.SWITCH(Charts!$B$3,"average", AVERAGE(INDIRECT(ADDRESS(195+3,K$2+1,,,"Instances") &amp; ":" &amp; ADDRESS(195+3,K$2+1))),"median", MEDIAN(INDIRECT(ADDRESS(195+3,K$2+1,,,"Instances") &amp; ":" &amp; ADDRESS(195+3,K$2+1))),"min", MIN(INDIRECT(ADDRESS(195+3,K$2+1,,,"Instances") &amp; ":" &amp; ADDRESS(195+3,K$2+1))),"max", MAX(INDIRECT(ADDRESS(195+3,K$2+1,,,"Instances") &amp; ":" &amp; ADDRESS(195+3,K$2+1))),"diff", MAX(INDIRECT(ADDRESS(195+3,K$2+1,,,"Instances") &amp; ":" &amp; ADDRESS(195+3,K$2+1)))-MIN(INDIRECT(ADDRESS(195+3,K$2+1,,,"Instances") &amp; ":" &amp; ADDRESS(195+3,K$2+1))))</f>
        <v>0</v>
      </c>
      <c r="L200">
        <f>IFERROR(SMALL(K5:K969,ROW()-ROW($L$5)+1),"")</f>
        <v>0</v>
      </c>
      <c r="N200">
        <f>IFERROR(SUM(L5:L200),"")</f>
        <v>0</v>
      </c>
      <c r="Q200">
        <f>IF(Charts!$B$3="none",E5032,IF(K5032="",NA(),K5032))</f>
        <v>0</v>
      </c>
      <c r="R200">
        <f>IF(Charts!$B$3="none",F5032,IF(L5032="",NA(),L5032))</f>
        <v>0</v>
      </c>
      <c r="S200">
        <f>IF(Charts!$B$3="none",G5032,IF(M5032="",NA(),M5032))</f>
        <v>0</v>
      </c>
      <c r="T200">
        <f>IF(Charts!$B$3="none",H5032,IF(N5032="",NA(),N5032))</f>
        <v>0</v>
      </c>
    </row>
    <row r="201" spans="4:20">
      <c r="D201">
        <v>197</v>
      </c>
      <c r="E201">
        <f>IF(INDIRECT(ADDRESS($D201+2,E$2+1,,,"Instances"))="","",INDIRECT(ADDRESS($D201+2,E$2+1,,,"Instances")))</f>
        <v>0</v>
      </c>
      <c r="F201">
        <f>IFERROR(SMALL(E5:E969,ROW()-ROW($F$5)+1),"")</f>
        <v>0</v>
      </c>
      <c r="H201">
        <f>IFERROR(SUM(F5:F201),"")</f>
        <v>0</v>
      </c>
      <c r="J201">
        <v>197</v>
      </c>
      <c r="K201" cm="1">
        <f t="array" ref="K201">_xlfn.SWITCH(Charts!$B$3,"average", AVERAGE(INDIRECT(ADDRESS(196+3,K$2+1,,,"Instances") &amp; ":" &amp; ADDRESS(196+3,K$2+1))),"median", MEDIAN(INDIRECT(ADDRESS(196+3,K$2+1,,,"Instances") &amp; ":" &amp; ADDRESS(196+3,K$2+1))),"min", MIN(INDIRECT(ADDRESS(196+3,K$2+1,,,"Instances") &amp; ":" &amp; ADDRESS(196+3,K$2+1))),"max", MAX(INDIRECT(ADDRESS(196+3,K$2+1,,,"Instances") &amp; ":" &amp; ADDRESS(196+3,K$2+1))),"diff", MAX(INDIRECT(ADDRESS(196+3,K$2+1,,,"Instances") &amp; ":" &amp; ADDRESS(196+3,K$2+1)))-MIN(INDIRECT(ADDRESS(196+3,K$2+1,,,"Instances") &amp; ":" &amp; ADDRESS(196+3,K$2+1))))</f>
        <v>0</v>
      </c>
      <c r="L201">
        <f>IFERROR(SMALL(K5:K969,ROW()-ROW($L$5)+1),"")</f>
        <v>0</v>
      </c>
      <c r="N201">
        <f>IFERROR(SUM(L5:L201),"")</f>
        <v>0</v>
      </c>
      <c r="Q201">
        <f>IF(Charts!$B$3="none",E5033,IF(K5033="",NA(),K5033))</f>
        <v>0</v>
      </c>
      <c r="R201">
        <f>IF(Charts!$B$3="none",F5033,IF(L5033="",NA(),L5033))</f>
        <v>0</v>
      </c>
      <c r="S201">
        <f>IF(Charts!$B$3="none",G5033,IF(M5033="",NA(),M5033))</f>
        <v>0</v>
      </c>
      <c r="T201">
        <f>IF(Charts!$B$3="none",H5033,IF(N5033="",NA(),N5033))</f>
        <v>0</v>
      </c>
    </row>
    <row r="202" spans="4:20">
      <c r="D202">
        <v>198</v>
      </c>
      <c r="E202">
        <f>IF(INDIRECT(ADDRESS($D202+2,E$2+1,,,"Instances"))="","",INDIRECT(ADDRESS($D202+2,E$2+1,,,"Instances")))</f>
        <v>0</v>
      </c>
      <c r="F202">
        <f>IFERROR(SMALL(E5:E969,ROW()-ROW($F$5)+1),"")</f>
        <v>0</v>
      </c>
      <c r="H202">
        <f>IFERROR(SUM(F5:F202),"")</f>
        <v>0</v>
      </c>
      <c r="J202">
        <v>198</v>
      </c>
      <c r="K202" cm="1">
        <f t="array" ref="K202">_xlfn.SWITCH(Charts!$B$3,"average", AVERAGE(INDIRECT(ADDRESS(197+3,K$2+1,,,"Instances") &amp; ":" &amp; ADDRESS(197+3,K$2+1))),"median", MEDIAN(INDIRECT(ADDRESS(197+3,K$2+1,,,"Instances") &amp; ":" &amp; ADDRESS(197+3,K$2+1))),"min", MIN(INDIRECT(ADDRESS(197+3,K$2+1,,,"Instances") &amp; ":" &amp; ADDRESS(197+3,K$2+1))),"max", MAX(INDIRECT(ADDRESS(197+3,K$2+1,,,"Instances") &amp; ":" &amp; ADDRESS(197+3,K$2+1))),"diff", MAX(INDIRECT(ADDRESS(197+3,K$2+1,,,"Instances") &amp; ":" &amp; ADDRESS(197+3,K$2+1)))-MIN(INDIRECT(ADDRESS(197+3,K$2+1,,,"Instances") &amp; ":" &amp; ADDRESS(197+3,K$2+1))))</f>
        <v>0</v>
      </c>
      <c r="L202">
        <f>IFERROR(SMALL(K5:K969,ROW()-ROW($L$5)+1),"")</f>
        <v>0</v>
      </c>
      <c r="N202">
        <f>IFERROR(SUM(L5:L202),"")</f>
        <v>0</v>
      </c>
      <c r="Q202">
        <f>IF(Charts!$B$3="none",E5034,IF(K5034="",NA(),K5034))</f>
        <v>0</v>
      </c>
      <c r="R202">
        <f>IF(Charts!$B$3="none",F5034,IF(L5034="",NA(),L5034))</f>
        <v>0</v>
      </c>
      <c r="S202">
        <f>IF(Charts!$B$3="none",G5034,IF(M5034="",NA(),M5034))</f>
        <v>0</v>
      </c>
      <c r="T202">
        <f>IF(Charts!$B$3="none",H5034,IF(N5034="",NA(),N5034))</f>
        <v>0</v>
      </c>
    </row>
    <row r="203" spans="4:20">
      <c r="D203">
        <v>199</v>
      </c>
      <c r="E203">
        <f>IF(INDIRECT(ADDRESS($D203+2,E$2+1,,,"Instances"))="","",INDIRECT(ADDRESS($D203+2,E$2+1,,,"Instances")))</f>
        <v>0</v>
      </c>
      <c r="F203">
        <f>IFERROR(SMALL(E5:E969,ROW()-ROW($F$5)+1),"")</f>
        <v>0</v>
      </c>
      <c r="H203">
        <f>IFERROR(SUM(F5:F203),"")</f>
        <v>0</v>
      </c>
      <c r="J203">
        <v>199</v>
      </c>
      <c r="K203" cm="1">
        <f t="array" ref="K203">_xlfn.SWITCH(Charts!$B$3,"average", AVERAGE(INDIRECT(ADDRESS(198+3,K$2+1,,,"Instances") &amp; ":" &amp; ADDRESS(198+3,K$2+1))),"median", MEDIAN(INDIRECT(ADDRESS(198+3,K$2+1,,,"Instances") &amp; ":" &amp; ADDRESS(198+3,K$2+1))),"min", MIN(INDIRECT(ADDRESS(198+3,K$2+1,,,"Instances") &amp; ":" &amp; ADDRESS(198+3,K$2+1))),"max", MAX(INDIRECT(ADDRESS(198+3,K$2+1,,,"Instances") &amp; ":" &amp; ADDRESS(198+3,K$2+1))),"diff", MAX(INDIRECT(ADDRESS(198+3,K$2+1,,,"Instances") &amp; ":" &amp; ADDRESS(198+3,K$2+1)))-MIN(INDIRECT(ADDRESS(198+3,K$2+1,,,"Instances") &amp; ":" &amp; ADDRESS(198+3,K$2+1))))</f>
        <v>0</v>
      </c>
      <c r="L203">
        <f>IFERROR(SMALL(K5:K969,ROW()-ROW($L$5)+1),"")</f>
        <v>0</v>
      </c>
      <c r="N203">
        <f>IFERROR(SUM(L5:L203),"")</f>
        <v>0</v>
      </c>
      <c r="Q203">
        <f>IF(Charts!$B$3="none",E5035,IF(K5035="",NA(),K5035))</f>
        <v>0</v>
      </c>
      <c r="R203">
        <f>IF(Charts!$B$3="none",F5035,IF(L5035="",NA(),L5035))</f>
        <v>0</v>
      </c>
      <c r="S203">
        <f>IF(Charts!$B$3="none",G5035,IF(M5035="",NA(),M5035))</f>
        <v>0</v>
      </c>
      <c r="T203">
        <f>IF(Charts!$B$3="none",H5035,IF(N5035="",NA(),N5035))</f>
        <v>0</v>
      </c>
    </row>
    <row r="204" spans="4:20">
      <c r="D204">
        <v>200</v>
      </c>
      <c r="E204">
        <f>IF(INDIRECT(ADDRESS($D204+2,E$2+1,,,"Instances"))="","",INDIRECT(ADDRESS($D204+2,E$2+1,,,"Instances")))</f>
        <v>0</v>
      </c>
      <c r="F204">
        <f>IFERROR(SMALL(E5:E969,ROW()-ROW($F$5)+1),"")</f>
        <v>0</v>
      </c>
      <c r="H204">
        <f>IFERROR(SUM(F5:F204),"")</f>
        <v>0</v>
      </c>
      <c r="J204">
        <v>200</v>
      </c>
      <c r="K204" cm="1">
        <f t="array" ref="K204">_xlfn.SWITCH(Charts!$B$3,"average", AVERAGE(INDIRECT(ADDRESS(199+3,K$2+1,,,"Instances") &amp; ":" &amp; ADDRESS(199+3,K$2+1))),"median", MEDIAN(INDIRECT(ADDRESS(199+3,K$2+1,,,"Instances") &amp; ":" &amp; ADDRESS(199+3,K$2+1))),"min", MIN(INDIRECT(ADDRESS(199+3,K$2+1,,,"Instances") &amp; ":" &amp; ADDRESS(199+3,K$2+1))),"max", MAX(INDIRECT(ADDRESS(199+3,K$2+1,,,"Instances") &amp; ":" &amp; ADDRESS(199+3,K$2+1))),"diff", MAX(INDIRECT(ADDRESS(199+3,K$2+1,,,"Instances") &amp; ":" &amp; ADDRESS(199+3,K$2+1)))-MIN(INDIRECT(ADDRESS(199+3,K$2+1,,,"Instances") &amp; ":" &amp; ADDRESS(199+3,K$2+1))))</f>
        <v>0</v>
      </c>
      <c r="L204">
        <f>IFERROR(SMALL(K5:K969,ROW()-ROW($L$5)+1),"")</f>
        <v>0</v>
      </c>
      <c r="N204">
        <f>IFERROR(SUM(L5:L204),"")</f>
        <v>0</v>
      </c>
      <c r="Q204">
        <f>IF(Charts!$B$3="none",E5036,IF(K5036="",NA(),K5036))</f>
        <v>0</v>
      </c>
      <c r="R204">
        <f>IF(Charts!$B$3="none",F5036,IF(L5036="",NA(),L5036))</f>
        <v>0</v>
      </c>
      <c r="S204">
        <f>IF(Charts!$B$3="none",G5036,IF(M5036="",NA(),M5036))</f>
        <v>0</v>
      </c>
      <c r="T204">
        <f>IF(Charts!$B$3="none",H5036,IF(N5036="",NA(),N5036))</f>
        <v>0</v>
      </c>
    </row>
    <row r="205" spans="4:20">
      <c r="D205">
        <v>201</v>
      </c>
      <c r="E205">
        <f>IF(INDIRECT(ADDRESS($D205+2,E$2+1,,,"Instances"))="","",INDIRECT(ADDRESS($D205+2,E$2+1,,,"Instances")))</f>
        <v>0</v>
      </c>
      <c r="F205">
        <f>IFERROR(SMALL(E5:E969,ROW()-ROW($F$5)+1),"")</f>
        <v>0</v>
      </c>
      <c r="H205">
        <f>IFERROR(SUM(F5:F205),"")</f>
        <v>0</v>
      </c>
      <c r="J205">
        <v>201</v>
      </c>
      <c r="K205" cm="1">
        <f t="array" ref="K205">_xlfn.SWITCH(Charts!$B$3,"average", AVERAGE(INDIRECT(ADDRESS(200+3,K$2+1,,,"Instances") &amp; ":" &amp; ADDRESS(200+3,K$2+1))),"median", MEDIAN(INDIRECT(ADDRESS(200+3,K$2+1,,,"Instances") &amp; ":" &amp; ADDRESS(200+3,K$2+1))),"min", MIN(INDIRECT(ADDRESS(200+3,K$2+1,,,"Instances") &amp; ":" &amp; ADDRESS(200+3,K$2+1))),"max", MAX(INDIRECT(ADDRESS(200+3,K$2+1,,,"Instances") &amp; ":" &amp; ADDRESS(200+3,K$2+1))),"diff", MAX(INDIRECT(ADDRESS(200+3,K$2+1,,,"Instances") &amp; ":" &amp; ADDRESS(200+3,K$2+1)))-MIN(INDIRECT(ADDRESS(200+3,K$2+1,,,"Instances") &amp; ":" &amp; ADDRESS(200+3,K$2+1))))</f>
        <v>0</v>
      </c>
      <c r="L205">
        <f>IFERROR(SMALL(K5:K969,ROW()-ROW($L$5)+1),"")</f>
        <v>0</v>
      </c>
      <c r="N205">
        <f>IFERROR(SUM(L5:L205),"")</f>
        <v>0</v>
      </c>
      <c r="Q205">
        <f>IF(Charts!$B$3="none",E5037,IF(K5037="",NA(),K5037))</f>
        <v>0</v>
      </c>
      <c r="R205">
        <f>IF(Charts!$B$3="none",F5037,IF(L5037="",NA(),L5037))</f>
        <v>0</v>
      </c>
      <c r="S205">
        <f>IF(Charts!$B$3="none",G5037,IF(M5037="",NA(),M5037))</f>
        <v>0</v>
      </c>
      <c r="T205">
        <f>IF(Charts!$B$3="none",H5037,IF(N5037="",NA(),N5037))</f>
        <v>0</v>
      </c>
    </row>
    <row r="206" spans="4:20">
      <c r="D206">
        <v>202</v>
      </c>
      <c r="E206">
        <f>IF(INDIRECT(ADDRESS($D206+2,E$2+1,,,"Instances"))="","",INDIRECT(ADDRESS($D206+2,E$2+1,,,"Instances")))</f>
        <v>0</v>
      </c>
      <c r="F206">
        <f>IFERROR(SMALL(E5:E969,ROW()-ROW($F$5)+1),"")</f>
        <v>0</v>
      </c>
      <c r="H206">
        <f>IFERROR(SUM(F5:F206),"")</f>
        <v>0</v>
      </c>
      <c r="J206">
        <v>202</v>
      </c>
      <c r="K206" cm="1">
        <f t="array" ref="K206">_xlfn.SWITCH(Charts!$B$3,"average", AVERAGE(INDIRECT(ADDRESS(201+3,K$2+1,,,"Instances") &amp; ":" &amp; ADDRESS(201+3,K$2+1))),"median", MEDIAN(INDIRECT(ADDRESS(201+3,K$2+1,,,"Instances") &amp; ":" &amp; ADDRESS(201+3,K$2+1))),"min", MIN(INDIRECT(ADDRESS(201+3,K$2+1,,,"Instances") &amp; ":" &amp; ADDRESS(201+3,K$2+1))),"max", MAX(INDIRECT(ADDRESS(201+3,K$2+1,,,"Instances") &amp; ":" &amp; ADDRESS(201+3,K$2+1))),"diff", MAX(INDIRECT(ADDRESS(201+3,K$2+1,,,"Instances") &amp; ":" &amp; ADDRESS(201+3,K$2+1)))-MIN(INDIRECT(ADDRESS(201+3,K$2+1,,,"Instances") &amp; ":" &amp; ADDRESS(201+3,K$2+1))))</f>
        <v>0</v>
      </c>
      <c r="L206">
        <f>IFERROR(SMALL(K5:K969,ROW()-ROW($L$5)+1),"")</f>
        <v>0</v>
      </c>
      <c r="N206">
        <f>IFERROR(SUM(L5:L206),"")</f>
        <v>0</v>
      </c>
      <c r="Q206">
        <f>IF(Charts!$B$3="none",E5038,IF(K5038="",NA(),K5038))</f>
        <v>0</v>
      </c>
      <c r="R206">
        <f>IF(Charts!$B$3="none",F5038,IF(L5038="",NA(),L5038))</f>
        <v>0</v>
      </c>
      <c r="S206">
        <f>IF(Charts!$B$3="none",G5038,IF(M5038="",NA(),M5038))</f>
        <v>0</v>
      </c>
      <c r="T206">
        <f>IF(Charts!$B$3="none",H5038,IF(N5038="",NA(),N5038))</f>
        <v>0</v>
      </c>
    </row>
    <row r="207" spans="4:20">
      <c r="D207">
        <v>203</v>
      </c>
      <c r="E207">
        <f>IF(INDIRECT(ADDRESS($D207+2,E$2+1,,,"Instances"))="","",INDIRECT(ADDRESS($D207+2,E$2+1,,,"Instances")))</f>
        <v>0</v>
      </c>
      <c r="F207">
        <f>IFERROR(SMALL(E5:E969,ROW()-ROW($F$5)+1),"")</f>
        <v>0</v>
      </c>
      <c r="H207">
        <f>IFERROR(SUM(F5:F207),"")</f>
        <v>0</v>
      </c>
      <c r="J207">
        <v>203</v>
      </c>
      <c r="K207" cm="1">
        <f t="array" ref="K207">_xlfn.SWITCH(Charts!$B$3,"average", AVERAGE(INDIRECT(ADDRESS(202+3,K$2+1,,,"Instances") &amp; ":" &amp; ADDRESS(202+3,K$2+1))),"median", MEDIAN(INDIRECT(ADDRESS(202+3,K$2+1,,,"Instances") &amp; ":" &amp; ADDRESS(202+3,K$2+1))),"min", MIN(INDIRECT(ADDRESS(202+3,K$2+1,,,"Instances") &amp; ":" &amp; ADDRESS(202+3,K$2+1))),"max", MAX(INDIRECT(ADDRESS(202+3,K$2+1,,,"Instances") &amp; ":" &amp; ADDRESS(202+3,K$2+1))),"diff", MAX(INDIRECT(ADDRESS(202+3,K$2+1,,,"Instances") &amp; ":" &amp; ADDRESS(202+3,K$2+1)))-MIN(INDIRECT(ADDRESS(202+3,K$2+1,,,"Instances") &amp; ":" &amp; ADDRESS(202+3,K$2+1))))</f>
        <v>0</v>
      </c>
      <c r="L207">
        <f>IFERROR(SMALL(K5:K969,ROW()-ROW($L$5)+1),"")</f>
        <v>0</v>
      </c>
      <c r="N207">
        <f>IFERROR(SUM(L5:L207),"")</f>
        <v>0</v>
      </c>
      <c r="Q207">
        <f>IF(Charts!$B$3="none",E5039,IF(K5039="",NA(),K5039))</f>
        <v>0</v>
      </c>
      <c r="R207">
        <f>IF(Charts!$B$3="none",F5039,IF(L5039="",NA(),L5039))</f>
        <v>0</v>
      </c>
      <c r="S207">
        <f>IF(Charts!$B$3="none",G5039,IF(M5039="",NA(),M5039))</f>
        <v>0</v>
      </c>
      <c r="T207">
        <f>IF(Charts!$B$3="none",H5039,IF(N5039="",NA(),N5039))</f>
        <v>0</v>
      </c>
    </row>
    <row r="208" spans="4:20">
      <c r="D208">
        <v>204</v>
      </c>
      <c r="E208">
        <f>IF(INDIRECT(ADDRESS($D208+2,E$2+1,,,"Instances"))="","",INDIRECT(ADDRESS($D208+2,E$2+1,,,"Instances")))</f>
        <v>0</v>
      </c>
      <c r="F208">
        <f>IFERROR(SMALL(E5:E969,ROW()-ROW($F$5)+1),"")</f>
        <v>0</v>
      </c>
      <c r="H208">
        <f>IFERROR(SUM(F5:F208),"")</f>
        <v>0</v>
      </c>
      <c r="J208">
        <v>204</v>
      </c>
      <c r="K208" cm="1">
        <f t="array" ref="K208">_xlfn.SWITCH(Charts!$B$3,"average", AVERAGE(INDIRECT(ADDRESS(203+3,K$2+1,,,"Instances") &amp; ":" &amp; ADDRESS(203+3,K$2+1))),"median", MEDIAN(INDIRECT(ADDRESS(203+3,K$2+1,,,"Instances") &amp; ":" &amp; ADDRESS(203+3,K$2+1))),"min", MIN(INDIRECT(ADDRESS(203+3,K$2+1,,,"Instances") &amp; ":" &amp; ADDRESS(203+3,K$2+1))),"max", MAX(INDIRECT(ADDRESS(203+3,K$2+1,,,"Instances") &amp; ":" &amp; ADDRESS(203+3,K$2+1))),"diff", MAX(INDIRECT(ADDRESS(203+3,K$2+1,,,"Instances") &amp; ":" &amp; ADDRESS(203+3,K$2+1)))-MIN(INDIRECT(ADDRESS(203+3,K$2+1,,,"Instances") &amp; ":" &amp; ADDRESS(203+3,K$2+1))))</f>
        <v>0</v>
      </c>
      <c r="L208">
        <f>IFERROR(SMALL(K5:K969,ROW()-ROW($L$5)+1),"")</f>
        <v>0</v>
      </c>
      <c r="N208">
        <f>IFERROR(SUM(L5:L208),"")</f>
        <v>0</v>
      </c>
      <c r="Q208">
        <f>IF(Charts!$B$3="none",E5040,IF(K5040="",NA(),K5040))</f>
        <v>0</v>
      </c>
      <c r="R208">
        <f>IF(Charts!$B$3="none",F5040,IF(L5040="",NA(),L5040))</f>
        <v>0</v>
      </c>
      <c r="S208">
        <f>IF(Charts!$B$3="none",G5040,IF(M5040="",NA(),M5040))</f>
        <v>0</v>
      </c>
      <c r="T208">
        <f>IF(Charts!$B$3="none",H5040,IF(N5040="",NA(),N5040))</f>
        <v>0</v>
      </c>
    </row>
    <row r="209" spans="4:20">
      <c r="D209">
        <v>205</v>
      </c>
      <c r="E209">
        <f>IF(INDIRECT(ADDRESS($D209+2,E$2+1,,,"Instances"))="","",INDIRECT(ADDRESS($D209+2,E$2+1,,,"Instances")))</f>
        <v>0</v>
      </c>
      <c r="F209">
        <f>IFERROR(SMALL(E5:E969,ROW()-ROW($F$5)+1),"")</f>
        <v>0</v>
      </c>
      <c r="H209">
        <f>IFERROR(SUM(F5:F209),"")</f>
        <v>0</v>
      </c>
      <c r="J209">
        <v>205</v>
      </c>
      <c r="K209" cm="1">
        <f t="array" ref="K209">_xlfn.SWITCH(Charts!$B$3,"average", AVERAGE(INDIRECT(ADDRESS(204+3,K$2+1,,,"Instances") &amp; ":" &amp; ADDRESS(204+3,K$2+1))),"median", MEDIAN(INDIRECT(ADDRESS(204+3,K$2+1,,,"Instances") &amp; ":" &amp; ADDRESS(204+3,K$2+1))),"min", MIN(INDIRECT(ADDRESS(204+3,K$2+1,,,"Instances") &amp; ":" &amp; ADDRESS(204+3,K$2+1))),"max", MAX(INDIRECT(ADDRESS(204+3,K$2+1,,,"Instances") &amp; ":" &amp; ADDRESS(204+3,K$2+1))),"diff", MAX(INDIRECT(ADDRESS(204+3,K$2+1,,,"Instances") &amp; ":" &amp; ADDRESS(204+3,K$2+1)))-MIN(INDIRECT(ADDRESS(204+3,K$2+1,,,"Instances") &amp; ":" &amp; ADDRESS(204+3,K$2+1))))</f>
        <v>0</v>
      </c>
      <c r="L209">
        <f>IFERROR(SMALL(K5:K969,ROW()-ROW($L$5)+1),"")</f>
        <v>0</v>
      </c>
      <c r="N209">
        <f>IFERROR(SUM(L5:L209),"")</f>
        <v>0</v>
      </c>
      <c r="Q209">
        <f>IF(Charts!$B$3="none",E5041,IF(K5041="",NA(),K5041))</f>
        <v>0</v>
      </c>
      <c r="R209">
        <f>IF(Charts!$B$3="none",F5041,IF(L5041="",NA(),L5041))</f>
        <v>0</v>
      </c>
      <c r="S209">
        <f>IF(Charts!$B$3="none",G5041,IF(M5041="",NA(),M5041))</f>
        <v>0</v>
      </c>
      <c r="T209">
        <f>IF(Charts!$B$3="none",H5041,IF(N5041="",NA(),N5041))</f>
        <v>0</v>
      </c>
    </row>
    <row r="210" spans="4:20">
      <c r="D210">
        <v>206</v>
      </c>
      <c r="E210">
        <f>IF(INDIRECT(ADDRESS($D210+2,E$2+1,,,"Instances"))="","",INDIRECT(ADDRESS($D210+2,E$2+1,,,"Instances")))</f>
        <v>0</v>
      </c>
      <c r="F210">
        <f>IFERROR(SMALL(E5:E969,ROW()-ROW($F$5)+1),"")</f>
        <v>0</v>
      </c>
      <c r="H210">
        <f>IFERROR(SUM(F5:F210),"")</f>
        <v>0</v>
      </c>
      <c r="J210">
        <v>206</v>
      </c>
      <c r="K210" cm="1">
        <f t="array" ref="K210">_xlfn.SWITCH(Charts!$B$3,"average", AVERAGE(INDIRECT(ADDRESS(205+3,K$2+1,,,"Instances") &amp; ":" &amp; ADDRESS(205+3,K$2+1))),"median", MEDIAN(INDIRECT(ADDRESS(205+3,K$2+1,,,"Instances") &amp; ":" &amp; ADDRESS(205+3,K$2+1))),"min", MIN(INDIRECT(ADDRESS(205+3,K$2+1,,,"Instances") &amp; ":" &amp; ADDRESS(205+3,K$2+1))),"max", MAX(INDIRECT(ADDRESS(205+3,K$2+1,,,"Instances") &amp; ":" &amp; ADDRESS(205+3,K$2+1))),"diff", MAX(INDIRECT(ADDRESS(205+3,K$2+1,,,"Instances") &amp; ":" &amp; ADDRESS(205+3,K$2+1)))-MIN(INDIRECT(ADDRESS(205+3,K$2+1,,,"Instances") &amp; ":" &amp; ADDRESS(205+3,K$2+1))))</f>
        <v>0</v>
      </c>
      <c r="L210">
        <f>IFERROR(SMALL(K5:K969,ROW()-ROW($L$5)+1),"")</f>
        <v>0</v>
      </c>
      <c r="N210">
        <f>IFERROR(SUM(L5:L210),"")</f>
        <v>0</v>
      </c>
      <c r="Q210">
        <f>IF(Charts!$B$3="none",E5042,IF(K5042="",NA(),K5042))</f>
        <v>0</v>
      </c>
      <c r="R210">
        <f>IF(Charts!$B$3="none",F5042,IF(L5042="",NA(),L5042))</f>
        <v>0</v>
      </c>
      <c r="S210">
        <f>IF(Charts!$B$3="none",G5042,IF(M5042="",NA(),M5042))</f>
        <v>0</v>
      </c>
      <c r="T210">
        <f>IF(Charts!$B$3="none",H5042,IF(N5042="",NA(),N5042))</f>
        <v>0</v>
      </c>
    </row>
    <row r="211" spans="4:20">
      <c r="D211">
        <v>207</v>
      </c>
      <c r="E211">
        <f>IF(INDIRECT(ADDRESS($D211+2,E$2+1,,,"Instances"))="","",INDIRECT(ADDRESS($D211+2,E$2+1,,,"Instances")))</f>
        <v>0</v>
      </c>
      <c r="F211">
        <f>IFERROR(SMALL(E5:E969,ROW()-ROW($F$5)+1),"")</f>
        <v>0</v>
      </c>
      <c r="H211">
        <f>IFERROR(SUM(F5:F211),"")</f>
        <v>0</v>
      </c>
      <c r="J211">
        <v>207</v>
      </c>
      <c r="K211" cm="1">
        <f t="array" ref="K211">_xlfn.SWITCH(Charts!$B$3,"average", AVERAGE(INDIRECT(ADDRESS(206+3,K$2+1,,,"Instances") &amp; ":" &amp; ADDRESS(206+3,K$2+1))),"median", MEDIAN(INDIRECT(ADDRESS(206+3,K$2+1,,,"Instances") &amp; ":" &amp; ADDRESS(206+3,K$2+1))),"min", MIN(INDIRECT(ADDRESS(206+3,K$2+1,,,"Instances") &amp; ":" &amp; ADDRESS(206+3,K$2+1))),"max", MAX(INDIRECT(ADDRESS(206+3,K$2+1,,,"Instances") &amp; ":" &amp; ADDRESS(206+3,K$2+1))),"diff", MAX(INDIRECT(ADDRESS(206+3,K$2+1,,,"Instances") &amp; ":" &amp; ADDRESS(206+3,K$2+1)))-MIN(INDIRECT(ADDRESS(206+3,K$2+1,,,"Instances") &amp; ":" &amp; ADDRESS(206+3,K$2+1))))</f>
        <v>0</v>
      </c>
      <c r="L211">
        <f>IFERROR(SMALL(K5:K969,ROW()-ROW($L$5)+1),"")</f>
        <v>0</v>
      </c>
      <c r="N211">
        <f>IFERROR(SUM(L5:L211),"")</f>
        <v>0</v>
      </c>
      <c r="Q211">
        <f>IF(Charts!$B$3="none",E5043,IF(K5043="",NA(),K5043))</f>
        <v>0</v>
      </c>
      <c r="R211">
        <f>IF(Charts!$B$3="none",F5043,IF(L5043="",NA(),L5043))</f>
        <v>0</v>
      </c>
      <c r="S211">
        <f>IF(Charts!$B$3="none",G5043,IF(M5043="",NA(),M5043))</f>
        <v>0</v>
      </c>
      <c r="T211">
        <f>IF(Charts!$B$3="none",H5043,IF(N5043="",NA(),N5043))</f>
        <v>0</v>
      </c>
    </row>
    <row r="212" spans="4:20">
      <c r="D212">
        <v>208</v>
      </c>
      <c r="E212">
        <f>IF(INDIRECT(ADDRESS($D212+2,E$2+1,,,"Instances"))="","",INDIRECT(ADDRESS($D212+2,E$2+1,,,"Instances")))</f>
        <v>0</v>
      </c>
      <c r="F212">
        <f>IFERROR(SMALL(E5:E969,ROW()-ROW($F$5)+1),"")</f>
        <v>0</v>
      </c>
      <c r="H212">
        <f>IFERROR(SUM(F5:F212),"")</f>
        <v>0</v>
      </c>
      <c r="J212">
        <v>208</v>
      </c>
      <c r="K212" cm="1">
        <f t="array" ref="K212">_xlfn.SWITCH(Charts!$B$3,"average", AVERAGE(INDIRECT(ADDRESS(207+3,K$2+1,,,"Instances") &amp; ":" &amp; ADDRESS(207+3,K$2+1))),"median", MEDIAN(INDIRECT(ADDRESS(207+3,K$2+1,,,"Instances") &amp; ":" &amp; ADDRESS(207+3,K$2+1))),"min", MIN(INDIRECT(ADDRESS(207+3,K$2+1,,,"Instances") &amp; ":" &amp; ADDRESS(207+3,K$2+1))),"max", MAX(INDIRECT(ADDRESS(207+3,K$2+1,,,"Instances") &amp; ":" &amp; ADDRESS(207+3,K$2+1))),"diff", MAX(INDIRECT(ADDRESS(207+3,K$2+1,,,"Instances") &amp; ":" &amp; ADDRESS(207+3,K$2+1)))-MIN(INDIRECT(ADDRESS(207+3,K$2+1,,,"Instances") &amp; ":" &amp; ADDRESS(207+3,K$2+1))))</f>
        <v>0</v>
      </c>
      <c r="L212">
        <f>IFERROR(SMALL(K5:K969,ROW()-ROW($L$5)+1),"")</f>
        <v>0</v>
      </c>
      <c r="N212">
        <f>IFERROR(SUM(L5:L212),"")</f>
        <v>0</v>
      </c>
      <c r="Q212">
        <f>IF(Charts!$B$3="none",E5044,IF(K5044="",NA(),K5044))</f>
        <v>0</v>
      </c>
      <c r="R212">
        <f>IF(Charts!$B$3="none",F5044,IF(L5044="",NA(),L5044))</f>
        <v>0</v>
      </c>
      <c r="S212">
        <f>IF(Charts!$B$3="none",G5044,IF(M5044="",NA(),M5044))</f>
        <v>0</v>
      </c>
      <c r="T212">
        <f>IF(Charts!$B$3="none",H5044,IF(N5044="",NA(),N5044))</f>
        <v>0</v>
      </c>
    </row>
    <row r="213" spans="4:20">
      <c r="D213">
        <v>209</v>
      </c>
      <c r="E213">
        <f>IF(INDIRECT(ADDRESS($D213+2,E$2+1,,,"Instances"))="","",INDIRECT(ADDRESS($D213+2,E$2+1,,,"Instances")))</f>
        <v>0</v>
      </c>
      <c r="F213">
        <f>IFERROR(SMALL(E5:E969,ROW()-ROW($F$5)+1),"")</f>
        <v>0</v>
      </c>
      <c r="H213">
        <f>IFERROR(SUM(F5:F213),"")</f>
        <v>0</v>
      </c>
      <c r="J213">
        <v>209</v>
      </c>
      <c r="K213" cm="1">
        <f t="array" ref="K213">_xlfn.SWITCH(Charts!$B$3,"average", AVERAGE(INDIRECT(ADDRESS(208+3,K$2+1,,,"Instances") &amp; ":" &amp; ADDRESS(208+3,K$2+1))),"median", MEDIAN(INDIRECT(ADDRESS(208+3,K$2+1,,,"Instances") &amp; ":" &amp; ADDRESS(208+3,K$2+1))),"min", MIN(INDIRECT(ADDRESS(208+3,K$2+1,,,"Instances") &amp; ":" &amp; ADDRESS(208+3,K$2+1))),"max", MAX(INDIRECT(ADDRESS(208+3,K$2+1,,,"Instances") &amp; ":" &amp; ADDRESS(208+3,K$2+1))),"diff", MAX(INDIRECT(ADDRESS(208+3,K$2+1,,,"Instances") &amp; ":" &amp; ADDRESS(208+3,K$2+1)))-MIN(INDIRECT(ADDRESS(208+3,K$2+1,,,"Instances") &amp; ":" &amp; ADDRESS(208+3,K$2+1))))</f>
        <v>0</v>
      </c>
      <c r="L213">
        <f>IFERROR(SMALL(K5:K969,ROW()-ROW($L$5)+1),"")</f>
        <v>0</v>
      </c>
      <c r="N213">
        <f>IFERROR(SUM(L5:L213),"")</f>
        <v>0</v>
      </c>
      <c r="Q213">
        <f>IF(Charts!$B$3="none",E5045,IF(K5045="",NA(),K5045))</f>
        <v>0</v>
      </c>
      <c r="R213">
        <f>IF(Charts!$B$3="none",F5045,IF(L5045="",NA(),L5045))</f>
        <v>0</v>
      </c>
      <c r="S213">
        <f>IF(Charts!$B$3="none",G5045,IF(M5045="",NA(),M5045))</f>
        <v>0</v>
      </c>
      <c r="T213">
        <f>IF(Charts!$B$3="none",H5045,IF(N5045="",NA(),N5045))</f>
        <v>0</v>
      </c>
    </row>
    <row r="214" spans="4:20">
      <c r="D214">
        <v>210</v>
      </c>
      <c r="E214">
        <f>IF(INDIRECT(ADDRESS($D214+2,E$2+1,,,"Instances"))="","",INDIRECT(ADDRESS($D214+2,E$2+1,,,"Instances")))</f>
        <v>0</v>
      </c>
      <c r="F214">
        <f>IFERROR(SMALL(E5:E969,ROW()-ROW($F$5)+1),"")</f>
        <v>0</v>
      </c>
      <c r="H214">
        <f>IFERROR(SUM(F5:F214),"")</f>
        <v>0</v>
      </c>
      <c r="J214">
        <v>210</v>
      </c>
      <c r="K214" cm="1">
        <f t="array" ref="K214">_xlfn.SWITCH(Charts!$B$3,"average", AVERAGE(INDIRECT(ADDRESS(209+3,K$2+1,,,"Instances") &amp; ":" &amp; ADDRESS(209+3,K$2+1))),"median", MEDIAN(INDIRECT(ADDRESS(209+3,K$2+1,,,"Instances") &amp; ":" &amp; ADDRESS(209+3,K$2+1))),"min", MIN(INDIRECT(ADDRESS(209+3,K$2+1,,,"Instances") &amp; ":" &amp; ADDRESS(209+3,K$2+1))),"max", MAX(INDIRECT(ADDRESS(209+3,K$2+1,,,"Instances") &amp; ":" &amp; ADDRESS(209+3,K$2+1))),"diff", MAX(INDIRECT(ADDRESS(209+3,K$2+1,,,"Instances") &amp; ":" &amp; ADDRESS(209+3,K$2+1)))-MIN(INDIRECT(ADDRESS(209+3,K$2+1,,,"Instances") &amp; ":" &amp; ADDRESS(209+3,K$2+1))))</f>
        <v>0</v>
      </c>
      <c r="L214">
        <f>IFERROR(SMALL(K5:K969,ROW()-ROW($L$5)+1),"")</f>
        <v>0</v>
      </c>
      <c r="N214">
        <f>IFERROR(SUM(L5:L214),"")</f>
        <v>0</v>
      </c>
      <c r="Q214">
        <f>IF(Charts!$B$3="none",E5046,IF(K5046="",NA(),K5046))</f>
        <v>0</v>
      </c>
      <c r="R214">
        <f>IF(Charts!$B$3="none",F5046,IF(L5046="",NA(),L5046))</f>
        <v>0</v>
      </c>
      <c r="S214">
        <f>IF(Charts!$B$3="none",G5046,IF(M5046="",NA(),M5046))</f>
        <v>0</v>
      </c>
      <c r="T214">
        <f>IF(Charts!$B$3="none",H5046,IF(N5046="",NA(),N5046))</f>
        <v>0</v>
      </c>
    </row>
    <row r="215" spans="4:20">
      <c r="D215">
        <v>211</v>
      </c>
      <c r="E215">
        <f>IF(INDIRECT(ADDRESS($D215+2,E$2+1,,,"Instances"))="","",INDIRECT(ADDRESS($D215+2,E$2+1,,,"Instances")))</f>
        <v>0</v>
      </c>
      <c r="F215">
        <f>IFERROR(SMALL(E5:E969,ROW()-ROW($F$5)+1),"")</f>
        <v>0</v>
      </c>
      <c r="H215">
        <f>IFERROR(SUM(F5:F215),"")</f>
        <v>0</v>
      </c>
      <c r="J215">
        <v>211</v>
      </c>
      <c r="K215" cm="1">
        <f t="array" ref="K215">_xlfn.SWITCH(Charts!$B$3,"average", AVERAGE(INDIRECT(ADDRESS(210+3,K$2+1,,,"Instances") &amp; ":" &amp; ADDRESS(210+3,K$2+1))),"median", MEDIAN(INDIRECT(ADDRESS(210+3,K$2+1,,,"Instances") &amp; ":" &amp; ADDRESS(210+3,K$2+1))),"min", MIN(INDIRECT(ADDRESS(210+3,K$2+1,,,"Instances") &amp; ":" &amp; ADDRESS(210+3,K$2+1))),"max", MAX(INDIRECT(ADDRESS(210+3,K$2+1,,,"Instances") &amp; ":" &amp; ADDRESS(210+3,K$2+1))),"diff", MAX(INDIRECT(ADDRESS(210+3,K$2+1,,,"Instances") &amp; ":" &amp; ADDRESS(210+3,K$2+1)))-MIN(INDIRECT(ADDRESS(210+3,K$2+1,,,"Instances") &amp; ":" &amp; ADDRESS(210+3,K$2+1))))</f>
        <v>0</v>
      </c>
      <c r="L215">
        <f>IFERROR(SMALL(K5:K969,ROW()-ROW($L$5)+1),"")</f>
        <v>0</v>
      </c>
      <c r="N215">
        <f>IFERROR(SUM(L5:L215),"")</f>
        <v>0</v>
      </c>
      <c r="Q215">
        <f>IF(Charts!$B$3="none",E5047,IF(K5047="",NA(),K5047))</f>
        <v>0</v>
      </c>
      <c r="R215">
        <f>IF(Charts!$B$3="none",F5047,IF(L5047="",NA(),L5047))</f>
        <v>0</v>
      </c>
      <c r="S215">
        <f>IF(Charts!$B$3="none",G5047,IF(M5047="",NA(),M5047))</f>
        <v>0</v>
      </c>
      <c r="T215">
        <f>IF(Charts!$B$3="none",H5047,IF(N5047="",NA(),N5047))</f>
        <v>0</v>
      </c>
    </row>
    <row r="216" spans="4:20">
      <c r="D216">
        <v>212</v>
      </c>
      <c r="E216">
        <f>IF(INDIRECT(ADDRESS($D216+2,E$2+1,,,"Instances"))="","",INDIRECT(ADDRESS($D216+2,E$2+1,,,"Instances")))</f>
        <v>0</v>
      </c>
      <c r="F216">
        <f>IFERROR(SMALL(E5:E969,ROW()-ROW($F$5)+1),"")</f>
        <v>0</v>
      </c>
      <c r="H216">
        <f>IFERROR(SUM(F5:F216),"")</f>
        <v>0</v>
      </c>
      <c r="J216">
        <v>212</v>
      </c>
      <c r="K216" cm="1">
        <f t="array" ref="K216">_xlfn.SWITCH(Charts!$B$3,"average", AVERAGE(INDIRECT(ADDRESS(211+3,K$2+1,,,"Instances") &amp; ":" &amp; ADDRESS(211+3,K$2+1))),"median", MEDIAN(INDIRECT(ADDRESS(211+3,K$2+1,,,"Instances") &amp; ":" &amp; ADDRESS(211+3,K$2+1))),"min", MIN(INDIRECT(ADDRESS(211+3,K$2+1,,,"Instances") &amp; ":" &amp; ADDRESS(211+3,K$2+1))),"max", MAX(INDIRECT(ADDRESS(211+3,K$2+1,,,"Instances") &amp; ":" &amp; ADDRESS(211+3,K$2+1))),"diff", MAX(INDIRECT(ADDRESS(211+3,K$2+1,,,"Instances") &amp; ":" &amp; ADDRESS(211+3,K$2+1)))-MIN(INDIRECT(ADDRESS(211+3,K$2+1,,,"Instances") &amp; ":" &amp; ADDRESS(211+3,K$2+1))))</f>
        <v>0</v>
      </c>
      <c r="L216">
        <f>IFERROR(SMALL(K5:K969,ROW()-ROW($L$5)+1),"")</f>
        <v>0</v>
      </c>
      <c r="N216">
        <f>IFERROR(SUM(L5:L216),"")</f>
        <v>0</v>
      </c>
      <c r="Q216">
        <f>IF(Charts!$B$3="none",E5048,IF(K5048="",NA(),K5048))</f>
        <v>0</v>
      </c>
      <c r="R216">
        <f>IF(Charts!$B$3="none",F5048,IF(L5048="",NA(),L5048))</f>
        <v>0</v>
      </c>
      <c r="S216">
        <f>IF(Charts!$B$3="none",G5048,IF(M5048="",NA(),M5048))</f>
        <v>0</v>
      </c>
      <c r="T216">
        <f>IF(Charts!$B$3="none",H5048,IF(N5048="",NA(),N5048))</f>
        <v>0</v>
      </c>
    </row>
    <row r="217" spans="4:20">
      <c r="D217">
        <v>213</v>
      </c>
      <c r="E217">
        <f>IF(INDIRECT(ADDRESS($D217+2,E$2+1,,,"Instances"))="","",INDIRECT(ADDRESS($D217+2,E$2+1,,,"Instances")))</f>
        <v>0</v>
      </c>
      <c r="F217">
        <f>IFERROR(SMALL(E5:E969,ROW()-ROW($F$5)+1),"")</f>
        <v>0</v>
      </c>
      <c r="H217">
        <f>IFERROR(SUM(F5:F217),"")</f>
        <v>0</v>
      </c>
      <c r="J217">
        <v>213</v>
      </c>
      <c r="K217" cm="1">
        <f t="array" ref="K217">_xlfn.SWITCH(Charts!$B$3,"average", AVERAGE(INDIRECT(ADDRESS(212+3,K$2+1,,,"Instances") &amp; ":" &amp; ADDRESS(212+3,K$2+1))),"median", MEDIAN(INDIRECT(ADDRESS(212+3,K$2+1,,,"Instances") &amp; ":" &amp; ADDRESS(212+3,K$2+1))),"min", MIN(INDIRECT(ADDRESS(212+3,K$2+1,,,"Instances") &amp; ":" &amp; ADDRESS(212+3,K$2+1))),"max", MAX(INDIRECT(ADDRESS(212+3,K$2+1,,,"Instances") &amp; ":" &amp; ADDRESS(212+3,K$2+1))),"diff", MAX(INDIRECT(ADDRESS(212+3,K$2+1,,,"Instances") &amp; ":" &amp; ADDRESS(212+3,K$2+1)))-MIN(INDIRECT(ADDRESS(212+3,K$2+1,,,"Instances") &amp; ":" &amp; ADDRESS(212+3,K$2+1))))</f>
        <v>0</v>
      </c>
      <c r="L217">
        <f>IFERROR(SMALL(K5:K969,ROW()-ROW($L$5)+1),"")</f>
        <v>0</v>
      </c>
      <c r="N217">
        <f>IFERROR(SUM(L5:L217),"")</f>
        <v>0</v>
      </c>
      <c r="Q217">
        <f>IF(Charts!$B$3="none",E5049,IF(K5049="",NA(),K5049))</f>
        <v>0</v>
      </c>
      <c r="R217">
        <f>IF(Charts!$B$3="none",F5049,IF(L5049="",NA(),L5049))</f>
        <v>0</v>
      </c>
      <c r="S217">
        <f>IF(Charts!$B$3="none",G5049,IF(M5049="",NA(),M5049))</f>
        <v>0</v>
      </c>
      <c r="T217">
        <f>IF(Charts!$B$3="none",H5049,IF(N5049="",NA(),N5049))</f>
        <v>0</v>
      </c>
    </row>
    <row r="218" spans="4:20">
      <c r="D218">
        <v>214</v>
      </c>
      <c r="E218">
        <f>IF(INDIRECT(ADDRESS($D218+2,E$2+1,,,"Instances"))="","",INDIRECT(ADDRESS($D218+2,E$2+1,,,"Instances")))</f>
        <v>0</v>
      </c>
      <c r="F218">
        <f>IFERROR(SMALL(E5:E969,ROW()-ROW($F$5)+1),"")</f>
        <v>0</v>
      </c>
      <c r="H218">
        <f>IFERROR(SUM(F5:F218),"")</f>
        <v>0</v>
      </c>
      <c r="J218">
        <v>214</v>
      </c>
      <c r="K218" cm="1">
        <f t="array" ref="K218">_xlfn.SWITCH(Charts!$B$3,"average", AVERAGE(INDIRECT(ADDRESS(213+3,K$2+1,,,"Instances") &amp; ":" &amp; ADDRESS(213+3,K$2+1))),"median", MEDIAN(INDIRECT(ADDRESS(213+3,K$2+1,,,"Instances") &amp; ":" &amp; ADDRESS(213+3,K$2+1))),"min", MIN(INDIRECT(ADDRESS(213+3,K$2+1,,,"Instances") &amp; ":" &amp; ADDRESS(213+3,K$2+1))),"max", MAX(INDIRECT(ADDRESS(213+3,K$2+1,,,"Instances") &amp; ":" &amp; ADDRESS(213+3,K$2+1))),"diff", MAX(INDIRECT(ADDRESS(213+3,K$2+1,,,"Instances") &amp; ":" &amp; ADDRESS(213+3,K$2+1)))-MIN(INDIRECT(ADDRESS(213+3,K$2+1,,,"Instances") &amp; ":" &amp; ADDRESS(213+3,K$2+1))))</f>
        <v>0</v>
      </c>
      <c r="L218">
        <f>IFERROR(SMALL(K5:K969,ROW()-ROW($L$5)+1),"")</f>
        <v>0</v>
      </c>
      <c r="N218">
        <f>IFERROR(SUM(L5:L218),"")</f>
        <v>0</v>
      </c>
      <c r="Q218">
        <f>IF(Charts!$B$3="none",E5050,IF(K5050="",NA(),K5050))</f>
        <v>0</v>
      </c>
      <c r="R218">
        <f>IF(Charts!$B$3="none",F5050,IF(L5050="",NA(),L5050))</f>
        <v>0</v>
      </c>
      <c r="S218">
        <f>IF(Charts!$B$3="none",G5050,IF(M5050="",NA(),M5050))</f>
        <v>0</v>
      </c>
      <c r="T218">
        <f>IF(Charts!$B$3="none",H5050,IF(N5050="",NA(),N5050))</f>
        <v>0</v>
      </c>
    </row>
    <row r="219" spans="4:20">
      <c r="D219">
        <v>215</v>
      </c>
      <c r="E219">
        <f>IF(INDIRECT(ADDRESS($D219+2,E$2+1,,,"Instances"))="","",INDIRECT(ADDRESS($D219+2,E$2+1,,,"Instances")))</f>
        <v>0</v>
      </c>
      <c r="F219">
        <f>IFERROR(SMALL(E5:E969,ROW()-ROW($F$5)+1),"")</f>
        <v>0</v>
      </c>
      <c r="H219">
        <f>IFERROR(SUM(F5:F219),"")</f>
        <v>0</v>
      </c>
      <c r="J219">
        <v>215</v>
      </c>
      <c r="K219" cm="1">
        <f t="array" ref="K219">_xlfn.SWITCH(Charts!$B$3,"average", AVERAGE(INDIRECT(ADDRESS(214+3,K$2+1,,,"Instances") &amp; ":" &amp; ADDRESS(214+3,K$2+1))),"median", MEDIAN(INDIRECT(ADDRESS(214+3,K$2+1,,,"Instances") &amp; ":" &amp; ADDRESS(214+3,K$2+1))),"min", MIN(INDIRECT(ADDRESS(214+3,K$2+1,,,"Instances") &amp; ":" &amp; ADDRESS(214+3,K$2+1))),"max", MAX(INDIRECT(ADDRESS(214+3,K$2+1,,,"Instances") &amp; ":" &amp; ADDRESS(214+3,K$2+1))),"diff", MAX(INDIRECT(ADDRESS(214+3,K$2+1,,,"Instances") &amp; ":" &amp; ADDRESS(214+3,K$2+1)))-MIN(INDIRECT(ADDRESS(214+3,K$2+1,,,"Instances") &amp; ":" &amp; ADDRESS(214+3,K$2+1))))</f>
        <v>0</v>
      </c>
      <c r="L219">
        <f>IFERROR(SMALL(K5:K969,ROW()-ROW($L$5)+1),"")</f>
        <v>0</v>
      </c>
      <c r="N219">
        <f>IFERROR(SUM(L5:L219),"")</f>
        <v>0</v>
      </c>
      <c r="Q219">
        <f>IF(Charts!$B$3="none",E5051,IF(K5051="",NA(),K5051))</f>
        <v>0</v>
      </c>
      <c r="R219">
        <f>IF(Charts!$B$3="none",F5051,IF(L5051="",NA(),L5051))</f>
        <v>0</v>
      </c>
      <c r="S219">
        <f>IF(Charts!$B$3="none",G5051,IF(M5051="",NA(),M5051))</f>
        <v>0</v>
      </c>
      <c r="T219">
        <f>IF(Charts!$B$3="none",H5051,IF(N5051="",NA(),N5051))</f>
        <v>0</v>
      </c>
    </row>
    <row r="220" spans="4:20">
      <c r="D220">
        <v>216</v>
      </c>
      <c r="E220">
        <f>IF(INDIRECT(ADDRESS($D220+2,E$2+1,,,"Instances"))="","",INDIRECT(ADDRESS($D220+2,E$2+1,,,"Instances")))</f>
        <v>0</v>
      </c>
      <c r="F220">
        <f>IFERROR(SMALL(E5:E969,ROW()-ROW($F$5)+1),"")</f>
        <v>0</v>
      </c>
      <c r="H220">
        <f>IFERROR(SUM(F5:F220),"")</f>
        <v>0</v>
      </c>
      <c r="J220">
        <v>216</v>
      </c>
      <c r="K220" cm="1">
        <f t="array" ref="K220">_xlfn.SWITCH(Charts!$B$3,"average", AVERAGE(INDIRECT(ADDRESS(215+3,K$2+1,,,"Instances") &amp; ":" &amp; ADDRESS(215+3,K$2+1))),"median", MEDIAN(INDIRECT(ADDRESS(215+3,K$2+1,,,"Instances") &amp; ":" &amp; ADDRESS(215+3,K$2+1))),"min", MIN(INDIRECT(ADDRESS(215+3,K$2+1,,,"Instances") &amp; ":" &amp; ADDRESS(215+3,K$2+1))),"max", MAX(INDIRECT(ADDRESS(215+3,K$2+1,,,"Instances") &amp; ":" &amp; ADDRESS(215+3,K$2+1))),"diff", MAX(INDIRECT(ADDRESS(215+3,K$2+1,,,"Instances") &amp; ":" &amp; ADDRESS(215+3,K$2+1)))-MIN(INDIRECT(ADDRESS(215+3,K$2+1,,,"Instances") &amp; ":" &amp; ADDRESS(215+3,K$2+1))))</f>
        <v>0</v>
      </c>
      <c r="L220">
        <f>IFERROR(SMALL(K5:K969,ROW()-ROW($L$5)+1),"")</f>
        <v>0</v>
      </c>
      <c r="N220">
        <f>IFERROR(SUM(L5:L220),"")</f>
        <v>0</v>
      </c>
      <c r="Q220">
        <f>IF(Charts!$B$3="none",E5052,IF(K5052="",NA(),K5052))</f>
        <v>0</v>
      </c>
      <c r="R220">
        <f>IF(Charts!$B$3="none",F5052,IF(L5052="",NA(),L5052))</f>
        <v>0</v>
      </c>
      <c r="S220">
        <f>IF(Charts!$B$3="none",G5052,IF(M5052="",NA(),M5052))</f>
        <v>0</v>
      </c>
      <c r="T220">
        <f>IF(Charts!$B$3="none",H5052,IF(N5052="",NA(),N5052))</f>
        <v>0</v>
      </c>
    </row>
    <row r="221" spans="4:20">
      <c r="D221">
        <v>217</v>
      </c>
      <c r="E221">
        <f>IF(INDIRECT(ADDRESS($D221+2,E$2+1,,,"Instances"))="","",INDIRECT(ADDRESS($D221+2,E$2+1,,,"Instances")))</f>
        <v>0</v>
      </c>
      <c r="F221">
        <f>IFERROR(SMALL(E5:E969,ROW()-ROW($F$5)+1),"")</f>
        <v>0</v>
      </c>
      <c r="H221">
        <f>IFERROR(SUM(F5:F221),"")</f>
        <v>0</v>
      </c>
      <c r="J221">
        <v>217</v>
      </c>
      <c r="K221" cm="1">
        <f t="array" ref="K221">_xlfn.SWITCH(Charts!$B$3,"average", AVERAGE(INDIRECT(ADDRESS(216+3,K$2+1,,,"Instances") &amp; ":" &amp; ADDRESS(216+3,K$2+1))),"median", MEDIAN(INDIRECT(ADDRESS(216+3,K$2+1,,,"Instances") &amp; ":" &amp; ADDRESS(216+3,K$2+1))),"min", MIN(INDIRECT(ADDRESS(216+3,K$2+1,,,"Instances") &amp; ":" &amp; ADDRESS(216+3,K$2+1))),"max", MAX(INDIRECT(ADDRESS(216+3,K$2+1,,,"Instances") &amp; ":" &amp; ADDRESS(216+3,K$2+1))),"diff", MAX(INDIRECT(ADDRESS(216+3,K$2+1,,,"Instances") &amp; ":" &amp; ADDRESS(216+3,K$2+1)))-MIN(INDIRECT(ADDRESS(216+3,K$2+1,,,"Instances") &amp; ":" &amp; ADDRESS(216+3,K$2+1))))</f>
        <v>0</v>
      </c>
      <c r="L221">
        <f>IFERROR(SMALL(K5:K969,ROW()-ROW($L$5)+1),"")</f>
        <v>0</v>
      </c>
      <c r="N221">
        <f>IFERROR(SUM(L5:L221),"")</f>
        <v>0</v>
      </c>
      <c r="Q221">
        <f>IF(Charts!$B$3="none",E5053,IF(K5053="",NA(),K5053))</f>
        <v>0</v>
      </c>
      <c r="R221">
        <f>IF(Charts!$B$3="none",F5053,IF(L5053="",NA(),L5053))</f>
        <v>0</v>
      </c>
      <c r="S221">
        <f>IF(Charts!$B$3="none",G5053,IF(M5053="",NA(),M5053))</f>
        <v>0</v>
      </c>
      <c r="T221">
        <f>IF(Charts!$B$3="none",H5053,IF(N5053="",NA(),N5053))</f>
        <v>0</v>
      </c>
    </row>
    <row r="222" spans="4:20">
      <c r="D222">
        <v>218</v>
      </c>
      <c r="E222">
        <f>IF(INDIRECT(ADDRESS($D222+2,E$2+1,,,"Instances"))="","",INDIRECT(ADDRESS($D222+2,E$2+1,,,"Instances")))</f>
        <v>0</v>
      </c>
      <c r="F222">
        <f>IFERROR(SMALL(E5:E969,ROW()-ROW($F$5)+1),"")</f>
        <v>0</v>
      </c>
      <c r="H222">
        <f>IFERROR(SUM(F5:F222),"")</f>
        <v>0</v>
      </c>
      <c r="J222">
        <v>218</v>
      </c>
      <c r="K222" cm="1">
        <f t="array" ref="K222">_xlfn.SWITCH(Charts!$B$3,"average", AVERAGE(INDIRECT(ADDRESS(217+3,K$2+1,,,"Instances") &amp; ":" &amp; ADDRESS(217+3,K$2+1))),"median", MEDIAN(INDIRECT(ADDRESS(217+3,K$2+1,,,"Instances") &amp; ":" &amp; ADDRESS(217+3,K$2+1))),"min", MIN(INDIRECT(ADDRESS(217+3,K$2+1,,,"Instances") &amp; ":" &amp; ADDRESS(217+3,K$2+1))),"max", MAX(INDIRECT(ADDRESS(217+3,K$2+1,,,"Instances") &amp; ":" &amp; ADDRESS(217+3,K$2+1))),"diff", MAX(INDIRECT(ADDRESS(217+3,K$2+1,,,"Instances") &amp; ":" &amp; ADDRESS(217+3,K$2+1)))-MIN(INDIRECT(ADDRESS(217+3,K$2+1,,,"Instances") &amp; ":" &amp; ADDRESS(217+3,K$2+1))))</f>
        <v>0</v>
      </c>
      <c r="L222">
        <f>IFERROR(SMALL(K5:K969,ROW()-ROW($L$5)+1),"")</f>
        <v>0</v>
      </c>
      <c r="N222">
        <f>IFERROR(SUM(L5:L222),"")</f>
        <v>0</v>
      </c>
      <c r="Q222">
        <f>IF(Charts!$B$3="none",E5054,IF(K5054="",NA(),K5054))</f>
        <v>0</v>
      </c>
      <c r="R222">
        <f>IF(Charts!$B$3="none",F5054,IF(L5054="",NA(),L5054))</f>
        <v>0</v>
      </c>
      <c r="S222">
        <f>IF(Charts!$B$3="none",G5054,IF(M5054="",NA(),M5054))</f>
        <v>0</v>
      </c>
      <c r="T222">
        <f>IF(Charts!$B$3="none",H5054,IF(N5054="",NA(),N5054))</f>
        <v>0</v>
      </c>
    </row>
    <row r="223" spans="4:20">
      <c r="D223">
        <v>219</v>
      </c>
      <c r="E223">
        <f>IF(INDIRECT(ADDRESS($D223+2,E$2+1,,,"Instances"))="","",INDIRECT(ADDRESS($D223+2,E$2+1,,,"Instances")))</f>
        <v>0</v>
      </c>
      <c r="F223">
        <f>IFERROR(SMALL(E5:E969,ROW()-ROW($F$5)+1),"")</f>
        <v>0</v>
      </c>
      <c r="H223">
        <f>IFERROR(SUM(F5:F223),"")</f>
        <v>0</v>
      </c>
      <c r="J223">
        <v>219</v>
      </c>
      <c r="K223" cm="1">
        <f t="array" ref="K223">_xlfn.SWITCH(Charts!$B$3,"average", AVERAGE(INDIRECT(ADDRESS(218+3,K$2+1,,,"Instances") &amp; ":" &amp; ADDRESS(218+3,K$2+1))),"median", MEDIAN(INDIRECT(ADDRESS(218+3,K$2+1,,,"Instances") &amp; ":" &amp; ADDRESS(218+3,K$2+1))),"min", MIN(INDIRECT(ADDRESS(218+3,K$2+1,,,"Instances") &amp; ":" &amp; ADDRESS(218+3,K$2+1))),"max", MAX(INDIRECT(ADDRESS(218+3,K$2+1,,,"Instances") &amp; ":" &amp; ADDRESS(218+3,K$2+1))),"diff", MAX(INDIRECT(ADDRESS(218+3,K$2+1,,,"Instances") &amp; ":" &amp; ADDRESS(218+3,K$2+1)))-MIN(INDIRECT(ADDRESS(218+3,K$2+1,,,"Instances") &amp; ":" &amp; ADDRESS(218+3,K$2+1))))</f>
        <v>0</v>
      </c>
      <c r="L223">
        <f>IFERROR(SMALL(K5:K969,ROW()-ROW($L$5)+1),"")</f>
        <v>0</v>
      </c>
      <c r="N223">
        <f>IFERROR(SUM(L5:L223),"")</f>
        <v>0</v>
      </c>
      <c r="Q223">
        <f>IF(Charts!$B$3="none",E5055,IF(K5055="",NA(),K5055))</f>
        <v>0</v>
      </c>
      <c r="R223">
        <f>IF(Charts!$B$3="none",F5055,IF(L5055="",NA(),L5055))</f>
        <v>0</v>
      </c>
      <c r="S223">
        <f>IF(Charts!$B$3="none",G5055,IF(M5055="",NA(),M5055))</f>
        <v>0</v>
      </c>
      <c r="T223">
        <f>IF(Charts!$B$3="none",H5055,IF(N5055="",NA(),N5055))</f>
        <v>0</v>
      </c>
    </row>
    <row r="224" spans="4:20">
      <c r="D224">
        <v>220</v>
      </c>
      <c r="E224">
        <f>IF(INDIRECT(ADDRESS($D224+2,E$2+1,,,"Instances"))="","",INDIRECT(ADDRESS($D224+2,E$2+1,,,"Instances")))</f>
        <v>0</v>
      </c>
      <c r="F224">
        <f>IFERROR(SMALL(E5:E969,ROW()-ROW($F$5)+1),"")</f>
        <v>0</v>
      </c>
      <c r="H224">
        <f>IFERROR(SUM(F5:F224),"")</f>
        <v>0</v>
      </c>
      <c r="J224">
        <v>220</v>
      </c>
      <c r="K224" cm="1">
        <f t="array" ref="K224">_xlfn.SWITCH(Charts!$B$3,"average", AVERAGE(INDIRECT(ADDRESS(219+3,K$2+1,,,"Instances") &amp; ":" &amp; ADDRESS(219+3,K$2+1))),"median", MEDIAN(INDIRECT(ADDRESS(219+3,K$2+1,,,"Instances") &amp; ":" &amp; ADDRESS(219+3,K$2+1))),"min", MIN(INDIRECT(ADDRESS(219+3,K$2+1,,,"Instances") &amp; ":" &amp; ADDRESS(219+3,K$2+1))),"max", MAX(INDIRECT(ADDRESS(219+3,K$2+1,,,"Instances") &amp; ":" &amp; ADDRESS(219+3,K$2+1))),"diff", MAX(INDIRECT(ADDRESS(219+3,K$2+1,,,"Instances") &amp; ":" &amp; ADDRESS(219+3,K$2+1)))-MIN(INDIRECT(ADDRESS(219+3,K$2+1,,,"Instances") &amp; ":" &amp; ADDRESS(219+3,K$2+1))))</f>
        <v>0</v>
      </c>
      <c r="L224">
        <f>IFERROR(SMALL(K5:K969,ROW()-ROW($L$5)+1),"")</f>
        <v>0</v>
      </c>
      <c r="N224">
        <f>IFERROR(SUM(L5:L224),"")</f>
        <v>0</v>
      </c>
      <c r="Q224">
        <f>IF(Charts!$B$3="none",E5056,IF(K5056="",NA(),K5056))</f>
        <v>0</v>
      </c>
      <c r="R224">
        <f>IF(Charts!$B$3="none",F5056,IF(L5056="",NA(),L5056))</f>
        <v>0</v>
      </c>
      <c r="S224">
        <f>IF(Charts!$B$3="none",G5056,IF(M5056="",NA(),M5056))</f>
        <v>0</v>
      </c>
      <c r="T224">
        <f>IF(Charts!$B$3="none",H5056,IF(N5056="",NA(),N5056))</f>
        <v>0</v>
      </c>
    </row>
    <row r="225" spans="4:20">
      <c r="D225">
        <v>221</v>
      </c>
      <c r="E225">
        <f>IF(INDIRECT(ADDRESS($D225+2,E$2+1,,,"Instances"))="","",INDIRECT(ADDRESS($D225+2,E$2+1,,,"Instances")))</f>
        <v>0</v>
      </c>
      <c r="F225">
        <f>IFERROR(SMALL(E5:E969,ROW()-ROW($F$5)+1),"")</f>
        <v>0</v>
      </c>
      <c r="H225">
        <f>IFERROR(SUM(F5:F225),"")</f>
        <v>0</v>
      </c>
      <c r="J225">
        <v>221</v>
      </c>
      <c r="K225" cm="1">
        <f t="array" ref="K225">_xlfn.SWITCH(Charts!$B$3,"average", AVERAGE(INDIRECT(ADDRESS(220+3,K$2+1,,,"Instances") &amp; ":" &amp; ADDRESS(220+3,K$2+1))),"median", MEDIAN(INDIRECT(ADDRESS(220+3,K$2+1,,,"Instances") &amp; ":" &amp; ADDRESS(220+3,K$2+1))),"min", MIN(INDIRECT(ADDRESS(220+3,K$2+1,,,"Instances") &amp; ":" &amp; ADDRESS(220+3,K$2+1))),"max", MAX(INDIRECT(ADDRESS(220+3,K$2+1,,,"Instances") &amp; ":" &amp; ADDRESS(220+3,K$2+1))),"diff", MAX(INDIRECT(ADDRESS(220+3,K$2+1,,,"Instances") &amp; ":" &amp; ADDRESS(220+3,K$2+1)))-MIN(INDIRECT(ADDRESS(220+3,K$2+1,,,"Instances") &amp; ":" &amp; ADDRESS(220+3,K$2+1))))</f>
        <v>0</v>
      </c>
      <c r="L225">
        <f>IFERROR(SMALL(K5:K969,ROW()-ROW($L$5)+1),"")</f>
        <v>0</v>
      </c>
      <c r="N225">
        <f>IFERROR(SUM(L5:L225),"")</f>
        <v>0</v>
      </c>
      <c r="Q225">
        <f>IF(Charts!$B$3="none",E5057,IF(K5057="",NA(),K5057))</f>
        <v>0</v>
      </c>
      <c r="R225">
        <f>IF(Charts!$B$3="none",F5057,IF(L5057="",NA(),L5057))</f>
        <v>0</v>
      </c>
      <c r="S225">
        <f>IF(Charts!$B$3="none",G5057,IF(M5057="",NA(),M5057))</f>
        <v>0</v>
      </c>
      <c r="T225">
        <f>IF(Charts!$B$3="none",H5057,IF(N5057="",NA(),N5057))</f>
        <v>0</v>
      </c>
    </row>
    <row r="226" spans="4:20">
      <c r="D226">
        <v>222</v>
      </c>
      <c r="E226">
        <f>IF(INDIRECT(ADDRESS($D226+2,E$2+1,,,"Instances"))="","",INDIRECT(ADDRESS($D226+2,E$2+1,,,"Instances")))</f>
        <v>0</v>
      </c>
      <c r="F226">
        <f>IFERROR(SMALL(E5:E969,ROW()-ROW($F$5)+1),"")</f>
        <v>0</v>
      </c>
      <c r="H226">
        <f>IFERROR(SUM(F5:F226),"")</f>
        <v>0</v>
      </c>
      <c r="J226">
        <v>222</v>
      </c>
      <c r="K226" cm="1">
        <f t="array" ref="K226">_xlfn.SWITCH(Charts!$B$3,"average", AVERAGE(INDIRECT(ADDRESS(221+3,K$2+1,,,"Instances") &amp; ":" &amp; ADDRESS(221+3,K$2+1))),"median", MEDIAN(INDIRECT(ADDRESS(221+3,K$2+1,,,"Instances") &amp; ":" &amp; ADDRESS(221+3,K$2+1))),"min", MIN(INDIRECT(ADDRESS(221+3,K$2+1,,,"Instances") &amp; ":" &amp; ADDRESS(221+3,K$2+1))),"max", MAX(INDIRECT(ADDRESS(221+3,K$2+1,,,"Instances") &amp; ":" &amp; ADDRESS(221+3,K$2+1))),"diff", MAX(INDIRECT(ADDRESS(221+3,K$2+1,,,"Instances") &amp; ":" &amp; ADDRESS(221+3,K$2+1)))-MIN(INDIRECT(ADDRESS(221+3,K$2+1,,,"Instances") &amp; ":" &amp; ADDRESS(221+3,K$2+1))))</f>
        <v>0</v>
      </c>
      <c r="L226">
        <f>IFERROR(SMALL(K5:K969,ROW()-ROW($L$5)+1),"")</f>
        <v>0</v>
      </c>
      <c r="N226">
        <f>IFERROR(SUM(L5:L226),"")</f>
        <v>0</v>
      </c>
      <c r="Q226">
        <f>IF(Charts!$B$3="none",E5058,IF(K5058="",NA(),K5058))</f>
        <v>0</v>
      </c>
      <c r="R226">
        <f>IF(Charts!$B$3="none",F5058,IF(L5058="",NA(),L5058))</f>
        <v>0</v>
      </c>
      <c r="S226">
        <f>IF(Charts!$B$3="none",G5058,IF(M5058="",NA(),M5058))</f>
        <v>0</v>
      </c>
      <c r="T226">
        <f>IF(Charts!$B$3="none",H5058,IF(N5058="",NA(),N5058))</f>
        <v>0</v>
      </c>
    </row>
    <row r="227" spans="4:20">
      <c r="D227">
        <v>223</v>
      </c>
      <c r="E227">
        <f>IF(INDIRECT(ADDRESS($D227+2,E$2+1,,,"Instances"))="","",INDIRECT(ADDRESS($D227+2,E$2+1,,,"Instances")))</f>
        <v>0</v>
      </c>
      <c r="F227">
        <f>IFERROR(SMALL(E5:E969,ROW()-ROW($F$5)+1),"")</f>
        <v>0</v>
      </c>
      <c r="H227">
        <f>IFERROR(SUM(F5:F227),"")</f>
        <v>0</v>
      </c>
      <c r="J227">
        <v>223</v>
      </c>
      <c r="K227" cm="1">
        <f t="array" ref="K227">_xlfn.SWITCH(Charts!$B$3,"average", AVERAGE(INDIRECT(ADDRESS(222+3,K$2+1,,,"Instances") &amp; ":" &amp; ADDRESS(222+3,K$2+1))),"median", MEDIAN(INDIRECT(ADDRESS(222+3,K$2+1,,,"Instances") &amp; ":" &amp; ADDRESS(222+3,K$2+1))),"min", MIN(INDIRECT(ADDRESS(222+3,K$2+1,,,"Instances") &amp; ":" &amp; ADDRESS(222+3,K$2+1))),"max", MAX(INDIRECT(ADDRESS(222+3,K$2+1,,,"Instances") &amp; ":" &amp; ADDRESS(222+3,K$2+1))),"diff", MAX(INDIRECT(ADDRESS(222+3,K$2+1,,,"Instances") &amp; ":" &amp; ADDRESS(222+3,K$2+1)))-MIN(INDIRECT(ADDRESS(222+3,K$2+1,,,"Instances") &amp; ":" &amp; ADDRESS(222+3,K$2+1))))</f>
        <v>0</v>
      </c>
      <c r="L227">
        <f>IFERROR(SMALL(K5:K969,ROW()-ROW($L$5)+1),"")</f>
        <v>0</v>
      </c>
      <c r="N227">
        <f>IFERROR(SUM(L5:L227),"")</f>
        <v>0</v>
      </c>
      <c r="Q227">
        <f>IF(Charts!$B$3="none",E5059,IF(K5059="",NA(),K5059))</f>
        <v>0</v>
      </c>
      <c r="R227">
        <f>IF(Charts!$B$3="none",F5059,IF(L5059="",NA(),L5059))</f>
        <v>0</v>
      </c>
      <c r="S227">
        <f>IF(Charts!$B$3="none",G5059,IF(M5059="",NA(),M5059))</f>
        <v>0</v>
      </c>
      <c r="T227">
        <f>IF(Charts!$B$3="none",H5059,IF(N5059="",NA(),N5059))</f>
        <v>0</v>
      </c>
    </row>
    <row r="228" spans="4:20">
      <c r="D228">
        <v>224</v>
      </c>
      <c r="E228">
        <f>IF(INDIRECT(ADDRESS($D228+2,E$2+1,,,"Instances"))="","",INDIRECT(ADDRESS($D228+2,E$2+1,,,"Instances")))</f>
        <v>0</v>
      </c>
      <c r="F228">
        <f>IFERROR(SMALL(E5:E969,ROW()-ROW($F$5)+1),"")</f>
        <v>0</v>
      </c>
      <c r="H228">
        <f>IFERROR(SUM(F5:F228),"")</f>
        <v>0</v>
      </c>
      <c r="J228">
        <v>224</v>
      </c>
      <c r="K228" cm="1">
        <f t="array" ref="K228">_xlfn.SWITCH(Charts!$B$3,"average", AVERAGE(INDIRECT(ADDRESS(223+3,K$2+1,,,"Instances") &amp; ":" &amp; ADDRESS(223+3,K$2+1))),"median", MEDIAN(INDIRECT(ADDRESS(223+3,K$2+1,,,"Instances") &amp; ":" &amp; ADDRESS(223+3,K$2+1))),"min", MIN(INDIRECT(ADDRESS(223+3,K$2+1,,,"Instances") &amp; ":" &amp; ADDRESS(223+3,K$2+1))),"max", MAX(INDIRECT(ADDRESS(223+3,K$2+1,,,"Instances") &amp; ":" &amp; ADDRESS(223+3,K$2+1))),"diff", MAX(INDIRECT(ADDRESS(223+3,K$2+1,,,"Instances") &amp; ":" &amp; ADDRESS(223+3,K$2+1)))-MIN(INDIRECT(ADDRESS(223+3,K$2+1,,,"Instances") &amp; ":" &amp; ADDRESS(223+3,K$2+1))))</f>
        <v>0</v>
      </c>
      <c r="L228">
        <f>IFERROR(SMALL(K5:K969,ROW()-ROW($L$5)+1),"")</f>
        <v>0</v>
      </c>
      <c r="N228">
        <f>IFERROR(SUM(L5:L228),"")</f>
        <v>0</v>
      </c>
      <c r="Q228">
        <f>IF(Charts!$B$3="none",E5060,IF(K5060="",NA(),K5060))</f>
        <v>0</v>
      </c>
      <c r="R228">
        <f>IF(Charts!$B$3="none",F5060,IF(L5060="",NA(),L5060))</f>
        <v>0</v>
      </c>
      <c r="S228">
        <f>IF(Charts!$B$3="none",G5060,IF(M5060="",NA(),M5060))</f>
        <v>0</v>
      </c>
      <c r="T228">
        <f>IF(Charts!$B$3="none",H5060,IF(N5060="",NA(),N5060))</f>
        <v>0</v>
      </c>
    </row>
    <row r="229" spans="4:20">
      <c r="D229">
        <v>225</v>
      </c>
      <c r="E229">
        <f>IF(INDIRECT(ADDRESS($D229+2,E$2+1,,,"Instances"))="","",INDIRECT(ADDRESS($D229+2,E$2+1,,,"Instances")))</f>
        <v>0</v>
      </c>
      <c r="F229">
        <f>IFERROR(SMALL(E5:E969,ROW()-ROW($F$5)+1),"")</f>
        <v>0</v>
      </c>
      <c r="H229">
        <f>IFERROR(SUM(F5:F229),"")</f>
        <v>0</v>
      </c>
      <c r="J229">
        <v>225</v>
      </c>
      <c r="K229" cm="1">
        <f t="array" ref="K229">_xlfn.SWITCH(Charts!$B$3,"average", AVERAGE(INDIRECT(ADDRESS(224+3,K$2+1,,,"Instances") &amp; ":" &amp; ADDRESS(224+3,K$2+1))),"median", MEDIAN(INDIRECT(ADDRESS(224+3,K$2+1,,,"Instances") &amp; ":" &amp; ADDRESS(224+3,K$2+1))),"min", MIN(INDIRECT(ADDRESS(224+3,K$2+1,,,"Instances") &amp; ":" &amp; ADDRESS(224+3,K$2+1))),"max", MAX(INDIRECT(ADDRESS(224+3,K$2+1,,,"Instances") &amp; ":" &amp; ADDRESS(224+3,K$2+1))),"diff", MAX(INDIRECT(ADDRESS(224+3,K$2+1,,,"Instances") &amp; ":" &amp; ADDRESS(224+3,K$2+1)))-MIN(INDIRECT(ADDRESS(224+3,K$2+1,,,"Instances") &amp; ":" &amp; ADDRESS(224+3,K$2+1))))</f>
        <v>0</v>
      </c>
      <c r="L229">
        <f>IFERROR(SMALL(K5:K969,ROW()-ROW($L$5)+1),"")</f>
        <v>0</v>
      </c>
      <c r="N229">
        <f>IFERROR(SUM(L5:L229),"")</f>
        <v>0</v>
      </c>
      <c r="Q229">
        <f>IF(Charts!$B$3="none",E5061,IF(K5061="",NA(),K5061))</f>
        <v>0</v>
      </c>
      <c r="R229">
        <f>IF(Charts!$B$3="none",F5061,IF(L5061="",NA(),L5061))</f>
        <v>0</v>
      </c>
      <c r="S229">
        <f>IF(Charts!$B$3="none",G5061,IF(M5061="",NA(),M5061))</f>
        <v>0</v>
      </c>
      <c r="T229">
        <f>IF(Charts!$B$3="none",H5061,IF(N5061="",NA(),N5061))</f>
        <v>0</v>
      </c>
    </row>
    <row r="230" spans="4:20">
      <c r="D230">
        <v>226</v>
      </c>
      <c r="E230">
        <f>IF(INDIRECT(ADDRESS($D230+2,E$2+1,,,"Instances"))="","",INDIRECT(ADDRESS($D230+2,E$2+1,,,"Instances")))</f>
        <v>0</v>
      </c>
      <c r="F230">
        <f>IFERROR(SMALL(E5:E969,ROW()-ROW($F$5)+1),"")</f>
        <v>0</v>
      </c>
      <c r="H230">
        <f>IFERROR(SUM(F5:F230),"")</f>
        <v>0</v>
      </c>
      <c r="J230">
        <v>226</v>
      </c>
      <c r="K230" cm="1">
        <f t="array" ref="K230">_xlfn.SWITCH(Charts!$B$3,"average", AVERAGE(INDIRECT(ADDRESS(225+3,K$2+1,,,"Instances") &amp; ":" &amp; ADDRESS(225+3,K$2+1))),"median", MEDIAN(INDIRECT(ADDRESS(225+3,K$2+1,,,"Instances") &amp; ":" &amp; ADDRESS(225+3,K$2+1))),"min", MIN(INDIRECT(ADDRESS(225+3,K$2+1,,,"Instances") &amp; ":" &amp; ADDRESS(225+3,K$2+1))),"max", MAX(INDIRECT(ADDRESS(225+3,K$2+1,,,"Instances") &amp; ":" &amp; ADDRESS(225+3,K$2+1))),"diff", MAX(INDIRECT(ADDRESS(225+3,K$2+1,,,"Instances") &amp; ":" &amp; ADDRESS(225+3,K$2+1)))-MIN(INDIRECT(ADDRESS(225+3,K$2+1,,,"Instances") &amp; ":" &amp; ADDRESS(225+3,K$2+1))))</f>
        <v>0</v>
      </c>
      <c r="L230">
        <f>IFERROR(SMALL(K5:K969,ROW()-ROW($L$5)+1),"")</f>
        <v>0</v>
      </c>
      <c r="N230">
        <f>IFERROR(SUM(L5:L230),"")</f>
        <v>0</v>
      </c>
      <c r="Q230">
        <f>IF(Charts!$B$3="none",E5062,IF(K5062="",NA(),K5062))</f>
        <v>0</v>
      </c>
      <c r="R230">
        <f>IF(Charts!$B$3="none",F5062,IF(L5062="",NA(),L5062))</f>
        <v>0</v>
      </c>
      <c r="S230">
        <f>IF(Charts!$B$3="none",G5062,IF(M5062="",NA(),M5062))</f>
        <v>0</v>
      </c>
      <c r="T230">
        <f>IF(Charts!$B$3="none",H5062,IF(N5062="",NA(),N5062))</f>
        <v>0</v>
      </c>
    </row>
    <row r="231" spans="4:20">
      <c r="D231">
        <v>227</v>
      </c>
      <c r="E231">
        <f>IF(INDIRECT(ADDRESS($D231+2,E$2+1,,,"Instances"))="","",INDIRECT(ADDRESS($D231+2,E$2+1,,,"Instances")))</f>
        <v>0</v>
      </c>
      <c r="F231">
        <f>IFERROR(SMALL(E5:E969,ROW()-ROW($F$5)+1),"")</f>
        <v>0</v>
      </c>
      <c r="H231">
        <f>IFERROR(SUM(F5:F231),"")</f>
        <v>0</v>
      </c>
      <c r="J231">
        <v>227</v>
      </c>
      <c r="K231" cm="1">
        <f t="array" ref="K231">_xlfn.SWITCH(Charts!$B$3,"average", AVERAGE(INDIRECT(ADDRESS(226+3,K$2+1,,,"Instances") &amp; ":" &amp; ADDRESS(226+3,K$2+1))),"median", MEDIAN(INDIRECT(ADDRESS(226+3,K$2+1,,,"Instances") &amp; ":" &amp; ADDRESS(226+3,K$2+1))),"min", MIN(INDIRECT(ADDRESS(226+3,K$2+1,,,"Instances") &amp; ":" &amp; ADDRESS(226+3,K$2+1))),"max", MAX(INDIRECT(ADDRESS(226+3,K$2+1,,,"Instances") &amp; ":" &amp; ADDRESS(226+3,K$2+1))),"diff", MAX(INDIRECT(ADDRESS(226+3,K$2+1,,,"Instances") &amp; ":" &amp; ADDRESS(226+3,K$2+1)))-MIN(INDIRECT(ADDRESS(226+3,K$2+1,,,"Instances") &amp; ":" &amp; ADDRESS(226+3,K$2+1))))</f>
        <v>0</v>
      </c>
      <c r="L231">
        <f>IFERROR(SMALL(K5:K969,ROW()-ROW($L$5)+1),"")</f>
        <v>0</v>
      </c>
      <c r="N231">
        <f>IFERROR(SUM(L5:L231),"")</f>
        <v>0</v>
      </c>
      <c r="Q231">
        <f>IF(Charts!$B$3="none",E5063,IF(K5063="",NA(),K5063))</f>
        <v>0</v>
      </c>
      <c r="R231">
        <f>IF(Charts!$B$3="none",F5063,IF(L5063="",NA(),L5063))</f>
        <v>0</v>
      </c>
      <c r="S231">
        <f>IF(Charts!$B$3="none",G5063,IF(M5063="",NA(),M5063))</f>
        <v>0</v>
      </c>
      <c r="T231">
        <f>IF(Charts!$B$3="none",H5063,IF(N5063="",NA(),N5063))</f>
        <v>0</v>
      </c>
    </row>
    <row r="232" spans="4:20">
      <c r="D232">
        <v>228</v>
      </c>
      <c r="E232">
        <f>IF(INDIRECT(ADDRESS($D232+2,E$2+1,,,"Instances"))="","",INDIRECT(ADDRESS($D232+2,E$2+1,,,"Instances")))</f>
        <v>0</v>
      </c>
      <c r="F232">
        <f>IFERROR(SMALL(E5:E969,ROW()-ROW($F$5)+1),"")</f>
        <v>0</v>
      </c>
      <c r="H232">
        <f>IFERROR(SUM(F5:F232),"")</f>
        <v>0</v>
      </c>
      <c r="J232">
        <v>228</v>
      </c>
      <c r="K232" cm="1">
        <f t="array" ref="K232">_xlfn.SWITCH(Charts!$B$3,"average", AVERAGE(INDIRECT(ADDRESS(227+3,K$2+1,,,"Instances") &amp; ":" &amp; ADDRESS(227+3,K$2+1))),"median", MEDIAN(INDIRECT(ADDRESS(227+3,K$2+1,,,"Instances") &amp; ":" &amp; ADDRESS(227+3,K$2+1))),"min", MIN(INDIRECT(ADDRESS(227+3,K$2+1,,,"Instances") &amp; ":" &amp; ADDRESS(227+3,K$2+1))),"max", MAX(INDIRECT(ADDRESS(227+3,K$2+1,,,"Instances") &amp; ":" &amp; ADDRESS(227+3,K$2+1))),"diff", MAX(INDIRECT(ADDRESS(227+3,K$2+1,,,"Instances") &amp; ":" &amp; ADDRESS(227+3,K$2+1)))-MIN(INDIRECT(ADDRESS(227+3,K$2+1,,,"Instances") &amp; ":" &amp; ADDRESS(227+3,K$2+1))))</f>
        <v>0</v>
      </c>
      <c r="L232">
        <f>IFERROR(SMALL(K5:K969,ROW()-ROW($L$5)+1),"")</f>
        <v>0</v>
      </c>
      <c r="N232">
        <f>IFERROR(SUM(L5:L232),"")</f>
        <v>0</v>
      </c>
      <c r="Q232">
        <f>IF(Charts!$B$3="none",E5064,IF(K5064="",NA(),K5064))</f>
        <v>0</v>
      </c>
      <c r="R232">
        <f>IF(Charts!$B$3="none",F5064,IF(L5064="",NA(),L5064))</f>
        <v>0</v>
      </c>
      <c r="S232">
        <f>IF(Charts!$B$3="none",G5064,IF(M5064="",NA(),M5064))</f>
        <v>0</v>
      </c>
      <c r="T232">
        <f>IF(Charts!$B$3="none",H5064,IF(N5064="",NA(),N5064))</f>
        <v>0</v>
      </c>
    </row>
    <row r="233" spans="4:20">
      <c r="D233">
        <v>229</v>
      </c>
      <c r="E233">
        <f>IF(INDIRECT(ADDRESS($D233+2,E$2+1,,,"Instances"))="","",INDIRECT(ADDRESS($D233+2,E$2+1,,,"Instances")))</f>
        <v>0</v>
      </c>
      <c r="F233">
        <f>IFERROR(SMALL(E5:E969,ROW()-ROW($F$5)+1),"")</f>
        <v>0</v>
      </c>
      <c r="H233">
        <f>IFERROR(SUM(F5:F233),"")</f>
        <v>0</v>
      </c>
      <c r="J233">
        <v>229</v>
      </c>
      <c r="K233" cm="1">
        <f t="array" ref="K233">_xlfn.SWITCH(Charts!$B$3,"average", AVERAGE(INDIRECT(ADDRESS(228+3,K$2+1,,,"Instances") &amp; ":" &amp; ADDRESS(228+3,K$2+1))),"median", MEDIAN(INDIRECT(ADDRESS(228+3,K$2+1,,,"Instances") &amp; ":" &amp; ADDRESS(228+3,K$2+1))),"min", MIN(INDIRECT(ADDRESS(228+3,K$2+1,,,"Instances") &amp; ":" &amp; ADDRESS(228+3,K$2+1))),"max", MAX(INDIRECT(ADDRESS(228+3,K$2+1,,,"Instances") &amp; ":" &amp; ADDRESS(228+3,K$2+1))),"diff", MAX(INDIRECT(ADDRESS(228+3,K$2+1,,,"Instances") &amp; ":" &amp; ADDRESS(228+3,K$2+1)))-MIN(INDIRECT(ADDRESS(228+3,K$2+1,,,"Instances") &amp; ":" &amp; ADDRESS(228+3,K$2+1))))</f>
        <v>0</v>
      </c>
      <c r="L233">
        <f>IFERROR(SMALL(K5:K969,ROW()-ROW($L$5)+1),"")</f>
        <v>0</v>
      </c>
      <c r="N233">
        <f>IFERROR(SUM(L5:L233),"")</f>
        <v>0</v>
      </c>
      <c r="Q233">
        <f>IF(Charts!$B$3="none",E5065,IF(K5065="",NA(),K5065))</f>
        <v>0</v>
      </c>
      <c r="R233">
        <f>IF(Charts!$B$3="none",F5065,IF(L5065="",NA(),L5065))</f>
        <v>0</v>
      </c>
      <c r="S233">
        <f>IF(Charts!$B$3="none",G5065,IF(M5065="",NA(),M5065))</f>
        <v>0</v>
      </c>
      <c r="T233">
        <f>IF(Charts!$B$3="none",H5065,IF(N5065="",NA(),N5065))</f>
        <v>0</v>
      </c>
    </row>
    <row r="234" spans="4:20">
      <c r="D234">
        <v>230</v>
      </c>
      <c r="E234">
        <f>IF(INDIRECT(ADDRESS($D234+2,E$2+1,,,"Instances"))="","",INDIRECT(ADDRESS($D234+2,E$2+1,,,"Instances")))</f>
        <v>0</v>
      </c>
      <c r="F234">
        <f>IFERROR(SMALL(E5:E969,ROW()-ROW($F$5)+1),"")</f>
        <v>0</v>
      </c>
      <c r="H234">
        <f>IFERROR(SUM(F5:F234),"")</f>
        <v>0</v>
      </c>
      <c r="J234">
        <v>230</v>
      </c>
      <c r="K234" cm="1">
        <f t="array" ref="K234">_xlfn.SWITCH(Charts!$B$3,"average", AVERAGE(INDIRECT(ADDRESS(229+3,K$2+1,,,"Instances") &amp; ":" &amp; ADDRESS(229+3,K$2+1))),"median", MEDIAN(INDIRECT(ADDRESS(229+3,K$2+1,,,"Instances") &amp; ":" &amp; ADDRESS(229+3,K$2+1))),"min", MIN(INDIRECT(ADDRESS(229+3,K$2+1,,,"Instances") &amp; ":" &amp; ADDRESS(229+3,K$2+1))),"max", MAX(INDIRECT(ADDRESS(229+3,K$2+1,,,"Instances") &amp; ":" &amp; ADDRESS(229+3,K$2+1))),"diff", MAX(INDIRECT(ADDRESS(229+3,K$2+1,,,"Instances") &amp; ":" &amp; ADDRESS(229+3,K$2+1)))-MIN(INDIRECT(ADDRESS(229+3,K$2+1,,,"Instances") &amp; ":" &amp; ADDRESS(229+3,K$2+1))))</f>
        <v>0</v>
      </c>
      <c r="L234">
        <f>IFERROR(SMALL(K5:K969,ROW()-ROW($L$5)+1),"")</f>
        <v>0</v>
      </c>
      <c r="N234">
        <f>IFERROR(SUM(L5:L234),"")</f>
        <v>0</v>
      </c>
      <c r="Q234">
        <f>IF(Charts!$B$3="none",E5066,IF(K5066="",NA(),K5066))</f>
        <v>0</v>
      </c>
      <c r="R234">
        <f>IF(Charts!$B$3="none",F5066,IF(L5066="",NA(),L5066))</f>
        <v>0</v>
      </c>
      <c r="S234">
        <f>IF(Charts!$B$3="none",G5066,IF(M5066="",NA(),M5066))</f>
        <v>0</v>
      </c>
      <c r="T234">
        <f>IF(Charts!$B$3="none",H5066,IF(N5066="",NA(),N5066))</f>
        <v>0</v>
      </c>
    </row>
    <row r="235" spans="4:20">
      <c r="D235">
        <v>231</v>
      </c>
      <c r="E235">
        <f>IF(INDIRECT(ADDRESS($D235+2,E$2+1,,,"Instances"))="","",INDIRECT(ADDRESS($D235+2,E$2+1,,,"Instances")))</f>
        <v>0</v>
      </c>
      <c r="F235">
        <f>IFERROR(SMALL(E5:E969,ROW()-ROW($F$5)+1),"")</f>
        <v>0</v>
      </c>
      <c r="H235">
        <f>IFERROR(SUM(F5:F235),"")</f>
        <v>0</v>
      </c>
      <c r="J235">
        <v>231</v>
      </c>
      <c r="K235" cm="1">
        <f t="array" ref="K235">_xlfn.SWITCH(Charts!$B$3,"average", AVERAGE(INDIRECT(ADDRESS(230+3,K$2+1,,,"Instances") &amp; ":" &amp; ADDRESS(230+3,K$2+1))),"median", MEDIAN(INDIRECT(ADDRESS(230+3,K$2+1,,,"Instances") &amp; ":" &amp; ADDRESS(230+3,K$2+1))),"min", MIN(INDIRECT(ADDRESS(230+3,K$2+1,,,"Instances") &amp; ":" &amp; ADDRESS(230+3,K$2+1))),"max", MAX(INDIRECT(ADDRESS(230+3,K$2+1,,,"Instances") &amp; ":" &amp; ADDRESS(230+3,K$2+1))),"diff", MAX(INDIRECT(ADDRESS(230+3,K$2+1,,,"Instances") &amp; ":" &amp; ADDRESS(230+3,K$2+1)))-MIN(INDIRECT(ADDRESS(230+3,K$2+1,,,"Instances") &amp; ":" &amp; ADDRESS(230+3,K$2+1))))</f>
        <v>0</v>
      </c>
      <c r="L235">
        <f>IFERROR(SMALL(K5:K969,ROW()-ROW($L$5)+1),"")</f>
        <v>0</v>
      </c>
      <c r="N235">
        <f>IFERROR(SUM(L5:L235),"")</f>
        <v>0</v>
      </c>
      <c r="Q235">
        <f>IF(Charts!$B$3="none",E5067,IF(K5067="",NA(),K5067))</f>
        <v>0</v>
      </c>
      <c r="R235">
        <f>IF(Charts!$B$3="none",F5067,IF(L5067="",NA(),L5067))</f>
        <v>0</v>
      </c>
      <c r="S235">
        <f>IF(Charts!$B$3="none",G5067,IF(M5067="",NA(),M5067))</f>
        <v>0</v>
      </c>
      <c r="T235">
        <f>IF(Charts!$B$3="none",H5067,IF(N5067="",NA(),N5067))</f>
        <v>0</v>
      </c>
    </row>
    <row r="236" spans="4:20">
      <c r="D236">
        <v>232</v>
      </c>
      <c r="E236">
        <f>IF(INDIRECT(ADDRESS($D236+2,E$2+1,,,"Instances"))="","",INDIRECT(ADDRESS($D236+2,E$2+1,,,"Instances")))</f>
        <v>0</v>
      </c>
      <c r="F236">
        <f>IFERROR(SMALL(E5:E969,ROW()-ROW($F$5)+1),"")</f>
        <v>0</v>
      </c>
      <c r="H236">
        <f>IFERROR(SUM(F5:F236),"")</f>
        <v>0</v>
      </c>
      <c r="J236">
        <v>232</v>
      </c>
      <c r="K236" cm="1">
        <f t="array" ref="K236">_xlfn.SWITCH(Charts!$B$3,"average", AVERAGE(INDIRECT(ADDRESS(231+3,K$2+1,,,"Instances") &amp; ":" &amp; ADDRESS(231+3,K$2+1))),"median", MEDIAN(INDIRECT(ADDRESS(231+3,K$2+1,,,"Instances") &amp; ":" &amp; ADDRESS(231+3,K$2+1))),"min", MIN(INDIRECT(ADDRESS(231+3,K$2+1,,,"Instances") &amp; ":" &amp; ADDRESS(231+3,K$2+1))),"max", MAX(INDIRECT(ADDRESS(231+3,K$2+1,,,"Instances") &amp; ":" &amp; ADDRESS(231+3,K$2+1))),"diff", MAX(INDIRECT(ADDRESS(231+3,K$2+1,,,"Instances") &amp; ":" &amp; ADDRESS(231+3,K$2+1)))-MIN(INDIRECT(ADDRESS(231+3,K$2+1,,,"Instances") &amp; ":" &amp; ADDRESS(231+3,K$2+1))))</f>
        <v>0</v>
      </c>
      <c r="L236">
        <f>IFERROR(SMALL(K5:K969,ROW()-ROW($L$5)+1),"")</f>
        <v>0</v>
      </c>
      <c r="N236">
        <f>IFERROR(SUM(L5:L236),"")</f>
        <v>0</v>
      </c>
      <c r="Q236">
        <f>IF(Charts!$B$3="none",E5068,IF(K5068="",NA(),K5068))</f>
        <v>0</v>
      </c>
      <c r="R236">
        <f>IF(Charts!$B$3="none",F5068,IF(L5068="",NA(),L5068))</f>
        <v>0</v>
      </c>
      <c r="S236">
        <f>IF(Charts!$B$3="none",G5068,IF(M5068="",NA(),M5068))</f>
        <v>0</v>
      </c>
      <c r="T236">
        <f>IF(Charts!$B$3="none",H5068,IF(N5068="",NA(),N5068))</f>
        <v>0</v>
      </c>
    </row>
    <row r="237" spans="4:20">
      <c r="D237">
        <v>233</v>
      </c>
      <c r="E237">
        <f>IF(INDIRECT(ADDRESS($D237+2,E$2+1,,,"Instances"))="","",INDIRECT(ADDRESS($D237+2,E$2+1,,,"Instances")))</f>
        <v>0</v>
      </c>
      <c r="F237">
        <f>IFERROR(SMALL(E5:E969,ROW()-ROW($F$5)+1),"")</f>
        <v>0</v>
      </c>
      <c r="H237">
        <f>IFERROR(SUM(F5:F237),"")</f>
        <v>0</v>
      </c>
      <c r="J237">
        <v>233</v>
      </c>
      <c r="K237" cm="1">
        <f t="array" ref="K237">_xlfn.SWITCH(Charts!$B$3,"average", AVERAGE(INDIRECT(ADDRESS(232+3,K$2+1,,,"Instances") &amp; ":" &amp; ADDRESS(232+3,K$2+1))),"median", MEDIAN(INDIRECT(ADDRESS(232+3,K$2+1,,,"Instances") &amp; ":" &amp; ADDRESS(232+3,K$2+1))),"min", MIN(INDIRECT(ADDRESS(232+3,K$2+1,,,"Instances") &amp; ":" &amp; ADDRESS(232+3,K$2+1))),"max", MAX(INDIRECT(ADDRESS(232+3,K$2+1,,,"Instances") &amp; ":" &amp; ADDRESS(232+3,K$2+1))),"diff", MAX(INDIRECT(ADDRESS(232+3,K$2+1,,,"Instances") &amp; ":" &amp; ADDRESS(232+3,K$2+1)))-MIN(INDIRECT(ADDRESS(232+3,K$2+1,,,"Instances") &amp; ":" &amp; ADDRESS(232+3,K$2+1))))</f>
        <v>0</v>
      </c>
      <c r="L237">
        <f>IFERROR(SMALL(K5:K969,ROW()-ROW($L$5)+1),"")</f>
        <v>0</v>
      </c>
      <c r="N237">
        <f>IFERROR(SUM(L5:L237),"")</f>
        <v>0</v>
      </c>
      <c r="Q237">
        <f>IF(Charts!$B$3="none",E5069,IF(K5069="",NA(),K5069))</f>
        <v>0</v>
      </c>
      <c r="R237">
        <f>IF(Charts!$B$3="none",F5069,IF(L5069="",NA(),L5069))</f>
        <v>0</v>
      </c>
      <c r="S237">
        <f>IF(Charts!$B$3="none",G5069,IF(M5069="",NA(),M5069))</f>
        <v>0</v>
      </c>
      <c r="T237">
        <f>IF(Charts!$B$3="none",H5069,IF(N5069="",NA(),N5069))</f>
        <v>0</v>
      </c>
    </row>
    <row r="238" spans="4:20">
      <c r="D238">
        <v>234</v>
      </c>
      <c r="E238">
        <f>IF(INDIRECT(ADDRESS($D238+2,E$2+1,,,"Instances"))="","",INDIRECT(ADDRESS($D238+2,E$2+1,,,"Instances")))</f>
        <v>0</v>
      </c>
      <c r="F238">
        <f>IFERROR(SMALL(E5:E969,ROW()-ROW($F$5)+1),"")</f>
        <v>0</v>
      </c>
      <c r="H238">
        <f>IFERROR(SUM(F5:F238),"")</f>
        <v>0</v>
      </c>
      <c r="J238">
        <v>234</v>
      </c>
      <c r="K238" cm="1">
        <f t="array" ref="K238">_xlfn.SWITCH(Charts!$B$3,"average", AVERAGE(INDIRECT(ADDRESS(233+3,K$2+1,,,"Instances") &amp; ":" &amp; ADDRESS(233+3,K$2+1))),"median", MEDIAN(INDIRECT(ADDRESS(233+3,K$2+1,,,"Instances") &amp; ":" &amp; ADDRESS(233+3,K$2+1))),"min", MIN(INDIRECT(ADDRESS(233+3,K$2+1,,,"Instances") &amp; ":" &amp; ADDRESS(233+3,K$2+1))),"max", MAX(INDIRECT(ADDRESS(233+3,K$2+1,,,"Instances") &amp; ":" &amp; ADDRESS(233+3,K$2+1))),"diff", MAX(INDIRECT(ADDRESS(233+3,K$2+1,,,"Instances") &amp; ":" &amp; ADDRESS(233+3,K$2+1)))-MIN(INDIRECT(ADDRESS(233+3,K$2+1,,,"Instances") &amp; ":" &amp; ADDRESS(233+3,K$2+1))))</f>
        <v>0</v>
      </c>
      <c r="L238">
        <f>IFERROR(SMALL(K5:K969,ROW()-ROW($L$5)+1),"")</f>
        <v>0</v>
      </c>
      <c r="N238">
        <f>IFERROR(SUM(L5:L238),"")</f>
        <v>0</v>
      </c>
      <c r="Q238">
        <f>IF(Charts!$B$3="none",E5070,IF(K5070="",NA(),K5070))</f>
        <v>0</v>
      </c>
      <c r="R238">
        <f>IF(Charts!$B$3="none",F5070,IF(L5070="",NA(),L5070))</f>
        <v>0</v>
      </c>
      <c r="S238">
        <f>IF(Charts!$B$3="none",G5070,IF(M5070="",NA(),M5070))</f>
        <v>0</v>
      </c>
      <c r="T238">
        <f>IF(Charts!$B$3="none",H5070,IF(N5070="",NA(),N5070))</f>
        <v>0</v>
      </c>
    </row>
    <row r="239" spans="4:20">
      <c r="D239">
        <v>235</v>
      </c>
      <c r="E239">
        <f>IF(INDIRECT(ADDRESS($D239+2,E$2+1,,,"Instances"))="","",INDIRECT(ADDRESS($D239+2,E$2+1,,,"Instances")))</f>
        <v>0</v>
      </c>
      <c r="F239">
        <f>IFERROR(SMALL(E5:E969,ROW()-ROW($F$5)+1),"")</f>
        <v>0</v>
      </c>
      <c r="H239">
        <f>IFERROR(SUM(F5:F239),"")</f>
        <v>0</v>
      </c>
      <c r="J239">
        <v>235</v>
      </c>
      <c r="K239" cm="1">
        <f t="array" ref="K239">_xlfn.SWITCH(Charts!$B$3,"average", AVERAGE(INDIRECT(ADDRESS(234+3,K$2+1,,,"Instances") &amp; ":" &amp; ADDRESS(234+3,K$2+1))),"median", MEDIAN(INDIRECT(ADDRESS(234+3,K$2+1,,,"Instances") &amp; ":" &amp; ADDRESS(234+3,K$2+1))),"min", MIN(INDIRECT(ADDRESS(234+3,K$2+1,,,"Instances") &amp; ":" &amp; ADDRESS(234+3,K$2+1))),"max", MAX(INDIRECT(ADDRESS(234+3,K$2+1,,,"Instances") &amp; ":" &amp; ADDRESS(234+3,K$2+1))),"diff", MAX(INDIRECT(ADDRESS(234+3,K$2+1,,,"Instances") &amp; ":" &amp; ADDRESS(234+3,K$2+1)))-MIN(INDIRECT(ADDRESS(234+3,K$2+1,,,"Instances") &amp; ":" &amp; ADDRESS(234+3,K$2+1))))</f>
        <v>0</v>
      </c>
      <c r="L239">
        <f>IFERROR(SMALL(K5:K969,ROW()-ROW($L$5)+1),"")</f>
        <v>0</v>
      </c>
      <c r="N239">
        <f>IFERROR(SUM(L5:L239),"")</f>
        <v>0</v>
      </c>
      <c r="Q239">
        <f>IF(Charts!$B$3="none",E5071,IF(K5071="",NA(),K5071))</f>
        <v>0</v>
      </c>
      <c r="R239">
        <f>IF(Charts!$B$3="none",F5071,IF(L5071="",NA(),L5071))</f>
        <v>0</v>
      </c>
      <c r="S239">
        <f>IF(Charts!$B$3="none",G5071,IF(M5071="",NA(),M5071))</f>
        <v>0</v>
      </c>
      <c r="T239">
        <f>IF(Charts!$B$3="none",H5071,IF(N5071="",NA(),N5071))</f>
        <v>0</v>
      </c>
    </row>
    <row r="240" spans="4:20">
      <c r="D240">
        <v>236</v>
      </c>
      <c r="E240">
        <f>IF(INDIRECT(ADDRESS($D240+2,E$2+1,,,"Instances"))="","",INDIRECT(ADDRESS($D240+2,E$2+1,,,"Instances")))</f>
        <v>0</v>
      </c>
      <c r="F240">
        <f>IFERROR(SMALL(E5:E969,ROW()-ROW($F$5)+1),"")</f>
        <v>0</v>
      </c>
      <c r="H240">
        <f>IFERROR(SUM(F5:F240),"")</f>
        <v>0</v>
      </c>
      <c r="J240">
        <v>236</v>
      </c>
      <c r="K240" cm="1">
        <f t="array" ref="K240">_xlfn.SWITCH(Charts!$B$3,"average", AVERAGE(INDIRECT(ADDRESS(235+3,K$2+1,,,"Instances") &amp; ":" &amp; ADDRESS(235+3,K$2+1))),"median", MEDIAN(INDIRECT(ADDRESS(235+3,K$2+1,,,"Instances") &amp; ":" &amp; ADDRESS(235+3,K$2+1))),"min", MIN(INDIRECT(ADDRESS(235+3,K$2+1,,,"Instances") &amp; ":" &amp; ADDRESS(235+3,K$2+1))),"max", MAX(INDIRECT(ADDRESS(235+3,K$2+1,,,"Instances") &amp; ":" &amp; ADDRESS(235+3,K$2+1))),"diff", MAX(INDIRECT(ADDRESS(235+3,K$2+1,,,"Instances") &amp; ":" &amp; ADDRESS(235+3,K$2+1)))-MIN(INDIRECT(ADDRESS(235+3,K$2+1,,,"Instances") &amp; ":" &amp; ADDRESS(235+3,K$2+1))))</f>
        <v>0</v>
      </c>
      <c r="L240">
        <f>IFERROR(SMALL(K5:K969,ROW()-ROW($L$5)+1),"")</f>
        <v>0</v>
      </c>
      <c r="N240">
        <f>IFERROR(SUM(L5:L240),"")</f>
        <v>0</v>
      </c>
      <c r="Q240">
        <f>IF(Charts!$B$3="none",E5072,IF(K5072="",NA(),K5072))</f>
        <v>0</v>
      </c>
      <c r="R240">
        <f>IF(Charts!$B$3="none",F5072,IF(L5072="",NA(),L5072))</f>
        <v>0</v>
      </c>
      <c r="S240">
        <f>IF(Charts!$B$3="none",G5072,IF(M5072="",NA(),M5072))</f>
        <v>0</v>
      </c>
      <c r="T240">
        <f>IF(Charts!$B$3="none",H5072,IF(N5072="",NA(),N5072))</f>
        <v>0</v>
      </c>
    </row>
    <row r="241" spans="4:20">
      <c r="D241">
        <v>237</v>
      </c>
      <c r="E241">
        <f>IF(INDIRECT(ADDRESS($D241+2,E$2+1,,,"Instances"))="","",INDIRECT(ADDRESS($D241+2,E$2+1,,,"Instances")))</f>
        <v>0</v>
      </c>
      <c r="F241">
        <f>IFERROR(SMALL(E5:E969,ROW()-ROW($F$5)+1),"")</f>
        <v>0</v>
      </c>
      <c r="H241">
        <f>IFERROR(SUM(F5:F241),"")</f>
        <v>0</v>
      </c>
      <c r="J241">
        <v>237</v>
      </c>
      <c r="K241" cm="1">
        <f t="array" ref="K241">_xlfn.SWITCH(Charts!$B$3,"average", AVERAGE(INDIRECT(ADDRESS(236+3,K$2+1,,,"Instances") &amp; ":" &amp; ADDRESS(236+3,K$2+1))),"median", MEDIAN(INDIRECT(ADDRESS(236+3,K$2+1,,,"Instances") &amp; ":" &amp; ADDRESS(236+3,K$2+1))),"min", MIN(INDIRECT(ADDRESS(236+3,K$2+1,,,"Instances") &amp; ":" &amp; ADDRESS(236+3,K$2+1))),"max", MAX(INDIRECT(ADDRESS(236+3,K$2+1,,,"Instances") &amp; ":" &amp; ADDRESS(236+3,K$2+1))),"diff", MAX(INDIRECT(ADDRESS(236+3,K$2+1,,,"Instances") &amp; ":" &amp; ADDRESS(236+3,K$2+1)))-MIN(INDIRECT(ADDRESS(236+3,K$2+1,,,"Instances") &amp; ":" &amp; ADDRESS(236+3,K$2+1))))</f>
        <v>0</v>
      </c>
      <c r="L241">
        <f>IFERROR(SMALL(K5:K969,ROW()-ROW($L$5)+1),"")</f>
        <v>0</v>
      </c>
      <c r="N241">
        <f>IFERROR(SUM(L5:L241),"")</f>
        <v>0</v>
      </c>
      <c r="Q241">
        <f>IF(Charts!$B$3="none",E5073,IF(K5073="",NA(),K5073))</f>
        <v>0</v>
      </c>
      <c r="R241">
        <f>IF(Charts!$B$3="none",F5073,IF(L5073="",NA(),L5073))</f>
        <v>0</v>
      </c>
      <c r="S241">
        <f>IF(Charts!$B$3="none",G5073,IF(M5073="",NA(),M5073))</f>
        <v>0</v>
      </c>
      <c r="T241">
        <f>IF(Charts!$B$3="none",H5073,IF(N5073="",NA(),N5073))</f>
        <v>0</v>
      </c>
    </row>
    <row r="242" spans="4:20">
      <c r="D242">
        <v>238</v>
      </c>
      <c r="E242">
        <f>IF(INDIRECT(ADDRESS($D242+2,E$2+1,,,"Instances"))="","",INDIRECT(ADDRESS($D242+2,E$2+1,,,"Instances")))</f>
        <v>0</v>
      </c>
      <c r="F242">
        <f>IFERROR(SMALL(E5:E969,ROW()-ROW($F$5)+1),"")</f>
        <v>0</v>
      </c>
      <c r="H242">
        <f>IFERROR(SUM(F5:F242),"")</f>
        <v>0</v>
      </c>
      <c r="J242">
        <v>238</v>
      </c>
      <c r="K242" cm="1">
        <f t="array" ref="K242">_xlfn.SWITCH(Charts!$B$3,"average", AVERAGE(INDIRECT(ADDRESS(237+3,K$2+1,,,"Instances") &amp; ":" &amp; ADDRESS(237+3,K$2+1))),"median", MEDIAN(INDIRECT(ADDRESS(237+3,K$2+1,,,"Instances") &amp; ":" &amp; ADDRESS(237+3,K$2+1))),"min", MIN(INDIRECT(ADDRESS(237+3,K$2+1,,,"Instances") &amp; ":" &amp; ADDRESS(237+3,K$2+1))),"max", MAX(INDIRECT(ADDRESS(237+3,K$2+1,,,"Instances") &amp; ":" &amp; ADDRESS(237+3,K$2+1))),"diff", MAX(INDIRECT(ADDRESS(237+3,K$2+1,,,"Instances") &amp; ":" &amp; ADDRESS(237+3,K$2+1)))-MIN(INDIRECT(ADDRESS(237+3,K$2+1,,,"Instances") &amp; ":" &amp; ADDRESS(237+3,K$2+1))))</f>
        <v>0</v>
      </c>
      <c r="L242">
        <f>IFERROR(SMALL(K5:K969,ROW()-ROW($L$5)+1),"")</f>
        <v>0</v>
      </c>
      <c r="N242">
        <f>IFERROR(SUM(L5:L242),"")</f>
        <v>0</v>
      </c>
      <c r="Q242">
        <f>IF(Charts!$B$3="none",E5074,IF(K5074="",NA(),K5074))</f>
        <v>0</v>
      </c>
      <c r="R242">
        <f>IF(Charts!$B$3="none",F5074,IF(L5074="",NA(),L5074))</f>
        <v>0</v>
      </c>
      <c r="S242">
        <f>IF(Charts!$B$3="none",G5074,IF(M5074="",NA(),M5074))</f>
        <v>0</v>
      </c>
      <c r="T242">
        <f>IF(Charts!$B$3="none",H5074,IF(N5074="",NA(),N5074))</f>
        <v>0</v>
      </c>
    </row>
    <row r="243" spans="4:20">
      <c r="D243">
        <v>239</v>
      </c>
      <c r="E243">
        <f>IF(INDIRECT(ADDRESS($D243+2,E$2+1,,,"Instances"))="","",INDIRECT(ADDRESS($D243+2,E$2+1,,,"Instances")))</f>
        <v>0</v>
      </c>
      <c r="F243">
        <f>IFERROR(SMALL(E5:E969,ROW()-ROW($F$5)+1),"")</f>
        <v>0</v>
      </c>
      <c r="H243">
        <f>IFERROR(SUM(F5:F243),"")</f>
        <v>0</v>
      </c>
      <c r="J243">
        <v>239</v>
      </c>
      <c r="K243" cm="1">
        <f t="array" ref="K243">_xlfn.SWITCH(Charts!$B$3,"average", AVERAGE(INDIRECT(ADDRESS(238+3,K$2+1,,,"Instances") &amp; ":" &amp; ADDRESS(238+3,K$2+1))),"median", MEDIAN(INDIRECT(ADDRESS(238+3,K$2+1,,,"Instances") &amp; ":" &amp; ADDRESS(238+3,K$2+1))),"min", MIN(INDIRECT(ADDRESS(238+3,K$2+1,,,"Instances") &amp; ":" &amp; ADDRESS(238+3,K$2+1))),"max", MAX(INDIRECT(ADDRESS(238+3,K$2+1,,,"Instances") &amp; ":" &amp; ADDRESS(238+3,K$2+1))),"diff", MAX(INDIRECT(ADDRESS(238+3,K$2+1,,,"Instances") &amp; ":" &amp; ADDRESS(238+3,K$2+1)))-MIN(INDIRECT(ADDRESS(238+3,K$2+1,,,"Instances") &amp; ":" &amp; ADDRESS(238+3,K$2+1))))</f>
        <v>0</v>
      </c>
      <c r="L243">
        <f>IFERROR(SMALL(K5:K969,ROW()-ROW($L$5)+1),"")</f>
        <v>0</v>
      </c>
      <c r="N243">
        <f>IFERROR(SUM(L5:L243),"")</f>
        <v>0</v>
      </c>
      <c r="Q243">
        <f>IF(Charts!$B$3="none",E5075,IF(K5075="",NA(),K5075))</f>
        <v>0</v>
      </c>
      <c r="R243">
        <f>IF(Charts!$B$3="none",F5075,IF(L5075="",NA(),L5075))</f>
        <v>0</v>
      </c>
      <c r="S243">
        <f>IF(Charts!$B$3="none",G5075,IF(M5075="",NA(),M5075))</f>
        <v>0</v>
      </c>
      <c r="T243">
        <f>IF(Charts!$B$3="none",H5075,IF(N5075="",NA(),N5075))</f>
        <v>0</v>
      </c>
    </row>
    <row r="244" spans="4:20">
      <c r="D244">
        <v>240</v>
      </c>
      <c r="E244">
        <f>IF(INDIRECT(ADDRESS($D244+2,E$2+1,,,"Instances"))="","",INDIRECT(ADDRESS($D244+2,E$2+1,,,"Instances")))</f>
        <v>0</v>
      </c>
      <c r="F244">
        <f>IFERROR(SMALL(E5:E969,ROW()-ROW($F$5)+1),"")</f>
        <v>0</v>
      </c>
      <c r="H244">
        <f>IFERROR(SUM(F5:F244),"")</f>
        <v>0</v>
      </c>
      <c r="J244">
        <v>240</v>
      </c>
      <c r="K244" cm="1">
        <f t="array" ref="K244">_xlfn.SWITCH(Charts!$B$3,"average", AVERAGE(INDIRECT(ADDRESS(239+3,K$2+1,,,"Instances") &amp; ":" &amp; ADDRESS(239+3,K$2+1))),"median", MEDIAN(INDIRECT(ADDRESS(239+3,K$2+1,,,"Instances") &amp; ":" &amp; ADDRESS(239+3,K$2+1))),"min", MIN(INDIRECT(ADDRESS(239+3,K$2+1,,,"Instances") &amp; ":" &amp; ADDRESS(239+3,K$2+1))),"max", MAX(INDIRECT(ADDRESS(239+3,K$2+1,,,"Instances") &amp; ":" &amp; ADDRESS(239+3,K$2+1))),"diff", MAX(INDIRECT(ADDRESS(239+3,K$2+1,,,"Instances") &amp; ":" &amp; ADDRESS(239+3,K$2+1)))-MIN(INDIRECT(ADDRESS(239+3,K$2+1,,,"Instances") &amp; ":" &amp; ADDRESS(239+3,K$2+1))))</f>
        <v>0</v>
      </c>
      <c r="L244">
        <f>IFERROR(SMALL(K5:K969,ROW()-ROW($L$5)+1),"")</f>
        <v>0</v>
      </c>
      <c r="N244">
        <f>IFERROR(SUM(L5:L244),"")</f>
        <v>0</v>
      </c>
      <c r="Q244">
        <f>IF(Charts!$B$3="none",E5076,IF(K5076="",NA(),K5076))</f>
        <v>0</v>
      </c>
      <c r="R244">
        <f>IF(Charts!$B$3="none",F5076,IF(L5076="",NA(),L5076))</f>
        <v>0</v>
      </c>
      <c r="S244">
        <f>IF(Charts!$B$3="none",G5076,IF(M5076="",NA(),M5076))</f>
        <v>0</v>
      </c>
      <c r="T244">
        <f>IF(Charts!$B$3="none",H5076,IF(N5076="",NA(),N5076))</f>
        <v>0</v>
      </c>
    </row>
    <row r="245" spans="4:20">
      <c r="D245">
        <v>241</v>
      </c>
      <c r="E245">
        <f>IF(INDIRECT(ADDRESS($D245+2,E$2+1,,,"Instances"))="","",INDIRECT(ADDRESS($D245+2,E$2+1,,,"Instances")))</f>
        <v>0</v>
      </c>
      <c r="F245">
        <f>IFERROR(SMALL(E5:E969,ROW()-ROW($F$5)+1),"")</f>
        <v>0</v>
      </c>
      <c r="H245">
        <f>IFERROR(SUM(F5:F245),"")</f>
        <v>0</v>
      </c>
      <c r="J245">
        <v>241</v>
      </c>
      <c r="K245" cm="1">
        <f t="array" ref="K245">_xlfn.SWITCH(Charts!$B$3,"average", AVERAGE(INDIRECT(ADDRESS(240+3,K$2+1,,,"Instances") &amp; ":" &amp; ADDRESS(240+3,K$2+1))),"median", MEDIAN(INDIRECT(ADDRESS(240+3,K$2+1,,,"Instances") &amp; ":" &amp; ADDRESS(240+3,K$2+1))),"min", MIN(INDIRECT(ADDRESS(240+3,K$2+1,,,"Instances") &amp; ":" &amp; ADDRESS(240+3,K$2+1))),"max", MAX(INDIRECT(ADDRESS(240+3,K$2+1,,,"Instances") &amp; ":" &amp; ADDRESS(240+3,K$2+1))),"diff", MAX(INDIRECT(ADDRESS(240+3,K$2+1,,,"Instances") &amp; ":" &amp; ADDRESS(240+3,K$2+1)))-MIN(INDIRECT(ADDRESS(240+3,K$2+1,,,"Instances") &amp; ":" &amp; ADDRESS(240+3,K$2+1))))</f>
        <v>0</v>
      </c>
      <c r="L245">
        <f>IFERROR(SMALL(K5:K969,ROW()-ROW($L$5)+1),"")</f>
        <v>0</v>
      </c>
      <c r="N245">
        <f>IFERROR(SUM(L5:L245),"")</f>
        <v>0</v>
      </c>
      <c r="Q245">
        <f>IF(Charts!$B$3="none",E5077,IF(K5077="",NA(),K5077))</f>
        <v>0</v>
      </c>
      <c r="R245">
        <f>IF(Charts!$B$3="none",F5077,IF(L5077="",NA(),L5077))</f>
        <v>0</v>
      </c>
      <c r="S245">
        <f>IF(Charts!$B$3="none",G5077,IF(M5077="",NA(),M5077))</f>
        <v>0</v>
      </c>
      <c r="T245">
        <f>IF(Charts!$B$3="none",H5077,IF(N5077="",NA(),N5077))</f>
        <v>0</v>
      </c>
    </row>
    <row r="246" spans="4:20">
      <c r="D246">
        <v>242</v>
      </c>
      <c r="E246">
        <f>IF(INDIRECT(ADDRESS($D246+2,E$2+1,,,"Instances"))="","",INDIRECT(ADDRESS($D246+2,E$2+1,,,"Instances")))</f>
        <v>0</v>
      </c>
      <c r="F246">
        <f>IFERROR(SMALL(E5:E969,ROW()-ROW($F$5)+1),"")</f>
        <v>0</v>
      </c>
      <c r="H246">
        <f>IFERROR(SUM(F5:F246),"")</f>
        <v>0</v>
      </c>
      <c r="J246">
        <v>242</v>
      </c>
      <c r="K246" cm="1">
        <f t="array" ref="K246">_xlfn.SWITCH(Charts!$B$3,"average", AVERAGE(INDIRECT(ADDRESS(241+3,K$2+1,,,"Instances") &amp; ":" &amp; ADDRESS(241+3,K$2+1))),"median", MEDIAN(INDIRECT(ADDRESS(241+3,K$2+1,,,"Instances") &amp; ":" &amp; ADDRESS(241+3,K$2+1))),"min", MIN(INDIRECT(ADDRESS(241+3,K$2+1,,,"Instances") &amp; ":" &amp; ADDRESS(241+3,K$2+1))),"max", MAX(INDIRECT(ADDRESS(241+3,K$2+1,,,"Instances") &amp; ":" &amp; ADDRESS(241+3,K$2+1))),"diff", MAX(INDIRECT(ADDRESS(241+3,K$2+1,,,"Instances") &amp; ":" &amp; ADDRESS(241+3,K$2+1)))-MIN(INDIRECT(ADDRESS(241+3,K$2+1,,,"Instances") &amp; ":" &amp; ADDRESS(241+3,K$2+1))))</f>
        <v>0</v>
      </c>
      <c r="L246">
        <f>IFERROR(SMALL(K5:K969,ROW()-ROW($L$5)+1),"")</f>
        <v>0</v>
      </c>
      <c r="N246">
        <f>IFERROR(SUM(L5:L246),"")</f>
        <v>0</v>
      </c>
      <c r="Q246">
        <f>IF(Charts!$B$3="none",E5078,IF(K5078="",NA(),K5078))</f>
        <v>0</v>
      </c>
      <c r="R246">
        <f>IF(Charts!$B$3="none",F5078,IF(L5078="",NA(),L5078))</f>
        <v>0</v>
      </c>
      <c r="S246">
        <f>IF(Charts!$B$3="none",G5078,IF(M5078="",NA(),M5078))</f>
        <v>0</v>
      </c>
      <c r="T246">
        <f>IF(Charts!$B$3="none",H5078,IF(N5078="",NA(),N5078))</f>
        <v>0</v>
      </c>
    </row>
    <row r="247" spans="4:20">
      <c r="D247">
        <v>243</v>
      </c>
      <c r="E247">
        <f>IF(INDIRECT(ADDRESS($D247+2,E$2+1,,,"Instances"))="","",INDIRECT(ADDRESS($D247+2,E$2+1,,,"Instances")))</f>
        <v>0</v>
      </c>
      <c r="F247">
        <f>IFERROR(SMALL(E5:E969,ROW()-ROW($F$5)+1),"")</f>
        <v>0</v>
      </c>
      <c r="H247">
        <f>IFERROR(SUM(F5:F247),"")</f>
        <v>0</v>
      </c>
      <c r="J247">
        <v>243</v>
      </c>
      <c r="K247" cm="1">
        <f t="array" ref="K247">_xlfn.SWITCH(Charts!$B$3,"average", AVERAGE(INDIRECT(ADDRESS(242+3,K$2+1,,,"Instances") &amp; ":" &amp; ADDRESS(242+3,K$2+1))),"median", MEDIAN(INDIRECT(ADDRESS(242+3,K$2+1,,,"Instances") &amp; ":" &amp; ADDRESS(242+3,K$2+1))),"min", MIN(INDIRECT(ADDRESS(242+3,K$2+1,,,"Instances") &amp; ":" &amp; ADDRESS(242+3,K$2+1))),"max", MAX(INDIRECT(ADDRESS(242+3,K$2+1,,,"Instances") &amp; ":" &amp; ADDRESS(242+3,K$2+1))),"diff", MAX(INDIRECT(ADDRESS(242+3,K$2+1,,,"Instances") &amp; ":" &amp; ADDRESS(242+3,K$2+1)))-MIN(INDIRECT(ADDRESS(242+3,K$2+1,,,"Instances") &amp; ":" &amp; ADDRESS(242+3,K$2+1))))</f>
        <v>0</v>
      </c>
      <c r="L247">
        <f>IFERROR(SMALL(K5:K969,ROW()-ROW($L$5)+1),"")</f>
        <v>0</v>
      </c>
      <c r="N247">
        <f>IFERROR(SUM(L5:L247),"")</f>
        <v>0</v>
      </c>
      <c r="Q247">
        <f>IF(Charts!$B$3="none",E5079,IF(K5079="",NA(),K5079))</f>
        <v>0</v>
      </c>
      <c r="R247">
        <f>IF(Charts!$B$3="none",F5079,IF(L5079="",NA(),L5079))</f>
        <v>0</v>
      </c>
      <c r="S247">
        <f>IF(Charts!$B$3="none",G5079,IF(M5079="",NA(),M5079))</f>
        <v>0</v>
      </c>
      <c r="T247">
        <f>IF(Charts!$B$3="none",H5079,IF(N5079="",NA(),N5079))</f>
        <v>0</v>
      </c>
    </row>
    <row r="248" spans="4:20">
      <c r="D248">
        <v>244</v>
      </c>
      <c r="E248">
        <f>IF(INDIRECT(ADDRESS($D248+2,E$2+1,,,"Instances"))="","",INDIRECT(ADDRESS($D248+2,E$2+1,,,"Instances")))</f>
        <v>0</v>
      </c>
      <c r="F248">
        <f>IFERROR(SMALL(E5:E969,ROW()-ROW($F$5)+1),"")</f>
        <v>0</v>
      </c>
      <c r="H248">
        <f>IFERROR(SUM(F5:F248),"")</f>
        <v>0</v>
      </c>
      <c r="J248">
        <v>244</v>
      </c>
      <c r="K248" cm="1">
        <f t="array" ref="K248">_xlfn.SWITCH(Charts!$B$3,"average", AVERAGE(INDIRECT(ADDRESS(243+3,K$2+1,,,"Instances") &amp; ":" &amp; ADDRESS(243+3,K$2+1))),"median", MEDIAN(INDIRECT(ADDRESS(243+3,K$2+1,,,"Instances") &amp; ":" &amp; ADDRESS(243+3,K$2+1))),"min", MIN(INDIRECT(ADDRESS(243+3,K$2+1,,,"Instances") &amp; ":" &amp; ADDRESS(243+3,K$2+1))),"max", MAX(INDIRECT(ADDRESS(243+3,K$2+1,,,"Instances") &amp; ":" &amp; ADDRESS(243+3,K$2+1))),"diff", MAX(INDIRECT(ADDRESS(243+3,K$2+1,,,"Instances") &amp; ":" &amp; ADDRESS(243+3,K$2+1)))-MIN(INDIRECT(ADDRESS(243+3,K$2+1,,,"Instances") &amp; ":" &amp; ADDRESS(243+3,K$2+1))))</f>
        <v>0</v>
      </c>
      <c r="L248">
        <f>IFERROR(SMALL(K5:K969,ROW()-ROW($L$5)+1),"")</f>
        <v>0</v>
      </c>
      <c r="N248">
        <f>IFERROR(SUM(L5:L248),"")</f>
        <v>0</v>
      </c>
      <c r="Q248">
        <f>IF(Charts!$B$3="none",E5080,IF(K5080="",NA(),K5080))</f>
        <v>0</v>
      </c>
      <c r="R248">
        <f>IF(Charts!$B$3="none",F5080,IF(L5080="",NA(),L5080))</f>
        <v>0</v>
      </c>
      <c r="S248">
        <f>IF(Charts!$B$3="none",G5080,IF(M5080="",NA(),M5080))</f>
        <v>0</v>
      </c>
      <c r="T248">
        <f>IF(Charts!$B$3="none",H5080,IF(N5080="",NA(),N5080))</f>
        <v>0</v>
      </c>
    </row>
    <row r="249" spans="4:20">
      <c r="D249">
        <v>245</v>
      </c>
      <c r="E249">
        <f>IF(INDIRECT(ADDRESS($D249+2,E$2+1,,,"Instances"))="","",INDIRECT(ADDRESS($D249+2,E$2+1,,,"Instances")))</f>
        <v>0</v>
      </c>
      <c r="F249">
        <f>IFERROR(SMALL(E5:E969,ROW()-ROW($F$5)+1),"")</f>
        <v>0</v>
      </c>
      <c r="H249">
        <f>IFERROR(SUM(F5:F249),"")</f>
        <v>0</v>
      </c>
      <c r="J249">
        <v>245</v>
      </c>
      <c r="K249" cm="1">
        <f t="array" ref="K249">_xlfn.SWITCH(Charts!$B$3,"average", AVERAGE(INDIRECT(ADDRESS(244+3,K$2+1,,,"Instances") &amp; ":" &amp; ADDRESS(244+3,K$2+1))),"median", MEDIAN(INDIRECT(ADDRESS(244+3,K$2+1,,,"Instances") &amp; ":" &amp; ADDRESS(244+3,K$2+1))),"min", MIN(INDIRECT(ADDRESS(244+3,K$2+1,,,"Instances") &amp; ":" &amp; ADDRESS(244+3,K$2+1))),"max", MAX(INDIRECT(ADDRESS(244+3,K$2+1,,,"Instances") &amp; ":" &amp; ADDRESS(244+3,K$2+1))),"diff", MAX(INDIRECT(ADDRESS(244+3,K$2+1,,,"Instances") &amp; ":" &amp; ADDRESS(244+3,K$2+1)))-MIN(INDIRECT(ADDRESS(244+3,K$2+1,,,"Instances") &amp; ":" &amp; ADDRESS(244+3,K$2+1))))</f>
        <v>0</v>
      </c>
      <c r="L249">
        <f>IFERROR(SMALL(K5:K969,ROW()-ROW($L$5)+1),"")</f>
        <v>0</v>
      </c>
      <c r="N249">
        <f>IFERROR(SUM(L5:L249),"")</f>
        <v>0</v>
      </c>
      <c r="Q249">
        <f>IF(Charts!$B$3="none",E5081,IF(K5081="",NA(),K5081))</f>
        <v>0</v>
      </c>
      <c r="R249">
        <f>IF(Charts!$B$3="none",F5081,IF(L5081="",NA(),L5081))</f>
        <v>0</v>
      </c>
      <c r="S249">
        <f>IF(Charts!$B$3="none",G5081,IF(M5081="",NA(),M5081))</f>
        <v>0</v>
      </c>
      <c r="T249">
        <f>IF(Charts!$B$3="none",H5081,IF(N5081="",NA(),N5081))</f>
        <v>0</v>
      </c>
    </row>
    <row r="250" spans="4:20">
      <c r="D250">
        <v>246</v>
      </c>
      <c r="E250">
        <f>IF(INDIRECT(ADDRESS($D250+2,E$2+1,,,"Instances"))="","",INDIRECT(ADDRESS($D250+2,E$2+1,,,"Instances")))</f>
        <v>0</v>
      </c>
      <c r="F250">
        <f>IFERROR(SMALL(E5:E969,ROW()-ROW($F$5)+1),"")</f>
        <v>0</v>
      </c>
      <c r="H250">
        <f>IFERROR(SUM(F5:F250),"")</f>
        <v>0</v>
      </c>
      <c r="J250">
        <v>246</v>
      </c>
      <c r="K250" cm="1">
        <f t="array" ref="K250">_xlfn.SWITCH(Charts!$B$3,"average", AVERAGE(INDIRECT(ADDRESS(245+3,K$2+1,,,"Instances") &amp; ":" &amp; ADDRESS(245+3,K$2+1))),"median", MEDIAN(INDIRECT(ADDRESS(245+3,K$2+1,,,"Instances") &amp; ":" &amp; ADDRESS(245+3,K$2+1))),"min", MIN(INDIRECT(ADDRESS(245+3,K$2+1,,,"Instances") &amp; ":" &amp; ADDRESS(245+3,K$2+1))),"max", MAX(INDIRECT(ADDRESS(245+3,K$2+1,,,"Instances") &amp; ":" &amp; ADDRESS(245+3,K$2+1))),"diff", MAX(INDIRECT(ADDRESS(245+3,K$2+1,,,"Instances") &amp; ":" &amp; ADDRESS(245+3,K$2+1)))-MIN(INDIRECT(ADDRESS(245+3,K$2+1,,,"Instances") &amp; ":" &amp; ADDRESS(245+3,K$2+1))))</f>
        <v>0</v>
      </c>
      <c r="L250">
        <f>IFERROR(SMALL(K5:K969,ROW()-ROW($L$5)+1),"")</f>
        <v>0</v>
      </c>
      <c r="N250">
        <f>IFERROR(SUM(L5:L250),"")</f>
        <v>0</v>
      </c>
      <c r="Q250">
        <f>IF(Charts!$B$3="none",E5082,IF(K5082="",NA(),K5082))</f>
        <v>0</v>
      </c>
      <c r="R250">
        <f>IF(Charts!$B$3="none",F5082,IF(L5082="",NA(),L5082))</f>
        <v>0</v>
      </c>
      <c r="S250">
        <f>IF(Charts!$B$3="none",G5082,IF(M5082="",NA(),M5082))</f>
        <v>0</v>
      </c>
      <c r="T250">
        <f>IF(Charts!$B$3="none",H5082,IF(N5082="",NA(),N5082))</f>
        <v>0</v>
      </c>
    </row>
    <row r="251" spans="4:20">
      <c r="D251">
        <v>247</v>
      </c>
      <c r="E251">
        <f>IF(INDIRECT(ADDRESS($D251+2,E$2+1,,,"Instances"))="","",INDIRECT(ADDRESS($D251+2,E$2+1,,,"Instances")))</f>
        <v>0</v>
      </c>
      <c r="F251">
        <f>IFERROR(SMALL(E5:E969,ROW()-ROW($F$5)+1),"")</f>
        <v>0</v>
      </c>
      <c r="H251">
        <f>IFERROR(SUM(F5:F251),"")</f>
        <v>0</v>
      </c>
      <c r="J251">
        <v>247</v>
      </c>
      <c r="K251" cm="1">
        <f t="array" ref="K251">_xlfn.SWITCH(Charts!$B$3,"average", AVERAGE(INDIRECT(ADDRESS(246+3,K$2+1,,,"Instances") &amp; ":" &amp; ADDRESS(246+3,K$2+1))),"median", MEDIAN(INDIRECT(ADDRESS(246+3,K$2+1,,,"Instances") &amp; ":" &amp; ADDRESS(246+3,K$2+1))),"min", MIN(INDIRECT(ADDRESS(246+3,K$2+1,,,"Instances") &amp; ":" &amp; ADDRESS(246+3,K$2+1))),"max", MAX(INDIRECT(ADDRESS(246+3,K$2+1,,,"Instances") &amp; ":" &amp; ADDRESS(246+3,K$2+1))),"diff", MAX(INDIRECT(ADDRESS(246+3,K$2+1,,,"Instances") &amp; ":" &amp; ADDRESS(246+3,K$2+1)))-MIN(INDIRECT(ADDRESS(246+3,K$2+1,,,"Instances") &amp; ":" &amp; ADDRESS(246+3,K$2+1))))</f>
        <v>0</v>
      </c>
      <c r="L251">
        <f>IFERROR(SMALL(K5:K969,ROW()-ROW($L$5)+1),"")</f>
        <v>0</v>
      </c>
      <c r="N251">
        <f>IFERROR(SUM(L5:L251),"")</f>
        <v>0</v>
      </c>
      <c r="Q251">
        <f>IF(Charts!$B$3="none",E5083,IF(K5083="",NA(),K5083))</f>
        <v>0</v>
      </c>
      <c r="R251">
        <f>IF(Charts!$B$3="none",F5083,IF(L5083="",NA(),L5083))</f>
        <v>0</v>
      </c>
      <c r="S251">
        <f>IF(Charts!$B$3="none",G5083,IF(M5083="",NA(),M5083))</f>
        <v>0</v>
      </c>
      <c r="T251">
        <f>IF(Charts!$B$3="none",H5083,IF(N5083="",NA(),N5083))</f>
        <v>0</v>
      </c>
    </row>
    <row r="252" spans="4:20">
      <c r="D252">
        <v>248</v>
      </c>
      <c r="E252">
        <f>IF(INDIRECT(ADDRESS($D252+2,E$2+1,,,"Instances"))="","",INDIRECT(ADDRESS($D252+2,E$2+1,,,"Instances")))</f>
        <v>0</v>
      </c>
      <c r="F252">
        <f>IFERROR(SMALL(E5:E969,ROW()-ROW($F$5)+1),"")</f>
        <v>0</v>
      </c>
      <c r="H252">
        <f>IFERROR(SUM(F5:F252),"")</f>
        <v>0</v>
      </c>
      <c r="J252">
        <v>248</v>
      </c>
      <c r="K252" cm="1">
        <f t="array" ref="K252">_xlfn.SWITCH(Charts!$B$3,"average", AVERAGE(INDIRECT(ADDRESS(247+3,K$2+1,,,"Instances") &amp; ":" &amp; ADDRESS(247+3,K$2+1))),"median", MEDIAN(INDIRECT(ADDRESS(247+3,K$2+1,,,"Instances") &amp; ":" &amp; ADDRESS(247+3,K$2+1))),"min", MIN(INDIRECT(ADDRESS(247+3,K$2+1,,,"Instances") &amp; ":" &amp; ADDRESS(247+3,K$2+1))),"max", MAX(INDIRECT(ADDRESS(247+3,K$2+1,,,"Instances") &amp; ":" &amp; ADDRESS(247+3,K$2+1))),"diff", MAX(INDIRECT(ADDRESS(247+3,K$2+1,,,"Instances") &amp; ":" &amp; ADDRESS(247+3,K$2+1)))-MIN(INDIRECT(ADDRESS(247+3,K$2+1,,,"Instances") &amp; ":" &amp; ADDRESS(247+3,K$2+1))))</f>
        <v>0</v>
      </c>
      <c r="L252">
        <f>IFERROR(SMALL(K5:K969,ROW()-ROW($L$5)+1),"")</f>
        <v>0</v>
      </c>
      <c r="N252">
        <f>IFERROR(SUM(L5:L252),"")</f>
        <v>0</v>
      </c>
      <c r="Q252">
        <f>IF(Charts!$B$3="none",E5084,IF(K5084="",NA(),K5084))</f>
        <v>0</v>
      </c>
      <c r="R252">
        <f>IF(Charts!$B$3="none",F5084,IF(L5084="",NA(),L5084))</f>
        <v>0</v>
      </c>
      <c r="S252">
        <f>IF(Charts!$B$3="none",G5084,IF(M5084="",NA(),M5084))</f>
        <v>0</v>
      </c>
      <c r="T252">
        <f>IF(Charts!$B$3="none",H5084,IF(N5084="",NA(),N5084))</f>
        <v>0</v>
      </c>
    </row>
    <row r="253" spans="4:20">
      <c r="D253">
        <v>249</v>
      </c>
      <c r="E253">
        <f>IF(INDIRECT(ADDRESS($D253+2,E$2+1,,,"Instances"))="","",INDIRECT(ADDRESS($D253+2,E$2+1,,,"Instances")))</f>
        <v>0</v>
      </c>
      <c r="F253">
        <f>IFERROR(SMALL(E5:E969,ROW()-ROW($F$5)+1),"")</f>
        <v>0</v>
      </c>
      <c r="H253">
        <f>IFERROR(SUM(F5:F253),"")</f>
        <v>0</v>
      </c>
      <c r="J253">
        <v>249</v>
      </c>
      <c r="K253" cm="1">
        <f t="array" ref="K253">_xlfn.SWITCH(Charts!$B$3,"average", AVERAGE(INDIRECT(ADDRESS(248+3,K$2+1,,,"Instances") &amp; ":" &amp; ADDRESS(248+3,K$2+1))),"median", MEDIAN(INDIRECT(ADDRESS(248+3,K$2+1,,,"Instances") &amp; ":" &amp; ADDRESS(248+3,K$2+1))),"min", MIN(INDIRECT(ADDRESS(248+3,K$2+1,,,"Instances") &amp; ":" &amp; ADDRESS(248+3,K$2+1))),"max", MAX(INDIRECT(ADDRESS(248+3,K$2+1,,,"Instances") &amp; ":" &amp; ADDRESS(248+3,K$2+1))),"diff", MAX(INDIRECT(ADDRESS(248+3,K$2+1,,,"Instances") &amp; ":" &amp; ADDRESS(248+3,K$2+1)))-MIN(INDIRECT(ADDRESS(248+3,K$2+1,,,"Instances") &amp; ":" &amp; ADDRESS(248+3,K$2+1))))</f>
        <v>0</v>
      </c>
      <c r="L253">
        <f>IFERROR(SMALL(K5:K969,ROW()-ROW($L$5)+1),"")</f>
        <v>0</v>
      </c>
      <c r="N253">
        <f>IFERROR(SUM(L5:L253),"")</f>
        <v>0</v>
      </c>
      <c r="Q253">
        <f>IF(Charts!$B$3="none",E5085,IF(K5085="",NA(),K5085))</f>
        <v>0</v>
      </c>
      <c r="R253">
        <f>IF(Charts!$B$3="none",F5085,IF(L5085="",NA(),L5085))</f>
        <v>0</v>
      </c>
      <c r="S253">
        <f>IF(Charts!$B$3="none",G5085,IF(M5085="",NA(),M5085))</f>
        <v>0</v>
      </c>
      <c r="T253">
        <f>IF(Charts!$B$3="none",H5085,IF(N5085="",NA(),N5085))</f>
        <v>0</v>
      </c>
    </row>
    <row r="254" spans="4:20">
      <c r="D254">
        <v>250</v>
      </c>
      <c r="E254">
        <f>IF(INDIRECT(ADDRESS($D254+2,E$2+1,,,"Instances"))="","",INDIRECT(ADDRESS($D254+2,E$2+1,,,"Instances")))</f>
        <v>0</v>
      </c>
      <c r="F254">
        <f>IFERROR(SMALL(E5:E969,ROW()-ROW($F$5)+1),"")</f>
        <v>0</v>
      </c>
      <c r="H254">
        <f>IFERROR(SUM(F5:F254),"")</f>
        <v>0</v>
      </c>
      <c r="J254">
        <v>250</v>
      </c>
      <c r="K254" cm="1">
        <f t="array" ref="K254">_xlfn.SWITCH(Charts!$B$3,"average", AVERAGE(INDIRECT(ADDRESS(249+3,K$2+1,,,"Instances") &amp; ":" &amp; ADDRESS(249+3,K$2+1))),"median", MEDIAN(INDIRECT(ADDRESS(249+3,K$2+1,,,"Instances") &amp; ":" &amp; ADDRESS(249+3,K$2+1))),"min", MIN(INDIRECT(ADDRESS(249+3,K$2+1,,,"Instances") &amp; ":" &amp; ADDRESS(249+3,K$2+1))),"max", MAX(INDIRECT(ADDRESS(249+3,K$2+1,,,"Instances") &amp; ":" &amp; ADDRESS(249+3,K$2+1))),"diff", MAX(INDIRECT(ADDRESS(249+3,K$2+1,,,"Instances") &amp; ":" &amp; ADDRESS(249+3,K$2+1)))-MIN(INDIRECT(ADDRESS(249+3,K$2+1,,,"Instances") &amp; ":" &amp; ADDRESS(249+3,K$2+1))))</f>
        <v>0</v>
      </c>
      <c r="L254">
        <f>IFERROR(SMALL(K5:K969,ROW()-ROW($L$5)+1),"")</f>
        <v>0</v>
      </c>
      <c r="N254">
        <f>IFERROR(SUM(L5:L254),"")</f>
        <v>0</v>
      </c>
      <c r="Q254">
        <f>IF(Charts!$B$3="none",E5086,IF(K5086="",NA(),K5086))</f>
        <v>0</v>
      </c>
      <c r="R254">
        <f>IF(Charts!$B$3="none",F5086,IF(L5086="",NA(),L5086))</f>
        <v>0</v>
      </c>
      <c r="S254">
        <f>IF(Charts!$B$3="none",G5086,IF(M5086="",NA(),M5086))</f>
        <v>0</v>
      </c>
      <c r="T254">
        <f>IF(Charts!$B$3="none",H5086,IF(N5086="",NA(),N5086))</f>
        <v>0</v>
      </c>
    </row>
    <row r="255" spans="4:20">
      <c r="D255">
        <v>251</v>
      </c>
      <c r="E255">
        <f>IF(INDIRECT(ADDRESS($D255+2,E$2+1,,,"Instances"))="","",INDIRECT(ADDRESS($D255+2,E$2+1,,,"Instances")))</f>
        <v>0</v>
      </c>
      <c r="F255">
        <f>IFERROR(SMALL(E5:E969,ROW()-ROW($F$5)+1),"")</f>
        <v>0</v>
      </c>
      <c r="H255">
        <f>IFERROR(SUM(F5:F255),"")</f>
        <v>0</v>
      </c>
      <c r="J255">
        <v>251</v>
      </c>
      <c r="K255" cm="1">
        <f t="array" ref="K255">_xlfn.SWITCH(Charts!$B$3,"average", AVERAGE(INDIRECT(ADDRESS(250+3,K$2+1,,,"Instances") &amp; ":" &amp; ADDRESS(250+3,K$2+1))),"median", MEDIAN(INDIRECT(ADDRESS(250+3,K$2+1,,,"Instances") &amp; ":" &amp; ADDRESS(250+3,K$2+1))),"min", MIN(INDIRECT(ADDRESS(250+3,K$2+1,,,"Instances") &amp; ":" &amp; ADDRESS(250+3,K$2+1))),"max", MAX(INDIRECT(ADDRESS(250+3,K$2+1,,,"Instances") &amp; ":" &amp; ADDRESS(250+3,K$2+1))),"diff", MAX(INDIRECT(ADDRESS(250+3,K$2+1,,,"Instances") &amp; ":" &amp; ADDRESS(250+3,K$2+1)))-MIN(INDIRECT(ADDRESS(250+3,K$2+1,,,"Instances") &amp; ":" &amp; ADDRESS(250+3,K$2+1))))</f>
        <v>0</v>
      </c>
      <c r="L255">
        <f>IFERROR(SMALL(K5:K969,ROW()-ROW($L$5)+1),"")</f>
        <v>0</v>
      </c>
      <c r="N255">
        <f>IFERROR(SUM(L5:L255),"")</f>
        <v>0</v>
      </c>
      <c r="Q255">
        <f>IF(Charts!$B$3="none",E5087,IF(K5087="",NA(),K5087))</f>
        <v>0</v>
      </c>
      <c r="R255">
        <f>IF(Charts!$B$3="none",F5087,IF(L5087="",NA(),L5087))</f>
        <v>0</v>
      </c>
      <c r="S255">
        <f>IF(Charts!$B$3="none",G5087,IF(M5087="",NA(),M5087))</f>
        <v>0</v>
      </c>
      <c r="T255">
        <f>IF(Charts!$B$3="none",H5087,IF(N5087="",NA(),N5087))</f>
        <v>0</v>
      </c>
    </row>
    <row r="256" spans="4:20">
      <c r="D256">
        <v>252</v>
      </c>
      <c r="E256">
        <f>IF(INDIRECT(ADDRESS($D256+2,E$2+1,,,"Instances"))="","",INDIRECT(ADDRESS($D256+2,E$2+1,,,"Instances")))</f>
        <v>0</v>
      </c>
      <c r="F256">
        <f>IFERROR(SMALL(E5:E969,ROW()-ROW($F$5)+1),"")</f>
        <v>0</v>
      </c>
      <c r="H256">
        <f>IFERROR(SUM(F5:F256),"")</f>
        <v>0</v>
      </c>
      <c r="J256">
        <v>252</v>
      </c>
      <c r="K256" cm="1">
        <f t="array" ref="K256">_xlfn.SWITCH(Charts!$B$3,"average", AVERAGE(INDIRECT(ADDRESS(251+3,K$2+1,,,"Instances") &amp; ":" &amp; ADDRESS(251+3,K$2+1))),"median", MEDIAN(INDIRECT(ADDRESS(251+3,K$2+1,,,"Instances") &amp; ":" &amp; ADDRESS(251+3,K$2+1))),"min", MIN(INDIRECT(ADDRESS(251+3,K$2+1,,,"Instances") &amp; ":" &amp; ADDRESS(251+3,K$2+1))),"max", MAX(INDIRECT(ADDRESS(251+3,K$2+1,,,"Instances") &amp; ":" &amp; ADDRESS(251+3,K$2+1))),"diff", MAX(INDIRECT(ADDRESS(251+3,K$2+1,,,"Instances") &amp; ":" &amp; ADDRESS(251+3,K$2+1)))-MIN(INDIRECT(ADDRESS(251+3,K$2+1,,,"Instances") &amp; ":" &amp; ADDRESS(251+3,K$2+1))))</f>
        <v>0</v>
      </c>
      <c r="L256">
        <f>IFERROR(SMALL(K5:K969,ROW()-ROW($L$5)+1),"")</f>
        <v>0</v>
      </c>
      <c r="N256">
        <f>IFERROR(SUM(L5:L256),"")</f>
        <v>0</v>
      </c>
      <c r="Q256">
        <f>IF(Charts!$B$3="none",E5088,IF(K5088="",NA(),K5088))</f>
        <v>0</v>
      </c>
      <c r="R256">
        <f>IF(Charts!$B$3="none",F5088,IF(L5088="",NA(),L5088))</f>
        <v>0</v>
      </c>
      <c r="S256">
        <f>IF(Charts!$B$3="none",G5088,IF(M5088="",NA(),M5088))</f>
        <v>0</v>
      </c>
      <c r="T256">
        <f>IF(Charts!$B$3="none",H5088,IF(N5088="",NA(),N5088))</f>
        <v>0</v>
      </c>
    </row>
    <row r="257" spans="4:20">
      <c r="D257">
        <v>253</v>
      </c>
      <c r="E257">
        <f>IF(INDIRECT(ADDRESS($D257+2,E$2+1,,,"Instances"))="","",INDIRECT(ADDRESS($D257+2,E$2+1,,,"Instances")))</f>
        <v>0</v>
      </c>
      <c r="F257">
        <f>IFERROR(SMALL(E5:E969,ROW()-ROW($F$5)+1),"")</f>
        <v>0</v>
      </c>
      <c r="H257">
        <f>IFERROR(SUM(F5:F257),"")</f>
        <v>0</v>
      </c>
      <c r="J257">
        <v>253</v>
      </c>
      <c r="K257" cm="1">
        <f t="array" ref="K257">_xlfn.SWITCH(Charts!$B$3,"average", AVERAGE(INDIRECT(ADDRESS(252+3,K$2+1,,,"Instances") &amp; ":" &amp; ADDRESS(252+3,K$2+1))),"median", MEDIAN(INDIRECT(ADDRESS(252+3,K$2+1,,,"Instances") &amp; ":" &amp; ADDRESS(252+3,K$2+1))),"min", MIN(INDIRECT(ADDRESS(252+3,K$2+1,,,"Instances") &amp; ":" &amp; ADDRESS(252+3,K$2+1))),"max", MAX(INDIRECT(ADDRESS(252+3,K$2+1,,,"Instances") &amp; ":" &amp; ADDRESS(252+3,K$2+1))),"diff", MAX(INDIRECT(ADDRESS(252+3,K$2+1,,,"Instances") &amp; ":" &amp; ADDRESS(252+3,K$2+1)))-MIN(INDIRECT(ADDRESS(252+3,K$2+1,,,"Instances") &amp; ":" &amp; ADDRESS(252+3,K$2+1))))</f>
        <v>0</v>
      </c>
      <c r="L257">
        <f>IFERROR(SMALL(K5:K969,ROW()-ROW($L$5)+1),"")</f>
        <v>0</v>
      </c>
      <c r="N257">
        <f>IFERROR(SUM(L5:L257),"")</f>
        <v>0</v>
      </c>
      <c r="Q257">
        <f>IF(Charts!$B$3="none",E5089,IF(K5089="",NA(),K5089))</f>
        <v>0</v>
      </c>
      <c r="R257">
        <f>IF(Charts!$B$3="none",F5089,IF(L5089="",NA(),L5089))</f>
        <v>0</v>
      </c>
      <c r="S257">
        <f>IF(Charts!$B$3="none",G5089,IF(M5089="",NA(),M5089))</f>
        <v>0</v>
      </c>
      <c r="T257">
        <f>IF(Charts!$B$3="none",H5089,IF(N5089="",NA(),N5089))</f>
        <v>0</v>
      </c>
    </row>
    <row r="258" spans="4:20">
      <c r="D258">
        <v>254</v>
      </c>
      <c r="E258">
        <f>IF(INDIRECT(ADDRESS($D258+2,E$2+1,,,"Instances"))="","",INDIRECT(ADDRESS($D258+2,E$2+1,,,"Instances")))</f>
        <v>0</v>
      </c>
      <c r="F258">
        <f>IFERROR(SMALL(E5:E969,ROW()-ROW($F$5)+1),"")</f>
        <v>0</v>
      </c>
      <c r="H258">
        <f>IFERROR(SUM(F5:F258),"")</f>
        <v>0</v>
      </c>
      <c r="J258">
        <v>254</v>
      </c>
      <c r="K258" cm="1">
        <f t="array" ref="K258">_xlfn.SWITCH(Charts!$B$3,"average", AVERAGE(INDIRECT(ADDRESS(253+3,K$2+1,,,"Instances") &amp; ":" &amp; ADDRESS(253+3,K$2+1))),"median", MEDIAN(INDIRECT(ADDRESS(253+3,K$2+1,,,"Instances") &amp; ":" &amp; ADDRESS(253+3,K$2+1))),"min", MIN(INDIRECT(ADDRESS(253+3,K$2+1,,,"Instances") &amp; ":" &amp; ADDRESS(253+3,K$2+1))),"max", MAX(INDIRECT(ADDRESS(253+3,K$2+1,,,"Instances") &amp; ":" &amp; ADDRESS(253+3,K$2+1))),"diff", MAX(INDIRECT(ADDRESS(253+3,K$2+1,,,"Instances") &amp; ":" &amp; ADDRESS(253+3,K$2+1)))-MIN(INDIRECT(ADDRESS(253+3,K$2+1,,,"Instances") &amp; ":" &amp; ADDRESS(253+3,K$2+1))))</f>
        <v>0</v>
      </c>
      <c r="L258">
        <f>IFERROR(SMALL(K5:K969,ROW()-ROW($L$5)+1),"")</f>
        <v>0</v>
      </c>
      <c r="N258">
        <f>IFERROR(SUM(L5:L258),"")</f>
        <v>0</v>
      </c>
      <c r="Q258">
        <f>IF(Charts!$B$3="none",E5090,IF(K5090="",NA(),K5090))</f>
        <v>0</v>
      </c>
      <c r="R258">
        <f>IF(Charts!$B$3="none",F5090,IF(L5090="",NA(),L5090))</f>
        <v>0</v>
      </c>
      <c r="S258">
        <f>IF(Charts!$B$3="none",G5090,IF(M5090="",NA(),M5090))</f>
        <v>0</v>
      </c>
      <c r="T258">
        <f>IF(Charts!$B$3="none",H5090,IF(N5090="",NA(),N5090))</f>
        <v>0</v>
      </c>
    </row>
    <row r="259" spans="4:20">
      <c r="D259">
        <v>255</v>
      </c>
      <c r="E259">
        <f>IF(INDIRECT(ADDRESS($D259+2,E$2+1,,,"Instances"))="","",INDIRECT(ADDRESS($D259+2,E$2+1,,,"Instances")))</f>
        <v>0</v>
      </c>
      <c r="F259">
        <f>IFERROR(SMALL(E5:E969,ROW()-ROW($F$5)+1),"")</f>
        <v>0</v>
      </c>
      <c r="H259">
        <f>IFERROR(SUM(F5:F259),"")</f>
        <v>0</v>
      </c>
      <c r="J259">
        <v>255</v>
      </c>
      <c r="K259" cm="1">
        <f t="array" ref="K259">_xlfn.SWITCH(Charts!$B$3,"average", AVERAGE(INDIRECT(ADDRESS(254+3,K$2+1,,,"Instances") &amp; ":" &amp; ADDRESS(254+3,K$2+1))),"median", MEDIAN(INDIRECT(ADDRESS(254+3,K$2+1,,,"Instances") &amp; ":" &amp; ADDRESS(254+3,K$2+1))),"min", MIN(INDIRECT(ADDRESS(254+3,K$2+1,,,"Instances") &amp; ":" &amp; ADDRESS(254+3,K$2+1))),"max", MAX(INDIRECT(ADDRESS(254+3,K$2+1,,,"Instances") &amp; ":" &amp; ADDRESS(254+3,K$2+1))),"diff", MAX(INDIRECT(ADDRESS(254+3,K$2+1,,,"Instances") &amp; ":" &amp; ADDRESS(254+3,K$2+1)))-MIN(INDIRECT(ADDRESS(254+3,K$2+1,,,"Instances") &amp; ":" &amp; ADDRESS(254+3,K$2+1))))</f>
        <v>0</v>
      </c>
      <c r="L259">
        <f>IFERROR(SMALL(K5:K969,ROW()-ROW($L$5)+1),"")</f>
        <v>0</v>
      </c>
      <c r="N259">
        <f>IFERROR(SUM(L5:L259),"")</f>
        <v>0</v>
      </c>
      <c r="Q259">
        <f>IF(Charts!$B$3="none",E5091,IF(K5091="",NA(),K5091))</f>
        <v>0</v>
      </c>
      <c r="R259">
        <f>IF(Charts!$B$3="none",F5091,IF(L5091="",NA(),L5091))</f>
        <v>0</v>
      </c>
      <c r="S259">
        <f>IF(Charts!$B$3="none",G5091,IF(M5091="",NA(),M5091))</f>
        <v>0</v>
      </c>
      <c r="T259">
        <f>IF(Charts!$B$3="none",H5091,IF(N5091="",NA(),N5091))</f>
        <v>0</v>
      </c>
    </row>
    <row r="260" spans="4:20">
      <c r="D260">
        <v>256</v>
      </c>
      <c r="E260">
        <f>IF(INDIRECT(ADDRESS($D260+2,E$2+1,,,"Instances"))="","",INDIRECT(ADDRESS($D260+2,E$2+1,,,"Instances")))</f>
        <v>0</v>
      </c>
      <c r="F260">
        <f>IFERROR(SMALL(E5:E969,ROW()-ROW($F$5)+1),"")</f>
        <v>0</v>
      </c>
      <c r="H260">
        <f>IFERROR(SUM(F5:F260),"")</f>
        <v>0</v>
      </c>
      <c r="J260">
        <v>256</v>
      </c>
      <c r="K260" cm="1">
        <f t="array" ref="K260">_xlfn.SWITCH(Charts!$B$3,"average", AVERAGE(INDIRECT(ADDRESS(255+3,K$2+1,,,"Instances") &amp; ":" &amp; ADDRESS(255+3,K$2+1))),"median", MEDIAN(INDIRECT(ADDRESS(255+3,K$2+1,,,"Instances") &amp; ":" &amp; ADDRESS(255+3,K$2+1))),"min", MIN(INDIRECT(ADDRESS(255+3,K$2+1,,,"Instances") &amp; ":" &amp; ADDRESS(255+3,K$2+1))),"max", MAX(INDIRECT(ADDRESS(255+3,K$2+1,,,"Instances") &amp; ":" &amp; ADDRESS(255+3,K$2+1))),"diff", MAX(INDIRECT(ADDRESS(255+3,K$2+1,,,"Instances") &amp; ":" &amp; ADDRESS(255+3,K$2+1)))-MIN(INDIRECT(ADDRESS(255+3,K$2+1,,,"Instances") &amp; ":" &amp; ADDRESS(255+3,K$2+1))))</f>
        <v>0</v>
      </c>
      <c r="L260">
        <f>IFERROR(SMALL(K5:K969,ROW()-ROW($L$5)+1),"")</f>
        <v>0</v>
      </c>
      <c r="N260">
        <f>IFERROR(SUM(L5:L260),"")</f>
        <v>0</v>
      </c>
      <c r="Q260">
        <f>IF(Charts!$B$3="none",E5092,IF(K5092="",NA(),K5092))</f>
        <v>0</v>
      </c>
      <c r="R260">
        <f>IF(Charts!$B$3="none",F5092,IF(L5092="",NA(),L5092))</f>
        <v>0</v>
      </c>
      <c r="S260">
        <f>IF(Charts!$B$3="none",G5092,IF(M5092="",NA(),M5092))</f>
        <v>0</v>
      </c>
      <c r="T260">
        <f>IF(Charts!$B$3="none",H5092,IF(N5092="",NA(),N5092))</f>
        <v>0</v>
      </c>
    </row>
    <row r="261" spans="4:20">
      <c r="D261">
        <v>257</v>
      </c>
      <c r="E261">
        <f>IF(INDIRECT(ADDRESS($D261+2,E$2+1,,,"Instances"))="","",INDIRECT(ADDRESS($D261+2,E$2+1,,,"Instances")))</f>
        <v>0</v>
      </c>
      <c r="F261">
        <f>IFERROR(SMALL(E5:E969,ROW()-ROW($F$5)+1),"")</f>
        <v>0</v>
      </c>
      <c r="H261">
        <f>IFERROR(SUM(F5:F261),"")</f>
        <v>0</v>
      </c>
      <c r="J261">
        <v>257</v>
      </c>
      <c r="K261" cm="1">
        <f t="array" ref="K261">_xlfn.SWITCH(Charts!$B$3,"average", AVERAGE(INDIRECT(ADDRESS(256+3,K$2+1,,,"Instances") &amp; ":" &amp; ADDRESS(256+3,K$2+1))),"median", MEDIAN(INDIRECT(ADDRESS(256+3,K$2+1,,,"Instances") &amp; ":" &amp; ADDRESS(256+3,K$2+1))),"min", MIN(INDIRECT(ADDRESS(256+3,K$2+1,,,"Instances") &amp; ":" &amp; ADDRESS(256+3,K$2+1))),"max", MAX(INDIRECT(ADDRESS(256+3,K$2+1,,,"Instances") &amp; ":" &amp; ADDRESS(256+3,K$2+1))),"diff", MAX(INDIRECT(ADDRESS(256+3,K$2+1,,,"Instances") &amp; ":" &amp; ADDRESS(256+3,K$2+1)))-MIN(INDIRECT(ADDRESS(256+3,K$2+1,,,"Instances") &amp; ":" &amp; ADDRESS(256+3,K$2+1))))</f>
        <v>0</v>
      </c>
      <c r="L261">
        <f>IFERROR(SMALL(K5:K969,ROW()-ROW($L$5)+1),"")</f>
        <v>0</v>
      </c>
      <c r="N261">
        <f>IFERROR(SUM(L5:L261),"")</f>
        <v>0</v>
      </c>
      <c r="Q261">
        <f>IF(Charts!$B$3="none",E5093,IF(K5093="",NA(),K5093))</f>
        <v>0</v>
      </c>
      <c r="R261">
        <f>IF(Charts!$B$3="none",F5093,IF(L5093="",NA(),L5093))</f>
        <v>0</v>
      </c>
      <c r="S261">
        <f>IF(Charts!$B$3="none",G5093,IF(M5093="",NA(),M5093))</f>
        <v>0</v>
      </c>
      <c r="T261">
        <f>IF(Charts!$B$3="none",H5093,IF(N5093="",NA(),N5093))</f>
        <v>0</v>
      </c>
    </row>
    <row r="262" spans="4:20">
      <c r="D262">
        <v>258</v>
      </c>
      <c r="E262">
        <f>IF(INDIRECT(ADDRESS($D262+2,E$2+1,,,"Instances"))="","",INDIRECT(ADDRESS($D262+2,E$2+1,,,"Instances")))</f>
        <v>0</v>
      </c>
      <c r="F262">
        <f>IFERROR(SMALL(E5:E969,ROW()-ROW($F$5)+1),"")</f>
        <v>0</v>
      </c>
      <c r="H262">
        <f>IFERROR(SUM(F5:F262),"")</f>
        <v>0</v>
      </c>
      <c r="J262">
        <v>258</v>
      </c>
      <c r="K262" cm="1">
        <f t="array" ref="K262">_xlfn.SWITCH(Charts!$B$3,"average", AVERAGE(INDIRECT(ADDRESS(257+3,K$2+1,,,"Instances") &amp; ":" &amp; ADDRESS(257+3,K$2+1))),"median", MEDIAN(INDIRECT(ADDRESS(257+3,K$2+1,,,"Instances") &amp; ":" &amp; ADDRESS(257+3,K$2+1))),"min", MIN(INDIRECT(ADDRESS(257+3,K$2+1,,,"Instances") &amp; ":" &amp; ADDRESS(257+3,K$2+1))),"max", MAX(INDIRECT(ADDRESS(257+3,K$2+1,,,"Instances") &amp; ":" &amp; ADDRESS(257+3,K$2+1))),"diff", MAX(INDIRECT(ADDRESS(257+3,K$2+1,,,"Instances") &amp; ":" &amp; ADDRESS(257+3,K$2+1)))-MIN(INDIRECT(ADDRESS(257+3,K$2+1,,,"Instances") &amp; ":" &amp; ADDRESS(257+3,K$2+1))))</f>
        <v>0</v>
      </c>
      <c r="L262">
        <f>IFERROR(SMALL(K5:K969,ROW()-ROW($L$5)+1),"")</f>
        <v>0</v>
      </c>
      <c r="N262">
        <f>IFERROR(SUM(L5:L262),"")</f>
        <v>0</v>
      </c>
      <c r="Q262">
        <f>IF(Charts!$B$3="none",E5094,IF(K5094="",NA(),K5094))</f>
        <v>0</v>
      </c>
      <c r="R262">
        <f>IF(Charts!$B$3="none",F5094,IF(L5094="",NA(),L5094))</f>
        <v>0</v>
      </c>
      <c r="S262">
        <f>IF(Charts!$B$3="none",G5094,IF(M5094="",NA(),M5094))</f>
        <v>0</v>
      </c>
      <c r="T262">
        <f>IF(Charts!$B$3="none",H5094,IF(N5094="",NA(),N5094))</f>
        <v>0</v>
      </c>
    </row>
    <row r="263" spans="4:20">
      <c r="D263">
        <v>259</v>
      </c>
      <c r="E263">
        <f>IF(INDIRECT(ADDRESS($D263+2,E$2+1,,,"Instances"))="","",INDIRECT(ADDRESS($D263+2,E$2+1,,,"Instances")))</f>
        <v>0</v>
      </c>
      <c r="F263">
        <f>IFERROR(SMALL(E5:E969,ROW()-ROW($F$5)+1),"")</f>
        <v>0</v>
      </c>
      <c r="H263">
        <f>IFERROR(SUM(F5:F263),"")</f>
        <v>0</v>
      </c>
      <c r="J263">
        <v>259</v>
      </c>
      <c r="K263" cm="1">
        <f t="array" ref="K263">_xlfn.SWITCH(Charts!$B$3,"average", AVERAGE(INDIRECT(ADDRESS(258+3,K$2+1,,,"Instances") &amp; ":" &amp; ADDRESS(258+3,K$2+1))),"median", MEDIAN(INDIRECT(ADDRESS(258+3,K$2+1,,,"Instances") &amp; ":" &amp; ADDRESS(258+3,K$2+1))),"min", MIN(INDIRECT(ADDRESS(258+3,K$2+1,,,"Instances") &amp; ":" &amp; ADDRESS(258+3,K$2+1))),"max", MAX(INDIRECT(ADDRESS(258+3,K$2+1,,,"Instances") &amp; ":" &amp; ADDRESS(258+3,K$2+1))),"diff", MAX(INDIRECT(ADDRESS(258+3,K$2+1,,,"Instances") &amp; ":" &amp; ADDRESS(258+3,K$2+1)))-MIN(INDIRECT(ADDRESS(258+3,K$2+1,,,"Instances") &amp; ":" &amp; ADDRESS(258+3,K$2+1))))</f>
        <v>0</v>
      </c>
      <c r="L263">
        <f>IFERROR(SMALL(K5:K969,ROW()-ROW($L$5)+1),"")</f>
        <v>0</v>
      </c>
      <c r="N263">
        <f>IFERROR(SUM(L5:L263),"")</f>
        <v>0</v>
      </c>
      <c r="Q263">
        <f>IF(Charts!$B$3="none",E5095,IF(K5095="",NA(),K5095))</f>
        <v>0</v>
      </c>
      <c r="R263">
        <f>IF(Charts!$B$3="none",F5095,IF(L5095="",NA(),L5095))</f>
        <v>0</v>
      </c>
      <c r="S263">
        <f>IF(Charts!$B$3="none",G5095,IF(M5095="",NA(),M5095))</f>
        <v>0</v>
      </c>
      <c r="T263">
        <f>IF(Charts!$B$3="none",H5095,IF(N5095="",NA(),N5095))</f>
        <v>0</v>
      </c>
    </row>
    <row r="264" spans="4:20">
      <c r="D264">
        <v>260</v>
      </c>
      <c r="E264">
        <f>IF(INDIRECT(ADDRESS($D264+2,E$2+1,,,"Instances"))="","",INDIRECT(ADDRESS($D264+2,E$2+1,,,"Instances")))</f>
        <v>0</v>
      </c>
      <c r="F264">
        <f>IFERROR(SMALL(E5:E969,ROW()-ROW($F$5)+1),"")</f>
        <v>0</v>
      </c>
      <c r="H264">
        <f>IFERROR(SUM(F5:F264),"")</f>
        <v>0</v>
      </c>
      <c r="J264">
        <v>260</v>
      </c>
      <c r="K264" cm="1">
        <f t="array" ref="K264">_xlfn.SWITCH(Charts!$B$3,"average", AVERAGE(INDIRECT(ADDRESS(259+3,K$2+1,,,"Instances") &amp; ":" &amp; ADDRESS(259+3,K$2+1))),"median", MEDIAN(INDIRECT(ADDRESS(259+3,K$2+1,,,"Instances") &amp; ":" &amp; ADDRESS(259+3,K$2+1))),"min", MIN(INDIRECT(ADDRESS(259+3,K$2+1,,,"Instances") &amp; ":" &amp; ADDRESS(259+3,K$2+1))),"max", MAX(INDIRECT(ADDRESS(259+3,K$2+1,,,"Instances") &amp; ":" &amp; ADDRESS(259+3,K$2+1))),"diff", MAX(INDIRECT(ADDRESS(259+3,K$2+1,,,"Instances") &amp; ":" &amp; ADDRESS(259+3,K$2+1)))-MIN(INDIRECT(ADDRESS(259+3,K$2+1,,,"Instances") &amp; ":" &amp; ADDRESS(259+3,K$2+1))))</f>
        <v>0</v>
      </c>
      <c r="L264">
        <f>IFERROR(SMALL(K5:K969,ROW()-ROW($L$5)+1),"")</f>
        <v>0</v>
      </c>
      <c r="N264">
        <f>IFERROR(SUM(L5:L264),"")</f>
        <v>0</v>
      </c>
      <c r="Q264">
        <f>IF(Charts!$B$3="none",E5096,IF(K5096="",NA(),K5096))</f>
        <v>0</v>
      </c>
      <c r="R264">
        <f>IF(Charts!$B$3="none",F5096,IF(L5096="",NA(),L5096))</f>
        <v>0</v>
      </c>
      <c r="S264">
        <f>IF(Charts!$B$3="none",G5096,IF(M5096="",NA(),M5096))</f>
        <v>0</v>
      </c>
      <c r="T264">
        <f>IF(Charts!$B$3="none",H5096,IF(N5096="",NA(),N5096))</f>
        <v>0</v>
      </c>
    </row>
    <row r="265" spans="4:20">
      <c r="D265">
        <v>261</v>
      </c>
      <c r="E265">
        <f>IF(INDIRECT(ADDRESS($D265+2,E$2+1,,,"Instances"))="","",INDIRECT(ADDRESS($D265+2,E$2+1,,,"Instances")))</f>
        <v>0</v>
      </c>
      <c r="F265">
        <f>IFERROR(SMALL(E5:E969,ROW()-ROW($F$5)+1),"")</f>
        <v>0</v>
      </c>
      <c r="H265">
        <f>IFERROR(SUM(F5:F265),"")</f>
        <v>0</v>
      </c>
      <c r="J265">
        <v>261</v>
      </c>
      <c r="K265" cm="1">
        <f t="array" ref="K265">_xlfn.SWITCH(Charts!$B$3,"average", AVERAGE(INDIRECT(ADDRESS(260+3,K$2+1,,,"Instances") &amp; ":" &amp; ADDRESS(260+3,K$2+1))),"median", MEDIAN(INDIRECT(ADDRESS(260+3,K$2+1,,,"Instances") &amp; ":" &amp; ADDRESS(260+3,K$2+1))),"min", MIN(INDIRECT(ADDRESS(260+3,K$2+1,,,"Instances") &amp; ":" &amp; ADDRESS(260+3,K$2+1))),"max", MAX(INDIRECT(ADDRESS(260+3,K$2+1,,,"Instances") &amp; ":" &amp; ADDRESS(260+3,K$2+1))),"diff", MAX(INDIRECT(ADDRESS(260+3,K$2+1,,,"Instances") &amp; ":" &amp; ADDRESS(260+3,K$2+1)))-MIN(INDIRECT(ADDRESS(260+3,K$2+1,,,"Instances") &amp; ":" &amp; ADDRESS(260+3,K$2+1))))</f>
        <v>0</v>
      </c>
      <c r="L265">
        <f>IFERROR(SMALL(K5:K969,ROW()-ROW($L$5)+1),"")</f>
        <v>0</v>
      </c>
      <c r="N265">
        <f>IFERROR(SUM(L5:L265),"")</f>
        <v>0</v>
      </c>
      <c r="Q265">
        <f>IF(Charts!$B$3="none",E5097,IF(K5097="",NA(),K5097))</f>
        <v>0</v>
      </c>
      <c r="R265">
        <f>IF(Charts!$B$3="none",F5097,IF(L5097="",NA(),L5097))</f>
        <v>0</v>
      </c>
      <c r="S265">
        <f>IF(Charts!$B$3="none",G5097,IF(M5097="",NA(),M5097))</f>
        <v>0</v>
      </c>
      <c r="T265">
        <f>IF(Charts!$B$3="none",H5097,IF(N5097="",NA(),N5097))</f>
        <v>0</v>
      </c>
    </row>
    <row r="266" spans="4:20">
      <c r="D266">
        <v>262</v>
      </c>
      <c r="E266">
        <f>IF(INDIRECT(ADDRESS($D266+2,E$2+1,,,"Instances"))="","",INDIRECT(ADDRESS($D266+2,E$2+1,,,"Instances")))</f>
        <v>0</v>
      </c>
      <c r="F266">
        <f>IFERROR(SMALL(E5:E969,ROW()-ROW($F$5)+1),"")</f>
        <v>0</v>
      </c>
      <c r="H266">
        <f>IFERROR(SUM(F5:F266),"")</f>
        <v>0</v>
      </c>
      <c r="J266">
        <v>262</v>
      </c>
      <c r="K266" cm="1">
        <f t="array" ref="K266">_xlfn.SWITCH(Charts!$B$3,"average", AVERAGE(INDIRECT(ADDRESS(261+3,K$2+1,,,"Instances") &amp; ":" &amp; ADDRESS(261+3,K$2+1))),"median", MEDIAN(INDIRECT(ADDRESS(261+3,K$2+1,,,"Instances") &amp; ":" &amp; ADDRESS(261+3,K$2+1))),"min", MIN(INDIRECT(ADDRESS(261+3,K$2+1,,,"Instances") &amp; ":" &amp; ADDRESS(261+3,K$2+1))),"max", MAX(INDIRECT(ADDRESS(261+3,K$2+1,,,"Instances") &amp; ":" &amp; ADDRESS(261+3,K$2+1))),"diff", MAX(INDIRECT(ADDRESS(261+3,K$2+1,,,"Instances") &amp; ":" &amp; ADDRESS(261+3,K$2+1)))-MIN(INDIRECT(ADDRESS(261+3,K$2+1,,,"Instances") &amp; ":" &amp; ADDRESS(261+3,K$2+1))))</f>
        <v>0</v>
      </c>
      <c r="L266">
        <f>IFERROR(SMALL(K5:K969,ROW()-ROW($L$5)+1),"")</f>
        <v>0</v>
      </c>
      <c r="N266">
        <f>IFERROR(SUM(L5:L266),"")</f>
        <v>0</v>
      </c>
      <c r="Q266">
        <f>IF(Charts!$B$3="none",E5098,IF(K5098="",NA(),K5098))</f>
        <v>0</v>
      </c>
      <c r="R266">
        <f>IF(Charts!$B$3="none",F5098,IF(L5098="",NA(),L5098))</f>
        <v>0</v>
      </c>
      <c r="S266">
        <f>IF(Charts!$B$3="none",G5098,IF(M5098="",NA(),M5098))</f>
        <v>0</v>
      </c>
      <c r="T266">
        <f>IF(Charts!$B$3="none",H5098,IF(N5098="",NA(),N5098))</f>
        <v>0</v>
      </c>
    </row>
    <row r="267" spans="4:20">
      <c r="D267">
        <v>263</v>
      </c>
      <c r="E267">
        <f>IF(INDIRECT(ADDRESS($D267+2,E$2+1,,,"Instances"))="","",INDIRECT(ADDRESS($D267+2,E$2+1,,,"Instances")))</f>
        <v>0</v>
      </c>
      <c r="F267">
        <f>IFERROR(SMALL(E5:E969,ROW()-ROW($F$5)+1),"")</f>
        <v>0</v>
      </c>
      <c r="H267">
        <f>IFERROR(SUM(F5:F267),"")</f>
        <v>0</v>
      </c>
      <c r="J267">
        <v>263</v>
      </c>
      <c r="K267" cm="1">
        <f t="array" ref="K267">_xlfn.SWITCH(Charts!$B$3,"average", AVERAGE(INDIRECT(ADDRESS(262+3,K$2+1,,,"Instances") &amp; ":" &amp; ADDRESS(262+3,K$2+1))),"median", MEDIAN(INDIRECT(ADDRESS(262+3,K$2+1,,,"Instances") &amp; ":" &amp; ADDRESS(262+3,K$2+1))),"min", MIN(INDIRECT(ADDRESS(262+3,K$2+1,,,"Instances") &amp; ":" &amp; ADDRESS(262+3,K$2+1))),"max", MAX(INDIRECT(ADDRESS(262+3,K$2+1,,,"Instances") &amp; ":" &amp; ADDRESS(262+3,K$2+1))),"diff", MAX(INDIRECT(ADDRESS(262+3,K$2+1,,,"Instances") &amp; ":" &amp; ADDRESS(262+3,K$2+1)))-MIN(INDIRECT(ADDRESS(262+3,K$2+1,,,"Instances") &amp; ":" &amp; ADDRESS(262+3,K$2+1))))</f>
        <v>0</v>
      </c>
      <c r="L267">
        <f>IFERROR(SMALL(K5:K969,ROW()-ROW($L$5)+1),"")</f>
        <v>0</v>
      </c>
      <c r="N267">
        <f>IFERROR(SUM(L5:L267),"")</f>
        <v>0</v>
      </c>
      <c r="Q267">
        <f>IF(Charts!$B$3="none",E5099,IF(K5099="",NA(),K5099))</f>
        <v>0</v>
      </c>
      <c r="R267">
        <f>IF(Charts!$B$3="none",F5099,IF(L5099="",NA(),L5099))</f>
        <v>0</v>
      </c>
      <c r="S267">
        <f>IF(Charts!$B$3="none",G5099,IF(M5099="",NA(),M5099))</f>
        <v>0</v>
      </c>
      <c r="T267">
        <f>IF(Charts!$B$3="none",H5099,IF(N5099="",NA(),N5099))</f>
        <v>0</v>
      </c>
    </row>
    <row r="268" spans="4:20">
      <c r="D268">
        <v>264</v>
      </c>
      <c r="E268">
        <f>IF(INDIRECT(ADDRESS($D268+2,E$2+1,,,"Instances"))="","",INDIRECT(ADDRESS($D268+2,E$2+1,,,"Instances")))</f>
        <v>0</v>
      </c>
      <c r="F268">
        <f>IFERROR(SMALL(E5:E969,ROW()-ROW($F$5)+1),"")</f>
        <v>0</v>
      </c>
      <c r="H268">
        <f>IFERROR(SUM(F5:F268),"")</f>
        <v>0</v>
      </c>
      <c r="J268">
        <v>264</v>
      </c>
      <c r="K268" cm="1">
        <f t="array" ref="K268">_xlfn.SWITCH(Charts!$B$3,"average", AVERAGE(INDIRECT(ADDRESS(263+3,K$2+1,,,"Instances") &amp; ":" &amp; ADDRESS(263+3,K$2+1))),"median", MEDIAN(INDIRECT(ADDRESS(263+3,K$2+1,,,"Instances") &amp; ":" &amp; ADDRESS(263+3,K$2+1))),"min", MIN(INDIRECT(ADDRESS(263+3,K$2+1,,,"Instances") &amp; ":" &amp; ADDRESS(263+3,K$2+1))),"max", MAX(INDIRECT(ADDRESS(263+3,K$2+1,,,"Instances") &amp; ":" &amp; ADDRESS(263+3,K$2+1))),"diff", MAX(INDIRECT(ADDRESS(263+3,K$2+1,,,"Instances") &amp; ":" &amp; ADDRESS(263+3,K$2+1)))-MIN(INDIRECT(ADDRESS(263+3,K$2+1,,,"Instances") &amp; ":" &amp; ADDRESS(263+3,K$2+1))))</f>
        <v>0</v>
      </c>
      <c r="L268">
        <f>IFERROR(SMALL(K5:K969,ROW()-ROW($L$5)+1),"")</f>
        <v>0</v>
      </c>
      <c r="N268">
        <f>IFERROR(SUM(L5:L268),"")</f>
        <v>0</v>
      </c>
      <c r="Q268">
        <f>IF(Charts!$B$3="none",E5100,IF(K5100="",NA(),K5100))</f>
        <v>0</v>
      </c>
      <c r="R268">
        <f>IF(Charts!$B$3="none",F5100,IF(L5100="",NA(),L5100))</f>
        <v>0</v>
      </c>
      <c r="S268">
        <f>IF(Charts!$B$3="none",G5100,IF(M5100="",NA(),M5100))</f>
        <v>0</v>
      </c>
      <c r="T268">
        <f>IF(Charts!$B$3="none",H5100,IF(N5100="",NA(),N5100))</f>
        <v>0</v>
      </c>
    </row>
    <row r="269" spans="4:20">
      <c r="D269">
        <v>265</v>
      </c>
      <c r="E269">
        <f>IF(INDIRECT(ADDRESS($D269+2,E$2+1,,,"Instances"))="","",INDIRECT(ADDRESS($D269+2,E$2+1,,,"Instances")))</f>
        <v>0</v>
      </c>
      <c r="F269">
        <f>IFERROR(SMALL(E5:E969,ROW()-ROW($F$5)+1),"")</f>
        <v>0</v>
      </c>
      <c r="H269">
        <f>IFERROR(SUM(F5:F269),"")</f>
        <v>0</v>
      </c>
      <c r="J269">
        <v>265</v>
      </c>
      <c r="K269" cm="1">
        <f t="array" ref="K269">_xlfn.SWITCH(Charts!$B$3,"average", AVERAGE(INDIRECT(ADDRESS(264+3,K$2+1,,,"Instances") &amp; ":" &amp; ADDRESS(264+3,K$2+1))),"median", MEDIAN(INDIRECT(ADDRESS(264+3,K$2+1,,,"Instances") &amp; ":" &amp; ADDRESS(264+3,K$2+1))),"min", MIN(INDIRECT(ADDRESS(264+3,K$2+1,,,"Instances") &amp; ":" &amp; ADDRESS(264+3,K$2+1))),"max", MAX(INDIRECT(ADDRESS(264+3,K$2+1,,,"Instances") &amp; ":" &amp; ADDRESS(264+3,K$2+1))),"diff", MAX(INDIRECT(ADDRESS(264+3,K$2+1,,,"Instances") &amp; ":" &amp; ADDRESS(264+3,K$2+1)))-MIN(INDIRECT(ADDRESS(264+3,K$2+1,,,"Instances") &amp; ":" &amp; ADDRESS(264+3,K$2+1))))</f>
        <v>0</v>
      </c>
      <c r="L269">
        <f>IFERROR(SMALL(K5:K969,ROW()-ROW($L$5)+1),"")</f>
        <v>0</v>
      </c>
      <c r="N269">
        <f>IFERROR(SUM(L5:L269),"")</f>
        <v>0</v>
      </c>
      <c r="Q269">
        <f>IF(Charts!$B$3="none",E5101,IF(K5101="",NA(),K5101))</f>
        <v>0</v>
      </c>
      <c r="R269">
        <f>IF(Charts!$B$3="none",F5101,IF(L5101="",NA(),L5101))</f>
        <v>0</v>
      </c>
      <c r="S269">
        <f>IF(Charts!$B$3="none",G5101,IF(M5101="",NA(),M5101))</f>
        <v>0</v>
      </c>
      <c r="T269">
        <f>IF(Charts!$B$3="none",H5101,IF(N5101="",NA(),N5101))</f>
        <v>0</v>
      </c>
    </row>
    <row r="270" spans="4:20">
      <c r="D270">
        <v>266</v>
      </c>
      <c r="E270">
        <f>IF(INDIRECT(ADDRESS($D270+2,E$2+1,,,"Instances"))="","",INDIRECT(ADDRESS($D270+2,E$2+1,,,"Instances")))</f>
        <v>0</v>
      </c>
      <c r="F270">
        <f>IFERROR(SMALL(E5:E969,ROW()-ROW($F$5)+1),"")</f>
        <v>0</v>
      </c>
      <c r="H270">
        <f>IFERROR(SUM(F5:F270),"")</f>
        <v>0</v>
      </c>
      <c r="J270">
        <v>266</v>
      </c>
      <c r="K270" cm="1">
        <f t="array" ref="K270">_xlfn.SWITCH(Charts!$B$3,"average", AVERAGE(INDIRECT(ADDRESS(265+3,K$2+1,,,"Instances") &amp; ":" &amp; ADDRESS(265+3,K$2+1))),"median", MEDIAN(INDIRECT(ADDRESS(265+3,K$2+1,,,"Instances") &amp; ":" &amp; ADDRESS(265+3,K$2+1))),"min", MIN(INDIRECT(ADDRESS(265+3,K$2+1,,,"Instances") &amp; ":" &amp; ADDRESS(265+3,K$2+1))),"max", MAX(INDIRECT(ADDRESS(265+3,K$2+1,,,"Instances") &amp; ":" &amp; ADDRESS(265+3,K$2+1))),"diff", MAX(INDIRECT(ADDRESS(265+3,K$2+1,,,"Instances") &amp; ":" &amp; ADDRESS(265+3,K$2+1)))-MIN(INDIRECT(ADDRESS(265+3,K$2+1,,,"Instances") &amp; ":" &amp; ADDRESS(265+3,K$2+1))))</f>
        <v>0</v>
      </c>
      <c r="L270">
        <f>IFERROR(SMALL(K5:K969,ROW()-ROW($L$5)+1),"")</f>
        <v>0</v>
      </c>
      <c r="N270">
        <f>IFERROR(SUM(L5:L270),"")</f>
        <v>0</v>
      </c>
      <c r="Q270">
        <f>IF(Charts!$B$3="none",E5102,IF(K5102="",NA(),K5102))</f>
        <v>0</v>
      </c>
      <c r="R270">
        <f>IF(Charts!$B$3="none",F5102,IF(L5102="",NA(),L5102))</f>
        <v>0</v>
      </c>
      <c r="S270">
        <f>IF(Charts!$B$3="none",G5102,IF(M5102="",NA(),M5102))</f>
        <v>0</v>
      </c>
      <c r="T270">
        <f>IF(Charts!$B$3="none",H5102,IF(N5102="",NA(),N5102))</f>
        <v>0</v>
      </c>
    </row>
    <row r="271" spans="4:20">
      <c r="D271">
        <v>267</v>
      </c>
      <c r="E271">
        <f>IF(INDIRECT(ADDRESS($D271+2,E$2+1,,,"Instances"))="","",INDIRECT(ADDRESS($D271+2,E$2+1,,,"Instances")))</f>
        <v>0</v>
      </c>
      <c r="F271">
        <f>IFERROR(SMALL(E5:E969,ROW()-ROW($F$5)+1),"")</f>
        <v>0</v>
      </c>
      <c r="H271">
        <f>IFERROR(SUM(F5:F271),"")</f>
        <v>0</v>
      </c>
      <c r="J271">
        <v>267</v>
      </c>
      <c r="K271" cm="1">
        <f t="array" ref="K271">_xlfn.SWITCH(Charts!$B$3,"average", AVERAGE(INDIRECT(ADDRESS(266+3,K$2+1,,,"Instances") &amp; ":" &amp; ADDRESS(266+3,K$2+1))),"median", MEDIAN(INDIRECT(ADDRESS(266+3,K$2+1,,,"Instances") &amp; ":" &amp; ADDRESS(266+3,K$2+1))),"min", MIN(INDIRECT(ADDRESS(266+3,K$2+1,,,"Instances") &amp; ":" &amp; ADDRESS(266+3,K$2+1))),"max", MAX(INDIRECT(ADDRESS(266+3,K$2+1,,,"Instances") &amp; ":" &amp; ADDRESS(266+3,K$2+1))),"diff", MAX(INDIRECT(ADDRESS(266+3,K$2+1,,,"Instances") &amp; ":" &amp; ADDRESS(266+3,K$2+1)))-MIN(INDIRECT(ADDRESS(266+3,K$2+1,,,"Instances") &amp; ":" &amp; ADDRESS(266+3,K$2+1))))</f>
        <v>0</v>
      </c>
      <c r="L271">
        <f>IFERROR(SMALL(K5:K969,ROW()-ROW($L$5)+1),"")</f>
        <v>0</v>
      </c>
      <c r="N271">
        <f>IFERROR(SUM(L5:L271),"")</f>
        <v>0</v>
      </c>
      <c r="Q271">
        <f>IF(Charts!$B$3="none",E5103,IF(K5103="",NA(),K5103))</f>
        <v>0</v>
      </c>
      <c r="R271">
        <f>IF(Charts!$B$3="none",F5103,IF(L5103="",NA(),L5103))</f>
        <v>0</v>
      </c>
      <c r="S271">
        <f>IF(Charts!$B$3="none",G5103,IF(M5103="",NA(),M5103))</f>
        <v>0</v>
      </c>
      <c r="T271">
        <f>IF(Charts!$B$3="none",H5103,IF(N5103="",NA(),N5103))</f>
        <v>0</v>
      </c>
    </row>
    <row r="272" spans="4:20">
      <c r="D272">
        <v>268</v>
      </c>
      <c r="E272">
        <f>IF(INDIRECT(ADDRESS($D272+2,E$2+1,,,"Instances"))="","",INDIRECT(ADDRESS($D272+2,E$2+1,,,"Instances")))</f>
        <v>0</v>
      </c>
      <c r="F272">
        <f>IFERROR(SMALL(E5:E969,ROW()-ROW($F$5)+1),"")</f>
        <v>0</v>
      </c>
      <c r="H272">
        <f>IFERROR(SUM(F5:F272),"")</f>
        <v>0</v>
      </c>
      <c r="J272">
        <v>268</v>
      </c>
      <c r="K272" cm="1">
        <f t="array" ref="K272">_xlfn.SWITCH(Charts!$B$3,"average", AVERAGE(INDIRECT(ADDRESS(267+3,K$2+1,,,"Instances") &amp; ":" &amp; ADDRESS(267+3,K$2+1))),"median", MEDIAN(INDIRECT(ADDRESS(267+3,K$2+1,,,"Instances") &amp; ":" &amp; ADDRESS(267+3,K$2+1))),"min", MIN(INDIRECT(ADDRESS(267+3,K$2+1,,,"Instances") &amp; ":" &amp; ADDRESS(267+3,K$2+1))),"max", MAX(INDIRECT(ADDRESS(267+3,K$2+1,,,"Instances") &amp; ":" &amp; ADDRESS(267+3,K$2+1))),"diff", MAX(INDIRECT(ADDRESS(267+3,K$2+1,,,"Instances") &amp; ":" &amp; ADDRESS(267+3,K$2+1)))-MIN(INDIRECT(ADDRESS(267+3,K$2+1,,,"Instances") &amp; ":" &amp; ADDRESS(267+3,K$2+1))))</f>
        <v>0</v>
      </c>
      <c r="L272">
        <f>IFERROR(SMALL(K5:K969,ROW()-ROW($L$5)+1),"")</f>
        <v>0</v>
      </c>
      <c r="N272">
        <f>IFERROR(SUM(L5:L272),"")</f>
        <v>0</v>
      </c>
      <c r="Q272">
        <f>IF(Charts!$B$3="none",E5104,IF(K5104="",NA(),K5104))</f>
        <v>0</v>
      </c>
      <c r="R272">
        <f>IF(Charts!$B$3="none",F5104,IF(L5104="",NA(),L5104))</f>
        <v>0</v>
      </c>
      <c r="S272">
        <f>IF(Charts!$B$3="none",G5104,IF(M5104="",NA(),M5104))</f>
        <v>0</v>
      </c>
      <c r="T272">
        <f>IF(Charts!$B$3="none",H5104,IF(N5104="",NA(),N5104))</f>
        <v>0</v>
      </c>
    </row>
    <row r="273" spans="4:20">
      <c r="D273">
        <v>269</v>
      </c>
      <c r="E273">
        <f>IF(INDIRECT(ADDRESS($D273+2,E$2+1,,,"Instances"))="","",INDIRECT(ADDRESS($D273+2,E$2+1,,,"Instances")))</f>
        <v>0</v>
      </c>
      <c r="F273">
        <f>IFERROR(SMALL(E5:E969,ROW()-ROW($F$5)+1),"")</f>
        <v>0</v>
      </c>
      <c r="H273">
        <f>IFERROR(SUM(F5:F273),"")</f>
        <v>0</v>
      </c>
      <c r="J273">
        <v>269</v>
      </c>
      <c r="K273" cm="1">
        <f t="array" ref="K273">_xlfn.SWITCH(Charts!$B$3,"average", AVERAGE(INDIRECT(ADDRESS(268+3,K$2+1,,,"Instances") &amp; ":" &amp; ADDRESS(268+3,K$2+1))),"median", MEDIAN(INDIRECT(ADDRESS(268+3,K$2+1,,,"Instances") &amp; ":" &amp; ADDRESS(268+3,K$2+1))),"min", MIN(INDIRECT(ADDRESS(268+3,K$2+1,,,"Instances") &amp; ":" &amp; ADDRESS(268+3,K$2+1))),"max", MAX(INDIRECT(ADDRESS(268+3,K$2+1,,,"Instances") &amp; ":" &amp; ADDRESS(268+3,K$2+1))),"diff", MAX(INDIRECT(ADDRESS(268+3,K$2+1,,,"Instances") &amp; ":" &amp; ADDRESS(268+3,K$2+1)))-MIN(INDIRECT(ADDRESS(268+3,K$2+1,,,"Instances") &amp; ":" &amp; ADDRESS(268+3,K$2+1))))</f>
        <v>0</v>
      </c>
      <c r="L273">
        <f>IFERROR(SMALL(K5:K969,ROW()-ROW($L$5)+1),"")</f>
        <v>0</v>
      </c>
      <c r="N273">
        <f>IFERROR(SUM(L5:L273),"")</f>
        <v>0</v>
      </c>
      <c r="Q273">
        <f>IF(Charts!$B$3="none",E5105,IF(K5105="",NA(),K5105))</f>
        <v>0</v>
      </c>
      <c r="R273">
        <f>IF(Charts!$B$3="none",F5105,IF(L5105="",NA(),L5105))</f>
        <v>0</v>
      </c>
      <c r="S273">
        <f>IF(Charts!$B$3="none",G5105,IF(M5105="",NA(),M5105))</f>
        <v>0</v>
      </c>
      <c r="T273">
        <f>IF(Charts!$B$3="none",H5105,IF(N5105="",NA(),N5105))</f>
        <v>0</v>
      </c>
    </row>
    <row r="274" spans="4:20">
      <c r="D274">
        <v>270</v>
      </c>
      <c r="E274">
        <f>IF(INDIRECT(ADDRESS($D274+2,E$2+1,,,"Instances"))="","",INDIRECT(ADDRESS($D274+2,E$2+1,,,"Instances")))</f>
        <v>0</v>
      </c>
      <c r="F274">
        <f>IFERROR(SMALL(E5:E969,ROW()-ROW($F$5)+1),"")</f>
        <v>0</v>
      </c>
      <c r="H274">
        <f>IFERROR(SUM(F5:F274),"")</f>
        <v>0</v>
      </c>
      <c r="J274">
        <v>270</v>
      </c>
      <c r="K274" cm="1">
        <f t="array" ref="K274">_xlfn.SWITCH(Charts!$B$3,"average", AVERAGE(INDIRECT(ADDRESS(269+3,K$2+1,,,"Instances") &amp; ":" &amp; ADDRESS(269+3,K$2+1))),"median", MEDIAN(INDIRECT(ADDRESS(269+3,K$2+1,,,"Instances") &amp; ":" &amp; ADDRESS(269+3,K$2+1))),"min", MIN(INDIRECT(ADDRESS(269+3,K$2+1,,,"Instances") &amp; ":" &amp; ADDRESS(269+3,K$2+1))),"max", MAX(INDIRECT(ADDRESS(269+3,K$2+1,,,"Instances") &amp; ":" &amp; ADDRESS(269+3,K$2+1))),"diff", MAX(INDIRECT(ADDRESS(269+3,K$2+1,,,"Instances") &amp; ":" &amp; ADDRESS(269+3,K$2+1)))-MIN(INDIRECT(ADDRESS(269+3,K$2+1,,,"Instances") &amp; ":" &amp; ADDRESS(269+3,K$2+1))))</f>
        <v>0</v>
      </c>
      <c r="L274">
        <f>IFERROR(SMALL(K5:K969,ROW()-ROW($L$5)+1),"")</f>
        <v>0</v>
      </c>
      <c r="N274">
        <f>IFERROR(SUM(L5:L274),"")</f>
        <v>0</v>
      </c>
      <c r="Q274">
        <f>IF(Charts!$B$3="none",E5106,IF(K5106="",NA(),K5106))</f>
        <v>0</v>
      </c>
      <c r="R274">
        <f>IF(Charts!$B$3="none",F5106,IF(L5106="",NA(),L5106))</f>
        <v>0</v>
      </c>
      <c r="S274">
        <f>IF(Charts!$B$3="none",G5106,IF(M5106="",NA(),M5106))</f>
        <v>0</v>
      </c>
      <c r="T274">
        <f>IF(Charts!$B$3="none",H5106,IF(N5106="",NA(),N5106))</f>
        <v>0</v>
      </c>
    </row>
    <row r="275" spans="4:20">
      <c r="D275">
        <v>271</v>
      </c>
      <c r="E275">
        <f>IF(INDIRECT(ADDRESS($D275+2,E$2+1,,,"Instances"))="","",INDIRECT(ADDRESS($D275+2,E$2+1,,,"Instances")))</f>
        <v>0</v>
      </c>
      <c r="F275">
        <f>IFERROR(SMALL(E5:E969,ROW()-ROW($F$5)+1),"")</f>
        <v>0</v>
      </c>
      <c r="H275">
        <f>IFERROR(SUM(F5:F275),"")</f>
        <v>0</v>
      </c>
      <c r="J275">
        <v>271</v>
      </c>
      <c r="K275" cm="1">
        <f t="array" ref="K275">_xlfn.SWITCH(Charts!$B$3,"average", AVERAGE(INDIRECT(ADDRESS(270+3,K$2+1,,,"Instances") &amp; ":" &amp; ADDRESS(270+3,K$2+1))),"median", MEDIAN(INDIRECT(ADDRESS(270+3,K$2+1,,,"Instances") &amp; ":" &amp; ADDRESS(270+3,K$2+1))),"min", MIN(INDIRECT(ADDRESS(270+3,K$2+1,,,"Instances") &amp; ":" &amp; ADDRESS(270+3,K$2+1))),"max", MAX(INDIRECT(ADDRESS(270+3,K$2+1,,,"Instances") &amp; ":" &amp; ADDRESS(270+3,K$2+1))),"diff", MAX(INDIRECT(ADDRESS(270+3,K$2+1,,,"Instances") &amp; ":" &amp; ADDRESS(270+3,K$2+1)))-MIN(INDIRECT(ADDRESS(270+3,K$2+1,,,"Instances") &amp; ":" &amp; ADDRESS(270+3,K$2+1))))</f>
        <v>0</v>
      </c>
      <c r="L275">
        <f>IFERROR(SMALL(K5:K969,ROW()-ROW($L$5)+1),"")</f>
        <v>0</v>
      </c>
      <c r="N275">
        <f>IFERROR(SUM(L5:L275),"")</f>
        <v>0</v>
      </c>
      <c r="Q275">
        <f>IF(Charts!$B$3="none",E5107,IF(K5107="",NA(),K5107))</f>
        <v>0</v>
      </c>
      <c r="R275">
        <f>IF(Charts!$B$3="none",F5107,IF(L5107="",NA(),L5107))</f>
        <v>0</v>
      </c>
      <c r="S275">
        <f>IF(Charts!$B$3="none",G5107,IF(M5107="",NA(),M5107))</f>
        <v>0</v>
      </c>
      <c r="T275">
        <f>IF(Charts!$B$3="none",H5107,IF(N5107="",NA(),N5107))</f>
        <v>0</v>
      </c>
    </row>
    <row r="276" spans="4:20">
      <c r="D276">
        <v>272</v>
      </c>
      <c r="E276">
        <f>IF(INDIRECT(ADDRESS($D276+2,E$2+1,,,"Instances"))="","",INDIRECT(ADDRESS($D276+2,E$2+1,,,"Instances")))</f>
        <v>0</v>
      </c>
      <c r="F276">
        <f>IFERROR(SMALL(E5:E969,ROW()-ROW($F$5)+1),"")</f>
        <v>0</v>
      </c>
      <c r="H276">
        <f>IFERROR(SUM(F5:F276),"")</f>
        <v>0</v>
      </c>
      <c r="J276">
        <v>272</v>
      </c>
      <c r="K276" cm="1">
        <f t="array" ref="K276">_xlfn.SWITCH(Charts!$B$3,"average", AVERAGE(INDIRECT(ADDRESS(271+3,K$2+1,,,"Instances") &amp; ":" &amp; ADDRESS(271+3,K$2+1))),"median", MEDIAN(INDIRECT(ADDRESS(271+3,K$2+1,,,"Instances") &amp; ":" &amp; ADDRESS(271+3,K$2+1))),"min", MIN(INDIRECT(ADDRESS(271+3,K$2+1,,,"Instances") &amp; ":" &amp; ADDRESS(271+3,K$2+1))),"max", MAX(INDIRECT(ADDRESS(271+3,K$2+1,,,"Instances") &amp; ":" &amp; ADDRESS(271+3,K$2+1))),"diff", MAX(INDIRECT(ADDRESS(271+3,K$2+1,,,"Instances") &amp; ":" &amp; ADDRESS(271+3,K$2+1)))-MIN(INDIRECT(ADDRESS(271+3,K$2+1,,,"Instances") &amp; ":" &amp; ADDRESS(271+3,K$2+1))))</f>
        <v>0</v>
      </c>
      <c r="L276">
        <f>IFERROR(SMALL(K5:K969,ROW()-ROW($L$5)+1),"")</f>
        <v>0</v>
      </c>
      <c r="N276">
        <f>IFERROR(SUM(L5:L276),"")</f>
        <v>0</v>
      </c>
      <c r="Q276">
        <f>IF(Charts!$B$3="none",E5108,IF(K5108="",NA(),K5108))</f>
        <v>0</v>
      </c>
      <c r="R276">
        <f>IF(Charts!$B$3="none",F5108,IF(L5108="",NA(),L5108))</f>
        <v>0</v>
      </c>
      <c r="S276">
        <f>IF(Charts!$B$3="none",G5108,IF(M5108="",NA(),M5108))</f>
        <v>0</v>
      </c>
      <c r="T276">
        <f>IF(Charts!$B$3="none",H5108,IF(N5108="",NA(),N5108))</f>
        <v>0</v>
      </c>
    </row>
    <row r="277" spans="4:20">
      <c r="D277">
        <v>273</v>
      </c>
      <c r="E277">
        <f>IF(INDIRECT(ADDRESS($D277+2,E$2+1,,,"Instances"))="","",INDIRECT(ADDRESS($D277+2,E$2+1,,,"Instances")))</f>
        <v>0</v>
      </c>
      <c r="F277">
        <f>IFERROR(SMALL(E5:E969,ROW()-ROW($F$5)+1),"")</f>
        <v>0</v>
      </c>
      <c r="H277">
        <f>IFERROR(SUM(F5:F277),"")</f>
        <v>0</v>
      </c>
      <c r="J277">
        <v>273</v>
      </c>
      <c r="K277" cm="1">
        <f t="array" ref="K277">_xlfn.SWITCH(Charts!$B$3,"average", AVERAGE(INDIRECT(ADDRESS(272+3,K$2+1,,,"Instances") &amp; ":" &amp; ADDRESS(272+3,K$2+1))),"median", MEDIAN(INDIRECT(ADDRESS(272+3,K$2+1,,,"Instances") &amp; ":" &amp; ADDRESS(272+3,K$2+1))),"min", MIN(INDIRECT(ADDRESS(272+3,K$2+1,,,"Instances") &amp; ":" &amp; ADDRESS(272+3,K$2+1))),"max", MAX(INDIRECT(ADDRESS(272+3,K$2+1,,,"Instances") &amp; ":" &amp; ADDRESS(272+3,K$2+1))),"diff", MAX(INDIRECT(ADDRESS(272+3,K$2+1,,,"Instances") &amp; ":" &amp; ADDRESS(272+3,K$2+1)))-MIN(INDIRECT(ADDRESS(272+3,K$2+1,,,"Instances") &amp; ":" &amp; ADDRESS(272+3,K$2+1))))</f>
        <v>0</v>
      </c>
      <c r="L277">
        <f>IFERROR(SMALL(K5:K969,ROW()-ROW($L$5)+1),"")</f>
        <v>0</v>
      </c>
      <c r="N277">
        <f>IFERROR(SUM(L5:L277),"")</f>
        <v>0</v>
      </c>
      <c r="Q277">
        <f>IF(Charts!$B$3="none",E5109,IF(K5109="",NA(),K5109))</f>
        <v>0</v>
      </c>
      <c r="R277">
        <f>IF(Charts!$B$3="none",F5109,IF(L5109="",NA(),L5109))</f>
        <v>0</v>
      </c>
      <c r="S277">
        <f>IF(Charts!$B$3="none",G5109,IF(M5109="",NA(),M5109))</f>
        <v>0</v>
      </c>
      <c r="T277">
        <f>IF(Charts!$B$3="none",H5109,IF(N5109="",NA(),N5109))</f>
        <v>0</v>
      </c>
    </row>
    <row r="278" spans="4:20">
      <c r="D278">
        <v>274</v>
      </c>
      <c r="E278">
        <f>IF(INDIRECT(ADDRESS($D278+2,E$2+1,,,"Instances"))="","",INDIRECT(ADDRESS($D278+2,E$2+1,,,"Instances")))</f>
        <v>0</v>
      </c>
      <c r="F278">
        <f>IFERROR(SMALL(E5:E969,ROW()-ROW($F$5)+1),"")</f>
        <v>0</v>
      </c>
      <c r="H278">
        <f>IFERROR(SUM(F5:F278),"")</f>
        <v>0</v>
      </c>
      <c r="J278">
        <v>274</v>
      </c>
      <c r="K278" cm="1">
        <f t="array" ref="K278">_xlfn.SWITCH(Charts!$B$3,"average", AVERAGE(INDIRECT(ADDRESS(273+3,K$2+1,,,"Instances") &amp; ":" &amp; ADDRESS(273+3,K$2+1))),"median", MEDIAN(INDIRECT(ADDRESS(273+3,K$2+1,,,"Instances") &amp; ":" &amp; ADDRESS(273+3,K$2+1))),"min", MIN(INDIRECT(ADDRESS(273+3,K$2+1,,,"Instances") &amp; ":" &amp; ADDRESS(273+3,K$2+1))),"max", MAX(INDIRECT(ADDRESS(273+3,K$2+1,,,"Instances") &amp; ":" &amp; ADDRESS(273+3,K$2+1))),"diff", MAX(INDIRECT(ADDRESS(273+3,K$2+1,,,"Instances") &amp; ":" &amp; ADDRESS(273+3,K$2+1)))-MIN(INDIRECT(ADDRESS(273+3,K$2+1,,,"Instances") &amp; ":" &amp; ADDRESS(273+3,K$2+1))))</f>
        <v>0</v>
      </c>
      <c r="L278">
        <f>IFERROR(SMALL(K5:K969,ROW()-ROW($L$5)+1),"")</f>
        <v>0</v>
      </c>
      <c r="N278">
        <f>IFERROR(SUM(L5:L278),"")</f>
        <v>0</v>
      </c>
      <c r="Q278">
        <f>IF(Charts!$B$3="none",E5110,IF(K5110="",NA(),K5110))</f>
        <v>0</v>
      </c>
      <c r="R278">
        <f>IF(Charts!$B$3="none",F5110,IF(L5110="",NA(),L5110))</f>
        <v>0</v>
      </c>
      <c r="S278">
        <f>IF(Charts!$B$3="none",G5110,IF(M5110="",NA(),M5110))</f>
        <v>0</v>
      </c>
      <c r="T278">
        <f>IF(Charts!$B$3="none",H5110,IF(N5110="",NA(),N5110))</f>
        <v>0</v>
      </c>
    </row>
    <row r="279" spans="4:20">
      <c r="D279">
        <v>275</v>
      </c>
      <c r="E279">
        <f>IF(INDIRECT(ADDRESS($D279+2,E$2+1,,,"Instances"))="","",INDIRECT(ADDRESS($D279+2,E$2+1,,,"Instances")))</f>
        <v>0</v>
      </c>
      <c r="F279">
        <f>IFERROR(SMALL(E5:E969,ROW()-ROW($F$5)+1),"")</f>
        <v>0</v>
      </c>
      <c r="H279">
        <f>IFERROR(SUM(F5:F279),"")</f>
        <v>0</v>
      </c>
      <c r="J279">
        <v>275</v>
      </c>
      <c r="K279" cm="1">
        <f t="array" ref="K279">_xlfn.SWITCH(Charts!$B$3,"average", AVERAGE(INDIRECT(ADDRESS(274+3,K$2+1,,,"Instances") &amp; ":" &amp; ADDRESS(274+3,K$2+1))),"median", MEDIAN(INDIRECT(ADDRESS(274+3,K$2+1,,,"Instances") &amp; ":" &amp; ADDRESS(274+3,K$2+1))),"min", MIN(INDIRECT(ADDRESS(274+3,K$2+1,,,"Instances") &amp; ":" &amp; ADDRESS(274+3,K$2+1))),"max", MAX(INDIRECT(ADDRESS(274+3,K$2+1,,,"Instances") &amp; ":" &amp; ADDRESS(274+3,K$2+1))),"diff", MAX(INDIRECT(ADDRESS(274+3,K$2+1,,,"Instances") &amp; ":" &amp; ADDRESS(274+3,K$2+1)))-MIN(INDIRECT(ADDRESS(274+3,K$2+1,,,"Instances") &amp; ":" &amp; ADDRESS(274+3,K$2+1))))</f>
        <v>0</v>
      </c>
      <c r="L279">
        <f>IFERROR(SMALL(K5:K969,ROW()-ROW($L$5)+1),"")</f>
        <v>0</v>
      </c>
      <c r="N279">
        <f>IFERROR(SUM(L5:L279),"")</f>
        <v>0</v>
      </c>
      <c r="Q279">
        <f>IF(Charts!$B$3="none",E5111,IF(K5111="",NA(),K5111))</f>
        <v>0</v>
      </c>
      <c r="R279">
        <f>IF(Charts!$B$3="none",F5111,IF(L5111="",NA(),L5111))</f>
        <v>0</v>
      </c>
      <c r="S279">
        <f>IF(Charts!$B$3="none",G5111,IF(M5111="",NA(),M5111))</f>
        <v>0</v>
      </c>
      <c r="T279">
        <f>IF(Charts!$B$3="none",H5111,IF(N5111="",NA(),N5111))</f>
        <v>0</v>
      </c>
    </row>
    <row r="280" spans="4:20">
      <c r="D280">
        <v>276</v>
      </c>
      <c r="E280">
        <f>IF(INDIRECT(ADDRESS($D280+2,E$2+1,,,"Instances"))="","",INDIRECT(ADDRESS($D280+2,E$2+1,,,"Instances")))</f>
        <v>0</v>
      </c>
      <c r="F280">
        <f>IFERROR(SMALL(E5:E969,ROW()-ROW($F$5)+1),"")</f>
        <v>0</v>
      </c>
      <c r="H280">
        <f>IFERROR(SUM(F5:F280),"")</f>
        <v>0</v>
      </c>
      <c r="J280">
        <v>276</v>
      </c>
      <c r="K280" cm="1">
        <f t="array" ref="K280">_xlfn.SWITCH(Charts!$B$3,"average", AVERAGE(INDIRECT(ADDRESS(275+3,K$2+1,,,"Instances") &amp; ":" &amp; ADDRESS(275+3,K$2+1))),"median", MEDIAN(INDIRECT(ADDRESS(275+3,K$2+1,,,"Instances") &amp; ":" &amp; ADDRESS(275+3,K$2+1))),"min", MIN(INDIRECT(ADDRESS(275+3,K$2+1,,,"Instances") &amp; ":" &amp; ADDRESS(275+3,K$2+1))),"max", MAX(INDIRECT(ADDRESS(275+3,K$2+1,,,"Instances") &amp; ":" &amp; ADDRESS(275+3,K$2+1))),"diff", MAX(INDIRECT(ADDRESS(275+3,K$2+1,,,"Instances") &amp; ":" &amp; ADDRESS(275+3,K$2+1)))-MIN(INDIRECT(ADDRESS(275+3,K$2+1,,,"Instances") &amp; ":" &amp; ADDRESS(275+3,K$2+1))))</f>
        <v>0</v>
      </c>
      <c r="L280">
        <f>IFERROR(SMALL(K5:K969,ROW()-ROW($L$5)+1),"")</f>
        <v>0</v>
      </c>
      <c r="N280">
        <f>IFERROR(SUM(L5:L280),"")</f>
        <v>0</v>
      </c>
      <c r="Q280">
        <f>IF(Charts!$B$3="none",E5112,IF(K5112="",NA(),K5112))</f>
        <v>0</v>
      </c>
      <c r="R280">
        <f>IF(Charts!$B$3="none",F5112,IF(L5112="",NA(),L5112))</f>
        <v>0</v>
      </c>
      <c r="S280">
        <f>IF(Charts!$B$3="none",G5112,IF(M5112="",NA(),M5112))</f>
        <v>0</v>
      </c>
      <c r="T280">
        <f>IF(Charts!$B$3="none",H5112,IF(N5112="",NA(),N5112))</f>
        <v>0</v>
      </c>
    </row>
    <row r="281" spans="4:20">
      <c r="D281">
        <v>277</v>
      </c>
      <c r="E281">
        <f>IF(INDIRECT(ADDRESS($D281+2,E$2+1,,,"Instances"))="","",INDIRECT(ADDRESS($D281+2,E$2+1,,,"Instances")))</f>
        <v>0</v>
      </c>
      <c r="F281">
        <f>IFERROR(SMALL(E5:E969,ROW()-ROW($F$5)+1),"")</f>
        <v>0</v>
      </c>
      <c r="H281">
        <f>IFERROR(SUM(F5:F281),"")</f>
        <v>0</v>
      </c>
      <c r="J281">
        <v>277</v>
      </c>
      <c r="K281" cm="1">
        <f t="array" ref="K281">_xlfn.SWITCH(Charts!$B$3,"average", AVERAGE(INDIRECT(ADDRESS(276+3,K$2+1,,,"Instances") &amp; ":" &amp; ADDRESS(276+3,K$2+1))),"median", MEDIAN(INDIRECT(ADDRESS(276+3,K$2+1,,,"Instances") &amp; ":" &amp; ADDRESS(276+3,K$2+1))),"min", MIN(INDIRECT(ADDRESS(276+3,K$2+1,,,"Instances") &amp; ":" &amp; ADDRESS(276+3,K$2+1))),"max", MAX(INDIRECT(ADDRESS(276+3,K$2+1,,,"Instances") &amp; ":" &amp; ADDRESS(276+3,K$2+1))),"diff", MAX(INDIRECT(ADDRESS(276+3,K$2+1,,,"Instances") &amp; ":" &amp; ADDRESS(276+3,K$2+1)))-MIN(INDIRECT(ADDRESS(276+3,K$2+1,,,"Instances") &amp; ":" &amp; ADDRESS(276+3,K$2+1))))</f>
        <v>0</v>
      </c>
      <c r="L281">
        <f>IFERROR(SMALL(K5:K969,ROW()-ROW($L$5)+1),"")</f>
        <v>0</v>
      </c>
      <c r="N281">
        <f>IFERROR(SUM(L5:L281),"")</f>
        <v>0</v>
      </c>
      <c r="Q281">
        <f>IF(Charts!$B$3="none",E5113,IF(K5113="",NA(),K5113))</f>
        <v>0</v>
      </c>
      <c r="R281">
        <f>IF(Charts!$B$3="none",F5113,IF(L5113="",NA(),L5113))</f>
        <v>0</v>
      </c>
      <c r="S281">
        <f>IF(Charts!$B$3="none",G5113,IF(M5113="",NA(),M5113))</f>
        <v>0</v>
      </c>
      <c r="T281">
        <f>IF(Charts!$B$3="none",H5113,IF(N5113="",NA(),N5113))</f>
        <v>0</v>
      </c>
    </row>
    <row r="282" spans="4:20">
      <c r="D282">
        <v>278</v>
      </c>
      <c r="E282">
        <f>IF(INDIRECT(ADDRESS($D282+2,E$2+1,,,"Instances"))="","",INDIRECT(ADDRESS($D282+2,E$2+1,,,"Instances")))</f>
        <v>0</v>
      </c>
      <c r="F282">
        <f>IFERROR(SMALL(E5:E969,ROW()-ROW($F$5)+1),"")</f>
        <v>0</v>
      </c>
      <c r="H282">
        <f>IFERROR(SUM(F5:F282),"")</f>
        <v>0</v>
      </c>
      <c r="J282">
        <v>278</v>
      </c>
      <c r="K282" cm="1">
        <f t="array" ref="K282">_xlfn.SWITCH(Charts!$B$3,"average", AVERAGE(INDIRECT(ADDRESS(277+3,K$2+1,,,"Instances") &amp; ":" &amp; ADDRESS(277+3,K$2+1))),"median", MEDIAN(INDIRECT(ADDRESS(277+3,K$2+1,,,"Instances") &amp; ":" &amp; ADDRESS(277+3,K$2+1))),"min", MIN(INDIRECT(ADDRESS(277+3,K$2+1,,,"Instances") &amp; ":" &amp; ADDRESS(277+3,K$2+1))),"max", MAX(INDIRECT(ADDRESS(277+3,K$2+1,,,"Instances") &amp; ":" &amp; ADDRESS(277+3,K$2+1))),"diff", MAX(INDIRECT(ADDRESS(277+3,K$2+1,,,"Instances") &amp; ":" &amp; ADDRESS(277+3,K$2+1)))-MIN(INDIRECT(ADDRESS(277+3,K$2+1,,,"Instances") &amp; ":" &amp; ADDRESS(277+3,K$2+1))))</f>
        <v>0</v>
      </c>
      <c r="L282">
        <f>IFERROR(SMALL(K5:K969,ROW()-ROW($L$5)+1),"")</f>
        <v>0</v>
      </c>
      <c r="N282">
        <f>IFERROR(SUM(L5:L282),"")</f>
        <v>0</v>
      </c>
      <c r="Q282">
        <f>IF(Charts!$B$3="none",E5114,IF(K5114="",NA(),K5114))</f>
        <v>0</v>
      </c>
      <c r="R282">
        <f>IF(Charts!$B$3="none",F5114,IF(L5114="",NA(),L5114))</f>
        <v>0</v>
      </c>
      <c r="S282">
        <f>IF(Charts!$B$3="none",G5114,IF(M5114="",NA(),M5114))</f>
        <v>0</v>
      </c>
      <c r="T282">
        <f>IF(Charts!$B$3="none",H5114,IF(N5114="",NA(),N5114))</f>
        <v>0</v>
      </c>
    </row>
    <row r="283" spans="4:20">
      <c r="D283">
        <v>279</v>
      </c>
      <c r="E283">
        <f>IF(INDIRECT(ADDRESS($D283+2,E$2+1,,,"Instances"))="","",INDIRECT(ADDRESS($D283+2,E$2+1,,,"Instances")))</f>
        <v>0</v>
      </c>
      <c r="F283">
        <f>IFERROR(SMALL(E5:E969,ROW()-ROW($F$5)+1),"")</f>
        <v>0</v>
      </c>
      <c r="H283">
        <f>IFERROR(SUM(F5:F283),"")</f>
        <v>0</v>
      </c>
      <c r="J283">
        <v>279</v>
      </c>
      <c r="K283" cm="1">
        <f t="array" ref="K283">_xlfn.SWITCH(Charts!$B$3,"average", AVERAGE(INDIRECT(ADDRESS(278+3,K$2+1,,,"Instances") &amp; ":" &amp; ADDRESS(278+3,K$2+1))),"median", MEDIAN(INDIRECT(ADDRESS(278+3,K$2+1,,,"Instances") &amp; ":" &amp; ADDRESS(278+3,K$2+1))),"min", MIN(INDIRECT(ADDRESS(278+3,K$2+1,,,"Instances") &amp; ":" &amp; ADDRESS(278+3,K$2+1))),"max", MAX(INDIRECT(ADDRESS(278+3,K$2+1,,,"Instances") &amp; ":" &amp; ADDRESS(278+3,K$2+1))),"diff", MAX(INDIRECT(ADDRESS(278+3,K$2+1,,,"Instances") &amp; ":" &amp; ADDRESS(278+3,K$2+1)))-MIN(INDIRECT(ADDRESS(278+3,K$2+1,,,"Instances") &amp; ":" &amp; ADDRESS(278+3,K$2+1))))</f>
        <v>0</v>
      </c>
      <c r="L283">
        <f>IFERROR(SMALL(K5:K969,ROW()-ROW($L$5)+1),"")</f>
        <v>0</v>
      </c>
      <c r="N283">
        <f>IFERROR(SUM(L5:L283),"")</f>
        <v>0</v>
      </c>
      <c r="Q283">
        <f>IF(Charts!$B$3="none",E5115,IF(K5115="",NA(),K5115))</f>
        <v>0</v>
      </c>
      <c r="R283">
        <f>IF(Charts!$B$3="none",F5115,IF(L5115="",NA(),L5115))</f>
        <v>0</v>
      </c>
      <c r="S283">
        <f>IF(Charts!$B$3="none",G5115,IF(M5115="",NA(),M5115))</f>
        <v>0</v>
      </c>
      <c r="T283">
        <f>IF(Charts!$B$3="none",H5115,IF(N5115="",NA(),N5115))</f>
        <v>0</v>
      </c>
    </row>
    <row r="284" spans="4:20">
      <c r="D284">
        <v>280</v>
      </c>
      <c r="E284">
        <f>IF(INDIRECT(ADDRESS($D284+2,E$2+1,,,"Instances"))="","",INDIRECT(ADDRESS($D284+2,E$2+1,,,"Instances")))</f>
        <v>0</v>
      </c>
      <c r="F284">
        <f>IFERROR(SMALL(E5:E969,ROW()-ROW($F$5)+1),"")</f>
        <v>0</v>
      </c>
      <c r="H284">
        <f>IFERROR(SUM(F5:F284),"")</f>
        <v>0</v>
      </c>
      <c r="J284">
        <v>280</v>
      </c>
      <c r="K284" cm="1">
        <f t="array" ref="K284">_xlfn.SWITCH(Charts!$B$3,"average", AVERAGE(INDIRECT(ADDRESS(279+3,K$2+1,,,"Instances") &amp; ":" &amp; ADDRESS(279+3,K$2+1))),"median", MEDIAN(INDIRECT(ADDRESS(279+3,K$2+1,,,"Instances") &amp; ":" &amp; ADDRESS(279+3,K$2+1))),"min", MIN(INDIRECT(ADDRESS(279+3,K$2+1,,,"Instances") &amp; ":" &amp; ADDRESS(279+3,K$2+1))),"max", MAX(INDIRECT(ADDRESS(279+3,K$2+1,,,"Instances") &amp; ":" &amp; ADDRESS(279+3,K$2+1))),"diff", MAX(INDIRECT(ADDRESS(279+3,K$2+1,,,"Instances") &amp; ":" &amp; ADDRESS(279+3,K$2+1)))-MIN(INDIRECT(ADDRESS(279+3,K$2+1,,,"Instances") &amp; ":" &amp; ADDRESS(279+3,K$2+1))))</f>
        <v>0</v>
      </c>
      <c r="L284">
        <f>IFERROR(SMALL(K5:K969,ROW()-ROW($L$5)+1),"")</f>
        <v>0</v>
      </c>
      <c r="N284">
        <f>IFERROR(SUM(L5:L284),"")</f>
        <v>0</v>
      </c>
      <c r="Q284">
        <f>IF(Charts!$B$3="none",E5116,IF(K5116="",NA(),K5116))</f>
        <v>0</v>
      </c>
      <c r="R284">
        <f>IF(Charts!$B$3="none",F5116,IF(L5116="",NA(),L5116))</f>
        <v>0</v>
      </c>
      <c r="S284">
        <f>IF(Charts!$B$3="none",G5116,IF(M5116="",NA(),M5116))</f>
        <v>0</v>
      </c>
      <c r="T284">
        <f>IF(Charts!$B$3="none",H5116,IF(N5116="",NA(),N5116))</f>
        <v>0</v>
      </c>
    </row>
    <row r="285" spans="4:20">
      <c r="D285">
        <v>281</v>
      </c>
      <c r="E285">
        <f>IF(INDIRECT(ADDRESS($D285+2,E$2+1,,,"Instances"))="","",INDIRECT(ADDRESS($D285+2,E$2+1,,,"Instances")))</f>
        <v>0</v>
      </c>
      <c r="F285">
        <f>IFERROR(SMALL(E5:E969,ROW()-ROW($F$5)+1),"")</f>
        <v>0</v>
      </c>
      <c r="H285">
        <f>IFERROR(SUM(F5:F285),"")</f>
        <v>0</v>
      </c>
      <c r="J285">
        <v>281</v>
      </c>
      <c r="K285" cm="1">
        <f t="array" ref="K285">_xlfn.SWITCH(Charts!$B$3,"average", AVERAGE(INDIRECT(ADDRESS(280+3,K$2+1,,,"Instances") &amp; ":" &amp; ADDRESS(280+3,K$2+1))),"median", MEDIAN(INDIRECT(ADDRESS(280+3,K$2+1,,,"Instances") &amp; ":" &amp; ADDRESS(280+3,K$2+1))),"min", MIN(INDIRECT(ADDRESS(280+3,K$2+1,,,"Instances") &amp; ":" &amp; ADDRESS(280+3,K$2+1))),"max", MAX(INDIRECT(ADDRESS(280+3,K$2+1,,,"Instances") &amp; ":" &amp; ADDRESS(280+3,K$2+1))),"diff", MAX(INDIRECT(ADDRESS(280+3,K$2+1,,,"Instances") &amp; ":" &amp; ADDRESS(280+3,K$2+1)))-MIN(INDIRECT(ADDRESS(280+3,K$2+1,,,"Instances") &amp; ":" &amp; ADDRESS(280+3,K$2+1))))</f>
        <v>0</v>
      </c>
      <c r="L285">
        <f>IFERROR(SMALL(K5:K969,ROW()-ROW($L$5)+1),"")</f>
        <v>0</v>
      </c>
      <c r="N285">
        <f>IFERROR(SUM(L5:L285),"")</f>
        <v>0</v>
      </c>
      <c r="Q285">
        <f>IF(Charts!$B$3="none",E5117,IF(K5117="",NA(),K5117))</f>
        <v>0</v>
      </c>
      <c r="R285">
        <f>IF(Charts!$B$3="none",F5117,IF(L5117="",NA(),L5117))</f>
        <v>0</v>
      </c>
      <c r="S285">
        <f>IF(Charts!$B$3="none",G5117,IF(M5117="",NA(),M5117))</f>
        <v>0</v>
      </c>
      <c r="T285">
        <f>IF(Charts!$B$3="none",H5117,IF(N5117="",NA(),N5117))</f>
        <v>0</v>
      </c>
    </row>
    <row r="286" spans="4:20">
      <c r="D286">
        <v>282</v>
      </c>
      <c r="E286">
        <f>IF(INDIRECT(ADDRESS($D286+2,E$2+1,,,"Instances"))="","",INDIRECT(ADDRESS($D286+2,E$2+1,,,"Instances")))</f>
        <v>0</v>
      </c>
      <c r="F286">
        <f>IFERROR(SMALL(E5:E969,ROW()-ROW($F$5)+1),"")</f>
        <v>0</v>
      </c>
      <c r="H286">
        <f>IFERROR(SUM(F5:F286),"")</f>
        <v>0</v>
      </c>
      <c r="J286">
        <v>282</v>
      </c>
      <c r="K286" cm="1">
        <f t="array" ref="K286">_xlfn.SWITCH(Charts!$B$3,"average", AVERAGE(INDIRECT(ADDRESS(281+3,K$2+1,,,"Instances") &amp; ":" &amp; ADDRESS(281+3,K$2+1))),"median", MEDIAN(INDIRECT(ADDRESS(281+3,K$2+1,,,"Instances") &amp; ":" &amp; ADDRESS(281+3,K$2+1))),"min", MIN(INDIRECT(ADDRESS(281+3,K$2+1,,,"Instances") &amp; ":" &amp; ADDRESS(281+3,K$2+1))),"max", MAX(INDIRECT(ADDRESS(281+3,K$2+1,,,"Instances") &amp; ":" &amp; ADDRESS(281+3,K$2+1))),"diff", MAX(INDIRECT(ADDRESS(281+3,K$2+1,,,"Instances") &amp; ":" &amp; ADDRESS(281+3,K$2+1)))-MIN(INDIRECT(ADDRESS(281+3,K$2+1,,,"Instances") &amp; ":" &amp; ADDRESS(281+3,K$2+1))))</f>
        <v>0</v>
      </c>
      <c r="L286">
        <f>IFERROR(SMALL(K5:K969,ROW()-ROW($L$5)+1),"")</f>
        <v>0</v>
      </c>
      <c r="N286">
        <f>IFERROR(SUM(L5:L286),"")</f>
        <v>0</v>
      </c>
      <c r="Q286">
        <f>IF(Charts!$B$3="none",E5118,IF(K5118="",NA(),K5118))</f>
        <v>0</v>
      </c>
      <c r="R286">
        <f>IF(Charts!$B$3="none",F5118,IF(L5118="",NA(),L5118))</f>
        <v>0</v>
      </c>
      <c r="S286">
        <f>IF(Charts!$B$3="none",G5118,IF(M5118="",NA(),M5118))</f>
        <v>0</v>
      </c>
      <c r="T286">
        <f>IF(Charts!$B$3="none",H5118,IF(N5118="",NA(),N5118))</f>
        <v>0</v>
      </c>
    </row>
    <row r="287" spans="4:20">
      <c r="D287">
        <v>283</v>
      </c>
      <c r="E287">
        <f>IF(INDIRECT(ADDRESS($D287+2,E$2+1,,,"Instances"))="","",INDIRECT(ADDRESS($D287+2,E$2+1,,,"Instances")))</f>
        <v>0</v>
      </c>
      <c r="F287">
        <f>IFERROR(SMALL(E5:E969,ROW()-ROW($F$5)+1),"")</f>
        <v>0</v>
      </c>
      <c r="H287">
        <f>IFERROR(SUM(F5:F287),"")</f>
        <v>0</v>
      </c>
      <c r="J287">
        <v>283</v>
      </c>
      <c r="K287" cm="1">
        <f t="array" ref="K287">_xlfn.SWITCH(Charts!$B$3,"average", AVERAGE(INDIRECT(ADDRESS(282+3,K$2+1,,,"Instances") &amp; ":" &amp; ADDRESS(282+3,K$2+1))),"median", MEDIAN(INDIRECT(ADDRESS(282+3,K$2+1,,,"Instances") &amp; ":" &amp; ADDRESS(282+3,K$2+1))),"min", MIN(INDIRECT(ADDRESS(282+3,K$2+1,,,"Instances") &amp; ":" &amp; ADDRESS(282+3,K$2+1))),"max", MAX(INDIRECT(ADDRESS(282+3,K$2+1,,,"Instances") &amp; ":" &amp; ADDRESS(282+3,K$2+1))),"diff", MAX(INDIRECT(ADDRESS(282+3,K$2+1,,,"Instances") &amp; ":" &amp; ADDRESS(282+3,K$2+1)))-MIN(INDIRECT(ADDRESS(282+3,K$2+1,,,"Instances") &amp; ":" &amp; ADDRESS(282+3,K$2+1))))</f>
        <v>0</v>
      </c>
      <c r="L287">
        <f>IFERROR(SMALL(K5:K969,ROW()-ROW($L$5)+1),"")</f>
        <v>0</v>
      </c>
      <c r="N287">
        <f>IFERROR(SUM(L5:L287),"")</f>
        <v>0</v>
      </c>
      <c r="Q287">
        <f>IF(Charts!$B$3="none",E5119,IF(K5119="",NA(),K5119))</f>
        <v>0</v>
      </c>
      <c r="R287">
        <f>IF(Charts!$B$3="none",F5119,IF(L5119="",NA(),L5119))</f>
        <v>0</v>
      </c>
      <c r="S287">
        <f>IF(Charts!$B$3="none",G5119,IF(M5119="",NA(),M5119))</f>
        <v>0</v>
      </c>
      <c r="T287">
        <f>IF(Charts!$B$3="none",H5119,IF(N5119="",NA(),N5119))</f>
        <v>0</v>
      </c>
    </row>
    <row r="288" spans="4:20">
      <c r="D288">
        <v>284</v>
      </c>
      <c r="E288">
        <f>IF(INDIRECT(ADDRESS($D288+2,E$2+1,,,"Instances"))="","",INDIRECT(ADDRESS($D288+2,E$2+1,,,"Instances")))</f>
        <v>0</v>
      </c>
      <c r="F288">
        <f>IFERROR(SMALL(E5:E969,ROW()-ROW($F$5)+1),"")</f>
        <v>0</v>
      </c>
      <c r="H288">
        <f>IFERROR(SUM(F5:F288),"")</f>
        <v>0</v>
      </c>
      <c r="J288">
        <v>284</v>
      </c>
      <c r="K288" cm="1">
        <f t="array" ref="K288">_xlfn.SWITCH(Charts!$B$3,"average", AVERAGE(INDIRECT(ADDRESS(283+3,K$2+1,,,"Instances") &amp; ":" &amp; ADDRESS(283+3,K$2+1))),"median", MEDIAN(INDIRECT(ADDRESS(283+3,K$2+1,,,"Instances") &amp; ":" &amp; ADDRESS(283+3,K$2+1))),"min", MIN(INDIRECT(ADDRESS(283+3,K$2+1,,,"Instances") &amp; ":" &amp; ADDRESS(283+3,K$2+1))),"max", MAX(INDIRECT(ADDRESS(283+3,K$2+1,,,"Instances") &amp; ":" &amp; ADDRESS(283+3,K$2+1))),"diff", MAX(INDIRECT(ADDRESS(283+3,K$2+1,,,"Instances") &amp; ":" &amp; ADDRESS(283+3,K$2+1)))-MIN(INDIRECT(ADDRESS(283+3,K$2+1,,,"Instances") &amp; ":" &amp; ADDRESS(283+3,K$2+1))))</f>
        <v>0</v>
      </c>
      <c r="L288">
        <f>IFERROR(SMALL(K5:K969,ROW()-ROW($L$5)+1),"")</f>
        <v>0</v>
      </c>
      <c r="N288">
        <f>IFERROR(SUM(L5:L288),"")</f>
        <v>0</v>
      </c>
      <c r="Q288">
        <f>IF(Charts!$B$3="none",E5120,IF(K5120="",NA(),K5120))</f>
        <v>0</v>
      </c>
      <c r="R288">
        <f>IF(Charts!$B$3="none",F5120,IF(L5120="",NA(),L5120))</f>
        <v>0</v>
      </c>
      <c r="S288">
        <f>IF(Charts!$B$3="none",G5120,IF(M5120="",NA(),M5120))</f>
        <v>0</v>
      </c>
      <c r="T288">
        <f>IF(Charts!$B$3="none",H5120,IF(N5120="",NA(),N5120))</f>
        <v>0</v>
      </c>
    </row>
    <row r="289" spans="4:20">
      <c r="D289">
        <v>285</v>
      </c>
      <c r="E289">
        <f>IF(INDIRECT(ADDRESS($D289+2,E$2+1,,,"Instances"))="","",INDIRECT(ADDRESS($D289+2,E$2+1,,,"Instances")))</f>
        <v>0</v>
      </c>
      <c r="F289">
        <f>IFERROR(SMALL(E5:E969,ROW()-ROW($F$5)+1),"")</f>
        <v>0</v>
      </c>
      <c r="H289">
        <f>IFERROR(SUM(F5:F289),"")</f>
        <v>0</v>
      </c>
      <c r="J289">
        <v>285</v>
      </c>
      <c r="K289" cm="1">
        <f t="array" ref="K289">_xlfn.SWITCH(Charts!$B$3,"average", AVERAGE(INDIRECT(ADDRESS(284+3,K$2+1,,,"Instances") &amp; ":" &amp; ADDRESS(284+3,K$2+1))),"median", MEDIAN(INDIRECT(ADDRESS(284+3,K$2+1,,,"Instances") &amp; ":" &amp; ADDRESS(284+3,K$2+1))),"min", MIN(INDIRECT(ADDRESS(284+3,K$2+1,,,"Instances") &amp; ":" &amp; ADDRESS(284+3,K$2+1))),"max", MAX(INDIRECT(ADDRESS(284+3,K$2+1,,,"Instances") &amp; ":" &amp; ADDRESS(284+3,K$2+1))),"diff", MAX(INDIRECT(ADDRESS(284+3,K$2+1,,,"Instances") &amp; ":" &amp; ADDRESS(284+3,K$2+1)))-MIN(INDIRECT(ADDRESS(284+3,K$2+1,,,"Instances") &amp; ":" &amp; ADDRESS(284+3,K$2+1))))</f>
        <v>0</v>
      </c>
      <c r="L289">
        <f>IFERROR(SMALL(K5:K969,ROW()-ROW($L$5)+1),"")</f>
        <v>0</v>
      </c>
      <c r="N289">
        <f>IFERROR(SUM(L5:L289),"")</f>
        <v>0</v>
      </c>
      <c r="Q289">
        <f>IF(Charts!$B$3="none",E5121,IF(K5121="",NA(),K5121))</f>
        <v>0</v>
      </c>
      <c r="R289">
        <f>IF(Charts!$B$3="none",F5121,IF(L5121="",NA(),L5121))</f>
        <v>0</v>
      </c>
      <c r="S289">
        <f>IF(Charts!$B$3="none",G5121,IF(M5121="",NA(),M5121))</f>
        <v>0</v>
      </c>
      <c r="T289">
        <f>IF(Charts!$B$3="none",H5121,IF(N5121="",NA(),N5121))</f>
        <v>0</v>
      </c>
    </row>
    <row r="290" spans="4:20">
      <c r="D290">
        <v>286</v>
      </c>
      <c r="E290">
        <f>IF(INDIRECT(ADDRESS($D290+2,E$2+1,,,"Instances"))="","",INDIRECT(ADDRESS($D290+2,E$2+1,,,"Instances")))</f>
        <v>0</v>
      </c>
      <c r="F290">
        <f>IFERROR(SMALL(E5:E969,ROW()-ROW($F$5)+1),"")</f>
        <v>0</v>
      </c>
      <c r="H290">
        <f>IFERROR(SUM(F5:F290),"")</f>
        <v>0</v>
      </c>
      <c r="J290">
        <v>286</v>
      </c>
      <c r="K290" cm="1">
        <f t="array" ref="K290">_xlfn.SWITCH(Charts!$B$3,"average", AVERAGE(INDIRECT(ADDRESS(285+3,K$2+1,,,"Instances") &amp; ":" &amp; ADDRESS(285+3,K$2+1))),"median", MEDIAN(INDIRECT(ADDRESS(285+3,K$2+1,,,"Instances") &amp; ":" &amp; ADDRESS(285+3,K$2+1))),"min", MIN(INDIRECT(ADDRESS(285+3,K$2+1,,,"Instances") &amp; ":" &amp; ADDRESS(285+3,K$2+1))),"max", MAX(INDIRECT(ADDRESS(285+3,K$2+1,,,"Instances") &amp; ":" &amp; ADDRESS(285+3,K$2+1))),"diff", MAX(INDIRECT(ADDRESS(285+3,K$2+1,,,"Instances") &amp; ":" &amp; ADDRESS(285+3,K$2+1)))-MIN(INDIRECT(ADDRESS(285+3,K$2+1,,,"Instances") &amp; ":" &amp; ADDRESS(285+3,K$2+1))))</f>
        <v>0</v>
      </c>
      <c r="L290">
        <f>IFERROR(SMALL(K5:K969,ROW()-ROW($L$5)+1),"")</f>
        <v>0</v>
      </c>
      <c r="N290">
        <f>IFERROR(SUM(L5:L290),"")</f>
        <v>0</v>
      </c>
      <c r="Q290">
        <f>IF(Charts!$B$3="none",E5122,IF(K5122="",NA(),K5122))</f>
        <v>0</v>
      </c>
      <c r="R290">
        <f>IF(Charts!$B$3="none",F5122,IF(L5122="",NA(),L5122))</f>
        <v>0</v>
      </c>
      <c r="S290">
        <f>IF(Charts!$B$3="none",G5122,IF(M5122="",NA(),M5122))</f>
        <v>0</v>
      </c>
      <c r="T290">
        <f>IF(Charts!$B$3="none",H5122,IF(N5122="",NA(),N5122))</f>
        <v>0</v>
      </c>
    </row>
    <row r="291" spans="4:20">
      <c r="D291">
        <v>287</v>
      </c>
      <c r="E291">
        <f>IF(INDIRECT(ADDRESS($D291+2,E$2+1,,,"Instances"))="","",INDIRECT(ADDRESS($D291+2,E$2+1,,,"Instances")))</f>
        <v>0</v>
      </c>
      <c r="F291">
        <f>IFERROR(SMALL(E5:E969,ROW()-ROW($F$5)+1),"")</f>
        <v>0</v>
      </c>
      <c r="H291">
        <f>IFERROR(SUM(F5:F291),"")</f>
        <v>0</v>
      </c>
      <c r="J291">
        <v>287</v>
      </c>
      <c r="K291" cm="1">
        <f t="array" ref="K291">_xlfn.SWITCH(Charts!$B$3,"average", AVERAGE(INDIRECT(ADDRESS(286+3,K$2+1,,,"Instances") &amp; ":" &amp; ADDRESS(286+3,K$2+1))),"median", MEDIAN(INDIRECT(ADDRESS(286+3,K$2+1,,,"Instances") &amp; ":" &amp; ADDRESS(286+3,K$2+1))),"min", MIN(INDIRECT(ADDRESS(286+3,K$2+1,,,"Instances") &amp; ":" &amp; ADDRESS(286+3,K$2+1))),"max", MAX(INDIRECT(ADDRESS(286+3,K$2+1,,,"Instances") &amp; ":" &amp; ADDRESS(286+3,K$2+1))),"diff", MAX(INDIRECT(ADDRESS(286+3,K$2+1,,,"Instances") &amp; ":" &amp; ADDRESS(286+3,K$2+1)))-MIN(INDIRECT(ADDRESS(286+3,K$2+1,,,"Instances") &amp; ":" &amp; ADDRESS(286+3,K$2+1))))</f>
        <v>0</v>
      </c>
      <c r="L291">
        <f>IFERROR(SMALL(K5:K969,ROW()-ROW($L$5)+1),"")</f>
        <v>0</v>
      </c>
      <c r="N291">
        <f>IFERROR(SUM(L5:L291),"")</f>
        <v>0</v>
      </c>
      <c r="Q291">
        <f>IF(Charts!$B$3="none",E5123,IF(K5123="",NA(),K5123))</f>
        <v>0</v>
      </c>
      <c r="R291">
        <f>IF(Charts!$B$3="none",F5123,IF(L5123="",NA(),L5123))</f>
        <v>0</v>
      </c>
      <c r="S291">
        <f>IF(Charts!$B$3="none",G5123,IF(M5123="",NA(),M5123))</f>
        <v>0</v>
      </c>
      <c r="T291">
        <f>IF(Charts!$B$3="none",H5123,IF(N5123="",NA(),N5123))</f>
        <v>0</v>
      </c>
    </row>
    <row r="292" spans="4:20">
      <c r="D292">
        <v>288</v>
      </c>
      <c r="E292">
        <f>IF(INDIRECT(ADDRESS($D292+2,E$2+1,,,"Instances"))="","",INDIRECT(ADDRESS($D292+2,E$2+1,,,"Instances")))</f>
        <v>0</v>
      </c>
      <c r="F292">
        <f>IFERROR(SMALL(E5:E969,ROW()-ROW($F$5)+1),"")</f>
        <v>0</v>
      </c>
      <c r="H292">
        <f>IFERROR(SUM(F5:F292),"")</f>
        <v>0</v>
      </c>
      <c r="J292">
        <v>288</v>
      </c>
      <c r="K292" cm="1">
        <f t="array" ref="K292">_xlfn.SWITCH(Charts!$B$3,"average", AVERAGE(INDIRECT(ADDRESS(287+3,K$2+1,,,"Instances") &amp; ":" &amp; ADDRESS(287+3,K$2+1))),"median", MEDIAN(INDIRECT(ADDRESS(287+3,K$2+1,,,"Instances") &amp; ":" &amp; ADDRESS(287+3,K$2+1))),"min", MIN(INDIRECT(ADDRESS(287+3,K$2+1,,,"Instances") &amp; ":" &amp; ADDRESS(287+3,K$2+1))),"max", MAX(INDIRECT(ADDRESS(287+3,K$2+1,,,"Instances") &amp; ":" &amp; ADDRESS(287+3,K$2+1))),"diff", MAX(INDIRECT(ADDRESS(287+3,K$2+1,,,"Instances") &amp; ":" &amp; ADDRESS(287+3,K$2+1)))-MIN(INDIRECT(ADDRESS(287+3,K$2+1,,,"Instances") &amp; ":" &amp; ADDRESS(287+3,K$2+1))))</f>
        <v>0</v>
      </c>
      <c r="L292">
        <f>IFERROR(SMALL(K5:K969,ROW()-ROW($L$5)+1),"")</f>
        <v>0</v>
      </c>
      <c r="N292">
        <f>IFERROR(SUM(L5:L292),"")</f>
        <v>0</v>
      </c>
      <c r="Q292">
        <f>IF(Charts!$B$3="none",E5124,IF(K5124="",NA(),K5124))</f>
        <v>0</v>
      </c>
      <c r="R292">
        <f>IF(Charts!$B$3="none",F5124,IF(L5124="",NA(),L5124))</f>
        <v>0</v>
      </c>
      <c r="S292">
        <f>IF(Charts!$B$3="none",G5124,IF(M5124="",NA(),M5124))</f>
        <v>0</v>
      </c>
      <c r="T292">
        <f>IF(Charts!$B$3="none",H5124,IF(N5124="",NA(),N5124))</f>
        <v>0</v>
      </c>
    </row>
    <row r="293" spans="4:20">
      <c r="D293">
        <v>289</v>
      </c>
      <c r="E293">
        <f>IF(INDIRECT(ADDRESS($D293+2,E$2+1,,,"Instances"))="","",INDIRECT(ADDRESS($D293+2,E$2+1,,,"Instances")))</f>
        <v>0</v>
      </c>
      <c r="F293">
        <f>IFERROR(SMALL(E5:E969,ROW()-ROW($F$5)+1),"")</f>
        <v>0</v>
      </c>
      <c r="H293">
        <f>IFERROR(SUM(F5:F293),"")</f>
        <v>0</v>
      </c>
      <c r="J293">
        <v>289</v>
      </c>
      <c r="K293" cm="1">
        <f t="array" ref="K293">_xlfn.SWITCH(Charts!$B$3,"average", AVERAGE(INDIRECT(ADDRESS(288+3,K$2+1,,,"Instances") &amp; ":" &amp; ADDRESS(288+3,K$2+1))),"median", MEDIAN(INDIRECT(ADDRESS(288+3,K$2+1,,,"Instances") &amp; ":" &amp; ADDRESS(288+3,K$2+1))),"min", MIN(INDIRECT(ADDRESS(288+3,K$2+1,,,"Instances") &amp; ":" &amp; ADDRESS(288+3,K$2+1))),"max", MAX(INDIRECT(ADDRESS(288+3,K$2+1,,,"Instances") &amp; ":" &amp; ADDRESS(288+3,K$2+1))),"diff", MAX(INDIRECT(ADDRESS(288+3,K$2+1,,,"Instances") &amp; ":" &amp; ADDRESS(288+3,K$2+1)))-MIN(INDIRECT(ADDRESS(288+3,K$2+1,,,"Instances") &amp; ":" &amp; ADDRESS(288+3,K$2+1))))</f>
        <v>0</v>
      </c>
      <c r="L293">
        <f>IFERROR(SMALL(K5:K969,ROW()-ROW($L$5)+1),"")</f>
        <v>0</v>
      </c>
      <c r="N293">
        <f>IFERROR(SUM(L5:L293),"")</f>
        <v>0</v>
      </c>
      <c r="Q293">
        <f>IF(Charts!$B$3="none",E5125,IF(K5125="",NA(),K5125))</f>
        <v>0</v>
      </c>
      <c r="R293">
        <f>IF(Charts!$B$3="none",F5125,IF(L5125="",NA(),L5125))</f>
        <v>0</v>
      </c>
      <c r="S293">
        <f>IF(Charts!$B$3="none",G5125,IF(M5125="",NA(),M5125))</f>
        <v>0</v>
      </c>
      <c r="T293">
        <f>IF(Charts!$B$3="none",H5125,IF(N5125="",NA(),N5125))</f>
        <v>0</v>
      </c>
    </row>
    <row r="294" spans="4:20">
      <c r="D294">
        <v>290</v>
      </c>
      <c r="E294">
        <f>IF(INDIRECT(ADDRESS($D294+2,E$2+1,,,"Instances"))="","",INDIRECT(ADDRESS($D294+2,E$2+1,,,"Instances")))</f>
        <v>0</v>
      </c>
      <c r="F294">
        <f>IFERROR(SMALL(E5:E969,ROW()-ROW($F$5)+1),"")</f>
        <v>0</v>
      </c>
      <c r="H294">
        <f>IFERROR(SUM(F5:F294),"")</f>
        <v>0</v>
      </c>
      <c r="J294">
        <v>290</v>
      </c>
      <c r="K294" cm="1">
        <f t="array" ref="K294">_xlfn.SWITCH(Charts!$B$3,"average", AVERAGE(INDIRECT(ADDRESS(289+3,K$2+1,,,"Instances") &amp; ":" &amp; ADDRESS(289+3,K$2+1))),"median", MEDIAN(INDIRECT(ADDRESS(289+3,K$2+1,,,"Instances") &amp; ":" &amp; ADDRESS(289+3,K$2+1))),"min", MIN(INDIRECT(ADDRESS(289+3,K$2+1,,,"Instances") &amp; ":" &amp; ADDRESS(289+3,K$2+1))),"max", MAX(INDIRECT(ADDRESS(289+3,K$2+1,,,"Instances") &amp; ":" &amp; ADDRESS(289+3,K$2+1))),"diff", MAX(INDIRECT(ADDRESS(289+3,K$2+1,,,"Instances") &amp; ":" &amp; ADDRESS(289+3,K$2+1)))-MIN(INDIRECT(ADDRESS(289+3,K$2+1,,,"Instances") &amp; ":" &amp; ADDRESS(289+3,K$2+1))))</f>
        <v>0</v>
      </c>
      <c r="L294">
        <f>IFERROR(SMALL(K5:K969,ROW()-ROW($L$5)+1),"")</f>
        <v>0</v>
      </c>
      <c r="N294">
        <f>IFERROR(SUM(L5:L294),"")</f>
        <v>0</v>
      </c>
      <c r="Q294">
        <f>IF(Charts!$B$3="none",E5126,IF(K5126="",NA(),K5126))</f>
        <v>0</v>
      </c>
      <c r="R294">
        <f>IF(Charts!$B$3="none",F5126,IF(L5126="",NA(),L5126))</f>
        <v>0</v>
      </c>
      <c r="S294">
        <f>IF(Charts!$B$3="none",G5126,IF(M5126="",NA(),M5126))</f>
        <v>0</v>
      </c>
      <c r="T294">
        <f>IF(Charts!$B$3="none",H5126,IF(N5126="",NA(),N5126))</f>
        <v>0</v>
      </c>
    </row>
    <row r="295" spans="4:20">
      <c r="D295">
        <v>291</v>
      </c>
      <c r="E295">
        <f>IF(INDIRECT(ADDRESS($D295+2,E$2+1,,,"Instances"))="","",INDIRECT(ADDRESS($D295+2,E$2+1,,,"Instances")))</f>
        <v>0</v>
      </c>
      <c r="F295">
        <f>IFERROR(SMALL(E5:E969,ROW()-ROW($F$5)+1),"")</f>
        <v>0</v>
      </c>
      <c r="H295">
        <f>IFERROR(SUM(F5:F295),"")</f>
        <v>0</v>
      </c>
      <c r="J295">
        <v>291</v>
      </c>
      <c r="K295" cm="1">
        <f t="array" ref="K295">_xlfn.SWITCH(Charts!$B$3,"average", AVERAGE(INDIRECT(ADDRESS(290+3,K$2+1,,,"Instances") &amp; ":" &amp; ADDRESS(290+3,K$2+1))),"median", MEDIAN(INDIRECT(ADDRESS(290+3,K$2+1,,,"Instances") &amp; ":" &amp; ADDRESS(290+3,K$2+1))),"min", MIN(INDIRECT(ADDRESS(290+3,K$2+1,,,"Instances") &amp; ":" &amp; ADDRESS(290+3,K$2+1))),"max", MAX(INDIRECT(ADDRESS(290+3,K$2+1,,,"Instances") &amp; ":" &amp; ADDRESS(290+3,K$2+1))),"diff", MAX(INDIRECT(ADDRESS(290+3,K$2+1,,,"Instances") &amp; ":" &amp; ADDRESS(290+3,K$2+1)))-MIN(INDIRECT(ADDRESS(290+3,K$2+1,,,"Instances") &amp; ":" &amp; ADDRESS(290+3,K$2+1))))</f>
        <v>0</v>
      </c>
      <c r="L295">
        <f>IFERROR(SMALL(K5:K969,ROW()-ROW($L$5)+1),"")</f>
        <v>0</v>
      </c>
      <c r="N295">
        <f>IFERROR(SUM(L5:L295),"")</f>
        <v>0</v>
      </c>
      <c r="Q295">
        <f>IF(Charts!$B$3="none",E5127,IF(K5127="",NA(),K5127))</f>
        <v>0</v>
      </c>
      <c r="R295">
        <f>IF(Charts!$B$3="none",F5127,IF(L5127="",NA(),L5127))</f>
        <v>0</v>
      </c>
      <c r="S295">
        <f>IF(Charts!$B$3="none",G5127,IF(M5127="",NA(),M5127))</f>
        <v>0</v>
      </c>
      <c r="T295">
        <f>IF(Charts!$B$3="none",H5127,IF(N5127="",NA(),N5127))</f>
        <v>0</v>
      </c>
    </row>
    <row r="296" spans="4:20">
      <c r="D296">
        <v>292</v>
      </c>
      <c r="E296">
        <f>IF(INDIRECT(ADDRESS($D296+2,E$2+1,,,"Instances"))="","",INDIRECT(ADDRESS($D296+2,E$2+1,,,"Instances")))</f>
        <v>0</v>
      </c>
      <c r="F296">
        <f>IFERROR(SMALL(E5:E969,ROW()-ROW($F$5)+1),"")</f>
        <v>0</v>
      </c>
      <c r="H296">
        <f>IFERROR(SUM(F5:F296),"")</f>
        <v>0</v>
      </c>
      <c r="J296">
        <v>292</v>
      </c>
      <c r="K296" cm="1">
        <f t="array" ref="K296">_xlfn.SWITCH(Charts!$B$3,"average", AVERAGE(INDIRECT(ADDRESS(291+3,K$2+1,,,"Instances") &amp; ":" &amp; ADDRESS(291+3,K$2+1))),"median", MEDIAN(INDIRECT(ADDRESS(291+3,K$2+1,,,"Instances") &amp; ":" &amp; ADDRESS(291+3,K$2+1))),"min", MIN(INDIRECT(ADDRESS(291+3,K$2+1,,,"Instances") &amp; ":" &amp; ADDRESS(291+3,K$2+1))),"max", MAX(INDIRECT(ADDRESS(291+3,K$2+1,,,"Instances") &amp; ":" &amp; ADDRESS(291+3,K$2+1))),"diff", MAX(INDIRECT(ADDRESS(291+3,K$2+1,,,"Instances") &amp; ":" &amp; ADDRESS(291+3,K$2+1)))-MIN(INDIRECT(ADDRESS(291+3,K$2+1,,,"Instances") &amp; ":" &amp; ADDRESS(291+3,K$2+1))))</f>
        <v>0</v>
      </c>
      <c r="L296">
        <f>IFERROR(SMALL(K5:K969,ROW()-ROW($L$5)+1),"")</f>
        <v>0</v>
      </c>
      <c r="N296">
        <f>IFERROR(SUM(L5:L296),"")</f>
        <v>0</v>
      </c>
      <c r="Q296">
        <f>IF(Charts!$B$3="none",E5128,IF(K5128="",NA(),K5128))</f>
        <v>0</v>
      </c>
      <c r="R296">
        <f>IF(Charts!$B$3="none",F5128,IF(L5128="",NA(),L5128))</f>
        <v>0</v>
      </c>
      <c r="S296">
        <f>IF(Charts!$B$3="none",G5128,IF(M5128="",NA(),M5128))</f>
        <v>0</v>
      </c>
      <c r="T296">
        <f>IF(Charts!$B$3="none",H5128,IF(N5128="",NA(),N5128))</f>
        <v>0</v>
      </c>
    </row>
    <row r="297" spans="4:20">
      <c r="D297">
        <v>293</v>
      </c>
      <c r="E297">
        <f>IF(INDIRECT(ADDRESS($D297+2,E$2+1,,,"Instances"))="","",INDIRECT(ADDRESS($D297+2,E$2+1,,,"Instances")))</f>
        <v>0</v>
      </c>
      <c r="F297">
        <f>IFERROR(SMALL(E5:E969,ROW()-ROW($F$5)+1),"")</f>
        <v>0</v>
      </c>
      <c r="H297">
        <f>IFERROR(SUM(F5:F297),"")</f>
        <v>0</v>
      </c>
      <c r="J297">
        <v>293</v>
      </c>
      <c r="K297" cm="1">
        <f t="array" ref="K297">_xlfn.SWITCH(Charts!$B$3,"average", AVERAGE(INDIRECT(ADDRESS(292+3,K$2+1,,,"Instances") &amp; ":" &amp; ADDRESS(292+3,K$2+1))),"median", MEDIAN(INDIRECT(ADDRESS(292+3,K$2+1,,,"Instances") &amp; ":" &amp; ADDRESS(292+3,K$2+1))),"min", MIN(INDIRECT(ADDRESS(292+3,K$2+1,,,"Instances") &amp; ":" &amp; ADDRESS(292+3,K$2+1))),"max", MAX(INDIRECT(ADDRESS(292+3,K$2+1,,,"Instances") &amp; ":" &amp; ADDRESS(292+3,K$2+1))),"diff", MAX(INDIRECT(ADDRESS(292+3,K$2+1,,,"Instances") &amp; ":" &amp; ADDRESS(292+3,K$2+1)))-MIN(INDIRECT(ADDRESS(292+3,K$2+1,,,"Instances") &amp; ":" &amp; ADDRESS(292+3,K$2+1))))</f>
        <v>0</v>
      </c>
      <c r="L297">
        <f>IFERROR(SMALL(K5:K969,ROW()-ROW($L$5)+1),"")</f>
        <v>0</v>
      </c>
      <c r="N297">
        <f>IFERROR(SUM(L5:L297),"")</f>
        <v>0</v>
      </c>
      <c r="Q297">
        <f>IF(Charts!$B$3="none",E5129,IF(K5129="",NA(),K5129))</f>
        <v>0</v>
      </c>
      <c r="R297">
        <f>IF(Charts!$B$3="none",F5129,IF(L5129="",NA(),L5129))</f>
        <v>0</v>
      </c>
      <c r="S297">
        <f>IF(Charts!$B$3="none",G5129,IF(M5129="",NA(),M5129))</f>
        <v>0</v>
      </c>
      <c r="T297">
        <f>IF(Charts!$B$3="none",H5129,IF(N5129="",NA(),N5129))</f>
        <v>0</v>
      </c>
    </row>
    <row r="298" spans="4:20">
      <c r="D298">
        <v>294</v>
      </c>
      <c r="E298">
        <f>IF(INDIRECT(ADDRESS($D298+2,E$2+1,,,"Instances"))="","",INDIRECT(ADDRESS($D298+2,E$2+1,,,"Instances")))</f>
        <v>0</v>
      </c>
      <c r="F298">
        <f>IFERROR(SMALL(E5:E969,ROW()-ROW($F$5)+1),"")</f>
        <v>0</v>
      </c>
      <c r="H298">
        <f>IFERROR(SUM(F5:F298),"")</f>
        <v>0</v>
      </c>
      <c r="J298">
        <v>294</v>
      </c>
      <c r="K298" cm="1">
        <f t="array" ref="K298">_xlfn.SWITCH(Charts!$B$3,"average", AVERAGE(INDIRECT(ADDRESS(293+3,K$2+1,,,"Instances") &amp; ":" &amp; ADDRESS(293+3,K$2+1))),"median", MEDIAN(INDIRECT(ADDRESS(293+3,K$2+1,,,"Instances") &amp; ":" &amp; ADDRESS(293+3,K$2+1))),"min", MIN(INDIRECT(ADDRESS(293+3,K$2+1,,,"Instances") &amp; ":" &amp; ADDRESS(293+3,K$2+1))),"max", MAX(INDIRECT(ADDRESS(293+3,K$2+1,,,"Instances") &amp; ":" &amp; ADDRESS(293+3,K$2+1))),"diff", MAX(INDIRECT(ADDRESS(293+3,K$2+1,,,"Instances") &amp; ":" &amp; ADDRESS(293+3,K$2+1)))-MIN(INDIRECT(ADDRESS(293+3,K$2+1,,,"Instances") &amp; ":" &amp; ADDRESS(293+3,K$2+1))))</f>
        <v>0</v>
      </c>
      <c r="L298">
        <f>IFERROR(SMALL(K5:K969,ROW()-ROW($L$5)+1),"")</f>
        <v>0</v>
      </c>
      <c r="N298">
        <f>IFERROR(SUM(L5:L298),"")</f>
        <v>0</v>
      </c>
      <c r="Q298">
        <f>IF(Charts!$B$3="none",E5130,IF(K5130="",NA(),K5130))</f>
        <v>0</v>
      </c>
      <c r="R298">
        <f>IF(Charts!$B$3="none",F5130,IF(L5130="",NA(),L5130))</f>
        <v>0</v>
      </c>
      <c r="S298">
        <f>IF(Charts!$B$3="none",G5130,IF(M5130="",NA(),M5130))</f>
        <v>0</v>
      </c>
      <c r="T298">
        <f>IF(Charts!$B$3="none",H5130,IF(N5130="",NA(),N5130))</f>
        <v>0</v>
      </c>
    </row>
    <row r="299" spans="4:20">
      <c r="D299">
        <v>295</v>
      </c>
      <c r="E299">
        <f>IF(INDIRECT(ADDRESS($D299+2,E$2+1,,,"Instances"))="","",INDIRECT(ADDRESS($D299+2,E$2+1,,,"Instances")))</f>
        <v>0</v>
      </c>
      <c r="F299">
        <f>IFERROR(SMALL(E5:E969,ROW()-ROW($F$5)+1),"")</f>
        <v>0</v>
      </c>
      <c r="H299">
        <f>IFERROR(SUM(F5:F299),"")</f>
        <v>0</v>
      </c>
      <c r="J299">
        <v>295</v>
      </c>
      <c r="K299" cm="1">
        <f t="array" ref="K299">_xlfn.SWITCH(Charts!$B$3,"average", AVERAGE(INDIRECT(ADDRESS(294+3,K$2+1,,,"Instances") &amp; ":" &amp; ADDRESS(294+3,K$2+1))),"median", MEDIAN(INDIRECT(ADDRESS(294+3,K$2+1,,,"Instances") &amp; ":" &amp; ADDRESS(294+3,K$2+1))),"min", MIN(INDIRECT(ADDRESS(294+3,K$2+1,,,"Instances") &amp; ":" &amp; ADDRESS(294+3,K$2+1))),"max", MAX(INDIRECT(ADDRESS(294+3,K$2+1,,,"Instances") &amp; ":" &amp; ADDRESS(294+3,K$2+1))),"diff", MAX(INDIRECT(ADDRESS(294+3,K$2+1,,,"Instances") &amp; ":" &amp; ADDRESS(294+3,K$2+1)))-MIN(INDIRECT(ADDRESS(294+3,K$2+1,,,"Instances") &amp; ":" &amp; ADDRESS(294+3,K$2+1))))</f>
        <v>0</v>
      </c>
      <c r="L299">
        <f>IFERROR(SMALL(K5:K969,ROW()-ROW($L$5)+1),"")</f>
        <v>0</v>
      </c>
      <c r="N299">
        <f>IFERROR(SUM(L5:L299),"")</f>
        <v>0</v>
      </c>
      <c r="Q299">
        <f>IF(Charts!$B$3="none",E5131,IF(K5131="",NA(),K5131))</f>
        <v>0</v>
      </c>
      <c r="R299">
        <f>IF(Charts!$B$3="none",F5131,IF(L5131="",NA(),L5131))</f>
        <v>0</v>
      </c>
      <c r="S299">
        <f>IF(Charts!$B$3="none",G5131,IF(M5131="",NA(),M5131))</f>
        <v>0</v>
      </c>
      <c r="T299">
        <f>IF(Charts!$B$3="none",H5131,IF(N5131="",NA(),N5131))</f>
        <v>0</v>
      </c>
    </row>
    <row r="300" spans="4:20">
      <c r="D300">
        <v>296</v>
      </c>
      <c r="E300">
        <f>IF(INDIRECT(ADDRESS($D300+2,E$2+1,,,"Instances"))="","",INDIRECT(ADDRESS($D300+2,E$2+1,,,"Instances")))</f>
        <v>0</v>
      </c>
      <c r="F300">
        <f>IFERROR(SMALL(E5:E969,ROW()-ROW($F$5)+1),"")</f>
        <v>0</v>
      </c>
      <c r="H300">
        <f>IFERROR(SUM(F5:F300),"")</f>
        <v>0</v>
      </c>
      <c r="J300">
        <v>296</v>
      </c>
      <c r="K300" cm="1">
        <f t="array" ref="K300">_xlfn.SWITCH(Charts!$B$3,"average", AVERAGE(INDIRECT(ADDRESS(295+3,K$2+1,,,"Instances") &amp; ":" &amp; ADDRESS(295+3,K$2+1))),"median", MEDIAN(INDIRECT(ADDRESS(295+3,K$2+1,,,"Instances") &amp; ":" &amp; ADDRESS(295+3,K$2+1))),"min", MIN(INDIRECT(ADDRESS(295+3,K$2+1,,,"Instances") &amp; ":" &amp; ADDRESS(295+3,K$2+1))),"max", MAX(INDIRECT(ADDRESS(295+3,K$2+1,,,"Instances") &amp; ":" &amp; ADDRESS(295+3,K$2+1))),"diff", MAX(INDIRECT(ADDRESS(295+3,K$2+1,,,"Instances") &amp; ":" &amp; ADDRESS(295+3,K$2+1)))-MIN(INDIRECT(ADDRESS(295+3,K$2+1,,,"Instances") &amp; ":" &amp; ADDRESS(295+3,K$2+1))))</f>
        <v>0</v>
      </c>
      <c r="L300">
        <f>IFERROR(SMALL(K5:K969,ROW()-ROW($L$5)+1),"")</f>
        <v>0</v>
      </c>
      <c r="N300">
        <f>IFERROR(SUM(L5:L300),"")</f>
        <v>0</v>
      </c>
      <c r="Q300">
        <f>IF(Charts!$B$3="none",E5132,IF(K5132="",NA(),K5132))</f>
        <v>0</v>
      </c>
      <c r="R300">
        <f>IF(Charts!$B$3="none",F5132,IF(L5132="",NA(),L5132))</f>
        <v>0</v>
      </c>
      <c r="S300">
        <f>IF(Charts!$B$3="none",G5132,IF(M5132="",NA(),M5132))</f>
        <v>0</v>
      </c>
      <c r="T300">
        <f>IF(Charts!$B$3="none",H5132,IF(N5132="",NA(),N5132))</f>
        <v>0</v>
      </c>
    </row>
    <row r="301" spans="4:20">
      <c r="D301">
        <v>297</v>
      </c>
      <c r="E301">
        <f>IF(INDIRECT(ADDRESS($D301+2,E$2+1,,,"Instances"))="","",INDIRECT(ADDRESS($D301+2,E$2+1,,,"Instances")))</f>
        <v>0</v>
      </c>
      <c r="F301">
        <f>IFERROR(SMALL(E5:E969,ROW()-ROW($F$5)+1),"")</f>
        <v>0</v>
      </c>
      <c r="H301">
        <f>IFERROR(SUM(F5:F301),"")</f>
        <v>0</v>
      </c>
      <c r="J301">
        <v>297</v>
      </c>
      <c r="K301" cm="1">
        <f t="array" ref="K301">_xlfn.SWITCH(Charts!$B$3,"average", AVERAGE(INDIRECT(ADDRESS(296+3,K$2+1,,,"Instances") &amp; ":" &amp; ADDRESS(296+3,K$2+1))),"median", MEDIAN(INDIRECT(ADDRESS(296+3,K$2+1,,,"Instances") &amp; ":" &amp; ADDRESS(296+3,K$2+1))),"min", MIN(INDIRECT(ADDRESS(296+3,K$2+1,,,"Instances") &amp; ":" &amp; ADDRESS(296+3,K$2+1))),"max", MAX(INDIRECT(ADDRESS(296+3,K$2+1,,,"Instances") &amp; ":" &amp; ADDRESS(296+3,K$2+1))),"diff", MAX(INDIRECT(ADDRESS(296+3,K$2+1,,,"Instances") &amp; ":" &amp; ADDRESS(296+3,K$2+1)))-MIN(INDIRECT(ADDRESS(296+3,K$2+1,,,"Instances") &amp; ":" &amp; ADDRESS(296+3,K$2+1))))</f>
        <v>0</v>
      </c>
      <c r="L301">
        <f>IFERROR(SMALL(K5:K969,ROW()-ROW($L$5)+1),"")</f>
        <v>0</v>
      </c>
      <c r="N301">
        <f>IFERROR(SUM(L5:L301),"")</f>
        <v>0</v>
      </c>
      <c r="Q301">
        <f>IF(Charts!$B$3="none",E5133,IF(K5133="",NA(),K5133))</f>
        <v>0</v>
      </c>
      <c r="R301">
        <f>IF(Charts!$B$3="none",F5133,IF(L5133="",NA(),L5133))</f>
        <v>0</v>
      </c>
      <c r="S301">
        <f>IF(Charts!$B$3="none",G5133,IF(M5133="",NA(),M5133))</f>
        <v>0</v>
      </c>
      <c r="T301">
        <f>IF(Charts!$B$3="none",H5133,IF(N5133="",NA(),N5133))</f>
        <v>0</v>
      </c>
    </row>
    <row r="302" spans="4:20">
      <c r="D302">
        <v>298</v>
      </c>
      <c r="E302">
        <f>IF(INDIRECT(ADDRESS($D302+2,E$2+1,,,"Instances"))="","",INDIRECT(ADDRESS($D302+2,E$2+1,,,"Instances")))</f>
        <v>0</v>
      </c>
      <c r="F302">
        <f>IFERROR(SMALL(E5:E969,ROW()-ROW($F$5)+1),"")</f>
        <v>0</v>
      </c>
      <c r="H302">
        <f>IFERROR(SUM(F5:F302),"")</f>
        <v>0</v>
      </c>
      <c r="J302">
        <v>298</v>
      </c>
      <c r="K302" cm="1">
        <f t="array" ref="K302">_xlfn.SWITCH(Charts!$B$3,"average", AVERAGE(INDIRECT(ADDRESS(297+3,K$2+1,,,"Instances") &amp; ":" &amp; ADDRESS(297+3,K$2+1))),"median", MEDIAN(INDIRECT(ADDRESS(297+3,K$2+1,,,"Instances") &amp; ":" &amp; ADDRESS(297+3,K$2+1))),"min", MIN(INDIRECT(ADDRESS(297+3,K$2+1,,,"Instances") &amp; ":" &amp; ADDRESS(297+3,K$2+1))),"max", MAX(INDIRECT(ADDRESS(297+3,K$2+1,,,"Instances") &amp; ":" &amp; ADDRESS(297+3,K$2+1))),"diff", MAX(INDIRECT(ADDRESS(297+3,K$2+1,,,"Instances") &amp; ":" &amp; ADDRESS(297+3,K$2+1)))-MIN(INDIRECT(ADDRESS(297+3,K$2+1,,,"Instances") &amp; ":" &amp; ADDRESS(297+3,K$2+1))))</f>
        <v>0</v>
      </c>
      <c r="L302">
        <f>IFERROR(SMALL(K5:K969,ROW()-ROW($L$5)+1),"")</f>
        <v>0</v>
      </c>
      <c r="N302">
        <f>IFERROR(SUM(L5:L302),"")</f>
        <v>0</v>
      </c>
      <c r="Q302">
        <f>IF(Charts!$B$3="none",E5134,IF(K5134="",NA(),K5134))</f>
        <v>0</v>
      </c>
      <c r="R302">
        <f>IF(Charts!$B$3="none",F5134,IF(L5134="",NA(),L5134))</f>
        <v>0</v>
      </c>
      <c r="S302">
        <f>IF(Charts!$B$3="none",G5134,IF(M5134="",NA(),M5134))</f>
        <v>0</v>
      </c>
      <c r="T302">
        <f>IF(Charts!$B$3="none",H5134,IF(N5134="",NA(),N5134))</f>
        <v>0</v>
      </c>
    </row>
    <row r="303" spans="4:20">
      <c r="D303">
        <v>299</v>
      </c>
      <c r="E303">
        <f>IF(INDIRECT(ADDRESS($D303+2,E$2+1,,,"Instances"))="","",INDIRECT(ADDRESS($D303+2,E$2+1,,,"Instances")))</f>
        <v>0</v>
      </c>
      <c r="F303">
        <f>IFERROR(SMALL(E5:E969,ROW()-ROW($F$5)+1),"")</f>
        <v>0</v>
      </c>
      <c r="H303">
        <f>IFERROR(SUM(F5:F303),"")</f>
        <v>0</v>
      </c>
      <c r="J303">
        <v>299</v>
      </c>
      <c r="K303" cm="1">
        <f t="array" ref="K303">_xlfn.SWITCH(Charts!$B$3,"average", AVERAGE(INDIRECT(ADDRESS(298+3,K$2+1,,,"Instances") &amp; ":" &amp; ADDRESS(298+3,K$2+1))),"median", MEDIAN(INDIRECT(ADDRESS(298+3,K$2+1,,,"Instances") &amp; ":" &amp; ADDRESS(298+3,K$2+1))),"min", MIN(INDIRECT(ADDRESS(298+3,K$2+1,,,"Instances") &amp; ":" &amp; ADDRESS(298+3,K$2+1))),"max", MAX(INDIRECT(ADDRESS(298+3,K$2+1,,,"Instances") &amp; ":" &amp; ADDRESS(298+3,K$2+1))),"diff", MAX(INDIRECT(ADDRESS(298+3,K$2+1,,,"Instances") &amp; ":" &amp; ADDRESS(298+3,K$2+1)))-MIN(INDIRECT(ADDRESS(298+3,K$2+1,,,"Instances") &amp; ":" &amp; ADDRESS(298+3,K$2+1))))</f>
        <v>0</v>
      </c>
      <c r="L303">
        <f>IFERROR(SMALL(K5:K969,ROW()-ROW($L$5)+1),"")</f>
        <v>0</v>
      </c>
      <c r="N303">
        <f>IFERROR(SUM(L5:L303),"")</f>
        <v>0</v>
      </c>
      <c r="Q303">
        <f>IF(Charts!$B$3="none",E5135,IF(K5135="",NA(),K5135))</f>
        <v>0</v>
      </c>
      <c r="R303">
        <f>IF(Charts!$B$3="none",F5135,IF(L5135="",NA(),L5135))</f>
        <v>0</v>
      </c>
      <c r="S303">
        <f>IF(Charts!$B$3="none",G5135,IF(M5135="",NA(),M5135))</f>
        <v>0</v>
      </c>
      <c r="T303">
        <f>IF(Charts!$B$3="none",H5135,IF(N5135="",NA(),N5135))</f>
        <v>0</v>
      </c>
    </row>
    <row r="304" spans="4:20">
      <c r="D304">
        <v>300</v>
      </c>
      <c r="E304">
        <f>IF(INDIRECT(ADDRESS($D304+2,E$2+1,,,"Instances"))="","",INDIRECT(ADDRESS($D304+2,E$2+1,,,"Instances")))</f>
        <v>0</v>
      </c>
      <c r="F304">
        <f>IFERROR(SMALL(E5:E969,ROW()-ROW($F$5)+1),"")</f>
        <v>0</v>
      </c>
      <c r="H304">
        <f>IFERROR(SUM(F5:F304),"")</f>
        <v>0</v>
      </c>
      <c r="J304">
        <v>300</v>
      </c>
      <c r="K304" cm="1">
        <f t="array" ref="K304">_xlfn.SWITCH(Charts!$B$3,"average", AVERAGE(INDIRECT(ADDRESS(299+3,K$2+1,,,"Instances") &amp; ":" &amp; ADDRESS(299+3,K$2+1))),"median", MEDIAN(INDIRECT(ADDRESS(299+3,K$2+1,,,"Instances") &amp; ":" &amp; ADDRESS(299+3,K$2+1))),"min", MIN(INDIRECT(ADDRESS(299+3,K$2+1,,,"Instances") &amp; ":" &amp; ADDRESS(299+3,K$2+1))),"max", MAX(INDIRECT(ADDRESS(299+3,K$2+1,,,"Instances") &amp; ":" &amp; ADDRESS(299+3,K$2+1))),"diff", MAX(INDIRECT(ADDRESS(299+3,K$2+1,,,"Instances") &amp; ":" &amp; ADDRESS(299+3,K$2+1)))-MIN(INDIRECT(ADDRESS(299+3,K$2+1,,,"Instances") &amp; ":" &amp; ADDRESS(299+3,K$2+1))))</f>
        <v>0</v>
      </c>
      <c r="L304">
        <f>IFERROR(SMALL(K5:K969,ROW()-ROW($L$5)+1),"")</f>
        <v>0</v>
      </c>
      <c r="N304">
        <f>IFERROR(SUM(L5:L304),"")</f>
        <v>0</v>
      </c>
      <c r="Q304">
        <f>IF(Charts!$B$3="none",E5136,IF(K5136="",NA(),K5136))</f>
        <v>0</v>
      </c>
      <c r="R304">
        <f>IF(Charts!$B$3="none",F5136,IF(L5136="",NA(),L5136))</f>
        <v>0</v>
      </c>
      <c r="S304">
        <f>IF(Charts!$B$3="none",G5136,IF(M5136="",NA(),M5136))</f>
        <v>0</v>
      </c>
      <c r="T304">
        <f>IF(Charts!$B$3="none",H5136,IF(N5136="",NA(),N5136))</f>
        <v>0</v>
      </c>
    </row>
    <row r="305" spans="4:20">
      <c r="D305">
        <v>301</v>
      </c>
      <c r="E305">
        <f>IF(INDIRECT(ADDRESS($D305+2,E$2+1,,,"Instances"))="","",INDIRECT(ADDRESS($D305+2,E$2+1,,,"Instances")))</f>
        <v>0</v>
      </c>
      <c r="F305">
        <f>IFERROR(SMALL(E5:E969,ROW()-ROW($F$5)+1),"")</f>
        <v>0</v>
      </c>
      <c r="H305">
        <f>IFERROR(SUM(F5:F305),"")</f>
        <v>0</v>
      </c>
      <c r="J305">
        <v>301</v>
      </c>
      <c r="K305" cm="1">
        <f t="array" ref="K305">_xlfn.SWITCH(Charts!$B$3,"average", AVERAGE(INDIRECT(ADDRESS(300+3,K$2+1,,,"Instances") &amp; ":" &amp; ADDRESS(300+3,K$2+1))),"median", MEDIAN(INDIRECT(ADDRESS(300+3,K$2+1,,,"Instances") &amp; ":" &amp; ADDRESS(300+3,K$2+1))),"min", MIN(INDIRECT(ADDRESS(300+3,K$2+1,,,"Instances") &amp; ":" &amp; ADDRESS(300+3,K$2+1))),"max", MAX(INDIRECT(ADDRESS(300+3,K$2+1,,,"Instances") &amp; ":" &amp; ADDRESS(300+3,K$2+1))),"diff", MAX(INDIRECT(ADDRESS(300+3,K$2+1,,,"Instances") &amp; ":" &amp; ADDRESS(300+3,K$2+1)))-MIN(INDIRECT(ADDRESS(300+3,K$2+1,,,"Instances") &amp; ":" &amp; ADDRESS(300+3,K$2+1))))</f>
        <v>0</v>
      </c>
      <c r="L305">
        <f>IFERROR(SMALL(K5:K969,ROW()-ROW($L$5)+1),"")</f>
        <v>0</v>
      </c>
      <c r="N305">
        <f>IFERROR(SUM(L5:L305),"")</f>
        <v>0</v>
      </c>
      <c r="Q305">
        <f>IF(Charts!$B$3="none",E5137,IF(K5137="",NA(),K5137))</f>
        <v>0</v>
      </c>
      <c r="R305">
        <f>IF(Charts!$B$3="none",F5137,IF(L5137="",NA(),L5137))</f>
        <v>0</v>
      </c>
      <c r="S305">
        <f>IF(Charts!$B$3="none",G5137,IF(M5137="",NA(),M5137))</f>
        <v>0</v>
      </c>
      <c r="T305">
        <f>IF(Charts!$B$3="none",H5137,IF(N5137="",NA(),N5137))</f>
        <v>0</v>
      </c>
    </row>
    <row r="306" spans="4:20">
      <c r="D306">
        <v>302</v>
      </c>
      <c r="E306">
        <f>IF(INDIRECT(ADDRESS($D306+2,E$2+1,,,"Instances"))="","",INDIRECT(ADDRESS($D306+2,E$2+1,,,"Instances")))</f>
        <v>0</v>
      </c>
      <c r="F306">
        <f>IFERROR(SMALL(E5:E969,ROW()-ROW($F$5)+1),"")</f>
        <v>0</v>
      </c>
      <c r="H306">
        <f>IFERROR(SUM(F5:F306),"")</f>
        <v>0</v>
      </c>
      <c r="J306">
        <v>302</v>
      </c>
      <c r="K306" cm="1">
        <f t="array" ref="K306">_xlfn.SWITCH(Charts!$B$3,"average", AVERAGE(INDIRECT(ADDRESS(301+3,K$2+1,,,"Instances") &amp; ":" &amp; ADDRESS(301+3,K$2+1))),"median", MEDIAN(INDIRECT(ADDRESS(301+3,K$2+1,,,"Instances") &amp; ":" &amp; ADDRESS(301+3,K$2+1))),"min", MIN(INDIRECT(ADDRESS(301+3,K$2+1,,,"Instances") &amp; ":" &amp; ADDRESS(301+3,K$2+1))),"max", MAX(INDIRECT(ADDRESS(301+3,K$2+1,,,"Instances") &amp; ":" &amp; ADDRESS(301+3,K$2+1))),"diff", MAX(INDIRECT(ADDRESS(301+3,K$2+1,,,"Instances") &amp; ":" &amp; ADDRESS(301+3,K$2+1)))-MIN(INDIRECT(ADDRESS(301+3,K$2+1,,,"Instances") &amp; ":" &amp; ADDRESS(301+3,K$2+1))))</f>
        <v>0</v>
      </c>
      <c r="L306">
        <f>IFERROR(SMALL(K5:K969,ROW()-ROW($L$5)+1),"")</f>
        <v>0</v>
      </c>
      <c r="N306">
        <f>IFERROR(SUM(L5:L306),"")</f>
        <v>0</v>
      </c>
      <c r="Q306">
        <f>IF(Charts!$B$3="none",E5138,IF(K5138="",NA(),K5138))</f>
        <v>0</v>
      </c>
      <c r="R306">
        <f>IF(Charts!$B$3="none",F5138,IF(L5138="",NA(),L5138))</f>
        <v>0</v>
      </c>
      <c r="S306">
        <f>IF(Charts!$B$3="none",G5138,IF(M5138="",NA(),M5138))</f>
        <v>0</v>
      </c>
      <c r="T306">
        <f>IF(Charts!$B$3="none",H5138,IF(N5138="",NA(),N5138))</f>
        <v>0</v>
      </c>
    </row>
    <row r="307" spans="4:20">
      <c r="D307">
        <v>303</v>
      </c>
      <c r="E307">
        <f>IF(INDIRECT(ADDRESS($D307+2,E$2+1,,,"Instances"))="","",INDIRECT(ADDRESS($D307+2,E$2+1,,,"Instances")))</f>
        <v>0</v>
      </c>
      <c r="F307">
        <f>IFERROR(SMALL(E5:E969,ROW()-ROW($F$5)+1),"")</f>
        <v>0</v>
      </c>
      <c r="H307">
        <f>IFERROR(SUM(F5:F307),"")</f>
        <v>0</v>
      </c>
      <c r="J307">
        <v>303</v>
      </c>
      <c r="K307" cm="1">
        <f t="array" ref="K307">_xlfn.SWITCH(Charts!$B$3,"average", AVERAGE(INDIRECT(ADDRESS(302+3,K$2+1,,,"Instances") &amp; ":" &amp; ADDRESS(302+3,K$2+1))),"median", MEDIAN(INDIRECT(ADDRESS(302+3,K$2+1,,,"Instances") &amp; ":" &amp; ADDRESS(302+3,K$2+1))),"min", MIN(INDIRECT(ADDRESS(302+3,K$2+1,,,"Instances") &amp; ":" &amp; ADDRESS(302+3,K$2+1))),"max", MAX(INDIRECT(ADDRESS(302+3,K$2+1,,,"Instances") &amp; ":" &amp; ADDRESS(302+3,K$2+1))),"diff", MAX(INDIRECT(ADDRESS(302+3,K$2+1,,,"Instances") &amp; ":" &amp; ADDRESS(302+3,K$2+1)))-MIN(INDIRECT(ADDRESS(302+3,K$2+1,,,"Instances") &amp; ":" &amp; ADDRESS(302+3,K$2+1))))</f>
        <v>0</v>
      </c>
      <c r="L307">
        <f>IFERROR(SMALL(K5:K969,ROW()-ROW($L$5)+1),"")</f>
        <v>0</v>
      </c>
      <c r="N307">
        <f>IFERROR(SUM(L5:L307),"")</f>
        <v>0</v>
      </c>
      <c r="Q307">
        <f>IF(Charts!$B$3="none",E5139,IF(K5139="",NA(),K5139))</f>
        <v>0</v>
      </c>
      <c r="R307">
        <f>IF(Charts!$B$3="none",F5139,IF(L5139="",NA(),L5139))</f>
        <v>0</v>
      </c>
      <c r="S307">
        <f>IF(Charts!$B$3="none",G5139,IF(M5139="",NA(),M5139))</f>
        <v>0</v>
      </c>
      <c r="T307">
        <f>IF(Charts!$B$3="none",H5139,IF(N5139="",NA(),N5139))</f>
        <v>0</v>
      </c>
    </row>
    <row r="308" spans="4:20">
      <c r="D308">
        <v>304</v>
      </c>
      <c r="E308">
        <f>IF(INDIRECT(ADDRESS($D308+2,E$2+1,,,"Instances"))="","",INDIRECT(ADDRESS($D308+2,E$2+1,,,"Instances")))</f>
        <v>0</v>
      </c>
      <c r="F308">
        <f>IFERROR(SMALL(E5:E969,ROW()-ROW($F$5)+1),"")</f>
        <v>0</v>
      </c>
      <c r="H308">
        <f>IFERROR(SUM(F5:F308),"")</f>
        <v>0</v>
      </c>
      <c r="J308">
        <v>304</v>
      </c>
      <c r="K308" cm="1">
        <f t="array" ref="K308">_xlfn.SWITCH(Charts!$B$3,"average", AVERAGE(INDIRECT(ADDRESS(303+3,K$2+1,,,"Instances") &amp; ":" &amp; ADDRESS(303+3,K$2+1))),"median", MEDIAN(INDIRECT(ADDRESS(303+3,K$2+1,,,"Instances") &amp; ":" &amp; ADDRESS(303+3,K$2+1))),"min", MIN(INDIRECT(ADDRESS(303+3,K$2+1,,,"Instances") &amp; ":" &amp; ADDRESS(303+3,K$2+1))),"max", MAX(INDIRECT(ADDRESS(303+3,K$2+1,,,"Instances") &amp; ":" &amp; ADDRESS(303+3,K$2+1))),"diff", MAX(INDIRECT(ADDRESS(303+3,K$2+1,,,"Instances") &amp; ":" &amp; ADDRESS(303+3,K$2+1)))-MIN(INDIRECT(ADDRESS(303+3,K$2+1,,,"Instances") &amp; ":" &amp; ADDRESS(303+3,K$2+1))))</f>
        <v>0</v>
      </c>
      <c r="L308">
        <f>IFERROR(SMALL(K5:K969,ROW()-ROW($L$5)+1),"")</f>
        <v>0</v>
      </c>
      <c r="N308">
        <f>IFERROR(SUM(L5:L308),"")</f>
        <v>0</v>
      </c>
      <c r="Q308">
        <f>IF(Charts!$B$3="none",E5140,IF(K5140="",NA(),K5140))</f>
        <v>0</v>
      </c>
      <c r="R308">
        <f>IF(Charts!$B$3="none",F5140,IF(L5140="",NA(),L5140))</f>
        <v>0</v>
      </c>
      <c r="S308">
        <f>IF(Charts!$B$3="none",G5140,IF(M5140="",NA(),M5140))</f>
        <v>0</v>
      </c>
      <c r="T308">
        <f>IF(Charts!$B$3="none",H5140,IF(N5140="",NA(),N5140))</f>
        <v>0</v>
      </c>
    </row>
    <row r="309" spans="4:20">
      <c r="D309">
        <v>305</v>
      </c>
      <c r="E309">
        <f>IF(INDIRECT(ADDRESS($D309+2,E$2+1,,,"Instances"))="","",INDIRECT(ADDRESS($D309+2,E$2+1,,,"Instances")))</f>
        <v>0</v>
      </c>
      <c r="F309">
        <f>IFERROR(SMALL(E5:E969,ROW()-ROW($F$5)+1),"")</f>
        <v>0</v>
      </c>
      <c r="H309">
        <f>IFERROR(SUM(F5:F309),"")</f>
        <v>0</v>
      </c>
      <c r="J309">
        <v>305</v>
      </c>
      <c r="K309" cm="1">
        <f t="array" ref="K309">_xlfn.SWITCH(Charts!$B$3,"average", AVERAGE(INDIRECT(ADDRESS(304+3,K$2+1,,,"Instances") &amp; ":" &amp; ADDRESS(304+3,K$2+1))),"median", MEDIAN(INDIRECT(ADDRESS(304+3,K$2+1,,,"Instances") &amp; ":" &amp; ADDRESS(304+3,K$2+1))),"min", MIN(INDIRECT(ADDRESS(304+3,K$2+1,,,"Instances") &amp; ":" &amp; ADDRESS(304+3,K$2+1))),"max", MAX(INDIRECT(ADDRESS(304+3,K$2+1,,,"Instances") &amp; ":" &amp; ADDRESS(304+3,K$2+1))),"diff", MAX(INDIRECT(ADDRESS(304+3,K$2+1,,,"Instances") &amp; ":" &amp; ADDRESS(304+3,K$2+1)))-MIN(INDIRECT(ADDRESS(304+3,K$2+1,,,"Instances") &amp; ":" &amp; ADDRESS(304+3,K$2+1))))</f>
        <v>0</v>
      </c>
      <c r="L309">
        <f>IFERROR(SMALL(K5:K969,ROW()-ROW($L$5)+1),"")</f>
        <v>0</v>
      </c>
      <c r="N309">
        <f>IFERROR(SUM(L5:L309),"")</f>
        <v>0</v>
      </c>
      <c r="Q309">
        <f>IF(Charts!$B$3="none",E5141,IF(K5141="",NA(),K5141))</f>
        <v>0</v>
      </c>
      <c r="R309">
        <f>IF(Charts!$B$3="none",F5141,IF(L5141="",NA(),L5141))</f>
        <v>0</v>
      </c>
      <c r="S309">
        <f>IF(Charts!$B$3="none",G5141,IF(M5141="",NA(),M5141))</f>
        <v>0</v>
      </c>
      <c r="T309">
        <f>IF(Charts!$B$3="none",H5141,IF(N5141="",NA(),N5141))</f>
        <v>0</v>
      </c>
    </row>
    <row r="310" spans="4:20">
      <c r="D310">
        <v>306</v>
      </c>
      <c r="E310">
        <f>IF(INDIRECT(ADDRESS($D310+2,E$2+1,,,"Instances"))="","",INDIRECT(ADDRESS($D310+2,E$2+1,,,"Instances")))</f>
        <v>0</v>
      </c>
      <c r="F310">
        <f>IFERROR(SMALL(E5:E969,ROW()-ROW($F$5)+1),"")</f>
        <v>0</v>
      </c>
      <c r="H310">
        <f>IFERROR(SUM(F5:F310),"")</f>
        <v>0</v>
      </c>
      <c r="J310">
        <v>306</v>
      </c>
      <c r="K310" cm="1">
        <f t="array" ref="K310">_xlfn.SWITCH(Charts!$B$3,"average", AVERAGE(INDIRECT(ADDRESS(305+3,K$2+1,,,"Instances") &amp; ":" &amp; ADDRESS(305+3,K$2+1))),"median", MEDIAN(INDIRECT(ADDRESS(305+3,K$2+1,,,"Instances") &amp; ":" &amp; ADDRESS(305+3,K$2+1))),"min", MIN(INDIRECT(ADDRESS(305+3,K$2+1,,,"Instances") &amp; ":" &amp; ADDRESS(305+3,K$2+1))),"max", MAX(INDIRECT(ADDRESS(305+3,K$2+1,,,"Instances") &amp; ":" &amp; ADDRESS(305+3,K$2+1))),"diff", MAX(INDIRECT(ADDRESS(305+3,K$2+1,,,"Instances") &amp; ":" &amp; ADDRESS(305+3,K$2+1)))-MIN(INDIRECT(ADDRESS(305+3,K$2+1,,,"Instances") &amp; ":" &amp; ADDRESS(305+3,K$2+1))))</f>
        <v>0</v>
      </c>
      <c r="L310">
        <f>IFERROR(SMALL(K5:K969,ROW()-ROW($L$5)+1),"")</f>
        <v>0</v>
      </c>
      <c r="N310">
        <f>IFERROR(SUM(L5:L310),"")</f>
        <v>0</v>
      </c>
      <c r="Q310">
        <f>IF(Charts!$B$3="none",E5142,IF(K5142="",NA(),K5142))</f>
        <v>0</v>
      </c>
      <c r="R310">
        <f>IF(Charts!$B$3="none",F5142,IF(L5142="",NA(),L5142))</f>
        <v>0</v>
      </c>
      <c r="S310">
        <f>IF(Charts!$B$3="none",G5142,IF(M5142="",NA(),M5142))</f>
        <v>0</v>
      </c>
      <c r="T310">
        <f>IF(Charts!$B$3="none",H5142,IF(N5142="",NA(),N5142))</f>
        <v>0</v>
      </c>
    </row>
    <row r="311" spans="4:20">
      <c r="D311">
        <v>307</v>
      </c>
      <c r="E311">
        <f>IF(INDIRECT(ADDRESS($D311+2,E$2+1,,,"Instances"))="","",INDIRECT(ADDRESS($D311+2,E$2+1,,,"Instances")))</f>
        <v>0</v>
      </c>
      <c r="F311">
        <f>IFERROR(SMALL(E5:E969,ROW()-ROW($F$5)+1),"")</f>
        <v>0</v>
      </c>
      <c r="H311">
        <f>IFERROR(SUM(F5:F311),"")</f>
        <v>0</v>
      </c>
      <c r="J311">
        <v>307</v>
      </c>
      <c r="K311" cm="1">
        <f t="array" ref="K311">_xlfn.SWITCH(Charts!$B$3,"average", AVERAGE(INDIRECT(ADDRESS(306+3,K$2+1,,,"Instances") &amp; ":" &amp; ADDRESS(306+3,K$2+1))),"median", MEDIAN(INDIRECT(ADDRESS(306+3,K$2+1,,,"Instances") &amp; ":" &amp; ADDRESS(306+3,K$2+1))),"min", MIN(INDIRECT(ADDRESS(306+3,K$2+1,,,"Instances") &amp; ":" &amp; ADDRESS(306+3,K$2+1))),"max", MAX(INDIRECT(ADDRESS(306+3,K$2+1,,,"Instances") &amp; ":" &amp; ADDRESS(306+3,K$2+1))),"diff", MAX(INDIRECT(ADDRESS(306+3,K$2+1,,,"Instances") &amp; ":" &amp; ADDRESS(306+3,K$2+1)))-MIN(INDIRECT(ADDRESS(306+3,K$2+1,,,"Instances") &amp; ":" &amp; ADDRESS(306+3,K$2+1))))</f>
        <v>0</v>
      </c>
      <c r="L311">
        <f>IFERROR(SMALL(K5:K969,ROW()-ROW($L$5)+1),"")</f>
        <v>0</v>
      </c>
      <c r="N311">
        <f>IFERROR(SUM(L5:L311),"")</f>
        <v>0</v>
      </c>
      <c r="Q311">
        <f>IF(Charts!$B$3="none",E5143,IF(K5143="",NA(),K5143))</f>
        <v>0</v>
      </c>
      <c r="R311">
        <f>IF(Charts!$B$3="none",F5143,IF(L5143="",NA(),L5143))</f>
        <v>0</v>
      </c>
      <c r="S311">
        <f>IF(Charts!$B$3="none",G5143,IF(M5143="",NA(),M5143))</f>
        <v>0</v>
      </c>
      <c r="T311">
        <f>IF(Charts!$B$3="none",H5143,IF(N5143="",NA(),N5143))</f>
        <v>0</v>
      </c>
    </row>
    <row r="312" spans="4:20">
      <c r="D312">
        <v>308</v>
      </c>
      <c r="E312">
        <f>IF(INDIRECT(ADDRESS($D312+2,E$2+1,,,"Instances"))="","",INDIRECT(ADDRESS($D312+2,E$2+1,,,"Instances")))</f>
        <v>0</v>
      </c>
      <c r="F312">
        <f>IFERROR(SMALL(E5:E969,ROW()-ROW($F$5)+1),"")</f>
        <v>0</v>
      </c>
      <c r="H312">
        <f>IFERROR(SUM(F5:F312),"")</f>
        <v>0</v>
      </c>
      <c r="J312">
        <v>308</v>
      </c>
      <c r="K312" cm="1">
        <f t="array" ref="K312">_xlfn.SWITCH(Charts!$B$3,"average", AVERAGE(INDIRECT(ADDRESS(307+3,K$2+1,,,"Instances") &amp; ":" &amp; ADDRESS(307+3,K$2+1))),"median", MEDIAN(INDIRECT(ADDRESS(307+3,K$2+1,,,"Instances") &amp; ":" &amp; ADDRESS(307+3,K$2+1))),"min", MIN(INDIRECT(ADDRESS(307+3,K$2+1,,,"Instances") &amp; ":" &amp; ADDRESS(307+3,K$2+1))),"max", MAX(INDIRECT(ADDRESS(307+3,K$2+1,,,"Instances") &amp; ":" &amp; ADDRESS(307+3,K$2+1))),"diff", MAX(INDIRECT(ADDRESS(307+3,K$2+1,,,"Instances") &amp; ":" &amp; ADDRESS(307+3,K$2+1)))-MIN(INDIRECT(ADDRESS(307+3,K$2+1,,,"Instances") &amp; ":" &amp; ADDRESS(307+3,K$2+1))))</f>
        <v>0</v>
      </c>
      <c r="L312">
        <f>IFERROR(SMALL(K5:K969,ROW()-ROW($L$5)+1),"")</f>
        <v>0</v>
      </c>
      <c r="N312">
        <f>IFERROR(SUM(L5:L312),"")</f>
        <v>0</v>
      </c>
      <c r="Q312">
        <f>IF(Charts!$B$3="none",E5144,IF(K5144="",NA(),K5144))</f>
        <v>0</v>
      </c>
      <c r="R312">
        <f>IF(Charts!$B$3="none",F5144,IF(L5144="",NA(),L5144))</f>
        <v>0</v>
      </c>
      <c r="S312">
        <f>IF(Charts!$B$3="none",G5144,IF(M5144="",NA(),M5144))</f>
        <v>0</v>
      </c>
      <c r="T312">
        <f>IF(Charts!$B$3="none",H5144,IF(N5144="",NA(),N5144))</f>
        <v>0</v>
      </c>
    </row>
    <row r="313" spans="4:20">
      <c r="D313">
        <v>309</v>
      </c>
      <c r="E313">
        <f>IF(INDIRECT(ADDRESS($D313+2,E$2+1,,,"Instances"))="","",INDIRECT(ADDRESS($D313+2,E$2+1,,,"Instances")))</f>
        <v>0</v>
      </c>
      <c r="F313">
        <f>IFERROR(SMALL(E5:E969,ROW()-ROW($F$5)+1),"")</f>
        <v>0</v>
      </c>
      <c r="H313">
        <f>IFERROR(SUM(F5:F313),"")</f>
        <v>0</v>
      </c>
      <c r="J313">
        <v>309</v>
      </c>
      <c r="K313" cm="1">
        <f t="array" ref="K313">_xlfn.SWITCH(Charts!$B$3,"average", AVERAGE(INDIRECT(ADDRESS(308+3,K$2+1,,,"Instances") &amp; ":" &amp; ADDRESS(308+3,K$2+1))),"median", MEDIAN(INDIRECT(ADDRESS(308+3,K$2+1,,,"Instances") &amp; ":" &amp; ADDRESS(308+3,K$2+1))),"min", MIN(INDIRECT(ADDRESS(308+3,K$2+1,,,"Instances") &amp; ":" &amp; ADDRESS(308+3,K$2+1))),"max", MAX(INDIRECT(ADDRESS(308+3,K$2+1,,,"Instances") &amp; ":" &amp; ADDRESS(308+3,K$2+1))),"diff", MAX(INDIRECT(ADDRESS(308+3,K$2+1,,,"Instances") &amp; ":" &amp; ADDRESS(308+3,K$2+1)))-MIN(INDIRECT(ADDRESS(308+3,K$2+1,,,"Instances") &amp; ":" &amp; ADDRESS(308+3,K$2+1))))</f>
        <v>0</v>
      </c>
      <c r="L313">
        <f>IFERROR(SMALL(K5:K969,ROW()-ROW($L$5)+1),"")</f>
        <v>0</v>
      </c>
      <c r="N313">
        <f>IFERROR(SUM(L5:L313),"")</f>
        <v>0</v>
      </c>
      <c r="Q313">
        <f>IF(Charts!$B$3="none",E5145,IF(K5145="",NA(),K5145))</f>
        <v>0</v>
      </c>
      <c r="R313">
        <f>IF(Charts!$B$3="none",F5145,IF(L5145="",NA(),L5145))</f>
        <v>0</v>
      </c>
      <c r="S313">
        <f>IF(Charts!$B$3="none",G5145,IF(M5145="",NA(),M5145))</f>
        <v>0</v>
      </c>
      <c r="T313">
        <f>IF(Charts!$B$3="none",H5145,IF(N5145="",NA(),N5145))</f>
        <v>0</v>
      </c>
    </row>
    <row r="314" spans="4:20">
      <c r="D314">
        <v>310</v>
      </c>
      <c r="E314">
        <f>IF(INDIRECT(ADDRESS($D314+2,E$2+1,,,"Instances"))="","",INDIRECT(ADDRESS($D314+2,E$2+1,,,"Instances")))</f>
        <v>0</v>
      </c>
      <c r="F314">
        <f>IFERROR(SMALL(E5:E969,ROW()-ROW($F$5)+1),"")</f>
        <v>0</v>
      </c>
      <c r="H314">
        <f>IFERROR(SUM(F5:F314),"")</f>
        <v>0</v>
      </c>
      <c r="J314">
        <v>310</v>
      </c>
      <c r="K314" cm="1">
        <f t="array" ref="K314">_xlfn.SWITCH(Charts!$B$3,"average", AVERAGE(INDIRECT(ADDRESS(309+3,K$2+1,,,"Instances") &amp; ":" &amp; ADDRESS(309+3,K$2+1))),"median", MEDIAN(INDIRECT(ADDRESS(309+3,K$2+1,,,"Instances") &amp; ":" &amp; ADDRESS(309+3,K$2+1))),"min", MIN(INDIRECT(ADDRESS(309+3,K$2+1,,,"Instances") &amp; ":" &amp; ADDRESS(309+3,K$2+1))),"max", MAX(INDIRECT(ADDRESS(309+3,K$2+1,,,"Instances") &amp; ":" &amp; ADDRESS(309+3,K$2+1))),"diff", MAX(INDIRECT(ADDRESS(309+3,K$2+1,,,"Instances") &amp; ":" &amp; ADDRESS(309+3,K$2+1)))-MIN(INDIRECT(ADDRESS(309+3,K$2+1,,,"Instances") &amp; ":" &amp; ADDRESS(309+3,K$2+1))))</f>
        <v>0</v>
      </c>
      <c r="L314">
        <f>IFERROR(SMALL(K5:K969,ROW()-ROW($L$5)+1),"")</f>
        <v>0</v>
      </c>
      <c r="N314">
        <f>IFERROR(SUM(L5:L314),"")</f>
        <v>0</v>
      </c>
      <c r="Q314">
        <f>IF(Charts!$B$3="none",E5146,IF(K5146="",NA(),K5146))</f>
        <v>0</v>
      </c>
      <c r="R314">
        <f>IF(Charts!$B$3="none",F5146,IF(L5146="",NA(),L5146))</f>
        <v>0</v>
      </c>
      <c r="S314">
        <f>IF(Charts!$B$3="none",G5146,IF(M5146="",NA(),M5146))</f>
        <v>0</v>
      </c>
      <c r="T314">
        <f>IF(Charts!$B$3="none",H5146,IF(N5146="",NA(),N5146))</f>
        <v>0</v>
      </c>
    </row>
    <row r="315" spans="4:20">
      <c r="D315">
        <v>311</v>
      </c>
      <c r="E315">
        <f>IF(INDIRECT(ADDRESS($D315+2,E$2+1,,,"Instances"))="","",INDIRECT(ADDRESS($D315+2,E$2+1,,,"Instances")))</f>
        <v>0</v>
      </c>
      <c r="F315">
        <f>IFERROR(SMALL(E5:E969,ROW()-ROW($F$5)+1),"")</f>
        <v>0</v>
      </c>
      <c r="H315">
        <f>IFERROR(SUM(F5:F315),"")</f>
        <v>0</v>
      </c>
      <c r="J315">
        <v>311</v>
      </c>
      <c r="K315" cm="1">
        <f t="array" ref="K315">_xlfn.SWITCH(Charts!$B$3,"average", AVERAGE(INDIRECT(ADDRESS(310+3,K$2+1,,,"Instances") &amp; ":" &amp; ADDRESS(310+3,K$2+1))),"median", MEDIAN(INDIRECT(ADDRESS(310+3,K$2+1,,,"Instances") &amp; ":" &amp; ADDRESS(310+3,K$2+1))),"min", MIN(INDIRECT(ADDRESS(310+3,K$2+1,,,"Instances") &amp; ":" &amp; ADDRESS(310+3,K$2+1))),"max", MAX(INDIRECT(ADDRESS(310+3,K$2+1,,,"Instances") &amp; ":" &amp; ADDRESS(310+3,K$2+1))),"diff", MAX(INDIRECT(ADDRESS(310+3,K$2+1,,,"Instances") &amp; ":" &amp; ADDRESS(310+3,K$2+1)))-MIN(INDIRECT(ADDRESS(310+3,K$2+1,,,"Instances") &amp; ":" &amp; ADDRESS(310+3,K$2+1))))</f>
        <v>0</v>
      </c>
      <c r="L315">
        <f>IFERROR(SMALL(K5:K969,ROW()-ROW($L$5)+1),"")</f>
        <v>0</v>
      </c>
      <c r="N315">
        <f>IFERROR(SUM(L5:L315),"")</f>
        <v>0</v>
      </c>
      <c r="Q315">
        <f>IF(Charts!$B$3="none",E5147,IF(K5147="",NA(),K5147))</f>
        <v>0</v>
      </c>
      <c r="R315">
        <f>IF(Charts!$B$3="none",F5147,IF(L5147="",NA(),L5147))</f>
        <v>0</v>
      </c>
      <c r="S315">
        <f>IF(Charts!$B$3="none",G5147,IF(M5147="",NA(),M5147))</f>
        <v>0</v>
      </c>
      <c r="T315">
        <f>IF(Charts!$B$3="none",H5147,IF(N5147="",NA(),N5147))</f>
        <v>0</v>
      </c>
    </row>
    <row r="316" spans="4:20">
      <c r="D316">
        <v>312</v>
      </c>
      <c r="E316">
        <f>IF(INDIRECT(ADDRESS($D316+2,E$2+1,,,"Instances"))="","",INDIRECT(ADDRESS($D316+2,E$2+1,,,"Instances")))</f>
        <v>0</v>
      </c>
      <c r="F316">
        <f>IFERROR(SMALL(E5:E969,ROW()-ROW($F$5)+1),"")</f>
        <v>0</v>
      </c>
      <c r="H316">
        <f>IFERROR(SUM(F5:F316),"")</f>
        <v>0</v>
      </c>
      <c r="J316">
        <v>312</v>
      </c>
      <c r="K316" cm="1">
        <f t="array" ref="K316">_xlfn.SWITCH(Charts!$B$3,"average", AVERAGE(INDIRECT(ADDRESS(311+3,K$2+1,,,"Instances") &amp; ":" &amp; ADDRESS(311+3,K$2+1))),"median", MEDIAN(INDIRECT(ADDRESS(311+3,K$2+1,,,"Instances") &amp; ":" &amp; ADDRESS(311+3,K$2+1))),"min", MIN(INDIRECT(ADDRESS(311+3,K$2+1,,,"Instances") &amp; ":" &amp; ADDRESS(311+3,K$2+1))),"max", MAX(INDIRECT(ADDRESS(311+3,K$2+1,,,"Instances") &amp; ":" &amp; ADDRESS(311+3,K$2+1))),"diff", MAX(INDIRECT(ADDRESS(311+3,K$2+1,,,"Instances") &amp; ":" &amp; ADDRESS(311+3,K$2+1)))-MIN(INDIRECT(ADDRESS(311+3,K$2+1,,,"Instances") &amp; ":" &amp; ADDRESS(311+3,K$2+1))))</f>
        <v>0</v>
      </c>
      <c r="L316">
        <f>IFERROR(SMALL(K5:K969,ROW()-ROW($L$5)+1),"")</f>
        <v>0</v>
      </c>
      <c r="N316">
        <f>IFERROR(SUM(L5:L316),"")</f>
        <v>0</v>
      </c>
      <c r="Q316">
        <f>IF(Charts!$B$3="none",E5148,IF(K5148="",NA(),K5148))</f>
        <v>0</v>
      </c>
      <c r="R316">
        <f>IF(Charts!$B$3="none",F5148,IF(L5148="",NA(),L5148))</f>
        <v>0</v>
      </c>
      <c r="S316">
        <f>IF(Charts!$B$3="none",G5148,IF(M5148="",NA(),M5148))</f>
        <v>0</v>
      </c>
      <c r="T316">
        <f>IF(Charts!$B$3="none",H5148,IF(N5148="",NA(),N5148))</f>
        <v>0</v>
      </c>
    </row>
    <row r="317" spans="4:20">
      <c r="D317">
        <v>313</v>
      </c>
      <c r="E317">
        <f>IF(INDIRECT(ADDRESS($D317+2,E$2+1,,,"Instances"))="","",INDIRECT(ADDRESS($D317+2,E$2+1,,,"Instances")))</f>
        <v>0</v>
      </c>
      <c r="F317">
        <f>IFERROR(SMALL(E5:E969,ROW()-ROW($F$5)+1),"")</f>
        <v>0</v>
      </c>
      <c r="H317">
        <f>IFERROR(SUM(F5:F317),"")</f>
        <v>0</v>
      </c>
      <c r="J317">
        <v>313</v>
      </c>
      <c r="K317" cm="1">
        <f t="array" ref="K317">_xlfn.SWITCH(Charts!$B$3,"average", AVERAGE(INDIRECT(ADDRESS(312+3,K$2+1,,,"Instances") &amp; ":" &amp; ADDRESS(312+3,K$2+1))),"median", MEDIAN(INDIRECT(ADDRESS(312+3,K$2+1,,,"Instances") &amp; ":" &amp; ADDRESS(312+3,K$2+1))),"min", MIN(INDIRECT(ADDRESS(312+3,K$2+1,,,"Instances") &amp; ":" &amp; ADDRESS(312+3,K$2+1))),"max", MAX(INDIRECT(ADDRESS(312+3,K$2+1,,,"Instances") &amp; ":" &amp; ADDRESS(312+3,K$2+1))),"diff", MAX(INDIRECT(ADDRESS(312+3,K$2+1,,,"Instances") &amp; ":" &amp; ADDRESS(312+3,K$2+1)))-MIN(INDIRECT(ADDRESS(312+3,K$2+1,,,"Instances") &amp; ":" &amp; ADDRESS(312+3,K$2+1))))</f>
        <v>0</v>
      </c>
      <c r="L317">
        <f>IFERROR(SMALL(K5:K969,ROW()-ROW($L$5)+1),"")</f>
        <v>0</v>
      </c>
      <c r="N317">
        <f>IFERROR(SUM(L5:L317),"")</f>
        <v>0</v>
      </c>
      <c r="Q317">
        <f>IF(Charts!$B$3="none",E5149,IF(K5149="",NA(),K5149))</f>
        <v>0</v>
      </c>
      <c r="R317">
        <f>IF(Charts!$B$3="none",F5149,IF(L5149="",NA(),L5149))</f>
        <v>0</v>
      </c>
      <c r="S317">
        <f>IF(Charts!$B$3="none",G5149,IF(M5149="",NA(),M5149))</f>
        <v>0</v>
      </c>
      <c r="T317">
        <f>IF(Charts!$B$3="none",H5149,IF(N5149="",NA(),N5149))</f>
        <v>0</v>
      </c>
    </row>
    <row r="318" spans="4:20">
      <c r="D318">
        <v>314</v>
      </c>
      <c r="E318">
        <f>IF(INDIRECT(ADDRESS($D318+2,E$2+1,,,"Instances"))="","",INDIRECT(ADDRESS($D318+2,E$2+1,,,"Instances")))</f>
        <v>0</v>
      </c>
      <c r="F318">
        <f>IFERROR(SMALL(E5:E969,ROW()-ROW($F$5)+1),"")</f>
        <v>0</v>
      </c>
      <c r="H318">
        <f>IFERROR(SUM(F5:F318),"")</f>
        <v>0</v>
      </c>
      <c r="J318">
        <v>314</v>
      </c>
      <c r="K318" cm="1">
        <f t="array" ref="K318">_xlfn.SWITCH(Charts!$B$3,"average", AVERAGE(INDIRECT(ADDRESS(313+3,K$2+1,,,"Instances") &amp; ":" &amp; ADDRESS(313+3,K$2+1))),"median", MEDIAN(INDIRECT(ADDRESS(313+3,K$2+1,,,"Instances") &amp; ":" &amp; ADDRESS(313+3,K$2+1))),"min", MIN(INDIRECT(ADDRESS(313+3,K$2+1,,,"Instances") &amp; ":" &amp; ADDRESS(313+3,K$2+1))),"max", MAX(INDIRECT(ADDRESS(313+3,K$2+1,,,"Instances") &amp; ":" &amp; ADDRESS(313+3,K$2+1))),"diff", MAX(INDIRECT(ADDRESS(313+3,K$2+1,,,"Instances") &amp; ":" &amp; ADDRESS(313+3,K$2+1)))-MIN(INDIRECT(ADDRESS(313+3,K$2+1,,,"Instances") &amp; ":" &amp; ADDRESS(313+3,K$2+1))))</f>
        <v>0</v>
      </c>
      <c r="L318">
        <f>IFERROR(SMALL(K5:K969,ROW()-ROW($L$5)+1),"")</f>
        <v>0</v>
      </c>
      <c r="N318">
        <f>IFERROR(SUM(L5:L318),"")</f>
        <v>0</v>
      </c>
      <c r="Q318">
        <f>IF(Charts!$B$3="none",E5150,IF(K5150="",NA(),K5150))</f>
        <v>0</v>
      </c>
      <c r="R318">
        <f>IF(Charts!$B$3="none",F5150,IF(L5150="",NA(),L5150))</f>
        <v>0</v>
      </c>
      <c r="S318">
        <f>IF(Charts!$B$3="none",G5150,IF(M5150="",NA(),M5150))</f>
        <v>0</v>
      </c>
      <c r="T318">
        <f>IF(Charts!$B$3="none",H5150,IF(N5150="",NA(),N5150))</f>
        <v>0</v>
      </c>
    </row>
    <row r="319" spans="4:20">
      <c r="D319">
        <v>315</v>
      </c>
      <c r="E319">
        <f>IF(INDIRECT(ADDRESS($D319+2,E$2+1,,,"Instances"))="","",INDIRECT(ADDRESS($D319+2,E$2+1,,,"Instances")))</f>
        <v>0</v>
      </c>
      <c r="F319">
        <f>IFERROR(SMALL(E5:E969,ROW()-ROW($F$5)+1),"")</f>
        <v>0</v>
      </c>
      <c r="H319">
        <f>IFERROR(SUM(F5:F319),"")</f>
        <v>0</v>
      </c>
      <c r="J319">
        <v>315</v>
      </c>
      <c r="K319" cm="1">
        <f t="array" ref="K319">_xlfn.SWITCH(Charts!$B$3,"average", AVERAGE(INDIRECT(ADDRESS(314+3,K$2+1,,,"Instances") &amp; ":" &amp; ADDRESS(314+3,K$2+1))),"median", MEDIAN(INDIRECT(ADDRESS(314+3,K$2+1,,,"Instances") &amp; ":" &amp; ADDRESS(314+3,K$2+1))),"min", MIN(INDIRECT(ADDRESS(314+3,K$2+1,,,"Instances") &amp; ":" &amp; ADDRESS(314+3,K$2+1))),"max", MAX(INDIRECT(ADDRESS(314+3,K$2+1,,,"Instances") &amp; ":" &amp; ADDRESS(314+3,K$2+1))),"diff", MAX(INDIRECT(ADDRESS(314+3,K$2+1,,,"Instances") &amp; ":" &amp; ADDRESS(314+3,K$2+1)))-MIN(INDIRECT(ADDRESS(314+3,K$2+1,,,"Instances") &amp; ":" &amp; ADDRESS(314+3,K$2+1))))</f>
        <v>0</v>
      </c>
      <c r="L319">
        <f>IFERROR(SMALL(K5:K969,ROW()-ROW($L$5)+1),"")</f>
        <v>0</v>
      </c>
      <c r="N319">
        <f>IFERROR(SUM(L5:L319),"")</f>
        <v>0</v>
      </c>
      <c r="Q319">
        <f>IF(Charts!$B$3="none",E5151,IF(K5151="",NA(),K5151))</f>
        <v>0</v>
      </c>
      <c r="R319">
        <f>IF(Charts!$B$3="none",F5151,IF(L5151="",NA(),L5151))</f>
        <v>0</v>
      </c>
      <c r="S319">
        <f>IF(Charts!$B$3="none",G5151,IF(M5151="",NA(),M5151))</f>
        <v>0</v>
      </c>
      <c r="T319">
        <f>IF(Charts!$B$3="none",H5151,IF(N5151="",NA(),N5151))</f>
        <v>0</v>
      </c>
    </row>
    <row r="320" spans="4:20">
      <c r="D320">
        <v>316</v>
      </c>
      <c r="E320">
        <f>IF(INDIRECT(ADDRESS($D320+2,E$2+1,,,"Instances"))="","",INDIRECT(ADDRESS($D320+2,E$2+1,,,"Instances")))</f>
        <v>0</v>
      </c>
      <c r="F320">
        <f>IFERROR(SMALL(E5:E969,ROW()-ROW($F$5)+1),"")</f>
        <v>0</v>
      </c>
      <c r="H320">
        <f>IFERROR(SUM(F5:F320),"")</f>
        <v>0</v>
      </c>
      <c r="J320">
        <v>316</v>
      </c>
      <c r="K320" cm="1">
        <f t="array" ref="K320">_xlfn.SWITCH(Charts!$B$3,"average", AVERAGE(INDIRECT(ADDRESS(315+3,K$2+1,,,"Instances") &amp; ":" &amp; ADDRESS(315+3,K$2+1))),"median", MEDIAN(INDIRECT(ADDRESS(315+3,K$2+1,,,"Instances") &amp; ":" &amp; ADDRESS(315+3,K$2+1))),"min", MIN(INDIRECT(ADDRESS(315+3,K$2+1,,,"Instances") &amp; ":" &amp; ADDRESS(315+3,K$2+1))),"max", MAX(INDIRECT(ADDRESS(315+3,K$2+1,,,"Instances") &amp; ":" &amp; ADDRESS(315+3,K$2+1))),"diff", MAX(INDIRECT(ADDRESS(315+3,K$2+1,,,"Instances") &amp; ":" &amp; ADDRESS(315+3,K$2+1)))-MIN(INDIRECT(ADDRESS(315+3,K$2+1,,,"Instances") &amp; ":" &amp; ADDRESS(315+3,K$2+1))))</f>
        <v>0</v>
      </c>
      <c r="L320">
        <f>IFERROR(SMALL(K5:K969,ROW()-ROW($L$5)+1),"")</f>
        <v>0</v>
      </c>
      <c r="N320">
        <f>IFERROR(SUM(L5:L320),"")</f>
        <v>0</v>
      </c>
      <c r="Q320">
        <f>IF(Charts!$B$3="none",E5152,IF(K5152="",NA(),K5152))</f>
        <v>0</v>
      </c>
      <c r="R320">
        <f>IF(Charts!$B$3="none",F5152,IF(L5152="",NA(),L5152))</f>
        <v>0</v>
      </c>
      <c r="S320">
        <f>IF(Charts!$B$3="none",G5152,IF(M5152="",NA(),M5152))</f>
        <v>0</v>
      </c>
      <c r="T320">
        <f>IF(Charts!$B$3="none",H5152,IF(N5152="",NA(),N5152))</f>
        <v>0</v>
      </c>
    </row>
    <row r="321" spans="4:20">
      <c r="D321">
        <v>317</v>
      </c>
      <c r="E321">
        <f>IF(INDIRECT(ADDRESS($D321+2,E$2+1,,,"Instances"))="","",INDIRECT(ADDRESS($D321+2,E$2+1,,,"Instances")))</f>
        <v>0</v>
      </c>
      <c r="F321">
        <f>IFERROR(SMALL(E5:E969,ROW()-ROW($F$5)+1),"")</f>
        <v>0</v>
      </c>
      <c r="H321">
        <f>IFERROR(SUM(F5:F321),"")</f>
        <v>0</v>
      </c>
      <c r="J321">
        <v>317</v>
      </c>
      <c r="K321" cm="1">
        <f t="array" ref="K321">_xlfn.SWITCH(Charts!$B$3,"average", AVERAGE(INDIRECT(ADDRESS(316+3,K$2+1,,,"Instances") &amp; ":" &amp; ADDRESS(316+3,K$2+1))),"median", MEDIAN(INDIRECT(ADDRESS(316+3,K$2+1,,,"Instances") &amp; ":" &amp; ADDRESS(316+3,K$2+1))),"min", MIN(INDIRECT(ADDRESS(316+3,K$2+1,,,"Instances") &amp; ":" &amp; ADDRESS(316+3,K$2+1))),"max", MAX(INDIRECT(ADDRESS(316+3,K$2+1,,,"Instances") &amp; ":" &amp; ADDRESS(316+3,K$2+1))),"diff", MAX(INDIRECT(ADDRESS(316+3,K$2+1,,,"Instances") &amp; ":" &amp; ADDRESS(316+3,K$2+1)))-MIN(INDIRECT(ADDRESS(316+3,K$2+1,,,"Instances") &amp; ":" &amp; ADDRESS(316+3,K$2+1))))</f>
        <v>0</v>
      </c>
      <c r="L321">
        <f>IFERROR(SMALL(K5:K969,ROW()-ROW($L$5)+1),"")</f>
        <v>0</v>
      </c>
      <c r="N321">
        <f>IFERROR(SUM(L5:L321),"")</f>
        <v>0</v>
      </c>
      <c r="Q321">
        <f>IF(Charts!$B$3="none",E5153,IF(K5153="",NA(),K5153))</f>
        <v>0</v>
      </c>
      <c r="R321">
        <f>IF(Charts!$B$3="none",F5153,IF(L5153="",NA(),L5153))</f>
        <v>0</v>
      </c>
      <c r="S321">
        <f>IF(Charts!$B$3="none",G5153,IF(M5153="",NA(),M5153))</f>
        <v>0</v>
      </c>
      <c r="T321">
        <f>IF(Charts!$B$3="none",H5153,IF(N5153="",NA(),N5153))</f>
        <v>0</v>
      </c>
    </row>
    <row r="322" spans="4:20">
      <c r="D322">
        <v>318</v>
      </c>
      <c r="E322">
        <f>IF(INDIRECT(ADDRESS($D322+2,E$2+1,,,"Instances"))="","",INDIRECT(ADDRESS($D322+2,E$2+1,,,"Instances")))</f>
        <v>0</v>
      </c>
      <c r="F322">
        <f>IFERROR(SMALL(E5:E969,ROW()-ROW($F$5)+1),"")</f>
        <v>0</v>
      </c>
      <c r="H322">
        <f>IFERROR(SUM(F5:F322),"")</f>
        <v>0</v>
      </c>
      <c r="J322">
        <v>318</v>
      </c>
      <c r="K322" cm="1">
        <f t="array" ref="K322">_xlfn.SWITCH(Charts!$B$3,"average", AVERAGE(INDIRECT(ADDRESS(317+3,K$2+1,,,"Instances") &amp; ":" &amp; ADDRESS(317+3,K$2+1))),"median", MEDIAN(INDIRECT(ADDRESS(317+3,K$2+1,,,"Instances") &amp; ":" &amp; ADDRESS(317+3,K$2+1))),"min", MIN(INDIRECT(ADDRESS(317+3,K$2+1,,,"Instances") &amp; ":" &amp; ADDRESS(317+3,K$2+1))),"max", MAX(INDIRECT(ADDRESS(317+3,K$2+1,,,"Instances") &amp; ":" &amp; ADDRESS(317+3,K$2+1))),"diff", MAX(INDIRECT(ADDRESS(317+3,K$2+1,,,"Instances") &amp; ":" &amp; ADDRESS(317+3,K$2+1)))-MIN(INDIRECT(ADDRESS(317+3,K$2+1,,,"Instances") &amp; ":" &amp; ADDRESS(317+3,K$2+1))))</f>
        <v>0</v>
      </c>
      <c r="L322">
        <f>IFERROR(SMALL(K5:K969,ROW()-ROW($L$5)+1),"")</f>
        <v>0</v>
      </c>
      <c r="N322">
        <f>IFERROR(SUM(L5:L322),"")</f>
        <v>0</v>
      </c>
      <c r="Q322">
        <f>IF(Charts!$B$3="none",E5154,IF(K5154="",NA(),K5154))</f>
        <v>0</v>
      </c>
      <c r="R322">
        <f>IF(Charts!$B$3="none",F5154,IF(L5154="",NA(),L5154))</f>
        <v>0</v>
      </c>
      <c r="S322">
        <f>IF(Charts!$B$3="none",G5154,IF(M5154="",NA(),M5154))</f>
        <v>0</v>
      </c>
      <c r="T322">
        <f>IF(Charts!$B$3="none",H5154,IF(N5154="",NA(),N5154))</f>
        <v>0</v>
      </c>
    </row>
    <row r="323" spans="4:20">
      <c r="D323">
        <v>319</v>
      </c>
      <c r="E323">
        <f>IF(INDIRECT(ADDRESS($D323+2,E$2+1,,,"Instances"))="","",INDIRECT(ADDRESS($D323+2,E$2+1,,,"Instances")))</f>
        <v>0</v>
      </c>
      <c r="F323">
        <f>IFERROR(SMALL(E5:E969,ROW()-ROW($F$5)+1),"")</f>
        <v>0</v>
      </c>
      <c r="H323">
        <f>IFERROR(SUM(F5:F323),"")</f>
        <v>0</v>
      </c>
      <c r="J323">
        <v>319</v>
      </c>
      <c r="K323" cm="1">
        <f t="array" ref="K323">_xlfn.SWITCH(Charts!$B$3,"average", AVERAGE(INDIRECT(ADDRESS(318+3,K$2+1,,,"Instances") &amp; ":" &amp; ADDRESS(318+3,K$2+1))),"median", MEDIAN(INDIRECT(ADDRESS(318+3,K$2+1,,,"Instances") &amp; ":" &amp; ADDRESS(318+3,K$2+1))),"min", MIN(INDIRECT(ADDRESS(318+3,K$2+1,,,"Instances") &amp; ":" &amp; ADDRESS(318+3,K$2+1))),"max", MAX(INDIRECT(ADDRESS(318+3,K$2+1,,,"Instances") &amp; ":" &amp; ADDRESS(318+3,K$2+1))),"diff", MAX(INDIRECT(ADDRESS(318+3,K$2+1,,,"Instances") &amp; ":" &amp; ADDRESS(318+3,K$2+1)))-MIN(INDIRECT(ADDRESS(318+3,K$2+1,,,"Instances") &amp; ":" &amp; ADDRESS(318+3,K$2+1))))</f>
        <v>0</v>
      </c>
      <c r="L323">
        <f>IFERROR(SMALL(K5:K969,ROW()-ROW($L$5)+1),"")</f>
        <v>0</v>
      </c>
      <c r="N323">
        <f>IFERROR(SUM(L5:L323),"")</f>
        <v>0</v>
      </c>
      <c r="Q323">
        <f>IF(Charts!$B$3="none",E5155,IF(K5155="",NA(),K5155))</f>
        <v>0</v>
      </c>
      <c r="R323">
        <f>IF(Charts!$B$3="none",F5155,IF(L5155="",NA(),L5155))</f>
        <v>0</v>
      </c>
      <c r="S323">
        <f>IF(Charts!$B$3="none",G5155,IF(M5155="",NA(),M5155))</f>
        <v>0</v>
      </c>
      <c r="T323">
        <f>IF(Charts!$B$3="none",H5155,IF(N5155="",NA(),N5155))</f>
        <v>0</v>
      </c>
    </row>
    <row r="324" spans="4:20">
      <c r="D324">
        <v>320</v>
      </c>
      <c r="E324">
        <f>IF(INDIRECT(ADDRESS($D324+2,E$2+1,,,"Instances"))="","",INDIRECT(ADDRESS($D324+2,E$2+1,,,"Instances")))</f>
        <v>0</v>
      </c>
      <c r="F324">
        <f>IFERROR(SMALL(E5:E969,ROW()-ROW($F$5)+1),"")</f>
        <v>0</v>
      </c>
      <c r="H324">
        <f>IFERROR(SUM(F5:F324),"")</f>
        <v>0</v>
      </c>
      <c r="J324">
        <v>320</v>
      </c>
      <c r="K324" cm="1">
        <f t="array" ref="K324">_xlfn.SWITCH(Charts!$B$3,"average", AVERAGE(INDIRECT(ADDRESS(319+3,K$2+1,,,"Instances") &amp; ":" &amp; ADDRESS(319+3,K$2+1))),"median", MEDIAN(INDIRECT(ADDRESS(319+3,K$2+1,,,"Instances") &amp; ":" &amp; ADDRESS(319+3,K$2+1))),"min", MIN(INDIRECT(ADDRESS(319+3,K$2+1,,,"Instances") &amp; ":" &amp; ADDRESS(319+3,K$2+1))),"max", MAX(INDIRECT(ADDRESS(319+3,K$2+1,,,"Instances") &amp; ":" &amp; ADDRESS(319+3,K$2+1))),"diff", MAX(INDIRECT(ADDRESS(319+3,K$2+1,,,"Instances") &amp; ":" &amp; ADDRESS(319+3,K$2+1)))-MIN(INDIRECT(ADDRESS(319+3,K$2+1,,,"Instances") &amp; ":" &amp; ADDRESS(319+3,K$2+1))))</f>
        <v>0</v>
      </c>
      <c r="L324">
        <f>IFERROR(SMALL(K5:K969,ROW()-ROW($L$5)+1),"")</f>
        <v>0</v>
      </c>
      <c r="N324">
        <f>IFERROR(SUM(L5:L324),"")</f>
        <v>0</v>
      </c>
      <c r="Q324">
        <f>IF(Charts!$B$3="none",E5156,IF(K5156="",NA(),K5156))</f>
        <v>0</v>
      </c>
      <c r="R324">
        <f>IF(Charts!$B$3="none",F5156,IF(L5156="",NA(),L5156))</f>
        <v>0</v>
      </c>
      <c r="S324">
        <f>IF(Charts!$B$3="none",G5156,IF(M5156="",NA(),M5156))</f>
        <v>0</v>
      </c>
      <c r="T324">
        <f>IF(Charts!$B$3="none",H5156,IF(N5156="",NA(),N5156))</f>
        <v>0</v>
      </c>
    </row>
    <row r="325" spans="4:20">
      <c r="D325">
        <v>321</v>
      </c>
      <c r="E325">
        <f>IF(INDIRECT(ADDRESS($D325+2,E$2+1,,,"Instances"))="","",INDIRECT(ADDRESS($D325+2,E$2+1,,,"Instances")))</f>
        <v>0</v>
      </c>
      <c r="F325">
        <f>IFERROR(SMALL(E5:E969,ROW()-ROW($F$5)+1),"")</f>
        <v>0</v>
      </c>
      <c r="H325">
        <f>IFERROR(SUM(F5:F325),"")</f>
        <v>0</v>
      </c>
      <c r="J325">
        <v>321</v>
      </c>
      <c r="K325" cm="1">
        <f t="array" ref="K325">_xlfn.SWITCH(Charts!$B$3,"average", AVERAGE(INDIRECT(ADDRESS(320+3,K$2+1,,,"Instances") &amp; ":" &amp; ADDRESS(320+3,K$2+1))),"median", MEDIAN(INDIRECT(ADDRESS(320+3,K$2+1,,,"Instances") &amp; ":" &amp; ADDRESS(320+3,K$2+1))),"min", MIN(INDIRECT(ADDRESS(320+3,K$2+1,,,"Instances") &amp; ":" &amp; ADDRESS(320+3,K$2+1))),"max", MAX(INDIRECT(ADDRESS(320+3,K$2+1,,,"Instances") &amp; ":" &amp; ADDRESS(320+3,K$2+1))),"diff", MAX(INDIRECT(ADDRESS(320+3,K$2+1,,,"Instances") &amp; ":" &amp; ADDRESS(320+3,K$2+1)))-MIN(INDIRECT(ADDRESS(320+3,K$2+1,,,"Instances") &amp; ":" &amp; ADDRESS(320+3,K$2+1))))</f>
        <v>0</v>
      </c>
      <c r="L325">
        <f>IFERROR(SMALL(K5:K969,ROW()-ROW($L$5)+1),"")</f>
        <v>0</v>
      </c>
      <c r="N325">
        <f>IFERROR(SUM(L5:L325),"")</f>
        <v>0</v>
      </c>
      <c r="Q325">
        <f>IF(Charts!$B$3="none",E5157,IF(K5157="",NA(),K5157))</f>
        <v>0</v>
      </c>
      <c r="R325">
        <f>IF(Charts!$B$3="none",F5157,IF(L5157="",NA(),L5157))</f>
        <v>0</v>
      </c>
      <c r="S325">
        <f>IF(Charts!$B$3="none",G5157,IF(M5157="",NA(),M5157))</f>
        <v>0</v>
      </c>
      <c r="T325">
        <f>IF(Charts!$B$3="none",H5157,IF(N5157="",NA(),N5157))</f>
        <v>0</v>
      </c>
    </row>
    <row r="326" spans="4:20">
      <c r="D326">
        <v>322</v>
      </c>
      <c r="E326">
        <f>IF(INDIRECT(ADDRESS($D326+2,E$2+1,,,"Instances"))="","",INDIRECT(ADDRESS($D326+2,E$2+1,,,"Instances")))</f>
        <v>0</v>
      </c>
      <c r="F326">
        <f>IFERROR(SMALL(E5:E969,ROW()-ROW($F$5)+1),"")</f>
        <v>0</v>
      </c>
      <c r="H326">
        <f>IFERROR(SUM(F5:F326),"")</f>
        <v>0</v>
      </c>
      <c r="J326">
        <v>322</v>
      </c>
      <c r="K326" cm="1">
        <f t="array" ref="K326">_xlfn.SWITCH(Charts!$B$3,"average", AVERAGE(INDIRECT(ADDRESS(321+3,K$2+1,,,"Instances") &amp; ":" &amp; ADDRESS(321+3,K$2+1))),"median", MEDIAN(INDIRECT(ADDRESS(321+3,K$2+1,,,"Instances") &amp; ":" &amp; ADDRESS(321+3,K$2+1))),"min", MIN(INDIRECT(ADDRESS(321+3,K$2+1,,,"Instances") &amp; ":" &amp; ADDRESS(321+3,K$2+1))),"max", MAX(INDIRECT(ADDRESS(321+3,K$2+1,,,"Instances") &amp; ":" &amp; ADDRESS(321+3,K$2+1))),"diff", MAX(INDIRECT(ADDRESS(321+3,K$2+1,,,"Instances") &amp; ":" &amp; ADDRESS(321+3,K$2+1)))-MIN(INDIRECT(ADDRESS(321+3,K$2+1,,,"Instances") &amp; ":" &amp; ADDRESS(321+3,K$2+1))))</f>
        <v>0</v>
      </c>
      <c r="L326">
        <f>IFERROR(SMALL(K5:K969,ROW()-ROW($L$5)+1),"")</f>
        <v>0</v>
      </c>
      <c r="N326">
        <f>IFERROR(SUM(L5:L326),"")</f>
        <v>0</v>
      </c>
      <c r="Q326">
        <f>IF(Charts!$B$3="none",E5158,IF(K5158="",NA(),K5158))</f>
        <v>0</v>
      </c>
      <c r="R326">
        <f>IF(Charts!$B$3="none",F5158,IF(L5158="",NA(),L5158))</f>
        <v>0</v>
      </c>
      <c r="S326">
        <f>IF(Charts!$B$3="none",G5158,IF(M5158="",NA(),M5158))</f>
        <v>0</v>
      </c>
      <c r="T326">
        <f>IF(Charts!$B$3="none",H5158,IF(N5158="",NA(),N5158))</f>
        <v>0</v>
      </c>
    </row>
    <row r="327" spans="4:20">
      <c r="D327">
        <v>323</v>
      </c>
      <c r="E327">
        <f>IF(INDIRECT(ADDRESS($D327+2,E$2+1,,,"Instances"))="","",INDIRECT(ADDRESS($D327+2,E$2+1,,,"Instances")))</f>
        <v>0</v>
      </c>
      <c r="F327">
        <f>IFERROR(SMALL(E5:E969,ROW()-ROW($F$5)+1),"")</f>
        <v>0</v>
      </c>
      <c r="H327">
        <f>IFERROR(SUM(F5:F327),"")</f>
        <v>0</v>
      </c>
      <c r="J327">
        <v>323</v>
      </c>
      <c r="K327" cm="1">
        <f t="array" ref="K327">_xlfn.SWITCH(Charts!$B$3,"average", AVERAGE(INDIRECT(ADDRESS(322+3,K$2+1,,,"Instances") &amp; ":" &amp; ADDRESS(322+3,K$2+1))),"median", MEDIAN(INDIRECT(ADDRESS(322+3,K$2+1,,,"Instances") &amp; ":" &amp; ADDRESS(322+3,K$2+1))),"min", MIN(INDIRECT(ADDRESS(322+3,K$2+1,,,"Instances") &amp; ":" &amp; ADDRESS(322+3,K$2+1))),"max", MAX(INDIRECT(ADDRESS(322+3,K$2+1,,,"Instances") &amp; ":" &amp; ADDRESS(322+3,K$2+1))),"diff", MAX(INDIRECT(ADDRESS(322+3,K$2+1,,,"Instances") &amp; ":" &amp; ADDRESS(322+3,K$2+1)))-MIN(INDIRECT(ADDRESS(322+3,K$2+1,,,"Instances") &amp; ":" &amp; ADDRESS(322+3,K$2+1))))</f>
        <v>0</v>
      </c>
      <c r="L327">
        <f>IFERROR(SMALL(K5:K969,ROW()-ROW($L$5)+1),"")</f>
        <v>0</v>
      </c>
      <c r="N327">
        <f>IFERROR(SUM(L5:L327),"")</f>
        <v>0</v>
      </c>
      <c r="Q327">
        <f>IF(Charts!$B$3="none",E5159,IF(K5159="",NA(),K5159))</f>
        <v>0</v>
      </c>
      <c r="R327">
        <f>IF(Charts!$B$3="none",F5159,IF(L5159="",NA(),L5159))</f>
        <v>0</v>
      </c>
      <c r="S327">
        <f>IF(Charts!$B$3="none",G5159,IF(M5159="",NA(),M5159))</f>
        <v>0</v>
      </c>
      <c r="T327">
        <f>IF(Charts!$B$3="none",H5159,IF(N5159="",NA(),N5159))</f>
        <v>0</v>
      </c>
    </row>
    <row r="328" spans="4:20">
      <c r="D328">
        <v>324</v>
      </c>
      <c r="E328">
        <f>IF(INDIRECT(ADDRESS($D328+2,E$2+1,,,"Instances"))="","",INDIRECT(ADDRESS($D328+2,E$2+1,,,"Instances")))</f>
        <v>0</v>
      </c>
      <c r="F328">
        <f>IFERROR(SMALL(E5:E969,ROW()-ROW($F$5)+1),"")</f>
        <v>0</v>
      </c>
      <c r="H328">
        <f>IFERROR(SUM(F5:F328),"")</f>
        <v>0</v>
      </c>
      <c r="J328">
        <v>324</v>
      </c>
      <c r="K328" cm="1">
        <f t="array" ref="K328">_xlfn.SWITCH(Charts!$B$3,"average", AVERAGE(INDIRECT(ADDRESS(323+3,K$2+1,,,"Instances") &amp; ":" &amp; ADDRESS(323+3,K$2+1))),"median", MEDIAN(INDIRECT(ADDRESS(323+3,K$2+1,,,"Instances") &amp; ":" &amp; ADDRESS(323+3,K$2+1))),"min", MIN(INDIRECT(ADDRESS(323+3,K$2+1,,,"Instances") &amp; ":" &amp; ADDRESS(323+3,K$2+1))),"max", MAX(INDIRECT(ADDRESS(323+3,K$2+1,,,"Instances") &amp; ":" &amp; ADDRESS(323+3,K$2+1))),"diff", MAX(INDIRECT(ADDRESS(323+3,K$2+1,,,"Instances") &amp; ":" &amp; ADDRESS(323+3,K$2+1)))-MIN(INDIRECT(ADDRESS(323+3,K$2+1,,,"Instances") &amp; ":" &amp; ADDRESS(323+3,K$2+1))))</f>
        <v>0</v>
      </c>
      <c r="L328">
        <f>IFERROR(SMALL(K5:K969,ROW()-ROW($L$5)+1),"")</f>
        <v>0</v>
      </c>
      <c r="N328">
        <f>IFERROR(SUM(L5:L328),"")</f>
        <v>0</v>
      </c>
      <c r="Q328">
        <f>IF(Charts!$B$3="none",E5160,IF(K5160="",NA(),K5160))</f>
        <v>0</v>
      </c>
      <c r="R328">
        <f>IF(Charts!$B$3="none",F5160,IF(L5160="",NA(),L5160))</f>
        <v>0</v>
      </c>
      <c r="S328">
        <f>IF(Charts!$B$3="none",G5160,IF(M5160="",NA(),M5160))</f>
        <v>0</v>
      </c>
      <c r="T328">
        <f>IF(Charts!$B$3="none",H5160,IF(N5160="",NA(),N5160))</f>
        <v>0</v>
      </c>
    </row>
    <row r="329" spans="4:20">
      <c r="D329">
        <v>325</v>
      </c>
      <c r="E329">
        <f>IF(INDIRECT(ADDRESS($D329+2,E$2+1,,,"Instances"))="","",INDIRECT(ADDRESS($D329+2,E$2+1,,,"Instances")))</f>
        <v>0</v>
      </c>
      <c r="F329">
        <f>IFERROR(SMALL(E5:E969,ROW()-ROW($F$5)+1),"")</f>
        <v>0</v>
      </c>
      <c r="H329">
        <f>IFERROR(SUM(F5:F329),"")</f>
        <v>0</v>
      </c>
      <c r="J329">
        <v>325</v>
      </c>
      <c r="K329" cm="1">
        <f t="array" ref="K329">_xlfn.SWITCH(Charts!$B$3,"average", AVERAGE(INDIRECT(ADDRESS(324+3,K$2+1,,,"Instances") &amp; ":" &amp; ADDRESS(324+3,K$2+1))),"median", MEDIAN(INDIRECT(ADDRESS(324+3,K$2+1,,,"Instances") &amp; ":" &amp; ADDRESS(324+3,K$2+1))),"min", MIN(INDIRECT(ADDRESS(324+3,K$2+1,,,"Instances") &amp; ":" &amp; ADDRESS(324+3,K$2+1))),"max", MAX(INDIRECT(ADDRESS(324+3,K$2+1,,,"Instances") &amp; ":" &amp; ADDRESS(324+3,K$2+1))),"diff", MAX(INDIRECT(ADDRESS(324+3,K$2+1,,,"Instances") &amp; ":" &amp; ADDRESS(324+3,K$2+1)))-MIN(INDIRECT(ADDRESS(324+3,K$2+1,,,"Instances") &amp; ":" &amp; ADDRESS(324+3,K$2+1))))</f>
        <v>0</v>
      </c>
      <c r="L329">
        <f>IFERROR(SMALL(K5:K969,ROW()-ROW($L$5)+1),"")</f>
        <v>0</v>
      </c>
      <c r="N329">
        <f>IFERROR(SUM(L5:L329),"")</f>
        <v>0</v>
      </c>
      <c r="Q329">
        <f>IF(Charts!$B$3="none",E5161,IF(K5161="",NA(),K5161))</f>
        <v>0</v>
      </c>
      <c r="R329">
        <f>IF(Charts!$B$3="none",F5161,IF(L5161="",NA(),L5161))</f>
        <v>0</v>
      </c>
      <c r="S329">
        <f>IF(Charts!$B$3="none",G5161,IF(M5161="",NA(),M5161))</f>
        <v>0</v>
      </c>
      <c r="T329">
        <f>IF(Charts!$B$3="none",H5161,IF(N5161="",NA(),N5161))</f>
        <v>0</v>
      </c>
    </row>
    <row r="330" spans="4:20">
      <c r="D330">
        <v>326</v>
      </c>
      <c r="E330">
        <f>IF(INDIRECT(ADDRESS($D330+2,E$2+1,,,"Instances"))="","",INDIRECT(ADDRESS($D330+2,E$2+1,,,"Instances")))</f>
        <v>0</v>
      </c>
      <c r="F330">
        <f>IFERROR(SMALL(E5:E969,ROW()-ROW($F$5)+1),"")</f>
        <v>0</v>
      </c>
      <c r="H330">
        <f>IFERROR(SUM(F5:F330),"")</f>
        <v>0</v>
      </c>
      <c r="J330">
        <v>326</v>
      </c>
      <c r="K330" cm="1">
        <f t="array" ref="K330">_xlfn.SWITCH(Charts!$B$3,"average", AVERAGE(INDIRECT(ADDRESS(325+3,K$2+1,,,"Instances") &amp; ":" &amp; ADDRESS(325+3,K$2+1))),"median", MEDIAN(INDIRECT(ADDRESS(325+3,K$2+1,,,"Instances") &amp; ":" &amp; ADDRESS(325+3,K$2+1))),"min", MIN(INDIRECT(ADDRESS(325+3,K$2+1,,,"Instances") &amp; ":" &amp; ADDRESS(325+3,K$2+1))),"max", MAX(INDIRECT(ADDRESS(325+3,K$2+1,,,"Instances") &amp; ":" &amp; ADDRESS(325+3,K$2+1))),"diff", MAX(INDIRECT(ADDRESS(325+3,K$2+1,,,"Instances") &amp; ":" &amp; ADDRESS(325+3,K$2+1)))-MIN(INDIRECT(ADDRESS(325+3,K$2+1,,,"Instances") &amp; ":" &amp; ADDRESS(325+3,K$2+1))))</f>
        <v>0</v>
      </c>
      <c r="L330">
        <f>IFERROR(SMALL(K5:K969,ROW()-ROW($L$5)+1),"")</f>
        <v>0</v>
      </c>
      <c r="N330">
        <f>IFERROR(SUM(L5:L330),"")</f>
        <v>0</v>
      </c>
      <c r="Q330">
        <f>IF(Charts!$B$3="none",E5162,IF(K5162="",NA(),K5162))</f>
        <v>0</v>
      </c>
      <c r="R330">
        <f>IF(Charts!$B$3="none",F5162,IF(L5162="",NA(),L5162))</f>
        <v>0</v>
      </c>
      <c r="S330">
        <f>IF(Charts!$B$3="none",G5162,IF(M5162="",NA(),M5162))</f>
        <v>0</v>
      </c>
      <c r="T330">
        <f>IF(Charts!$B$3="none",H5162,IF(N5162="",NA(),N5162))</f>
        <v>0</v>
      </c>
    </row>
    <row r="331" spans="4:20">
      <c r="D331">
        <v>327</v>
      </c>
      <c r="E331">
        <f>IF(INDIRECT(ADDRESS($D331+2,E$2+1,,,"Instances"))="","",INDIRECT(ADDRESS($D331+2,E$2+1,,,"Instances")))</f>
        <v>0</v>
      </c>
      <c r="F331">
        <f>IFERROR(SMALL(E5:E969,ROW()-ROW($F$5)+1),"")</f>
        <v>0</v>
      </c>
      <c r="H331">
        <f>IFERROR(SUM(F5:F331),"")</f>
        <v>0</v>
      </c>
      <c r="J331">
        <v>327</v>
      </c>
      <c r="K331" cm="1">
        <f t="array" ref="K331">_xlfn.SWITCH(Charts!$B$3,"average", AVERAGE(INDIRECT(ADDRESS(326+3,K$2+1,,,"Instances") &amp; ":" &amp; ADDRESS(326+3,K$2+1))),"median", MEDIAN(INDIRECT(ADDRESS(326+3,K$2+1,,,"Instances") &amp; ":" &amp; ADDRESS(326+3,K$2+1))),"min", MIN(INDIRECT(ADDRESS(326+3,K$2+1,,,"Instances") &amp; ":" &amp; ADDRESS(326+3,K$2+1))),"max", MAX(INDIRECT(ADDRESS(326+3,K$2+1,,,"Instances") &amp; ":" &amp; ADDRESS(326+3,K$2+1))),"diff", MAX(INDIRECT(ADDRESS(326+3,K$2+1,,,"Instances") &amp; ":" &amp; ADDRESS(326+3,K$2+1)))-MIN(INDIRECT(ADDRESS(326+3,K$2+1,,,"Instances") &amp; ":" &amp; ADDRESS(326+3,K$2+1))))</f>
        <v>0</v>
      </c>
      <c r="L331">
        <f>IFERROR(SMALL(K5:K969,ROW()-ROW($L$5)+1),"")</f>
        <v>0</v>
      </c>
      <c r="N331">
        <f>IFERROR(SUM(L5:L331),"")</f>
        <v>0</v>
      </c>
      <c r="Q331">
        <f>IF(Charts!$B$3="none",E5163,IF(K5163="",NA(),K5163))</f>
        <v>0</v>
      </c>
      <c r="R331">
        <f>IF(Charts!$B$3="none",F5163,IF(L5163="",NA(),L5163))</f>
        <v>0</v>
      </c>
      <c r="S331">
        <f>IF(Charts!$B$3="none",G5163,IF(M5163="",NA(),M5163))</f>
        <v>0</v>
      </c>
      <c r="T331">
        <f>IF(Charts!$B$3="none",H5163,IF(N5163="",NA(),N5163))</f>
        <v>0</v>
      </c>
    </row>
    <row r="332" spans="4:20">
      <c r="D332">
        <v>328</v>
      </c>
      <c r="E332">
        <f>IF(INDIRECT(ADDRESS($D332+2,E$2+1,,,"Instances"))="","",INDIRECT(ADDRESS($D332+2,E$2+1,,,"Instances")))</f>
        <v>0</v>
      </c>
      <c r="F332">
        <f>IFERROR(SMALL(E5:E969,ROW()-ROW($F$5)+1),"")</f>
        <v>0</v>
      </c>
      <c r="H332">
        <f>IFERROR(SUM(F5:F332),"")</f>
        <v>0</v>
      </c>
      <c r="J332">
        <v>328</v>
      </c>
      <c r="K332" cm="1">
        <f t="array" ref="K332">_xlfn.SWITCH(Charts!$B$3,"average", AVERAGE(INDIRECT(ADDRESS(327+3,K$2+1,,,"Instances") &amp; ":" &amp; ADDRESS(327+3,K$2+1))),"median", MEDIAN(INDIRECT(ADDRESS(327+3,K$2+1,,,"Instances") &amp; ":" &amp; ADDRESS(327+3,K$2+1))),"min", MIN(INDIRECT(ADDRESS(327+3,K$2+1,,,"Instances") &amp; ":" &amp; ADDRESS(327+3,K$2+1))),"max", MAX(INDIRECT(ADDRESS(327+3,K$2+1,,,"Instances") &amp; ":" &amp; ADDRESS(327+3,K$2+1))),"diff", MAX(INDIRECT(ADDRESS(327+3,K$2+1,,,"Instances") &amp; ":" &amp; ADDRESS(327+3,K$2+1)))-MIN(INDIRECT(ADDRESS(327+3,K$2+1,,,"Instances") &amp; ":" &amp; ADDRESS(327+3,K$2+1))))</f>
        <v>0</v>
      </c>
      <c r="L332">
        <f>IFERROR(SMALL(K5:K969,ROW()-ROW($L$5)+1),"")</f>
        <v>0</v>
      </c>
      <c r="N332">
        <f>IFERROR(SUM(L5:L332),"")</f>
        <v>0</v>
      </c>
      <c r="Q332">
        <f>IF(Charts!$B$3="none",E5164,IF(K5164="",NA(),K5164))</f>
        <v>0</v>
      </c>
      <c r="R332">
        <f>IF(Charts!$B$3="none",F5164,IF(L5164="",NA(),L5164))</f>
        <v>0</v>
      </c>
      <c r="S332">
        <f>IF(Charts!$B$3="none",G5164,IF(M5164="",NA(),M5164))</f>
        <v>0</v>
      </c>
      <c r="T332">
        <f>IF(Charts!$B$3="none",H5164,IF(N5164="",NA(),N5164))</f>
        <v>0</v>
      </c>
    </row>
    <row r="333" spans="4:20">
      <c r="D333">
        <v>329</v>
      </c>
      <c r="E333">
        <f>IF(INDIRECT(ADDRESS($D333+2,E$2+1,,,"Instances"))="","",INDIRECT(ADDRESS($D333+2,E$2+1,,,"Instances")))</f>
        <v>0</v>
      </c>
      <c r="F333">
        <f>IFERROR(SMALL(E5:E969,ROW()-ROW($F$5)+1),"")</f>
        <v>0</v>
      </c>
      <c r="H333">
        <f>IFERROR(SUM(F5:F333),"")</f>
        <v>0</v>
      </c>
      <c r="J333">
        <v>329</v>
      </c>
      <c r="K333" cm="1">
        <f t="array" ref="K333">_xlfn.SWITCH(Charts!$B$3,"average", AVERAGE(INDIRECT(ADDRESS(328+3,K$2+1,,,"Instances") &amp; ":" &amp; ADDRESS(328+3,K$2+1))),"median", MEDIAN(INDIRECT(ADDRESS(328+3,K$2+1,,,"Instances") &amp; ":" &amp; ADDRESS(328+3,K$2+1))),"min", MIN(INDIRECT(ADDRESS(328+3,K$2+1,,,"Instances") &amp; ":" &amp; ADDRESS(328+3,K$2+1))),"max", MAX(INDIRECT(ADDRESS(328+3,K$2+1,,,"Instances") &amp; ":" &amp; ADDRESS(328+3,K$2+1))),"diff", MAX(INDIRECT(ADDRESS(328+3,K$2+1,,,"Instances") &amp; ":" &amp; ADDRESS(328+3,K$2+1)))-MIN(INDIRECT(ADDRESS(328+3,K$2+1,,,"Instances") &amp; ":" &amp; ADDRESS(328+3,K$2+1))))</f>
        <v>0</v>
      </c>
      <c r="L333">
        <f>IFERROR(SMALL(K5:K969,ROW()-ROW($L$5)+1),"")</f>
        <v>0</v>
      </c>
      <c r="N333">
        <f>IFERROR(SUM(L5:L333),"")</f>
        <v>0</v>
      </c>
      <c r="Q333">
        <f>IF(Charts!$B$3="none",E5165,IF(K5165="",NA(),K5165))</f>
        <v>0</v>
      </c>
      <c r="R333">
        <f>IF(Charts!$B$3="none",F5165,IF(L5165="",NA(),L5165))</f>
        <v>0</v>
      </c>
      <c r="S333">
        <f>IF(Charts!$B$3="none",G5165,IF(M5165="",NA(),M5165))</f>
        <v>0</v>
      </c>
      <c r="T333">
        <f>IF(Charts!$B$3="none",H5165,IF(N5165="",NA(),N5165))</f>
        <v>0</v>
      </c>
    </row>
    <row r="334" spans="4:20">
      <c r="D334">
        <v>330</v>
      </c>
      <c r="E334">
        <f>IF(INDIRECT(ADDRESS($D334+2,E$2+1,,,"Instances"))="","",INDIRECT(ADDRESS($D334+2,E$2+1,,,"Instances")))</f>
        <v>0</v>
      </c>
      <c r="F334">
        <f>IFERROR(SMALL(E5:E969,ROW()-ROW($F$5)+1),"")</f>
        <v>0</v>
      </c>
      <c r="H334">
        <f>IFERROR(SUM(F5:F334),"")</f>
        <v>0</v>
      </c>
      <c r="J334">
        <v>330</v>
      </c>
      <c r="K334" cm="1">
        <f t="array" ref="K334">_xlfn.SWITCH(Charts!$B$3,"average", AVERAGE(INDIRECT(ADDRESS(329+3,K$2+1,,,"Instances") &amp; ":" &amp; ADDRESS(329+3,K$2+1))),"median", MEDIAN(INDIRECT(ADDRESS(329+3,K$2+1,,,"Instances") &amp; ":" &amp; ADDRESS(329+3,K$2+1))),"min", MIN(INDIRECT(ADDRESS(329+3,K$2+1,,,"Instances") &amp; ":" &amp; ADDRESS(329+3,K$2+1))),"max", MAX(INDIRECT(ADDRESS(329+3,K$2+1,,,"Instances") &amp; ":" &amp; ADDRESS(329+3,K$2+1))),"diff", MAX(INDIRECT(ADDRESS(329+3,K$2+1,,,"Instances") &amp; ":" &amp; ADDRESS(329+3,K$2+1)))-MIN(INDIRECT(ADDRESS(329+3,K$2+1,,,"Instances") &amp; ":" &amp; ADDRESS(329+3,K$2+1))))</f>
        <v>0</v>
      </c>
      <c r="L334">
        <f>IFERROR(SMALL(K5:K969,ROW()-ROW($L$5)+1),"")</f>
        <v>0</v>
      </c>
      <c r="N334">
        <f>IFERROR(SUM(L5:L334),"")</f>
        <v>0</v>
      </c>
      <c r="Q334">
        <f>IF(Charts!$B$3="none",E5166,IF(K5166="",NA(),K5166))</f>
        <v>0</v>
      </c>
      <c r="R334">
        <f>IF(Charts!$B$3="none",F5166,IF(L5166="",NA(),L5166))</f>
        <v>0</v>
      </c>
      <c r="S334">
        <f>IF(Charts!$B$3="none",G5166,IF(M5166="",NA(),M5166))</f>
        <v>0</v>
      </c>
      <c r="T334">
        <f>IF(Charts!$B$3="none",H5166,IF(N5166="",NA(),N5166))</f>
        <v>0</v>
      </c>
    </row>
    <row r="335" spans="4:20">
      <c r="D335">
        <v>331</v>
      </c>
      <c r="E335">
        <f>IF(INDIRECT(ADDRESS($D335+2,E$2+1,,,"Instances"))="","",INDIRECT(ADDRESS($D335+2,E$2+1,,,"Instances")))</f>
        <v>0</v>
      </c>
      <c r="F335">
        <f>IFERROR(SMALL(E5:E969,ROW()-ROW($F$5)+1),"")</f>
        <v>0</v>
      </c>
      <c r="H335">
        <f>IFERROR(SUM(F5:F335),"")</f>
        <v>0</v>
      </c>
      <c r="J335">
        <v>331</v>
      </c>
      <c r="K335" cm="1">
        <f t="array" ref="K335">_xlfn.SWITCH(Charts!$B$3,"average", AVERAGE(INDIRECT(ADDRESS(330+3,K$2+1,,,"Instances") &amp; ":" &amp; ADDRESS(330+3,K$2+1))),"median", MEDIAN(INDIRECT(ADDRESS(330+3,K$2+1,,,"Instances") &amp; ":" &amp; ADDRESS(330+3,K$2+1))),"min", MIN(INDIRECT(ADDRESS(330+3,K$2+1,,,"Instances") &amp; ":" &amp; ADDRESS(330+3,K$2+1))),"max", MAX(INDIRECT(ADDRESS(330+3,K$2+1,,,"Instances") &amp; ":" &amp; ADDRESS(330+3,K$2+1))),"diff", MAX(INDIRECT(ADDRESS(330+3,K$2+1,,,"Instances") &amp; ":" &amp; ADDRESS(330+3,K$2+1)))-MIN(INDIRECT(ADDRESS(330+3,K$2+1,,,"Instances") &amp; ":" &amp; ADDRESS(330+3,K$2+1))))</f>
        <v>0</v>
      </c>
      <c r="L335">
        <f>IFERROR(SMALL(K5:K969,ROW()-ROW($L$5)+1),"")</f>
        <v>0</v>
      </c>
      <c r="N335">
        <f>IFERROR(SUM(L5:L335),"")</f>
        <v>0</v>
      </c>
      <c r="Q335">
        <f>IF(Charts!$B$3="none",E5167,IF(K5167="",NA(),K5167))</f>
        <v>0</v>
      </c>
      <c r="R335">
        <f>IF(Charts!$B$3="none",F5167,IF(L5167="",NA(),L5167))</f>
        <v>0</v>
      </c>
      <c r="S335">
        <f>IF(Charts!$B$3="none",G5167,IF(M5167="",NA(),M5167))</f>
        <v>0</v>
      </c>
      <c r="T335">
        <f>IF(Charts!$B$3="none",H5167,IF(N5167="",NA(),N5167))</f>
        <v>0</v>
      </c>
    </row>
    <row r="336" spans="4:20">
      <c r="D336">
        <v>332</v>
      </c>
      <c r="E336">
        <f>IF(INDIRECT(ADDRESS($D336+2,E$2+1,,,"Instances"))="","",INDIRECT(ADDRESS($D336+2,E$2+1,,,"Instances")))</f>
        <v>0</v>
      </c>
      <c r="F336">
        <f>IFERROR(SMALL(E5:E969,ROW()-ROW($F$5)+1),"")</f>
        <v>0</v>
      </c>
      <c r="H336">
        <f>IFERROR(SUM(F5:F336),"")</f>
        <v>0</v>
      </c>
      <c r="J336">
        <v>332</v>
      </c>
      <c r="K336" cm="1">
        <f t="array" ref="K336">_xlfn.SWITCH(Charts!$B$3,"average", AVERAGE(INDIRECT(ADDRESS(331+3,K$2+1,,,"Instances") &amp; ":" &amp; ADDRESS(331+3,K$2+1))),"median", MEDIAN(INDIRECT(ADDRESS(331+3,K$2+1,,,"Instances") &amp; ":" &amp; ADDRESS(331+3,K$2+1))),"min", MIN(INDIRECT(ADDRESS(331+3,K$2+1,,,"Instances") &amp; ":" &amp; ADDRESS(331+3,K$2+1))),"max", MAX(INDIRECT(ADDRESS(331+3,K$2+1,,,"Instances") &amp; ":" &amp; ADDRESS(331+3,K$2+1))),"diff", MAX(INDIRECT(ADDRESS(331+3,K$2+1,,,"Instances") &amp; ":" &amp; ADDRESS(331+3,K$2+1)))-MIN(INDIRECT(ADDRESS(331+3,K$2+1,,,"Instances") &amp; ":" &amp; ADDRESS(331+3,K$2+1))))</f>
        <v>0</v>
      </c>
      <c r="L336">
        <f>IFERROR(SMALL(K5:K969,ROW()-ROW($L$5)+1),"")</f>
        <v>0</v>
      </c>
      <c r="N336">
        <f>IFERROR(SUM(L5:L336),"")</f>
        <v>0</v>
      </c>
      <c r="Q336">
        <f>IF(Charts!$B$3="none",E5168,IF(K5168="",NA(),K5168))</f>
        <v>0</v>
      </c>
      <c r="R336">
        <f>IF(Charts!$B$3="none",F5168,IF(L5168="",NA(),L5168))</f>
        <v>0</v>
      </c>
      <c r="S336">
        <f>IF(Charts!$B$3="none",G5168,IF(M5168="",NA(),M5168))</f>
        <v>0</v>
      </c>
      <c r="T336">
        <f>IF(Charts!$B$3="none",H5168,IF(N5168="",NA(),N5168))</f>
        <v>0</v>
      </c>
    </row>
    <row r="337" spans="4:20">
      <c r="D337">
        <v>333</v>
      </c>
      <c r="E337">
        <f>IF(INDIRECT(ADDRESS($D337+2,E$2+1,,,"Instances"))="","",INDIRECT(ADDRESS($D337+2,E$2+1,,,"Instances")))</f>
        <v>0</v>
      </c>
      <c r="F337">
        <f>IFERROR(SMALL(E5:E969,ROW()-ROW($F$5)+1),"")</f>
        <v>0</v>
      </c>
      <c r="H337">
        <f>IFERROR(SUM(F5:F337),"")</f>
        <v>0</v>
      </c>
      <c r="J337">
        <v>333</v>
      </c>
      <c r="K337" cm="1">
        <f t="array" ref="K337">_xlfn.SWITCH(Charts!$B$3,"average", AVERAGE(INDIRECT(ADDRESS(332+3,K$2+1,,,"Instances") &amp; ":" &amp; ADDRESS(332+3,K$2+1))),"median", MEDIAN(INDIRECT(ADDRESS(332+3,K$2+1,,,"Instances") &amp; ":" &amp; ADDRESS(332+3,K$2+1))),"min", MIN(INDIRECT(ADDRESS(332+3,K$2+1,,,"Instances") &amp; ":" &amp; ADDRESS(332+3,K$2+1))),"max", MAX(INDIRECT(ADDRESS(332+3,K$2+1,,,"Instances") &amp; ":" &amp; ADDRESS(332+3,K$2+1))),"diff", MAX(INDIRECT(ADDRESS(332+3,K$2+1,,,"Instances") &amp; ":" &amp; ADDRESS(332+3,K$2+1)))-MIN(INDIRECT(ADDRESS(332+3,K$2+1,,,"Instances") &amp; ":" &amp; ADDRESS(332+3,K$2+1))))</f>
        <v>0</v>
      </c>
      <c r="L337">
        <f>IFERROR(SMALL(K5:K969,ROW()-ROW($L$5)+1),"")</f>
        <v>0</v>
      </c>
      <c r="N337">
        <f>IFERROR(SUM(L5:L337),"")</f>
        <v>0</v>
      </c>
      <c r="Q337">
        <f>IF(Charts!$B$3="none",E5169,IF(K5169="",NA(),K5169))</f>
        <v>0</v>
      </c>
      <c r="R337">
        <f>IF(Charts!$B$3="none",F5169,IF(L5169="",NA(),L5169))</f>
        <v>0</v>
      </c>
      <c r="S337">
        <f>IF(Charts!$B$3="none",G5169,IF(M5169="",NA(),M5169))</f>
        <v>0</v>
      </c>
      <c r="T337">
        <f>IF(Charts!$B$3="none",H5169,IF(N5169="",NA(),N5169))</f>
        <v>0</v>
      </c>
    </row>
    <row r="338" spans="4:20">
      <c r="D338">
        <v>334</v>
      </c>
      <c r="E338">
        <f>IF(INDIRECT(ADDRESS($D338+2,E$2+1,,,"Instances"))="","",INDIRECT(ADDRESS($D338+2,E$2+1,,,"Instances")))</f>
        <v>0</v>
      </c>
      <c r="F338">
        <f>IFERROR(SMALL(E5:E969,ROW()-ROW($F$5)+1),"")</f>
        <v>0</v>
      </c>
      <c r="H338">
        <f>IFERROR(SUM(F5:F338),"")</f>
        <v>0</v>
      </c>
      <c r="J338">
        <v>334</v>
      </c>
      <c r="K338" cm="1">
        <f t="array" ref="K338">_xlfn.SWITCH(Charts!$B$3,"average", AVERAGE(INDIRECT(ADDRESS(333+3,K$2+1,,,"Instances") &amp; ":" &amp; ADDRESS(333+3,K$2+1))),"median", MEDIAN(INDIRECT(ADDRESS(333+3,K$2+1,,,"Instances") &amp; ":" &amp; ADDRESS(333+3,K$2+1))),"min", MIN(INDIRECT(ADDRESS(333+3,K$2+1,,,"Instances") &amp; ":" &amp; ADDRESS(333+3,K$2+1))),"max", MAX(INDIRECT(ADDRESS(333+3,K$2+1,,,"Instances") &amp; ":" &amp; ADDRESS(333+3,K$2+1))),"diff", MAX(INDIRECT(ADDRESS(333+3,K$2+1,,,"Instances") &amp; ":" &amp; ADDRESS(333+3,K$2+1)))-MIN(INDIRECT(ADDRESS(333+3,K$2+1,,,"Instances") &amp; ":" &amp; ADDRESS(333+3,K$2+1))))</f>
        <v>0</v>
      </c>
      <c r="L338">
        <f>IFERROR(SMALL(K5:K969,ROW()-ROW($L$5)+1),"")</f>
        <v>0</v>
      </c>
      <c r="N338">
        <f>IFERROR(SUM(L5:L338),"")</f>
        <v>0</v>
      </c>
      <c r="Q338">
        <f>IF(Charts!$B$3="none",E5170,IF(K5170="",NA(),K5170))</f>
        <v>0</v>
      </c>
      <c r="R338">
        <f>IF(Charts!$B$3="none",F5170,IF(L5170="",NA(),L5170))</f>
        <v>0</v>
      </c>
      <c r="S338">
        <f>IF(Charts!$B$3="none",G5170,IF(M5170="",NA(),M5170))</f>
        <v>0</v>
      </c>
      <c r="T338">
        <f>IF(Charts!$B$3="none",H5170,IF(N5170="",NA(),N5170))</f>
        <v>0</v>
      </c>
    </row>
    <row r="339" spans="4:20">
      <c r="D339">
        <v>335</v>
      </c>
      <c r="E339">
        <f>IF(INDIRECT(ADDRESS($D339+2,E$2+1,,,"Instances"))="","",INDIRECT(ADDRESS($D339+2,E$2+1,,,"Instances")))</f>
        <v>0</v>
      </c>
      <c r="F339">
        <f>IFERROR(SMALL(E5:E969,ROW()-ROW($F$5)+1),"")</f>
        <v>0</v>
      </c>
      <c r="H339">
        <f>IFERROR(SUM(F5:F339),"")</f>
        <v>0</v>
      </c>
      <c r="J339">
        <v>335</v>
      </c>
      <c r="K339" cm="1">
        <f t="array" ref="K339">_xlfn.SWITCH(Charts!$B$3,"average", AVERAGE(INDIRECT(ADDRESS(334+3,K$2+1,,,"Instances") &amp; ":" &amp; ADDRESS(334+3,K$2+1))),"median", MEDIAN(INDIRECT(ADDRESS(334+3,K$2+1,,,"Instances") &amp; ":" &amp; ADDRESS(334+3,K$2+1))),"min", MIN(INDIRECT(ADDRESS(334+3,K$2+1,,,"Instances") &amp; ":" &amp; ADDRESS(334+3,K$2+1))),"max", MAX(INDIRECT(ADDRESS(334+3,K$2+1,,,"Instances") &amp; ":" &amp; ADDRESS(334+3,K$2+1))),"diff", MAX(INDIRECT(ADDRESS(334+3,K$2+1,,,"Instances") &amp; ":" &amp; ADDRESS(334+3,K$2+1)))-MIN(INDIRECT(ADDRESS(334+3,K$2+1,,,"Instances") &amp; ":" &amp; ADDRESS(334+3,K$2+1))))</f>
        <v>0</v>
      </c>
      <c r="L339">
        <f>IFERROR(SMALL(K5:K969,ROW()-ROW($L$5)+1),"")</f>
        <v>0</v>
      </c>
      <c r="N339">
        <f>IFERROR(SUM(L5:L339),"")</f>
        <v>0</v>
      </c>
      <c r="Q339">
        <f>IF(Charts!$B$3="none",E5171,IF(K5171="",NA(),K5171))</f>
        <v>0</v>
      </c>
      <c r="R339">
        <f>IF(Charts!$B$3="none",F5171,IF(L5171="",NA(),L5171))</f>
        <v>0</v>
      </c>
      <c r="S339">
        <f>IF(Charts!$B$3="none",G5171,IF(M5171="",NA(),M5171))</f>
        <v>0</v>
      </c>
      <c r="T339">
        <f>IF(Charts!$B$3="none",H5171,IF(N5171="",NA(),N5171))</f>
        <v>0</v>
      </c>
    </row>
    <row r="340" spans="4:20">
      <c r="D340">
        <v>336</v>
      </c>
      <c r="E340">
        <f>IF(INDIRECT(ADDRESS($D340+2,E$2+1,,,"Instances"))="","",INDIRECT(ADDRESS($D340+2,E$2+1,,,"Instances")))</f>
        <v>0</v>
      </c>
      <c r="F340">
        <f>IFERROR(SMALL(E5:E969,ROW()-ROW($F$5)+1),"")</f>
        <v>0</v>
      </c>
      <c r="H340">
        <f>IFERROR(SUM(F5:F340),"")</f>
        <v>0</v>
      </c>
      <c r="J340">
        <v>336</v>
      </c>
      <c r="K340" cm="1">
        <f t="array" ref="K340">_xlfn.SWITCH(Charts!$B$3,"average", AVERAGE(INDIRECT(ADDRESS(335+3,K$2+1,,,"Instances") &amp; ":" &amp; ADDRESS(335+3,K$2+1))),"median", MEDIAN(INDIRECT(ADDRESS(335+3,K$2+1,,,"Instances") &amp; ":" &amp; ADDRESS(335+3,K$2+1))),"min", MIN(INDIRECT(ADDRESS(335+3,K$2+1,,,"Instances") &amp; ":" &amp; ADDRESS(335+3,K$2+1))),"max", MAX(INDIRECT(ADDRESS(335+3,K$2+1,,,"Instances") &amp; ":" &amp; ADDRESS(335+3,K$2+1))),"diff", MAX(INDIRECT(ADDRESS(335+3,K$2+1,,,"Instances") &amp; ":" &amp; ADDRESS(335+3,K$2+1)))-MIN(INDIRECT(ADDRESS(335+3,K$2+1,,,"Instances") &amp; ":" &amp; ADDRESS(335+3,K$2+1))))</f>
        <v>0</v>
      </c>
      <c r="L340">
        <f>IFERROR(SMALL(K5:K969,ROW()-ROW($L$5)+1),"")</f>
        <v>0</v>
      </c>
      <c r="N340">
        <f>IFERROR(SUM(L5:L340),"")</f>
        <v>0</v>
      </c>
      <c r="Q340">
        <f>IF(Charts!$B$3="none",E5172,IF(K5172="",NA(),K5172))</f>
        <v>0</v>
      </c>
      <c r="R340">
        <f>IF(Charts!$B$3="none",F5172,IF(L5172="",NA(),L5172))</f>
        <v>0</v>
      </c>
      <c r="S340">
        <f>IF(Charts!$B$3="none",G5172,IF(M5172="",NA(),M5172))</f>
        <v>0</v>
      </c>
      <c r="T340">
        <f>IF(Charts!$B$3="none",H5172,IF(N5172="",NA(),N5172))</f>
        <v>0</v>
      </c>
    </row>
    <row r="341" spans="4:20">
      <c r="D341">
        <v>337</v>
      </c>
      <c r="E341">
        <f>IF(INDIRECT(ADDRESS($D341+2,E$2+1,,,"Instances"))="","",INDIRECT(ADDRESS($D341+2,E$2+1,,,"Instances")))</f>
        <v>0</v>
      </c>
      <c r="F341">
        <f>IFERROR(SMALL(E5:E969,ROW()-ROW($F$5)+1),"")</f>
        <v>0</v>
      </c>
      <c r="H341">
        <f>IFERROR(SUM(F5:F341),"")</f>
        <v>0</v>
      </c>
      <c r="J341">
        <v>337</v>
      </c>
      <c r="K341" cm="1">
        <f t="array" ref="K341">_xlfn.SWITCH(Charts!$B$3,"average", AVERAGE(INDIRECT(ADDRESS(336+3,K$2+1,,,"Instances") &amp; ":" &amp; ADDRESS(336+3,K$2+1))),"median", MEDIAN(INDIRECT(ADDRESS(336+3,K$2+1,,,"Instances") &amp; ":" &amp; ADDRESS(336+3,K$2+1))),"min", MIN(INDIRECT(ADDRESS(336+3,K$2+1,,,"Instances") &amp; ":" &amp; ADDRESS(336+3,K$2+1))),"max", MAX(INDIRECT(ADDRESS(336+3,K$2+1,,,"Instances") &amp; ":" &amp; ADDRESS(336+3,K$2+1))),"diff", MAX(INDIRECT(ADDRESS(336+3,K$2+1,,,"Instances") &amp; ":" &amp; ADDRESS(336+3,K$2+1)))-MIN(INDIRECT(ADDRESS(336+3,K$2+1,,,"Instances") &amp; ":" &amp; ADDRESS(336+3,K$2+1))))</f>
        <v>0</v>
      </c>
      <c r="L341">
        <f>IFERROR(SMALL(K5:K969,ROW()-ROW($L$5)+1),"")</f>
        <v>0</v>
      </c>
      <c r="N341">
        <f>IFERROR(SUM(L5:L341),"")</f>
        <v>0</v>
      </c>
      <c r="Q341">
        <f>IF(Charts!$B$3="none",E5173,IF(K5173="",NA(),K5173))</f>
        <v>0</v>
      </c>
      <c r="R341">
        <f>IF(Charts!$B$3="none",F5173,IF(L5173="",NA(),L5173))</f>
        <v>0</v>
      </c>
      <c r="S341">
        <f>IF(Charts!$B$3="none",G5173,IF(M5173="",NA(),M5173))</f>
        <v>0</v>
      </c>
      <c r="T341">
        <f>IF(Charts!$B$3="none",H5173,IF(N5173="",NA(),N5173))</f>
        <v>0</v>
      </c>
    </row>
    <row r="342" spans="4:20">
      <c r="D342">
        <v>338</v>
      </c>
      <c r="E342">
        <f>IF(INDIRECT(ADDRESS($D342+2,E$2+1,,,"Instances"))="","",INDIRECT(ADDRESS($D342+2,E$2+1,,,"Instances")))</f>
        <v>0</v>
      </c>
      <c r="F342">
        <f>IFERROR(SMALL(E5:E969,ROW()-ROW($F$5)+1),"")</f>
        <v>0</v>
      </c>
      <c r="H342">
        <f>IFERROR(SUM(F5:F342),"")</f>
        <v>0</v>
      </c>
      <c r="J342">
        <v>338</v>
      </c>
      <c r="K342" cm="1">
        <f t="array" ref="K342">_xlfn.SWITCH(Charts!$B$3,"average", AVERAGE(INDIRECT(ADDRESS(337+3,K$2+1,,,"Instances") &amp; ":" &amp; ADDRESS(337+3,K$2+1))),"median", MEDIAN(INDIRECT(ADDRESS(337+3,K$2+1,,,"Instances") &amp; ":" &amp; ADDRESS(337+3,K$2+1))),"min", MIN(INDIRECT(ADDRESS(337+3,K$2+1,,,"Instances") &amp; ":" &amp; ADDRESS(337+3,K$2+1))),"max", MAX(INDIRECT(ADDRESS(337+3,K$2+1,,,"Instances") &amp; ":" &amp; ADDRESS(337+3,K$2+1))),"diff", MAX(INDIRECT(ADDRESS(337+3,K$2+1,,,"Instances") &amp; ":" &amp; ADDRESS(337+3,K$2+1)))-MIN(INDIRECT(ADDRESS(337+3,K$2+1,,,"Instances") &amp; ":" &amp; ADDRESS(337+3,K$2+1))))</f>
        <v>0</v>
      </c>
      <c r="L342">
        <f>IFERROR(SMALL(K5:K969,ROW()-ROW($L$5)+1),"")</f>
        <v>0</v>
      </c>
      <c r="N342">
        <f>IFERROR(SUM(L5:L342),"")</f>
        <v>0</v>
      </c>
      <c r="Q342">
        <f>IF(Charts!$B$3="none",E5174,IF(K5174="",NA(),K5174))</f>
        <v>0</v>
      </c>
      <c r="R342">
        <f>IF(Charts!$B$3="none",F5174,IF(L5174="",NA(),L5174))</f>
        <v>0</v>
      </c>
      <c r="S342">
        <f>IF(Charts!$B$3="none",G5174,IF(M5174="",NA(),M5174))</f>
        <v>0</v>
      </c>
      <c r="T342">
        <f>IF(Charts!$B$3="none",H5174,IF(N5174="",NA(),N5174))</f>
        <v>0</v>
      </c>
    </row>
    <row r="343" spans="4:20">
      <c r="D343">
        <v>339</v>
      </c>
      <c r="E343">
        <f>IF(INDIRECT(ADDRESS($D343+2,E$2+1,,,"Instances"))="","",INDIRECT(ADDRESS($D343+2,E$2+1,,,"Instances")))</f>
        <v>0</v>
      </c>
      <c r="F343">
        <f>IFERROR(SMALL(E5:E969,ROW()-ROW($F$5)+1),"")</f>
        <v>0</v>
      </c>
      <c r="H343">
        <f>IFERROR(SUM(F5:F343),"")</f>
        <v>0</v>
      </c>
      <c r="J343">
        <v>339</v>
      </c>
      <c r="K343" cm="1">
        <f t="array" ref="K343">_xlfn.SWITCH(Charts!$B$3,"average", AVERAGE(INDIRECT(ADDRESS(338+3,K$2+1,,,"Instances") &amp; ":" &amp; ADDRESS(338+3,K$2+1))),"median", MEDIAN(INDIRECT(ADDRESS(338+3,K$2+1,,,"Instances") &amp; ":" &amp; ADDRESS(338+3,K$2+1))),"min", MIN(INDIRECT(ADDRESS(338+3,K$2+1,,,"Instances") &amp; ":" &amp; ADDRESS(338+3,K$2+1))),"max", MAX(INDIRECT(ADDRESS(338+3,K$2+1,,,"Instances") &amp; ":" &amp; ADDRESS(338+3,K$2+1))),"diff", MAX(INDIRECT(ADDRESS(338+3,K$2+1,,,"Instances") &amp; ":" &amp; ADDRESS(338+3,K$2+1)))-MIN(INDIRECT(ADDRESS(338+3,K$2+1,,,"Instances") &amp; ":" &amp; ADDRESS(338+3,K$2+1))))</f>
        <v>0</v>
      </c>
      <c r="L343">
        <f>IFERROR(SMALL(K5:K969,ROW()-ROW($L$5)+1),"")</f>
        <v>0</v>
      </c>
      <c r="N343">
        <f>IFERROR(SUM(L5:L343),"")</f>
        <v>0</v>
      </c>
      <c r="Q343">
        <f>IF(Charts!$B$3="none",E5175,IF(K5175="",NA(),K5175))</f>
        <v>0</v>
      </c>
      <c r="R343">
        <f>IF(Charts!$B$3="none",F5175,IF(L5175="",NA(),L5175))</f>
        <v>0</v>
      </c>
      <c r="S343">
        <f>IF(Charts!$B$3="none",G5175,IF(M5175="",NA(),M5175))</f>
        <v>0</v>
      </c>
      <c r="T343">
        <f>IF(Charts!$B$3="none",H5175,IF(N5175="",NA(),N5175))</f>
        <v>0</v>
      </c>
    </row>
    <row r="344" spans="4:20">
      <c r="D344">
        <v>340</v>
      </c>
      <c r="E344">
        <f>IF(INDIRECT(ADDRESS($D344+2,E$2+1,,,"Instances"))="","",INDIRECT(ADDRESS($D344+2,E$2+1,,,"Instances")))</f>
        <v>0</v>
      </c>
      <c r="F344">
        <f>IFERROR(SMALL(E5:E969,ROW()-ROW($F$5)+1),"")</f>
        <v>0</v>
      </c>
      <c r="H344">
        <f>IFERROR(SUM(F5:F344),"")</f>
        <v>0</v>
      </c>
      <c r="J344">
        <v>340</v>
      </c>
      <c r="K344" cm="1">
        <f t="array" ref="K344">_xlfn.SWITCH(Charts!$B$3,"average", AVERAGE(INDIRECT(ADDRESS(339+3,K$2+1,,,"Instances") &amp; ":" &amp; ADDRESS(339+3,K$2+1))),"median", MEDIAN(INDIRECT(ADDRESS(339+3,K$2+1,,,"Instances") &amp; ":" &amp; ADDRESS(339+3,K$2+1))),"min", MIN(INDIRECT(ADDRESS(339+3,K$2+1,,,"Instances") &amp; ":" &amp; ADDRESS(339+3,K$2+1))),"max", MAX(INDIRECT(ADDRESS(339+3,K$2+1,,,"Instances") &amp; ":" &amp; ADDRESS(339+3,K$2+1))),"diff", MAX(INDIRECT(ADDRESS(339+3,K$2+1,,,"Instances") &amp; ":" &amp; ADDRESS(339+3,K$2+1)))-MIN(INDIRECT(ADDRESS(339+3,K$2+1,,,"Instances") &amp; ":" &amp; ADDRESS(339+3,K$2+1))))</f>
        <v>0</v>
      </c>
      <c r="L344">
        <f>IFERROR(SMALL(K5:K969,ROW()-ROW($L$5)+1),"")</f>
        <v>0</v>
      </c>
      <c r="N344">
        <f>IFERROR(SUM(L5:L344),"")</f>
        <v>0</v>
      </c>
      <c r="Q344">
        <f>IF(Charts!$B$3="none",E5176,IF(K5176="",NA(),K5176))</f>
        <v>0</v>
      </c>
      <c r="R344">
        <f>IF(Charts!$B$3="none",F5176,IF(L5176="",NA(),L5176))</f>
        <v>0</v>
      </c>
      <c r="S344">
        <f>IF(Charts!$B$3="none",G5176,IF(M5176="",NA(),M5176))</f>
        <v>0</v>
      </c>
      <c r="T344">
        <f>IF(Charts!$B$3="none",H5176,IF(N5176="",NA(),N5176))</f>
        <v>0</v>
      </c>
    </row>
    <row r="345" spans="4:20">
      <c r="D345">
        <v>341</v>
      </c>
      <c r="E345">
        <f>IF(INDIRECT(ADDRESS($D345+2,E$2+1,,,"Instances"))="","",INDIRECT(ADDRESS($D345+2,E$2+1,,,"Instances")))</f>
        <v>0</v>
      </c>
      <c r="F345">
        <f>IFERROR(SMALL(E5:E969,ROW()-ROW($F$5)+1),"")</f>
        <v>0</v>
      </c>
      <c r="H345">
        <f>IFERROR(SUM(F5:F345),"")</f>
        <v>0</v>
      </c>
      <c r="J345">
        <v>341</v>
      </c>
      <c r="K345" cm="1">
        <f t="array" ref="K345">_xlfn.SWITCH(Charts!$B$3,"average", AVERAGE(INDIRECT(ADDRESS(340+3,K$2+1,,,"Instances") &amp; ":" &amp; ADDRESS(340+3,K$2+1))),"median", MEDIAN(INDIRECT(ADDRESS(340+3,K$2+1,,,"Instances") &amp; ":" &amp; ADDRESS(340+3,K$2+1))),"min", MIN(INDIRECT(ADDRESS(340+3,K$2+1,,,"Instances") &amp; ":" &amp; ADDRESS(340+3,K$2+1))),"max", MAX(INDIRECT(ADDRESS(340+3,K$2+1,,,"Instances") &amp; ":" &amp; ADDRESS(340+3,K$2+1))),"diff", MAX(INDIRECT(ADDRESS(340+3,K$2+1,,,"Instances") &amp; ":" &amp; ADDRESS(340+3,K$2+1)))-MIN(INDIRECT(ADDRESS(340+3,K$2+1,,,"Instances") &amp; ":" &amp; ADDRESS(340+3,K$2+1))))</f>
        <v>0</v>
      </c>
      <c r="L345">
        <f>IFERROR(SMALL(K5:K969,ROW()-ROW($L$5)+1),"")</f>
        <v>0</v>
      </c>
      <c r="N345">
        <f>IFERROR(SUM(L5:L345),"")</f>
        <v>0</v>
      </c>
      <c r="Q345">
        <f>IF(Charts!$B$3="none",E5177,IF(K5177="",NA(),K5177))</f>
        <v>0</v>
      </c>
      <c r="R345">
        <f>IF(Charts!$B$3="none",F5177,IF(L5177="",NA(),L5177))</f>
        <v>0</v>
      </c>
      <c r="S345">
        <f>IF(Charts!$B$3="none",G5177,IF(M5177="",NA(),M5177))</f>
        <v>0</v>
      </c>
      <c r="T345">
        <f>IF(Charts!$B$3="none",H5177,IF(N5177="",NA(),N5177))</f>
        <v>0</v>
      </c>
    </row>
    <row r="346" spans="4:20">
      <c r="D346">
        <v>342</v>
      </c>
      <c r="E346">
        <f>IF(INDIRECT(ADDRESS($D346+2,E$2+1,,,"Instances"))="","",INDIRECT(ADDRESS($D346+2,E$2+1,,,"Instances")))</f>
        <v>0</v>
      </c>
      <c r="F346">
        <f>IFERROR(SMALL(E5:E969,ROW()-ROW($F$5)+1),"")</f>
        <v>0</v>
      </c>
      <c r="H346">
        <f>IFERROR(SUM(F5:F346),"")</f>
        <v>0</v>
      </c>
      <c r="J346">
        <v>342</v>
      </c>
      <c r="K346" cm="1">
        <f t="array" ref="K346">_xlfn.SWITCH(Charts!$B$3,"average", AVERAGE(INDIRECT(ADDRESS(341+3,K$2+1,,,"Instances") &amp; ":" &amp; ADDRESS(341+3,K$2+1))),"median", MEDIAN(INDIRECT(ADDRESS(341+3,K$2+1,,,"Instances") &amp; ":" &amp; ADDRESS(341+3,K$2+1))),"min", MIN(INDIRECT(ADDRESS(341+3,K$2+1,,,"Instances") &amp; ":" &amp; ADDRESS(341+3,K$2+1))),"max", MAX(INDIRECT(ADDRESS(341+3,K$2+1,,,"Instances") &amp; ":" &amp; ADDRESS(341+3,K$2+1))),"diff", MAX(INDIRECT(ADDRESS(341+3,K$2+1,,,"Instances") &amp; ":" &amp; ADDRESS(341+3,K$2+1)))-MIN(INDIRECT(ADDRESS(341+3,K$2+1,,,"Instances") &amp; ":" &amp; ADDRESS(341+3,K$2+1))))</f>
        <v>0</v>
      </c>
      <c r="L346">
        <f>IFERROR(SMALL(K5:K969,ROW()-ROW($L$5)+1),"")</f>
        <v>0</v>
      </c>
      <c r="N346">
        <f>IFERROR(SUM(L5:L346),"")</f>
        <v>0</v>
      </c>
      <c r="Q346">
        <f>IF(Charts!$B$3="none",E5178,IF(K5178="",NA(),K5178))</f>
        <v>0</v>
      </c>
      <c r="R346">
        <f>IF(Charts!$B$3="none",F5178,IF(L5178="",NA(),L5178))</f>
        <v>0</v>
      </c>
      <c r="S346">
        <f>IF(Charts!$B$3="none",G5178,IF(M5178="",NA(),M5178))</f>
        <v>0</v>
      </c>
      <c r="T346">
        <f>IF(Charts!$B$3="none",H5178,IF(N5178="",NA(),N5178))</f>
        <v>0</v>
      </c>
    </row>
    <row r="347" spans="4:20">
      <c r="D347">
        <v>343</v>
      </c>
      <c r="E347">
        <f>IF(INDIRECT(ADDRESS($D347+2,E$2+1,,,"Instances"))="","",INDIRECT(ADDRESS($D347+2,E$2+1,,,"Instances")))</f>
        <v>0</v>
      </c>
      <c r="F347">
        <f>IFERROR(SMALL(E5:E969,ROW()-ROW($F$5)+1),"")</f>
        <v>0</v>
      </c>
      <c r="H347">
        <f>IFERROR(SUM(F5:F347),"")</f>
        <v>0</v>
      </c>
      <c r="J347">
        <v>343</v>
      </c>
      <c r="K347" cm="1">
        <f t="array" ref="K347">_xlfn.SWITCH(Charts!$B$3,"average", AVERAGE(INDIRECT(ADDRESS(342+3,K$2+1,,,"Instances") &amp; ":" &amp; ADDRESS(342+3,K$2+1))),"median", MEDIAN(INDIRECT(ADDRESS(342+3,K$2+1,,,"Instances") &amp; ":" &amp; ADDRESS(342+3,K$2+1))),"min", MIN(INDIRECT(ADDRESS(342+3,K$2+1,,,"Instances") &amp; ":" &amp; ADDRESS(342+3,K$2+1))),"max", MAX(INDIRECT(ADDRESS(342+3,K$2+1,,,"Instances") &amp; ":" &amp; ADDRESS(342+3,K$2+1))),"diff", MAX(INDIRECT(ADDRESS(342+3,K$2+1,,,"Instances") &amp; ":" &amp; ADDRESS(342+3,K$2+1)))-MIN(INDIRECT(ADDRESS(342+3,K$2+1,,,"Instances") &amp; ":" &amp; ADDRESS(342+3,K$2+1))))</f>
        <v>0</v>
      </c>
      <c r="L347">
        <f>IFERROR(SMALL(K5:K969,ROW()-ROW($L$5)+1),"")</f>
        <v>0</v>
      </c>
      <c r="N347">
        <f>IFERROR(SUM(L5:L347),"")</f>
        <v>0</v>
      </c>
      <c r="Q347">
        <f>IF(Charts!$B$3="none",E5179,IF(K5179="",NA(),K5179))</f>
        <v>0</v>
      </c>
      <c r="R347">
        <f>IF(Charts!$B$3="none",F5179,IF(L5179="",NA(),L5179))</f>
        <v>0</v>
      </c>
      <c r="S347">
        <f>IF(Charts!$B$3="none",G5179,IF(M5179="",NA(),M5179))</f>
        <v>0</v>
      </c>
      <c r="T347">
        <f>IF(Charts!$B$3="none",H5179,IF(N5179="",NA(),N5179))</f>
        <v>0</v>
      </c>
    </row>
    <row r="348" spans="4:20">
      <c r="D348">
        <v>344</v>
      </c>
      <c r="E348">
        <f>IF(INDIRECT(ADDRESS($D348+2,E$2+1,,,"Instances"))="","",INDIRECT(ADDRESS($D348+2,E$2+1,,,"Instances")))</f>
        <v>0</v>
      </c>
      <c r="F348">
        <f>IFERROR(SMALL(E5:E969,ROW()-ROW($F$5)+1),"")</f>
        <v>0</v>
      </c>
      <c r="H348">
        <f>IFERROR(SUM(F5:F348),"")</f>
        <v>0</v>
      </c>
      <c r="J348">
        <v>344</v>
      </c>
      <c r="K348" cm="1">
        <f t="array" ref="K348">_xlfn.SWITCH(Charts!$B$3,"average", AVERAGE(INDIRECT(ADDRESS(343+3,K$2+1,,,"Instances") &amp; ":" &amp; ADDRESS(343+3,K$2+1))),"median", MEDIAN(INDIRECT(ADDRESS(343+3,K$2+1,,,"Instances") &amp; ":" &amp; ADDRESS(343+3,K$2+1))),"min", MIN(INDIRECT(ADDRESS(343+3,K$2+1,,,"Instances") &amp; ":" &amp; ADDRESS(343+3,K$2+1))),"max", MAX(INDIRECT(ADDRESS(343+3,K$2+1,,,"Instances") &amp; ":" &amp; ADDRESS(343+3,K$2+1))),"diff", MAX(INDIRECT(ADDRESS(343+3,K$2+1,,,"Instances") &amp; ":" &amp; ADDRESS(343+3,K$2+1)))-MIN(INDIRECT(ADDRESS(343+3,K$2+1,,,"Instances") &amp; ":" &amp; ADDRESS(343+3,K$2+1))))</f>
        <v>0</v>
      </c>
      <c r="L348">
        <f>IFERROR(SMALL(K5:K969,ROW()-ROW($L$5)+1),"")</f>
        <v>0</v>
      </c>
      <c r="N348">
        <f>IFERROR(SUM(L5:L348),"")</f>
        <v>0</v>
      </c>
      <c r="Q348">
        <f>IF(Charts!$B$3="none",E5180,IF(K5180="",NA(),K5180))</f>
        <v>0</v>
      </c>
      <c r="R348">
        <f>IF(Charts!$B$3="none",F5180,IF(L5180="",NA(),L5180))</f>
        <v>0</v>
      </c>
      <c r="S348">
        <f>IF(Charts!$B$3="none",G5180,IF(M5180="",NA(),M5180))</f>
        <v>0</v>
      </c>
      <c r="T348">
        <f>IF(Charts!$B$3="none",H5180,IF(N5180="",NA(),N5180))</f>
        <v>0</v>
      </c>
    </row>
    <row r="349" spans="4:20">
      <c r="D349">
        <v>345</v>
      </c>
      <c r="E349">
        <f>IF(INDIRECT(ADDRESS($D349+2,E$2+1,,,"Instances"))="","",INDIRECT(ADDRESS($D349+2,E$2+1,,,"Instances")))</f>
        <v>0</v>
      </c>
      <c r="F349">
        <f>IFERROR(SMALL(E5:E969,ROW()-ROW($F$5)+1),"")</f>
        <v>0</v>
      </c>
      <c r="H349">
        <f>IFERROR(SUM(F5:F349),"")</f>
        <v>0</v>
      </c>
      <c r="J349">
        <v>345</v>
      </c>
      <c r="K349" cm="1">
        <f t="array" ref="K349">_xlfn.SWITCH(Charts!$B$3,"average", AVERAGE(INDIRECT(ADDRESS(344+3,K$2+1,,,"Instances") &amp; ":" &amp; ADDRESS(344+3,K$2+1))),"median", MEDIAN(INDIRECT(ADDRESS(344+3,K$2+1,,,"Instances") &amp; ":" &amp; ADDRESS(344+3,K$2+1))),"min", MIN(INDIRECT(ADDRESS(344+3,K$2+1,,,"Instances") &amp; ":" &amp; ADDRESS(344+3,K$2+1))),"max", MAX(INDIRECT(ADDRESS(344+3,K$2+1,,,"Instances") &amp; ":" &amp; ADDRESS(344+3,K$2+1))),"diff", MAX(INDIRECT(ADDRESS(344+3,K$2+1,,,"Instances") &amp; ":" &amp; ADDRESS(344+3,K$2+1)))-MIN(INDIRECT(ADDRESS(344+3,K$2+1,,,"Instances") &amp; ":" &amp; ADDRESS(344+3,K$2+1))))</f>
        <v>0</v>
      </c>
      <c r="L349">
        <f>IFERROR(SMALL(K5:K969,ROW()-ROW($L$5)+1),"")</f>
        <v>0</v>
      </c>
      <c r="N349">
        <f>IFERROR(SUM(L5:L349),"")</f>
        <v>0</v>
      </c>
      <c r="Q349">
        <f>IF(Charts!$B$3="none",E5181,IF(K5181="",NA(),K5181))</f>
        <v>0</v>
      </c>
      <c r="R349">
        <f>IF(Charts!$B$3="none",F5181,IF(L5181="",NA(),L5181))</f>
        <v>0</v>
      </c>
      <c r="S349">
        <f>IF(Charts!$B$3="none",G5181,IF(M5181="",NA(),M5181))</f>
        <v>0</v>
      </c>
      <c r="T349">
        <f>IF(Charts!$B$3="none",H5181,IF(N5181="",NA(),N5181))</f>
        <v>0</v>
      </c>
    </row>
    <row r="350" spans="4:20">
      <c r="D350">
        <v>346</v>
      </c>
      <c r="E350">
        <f>IF(INDIRECT(ADDRESS($D350+2,E$2+1,,,"Instances"))="","",INDIRECT(ADDRESS($D350+2,E$2+1,,,"Instances")))</f>
        <v>0</v>
      </c>
      <c r="F350">
        <f>IFERROR(SMALL(E5:E969,ROW()-ROW($F$5)+1),"")</f>
        <v>0</v>
      </c>
      <c r="H350">
        <f>IFERROR(SUM(F5:F350),"")</f>
        <v>0</v>
      </c>
      <c r="J350">
        <v>346</v>
      </c>
      <c r="K350" cm="1">
        <f t="array" ref="K350">_xlfn.SWITCH(Charts!$B$3,"average", AVERAGE(INDIRECT(ADDRESS(345+3,K$2+1,,,"Instances") &amp; ":" &amp; ADDRESS(345+3,K$2+1))),"median", MEDIAN(INDIRECT(ADDRESS(345+3,K$2+1,,,"Instances") &amp; ":" &amp; ADDRESS(345+3,K$2+1))),"min", MIN(INDIRECT(ADDRESS(345+3,K$2+1,,,"Instances") &amp; ":" &amp; ADDRESS(345+3,K$2+1))),"max", MAX(INDIRECT(ADDRESS(345+3,K$2+1,,,"Instances") &amp; ":" &amp; ADDRESS(345+3,K$2+1))),"diff", MAX(INDIRECT(ADDRESS(345+3,K$2+1,,,"Instances") &amp; ":" &amp; ADDRESS(345+3,K$2+1)))-MIN(INDIRECT(ADDRESS(345+3,K$2+1,,,"Instances") &amp; ":" &amp; ADDRESS(345+3,K$2+1))))</f>
        <v>0</v>
      </c>
      <c r="L350">
        <f>IFERROR(SMALL(K5:K969,ROW()-ROW($L$5)+1),"")</f>
        <v>0</v>
      </c>
      <c r="N350">
        <f>IFERROR(SUM(L5:L350),"")</f>
        <v>0</v>
      </c>
      <c r="Q350">
        <f>IF(Charts!$B$3="none",E5182,IF(K5182="",NA(),K5182))</f>
        <v>0</v>
      </c>
      <c r="R350">
        <f>IF(Charts!$B$3="none",F5182,IF(L5182="",NA(),L5182))</f>
        <v>0</v>
      </c>
      <c r="S350">
        <f>IF(Charts!$B$3="none",G5182,IF(M5182="",NA(),M5182))</f>
        <v>0</v>
      </c>
      <c r="T350">
        <f>IF(Charts!$B$3="none",H5182,IF(N5182="",NA(),N5182))</f>
        <v>0</v>
      </c>
    </row>
    <row r="351" spans="4:20">
      <c r="D351">
        <v>347</v>
      </c>
      <c r="E351">
        <f>IF(INDIRECT(ADDRESS($D351+2,E$2+1,,,"Instances"))="","",INDIRECT(ADDRESS($D351+2,E$2+1,,,"Instances")))</f>
        <v>0</v>
      </c>
      <c r="F351">
        <f>IFERROR(SMALL(E5:E969,ROW()-ROW($F$5)+1),"")</f>
        <v>0</v>
      </c>
      <c r="H351">
        <f>IFERROR(SUM(F5:F351),"")</f>
        <v>0</v>
      </c>
      <c r="J351">
        <v>347</v>
      </c>
      <c r="K351" cm="1">
        <f t="array" ref="K351">_xlfn.SWITCH(Charts!$B$3,"average", AVERAGE(INDIRECT(ADDRESS(346+3,K$2+1,,,"Instances") &amp; ":" &amp; ADDRESS(346+3,K$2+1))),"median", MEDIAN(INDIRECT(ADDRESS(346+3,K$2+1,,,"Instances") &amp; ":" &amp; ADDRESS(346+3,K$2+1))),"min", MIN(INDIRECT(ADDRESS(346+3,K$2+1,,,"Instances") &amp; ":" &amp; ADDRESS(346+3,K$2+1))),"max", MAX(INDIRECT(ADDRESS(346+3,K$2+1,,,"Instances") &amp; ":" &amp; ADDRESS(346+3,K$2+1))),"diff", MAX(INDIRECT(ADDRESS(346+3,K$2+1,,,"Instances") &amp; ":" &amp; ADDRESS(346+3,K$2+1)))-MIN(INDIRECT(ADDRESS(346+3,K$2+1,,,"Instances") &amp; ":" &amp; ADDRESS(346+3,K$2+1))))</f>
        <v>0</v>
      </c>
      <c r="L351">
        <f>IFERROR(SMALL(K5:K969,ROW()-ROW($L$5)+1),"")</f>
        <v>0</v>
      </c>
      <c r="N351">
        <f>IFERROR(SUM(L5:L351),"")</f>
        <v>0</v>
      </c>
      <c r="Q351">
        <f>IF(Charts!$B$3="none",E5183,IF(K5183="",NA(),K5183))</f>
        <v>0</v>
      </c>
      <c r="R351">
        <f>IF(Charts!$B$3="none",F5183,IF(L5183="",NA(),L5183))</f>
        <v>0</v>
      </c>
      <c r="S351">
        <f>IF(Charts!$B$3="none",G5183,IF(M5183="",NA(),M5183))</f>
        <v>0</v>
      </c>
      <c r="T351">
        <f>IF(Charts!$B$3="none",H5183,IF(N5183="",NA(),N5183))</f>
        <v>0</v>
      </c>
    </row>
    <row r="352" spans="4:20">
      <c r="D352">
        <v>348</v>
      </c>
      <c r="E352">
        <f>IF(INDIRECT(ADDRESS($D352+2,E$2+1,,,"Instances"))="","",INDIRECT(ADDRESS($D352+2,E$2+1,,,"Instances")))</f>
        <v>0</v>
      </c>
      <c r="F352">
        <f>IFERROR(SMALL(E5:E969,ROW()-ROW($F$5)+1),"")</f>
        <v>0</v>
      </c>
      <c r="H352">
        <f>IFERROR(SUM(F5:F352),"")</f>
        <v>0</v>
      </c>
      <c r="J352">
        <v>348</v>
      </c>
      <c r="K352" cm="1">
        <f t="array" ref="K352">_xlfn.SWITCH(Charts!$B$3,"average", AVERAGE(INDIRECT(ADDRESS(347+3,K$2+1,,,"Instances") &amp; ":" &amp; ADDRESS(347+3,K$2+1))),"median", MEDIAN(INDIRECT(ADDRESS(347+3,K$2+1,,,"Instances") &amp; ":" &amp; ADDRESS(347+3,K$2+1))),"min", MIN(INDIRECT(ADDRESS(347+3,K$2+1,,,"Instances") &amp; ":" &amp; ADDRESS(347+3,K$2+1))),"max", MAX(INDIRECT(ADDRESS(347+3,K$2+1,,,"Instances") &amp; ":" &amp; ADDRESS(347+3,K$2+1))),"diff", MAX(INDIRECT(ADDRESS(347+3,K$2+1,,,"Instances") &amp; ":" &amp; ADDRESS(347+3,K$2+1)))-MIN(INDIRECT(ADDRESS(347+3,K$2+1,,,"Instances") &amp; ":" &amp; ADDRESS(347+3,K$2+1))))</f>
        <v>0</v>
      </c>
      <c r="L352">
        <f>IFERROR(SMALL(K5:K969,ROW()-ROW($L$5)+1),"")</f>
        <v>0</v>
      </c>
      <c r="N352">
        <f>IFERROR(SUM(L5:L352),"")</f>
        <v>0</v>
      </c>
      <c r="Q352">
        <f>IF(Charts!$B$3="none",E5184,IF(K5184="",NA(),K5184))</f>
        <v>0</v>
      </c>
      <c r="R352">
        <f>IF(Charts!$B$3="none",F5184,IF(L5184="",NA(),L5184))</f>
        <v>0</v>
      </c>
      <c r="S352">
        <f>IF(Charts!$B$3="none",G5184,IF(M5184="",NA(),M5184))</f>
        <v>0</v>
      </c>
      <c r="T352">
        <f>IF(Charts!$B$3="none",H5184,IF(N5184="",NA(),N5184))</f>
        <v>0</v>
      </c>
    </row>
    <row r="353" spans="4:20">
      <c r="D353">
        <v>349</v>
      </c>
      <c r="E353">
        <f>IF(INDIRECT(ADDRESS($D353+2,E$2+1,,,"Instances"))="","",INDIRECT(ADDRESS($D353+2,E$2+1,,,"Instances")))</f>
        <v>0</v>
      </c>
      <c r="F353">
        <f>IFERROR(SMALL(E5:E969,ROW()-ROW($F$5)+1),"")</f>
        <v>0</v>
      </c>
      <c r="H353">
        <f>IFERROR(SUM(F5:F353),"")</f>
        <v>0</v>
      </c>
      <c r="J353">
        <v>349</v>
      </c>
      <c r="K353" cm="1">
        <f t="array" ref="K353">_xlfn.SWITCH(Charts!$B$3,"average", AVERAGE(INDIRECT(ADDRESS(348+3,K$2+1,,,"Instances") &amp; ":" &amp; ADDRESS(348+3,K$2+1))),"median", MEDIAN(INDIRECT(ADDRESS(348+3,K$2+1,,,"Instances") &amp; ":" &amp; ADDRESS(348+3,K$2+1))),"min", MIN(INDIRECT(ADDRESS(348+3,K$2+1,,,"Instances") &amp; ":" &amp; ADDRESS(348+3,K$2+1))),"max", MAX(INDIRECT(ADDRESS(348+3,K$2+1,,,"Instances") &amp; ":" &amp; ADDRESS(348+3,K$2+1))),"diff", MAX(INDIRECT(ADDRESS(348+3,K$2+1,,,"Instances") &amp; ":" &amp; ADDRESS(348+3,K$2+1)))-MIN(INDIRECT(ADDRESS(348+3,K$2+1,,,"Instances") &amp; ":" &amp; ADDRESS(348+3,K$2+1))))</f>
        <v>0</v>
      </c>
      <c r="L353">
        <f>IFERROR(SMALL(K5:K969,ROW()-ROW($L$5)+1),"")</f>
        <v>0</v>
      </c>
      <c r="N353">
        <f>IFERROR(SUM(L5:L353),"")</f>
        <v>0</v>
      </c>
      <c r="Q353">
        <f>IF(Charts!$B$3="none",E5185,IF(K5185="",NA(),K5185))</f>
        <v>0</v>
      </c>
      <c r="R353">
        <f>IF(Charts!$B$3="none",F5185,IF(L5185="",NA(),L5185))</f>
        <v>0</v>
      </c>
      <c r="S353">
        <f>IF(Charts!$B$3="none",G5185,IF(M5185="",NA(),M5185))</f>
        <v>0</v>
      </c>
      <c r="T353">
        <f>IF(Charts!$B$3="none",H5185,IF(N5185="",NA(),N5185))</f>
        <v>0</v>
      </c>
    </row>
    <row r="354" spans="4:20">
      <c r="D354">
        <v>350</v>
      </c>
      <c r="E354">
        <f>IF(INDIRECT(ADDRESS($D354+2,E$2+1,,,"Instances"))="","",INDIRECT(ADDRESS($D354+2,E$2+1,,,"Instances")))</f>
        <v>0</v>
      </c>
      <c r="F354">
        <f>IFERROR(SMALL(E5:E969,ROW()-ROW($F$5)+1),"")</f>
        <v>0</v>
      </c>
      <c r="H354">
        <f>IFERROR(SUM(F5:F354),"")</f>
        <v>0</v>
      </c>
      <c r="J354">
        <v>350</v>
      </c>
      <c r="K354" cm="1">
        <f t="array" ref="K354">_xlfn.SWITCH(Charts!$B$3,"average", AVERAGE(INDIRECT(ADDRESS(349+3,K$2+1,,,"Instances") &amp; ":" &amp; ADDRESS(349+3,K$2+1))),"median", MEDIAN(INDIRECT(ADDRESS(349+3,K$2+1,,,"Instances") &amp; ":" &amp; ADDRESS(349+3,K$2+1))),"min", MIN(INDIRECT(ADDRESS(349+3,K$2+1,,,"Instances") &amp; ":" &amp; ADDRESS(349+3,K$2+1))),"max", MAX(INDIRECT(ADDRESS(349+3,K$2+1,,,"Instances") &amp; ":" &amp; ADDRESS(349+3,K$2+1))),"diff", MAX(INDIRECT(ADDRESS(349+3,K$2+1,,,"Instances") &amp; ":" &amp; ADDRESS(349+3,K$2+1)))-MIN(INDIRECT(ADDRESS(349+3,K$2+1,,,"Instances") &amp; ":" &amp; ADDRESS(349+3,K$2+1))))</f>
        <v>0</v>
      </c>
      <c r="L354">
        <f>IFERROR(SMALL(K5:K969,ROW()-ROW($L$5)+1),"")</f>
        <v>0</v>
      </c>
      <c r="N354">
        <f>IFERROR(SUM(L5:L354),"")</f>
        <v>0</v>
      </c>
      <c r="Q354">
        <f>IF(Charts!$B$3="none",E5186,IF(K5186="",NA(),K5186))</f>
        <v>0</v>
      </c>
      <c r="R354">
        <f>IF(Charts!$B$3="none",F5186,IF(L5186="",NA(),L5186))</f>
        <v>0</v>
      </c>
      <c r="S354">
        <f>IF(Charts!$B$3="none",G5186,IF(M5186="",NA(),M5186))</f>
        <v>0</v>
      </c>
      <c r="T354">
        <f>IF(Charts!$B$3="none",H5186,IF(N5186="",NA(),N5186))</f>
        <v>0</v>
      </c>
    </row>
    <row r="355" spans="4:20">
      <c r="D355">
        <v>351</v>
      </c>
      <c r="E355">
        <f>IF(INDIRECT(ADDRESS($D355+2,E$2+1,,,"Instances"))="","",INDIRECT(ADDRESS($D355+2,E$2+1,,,"Instances")))</f>
        <v>0</v>
      </c>
      <c r="F355">
        <f>IFERROR(SMALL(E5:E969,ROW()-ROW($F$5)+1),"")</f>
        <v>0</v>
      </c>
      <c r="H355">
        <f>IFERROR(SUM(F5:F355),"")</f>
        <v>0</v>
      </c>
      <c r="J355">
        <v>351</v>
      </c>
      <c r="K355" cm="1">
        <f t="array" ref="K355">_xlfn.SWITCH(Charts!$B$3,"average", AVERAGE(INDIRECT(ADDRESS(350+3,K$2+1,,,"Instances") &amp; ":" &amp; ADDRESS(350+3,K$2+1))),"median", MEDIAN(INDIRECT(ADDRESS(350+3,K$2+1,,,"Instances") &amp; ":" &amp; ADDRESS(350+3,K$2+1))),"min", MIN(INDIRECT(ADDRESS(350+3,K$2+1,,,"Instances") &amp; ":" &amp; ADDRESS(350+3,K$2+1))),"max", MAX(INDIRECT(ADDRESS(350+3,K$2+1,,,"Instances") &amp; ":" &amp; ADDRESS(350+3,K$2+1))),"diff", MAX(INDIRECT(ADDRESS(350+3,K$2+1,,,"Instances") &amp; ":" &amp; ADDRESS(350+3,K$2+1)))-MIN(INDIRECT(ADDRESS(350+3,K$2+1,,,"Instances") &amp; ":" &amp; ADDRESS(350+3,K$2+1))))</f>
        <v>0</v>
      </c>
      <c r="L355">
        <f>IFERROR(SMALL(K5:K969,ROW()-ROW($L$5)+1),"")</f>
        <v>0</v>
      </c>
      <c r="N355">
        <f>IFERROR(SUM(L5:L355),"")</f>
        <v>0</v>
      </c>
      <c r="Q355">
        <f>IF(Charts!$B$3="none",E5187,IF(K5187="",NA(),K5187))</f>
        <v>0</v>
      </c>
      <c r="R355">
        <f>IF(Charts!$B$3="none",F5187,IF(L5187="",NA(),L5187))</f>
        <v>0</v>
      </c>
      <c r="S355">
        <f>IF(Charts!$B$3="none",G5187,IF(M5187="",NA(),M5187))</f>
        <v>0</v>
      </c>
      <c r="T355">
        <f>IF(Charts!$B$3="none",H5187,IF(N5187="",NA(),N5187))</f>
        <v>0</v>
      </c>
    </row>
    <row r="356" spans="4:20">
      <c r="D356">
        <v>352</v>
      </c>
      <c r="E356">
        <f>IF(INDIRECT(ADDRESS($D356+2,E$2+1,,,"Instances"))="","",INDIRECT(ADDRESS($D356+2,E$2+1,,,"Instances")))</f>
        <v>0</v>
      </c>
      <c r="F356">
        <f>IFERROR(SMALL(E5:E969,ROW()-ROW($F$5)+1),"")</f>
        <v>0</v>
      </c>
      <c r="H356">
        <f>IFERROR(SUM(F5:F356),"")</f>
        <v>0</v>
      </c>
      <c r="J356">
        <v>352</v>
      </c>
      <c r="K356" cm="1">
        <f t="array" ref="K356">_xlfn.SWITCH(Charts!$B$3,"average", AVERAGE(INDIRECT(ADDRESS(351+3,K$2+1,,,"Instances") &amp; ":" &amp; ADDRESS(351+3,K$2+1))),"median", MEDIAN(INDIRECT(ADDRESS(351+3,K$2+1,,,"Instances") &amp; ":" &amp; ADDRESS(351+3,K$2+1))),"min", MIN(INDIRECT(ADDRESS(351+3,K$2+1,,,"Instances") &amp; ":" &amp; ADDRESS(351+3,K$2+1))),"max", MAX(INDIRECT(ADDRESS(351+3,K$2+1,,,"Instances") &amp; ":" &amp; ADDRESS(351+3,K$2+1))),"diff", MAX(INDIRECT(ADDRESS(351+3,K$2+1,,,"Instances") &amp; ":" &amp; ADDRESS(351+3,K$2+1)))-MIN(INDIRECT(ADDRESS(351+3,K$2+1,,,"Instances") &amp; ":" &amp; ADDRESS(351+3,K$2+1))))</f>
        <v>0</v>
      </c>
      <c r="L356">
        <f>IFERROR(SMALL(K5:K969,ROW()-ROW($L$5)+1),"")</f>
        <v>0</v>
      </c>
      <c r="N356">
        <f>IFERROR(SUM(L5:L356),"")</f>
        <v>0</v>
      </c>
      <c r="Q356">
        <f>IF(Charts!$B$3="none",E5188,IF(K5188="",NA(),K5188))</f>
        <v>0</v>
      </c>
      <c r="R356">
        <f>IF(Charts!$B$3="none",F5188,IF(L5188="",NA(),L5188))</f>
        <v>0</v>
      </c>
      <c r="S356">
        <f>IF(Charts!$B$3="none",G5188,IF(M5188="",NA(),M5188))</f>
        <v>0</v>
      </c>
      <c r="T356">
        <f>IF(Charts!$B$3="none",H5188,IF(N5188="",NA(),N5188))</f>
        <v>0</v>
      </c>
    </row>
    <row r="357" spans="4:20">
      <c r="D357">
        <v>353</v>
      </c>
      <c r="E357">
        <f>IF(INDIRECT(ADDRESS($D357+2,E$2+1,,,"Instances"))="","",INDIRECT(ADDRESS($D357+2,E$2+1,,,"Instances")))</f>
        <v>0</v>
      </c>
      <c r="F357">
        <f>IFERROR(SMALL(E5:E969,ROW()-ROW($F$5)+1),"")</f>
        <v>0</v>
      </c>
      <c r="H357">
        <f>IFERROR(SUM(F5:F357),"")</f>
        <v>0</v>
      </c>
      <c r="J357">
        <v>353</v>
      </c>
      <c r="K357" cm="1">
        <f t="array" ref="K357">_xlfn.SWITCH(Charts!$B$3,"average", AVERAGE(INDIRECT(ADDRESS(352+3,K$2+1,,,"Instances") &amp; ":" &amp; ADDRESS(352+3,K$2+1))),"median", MEDIAN(INDIRECT(ADDRESS(352+3,K$2+1,,,"Instances") &amp; ":" &amp; ADDRESS(352+3,K$2+1))),"min", MIN(INDIRECT(ADDRESS(352+3,K$2+1,,,"Instances") &amp; ":" &amp; ADDRESS(352+3,K$2+1))),"max", MAX(INDIRECT(ADDRESS(352+3,K$2+1,,,"Instances") &amp; ":" &amp; ADDRESS(352+3,K$2+1))),"diff", MAX(INDIRECT(ADDRESS(352+3,K$2+1,,,"Instances") &amp; ":" &amp; ADDRESS(352+3,K$2+1)))-MIN(INDIRECT(ADDRESS(352+3,K$2+1,,,"Instances") &amp; ":" &amp; ADDRESS(352+3,K$2+1))))</f>
        <v>0</v>
      </c>
      <c r="L357">
        <f>IFERROR(SMALL(K5:K969,ROW()-ROW($L$5)+1),"")</f>
        <v>0</v>
      </c>
      <c r="N357">
        <f>IFERROR(SUM(L5:L357),"")</f>
        <v>0</v>
      </c>
      <c r="Q357">
        <f>IF(Charts!$B$3="none",E5189,IF(K5189="",NA(),K5189))</f>
        <v>0</v>
      </c>
      <c r="R357">
        <f>IF(Charts!$B$3="none",F5189,IF(L5189="",NA(),L5189))</f>
        <v>0</v>
      </c>
      <c r="S357">
        <f>IF(Charts!$B$3="none",G5189,IF(M5189="",NA(),M5189))</f>
        <v>0</v>
      </c>
      <c r="T357">
        <f>IF(Charts!$B$3="none",H5189,IF(N5189="",NA(),N5189))</f>
        <v>0</v>
      </c>
    </row>
    <row r="358" spans="4:20">
      <c r="D358">
        <v>354</v>
      </c>
      <c r="E358">
        <f>IF(INDIRECT(ADDRESS($D358+2,E$2+1,,,"Instances"))="","",INDIRECT(ADDRESS($D358+2,E$2+1,,,"Instances")))</f>
        <v>0</v>
      </c>
      <c r="F358">
        <f>IFERROR(SMALL(E5:E969,ROW()-ROW($F$5)+1),"")</f>
        <v>0</v>
      </c>
      <c r="H358">
        <f>IFERROR(SUM(F5:F358),"")</f>
        <v>0</v>
      </c>
      <c r="J358">
        <v>354</v>
      </c>
      <c r="K358" cm="1">
        <f t="array" ref="K358">_xlfn.SWITCH(Charts!$B$3,"average", AVERAGE(INDIRECT(ADDRESS(353+3,K$2+1,,,"Instances") &amp; ":" &amp; ADDRESS(353+3,K$2+1))),"median", MEDIAN(INDIRECT(ADDRESS(353+3,K$2+1,,,"Instances") &amp; ":" &amp; ADDRESS(353+3,K$2+1))),"min", MIN(INDIRECT(ADDRESS(353+3,K$2+1,,,"Instances") &amp; ":" &amp; ADDRESS(353+3,K$2+1))),"max", MAX(INDIRECT(ADDRESS(353+3,K$2+1,,,"Instances") &amp; ":" &amp; ADDRESS(353+3,K$2+1))),"diff", MAX(INDIRECT(ADDRESS(353+3,K$2+1,,,"Instances") &amp; ":" &amp; ADDRESS(353+3,K$2+1)))-MIN(INDIRECT(ADDRESS(353+3,K$2+1,,,"Instances") &amp; ":" &amp; ADDRESS(353+3,K$2+1))))</f>
        <v>0</v>
      </c>
      <c r="L358">
        <f>IFERROR(SMALL(K5:K969,ROW()-ROW($L$5)+1),"")</f>
        <v>0</v>
      </c>
      <c r="N358">
        <f>IFERROR(SUM(L5:L358),"")</f>
        <v>0</v>
      </c>
      <c r="Q358">
        <f>IF(Charts!$B$3="none",E5190,IF(K5190="",NA(),K5190))</f>
        <v>0</v>
      </c>
      <c r="R358">
        <f>IF(Charts!$B$3="none",F5190,IF(L5190="",NA(),L5190))</f>
        <v>0</v>
      </c>
      <c r="S358">
        <f>IF(Charts!$B$3="none",G5190,IF(M5190="",NA(),M5190))</f>
        <v>0</v>
      </c>
      <c r="T358">
        <f>IF(Charts!$B$3="none",H5190,IF(N5190="",NA(),N5190))</f>
        <v>0</v>
      </c>
    </row>
    <row r="359" spans="4:20">
      <c r="D359">
        <v>355</v>
      </c>
      <c r="E359">
        <f>IF(INDIRECT(ADDRESS($D359+2,E$2+1,,,"Instances"))="","",INDIRECT(ADDRESS($D359+2,E$2+1,,,"Instances")))</f>
        <v>0</v>
      </c>
      <c r="F359">
        <f>IFERROR(SMALL(E5:E969,ROW()-ROW($F$5)+1),"")</f>
        <v>0</v>
      </c>
      <c r="H359">
        <f>IFERROR(SUM(F5:F359),"")</f>
        <v>0</v>
      </c>
      <c r="J359">
        <v>355</v>
      </c>
      <c r="K359" cm="1">
        <f t="array" ref="K359">_xlfn.SWITCH(Charts!$B$3,"average", AVERAGE(INDIRECT(ADDRESS(354+3,K$2+1,,,"Instances") &amp; ":" &amp; ADDRESS(354+3,K$2+1))),"median", MEDIAN(INDIRECT(ADDRESS(354+3,K$2+1,,,"Instances") &amp; ":" &amp; ADDRESS(354+3,K$2+1))),"min", MIN(INDIRECT(ADDRESS(354+3,K$2+1,,,"Instances") &amp; ":" &amp; ADDRESS(354+3,K$2+1))),"max", MAX(INDIRECT(ADDRESS(354+3,K$2+1,,,"Instances") &amp; ":" &amp; ADDRESS(354+3,K$2+1))),"diff", MAX(INDIRECT(ADDRESS(354+3,K$2+1,,,"Instances") &amp; ":" &amp; ADDRESS(354+3,K$2+1)))-MIN(INDIRECT(ADDRESS(354+3,K$2+1,,,"Instances") &amp; ":" &amp; ADDRESS(354+3,K$2+1))))</f>
        <v>0</v>
      </c>
      <c r="L359">
        <f>IFERROR(SMALL(K5:K969,ROW()-ROW($L$5)+1),"")</f>
        <v>0</v>
      </c>
      <c r="N359">
        <f>IFERROR(SUM(L5:L359),"")</f>
        <v>0</v>
      </c>
      <c r="Q359">
        <f>IF(Charts!$B$3="none",E5191,IF(K5191="",NA(),K5191))</f>
        <v>0</v>
      </c>
      <c r="R359">
        <f>IF(Charts!$B$3="none",F5191,IF(L5191="",NA(),L5191))</f>
        <v>0</v>
      </c>
      <c r="S359">
        <f>IF(Charts!$B$3="none",G5191,IF(M5191="",NA(),M5191))</f>
        <v>0</v>
      </c>
      <c r="T359">
        <f>IF(Charts!$B$3="none",H5191,IF(N5191="",NA(),N5191))</f>
        <v>0</v>
      </c>
    </row>
    <row r="360" spans="4:20">
      <c r="D360">
        <v>356</v>
      </c>
      <c r="E360">
        <f>IF(INDIRECT(ADDRESS($D360+2,E$2+1,,,"Instances"))="","",INDIRECT(ADDRESS($D360+2,E$2+1,,,"Instances")))</f>
        <v>0</v>
      </c>
      <c r="F360">
        <f>IFERROR(SMALL(E5:E969,ROW()-ROW($F$5)+1),"")</f>
        <v>0</v>
      </c>
      <c r="H360">
        <f>IFERROR(SUM(F5:F360),"")</f>
        <v>0</v>
      </c>
      <c r="J360">
        <v>356</v>
      </c>
      <c r="K360" cm="1">
        <f t="array" ref="K360">_xlfn.SWITCH(Charts!$B$3,"average", AVERAGE(INDIRECT(ADDRESS(355+3,K$2+1,,,"Instances") &amp; ":" &amp; ADDRESS(355+3,K$2+1))),"median", MEDIAN(INDIRECT(ADDRESS(355+3,K$2+1,,,"Instances") &amp; ":" &amp; ADDRESS(355+3,K$2+1))),"min", MIN(INDIRECT(ADDRESS(355+3,K$2+1,,,"Instances") &amp; ":" &amp; ADDRESS(355+3,K$2+1))),"max", MAX(INDIRECT(ADDRESS(355+3,K$2+1,,,"Instances") &amp; ":" &amp; ADDRESS(355+3,K$2+1))),"diff", MAX(INDIRECT(ADDRESS(355+3,K$2+1,,,"Instances") &amp; ":" &amp; ADDRESS(355+3,K$2+1)))-MIN(INDIRECT(ADDRESS(355+3,K$2+1,,,"Instances") &amp; ":" &amp; ADDRESS(355+3,K$2+1))))</f>
        <v>0</v>
      </c>
      <c r="L360">
        <f>IFERROR(SMALL(K5:K969,ROW()-ROW($L$5)+1),"")</f>
        <v>0</v>
      </c>
      <c r="N360">
        <f>IFERROR(SUM(L5:L360),"")</f>
        <v>0</v>
      </c>
      <c r="Q360">
        <f>IF(Charts!$B$3="none",E5192,IF(K5192="",NA(),K5192))</f>
        <v>0</v>
      </c>
      <c r="R360">
        <f>IF(Charts!$B$3="none",F5192,IF(L5192="",NA(),L5192))</f>
        <v>0</v>
      </c>
      <c r="S360">
        <f>IF(Charts!$B$3="none",G5192,IF(M5192="",NA(),M5192))</f>
        <v>0</v>
      </c>
      <c r="T360">
        <f>IF(Charts!$B$3="none",H5192,IF(N5192="",NA(),N5192))</f>
        <v>0</v>
      </c>
    </row>
    <row r="361" spans="4:20">
      <c r="D361">
        <v>357</v>
      </c>
      <c r="E361">
        <f>IF(INDIRECT(ADDRESS($D361+2,E$2+1,,,"Instances"))="","",INDIRECT(ADDRESS($D361+2,E$2+1,,,"Instances")))</f>
        <v>0</v>
      </c>
      <c r="F361">
        <f>IFERROR(SMALL(E5:E969,ROW()-ROW($F$5)+1),"")</f>
        <v>0</v>
      </c>
      <c r="H361">
        <f>IFERROR(SUM(F5:F361),"")</f>
        <v>0</v>
      </c>
      <c r="J361">
        <v>357</v>
      </c>
      <c r="K361" cm="1">
        <f t="array" ref="K361">_xlfn.SWITCH(Charts!$B$3,"average", AVERAGE(INDIRECT(ADDRESS(356+3,K$2+1,,,"Instances") &amp; ":" &amp; ADDRESS(356+3,K$2+1))),"median", MEDIAN(INDIRECT(ADDRESS(356+3,K$2+1,,,"Instances") &amp; ":" &amp; ADDRESS(356+3,K$2+1))),"min", MIN(INDIRECT(ADDRESS(356+3,K$2+1,,,"Instances") &amp; ":" &amp; ADDRESS(356+3,K$2+1))),"max", MAX(INDIRECT(ADDRESS(356+3,K$2+1,,,"Instances") &amp; ":" &amp; ADDRESS(356+3,K$2+1))),"diff", MAX(INDIRECT(ADDRESS(356+3,K$2+1,,,"Instances") &amp; ":" &amp; ADDRESS(356+3,K$2+1)))-MIN(INDIRECT(ADDRESS(356+3,K$2+1,,,"Instances") &amp; ":" &amp; ADDRESS(356+3,K$2+1))))</f>
        <v>0</v>
      </c>
      <c r="L361">
        <f>IFERROR(SMALL(K5:K969,ROW()-ROW($L$5)+1),"")</f>
        <v>0</v>
      </c>
      <c r="N361">
        <f>IFERROR(SUM(L5:L361),"")</f>
        <v>0</v>
      </c>
      <c r="Q361">
        <f>IF(Charts!$B$3="none",E5193,IF(K5193="",NA(),K5193))</f>
        <v>0</v>
      </c>
      <c r="R361">
        <f>IF(Charts!$B$3="none",F5193,IF(L5193="",NA(),L5193))</f>
        <v>0</v>
      </c>
      <c r="S361">
        <f>IF(Charts!$B$3="none",G5193,IF(M5193="",NA(),M5193))</f>
        <v>0</v>
      </c>
      <c r="T361">
        <f>IF(Charts!$B$3="none",H5193,IF(N5193="",NA(),N5193))</f>
        <v>0</v>
      </c>
    </row>
    <row r="362" spans="4:20">
      <c r="D362">
        <v>358</v>
      </c>
      <c r="E362">
        <f>IF(INDIRECT(ADDRESS($D362+2,E$2+1,,,"Instances"))="","",INDIRECT(ADDRESS($D362+2,E$2+1,,,"Instances")))</f>
        <v>0</v>
      </c>
      <c r="F362">
        <f>IFERROR(SMALL(E5:E969,ROW()-ROW($F$5)+1),"")</f>
        <v>0</v>
      </c>
      <c r="H362">
        <f>IFERROR(SUM(F5:F362),"")</f>
        <v>0</v>
      </c>
      <c r="J362">
        <v>358</v>
      </c>
      <c r="K362" cm="1">
        <f t="array" ref="K362">_xlfn.SWITCH(Charts!$B$3,"average", AVERAGE(INDIRECT(ADDRESS(357+3,K$2+1,,,"Instances") &amp; ":" &amp; ADDRESS(357+3,K$2+1))),"median", MEDIAN(INDIRECT(ADDRESS(357+3,K$2+1,,,"Instances") &amp; ":" &amp; ADDRESS(357+3,K$2+1))),"min", MIN(INDIRECT(ADDRESS(357+3,K$2+1,,,"Instances") &amp; ":" &amp; ADDRESS(357+3,K$2+1))),"max", MAX(INDIRECT(ADDRESS(357+3,K$2+1,,,"Instances") &amp; ":" &amp; ADDRESS(357+3,K$2+1))),"diff", MAX(INDIRECT(ADDRESS(357+3,K$2+1,,,"Instances") &amp; ":" &amp; ADDRESS(357+3,K$2+1)))-MIN(INDIRECT(ADDRESS(357+3,K$2+1,,,"Instances") &amp; ":" &amp; ADDRESS(357+3,K$2+1))))</f>
        <v>0</v>
      </c>
      <c r="L362">
        <f>IFERROR(SMALL(K5:K969,ROW()-ROW($L$5)+1),"")</f>
        <v>0</v>
      </c>
      <c r="N362">
        <f>IFERROR(SUM(L5:L362),"")</f>
        <v>0</v>
      </c>
      <c r="Q362">
        <f>IF(Charts!$B$3="none",E5194,IF(K5194="",NA(),K5194))</f>
        <v>0</v>
      </c>
      <c r="R362">
        <f>IF(Charts!$B$3="none",F5194,IF(L5194="",NA(),L5194))</f>
        <v>0</v>
      </c>
      <c r="S362">
        <f>IF(Charts!$B$3="none",G5194,IF(M5194="",NA(),M5194))</f>
        <v>0</v>
      </c>
      <c r="T362">
        <f>IF(Charts!$B$3="none",H5194,IF(N5194="",NA(),N5194))</f>
        <v>0</v>
      </c>
    </row>
    <row r="363" spans="4:20">
      <c r="D363">
        <v>359</v>
      </c>
      <c r="E363">
        <f>IF(INDIRECT(ADDRESS($D363+2,E$2+1,,,"Instances"))="","",INDIRECT(ADDRESS($D363+2,E$2+1,,,"Instances")))</f>
        <v>0</v>
      </c>
      <c r="F363">
        <f>IFERROR(SMALL(E5:E969,ROW()-ROW($F$5)+1),"")</f>
        <v>0</v>
      </c>
      <c r="H363">
        <f>IFERROR(SUM(F5:F363),"")</f>
        <v>0</v>
      </c>
      <c r="J363">
        <v>359</v>
      </c>
      <c r="K363" cm="1">
        <f t="array" ref="K363">_xlfn.SWITCH(Charts!$B$3,"average", AVERAGE(INDIRECT(ADDRESS(358+3,K$2+1,,,"Instances") &amp; ":" &amp; ADDRESS(358+3,K$2+1))),"median", MEDIAN(INDIRECT(ADDRESS(358+3,K$2+1,,,"Instances") &amp; ":" &amp; ADDRESS(358+3,K$2+1))),"min", MIN(INDIRECT(ADDRESS(358+3,K$2+1,,,"Instances") &amp; ":" &amp; ADDRESS(358+3,K$2+1))),"max", MAX(INDIRECT(ADDRESS(358+3,K$2+1,,,"Instances") &amp; ":" &amp; ADDRESS(358+3,K$2+1))),"diff", MAX(INDIRECT(ADDRESS(358+3,K$2+1,,,"Instances") &amp; ":" &amp; ADDRESS(358+3,K$2+1)))-MIN(INDIRECT(ADDRESS(358+3,K$2+1,,,"Instances") &amp; ":" &amp; ADDRESS(358+3,K$2+1))))</f>
        <v>0</v>
      </c>
      <c r="L363">
        <f>IFERROR(SMALL(K5:K969,ROW()-ROW($L$5)+1),"")</f>
        <v>0</v>
      </c>
      <c r="N363">
        <f>IFERROR(SUM(L5:L363),"")</f>
        <v>0</v>
      </c>
      <c r="Q363">
        <f>IF(Charts!$B$3="none",E5195,IF(K5195="",NA(),K5195))</f>
        <v>0</v>
      </c>
      <c r="R363">
        <f>IF(Charts!$B$3="none",F5195,IF(L5195="",NA(),L5195))</f>
        <v>0</v>
      </c>
      <c r="S363">
        <f>IF(Charts!$B$3="none",G5195,IF(M5195="",NA(),M5195))</f>
        <v>0</v>
      </c>
      <c r="T363">
        <f>IF(Charts!$B$3="none",H5195,IF(N5195="",NA(),N5195))</f>
        <v>0</v>
      </c>
    </row>
    <row r="364" spans="4:20">
      <c r="D364">
        <v>360</v>
      </c>
      <c r="E364">
        <f>IF(INDIRECT(ADDRESS($D364+2,E$2+1,,,"Instances"))="","",INDIRECT(ADDRESS($D364+2,E$2+1,,,"Instances")))</f>
        <v>0</v>
      </c>
      <c r="F364">
        <f>IFERROR(SMALL(E5:E969,ROW()-ROW($F$5)+1),"")</f>
        <v>0</v>
      </c>
      <c r="H364">
        <f>IFERROR(SUM(F5:F364),"")</f>
        <v>0</v>
      </c>
      <c r="J364">
        <v>360</v>
      </c>
      <c r="K364" cm="1">
        <f t="array" ref="K364">_xlfn.SWITCH(Charts!$B$3,"average", AVERAGE(INDIRECT(ADDRESS(359+3,K$2+1,,,"Instances") &amp; ":" &amp; ADDRESS(359+3,K$2+1))),"median", MEDIAN(INDIRECT(ADDRESS(359+3,K$2+1,,,"Instances") &amp; ":" &amp; ADDRESS(359+3,K$2+1))),"min", MIN(INDIRECT(ADDRESS(359+3,K$2+1,,,"Instances") &amp; ":" &amp; ADDRESS(359+3,K$2+1))),"max", MAX(INDIRECT(ADDRESS(359+3,K$2+1,,,"Instances") &amp; ":" &amp; ADDRESS(359+3,K$2+1))),"diff", MAX(INDIRECT(ADDRESS(359+3,K$2+1,,,"Instances") &amp; ":" &amp; ADDRESS(359+3,K$2+1)))-MIN(INDIRECT(ADDRESS(359+3,K$2+1,,,"Instances") &amp; ":" &amp; ADDRESS(359+3,K$2+1))))</f>
        <v>0</v>
      </c>
      <c r="L364">
        <f>IFERROR(SMALL(K5:K969,ROW()-ROW($L$5)+1),"")</f>
        <v>0</v>
      </c>
      <c r="N364">
        <f>IFERROR(SUM(L5:L364),"")</f>
        <v>0</v>
      </c>
      <c r="Q364">
        <f>IF(Charts!$B$3="none",E5196,IF(K5196="",NA(),K5196))</f>
        <v>0</v>
      </c>
      <c r="R364">
        <f>IF(Charts!$B$3="none",F5196,IF(L5196="",NA(),L5196))</f>
        <v>0</v>
      </c>
      <c r="S364">
        <f>IF(Charts!$B$3="none",G5196,IF(M5196="",NA(),M5196))</f>
        <v>0</v>
      </c>
      <c r="T364">
        <f>IF(Charts!$B$3="none",H5196,IF(N5196="",NA(),N5196))</f>
        <v>0</v>
      </c>
    </row>
    <row r="365" spans="4:20">
      <c r="D365">
        <v>361</v>
      </c>
      <c r="E365">
        <f>IF(INDIRECT(ADDRESS($D365+2,E$2+1,,,"Instances"))="","",INDIRECT(ADDRESS($D365+2,E$2+1,,,"Instances")))</f>
        <v>0</v>
      </c>
      <c r="F365">
        <f>IFERROR(SMALL(E5:E969,ROW()-ROW($F$5)+1),"")</f>
        <v>0</v>
      </c>
      <c r="H365">
        <f>IFERROR(SUM(F5:F365),"")</f>
        <v>0</v>
      </c>
      <c r="J365">
        <v>361</v>
      </c>
      <c r="K365" cm="1">
        <f t="array" ref="K365">_xlfn.SWITCH(Charts!$B$3,"average", AVERAGE(INDIRECT(ADDRESS(360+3,K$2+1,,,"Instances") &amp; ":" &amp; ADDRESS(360+3,K$2+1))),"median", MEDIAN(INDIRECT(ADDRESS(360+3,K$2+1,,,"Instances") &amp; ":" &amp; ADDRESS(360+3,K$2+1))),"min", MIN(INDIRECT(ADDRESS(360+3,K$2+1,,,"Instances") &amp; ":" &amp; ADDRESS(360+3,K$2+1))),"max", MAX(INDIRECT(ADDRESS(360+3,K$2+1,,,"Instances") &amp; ":" &amp; ADDRESS(360+3,K$2+1))),"diff", MAX(INDIRECT(ADDRESS(360+3,K$2+1,,,"Instances") &amp; ":" &amp; ADDRESS(360+3,K$2+1)))-MIN(INDIRECT(ADDRESS(360+3,K$2+1,,,"Instances") &amp; ":" &amp; ADDRESS(360+3,K$2+1))))</f>
        <v>0</v>
      </c>
      <c r="L365">
        <f>IFERROR(SMALL(K5:K969,ROW()-ROW($L$5)+1),"")</f>
        <v>0</v>
      </c>
      <c r="N365">
        <f>IFERROR(SUM(L5:L365),"")</f>
        <v>0</v>
      </c>
      <c r="Q365">
        <f>IF(Charts!$B$3="none",E5197,IF(K5197="",NA(),K5197))</f>
        <v>0</v>
      </c>
      <c r="R365">
        <f>IF(Charts!$B$3="none",F5197,IF(L5197="",NA(),L5197))</f>
        <v>0</v>
      </c>
      <c r="S365">
        <f>IF(Charts!$B$3="none",G5197,IF(M5197="",NA(),M5197))</f>
        <v>0</v>
      </c>
      <c r="T365">
        <f>IF(Charts!$B$3="none",H5197,IF(N5197="",NA(),N5197))</f>
        <v>0</v>
      </c>
    </row>
    <row r="366" spans="4:20">
      <c r="D366">
        <v>362</v>
      </c>
      <c r="E366">
        <f>IF(INDIRECT(ADDRESS($D366+2,E$2+1,,,"Instances"))="","",INDIRECT(ADDRESS($D366+2,E$2+1,,,"Instances")))</f>
        <v>0</v>
      </c>
      <c r="F366">
        <f>IFERROR(SMALL(E5:E969,ROW()-ROW($F$5)+1),"")</f>
        <v>0</v>
      </c>
      <c r="H366">
        <f>IFERROR(SUM(F5:F366),"")</f>
        <v>0</v>
      </c>
      <c r="J366">
        <v>362</v>
      </c>
      <c r="K366" cm="1">
        <f t="array" ref="K366">_xlfn.SWITCH(Charts!$B$3,"average", AVERAGE(INDIRECT(ADDRESS(361+3,K$2+1,,,"Instances") &amp; ":" &amp; ADDRESS(361+3,K$2+1))),"median", MEDIAN(INDIRECT(ADDRESS(361+3,K$2+1,,,"Instances") &amp; ":" &amp; ADDRESS(361+3,K$2+1))),"min", MIN(INDIRECT(ADDRESS(361+3,K$2+1,,,"Instances") &amp; ":" &amp; ADDRESS(361+3,K$2+1))),"max", MAX(INDIRECT(ADDRESS(361+3,K$2+1,,,"Instances") &amp; ":" &amp; ADDRESS(361+3,K$2+1))),"diff", MAX(INDIRECT(ADDRESS(361+3,K$2+1,,,"Instances") &amp; ":" &amp; ADDRESS(361+3,K$2+1)))-MIN(INDIRECT(ADDRESS(361+3,K$2+1,,,"Instances") &amp; ":" &amp; ADDRESS(361+3,K$2+1))))</f>
        <v>0</v>
      </c>
      <c r="L366">
        <f>IFERROR(SMALL(K5:K969,ROW()-ROW($L$5)+1),"")</f>
        <v>0</v>
      </c>
      <c r="N366">
        <f>IFERROR(SUM(L5:L366),"")</f>
        <v>0</v>
      </c>
      <c r="Q366">
        <f>IF(Charts!$B$3="none",E5198,IF(K5198="",NA(),K5198))</f>
        <v>0</v>
      </c>
      <c r="R366">
        <f>IF(Charts!$B$3="none",F5198,IF(L5198="",NA(),L5198))</f>
        <v>0</v>
      </c>
      <c r="S366">
        <f>IF(Charts!$B$3="none",G5198,IF(M5198="",NA(),M5198))</f>
        <v>0</v>
      </c>
      <c r="T366">
        <f>IF(Charts!$B$3="none",H5198,IF(N5198="",NA(),N5198))</f>
        <v>0</v>
      </c>
    </row>
    <row r="367" spans="4:20">
      <c r="D367">
        <v>363</v>
      </c>
      <c r="E367">
        <f>IF(INDIRECT(ADDRESS($D367+2,E$2+1,,,"Instances"))="","",INDIRECT(ADDRESS($D367+2,E$2+1,,,"Instances")))</f>
        <v>0</v>
      </c>
      <c r="F367">
        <f>IFERROR(SMALL(E5:E969,ROW()-ROW($F$5)+1),"")</f>
        <v>0</v>
      </c>
      <c r="H367">
        <f>IFERROR(SUM(F5:F367),"")</f>
        <v>0</v>
      </c>
      <c r="J367">
        <v>363</v>
      </c>
      <c r="K367" cm="1">
        <f t="array" ref="K367">_xlfn.SWITCH(Charts!$B$3,"average", AVERAGE(INDIRECT(ADDRESS(362+3,K$2+1,,,"Instances") &amp; ":" &amp; ADDRESS(362+3,K$2+1))),"median", MEDIAN(INDIRECT(ADDRESS(362+3,K$2+1,,,"Instances") &amp; ":" &amp; ADDRESS(362+3,K$2+1))),"min", MIN(INDIRECT(ADDRESS(362+3,K$2+1,,,"Instances") &amp; ":" &amp; ADDRESS(362+3,K$2+1))),"max", MAX(INDIRECT(ADDRESS(362+3,K$2+1,,,"Instances") &amp; ":" &amp; ADDRESS(362+3,K$2+1))),"diff", MAX(INDIRECT(ADDRESS(362+3,K$2+1,,,"Instances") &amp; ":" &amp; ADDRESS(362+3,K$2+1)))-MIN(INDIRECT(ADDRESS(362+3,K$2+1,,,"Instances") &amp; ":" &amp; ADDRESS(362+3,K$2+1))))</f>
        <v>0</v>
      </c>
      <c r="L367">
        <f>IFERROR(SMALL(K5:K969,ROW()-ROW($L$5)+1),"")</f>
        <v>0</v>
      </c>
      <c r="N367">
        <f>IFERROR(SUM(L5:L367),"")</f>
        <v>0</v>
      </c>
      <c r="Q367">
        <f>IF(Charts!$B$3="none",E5199,IF(K5199="",NA(),K5199))</f>
        <v>0</v>
      </c>
      <c r="R367">
        <f>IF(Charts!$B$3="none",F5199,IF(L5199="",NA(),L5199))</f>
        <v>0</v>
      </c>
      <c r="S367">
        <f>IF(Charts!$B$3="none",G5199,IF(M5199="",NA(),M5199))</f>
        <v>0</v>
      </c>
      <c r="T367">
        <f>IF(Charts!$B$3="none",H5199,IF(N5199="",NA(),N5199))</f>
        <v>0</v>
      </c>
    </row>
    <row r="368" spans="4:20">
      <c r="D368">
        <v>364</v>
      </c>
      <c r="E368">
        <f>IF(INDIRECT(ADDRESS($D368+2,E$2+1,,,"Instances"))="","",INDIRECT(ADDRESS($D368+2,E$2+1,,,"Instances")))</f>
        <v>0</v>
      </c>
      <c r="F368">
        <f>IFERROR(SMALL(E5:E969,ROW()-ROW($F$5)+1),"")</f>
        <v>0</v>
      </c>
      <c r="H368">
        <f>IFERROR(SUM(F5:F368),"")</f>
        <v>0</v>
      </c>
      <c r="J368">
        <v>364</v>
      </c>
      <c r="K368" cm="1">
        <f t="array" ref="K368">_xlfn.SWITCH(Charts!$B$3,"average", AVERAGE(INDIRECT(ADDRESS(363+3,K$2+1,,,"Instances") &amp; ":" &amp; ADDRESS(363+3,K$2+1))),"median", MEDIAN(INDIRECT(ADDRESS(363+3,K$2+1,,,"Instances") &amp; ":" &amp; ADDRESS(363+3,K$2+1))),"min", MIN(INDIRECT(ADDRESS(363+3,K$2+1,,,"Instances") &amp; ":" &amp; ADDRESS(363+3,K$2+1))),"max", MAX(INDIRECT(ADDRESS(363+3,K$2+1,,,"Instances") &amp; ":" &amp; ADDRESS(363+3,K$2+1))),"diff", MAX(INDIRECT(ADDRESS(363+3,K$2+1,,,"Instances") &amp; ":" &amp; ADDRESS(363+3,K$2+1)))-MIN(INDIRECT(ADDRESS(363+3,K$2+1,,,"Instances") &amp; ":" &amp; ADDRESS(363+3,K$2+1))))</f>
        <v>0</v>
      </c>
      <c r="L368">
        <f>IFERROR(SMALL(K5:K969,ROW()-ROW($L$5)+1),"")</f>
        <v>0</v>
      </c>
      <c r="N368">
        <f>IFERROR(SUM(L5:L368),"")</f>
        <v>0</v>
      </c>
      <c r="Q368">
        <f>IF(Charts!$B$3="none",E5200,IF(K5200="",NA(),K5200))</f>
        <v>0</v>
      </c>
      <c r="R368">
        <f>IF(Charts!$B$3="none",F5200,IF(L5200="",NA(),L5200))</f>
        <v>0</v>
      </c>
      <c r="S368">
        <f>IF(Charts!$B$3="none",G5200,IF(M5200="",NA(),M5200))</f>
        <v>0</v>
      </c>
      <c r="T368">
        <f>IF(Charts!$B$3="none",H5200,IF(N5200="",NA(),N5200))</f>
        <v>0</v>
      </c>
    </row>
    <row r="369" spans="4:20">
      <c r="D369">
        <v>365</v>
      </c>
      <c r="E369">
        <f>IF(INDIRECT(ADDRESS($D369+2,E$2+1,,,"Instances"))="","",INDIRECT(ADDRESS($D369+2,E$2+1,,,"Instances")))</f>
        <v>0</v>
      </c>
      <c r="F369">
        <f>IFERROR(SMALL(E5:E969,ROW()-ROW($F$5)+1),"")</f>
        <v>0</v>
      </c>
      <c r="H369">
        <f>IFERROR(SUM(F5:F369),"")</f>
        <v>0</v>
      </c>
      <c r="J369">
        <v>365</v>
      </c>
      <c r="K369" cm="1">
        <f t="array" ref="K369">_xlfn.SWITCH(Charts!$B$3,"average", AVERAGE(INDIRECT(ADDRESS(364+3,K$2+1,,,"Instances") &amp; ":" &amp; ADDRESS(364+3,K$2+1))),"median", MEDIAN(INDIRECT(ADDRESS(364+3,K$2+1,,,"Instances") &amp; ":" &amp; ADDRESS(364+3,K$2+1))),"min", MIN(INDIRECT(ADDRESS(364+3,K$2+1,,,"Instances") &amp; ":" &amp; ADDRESS(364+3,K$2+1))),"max", MAX(INDIRECT(ADDRESS(364+3,K$2+1,,,"Instances") &amp; ":" &amp; ADDRESS(364+3,K$2+1))),"diff", MAX(INDIRECT(ADDRESS(364+3,K$2+1,,,"Instances") &amp; ":" &amp; ADDRESS(364+3,K$2+1)))-MIN(INDIRECT(ADDRESS(364+3,K$2+1,,,"Instances") &amp; ":" &amp; ADDRESS(364+3,K$2+1))))</f>
        <v>0</v>
      </c>
      <c r="L369">
        <f>IFERROR(SMALL(K5:K969,ROW()-ROW($L$5)+1),"")</f>
        <v>0</v>
      </c>
      <c r="N369">
        <f>IFERROR(SUM(L5:L369),"")</f>
        <v>0</v>
      </c>
      <c r="Q369">
        <f>IF(Charts!$B$3="none",E5201,IF(K5201="",NA(),K5201))</f>
        <v>0</v>
      </c>
      <c r="R369">
        <f>IF(Charts!$B$3="none",F5201,IF(L5201="",NA(),L5201))</f>
        <v>0</v>
      </c>
      <c r="S369">
        <f>IF(Charts!$B$3="none",G5201,IF(M5201="",NA(),M5201))</f>
        <v>0</v>
      </c>
      <c r="T369">
        <f>IF(Charts!$B$3="none",H5201,IF(N5201="",NA(),N5201))</f>
        <v>0</v>
      </c>
    </row>
    <row r="370" spans="4:20">
      <c r="D370">
        <v>366</v>
      </c>
      <c r="E370">
        <f>IF(INDIRECT(ADDRESS($D370+2,E$2+1,,,"Instances"))="","",INDIRECT(ADDRESS($D370+2,E$2+1,,,"Instances")))</f>
        <v>0</v>
      </c>
      <c r="F370">
        <f>IFERROR(SMALL(E5:E969,ROW()-ROW($F$5)+1),"")</f>
        <v>0</v>
      </c>
      <c r="H370">
        <f>IFERROR(SUM(F5:F370),"")</f>
        <v>0</v>
      </c>
      <c r="J370">
        <v>366</v>
      </c>
      <c r="K370" cm="1">
        <f t="array" ref="K370">_xlfn.SWITCH(Charts!$B$3,"average", AVERAGE(INDIRECT(ADDRESS(365+3,K$2+1,,,"Instances") &amp; ":" &amp; ADDRESS(365+3,K$2+1))),"median", MEDIAN(INDIRECT(ADDRESS(365+3,K$2+1,,,"Instances") &amp; ":" &amp; ADDRESS(365+3,K$2+1))),"min", MIN(INDIRECT(ADDRESS(365+3,K$2+1,,,"Instances") &amp; ":" &amp; ADDRESS(365+3,K$2+1))),"max", MAX(INDIRECT(ADDRESS(365+3,K$2+1,,,"Instances") &amp; ":" &amp; ADDRESS(365+3,K$2+1))),"diff", MAX(INDIRECT(ADDRESS(365+3,K$2+1,,,"Instances") &amp; ":" &amp; ADDRESS(365+3,K$2+1)))-MIN(INDIRECT(ADDRESS(365+3,K$2+1,,,"Instances") &amp; ":" &amp; ADDRESS(365+3,K$2+1))))</f>
        <v>0</v>
      </c>
      <c r="L370">
        <f>IFERROR(SMALL(K5:K969,ROW()-ROW($L$5)+1),"")</f>
        <v>0</v>
      </c>
      <c r="N370">
        <f>IFERROR(SUM(L5:L370),"")</f>
        <v>0</v>
      </c>
      <c r="Q370">
        <f>IF(Charts!$B$3="none",E5202,IF(K5202="",NA(),K5202))</f>
        <v>0</v>
      </c>
      <c r="R370">
        <f>IF(Charts!$B$3="none",F5202,IF(L5202="",NA(),L5202))</f>
        <v>0</v>
      </c>
      <c r="S370">
        <f>IF(Charts!$B$3="none",G5202,IF(M5202="",NA(),M5202))</f>
        <v>0</v>
      </c>
      <c r="T370">
        <f>IF(Charts!$B$3="none",H5202,IF(N5202="",NA(),N5202))</f>
        <v>0</v>
      </c>
    </row>
    <row r="371" spans="4:20">
      <c r="D371">
        <v>367</v>
      </c>
      <c r="E371">
        <f>IF(INDIRECT(ADDRESS($D371+2,E$2+1,,,"Instances"))="","",INDIRECT(ADDRESS($D371+2,E$2+1,,,"Instances")))</f>
        <v>0</v>
      </c>
      <c r="F371">
        <f>IFERROR(SMALL(E5:E969,ROW()-ROW($F$5)+1),"")</f>
        <v>0</v>
      </c>
      <c r="H371">
        <f>IFERROR(SUM(F5:F371),"")</f>
        <v>0</v>
      </c>
      <c r="J371">
        <v>367</v>
      </c>
      <c r="K371" cm="1">
        <f t="array" ref="K371">_xlfn.SWITCH(Charts!$B$3,"average", AVERAGE(INDIRECT(ADDRESS(366+3,K$2+1,,,"Instances") &amp; ":" &amp; ADDRESS(366+3,K$2+1))),"median", MEDIAN(INDIRECT(ADDRESS(366+3,K$2+1,,,"Instances") &amp; ":" &amp; ADDRESS(366+3,K$2+1))),"min", MIN(INDIRECT(ADDRESS(366+3,K$2+1,,,"Instances") &amp; ":" &amp; ADDRESS(366+3,K$2+1))),"max", MAX(INDIRECT(ADDRESS(366+3,K$2+1,,,"Instances") &amp; ":" &amp; ADDRESS(366+3,K$2+1))),"diff", MAX(INDIRECT(ADDRESS(366+3,K$2+1,,,"Instances") &amp; ":" &amp; ADDRESS(366+3,K$2+1)))-MIN(INDIRECT(ADDRESS(366+3,K$2+1,,,"Instances") &amp; ":" &amp; ADDRESS(366+3,K$2+1))))</f>
        <v>0</v>
      </c>
      <c r="L371">
        <f>IFERROR(SMALL(K5:K969,ROW()-ROW($L$5)+1),"")</f>
        <v>0</v>
      </c>
      <c r="N371">
        <f>IFERROR(SUM(L5:L371),"")</f>
        <v>0</v>
      </c>
      <c r="Q371">
        <f>IF(Charts!$B$3="none",E5203,IF(K5203="",NA(),K5203))</f>
        <v>0</v>
      </c>
      <c r="R371">
        <f>IF(Charts!$B$3="none",F5203,IF(L5203="",NA(),L5203))</f>
        <v>0</v>
      </c>
      <c r="S371">
        <f>IF(Charts!$B$3="none",G5203,IF(M5203="",NA(),M5203))</f>
        <v>0</v>
      </c>
      <c r="T371">
        <f>IF(Charts!$B$3="none",H5203,IF(N5203="",NA(),N5203))</f>
        <v>0</v>
      </c>
    </row>
    <row r="372" spans="4:20">
      <c r="D372">
        <v>368</v>
      </c>
      <c r="E372">
        <f>IF(INDIRECT(ADDRESS($D372+2,E$2+1,,,"Instances"))="","",INDIRECT(ADDRESS($D372+2,E$2+1,,,"Instances")))</f>
        <v>0</v>
      </c>
      <c r="F372">
        <f>IFERROR(SMALL(E5:E969,ROW()-ROW($F$5)+1),"")</f>
        <v>0</v>
      </c>
      <c r="H372">
        <f>IFERROR(SUM(F5:F372),"")</f>
        <v>0</v>
      </c>
      <c r="J372">
        <v>368</v>
      </c>
      <c r="K372" cm="1">
        <f t="array" ref="K372">_xlfn.SWITCH(Charts!$B$3,"average", AVERAGE(INDIRECT(ADDRESS(367+3,K$2+1,,,"Instances") &amp; ":" &amp; ADDRESS(367+3,K$2+1))),"median", MEDIAN(INDIRECT(ADDRESS(367+3,K$2+1,,,"Instances") &amp; ":" &amp; ADDRESS(367+3,K$2+1))),"min", MIN(INDIRECT(ADDRESS(367+3,K$2+1,,,"Instances") &amp; ":" &amp; ADDRESS(367+3,K$2+1))),"max", MAX(INDIRECT(ADDRESS(367+3,K$2+1,,,"Instances") &amp; ":" &amp; ADDRESS(367+3,K$2+1))),"diff", MAX(INDIRECT(ADDRESS(367+3,K$2+1,,,"Instances") &amp; ":" &amp; ADDRESS(367+3,K$2+1)))-MIN(INDIRECT(ADDRESS(367+3,K$2+1,,,"Instances") &amp; ":" &amp; ADDRESS(367+3,K$2+1))))</f>
        <v>0</v>
      </c>
      <c r="L372">
        <f>IFERROR(SMALL(K5:K969,ROW()-ROW($L$5)+1),"")</f>
        <v>0</v>
      </c>
      <c r="N372">
        <f>IFERROR(SUM(L5:L372),"")</f>
        <v>0</v>
      </c>
      <c r="Q372">
        <f>IF(Charts!$B$3="none",E5204,IF(K5204="",NA(),K5204))</f>
        <v>0</v>
      </c>
      <c r="R372">
        <f>IF(Charts!$B$3="none",F5204,IF(L5204="",NA(),L5204))</f>
        <v>0</v>
      </c>
      <c r="S372">
        <f>IF(Charts!$B$3="none",G5204,IF(M5204="",NA(),M5204))</f>
        <v>0</v>
      </c>
      <c r="T372">
        <f>IF(Charts!$B$3="none",H5204,IF(N5204="",NA(),N5204))</f>
        <v>0</v>
      </c>
    </row>
    <row r="373" spans="4:20">
      <c r="D373">
        <v>369</v>
      </c>
      <c r="E373">
        <f>IF(INDIRECT(ADDRESS($D373+2,E$2+1,,,"Instances"))="","",INDIRECT(ADDRESS($D373+2,E$2+1,,,"Instances")))</f>
        <v>0</v>
      </c>
      <c r="F373">
        <f>IFERROR(SMALL(E5:E969,ROW()-ROW($F$5)+1),"")</f>
        <v>0</v>
      </c>
      <c r="H373">
        <f>IFERROR(SUM(F5:F373),"")</f>
        <v>0</v>
      </c>
      <c r="J373">
        <v>369</v>
      </c>
      <c r="K373" cm="1">
        <f t="array" ref="K373">_xlfn.SWITCH(Charts!$B$3,"average", AVERAGE(INDIRECT(ADDRESS(368+3,K$2+1,,,"Instances") &amp; ":" &amp; ADDRESS(368+3,K$2+1))),"median", MEDIAN(INDIRECT(ADDRESS(368+3,K$2+1,,,"Instances") &amp; ":" &amp; ADDRESS(368+3,K$2+1))),"min", MIN(INDIRECT(ADDRESS(368+3,K$2+1,,,"Instances") &amp; ":" &amp; ADDRESS(368+3,K$2+1))),"max", MAX(INDIRECT(ADDRESS(368+3,K$2+1,,,"Instances") &amp; ":" &amp; ADDRESS(368+3,K$2+1))),"diff", MAX(INDIRECT(ADDRESS(368+3,K$2+1,,,"Instances") &amp; ":" &amp; ADDRESS(368+3,K$2+1)))-MIN(INDIRECT(ADDRESS(368+3,K$2+1,,,"Instances") &amp; ":" &amp; ADDRESS(368+3,K$2+1))))</f>
        <v>0</v>
      </c>
      <c r="L373">
        <f>IFERROR(SMALL(K5:K969,ROW()-ROW($L$5)+1),"")</f>
        <v>0</v>
      </c>
      <c r="N373">
        <f>IFERROR(SUM(L5:L373),"")</f>
        <v>0</v>
      </c>
      <c r="Q373">
        <f>IF(Charts!$B$3="none",E5205,IF(K5205="",NA(),K5205))</f>
        <v>0</v>
      </c>
      <c r="R373">
        <f>IF(Charts!$B$3="none",F5205,IF(L5205="",NA(),L5205))</f>
        <v>0</v>
      </c>
      <c r="S373">
        <f>IF(Charts!$B$3="none",G5205,IF(M5205="",NA(),M5205))</f>
        <v>0</v>
      </c>
      <c r="T373">
        <f>IF(Charts!$B$3="none",H5205,IF(N5205="",NA(),N5205))</f>
        <v>0</v>
      </c>
    </row>
    <row r="374" spans="4:20">
      <c r="D374">
        <v>370</v>
      </c>
      <c r="E374">
        <f>IF(INDIRECT(ADDRESS($D374+2,E$2+1,,,"Instances"))="","",INDIRECT(ADDRESS($D374+2,E$2+1,,,"Instances")))</f>
        <v>0</v>
      </c>
      <c r="F374">
        <f>IFERROR(SMALL(E5:E969,ROW()-ROW($F$5)+1),"")</f>
        <v>0</v>
      </c>
      <c r="H374">
        <f>IFERROR(SUM(F5:F374),"")</f>
        <v>0</v>
      </c>
      <c r="J374">
        <v>370</v>
      </c>
      <c r="K374" cm="1">
        <f t="array" ref="K374">_xlfn.SWITCH(Charts!$B$3,"average", AVERAGE(INDIRECT(ADDRESS(369+3,K$2+1,,,"Instances") &amp; ":" &amp; ADDRESS(369+3,K$2+1))),"median", MEDIAN(INDIRECT(ADDRESS(369+3,K$2+1,,,"Instances") &amp; ":" &amp; ADDRESS(369+3,K$2+1))),"min", MIN(INDIRECT(ADDRESS(369+3,K$2+1,,,"Instances") &amp; ":" &amp; ADDRESS(369+3,K$2+1))),"max", MAX(INDIRECT(ADDRESS(369+3,K$2+1,,,"Instances") &amp; ":" &amp; ADDRESS(369+3,K$2+1))),"diff", MAX(INDIRECT(ADDRESS(369+3,K$2+1,,,"Instances") &amp; ":" &amp; ADDRESS(369+3,K$2+1)))-MIN(INDIRECT(ADDRESS(369+3,K$2+1,,,"Instances") &amp; ":" &amp; ADDRESS(369+3,K$2+1))))</f>
        <v>0</v>
      </c>
      <c r="L374">
        <f>IFERROR(SMALL(K5:K969,ROW()-ROW($L$5)+1),"")</f>
        <v>0</v>
      </c>
      <c r="N374">
        <f>IFERROR(SUM(L5:L374),"")</f>
        <v>0</v>
      </c>
      <c r="Q374">
        <f>IF(Charts!$B$3="none",E5206,IF(K5206="",NA(),K5206))</f>
        <v>0</v>
      </c>
      <c r="R374">
        <f>IF(Charts!$B$3="none",F5206,IF(L5206="",NA(),L5206))</f>
        <v>0</v>
      </c>
      <c r="S374">
        <f>IF(Charts!$B$3="none",G5206,IF(M5206="",NA(),M5206))</f>
        <v>0</v>
      </c>
      <c r="T374">
        <f>IF(Charts!$B$3="none",H5206,IF(N5206="",NA(),N5206))</f>
        <v>0</v>
      </c>
    </row>
    <row r="375" spans="4:20">
      <c r="D375">
        <v>371</v>
      </c>
      <c r="E375">
        <f>IF(INDIRECT(ADDRESS($D375+2,E$2+1,,,"Instances"))="","",INDIRECT(ADDRESS($D375+2,E$2+1,,,"Instances")))</f>
        <v>0</v>
      </c>
      <c r="F375">
        <f>IFERROR(SMALL(E5:E969,ROW()-ROW($F$5)+1),"")</f>
        <v>0</v>
      </c>
      <c r="H375">
        <f>IFERROR(SUM(F5:F375),"")</f>
        <v>0</v>
      </c>
      <c r="J375">
        <v>371</v>
      </c>
      <c r="K375" cm="1">
        <f t="array" ref="K375">_xlfn.SWITCH(Charts!$B$3,"average", AVERAGE(INDIRECT(ADDRESS(370+3,K$2+1,,,"Instances") &amp; ":" &amp; ADDRESS(370+3,K$2+1))),"median", MEDIAN(INDIRECT(ADDRESS(370+3,K$2+1,,,"Instances") &amp; ":" &amp; ADDRESS(370+3,K$2+1))),"min", MIN(INDIRECT(ADDRESS(370+3,K$2+1,,,"Instances") &amp; ":" &amp; ADDRESS(370+3,K$2+1))),"max", MAX(INDIRECT(ADDRESS(370+3,K$2+1,,,"Instances") &amp; ":" &amp; ADDRESS(370+3,K$2+1))),"diff", MAX(INDIRECT(ADDRESS(370+3,K$2+1,,,"Instances") &amp; ":" &amp; ADDRESS(370+3,K$2+1)))-MIN(INDIRECT(ADDRESS(370+3,K$2+1,,,"Instances") &amp; ":" &amp; ADDRESS(370+3,K$2+1))))</f>
        <v>0</v>
      </c>
      <c r="L375">
        <f>IFERROR(SMALL(K5:K969,ROW()-ROW($L$5)+1),"")</f>
        <v>0</v>
      </c>
      <c r="N375">
        <f>IFERROR(SUM(L5:L375),"")</f>
        <v>0</v>
      </c>
      <c r="Q375">
        <f>IF(Charts!$B$3="none",E5207,IF(K5207="",NA(),K5207))</f>
        <v>0</v>
      </c>
      <c r="R375">
        <f>IF(Charts!$B$3="none",F5207,IF(L5207="",NA(),L5207))</f>
        <v>0</v>
      </c>
      <c r="S375">
        <f>IF(Charts!$B$3="none",G5207,IF(M5207="",NA(),M5207))</f>
        <v>0</v>
      </c>
      <c r="T375">
        <f>IF(Charts!$B$3="none",H5207,IF(N5207="",NA(),N5207))</f>
        <v>0</v>
      </c>
    </row>
    <row r="376" spans="4:20">
      <c r="D376">
        <v>372</v>
      </c>
      <c r="E376">
        <f>IF(INDIRECT(ADDRESS($D376+2,E$2+1,,,"Instances"))="","",INDIRECT(ADDRESS($D376+2,E$2+1,,,"Instances")))</f>
        <v>0</v>
      </c>
      <c r="F376">
        <f>IFERROR(SMALL(E5:E969,ROW()-ROW($F$5)+1),"")</f>
        <v>0</v>
      </c>
      <c r="H376">
        <f>IFERROR(SUM(F5:F376),"")</f>
        <v>0</v>
      </c>
      <c r="J376">
        <v>372</v>
      </c>
      <c r="K376" cm="1">
        <f t="array" ref="K376">_xlfn.SWITCH(Charts!$B$3,"average", AVERAGE(INDIRECT(ADDRESS(371+3,K$2+1,,,"Instances") &amp; ":" &amp; ADDRESS(371+3,K$2+1))),"median", MEDIAN(INDIRECT(ADDRESS(371+3,K$2+1,,,"Instances") &amp; ":" &amp; ADDRESS(371+3,K$2+1))),"min", MIN(INDIRECT(ADDRESS(371+3,K$2+1,,,"Instances") &amp; ":" &amp; ADDRESS(371+3,K$2+1))),"max", MAX(INDIRECT(ADDRESS(371+3,K$2+1,,,"Instances") &amp; ":" &amp; ADDRESS(371+3,K$2+1))),"diff", MAX(INDIRECT(ADDRESS(371+3,K$2+1,,,"Instances") &amp; ":" &amp; ADDRESS(371+3,K$2+1)))-MIN(INDIRECT(ADDRESS(371+3,K$2+1,,,"Instances") &amp; ":" &amp; ADDRESS(371+3,K$2+1))))</f>
        <v>0</v>
      </c>
      <c r="L376">
        <f>IFERROR(SMALL(K5:K969,ROW()-ROW($L$5)+1),"")</f>
        <v>0</v>
      </c>
      <c r="N376">
        <f>IFERROR(SUM(L5:L376),"")</f>
        <v>0</v>
      </c>
      <c r="Q376">
        <f>IF(Charts!$B$3="none",E5208,IF(K5208="",NA(),K5208))</f>
        <v>0</v>
      </c>
      <c r="R376">
        <f>IF(Charts!$B$3="none",F5208,IF(L5208="",NA(),L5208))</f>
        <v>0</v>
      </c>
      <c r="S376">
        <f>IF(Charts!$B$3="none",G5208,IF(M5208="",NA(),M5208))</f>
        <v>0</v>
      </c>
      <c r="T376">
        <f>IF(Charts!$B$3="none",H5208,IF(N5208="",NA(),N5208))</f>
        <v>0</v>
      </c>
    </row>
    <row r="377" spans="4:20">
      <c r="D377">
        <v>373</v>
      </c>
      <c r="E377">
        <f>IF(INDIRECT(ADDRESS($D377+2,E$2+1,,,"Instances"))="","",INDIRECT(ADDRESS($D377+2,E$2+1,,,"Instances")))</f>
        <v>0</v>
      </c>
      <c r="F377">
        <f>IFERROR(SMALL(E5:E969,ROW()-ROW($F$5)+1),"")</f>
        <v>0</v>
      </c>
      <c r="H377">
        <f>IFERROR(SUM(F5:F377),"")</f>
        <v>0</v>
      </c>
      <c r="J377">
        <v>373</v>
      </c>
      <c r="K377" cm="1">
        <f t="array" ref="K377">_xlfn.SWITCH(Charts!$B$3,"average", AVERAGE(INDIRECT(ADDRESS(372+3,K$2+1,,,"Instances") &amp; ":" &amp; ADDRESS(372+3,K$2+1))),"median", MEDIAN(INDIRECT(ADDRESS(372+3,K$2+1,,,"Instances") &amp; ":" &amp; ADDRESS(372+3,K$2+1))),"min", MIN(INDIRECT(ADDRESS(372+3,K$2+1,,,"Instances") &amp; ":" &amp; ADDRESS(372+3,K$2+1))),"max", MAX(INDIRECT(ADDRESS(372+3,K$2+1,,,"Instances") &amp; ":" &amp; ADDRESS(372+3,K$2+1))),"diff", MAX(INDIRECT(ADDRESS(372+3,K$2+1,,,"Instances") &amp; ":" &amp; ADDRESS(372+3,K$2+1)))-MIN(INDIRECT(ADDRESS(372+3,K$2+1,,,"Instances") &amp; ":" &amp; ADDRESS(372+3,K$2+1))))</f>
        <v>0</v>
      </c>
      <c r="L377">
        <f>IFERROR(SMALL(K5:K969,ROW()-ROW($L$5)+1),"")</f>
        <v>0</v>
      </c>
      <c r="N377">
        <f>IFERROR(SUM(L5:L377),"")</f>
        <v>0</v>
      </c>
      <c r="Q377">
        <f>IF(Charts!$B$3="none",E5209,IF(K5209="",NA(),K5209))</f>
        <v>0</v>
      </c>
      <c r="R377">
        <f>IF(Charts!$B$3="none",F5209,IF(L5209="",NA(),L5209))</f>
        <v>0</v>
      </c>
      <c r="S377">
        <f>IF(Charts!$B$3="none",G5209,IF(M5209="",NA(),M5209))</f>
        <v>0</v>
      </c>
      <c r="T377">
        <f>IF(Charts!$B$3="none",H5209,IF(N5209="",NA(),N5209))</f>
        <v>0</v>
      </c>
    </row>
    <row r="378" spans="4:20">
      <c r="D378">
        <v>374</v>
      </c>
      <c r="E378">
        <f>IF(INDIRECT(ADDRESS($D378+2,E$2+1,,,"Instances"))="","",INDIRECT(ADDRESS($D378+2,E$2+1,,,"Instances")))</f>
        <v>0</v>
      </c>
      <c r="F378">
        <f>IFERROR(SMALL(E5:E969,ROW()-ROW($F$5)+1),"")</f>
        <v>0</v>
      </c>
      <c r="H378">
        <f>IFERROR(SUM(F5:F378),"")</f>
        <v>0</v>
      </c>
      <c r="J378">
        <v>374</v>
      </c>
      <c r="K378" cm="1">
        <f t="array" ref="K378">_xlfn.SWITCH(Charts!$B$3,"average", AVERAGE(INDIRECT(ADDRESS(373+3,K$2+1,,,"Instances") &amp; ":" &amp; ADDRESS(373+3,K$2+1))),"median", MEDIAN(INDIRECT(ADDRESS(373+3,K$2+1,,,"Instances") &amp; ":" &amp; ADDRESS(373+3,K$2+1))),"min", MIN(INDIRECT(ADDRESS(373+3,K$2+1,,,"Instances") &amp; ":" &amp; ADDRESS(373+3,K$2+1))),"max", MAX(INDIRECT(ADDRESS(373+3,K$2+1,,,"Instances") &amp; ":" &amp; ADDRESS(373+3,K$2+1))),"diff", MAX(INDIRECT(ADDRESS(373+3,K$2+1,,,"Instances") &amp; ":" &amp; ADDRESS(373+3,K$2+1)))-MIN(INDIRECT(ADDRESS(373+3,K$2+1,,,"Instances") &amp; ":" &amp; ADDRESS(373+3,K$2+1))))</f>
        <v>0</v>
      </c>
      <c r="L378">
        <f>IFERROR(SMALL(K5:K969,ROW()-ROW($L$5)+1),"")</f>
        <v>0</v>
      </c>
      <c r="N378">
        <f>IFERROR(SUM(L5:L378),"")</f>
        <v>0</v>
      </c>
      <c r="Q378">
        <f>IF(Charts!$B$3="none",E5210,IF(K5210="",NA(),K5210))</f>
        <v>0</v>
      </c>
      <c r="R378">
        <f>IF(Charts!$B$3="none",F5210,IF(L5210="",NA(),L5210))</f>
        <v>0</v>
      </c>
      <c r="S378">
        <f>IF(Charts!$B$3="none",G5210,IF(M5210="",NA(),M5210))</f>
        <v>0</v>
      </c>
      <c r="T378">
        <f>IF(Charts!$B$3="none",H5210,IF(N5210="",NA(),N5210))</f>
        <v>0</v>
      </c>
    </row>
    <row r="379" spans="4:20">
      <c r="D379">
        <v>375</v>
      </c>
      <c r="E379">
        <f>IF(INDIRECT(ADDRESS($D379+2,E$2+1,,,"Instances"))="","",INDIRECT(ADDRESS($D379+2,E$2+1,,,"Instances")))</f>
        <v>0</v>
      </c>
      <c r="F379">
        <f>IFERROR(SMALL(E5:E969,ROW()-ROW($F$5)+1),"")</f>
        <v>0</v>
      </c>
      <c r="H379">
        <f>IFERROR(SUM(F5:F379),"")</f>
        <v>0</v>
      </c>
      <c r="J379">
        <v>375</v>
      </c>
      <c r="K379" cm="1">
        <f t="array" ref="K379">_xlfn.SWITCH(Charts!$B$3,"average", AVERAGE(INDIRECT(ADDRESS(374+3,K$2+1,,,"Instances") &amp; ":" &amp; ADDRESS(374+3,K$2+1))),"median", MEDIAN(INDIRECT(ADDRESS(374+3,K$2+1,,,"Instances") &amp; ":" &amp; ADDRESS(374+3,K$2+1))),"min", MIN(INDIRECT(ADDRESS(374+3,K$2+1,,,"Instances") &amp; ":" &amp; ADDRESS(374+3,K$2+1))),"max", MAX(INDIRECT(ADDRESS(374+3,K$2+1,,,"Instances") &amp; ":" &amp; ADDRESS(374+3,K$2+1))),"diff", MAX(INDIRECT(ADDRESS(374+3,K$2+1,,,"Instances") &amp; ":" &amp; ADDRESS(374+3,K$2+1)))-MIN(INDIRECT(ADDRESS(374+3,K$2+1,,,"Instances") &amp; ":" &amp; ADDRESS(374+3,K$2+1))))</f>
        <v>0</v>
      </c>
      <c r="L379">
        <f>IFERROR(SMALL(K5:K969,ROW()-ROW($L$5)+1),"")</f>
        <v>0</v>
      </c>
      <c r="N379">
        <f>IFERROR(SUM(L5:L379),"")</f>
        <v>0</v>
      </c>
      <c r="Q379">
        <f>IF(Charts!$B$3="none",E5211,IF(K5211="",NA(),K5211))</f>
        <v>0</v>
      </c>
      <c r="R379">
        <f>IF(Charts!$B$3="none",F5211,IF(L5211="",NA(),L5211))</f>
        <v>0</v>
      </c>
      <c r="S379">
        <f>IF(Charts!$B$3="none",G5211,IF(M5211="",NA(),M5211))</f>
        <v>0</v>
      </c>
      <c r="T379">
        <f>IF(Charts!$B$3="none",H5211,IF(N5211="",NA(),N5211))</f>
        <v>0</v>
      </c>
    </row>
    <row r="380" spans="4:20">
      <c r="D380">
        <v>376</v>
      </c>
      <c r="E380">
        <f>IF(INDIRECT(ADDRESS($D380+2,E$2+1,,,"Instances"))="","",INDIRECT(ADDRESS($D380+2,E$2+1,,,"Instances")))</f>
        <v>0</v>
      </c>
      <c r="F380">
        <f>IFERROR(SMALL(E5:E969,ROW()-ROW($F$5)+1),"")</f>
        <v>0</v>
      </c>
      <c r="H380">
        <f>IFERROR(SUM(F5:F380),"")</f>
        <v>0</v>
      </c>
      <c r="J380">
        <v>376</v>
      </c>
      <c r="K380" cm="1">
        <f t="array" ref="K380">_xlfn.SWITCH(Charts!$B$3,"average", AVERAGE(INDIRECT(ADDRESS(375+3,K$2+1,,,"Instances") &amp; ":" &amp; ADDRESS(375+3,K$2+1))),"median", MEDIAN(INDIRECT(ADDRESS(375+3,K$2+1,,,"Instances") &amp; ":" &amp; ADDRESS(375+3,K$2+1))),"min", MIN(INDIRECT(ADDRESS(375+3,K$2+1,,,"Instances") &amp; ":" &amp; ADDRESS(375+3,K$2+1))),"max", MAX(INDIRECT(ADDRESS(375+3,K$2+1,,,"Instances") &amp; ":" &amp; ADDRESS(375+3,K$2+1))),"diff", MAX(INDIRECT(ADDRESS(375+3,K$2+1,,,"Instances") &amp; ":" &amp; ADDRESS(375+3,K$2+1)))-MIN(INDIRECT(ADDRESS(375+3,K$2+1,,,"Instances") &amp; ":" &amp; ADDRESS(375+3,K$2+1))))</f>
        <v>0</v>
      </c>
      <c r="L380">
        <f>IFERROR(SMALL(K5:K969,ROW()-ROW($L$5)+1),"")</f>
        <v>0</v>
      </c>
      <c r="N380">
        <f>IFERROR(SUM(L5:L380),"")</f>
        <v>0</v>
      </c>
      <c r="Q380">
        <f>IF(Charts!$B$3="none",E5212,IF(K5212="",NA(),K5212))</f>
        <v>0</v>
      </c>
      <c r="R380">
        <f>IF(Charts!$B$3="none",F5212,IF(L5212="",NA(),L5212))</f>
        <v>0</v>
      </c>
      <c r="S380">
        <f>IF(Charts!$B$3="none",G5212,IF(M5212="",NA(),M5212))</f>
        <v>0</v>
      </c>
      <c r="T380">
        <f>IF(Charts!$B$3="none",H5212,IF(N5212="",NA(),N5212))</f>
        <v>0</v>
      </c>
    </row>
    <row r="381" spans="4:20">
      <c r="D381">
        <v>377</v>
      </c>
      <c r="E381">
        <f>IF(INDIRECT(ADDRESS($D381+2,E$2+1,,,"Instances"))="","",INDIRECT(ADDRESS($D381+2,E$2+1,,,"Instances")))</f>
        <v>0</v>
      </c>
      <c r="F381">
        <f>IFERROR(SMALL(E5:E969,ROW()-ROW($F$5)+1),"")</f>
        <v>0</v>
      </c>
      <c r="H381">
        <f>IFERROR(SUM(F5:F381),"")</f>
        <v>0</v>
      </c>
      <c r="J381">
        <v>377</v>
      </c>
      <c r="K381" cm="1">
        <f t="array" ref="K381">_xlfn.SWITCH(Charts!$B$3,"average", AVERAGE(INDIRECT(ADDRESS(376+3,K$2+1,,,"Instances") &amp; ":" &amp; ADDRESS(376+3,K$2+1))),"median", MEDIAN(INDIRECT(ADDRESS(376+3,K$2+1,,,"Instances") &amp; ":" &amp; ADDRESS(376+3,K$2+1))),"min", MIN(INDIRECT(ADDRESS(376+3,K$2+1,,,"Instances") &amp; ":" &amp; ADDRESS(376+3,K$2+1))),"max", MAX(INDIRECT(ADDRESS(376+3,K$2+1,,,"Instances") &amp; ":" &amp; ADDRESS(376+3,K$2+1))),"diff", MAX(INDIRECT(ADDRESS(376+3,K$2+1,,,"Instances") &amp; ":" &amp; ADDRESS(376+3,K$2+1)))-MIN(INDIRECT(ADDRESS(376+3,K$2+1,,,"Instances") &amp; ":" &amp; ADDRESS(376+3,K$2+1))))</f>
        <v>0</v>
      </c>
      <c r="L381">
        <f>IFERROR(SMALL(K5:K969,ROW()-ROW($L$5)+1),"")</f>
        <v>0</v>
      </c>
      <c r="N381">
        <f>IFERROR(SUM(L5:L381),"")</f>
        <v>0</v>
      </c>
      <c r="Q381">
        <f>IF(Charts!$B$3="none",E5213,IF(K5213="",NA(),K5213))</f>
        <v>0</v>
      </c>
      <c r="R381">
        <f>IF(Charts!$B$3="none",F5213,IF(L5213="",NA(),L5213))</f>
        <v>0</v>
      </c>
      <c r="S381">
        <f>IF(Charts!$B$3="none",G5213,IF(M5213="",NA(),M5213))</f>
        <v>0</v>
      </c>
      <c r="T381">
        <f>IF(Charts!$B$3="none",H5213,IF(N5213="",NA(),N5213))</f>
        <v>0</v>
      </c>
    </row>
    <row r="382" spans="4:20">
      <c r="D382">
        <v>378</v>
      </c>
      <c r="E382">
        <f>IF(INDIRECT(ADDRESS($D382+2,E$2+1,,,"Instances"))="","",INDIRECT(ADDRESS($D382+2,E$2+1,,,"Instances")))</f>
        <v>0</v>
      </c>
      <c r="F382">
        <f>IFERROR(SMALL(E5:E969,ROW()-ROW($F$5)+1),"")</f>
        <v>0</v>
      </c>
      <c r="H382">
        <f>IFERROR(SUM(F5:F382),"")</f>
        <v>0</v>
      </c>
      <c r="J382">
        <v>378</v>
      </c>
      <c r="K382" cm="1">
        <f t="array" ref="K382">_xlfn.SWITCH(Charts!$B$3,"average", AVERAGE(INDIRECT(ADDRESS(377+3,K$2+1,,,"Instances") &amp; ":" &amp; ADDRESS(377+3,K$2+1))),"median", MEDIAN(INDIRECT(ADDRESS(377+3,K$2+1,,,"Instances") &amp; ":" &amp; ADDRESS(377+3,K$2+1))),"min", MIN(INDIRECT(ADDRESS(377+3,K$2+1,,,"Instances") &amp; ":" &amp; ADDRESS(377+3,K$2+1))),"max", MAX(INDIRECT(ADDRESS(377+3,K$2+1,,,"Instances") &amp; ":" &amp; ADDRESS(377+3,K$2+1))),"diff", MAX(INDIRECT(ADDRESS(377+3,K$2+1,,,"Instances") &amp; ":" &amp; ADDRESS(377+3,K$2+1)))-MIN(INDIRECT(ADDRESS(377+3,K$2+1,,,"Instances") &amp; ":" &amp; ADDRESS(377+3,K$2+1))))</f>
        <v>0</v>
      </c>
      <c r="L382">
        <f>IFERROR(SMALL(K5:K969,ROW()-ROW($L$5)+1),"")</f>
        <v>0</v>
      </c>
      <c r="N382">
        <f>IFERROR(SUM(L5:L382),"")</f>
        <v>0</v>
      </c>
      <c r="Q382">
        <f>IF(Charts!$B$3="none",E5214,IF(K5214="",NA(),K5214))</f>
        <v>0</v>
      </c>
      <c r="R382">
        <f>IF(Charts!$B$3="none",F5214,IF(L5214="",NA(),L5214))</f>
        <v>0</v>
      </c>
      <c r="S382">
        <f>IF(Charts!$B$3="none",G5214,IF(M5214="",NA(),M5214))</f>
        <v>0</v>
      </c>
      <c r="T382">
        <f>IF(Charts!$B$3="none",H5214,IF(N5214="",NA(),N5214))</f>
        <v>0</v>
      </c>
    </row>
    <row r="383" spans="4:20">
      <c r="D383">
        <v>379</v>
      </c>
      <c r="E383">
        <f>IF(INDIRECT(ADDRESS($D383+2,E$2+1,,,"Instances"))="","",INDIRECT(ADDRESS($D383+2,E$2+1,,,"Instances")))</f>
        <v>0</v>
      </c>
      <c r="F383">
        <f>IFERROR(SMALL(E5:E969,ROW()-ROW($F$5)+1),"")</f>
        <v>0</v>
      </c>
      <c r="H383">
        <f>IFERROR(SUM(F5:F383),"")</f>
        <v>0</v>
      </c>
      <c r="J383">
        <v>379</v>
      </c>
      <c r="K383" cm="1">
        <f t="array" ref="K383">_xlfn.SWITCH(Charts!$B$3,"average", AVERAGE(INDIRECT(ADDRESS(378+3,K$2+1,,,"Instances") &amp; ":" &amp; ADDRESS(378+3,K$2+1))),"median", MEDIAN(INDIRECT(ADDRESS(378+3,K$2+1,,,"Instances") &amp; ":" &amp; ADDRESS(378+3,K$2+1))),"min", MIN(INDIRECT(ADDRESS(378+3,K$2+1,,,"Instances") &amp; ":" &amp; ADDRESS(378+3,K$2+1))),"max", MAX(INDIRECT(ADDRESS(378+3,K$2+1,,,"Instances") &amp; ":" &amp; ADDRESS(378+3,K$2+1))),"diff", MAX(INDIRECT(ADDRESS(378+3,K$2+1,,,"Instances") &amp; ":" &amp; ADDRESS(378+3,K$2+1)))-MIN(INDIRECT(ADDRESS(378+3,K$2+1,,,"Instances") &amp; ":" &amp; ADDRESS(378+3,K$2+1))))</f>
        <v>0</v>
      </c>
      <c r="L383">
        <f>IFERROR(SMALL(K5:K969,ROW()-ROW($L$5)+1),"")</f>
        <v>0</v>
      </c>
      <c r="N383">
        <f>IFERROR(SUM(L5:L383),"")</f>
        <v>0</v>
      </c>
      <c r="Q383">
        <f>IF(Charts!$B$3="none",E5215,IF(K5215="",NA(),K5215))</f>
        <v>0</v>
      </c>
      <c r="R383">
        <f>IF(Charts!$B$3="none",F5215,IF(L5215="",NA(),L5215))</f>
        <v>0</v>
      </c>
      <c r="S383">
        <f>IF(Charts!$B$3="none",G5215,IF(M5215="",NA(),M5215))</f>
        <v>0</v>
      </c>
      <c r="T383">
        <f>IF(Charts!$B$3="none",H5215,IF(N5215="",NA(),N5215))</f>
        <v>0</v>
      </c>
    </row>
    <row r="384" spans="4:20">
      <c r="D384">
        <v>380</v>
      </c>
      <c r="E384">
        <f>IF(INDIRECT(ADDRESS($D384+2,E$2+1,,,"Instances"))="","",INDIRECT(ADDRESS($D384+2,E$2+1,,,"Instances")))</f>
        <v>0</v>
      </c>
      <c r="F384">
        <f>IFERROR(SMALL(E5:E969,ROW()-ROW($F$5)+1),"")</f>
        <v>0</v>
      </c>
      <c r="H384">
        <f>IFERROR(SUM(F5:F384),"")</f>
        <v>0</v>
      </c>
      <c r="J384">
        <v>380</v>
      </c>
      <c r="K384" cm="1">
        <f t="array" ref="K384">_xlfn.SWITCH(Charts!$B$3,"average", AVERAGE(INDIRECT(ADDRESS(379+3,K$2+1,,,"Instances") &amp; ":" &amp; ADDRESS(379+3,K$2+1))),"median", MEDIAN(INDIRECT(ADDRESS(379+3,K$2+1,,,"Instances") &amp; ":" &amp; ADDRESS(379+3,K$2+1))),"min", MIN(INDIRECT(ADDRESS(379+3,K$2+1,,,"Instances") &amp; ":" &amp; ADDRESS(379+3,K$2+1))),"max", MAX(INDIRECT(ADDRESS(379+3,K$2+1,,,"Instances") &amp; ":" &amp; ADDRESS(379+3,K$2+1))),"diff", MAX(INDIRECT(ADDRESS(379+3,K$2+1,,,"Instances") &amp; ":" &amp; ADDRESS(379+3,K$2+1)))-MIN(INDIRECT(ADDRESS(379+3,K$2+1,,,"Instances") &amp; ":" &amp; ADDRESS(379+3,K$2+1))))</f>
        <v>0</v>
      </c>
      <c r="L384">
        <f>IFERROR(SMALL(K5:K969,ROW()-ROW($L$5)+1),"")</f>
        <v>0</v>
      </c>
      <c r="N384">
        <f>IFERROR(SUM(L5:L384),"")</f>
        <v>0</v>
      </c>
      <c r="Q384">
        <f>IF(Charts!$B$3="none",E5216,IF(K5216="",NA(),K5216))</f>
        <v>0</v>
      </c>
      <c r="R384">
        <f>IF(Charts!$B$3="none",F5216,IF(L5216="",NA(),L5216))</f>
        <v>0</v>
      </c>
      <c r="S384">
        <f>IF(Charts!$B$3="none",G5216,IF(M5216="",NA(),M5216))</f>
        <v>0</v>
      </c>
      <c r="T384">
        <f>IF(Charts!$B$3="none",H5216,IF(N5216="",NA(),N5216))</f>
        <v>0</v>
      </c>
    </row>
    <row r="385" spans="4:20">
      <c r="D385">
        <v>381</v>
      </c>
      <c r="E385">
        <f>IF(INDIRECT(ADDRESS($D385+2,E$2+1,,,"Instances"))="","",INDIRECT(ADDRESS($D385+2,E$2+1,,,"Instances")))</f>
        <v>0</v>
      </c>
      <c r="F385">
        <f>IFERROR(SMALL(E5:E969,ROW()-ROW($F$5)+1),"")</f>
        <v>0</v>
      </c>
      <c r="H385">
        <f>IFERROR(SUM(F5:F385),"")</f>
        <v>0</v>
      </c>
      <c r="J385">
        <v>381</v>
      </c>
      <c r="K385" cm="1">
        <f t="array" ref="K385">_xlfn.SWITCH(Charts!$B$3,"average", AVERAGE(INDIRECT(ADDRESS(380+3,K$2+1,,,"Instances") &amp; ":" &amp; ADDRESS(380+3,K$2+1))),"median", MEDIAN(INDIRECT(ADDRESS(380+3,K$2+1,,,"Instances") &amp; ":" &amp; ADDRESS(380+3,K$2+1))),"min", MIN(INDIRECT(ADDRESS(380+3,K$2+1,,,"Instances") &amp; ":" &amp; ADDRESS(380+3,K$2+1))),"max", MAX(INDIRECT(ADDRESS(380+3,K$2+1,,,"Instances") &amp; ":" &amp; ADDRESS(380+3,K$2+1))),"diff", MAX(INDIRECT(ADDRESS(380+3,K$2+1,,,"Instances") &amp; ":" &amp; ADDRESS(380+3,K$2+1)))-MIN(INDIRECT(ADDRESS(380+3,K$2+1,,,"Instances") &amp; ":" &amp; ADDRESS(380+3,K$2+1))))</f>
        <v>0</v>
      </c>
      <c r="L385">
        <f>IFERROR(SMALL(K5:K969,ROW()-ROW($L$5)+1),"")</f>
        <v>0</v>
      </c>
      <c r="N385">
        <f>IFERROR(SUM(L5:L385),"")</f>
        <v>0</v>
      </c>
      <c r="Q385">
        <f>IF(Charts!$B$3="none",E5217,IF(K5217="",NA(),K5217))</f>
        <v>0</v>
      </c>
      <c r="R385">
        <f>IF(Charts!$B$3="none",F5217,IF(L5217="",NA(),L5217))</f>
        <v>0</v>
      </c>
      <c r="S385">
        <f>IF(Charts!$B$3="none",G5217,IF(M5217="",NA(),M5217))</f>
        <v>0</v>
      </c>
      <c r="T385">
        <f>IF(Charts!$B$3="none",H5217,IF(N5217="",NA(),N5217))</f>
        <v>0</v>
      </c>
    </row>
    <row r="386" spans="4:20">
      <c r="D386">
        <v>382</v>
      </c>
      <c r="E386">
        <f>IF(INDIRECT(ADDRESS($D386+2,E$2+1,,,"Instances"))="","",INDIRECT(ADDRESS($D386+2,E$2+1,,,"Instances")))</f>
        <v>0</v>
      </c>
      <c r="F386">
        <f>IFERROR(SMALL(E5:E969,ROW()-ROW($F$5)+1),"")</f>
        <v>0</v>
      </c>
      <c r="H386">
        <f>IFERROR(SUM(F5:F386),"")</f>
        <v>0</v>
      </c>
      <c r="J386">
        <v>382</v>
      </c>
      <c r="K386" cm="1">
        <f t="array" ref="K386">_xlfn.SWITCH(Charts!$B$3,"average", AVERAGE(INDIRECT(ADDRESS(381+3,K$2+1,,,"Instances") &amp; ":" &amp; ADDRESS(381+3,K$2+1))),"median", MEDIAN(INDIRECT(ADDRESS(381+3,K$2+1,,,"Instances") &amp; ":" &amp; ADDRESS(381+3,K$2+1))),"min", MIN(INDIRECT(ADDRESS(381+3,K$2+1,,,"Instances") &amp; ":" &amp; ADDRESS(381+3,K$2+1))),"max", MAX(INDIRECT(ADDRESS(381+3,K$2+1,,,"Instances") &amp; ":" &amp; ADDRESS(381+3,K$2+1))),"diff", MAX(INDIRECT(ADDRESS(381+3,K$2+1,,,"Instances") &amp; ":" &amp; ADDRESS(381+3,K$2+1)))-MIN(INDIRECT(ADDRESS(381+3,K$2+1,,,"Instances") &amp; ":" &amp; ADDRESS(381+3,K$2+1))))</f>
        <v>0</v>
      </c>
      <c r="L386">
        <f>IFERROR(SMALL(K5:K969,ROW()-ROW($L$5)+1),"")</f>
        <v>0</v>
      </c>
      <c r="N386">
        <f>IFERROR(SUM(L5:L386),"")</f>
        <v>0</v>
      </c>
      <c r="Q386">
        <f>IF(Charts!$B$3="none",E5218,IF(K5218="",NA(),K5218))</f>
        <v>0</v>
      </c>
      <c r="R386">
        <f>IF(Charts!$B$3="none",F5218,IF(L5218="",NA(),L5218))</f>
        <v>0</v>
      </c>
      <c r="S386">
        <f>IF(Charts!$B$3="none",G5218,IF(M5218="",NA(),M5218))</f>
        <v>0</v>
      </c>
      <c r="T386">
        <f>IF(Charts!$B$3="none",H5218,IF(N5218="",NA(),N5218))</f>
        <v>0</v>
      </c>
    </row>
    <row r="387" spans="4:20">
      <c r="D387">
        <v>383</v>
      </c>
      <c r="E387">
        <f>IF(INDIRECT(ADDRESS($D387+2,E$2+1,,,"Instances"))="","",INDIRECT(ADDRESS($D387+2,E$2+1,,,"Instances")))</f>
        <v>0</v>
      </c>
      <c r="F387">
        <f>IFERROR(SMALL(E5:E969,ROW()-ROW($F$5)+1),"")</f>
        <v>0</v>
      </c>
      <c r="H387">
        <f>IFERROR(SUM(F5:F387),"")</f>
        <v>0</v>
      </c>
      <c r="J387">
        <v>383</v>
      </c>
      <c r="K387" cm="1">
        <f t="array" ref="K387">_xlfn.SWITCH(Charts!$B$3,"average", AVERAGE(INDIRECT(ADDRESS(382+3,K$2+1,,,"Instances") &amp; ":" &amp; ADDRESS(382+3,K$2+1))),"median", MEDIAN(INDIRECT(ADDRESS(382+3,K$2+1,,,"Instances") &amp; ":" &amp; ADDRESS(382+3,K$2+1))),"min", MIN(INDIRECT(ADDRESS(382+3,K$2+1,,,"Instances") &amp; ":" &amp; ADDRESS(382+3,K$2+1))),"max", MAX(INDIRECT(ADDRESS(382+3,K$2+1,,,"Instances") &amp; ":" &amp; ADDRESS(382+3,K$2+1))),"diff", MAX(INDIRECT(ADDRESS(382+3,K$2+1,,,"Instances") &amp; ":" &amp; ADDRESS(382+3,K$2+1)))-MIN(INDIRECT(ADDRESS(382+3,K$2+1,,,"Instances") &amp; ":" &amp; ADDRESS(382+3,K$2+1))))</f>
        <v>0</v>
      </c>
      <c r="L387">
        <f>IFERROR(SMALL(K5:K969,ROW()-ROW($L$5)+1),"")</f>
        <v>0</v>
      </c>
      <c r="N387">
        <f>IFERROR(SUM(L5:L387),"")</f>
        <v>0</v>
      </c>
      <c r="Q387">
        <f>IF(Charts!$B$3="none",E5219,IF(K5219="",NA(),K5219))</f>
        <v>0</v>
      </c>
      <c r="R387">
        <f>IF(Charts!$B$3="none",F5219,IF(L5219="",NA(),L5219))</f>
        <v>0</v>
      </c>
      <c r="S387">
        <f>IF(Charts!$B$3="none",G5219,IF(M5219="",NA(),M5219))</f>
        <v>0</v>
      </c>
      <c r="T387">
        <f>IF(Charts!$B$3="none",H5219,IF(N5219="",NA(),N5219))</f>
        <v>0</v>
      </c>
    </row>
    <row r="388" spans="4:20">
      <c r="D388">
        <v>384</v>
      </c>
      <c r="E388">
        <f>IF(INDIRECT(ADDRESS($D388+2,E$2+1,,,"Instances"))="","",INDIRECT(ADDRESS($D388+2,E$2+1,,,"Instances")))</f>
        <v>0</v>
      </c>
      <c r="F388">
        <f>IFERROR(SMALL(E5:E969,ROW()-ROW($F$5)+1),"")</f>
        <v>0</v>
      </c>
      <c r="H388">
        <f>IFERROR(SUM(F5:F388),"")</f>
        <v>0</v>
      </c>
      <c r="J388">
        <v>384</v>
      </c>
      <c r="K388" cm="1">
        <f t="array" ref="K388">_xlfn.SWITCH(Charts!$B$3,"average", AVERAGE(INDIRECT(ADDRESS(383+3,K$2+1,,,"Instances") &amp; ":" &amp; ADDRESS(383+3,K$2+1))),"median", MEDIAN(INDIRECT(ADDRESS(383+3,K$2+1,,,"Instances") &amp; ":" &amp; ADDRESS(383+3,K$2+1))),"min", MIN(INDIRECT(ADDRESS(383+3,K$2+1,,,"Instances") &amp; ":" &amp; ADDRESS(383+3,K$2+1))),"max", MAX(INDIRECT(ADDRESS(383+3,K$2+1,,,"Instances") &amp; ":" &amp; ADDRESS(383+3,K$2+1))),"diff", MAX(INDIRECT(ADDRESS(383+3,K$2+1,,,"Instances") &amp; ":" &amp; ADDRESS(383+3,K$2+1)))-MIN(INDIRECT(ADDRESS(383+3,K$2+1,,,"Instances") &amp; ":" &amp; ADDRESS(383+3,K$2+1))))</f>
        <v>0</v>
      </c>
      <c r="L388">
        <f>IFERROR(SMALL(K5:K969,ROW()-ROW($L$5)+1),"")</f>
        <v>0</v>
      </c>
      <c r="N388">
        <f>IFERROR(SUM(L5:L388),"")</f>
        <v>0</v>
      </c>
      <c r="Q388">
        <f>IF(Charts!$B$3="none",E5220,IF(K5220="",NA(),K5220))</f>
        <v>0</v>
      </c>
      <c r="R388">
        <f>IF(Charts!$B$3="none",F5220,IF(L5220="",NA(),L5220))</f>
        <v>0</v>
      </c>
      <c r="S388">
        <f>IF(Charts!$B$3="none",G5220,IF(M5220="",NA(),M5220))</f>
        <v>0</v>
      </c>
      <c r="T388">
        <f>IF(Charts!$B$3="none",H5220,IF(N5220="",NA(),N5220))</f>
        <v>0</v>
      </c>
    </row>
    <row r="389" spans="4:20">
      <c r="D389">
        <v>385</v>
      </c>
      <c r="E389">
        <f>IF(INDIRECT(ADDRESS($D389+2,E$2+1,,,"Instances"))="","",INDIRECT(ADDRESS($D389+2,E$2+1,,,"Instances")))</f>
        <v>0</v>
      </c>
      <c r="F389">
        <f>IFERROR(SMALL(E5:E969,ROW()-ROW($F$5)+1),"")</f>
        <v>0</v>
      </c>
      <c r="H389">
        <f>IFERROR(SUM(F5:F389),"")</f>
        <v>0</v>
      </c>
      <c r="J389">
        <v>385</v>
      </c>
      <c r="K389" cm="1">
        <f t="array" ref="K389">_xlfn.SWITCH(Charts!$B$3,"average", AVERAGE(INDIRECT(ADDRESS(384+3,K$2+1,,,"Instances") &amp; ":" &amp; ADDRESS(384+3,K$2+1))),"median", MEDIAN(INDIRECT(ADDRESS(384+3,K$2+1,,,"Instances") &amp; ":" &amp; ADDRESS(384+3,K$2+1))),"min", MIN(INDIRECT(ADDRESS(384+3,K$2+1,,,"Instances") &amp; ":" &amp; ADDRESS(384+3,K$2+1))),"max", MAX(INDIRECT(ADDRESS(384+3,K$2+1,,,"Instances") &amp; ":" &amp; ADDRESS(384+3,K$2+1))),"diff", MAX(INDIRECT(ADDRESS(384+3,K$2+1,,,"Instances") &amp; ":" &amp; ADDRESS(384+3,K$2+1)))-MIN(INDIRECT(ADDRESS(384+3,K$2+1,,,"Instances") &amp; ":" &amp; ADDRESS(384+3,K$2+1))))</f>
        <v>0</v>
      </c>
      <c r="L389">
        <f>IFERROR(SMALL(K5:K969,ROW()-ROW($L$5)+1),"")</f>
        <v>0</v>
      </c>
      <c r="N389">
        <f>IFERROR(SUM(L5:L389),"")</f>
        <v>0</v>
      </c>
      <c r="Q389">
        <f>IF(Charts!$B$3="none",E5221,IF(K5221="",NA(),K5221))</f>
        <v>0</v>
      </c>
      <c r="R389">
        <f>IF(Charts!$B$3="none",F5221,IF(L5221="",NA(),L5221))</f>
        <v>0</v>
      </c>
      <c r="S389">
        <f>IF(Charts!$B$3="none",G5221,IF(M5221="",NA(),M5221))</f>
        <v>0</v>
      </c>
      <c r="T389">
        <f>IF(Charts!$B$3="none",H5221,IF(N5221="",NA(),N5221))</f>
        <v>0</v>
      </c>
    </row>
    <row r="390" spans="4:20">
      <c r="D390">
        <v>386</v>
      </c>
      <c r="E390">
        <f>IF(INDIRECT(ADDRESS($D390+2,E$2+1,,,"Instances"))="","",INDIRECT(ADDRESS($D390+2,E$2+1,,,"Instances")))</f>
        <v>0</v>
      </c>
      <c r="F390">
        <f>IFERROR(SMALL(E5:E969,ROW()-ROW($F$5)+1),"")</f>
        <v>0</v>
      </c>
      <c r="H390">
        <f>IFERROR(SUM(F5:F390),"")</f>
        <v>0</v>
      </c>
      <c r="J390">
        <v>386</v>
      </c>
      <c r="K390" cm="1">
        <f t="array" ref="K390">_xlfn.SWITCH(Charts!$B$3,"average", AVERAGE(INDIRECT(ADDRESS(385+3,K$2+1,,,"Instances") &amp; ":" &amp; ADDRESS(385+3,K$2+1))),"median", MEDIAN(INDIRECT(ADDRESS(385+3,K$2+1,,,"Instances") &amp; ":" &amp; ADDRESS(385+3,K$2+1))),"min", MIN(INDIRECT(ADDRESS(385+3,K$2+1,,,"Instances") &amp; ":" &amp; ADDRESS(385+3,K$2+1))),"max", MAX(INDIRECT(ADDRESS(385+3,K$2+1,,,"Instances") &amp; ":" &amp; ADDRESS(385+3,K$2+1))),"diff", MAX(INDIRECT(ADDRESS(385+3,K$2+1,,,"Instances") &amp; ":" &amp; ADDRESS(385+3,K$2+1)))-MIN(INDIRECT(ADDRESS(385+3,K$2+1,,,"Instances") &amp; ":" &amp; ADDRESS(385+3,K$2+1))))</f>
        <v>0</v>
      </c>
      <c r="L390">
        <f>IFERROR(SMALL(K5:K969,ROW()-ROW($L$5)+1),"")</f>
        <v>0</v>
      </c>
      <c r="N390">
        <f>IFERROR(SUM(L5:L390),"")</f>
        <v>0</v>
      </c>
      <c r="Q390">
        <f>IF(Charts!$B$3="none",E5222,IF(K5222="",NA(),K5222))</f>
        <v>0</v>
      </c>
      <c r="R390">
        <f>IF(Charts!$B$3="none",F5222,IF(L5222="",NA(),L5222))</f>
        <v>0</v>
      </c>
      <c r="S390">
        <f>IF(Charts!$B$3="none",G5222,IF(M5222="",NA(),M5222))</f>
        <v>0</v>
      </c>
      <c r="T390">
        <f>IF(Charts!$B$3="none",H5222,IF(N5222="",NA(),N5222))</f>
        <v>0</v>
      </c>
    </row>
    <row r="391" spans="4:20">
      <c r="D391">
        <v>387</v>
      </c>
      <c r="E391">
        <f>IF(INDIRECT(ADDRESS($D391+2,E$2+1,,,"Instances"))="","",INDIRECT(ADDRESS($D391+2,E$2+1,,,"Instances")))</f>
        <v>0</v>
      </c>
      <c r="F391">
        <f>IFERROR(SMALL(E5:E969,ROW()-ROW($F$5)+1),"")</f>
        <v>0</v>
      </c>
      <c r="H391">
        <f>IFERROR(SUM(F5:F391),"")</f>
        <v>0</v>
      </c>
      <c r="J391">
        <v>387</v>
      </c>
      <c r="K391" cm="1">
        <f t="array" ref="K391">_xlfn.SWITCH(Charts!$B$3,"average", AVERAGE(INDIRECT(ADDRESS(386+3,K$2+1,,,"Instances") &amp; ":" &amp; ADDRESS(386+3,K$2+1))),"median", MEDIAN(INDIRECT(ADDRESS(386+3,K$2+1,,,"Instances") &amp; ":" &amp; ADDRESS(386+3,K$2+1))),"min", MIN(INDIRECT(ADDRESS(386+3,K$2+1,,,"Instances") &amp; ":" &amp; ADDRESS(386+3,K$2+1))),"max", MAX(INDIRECT(ADDRESS(386+3,K$2+1,,,"Instances") &amp; ":" &amp; ADDRESS(386+3,K$2+1))),"diff", MAX(INDIRECT(ADDRESS(386+3,K$2+1,,,"Instances") &amp; ":" &amp; ADDRESS(386+3,K$2+1)))-MIN(INDIRECT(ADDRESS(386+3,K$2+1,,,"Instances") &amp; ":" &amp; ADDRESS(386+3,K$2+1))))</f>
        <v>0</v>
      </c>
      <c r="L391">
        <f>IFERROR(SMALL(K5:K969,ROW()-ROW($L$5)+1),"")</f>
        <v>0</v>
      </c>
      <c r="N391">
        <f>IFERROR(SUM(L5:L391),"")</f>
        <v>0</v>
      </c>
      <c r="Q391">
        <f>IF(Charts!$B$3="none",E5223,IF(K5223="",NA(),K5223))</f>
        <v>0</v>
      </c>
      <c r="R391">
        <f>IF(Charts!$B$3="none",F5223,IF(L5223="",NA(),L5223))</f>
        <v>0</v>
      </c>
      <c r="S391">
        <f>IF(Charts!$B$3="none",G5223,IF(M5223="",NA(),M5223))</f>
        <v>0</v>
      </c>
      <c r="T391">
        <f>IF(Charts!$B$3="none",H5223,IF(N5223="",NA(),N5223))</f>
        <v>0</v>
      </c>
    </row>
    <row r="392" spans="4:20">
      <c r="D392">
        <v>388</v>
      </c>
      <c r="E392">
        <f>IF(INDIRECT(ADDRESS($D392+2,E$2+1,,,"Instances"))="","",INDIRECT(ADDRESS($D392+2,E$2+1,,,"Instances")))</f>
        <v>0</v>
      </c>
      <c r="F392">
        <f>IFERROR(SMALL(E5:E969,ROW()-ROW($F$5)+1),"")</f>
        <v>0</v>
      </c>
      <c r="H392">
        <f>IFERROR(SUM(F5:F392),"")</f>
        <v>0</v>
      </c>
      <c r="J392">
        <v>388</v>
      </c>
      <c r="K392" cm="1">
        <f t="array" ref="K392">_xlfn.SWITCH(Charts!$B$3,"average", AVERAGE(INDIRECT(ADDRESS(387+3,K$2+1,,,"Instances") &amp; ":" &amp; ADDRESS(387+3,K$2+1))),"median", MEDIAN(INDIRECT(ADDRESS(387+3,K$2+1,,,"Instances") &amp; ":" &amp; ADDRESS(387+3,K$2+1))),"min", MIN(INDIRECT(ADDRESS(387+3,K$2+1,,,"Instances") &amp; ":" &amp; ADDRESS(387+3,K$2+1))),"max", MAX(INDIRECT(ADDRESS(387+3,K$2+1,,,"Instances") &amp; ":" &amp; ADDRESS(387+3,K$2+1))),"diff", MAX(INDIRECT(ADDRESS(387+3,K$2+1,,,"Instances") &amp; ":" &amp; ADDRESS(387+3,K$2+1)))-MIN(INDIRECT(ADDRESS(387+3,K$2+1,,,"Instances") &amp; ":" &amp; ADDRESS(387+3,K$2+1))))</f>
        <v>0</v>
      </c>
      <c r="L392">
        <f>IFERROR(SMALL(K5:K969,ROW()-ROW($L$5)+1),"")</f>
        <v>0</v>
      </c>
      <c r="N392">
        <f>IFERROR(SUM(L5:L392),"")</f>
        <v>0</v>
      </c>
      <c r="Q392">
        <f>IF(Charts!$B$3="none",E5224,IF(K5224="",NA(),K5224))</f>
        <v>0</v>
      </c>
      <c r="R392">
        <f>IF(Charts!$B$3="none",F5224,IF(L5224="",NA(),L5224))</f>
        <v>0</v>
      </c>
      <c r="S392">
        <f>IF(Charts!$B$3="none",G5224,IF(M5224="",NA(),M5224))</f>
        <v>0</v>
      </c>
      <c r="T392">
        <f>IF(Charts!$B$3="none",H5224,IF(N5224="",NA(),N5224))</f>
        <v>0</v>
      </c>
    </row>
    <row r="393" spans="4:20">
      <c r="D393">
        <v>389</v>
      </c>
      <c r="E393">
        <f>IF(INDIRECT(ADDRESS($D393+2,E$2+1,,,"Instances"))="","",INDIRECT(ADDRESS($D393+2,E$2+1,,,"Instances")))</f>
        <v>0</v>
      </c>
      <c r="F393">
        <f>IFERROR(SMALL(E5:E969,ROW()-ROW($F$5)+1),"")</f>
        <v>0</v>
      </c>
      <c r="H393">
        <f>IFERROR(SUM(F5:F393),"")</f>
        <v>0</v>
      </c>
      <c r="J393">
        <v>389</v>
      </c>
      <c r="K393" cm="1">
        <f t="array" ref="K393">_xlfn.SWITCH(Charts!$B$3,"average", AVERAGE(INDIRECT(ADDRESS(388+3,K$2+1,,,"Instances") &amp; ":" &amp; ADDRESS(388+3,K$2+1))),"median", MEDIAN(INDIRECT(ADDRESS(388+3,K$2+1,,,"Instances") &amp; ":" &amp; ADDRESS(388+3,K$2+1))),"min", MIN(INDIRECT(ADDRESS(388+3,K$2+1,,,"Instances") &amp; ":" &amp; ADDRESS(388+3,K$2+1))),"max", MAX(INDIRECT(ADDRESS(388+3,K$2+1,,,"Instances") &amp; ":" &amp; ADDRESS(388+3,K$2+1))),"diff", MAX(INDIRECT(ADDRESS(388+3,K$2+1,,,"Instances") &amp; ":" &amp; ADDRESS(388+3,K$2+1)))-MIN(INDIRECT(ADDRESS(388+3,K$2+1,,,"Instances") &amp; ":" &amp; ADDRESS(388+3,K$2+1))))</f>
        <v>0</v>
      </c>
      <c r="L393">
        <f>IFERROR(SMALL(K5:K969,ROW()-ROW($L$5)+1),"")</f>
        <v>0</v>
      </c>
      <c r="N393">
        <f>IFERROR(SUM(L5:L393),"")</f>
        <v>0</v>
      </c>
      <c r="Q393">
        <f>IF(Charts!$B$3="none",E5225,IF(K5225="",NA(),K5225))</f>
        <v>0</v>
      </c>
      <c r="R393">
        <f>IF(Charts!$B$3="none",F5225,IF(L5225="",NA(),L5225))</f>
        <v>0</v>
      </c>
      <c r="S393">
        <f>IF(Charts!$B$3="none",G5225,IF(M5225="",NA(),M5225))</f>
        <v>0</v>
      </c>
      <c r="T393">
        <f>IF(Charts!$B$3="none",H5225,IF(N5225="",NA(),N5225))</f>
        <v>0</v>
      </c>
    </row>
    <row r="394" spans="4:20">
      <c r="D394">
        <v>390</v>
      </c>
      <c r="E394">
        <f>IF(INDIRECT(ADDRESS($D394+2,E$2+1,,,"Instances"))="","",INDIRECT(ADDRESS($D394+2,E$2+1,,,"Instances")))</f>
        <v>0</v>
      </c>
      <c r="F394">
        <f>IFERROR(SMALL(E5:E969,ROW()-ROW($F$5)+1),"")</f>
        <v>0</v>
      </c>
      <c r="H394">
        <f>IFERROR(SUM(F5:F394),"")</f>
        <v>0</v>
      </c>
      <c r="J394">
        <v>390</v>
      </c>
      <c r="K394" cm="1">
        <f t="array" ref="K394">_xlfn.SWITCH(Charts!$B$3,"average", AVERAGE(INDIRECT(ADDRESS(389+3,K$2+1,,,"Instances") &amp; ":" &amp; ADDRESS(389+3,K$2+1))),"median", MEDIAN(INDIRECT(ADDRESS(389+3,K$2+1,,,"Instances") &amp; ":" &amp; ADDRESS(389+3,K$2+1))),"min", MIN(INDIRECT(ADDRESS(389+3,K$2+1,,,"Instances") &amp; ":" &amp; ADDRESS(389+3,K$2+1))),"max", MAX(INDIRECT(ADDRESS(389+3,K$2+1,,,"Instances") &amp; ":" &amp; ADDRESS(389+3,K$2+1))),"diff", MAX(INDIRECT(ADDRESS(389+3,K$2+1,,,"Instances") &amp; ":" &amp; ADDRESS(389+3,K$2+1)))-MIN(INDIRECT(ADDRESS(389+3,K$2+1,,,"Instances") &amp; ":" &amp; ADDRESS(389+3,K$2+1))))</f>
        <v>0</v>
      </c>
      <c r="L394">
        <f>IFERROR(SMALL(K5:K969,ROW()-ROW($L$5)+1),"")</f>
        <v>0</v>
      </c>
      <c r="N394">
        <f>IFERROR(SUM(L5:L394),"")</f>
        <v>0</v>
      </c>
      <c r="Q394">
        <f>IF(Charts!$B$3="none",E5226,IF(K5226="",NA(),K5226))</f>
        <v>0</v>
      </c>
      <c r="R394">
        <f>IF(Charts!$B$3="none",F5226,IF(L5226="",NA(),L5226))</f>
        <v>0</v>
      </c>
      <c r="S394">
        <f>IF(Charts!$B$3="none",G5226,IF(M5226="",NA(),M5226))</f>
        <v>0</v>
      </c>
      <c r="T394">
        <f>IF(Charts!$B$3="none",H5226,IF(N5226="",NA(),N5226))</f>
        <v>0</v>
      </c>
    </row>
    <row r="395" spans="4:20">
      <c r="D395">
        <v>391</v>
      </c>
      <c r="E395">
        <f>IF(INDIRECT(ADDRESS($D395+2,E$2+1,,,"Instances"))="","",INDIRECT(ADDRESS($D395+2,E$2+1,,,"Instances")))</f>
        <v>0</v>
      </c>
      <c r="F395">
        <f>IFERROR(SMALL(E5:E969,ROW()-ROW($F$5)+1),"")</f>
        <v>0</v>
      </c>
      <c r="H395">
        <f>IFERROR(SUM(F5:F395),"")</f>
        <v>0</v>
      </c>
      <c r="J395">
        <v>391</v>
      </c>
      <c r="K395" cm="1">
        <f t="array" ref="K395">_xlfn.SWITCH(Charts!$B$3,"average", AVERAGE(INDIRECT(ADDRESS(390+3,K$2+1,,,"Instances") &amp; ":" &amp; ADDRESS(390+3,K$2+1))),"median", MEDIAN(INDIRECT(ADDRESS(390+3,K$2+1,,,"Instances") &amp; ":" &amp; ADDRESS(390+3,K$2+1))),"min", MIN(INDIRECT(ADDRESS(390+3,K$2+1,,,"Instances") &amp; ":" &amp; ADDRESS(390+3,K$2+1))),"max", MAX(INDIRECT(ADDRESS(390+3,K$2+1,,,"Instances") &amp; ":" &amp; ADDRESS(390+3,K$2+1))),"diff", MAX(INDIRECT(ADDRESS(390+3,K$2+1,,,"Instances") &amp; ":" &amp; ADDRESS(390+3,K$2+1)))-MIN(INDIRECT(ADDRESS(390+3,K$2+1,,,"Instances") &amp; ":" &amp; ADDRESS(390+3,K$2+1))))</f>
        <v>0</v>
      </c>
      <c r="L395">
        <f>IFERROR(SMALL(K5:K969,ROW()-ROW($L$5)+1),"")</f>
        <v>0</v>
      </c>
      <c r="N395">
        <f>IFERROR(SUM(L5:L395),"")</f>
        <v>0</v>
      </c>
      <c r="Q395">
        <f>IF(Charts!$B$3="none",E5227,IF(K5227="",NA(),K5227))</f>
        <v>0</v>
      </c>
      <c r="R395">
        <f>IF(Charts!$B$3="none",F5227,IF(L5227="",NA(),L5227))</f>
        <v>0</v>
      </c>
      <c r="S395">
        <f>IF(Charts!$B$3="none",G5227,IF(M5227="",NA(),M5227))</f>
        <v>0</v>
      </c>
      <c r="T395">
        <f>IF(Charts!$B$3="none",H5227,IF(N5227="",NA(),N5227))</f>
        <v>0</v>
      </c>
    </row>
    <row r="396" spans="4:20">
      <c r="D396">
        <v>392</v>
      </c>
      <c r="E396">
        <f>IF(INDIRECT(ADDRESS($D396+2,E$2+1,,,"Instances"))="","",INDIRECT(ADDRESS($D396+2,E$2+1,,,"Instances")))</f>
        <v>0</v>
      </c>
      <c r="F396">
        <f>IFERROR(SMALL(E5:E969,ROW()-ROW($F$5)+1),"")</f>
        <v>0</v>
      </c>
      <c r="H396">
        <f>IFERROR(SUM(F5:F396),"")</f>
        <v>0</v>
      </c>
      <c r="J396">
        <v>392</v>
      </c>
      <c r="K396" cm="1">
        <f t="array" ref="K396">_xlfn.SWITCH(Charts!$B$3,"average", AVERAGE(INDIRECT(ADDRESS(391+3,K$2+1,,,"Instances") &amp; ":" &amp; ADDRESS(391+3,K$2+1))),"median", MEDIAN(INDIRECT(ADDRESS(391+3,K$2+1,,,"Instances") &amp; ":" &amp; ADDRESS(391+3,K$2+1))),"min", MIN(INDIRECT(ADDRESS(391+3,K$2+1,,,"Instances") &amp; ":" &amp; ADDRESS(391+3,K$2+1))),"max", MAX(INDIRECT(ADDRESS(391+3,K$2+1,,,"Instances") &amp; ":" &amp; ADDRESS(391+3,K$2+1))),"diff", MAX(INDIRECT(ADDRESS(391+3,K$2+1,,,"Instances") &amp; ":" &amp; ADDRESS(391+3,K$2+1)))-MIN(INDIRECT(ADDRESS(391+3,K$2+1,,,"Instances") &amp; ":" &amp; ADDRESS(391+3,K$2+1))))</f>
        <v>0</v>
      </c>
      <c r="L396">
        <f>IFERROR(SMALL(K5:K969,ROW()-ROW($L$5)+1),"")</f>
        <v>0</v>
      </c>
      <c r="N396">
        <f>IFERROR(SUM(L5:L396),"")</f>
        <v>0</v>
      </c>
      <c r="Q396">
        <f>IF(Charts!$B$3="none",E5228,IF(K5228="",NA(),K5228))</f>
        <v>0</v>
      </c>
      <c r="R396">
        <f>IF(Charts!$B$3="none",F5228,IF(L5228="",NA(),L5228))</f>
        <v>0</v>
      </c>
      <c r="S396">
        <f>IF(Charts!$B$3="none",G5228,IF(M5228="",NA(),M5228))</f>
        <v>0</v>
      </c>
      <c r="T396">
        <f>IF(Charts!$B$3="none",H5228,IF(N5228="",NA(),N5228))</f>
        <v>0</v>
      </c>
    </row>
    <row r="397" spans="4:20">
      <c r="D397">
        <v>393</v>
      </c>
      <c r="E397">
        <f>IF(INDIRECT(ADDRESS($D397+2,E$2+1,,,"Instances"))="","",INDIRECT(ADDRESS($D397+2,E$2+1,,,"Instances")))</f>
        <v>0</v>
      </c>
      <c r="F397">
        <f>IFERROR(SMALL(E5:E969,ROW()-ROW($F$5)+1),"")</f>
        <v>0</v>
      </c>
      <c r="H397">
        <f>IFERROR(SUM(F5:F397),"")</f>
        <v>0</v>
      </c>
      <c r="J397">
        <v>393</v>
      </c>
      <c r="K397" cm="1">
        <f t="array" ref="K397">_xlfn.SWITCH(Charts!$B$3,"average", AVERAGE(INDIRECT(ADDRESS(392+3,K$2+1,,,"Instances") &amp; ":" &amp; ADDRESS(392+3,K$2+1))),"median", MEDIAN(INDIRECT(ADDRESS(392+3,K$2+1,,,"Instances") &amp; ":" &amp; ADDRESS(392+3,K$2+1))),"min", MIN(INDIRECT(ADDRESS(392+3,K$2+1,,,"Instances") &amp; ":" &amp; ADDRESS(392+3,K$2+1))),"max", MAX(INDIRECT(ADDRESS(392+3,K$2+1,,,"Instances") &amp; ":" &amp; ADDRESS(392+3,K$2+1))),"diff", MAX(INDIRECT(ADDRESS(392+3,K$2+1,,,"Instances") &amp; ":" &amp; ADDRESS(392+3,K$2+1)))-MIN(INDIRECT(ADDRESS(392+3,K$2+1,,,"Instances") &amp; ":" &amp; ADDRESS(392+3,K$2+1))))</f>
        <v>0</v>
      </c>
      <c r="L397">
        <f>IFERROR(SMALL(K5:K969,ROW()-ROW($L$5)+1),"")</f>
        <v>0</v>
      </c>
      <c r="N397">
        <f>IFERROR(SUM(L5:L397),"")</f>
        <v>0</v>
      </c>
      <c r="Q397">
        <f>IF(Charts!$B$3="none",E5229,IF(K5229="",NA(),K5229))</f>
        <v>0</v>
      </c>
      <c r="R397">
        <f>IF(Charts!$B$3="none",F5229,IF(L5229="",NA(),L5229))</f>
        <v>0</v>
      </c>
      <c r="S397">
        <f>IF(Charts!$B$3="none",G5229,IF(M5229="",NA(),M5229))</f>
        <v>0</v>
      </c>
      <c r="T397">
        <f>IF(Charts!$B$3="none",H5229,IF(N5229="",NA(),N5229))</f>
        <v>0</v>
      </c>
    </row>
    <row r="398" spans="4:20">
      <c r="D398">
        <v>394</v>
      </c>
      <c r="E398">
        <f>IF(INDIRECT(ADDRESS($D398+2,E$2+1,,,"Instances"))="","",INDIRECT(ADDRESS($D398+2,E$2+1,,,"Instances")))</f>
        <v>0</v>
      </c>
      <c r="F398">
        <f>IFERROR(SMALL(E5:E969,ROW()-ROW($F$5)+1),"")</f>
        <v>0</v>
      </c>
      <c r="H398">
        <f>IFERROR(SUM(F5:F398),"")</f>
        <v>0</v>
      </c>
      <c r="J398">
        <v>394</v>
      </c>
      <c r="K398" cm="1">
        <f t="array" ref="K398">_xlfn.SWITCH(Charts!$B$3,"average", AVERAGE(INDIRECT(ADDRESS(393+3,K$2+1,,,"Instances") &amp; ":" &amp; ADDRESS(393+3,K$2+1))),"median", MEDIAN(INDIRECT(ADDRESS(393+3,K$2+1,,,"Instances") &amp; ":" &amp; ADDRESS(393+3,K$2+1))),"min", MIN(INDIRECT(ADDRESS(393+3,K$2+1,,,"Instances") &amp; ":" &amp; ADDRESS(393+3,K$2+1))),"max", MAX(INDIRECT(ADDRESS(393+3,K$2+1,,,"Instances") &amp; ":" &amp; ADDRESS(393+3,K$2+1))),"diff", MAX(INDIRECT(ADDRESS(393+3,K$2+1,,,"Instances") &amp; ":" &amp; ADDRESS(393+3,K$2+1)))-MIN(INDIRECT(ADDRESS(393+3,K$2+1,,,"Instances") &amp; ":" &amp; ADDRESS(393+3,K$2+1))))</f>
        <v>0</v>
      </c>
      <c r="L398">
        <f>IFERROR(SMALL(K5:K969,ROW()-ROW($L$5)+1),"")</f>
        <v>0</v>
      </c>
      <c r="N398">
        <f>IFERROR(SUM(L5:L398),"")</f>
        <v>0</v>
      </c>
      <c r="Q398">
        <f>IF(Charts!$B$3="none",E5230,IF(K5230="",NA(),K5230))</f>
        <v>0</v>
      </c>
      <c r="R398">
        <f>IF(Charts!$B$3="none",F5230,IF(L5230="",NA(),L5230))</f>
        <v>0</v>
      </c>
      <c r="S398">
        <f>IF(Charts!$B$3="none",G5230,IF(M5230="",NA(),M5230))</f>
        <v>0</v>
      </c>
      <c r="T398">
        <f>IF(Charts!$B$3="none",H5230,IF(N5230="",NA(),N5230))</f>
        <v>0</v>
      </c>
    </row>
    <row r="399" spans="4:20">
      <c r="D399">
        <v>395</v>
      </c>
      <c r="E399">
        <f>IF(INDIRECT(ADDRESS($D399+2,E$2+1,,,"Instances"))="","",INDIRECT(ADDRESS($D399+2,E$2+1,,,"Instances")))</f>
        <v>0</v>
      </c>
      <c r="F399">
        <f>IFERROR(SMALL(E5:E969,ROW()-ROW($F$5)+1),"")</f>
        <v>0</v>
      </c>
      <c r="H399">
        <f>IFERROR(SUM(F5:F399),"")</f>
        <v>0</v>
      </c>
      <c r="J399">
        <v>395</v>
      </c>
      <c r="K399" cm="1">
        <f t="array" ref="K399">_xlfn.SWITCH(Charts!$B$3,"average", AVERAGE(INDIRECT(ADDRESS(394+3,K$2+1,,,"Instances") &amp; ":" &amp; ADDRESS(394+3,K$2+1))),"median", MEDIAN(INDIRECT(ADDRESS(394+3,K$2+1,,,"Instances") &amp; ":" &amp; ADDRESS(394+3,K$2+1))),"min", MIN(INDIRECT(ADDRESS(394+3,K$2+1,,,"Instances") &amp; ":" &amp; ADDRESS(394+3,K$2+1))),"max", MAX(INDIRECT(ADDRESS(394+3,K$2+1,,,"Instances") &amp; ":" &amp; ADDRESS(394+3,K$2+1))),"diff", MAX(INDIRECT(ADDRESS(394+3,K$2+1,,,"Instances") &amp; ":" &amp; ADDRESS(394+3,K$2+1)))-MIN(INDIRECT(ADDRESS(394+3,K$2+1,,,"Instances") &amp; ":" &amp; ADDRESS(394+3,K$2+1))))</f>
        <v>0</v>
      </c>
      <c r="L399">
        <f>IFERROR(SMALL(K5:K969,ROW()-ROW($L$5)+1),"")</f>
        <v>0</v>
      </c>
      <c r="N399">
        <f>IFERROR(SUM(L5:L399),"")</f>
        <v>0</v>
      </c>
      <c r="Q399">
        <f>IF(Charts!$B$3="none",E5231,IF(K5231="",NA(),K5231))</f>
        <v>0</v>
      </c>
      <c r="R399">
        <f>IF(Charts!$B$3="none",F5231,IF(L5231="",NA(),L5231))</f>
        <v>0</v>
      </c>
      <c r="S399">
        <f>IF(Charts!$B$3="none",G5231,IF(M5231="",NA(),M5231))</f>
        <v>0</v>
      </c>
      <c r="T399">
        <f>IF(Charts!$B$3="none",H5231,IF(N5231="",NA(),N5231))</f>
        <v>0</v>
      </c>
    </row>
    <row r="400" spans="4:20">
      <c r="D400">
        <v>396</v>
      </c>
      <c r="E400">
        <f>IF(INDIRECT(ADDRESS($D400+2,E$2+1,,,"Instances"))="","",INDIRECT(ADDRESS($D400+2,E$2+1,,,"Instances")))</f>
        <v>0</v>
      </c>
      <c r="F400">
        <f>IFERROR(SMALL(E5:E969,ROW()-ROW($F$5)+1),"")</f>
        <v>0</v>
      </c>
      <c r="H400">
        <f>IFERROR(SUM(F5:F400),"")</f>
        <v>0</v>
      </c>
      <c r="J400">
        <v>396</v>
      </c>
      <c r="K400" cm="1">
        <f t="array" ref="K400">_xlfn.SWITCH(Charts!$B$3,"average", AVERAGE(INDIRECT(ADDRESS(395+3,K$2+1,,,"Instances") &amp; ":" &amp; ADDRESS(395+3,K$2+1))),"median", MEDIAN(INDIRECT(ADDRESS(395+3,K$2+1,,,"Instances") &amp; ":" &amp; ADDRESS(395+3,K$2+1))),"min", MIN(INDIRECT(ADDRESS(395+3,K$2+1,,,"Instances") &amp; ":" &amp; ADDRESS(395+3,K$2+1))),"max", MAX(INDIRECT(ADDRESS(395+3,K$2+1,,,"Instances") &amp; ":" &amp; ADDRESS(395+3,K$2+1))),"diff", MAX(INDIRECT(ADDRESS(395+3,K$2+1,,,"Instances") &amp; ":" &amp; ADDRESS(395+3,K$2+1)))-MIN(INDIRECT(ADDRESS(395+3,K$2+1,,,"Instances") &amp; ":" &amp; ADDRESS(395+3,K$2+1))))</f>
        <v>0</v>
      </c>
      <c r="L400">
        <f>IFERROR(SMALL(K5:K969,ROW()-ROW($L$5)+1),"")</f>
        <v>0</v>
      </c>
      <c r="N400">
        <f>IFERROR(SUM(L5:L400),"")</f>
        <v>0</v>
      </c>
      <c r="Q400">
        <f>IF(Charts!$B$3="none",E5232,IF(K5232="",NA(),K5232))</f>
        <v>0</v>
      </c>
      <c r="R400">
        <f>IF(Charts!$B$3="none",F5232,IF(L5232="",NA(),L5232))</f>
        <v>0</v>
      </c>
      <c r="S400">
        <f>IF(Charts!$B$3="none",G5232,IF(M5232="",NA(),M5232))</f>
        <v>0</v>
      </c>
      <c r="T400">
        <f>IF(Charts!$B$3="none",H5232,IF(N5232="",NA(),N5232))</f>
        <v>0</v>
      </c>
    </row>
    <row r="401" spans="4:20">
      <c r="D401">
        <v>397</v>
      </c>
      <c r="E401">
        <f>IF(INDIRECT(ADDRESS($D401+2,E$2+1,,,"Instances"))="","",INDIRECT(ADDRESS($D401+2,E$2+1,,,"Instances")))</f>
        <v>0</v>
      </c>
      <c r="F401">
        <f>IFERROR(SMALL(E5:E969,ROW()-ROW($F$5)+1),"")</f>
        <v>0</v>
      </c>
      <c r="H401">
        <f>IFERROR(SUM(F5:F401),"")</f>
        <v>0</v>
      </c>
      <c r="J401">
        <v>397</v>
      </c>
      <c r="K401" cm="1">
        <f t="array" ref="K401">_xlfn.SWITCH(Charts!$B$3,"average", AVERAGE(INDIRECT(ADDRESS(396+3,K$2+1,,,"Instances") &amp; ":" &amp; ADDRESS(396+3,K$2+1))),"median", MEDIAN(INDIRECT(ADDRESS(396+3,K$2+1,,,"Instances") &amp; ":" &amp; ADDRESS(396+3,K$2+1))),"min", MIN(INDIRECT(ADDRESS(396+3,K$2+1,,,"Instances") &amp; ":" &amp; ADDRESS(396+3,K$2+1))),"max", MAX(INDIRECT(ADDRESS(396+3,K$2+1,,,"Instances") &amp; ":" &amp; ADDRESS(396+3,K$2+1))),"diff", MAX(INDIRECT(ADDRESS(396+3,K$2+1,,,"Instances") &amp; ":" &amp; ADDRESS(396+3,K$2+1)))-MIN(INDIRECT(ADDRESS(396+3,K$2+1,,,"Instances") &amp; ":" &amp; ADDRESS(396+3,K$2+1))))</f>
        <v>0</v>
      </c>
      <c r="L401">
        <f>IFERROR(SMALL(K5:K969,ROW()-ROW($L$5)+1),"")</f>
        <v>0</v>
      </c>
      <c r="N401">
        <f>IFERROR(SUM(L5:L401),"")</f>
        <v>0</v>
      </c>
      <c r="Q401">
        <f>IF(Charts!$B$3="none",E5233,IF(K5233="",NA(),K5233))</f>
        <v>0</v>
      </c>
      <c r="R401">
        <f>IF(Charts!$B$3="none",F5233,IF(L5233="",NA(),L5233))</f>
        <v>0</v>
      </c>
      <c r="S401">
        <f>IF(Charts!$B$3="none",G5233,IF(M5233="",NA(),M5233))</f>
        <v>0</v>
      </c>
      <c r="T401">
        <f>IF(Charts!$B$3="none",H5233,IF(N5233="",NA(),N5233))</f>
        <v>0</v>
      </c>
    </row>
    <row r="402" spans="4:20">
      <c r="D402">
        <v>398</v>
      </c>
      <c r="E402">
        <f>IF(INDIRECT(ADDRESS($D402+2,E$2+1,,,"Instances"))="","",INDIRECT(ADDRESS($D402+2,E$2+1,,,"Instances")))</f>
        <v>0</v>
      </c>
      <c r="F402">
        <f>IFERROR(SMALL(E5:E969,ROW()-ROW($F$5)+1),"")</f>
        <v>0</v>
      </c>
      <c r="H402">
        <f>IFERROR(SUM(F5:F402),"")</f>
        <v>0</v>
      </c>
      <c r="J402">
        <v>398</v>
      </c>
      <c r="K402" cm="1">
        <f t="array" ref="K402">_xlfn.SWITCH(Charts!$B$3,"average", AVERAGE(INDIRECT(ADDRESS(397+3,K$2+1,,,"Instances") &amp; ":" &amp; ADDRESS(397+3,K$2+1))),"median", MEDIAN(INDIRECT(ADDRESS(397+3,K$2+1,,,"Instances") &amp; ":" &amp; ADDRESS(397+3,K$2+1))),"min", MIN(INDIRECT(ADDRESS(397+3,K$2+1,,,"Instances") &amp; ":" &amp; ADDRESS(397+3,K$2+1))),"max", MAX(INDIRECT(ADDRESS(397+3,K$2+1,,,"Instances") &amp; ":" &amp; ADDRESS(397+3,K$2+1))),"diff", MAX(INDIRECT(ADDRESS(397+3,K$2+1,,,"Instances") &amp; ":" &amp; ADDRESS(397+3,K$2+1)))-MIN(INDIRECT(ADDRESS(397+3,K$2+1,,,"Instances") &amp; ":" &amp; ADDRESS(397+3,K$2+1))))</f>
        <v>0</v>
      </c>
      <c r="L402">
        <f>IFERROR(SMALL(K5:K969,ROW()-ROW($L$5)+1),"")</f>
        <v>0</v>
      </c>
      <c r="N402">
        <f>IFERROR(SUM(L5:L402),"")</f>
        <v>0</v>
      </c>
      <c r="Q402">
        <f>IF(Charts!$B$3="none",E5234,IF(K5234="",NA(),K5234))</f>
        <v>0</v>
      </c>
      <c r="R402">
        <f>IF(Charts!$B$3="none",F5234,IF(L5234="",NA(),L5234))</f>
        <v>0</v>
      </c>
      <c r="S402">
        <f>IF(Charts!$B$3="none",G5234,IF(M5234="",NA(),M5234))</f>
        <v>0</v>
      </c>
      <c r="T402">
        <f>IF(Charts!$B$3="none",H5234,IF(N5234="",NA(),N5234))</f>
        <v>0</v>
      </c>
    </row>
    <row r="403" spans="4:20">
      <c r="D403">
        <v>399</v>
      </c>
      <c r="E403">
        <f>IF(INDIRECT(ADDRESS($D403+2,E$2+1,,,"Instances"))="","",INDIRECT(ADDRESS($D403+2,E$2+1,,,"Instances")))</f>
        <v>0</v>
      </c>
      <c r="F403">
        <f>IFERROR(SMALL(E5:E969,ROW()-ROW($F$5)+1),"")</f>
        <v>0</v>
      </c>
      <c r="H403">
        <f>IFERROR(SUM(F5:F403),"")</f>
        <v>0</v>
      </c>
      <c r="J403">
        <v>399</v>
      </c>
      <c r="K403" cm="1">
        <f t="array" ref="K403">_xlfn.SWITCH(Charts!$B$3,"average", AVERAGE(INDIRECT(ADDRESS(398+3,K$2+1,,,"Instances") &amp; ":" &amp; ADDRESS(398+3,K$2+1))),"median", MEDIAN(INDIRECT(ADDRESS(398+3,K$2+1,,,"Instances") &amp; ":" &amp; ADDRESS(398+3,K$2+1))),"min", MIN(INDIRECT(ADDRESS(398+3,K$2+1,,,"Instances") &amp; ":" &amp; ADDRESS(398+3,K$2+1))),"max", MAX(INDIRECT(ADDRESS(398+3,K$2+1,,,"Instances") &amp; ":" &amp; ADDRESS(398+3,K$2+1))),"diff", MAX(INDIRECT(ADDRESS(398+3,K$2+1,,,"Instances") &amp; ":" &amp; ADDRESS(398+3,K$2+1)))-MIN(INDIRECT(ADDRESS(398+3,K$2+1,,,"Instances") &amp; ":" &amp; ADDRESS(398+3,K$2+1))))</f>
        <v>0</v>
      </c>
      <c r="L403">
        <f>IFERROR(SMALL(K5:K969,ROW()-ROW($L$5)+1),"")</f>
        <v>0</v>
      </c>
      <c r="N403">
        <f>IFERROR(SUM(L5:L403),"")</f>
        <v>0</v>
      </c>
      <c r="Q403">
        <f>IF(Charts!$B$3="none",E5235,IF(K5235="",NA(),K5235))</f>
        <v>0</v>
      </c>
      <c r="R403">
        <f>IF(Charts!$B$3="none",F5235,IF(L5235="",NA(),L5235))</f>
        <v>0</v>
      </c>
      <c r="S403">
        <f>IF(Charts!$B$3="none",G5235,IF(M5235="",NA(),M5235))</f>
        <v>0</v>
      </c>
      <c r="T403">
        <f>IF(Charts!$B$3="none",H5235,IF(N5235="",NA(),N5235))</f>
        <v>0</v>
      </c>
    </row>
    <row r="404" spans="4:20">
      <c r="D404">
        <v>400</v>
      </c>
      <c r="E404">
        <f>IF(INDIRECT(ADDRESS($D404+2,E$2+1,,,"Instances"))="","",INDIRECT(ADDRESS($D404+2,E$2+1,,,"Instances")))</f>
        <v>0</v>
      </c>
      <c r="F404">
        <f>IFERROR(SMALL(E5:E969,ROW()-ROW($F$5)+1),"")</f>
        <v>0</v>
      </c>
      <c r="H404">
        <f>IFERROR(SUM(F5:F404),"")</f>
        <v>0</v>
      </c>
      <c r="J404">
        <v>400</v>
      </c>
      <c r="K404" cm="1">
        <f t="array" ref="K404">_xlfn.SWITCH(Charts!$B$3,"average", AVERAGE(INDIRECT(ADDRESS(399+3,K$2+1,,,"Instances") &amp; ":" &amp; ADDRESS(399+3,K$2+1))),"median", MEDIAN(INDIRECT(ADDRESS(399+3,K$2+1,,,"Instances") &amp; ":" &amp; ADDRESS(399+3,K$2+1))),"min", MIN(INDIRECT(ADDRESS(399+3,K$2+1,,,"Instances") &amp; ":" &amp; ADDRESS(399+3,K$2+1))),"max", MAX(INDIRECT(ADDRESS(399+3,K$2+1,,,"Instances") &amp; ":" &amp; ADDRESS(399+3,K$2+1))),"diff", MAX(INDIRECT(ADDRESS(399+3,K$2+1,,,"Instances") &amp; ":" &amp; ADDRESS(399+3,K$2+1)))-MIN(INDIRECT(ADDRESS(399+3,K$2+1,,,"Instances") &amp; ":" &amp; ADDRESS(399+3,K$2+1))))</f>
        <v>0</v>
      </c>
      <c r="L404">
        <f>IFERROR(SMALL(K5:K969,ROW()-ROW($L$5)+1),"")</f>
        <v>0</v>
      </c>
      <c r="N404">
        <f>IFERROR(SUM(L5:L404),"")</f>
        <v>0</v>
      </c>
      <c r="Q404">
        <f>IF(Charts!$B$3="none",E5236,IF(K5236="",NA(),K5236))</f>
        <v>0</v>
      </c>
      <c r="R404">
        <f>IF(Charts!$B$3="none",F5236,IF(L5236="",NA(),L5236))</f>
        <v>0</v>
      </c>
      <c r="S404">
        <f>IF(Charts!$B$3="none",G5236,IF(M5236="",NA(),M5236))</f>
        <v>0</v>
      </c>
      <c r="T404">
        <f>IF(Charts!$B$3="none",H5236,IF(N5236="",NA(),N5236))</f>
        <v>0</v>
      </c>
    </row>
    <row r="405" spans="4:20">
      <c r="D405">
        <v>401</v>
      </c>
      <c r="E405">
        <f>IF(INDIRECT(ADDRESS($D405+2,E$2+1,,,"Instances"))="","",INDIRECT(ADDRESS($D405+2,E$2+1,,,"Instances")))</f>
        <v>0</v>
      </c>
      <c r="F405">
        <f>IFERROR(SMALL(E5:E969,ROW()-ROW($F$5)+1),"")</f>
        <v>0</v>
      </c>
      <c r="H405">
        <f>IFERROR(SUM(F5:F405),"")</f>
        <v>0</v>
      </c>
      <c r="J405">
        <v>401</v>
      </c>
      <c r="K405" cm="1">
        <f t="array" ref="K405">_xlfn.SWITCH(Charts!$B$3,"average", AVERAGE(INDIRECT(ADDRESS(400+3,K$2+1,,,"Instances") &amp; ":" &amp; ADDRESS(400+3,K$2+1))),"median", MEDIAN(INDIRECT(ADDRESS(400+3,K$2+1,,,"Instances") &amp; ":" &amp; ADDRESS(400+3,K$2+1))),"min", MIN(INDIRECT(ADDRESS(400+3,K$2+1,,,"Instances") &amp; ":" &amp; ADDRESS(400+3,K$2+1))),"max", MAX(INDIRECT(ADDRESS(400+3,K$2+1,,,"Instances") &amp; ":" &amp; ADDRESS(400+3,K$2+1))),"diff", MAX(INDIRECT(ADDRESS(400+3,K$2+1,,,"Instances") &amp; ":" &amp; ADDRESS(400+3,K$2+1)))-MIN(INDIRECT(ADDRESS(400+3,K$2+1,,,"Instances") &amp; ":" &amp; ADDRESS(400+3,K$2+1))))</f>
        <v>0</v>
      </c>
      <c r="L405">
        <f>IFERROR(SMALL(K5:K969,ROW()-ROW($L$5)+1),"")</f>
        <v>0</v>
      </c>
      <c r="N405">
        <f>IFERROR(SUM(L5:L405),"")</f>
        <v>0</v>
      </c>
      <c r="Q405">
        <f>IF(Charts!$B$3="none",E5237,IF(K5237="",NA(),K5237))</f>
        <v>0</v>
      </c>
      <c r="R405">
        <f>IF(Charts!$B$3="none",F5237,IF(L5237="",NA(),L5237))</f>
        <v>0</v>
      </c>
      <c r="S405">
        <f>IF(Charts!$B$3="none",G5237,IF(M5237="",NA(),M5237))</f>
        <v>0</v>
      </c>
      <c r="T405">
        <f>IF(Charts!$B$3="none",H5237,IF(N5237="",NA(),N5237))</f>
        <v>0</v>
      </c>
    </row>
    <row r="406" spans="4:20">
      <c r="D406">
        <v>402</v>
      </c>
      <c r="E406">
        <f>IF(INDIRECT(ADDRESS($D406+2,E$2+1,,,"Instances"))="","",INDIRECT(ADDRESS($D406+2,E$2+1,,,"Instances")))</f>
        <v>0</v>
      </c>
      <c r="F406">
        <f>IFERROR(SMALL(E5:E969,ROW()-ROW($F$5)+1),"")</f>
        <v>0</v>
      </c>
      <c r="H406">
        <f>IFERROR(SUM(F5:F406),"")</f>
        <v>0</v>
      </c>
      <c r="J406">
        <v>402</v>
      </c>
      <c r="K406" cm="1">
        <f t="array" ref="K406">_xlfn.SWITCH(Charts!$B$3,"average", AVERAGE(INDIRECT(ADDRESS(401+3,K$2+1,,,"Instances") &amp; ":" &amp; ADDRESS(401+3,K$2+1))),"median", MEDIAN(INDIRECT(ADDRESS(401+3,K$2+1,,,"Instances") &amp; ":" &amp; ADDRESS(401+3,K$2+1))),"min", MIN(INDIRECT(ADDRESS(401+3,K$2+1,,,"Instances") &amp; ":" &amp; ADDRESS(401+3,K$2+1))),"max", MAX(INDIRECT(ADDRESS(401+3,K$2+1,,,"Instances") &amp; ":" &amp; ADDRESS(401+3,K$2+1))),"diff", MAX(INDIRECT(ADDRESS(401+3,K$2+1,,,"Instances") &amp; ":" &amp; ADDRESS(401+3,K$2+1)))-MIN(INDIRECT(ADDRESS(401+3,K$2+1,,,"Instances") &amp; ":" &amp; ADDRESS(401+3,K$2+1))))</f>
        <v>0</v>
      </c>
      <c r="L406">
        <f>IFERROR(SMALL(K5:K969,ROW()-ROW($L$5)+1),"")</f>
        <v>0</v>
      </c>
      <c r="N406">
        <f>IFERROR(SUM(L5:L406),"")</f>
        <v>0</v>
      </c>
      <c r="Q406">
        <f>IF(Charts!$B$3="none",E5238,IF(K5238="",NA(),K5238))</f>
        <v>0</v>
      </c>
      <c r="R406">
        <f>IF(Charts!$B$3="none",F5238,IF(L5238="",NA(),L5238))</f>
        <v>0</v>
      </c>
      <c r="S406">
        <f>IF(Charts!$B$3="none",G5238,IF(M5238="",NA(),M5238))</f>
        <v>0</v>
      </c>
      <c r="T406">
        <f>IF(Charts!$B$3="none",H5238,IF(N5238="",NA(),N5238))</f>
        <v>0</v>
      </c>
    </row>
    <row r="407" spans="4:20">
      <c r="D407">
        <v>403</v>
      </c>
      <c r="E407">
        <f>IF(INDIRECT(ADDRESS($D407+2,E$2+1,,,"Instances"))="","",INDIRECT(ADDRESS($D407+2,E$2+1,,,"Instances")))</f>
        <v>0</v>
      </c>
      <c r="F407">
        <f>IFERROR(SMALL(E5:E969,ROW()-ROW($F$5)+1),"")</f>
        <v>0</v>
      </c>
      <c r="H407">
        <f>IFERROR(SUM(F5:F407),"")</f>
        <v>0</v>
      </c>
      <c r="J407">
        <v>403</v>
      </c>
      <c r="K407" cm="1">
        <f t="array" ref="K407">_xlfn.SWITCH(Charts!$B$3,"average", AVERAGE(INDIRECT(ADDRESS(402+3,K$2+1,,,"Instances") &amp; ":" &amp; ADDRESS(402+3,K$2+1))),"median", MEDIAN(INDIRECT(ADDRESS(402+3,K$2+1,,,"Instances") &amp; ":" &amp; ADDRESS(402+3,K$2+1))),"min", MIN(INDIRECT(ADDRESS(402+3,K$2+1,,,"Instances") &amp; ":" &amp; ADDRESS(402+3,K$2+1))),"max", MAX(INDIRECT(ADDRESS(402+3,K$2+1,,,"Instances") &amp; ":" &amp; ADDRESS(402+3,K$2+1))),"diff", MAX(INDIRECT(ADDRESS(402+3,K$2+1,,,"Instances") &amp; ":" &amp; ADDRESS(402+3,K$2+1)))-MIN(INDIRECT(ADDRESS(402+3,K$2+1,,,"Instances") &amp; ":" &amp; ADDRESS(402+3,K$2+1))))</f>
        <v>0</v>
      </c>
      <c r="L407">
        <f>IFERROR(SMALL(K5:K969,ROW()-ROW($L$5)+1),"")</f>
        <v>0</v>
      </c>
      <c r="N407">
        <f>IFERROR(SUM(L5:L407),"")</f>
        <v>0</v>
      </c>
      <c r="Q407">
        <f>IF(Charts!$B$3="none",E5239,IF(K5239="",NA(),K5239))</f>
        <v>0</v>
      </c>
      <c r="R407">
        <f>IF(Charts!$B$3="none",F5239,IF(L5239="",NA(),L5239))</f>
        <v>0</v>
      </c>
      <c r="S407">
        <f>IF(Charts!$B$3="none",G5239,IF(M5239="",NA(),M5239))</f>
        <v>0</v>
      </c>
      <c r="T407">
        <f>IF(Charts!$B$3="none",H5239,IF(N5239="",NA(),N5239))</f>
        <v>0</v>
      </c>
    </row>
    <row r="408" spans="4:20">
      <c r="D408">
        <v>404</v>
      </c>
      <c r="E408">
        <f>IF(INDIRECT(ADDRESS($D408+2,E$2+1,,,"Instances"))="","",INDIRECT(ADDRESS($D408+2,E$2+1,,,"Instances")))</f>
        <v>0</v>
      </c>
      <c r="F408">
        <f>IFERROR(SMALL(E5:E969,ROW()-ROW($F$5)+1),"")</f>
        <v>0</v>
      </c>
      <c r="H408">
        <f>IFERROR(SUM(F5:F408),"")</f>
        <v>0</v>
      </c>
      <c r="J408">
        <v>404</v>
      </c>
      <c r="K408" cm="1">
        <f t="array" ref="K408">_xlfn.SWITCH(Charts!$B$3,"average", AVERAGE(INDIRECT(ADDRESS(403+3,K$2+1,,,"Instances") &amp; ":" &amp; ADDRESS(403+3,K$2+1))),"median", MEDIAN(INDIRECT(ADDRESS(403+3,K$2+1,,,"Instances") &amp; ":" &amp; ADDRESS(403+3,K$2+1))),"min", MIN(INDIRECT(ADDRESS(403+3,K$2+1,,,"Instances") &amp; ":" &amp; ADDRESS(403+3,K$2+1))),"max", MAX(INDIRECT(ADDRESS(403+3,K$2+1,,,"Instances") &amp; ":" &amp; ADDRESS(403+3,K$2+1))),"diff", MAX(INDIRECT(ADDRESS(403+3,K$2+1,,,"Instances") &amp; ":" &amp; ADDRESS(403+3,K$2+1)))-MIN(INDIRECT(ADDRESS(403+3,K$2+1,,,"Instances") &amp; ":" &amp; ADDRESS(403+3,K$2+1))))</f>
        <v>0</v>
      </c>
      <c r="L408">
        <f>IFERROR(SMALL(K5:K969,ROW()-ROW($L$5)+1),"")</f>
        <v>0</v>
      </c>
      <c r="N408">
        <f>IFERROR(SUM(L5:L408),"")</f>
        <v>0</v>
      </c>
      <c r="Q408">
        <f>IF(Charts!$B$3="none",E5240,IF(K5240="",NA(),K5240))</f>
        <v>0</v>
      </c>
      <c r="R408">
        <f>IF(Charts!$B$3="none",F5240,IF(L5240="",NA(),L5240))</f>
        <v>0</v>
      </c>
      <c r="S408">
        <f>IF(Charts!$B$3="none",G5240,IF(M5240="",NA(),M5240))</f>
        <v>0</v>
      </c>
      <c r="T408">
        <f>IF(Charts!$B$3="none",H5240,IF(N5240="",NA(),N5240))</f>
        <v>0</v>
      </c>
    </row>
    <row r="409" spans="4:20">
      <c r="D409">
        <v>405</v>
      </c>
      <c r="E409">
        <f>IF(INDIRECT(ADDRESS($D409+2,E$2+1,,,"Instances"))="","",INDIRECT(ADDRESS($D409+2,E$2+1,,,"Instances")))</f>
        <v>0</v>
      </c>
      <c r="F409">
        <f>IFERROR(SMALL(E5:E969,ROW()-ROW($F$5)+1),"")</f>
        <v>0</v>
      </c>
      <c r="H409">
        <f>IFERROR(SUM(F5:F409),"")</f>
        <v>0</v>
      </c>
      <c r="J409">
        <v>405</v>
      </c>
      <c r="K409" cm="1">
        <f t="array" ref="K409">_xlfn.SWITCH(Charts!$B$3,"average", AVERAGE(INDIRECT(ADDRESS(404+3,K$2+1,,,"Instances") &amp; ":" &amp; ADDRESS(404+3,K$2+1))),"median", MEDIAN(INDIRECT(ADDRESS(404+3,K$2+1,,,"Instances") &amp; ":" &amp; ADDRESS(404+3,K$2+1))),"min", MIN(INDIRECT(ADDRESS(404+3,K$2+1,,,"Instances") &amp; ":" &amp; ADDRESS(404+3,K$2+1))),"max", MAX(INDIRECT(ADDRESS(404+3,K$2+1,,,"Instances") &amp; ":" &amp; ADDRESS(404+3,K$2+1))),"diff", MAX(INDIRECT(ADDRESS(404+3,K$2+1,,,"Instances") &amp; ":" &amp; ADDRESS(404+3,K$2+1)))-MIN(INDIRECT(ADDRESS(404+3,K$2+1,,,"Instances") &amp; ":" &amp; ADDRESS(404+3,K$2+1))))</f>
        <v>0</v>
      </c>
      <c r="L409">
        <f>IFERROR(SMALL(K5:K969,ROW()-ROW($L$5)+1),"")</f>
        <v>0</v>
      </c>
      <c r="N409">
        <f>IFERROR(SUM(L5:L409),"")</f>
        <v>0</v>
      </c>
      <c r="Q409">
        <f>IF(Charts!$B$3="none",E5241,IF(K5241="",NA(),K5241))</f>
        <v>0</v>
      </c>
      <c r="R409">
        <f>IF(Charts!$B$3="none",F5241,IF(L5241="",NA(),L5241))</f>
        <v>0</v>
      </c>
      <c r="S409">
        <f>IF(Charts!$B$3="none",G5241,IF(M5241="",NA(),M5241))</f>
        <v>0</v>
      </c>
      <c r="T409">
        <f>IF(Charts!$B$3="none",H5241,IF(N5241="",NA(),N5241))</f>
        <v>0</v>
      </c>
    </row>
    <row r="410" spans="4:20">
      <c r="D410">
        <v>406</v>
      </c>
      <c r="E410">
        <f>IF(INDIRECT(ADDRESS($D410+2,E$2+1,,,"Instances"))="","",INDIRECT(ADDRESS($D410+2,E$2+1,,,"Instances")))</f>
        <v>0</v>
      </c>
      <c r="F410">
        <f>IFERROR(SMALL(E5:E969,ROW()-ROW($F$5)+1),"")</f>
        <v>0</v>
      </c>
      <c r="H410">
        <f>IFERROR(SUM(F5:F410),"")</f>
        <v>0</v>
      </c>
      <c r="J410">
        <v>406</v>
      </c>
      <c r="K410" cm="1">
        <f t="array" ref="K410">_xlfn.SWITCH(Charts!$B$3,"average", AVERAGE(INDIRECT(ADDRESS(405+3,K$2+1,,,"Instances") &amp; ":" &amp; ADDRESS(405+3,K$2+1))),"median", MEDIAN(INDIRECT(ADDRESS(405+3,K$2+1,,,"Instances") &amp; ":" &amp; ADDRESS(405+3,K$2+1))),"min", MIN(INDIRECT(ADDRESS(405+3,K$2+1,,,"Instances") &amp; ":" &amp; ADDRESS(405+3,K$2+1))),"max", MAX(INDIRECT(ADDRESS(405+3,K$2+1,,,"Instances") &amp; ":" &amp; ADDRESS(405+3,K$2+1))),"diff", MAX(INDIRECT(ADDRESS(405+3,K$2+1,,,"Instances") &amp; ":" &amp; ADDRESS(405+3,K$2+1)))-MIN(INDIRECT(ADDRESS(405+3,K$2+1,,,"Instances") &amp; ":" &amp; ADDRESS(405+3,K$2+1))))</f>
        <v>0</v>
      </c>
      <c r="L410">
        <f>IFERROR(SMALL(K5:K969,ROW()-ROW($L$5)+1),"")</f>
        <v>0</v>
      </c>
      <c r="N410">
        <f>IFERROR(SUM(L5:L410),"")</f>
        <v>0</v>
      </c>
      <c r="Q410">
        <f>IF(Charts!$B$3="none",E5242,IF(K5242="",NA(),K5242))</f>
        <v>0</v>
      </c>
      <c r="R410">
        <f>IF(Charts!$B$3="none",F5242,IF(L5242="",NA(),L5242))</f>
        <v>0</v>
      </c>
      <c r="S410">
        <f>IF(Charts!$B$3="none",G5242,IF(M5242="",NA(),M5242))</f>
        <v>0</v>
      </c>
      <c r="T410">
        <f>IF(Charts!$B$3="none",H5242,IF(N5242="",NA(),N5242))</f>
        <v>0</v>
      </c>
    </row>
    <row r="411" spans="4:20">
      <c r="D411">
        <v>407</v>
      </c>
      <c r="E411">
        <f>IF(INDIRECT(ADDRESS($D411+2,E$2+1,,,"Instances"))="","",INDIRECT(ADDRESS($D411+2,E$2+1,,,"Instances")))</f>
        <v>0</v>
      </c>
      <c r="F411">
        <f>IFERROR(SMALL(E5:E969,ROW()-ROW($F$5)+1),"")</f>
        <v>0</v>
      </c>
      <c r="H411">
        <f>IFERROR(SUM(F5:F411),"")</f>
        <v>0</v>
      </c>
      <c r="J411">
        <v>407</v>
      </c>
      <c r="K411" cm="1">
        <f t="array" ref="K411">_xlfn.SWITCH(Charts!$B$3,"average", AVERAGE(INDIRECT(ADDRESS(406+3,K$2+1,,,"Instances") &amp; ":" &amp; ADDRESS(406+3,K$2+1))),"median", MEDIAN(INDIRECT(ADDRESS(406+3,K$2+1,,,"Instances") &amp; ":" &amp; ADDRESS(406+3,K$2+1))),"min", MIN(INDIRECT(ADDRESS(406+3,K$2+1,,,"Instances") &amp; ":" &amp; ADDRESS(406+3,K$2+1))),"max", MAX(INDIRECT(ADDRESS(406+3,K$2+1,,,"Instances") &amp; ":" &amp; ADDRESS(406+3,K$2+1))),"diff", MAX(INDIRECT(ADDRESS(406+3,K$2+1,,,"Instances") &amp; ":" &amp; ADDRESS(406+3,K$2+1)))-MIN(INDIRECT(ADDRESS(406+3,K$2+1,,,"Instances") &amp; ":" &amp; ADDRESS(406+3,K$2+1))))</f>
        <v>0</v>
      </c>
      <c r="L411">
        <f>IFERROR(SMALL(K5:K969,ROW()-ROW($L$5)+1),"")</f>
        <v>0</v>
      </c>
      <c r="N411">
        <f>IFERROR(SUM(L5:L411),"")</f>
        <v>0</v>
      </c>
      <c r="Q411">
        <f>IF(Charts!$B$3="none",E5243,IF(K5243="",NA(),K5243))</f>
        <v>0</v>
      </c>
      <c r="R411">
        <f>IF(Charts!$B$3="none",F5243,IF(L5243="",NA(),L5243))</f>
        <v>0</v>
      </c>
      <c r="S411">
        <f>IF(Charts!$B$3="none",G5243,IF(M5243="",NA(),M5243))</f>
        <v>0</v>
      </c>
      <c r="T411">
        <f>IF(Charts!$B$3="none",H5243,IF(N5243="",NA(),N5243))</f>
        <v>0</v>
      </c>
    </row>
    <row r="412" spans="4:20">
      <c r="D412">
        <v>408</v>
      </c>
      <c r="E412">
        <f>IF(INDIRECT(ADDRESS($D412+2,E$2+1,,,"Instances"))="","",INDIRECT(ADDRESS($D412+2,E$2+1,,,"Instances")))</f>
        <v>0</v>
      </c>
      <c r="F412">
        <f>IFERROR(SMALL(E5:E969,ROW()-ROW($F$5)+1),"")</f>
        <v>0</v>
      </c>
      <c r="H412">
        <f>IFERROR(SUM(F5:F412),"")</f>
        <v>0</v>
      </c>
      <c r="J412">
        <v>408</v>
      </c>
      <c r="K412" cm="1">
        <f t="array" ref="K412">_xlfn.SWITCH(Charts!$B$3,"average", AVERAGE(INDIRECT(ADDRESS(407+3,K$2+1,,,"Instances") &amp; ":" &amp; ADDRESS(407+3,K$2+1))),"median", MEDIAN(INDIRECT(ADDRESS(407+3,K$2+1,,,"Instances") &amp; ":" &amp; ADDRESS(407+3,K$2+1))),"min", MIN(INDIRECT(ADDRESS(407+3,K$2+1,,,"Instances") &amp; ":" &amp; ADDRESS(407+3,K$2+1))),"max", MAX(INDIRECT(ADDRESS(407+3,K$2+1,,,"Instances") &amp; ":" &amp; ADDRESS(407+3,K$2+1))),"diff", MAX(INDIRECT(ADDRESS(407+3,K$2+1,,,"Instances") &amp; ":" &amp; ADDRESS(407+3,K$2+1)))-MIN(INDIRECT(ADDRESS(407+3,K$2+1,,,"Instances") &amp; ":" &amp; ADDRESS(407+3,K$2+1))))</f>
        <v>0</v>
      </c>
      <c r="L412">
        <f>IFERROR(SMALL(K5:K969,ROW()-ROW($L$5)+1),"")</f>
        <v>0</v>
      </c>
      <c r="N412">
        <f>IFERROR(SUM(L5:L412),"")</f>
        <v>0</v>
      </c>
      <c r="Q412">
        <f>IF(Charts!$B$3="none",E5244,IF(K5244="",NA(),K5244))</f>
        <v>0</v>
      </c>
      <c r="R412">
        <f>IF(Charts!$B$3="none",F5244,IF(L5244="",NA(),L5244))</f>
        <v>0</v>
      </c>
      <c r="S412">
        <f>IF(Charts!$B$3="none",G5244,IF(M5244="",NA(),M5244))</f>
        <v>0</v>
      </c>
      <c r="T412">
        <f>IF(Charts!$B$3="none",H5244,IF(N5244="",NA(),N5244))</f>
        <v>0</v>
      </c>
    </row>
    <row r="413" spans="4:20">
      <c r="D413">
        <v>409</v>
      </c>
      <c r="E413">
        <f>IF(INDIRECT(ADDRESS($D413+2,E$2+1,,,"Instances"))="","",INDIRECT(ADDRESS($D413+2,E$2+1,,,"Instances")))</f>
        <v>0</v>
      </c>
      <c r="F413">
        <f>IFERROR(SMALL(E5:E969,ROW()-ROW($F$5)+1),"")</f>
        <v>0</v>
      </c>
      <c r="H413">
        <f>IFERROR(SUM(F5:F413),"")</f>
        <v>0</v>
      </c>
      <c r="J413">
        <v>409</v>
      </c>
      <c r="K413" cm="1">
        <f t="array" ref="K413">_xlfn.SWITCH(Charts!$B$3,"average", AVERAGE(INDIRECT(ADDRESS(408+3,K$2+1,,,"Instances") &amp; ":" &amp; ADDRESS(408+3,K$2+1))),"median", MEDIAN(INDIRECT(ADDRESS(408+3,K$2+1,,,"Instances") &amp; ":" &amp; ADDRESS(408+3,K$2+1))),"min", MIN(INDIRECT(ADDRESS(408+3,K$2+1,,,"Instances") &amp; ":" &amp; ADDRESS(408+3,K$2+1))),"max", MAX(INDIRECT(ADDRESS(408+3,K$2+1,,,"Instances") &amp; ":" &amp; ADDRESS(408+3,K$2+1))),"diff", MAX(INDIRECT(ADDRESS(408+3,K$2+1,,,"Instances") &amp; ":" &amp; ADDRESS(408+3,K$2+1)))-MIN(INDIRECT(ADDRESS(408+3,K$2+1,,,"Instances") &amp; ":" &amp; ADDRESS(408+3,K$2+1))))</f>
        <v>0</v>
      </c>
      <c r="L413">
        <f>IFERROR(SMALL(K5:K969,ROW()-ROW($L$5)+1),"")</f>
        <v>0</v>
      </c>
      <c r="N413">
        <f>IFERROR(SUM(L5:L413),"")</f>
        <v>0</v>
      </c>
      <c r="Q413">
        <f>IF(Charts!$B$3="none",E5245,IF(K5245="",NA(),K5245))</f>
        <v>0</v>
      </c>
      <c r="R413">
        <f>IF(Charts!$B$3="none",F5245,IF(L5245="",NA(),L5245))</f>
        <v>0</v>
      </c>
      <c r="S413">
        <f>IF(Charts!$B$3="none",G5245,IF(M5245="",NA(),M5245))</f>
        <v>0</v>
      </c>
      <c r="T413">
        <f>IF(Charts!$B$3="none",H5245,IF(N5245="",NA(),N5245))</f>
        <v>0</v>
      </c>
    </row>
    <row r="414" spans="4:20">
      <c r="D414">
        <v>410</v>
      </c>
      <c r="E414">
        <f>IF(INDIRECT(ADDRESS($D414+2,E$2+1,,,"Instances"))="","",INDIRECT(ADDRESS($D414+2,E$2+1,,,"Instances")))</f>
        <v>0</v>
      </c>
      <c r="F414">
        <f>IFERROR(SMALL(E5:E969,ROW()-ROW($F$5)+1),"")</f>
        <v>0</v>
      </c>
      <c r="H414">
        <f>IFERROR(SUM(F5:F414),"")</f>
        <v>0</v>
      </c>
      <c r="J414">
        <v>410</v>
      </c>
      <c r="K414" cm="1">
        <f t="array" ref="K414">_xlfn.SWITCH(Charts!$B$3,"average", AVERAGE(INDIRECT(ADDRESS(409+3,K$2+1,,,"Instances") &amp; ":" &amp; ADDRESS(409+3,K$2+1))),"median", MEDIAN(INDIRECT(ADDRESS(409+3,K$2+1,,,"Instances") &amp; ":" &amp; ADDRESS(409+3,K$2+1))),"min", MIN(INDIRECT(ADDRESS(409+3,K$2+1,,,"Instances") &amp; ":" &amp; ADDRESS(409+3,K$2+1))),"max", MAX(INDIRECT(ADDRESS(409+3,K$2+1,,,"Instances") &amp; ":" &amp; ADDRESS(409+3,K$2+1))),"diff", MAX(INDIRECT(ADDRESS(409+3,K$2+1,,,"Instances") &amp; ":" &amp; ADDRESS(409+3,K$2+1)))-MIN(INDIRECT(ADDRESS(409+3,K$2+1,,,"Instances") &amp; ":" &amp; ADDRESS(409+3,K$2+1))))</f>
        <v>0</v>
      </c>
      <c r="L414">
        <f>IFERROR(SMALL(K5:K969,ROW()-ROW($L$5)+1),"")</f>
        <v>0</v>
      </c>
      <c r="N414">
        <f>IFERROR(SUM(L5:L414),"")</f>
        <v>0</v>
      </c>
      <c r="Q414">
        <f>IF(Charts!$B$3="none",E5246,IF(K5246="",NA(),K5246))</f>
        <v>0</v>
      </c>
      <c r="R414">
        <f>IF(Charts!$B$3="none",F5246,IF(L5246="",NA(),L5246))</f>
        <v>0</v>
      </c>
      <c r="S414">
        <f>IF(Charts!$B$3="none",G5246,IF(M5246="",NA(),M5246))</f>
        <v>0</v>
      </c>
      <c r="T414">
        <f>IF(Charts!$B$3="none",H5246,IF(N5246="",NA(),N5246))</f>
        <v>0</v>
      </c>
    </row>
    <row r="415" spans="4:20">
      <c r="D415">
        <v>411</v>
      </c>
      <c r="E415">
        <f>IF(INDIRECT(ADDRESS($D415+2,E$2+1,,,"Instances"))="","",INDIRECT(ADDRESS($D415+2,E$2+1,,,"Instances")))</f>
        <v>0</v>
      </c>
      <c r="F415">
        <f>IFERROR(SMALL(E5:E969,ROW()-ROW($F$5)+1),"")</f>
        <v>0</v>
      </c>
      <c r="H415">
        <f>IFERROR(SUM(F5:F415),"")</f>
        <v>0</v>
      </c>
      <c r="J415">
        <v>411</v>
      </c>
      <c r="K415" cm="1">
        <f t="array" ref="K415">_xlfn.SWITCH(Charts!$B$3,"average", AVERAGE(INDIRECT(ADDRESS(410+3,K$2+1,,,"Instances") &amp; ":" &amp; ADDRESS(410+3,K$2+1))),"median", MEDIAN(INDIRECT(ADDRESS(410+3,K$2+1,,,"Instances") &amp; ":" &amp; ADDRESS(410+3,K$2+1))),"min", MIN(INDIRECT(ADDRESS(410+3,K$2+1,,,"Instances") &amp; ":" &amp; ADDRESS(410+3,K$2+1))),"max", MAX(INDIRECT(ADDRESS(410+3,K$2+1,,,"Instances") &amp; ":" &amp; ADDRESS(410+3,K$2+1))),"diff", MAX(INDIRECT(ADDRESS(410+3,K$2+1,,,"Instances") &amp; ":" &amp; ADDRESS(410+3,K$2+1)))-MIN(INDIRECT(ADDRESS(410+3,K$2+1,,,"Instances") &amp; ":" &amp; ADDRESS(410+3,K$2+1))))</f>
        <v>0</v>
      </c>
      <c r="L415">
        <f>IFERROR(SMALL(K5:K969,ROW()-ROW($L$5)+1),"")</f>
        <v>0</v>
      </c>
      <c r="N415">
        <f>IFERROR(SUM(L5:L415),"")</f>
        <v>0</v>
      </c>
      <c r="Q415">
        <f>IF(Charts!$B$3="none",E5247,IF(K5247="",NA(),K5247))</f>
        <v>0</v>
      </c>
      <c r="R415">
        <f>IF(Charts!$B$3="none",F5247,IF(L5247="",NA(),L5247))</f>
        <v>0</v>
      </c>
      <c r="S415">
        <f>IF(Charts!$B$3="none",G5247,IF(M5247="",NA(),M5247))</f>
        <v>0</v>
      </c>
      <c r="T415">
        <f>IF(Charts!$B$3="none",H5247,IF(N5247="",NA(),N5247))</f>
        <v>0</v>
      </c>
    </row>
    <row r="416" spans="4:20">
      <c r="D416">
        <v>412</v>
      </c>
      <c r="E416">
        <f>IF(INDIRECT(ADDRESS($D416+2,E$2+1,,,"Instances"))="","",INDIRECT(ADDRESS($D416+2,E$2+1,,,"Instances")))</f>
        <v>0</v>
      </c>
      <c r="F416">
        <f>IFERROR(SMALL(E5:E969,ROW()-ROW($F$5)+1),"")</f>
        <v>0</v>
      </c>
      <c r="H416">
        <f>IFERROR(SUM(F5:F416),"")</f>
        <v>0</v>
      </c>
      <c r="J416">
        <v>412</v>
      </c>
      <c r="K416" cm="1">
        <f t="array" ref="K416">_xlfn.SWITCH(Charts!$B$3,"average", AVERAGE(INDIRECT(ADDRESS(411+3,K$2+1,,,"Instances") &amp; ":" &amp; ADDRESS(411+3,K$2+1))),"median", MEDIAN(INDIRECT(ADDRESS(411+3,K$2+1,,,"Instances") &amp; ":" &amp; ADDRESS(411+3,K$2+1))),"min", MIN(INDIRECT(ADDRESS(411+3,K$2+1,,,"Instances") &amp; ":" &amp; ADDRESS(411+3,K$2+1))),"max", MAX(INDIRECT(ADDRESS(411+3,K$2+1,,,"Instances") &amp; ":" &amp; ADDRESS(411+3,K$2+1))),"diff", MAX(INDIRECT(ADDRESS(411+3,K$2+1,,,"Instances") &amp; ":" &amp; ADDRESS(411+3,K$2+1)))-MIN(INDIRECT(ADDRESS(411+3,K$2+1,,,"Instances") &amp; ":" &amp; ADDRESS(411+3,K$2+1))))</f>
        <v>0</v>
      </c>
      <c r="L416">
        <f>IFERROR(SMALL(K5:K969,ROW()-ROW($L$5)+1),"")</f>
        <v>0</v>
      </c>
      <c r="N416">
        <f>IFERROR(SUM(L5:L416),"")</f>
        <v>0</v>
      </c>
      <c r="Q416">
        <f>IF(Charts!$B$3="none",E5248,IF(K5248="",NA(),K5248))</f>
        <v>0</v>
      </c>
      <c r="R416">
        <f>IF(Charts!$B$3="none",F5248,IF(L5248="",NA(),L5248))</f>
        <v>0</v>
      </c>
      <c r="S416">
        <f>IF(Charts!$B$3="none",G5248,IF(M5248="",NA(),M5248))</f>
        <v>0</v>
      </c>
      <c r="T416">
        <f>IF(Charts!$B$3="none",H5248,IF(N5248="",NA(),N5248))</f>
        <v>0</v>
      </c>
    </row>
    <row r="417" spans="4:20">
      <c r="D417">
        <v>413</v>
      </c>
      <c r="E417">
        <f>IF(INDIRECT(ADDRESS($D417+2,E$2+1,,,"Instances"))="","",INDIRECT(ADDRESS($D417+2,E$2+1,,,"Instances")))</f>
        <v>0</v>
      </c>
      <c r="F417">
        <f>IFERROR(SMALL(E5:E969,ROW()-ROW($F$5)+1),"")</f>
        <v>0</v>
      </c>
      <c r="H417">
        <f>IFERROR(SUM(F5:F417),"")</f>
        <v>0</v>
      </c>
      <c r="J417">
        <v>413</v>
      </c>
      <c r="K417" cm="1">
        <f t="array" ref="K417">_xlfn.SWITCH(Charts!$B$3,"average", AVERAGE(INDIRECT(ADDRESS(412+3,K$2+1,,,"Instances") &amp; ":" &amp; ADDRESS(412+3,K$2+1))),"median", MEDIAN(INDIRECT(ADDRESS(412+3,K$2+1,,,"Instances") &amp; ":" &amp; ADDRESS(412+3,K$2+1))),"min", MIN(INDIRECT(ADDRESS(412+3,K$2+1,,,"Instances") &amp; ":" &amp; ADDRESS(412+3,K$2+1))),"max", MAX(INDIRECT(ADDRESS(412+3,K$2+1,,,"Instances") &amp; ":" &amp; ADDRESS(412+3,K$2+1))),"diff", MAX(INDIRECT(ADDRESS(412+3,K$2+1,,,"Instances") &amp; ":" &amp; ADDRESS(412+3,K$2+1)))-MIN(INDIRECT(ADDRESS(412+3,K$2+1,,,"Instances") &amp; ":" &amp; ADDRESS(412+3,K$2+1))))</f>
        <v>0</v>
      </c>
      <c r="L417">
        <f>IFERROR(SMALL(K5:K969,ROW()-ROW($L$5)+1),"")</f>
        <v>0</v>
      </c>
      <c r="N417">
        <f>IFERROR(SUM(L5:L417),"")</f>
        <v>0</v>
      </c>
      <c r="Q417">
        <f>IF(Charts!$B$3="none",E5249,IF(K5249="",NA(),K5249))</f>
        <v>0</v>
      </c>
      <c r="R417">
        <f>IF(Charts!$B$3="none",F5249,IF(L5249="",NA(),L5249))</f>
        <v>0</v>
      </c>
      <c r="S417">
        <f>IF(Charts!$B$3="none",G5249,IF(M5249="",NA(),M5249))</f>
        <v>0</v>
      </c>
      <c r="T417">
        <f>IF(Charts!$B$3="none",H5249,IF(N5249="",NA(),N5249))</f>
        <v>0</v>
      </c>
    </row>
    <row r="418" spans="4:20">
      <c r="D418">
        <v>414</v>
      </c>
      <c r="E418">
        <f>IF(INDIRECT(ADDRESS($D418+2,E$2+1,,,"Instances"))="","",INDIRECT(ADDRESS($D418+2,E$2+1,,,"Instances")))</f>
        <v>0</v>
      </c>
      <c r="F418">
        <f>IFERROR(SMALL(E5:E969,ROW()-ROW($F$5)+1),"")</f>
        <v>0</v>
      </c>
      <c r="H418">
        <f>IFERROR(SUM(F5:F418),"")</f>
        <v>0</v>
      </c>
      <c r="J418">
        <v>414</v>
      </c>
      <c r="K418" cm="1">
        <f t="array" ref="K418">_xlfn.SWITCH(Charts!$B$3,"average", AVERAGE(INDIRECT(ADDRESS(413+3,K$2+1,,,"Instances") &amp; ":" &amp; ADDRESS(413+3,K$2+1))),"median", MEDIAN(INDIRECT(ADDRESS(413+3,K$2+1,,,"Instances") &amp; ":" &amp; ADDRESS(413+3,K$2+1))),"min", MIN(INDIRECT(ADDRESS(413+3,K$2+1,,,"Instances") &amp; ":" &amp; ADDRESS(413+3,K$2+1))),"max", MAX(INDIRECT(ADDRESS(413+3,K$2+1,,,"Instances") &amp; ":" &amp; ADDRESS(413+3,K$2+1))),"diff", MAX(INDIRECT(ADDRESS(413+3,K$2+1,,,"Instances") &amp; ":" &amp; ADDRESS(413+3,K$2+1)))-MIN(INDIRECT(ADDRESS(413+3,K$2+1,,,"Instances") &amp; ":" &amp; ADDRESS(413+3,K$2+1))))</f>
        <v>0</v>
      </c>
      <c r="L418">
        <f>IFERROR(SMALL(K5:K969,ROW()-ROW($L$5)+1),"")</f>
        <v>0</v>
      </c>
      <c r="N418">
        <f>IFERROR(SUM(L5:L418),"")</f>
        <v>0</v>
      </c>
      <c r="Q418">
        <f>IF(Charts!$B$3="none",E5250,IF(K5250="",NA(),K5250))</f>
        <v>0</v>
      </c>
      <c r="R418">
        <f>IF(Charts!$B$3="none",F5250,IF(L5250="",NA(),L5250))</f>
        <v>0</v>
      </c>
      <c r="S418">
        <f>IF(Charts!$B$3="none",G5250,IF(M5250="",NA(),M5250))</f>
        <v>0</v>
      </c>
      <c r="T418">
        <f>IF(Charts!$B$3="none",H5250,IF(N5250="",NA(),N5250))</f>
        <v>0</v>
      </c>
    </row>
    <row r="419" spans="4:20">
      <c r="D419">
        <v>415</v>
      </c>
      <c r="E419">
        <f>IF(INDIRECT(ADDRESS($D419+2,E$2+1,,,"Instances"))="","",INDIRECT(ADDRESS($D419+2,E$2+1,,,"Instances")))</f>
        <v>0</v>
      </c>
      <c r="F419">
        <f>IFERROR(SMALL(E5:E969,ROW()-ROW($F$5)+1),"")</f>
        <v>0</v>
      </c>
      <c r="H419">
        <f>IFERROR(SUM(F5:F419),"")</f>
        <v>0</v>
      </c>
      <c r="J419">
        <v>415</v>
      </c>
      <c r="K419" cm="1">
        <f t="array" ref="K419">_xlfn.SWITCH(Charts!$B$3,"average", AVERAGE(INDIRECT(ADDRESS(414+3,K$2+1,,,"Instances") &amp; ":" &amp; ADDRESS(414+3,K$2+1))),"median", MEDIAN(INDIRECT(ADDRESS(414+3,K$2+1,,,"Instances") &amp; ":" &amp; ADDRESS(414+3,K$2+1))),"min", MIN(INDIRECT(ADDRESS(414+3,K$2+1,,,"Instances") &amp; ":" &amp; ADDRESS(414+3,K$2+1))),"max", MAX(INDIRECT(ADDRESS(414+3,K$2+1,,,"Instances") &amp; ":" &amp; ADDRESS(414+3,K$2+1))),"diff", MAX(INDIRECT(ADDRESS(414+3,K$2+1,,,"Instances") &amp; ":" &amp; ADDRESS(414+3,K$2+1)))-MIN(INDIRECT(ADDRESS(414+3,K$2+1,,,"Instances") &amp; ":" &amp; ADDRESS(414+3,K$2+1))))</f>
        <v>0</v>
      </c>
      <c r="L419">
        <f>IFERROR(SMALL(K5:K969,ROW()-ROW($L$5)+1),"")</f>
        <v>0</v>
      </c>
      <c r="N419">
        <f>IFERROR(SUM(L5:L419),"")</f>
        <v>0</v>
      </c>
      <c r="Q419">
        <f>IF(Charts!$B$3="none",E5251,IF(K5251="",NA(),K5251))</f>
        <v>0</v>
      </c>
      <c r="R419">
        <f>IF(Charts!$B$3="none",F5251,IF(L5251="",NA(),L5251))</f>
        <v>0</v>
      </c>
      <c r="S419">
        <f>IF(Charts!$B$3="none",G5251,IF(M5251="",NA(),M5251))</f>
        <v>0</v>
      </c>
      <c r="T419">
        <f>IF(Charts!$B$3="none",H5251,IF(N5251="",NA(),N5251))</f>
        <v>0</v>
      </c>
    </row>
    <row r="420" spans="4:20">
      <c r="D420">
        <v>416</v>
      </c>
      <c r="E420">
        <f>IF(INDIRECT(ADDRESS($D420+2,E$2+1,,,"Instances"))="","",INDIRECT(ADDRESS($D420+2,E$2+1,,,"Instances")))</f>
        <v>0</v>
      </c>
      <c r="F420">
        <f>IFERROR(SMALL(E5:E969,ROW()-ROW($F$5)+1),"")</f>
        <v>0</v>
      </c>
      <c r="H420">
        <f>IFERROR(SUM(F5:F420),"")</f>
        <v>0</v>
      </c>
      <c r="J420">
        <v>416</v>
      </c>
      <c r="K420" cm="1">
        <f t="array" ref="K420">_xlfn.SWITCH(Charts!$B$3,"average", AVERAGE(INDIRECT(ADDRESS(415+3,K$2+1,,,"Instances") &amp; ":" &amp; ADDRESS(415+3,K$2+1))),"median", MEDIAN(INDIRECT(ADDRESS(415+3,K$2+1,,,"Instances") &amp; ":" &amp; ADDRESS(415+3,K$2+1))),"min", MIN(INDIRECT(ADDRESS(415+3,K$2+1,,,"Instances") &amp; ":" &amp; ADDRESS(415+3,K$2+1))),"max", MAX(INDIRECT(ADDRESS(415+3,K$2+1,,,"Instances") &amp; ":" &amp; ADDRESS(415+3,K$2+1))),"diff", MAX(INDIRECT(ADDRESS(415+3,K$2+1,,,"Instances") &amp; ":" &amp; ADDRESS(415+3,K$2+1)))-MIN(INDIRECT(ADDRESS(415+3,K$2+1,,,"Instances") &amp; ":" &amp; ADDRESS(415+3,K$2+1))))</f>
        <v>0</v>
      </c>
      <c r="L420">
        <f>IFERROR(SMALL(K5:K969,ROW()-ROW($L$5)+1),"")</f>
        <v>0</v>
      </c>
      <c r="N420">
        <f>IFERROR(SUM(L5:L420),"")</f>
        <v>0</v>
      </c>
      <c r="Q420">
        <f>IF(Charts!$B$3="none",E5252,IF(K5252="",NA(),K5252))</f>
        <v>0</v>
      </c>
      <c r="R420">
        <f>IF(Charts!$B$3="none",F5252,IF(L5252="",NA(),L5252))</f>
        <v>0</v>
      </c>
      <c r="S420">
        <f>IF(Charts!$B$3="none",G5252,IF(M5252="",NA(),M5252))</f>
        <v>0</v>
      </c>
      <c r="T420">
        <f>IF(Charts!$B$3="none",H5252,IF(N5252="",NA(),N5252))</f>
        <v>0</v>
      </c>
    </row>
    <row r="421" spans="4:20">
      <c r="D421">
        <v>417</v>
      </c>
      <c r="E421">
        <f>IF(INDIRECT(ADDRESS($D421+2,E$2+1,,,"Instances"))="","",INDIRECT(ADDRESS($D421+2,E$2+1,,,"Instances")))</f>
        <v>0</v>
      </c>
      <c r="F421">
        <f>IFERROR(SMALL(E5:E969,ROW()-ROW($F$5)+1),"")</f>
        <v>0</v>
      </c>
      <c r="H421">
        <f>IFERROR(SUM(F5:F421),"")</f>
        <v>0</v>
      </c>
      <c r="J421">
        <v>417</v>
      </c>
      <c r="K421" cm="1">
        <f t="array" ref="K421">_xlfn.SWITCH(Charts!$B$3,"average", AVERAGE(INDIRECT(ADDRESS(416+3,K$2+1,,,"Instances") &amp; ":" &amp; ADDRESS(416+3,K$2+1))),"median", MEDIAN(INDIRECT(ADDRESS(416+3,K$2+1,,,"Instances") &amp; ":" &amp; ADDRESS(416+3,K$2+1))),"min", MIN(INDIRECT(ADDRESS(416+3,K$2+1,,,"Instances") &amp; ":" &amp; ADDRESS(416+3,K$2+1))),"max", MAX(INDIRECT(ADDRESS(416+3,K$2+1,,,"Instances") &amp; ":" &amp; ADDRESS(416+3,K$2+1))),"diff", MAX(INDIRECT(ADDRESS(416+3,K$2+1,,,"Instances") &amp; ":" &amp; ADDRESS(416+3,K$2+1)))-MIN(INDIRECT(ADDRESS(416+3,K$2+1,,,"Instances") &amp; ":" &amp; ADDRESS(416+3,K$2+1))))</f>
        <v>0</v>
      </c>
      <c r="L421">
        <f>IFERROR(SMALL(K5:K969,ROW()-ROW($L$5)+1),"")</f>
        <v>0</v>
      </c>
      <c r="N421">
        <f>IFERROR(SUM(L5:L421),"")</f>
        <v>0</v>
      </c>
      <c r="Q421">
        <f>IF(Charts!$B$3="none",E5253,IF(K5253="",NA(),K5253))</f>
        <v>0</v>
      </c>
      <c r="R421">
        <f>IF(Charts!$B$3="none",F5253,IF(L5253="",NA(),L5253))</f>
        <v>0</v>
      </c>
      <c r="S421">
        <f>IF(Charts!$B$3="none",G5253,IF(M5253="",NA(),M5253))</f>
        <v>0</v>
      </c>
      <c r="T421">
        <f>IF(Charts!$B$3="none",H5253,IF(N5253="",NA(),N5253))</f>
        <v>0</v>
      </c>
    </row>
    <row r="422" spans="4:20">
      <c r="D422">
        <v>418</v>
      </c>
      <c r="E422">
        <f>IF(INDIRECT(ADDRESS($D422+2,E$2+1,,,"Instances"))="","",INDIRECT(ADDRESS($D422+2,E$2+1,,,"Instances")))</f>
        <v>0</v>
      </c>
      <c r="F422">
        <f>IFERROR(SMALL(E5:E969,ROW()-ROW($F$5)+1),"")</f>
        <v>0</v>
      </c>
      <c r="H422">
        <f>IFERROR(SUM(F5:F422),"")</f>
        <v>0</v>
      </c>
      <c r="J422">
        <v>418</v>
      </c>
      <c r="K422" cm="1">
        <f t="array" ref="K422">_xlfn.SWITCH(Charts!$B$3,"average", AVERAGE(INDIRECT(ADDRESS(417+3,K$2+1,,,"Instances") &amp; ":" &amp; ADDRESS(417+3,K$2+1))),"median", MEDIAN(INDIRECT(ADDRESS(417+3,K$2+1,,,"Instances") &amp; ":" &amp; ADDRESS(417+3,K$2+1))),"min", MIN(INDIRECT(ADDRESS(417+3,K$2+1,,,"Instances") &amp; ":" &amp; ADDRESS(417+3,K$2+1))),"max", MAX(INDIRECT(ADDRESS(417+3,K$2+1,,,"Instances") &amp; ":" &amp; ADDRESS(417+3,K$2+1))),"diff", MAX(INDIRECT(ADDRESS(417+3,K$2+1,,,"Instances") &amp; ":" &amp; ADDRESS(417+3,K$2+1)))-MIN(INDIRECT(ADDRESS(417+3,K$2+1,,,"Instances") &amp; ":" &amp; ADDRESS(417+3,K$2+1))))</f>
        <v>0</v>
      </c>
      <c r="L422">
        <f>IFERROR(SMALL(K5:K969,ROW()-ROW($L$5)+1),"")</f>
        <v>0</v>
      </c>
      <c r="N422">
        <f>IFERROR(SUM(L5:L422),"")</f>
        <v>0</v>
      </c>
      <c r="Q422">
        <f>IF(Charts!$B$3="none",E5254,IF(K5254="",NA(),K5254))</f>
        <v>0</v>
      </c>
      <c r="R422">
        <f>IF(Charts!$B$3="none",F5254,IF(L5254="",NA(),L5254))</f>
        <v>0</v>
      </c>
      <c r="S422">
        <f>IF(Charts!$B$3="none",G5254,IF(M5254="",NA(),M5254))</f>
        <v>0</v>
      </c>
      <c r="T422">
        <f>IF(Charts!$B$3="none",H5254,IF(N5254="",NA(),N5254))</f>
        <v>0</v>
      </c>
    </row>
    <row r="423" spans="4:20">
      <c r="D423">
        <v>419</v>
      </c>
      <c r="E423">
        <f>IF(INDIRECT(ADDRESS($D423+2,E$2+1,,,"Instances"))="","",INDIRECT(ADDRESS($D423+2,E$2+1,,,"Instances")))</f>
        <v>0</v>
      </c>
      <c r="F423">
        <f>IFERROR(SMALL(E5:E969,ROW()-ROW($F$5)+1),"")</f>
        <v>0</v>
      </c>
      <c r="H423">
        <f>IFERROR(SUM(F5:F423),"")</f>
        <v>0</v>
      </c>
      <c r="J423">
        <v>419</v>
      </c>
      <c r="K423" cm="1">
        <f t="array" ref="K423">_xlfn.SWITCH(Charts!$B$3,"average", AVERAGE(INDIRECT(ADDRESS(418+3,K$2+1,,,"Instances") &amp; ":" &amp; ADDRESS(418+3,K$2+1))),"median", MEDIAN(INDIRECT(ADDRESS(418+3,K$2+1,,,"Instances") &amp; ":" &amp; ADDRESS(418+3,K$2+1))),"min", MIN(INDIRECT(ADDRESS(418+3,K$2+1,,,"Instances") &amp; ":" &amp; ADDRESS(418+3,K$2+1))),"max", MAX(INDIRECT(ADDRESS(418+3,K$2+1,,,"Instances") &amp; ":" &amp; ADDRESS(418+3,K$2+1))),"diff", MAX(INDIRECT(ADDRESS(418+3,K$2+1,,,"Instances") &amp; ":" &amp; ADDRESS(418+3,K$2+1)))-MIN(INDIRECT(ADDRESS(418+3,K$2+1,,,"Instances") &amp; ":" &amp; ADDRESS(418+3,K$2+1))))</f>
        <v>0</v>
      </c>
      <c r="L423">
        <f>IFERROR(SMALL(K5:K969,ROW()-ROW($L$5)+1),"")</f>
        <v>0</v>
      </c>
      <c r="N423">
        <f>IFERROR(SUM(L5:L423),"")</f>
        <v>0</v>
      </c>
      <c r="Q423">
        <f>IF(Charts!$B$3="none",E5255,IF(K5255="",NA(),K5255))</f>
        <v>0</v>
      </c>
      <c r="R423">
        <f>IF(Charts!$B$3="none",F5255,IF(L5255="",NA(),L5255))</f>
        <v>0</v>
      </c>
      <c r="S423">
        <f>IF(Charts!$B$3="none",G5255,IF(M5255="",NA(),M5255))</f>
        <v>0</v>
      </c>
      <c r="T423">
        <f>IF(Charts!$B$3="none",H5255,IF(N5255="",NA(),N5255))</f>
        <v>0</v>
      </c>
    </row>
    <row r="424" spans="4:20">
      <c r="D424">
        <v>420</v>
      </c>
      <c r="E424">
        <f>IF(INDIRECT(ADDRESS($D424+2,E$2+1,,,"Instances"))="","",INDIRECT(ADDRESS($D424+2,E$2+1,,,"Instances")))</f>
        <v>0</v>
      </c>
      <c r="F424">
        <f>IFERROR(SMALL(E5:E969,ROW()-ROW($F$5)+1),"")</f>
        <v>0</v>
      </c>
      <c r="H424">
        <f>IFERROR(SUM(F5:F424),"")</f>
        <v>0</v>
      </c>
      <c r="J424">
        <v>420</v>
      </c>
      <c r="K424" cm="1">
        <f t="array" ref="K424">_xlfn.SWITCH(Charts!$B$3,"average", AVERAGE(INDIRECT(ADDRESS(419+3,K$2+1,,,"Instances") &amp; ":" &amp; ADDRESS(419+3,K$2+1))),"median", MEDIAN(INDIRECT(ADDRESS(419+3,K$2+1,,,"Instances") &amp; ":" &amp; ADDRESS(419+3,K$2+1))),"min", MIN(INDIRECT(ADDRESS(419+3,K$2+1,,,"Instances") &amp; ":" &amp; ADDRESS(419+3,K$2+1))),"max", MAX(INDIRECT(ADDRESS(419+3,K$2+1,,,"Instances") &amp; ":" &amp; ADDRESS(419+3,K$2+1))),"diff", MAX(INDIRECT(ADDRESS(419+3,K$2+1,,,"Instances") &amp; ":" &amp; ADDRESS(419+3,K$2+1)))-MIN(INDIRECT(ADDRESS(419+3,K$2+1,,,"Instances") &amp; ":" &amp; ADDRESS(419+3,K$2+1))))</f>
        <v>0</v>
      </c>
      <c r="L424">
        <f>IFERROR(SMALL(K5:K969,ROW()-ROW($L$5)+1),"")</f>
        <v>0</v>
      </c>
      <c r="N424">
        <f>IFERROR(SUM(L5:L424),"")</f>
        <v>0</v>
      </c>
      <c r="Q424">
        <f>IF(Charts!$B$3="none",E5256,IF(K5256="",NA(),K5256))</f>
        <v>0</v>
      </c>
      <c r="R424">
        <f>IF(Charts!$B$3="none",F5256,IF(L5256="",NA(),L5256))</f>
        <v>0</v>
      </c>
      <c r="S424">
        <f>IF(Charts!$B$3="none",G5256,IF(M5256="",NA(),M5256))</f>
        <v>0</v>
      </c>
      <c r="T424">
        <f>IF(Charts!$B$3="none",H5256,IF(N5256="",NA(),N5256))</f>
        <v>0</v>
      </c>
    </row>
    <row r="425" spans="4:20">
      <c r="D425">
        <v>421</v>
      </c>
      <c r="E425">
        <f>IF(INDIRECT(ADDRESS($D425+2,E$2+1,,,"Instances"))="","",INDIRECT(ADDRESS($D425+2,E$2+1,,,"Instances")))</f>
        <v>0</v>
      </c>
      <c r="F425">
        <f>IFERROR(SMALL(E5:E969,ROW()-ROW($F$5)+1),"")</f>
        <v>0</v>
      </c>
      <c r="H425">
        <f>IFERROR(SUM(F5:F425),"")</f>
        <v>0</v>
      </c>
      <c r="J425">
        <v>421</v>
      </c>
      <c r="K425" cm="1">
        <f t="array" ref="K425">_xlfn.SWITCH(Charts!$B$3,"average", AVERAGE(INDIRECT(ADDRESS(420+3,K$2+1,,,"Instances") &amp; ":" &amp; ADDRESS(420+3,K$2+1))),"median", MEDIAN(INDIRECT(ADDRESS(420+3,K$2+1,,,"Instances") &amp; ":" &amp; ADDRESS(420+3,K$2+1))),"min", MIN(INDIRECT(ADDRESS(420+3,K$2+1,,,"Instances") &amp; ":" &amp; ADDRESS(420+3,K$2+1))),"max", MAX(INDIRECT(ADDRESS(420+3,K$2+1,,,"Instances") &amp; ":" &amp; ADDRESS(420+3,K$2+1))),"diff", MAX(INDIRECT(ADDRESS(420+3,K$2+1,,,"Instances") &amp; ":" &amp; ADDRESS(420+3,K$2+1)))-MIN(INDIRECT(ADDRESS(420+3,K$2+1,,,"Instances") &amp; ":" &amp; ADDRESS(420+3,K$2+1))))</f>
        <v>0</v>
      </c>
      <c r="L425">
        <f>IFERROR(SMALL(K5:K969,ROW()-ROW($L$5)+1),"")</f>
        <v>0</v>
      </c>
      <c r="N425">
        <f>IFERROR(SUM(L5:L425),"")</f>
        <v>0</v>
      </c>
      <c r="Q425">
        <f>IF(Charts!$B$3="none",E5257,IF(K5257="",NA(),K5257))</f>
        <v>0</v>
      </c>
      <c r="R425">
        <f>IF(Charts!$B$3="none",F5257,IF(L5257="",NA(),L5257))</f>
        <v>0</v>
      </c>
      <c r="S425">
        <f>IF(Charts!$B$3="none",G5257,IF(M5257="",NA(),M5257))</f>
        <v>0</v>
      </c>
      <c r="T425">
        <f>IF(Charts!$B$3="none",H5257,IF(N5257="",NA(),N5257))</f>
        <v>0</v>
      </c>
    </row>
    <row r="426" spans="4:20">
      <c r="D426">
        <v>422</v>
      </c>
      <c r="E426">
        <f>IF(INDIRECT(ADDRESS($D426+2,E$2+1,,,"Instances"))="","",INDIRECT(ADDRESS($D426+2,E$2+1,,,"Instances")))</f>
        <v>0</v>
      </c>
      <c r="F426">
        <f>IFERROR(SMALL(E5:E969,ROW()-ROW($F$5)+1),"")</f>
        <v>0</v>
      </c>
      <c r="H426">
        <f>IFERROR(SUM(F5:F426),"")</f>
        <v>0</v>
      </c>
      <c r="J426">
        <v>422</v>
      </c>
      <c r="K426" cm="1">
        <f t="array" ref="K426">_xlfn.SWITCH(Charts!$B$3,"average", AVERAGE(INDIRECT(ADDRESS(421+3,K$2+1,,,"Instances") &amp; ":" &amp; ADDRESS(421+3,K$2+1))),"median", MEDIAN(INDIRECT(ADDRESS(421+3,K$2+1,,,"Instances") &amp; ":" &amp; ADDRESS(421+3,K$2+1))),"min", MIN(INDIRECT(ADDRESS(421+3,K$2+1,,,"Instances") &amp; ":" &amp; ADDRESS(421+3,K$2+1))),"max", MAX(INDIRECT(ADDRESS(421+3,K$2+1,,,"Instances") &amp; ":" &amp; ADDRESS(421+3,K$2+1))),"diff", MAX(INDIRECT(ADDRESS(421+3,K$2+1,,,"Instances") &amp; ":" &amp; ADDRESS(421+3,K$2+1)))-MIN(INDIRECT(ADDRESS(421+3,K$2+1,,,"Instances") &amp; ":" &amp; ADDRESS(421+3,K$2+1))))</f>
        <v>0</v>
      </c>
      <c r="L426">
        <f>IFERROR(SMALL(K5:K969,ROW()-ROW($L$5)+1),"")</f>
        <v>0</v>
      </c>
      <c r="N426">
        <f>IFERROR(SUM(L5:L426),"")</f>
        <v>0</v>
      </c>
      <c r="Q426">
        <f>IF(Charts!$B$3="none",E5258,IF(K5258="",NA(),K5258))</f>
        <v>0</v>
      </c>
      <c r="R426">
        <f>IF(Charts!$B$3="none",F5258,IF(L5258="",NA(),L5258))</f>
        <v>0</v>
      </c>
      <c r="S426">
        <f>IF(Charts!$B$3="none",G5258,IF(M5258="",NA(),M5258))</f>
        <v>0</v>
      </c>
      <c r="T426">
        <f>IF(Charts!$B$3="none",H5258,IF(N5258="",NA(),N5258))</f>
        <v>0</v>
      </c>
    </row>
    <row r="427" spans="4:20">
      <c r="D427">
        <v>423</v>
      </c>
      <c r="E427">
        <f>IF(INDIRECT(ADDRESS($D427+2,E$2+1,,,"Instances"))="","",INDIRECT(ADDRESS($D427+2,E$2+1,,,"Instances")))</f>
        <v>0</v>
      </c>
      <c r="F427">
        <f>IFERROR(SMALL(E5:E969,ROW()-ROW($F$5)+1),"")</f>
        <v>0</v>
      </c>
      <c r="H427">
        <f>IFERROR(SUM(F5:F427),"")</f>
        <v>0</v>
      </c>
      <c r="J427">
        <v>423</v>
      </c>
      <c r="K427" cm="1">
        <f t="array" ref="K427">_xlfn.SWITCH(Charts!$B$3,"average", AVERAGE(INDIRECT(ADDRESS(422+3,K$2+1,,,"Instances") &amp; ":" &amp; ADDRESS(422+3,K$2+1))),"median", MEDIAN(INDIRECT(ADDRESS(422+3,K$2+1,,,"Instances") &amp; ":" &amp; ADDRESS(422+3,K$2+1))),"min", MIN(INDIRECT(ADDRESS(422+3,K$2+1,,,"Instances") &amp; ":" &amp; ADDRESS(422+3,K$2+1))),"max", MAX(INDIRECT(ADDRESS(422+3,K$2+1,,,"Instances") &amp; ":" &amp; ADDRESS(422+3,K$2+1))),"diff", MAX(INDIRECT(ADDRESS(422+3,K$2+1,,,"Instances") &amp; ":" &amp; ADDRESS(422+3,K$2+1)))-MIN(INDIRECT(ADDRESS(422+3,K$2+1,,,"Instances") &amp; ":" &amp; ADDRESS(422+3,K$2+1))))</f>
        <v>0</v>
      </c>
      <c r="L427">
        <f>IFERROR(SMALL(K5:K969,ROW()-ROW($L$5)+1),"")</f>
        <v>0</v>
      </c>
      <c r="N427">
        <f>IFERROR(SUM(L5:L427),"")</f>
        <v>0</v>
      </c>
      <c r="Q427">
        <f>IF(Charts!$B$3="none",E5259,IF(K5259="",NA(),K5259))</f>
        <v>0</v>
      </c>
      <c r="R427">
        <f>IF(Charts!$B$3="none",F5259,IF(L5259="",NA(),L5259))</f>
        <v>0</v>
      </c>
      <c r="S427">
        <f>IF(Charts!$B$3="none",G5259,IF(M5259="",NA(),M5259))</f>
        <v>0</v>
      </c>
      <c r="T427">
        <f>IF(Charts!$B$3="none",H5259,IF(N5259="",NA(),N5259))</f>
        <v>0</v>
      </c>
    </row>
    <row r="428" spans="4:20">
      <c r="D428">
        <v>424</v>
      </c>
      <c r="E428">
        <f>IF(INDIRECT(ADDRESS($D428+2,E$2+1,,,"Instances"))="","",INDIRECT(ADDRESS($D428+2,E$2+1,,,"Instances")))</f>
        <v>0</v>
      </c>
      <c r="F428">
        <f>IFERROR(SMALL(E5:E969,ROW()-ROW($F$5)+1),"")</f>
        <v>0</v>
      </c>
      <c r="H428">
        <f>IFERROR(SUM(F5:F428),"")</f>
        <v>0</v>
      </c>
      <c r="J428">
        <v>424</v>
      </c>
      <c r="K428" cm="1">
        <f t="array" ref="K428">_xlfn.SWITCH(Charts!$B$3,"average", AVERAGE(INDIRECT(ADDRESS(423+3,K$2+1,,,"Instances") &amp; ":" &amp; ADDRESS(423+3,K$2+1))),"median", MEDIAN(INDIRECT(ADDRESS(423+3,K$2+1,,,"Instances") &amp; ":" &amp; ADDRESS(423+3,K$2+1))),"min", MIN(INDIRECT(ADDRESS(423+3,K$2+1,,,"Instances") &amp; ":" &amp; ADDRESS(423+3,K$2+1))),"max", MAX(INDIRECT(ADDRESS(423+3,K$2+1,,,"Instances") &amp; ":" &amp; ADDRESS(423+3,K$2+1))),"diff", MAX(INDIRECT(ADDRESS(423+3,K$2+1,,,"Instances") &amp; ":" &amp; ADDRESS(423+3,K$2+1)))-MIN(INDIRECT(ADDRESS(423+3,K$2+1,,,"Instances") &amp; ":" &amp; ADDRESS(423+3,K$2+1))))</f>
        <v>0</v>
      </c>
      <c r="L428">
        <f>IFERROR(SMALL(K5:K969,ROW()-ROW($L$5)+1),"")</f>
        <v>0</v>
      </c>
      <c r="N428">
        <f>IFERROR(SUM(L5:L428),"")</f>
        <v>0</v>
      </c>
      <c r="Q428">
        <f>IF(Charts!$B$3="none",E5260,IF(K5260="",NA(),K5260))</f>
        <v>0</v>
      </c>
      <c r="R428">
        <f>IF(Charts!$B$3="none",F5260,IF(L5260="",NA(),L5260))</f>
        <v>0</v>
      </c>
      <c r="S428">
        <f>IF(Charts!$B$3="none",G5260,IF(M5260="",NA(),M5260))</f>
        <v>0</v>
      </c>
      <c r="T428">
        <f>IF(Charts!$B$3="none",H5260,IF(N5260="",NA(),N5260))</f>
        <v>0</v>
      </c>
    </row>
    <row r="429" spans="4:20">
      <c r="D429">
        <v>425</v>
      </c>
      <c r="E429">
        <f>IF(INDIRECT(ADDRESS($D429+2,E$2+1,,,"Instances"))="","",INDIRECT(ADDRESS($D429+2,E$2+1,,,"Instances")))</f>
        <v>0</v>
      </c>
      <c r="F429">
        <f>IFERROR(SMALL(E5:E969,ROW()-ROW($F$5)+1),"")</f>
        <v>0</v>
      </c>
      <c r="H429">
        <f>IFERROR(SUM(F5:F429),"")</f>
        <v>0</v>
      </c>
      <c r="J429">
        <v>425</v>
      </c>
      <c r="K429" cm="1">
        <f t="array" ref="K429">_xlfn.SWITCH(Charts!$B$3,"average", AVERAGE(INDIRECT(ADDRESS(424+3,K$2+1,,,"Instances") &amp; ":" &amp; ADDRESS(424+3,K$2+1))),"median", MEDIAN(INDIRECT(ADDRESS(424+3,K$2+1,,,"Instances") &amp; ":" &amp; ADDRESS(424+3,K$2+1))),"min", MIN(INDIRECT(ADDRESS(424+3,K$2+1,,,"Instances") &amp; ":" &amp; ADDRESS(424+3,K$2+1))),"max", MAX(INDIRECT(ADDRESS(424+3,K$2+1,,,"Instances") &amp; ":" &amp; ADDRESS(424+3,K$2+1))),"diff", MAX(INDIRECT(ADDRESS(424+3,K$2+1,,,"Instances") &amp; ":" &amp; ADDRESS(424+3,K$2+1)))-MIN(INDIRECT(ADDRESS(424+3,K$2+1,,,"Instances") &amp; ":" &amp; ADDRESS(424+3,K$2+1))))</f>
        <v>0</v>
      </c>
      <c r="L429">
        <f>IFERROR(SMALL(K5:K969,ROW()-ROW($L$5)+1),"")</f>
        <v>0</v>
      </c>
      <c r="N429">
        <f>IFERROR(SUM(L5:L429),"")</f>
        <v>0</v>
      </c>
      <c r="Q429">
        <f>IF(Charts!$B$3="none",E5261,IF(K5261="",NA(),K5261))</f>
        <v>0</v>
      </c>
      <c r="R429">
        <f>IF(Charts!$B$3="none",F5261,IF(L5261="",NA(),L5261))</f>
        <v>0</v>
      </c>
      <c r="S429">
        <f>IF(Charts!$B$3="none",G5261,IF(M5261="",NA(),M5261))</f>
        <v>0</v>
      </c>
      <c r="T429">
        <f>IF(Charts!$B$3="none",H5261,IF(N5261="",NA(),N5261))</f>
        <v>0</v>
      </c>
    </row>
    <row r="430" spans="4:20">
      <c r="D430">
        <v>426</v>
      </c>
      <c r="E430">
        <f>IF(INDIRECT(ADDRESS($D430+2,E$2+1,,,"Instances"))="","",INDIRECT(ADDRESS($D430+2,E$2+1,,,"Instances")))</f>
        <v>0</v>
      </c>
      <c r="F430">
        <f>IFERROR(SMALL(E5:E969,ROW()-ROW($F$5)+1),"")</f>
        <v>0</v>
      </c>
      <c r="H430">
        <f>IFERROR(SUM(F5:F430),"")</f>
        <v>0</v>
      </c>
      <c r="J430">
        <v>426</v>
      </c>
      <c r="K430" cm="1">
        <f t="array" ref="K430">_xlfn.SWITCH(Charts!$B$3,"average", AVERAGE(INDIRECT(ADDRESS(425+3,K$2+1,,,"Instances") &amp; ":" &amp; ADDRESS(425+3,K$2+1))),"median", MEDIAN(INDIRECT(ADDRESS(425+3,K$2+1,,,"Instances") &amp; ":" &amp; ADDRESS(425+3,K$2+1))),"min", MIN(INDIRECT(ADDRESS(425+3,K$2+1,,,"Instances") &amp; ":" &amp; ADDRESS(425+3,K$2+1))),"max", MAX(INDIRECT(ADDRESS(425+3,K$2+1,,,"Instances") &amp; ":" &amp; ADDRESS(425+3,K$2+1))),"diff", MAX(INDIRECT(ADDRESS(425+3,K$2+1,,,"Instances") &amp; ":" &amp; ADDRESS(425+3,K$2+1)))-MIN(INDIRECT(ADDRESS(425+3,K$2+1,,,"Instances") &amp; ":" &amp; ADDRESS(425+3,K$2+1))))</f>
        <v>0</v>
      </c>
      <c r="L430">
        <f>IFERROR(SMALL(K5:K969,ROW()-ROW($L$5)+1),"")</f>
        <v>0</v>
      </c>
      <c r="N430">
        <f>IFERROR(SUM(L5:L430),"")</f>
        <v>0</v>
      </c>
      <c r="Q430">
        <f>IF(Charts!$B$3="none",E5262,IF(K5262="",NA(),K5262))</f>
        <v>0</v>
      </c>
      <c r="R430">
        <f>IF(Charts!$B$3="none",F5262,IF(L5262="",NA(),L5262))</f>
        <v>0</v>
      </c>
      <c r="S430">
        <f>IF(Charts!$B$3="none",G5262,IF(M5262="",NA(),M5262))</f>
        <v>0</v>
      </c>
      <c r="T430">
        <f>IF(Charts!$B$3="none",H5262,IF(N5262="",NA(),N5262))</f>
        <v>0</v>
      </c>
    </row>
    <row r="431" spans="4:20">
      <c r="D431">
        <v>427</v>
      </c>
      <c r="E431">
        <f>IF(INDIRECT(ADDRESS($D431+2,E$2+1,,,"Instances"))="","",INDIRECT(ADDRESS($D431+2,E$2+1,,,"Instances")))</f>
        <v>0</v>
      </c>
      <c r="F431">
        <f>IFERROR(SMALL(E5:E969,ROW()-ROW($F$5)+1),"")</f>
        <v>0</v>
      </c>
      <c r="H431">
        <f>IFERROR(SUM(F5:F431),"")</f>
        <v>0</v>
      </c>
      <c r="J431">
        <v>427</v>
      </c>
      <c r="K431" cm="1">
        <f t="array" ref="K431">_xlfn.SWITCH(Charts!$B$3,"average", AVERAGE(INDIRECT(ADDRESS(426+3,K$2+1,,,"Instances") &amp; ":" &amp; ADDRESS(426+3,K$2+1))),"median", MEDIAN(INDIRECT(ADDRESS(426+3,K$2+1,,,"Instances") &amp; ":" &amp; ADDRESS(426+3,K$2+1))),"min", MIN(INDIRECT(ADDRESS(426+3,K$2+1,,,"Instances") &amp; ":" &amp; ADDRESS(426+3,K$2+1))),"max", MAX(INDIRECT(ADDRESS(426+3,K$2+1,,,"Instances") &amp; ":" &amp; ADDRESS(426+3,K$2+1))),"diff", MAX(INDIRECT(ADDRESS(426+3,K$2+1,,,"Instances") &amp; ":" &amp; ADDRESS(426+3,K$2+1)))-MIN(INDIRECT(ADDRESS(426+3,K$2+1,,,"Instances") &amp; ":" &amp; ADDRESS(426+3,K$2+1))))</f>
        <v>0</v>
      </c>
      <c r="L431">
        <f>IFERROR(SMALL(K5:K969,ROW()-ROW($L$5)+1),"")</f>
        <v>0</v>
      </c>
      <c r="N431">
        <f>IFERROR(SUM(L5:L431),"")</f>
        <v>0</v>
      </c>
      <c r="Q431">
        <f>IF(Charts!$B$3="none",E5263,IF(K5263="",NA(),K5263))</f>
        <v>0</v>
      </c>
      <c r="R431">
        <f>IF(Charts!$B$3="none",F5263,IF(L5263="",NA(),L5263))</f>
        <v>0</v>
      </c>
      <c r="S431">
        <f>IF(Charts!$B$3="none",G5263,IF(M5263="",NA(),M5263))</f>
        <v>0</v>
      </c>
      <c r="T431">
        <f>IF(Charts!$B$3="none",H5263,IF(N5263="",NA(),N5263))</f>
        <v>0</v>
      </c>
    </row>
    <row r="432" spans="4:20">
      <c r="D432">
        <v>428</v>
      </c>
      <c r="E432">
        <f>IF(INDIRECT(ADDRESS($D432+2,E$2+1,,,"Instances"))="","",INDIRECT(ADDRESS($D432+2,E$2+1,,,"Instances")))</f>
        <v>0</v>
      </c>
      <c r="F432">
        <f>IFERROR(SMALL(E5:E969,ROW()-ROW($F$5)+1),"")</f>
        <v>0</v>
      </c>
      <c r="H432">
        <f>IFERROR(SUM(F5:F432),"")</f>
        <v>0</v>
      </c>
      <c r="J432">
        <v>428</v>
      </c>
      <c r="K432" cm="1">
        <f t="array" ref="K432">_xlfn.SWITCH(Charts!$B$3,"average", AVERAGE(INDIRECT(ADDRESS(427+3,K$2+1,,,"Instances") &amp; ":" &amp; ADDRESS(427+3,K$2+1))),"median", MEDIAN(INDIRECT(ADDRESS(427+3,K$2+1,,,"Instances") &amp; ":" &amp; ADDRESS(427+3,K$2+1))),"min", MIN(INDIRECT(ADDRESS(427+3,K$2+1,,,"Instances") &amp; ":" &amp; ADDRESS(427+3,K$2+1))),"max", MAX(INDIRECT(ADDRESS(427+3,K$2+1,,,"Instances") &amp; ":" &amp; ADDRESS(427+3,K$2+1))),"diff", MAX(INDIRECT(ADDRESS(427+3,K$2+1,,,"Instances") &amp; ":" &amp; ADDRESS(427+3,K$2+1)))-MIN(INDIRECT(ADDRESS(427+3,K$2+1,,,"Instances") &amp; ":" &amp; ADDRESS(427+3,K$2+1))))</f>
        <v>0</v>
      </c>
      <c r="L432">
        <f>IFERROR(SMALL(K5:K969,ROW()-ROW($L$5)+1),"")</f>
        <v>0</v>
      </c>
      <c r="N432">
        <f>IFERROR(SUM(L5:L432),"")</f>
        <v>0</v>
      </c>
      <c r="Q432">
        <f>IF(Charts!$B$3="none",E5264,IF(K5264="",NA(),K5264))</f>
        <v>0</v>
      </c>
      <c r="R432">
        <f>IF(Charts!$B$3="none",F5264,IF(L5264="",NA(),L5264))</f>
        <v>0</v>
      </c>
      <c r="S432">
        <f>IF(Charts!$B$3="none",G5264,IF(M5264="",NA(),M5264))</f>
        <v>0</v>
      </c>
      <c r="T432">
        <f>IF(Charts!$B$3="none",H5264,IF(N5264="",NA(),N5264))</f>
        <v>0</v>
      </c>
    </row>
    <row r="433" spans="4:20">
      <c r="D433">
        <v>429</v>
      </c>
      <c r="E433">
        <f>IF(INDIRECT(ADDRESS($D433+2,E$2+1,,,"Instances"))="","",INDIRECT(ADDRESS($D433+2,E$2+1,,,"Instances")))</f>
        <v>0</v>
      </c>
      <c r="F433">
        <f>IFERROR(SMALL(E5:E969,ROW()-ROW($F$5)+1),"")</f>
        <v>0</v>
      </c>
      <c r="H433">
        <f>IFERROR(SUM(F5:F433),"")</f>
        <v>0</v>
      </c>
      <c r="J433">
        <v>429</v>
      </c>
      <c r="K433" cm="1">
        <f t="array" ref="K433">_xlfn.SWITCH(Charts!$B$3,"average", AVERAGE(INDIRECT(ADDRESS(428+3,K$2+1,,,"Instances") &amp; ":" &amp; ADDRESS(428+3,K$2+1))),"median", MEDIAN(INDIRECT(ADDRESS(428+3,K$2+1,,,"Instances") &amp; ":" &amp; ADDRESS(428+3,K$2+1))),"min", MIN(INDIRECT(ADDRESS(428+3,K$2+1,,,"Instances") &amp; ":" &amp; ADDRESS(428+3,K$2+1))),"max", MAX(INDIRECT(ADDRESS(428+3,K$2+1,,,"Instances") &amp; ":" &amp; ADDRESS(428+3,K$2+1))),"diff", MAX(INDIRECT(ADDRESS(428+3,K$2+1,,,"Instances") &amp; ":" &amp; ADDRESS(428+3,K$2+1)))-MIN(INDIRECT(ADDRESS(428+3,K$2+1,,,"Instances") &amp; ":" &amp; ADDRESS(428+3,K$2+1))))</f>
        <v>0</v>
      </c>
      <c r="L433">
        <f>IFERROR(SMALL(K5:K969,ROW()-ROW($L$5)+1),"")</f>
        <v>0</v>
      </c>
      <c r="N433">
        <f>IFERROR(SUM(L5:L433),"")</f>
        <v>0</v>
      </c>
      <c r="Q433">
        <f>IF(Charts!$B$3="none",E5265,IF(K5265="",NA(),K5265))</f>
        <v>0</v>
      </c>
      <c r="R433">
        <f>IF(Charts!$B$3="none",F5265,IF(L5265="",NA(),L5265))</f>
        <v>0</v>
      </c>
      <c r="S433">
        <f>IF(Charts!$B$3="none",G5265,IF(M5265="",NA(),M5265))</f>
        <v>0</v>
      </c>
      <c r="T433">
        <f>IF(Charts!$B$3="none",H5265,IF(N5265="",NA(),N5265))</f>
        <v>0</v>
      </c>
    </row>
    <row r="434" spans="4:20">
      <c r="D434">
        <v>430</v>
      </c>
      <c r="E434">
        <f>IF(INDIRECT(ADDRESS($D434+2,E$2+1,,,"Instances"))="","",INDIRECT(ADDRESS($D434+2,E$2+1,,,"Instances")))</f>
        <v>0</v>
      </c>
      <c r="F434">
        <f>IFERROR(SMALL(E5:E969,ROW()-ROW($F$5)+1),"")</f>
        <v>0</v>
      </c>
      <c r="H434">
        <f>IFERROR(SUM(F5:F434),"")</f>
        <v>0</v>
      </c>
      <c r="J434">
        <v>430</v>
      </c>
      <c r="K434" cm="1">
        <f t="array" ref="K434">_xlfn.SWITCH(Charts!$B$3,"average", AVERAGE(INDIRECT(ADDRESS(429+3,K$2+1,,,"Instances") &amp; ":" &amp; ADDRESS(429+3,K$2+1))),"median", MEDIAN(INDIRECT(ADDRESS(429+3,K$2+1,,,"Instances") &amp; ":" &amp; ADDRESS(429+3,K$2+1))),"min", MIN(INDIRECT(ADDRESS(429+3,K$2+1,,,"Instances") &amp; ":" &amp; ADDRESS(429+3,K$2+1))),"max", MAX(INDIRECT(ADDRESS(429+3,K$2+1,,,"Instances") &amp; ":" &amp; ADDRESS(429+3,K$2+1))),"diff", MAX(INDIRECT(ADDRESS(429+3,K$2+1,,,"Instances") &amp; ":" &amp; ADDRESS(429+3,K$2+1)))-MIN(INDIRECT(ADDRESS(429+3,K$2+1,,,"Instances") &amp; ":" &amp; ADDRESS(429+3,K$2+1))))</f>
        <v>0</v>
      </c>
      <c r="L434">
        <f>IFERROR(SMALL(K5:K969,ROW()-ROW($L$5)+1),"")</f>
        <v>0</v>
      </c>
      <c r="N434">
        <f>IFERROR(SUM(L5:L434),"")</f>
        <v>0</v>
      </c>
      <c r="Q434">
        <f>IF(Charts!$B$3="none",E5266,IF(K5266="",NA(),K5266))</f>
        <v>0</v>
      </c>
      <c r="R434">
        <f>IF(Charts!$B$3="none",F5266,IF(L5266="",NA(),L5266))</f>
        <v>0</v>
      </c>
      <c r="S434">
        <f>IF(Charts!$B$3="none",G5266,IF(M5266="",NA(),M5266))</f>
        <v>0</v>
      </c>
      <c r="T434">
        <f>IF(Charts!$B$3="none",H5266,IF(N5266="",NA(),N5266))</f>
        <v>0</v>
      </c>
    </row>
    <row r="435" spans="4:20">
      <c r="D435">
        <v>431</v>
      </c>
      <c r="E435">
        <f>IF(INDIRECT(ADDRESS($D435+2,E$2+1,,,"Instances"))="","",INDIRECT(ADDRESS($D435+2,E$2+1,,,"Instances")))</f>
        <v>0</v>
      </c>
      <c r="F435">
        <f>IFERROR(SMALL(E5:E969,ROW()-ROW($F$5)+1),"")</f>
        <v>0</v>
      </c>
      <c r="H435">
        <f>IFERROR(SUM(F5:F435),"")</f>
        <v>0</v>
      </c>
      <c r="J435">
        <v>431</v>
      </c>
      <c r="K435" cm="1">
        <f t="array" ref="K435">_xlfn.SWITCH(Charts!$B$3,"average", AVERAGE(INDIRECT(ADDRESS(430+3,K$2+1,,,"Instances") &amp; ":" &amp; ADDRESS(430+3,K$2+1))),"median", MEDIAN(INDIRECT(ADDRESS(430+3,K$2+1,,,"Instances") &amp; ":" &amp; ADDRESS(430+3,K$2+1))),"min", MIN(INDIRECT(ADDRESS(430+3,K$2+1,,,"Instances") &amp; ":" &amp; ADDRESS(430+3,K$2+1))),"max", MAX(INDIRECT(ADDRESS(430+3,K$2+1,,,"Instances") &amp; ":" &amp; ADDRESS(430+3,K$2+1))),"diff", MAX(INDIRECT(ADDRESS(430+3,K$2+1,,,"Instances") &amp; ":" &amp; ADDRESS(430+3,K$2+1)))-MIN(INDIRECT(ADDRESS(430+3,K$2+1,,,"Instances") &amp; ":" &amp; ADDRESS(430+3,K$2+1))))</f>
        <v>0</v>
      </c>
      <c r="L435">
        <f>IFERROR(SMALL(K5:K969,ROW()-ROW($L$5)+1),"")</f>
        <v>0</v>
      </c>
      <c r="N435">
        <f>IFERROR(SUM(L5:L435),"")</f>
        <v>0</v>
      </c>
      <c r="Q435">
        <f>IF(Charts!$B$3="none",E5267,IF(K5267="",NA(),K5267))</f>
        <v>0</v>
      </c>
      <c r="R435">
        <f>IF(Charts!$B$3="none",F5267,IF(L5267="",NA(),L5267))</f>
        <v>0</v>
      </c>
      <c r="S435">
        <f>IF(Charts!$B$3="none",G5267,IF(M5267="",NA(),M5267))</f>
        <v>0</v>
      </c>
      <c r="T435">
        <f>IF(Charts!$B$3="none",H5267,IF(N5267="",NA(),N5267))</f>
        <v>0</v>
      </c>
    </row>
    <row r="436" spans="4:20">
      <c r="D436">
        <v>432</v>
      </c>
      <c r="E436">
        <f>IF(INDIRECT(ADDRESS($D436+2,E$2+1,,,"Instances"))="","",INDIRECT(ADDRESS($D436+2,E$2+1,,,"Instances")))</f>
        <v>0</v>
      </c>
      <c r="F436">
        <f>IFERROR(SMALL(E5:E969,ROW()-ROW($F$5)+1),"")</f>
        <v>0</v>
      </c>
      <c r="H436">
        <f>IFERROR(SUM(F5:F436),"")</f>
        <v>0</v>
      </c>
      <c r="J436">
        <v>432</v>
      </c>
      <c r="K436" cm="1">
        <f t="array" ref="K436">_xlfn.SWITCH(Charts!$B$3,"average", AVERAGE(INDIRECT(ADDRESS(431+3,K$2+1,,,"Instances") &amp; ":" &amp; ADDRESS(431+3,K$2+1))),"median", MEDIAN(INDIRECT(ADDRESS(431+3,K$2+1,,,"Instances") &amp; ":" &amp; ADDRESS(431+3,K$2+1))),"min", MIN(INDIRECT(ADDRESS(431+3,K$2+1,,,"Instances") &amp; ":" &amp; ADDRESS(431+3,K$2+1))),"max", MAX(INDIRECT(ADDRESS(431+3,K$2+1,,,"Instances") &amp; ":" &amp; ADDRESS(431+3,K$2+1))),"diff", MAX(INDIRECT(ADDRESS(431+3,K$2+1,,,"Instances") &amp; ":" &amp; ADDRESS(431+3,K$2+1)))-MIN(INDIRECT(ADDRESS(431+3,K$2+1,,,"Instances") &amp; ":" &amp; ADDRESS(431+3,K$2+1))))</f>
        <v>0</v>
      </c>
      <c r="L436">
        <f>IFERROR(SMALL(K5:K969,ROW()-ROW($L$5)+1),"")</f>
        <v>0</v>
      </c>
      <c r="N436">
        <f>IFERROR(SUM(L5:L436),"")</f>
        <v>0</v>
      </c>
      <c r="Q436">
        <f>IF(Charts!$B$3="none",E5268,IF(K5268="",NA(),K5268))</f>
        <v>0</v>
      </c>
      <c r="R436">
        <f>IF(Charts!$B$3="none",F5268,IF(L5268="",NA(),L5268))</f>
        <v>0</v>
      </c>
      <c r="S436">
        <f>IF(Charts!$B$3="none",G5268,IF(M5268="",NA(),M5268))</f>
        <v>0</v>
      </c>
      <c r="T436">
        <f>IF(Charts!$B$3="none",H5268,IF(N5268="",NA(),N5268))</f>
        <v>0</v>
      </c>
    </row>
    <row r="437" spans="4:20">
      <c r="D437">
        <v>433</v>
      </c>
      <c r="E437">
        <f>IF(INDIRECT(ADDRESS($D437+2,E$2+1,,,"Instances"))="","",INDIRECT(ADDRESS($D437+2,E$2+1,,,"Instances")))</f>
        <v>0</v>
      </c>
      <c r="F437">
        <f>IFERROR(SMALL(E5:E969,ROW()-ROW($F$5)+1),"")</f>
        <v>0</v>
      </c>
      <c r="H437">
        <f>IFERROR(SUM(F5:F437),"")</f>
        <v>0</v>
      </c>
      <c r="J437">
        <v>433</v>
      </c>
      <c r="K437" cm="1">
        <f t="array" ref="K437">_xlfn.SWITCH(Charts!$B$3,"average", AVERAGE(INDIRECT(ADDRESS(432+3,K$2+1,,,"Instances") &amp; ":" &amp; ADDRESS(432+3,K$2+1))),"median", MEDIAN(INDIRECT(ADDRESS(432+3,K$2+1,,,"Instances") &amp; ":" &amp; ADDRESS(432+3,K$2+1))),"min", MIN(INDIRECT(ADDRESS(432+3,K$2+1,,,"Instances") &amp; ":" &amp; ADDRESS(432+3,K$2+1))),"max", MAX(INDIRECT(ADDRESS(432+3,K$2+1,,,"Instances") &amp; ":" &amp; ADDRESS(432+3,K$2+1))),"diff", MAX(INDIRECT(ADDRESS(432+3,K$2+1,,,"Instances") &amp; ":" &amp; ADDRESS(432+3,K$2+1)))-MIN(INDIRECT(ADDRESS(432+3,K$2+1,,,"Instances") &amp; ":" &amp; ADDRESS(432+3,K$2+1))))</f>
        <v>0</v>
      </c>
      <c r="L437">
        <f>IFERROR(SMALL(K5:K969,ROW()-ROW($L$5)+1),"")</f>
        <v>0</v>
      </c>
      <c r="N437">
        <f>IFERROR(SUM(L5:L437),"")</f>
        <v>0</v>
      </c>
      <c r="Q437">
        <f>IF(Charts!$B$3="none",E5269,IF(K5269="",NA(),K5269))</f>
        <v>0</v>
      </c>
      <c r="R437">
        <f>IF(Charts!$B$3="none",F5269,IF(L5269="",NA(),L5269))</f>
        <v>0</v>
      </c>
      <c r="S437">
        <f>IF(Charts!$B$3="none",G5269,IF(M5269="",NA(),M5269))</f>
        <v>0</v>
      </c>
      <c r="T437">
        <f>IF(Charts!$B$3="none",H5269,IF(N5269="",NA(),N5269))</f>
        <v>0</v>
      </c>
    </row>
    <row r="438" spans="4:20">
      <c r="D438">
        <v>434</v>
      </c>
      <c r="E438">
        <f>IF(INDIRECT(ADDRESS($D438+2,E$2+1,,,"Instances"))="","",INDIRECT(ADDRESS($D438+2,E$2+1,,,"Instances")))</f>
        <v>0</v>
      </c>
      <c r="F438">
        <f>IFERROR(SMALL(E5:E969,ROW()-ROW($F$5)+1),"")</f>
        <v>0</v>
      </c>
      <c r="H438">
        <f>IFERROR(SUM(F5:F438),"")</f>
        <v>0</v>
      </c>
      <c r="J438">
        <v>434</v>
      </c>
      <c r="K438" cm="1">
        <f t="array" ref="K438">_xlfn.SWITCH(Charts!$B$3,"average", AVERAGE(INDIRECT(ADDRESS(433+3,K$2+1,,,"Instances") &amp; ":" &amp; ADDRESS(433+3,K$2+1))),"median", MEDIAN(INDIRECT(ADDRESS(433+3,K$2+1,,,"Instances") &amp; ":" &amp; ADDRESS(433+3,K$2+1))),"min", MIN(INDIRECT(ADDRESS(433+3,K$2+1,,,"Instances") &amp; ":" &amp; ADDRESS(433+3,K$2+1))),"max", MAX(INDIRECT(ADDRESS(433+3,K$2+1,,,"Instances") &amp; ":" &amp; ADDRESS(433+3,K$2+1))),"diff", MAX(INDIRECT(ADDRESS(433+3,K$2+1,,,"Instances") &amp; ":" &amp; ADDRESS(433+3,K$2+1)))-MIN(INDIRECT(ADDRESS(433+3,K$2+1,,,"Instances") &amp; ":" &amp; ADDRESS(433+3,K$2+1))))</f>
        <v>0</v>
      </c>
      <c r="L438">
        <f>IFERROR(SMALL(K5:K969,ROW()-ROW($L$5)+1),"")</f>
        <v>0</v>
      </c>
      <c r="N438">
        <f>IFERROR(SUM(L5:L438),"")</f>
        <v>0</v>
      </c>
      <c r="Q438">
        <f>IF(Charts!$B$3="none",E5270,IF(K5270="",NA(),K5270))</f>
        <v>0</v>
      </c>
      <c r="R438">
        <f>IF(Charts!$B$3="none",F5270,IF(L5270="",NA(),L5270))</f>
        <v>0</v>
      </c>
      <c r="S438">
        <f>IF(Charts!$B$3="none",G5270,IF(M5270="",NA(),M5270))</f>
        <v>0</v>
      </c>
      <c r="T438">
        <f>IF(Charts!$B$3="none",H5270,IF(N5270="",NA(),N5270))</f>
        <v>0</v>
      </c>
    </row>
    <row r="439" spans="4:20">
      <c r="D439">
        <v>435</v>
      </c>
      <c r="E439">
        <f>IF(INDIRECT(ADDRESS($D439+2,E$2+1,,,"Instances"))="","",INDIRECT(ADDRESS($D439+2,E$2+1,,,"Instances")))</f>
        <v>0</v>
      </c>
      <c r="F439">
        <f>IFERROR(SMALL(E5:E969,ROW()-ROW($F$5)+1),"")</f>
        <v>0</v>
      </c>
      <c r="H439">
        <f>IFERROR(SUM(F5:F439),"")</f>
        <v>0</v>
      </c>
      <c r="J439">
        <v>435</v>
      </c>
      <c r="K439" cm="1">
        <f t="array" ref="K439">_xlfn.SWITCH(Charts!$B$3,"average", AVERAGE(INDIRECT(ADDRESS(434+3,K$2+1,,,"Instances") &amp; ":" &amp; ADDRESS(434+3,K$2+1))),"median", MEDIAN(INDIRECT(ADDRESS(434+3,K$2+1,,,"Instances") &amp; ":" &amp; ADDRESS(434+3,K$2+1))),"min", MIN(INDIRECT(ADDRESS(434+3,K$2+1,,,"Instances") &amp; ":" &amp; ADDRESS(434+3,K$2+1))),"max", MAX(INDIRECT(ADDRESS(434+3,K$2+1,,,"Instances") &amp; ":" &amp; ADDRESS(434+3,K$2+1))),"diff", MAX(INDIRECT(ADDRESS(434+3,K$2+1,,,"Instances") &amp; ":" &amp; ADDRESS(434+3,K$2+1)))-MIN(INDIRECT(ADDRESS(434+3,K$2+1,,,"Instances") &amp; ":" &amp; ADDRESS(434+3,K$2+1))))</f>
        <v>0</v>
      </c>
      <c r="L439">
        <f>IFERROR(SMALL(K5:K969,ROW()-ROW($L$5)+1),"")</f>
        <v>0</v>
      </c>
      <c r="N439">
        <f>IFERROR(SUM(L5:L439),"")</f>
        <v>0</v>
      </c>
      <c r="Q439">
        <f>IF(Charts!$B$3="none",E5271,IF(K5271="",NA(),K5271))</f>
        <v>0</v>
      </c>
      <c r="R439">
        <f>IF(Charts!$B$3="none",F5271,IF(L5271="",NA(),L5271))</f>
        <v>0</v>
      </c>
      <c r="S439">
        <f>IF(Charts!$B$3="none",G5271,IF(M5271="",NA(),M5271))</f>
        <v>0</v>
      </c>
      <c r="T439">
        <f>IF(Charts!$B$3="none",H5271,IF(N5271="",NA(),N5271))</f>
        <v>0</v>
      </c>
    </row>
    <row r="440" spans="4:20">
      <c r="D440">
        <v>436</v>
      </c>
      <c r="E440">
        <f>IF(INDIRECT(ADDRESS($D440+2,E$2+1,,,"Instances"))="","",INDIRECT(ADDRESS($D440+2,E$2+1,,,"Instances")))</f>
        <v>0</v>
      </c>
      <c r="F440">
        <f>IFERROR(SMALL(E5:E969,ROW()-ROW($F$5)+1),"")</f>
        <v>0</v>
      </c>
      <c r="H440">
        <f>IFERROR(SUM(F5:F440),"")</f>
        <v>0</v>
      </c>
      <c r="J440">
        <v>436</v>
      </c>
      <c r="K440" cm="1">
        <f t="array" ref="K440">_xlfn.SWITCH(Charts!$B$3,"average", AVERAGE(INDIRECT(ADDRESS(435+3,K$2+1,,,"Instances") &amp; ":" &amp; ADDRESS(435+3,K$2+1))),"median", MEDIAN(INDIRECT(ADDRESS(435+3,K$2+1,,,"Instances") &amp; ":" &amp; ADDRESS(435+3,K$2+1))),"min", MIN(INDIRECT(ADDRESS(435+3,K$2+1,,,"Instances") &amp; ":" &amp; ADDRESS(435+3,K$2+1))),"max", MAX(INDIRECT(ADDRESS(435+3,K$2+1,,,"Instances") &amp; ":" &amp; ADDRESS(435+3,K$2+1))),"diff", MAX(INDIRECT(ADDRESS(435+3,K$2+1,,,"Instances") &amp; ":" &amp; ADDRESS(435+3,K$2+1)))-MIN(INDIRECT(ADDRESS(435+3,K$2+1,,,"Instances") &amp; ":" &amp; ADDRESS(435+3,K$2+1))))</f>
        <v>0</v>
      </c>
      <c r="L440">
        <f>IFERROR(SMALL(K5:K969,ROW()-ROW($L$5)+1),"")</f>
        <v>0</v>
      </c>
      <c r="N440">
        <f>IFERROR(SUM(L5:L440),"")</f>
        <v>0</v>
      </c>
      <c r="Q440">
        <f>IF(Charts!$B$3="none",E5272,IF(K5272="",NA(),K5272))</f>
        <v>0</v>
      </c>
      <c r="R440">
        <f>IF(Charts!$B$3="none",F5272,IF(L5272="",NA(),L5272))</f>
        <v>0</v>
      </c>
      <c r="S440">
        <f>IF(Charts!$B$3="none",G5272,IF(M5272="",NA(),M5272))</f>
        <v>0</v>
      </c>
      <c r="T440">
        <f>IF(Charts!$B$3="none",H5272,IF(N5272="",NA(),N5272))</f>
        <v>0</v>
      </c>
    </row>
    <row r="441" spans="4:20">
      <c r="D441">
        <v>437</v>
      </c>
      <c r="E441">
        <f>IF(INDIRECT(ADDRESS($D441+2,E$2+1,,,"Instances"))="","",INDIRECT(ADDRESS($D441+2,E$2+1,,,"Instances")))</f>
        <v>0</v>
      </c>
      <c r="F441">
        <f>IFERROR(SMALL(E5:E969,ROW()-ROW($F$5)+1),"")</f>
        <v>0</v>
      </c>
      <c r="H441">
        <f>IFERROR(SUM(F5:F441),"")</f>
        <v>0</v>
      </c>
      <c r="J441">
        <v>437</v>
      </c>
      <c r="K441" cm="1">
        <f t="array" ref="K441">_xlfn.SWITCH(Charts!$B$3,"average", AVERAGE(INDIRECT(ADDRESS(436+3,K$2+1,,,"Instances") &amp; ":" &amp; ADDRESS(436+3,K$2+1))),"median", MEDIAN(INDIRECT(ADDRESS(436+3,K$2+1,,,"Instances") &amp; ":" &amp; ADDRESS(436+3,K$2+1))),"min", MIN(INDIRECT(ADDRESS(436+3,K$2+1,,,"Instances") &amp; ":" &amp; ADDRESS(436+3,K$2+1))),"max", MAX(INDIRECT(ADDRESS(436+3,K$2+1,,,"Instances") &amp; ":" &amp; ADDRESS(436+3,K$2+1))),"diff", MAX(INDIRECT(ADDRESS(436+3,K$2+1,,,"Instances") &amp; ":" &amp; ADDRESS(436+3,K$2+1)))-MIN(INDIRECT(ADDRESS(436+3,K$2+1,,,"Instances") &amp; ":" &amp; ADDRESS(436+3,K$2+1))))</f>
        <v>0</v>
      </c>
      <c r="L441">
        <f>IFERROR(SMALL(K5:K969,ROW()-ROW($L$5)+1),"")</f>
        <v>0</v>
      </c>
      <c r="N441">
        <f>IFERROR(SUM(L5:L441),"")</f>
        <v>0</v>
      </c>
      <c r="Q441">
        <f>IF(Charts!$B$3="none",E5273,IF(K5273="",NA(),K5273))</f>
        <v>0</v>
      </c>
      <c r="R441">
        <f>IF(Charts!$B$3="none",F5273,IF(L5273="",NA(),L5273))</f>
        <v>0</v>
      </c>
      <c r="S441">
        <f>IF(Charts!$B$3="none",G5273,IF(M5273="",NA(),M5273))</f>
        <v>0</v>
      </c>
      <c r="T441">
        <f>IF(Charts!$B$3="none",H5273,IF(N5273="",NA(),N5273))</f>
        <v>0</v>
      </c>
    </row>
    <row r="442" spans="4:20">
      <c r="D442">
        <v>438</v>
      </c>
      <c r="E442">
        <f>IF(INDIRECT(ADDRESS($D442+2,E$2+1,,,"Instances"))="","",INDIRECT(ADDRESS($D442+2,E$2+1,,,"Instances")))</f>
        <v>0</v>
      </c>
      <c r="F442">
        <f>IFERROR(SMALL(E5:E969,ROW()-ROW($F$5)+1),"")</f>
        <v>0</v>
      </c>
      <c r="H442">
        <f>IFERROR(SUM(F5:F442),"")</f>
        <v>0</v>
      </c>
      <c r="J442">
        <v>438</v>
      </c>
      <c r="K442" cm="1">
        <f t="array" ref="K442">_xlfn.SWITCH(Charts!$B$3,"average", AVERAGE(INDIRECT(ADDRESS(437+3,K$2+1,,,"Instances") &amp; ":" &amp; ADDRESS(437+3,K$2+1))),"median", MEDIAN(INDIRECT(ADDRESS(437+3,K$2+1,,,"Instances") &amp; ":" &amp; ADDRESS(437+3,K$2+1))),"min", MIN(INDIRECT(ADDRESS(437+3,K$2+1,,,"Instances") &amp; ":" &amp; ADDRESS(437+3,K$2+1))),"max", MAX(INDIRECT(ADDRESS(437+3,K$2+1,,,"Instances") &amp; ":" &amp; ADDRESS(437+3,K$2+1))),"diff", MAX(INDIRECT(ADDRESS(437+3,K$2+1,,,"Instances") &amp; ":" &amp; ADDRESS(437+3,K$2+1)))-MIN(INDIRECT(ADDRESS(437+3,K$2+1,,,"Instances") &amp; ":" &amp; ADDRESS(437+3,K$2+1))))</f>
        <v>0</v>
      </c>
      <c r="L442">
        <f>IFERROR(SMALL(K5:K969,ROW()-ROW($L$5)+1),"")</f>
        <v>0</v>
      </c>
      <c r="N442">
        <f>IFERROR(SUM(L5:L442),"")</f>
        <v>0</v>
      </c>
      <c r="Q442">
        <f>IF(Charts!$B$3="none",E5274,IF(K5274="",NA(),K5274))</f>
        <v>0</v>
      </c>
      <c r="R442">
        <f>IF(Charts!$B$3="none",F5274,IF(L5274="",NA(),L5274))</f>
        <v>0</v>
      </c>
      <c r="S442">
        <f>IF(Charts!$B$3="none",G5274,IF(M5274="",NA(),M5274))</f>
        <v>0</v>
      </c>
      <c r="T442">
        <f>IF(Charts!$B$3="none",H5274,IF(N5274="",NA(),N5274))</f>
        <v>0</v>
      </c>
    </row>
    <row r="443" spans="4:20">
      <c r="D443">
        <v>439</v>
      </c>
      <c r="E443">
        <f>IF(INDIRECT(ADDRESS($D443+2,E$2+1,,,"Instances"))="","",INDIRECT(ADDRESS($D443+2,E$2+1,,,"Instances")))</f>
        <v>0</v>
      </c>
      <c r="F443">
        <f>IFERROR(SMALL(E5:E969,ROW()-ROW($F$5)+1),"")</f>
        <v>0</v>
      </c>
      <c r="H443">
        <f>IFERROR(SUM(F5:F443),"")</f>
        <v>0</v>
      </c>
      <c r="J443">
        <v>439</v>
      </c>
      <c r="K443" cm="1">
        <f t="array" ref="K443">_xlfn.SWITCH(Charts!$B$3,"average", AVERAGE(INDIRECT(ADDRESS(438+3,K$2+1,,,"Instances") &amp; ":" &amp; ADDRESS(438+3,K$2+1))),"median", MEDIAN(INDIRECT(ADDRESS(438+3,K$2+1,,,"Instances") &amp; ":" &amp; ADDRESS(438+3,K$2+1))),"min", MIN(INDIRECT(ADDRESS(438+3,K$2+1,,,"Instances") &amp; ":" &amp; ADDRESS(438+3,K$2+1))),"max", MAX(INDIRECT(ADDRESS(438+3,K$2+1,,,"Instances") &amp; ":" &amp; ADDRESS(438+3,K$2+1))),"diff", MAX(INDIRECT(ADDRESS(438+3,K$2+1,,,"Instances") &amp; ":" &amp; ADDRESS(438+3,K$2+1)))-MIN(INDIRECT(ADDRESS(438+3,K$2+1,,,"Instances") &amp; ":" &amp; ADDRESS(438+3,K$2+1))))</f>
        <v>0</v>
      </c>
      <c r="L443">
        <f>IFERROR(SMALL(K5:K969,ROW()-ROW($L$5)+1),"")</f>
        <v>0</v>
      </c>
      <c r="N443">
        <f>IFERROR(SUM(L5:L443),"")</f>
        <v>0</v>
      </c>
      <c r="Q443">
        <f>IF(Charts!$B$3="none",E5275,IF(K5275="",NA(),K5275))</f>
        <v>0</v>
      </c>
      <c r="R443">
        <f>IF(Charts!$B$3="none",F5275,IF(L5275="",NA(),L5275))</f>
        <v>0</v>
      </c>
      <c r="S443">
        <f>IF(Charts!$B$3="none",G5275,IF(M5275="",NA(),M5275))</f>
        <v>0</v>
      </c>
      <c r="T443">
        <f>IF(Charts!$B$3="none",H5275,IF(N5275="",NA(),N5275))</f>
        <v>0</v>
      </c>
    </row>
    <row r="444" spans="4:20">
      <c r="D444">
        <v>440</v>
      </c>
      <c r="E444">
        <f>IF(INDIRECT(ADDRESS($D444+2,E$2+1,,,"Instances"))="","",INDIRECT(ADDRESS($D444+2,E$2+1,,,"Instances")))</f>
        <v>0</v>
      </c>
      <c r="F444">
        <f>IFERROR(SMALL(E5:E969,ROW()-ROW($F$5)+1),"")</f>
        <v>0</v>
      </c>
      <c r="H444">
        <f>IFERROR(SUM(F5:F444),"")</f>
        <v>0</v>
      </c>
      <c r="J444">
        <v>440</v>
      </c>
      <c r="K444" cm="1">
        <f t="array" ref="K444">_xlfn.SWITCH(Charts!$B$3,"average", AVERAGE(INDIRECT(ADDRESS(439+3,K$2+1,,,"Instances") &amp; ":" &amp; ADDRESS(439+3,K$2+1))),"median", MEDIAN(INDIRECT(ADDRESS(439+3,K$2+1,,,"Instances") &amp; ":" &amp; ADDRESS(439+3,K$2+1))),"min", MIN(INDIRECT(ADDRESS(439+3,K$2+1,,,"Instances") &amp; ":" &amp; ADDRESS(439+3,K$2+1))),"max", MAX(INDIRECT(ADDRESS(439+3,K$2+1,,,"Instances") &amp; ":" &amp; ADDRESS(439+3,K$2+1))),"diff", MAX(INDIRECT(ADDRESS(439+3,K$2+1,,,"Instances") &amp; ":" &amp; ADDRESS(439+3,K$2+1)))-MIN(INDIRECT(ADDRESS(439+3,K$2+1,,,"Instances") &amp; ":" &amp; ADDRESS(439+3,K$2+1))))</f>
        <v>0</v>
      </c>
      <c r="L444">
        <f>IFERROR(SMALL(K5:K969,ROW()-ROW($L$5)+1),"")</f>
        <v>0</v>
      </c>
      <c r="N444">
        <f>IFERROR(SUM(L5:L444),"")</f>
        <v>0</v>
      </c>
      <c r="Q444">
        <f>IF(Charts!$B$3="none",E5276,IF(K5276="",NA(),K5276))</f>
        <v>0</v>
      </c>
      <c r="R444">
        <f>IF(Charts!$B$3="none",F5276,IF(L5276="",NA(),L5276))</f>
        <v>0</v>
      </c>
      <c r="S444">
        <f>IF(Charts!$B$3="none",G5276,IF(M5276="",NA(),M5276))</f>
        <v>0</v>
      </c>
      <c r="T444">
        <f>IF(Charts!$B$3="none",H5276,IF(N5276="",NA(),N5276))</f>
        <v>0</v>
      </c>
    </row>
    <row r="445" spans="4:20">
      <c r="D445">
        <v>441</v>
      </c>
      <c r="E445">
        <f>IF(INDIRECT(ADDRESS($D445+2,E$2+1,,,"Instances"))="","",INDIRECT(ADDRESS($D445+2,E$2+1,,,"Instances")))</f>
        <v>0</v>
      </c>
      <c r="F445">
        <f>IFERROR(SMALL(E5:E969,ROW()-ROW($F$5)+1),"")</f>
        <v>0</v>
      </c>
      <c r="H445">
        <f>IFERROR(SUM(F5:F445),"")</f>
        <v>0</v>
      </c>
      <c r="J445">
        <v>441</v>
      </c>
      <c r="K445" cm="1">
        <f t="array" ref="K445">_xlfn.SWITCH(Charts!$B$3,"average", AVERAGE(INDIRECT(ADDRESS(440+3,K$2+1,,,"Instances") &amp; ":" &amp; ADDRESS(440+3,K$2+1))),"median", MEDIAN(INDIRECT(ADDRESS(440+3,K$2+1,,,"Instances") &amp; ":" &amp; ADDRESS(440+3,K$2+1))),"min", MIN(INDIRECT(ADDRESS(440+3,K$2+1,,,"Instances") &amp; ":" &amp; ADDRESS(440+3,K$2+1))),"max", MAX(INDIRECT(ADDRESS(440+3,K$2+1,,,"Instances") &amp; ":" &amp; ADDRESS(440+3,K$2+1))),"diff", MAX(INDIRECT(ADDRESS(440+3,K$2+1,,,"Instances") &amp; ":" &amp; ADDRESS(440+3,K$2+1)))-MIN(INDIRECT(ADDRESS(440+3,K$2+1,,,"Instances") &amp; ":" &amp; ADDRESS(440+3,K$2+1))))</f>
        <v>0</v>
      </c>
      <c r="L445">
        <f>IFERROR(SMALL(K5:K969,ROW()-ROW($L$5)+1),"")</f>
        <v>0</v>
      </c>
      <c r="N445">
        <f>IFERROR(SUM(L5:L445),"")</f>
        <v>0</v>
      </c>
      <c r="Q445">
        <f>IF(Charts!$B$3="none",E5277,IF(K5277="",NA(),K5277))</f>
        <v>0</v>
      </c>
      <c r="R445">
        <f>IF(Charts!$B$3="none",F5277,IF(L5277="",NA(),L5277))</f>
        <v>0</v>
      </c>
      <c r="S445">
        <f>IF(Charts!$B$3="none",G5277,IF(M5277="",NA(),M5277))</f>
        <v>0</v>
      </c>
      <c r="T445">
        <f>IF(Charts!$B$3="none",H5277,IF(N5277="",NA(),N5277))</f>
        <v>0</v>
      </c>
    </row>
    <row r="446" spans="4:20">
      <c r="D446">
        <v>442</v>
      </c>
      <c r="E446">
        <f>IF(INDIRECT(ADDRESS($D446+2,E$2+1,,,"Instances"))="","",INDIRECT(ADDRESS($D446+2,E$2+1,,,"Instances")))</f>
        <v>0</v>
      </c>
      <c r="F446">
        <f>IFERROR(SMALL(E5:E969,ROW()-ROW($F$5)+1),"")</f>
        <v>0</v>
      </c>
      <c r="H446">
        <f>IFERROR(SUM(F5:F446),"")</f>
        <v>0</v>
      </c>
      <c r="J446">
        <v>442</v>
      </c>
      <c r="K446" cm="1">
        <f t="array" ref="K446">_xlfn.SWITCH(Charts!$B$3,"average", AVERAGE(INDIRECT(ADDRESS(441+3,K$2+1,,,"Instances") &amp; ":" &amp; ADDRESS(441+3,K$2+1))),"median", MEDIAN(INDIRECT(ADDRESS(441+3,K$2+1,,,"Instances") &amp; ":" &amp; ADDRESS(441+3,K$2+1))),"min", MIN(INDIRECT(ADDRESS(441+3,K$2+1,,,"Instances") &amp; ":" &amp; ADDRESS(441+3,K$2+1))),"max", MAX(INDIRECT(ADDRESS(441+3,K$2+1,,,"Instances") &amp; ":" &amp; ADDRESS(441+3,K$2+1))),"diff", MAX(INDIRECT(ADDRESS(441+3,K$2+1,,,"Instances") &amp; ":" &amp; ADDRESS(441+3,K$2+1)))-MIN(INDIRECT(ADDRESS(441+3,K$2+1,,,"Instances") &amp; ":" &amp; ADDRESS(441+3,K$2+1))))</f>
        <v>0</v>
      </c>
      <c r="L446">
        <f>IFERROR(SMALL(K5:K969,ROW()-ROW($L$5)+1),"")</f>
        <v>0</v>
      </c>
      <c r="N446">
        <f>IFERROR(SUM(L5:L446),"")</f>
        <v>0</v>
      </c>
      <c r="Q446">
        <f>IF(Charts!$B$3="none",E5278,IF(K5278="",NA(),K5278))</f>
        <v>0</v>
      </c>
      <c r="R446">
        <f>IF(Charts!$B$3="none",F5278,IF(L5278="",NA(),L5278))</f>
        <v>0</v>
      </c>
      <c r="S446">
        <f>IF(Charts!$B$3="none",G5278,IF(M5278="",NA(),M5278))</f>
        <v>0</v>
      </c>
      <c r="T446">
        <f>IF(Charts!$B$3="none",H5278,IF(N5278="",NA(),N5278))</f>
        <v>0</v>
      </c>
    </row>
    <row r="447" spans="4:20">
      <c r="D447">
        <v>443</v>
      </c>
      <c r="E447">
        <f>IF(INDIRECT(ADDRESS($D447+2,E$2+1,,,"Instances"))="","",INDIRECT(ADDRESS($D447+2,E$2+1,,,"Instances")))</f>
        <v>0</v>
      </c>
      <c r="F447">
        <f>IFERROR(SMALL(E5:E969,ROW()-ROW($F$5)+1),"")</f>
        <v>0</v>
      </c>
      <c r="H447">
        <f>IFERROR(SUM(F5:F447),"")</f>
        <v>0</v>
      </c>
      <c r="J447">
        <v>443</v>
      </c>
      <c r="K447" cm="1">
        <f t="array" ref="K447">_xlfn.SWITCH(Charts!$B$3,"average", AVERAGE(INDIRECT(ADDRESS(442+3,K$2+1,,,"Instances") &amp; ":" &amp; ADDRESS(442+3,K$2+1))),"median", MEDIAN(INDIRECT(ADDRESS(442+3,K$2+1,,,"Instances") &amp; ":" &amp; ADDRESS(442+3,K$2+1))),"min", MIN(INDIRECT(ADDRESS(442+3,K$2+1,,,"Instances") &amp; ":" &amp; ADDRESS(442+3,K$2+1))),"max", MAX(INDIRECT(ADDRESS(442+3,K$2+1,,,"Instances") &amp; ":" &amp; ADDRESS(442+3,K$2+1))),"diff", MAX(INDIRECT(ADDRESS(442+3,K$2+1,,,"Instances") &amp; ":" &amp; ADDRESS(442+3,K$2+1)))-MIN(INDIRECT(ADDRESS(442+3,K$2+1,,,"Instances") &amp; ":" &amp; ADDRESS(442+3,K$2+1))))</f>
        <v>0</v>
      </c>
      <c r="L447">
        <f>IFERROR(SMALL(K5:K969,ROW()-ROW($L$5)+1),"")</f>
        <v>0</v>
      </c>
      <c r="N447">
        <f>IFERROR(SUM(L5:L447),"")</f>
        <v>0</v>
      </c>
      <c r="Q447">
        <f>IF(Charts!$B$3="none",E5279,IF(K5279="",NA(),K5279))</f>
        <v>0</v>
      </c>
      <c r="R447">
        <f>IF(Charts!$B$3="none",F5279,IF(L5279="",NA(),L5279))</f>
        <v>0</v>
      </c>
      <c r="S447">
        <f>IF(Charts!$B$3="none",G5279,IF(M5279="",NA(),M5279))</f>
        <v>0</v>
      </c>
      <c r="T447">
        <f>IF(Charts!$B$3="none",H5279,IF(N5279="",NA(),N5279))</f>
        <v>0</v>
      </c>
    </row>
    <row r="448" spans="4:20">
      <c r="D448">
        <v>444</v>
      </c>
      <c r="E448">
        <f>IF(INDIRECT(ADDRESS($D448+2,E$2+1,,,"Instances"))="","",INDIRECT(ADDRESS($D448+2,E$2+1,,,"Instances")))</f>
        <v>0</v>
      </c>
      <c r="F448">
        <f>IFERROR(SMALL(E5:E969,ROW()-ROW($F$5)+1),"")</f>
        <v>0</v>
      </c>
      <c r="H448">
        <f>IFERROR(SUM(F5:F448),"")</f>
        <v>0</v>
      </c>
      <c r="J448">
        <v>444</v>
      </c>
      <c r="K448" cm="1">
        <f t="array" ref="K448">_xlfn.SWITCH(Charts!$B$3,"average", AVERAGE(INDIRECT(ADDRESS(443+3,K$2+1,,,"Instances") &amp; ":" &amp; ADDRESS(443+3,K$2+1))),"median", MEDIAN(INDIRECT(ADDRESS(443+3,K$2+1,,,"Instances") &amp; ":" &amp; ADDRESS(443+3,K$2+1))),"min", MIN(INDIRECT(ADDRESS(443+3,K$2+1,,,"Instances") &amp; ":" &amp; ADDRESS(443+3,K$2+1))),"max", MAX(INDIRECT(ADDRESS(443+3,K$2+1,,,"Instances") &amp; ":" &amp; ADDRESS(443+3,K$2+1))),"diff", MAX(INDIRECT(ADDRESS(443+3,K$2+1,,,"Instances") &amp; ":" &amp; ADDRESS(443+3,K$2+1)))-MIN(INDIRECT(ADDRESS(443+3,K$2+1,,,"Instances") &amp; ":" &amp; ADDRESS(443+3,K$2+1))))</f>
        <v>0</v>
      </c>
      <c r="L448">
        <f>IFERROR(SMALL(K5:K969,ROW()-ROW($L$5)+1),"")</f>
        <v>0</v>
      </c>
      <c r="N448">
        <f>IFERROR(SUM(L5:L448),"")</f>
        <v>0</v>
      </c>
      <c r="Q448">
        <f>IF(Charts!$B$3="none",E5280,IF(K5280="",NA(),K5280))</f>
        <v>0</v>
      </c>
      <c r="R448">
        <f>IF(Charts!$B$3="none",F5280,IF(L5280="",NA(),L5280))</f>
        <v>0</v>
      </c>
      <c r="S448">
        <f>IF(Charts!$B$3="none",G5280,IF(M5280="",NA(),M5280))</f>
        <v>0</v>
      </c>
      <c r="T448">
        <f>IF(Charts!$B$3="none",H5280,IF(N5280="",NA(),N5280))</f>
        <v>0</v>
      </c>
    </row>
    <row r="449" spans="4:20">
      <c r="D449">
        <v>445</v>
      </c>
      <c r="E449">
        <f>IF(INDIRECT(ADDRESS($D449+2,E$2+1,,,"Instances"))="","",INDIRECT(ADDRESS($D449+2,E$2+1,,,"Instances")))</f>
        <v>0</v>
      </c>
      <c r="F449">
        <f>IFERROR(SMALL(E5:E969,ROW()-ROW($F$5)+1),"")</f>
        <v>0</v>
      </c>
      <c r="H449">
        <f>IFERROR(SUM(F5:F449),"")</f>
        <v>0</v>
      </c>
      <c r="J449">
        <v>445</v>
      </c>
      <c r="K449" cm="1">
        <f t="array" ref="K449">_xlfn.SWITCH(Charts!$B$3,"average", AVERAGE(INDIRECT(ADDRESS(444+3,K$2+1,,,"Instances") &amp; ":" &amp; ADDRESS(444+3,K$2+1))),"median", MEDIAN(INDIRECT(ADDRESS(444+3,K$2+1,,,"Instances") &amp; ":" &amp; ADDRESS(444+3,K$2+1))),"min", MIN(INDIRECT(ADDRESS(444+3,K$2+1,,,"Instances") &amp; ":" &amp; ADDRESS(444+3,K$2+1))),"max", MAX(INDIRECT(ADDRESS(444+3,K$2+1,,,"Instances") &amp; ":" &amp; ADDRESS(444+3,K$2+1))),"diff", MAX(INDIRECT(ADDRESS(444+3,K$2+1,,,"Instances") &amp; ":" &amp; ADDRESS(444+3,K$2+1)))-MIN(INDIRECT(ADDRESS(444+3,K$2+1,,,"Instances") &amp; ":" &amp; ADDRESS(444+3,K$2+1))))</f>
        <v>0</v>
      </c>
      <c r="L449">
        <f>IFERROR(SMALL(K5:K969,ROW()-ROW($L$5)+1),"")</f>
        <v>0</v>
      </c>
      <c r="N449">
        <f>IFERROR(SUM(L5:L449),"")</f>
        <v>0</v>
      </c>
      <c r="Q449">
        <f>IF(Charts!$B$3="none",E5281,IF(K5281="",NA(),K5281))</f>
        <v>0</v>
      </c>
      <c r="R449">
        <f>IF(Charts!$B$3="none",F5281,IF(L5281="",NA(),L5281))</f>
        <v>0</v>
      </c>
      <c r="S449">
        <f>IF(Charts!$B$3="none",G5281,IF(M5281="",NA(),M5281))</f>
        <v>0</v>
      </c>
      <c r="T449">
        <f>IF(Charts!$B$3="none",H5281,IF(N5281="",NA(),N5281))</f>
        <v>0</v>
      </c>
    </row>
    <row r="450" spans="4:20">
      <c r="D450">
        <v>446</v>
      </c>
      <c r="E450">
        <f>IF(INDIRECT(ADDRESS($D450+2,E$2+1,,,"Instances"))="","",INDIRECT(ADDRESS($D450+2,E$2+1,,,"Instances")))</f>
        <v>0</v>
      </c>
      <c r="F450">
        <f>IFERROR(SMALL(E5:E969,ROW()-ROW($F$5)+1),"")</f>
        <v>0</v>
      </c>
      <c r="H450">
        <f>IFERROR(SUM(F5:F450),"")</f>
        <v>0</v>
      </c>
      <c r="J450">
        <v>446</v>
      </c>
      <c r="K450" cm="1">
        <f t="array" ref="K450">_xlfn.SWITCH(Charts!$B$3,"average", AVERAGE(INDIRECT(ADDRESS(445+3,K$2+1,,,"Instances") &amp; ":" &amp; ADDRESS(445+3,K$2+1))),"median", MEDIAN(INDIRECT(ADDRESS(445+3,K$2+1,,,"Instances") &amp; ":" &amp; ADDRESS(445+3,K$2+1))),"min", MIN(INDIRECT(ADDRESS(445+3,K$2+1,,,"Instances") &amp; ":" &amp; ADDRESS(445+3,K$2+1))),"max", MAX(INDIRECT(ADDRESS(445+3,K$2+1,,,"Instances") &amp; ":" &amp; ADDRESS(445+3,K$2+1))),"diff", MAX(INDIRECT(ADDRESS(445+3,K$2+1,,,"Instances") &amp; ":" &amp; ADDRESS(445+3,K$2+1)))-MIN(INDIRECT(ADDRESS(445+3,K$2+1,,,"Instances") &amp; ":" &amp; ADDRESS(445+3,K$2+1))))</f>
        <v>0</v>
      </c>
      <c r="L450">
        <f>IFERROR(SMALL(K5:K969,ROW()-ROW($L$5)+1),"")</f>
        <v>0</v>
      </c>
      <c r="N450">
        <f>IFERROR(SUM(L5:L450),"")</f>
        <v>0</v>
      </c>
      <c r="Q450">
        <f>IF(Charts!$B$3="none",E5282,IF(K5282="",NA(),K5282))</f>
        <v>0</v>
      </c>
      <c r="R450">
        <f>IF(Charts!$B$3="none",F5282,IF(L5282="",NA(),L5282))</f>
        <v>0</v>
      </c>
      <c r="S450">
        <f>IF(Charts!$B$3="none",G5282,IF(M5282="",NA(),M5282))</f>
        <v>0</v>
      </c>
      <c r="T450">
        <f>IF(Charts!$B$3="none",H5282,IF(N5282="",NA(),N5282))</f>
        <v>0</v>
      </c>
    </row>
    <row r="451" spans="4:20">
      <c r="D451">
        <v>447</v>
      </c>
      <c r="E451">
        <f>IF(INDIRECT(ADDRESS($D451+2,E$2+1,,,"Instances"))="","",INDIRECT(ADDRESS($D451+2,E$2+1,,,"Instances")))</f>
        <v>0</v>
      </c>
      <c r="F451">
        <f>IFERROR(SMALL(E5:E969,ROW()-ROW($F$5)+1),"")</f>
        <v>0</v>
      </c>
      <c r="H451">
        <f>IFERROR(SUM(F5:F451),"")</f>
        <v>0</v>
      </c>
      <c r="J451">
        <v>447</v>
      </c>
      <c r="K451" cm="1">
        <f t="array" ref="K451">_xlfn.SWITCH(Charts!$B$3,"average", AVERAGE(INDIRECT(ADDRESS(446+3,K$2+1,,,"Instances") &amp; ":" &amp; ADDRESS(446+3,K$2+1))),"median", MEDIAN(INDIRECT(ADDRESS(446+3,K$2+1,,,"Instances") &amp; ":" &amp; ADDRESS(446+3,K$2+1))),"min", MIN(INDIRECT(ADDRESS(446+3,K$2+1,,,"Instances") &amp; ":" &amp; ADDRESS(446+3,K$2+1))),"max", MAX(INDIRECT(ADDRESS(446+3,K$2+1,,,"Instances") &amp; ":" &amp; ADDRESS(446+3,K$2+1))),"diff", MAX(INDIRECT(ADDRESS(446+3,K$2+1,,,"Instances") &amp; ":" &amp; ADDRESS(446+3,K$2+1)))-MIN(INDIRECT(ADDRESS(446+3,K$2+1,,,"Instances") &amp; ":" &amp; ADDRESS(446+3,K$2+1))))</f>
        <v>0</v>
      </c>
      <c r="L451">
        <f>IFERROR(SMALL(K5:K969,ROW()-ROW($L$5)+1),"")</f>
        <v>0</v>
      </c>
      <c r="N451">
        <f>IFERROR(SUM(L5:L451),"")</f>
        <v>0</v>
      </c>
      <c r="Q451">
        <f>IF(Charts!$B$3="none",E5283,IF(K5283="",NA(),K5283))</f>
        <v>0</v>
      </c>
      <c r="R451">
        <f>IF(Charts!$B$3="none",F5283,IF(L5283="",NA(),L5283))</f>
        <v>0</v>
      </c>
      <c r="S451">
        <f>IF(Charts!$B$3="none",G5283,IF(M5283="",NA(),M5283))</f>
        <v>0</v>
      </c>
      <c r="T451">
        <f>IF(Charts!$B$3="none",H5283,IF(N5283="",NA(),N5283))</f>
        <v>0</v>
      </c>
    </row>
    <row r="452" spans="4:20">
      <c r="D452">
        <v>448</v>
      </c>
      <c r="E452">
        <f>IF(INDIRECT(ADDRESS($D452+2,E$2+1,,,"Instances"))="","",INDIRECT(ADDRESS($D452+2,E$2+1,,,"Instances")))</f>
        <v>0</v>
      </c>
      <c r="F452">
        <f>IFERROR(SMALL(E5:E969,ROW()-ROW($F$5)+1),"")</f>
        <v>0</v>
      </c>
      <c r="H452">
        <f>IFERROR(SUM(F5:F452),"")</f>
        <v>0</v>
      </c>
      <c r="J452">
        <v>448</v>
      </c>
      <c r="K452" cm="1">
        <f t="array" ref="K452">_xlfn.SWITCH(Charts!$B$3,"average", AVERAGE(INDIRECT(ADDRESS(447+3,K$2+1,,,"Instances") &amp; ":" &amp; ADDRESS(447+3,K$2+1))),"median", MEDIAN(INDIRECT(ADDRESS(447+3,K$2+1,,,"Instances") &amp; ":" &amp; ADDRESS(447+3,K$2+1))),"min", MIN(INDIRECT(ADDRESS(447+3,K$2+1,,,"Instances") &amp; ":" &amp; ADDRESS(447+3,K$2+1))),"max", MAX(INDIRECT(ADDRESS(447+3,K$2+1,,,"Instances") &amp; ":" &amp; ADDRESS(447+3,K$2+1))),"diff", MAX(INDIRECT(ADDRESS(447+3,K$2+1,,,"Instances") &amp; ":" &amp; ADDRESS(447+3,K$2+1)))-MIN(INDIRECT(ADDRESS(447+3,K$2+1,,,"Instances") &amp; ":" &amp; ADDRESS(447+3,K$2+1))))</f>
        <v>0</v>
      </c>
      <c r="L452">
        <f>IFERROR(SMALL(K5:K969,ROW()-ROW($L$5)+1),"")</f>
        <v>0</v>
      </c>
      <c r="N452">
        <f>IFERROR(SUM(L5:L452),"")</f>
        <v>0</v>
      </c>
      <c r="Q452">
        <f>IF(Charts!$B$3="none",E5284,IF(K5284="",NA(),K5284))</f>
        <v>0</v>
      </c>
      <c r="R452">
        <f>IF(Charts!$B$3="none",F5284,IF(L5284="",NA(),L5284))</f>
        <v>0</v>
      </c>
      <c r="S452">
        <f>IF(Charts!$B$3="none",G5284,IF(M5284="",NA(),M5284))</f>
        <v>0</v>
      </c>
      <c r="T452">
        <f>IF(Charts!$B$3="none",H5284,IF(N5284="",NA(),N5284))</f>
        <v>0</v>
      </c>
    </row>
    <row r="453" spans="4:20">
      <c r="D453">
        <v>449</v>
      </c>
      <c r="E453">
        <f>IF(INDIRECT(ADDRESS($D453+2,E$2+1,,,"Instances"))="","",INDIRECT(ADDRESS($D453+2,E$2+1,,,"Instances")))</f>
        <v>0</v>
      </c>
      <c r="F453">
        <f>IFERROR(SMALL(E5:E969,ROW()-ROW($F$5)+1),"")</f>
        <v>0</v>
      </c>
      <c r="H453">
        <f>IFERROR(SUM(F5:F453),"")</f>
        <v>0</v>
      </c>
      <c r="J453">
        <v>449</v>
      </c>
      <c r="K453" cm="1">
        <f t="array" ref="K453">_xlfn.SWITCH(Charts!$B$3,"average", AVERAGE(INDIRECT(ADDRESS(448+3,K$2+1,,,"Instances") &amp; ":" &amp; ADDRESS(448+3,K$2+1))),"median", MEDIAN(INDIRECT(ADDRESS(448+3,K$2+1,,,"Instances") &amp; ":" &amp; ADDRESS(448+3,K$2+1))),"min", MIN(INDIRECT(ADDRESS(448+3,K$2+1,,,"Instances") &amp; ":" &amp; ADDRESS(448+3,K$2+1))),"max", MAX(INDIRECT(ADDRESS(448+3,K$2+1,,,"Instances") &amp; ":" &amp; ADDRESS(448+3,K$2+1))),"diff", MAX(INDIRECT(ADDRESS(448+3,K$2+1,,,"Instances") &amp; ":" &amp; ADDRESS(448+3,K$2+1)))-MIN(INDIRECT(ADDRESS(448+3,K$2+1,,,"Instances") &amp; ":" &amp; ADDRESS(448+3,K$2+1))))</f>
        <v>0</v>
      </c>
      <c r="L453">
        <f>IFERROR(SMALL(K5:K969,ROW()-ROW($L$5)+1),"")</f>
        <v>0</v>
      </c>
      <c r="N453">
        <f>IFERROR(SUM(L5:L453),"")</f>
        <v>0</v>
      </c>
      <c r="Q453">
        <f>IF(Charts!$B$3="none",E5285,IF(K5285="",NA(),K5285))</f>
        <v>0</v>
      </c>
      <c r="R453">
        <f>IF(Charts!$B$3="none",F5285,IF(L5285="",NA(),L5285))</f>
        <v>0</v>
      </c>
      <c r="S453">
        <f>IF(Charts!$B$3="none",G5285,IF(M5285="",NA(),M5285))</f>
        <v>0</v>
      </c>
      <c r="T453">
        <f>IF(Charts!$B$3="none",H5285,IF(N5285="",NA(),N5285))</f>
        <v>0</v>
      </c>
    </row>
    <row r="454" spans="4:20">
      <c r="D454">
        <v>450</v>
      </c>
      <c r="E454">
        <f>IF(INDIRECT(ADDRESS($D454+2,E$2+1,,,"Instances"))="","",INDIRECT(ADDRESS($D454+2,E$2+1,,,"Instances")))</f>
        <v>0</v>
      </c>
      <c r="F454">
        <f>IFERROR(SMALL(E5:E969,ROW()-ROW($F$5)+1),"")</f>
        <v>0</v>
      </c>
      <c r="H454">
        <f>IFERROR(SUM(F5:F454),"")</f>
        <v>0</v>
      </c>
      <c r="J454">
        <v>450</v>
      </c>
      <c r="K454" cm="1">
        <f t="array" ref="K454">_xlfn.SWITCH(Charts!$B$3,"average", AVERAGE(INDIRECT(ADDRESS(449+3,K$2+1,,,"Instances") &amp; ":" &amp; ADDRESS(449+3,K$2+1))),"median", MEDIAN(INDIRECT(ADDRESS(449+3,K$2+1,,,"Instances") &amp; ":" &amp; ADDRESS(449+3,K$2+1))),"min", MIN(INDIRECT(ADDRESS(449+3,K$2+1,,,"Instances") &amp; ":" &amp; ADDRESS(449+3,K$2+1))),"max", MAX(INDIRECT(ADDRESS(449+3,K$2+1,,,"Instances") &amp; ":" &amp; ADDRESS(449+3,K$2+1))),"diff", MAX(INDIRECT(ADDRESS(449+3,K$2+1,,,"Instances") &amp; ":" &amp; ADDRESS(449+3,K$2+1)))-MIN(INDIRECT(ADDRESS(449+3,K$2+1,,,"Instances") &amp; ":" &amp; ADDRESS(449+3,K$2+1))))</f>
        <v>0</v>
      </c>
      <c r="L454">
        <f>IFERROR(SMALL(K5:K969,ROW()-ROW($L$5)+1),"")</f>
        <v>0</v>
      </c>
      <c r="N454">
        <f>IFERROR(SUM(L5:L454),"")</f>
        <v>0</v>
      </c>
      <c r="Q454">
        <f>IF(Charts!$B$3="none",E5286,IF(K5286="",NA(),K5286))</f>
        <v>0</v>
      </c>
      <c r="R454">
        <f>IF(Charts!$B$3="none",F5286,IF(L5286="",NA(),L5286))</f>
        <v>0</v>
      </c>
      <c r="S454">
        <f>IF(Charts!$B$3="none",G5286,IF(M5286="",NA(),M5286))</f>
        <v>0</v>
      </c>
      <c r="T454">
        <f>IF(Charts!$B$3="none",H5286,IF(N5286="",NA(),N5286))</f>
        <v>0</v>
      </c>
    </row>
    <row r="455" spans="4:20">
      <c r="D455">
        <v>451</v>
      </c>
      <c r="E455">
        <f>IF(INDIRECT(ADDRESS($D455+2,E$2+1,,,"Instances"))="","",INDIRECT(ADDRESS($D455+2,E$2+1,,,"Instances")))</f>
        <v>0</v>
      </c>
      <c r="F455">
        <f>IFERROR(SMALL(E5:E969,ROW()-ROW($F$5)+1),"")</f>
        <v>0</v>
      </c>
      <c r="H455">
        <f>IFERROR(SUM(F5:F455),"")</f>
        <v>0</v>
      </c>
      <c r="J455">
        <v>451</v>
      </c>
      <c r="K455" cm="1">
        <f t="array" ref="K455">_xlfn.SWITCH(Charts!$B$3,"average", AVERAGE(INDIRECT(ADDRESS(450+3,K$2+1,,,"Instances") &amp; ":" &amp; ADDRESS(450+3,K$2+1))),"median", MEDIAN(INDIRECT(ADDRESS(450+3,K$2+1,,,"Instances") &amp; ":" &amp; ADDRESS(450+3,K$2+1))),"min", MIN(INDIRECT(ADDRESS(450+3,K$2+1,,,"Instances") &amp; ":" &amp; ADDRESS(450+3,K$2+1))),"max", MAX(INDIRECT(ADDRESS(450+3,K$2+1,,,"Instances") &amp; ":" &amp; ADDRESS(450+3,K$2+1))),"diff", MAX(INDIRECT(ADDRESS(450+3,K$2+1,,,"Instances") &amp; ":" &amp; ADDRESS(450+3,K$2+1)))-MIN(INDIRECT(ADDRESS(450+3,K$2+1,,,"Instances") &amp; ":" &amp; ADDRESS(450+3,K$2+1))))</f>
        <v>0</v>
      </c>
      <c r="L455">
        <f>IFERROR(SMALL(K5:K969,ROW()-ROW($L$5)+1),"")</f>
        <v>0</v>
      </c>
      <c r="N455">
        <f>IFERROR(SUM(L5:L455),"")</f>
        <v>0</v>
      </c>
      <c r="Q455">
        <f>IF(Charts!$B$3="none",E5287,IF(K5287="",NA(),K5287))</f>
        <v>0</v>
      </c>
      <c r="R455">
        <f>IF(Charts!$B$3="none",F5287,IF(L5287="",NA(),L5287))</f>
        <v>0</v>
      </c>
      <c r="S455">
        <f>IF(Charts!$B$3="none",G5287,IF(M5287="",NA(),M5287))</f>
        <v>0</v>
      </c>
      <c r="T455">
        <f>IF(Charts!$B$3="none",H5287,IF(N5287="",NA(),N5287))</f>
        <v>0</v>
      </c>
    </row>
    <row r="456" spans="4:20">
      <c r="D456">
        <v>452</v>
      </c>
      <c r="E456">
        <f>IF(INDIRECT(ADDRESS($D456+2,E$2+1,,,"Instances"))="","",INDIRECT(ADDRESS($D456+2,E$2+1,,,"Instances")))</f>
        <v>0</v>
      </c>
      <c r="F456">
        <f>IFERROR(SMALL(E5:E969,ROW()-ROW($F$5)+1),"")</f>
        <v>0</v>
      </c>
      <c r="H456">
        <f>IFERROR(SUM(F5:F456),"")</f>
        <v>0</v>
      </c>
      <c r="J456">
        <v>452</v>
      </c>
      <c r="K456" cm="1">
        <f t="array" ref="K456">_xlfn.SWITCH(Charts!$B$3,"average", AVERAGE(INDIRECT(ADDRESS(451+3,K$2+1,,,"Instances") &amp; ":" &amp; ADDRESS(451+3,K$2+1))),"median", MEDIAN(INDIRECT(ADDRESS(451+3,K$2+1,,,"Instances") &amp; ":" &amp; ADDRESS(451+3,K$2+1))),"min", MIN(INDIRECT(ADDRESS(451+3,K$2+1,,,"Instances") &amp; ":" &amp; ADDRESS(451+3,K$2+1))),"max", MAX(INDIRECT(ADDRESS(451+3,K$2+1,,,"Instances") &amp; ":" &amp; ADDRESS(451+3,K$2+1))),"diff", MAX(INDIRECT(ADDRESS(451+3,K$2+1,,,"Instances") &amp; ":" &amp; ADDRESS(451+3,K$2+1)))-MIN(INDIRECT(ADDRESS(451+3,K$2+1,,,"Instances") &amp; ":" &amp; ADDRESS(451+3,K$2+1))))</f>
        <v>0</v>
      </c>
      <c r="L456">
        <f>IFERROR(SMALL(K5:K969,ROW()-ROW($L$5)+1),"")</f>
        <v>0</v>
      </c>
      <c r="N456">
        <f>IFERROR(SUM(L5:L456),"")</f>
        <v>0</v>
      </c>
      <c r="Q456">
        <f>IF(Charts!$B$3="none",E5288,IF(K5288="",NA(),K5288))</f>
        <v>0</v>
      </c>
      <c r="R456">
        <f>IF(Charts!$B$3="none",F5288,IF(L5288="",NA(),L5288))</f>
        <v>0</v>
      </c>
      <c r="S456">
        <f>IF(Charts!$B$3="none",G5288,IF(M5288="",NA(),M5288))</f>
        <v>0</v>
      </c>
      <c r="T456">
        <f>IF(Charts!$B$3="none",H5288,IF(N5288="",NA(),N5288))</f>
        <v>0</v>
      </c>
    </row>
    <row r="457" spans="4:20">
      <c r="D457">
        <v>453</v>
      </c>
      <c r="E457">
        <f>IF(INDIRECT(ADDRESS($D457+2,E$2+1,,,"Instances"))="","",INDIRECT(ADDRESS($D457+2,E$2+1,,,"Instances")))</f>
        <v>0</v>
      </c>
      <c r="F457">
        <f>IFERROR(SMALL(E5:E969,ROW()-ROW($F$5)+1),"")</f>
        <v>0</v>
      </c>
      <c r="H457">
        <f>IFERROR(SUM(F5:F457),"")</f>
        <v>0</v>
      </c>
      <c r="J457">
        <v>453</v>
      </c>
      <c r="K457" cm="1">
        <f t="array" ref="K457">_xlfn.SWITCH(Charts!$B$3,"average", AVERAGE(INDIRECT(ADDRESS(452+3,K$2+1,,,"Instances") &amp; ":" &amp; ADDRESS(452+3,K$2+1))),"median", MEDIAN(INDIRECT(ADDRESS(452+3,K$2+1,,,"Instances") &amp; ":" &amp; ADDRESS(452+3,K$2+1))),"min", MIN(INDIRECT(ADDRESS(452+3,K$2+1,,,"Instances") &amp; ":" &amp; ADDRESS(452+3,K$2+1))),"max", MAX(INDIRECT(ADDRESS(452+3,K$2+1,,,"Instances") &amp; ":" &amp; ADDRESS(452+3,K$2+1))),"diff", MAX(INDIRECT(ADDRESS(452+3,K$2+1,,,"Instances") &amp; ":" &amp; ADDRESS(452+3,K$2+1)))-MIN(INDIRECT(ADDRESS(452+3,K$2+1,,,"Instances") &amp; ":" &amp; ADDRESS(452+3,K$2+1))))</f>
        <v>0</v>
      </c>
      <c r="L457">
        <f>IFERROR(SMALL(K5:K969,ROW()-ROW($L$5)+1),"")</f>
        <v>0</v>
      </c>
      <c r="N457">
        <f>IFERROR(SUM(L5:L457),"")</f>
        <v>0</v>
      </c>
      <c r="Q457">
        <f>IF(Charts!$B$3="none",E5289,IF(K5289="",NA(),K5289))</f>
        <v>0</v>
      </c>
      <c r="R457">
        <f>IF(Charts!$B$3="none",F5289,IF(L5289="",NA(),L5289))</f>
        <v>0</v>
      </c>
      <c r="S457">
        <f>IF(Charts!$B$3="none",G5289,IF(M5289="",NA(),M5289))</f>
        <v>0</v>
      </c>
      <c r="T457">
        <f>IF(Charts!$B$3="none",H5289,IF(N5289="",NA(),N5289))</f>
        <v>0</v>
      </c>
    </row>
    <row r="458" spans="4:20">
      <c r="D458">
        <v>454</v>
      </c>
      <c r="E458">
        <f>IF(INDIRECT(ADDRESS($D458+2,E$2+1,,,"Instances"))="","",INDIRECT(ADDRESS($D458+2,E$2+1,,,"Instances")))</f>
        <v>0</v>
      </c>
      <c r="F458">
        <f>IFERROR(SMALL(E5:E969,ROW()-ROW($F$5)+1),"")</f>
        <v>0</v>
      </c>
      <c r="H458">
        <f>IFERROR(SUM(F5:F458),"")</f>
        <v>0</v>
      </c>
      <c r="J458">
        <v>454</v>
      </c>
      <c r="K458" cm="1">
        <f t="array" ref="K458">_xlfn.SWITCH(Charts!$B$3,"average", AVERAGE(INDIRECT(ADDRESS(453+3,K$2+1,,,"Instances") &amp; ":" &amp; ADDRESS(453+3,K$2+1))),"median", MEDIAN(INDIRECT(ADDRESS(453+3,K$2+1,,,"Instances") &amp; ":" &amp; ADDRESS(453+3,K$2+1))),"min", MIN(INDIRECT(ADDRESS(453+3,K$2+1,,,"Instances") &amp; ":" &amp; ADDRESS(453+3,K$2+1))),"max", MAX(INDIRECT(ADDRESS(453+3,K$2+1,,,"Instances") &amp; ":" &amp; ADDRESS(453+3,K$2+1))),"diff", MAX(INDIRECT(ADDRESS(453+3,K$2+1,,,"Instances") &amp; ":" &amp; ADDRESS(453+3,K$2+1)))-MIN(INDIRECT(ADDRESS(453+3,K$2+1,,,"Instances") &amp; ":" &amp; ADDRESS(453+3,K$2+1))))</f>
        <v>0</v>
      </c>
      <c r="L458">
        <f>IFERROR(SMALL(K5:K969,ROW()-ROW($L$5)+1),"")</f>
        <v>0</v>
      </c>
      <c r="N458">
        <f>IFERROR(SUM(L5:L458),"")</f>
        <v>0</v>
      </c>
      <c r="Q458">
        <f>IF(Charts!$B$3="none",E5290,IF(K5290="",NA(),K5290))</f>
        <v>0</v>
      </c>
      <c r="R458">
        <f>IF(Charts!$B$3="none",F5290,IF(L5290="",NA(),L5290))</f>
        <v>0</v>
      </c>
      <c r="S458">
        <f>IF(Charts!$B$3="none",G5290,IF(M5290="",NA(),M5290))</f>
        <v>0</v>
      </c>
      <c r="T458">
        <f>IF(Charts!$B$3="none",H5290,IF(N5290="",NA(),N5290))</f>
        <v>0</v>
      </c>
    </row>
    <row r="459" spans="4:20">
      <c r="D459">
        <v>455</v>
      </c>
      <c r="E459">
        <f>IF(INDIRECT(ADDRESS($D459+2,E$2+1,,,"Instances"))="","",INDIRECT(ADDRESS($D459+2,E$2+1,,,"Instances")))</f>
        <v>0</v>
      </c>
      <c r="F459">
        <f>IFERROR(SMALL(E5:E969,ROW()-ROW($F$5)+1),"")</f>
        <v>0</v>
      </c>
      <c r="H459">
        <f>IFERROR(SUM(F5:F459),"")</f>
        <v>0</v>
      </c>
      <c r="J459">
        <v>455</v>
      </c>
      <c r="K459" cm="1">
        <f t="array" ref="K459">_xlfn.SWITCH(Charts!$B$3,"average", AVERAGE(INDIRECT(ADDRESS(454+3,K$2+1,,,"Instances") &amp; ":" &amp; ADDRESS(454+3,K$2+1))),"median", MEDIAN(INDIRECT(ADDRESS(454+3,K$2+1,,,"Instances") &amp; ":" &amp; ADDRESS(454+3,K$2+1))),"min", MIN(INDIRECT(ADDRESS(454+3,K$2+1,,,"Instances") &amp; ":" &amp; ADDRESS(454+3,K$2+1))),"max", MAX(INDIRECT(ADDRESS(454+3,K$2+1,,,"Instances") &amp; ":" &amp; ADDRESS(454+3,K$2+1))),"diff", MAX(INDIRECT(ADDRESS(454+3,K$2+1,,,"Instances") &amp; ":" &amp; ADDRESS(454+3,K$2+1)))-MIN(INDIRECT(ADDRESS(454+3,K$2+1,,,"Instances") &amp; ":" &amp; ADDRESS(454+3,K$2+1))))</f>
        <v>0</v>
      </c>
      <c r="L459">
        <f>IFERROR(SMALL(K5:K969,ROW()-ROW($L$5)+1),"")</f>
        <v>0</v>
      </c>
      <c r="N459">
        <f>IFERROR(SUM(L5:L459),"")</f>
        <v>0</v>
      </c>
      <c r="Q459">
        <f>IF(Charts!$B$3="none",E5291,IF(K5291="",NA(),K5291))</f>
        <v>0</v>
      </c>
      <c r="R459">
        <f>IF(Charts!$B$3="none",F5291,IF(L5291="",NA(),L5291))</f>
        <v>0</v>
      </c>
      <c r="S459">
        <f>IF(Charts!$B$3="none",G5291,IF(M5291="",NA(),M5291))</f>
        <v>0</v>
      </c>
      <c r="T459">
        <f>IF(Charts!$B$3="none",H5291,IF(N5291="",NA(),N5291))</f>
        <v>0</v>
      </c>
    </row>
    <row r="460" spans="4:20">
      <c r="D460">
        <v>456</v>
      </c>
      <c r="E460">
        <f>IF(INDIRECT(ADDRESS($D460+2,E$2+1,,,"Instances"))="","",INDIRECT(ADDRESS($D460+2,E$2+1,,,"Instances")))</f>
        <v>0</v>
      </c>
      <c r="F460">
        <f>IFERROR(SMALL(E5:E969,ROW()-ROW($F$5)+1),"")</f>
        <v>0</v>
      </c>
      <c r="H460">
        <f>IFERROR(SUM(F5:F460),"")</f>
        <v>0</v>
      </c>
      <c r="J460">
        <v>456</v>
      </c>
      <c r="K460" cm="1">
        <f t="array" ref="K460">_xlfn.SWITCH(Charts!$B$3,"average", AVERAGE(INDIRECT(ADDRESS(455+3,K$2+1,,,"Instances") &amp; ":" &amp; ADDRESS(455+3,K$2+1))),"median", MEDIAN(INDIRECT(ADDRESS(455+3,K$2+1,,,"Instances") &amp; ":" &amp; ADDRESS(455+3,K$2+1))),"min", MIN(INDIRECT(ADDRESS(455+3,K$2+1,,,"Instances") &amp; ":" &amp; ADDRESS(455+3,K$2+1))),"max", MAX(INDIRECT(ADDRESS(455+3,K$2+1,,,"Instances") &amp; ":" &amp; ADDRESS(455+3,K$2+1))),"diff", MAX(INDIRECT(ADDRESS(455+3,K$2+1,,,"Instances") &amp; ":" &amp; ADDRESS(455+3,K$2+1)))-MIN(INDIRECT(ADDRESS(455+3,K$2+1,,,"Instances") &amp; ":" &amp; ADDRESS(455+3,K$2+1))))</f>
        <v>0</v>
      </c>
      <c r="L460">
        <f>IFERROR(SMALL(K5:K969,ROW()-ROW($L$5)+1),"")</f>
        <v>0</v>
      </c>
      <c r="N460">
        <f>IFERROR(SUM(L5:L460),"")</f>
        <v>0</v>
      </c>
      <c r="Q460">
        <f>IF(Charts!$B$3="none",E5292,IF(K5292="",NA(),K5292))</f>
        <v>0</v>
      </c>
      <c r="R460">
        <f>IF(Charts!$B$3="none",F5292,IF(L5292="",NA(),L5292))</f>
        <v>0</v>
      </c>
      <c r="S460">
        <f>IF(Charts!$B$3="none",G5292,IF(M5292="",NA(),M5292))</f>
        <v>0</v>
      </c>
      <c r="T460">
        <f>IF(Charts!$B$3="none",H5292,IF(N5292="",NA(),N5292))</f>
        <v>0</v>
      </c>
    </row>
    <row r="461" spans="4:20">
      <c r="D461">
        <v>457</v>
      </c>
      <c r="E461">
        <f>IF(INDIRECT(ADDRESS($D461+2,E$2+1,,,"Instances"))="","",INDIRECT(ADDRESS($D461+2,E$2+1,,,"Instances")))</f>
        <v>0</v>
      </c>
      <c r="F461">
        <f>IFERROR(SMALL(E5:E969,ROW()-ROW($F$5)+1),"")</f>
        <v>0</v>
      </c>
      <c r="H461">
        <f>IFERROR(SUM(F5:F461),"")</f>
        <v>0</v>
      </c>
      <c r="J461">
        <v>457</v>
      </c>
      <c r="K461" cm="1">
        <f t="array" ref="K461">_xlfn.SWITCH(Charts!$B$3,"average", AVERAGE(INDIRECT(ADDRESS(456+3,K$2+1,,,"Instances") &amp; ":" &amp; ADDRESS(456+3,K$2+1))),"median", MEDIAN(INDIRECT(ADDRESS(456+3,K$2+1,,,"Instances") &amp; ":" &amp; ADDRESS(456+3,K$2+1))),"min", MIN(INDIRECT(ADDRESS(456+3,K$2+1,,,"Instances") &amp; ":" &amp; ADDRESS(456+3,K$2+1))),"max", MAX(INDIRECT(ADDRESS(456+3,K$2+1,,,"Instances") &amp; ":" &amp; ADDRESS(456+3,K$2+1))),"diff", MAX(INDIRECT(ADDRESS(456+3,K$2+1,,,"Instances") &amp; ":" &amp; ADDRESS(456+3,K$2+1)))-MIN(INDIRECT(ADDRESS(456+3,K$2+1,,,"Instances") &amp; ":" &amp; ADDRESS(456+3,K$2+1))))</f>
        <v>0</v>
      </c>
      <c r="L461">
        <f>IFERROR(SMALL(K5:K969,ROW()-ROW($L$5)+1),"")</f>
        <v>0</v>
      </c>
      <c r="N461">
        <f>IFERROR(SUM(L5:L461),"")</f>
        <v>0</v>
      </c>
      <c r="Q461">
        <f>IF(Charts!$B$3="none",E5293,IF(K5293="",NA(),K5293))</f>
        <v>0</v>
      </c>
      <c r="R461">
        <f>IF(Charts!$B$3="none",F5293,IF(L5293="",NA(),L5293))</f>
        <v>0</v>
      </c>
      <c r="S461">
        <f>IF(Charts!$B$3="none",G5293,IF(M5293="",NA(),M5293))</f>
        <v>0</v>
      </c>
      <c r="T461">
        <f>IF(Charts!$B$3="none",H5293,IF(N5293="",NA(),N5293))</f>
        <v>0</v>
      </c>
    </row>
    <row r="462" spans="4:20">
      <c r="D462">
        <v>458</v>
      </c>
      <c r="E462">
        <f>IF(INDIRECT(ADDRESS($D462+2,E$2+1,,,"Instances"))="","",INDIRECT(ADDRESS($D462+2,E$2+1,,,"Instances")))</f>
        <v>0</v>
      </c>
      <c r="F462">
        <f>IFERROR(SMALL(E5:E969,ROW()-ROW($F$5)+1),"")</f>
        <v>0</v>
      </c>
      <c r="H462">
        <f>IFERROR(SUM(F5:F462),"")</f>
        <v>0</v>
      </c>
      <c r="J462">
        <v>458</v>
      </c>
      <c r="K462" cm="1">
        <f t="array" ref="K462">_xlfn.SWITCH(Charts!$B$3,"average", AVERAGE(INDIRECT(ADDRESS(457+3,K$2+1,,,"Instances") &amp; ":" &amp; ADDRESS(457+3,K$2+1))),"median", MEDIAN(INDIRECT(ADDRESS(457+3,K$2+1,,,"Instances") &amp; ":" &amp; ADDRESS(457+3,K$2+1))),"min", MIN(INDIRECT(ADDRESS(457+3,K$2+1,,,"Instances") &amp; ":" &amp; ADDRESS(457+3,K$2+1))),"max", MAX(INDIRECT(ADDRESS(457+3,K$2+1,,,"Instances") &amp; ":" &amp; ADDRESS(457+3,K$2+1))),"diff", MAX(INDIRECT(ADDRESS(457+3,K$2+1,,,"Instances") &amp; ":" &amp; ADDRESS(457+3,K$2+1)))-MIN(INDIRECT(ADDRESS(457+3,K$2+1,,,"Instances") &amp; ":" &amp; ADDRESS(457+3,K$2+1))))</f>
        <v>0</v>
      </c>
      <c r="L462">
        <f>IFERROR(SMALL(K5:K969,ROW()-ROW($L$5)+1),"")</f>
        <v>0</v>
      </c>
      <c r="N462">
        <f>IFERROR(SUM(L5:L462),"")</f>
        <v>0</v>
      </c>
      <c r="Q462">
        <f>IF(Charts!$B$3="none",E5294,IF(K5294="",NA(),K5294))</f>
        <v>0</v>
      </c>
      <c r="R462">
        <f>IF(Charts!$B$3="none",F5294,IF(L5294="",NA(),L5294))</f>
        <v>0</v>
      </c>
      <c r="S462">
        <f>IF(Charts!$B$3="none",G5294,IF(M5294="",NA(),M5294))</f>
        <v>0</v>
      </c>
      <c r="T462">
        <f>IF(Charts!$B$3="none",H5294,IF(N5294="",NA(),N5294))</f>
        <v>0</v>
      </c>
    </row>
    <row r="463" spans="4:20">
      <c r="D463">
        <v>459</v>
      </c>
      <c r="E463">
        <f>IF(INDIRECT(ADDRESS($D463+2,E$2+1,,,"Instances"))="","",INDIRECT(ADDRESS($D463+2,E$2+1,,,"Instances")))</f>
        <v>0</v>
      </c>
      <c r="F463">
        <f>IFERROR(SMALL(E5:E969,ROW()-ROW($F$5)+1),"")</f>
        <v>0</v>
      </c>
      <c r="H463">
        <f>IFERROR(SUM(F5:F463),"")</f>
        <v>0</v>
      </c>
      <c r="J463">
        <v>459</v>
      </c>
      <c r="K463" cm="1">
        <f t="array" ref="K463">_xlfn.SWITCH(Charts!$B$3,"average", AVERAGE(INDIRECT(ADDRESS(458+3,K$2+1,,,"Instances") &amp; ":" &amp; ADDRESS(458+3,K$2+1))),"median", MEDIAN(INDIRECT(ADDRESS(458+3,K$2+1,,,"Instances") &amp; ":" &amp; ADDRESS(458+3,K$2+1))),"min", MIN(INDIRECT(ADDRESS(458+3,K$2+1,,,"Instances") &amp; ":" &amp; ADDRESS(458+3,K$2+1))),"max", MAX(INDIRECT(ADDRESS(458+3,K$2+1,,,"Instances") &amp; ":" &amp; ADDRESS(458+3,K$2+1))),"diff", MAX(INDIRECT(ADDRESS(458+3,K$2+1,,,"Instances") &amp; ":" &amp; ADDRESS(458+3,K$2+1)))-MIN(INDIRECT(ADDRESS(458+3,K$2+1,,,"Instances") &amp; ":" &amp; ADDRESS(458+3,K$2+1))))</f>
        <v>0</v>
      </c>
      <c r="L463">
        <f>IFERROR(SMALL(K5:K969,ROW()-ROW($L$5)+1),"")</f>
        <v>0</v>
      </c>
      <c r="N463">
        <f>IFERROR(SUM(L5:L463),"")</f>
        <v>0</v>
      </c>
      <c r="Q463">
        <f>IF(Charts!$B$3="none",E5295,IF(K5295="",NA(),K5295))</f>
        <v>0</v>
      </c>
      <c r="R463">
        <f>IF(Charts!$B$3="none",F5295,IF(L5295="",NA(),L5295))</f>
        <v>0</v>
      </c>
      <c r="S463">
        <f>IF(Charts!$B$3="none",G5295,IF(M5295="",NA(),M5295))</f>
        <v>0</v>
      </c>
      <c r="T463">
        <f>IF(Charts!$B$3="none",H5295,IF(N5295="",NA(),N5295))</f>
        <v>0</v>
      </c>
    </row>
    <row r="464" spans="4:20">
      <c r="D464">
        <v>460</v>
      </c>
      <c r="E464">
        <f>IF(INDIRECT(ADDRESS($D464+2,E$2+1,,,"Instances"))="","",INDIRECT(ADDRESS($D464+2,E$2+1,,,"Instances")))</f>
        <v>0</v>
      </c>
      <c r="F464">
        <f>IFERROR(SMALL(E5:E969,ROW()-ROW($F$5)+1),"")</f>
        <v>0</v>
      </c>
      <c r="H464">
        <f>IFERROR(SUM(F5:F464),"")</f>
        <v>0</v>
      </c>
      <c r="J464">
        <v>460</v>
      </c>
      <c r="K464" cm="1">
        <f t="array" ref="K464">_xlfn.SWITCH(Charts!$B$3,"average", AVERAGE(INDIRECT(ADDRESS(459+3,K$2+1,,,"Instances") &amp; ":" &amp; ADDRESS(459+3,K$2+1))),"median", MEDIAN(INDIRECT(ADDRESS(459+3,K$2+1,,,"Instances") &amp; ":" &amp; ADDRESS(459+3,K$2+1))),"min", MIN(INDIRECT(ADDRESS(459+3,K$2+1,,,"Instances") &amp; ":" &amp; ADDRESS(459+3,K$2+1))),"max", MAX(INDIRECT(ADDRESS(459+3,K$2+1,,,"Instances") &amp; ":" &amp; ADDRESS(459+3,K$2+1))),"diff", MAX(INDIRECT(ADDRESS(459+3,K$2+1,,,"Instances") &amp; ":" &amp; ADDRESS(459+3,K$2+1)))-MIN(INDIRECT(ADDRESS(459+3,K$2+1,,,"Instances") &amp; ":" &amp; ADDRESS(459+3,K$2+1))))</f>
        <v>0</v>
      </c>
      <c r="L464">
        <f>IFERROR(SMALL(K5:K969,ROW()-ROW($L$5)+1),"")</f>
        <v>0</v>
      </c>
      <c r="N464">
        <f>IFERROR(SUM(L5:L464),"")</f>
        <v>0</v>
      </c>
      <c r="Q464">
        <f>IF(Charts!$B$3="none",E5296,IF(K5296="",NA(),K5296))</f>
        <v>0</v>
      </c>
      <c r="R464">
        <f>IF(Charts!$B$3="none",F5296,IF(L5296="",NA(),L5296))</f>
        <v>0</v>
      </c>
      <c r="S464">
        <f>IF(Charts!$B$3="none",G5296,IF(M5296="",NA(),M5296))</f>
        <v>0</v>
      </c>
      <c r="T464">
        <f>IF(Charts!$B$3="none",H5296,IF(N5296="",NA(),N5296))</f>
        <v>0</v>
      </c>
    </row>
    <row r="465" spans="4:20">
      <c r="D465">
        <v>461</v>
      </c>
      <c r="E465">
        <f>IF(INDIRECT(ADDRESS($D465+2,E$2+1,,,"Instances"))="","",INDIRECT(ADDRESS($D465+2,E$2+1,,,"Instances")))</f>
        <v>0</v>
      </c>
      <c r="F465">
        <f>IFERROR(SMALL(E5:E969,ROW()-ROW($F$5)+1),"")</f>
        <v>0</v>
      </c>
      <c r="H465">
        <f>IFERROR(SUM(F5:F465),"")</f>
        <v>0</v>
      </c>
      <c r="J465">
        <v>461</v>
      </c>
      <c r="K465" cm="1">
        <f t="array" ref="K465">_xlfn.SWITCH(Charts!$B$3,"average", AVERAGE(INDIRECT(ADDRESS(460+3,K$2+1,,,"Instances") &amp; ":" &amp; ADDRESS(460+3,K$2+1))),"median", MEDIAN(INDIRECT(ADDRESS(460+3,K$2+1,,,"Instances") &amp; ":" &amp; ADDRESS(460+3,K$2+1))),"min", MIN(INDIRECT(ADDRESS(460+3,K$2+1,,,"Instances") &amp; ":" &amp; ADDRESS(460+3,K$2+1))),"max", MAX(INDIRECT(ADDRESS(460+3,K$2+1,,,"Instances") &amp; ":" &amp; ADDRESS(460+3,K$2+1))),"diff", MAX(INDIRECT(ADDRESS(460+3,K$2+1,,,"Instances") &amp; ":" &amp; ADDRESS(460+3,K$2+1)))-MIN(INDIRECT(ADDRESS(460+3,K$2+1,,,"Instances") &amp; ":" &amp; ADDRESS(460+3,K$2+1))))</f>
        <v>0</v>
      </c>
      <c r="L465">
        <f>IFERROR(SMALL(K5:K969,ROW()-ROW($L$5)+1),"")</f>
        <v>0</v>
      </c>
      <c r="N465">
        <f>IFERROR(SUM(L5:L465),"")</f>
        <v>0</v>
      </c>
      <c r="Q465">
        <f>IF(Charts!$B$3="none",E5297,IF(K5297="",NA(),K5297))</f>
        <v>0</v>
      </c>
      <c r="R465">
        <f>IF(Charts!$B$3="none",F5297,IF(L5297="",NA(),L5297))</f>
        <v>0</v>
      </c>
      <c r="S465">
        <f>IF(Charts!$B$3="none",G5297,IF(M5297="",NA(),M5297))</f>
        <v>0</v>
      </c>
      <c r="T465">
        <f>IF(Charts!$B$3="none",H5297,IF(N5297="",NA(),N5297))</f>
        <v>0</v>
      </c>
    </row>
    <row r="466" spans="4:20">
      <c r="D466">
        <v>462</v>
      </c>
      <c r="E466">
        <f>IF(INDIRECT(ADDRESS($D466+2,E$2+1,,,"Instances"))="","",INDIRECT(ADDRESS($D466+2,E$2+1,,,"Instances")))</f>
        <v>0</v>
      </c>
      <c r="F466">
        <f>IFERROR(SMALL(E5:E969,ROW()-ROW($F$5)+1),"")</f>
        <v>0</v>
      </c>
      <c r="H466">
        <f>IFERROR(SUM(F5:F466),"")</f>
        <v>0</v>
      </c>
      <c r="J466">
        <v>462</v>
      </c>
      <c r="K466" cm="1">
        <f t="array" ref="K466">_xlfn.SWITCH(Charts!$B$3,"average", AVERAGE(INDIRECT(ADDRESS(461+3,K$2+1,,,"Instances") &amp; ":" &amp; ADDRESS(461+3,K$2+1))),"median", MEDIAN(INDIRECT(ADDRESS(461+3,K$2+1,,,"Instances") &amp; ":" &amp; ADDRESS(461+3,K$2+1))),"min", MIN(INDIRECT(ADDRESS(461+3,K$2+1,,,"Instances") &amp; ":" &amp; ADDRESS(461+3,K$2+1))),"max", MAX(INDIRECT(ADDRESS(461+3,K$2+1,,,"Instances") &amp; ":" &amp; ADDRESS(461+3,K$2+1))),"diff", MAX(INDIRECT(ADDRESS(461+3,K$2+1,,,"Instances") &amp; ":" &amp; ADDRESS(461+3,K$2+1)))-MIN(INDIRECT(ADDRESS(461+3,K$2+1,,,"Instances") &amp; ":" &amp; ADDRESS(461+3,K$2+1))))</f>
        <v>0</v>
      </c>
      <c r="L466">
        <f>IFERROR(SMALL(K5:K969,ROW()-ROW($L$5)+1),"")</f>
        <v>0</v>
      </c>
      <c r="N466">
        <f>IFERROR(SUM(L5:L466),"")</f>
        <v>0</v>
      </c>
      <c r="Q466">
        <f>IF(Charts!$B$3="none",E5298,IF(K5298="",NA(),K5298))</f>
        <v>0</v>
      </c>
      <c r="R466">
        <f>IF(Charts!$B$3="none",F5298,IF(L5298="",NA(),L5298))</f>
        <v>0</v>
      </c>
      <c r="S466">
        <f>IF(Charts!$B$3="none",G5298,IF(M5298="",NA(),M5298))</f>
        <v>0</v>
      </c>
      <c r="T466">
        <f>IF(Charts!$B$3="none",H5298,IF(N5298="",NA(),N5298))</f>
        <v>0</v>
      </c>
    </row>
    <row r="467" spans="4:20">
      <c r="D467">
        <v>463</v>
      </c>
      <c r="E467">
        <f>IF(INDIRECT(ADDRESS($D467+2,E$2+1,,,"Instances"))="","",INDIRECT(ADDRESS($D467+2,E$2+1,,,"Instances")))</f>
        <v>0</v>
      </c>
      <c r="F467">
        <f>IFERROR(SMALL(E5:E969,ROW()-ROW($F$5)+1),"")</f>
        <v>0</v>
      </c>
      <c r="H467">
        <f>IFERROR(SUM(F5:F467),"")</f>
        <v>0</v>
      </c>
      <c r="J467">
        <v>463</v>
      </c>
      <c r="K467" cm="1">
        <f t="array" ref="K467">_xlfn.SWITCH(Charts!$B$3,"average", AVERAGE(INDIRECT(ADDRESS(462+3,K$2+1,,,"Instances") &amp; ":" &amp; ADDRESS(462+3,K$2+1))),"median", MEDIAN(INDIRECT(ADDRESS(462+3,K$2+1,,,"Instances") &amp; ":" &amp; ADDRESS(462+3,K$2+1))),"min", MIN(INDIRECT(ADDRESS(462+3,K$2+1,,,"Instances") &amp; ":" &amp; ADDRESS(462+3,K$2+1))),"max", MAX(INDIRECT(ADDRESS(462+3,K$2+1,,,"Instances") &amp; ":" &amp; ADDRESS(462+3,K$2+1))),"diff", MAX(INDIRECT(ADDRESS(462+3,K$2+1,,,"Instances") &amp; ":" &amp; ADDRESS(462+3,K$2+1)))-MIN(INDIRECT(ADDRESS(462+3,K$2+1,,,"Instances") &amp; ":" &amp; ADDRESS(462+3,K$2+1))))</f>
        <v>0</v>
      </c>
      <c r="L467">
        <f>IFERROR(SMALL(K5:K969,ROW()-ROW($L$5)+1),"")</f>
        <v>0</v>
      </c>
      <c r="N467">
        <f>IFERROR(SUM(L5:L467),"")</f>
        <v>0</v>
      </c>
      <c r="Q467">
        <f>IF(Charts!$B$3="none",E5299,IF(K5299="",NA(),K5299))</f>
        <v>0</v>
      </c>
      <c r="R467">
        <f>IF(Charts!$B$3="none",F5299,IF(L5299="",NA(),L5299))</f>
        <v>0</v>
      </c>
      <c r="S467">
        <f>IF(Charts!$B$3="none",G5299,IF(M5299="",NA(),M5299))</f>
        <v>0</v>
      </c>
      <c r="T467">
        <f>IF(Charts!$B$3="none",H5299,IF(N5299="",NA(),N5299))</f>
        <v>0</v>
      </c>
    </row>
    <row r="468" spans="4:20">
      <c r="D468">
        <v>464</v>
      </c>
      <c r="E468">
        <f>IF(INDIRECT(ADDRESS($D468+2,E$2+1,,,"Instances"))="","",INDIRECT(ADDRESS($D468+2,E$2+1,,,"Instances")))</f>
        <v>0</v>
      </c>
      <c r="F468">
        <f>IFERROR(SMALL(E5:E969,ROW()-ROW($F$5)+1),"")</f>
        <v>0</v>
      </c>
      <c r="H468">
        <f>IFERROR(SUM(F5:F468),"")</f>
        <v>0</v>
      </c>
      <c r="J468">
        <v>464</v>
      </c>
      <c r="K468" cm="1">
        <f t="array" ref="K468">_xlfn.SWITCH(Charts!$B$3,"average", AVERAGE(INDIRECT(ADDRESS(463+3,K$2+1,,,"Instances") &amp; ":" &amp; ADDRESS(463+3,K$2+1))),"median", MEDIAN(INDIRECT(ADDRESS(463+3,K$2+1,,,"Instances") &amp; ":" &amp; ADDRESS(463+3,K$2+1))),"min", MIN(INDIRECT(ADDRESS(463+3,K$2+1,,,"Instances") &amp; ":" &amp; ADDRESS(463+3,K$2+1))),"max", MAX(INDIRECT(ADDRESS(463+3,K$2+1,,,"Instances") &amp; ":" &amp; ADDRESS(463+3,K$2+1))),"diff", MAX(INDIRECT(ADDRESS(463+3,K$2+1,,,"Instances") &amp; ":" &amp; ADDRESS(463+3,K$2+1)))-MIN(INDIRECT(ADDRESS(463+3,K$2+1,,,"Instances") &amp; ":" &amp; ADDRESS(463+3,K$2+1))))</f>
        <v>0</v>
      </c>
      <c r="L468">
        <f>IFERROR(SMALL(K5:K969,ROW()-ROW($L$5)+1),"")</f>
        <v>0</v>
      </c>
      <c r="N468">
        <f>IFERROR(SUM(L5:L468),"")</f>
        <v>0</v>
      </c>
      <c r="Q468">
        <f>IF(Charts!$B$3="none",E5300,IF(K5300="",NA(),K5300))</f>
        <v>0</v>
      </c>
      <c r="R468">
        <f>IF(Charts!$B$3="none",F5300,IF(L5300="",NA(),L5300))</f>
        <v>0</v>
      </c>
      <c r="S468">
        <f>IF(Charts!$B$3="none",G5300,IF(M5300="",NA(),M5300))</f>
        <v>0</v>
      </c>
      <c r="T468">
        <f>IF(Charts!$B$3="none",H5300,IF(N5300="",NA(),N5300))</f>
        <v>0</v>
      </c>
    </row>
    <row r="469" spans="4:20">
      <c r="D469">
        <v>465</v>
      </c>
      <c r="E469">
        <f>IF(INDIRECT(ADDRESS($D469+2,E$2+1,,,"Instances"))="","",INDIRECT(ADDRESS($D469+2,E$2+1,,,"Instances")))</f>
        <v>0</v>
      </c>
      <c r="F469">
        <f>IFERROR(SMALL(E5:E969,ROW()-ROW($F$5)+1),"")</f>
        <v>0</v>
      </c>
      <c r="H469">
        <f>IFERROR(SUM(F5:F469),"")</f>
        <v>0</v>
      </c>
      <c r="J469">
        <v>465</v>
      </c>
      <c r="K469" cm="1">
        <f t="array" ref="K469">_xlfn.SWITCH(Charts!$B$3,"average", AVERAGE(INDIRECT(ADDRESS(464+3,K$2+1,,,"Instances") &amp; ":" &amp; ADDRESS(464+3,K$2+1))),"median", MEDIAN(INDIRECT(ADDRESS(464+3,K$2+1,,,"Instances") &amp; ":" &amp; ADDRESS(464+3,K$2+1))),"min", MIN(INDIRECT(ADDRESS(464+3,K$2+1,,,"Instances") &amp; ":" &amp; ADDRESS(464+3,K$2+1))),"max", MAX(INDIRECT(ADDRESS(464+3,K$2+1,,,"Instances") &amp; ":" &amp; ADDRESS(464+3,K$2+1))),"diff", MAX(INDIRECT(ADDRESS(464+3,K$2+1,,,"Instances") &amp; ":" &amp; ADDRESS(464+3,K$2+1)))-MIN(INDIRECT(ADDRESS(464+3,K$2+1,,,"Instances") &amp; ":" &amp; ADDRESS(464+3,K$2+1))))</f>
        <v>0</v>
      </c>
      <c r="L469">
        <f>IFERROR(SMALL(K5:K969,ROW()-ROW($L$5)+1),"")</f>
        <v>0</v>
      </c>
      <c r="N469">
        <f>IFERROR(SUM(L5:L469),"")</f>
        <v>0</v>
      </c>
      <c r="Q469">
        <f>IF(Charts!$B$3="none",E5301,IF(K5301="",NA(),K5301))</f>
        <v>0</v>
      </c>
      <c r="R469">
        <f>IF(Charts!$B$3="none",F5301,IF(L5301="",NA(),L5301))</f>
        <v>0</v>
      </c>
      <c r="S469">
        <f>IF(Charts!$B$3="none",G5301,IF(M5301="",NA(),M5301))</f>
        <v>0</v>
      </c>
      <c r="T469">
        <f>IF(Charts!$B$3="none",H5301,IF(N5301="",NA(),N5301))</f>
        <v>0</v>
      </c>
    </row>
    <row r="470" spans="4:20">
      <c r="D470">
        <v>466</v>
      </c>
      <c r="E470">
        <f>IF(INDIRECT(ADDRESS($D470+2,E$2+1,,,"Instances"))="","",INDIRECT(ADDRESS($D470+2,E$2+1,,,"Instances")))</f>
        <v>0</v>
      </c>
      <c r="F470">
        <f>IFERROR(SMALL(E5:E969,ROW()-ROW($F$5)+1),"")</f>
        <v>0</v>
      </c>
      <c r="H470">
        <f>IFERROR(SUM(F5:F470),"")</f>
        <v>0</v>
      </c>
      <c r="J470">
        <v>466</v>
      </c>
      <c r="K470" cm="1">
        <f t="array" ref="K470">_xlfn.SWITCH(Charts!$B$3,"average", AVERAGE(INDIRECT(ADDRESS(465+3,K$2+1,,,"Instances") &amp; ":" &amp; ADDRESS(465+3,K$2+1))),"median", MEDIAN(INDIRECT(ADDRESS(465+3,K$2+1,,,"Instances") &amp; ":" &amp; ADDRESS(465+3,K$2+1))),"min", MIN(INDIRECT(ADDRESS(465+3,K$2+1,,,"Instances") &amp; ":" &amp; ADDRESS(465+3,K$2+1))),"max", MAX(INDIRECT(ADDRESS(465+3,K$2+1,,,"Instances") &amp; ":" &amp; ADDRESS(465+3,K$2+1))),"diff", MAX(INDIRECT(ADDRESS(465+3,K$2+1,,,"Instances") &amp; ":" &amp; ADDRESS(465+3,K$2+1)))-MIN(INDIRECT(ADDRESS(465+3,K$2+1,,,"Instances") &amp; ":" &amp; ADDRESS(465+3,K$2+1))))</f>
        <v>0</v>
      </c>
      <c r="L470">
        <f>IFERROR(SMALL(K5:K969,ROW()-ROW($L$5)+1),"")</f>
        <v>0</v>
      </c>
      <c r="N470">
        <f>IFERROR(SUM(L5:L470),"")</f>
        <v>0</v>
      </c>
      <c r="Q470">
        <f>IF(Charts!$B$3="none",E5302,IF(K5302="",NA(),K5302))</f>
        <v>0</v>
      </c>
      <c r="R470">
        <f>IF(Charts!$B$3="none",F5302,IF(L5302="",NA(),L5302))</f>
        <v>0</v>
      </c>
      <c r="S470">
        <f>IF(Charts!$B$3="none",G5302,IF(M5302="",NA(),M5302))</f>
        <v>0</v>
      </c>
      <c r="T470">
        <f>IF(Charts!$B$3="none",H5302,IF(N5302="",NA(),N5302))</f>
        <v>0</v>
      </c>
    </row>
    <row r="471" spans="4:20">
      <c r="D471">
        <v>467</v>
      </c>
      <c r="E471">
        <f>IF(INDIRECT(ADDRESS($D471+2,E$2+1,,,"Instances"))="","",INDIRECT(ADDRESS($D471+2,E$2+1,,,"Instances")))</f>
        <v>0</v>
      </c>
      <c r="F471">
        <f>IFERROR(SMALL(E5:E969,ROW()-ROW($F$5)+1),"")</f>
        <v>0</v>
      </c>
      <c r="H471">
        <f>IFERROR(SUM(F5:F471),"")</f>
        <v>0</v>
      </c>
      <c r="J471">
        <v>467</v>
      </c>
      <c r="K471" cm="1">
        <f t="array" ref="K471">_xlfn.SWITCH(Charts!$B$3,"average", AVERAGE(INDIRECT(ADDRESS(466+3,K$2+1,,,"Instances") &amp; ":" &amp; ADDRESS(466+3,K$2+1))),"median", MEDIAN(INDIRECT(ADDRESS(466+3,K$2+1,,,"Instances") &amp; ":" &amp; ADDRESS(466+3,K$2+1))),"min", MIN(INDIRECT(ADDRESS(466+3,K$2+1,,,"Instances") &amp; ":" &amp; ADDRESS(466+3,K$2+1))),"max", MAX(INDIRECT(ADDRESS(466+3,K$2+1,,,"Instances") &amp; ":" &amp; ADDRESS(466+3,K$2+1))),"diff", MAX(INDIRECT(ADDRESS(466+3,K$2+1,,,"Instances") &amp; ":" &amp; ADDRESS(466+3,K$2+1)))-MIN(INDIRECT(ADDRESS(466+3,K$2+1,,,"Instances") &amp; ":" &amp; ADDRESS(466+3,K$2+1))))</f>
        <v>0</v>
      </c>
      <c r="L471">
        <f>IFERROR(SMALL(K5:K969,ROW()-ROW($L$5)+1),"")</f>
        <v>0</v>
      </c>
      <c r="N471">
        <f>IFERROR(SUM(L5:L471),"")</f>
        <v>0</v>
      </c>
      <c r="Q471">
        <f>IF(Charts!$B$3="none",E5303,IF(K5303="",NA(),K5303))</f>
        <v>0</v>
      </c>
      <c r="R471">
        <f>IF(Charts!$B$3="none",F5303,IF(L5303="",NA(),L5303))</f>
        <v>0</v>
      </c>
      <c r="S471">
        <f>IF(Charts!$B$3="none",G5303,IF(M5303="",NA(),M5303))</f>
        <v>0</v>
      </c>
      <c r="T471">
        <f>IF(Charts!$B$3="none",H5303,IF(N5303="",NA(),N5303))</f>
        <v>0</v>
      </c>
    </row>
    <row r="472" spans="4:20">
      <c r="D472">
        <v>468</v>
      </c>
      <c r="E472">
        <f>IF(INDIRECT(ADDRESS($D472+2,E$2+1,,,"Instances"))="","",INDIRECT(ADDRESS($D472+2,E$2+1,,,"Instances")))</f>
        <v>0</v>
      </c>
      <c r="F472">
        <f>IFERROR(SMALL(E5:E969,ROW()-ROW($F$5)+1),"")</f>
        <v>0</v>
      </c>
      <c r="H472">
        <f>IFERROR(SUM(F5:F472),"")</f>
        <v>0</v>
      </c>
      <c r="J472">
        <v>468</v>
      </c>
      <c r="K472" cm="1">
        <f t="array" ref="K472">_xlfn.SWITCH(Charts!$B$3,"average", AVERAGE(INDIRECT(ADDRESS(467+3,K$2+1,,,"Instances") &amp; ":" &amp; ADDRESS(467+3,K$2+1))),"median", MEDIAN(INDIRECT(ADDRESS(467+3,K$2+1,,,"Instances") &amp; ":" &amp; ADDRESS(467+3,K$2+1))),"min", MIN(INDIRECT(ADDRESS(467+3,K$2+1,,,"Instances") &amp; ":" &amp; ADDRESS(467+3,K$2+1))),"max", MAX(INDIRECT(ADDRESS(467+3,K$2+1,,,"Instances") &amp; ":" &amp; ADDRESS(467+3,K$2+1))),"diff", MAX(INDIRECT(ADDRESS(467+3,K$2+1,,,"Instances") &amp; ":" &amp; ADDRESS(467+3,K$2+1)))-MIN(INDIRECT(ADDRESS(467+3,K$2+1,,,"Instances") &amp; ":" &amp; ADDRESS(467+3,K$2+1))))</f>
        <v>0</v>
      </c>
      <c r="L472">
        <f>IFERROR(SMALL(K5:K969,ROW()-ROW($L$5)+1),"")</f>
        <v>0</v>
      </c>
      <c r="N472">
        <f>IFERROR(SUM(L5:L472),"")</f>
        <v>0</v>
      </c>
      <c r="Q472">
        <f>IF(Charts!$B$3="none",E5304,IF(K5304="",NA(),K5304))</f>
        <v>0</v>
      </c>
      <c r="R472">
        <f>IF(Charts!$B$3="none",F5304,IF(L5304="",NA(),L5304))</f>
        <v>0</v>
      </c>
      <c r="S472">
        <f>IF(Charts!$B$3="none",G5304,IF(M5304="",NA(),M5304))</f>
        <v>0</v>
      </c>
      <c r="T472">
        <f>IF(Charts!$B$3="none",H5304,IF(N5304="",NA(),N5304))</f>
        <v>0</v>
      </c>
    </row>
    <row r="473" spans="4:20">
      <c r="D473">
        <v>469</v>
      </c>
      <c r="E473">
        <f>IF(INDIRECT(ADDRESS($D473+2,E$2+1,,,"Instances"))="","",INDIRECT(ADDRESS($D473+2,E$2+1,,,"Instances")))</f>
        <v>0</v>
      </c>
      <c r="F473">
        <f>IFERROR(SMALL(E5:E969,ROW()-ROW($F$5)+1),"")</f>
        <v>0</v>
      </c>
      <c r="H473">
        <f>IFERROR(SUM(F5:F473),"")</f>
        <v>0</v>
      </c>
      <c r="J473">
        <v>469</v>
      </c>
      <c r="K473" cm="1">
        <f t="array" ref="K473">_xlfn.SWITCH(Charts!$B$3,"average", AVERAGE(INDIRECT(ADDRESS(468+3,K$2+1,,,"Instances") &amp; ":" &amp; ADDRESS(468+3,K$2+1))),"median", MEDIAN(INDIRECT(ADDRESS(468+3,K$2+1,,,"Instances") &amp; ":" &amp; ADDRESS(468+3,K$2+1))),"min", MIN(INDIRECT(ADDRESS(468+3,K$2+1,,,"Instances") &amp; ":" &amp; ADDRESS(468+3,K$2+1))),"max", MAX(INDIRECT(ADDRESS(468+3,K$2+1,,,"Instances") &amp; ":" &amp; ADDRESS(468+3,K$2+1))),"diff", MAX(INDIRECT(ADDRESS(468+3,K$2+1,,,"Instances") &amp; ":" &amp; ADDRESS(468+3,K$2+1)))-MIN(INDIRECT(ADDRESS(468+3,K$2+1,,,"Instances") &amp; ":" &amp; ADDRESS(468+3,K$2+1))))</f>
        <v>0</v>
      </c>
      <c r="L473">
        <f>IFERROR(SMALL(K5:K969,ROW()-ROW($L$5)+1),"")</f>
        <v>0</v>
      </c>
      <c r="N473">
        <f>IFERROR(SUM(L5:L473),"")</f>
        <v>0</v>
      </c>
      <c r="Q473">
        <f>IF(Charts!$B$3="none",E5305,IF(K5305="",NA(),K5305))</f>
        <v>0</v>
      </c>
      <c r="R473">
        <f>IF(Charts!$B$3="none",F5305,IF(L5305="",NA(),L5305))</f>
        <v>0</v>
      </c>
      <c r="S473">
        <f>IF(Charts!$B$3="none",G5305,IF(M5305="",NA(),M5305))</f>
        <v>0</v>
      </c>
      <c r="T473">
        <f>IF(Charts!$B$3="none",H5305,IF(N5305="",NA(),N5305))</f>
        <v>0</v>
      </c>
    </row>
    <row r="474" spans="4:20">
      <c r="D474">
        <v>470</v>
      </c>
      <c r="E474">
        <f>IF(INDIRECT(ADDRESS($D474+2,E$2+1,,,"Instances"))="","",INDIRECT(ADDRESS($D474+2,E$2+1,,,"Instances")))</f>
        <v>0</v>
      </c>
      <c r="F474">
        <f>IFERROR(SMALL(E5:E969,ROW()-ROW($F$5)+1),"")</f>
        <v>0</v>
      </c>
      <c r="H474">
        <f>IFERROR(SUM(F5:F474),"")</f>
        <v>0</v>
      </c>
      <c r="J474">
        <v>470</v>
      </c>
      <c r="K474" cm="1">
        <f t="array" ref="K474">_xlfn.SWITCH(Charts!$B$3,"average", AVERAGE(INDIRECT(ADDRESS(469+3,K$2+1,,,"Instances") &amp; ":" &amp; ADDRESS(469+3,K$2+1))),"median", MEDIAN(INDIRECT(ADDRESS(469+3,K$2+1,,,"Instances") &amp; ":" &amp; ADDRESS(469+3,K$2+1))),"min", MIN(INDIRECT(ADDRESS(469+3,K$2+1,,,"Instances") &amp; ":" &amp; ADDRESS(469+3,K$2+1))),"max", MAX(INDIRECT(ADDRESS(469+3,K$2+1,,,"Instances") &amp; ":" &amp; ADDRESS(469+3,K$2+1))),"diff", MAX(INDIRECT(ADDRESS(469+3,K$2+1,,,"Instances") &amp; ":" &amp; ADDRESS(469+3,K$2+1)))-MIN(INDIRECT(ADDRESS(469+3,K$2+1,,,"Instances") &amp; ":" &amp; ADDRESS(469+3,K$2+1))))</f>
        <v>0</v>
      </c>
      <c r="L474">
        <f>IFERROR(SMALL(K5:K969,ROW()-ROW($L$5)+1),"")</f>
        <v>0</v>
      </c>
      <c r="N474">
        <f>IFERROR(SUM(L5:L474),"")</f>
        <v>0</v>
      </c>
      <c r="Q474">
        <f>IF(Charts!$B$3="none",E5306,IF(K5306="",NA(),K5306))</f>
        <v>0</v>
      </c>
      <c r="R474">
        <f>IF(Charts!$B$3="none",F5306,IF(L5306="",NA(),L5306))</f>
        <v>0</v>
      </c>
      <c r="S474">
        <f>IF(Charts!$B$3="none",G5306,IF(M5306="",NA(),M5306))</f>
        <v>0</v>
      </c>
      <c r="T474">
        <f>IF(Charts!$B$3="none",H5306,IF(N5306="",NA(),N5306))</f>
        <v>0</v>
      </c>
    </row>
    <row r="475" spans="4:20">
      <c r="D475">
        <v>471</v>
      </c>
      <c r="E475">
        <f>IF(INDIRECT(ADDRESS($D475+2,E$2+1,,,"Instances"))="","",INDIRECT(ADDRESS($D475+2,E$2+1,,,"Instances")))</f>
        <v>0</v>
      </c>
      <c r="F475">
        <f>IFERROR(SMALL(E5:E969,ROW()-ROW($F$5)+1),"")</f>
        <v>0</v>
      </c>
      <c r="H475">
        <f>IFERROR(SUM(F5:F475),"")</f>
        <v>0</v>
      </c>
      <c r="J475">
        <v>471</v>
      </c>
      <c r="K475" cm="1">
        <f t="array" ref="K475">_xlfn.SWITCH(Charts!$B$3,"average", AVERAGE(INDIRECT(ADDRESS(470+3,K$2+1,,,"Instances") &amp; ":" &amp; ADDRESS(470+3,K$2+1))),"median", MEDIAN(INDIRECT(ADDRESS(470+3,K$2+1,,,"Instances") &amp; ":" &amp; ADDRESS(470+3,K$2+1))),"min", MIN(INDIRECT(ADDRESS(470+3,K$2+1,,,"Instances") &amp; ":" &amp; ADDRESS(470+3,K$2+1))),"max", MAX(INDIRECT(ADDRESS(470+3,K$2+1,,,"Instances") &amp; ":" &amp; ADDRESS(470+3,K$2+1))),"diff", MAX(INDIRECT(ADDRESS(470+3,K$2+1,,,"Instances") &amp; ":" &amp; ADDRESS(470+3,K$2+1)))-MIN(INDIRECT(ADDRESS(470+3,K$2+1,,,"Instances") &amp; ":" &amp; ADDRESS(470+3,K$2+1))))</f>
        <v>0</v>
      </c>
      <c r="L475">
        <f>IFERROR(SMALL(K5:K969,ROW()-ROW($L$5)+1),"")</f>
        <v>0</v>
      </c>
      <c r="N475">
        <f>IFERROR(SUM(L5:L475),"")</f>
        <v>0</v>
      </c>
      <c r="Q475">
        <f>IF(Charts!$B$3="none",E5307,IF(K5307="",NA(),K5307))</f>
        <v>0</v>
      </c>
      <c r="R475">
        <f>IF(Charts!$B$3="none",F5307,IF(L5307="",NA(),L5307))</f>
        <v>0</v>
      </c>
      <c r="S475">
        <f>IF(Charts!$B$3="none",G5307,IF(M5307="",NA(),M5307))</f>
        <v>0</v>
      </c>
      <c r="T475">
        <f>IF(Charts!$B$3="none",H5307,IF(N5307="",NA(),N5307))</f>
        <v>0</v>
      </c>
    </row>
    <row r="476" spans="4:20">
      <c r="D476">
        <v>472</v>
      </c>
      <c r="E476">
        <f>IF(INDIRECT(ADDRESS($D476+2,E$2+1,,,"Instances"))="","",INDIRECT(ADDRESS($D476+2,E$2+1,,,"Instances")))</f>
        <v>0</v>
      </c>
      <c r="F476">
        <f>IFERROR(SMALL(E5:E969,ROW()-ROW($F$5)+1),"")</f>
        <v>0</v>
      </c>
      <c r="H476">
        <f>IFERROR(SUM(F5:F476),"")</f>
        <v>0</v>
      </c>
      <c r="J476">
        <v>472</v>
      </c>
      <c r="K476" cm="1">
        <f t="array" ref="K476">_xlfn.SWITCH(Charts!$B$3,"average", AVERAGE(INDIRECT(ADDRESS(471+3,K$2+1,,,"Instances") &amp; ":" &amp; ADDRESS(471+3,K$2+1))),"median", MEDIAN(INDIRECT(ADDRESS(471+3,K$2+1,,,"Instances") &amp; ":" &amp; ADDRESS(471+3,K$2+1))),"min", MIN(INDIRECT(ADDRESS(471+3,K$2+1,,,"Instances") &amp; ":" &amp; ADDRESS(471+3,K$2+1))),"max", MAX(INDIRECT(ADDRESS(471+3,K$2+1,,,"Instances") &amp; ":" &amp; ADDRESS(471+3,K$2+1))),"diff", MAX(INDIRECT(ADDRESS(471+3,K$2+1,,,"Instances") &amp; ":" &amp; ADDRESS(471+3,K$2+1)))-MIN(INDIRECT(ADDRESS(471+3,K$2+1,,,"Instances") &amp; ":" &amp; ADDRESS(471+3,K$2+1))))</f>
        <v>0</v>
      </c>
      <c r="L476">
        <f>IFERROR(SMALL(K5:K969,ROW()-ROW($L$5)+1),"")</f>
        <v>0</v>
      </c>
      <c r="N476">
        <f>IFERROR(SUM(L5:L476),"")</f>
        <v>0</v>
      </c>
      <c r="Q476">
        <f>IF(Charts!$B$3="none",E5308,IF(K5308="",NA(),K5308))</f>
        <v>0</v>
      </c>
      <c r="R476">
        <f>IF(Charts!$B$3="none",F5308,IF(L5308="",NA(),L5308))</f>
        <v>0</v>
      </c>
      <c r="S476">
        <f>IF(Charts!$B$3="none",G5308,IF(M5308="",NA(),M5308))</f>
        <v>0</v>
      </c>
      <c r="T476">
        <f>IF(Charts!$B$3="none",H5308,IF(N5308="",NA(),N5308))</f>
        <v>0</v>
      </c>
    </row>
    <row r="477" spans="4:20">
      <c r="D477">
        <v>473</v>
      </c>
      <c r="E477">
        <f>IF(INDIRECT(ADDRESS($D477+2,E$2+1,,,"Instances"))="","",INDIRECT(ADDRESS($D477+2,E$2+1,,,"Instances")))</f>
        <v>0</v>
      </c>
      <c r="F477">
        <f>IFERROR(SMALL(E5:E969,ROW()-ROW($F$5)+1),"")</f>
        <v>0</v>
      </c>
      <c r="H477">
        <f>IFERROR(SUM(F5:F477),"")</f>
        <v>0</v>
      </c>
      <c r="J477">
        <v>473</v>
      </c>
      <c r="K477" cm="1">
        <f t="array" ref="K477">_xlfn.SWITCH(Charts!$B$3,"average", AVERAGE(INDIRECT(ADDRESS(472+3,K$2+1,,,"Instances") &amp; ":" &amp; ADDRESS(472+3,K$2+1))),"median", MEDIAN(INDIRECT(ADDRESS(472+3,K$2+1,,,"Instances") &amp; ":" &amp; ADDRESS(472+3,K$2+1))),"min", MIN(INDIRECT(ADDRESS(472+3,K$2+1,,,"Instances") &amp; ":" &amp; ADDRESS(472+3,K$2+1))),"max", MAX(INDIRECT(ADDRESS(472+3,K$2+1,,,"Instances") &amp; ":" &amp; ADDRESS(472+3,K$2+1))),"diff", MAX(INDIRECT(ADDRESS(472+3,K$2+1,,,"Instances") &amp; ":" &amp; ADDRESS(472+3,K$2+1)))-MIN(INDIRECT(ADDRESS(472+3,K$2+1,,,"Instances") &amp; ":" &amp; ADDRESS(472+3,K$2+1))))</f>
        <v>0</v>
      </c>
      <c r="L477">
        <f>IFERROR(SMALL(K5:K969,ROW()-ROW($L$5)+1),"")</f>
        <v>0</v>
      </c>
      <c r="N477">
        <f>IFERROR(SUM(L5:L477),"")</f>
        <v>0</v>
      </c>
      <c r="Q477">
        <f>IF(Charts!$B$3="none",E5309,IF(K5309="",NA(),K5309))</f>
        <v>0</v>
      </c>
      <c r="R477">
        <f>IF(Charts!$B$3="none",F5309,IF(L5309="",NA(),L5309))</f>
        <v>0</v>
      </c>
      <c r="S477">
        <f>IF(Charts!$B$3="none",G5309,IF(M5309="",NA(),M5309))</f>
        <v>0</v>
      </c>
      <c r="T477">
        <f>IF(Charts!$B$3="none",H5309,IF(N5309="",NA(),N5309))</f>
        <v>0</v>
      </c>
    </row>
    <row r="478" spans="4:20">
      <c r="D478">
        <v>474</v>
      </c>
      <c r="E478">
        <f>IF(INDIRECT(ADDRESS($D478+2,E$2+1,,,"Instances"))="","",INDIRECT(ADDRESS($D478+2,E$2+1,,,"Instances")))</f>
        <v>0</v>
      </c>
      <c r="F478">
        <f>IFERROR(SMALL(E5:E969,ROW()-ROW($F$5)+1),"")</f>
        <v>0</v>
      </c>
      <c r="H478">
        <f>IFERROR(SUM(F5:F478),"")</f>
        <v>0</v>
      </c>
      <c r="J478">
        <v>474</v>
      </c>
      <c r="K478" cm="1">
        <f t="array" ref="K478">_xlfn.SWITCH(Charts!$B$3,"average", AVERAGE(INDIRECT(ADDRESS(473+3,K$2+1,,,"Instances") &amp; ":" &amp; ADDRESS(473+3,K$2+1))),"median", MEDIAN(INDIRECT(ADDRESS(473+3,K$2+1,,,"Instances") &amp; ":" &amp; ADDRESS(473+3,K$2+1))),"min", MIN(INDIRECT(ADDRESS(473+3,K$2+1,,,"Instances") &amp; ":" &amp; ADDRESS(473+3,K$2+1))),"max", MAX(INDIRECT(ADDRESS(473+3,K$2+1,,,"Instances") &amp; ":" &amp; ADDRESS(473+3,K$2+1))),"diff", MAX(INDIRECT(ADDRESS(473+3,K$2+1,,,"Instances") &amp; ":" &amp; ADDRESS(473+3,K$2+1)))-MIN(INDIRECT(ADDRESS(473+3,K$2+1,,,"Instances") &amp; ":" &amp; ADDRESS(473+3,K$2+1))))</f>
        <v>0</v>
      </c>
      <c r="L478">
        <f>IFERROR(SMALL(K5:K969,ROW()-ROW($L$5)+1),"")</f>
        <v>0</v>
      </c>
      <c r="N478">
        <f>IFERROR(SUM(L5:L478),"")</f>
        <v>0</v>
      </c>
      <c r="Q478">
        <f>IF(Charts!$B$3="none",E5310,IF(K5310="",NA(),K5310))</f>
        <v>0</v>
      </c>
      <c r="R478">
        <f>IF(Charts!$B$3="none",F5310,IF(L5310="",NA(),L5310))</f>
        <v>0</v>
      </c>
      <c r="S478">
        <f>IF(Charts!$B$3="none",G5310,IF(M5310="",NA(),M5310))</f>
        <v>0</v>
      </c>
      <c r="T478">
        <f>IF(Charts!$B$3="none",H5310,IF(N5310="",NA(),N5310))</f>
        <v>0</v>
      </c>
    </row>
    <row r="479" spans="4:20">
      <c r="D479">
        <v>475</v>
      </c>
      <c r="E479">
        <f>IF(INDIRECT(ADDRESS($D479+2,E$2+1,,,"Instances"))="","",INDIRECT(ADDRESS($D479+2,E$2+1,,,"Instances")))</f>
        <v>0</v>
      </c>
      <c r="F479">
        <f>IFERROR(SMALL(E5:E969,ROW()-ROW($F$5)+1),"")</f>
        <v>0</v>
      </c>
      <c r="H479">
        <f>IFERROR(SUM(F5:F479),"")</f>
        <v>0</v>
      </c>
      <c r="J479">
        <v>475</v>
      </c>
      <c r="K479" cm="1">
        <f t="array" ref="K479">_xlfn.SWITCH(Charts!$B$3,"average", AVERAGE(INDIRECT(ADDRESS(474+3,K$2+1,,,"Instances") &amp; ":" &amp; ADDRESS(474+3,K$2+1))),"median", MEDIAN(INDIRECT(ADDRESS(474+3,K$2+1,,,"Instances") &amp; ":" &amp; ADDRESS(474+3,K$2+1))),"min", MIN(INDIRECT(ADDRESS(474+3,K$2+1,,,"Instances") &amp; ":" &amp; ADDRESS(474+3,K$2+1))),"max", MAX(INDIRECT(ADDRESS(474+3,K$2+1,,,"Instances") &amp; ":" &amp; ADDRESS(474+3,K$2+1))),"diff", MAX(INDIRECT(ADDRESS(474+3,K$2+1,,,"Instances") &amp; ":" &amp; ADDRESS(474+3,K$2+1)))-MIN(INDIRECT(ADDRESS(474+3,K$2+1,,,"Instances") &amp; ":" &amp; ADDRESS(474+3,K$2+1))))</f>
        <v>0</v>
      </c>
      <c r="L479">
        <f>IFERROR(SMALL(K5:K969,ROW()-ROW($L$5)+1),"")</f>
        <v>0</v>
      </c>
      <c r="N479">
        <f>IFERROR(SUM(L5:L479),"")</f>
        <v>0</v>
      </c>
      <c r="Q479">
        <f>IF(Charts!$B$3="none",E5311,IF(K5311="",NA(),K5311))</f>
        <v>0</v>
      </c>
      <c r="R479">
        <f>IF(Charts!$B$3="none",F5311,IF(L5311="",NA(),L5311))</f>
        <v>0</v>
      </c>
      <c r="S479">
        <f>IF(Charts!$B$3="none",G5311,IF(M5311="",NA(),M5311))</f>
        <v>0</v>
      </c>
      <c r="T479">
        <f>IF(Charts!$B$3="none",H5311,IF(N5311="",NA(),N5311))</f>
        <v>0</v>
      </c>
    </row>
    <row r="480" spans="4:20">
      <c r="D480">
        <v>476</v>
      </c>
      <c r="E480">
        <f>IF(INDIRECT(ADDRESS($D480+2,E$2+1,,,"Instances"))="","",INDIRECT(ADDRESS($D480+2,E$2+1,,,"Instances")))</f>
        <v>0</v>
      </c>
      <c r="F480">
        <f>IFERROR(SMALL(E5:E969,ROW()-ROW($F$5)+1),"")</f>
        <v>0</v>
      </c>
      <c r="H480">
        <f>IFERROR(SUM(F5:F480),"")</f>
        <v>0</v>
      </c>
      <c r="J480">
        <v>476</v>
      </c>
      <c r="K480" cm="1">
        <f t="array" ref="K480">_xlfn.SWITCH(Charts!$B$3,"average", AVERAGE(INDIRECT(ADDRESS(475+3,K$2+1,,,"Instances") &amp; ":" &amp; ADDRESS(475+3,K$2+1))),"median", MEDIAN(INDIRECT(ADDRESS(475+3,K$2+1,,,"Instances") &amp; ":" &amp; ADDRESS(475+3,K$2+1))),"min", MIN(INDIRECT(ADDRESS(475+3,K$2+1,,,"Instances") &amp; ":" &amp; ADDRESS(475+3,K$2+1))),"max", MAX(INDIRECT(ADDRESS(475+3,K$2+1,,,"Instances") &amp; ":" &amp; ADDRESS(475+3,K$2+1))),"diff", MAX(INDIRECT(ADDRESS(475+3,K$2+1,,,"Instances") &amp; ":" &amp; ADDRESS(475+3,K$2+1)))-MIN(INDIRECT(ADDRESS(475+3,K$2+1,,,"Instances") &amp; ":" &amp; ADDRESS(475+3,K$2+1))))</f>
        <v>0</v>
      </c>
      <c r="L480">
        <f>IFERROR(SMALL(K5:K969,ROW()-ROW($L$5)+1),"")</f>
        <v>0</v>
      </c>
      <c r="N480">
        <f>IFERROR(SUM(L5:L480),"")</f>
        <v>0</v>
      </c>
      <c r="Q480">
        <f>IF(Charts!$B$3="none",E5312,IF(K5312="",NA(),K5312))</f>
        <v>0</v>
      </c>
      <c r="R480">
        <f>IF(Charts!$B$3="none",F5312,IF(L5312="",NA(),L5312))</f>
        <v>0</v>
      </c>
      <c r="S480">
        <f>IF(Charts!$B$3="none",G5312,IF(M5312="",NA(),M5312))</f>
        <v>0</v>
      </c>
      <c r="T480">
        <f>IF(Charts!$B$3="none",H5312,IF(N5312="",NA(),N5312))</f>
        <v>0</v>
      </c>
    </row>
    <row r="481" spans="4:20">
      <c r="D481">
        <v>477</v>
      </c>
      <c r="E481">
        <f>IF(INDIRECT(ADDRESS($D481+2,E$2+1,,,"Instances"))="","",INDIRECT(ADDRESS($D481+2,E$2+1,,,"Instances")))</f>
        <v>0</v>
      </c>
      <c r="F481">
        <f>IFERROR(SMALL(E5:E969,ROW()-ROW($F$5)+1),"")</f>
        <v>0</v>
      </c>
      <c r="H481">
        <f>IFERROR(SUM(F5:F481),"")</f>
        <v>0</v>
      </c>
      <c r="J481">
        <v>477</v>
      </c>
      <c r="K481" cm="1">
        <f t="array" ref="K481">_xlfn.SWITCH(Charts!$B$3,"average", AVERAGE(INDIRECT(ADDRESS(476+3,K$2+1,,,"Instances") &amp; ":" &amp; ADDRESS(476+3,K$2+1))),"median", MEDIAN(INDIRECT(ADDRESS(476+3,K$2+1,,,"Instances") &amp; ":" &amp; ADDRESS(476+3,K$2+1))),"min", MIN(INDIRECT(ADDRESS(476+3,K$2+1,,,"Instances") &amp; ":" &amp; ADDRESS(476+3,K$2+1))),"max", MAX(INDIRECT(ADDRESS(476+3,K$2+1,,,"Instances") &amp; ":" &amp; ADDRESS(476+3,K$2+1))),"diff", MAX(INDIRECT(ADDRESS(476+3,K$2+1,,,"Instances") &amp; ":" &amp; ADDRESS(476+3,K$2+1)))-MIN(INDIRECT(ADDRESS(476+3,K$2+1,,,"Instances") &amp; ":" &amp; ADDRESS(476+3,K$2+1))))</f>
        <v>0</v>
      </c>
      <c r="L481">
        <f>IFERROR(SMALL(K5:K969,ROW()-ROW($L$5)+1),"")</f>
        <v>0</v>
      </c>
      <c r="N481">
        <f>IFERROR(SUM(L5:L481),"")</f>
        <v>0</v>
      </c>
      <c r="Q481">
        <f>IF(Charts!$B$3="none",E5313,IF(K5313="",NA(),K5313))</f>
        <v>0</v>
      </c>
      <c r="R481">
        <f>IF(Charts!$B$3="none",F5313,IF(L5313="",NA(),L5313))</f>
        <v>0</v>
      </c>
      <c r="S481">
        <f>IF(Charts!$B$3="none",G5313,IF(M5313="",NA(),M5313))</f>
        <v>0</v>
      </c>
      <c r="T481">
        <f>IF(Charts!$B$3="none",H5313,IF(N5313="",NA(),N5313))</f>
        <v>0</v>
      </c>
    </row>
    <row r="482" spans="4:20">
      <c r="D482">
        <v>478</v>
      </c>
      <c r="E482">
        <f>IF(INDIRECT(ADDRESS($D482+2,E$2+1,,,"Instances"))="","",INDIRECT(ADDRESS($D482+2,E$2+1,,,"Instances")))</f>
        <v>0</v>
      </c>
      <c r="F482">
        <f>IFERROR(SMALL(E5:E969,ROW()-ROW($F$5)+1),"")</f>
        <v>0</v>
      </c>
      <c r="H482">
        <f>IFERROR(SUM(F5:F482),"")</f>
        <v>0</v>
      </c>
      <c r="J482">
        <v>478</v>
      </c>
      <c r="K482" cm="1">
        <f t="array" ref="K482">_xlfn.SWITCH(Charts!$B$3,"average", AVERAGE(INDIRECT(ADDRESS(477+3,K$2+1,,,"Instances") &amp; ":" &amp; ADDRESS(477+3,K$2+1))),"median", MEDIAN(INDIRECT(ADDRESS(477+3,K$2+1,,,"Instances") &amp; ":" &amp; ADDRESS(477+3,K$2+1))),"min", MIN(INDIRECT(ADDRESS(477+3,K$2+1,,,"Instances") &amp; ":" &amp; ADDRESS(477+3,K$2+1))),"max", MAX(INDIRECT(ADDRESS(477+3,K$2+1,,,"Instances") &amp; ":" &amp; ADDRESS(477+3,K$2+1))),"diff", MAX(INDIRECT(ADDRESS(477+3,K$2+1,,,"Instances") &amp; ":" &amp; ADDRESS(477+3,K$2+1)))-MIN(INDIRECT(ADDRESS(477+3,K$2+1,,,"Instances") &amp; ":" &amp; ADDRESS(477+3,K$2+1))))</f>
        <v>0</v>
      </c>
      <c r="L482">
        <f>IFERROR(SMALL(K5:K969,ROW()-ROW($L$5)+1),"")</f>
        <v>0</v>
      </c>
      <c r="N482">
        <f>IFERROR(SUM(L5:L482),"")</f>
        <v>0</v>
      </c>
      <c r="Q482">
        <f>IF(Charts!$B$3="none",E5314,IF(K5314="",NA(),K5314))</f>
        <v>0</v>
      </c>
      <c r="R482">
        <f>IF(Charts!$B$3="none",F5314,IF(L5314="",NA(),L5314))</f>
        <v>0</v>
      </c>
      <c r="S482">
        <f>IF(Charts!$B$3="none",G5314,IF(M5314="",NA(),M5314))</f>
        <v>0</v>
      </c>
      <c r="T482">
        <f>IF(Charts!$B$3="none",H5314,IF(N5314="",NA(),N5314))</f>
        <v>0</v>
      </c>
    </row>
    <row r="483" spans="4:20">
      <c r="D483">
        <v>479</v>
      </c>
      <c r="E483">
        <f>IF(INDIRECT(ADDRESS($D483+2,E$2+1,,,"Instances"))="","",INDIRECT(ADDRESS($D483+2,E$2+1,,,"Instances")))</f>
        <v>0</v>
      </c>
      <c r="F483">
        <f>IFERROR(SMALL(E5:E969,ROW()-ROW($F$5)+1),"")</f>
        <v>0</v>
      </c>
      <c r="H483">
        <f>IFERROR(SUM(F5:F483),"")</f>
        <v>0</v>
      </c>
      <c r="J483">
        <v>479</v>
      </c>
      <c r="K483" cm="1">
        <f t="array" ref="K483">_xlfn.SWITCH(Charts!$B$3,"average", AVERAGE(INDIRECT(ADDRESS(478+3,K$2+1,,,"Instances") &amp; ":" &amp; ADDRESS(478+3,K$2+1))),"median", MEDIAN(INDIRECT(ADDRESS(478+3,K$2+1,,,"Instances") &amp; ":" &amp; ADDRESS(478+3,K$2+1))),"min", MIN(INDIRECT(ADDRESS(478+3,K$2+1,,,"Instances") &amp; ":" &amp; ADDRESS(478+3,K$2+1))),"max", MAX(INDIRECT(ADDRESS(478+3,K$2+1,,,"Instances") &amp; ":" &amp; ADDRESS(478+3,K$2+1))),"diff", MAX(INDIRECT(ADDRESS(478+3,K$2+1,,,"Instances") &amp; ":" &amp; ADDRESS(478+3,K$2+1)))-MIN(INDIRECT(ADDRESS(478+3,K$2+1,,,"Instances") &amp; ":" &amp; ADDRESS(478+3,K$2+1))))</f>
        <v>0</v>
      </c>
      <c r="L483">
        <f>IFERROR(SMALL(K5:K969,ROW()-ROW($L$5)+1),"")</f>
        <v>0</v>
      </c>
      <c r="N483">
        <f>IFERROR(SUM(L5:L483),"")</f>
        <v>0</v>
      </c>
      <c r="Q483">
        <f>IF(Charts!$B$3="none",E5315,IF(K5315="",NA(),K5315))</f>
        <v>0</v>
      </c>
      <c r="R483">
        <f>IF(Charts!$B$3="none",F5315,IF(L5315="",NA(),L5315))</f>
        <v>0</v>
      </c>
      <c r="S483">
        <f>IF(Charts!$B$3="none",G5315,IF(M5315="",NA(),M5315))</f>
        <v>0</v>
      </c>
      <c r="T483">
        <f>IF(Charts!$B$3="none",H5315,IF(N5315="",NA(),N5315))</f>
        <v>0</v>
      </c>
    </row>
    <row r="484" spans="4:20">
      <c r="D484">
        <v>480</v>
      </c>
      <c r="E484">
        <f>IF(INDIRECT(ADDRESS($D484+2,E$2+1,,,"Instances"))="","",INDIRECT(ADDRESS($D484+2,E$2+1,,,"Instances")))</f>
        <v>0</v>
      </c>
      <c r="F484">
        <f>IFERROR(SMALL(E5:E969,ROW()-ROW($F$5)+1),"")</f>
        <v>0</v>
      </c>
      <c r="H484">
        <f>IFERROR(SUM(F5:F484),"")</f>
        <v>0</v>
      </c>
      <c r="J484">
        <v>480</v>
      </c>
      <c r="K484" cm="1">
        <f t="array" ref="K484">_xlfn.SWITCH(Charts!$B$3,"average", AVERAGE(INDIRECT(ADDRESS(479+3,K$2+1,,,"Instances") &amp; ":" &amp; ADDRESS(479+3,K$2+1))),"median", MEDIAN(INDIRECT(ADDRESS(479+3,K$2+1,,,"Instances") &amp; ":" &amp; ADDRESS(479+3,K$2+1))),"min", MIN(INDIRECT(ADDRESS(479+3,K$2+1,,,"Instances") &amp; ":" &amp; ADDRESS(479+3,K$2+1))),"max", MAX(INDIRECT(ADDRESS(479+3,K$2+1,,,"Instances") &amp; ":" &amp; ADDRESS(479+3,K$2+1))),"diff", MAX(INDIRECT(ADDRESS(479+3,K$2+1,,,"Instances") &amp; ":" &amp; ADDRESS(479+3,K$2+1)))-MIN(INDIRECT(ADDRESS(479+3,K$2+1,,,"Instances") &amp; ":" &amp; ADDRESS(479+3,K$2+1))))</f>
        <v>0</v>
      </c>
      <c r="L484">
        <f>IFERROR(SMALL(K5:K969,ROW()-ROW($L$5)+1),"")</f>
        <v>0</v>
      </c>
      <c r="N484">
        <f>IFERROR(SUM(L5:L484),"")</f>
        <v>0</v>
      </c>
      <c r="Q484">
        <f>IF(Charts!$B$3="none",E5316,IF(K5316="",NA(),K5316))</f>
        <v>0</v>
      </c>
      <c r="R484">
        <f>IF(Charts!$B$3="none",F5316,IF(L5316="",NA(),L5316))</f>
        <v>0</v>
      </c>
      <c r="S484">
        <f>IF(Charts!$B$3="none",G5316,IF(M5316="",NA(),M5316))</f>
        <v>0</v>
      </c>
      <c r="T484">
        <f>IF(Charts!$B$3="none",H5316,IF(N5316="",NA(),N5316))</f>
        <v>0</v>
      </c>
    </row>
    <row r="485" spans="4:20">
      <c r="D485">
        <v>481</v>
      </c>
      <c r="E485">
        <f>IF(INDIRECT(ADDRESS($D485+2,E$2+1,,,"Instances"))="","",INDIRECT(ADDRESS($D485+2,E$2+1,,,"Instances")))</f>
        <v>0</v>
      </c>
      <c r="F485">
        <f>IFERROR(SMALL(E5:E969,ROW()-ROW($F$5)+1),"")</f>
        <v>0</v>
      </c>
      <c r="H485">
        <f>IFERROR(SUM(F5:F485),"")</f>
        <v>0</v>
      </c>
      <c r="J485">
        <v>481</v>
      </c>
      <c r="K485" cm="1">
        <f t="array" ref="K485">_xlfn.SWITCH(Charts!$B$3,"average", AVERAGE(INDIRECT(ADDRESS(480+3,K$2+1,,,"Instances") &amp; ":" &amp; ADDRESS(480+3,K$2+1))),"median", MEDIAN(INDIRECT(ADDRESS(480+3,K$2+1,,,"Instances") &amp; ":" &amp; ADDRESS(480+3,K$2+1))),"min", MIN(INDIRECT(ADDRESS(480+3,K$2+1,,,"Instances") &amp; ":" &amp; ADDRESS(480+3,K$2+1))),"max", MAX(INDIRECT(ADDRESS(480+3,K$2+1,,,"Instances") &amp; ":" &amp; ADDRESS(480+3,K$2+1))),"diff", MAX(INDIRECT(ADDRESS(480+3,K$2+1,,,"Instances") &amp; ":" &amp; ADDRESS(480+3,K$2+1)))-MIN(INDIRECT(ADDRESS(480+3,K$2+1,,,"Instances") &amp; ":" &amp; ADDRESS(480+3,K$2+1))))</f>
        <v>0</v>
      </c>
      <c r="L485">
        <f>IFERROR(SMALL(K5:K969,ROW()-ROW($L$5)+1),"")</f>
        <v>0</v>
      </c>
      <c r="N485">
        <f>IFERROR(SUM(L5:L485),"")</f>
        <v>0</v>
      </c>
      <c r="Q485">
        <f>IF(Charts!$B$3="none",E5317,IF(K5317="",NA(),K5317))</f>
        <v>0</v>
      </c>
      <c r="R485">
        <f>IF(Charts!$B$3="none",F5317,IF(L5317="",NA(),L5317))</f>
        <v>0</v>
      </c>
      <c r="S485">
        <f>IF(Charts!$B$3="none",G5317,IF(M5317="",NA(),M5317))</f>
        <v>0</v>
      </c>
      <c r="T485">
        <f>IF(Charts!$B$3="none",H5317,IF(N5317="",NA(),N5317))</f>
        <v>0</v>
      </c>
    </row>
    <row r="486" spans="4:20">
      <c r="D486">
        <v>482</v>
      </c>
      <c r="E486">
        <f>IF(INDIRECT(ADDRESS($D486+2,E$2+1,,,"Instances"))="","",INDIRECT(ADDRESS($D486+2,E$2+1,,,"Instances")))</f>
        <v>0</v>
      </c>
      <c r="F486">
        <f>IFERROR(SMALL(E5:E969,ROW()-ROW($F$5)+1),"")</f>
        <v>0</v>
      </c>
      <c r="H486">
        <f>IFERROR(SUM(F5:F486),"")</f>
        <v>0</v>
      </c>
      <c r="J486">
        <v>482</v>
      </c>
      <c r="K486" cm="1">
        <f t="array" ref="K486">_xlfn.SWITCH(Charts!$B$3,"average", AVERAGE(INDIRECT(ADDRESS(481+3,K$2+1,,,"Instances") &amp; ":" &amp; ADDRESS(481+3,K$2+1))),"median", MEDIAN(INDIRECT(ADDRESS(481+3,K$2+1,,,"Instances") &amp; ":" &amp; ADDRESS(481+3,K$2+1))),"min", MIN(INDIRECT(ADDRESS(481+3,K$2+1,,,"Instances") &amp; ":" &amp; ADDRESS(481+3,K$2+1))),"max", MAX(INDIRECT(ADDRESS(481+3,K$2+1,,,"Instances") &amp; ":" &amp; ADDRESS(481+3,K$2+1))),"diff", MAX(INDIRECT(ADDRESS(481+3,K$2+1,,,"Instances") &amp; ":" &amp; ADDRESS(481+3,K$2+1)))-MIN(INDIRECT(ADDRESS(481+3,K$2+1,,,"Instances") &amp; ":" &amp; ADDRESS(481+3,K$2+1))))</f>
        <v>0</v>
      </c>
      <c r="L486">
        <f>IFERROR(SMALL(K5:K969,ROW()-ROW($L$5)+1),"")</f>
        <v>0</v>
      </c>
      <c r="N486">
        <f>IFERROR(SUM(L5:L486),"")</f>
        <v>0</v>
      </c>
      <c r="Q486">
        <f>IF(Charts!$B$3="none",E5318,IF(K5318="",NA(),K5318))</f>
        <v>0</v>
      </c>
      <c r="R486">
        <f>IF(Charts!$B$3="none",F5318,IF(L5318="",NA(),L5318))</f>
        <v>0</v>
      </c>
      <c r="S486">
        <f>IF(Charts!$B$3="none",G5318,IF(M5318="",NA(),M5318))</f>
        <v>0</v>
      </c>
      <c r="T486">
        <f>IF(Charts!$B$3="none",H5318,IF(N5318="",NA(),N5318))</f>
        <v>0</v>
      </c>
    </row>
    <row r="487" spans="4:20">
      <c r="D487">
        <v>483</v>
      </c>
      <c r="E487">
        <f>IF(INDIRECT(ADDRESS($D487+2,E$2+1,,,"Instances"))="","",INDIRECT(ADDRESS($D487+2,E$2+1,,,"Instances")))</f>
        <v>0</v>
      </c>
      <c r="F487">
        <f>IFERROR(SMALL(E5:E969,ROW()-ROW($F$5)+1),"")</f>
        <v>0</v>
      </c>
      <c r="H487">
        <f>IFERROR(SUM(F5:F487),"")</f>
        <v>0</v>
      </c>
      <c r="J487">
        <v>483</v>
      </c>
      <c r="K487" cm="1">
        <f t="array" ref="K487">_xlfn.SWITCH(Charts!$B$3,"average", AVERAGE(INDIRECT(ADDRESS(482+3,K$2+1,,,"Instances") &amp; ":" &amp; ADDRESS(482+3,K$2+1))),"median", MEDIAN(INDIRECT(ADDRESS(482+3,K$2+1,,,"Instances") &amp; ":" &amp; ADDRESS(482+3,K$2+1))),"min", MIN(INDIRECT(ADDRESS(482+3,K$2+1,,,"Instances") &amp; ":" &amp; ADDRESS(482+3,K$2+1))),"max", MAX(INDIRECT(ADDRESS(482+3,K$2+1,,,"Instances") &amp; ":" &amp; ADDRESS(482+3,K$2+1))),"diff", MAX(INDIRECT(ADDRESS(482+3,K$2+1,,,"Instances") &amp; ":" &amp; ADDRESS(482+3,K$2+1)))-MIN(INDIRECT(ADDRESS(482+3,K$2+1,,,"Instances") &amp; ":" &amp; ADDRESS(482+3,K$2+1))))</f>
        <v>0</v>
      </c>
      <c r="L487">
        <f>IFERROR(SMALL(K5:K969,ROW()-ROW($L$5)+1),"")</f>
        <v>0</v>
      </c>
      <c r="N487">
        <f>IFERROR(SUM(L5:L487),"")</f>
        <v>0</v>
      </c>
      <c r="Q487">
        <f>IF(Charts!$B$3="none",E5319,IF(K5319="",NA(),K5319))</f>
        <v>0</v>
      </c>
      <c r="R487">
        <f>IF(Charts!$B$3="none",F5319,IF(L5319="",NA(),L5319))</f>
        <v>0</v>
      </c>
      <c r="S487">
        <f>IF(Charts!$B$3="none",G5319,IF(M5319="",NA(),M5319))</f>
        <v>0</v>
      </c>
      <c r="T487">
        <f>IF(Charts!$B$3="none",H5319,IF(N5319="",NA(),N5319))</f>
        <v>0</v>
      </c>
    </row>
    <row r="488" spans="4:20">
      <c r="D488">
        <v>484</v>
      </c>
      <c r="E488">
        <f>IF(INDIRECT(ADDRESS($D488+2,E$2+1,,,"Instances"))="","",INDIRECT(ADDRESS($D488+2,E$2+1,,,"Instances")))</f>
        <v>0</v>
      </c>
      <c r="F488">
        <f>IFERROR(SMALL(E5:E969,ROW()-ROW($F$5)+1),"")</f>
        <v>0</v>
      </c>
      <c r="H488">
        <f>IFERROR(SUM(F5:F488),"")</f>
        <v>0</v>
      </c>
      <c r="J488">
        <v>484</v>
      </c>
      <c r="K488" cm="1">
        <f t="array" ref="K488">_xlfn.SWITCH(Charts!$B$3,"average", AVERAGE(INDIRECT(ADDRESS(483+3,K$2+1,,,"Instances") &amp; ":" &amp; ADDRESS(483+3,K$2+1))),"median", MEDIAN(INDIRECT(ADDRESS(483+3,K$2+1,,,"Instances") &amp; ":" &amp; ADDRESS(483+3,K$2+1))),"min", MIN(INDIRECT(ADDRESS(483+3,K$2+1,,,"Instances") &amp; ":" &amp; ADDRESS(483+3,K$2+1))),"max", MAX(INDIRECT(ADDRESS(483+3,K$2+1,,,"Instances") &amp; ":" &amp; ADDRESS(483+3,K$2+1))),"diff", MAX(INDIRECT(ADDRESS(483+3,K$2+1,,,"Instances") &amp; ":" &amp; ADDRESS(483+3,K$2+1)))-MIN(INDIRECT(ADDRESS(483+3,K$2+1,,,"Instances") &amp; ":" &amp; ADDRESS(483+3,K$2+1))))</f>
        <v>0</v>
      </c>
      <c r="L488">
        <f>IFERROR(SMALL(K5:K969,ROW()-ROW($L$5)+1),"")</f>
        <v>0</v>
      </c>
      <c r="N488">
        <f>IFERROR(SUM(L5:L488),"")</f>
        <v>0</v>
      </c>
      <c r="Q488">
        <f>IF(Charts!$B$3="none",E5320,IF(K5320="",NA(),K5320))</f>
        <v>0</v>
      </c>
      <c r="R488">
        <f>IF(Charts!$B$3="none",F5320,IF(L5320="",NA(),L5320))</f>
        <v>0</v>
      </c>
      <c r="S488">
        <f>IF(Charts!$B$3="none",G5320,IF(M5320="",NA(),M5320))</f>
        <v>0</v>
      </c>
      <c r="T488">
        <f>IF(Charts!$B$3="none",H5320,IF(N5320="",NA(),N5320))</f>
        <v>0</v>
      </c>
    </row>
    <row r="489" spans="4:20">
      <c r="D489">
        <v>485</v>
      </c>
      <c r="E489">
        <f>IF(INDIRECT(ADDRESS($D489+2,E$2+1,,,"Instances"))="","",INDIRECT(ADDRESS($D489+2,E$2+1,,,"Instances")))</f>
        <v>0</v>
      </c>
      <c r="F489">
        <f>IFERROR(SMALL(E5:E969,ROW()-ROW($F$5)+1),"")</f>
        <v>0</v>
      </c>
      <c r="H489">
        <f>IFERROR(SUM(F5:F489),"")</f>
        <v>0</v>
      </c>
      <c r="J489">
        <v>485</v>
      </c>
      <c r="K489" cm="1">
        <f t="array" ref="K489">_xlfn.SWITCH(Charts!$B$3,"average", AVERAGE(INDIRECT(ADDRESS(484+3,K$2+1,,,"Instances") &amp; ":" &amp; ADDRESS(484+3,K$2+1))),"median", MEDIAN(INDIRECT(ADDRESS(484+3,K$2+1,,,"Instances") &amp; ":" &amp; ADDRESS(484+3,K$2+1))),"min", MIN(INDIRECT(ADDRESS(484+3,K$2+1,,,"Instances") &amp; ":" &amp; ADDRESS(484+3,K$2+1))),"max", MAX(INDIRECT(ADDRESS(484+3,K$2+1,,,"Instances") &amp; ":" &amp; ADDRESS(484+3,K$2+1))),"diff", MAX(INDIRECT(ADDRESS(484+3,K$2+1,,,"Instances") &amp; ":" &amp; ADDRESS(484+3,K$2+1)))-MIN(INDIRECT(ADDRESS(484+3,K$2+1,,,"Instances") &amp; ":" &amp; ADDRESS(484+3,K$2+1))))</f>
        <v>0</v>
      </c>
      <c r="L489">
        <f>IFERROR(SMALL(K5:K969,ROW()-ROW($L$5)+1),"")</f>
        <v>0</v>
      </c>
      <c r="N489">
        <f>IFERROR(SUM(L5:L489),"")</f>
        <v>0</v>
      </c>
      <c r="Q489">
        <f>IF(Charts!$B$3="none",E5321,IF(K5321="",NA(),K5321))</f>
        <v>0</v>
      </c>
      <c r="R489">
        <f>IF(Charts!$B$3="none",F5321,IF(L5321="",NA(),L5321))</f>
        <v>0</v>
      </c>
      <c r="S489">
        <f>IF(Charts!$B$3="none",G5321,IF(M5321="",NA(),M5321))</f>
        <v>0</v>
      </c>
      <c r="T489">
        <f>IF(Charts!$B$3="none",H5321,IF(N5321="",NA(),N5321))</f>
        <v>0</v>
      </c>
    </row>
    <row r="490" spans="4:20">
      <c r="D490">
        <v>486</v>
      </c>
      <c r="E490">
        <f>IF(INDIRECT(ADDRESS($D490+2,E$2+1,,,"Instances"))="","",INDIRECT(ADDRESS($D490+2,E$2+1,,,"Instances")))</f>
        <v>0</v>
      </c>
      <c r="F490">
        <f>IFERROR(SMALL(E5:E969,ROW()-ROW($F$5)+1),"")</f>
        <v>0</v>
      </c>
      <c r="H490">
        <f>IFERROR(SUM(F5:F490),"")</f>
        <v>0</v>
      </c>
      <c r="J490">
        <v>486</v>
      </c>
      <c r="K490" cm="1">
        <f t="array" ref="K490">_xlfn.SWITCH(Charts!$B$3,"average", AVERAGE(INDIRECT(ADDRESS(485+3,K$2+1,,,"Instances") &amp; ":" &amp; ADDRESS(485+3,K$2+1))),"median", MEDIAN(INDIRECT(ADDRESS(485+3,K$2+1,,,"Instances") &amp; ":" &amp; ADDRESS(485+3,K$2+1))),"min", MIN(INDIRECT(ADDRESS(485+3,K$2+1,,,"Instances") &amp; ":" &amp; ADDRESS(485+3,K$2+1))),"max", MAX(INDIRECT(ADDRESS(485+3,K$2+1,,,"Instances") &amp; ":" &amp; ADDRESS(485+3,K$2+1))),"diff", MAX(INDIRECT(ADDRESS(485+3,K$2+1,,,"Instances") &amp; ":" &amp; ADDRESS(485+3,K$2+1)))-MIN(INDIRECT(ADDRESS(485+3,K$2+1,,,"Instances") &amp; ":" &amp; ADDRESS(485+3,K$2+1))))</f>
        <v>0</v>
      </c>
      <c r="L490">
        <f>IFERROR(SMALL(K5:K969,ROW()-ROW($L$5)+1),"")</f>
        <v>0</v>
      </c>
      <c r="N490">
        <f>IFERROR(SUM(L5:L490),"")</f>
        <v>0</v>
      </c>
      <c r="Q490">
        <f>IF(Charts!$B$3="none",E5322,IF(K5322="",NA(),K5322))</f>
        <v>0</v>
      </c>
      <c r="R490">
        <f>IF(Charts!$B$3="none",F5322,IF(L5322="",NA(),L5322))</f>
        <v>0</v>
      </c>
      <c r="S490">
        <f>IF(Charts!$B$3="none",G5322,IF(M5322="",NA(),M5322))</f>
        <v>0</v>
      </c>
      <c r="T490">
        <f>IF(Charts!$B$3="none",H5322,IF(N5322="",NA(),N5322))</f>
        <v>0</v>
      </c>
    </row>
    <row r="491" spans="4:20">
      <c r="D491">
        <v>487</v>
      </c>
      <c r="E491">
        <f>IF(INDIRECT(ADDRESS($D491+2,E$2+1,,,"Instances"))="","",INDIRECT(ADDRESS($D491+2,E$2+1,,,"Instances")))</f>
        <v>0</v>
      </c>
      <c r="F491">
        <f>IFERROR(SMALL(E5:E969,ROW()-ROW($F$5)+1),"")</f>
        <v>0</v>
      </c>
      <c r="H491">
        <f>IFERROR(SUM(F5:F491),"")</f>
        <v>0</v>
      </c>
      <c r="J491">
        <v>487</v>
      </c>
      <c r="K491" cm="1">
        <f t="array" ref="K491">_xlfn.SWITCH(Charts!$B$3,"average", AVERAGE(INDIRECT(ADDRESS(486+3,K$2+1,,,"Instances") &amp; ":" &amp; ADDRESS(486+3,K$2+1))),"median", MEDIAN(INDIRECT(ADDRESS(486+3,K$2+1,,,"Instances") &amp; ":" &amp; ADDRESS(486+3,K$2+1))),"min", MIN(INDIRECT(ADDRESS(486+3,K$2+1,,,"Instances") &amp; ":" &amp; ADDRESS(486+3,K$2+1))),"max", MAX(INDIRECT(ADDRESS(486+3,K$2+1,,,"Instances") &amp; ":" &amp; ADDRESS(486+3,K$2+1))),"diff", MAX(INDIRECT(ADDRESS(486+3,K$2+1,,,"Instances") &amp; ":" &amp; ADDRESS(486+3,K$2+1)))-MIN(INDIRECT(ADDRESS(486+3,K$2+1,,,"Instances") &amp; ":" &amp; ADDRESS(486+3,K$2+1))))</f>
        <v>0</v>
      </c>
      <c r="L491">
        <f>IFERROR(SMALL(K5:K969,ROW()-ROW($L$5)+1),"")</f>
        <v>0</v>
      </c>
      <c r="N491">
        <f>IFERROR(SUM(L5:L491),"")</f>
        <v>0</v>
      </c>
      <c r="Q491">
        <f>IF(Charts!$B$3="none",E5323,IF(K5323="",NA(),K5323))</f>
        <v>0</v>
      </c>
      <c r="R491">
        <f>IF(Charts!$B$3="none",F5323,IF(L5323="",NA(),L5323))</f>
        <v>0</v>
      </c>
      <c r="S491">
        <f>IF(Charts!$B$3="none",G5323,IF(M5323="",NA(),M5323))</f>
        <v>0</v>
      </c>
      <c r="T491">
        <f>IF(Charts!$B$3="none",H5323,IF(N5323="",NA(),N5323))</f>
        <v>0</v>
      </c>
    </row>
    <row r="492" spans="4:20">
      <c r="D492">
        <v>488</v>
      </c>
      <c r="E492">
        <f>IF(INDIRECT(ADDRESS($D492+2,E$2+1,,,"Instances"))="","",INDIRECT(ADDRESS($D492+2,E$2+1,,,"Instances")))</f>
        <v>0</v>
      </c>
      <c r="F492">
        <f>IFERROR(SMALL(E5:E969,ROW()-ROW($F$5)+1),"")</f>
        <v>0</v>
      </c>
      <c r="H492">
        <f>IFERROR(SUM(F5:F492),"")</f>
        <v>0</v>
      </c>
      <c r="J492">
        <v>488</v>
      </c>
      <c r="K492" cm="1">
        <f t="array" ref="K492">_xlfn.SWITCH(Charts!$B$3,"average", AVERAGE(INDIRECT(ADDRESS(487+3,K$2+1,,,"Instances") &amp; ":" &amp; ADDRESS(487+3,K$2+1))),"median", MEDIAN(INDIRECT(ADDRESS(487+3,K$2+1,,,"Instances") &amp; ":" &amp; ADDRESS(487+3,K$2+1))),"min", MIN(INDIRECT(ADDRESS(487+3,K$2+1,,,"Instances") &amp; ":" &amp; ADDRESS(487+3,K$2+1))),"max", MAX(INDIRECT(ADDRESS(487+3,K$2+1,,,"Instances") &amp; ":" &amp; ADDRESS(487+3,K$2+1))),"diff", MAX(INDIRECT(ADDRESS(487+3,K$2+1,,,"Instances") &amp; ":" &amp; ADDRESS(487+3,K$2+1)))-MIN(INDIRECT(ADDRESS(487+3,K$2+1,,,"Instances") &amp; ":" &amp; ADDRESS(487+3,K$2+1))))</f>
        <v>0</v>
      </c>
      <c r="L492">
        <f>IFERROR(SMALL(K5:K969,ROW()-ROW($L$5)+1),"")</f>
        <v>0</v>
      </c>
      <c r="N492">
        <f>IFERROR(SUM(L5:L492),"")</f>
        <v>0</v>
      </c>
      <c r="Q492">
        <f>IF(Charts!$B$3="none",E5324,IF(K5324="",NA(),K5324))</f>
        <v>0</v>
      </c>
      <c r="R492">
        <f>IF(Charts!$B$3="none",F5324,IF(L5324="",NA(),L5324))</f>
        <v>0</v>
      </c>
      <c r="S492">
        <f>IF(Charts!$B$3="none",G5324,IF(M5324="",NA(),M5324))</f>
        <v>0</v>
      </c>
      <c r="T492">
        <f>IF(Charts!$B$3="none",H5324,IF(N5324="",NA(),N5324))</f>
        <v>0</v>
      </c>
    </row>
    <row r="493" spans="4:20">
      <c r="D493">
        <v>489</v>
      </c>
      <c r="E493">
        <f>IF(INDIRECT(ADDRESS($D493+2,E$2+1,,,"Instances"))="","",INDIRECT(ADDRESS($D493+2,E$2+1,,,"Instances")))</f>
        <v>0</v>
      </c>
      <c r="F493">
        <f>IFERROR(SMALL(E5:E969,ROW()-ROW($F$5)+1),"")</f>
        <v>0</v>
      </c>
      <c r="H493">
        <f>IFERROR(SUM(F5:F493),"")</f>
        <v>0</v>
      </c>
      <c r="J493">
        <v>489</v>
      </c>
      <c r="K493" cm="1">
        <f t="array" ref="K493">_xlfn.SWITCH(Charts!$B$3,"average", AVERAGE(INDIRECT(ADDRESS(488+3,K$2+1,,,"Instances") &amp; ":" &amp; ADDRESS(488+3,K$2+1))),"median", MEDIAN(INDIRECT(ADDRESS(488+3,K$2+1,,,"Instances") &amp; ":" &amp; ADDRESS(488+3,K$2+1))),"min", MIN(INDIRECT(ADDRESS(488+3,K$2+1,,,"Instances") &amp; ":" &amp; ADDRESS(488+3,K$2+1))),"max", MAX(INDIRECT(ADDRESS(488+3,K$2+1,,,"Instances") &amp; ":" &amp; ADDRESS(488+3,K$2+1))),"diff", MAX(INDIRECT(ADDRESS(488+3,K$2+1,,,"Instances") &amp; ":" &amp; ADDRESS(488+3,K$2+1)))-MIN(INDIRECT(ADDRESS(488+3,K$2+1,,,"Instances") &amp; ":" &amp; ADDRESS(488+3,K$2+1))))</f>
        <v>0</v>
      </c>
      <c r="L493">
        <f>IFERROR(SMALL(K5:K969,ROW()-ROW($L$5)+1),"")</f>
        <v>0</v>
      </c>
      <c r="N493">
        <f>IFERROR(SUM(L5:L493),"")</f>
        <v>0</v>
      </c>
      <c r="Q493">
        <f>IF(Charts!$B$3="none",E5325,IF(K5325="",NA(),K5325))</f>
        <v>0</v>
      </c>
      <c r="R493">
        <f>IF(Charts!$B$3="none",F5325,IF(L5325="",NA(),L5325))</f>
        <v>0</v>
      </c>
      <c r="S493">
        <f>IF(Charts!$B$3="none",G5325,IF(M5325="",NA(),M5325))</f>
        <v>0</v>
      </c>
      <c r="T493">
        <f>IF(Charts!$B$3="none",H5325,IF(N5325="",NA(),N5325))</f>
        <v>0</v>
      </c>
    </row>
    <row r="494" spans="4:20">
      <c r="D494">
        <v>490</v>
      </c>
      <c r="E494">
        <f>IF(INDIRECT(ADDRESS($D494+2,E$2+1,,,"Instances"))="","",INDIRECT(ADDRESS($D494+2,E$2+1,,,"Instances")))</f>
        <v>0</v>
      </c>
      <c r="F494">
        <f>IFERROR(SMALL(E5:E969,ROW()-ROW($F$5)+1),"")</f>
        <v>0</v>
      </c>
      <c r="H494">
        <f>IFERROR(SUM(F5:F494),"")</f>
        <v>0</v>
      </c>
      <c r="J494">
        <v>490</v>
      </c>
      <c r="K494" cm="1">
        <f t="array" ref="K494">_xlfn.SWITCH(Charts!$B$3,"average", AVERAGE(INDIRECT(ADDRESS(489+3,K$2+1,,,"Instances") &amp; ":" &amp; ADDRESS(489+3,K$2+1))),"median", MEDIAN(INDIRECT(ADDRESS(489+3,K$2+1,,,"Instances") &amp; ":" &amp; ADDRESS(489+3,K$2+1))),"min", MIN(INDIRECT(ADDRESS(489+3,K$2+1,,,"Instances") &amp; ":" &amp; ADDRESS(489+3,K$2+1))),"max", MAX(INDIRECT(ADDRESS(489+3,K$2+1,,,"Instances") &amp; ":" &amp; ADDRESS(489+3,K$2+1))),"diff", MAX(INDIRECT(ADDRESS(489+3,K$2+1,,,"Instances") &amp; ":" &amp; ADDRESS(489+3,K$2+1)))-MIN(INDIRECT(ADDRESS(489+3,K$2+1,,,"Instances") &amp; ":" &amp; ADDRESS(489+3,K$2+1))))</f>
        <v>0</v>
      </c>
      <c r="L494">
        <f>IFERROR(SMALL(K5:K969,ROW()-ROW($L$5)+1),"")</f>
        <v>0</v>
      </c>
      <c r="N494">
        <f>IFERROR(SUM(L5:L494),"")</f>
        <v>0</v>
      </c>
      <c r="Q494">
        <f>IF(Charts!$B$3="none",E5326,IF(K5326="",NA(),K5326))</f>
        <v>0</v>
      </c>
      <c r="R494">
        <f>IF(Charts!$B$3="none",F5326,IF(L5326="",NA(),L5326))</f>
        <v>0</v>
      </c>
      <c r="S494">
        <f>IF(Charts!$B$3="none",G5326,IF(M5326="",NA(),M5326))</f>
        <v>0</v>
      </c>
      <c r="T494">
        <f>IF(Charts!$B$3="none",H5326,IF(N5326="",NA(),N5326))</f>
        <v>0</v>
      </c>
    </row>
    <row r="495" spans="4:20">
      <c r="D495">
        <v>491</v>
      </c>
      <c r="E495">
        <f>IF(INDIRECT(ADDRESS($D495+2,E$2+1,,,"Instances"))="","",INDIRECT(ADDRESS($D495+2,E$2+1,,,"Instances")))</f>
        <v>0</v>
      </c>
      <c r="F495">
        <f>IFERROR(SMALL(E5:E969,ROW()-ROW($F$5)+1),"")</f>
        <v>0</v>
      </c>
      <c r="H495">
        <f>IFERROR(SUM(F5:F495),"")</f>
        <v>0</v>
      </c>
      <c r="J495">
        <v>491</v>
      </c>
      <c r="K495" cm="1">
        <f t="array" ref="K495">_xlfn.SWITCH(Charts!$B$3,"average", AVERAGE(INDIRECT(ADDRESS(490+3,K$2+1,,,"Instances") &amp; ":" &amp; ADDRESS(490+3,K$2+1))),"median", MEDIAN(INDIRECT(ADDRESS(490+3,K$2+1,,,"Instances") &amp; ":" &amp; ADDRESS(490+3,K$2+1))),"min", MIN(INDIRECT(ADDRESS(490+3,K$2+1,,,"Instances") &amp; ":" &amp; ADDRESS(490+3,K$2+1))),"max", MAX(INDIRECT(ADDRESS(490+3,K$2+1,,,"Instances") &amp; ":" &amp; ADDRESS(490+3,K$2+1))),"diff", MAX(INDIRECT(ADDRESS(490+3,K$2+1,,,"Instances") &amp; ":" &amp; ADDRESS(490+3,K$2+1)))-MIN(INDIRECT(ADDRESS(490+3,K$2+1,,,"Instances") &amp; ":" &amp; ADDRESS(490+3,K$2+1))))</f>
        <v>0</v>
      </c>
      <c r="L495">
        <f>IFERROR(SMALL(K5:K969,ROW()-ROW($L$5)+1),"")</f>
        <v>0</v>
      </c>
      <c r="N495">
        <f>IFERROR(SUM(L5:L495),"")</f>
        <v>0</v>
      </c>
      <c r="Q495">
        <f>IF(Charts!$B$3="none",E5327,IF(K5327="",NA(),K5327))</f>
        <v>0</v>
      </c>
      <c r="R495">
        <f>IF(Charts!$B$3="none",F5327,IF(L5327="",NA(),L5327))</f>
        <v>0</v>
      </c>
      <c r="S495">
        <f>IF(Charts!$B$3="none",G5327,IF(M5327="",NA(),M5327))</f>
        <v>0</v>
      </c>
      <c r="T495">
        <f>IF(Charts!$B$3="none",H5327,IF(N5327="",NA(),N5327))</f>
        <v>0</v>
      </c>
    </row>
    <row r="496" spans="4:20">
      <c r="D496">
        <v>492</v>
      </c>
      <c r="E496">
        <f>IF(INDIRECT(ADDRESS($D496+2,E$2+1,,,"Instances"))="","",INDIRECT(ADDRESS($D496+2,E$2+1,,,"Instances")))</f>
        <v>0</v>
      </c>
      <c r="F496">
        <f>IFERROR(SMALL(E5:E969,ROW()-ROW($F$5)+1),"")</f>
        <v>0</v>
      </c>
      <c r="H496">
        <f>IFERROR(SUM(F5:F496),"")</f>
        <v>0</v>
      </c>
      <c r="J496">
        <v>492</v>
      </c>
      <c r="K496" cm="1">
        <f t="array" ref="K496">_xlfn.SWITCH(Charts!$B$3,"average", AVERAGE(INDIRECT(ADDRESS(491+3,K$2+1,,,"Instances") &amp; ":" &amp; ADDRESS(491+3,K$2+1))),"median", MEDIAN(INDIRECT(ADDRESS(491+3,K$2+1,,,"Instances") &amp; ":" &amp; ADDRESS(491+3,K$2+1))),"min", MIN(INDIRECT(ADDRESS(491+3,K$2+1,,,"Instances") &amp; ":" &amp; ADDRESS(491+3,K$2+1))),"max", MAX(INDIRECT(ADDRESS(491+3,K$2+1,,,"Instances") &amp; ":" &amp; ADDRESS(491+3,K$2+1))),"diff", MAX(INDIRECT(ADDRESS(491+3,K$2+1,,,"Instances") &amp; ":" &amp; ADDRESS(491+3,K$2+1)))-MIN(INDIRECT(ADDRESS(491+3,K$2+1,,,"Instances") &amp; ":" &amp; ADDRESS(491+3,K$2+1))))</f>
        <v>0</v>
      </c>
      <c r="L496">
        <f>IFERROR(SMALL(K5:K969,ROW()-ROW($L$5)+1),"")</f>
        <v>0</v>
      </c>
      <c r="N496">
        <f>IFERROR(SUM(L5:L496),"")</f>
        <v>0</v>
      </c>
      <c r="Q496">
        <f>IF(Charts!$B$3="none",E5328,IF(K5328="",NA(),K5328))</f>
        <v>0</v>
      </c>
      <c r="R496">
        <f>IF(Charts!$B$3="none",F5328,IF(L5328="",NA(),L5328))</f>
        <v>0</v>
      </c>
      <c r="S496">
        <f>IF(Charts!$B$3="none",G5328,IF(M5328="",NA(),M5328))</f>
        <v>0</v>
      </c>
      <c r="T496">
        <f>IF(Charts!$B$3="none",H5328,IF(N5328="",NA(),N5328))</f>
        <v>0</v>
      </c>
    </row>
    <row r="497" spans="4:20">
      <c r="D497">
        <v>493</v>
      </c>
      <c r="E497">
        <f>IF(INDIRECT(ADDRESS($D497+2,E$2+1,,,"Instances"))="","",INDIRECT(ADDRESS($D497+2,E$2+1,,,"Instances")))</f>
        <v>0</v>
      </c>
      <c r="F497">
        <f>IFERROR(SMALL(E5:E969,ROW()-ROW($F$5)+1),"")</f>
        <v>0</v>
      </c>
      <c r="H497">
        <f>IFERROR(SUM(F5:F497),"")</f>
        <v>0</v>
      </c>
      <c r="J497">
        <v>493</v>
      </c>
      <c r="K497" cm="1">
        <f t="array" ref="K497">_xlfn.SWITCH(Charts!$B$3,"average", AVERAGE(INDIRECT(ADDRESS(492+3,K$2+1,,,"Instances") &amp; ":" &amp; ADDRESS(492+3,K$2+1))),"median", MEDIAN(INDIRECT(ADDRESS(492+3,K$2+1,,,"Instances") &amp; ":" &amp; ADDRESS(492+3,K$2+1))),"min", MIN(INDIRECT(ADDRESS(492+3,K$2+1,,,"Instances") &amp; ":" &amp; ADDRESS(492+3,K$2+1))),"max", MAX(INDIRECT(ADDRESS(492+3,K$2+1,,,"Instances") &amp; ":" &amp; ADDRESS(492+3,K$2+1))),"diff", MAX(INDIRECT(ADDRESS(492+3,K$2+1,,,"Instances") &amp; ":" &amp; ADDRESS(492+3,K$2+1)))-MIN(INDIRECT(ADDRESS(492+3,K$2+1,,,"Instances") &amp; ":" &amp; ADDRESS(492+3,K$2+1))))</f>
        <v>0</v>
      </c>
      <c r="L497">
        <f>IFERROR(SMALL(K5:K969,ROW()-ROW($L$5)+1),"")</f>
        <v>0</v>
      </c>
      <c r="N497">
        <f>IFERROR(SUM(L5:L497),"")</f>
        <v>0</v>
      </c>
      <c r="Q497">
        <f>IF(Charts!$B$3="none",E5329,IF(K5329="",NA(),K5329))</f>
        <v>0</v>
      </c>
      <c r="R497">
        <f>IF(Charts!$B$3="none",F5329,IF(L5329="",NA(),L5329))</f>
        <v>0</v>
      </c>
      <c r="S497">
        <f>IF(Charts!$B$3="none",G5329,IF(M5329="",NA(),M5329))</f>
        <v>0</v>
      </c>
      <c r="T497">
        <f>IF(Charts!$B$3="none",H5329,IF(N5329="",NA(),N5329))</f>
        <v>0</v>
      </c>
    </row>
    <row r="498" spans="4:20">
      <c r="D498">
        <v>494</v>
      </c>
      <c r="E498">
        <f>IF(INDIRECT(ADDRESS($D498+2,E$2+1,,,"Instances"))="","",INDIRECT(ADDRESS($D498+2,E$2+1,,,"Instances")))</f>
        <v>0</v>
      </c>
      <c r="F498">
        <f>IFERROR(SMALL(E5:E969,ROW()-ROW($F$5)+1),"")</f>
        <v>0</v>
      </c>
      <c r="H498">
        <f>IFERROR(SUM(F5:F498),"")</f>
        <v>0</v>
      </c>
      <c r="J498">
        <v>494</v>
      </c>
      <c r="K498" cm="1">
        <f t="array" ref="K498">_xlfn.SWITCH(Charts!$B$3,"average", AVERAGE(INDIRECT(ADDRESS(493+3,K$2+1,,,"Instances") &amp; ":" &amp; ADDRESS(493+3,K$2+1))),"median", MEDIAN(INDIRECT(ADDRESS(493+3,K$2+1,,,"Instances") &amp; ":" &amp; ADDRESS(493+3,K$2+1))),"min", MIN(INDIRECT(ADDRESS(493+3,K$2+1,,,"Instances") &amp; ":" &amp; ADDRESS(493+3,K$2+1))),"max", MAX(INDIRECT(ADDRESS(493+3,K$2+1,,,"Instances") &amp; ":" &amp; ADDRESS(493+3,K$2+1))),"diff", MAX(INDIRECT(ADDRESS(493+3,K$2+1,,,"Instances") &amp; ":" &amp; ADDRESS(493+3,K$2+1)))-MIN(INDIRECT(ADDRESS(493+3,K$2+1,,,"Instances") &amp; ":" &amp; ADDRESS(493+3,K$2+1))))</f>
        <v>0</v>
      </c>
      <c r="L498">
        <f>IFERROR(SMALL(K5:K969,ROW()-ROW($L$5)+1),"")</f>
        <v>0</v>
      </c>
      <c r="N498">
        <f>IFERROR(SUM(L5:L498),"")</f>
        <v>0</v>
      </c>
      <c r="Q498">
        <f>IF(Charts!$B$3="none",E5330,IF(K5330="",NA(),K5330))</f>
        <v>0</v>
      </c>
      <c r="R498">
        <f>IF(Charts!$B$3="none",F5330,IF(L5330="",NA(),L5330))</f>
        <v>0</v>
      </c>
      <c r="S498">
        <f>IF(Charts!$B$3="none",G5330,IF(M5330="",NA(),M5330))</f>
        <v>0</v>
      </c>
      <c r="T498">
        <f>IF(Charts!$B$3="none",H5330,IF(N5330="",NA(),N5330))</f>
        <v>0</v>
      </c>
    </row>
    <row r="499" spans="4:20">
      <c r="D499">
        <v>495</v>
      </c>
      <c r="E499">
        <f>IF(INDIRECT(ADDRESS($D499+2,E$2+1,,,"Instances"))="","",INDIRECT(ADDRESS($D499+2,E$2+1,,,"Instances")))</f>
        <v>0</v>
      </c>
      <c r="F499">
        <f>IFERROR(SMALL(E5:E969,ROW()-ROW($F$5)+1),"")</f>
        <v>0</v>
      </c>
      <c r="H499">
        <f>IFERROR(SUM(F5:F499),"")</f>
        <v>0</v>
      </c>
      <c r="J499">
        <v>495</v>
      </c>
      <c r="K499" cm="1">
        <f t="array" ref="K499">_xlfn.SWITCH(Charts!$B$3,"average", AVERAGE(INDIRECT(ADDRESS(494+3,K$2+1,,,"Instances") &amp; ":" &amp; ADDRESS(494+3,K$2+1))),"median", MEDIAN(INDIRECT(ADDRESS(494+3,K$2+1,,,"Instances") &amp; ":" &amp; ADDRESS(494+3,K$2+1))),"min", MIN(INDIRECT(ADDRESS(494+3,K$2+1,,,"Instances") &amp; ":" &amp; ADDRESS(494+3,K$2+1))),"max", MAX(INDIRECT(ADDRESS(494+3,K$2+1,,,"Instances") &amp; ":" &amp; ADDRESS(494+3,K$2+1))),"diff", MAX(INDIRECT(ADDRESS(494+3,K$2+1,,,"Instances") &amp; ":" &amp; ADDRESS(494+3,K$2+1)))-MIN(INDIRECT(ADDRESS(494+3,K$2+1,,,"Instances") &amp; ":" &amp; ADDRESS(494+3,K$2+1))))</f>
        <v>0</v>
      </c>
      <c r="L499">
        <f>IFERROR(SMALL(K5:K969,ROW()-ROW($L$5)+1),"")</f>
        <v>0</v>
      </c>
      <c r="N499">
        <f>IFERROR(SUM(L5:L499),"")</f>
        <v>0</v>
      </c>
      <c r="Q499">
        <f>IF(Charts!$B$3="none",E5331,IF(K5331="",NA(),K5331))</f>
        <v>0</v>
      </c>
      <c r="R499">
        <f>IF(Charts!$B$3="none",F5331,IF(L5331="",NA(),L5331))</f>
        <v>0</v>
      </c>
      <c r="S499">
        <f>IF(Charts!$B$3="none",G5331,IF(M5331="",NA(),M5331))</f>
        <v>0</v>
      </c>
      <c r="T499">
        <f>IF(Charts!$B$3="none",H5331,IF(N5331="",NA(),N5331))</f>
        <v>0</v>
      </c>
    </row>
    <row r="500" spans="4:20">
      <c r="D500">
        <v>496</v>
      </c>
      <c r="E500">
        <f>IF(INDIRECT(ADDRESS($D500+2,E$2+1,,,"Instances"))="","",INDIRECT(ADDRESS($D500+2,E$2+1,,,"Instances")))</f>
        <v>0</v>
      </c>
      <c r="F500">
        <f>IFERROR(SMALL(E5:E969,ROW()-ROW($F$5)+1),"")</f>
        <v>0</v>
      </c>
      <c r="H500">
        <f>IFERROR(SUM(F5:F500),"")</f>
        <v>0</v>
      </c>
      <c r="J500">
        <v>496</v>
      </c>
      <c r="K500" cm="1">
        <f t="array" ref="K500">_xlfn.SWITCH(Charts!$B$3,"average", AVERAGE(INDIRECT(ADDRESS(495+3,K$2+1,,,"Instances") &amp; ":" &amp; ADDRESS(495+3,K$2+1))),"median", MEDIAN(INDIRECT(ADDRESS(495+3,K$2+1,,,"Instances") &amp; ":" &amp; ADDRESS(495+3,K$2+1))),"min", MIN(INDIRECT(ADDRESS(495+3,K$2+1,,,"Instances") &amp; ":" &amp; ADDRESS(495+3,K$2+1))),"max", MAX(INDIRECT(ADDRESS(495+3,K$2+1,,,"Instances") &amp; ":" &amp; ADDRESS(495+3,K$2+1))),"diff", MAX(INDIRECT(ADDRESS(495+3,K$2+1,,,"Instances") &amp; ":" &amp; ADDRESS(495+3,K$2+1)))-MIN(INDIRECT(ADDRESS(495+3,K$2+1,,,"Instances") &amp; ":" &amp; ADDRESS(495+3,K$2+1))))</f>
        <v>0</v>
      </c>
      <c r="L500">
        <f>IFERROR(SMALL(K5:K969,ROW()-ROW($L$5)+1),"")</f>
        <v>0</v>
      </c>
      <c r="N500">
        <f>IFERROR(SUM(L5:L500),"")</f>
        <v>0</v>
      </c>
      <c r="Q500">
        <f>IF(Charts!$B$3="none",E5332,IF(K5332="",NA(),K5332))</f>
        <v>0</v>
      </c>
      <c r="R500">
        <f>IF(Charts!$B$3="none",F5332,IF(L5332="",NA(),L5332))</f>
        <v>0</v>
      </c>
      <c r="S500">
        <f>IF(Charts!$B$3="none",G5332,IF(M5332="",NA(),M5332))</f>
        <v>0</v>
      </c>
      <c r="T500">
        <f>IF(Charts!$B$3="none",H5332,IF(N5332="",NA(),N5332))</f>
        <v>0</v>
      </c>
    </row>
    <row r="501" spans="4:20">
      <c r="D501">
        <v>497</v>
      </c>
      <c r="E501">
        <f>IF(INDIRECT(ADDRESS($D501+2,E$2+1,,,"Instances"))="","",INDIRECT(ADDRESS($D501+2,E$2+1,,,"Instances")))</f>
        <v>0</v>
      </c>
      <c r="F501">
        <f>IFERROR(SMALL(E5:E969,ROW()-ROW($F$5)+1),"")</f>
        <v>0</v>
      </c>
      <c r="H501">
        <f>IFERROR(SUM(F5:F501),"")</f>
        <v>0</v>
      </c>
      <c r="J501">
        <v>497</v>
      </c>
      <c r="K501" cm="1">
        <f t="array" ref="K501">_xlfn.SWITCH(Charts!$B$3,"average", AVERAGE(INDIRECT(ADDRESS(496+3,K$2+1,,,"Instances") &amp; ":" &amp; ADDRESS(496+3,K$2+1))),"median", MEDIAN(INDIRECT(ADDRESS(496+3,K$2+1,,,"Instances") &amp; ":" &amp; ADDRESS(496+3,K$2+1))),"min", MIN(INDIRECT(ADDRESS(496+3,K$2+1,,,"Instances") &amp; ":" &amp; ADDRESS(496+3,K$2+1))),"max", MAX(INDIRECT(ADDRESS(496+3,K$2+1,,,"Instances") &amp; ":" &amp; ADDRESS(496+3,K$2+1))),"diff", MAX(INDIRECT(ADDRESS(496+3,K$2+1,,,"Instances") &amp; ":" &amp; ADDRESS(496+3,K$2+1)))-MIN(INDIRECT(ADDRESS(496+3,K$2+1,,,"Instances") &amp; ":" &amp; ADDRESS(496+3,K$2+1))))</f>
        <v>0</v>
      </c>
      <c r="L501">
        <f>IFERROR(SMALL(K5:K969,ROW()-ROW($L$5)+1),"")</f>
        <v>0</v>
      </c>
      <c r="N501">
        <f>IFERROR(SUM(L5:L501),"")</f>
        <v>0</v>
      </c>
      <c r="Q501">
        <f>IF(Charts!$B$3="none",E5333,IF(K5333="",NA(),K5333))</f>
        <v>0</v>
      </c>
      <c r="R501">
        <f>IF(Charts!$B$3="none",F5333,IF(L5333="",NA(),L5333))</f>
        <v>0</v>
      </c>
      <c r="S501">
        <f>IF(Charts!$B$3="none",G5333,IF(M5333="",NA(),M5333))</f>
        <v>0</v>
      </c>
      <c r="T501">
        <f>IF(Charts!$B$3="none",H5333,IF(N5333="",NA(),N5333))</f>
        <v>0</v>
      </c>
    </row>
    <row r="502" spans="4:20">
      <c r="D502">
        <v>498</v>
      </c>
      <c r="E502">
        <f>IF(INDIRECT(ADDRESS($D502+2,E$2+1,,,"Instances"))="","",INDIRECT(ADDRESS($D502+2,E$2+1,,,"Instances")))</f>
        <v>0</v>
      </c>
      <c r="F502">
        <f>IFERROR(SMALL(E5:E969,ROW()-ROW($F$5)+1),"")</f>
        <v>0</v>
      </c>
      <c r="H502">
        <f>IFERROR(SUM(F5:F502),"")</f>
        <v>0</v>
      </c>
      <c r="J502">
        <v>498</v>
      </c>
      <c r="K502" cm="1">
        <f t="array" ref="K502">_xlfn.SWITCH(Charts!$B$3,"average", AVERAGE(INDIRECT(ADDRESS(497+3,K$2+1,,,"Instances") &amp; ":" &amp; ADDRESS(497+3,K$2+1))),"median", MEDIAN(INDIRECT(ADDRESS(497+3,K$2+1,,,"Instances") &amp; ":" &amp; ADDRESS(497+3,K$2+1))),"min", MIN(INDIRECT(ADDRESS(497+3,K$2+1,,,"Instances") &amp; ":" &amp; ADDRESS(497+3,K$2+1))),"max", MAX(INDIRECT(ADDRESS(497+3,K$2+1,,,"Instances") &amp; ":" &amp; ADDRESS(497+3,K$2+1))),"diff", MAX(INDIRECT(ADDRESS(497+3,K$2+1,,,"Instances") &amp; ":" &amp; ADDRESS(497+3,K$2+1)))-MIN(INDIRECT(ADDRESS(497+3,K$2+1,,,"Instances") &amp; ":" &amp; ADDRESS(497+3,K$2+1))))</f>
        <v>0</v>
      </c>
      <c r="L502">
        <f>IFERROR(SMALL(K5:K969,ROW()-ROW($L$5)+1),"")</f>
        <v>0</v>
      </c>
      <c r="N502">
        <f>IFERROR(SUM(L5:L502),"")</f>
        <v>0</v>
      </c>
      <c r="Q502">
        <f>IF(Charts!$B$3="none",E5334,IF(K5334="",NA(),K5334))</f>
        <v>0</v>
      </c>
      <c r="R502">
        <f>IF(Charts!$B$3="none",F5334,IF(L5334="",NA(),L5334))</f>
        <v>0</v>
      </c>
      <c r="S502">
        <f>IF(Charts!$B$3="none",G5334,IF(M5334="",NA(),M5334))</f>
        <v>0</v>
      </c>
      <c r="T502">
        <f>IF(Charts!$B$3="none",H5334,IF(N5334="",NA(),N5334))</f>
        <v>0</v>
      </c>
    </row>
    <row r="503" spans="4:20">
      <c r="D503">
        <v>499</v>
      </c>
      <c r="E503">
        <f>IF(INDIRECT(ADDRESS($D503+2,E$2+1,,,"Instances"))="","",INDIRECT(ADDRESS($D503+2,E$2+1,,,"Instances")))</f>
        <v>0</v>
      </c>
      <c r="F503">
        <f>IFERROR(SMALL(E5:E969,ROW()-ROW($F$5)+1),"")</f>
        <v>0</v>
      </c>
      <c r="H503">
        <f>IFERROR(SUM(F5:F503),"")</f>
        <v>0</v>
      </c>
      <c r="J503">
        <v>499</v>
      </c>
      <c r="K503" cm="1">
        <f t="array" ref="K503">_xlfn.SWITCH(Charts!$B$3,"average", AVERAGE(INDIRECT(ADDRESS(498+3,K$2+1,,,"Instances") &amp; ":" &amp; ADDRESS(498+3,K$2+1))),"median", MEDIAN(INDIRECT(ADDRESS(498+3,K$2+1,,,"Instances") &amp; ":" &amp; ADDRESS(498+3,K$2+1))),"min", MIN(INDIRECT(ADDRESS(498+3,K$2+1,,,"Instances") &amp; ":" &amp; ADDRESS(498+3,K$2+1))),"max", MAX(INDIRECT(ADDRESS(498+3,K$2+1,,,"Instances") &amp; ":" &amp; ADDRESS(498+3,K$2+1))),"diff", MAX(INDIRECT(ADDRESS(498+3,K$2+1,,,"Instances") &amp; ":" &amp; ADDRESS(498+3,K$2+1)))-MIN(INDIRECT(ADDRESS(498+3,K$2+1,,,"Instances") &amp; ":" &amp; ADDRESS(498+3,K$2+1))))</f>
        <v>0</v>
      </c>
      <c r="L503">
        <f>IFERROR(SMALL(K5:K969,ROW()-ROW($L$5)+1),"")</f>
        <v>0</v>
      </c>
      <c r="N503">
        <f>IFERROR(SUM(L5:L503),"")</f>
        <v>0</v>
      </c>
      <c r="Q503">
        <f>IF(Charts!$B$3="none",E5335,IF(K5335="",NA(),K5335))</f>
        <v>0</v>
      </c>
      <c r="R503">
        <f>IF(Charts!$B$3="none",F5335,IF(L5335="",NA(),L5335))</f>
        <v>0</v>
      </c>
      <c r="S503">
        <f>IF(Charts!$B$3="none",G5335,IF(M5335="",NA(),M5335))</f>
        <v>0</v>
      </c>
      <c r="T503">
        <f>IF(Charts!$B$3="none",H5335,IF(N5335="",NA(),N5335))</f>
        <v>0</v>
      </c>
    </row>
    <row r="504" spans="4:20">
      <c r="D504">
        <v>500</v>
      </c>
      <c r="E504">
        <f>IF(INDIRECT(ADDRESS($D504+2,E$2+1,,,"Instances"))="","",INDIRECT(ADDRESS($D504+2,E$2+1,,,"Instances")))</f>
        <v>0</v>
      </c>
      <c r="F504">
        <f>IFERROR(SMALL(E5:E969,ROW()-ROW($F$5)+1),"")</f>
        <v>0</v>
      </c>
      <c r="H504">
        <f>IFERROR(SUM(F5:F504),"")</f>
        <v>0</v>
      </c>
      <c r="J504">
        <v>500</v>
      </c>
      <c r="K504" cm="1">
        <f t="array" ref="K504">_xlfn.SWITCH(Charts!$B$3,"average", AVERAGE(INDIRECT(ADDRESS(499+3,K$2+1,,,"Instances") &amp; ":" &amp; ADDRESS(499+3,K$2+1))),"median", MEDIAN(INDIRECT(ADDRESS(499+3,K$2+1,,,"Instances") &amp; ":" &amp; ADDRESS(499+3,K$2+1))),"min", MIN(INDIRECT(ADDRESS(499+3,K$2+1,,,"Instances") &amp; ":" &amp; ADDRESS(499+3,K$2+1))),"max", MAX(INDIRECT(ADDRESS(499+3,K$2+1,,,"Instances") &amp; ":" &amp; ADDRESS(499+3,K$2+1))),"diff", MAX(INDIRECT(ADDRESS(499+3,K$2+1,,,"Instances") &amp; ":" &amp; ADDRESS(499+3,K$2+1)))-MIN(INDIRECT(ADDRESS(499+3,K$2+1,,,"Instances") &amp; ":" &amp; ADDRESS(499+3,K$2+1))))</f>
        <v>0</v>
      </c>
      <c r="L504">
        <f>IFERROR(SMALL(K5:K969,ROW()-ROW($L$5)+1),"")</f>
        <v>0</v>
      </c>
      <c r="N504">
        <f>IFERROR(SUM(L5:L504),"")</f>
        <v>0</v>
      </c>
      <c r="Q504">
        <f>IF(Charts!$B$3="none",E5336,IF(K5336="",NA(),K5336))</f>
        <v>0</v>
      </c>
      <c r="R504">
        <f>IF(Charts!$B$3="none",F5336,IF(L5336="",NA(),L5336))</f>
        <v>0</v>
      </c>
      <c r="S504">
        <f>IF(Charts!$B$3="none",G5336,IF(M5336="",NA(),M5336))</f>
        <v>0</v>
      </c>
      <c r="T504">
        <f>IF(Charts!$B$3="none",H5336,IF(N5336="",NA(),N5336))</f>
        <v>0</v>
      </c>
    </row>
    <row r="505" spans="4:20">
      <c r="D505">
        <v>501</v>
      </c>
      <c r="E505">
        <f>IF(INDIRECT(ADDRESS($D505+2,E$2+1,,,"Instances"))="","",INDIRECT(ADDRESS($D505+2,E$2+1,,,"Instances")))</f>
        <v>0</v>
      </c>
      <c r="F505">
        <f>IFERROR(SMALL(E5:E969,ROW()-ROW($F$5)+1),"")</f>
        <v>0</v>
      </c>
      <c r="H505">
        <f>IFERROR(SUM(F5:F505),"")</f>
        <v>0</v>
      </c>
      <c r="J505">
        <v>501</v>
      </c>
      <c r="K505" cm="1">
        <f t="array" ref="K505">_xlfn.SWITCH(Charts!$B$3,"average", AVERAGE(INDIRECT(ADDRESS(500+3,K$2+1,,,"Instances") &amp; ":" &amp; ADDRESS(500+3,K$2+1))),"median", MEDIAN(INDIRECT(ADDRESS(500+3,K$2+1,,,"Instances") &amp; ":" &amp; ADDRESS(500+3,K$2+1))),"min", MIN(INDIRECT(ADDRESS(500+3,K$2+1,,,"Instances") &amp; ":" &amp; ADDRESS(500+3,K$2+1))),"max", MAX(INDIRECT(ADDRESS(500+3,K$2+1,,,"Instances") &amp; ":" &amp; ADDRESS(500+3,K$2+1))),"diff", MAX(INDIRECT(ADDRESS(500+3,K$2+1,,,"Instances") &amp; ":" &amp; ADDRESS(500+3,K$2+1)))-MIN(INDIRECT(ADDRESS(500+3,K$2+1,,,"Instances") &amp; ":" &amp; ADDRESS(500+3,K$2+1))))</f>
        <v>0</v>
      </c>
      <c r="L505">
        <f>IFERROR(SMALL(K5:K969,ROW()-ROW($L$5)+1),"")</f>
        <v>0</v>
      </c>
      <c r="N505">
        <f>IFERROR(SUM(L5:L505),"")</f>
        <v>0</v>
      </c>
      <c r="Q505">
        <f>IF(Charts!$B$3="none",E5337,IF(K5337="",NA(),K5337))</f>
        <v>0</v>
      </c>
      <c r="R505">
        <f>IF(Charts!$B$3="none",F5337,IF(L5337="",NA(),L5337))</f>
        <v>0</v>
      </c>
      <c r="S505">
        <f>IF(Charts!$B$3="none",G5337,IF(M5337="",NA(),M5337))</f>
        <v>0</v>
      </c>
      <c r="T505">
        <f>IF(Charts!$B$3="none",H5337,IF(N5337="",NA(),N5337))</f>
        <v>0</v>
      </c>
    </row>
    <row r="506" spans="4:20">
      <c r="D506">
        <v>502</v>
      </c>
      <c r="E506">
        <f>IF(INDIRECT(ADDRESS($D506+2,E$2+1,,,"Instances"))="","",INDIRECT(ADDRESS($D506+2,E$2+1,,,"Instances")))</f>
        <v>0</v>
      </c>
      <c r="F506">
        <f>IFERROR(SMALL(E5:E969,ROW()-ROW($F$5)+1),"")</f>
        <v>0</v>
      </c>
      <c r="H506">
        <f>IFERROR(SUM(F5:F506),"")</f>
        <v>0</v>
      </c>
      <c r="J506">
        <v>502</v>
      </c>
      <c r="K506" cm="1">
        <f t="array" ref="K506">_xlfn.SWITCH(Charts!$B$3,"average", AVERAGE(INDIRECT(ADDRESS(501+3,K$2+1,,,"Instances") &amp; ":" &amp; ADDRESS(501+3,K$2+1))),"median", MEDIAN(INDIRECT(ADDRESS(501+3,K$2+1,,,"Instances") &amp; ":" &amp; ADDRESS(501+3,K$2+1))),"min", MIN(INDIRECT(ADDRESS(501+3,K$2+1,,,"Instances") &amp; ":" &amp; ADDRESS(501+3,K$2+1))),"max", MAX(INDIRECT(ADDRESS(501+3,K$2+1,,,"Instances") &amp; ":" &amp; ADDRESS(501+3,K$2+1))),"diff", MAX(INDIRECT(ADDRESS(501+3,K$2+1,,,"Instances") &amp; ":" &amp; ADDRESS(501+3,K$2+1)))-MIN(INDIRECT(ADDRESS(501+3,K$2+1,,,"Instances") &amp; ":" &amp; ADDRESS(501+3,K$2+1))))</f>
        <v>0</v>
      </c>
      <c r="L506">
        <f>IFERROR(SMALL(K5:K969,ROW()-ROW($L$5)+1),"")</f>
        <v>0</v>
      </c>
      <c r="N506">
        <f>IFERROR(SUM(L5:L506),"")</f>
        <v>0</v>
      </c>
      <c r="Q506">
        <f>IF(Charts!$B$3="none",E5338,IF(K5338="",NA(),K5338))</f>
        <v>0</v>
      </c>
      <c r="R506">
        <f>IF(Charts!$B$3="none",F5338,IF(L5338="",NA(),L5338))</f>
        <v>0</v>
      </c>
      <c r="S506">
        <f>IF(Charts!$B$3="none",G5338,IF(M5338="",NA(),M5338))</f>
        <v>0</v>
      </c>
      <c r="T506">
        <f>IF(Charts!$B$3="none",H5338,IF(N5338="",NA(),N5338))</f>
        <v>0</v>
      </c>
    </row>
    <row r="507" spans="4:20">
      <c r="D507">
        <v>503</v>
      </c>
      <c r="E507">
        <f>IF(INDIRECT(ADDRESS($D507+2,E$2+1,,,"Instances"))="","",INDIRECT(ADDRESS($D507+2,E$2+1,,,"Instances")))</f>
        <v>0</v>
      </c>
      <c r="F507">
        <f>IFERROR(SMALL(E5:E969,ROW()-ROW($F$5)+1),"")</f>
        <v>0</v>
      </c>
      <c r="H507">
        <f>IFERROR(SUM(F5:F507),"")</f>
        <v>0</v>
      </c>
      <c r="J507">
        <v>503</v>
      </c>
      <c r="K507" cm="1">
        <f t="array" ref="K507">_xlfn.SWITCH(Charts!$B$3,"average", AVERAGE(INDIRECT(ADDRESS(502+3,K$2+1,,,"Instances") &amp; ":" &amp; ADDRESS(502+3,K$2+1))),"median", MEDIAN(INDIRECT(ADDRESS(502+3,K$2+1,,,"Instances") &amp; ":" &amp; ADDRESS(502+3,K$2+1))),"min", MIN(INDIRECT(ADDRESS(502+3,K$2+1,,,"Instances") &amp; ":" &amp; ADDRESS(502+3,K$2+1))),"max", MAX(INDIRECT(ADDRESS(502+3,K$2+1,,,"Instances") &amp; ":" &amp; ADDRESS(502+3,K$2+1))),"diff", MAX(INDIRECT(ADDRESS(502+3,K$2+1,,,"Instances") &amp; ":" &amp; ADDRESS(502+3,K$2+1)))-MIN(INDIRECT(ADDRESS(502+3,K$2+1,,,"Instances") &amp; ":" &amp; ADDRESS(502+3,K$2+1))))</f>
        <v>0</v>
      </c>
      <c r="L507">
        <f>IFERROR(SMALL(K5:K969,ROW()-ROW($L$5)+1),"")</f>
        <v>0</v>
      </c>
      <c r="N507">
        <f>IFERROR(SUM(L5:L507),"")</f>
        <v>0</v>
      </c>
      <c r="Q507">
        <f>IF(Charts!$B$3="none",E5339,IF(K5339="",NA(),K5339))</f>
        <v>0</v>
      </c>
      <c r="R507">
        <f>IF(Charts!$B$3="none",F5339,IF(L5339="",NA(),L5339))</f>
        <v>0</v>
      </c>
      <c r="S507">
        <f>IF(Charts!$B$3="none",G5339,IF(M5339="",NA(),M5339))</f>
        <v>0</v>
      </c>
      <c r="T507">
        <f>IF(Charts!$B$3="none",H5339,IF(N5339="",NA(),N5339))</f>
        <v>0</v>
      </c>
    </row>
    <row r="508" spans="4:20">
      <c r="D508">
        <v>504</v>
      </c>
      <c r="E508">
        <f>IF(INDIRECT(ADDRESS($D508+2,E$2+1,,,"Instances"))="","",INDIRECT(ADDRESS($D508+2,E$2+1,,,"Instances")))</f>
        <v>0</v>
      </c>
      <c r="F508">
        <f>IFERROR(SMALL(E5:E969,ROW()-ROW($F$5)+1),"")</f>
        <v>0</v>
      </c>
      <c r="H508">
        <f>IFERROR(SUM(F5:F508),"")</f>
        <v>0</v>
      </c>
      <c r="J508">
        <v>504</v>
      </c>
      <c r="K508" cm="1">
        <f t="array" ref="K508">_xlfn.SWITCH(Charts!$B$3,"average", AVERAGE(INDIRECT(ADDRESS(503+3,K$2+1,,,"Instances") &amp; ":" &amp; ADDRESS(503+3,K$2+1))),"median", MEDIAN(INDIRECT(ADDRESS(503+3,K$2+1,,,"Instances") &amp; ":" &amp; ADDRESS(503+3,K$2+1))),"min", MIN(INDIRECT(ADDRESS(503+3,K$2+1,,,"Instances") &amp; ":" &amp; ADDRESS(503+3,K$2+1))),"max", MAX(INDIRECT(ADDRESS(503+3,K$2+1,,,"Instances") &amp; ":" &amp; ADDRESS(503+3,K$2+1))),"diff", MAX(INDIRECT(ADDRESS(503+3,K$2+1,,,"Instances") &amp; ":" &amp; ADDRESS(503+3,K$2+1)))-MIN(INDIRECT(ADDRESS(503+3,K$2+1,,,"Instances") &amp; ":" &amp; ADDRESS(503+3,K$2+1))))</f>
        <v>0</v>
      </c>
      <c r="L508">
        <f>IFERROR(SMALL(K5:K969,ROW()-ROW($L$5)+1),"")</f>
        <v>0</v>
      </c>
      <c r="N508">
        <f>IFERROR(SUM(L5:L508),"")</f>
        <v>0</v>
      </c>
      <c r="Q508">
        <f>IF(Charts!$B$3="none",E5340,IF(K5340="",NA(),K5340))</f>
        <v>0</v>
      </c>
      <c r="R508">
        <f>IF(Charts!$B$3="none",F5340,IF(L5340="",NA(),L5340))</f>
        <v>0</v>
      </c>
      <c r="S508">
        <f>IF(Charts!$B$3="none",G5340,IF(M5340="",NA(),M5340))</f>
        <v>0</v>
      </c>
      <c r="T508">
        <f>IF(Charts!$B$3="none",H5340,IF(N5340="",NA(),N5340))</f>
        <v>0</v>
      </c>
    </row>
    <row r="509" spans="4:20">
      <c r="D509">
        <v>505</v>
      </c>
      <c r="E509">
        <f>IF(INDIRECT(ADDRESS($D509+2,E$2+1,,,"Instances"))="","",INDIRECT(ADDRESS($D509+2,E$2+1,,,"Instances")))</f>
        <v>0</v>
      </c>
      <c r="F509">
        <f>IFERROR(SMALL(E5:E969,ROW()-ROW($F$5)+1),"")</f>
        <v>0</v>
      </c>
      <c r="H509">
        <f>IFERROR(SUM(F5:F509),"")</f>
        <v>0</v>
      </c>
      <c r="J509">
        <v>505</v>
      </c>
      <c r="K509" cm="1">
        <f t="array" ref="K509">_xlfn.SWITCH(Charts!$B$3,"average", AVERAGE(INDIRECT(ADDRESS(504+3,K$2+1,,,"Instances") &amp; ":" &amp; ADDRESS(504+3,K$2+1))),"median", MEDIAN(INDIRECT(ADDRESS(504+3,K$2+1,,,"Instances") &amp; ":" &amp; ADDRESS(504+3,K$2+1))),"min", MIN(INDIRECT(ADDRESS(504+3,K$2+1,,,"Instances") &amp; ":" &amp; ADDRESS(504+3,K$2+1))),"max", MAX(INDIRECT(ADDRESS(504+3,K$2+1,,,"Instances") &amp; ":" &amp; ADDRESS(504+3,K$2+1))),"diff", MAX(INDIRECT(ADDRESS(504+3,K$2+1,,,"Instances") &amp; ":" &amp; ADDRESS(504+3,K$2+1)))-MIN(INDIRECT(ADDRESS(504+3,K$2+1,,,"Instances") &amp; ":" &amp; ADDRESS(504+3,K$2+1))))</f>
        <v>0</v>
      </c>
      <c r="L509">
        <f>IFERROR(SMALL(K5:K969,ROW()-ROW($L$5)+1),"")</f>
        <v>0</v>
      </c>
      <c r="N509">
        <f>IFERROR(SUM(L5:L509),"")</f>
        <v>0</v>
      </c>
      <c r="Q509">
        <f>IF(Charts!$B$3="none",E5341,IF(K5341="",NA(),K5341))</f>
        <v>0</v>
      </c>
      <c r="R509">
        <f>IF(Charts!$B$3="none",F5341,IF(L5341="",NA(),L5341))</f>
        <v>0</v>
      </c>
      <c r="S509">
        <f>IF(Charts!$B$3="none",G5341,IF(M5341="",NA(),M5341))</f>
        <v>0</v>
      </c>
      <c r="T509">
        <f>IF(Charts!$B$3="none",H5341,IF(N5341="",NA(),N5341))</f>
        <v>0</v>
      </c>
    </row>
    <row r="510" spans="4:20">
      <c r="D510">
        <v>506</v>
      </c>
      <c r="E510">
        <f>IF(INDIRECT(ADDRESS($D510+2,E$2+1,,,"Instances"))="","",INDIRECT(ADDRESS($D510+2,E$2+1,,,"Instances")))</f>
        <v>0</v>
      </c>
      <c r="F510">
        <f>IFERROR(SMALL(E5:E969,ROW()-ROW($F$5)+1),"")</f>
        <v>0</v>
      </c>
      <c r="H510">
        <f>IFERROR(SUM(F5:F510),"")</f>
        <v>0</v>
      </c>
      <c r="J510">
        <v>506</v>
      </c>
      <c r="K510" cm="1">
        <f t="array" ref="K510">_xlfn.SWITCH(Charts!$B$3,"average", AVERAGE(INDIRECT(ADDRESS(505+3,K$2+1,,,"Instances") &amp; ":" &amp; ADDRESS(505+3,K$2+1))),"median", MEDIAN(INDIRECT(ADDRESS(505+3,K$2+1,,,"Instances") &amp; ":" &amp; ADDRESS(505+3,K$2+1))),"min", MIN(INDIRECT(ADDRESS(505+3,K$2+1,,,"Instances") &amp; ":" &amp; ADDRESS(505+3,K$2+1))),"max", MAX(INDIRECT(ADDRESS(505+3,K$2+1,,,"Instances") &amp; ":" &amp; ADDRESS(505+3,K$2+1))),"diff", MAX(INDIRECT(ADDRESS(505+3,K$2+1,,,"Instances") &amp; ":" &amp; ADDRESS(505+3,K$2+1)))-MIN(INDIRECT(ADDRESS(505+3,K$2+1,,,"Instances") &amp; ":" &amp; ADDRESS(505+3,K$2+1))))</f>
        <v>0</v>
      </c>
      <c r="L510">
        <f>IFERROR(SMALL(K5:K969,ROW()-ROW($L$5)+1),"")</f>
        <v>0</v>
      </c>
      <c r="N510">
        <f>IFERROR(SUM(L5:L510),"")</f>
        <v>0</v>
      </c>
      <c r="Q510">
        <f>IF(Charts!$B$3="none",E5342,IF(K5342="",NA(),K5342))</f>
        <v>0</v>
      </c>
      <c r="R510">
        <f>IF(Charts!$B$3="none",F5342,IF(L5342="",NA(),L5342))</f>
        <v>0</v>
      </c>
      <c r="S510">
        <f>IF(Charts!$B$3="none",G5342,IF(M5342="",NA(),M5342))</f>
        <v>0</v>
      </c>
      <c r="T510">
        <f>IF(Charts!$B$3="none",H5342,IF(N5342="",NA(),N5342))</f>
        <v>0</v>
      </c>
    </row>
    <row r="511" spans="4:20">
      <c r="D511">
        <v>507</v>
      </c>
      <c r="E511">
        <f>IF(INDIRECT(ADDRESS($D511+2,E$2+1,,,"Instances"))="","",INDIRECT(ADDRESS($D511+2,E$2+1,,,"Instances")))</f>
        <v>0</v>
      </c>
      <c r="F511">
        <f>IFERROR(SMALL(E5:E969,ROW()-ROW($F$5)+1),"")</f>
        <v>0</v>
      </c>
      <c r="H511">
        <f>IFERROR(SUM(F5:F511),"")</f>
        <v>0</v>
      </c>
      <c r="J511">
        <v>507</v>
      </c>
      <c r="K511" cm="1">
        <f t="array" ref="K511">_xlfn.SWITCH(Charts!$B$3,"average", AVERAGE(INDIRECT(ADDRESS(506+3,K$2+1,,,"Instances") &amp; ":" &amp; ADDRESS(506+3,K$2+1))),"median", MEDIAN(INDIRECT(ADDRESS(506+3,K$2+1,,,"Instances") &amp; ":" &amp; ADDRESS(506+3,K$2+1))),"min", MIN(INDIRECT(ADDRESS(506+3,K$2+1,,,"Instances") &amp; ":" &amp; ADDRESS(506+3,K$2+1))),"max", MAX(INDIRECT(ADDRESS(506+3,K$2+1,,,"Instances") &amp; ":" &amp; ADDRESS(506+3,K$2+1))),"diff", MAX(INDIRECT(ADDRESS(506+3,K$2+1,,,"Instances") &amp; ":" &amp; ADDRESS(506+3,K$2+1)))-MIN(INDIRECT(ADDRESS(506+3,K$2+1,,,"Instances") &amp; ":" &amp; ADDRESS(506+3,K$2+1))))</f>
        <v>0</v>
      </c>
      <c r="L511">
        <f>IFERROR(SMALL(K5:K969,ROW()-ROW($L$5)+1),"")</f>
        <v>0</v>
      </c>
      <c r="N511">
        <f>IFERROR(SUM(L5:L511),"")</f>
        <v>0</v>
      </c>
      <c r="Q511">
        <f>IF(Charts!$B$3="none",E5343,IF(K5343="",NA(),K5343))</f>
        <v>0</v>
      </c>
      <c r="R511">
        <f>IF(Charts!$B$3="none",F5343,IF(L5343="",NA(),L5343))</f>
        <v>0</v>
      </c>
      <c r="S511">
        <f>IF(Charts!$B$3="none",G5343,IF(M5343="",NA(),M5343))</f>
        <v>0</v>
      </c>
      <c r="T511">
        <f>IF(Charts!$B$3="none",H5343,IF(N5343="",NA(),N5343))</f>
        <v>0</v>
      </c>
    </row>
    <row r="512" spans="4:20">
      <c r="D512">
        <v>508</v>
      </c>
      <c r="E512">
        <f>IF(INDIRECT(ADDRESS($D512+2,E$2+1,,,"Instances"))="","",INDIRECT(ADDRESS($D512+2,E$2+1,,,"Instances")))</f>
        <v>0</v>
      </c>
      <c r="F512">
        <f>IFERROR(SMALL(E5:E969,ROW()-ROW($F$5)+1),"")</f>
        <v>0</v>
      </c>
      <c r="H512">
        <f>IFERROR(SUM(F5:F512),"")</f>
        <v>0</v>
      </c>
      <c r="J512">
        <v>508</v>
      </c>
      <c r="K512" cm="1">
        <f t="array" ref="K512">_xlfn.SWITCH(Charts!$B$3,"average", AVERAGE(INDIRECT(ADDRESS(507+3,K$2+1,,,"Instances") &amp; ":" &amp; ADDRESS(507+3,K$2+1))),"median", MEDIAN(INDIRECT(ADDRESS(507+3,K$2+1,,,"Instances") &amp; ":" &amp; ADDRESS(507+3,K$2+1))),"min", MIN(INDIRECT(ADDRESS(507+3,K$2+1,,,"Instances") &amp; ":" &amp; ADDRESS(507+3,K$2+1))),"max", MAX(INDIRECT(ADDRESS(507+3,K$2+1,,,"Instances") &amp; ":" &amp; ADDRESS(507+3,K$2+1))),"diff", MAX(INDIRECT(ADDRESS(507+3,K$2+1,,,"Instances") &amp; ":" &amp; ADDRESS(507+3,K$2+1)))-MIN(INDIRECT(ADDRESS(507+3,K$2+1,,,"Instances") &amp; ":" &amp; ADDRESS(507+3,K$2+1))))</f>
        <v>0</v>
      </c>
      <c r="L512">
        <f>IFERROR(SMALL(K5:K969,ROW()-ROW($L$5)+1),"")</f>
        <v>0</v>
      </c>
      <c r="N512">
        <f>IFERROR(SUM(L5:L512),"")</f>
        <v>0</v>
      </c>
      <c r="Q512">
        <f>IF(Charts!$B$3="none",E5344,IF(K5344="",NA(),K5344))</f>
        <v>0</v>
      </c>
      <c r="R512">
        <f>IF(Charts!$B$3="none",F5344,IF(L5344="",NA(),L5344))</f>
        <v>0</v>
      </c>
      <c r="S512">
        <f>IF(Charts!$B$3="none",G5344,IF(M5344="",NA(),M5344))</f>
        <v>0</v>
      </c>
      <c r="T512">
        <f>IF(Charts!$B$3="none",H5344,IF(N5344="",NA(),N5344))</f>
        <v>0</v>
      </c>
    </row>
    <row r="513" spans="4:20">
      <c r="D513">
        <v>509</v>
      </c>
      <c r="E513">
        <f>IF(INDIRECT(ADDRESS($D513+2,E$2+1,,,"Instances"))="","",INDIRECT(ADDRESS($D513+2,E$2+1,,,"Instances")))</f>
        <v>0</v>
      </c>
      <c r="F513">
        <f>IFERROR(SMALL(E5:E969,ROW()-ROW($F$5)+1),"")</f>
        <v>0</v>
      </c>
      <c r="H513">
        <f>IFERROR(SUM(F5:F513),"")</f>
        <v>0</v>
      </c>
      <c r="J513">
        <v>509</v>
      </c>
      <c r="K513" cm="1">
        <f t="array" ref="K513">_xlfn.SWITCH(Charts!$B$3,"average", AVERAGE(INDIRECT(ADDRESS(508+3,K$2+1,,,"Instances") &amp; ":" &amp; ADDRESS(508+3,K$2+1))),"median", MEDIAN(INDIRECT(ADDRESS(508+3,K$2+1,,,"Instances") &amp; ":" &amp; ADDRESS(508+3,K$2+1))),"min", MIN(INDIRECT(ADDRESS(508+3,K$2+1,,,"Instances") &amp; ":" &amp; ADDRESS(508+3,K$2+1))),"max", MAX(INDIRECT(ADDRESS(508+3,K$2+1,,,"Instances") &amp; ":" &amp; ADDRESS(508+3,K$2+1))),"diff", MAX(INDIRECT(ADDRESS(508+3,K$2+1,,,"Instances") &amp; ":" &amp; ADDRESS(508+3,K$2+1)))-MIN(INDIRECT(ADDRESS(508+3,K$2+1,,,"Instances") &amp; ":" &amp; ADDRESS(508+3,K$2+1))))</f>
        <v>0</v>
      </c>
      <c r="L513">
        <f>IFERROR(SMALL(K5:K969,ROW()-ROW($L$5)+1),"")</f>
        <v>0</v>
      </c>
      <c r="N513">
        <f>IFERROR(SUM(L5:L513),"")</f>
        <v>0</v>
      </c>
      <c r="Q513">
        <f>IF(Charts!$B$3="none",E5345,IF(K5345="",NA(),K5345))</f>
        <v>0</v>
      </c>
      <c r="R513">
        <f>IF(Charts!$B$3="none",F5345,IF(L5345="",NA(),L5345))</f>
        <v>0</v>
      </c>
      <c r="S513">
        <f>IF(Charts!$B$3="none",G5345,IF(M5345="",NA(),M5345))</f>
        <v>0</v>
      </c>
      <c r="T513">
        <f>IF(Charts!$B$3="none",H5345,IF(N5345="",NA(),N5345))</f>
        <v>0</v>
      </c>
    </row>
    <row r="514" spans="4:20">
      <c r="D514">
        <v>510</v>
      </c>
      <c r="E514">
        <f>IF(INDIRECT(ADDRESS($D514+2,E$2+1,,,"Instances"))="","",INDIRECT(ADDRESS($D514+2,E$2+1,,,"Instances")))</f>
        <v>0</v>
      </c>
      <c r="F514">
        <f>IFERROR(SMALL(E5:E969,ROW()-ROW($F$5)+1),"")</f>
        <v>0</v>
      </c>
      <c r="H514">
        <f>IFERROR(SUM(F5:F514),"")</f>
        <v>0</v>
      </c>
      <c r="J514">
        <v>510</v>
      </c>
      <c r="K514" cm="1">
        <f t="array" ref="K514">_xlfn.SWITCH(Charts!$B$3,"average", AVERAGE(INDIRECT(ADDRESS(509+3,K$2+1,,,"Instances") &amp; ":" &amp; ADDRESS(509+3,K$2+1))),"median", MEDIAN(INDIRECT(ADDRESS(509+3,K$2+1,,,"Instances") &amp; ":" &amp; ADDRESS(509+3,K$2+1))),"min", MIN(INDIRECT(ADDRESS(509+3,K$2+1,,,"Instances") &amp; ":" &amp; ADDRESS(509+3,K$2+1))),"max", MAX(INDIRECT(ADDRESS(509+3,K$2+1,,,"Instances") &amp; ":" &amp; ADDRESS(509+3,K$2+1))),"diff", MAX(INDIRECT(ADDRESS(509+3,K$2+1,,,"Instances") &amp; ":" &amp; ADDRESS(509+3,K$2+1)))-MIN(INDIRECT(ADDRESS(509+3,K$2+1,,,"Instances") &amp; ":" &amp; ADDRESS(509+3,K$2+1))))</f>
        <v>0</v>
      </c>
      <c r="L514">
        <f>IFERROR(SMALL(K5:K969,ROW()-ROW($L$5)+1),"")</f>
        <v>0</v>
      </c>
      <c r="N514">
        <f>IFERROR(SUM(L5:L514),"")</f>
        <v>0</v>
      </c>
      <c r="Q514">
        <f>IF(Charts!$B$3="none",E5346,IF(K5346="",NA(),K5346))</f>
        <v>0</v>
      </c>
      <c r="R514">
        <f>IF(Charts!$B$3="none",F5346,IF(L5346="",NA(),L5346))</f>
        <v>0</v>
      </c>
      <c r="S514">
        <f>IF(Charts!$B$3="none",G5346,IF(M5346="",NA(),M5346))</f>
        <v>0</v>
      </c>
      <c r="T514">
        <f>IF(Charts!$B$3="none",H5346,IF(N5346="",NA(),N5346))</f>
        <v>0</v>
      </c>
    </row>
    <row r="515" spans="4:20">
      <c r="D515">
        <v>511</v>
      </c>
      <c r="E515">
        <f>IF(INDIRECT(ADDRESS($D515+2,E$2+1,,,"Instances"))="","",INDIRECT(ADDRESS($D515+2,E$2+1,,,"Instances")))</f>
        <v>0</v>
      </c>
      <c r="F515">
        <f>IFERROR(SMALL(E5:E969,ROW()-ROW($F$5)+1),"")</f>
        <v>0</v>
      </c>
      <c r="H515">
        <f>IFERROR(SUM(F5:F515),"")</f>
        <v>0</v>
      </c>
      <c r="J515">
        <v>511</v>
      </c>
      <c r="K515" cm="1">
        <f t="array" ref="K515">_xlfn.SWITCH(Charts!$B$3,"average", AVERAGE(INDIRECT(ADDRESS(510+3,K$2+1,,,"Instances") &amp; ":" &amp; ADDRESS(510+3,K$2+1))),"median", MEDIAN(INDIRECT(ADDRESS(510+3,K$2+1,,,"Instances") &amp; ":" &amp; ADDRESS(510+3,K$2+1))),"min", MIN(INDIRECT(ADDRESS(510+3,K$2+1,,,"Instances") &amp; ":" &amp; ADDRESS(510+3,K$2+1))),"max", MAX(INDIRECT(ADDRESS(510+3,K$2+1,,,"Instances") &amp; ":" &amp; ADDRESS(510+3,K$2+1))),"diff", MAX(INDIRECT(ADDRESS(510+3,K$2+1,,,"Instances") &amp; ":" &amp; ADDRESS(510+3,K$2+1)))-MIN(INDIRECT(ADDRESS(510+3,K$2+1,,,"Instances") &amp; ":" &amp; ADDRESS(510+3,K$2+1))))</f>
        <v>0</v>
      </c>
      <c r="L515">
        <f>IFERROR(SMALL(K5:K969,ROW()-ROW($L$5)+1),"")</f>
        <v>0</v>
      </c>
      <c r="N515">
        <f>IFERROR(SUM(L5:L515),"")</f>
        <v>0</v>
      </c>
      <c r="Q515">
        <f>IF(Charts!$B$3="none",E5347,IF(K5347="",NA(),K5347))</f>
        <v>0</v>
      </c>
      <c r="R515">
        <f>IF(Charts!$B$3="none",F5347,IF(L5347="",NA(),L5347))</f>
        <v>0</v>
      </c>
      <c r="S515">
        <f>IF(Charts!$B$3="none",G5347,IF(M5347="",NA(),M5347))</f>
        <v>0</v>
      </c>
      <c r="T515">
        <f>IF(Charts!$B$3="none",H5347,IF(N5347="",NA(),N5347))</f>
        <v>0</v>
      </c>
    </row>
    <row r="516" spans="4:20">
      <c r="D516">
        <v>512</v>
      </c>
      <c r="E516">
        <f>IF(INDIRECT(ADDRESS($D516+2,E$2+1,,,"Instances"))="","",INDIRECT(ADDRESS($D516+2,E$2+1,,,"Instances")))</f>
        <v>0</v>
      </c>
      <c r="F516">
        <f>IFERROR(SMALL(E5:E969,ROW()-ROW($F$5)+1),"")</f>
        <v>0</v>
      </c>
      <c r="H516">
        <f>IFERROR(SUM(F5:F516),"")</f>
        <v>0</v>
      </c>
      <c r="J516">
        <v>512</v>
      </c>
      <c r="K516" cm="1">
        <f t="array" ref="K516">_xlfn.SWITCH(Charts!$B$3,"average", AVERAGE(INDIRECT(ADDRESS(511+3,K$2+1,,,"Instances") &amp; ":" &amp; ADDRESS(511+3,K$2+1))),"median", MEDIAN(INDIRECT(ADDRESS(511+3,K$2+1,,,"Instances") &amp; ":" &amp; ADDRESS(511+3,K$2+1))),"min", MIN(INDIRECT(ADDRESS(511+3,K$2+1,,,"Instances") &amp; ":" &amp; ADDRESS(511+3,K$2+1))),"max", MAX(INDIRECT(ADDRESS(511+3,K$2+1,,,"Instances") &amp; ":" &amp; ADDRESS(511+3,K$2+1))),"diff", MAX(INDIRECT(ADDRESS(511+3,K$2+1,,,"Instances") &amp; ":" &amp; ADDRESS(511+3,K$2+1)))-MIN(INDIRECT(ADDRESS(511+3,K$2+1,,,"Instances") &amp; ":" &amp; ADDRESS(511+3,K$2+1))))</f>
        <v>0</v>
      </c>
      <c r="L516">
        <f>IFERROR(SMALL(K5:K969,ROW()-ROW($L$5)+1),"")</f>
        <v>0</v>
      </c>
      <c r="N516">
        <f>IFERROR(SUM(L5:L516),"")</f>
        <v>0</v>
      </c>
      <c r="Q516">
        <f>IF(Charts!$B$3="none",E5348,IF(K5348="",NA(),K5348))</f>
        <v>0</v>
      </c>
      <c r="R516">
        <f>IF(Charts!$B$3="none",F5348,IF(L5348="",NA(),L5348))</f>
        <v>0</v>
      </c>
      <c r="S516">
        <f>IF(Charts!$B$3="none",G5348,IF(M5348="",NA(),M5348))</f>
        <v>0</v>
      </c>
      <c r="T516">
        <f>IF(Charts!$B$3="none",H5348,IF(N5348="",NA(),N5348))</f>
        <v>0</v>
      </c>
    </row>
    <row r="517" spans="4:20">
      <c r="D517">
        <v>513</v>
      </c>
      <c r="E517">
        <f>IF(INDIRECT(ADDRESS($D517+2,E$2+1,,,"Instances"))="","",INDIRECT(ADDRESS($D517+2,E$2+1,,,"Instances")))</f>
        <v>0</v>
      </c>
      <c r="F517">
        <f>IFERROR(SMALL(E5:E969,ROW()-ROW($F$5)+1),"")</f>
        <v>0</v>
      </c>
      <c r="H517">
        <f>IFERROR(SUM(F5:F517),"")</f>
        <v>0</v>
      </c>
      <c r="J517">
        <v>513</v>
      </c>
      <c r="K517" cm="1">
        <f t="array" ref="K517">_xlfn.SWITCH(Charts!$B$3,"average", AVERAGE(INDIRECT(ADDRESS(512+3,K$2+1,,,"Instances") &amp; ":" &amp; ADDRESS(512+3,K$2+1))),"median", MEDIAN(INDIRECT(ADDRESS(512+3,K$2+1,,,"Instances") &amp; ":" &amp; ADDRESS(512+3,K$2+1))),"min", MIN(INDIRECT(ADDRESS(512+3,K$2+1,,,"Instances") &amp; ":" &amp; ADDRESS(512+3,K$2+1))),"max", MAX(INDIRECT(ADDRESS(512+3,K$2+1,,,"Instances") &amp; ":" &amp; ADDRESS(512+3,K$2+1))),"diff", MAX(INDIRECT(ADDRESS(512+3,K$2+1,,,"Instances") &amp; ":" &amp; ADDRESS(512+3,K$2+1)))-MIN(INDIRECT(ADDRESS(512+3,K$2+1,,,"Instances") &amp; ":" &amp; ADDRESS(512+3,K$2+1))))</f>
        <v>0</v>
      </c>
      <c r="L517">
        <f>IFERROR(SMALL(K5:K969,ROW()-ROW($L$5)+1),"")</f>
        <v>0</v>
      </c>
      <c r="N517">
        <f>IFERROR(SUM(L5:L517),"")</f>
        <v>0</v>
      </c>
      <c r="Q517">
        <f>IF(Charts!$B$3="none",E5349,IF(K5349="",NA(),K5349))</f>
        <v>0</v>
      </c>
      <c r="R517">
        <f>IF(Charts!$B$3="none",F5349,IF(L5349="",NA(),L5349))</f>
        <v>0</v>
      </c>
      <c r="S517">
        <f>IF(Charts!$B$3="none",G5349,IF(M5349="",NA(),M5349))</f>
        <v>0</v>
      </c>
      <c r="T517">
        <f>IF(Charts!$B$3="none",H5349,IF(N5349="",NA(),N5349))</f>
        <v>0</v>
      </c>
    </row>
    <row r="518" spans="4:20">
      <c r="D518">
        <v>514</v>
      </c>
      <c r="E518">
        <f>IF(INDIRECT(ADDRESS($D518+2,E$2+1,,,"Instances"))="","",INDIRECT(ADDRESS($D518+2,E$2+1,,,"Instances")))</f>
        <v>0</v>
      </c>
      <c r="F518">
        <f>IFERROR(SMALL(E5:E969,ROW()-ROW($F$5)+1),"")</f>
        <v>0</v>
      </c>
      <c r="H518">
        <f>IFERROR(SUM(F5:F518),"")</f>
        <v>0</v>
      </c>
      <c r="J518">
        <v>514</v>
      </c>
      <c r="K518" cm="1">
        <f t="array" ref="K518">_xlfn.SWITCH(Charts!$B$3,"average", AVERAGE(INDIRECT(ADDRESS(513+3,K$2+1,,,"Instances") &amp; ":" &amp; ADDRESS(513+3,K$2+1))),"median", MEDIAN(INDIRECT(ADDRESS(513+3,K$2+1,,,"Instances") &amp; ":" &amp; ADDRESS(513+3,K$2+1))),"min", MIN(INDIRECT(ADDRESS(513+3,K$2+1,,,"Instances") &amp; ":" &amp; ADDRESS(513+3,K$2+1))),"max", MAX(INDIRECT(ADDRESS(513+3,K$2+1,,,"Instances") &amp; ":" &amp; ADDRESS(513+3,K$2+1))),"diff", MAX(INDIRECT(ADDRESS(513+3,K$2+1,,,"Instances") &amp; ":" &amp; ADDRESS(513+3,K$2+1)))-MIN(INDIRECT(ADDRESS(513+3,K$2+1,,,"Instances") &amp; ":" &amp; ADDRESS(513+3,K$2+1))))</f>
        <v>0</v>
      </c>
      <c r="L518">
        <f>IFERROR(SMALL(K5:K969,ROW()-ROW($L$5)+1),"")</f>
        <v>0</v>
      </c>
      <c r="N518">
        <f>IFERROR(SUM(L5:L518),"")</f>
        <v>0</v>
      </c>
      <c r="Q518">
        <f>IF(Charts!$B$3="none",E5350,IF(K5350="",NA(),K5350))</f>
        <v>0</v>
      </c>
      <c r="R518">
        <f>IF(Charts!$B$3="none",F5350,IF(L5350="",NA(),L5350))</f>
        <v>0</v>
      </c>
      <c r="S518">
        <f>IF(Charts!$B$3="none",G5350,IF(M5350="",NA(),M5350))</f>
        <v>0</v>
      </c>
      <c r="T518">
        <f>IF(Charts!$B$3="none",H5350,IF(N5350="",NA(),N5350))</f>
        <v>0</v>
      </c>
    </row>
    <row r="519" spans="4:20">
      <c r="D519">
        <v>515</v>
      </c>
      <c r="E519">
        <f>IF(INDIRECT(ADDRESS($D519+2,E$2+1,,,"Instances"))="","",INDIRECT(ADDRESS($D519+2,E$2+1,,,"Instances")))</f>
        <v>0</v>
      </c>
      <c r="F519">
        <f>IFERROR(SMALL(E5:E969,ROW()-ROW($F$5)+1),"")</f>
        <v>0</v>
      </c>
      <c r="H519">
        <f>IFERROR(SUM(F5:F519),"")</f>
        <v>0</v>
      </c>
      <c r="J519">
        <v>515</v>
      </c>
      <c r="K519" cm="1">
        <f t="array" ref="K519">_xlfn.SWITCH(Charts!$B$3,"average", AVERAGE(INDIRECT(ADDRESS(514+3,K$2+1,,,"Instances") &amp; ":" &amp; ADDRESS(514+3,K$2+1))),"median", MEDIAN(INDIRECT(ADDRESS(514+3,K$2+1,,,"Instances") &amp; ":" &amp; ADDRESS(514+3,K$2+1))),"min", MIN(INDIRECT(ADDRESS(514+3,K$2+1,,,"Instances") &amp; ":" &amp; ADDRESS(514+3,K$2+1))),"max", MAX(INDIRECT(ADDRESS(514+3,K$2+1,,,"Instances") &amp; ":" &amp; ADDRESS(514+3,K$2+1))),"diff", MAX(INDIRECT(ADDRESS(514+3,K$2+1,,,"Instances") &amp; ":" &amp; ADDRESS(514+3,K$2+1)))-MIN(INDIRECT(ADDRESS(514+3,K$2+1,,,"Instances") &amp; ":" &amp; ADDRESS(514+3,K$2+1))))</f>
        <v>0</v>
      </c>
      <c r="L519">
        <f>IFERROR(SMALL(K5:K969,ROW()-ROW($L$5)+1),"")</f>
        <v>0</v>
      </c>
      <c r="N519">
        <f>IFERROR(SUM(L5:L519),"")</f>
        <v>0</v>
      </c>
      <c r="Q519">
        <f>IF(Charts!$B$3="none",E5351,IF(K5351="",NA(),K5351))</f>
        <v>0</v>
      </c>
      <c r="R519">
        <f>IF(Charts!$B$3="none",F5351,IF(L5351="",NA(),L5351))</f>
        <v>0</v>
      </c>
      <c r="S519">
        <f>IF(Charts!$B$3="none",G5351,IF(M5351="",NA(),M5351))</f>
        <v>0</v>
      </c>
      <c r="T519">
        <f>IF(Charts!$B$3="none",H5351,IF(N5351="",NA(),N5351))</f>
        <v>0</v>
      </c>
    </row>
    <row r="520" spans="4:20">
      <c r="D520">
        <v>516</v>
      </c>
      <c r="E520">
        <f>IF(INDIRECT(ADDRESS($D520+2,E$2+1,,,"Instances"))="","",INDIRECT(ADDRESS($D520+2,E$2+1,,,"Instances")))</f>
        <v>0</v>
      </c>
      <c r="F520">
        <f>IFERROR(SMALL(E5:E969,ROW()-ROW($F$5)+1),"")</f>
        <v>0</v>
      </c>
      <c r="H520">
        <f>IFERROR(SUM(F5:F520),"")</f>
        <v>0</v>
      </c>
      <c r="J520">
        <v>516</v>
      </c>
      <c r="K520" cm="1">
        <f t="array" ref="K520">_xlfn.SWITCH(Charts!$B$3,"average", AVERAGE(INDIRECT(ADDRESS(515+3,K$2+1,,,"Instances") &amp; ":" &amp; ADDRESS(515+3,K$2+1))),"median", MEDIAN(INDIRECT(ADDRESS(515+3,K$2+1,,,"Instances") &amp; ":" &amp; ADDRESS(515+3,K$2+1))),"min", MIN(INDIRECT(ADDRESS(515+3,K$2+1,,,"Instances") &amp; ":" &amp; ADDRESS(515+3,K$2+1))),"max", MAX(INDIRECT(ADDRESS(515+3,K$2+1,,,"Instances") &amp; ":" &amp; ADDRESS(515+3,K$2+1))),"diff", MAX(INDIRECT(ADDRESS(515+3,K$2+1,,,"Instances") &amp; ":" &amp; ADDRESS(515+3,K$2+1)))-MIN(INDIRECT(ADDRESS(515+3,K$2+1,,,"Instances") &amp; ":" &amp; ADDRESS(515+3,K$2+1))))</f>
        <v>0</v>
      </c>
      <c r="L520">
        <f>IFERROR(SMALL(K5:K969,ROW()-ROW($L$5)+1),"")</f>
        <v>0</v>
      </c>
      <c r="N520">
        <f>IFERROR(SUM(L5:L520),"")</f>
        <v>0</v>
      </c>
      <c r="Q520">
        <f>IF(Charts!$B$3="none",E5352,IF(K5352="",NA(),K5352))</f>
        <v>0</v>
      </c>
      <c r="R520">
        <f>IF(Charts!$B$3="none",F5352,IF(L5352="",NA(),L5352))</f>
        <v>0</v>
      </c>
      <c r="S520">
        <f>IF(Charts!$B$3="none",G5352,IF(M5352="",NA(),M5352))</f>
        <v>0</v>
      </c>
      <c r="T520">
        <f>IF(Charts!$B$3="none",H5352,IF(N5352="",NA(),N5352))</f>
        <v>0</v>
      </c>
    </row>
    <row r="521" spans="4:20">
      <c r="D521">
        <v>517</v>
      </c>
      <c r="E521">
        <f>IF(INDIRECT(ADDRESS($D521+2,E$2+1,,,"Instances"))="","",INDIRECT(ADDRESS($D521+2,E$2+1,,,"Instances")))</f>
        <v>0</v>
      </c>
      <c r="F521">
        <f>IFERROR(SMALL(E5:E969,ROW()-ROW($F$5)+1),"")</f>
        <v>0</v>
      </c>
      <c r="H521">
        <f>IFERROR(SUM(F5:F521),"")</f>
        <v>0</v>
      </c>
      <c r="J521">
        <v>517</v>
      </c>
      <c r="K521" cm="1">
        <f t="array" ref="K521">_xlfn.SWITCH(Charts!$B$3,"average", AVERAGE(INDIRECT(ADDRESS(516+3,K$2+1,,,"Instances") &amp; ":" &amp; ADDRESS(516+3,K$2+1))),"median", MEDIAN(INDIRECT(ADDRESS(516+3,K$2+1,,,"Instances") &amp; ":" &amp; ADDRESS(516+3,K$2+1))),"min", MIN(INDIRECT(ADDRESS(516+3,K$2+1,,,"Instances") &amp; ":" &amp; ADDRESS(516+3,K$2+1))),"max", MAX(INDIRECT(ADDRESS(516+3,K$2+1,,,"Instances") &amp; ":" &amp; ADDRESS(516+3,K$2+1))),"diff", MAX(INDIRECT(ADDRESS(516+3,K$2+1,,,"Instances") &amp; ":" &amp; ADDRESS(516+3,K$2+1)))-MIN(INDIRECT(ADDRESS(516+3,K$2+1,,,"Instances") &amp; ":" &amp; ADDRESS(516+3,K$2+1))))</f>
        <v>0</v>
      </c>
      <c r="L521">
        <f>IFERROR(SMALL(K5:K969,ROW()-ROW($L$5)+1),"")</f>
        <v>0</v>
      </c>
      <c r="N521">
        <f>IFERROR(SUM(L5:L521),"")</f>
        <v>0</v>
      </c>
      <c r="Q521">
        <f>IF(Charts!$B$3="none",E5353,IF(K5353="",NA(),K5353))</f>
        <v>0</v>
      </c>
      <c r="R521">
        <f>IF(Charts!$B$3="none",F5353,IF(L5353="",NA(),L5353))</f>
        <v>0</v>
      </c>
      <c r="S521">
        <f>IF(Charts!$B$3="none",G5353,IF(M5353="",NA(),M5353))</f>
        <v>0</v>
      </c>
      <c r="T521">
        <f>IF(Charts!$B$3="none",H5353,IF(N5353="",NA(),N5353))</f>
        <v>0</v>
      </c>
    </row>
    <row r="522" spans="4:20">
      <c r="D522">
        <v>518</v>
      </c>
      <c r="E522">
        <f>IF(INDIRECT(ADDRESS($D522+2,E$2+1,,,"Instances"))="","",INDIRECT(ADDRESS($D522+2,E$2+1,,,"Instances")))</f>
        <v>0</v>
      </c>
      <c r="F522">
        <f>IFERROR(SMALL(E5:E969,ROW()-ROW($F$5)+1),"")</f>
        <v>0</v>
      </c>
      <c r="H522">
        <f>IFERROR(SUM(F5:F522),"")</f>
        <v>0</v>
      </c>
      <c r="J522">
        <v>518</v>
      </c>
      <c r="K522" cm="1">
        <f t="array" ref="K522">_xlfn.SWITCH(Charts!$B$3,"average", AVERAGE(INDIRECT(ADDRESS(517+3,K$2+1,,,"Instances") &amp; ":" &amp; ADDRESS(517+3,K$2+1))),"median", MEDIAN(INDIRECT(ADDRESS(517+3,K$2+1,,,"Instances") &amp; ":" &amp; ADDRESS(517+3,K$2+1))),"min", MIN(INDIRECT(ADDRESS(517+3,K$2+1,,,"Instances") &amp; ":" &amp; ADDRESS(517+3,K$2+1))),"max", MAX(INDIRECT(ADDRESS(517+3,K$2+1,,,"Instances") &amp; ":" &amp; ADDRESS(517+3,K$2+1))),"diff", MAX(INDIRECT(ADDRESS(517+3,K$2+1,,,"Instances") &amp; ":" &amp; ADDRESS(517+3,K$2+1)))-MIN(INDIRECT(ADDRESS(517+3,K$2+1,,,"Instances") &amp; ":" &amp; ADDRESS(517+3,K$2+1))))</f>
        <v>0</v>
      </c>
      <c r="L522">
        <f>IFERROR(SMALL(K5:K969,ROW()-ROW($L$5)+1),"")</f>
        <v>0</v>
      </c>
      <c r="N522">
        <f>IFERROR(SUM(L5:L522),"")</f>
        <v>0</v>
      </c>
      <c r="Q522">
        <f>IF(Charts!$B$3="none",E5354,IF(K5354="",NA(),K5354))</f>
        <v>0</v>
      </c>
      <c r="R522">
        <f>IF(Charts!$B$3="none",F5354,IF(L5354="",NA(),L5354))</f>
        <v>0</v>
      </c>
      <c r="S522">
        <f>IF(Charts!$B$3="none",G5354,IF(M5354="",NA(),M5354))</f>
        <v>0</v>
      </c>
      <c r="T522">
        <f>IF(Charts!$B$3="none",H5354,IF(N5354="",NA(),N5354))</f>
        <v>0</v>
      </c>
    </row>
    <row r="523" spans="4:20">
      <c r="D523">
        <v>519</v>
      </c>
      <c r="E523">
        <f>IF(INDIRECT(ADDRESS($D523+2,E$2+1,,,"Instances"))="","",INDIRECT(ADDRESS($D523+2,E$2+1,,,"Instances")))</f>
        <v>0</v>
      </c>
      <c r="F523">
        <f>IFERROR(SMALL(E5:E969,ROW()-ROW($F$5)+1),"")</f>
        <v>0</v>
      </c>
      <c r="H523">
        <f>IFERROR(SUM(F5:F523),"")</f>
        <v>0</v>
      </c>
      <c r="J523">
        <v>519</v>
      </c>
      <c r="K523" cm="1">
        <f t="array" ref="K523">_xlfn.SWITCH(Charts!$B$3,"average", AVERAGE(INDIRECT(ADDRESS(518+3,K$2+1,,,"Instances") &amp; ":" &amp; ADDRESS(518+3,K$2+1))),"median", MEDIAN(INDIRECT(ADDRESS(518+3,K$2+1,,,"Instances") &amp; ":" &amp; ADDRESS(518+3,K$2+1))),"min", MIN(INDIRECT(ADDRESS(518+3,K$2+1,,,"Instances") &amp; ":" &amp; ADDRESS(518+3,K$2+1))),"max", MAX(INDIRECT(ADDRESS(518+3,K$2+1,,,"Instances") &amp; ":" &amp; ADDRESS(518+3,K$2+1))),"diff", MAX(INDIRECT(ADDRESS(518+3,K$2+1,,,"Instances") &amp; ":" &amp; ADDRESS(518+3,K$2+1)))-MIN(INDIRECT(ADDRESS(518+3,K$2+1,,,"Instances") &amp; ":" &amp; ADDRESS(518+3,K$2+1))))</f>
        <v>0</v>
      </c>
      <c r="L523">
        <f>IFERROR(SMALL(K5:K969,ROW()-ROW($L$5)+1),"")</f>
        <v>0</v>
      </c>
      <c r="N523">
        <f>IFERROR(SUM(L5:L523),"")</f>
        <v>0</v>
      </c>
      <c r="Q523">
        <f>IF(Charts!$B$3="none",E5355,IF(K5355="",NA(),K5355))</f>
        <v>0</v>
      </c>
      <c r="R523">
        <f>IF(Charts!$B$3="none",F5355,IF(L5355="",NA(),L5355))</f>
        <v>0</v>
      </c>
      <c r="S523">
        <f>IF(Charts!$B$3="none",G5355,IF(M5355="",NA(),M5355))</f>
        <v>0</v>
      </c>
      <c r="T523">
        <f>IF(Charts!$B$3="none",H5355,IF(N5355="",NA(),N5355))</f>
        <v>0</v>
      </c>
    </row>
    <row r="524" spans="4:20">
      <c r="D524">
        <v>520</v>
      </c>
      <c r="E524">
        <f>IF(INDIRECT(ADDRESS($D524+2,E$2+1,,,"Instances"))="","",INDIRECT(ADDRESS($D524+2,E$2+1,,,"Instances")))</f>
        <v>0</v>
      </c>
      <c r="F524">
        <f>IFERROR(SMALL(E5:E969,ROW()-ROW($F$5)+1),"")</f>
        <v>0</v>
      </c>
      <c r="H524">
        <f>IFERROR(SUM(F5:F524),"")</f>
        <v>0</v>
      </c>
      <c r="J524">
        <v>520</v>
      </c>
      <c r="K524" cm="1">
        <f t="array" ref="K524">_xlfn.SWITCH(Charts!$B$3,"average", AVERAGE(INDIRECT(ADDRESS(519+3,K$2+1,,,"Instances") &amp; ":" &amp; ADDRESS(519+3,K$2+1))),"median", MEDIAN(INDIRECT(ADDRESS(519+3,K$2+1,,,"Instances") &amp; ":" &amp; ADDRESS(519+3,K$2+1))),"min", MIN(INDIRECT(ADDRESS(519+3,K$2+1,,,"Instances") &amp; ":" &amp; ADDRESS(519+3,K$2+1))),"max", MAX(INDIRECT(ADDRESS(519+3,K$2+1,,,"Instances") &amp; ":" &amp; ADDRESS(519+3,K$2+1))),"diff", MAX(INDIRECT(ADDRESS(519+3,K$2+1,,,"Instances") &amp; ":" &amp; ADDRESS(519+3,K$2+1)))-MIN(INDIRECT(ADDRESS(519+3,K$2+1,,,"Instances") &amp; ":" &amp; ADDRESS(519+3,K$2+1))))</f>
        <v>0</v>
      </c>
      <c r="L524">
        <f>IFERROR(SMALL(K5:K969,ROW()-ROW($L$5)+1),"")</f>
        <v>0</v>
      </c>
      <c r="N524">
        <f>IFERROR(SUM(L5:L524),"")</f>
        <v>0</v>
      </c>
      <c r="Q524">
        <f>IF(Charts!$B$3="none",E5356,IF(K5356="",NA(),K5356))</f>
        <v>0</v>
      </c>
      <c r="R524">
        <f>IF(Charts!$B$3="none",F5356,IF(L5356="",NA(),L5356))</f>
        <v>0</v>
      </c>
      <c r="S524">
        <f>IF(Charts!$B$3="none",G5356,IF(M5356="",NA(),M5356))</f>
        <v>0</v>
      </c>
      <c r="T524">
        <f>IF(Charts!$B$3="none",H5356,IF(N5356="",NA(),N5356))</f>
        <v>0</v>
      </c>
    </row>
    <row r="525" spans="4:20">
      <c r="D525">
        <v>521</v>
      </c>
      <c r="E525">
        <f>IF(INDIRECT(ADDRESS($D525+2,E$2+1,,,"Instances"))="","",INDIRECT(ADDRESS($D525+2,E$2+1,,,"Instances")))</f>
        <v>0</v>
      </c>
      <c r="F525">
        <f>IFERROR(SMALL(E5:E969,ROW()-ROW($F$5)+1),"")</f>
        <v>0</v>
      </c>
      <c r="H525">
        <f>IFERROR(SUM(F5:F525),"")</f>
        <v>0</v>
      </c>
      <c r="J525">
        <v>521</v>
      </c>
      <c r="K525" cm="1">
        <f t="array" ref="K525">_xlfn.SWITCH(Charts!$B$3,"average", AVERAGE(INDIRECT(ADDRESS(520+3,K$2+1,,,"Instances") &amp; ":" &amp; ADDRESS(520+3,K$2+1))),"median", MEDIAN(INDIRECT(ADDRESS(520+3,K$2+1,,,"Instances") &amp; ":" &amp; ADDRESS(520+3,K$2+1))),"min", MIN(INDIRECT(ADDRESS(520+3,K$2+1,,,"Instances") &amp; ":" &amp; ADDRESS(520+3,K$2+1))),"max", MAX(INDIRECT(ADDRESS(520+3,K$2+1,,,"Instances") &amp; ":" &amp; ADDRESS(520+3,K$2+1))),"diff", MAX(INDIRECT(ADDRESS(520+3,K$2+1,,,"Instances") &amp; ":" &amp; ADDRESS(520+3,K$2+1)))-MIN(INDIRECT(ADDRESS(520+3,K$2+1,,,"Instances") &amp; ":" &amp; ADDRESS(520+3,K$2+1))))</f>
        <v>0</v>
      </c>
      <c r="L525">
        <f>IFERROR(SMALL(K5:K969,ROW()-ROW($L$5)+1),"")</f>
        <v>0</v>
      </c>
      <c r="N525">
        <f>IFERROR(SUM(L5:L525),"")</f>
        <v>0</v>
      </c>
      <c r="Q525">
        <f>IF(Charts!$B$3="none",E5357,IF(K5357="",NA(),K5357))</f>
        <v>0</v>
      </c>
      <c r="R525">
        <f>IF(Charts!$B$3="none",F5357,IF(L5357="",NA(),L5357))</f>
        <v>0</v>
      </c>
      <c r="S525">
        <f>IF(Charts!$B$3="none",G5357,IF(M5357="",NA(),M5357))</f>
        <v>0</v>
      </c>
      <c r="T525">
        <f>IF(Charts!$B$3="none",H5357,IF(N5357="",NA(),N5357))</f>
        <v>0</v>
      </c>
    </row>
    <row r="526" spans="4:20">
      <c r="D526">
        <v>522</v>
      </c>
      <c r="E526">
        <f>IF(INDIRECT(ADDRESS($D526+2,E$2+1,,,"Instances"))="","",INDIRECT(ADDRESS($D526+2,E$2+1,,,"Instances")))</f>
        <v>0</v>
      </c>
      <c r="F526">
        <f>IFERROR(SMALL(E5:E969,ROW()-ROW($F$5)+1),"")</f>
        <v>0</v>
      </c>
      <c r="H526">
        <f>IFERROR(SUM(F5:F526),"")</f>
        <v>0</v>
      </c>
      <c r="J526">
        <v>522</v>
      </c>
      <c r="K526" cm="1">
        <f t="array" ref="K526">_xlfn.SWITCH(Charts!$B$3,"average", AVERAGE(INDIRECT(ADDRESS(521+3,K$2+1,,,"Instances") &amp; ":" &amp; ADDRESS(521+3,K$2+1))),"median", MEDIAN(INDIRECT(ADDRESS(521+3,K$2+1,,,"Instances") &amp; ":" &amp; ADDRESS(521+3,K$2+1))),"min", MIN(INDIRECT(ADDRESS(521+3,K$2+1,,,"Instances") &amp; ":" &amp; ADDRESS(521+3,K$2+1))),"max", MAX(INDIRECT(ADDRESS(521+3,K$2+1,,,"Instances") &amp; ":" &amp; ADDRESS(521+3,K$2+1))),"diff", MAX(INDIRECT(ADDRESS(521+3,K$2+1,,,"Instances") &amp; ":" &amp; ADDRESS(521+3,K$2+1)))-MIN(INDIRECT(ADDRESS(521+3,K$2+1,,,"Instances") &amp; ":" &amp; ADDRESS(521+3,K$2+1))))</f>
        <v>0</v>
      </c>
      <c r="L526">
        <f>IFERROR(SMALL(K5:K969,ROW()-ROW($L$5)+1),"")</f>
        <v>0</v>
      </c>
      <c r="N526">
        <f>IFERROR(SUM(L5:L526),"")</f>
        <v>0</v>
      </c>
      <c r="Q526">
        <f>IF(Charts!$B$3="none",E5358,IF(K5358="",NA(),K5358))</f>
        <v>0</v>
      </c>
      <c r="R526">
        <f>IF(Charts!$B$3="none",F5358,IF(L5358="",NA(),L5358))</f>
        <v>0</v>
      </c>
      <c r="S526">
        <f>IF(Charts!$B$3="none",G5358,IF(M5358="",NA(),M5358))</f>
        <v>0</v>
      </c>
      <c r="T526">
        <f>IF(Charts!$B$3="none",H5358,IF(N5358="",NA(),N5358))</f>
        <v>0</v>
      </c>
    </row>
    <row r="527" spans="4:20">
      <c r="D527">
        <v>523</v>
      </c>
      <c r="E527">
        <f>IF(INDIRECT(ADDRESS($D527+2,E$2+1,,,"Instances"))="","",INDIRECT(ADDRESS($D527+2,E$2+1,,,"Instances")))</f>
        <v>0</v>
      </c>
      <c r="F527">
        <f>IFERROR(SMALL(E5:E969,ROW()-ROW($F$5)+1),"")</f>
        <v>0</v>
      </c>
      <c r="H527">
        <f>IFERROR(SUM(F5:F527),"")</f>
        <v>0</v>
      </c>
      <c r="J527">
        <v>523</v>
      </c>
      <c r="K527" cm="1">
        <f t="array" ref="K527">_xlfn.SWITCH(Charts!$B$3,"average", AVERAGE(INDIRECT(ADDRESS(522+3,K$2+1,,,"Instances") &amp; ":" &amp; ADDRESS(522+3,K$2+1))),"median", MEDIAN(INDIRECT(ADDRESS(522+3,K$2+1,,,"Instances") &amp; ":" &amp; ADDRESS(522+3,K$2+1))),"min", MIN(INDIRECT(ADDRESS(522+3,K$2+1,,,"Instances") &amp; ":" &amp; ADDRESS(522+3,K$2+1))),"max", MAX(INDIRECT(ADDRESS(522+3,K$2+1,,,"Instances") &amp; ":" &amp; ADDRESS(522+3,K$2+1))),"diff", MAX(INDIRECT(ADDRESS(522+3,K$2+1,,,"Instances") &amp; ":" &amp; ADDRESS(522+3,K$2+1)))-MIN(INDIRECT(ADDRESS(522+3,K$2+1,,,"Instances") &amp; ":" &amp; ADDRESS(522+3,K$2+1))))</f>
        <v>0</v>
      </c>
      <c r="L527">
        <f>IFERROR(SMALL(K5:K969,ROW()-ROW($L$5)+1),"")</f>
        <v>0</v>
      </c>
      <c r="N527">
        <f>IFERROR(SUM(L5:L527),"")</f>
        <v>0</v>
      </c>
      <c r="Q527">
        <f>IF(Charts!$B$3="none",E5359,IF(K5359="",NA(),K5359))</f>
        <v>0</v>
      </c>
      <c r="R527">
        <f>IF(Charts!$B$3="none",F5359,IF(L5359="",NA(),L5359))</f>
        <v>0</v>
      </c>
      <c r="S527">
        <f>IF(Charts!$B$3="none",G5359,IF(M5359="",NA(),M5359))</f>
        <v>0</v>
      </c>
      <c r="T527">
        <f>IF(Charts!$B$3="none",H5359,IF(N5359="",NA(),N5359))</f>
        <v>0</v>
      </c>
    </row>
    <row r="528" spans="4:20">
      <c r="D528">
        <v>524</v>
      </c>
      <c r="E528">
        <f>IF(INDIRECT(ADDRESS($D528+2,E$2+1,,,"Instances"))="","",INDIRECT(ADDRESS($D528+2,E$2+1,,,"Instances")))</f>
        <v>0</v>
      </c>
      <c r="F528">
        <f>IFERROR(SMALL(E5:E969,ROW()-ROW($F$5)+1),"")</f>
        <v>0</v>
      </c>
      <c r="H528">
        <f>IFERROR(SUM(F5:F528),"")</f>
        <v>0</v>
      </c>
      <c r="J528">
        <v>524</v>
      </c>
      <c r="K528" cm="1">
        <f t="array" ref="K528">_xlfn.SWITCH(Charts!$B$3,"average", AVERAGE(INDIRECT(ADDRESS(523+3,K$2+1,,,"Instances") &amp; ":" &amp; ADDRESS(523+3,K$2+1))),"median", MEDIAN(INDIRECT(ADDRESS(523+3,K$2+1,,,"Instances") &amp; ":" &amp; ADDRESS(523+3,K$2+1))),"min", MIN(INDIRECT(ADDRESS(523+3,K$2+1,,,"Instances") &amp; ":" &amp; ADDRESS(523+3,K$2+1))),"max", MAX(INDIRECT(ADDRESS(523+3,K$2+1,,,"Instances") &amp; ":" &amp; ADDRESS(523+3,K$2+1))),"diff", MAX(INDIRECT(ADDRESS(523+3,K$2+1,,,"Instances") &amp; ":" &amp; ADDRESS(523+3,K$2+1)))-MIN(INDIRECT(ADDRESS(523+3,K$2+1,,,"Instances") &amp; ":" &amp; ADDRESS(523+3,K$2+1))))</f>
        <v>0</v>
      </c>
      <c r="L528">
        <f>IFERROR(SMALL(K5:K969,ROW()-ROW($L$5)+1),"")</f>
        <v>0</v>
      </c>
      <c r="N528">
        <f>IFERROR(SUM(L5:L528),"")</f>
        <v>0</v>
      </c>
      <c r="Q528">
        <f>IF(Charts!$B$3="none",E5360,IF(K5360="",NA(),K5360))</f>
        <v>0</v>
      </c>
      <c r="R528">
        <f>IF(Charts!$B$3="none",F5360,IF(L5360="",NA(),L5360))</f>
        <v>0</v>
      </c>
      <c r="S528">
        <f>IF(Charts!$B$3="none",G5360,IF(M5360="",NA(),M5360))</f>
        <v>0</v>
      </c>
      <c r="T528">
        <f>IF(Charts!$B$3="none",H5360,IF(N5360="",NA(),N5360))</f>
        <v>0</v>
      </c>
    </row>
    <row r="529" spans="4:20">
      <c r="D529">
        <v>525</v>
      </c>
      <c r="E529">
        <f>IF(INDIRECT(ADDRESS($D529+2,E$2+1,,,"Instances"))="","",INDIRECT(ADDRESS($D529+2,E$2+1,,,"Instances")))</f>
        <v>0</v>
      </c>
      <c r="F529">
        <f>IFERROR(SMALL(E5:E969,ROW()-ROW($F$5)+1),"")</f>
        <v>0</v>
      </c>
      <c r="H529">
        <f>IFERROR(SUM(F5:F529),"")</f>
        <v>0</v>
      </c>
      <c r="J529">
        <v>525</v>
      </c>
      <c r="K529" cm="1">
        <f t="array" ref="K529">_xlfn.SWITCH(Charts!$B$3,"average", AVERAGE(INDIRECT(ADDRESS(524+3,K$2+1,,,"Instances") &amp; ":" &amp; ADDRESS(524+3,K$2+1))),"median", MEDIAN(INDIRECT(ADDRESS(524+3,K$2+1,,,"Instances") &amp; ":" &amp; ADDRESS(524+3,K$2+1))),"min", MIN(INDIRECT(ADDRESS(524+3,K$2+1,,,"Instances") &amp; ":" &amp; ADDRESS(524+3,K$2+1))),"max", MAX(INDIRECT(ADDRESS(524+3,K$2+1,,,"Instances") &amp; ":" &amp; ADDRESS(524+3,K$2+1))),"diff", MAX(INDIRECT(ADDRESS(524+3,K$2+1,,,"Instances") &amp; ":" &amp; ADDRESS(524+3,K$2+1)))-MIN(INDIRECT(ADDRESS(524+3,K$2+1,,,"Instances") &amp; ":" &amp; ADDRESS(524+3,K$2+1))))</f>
        <v>0</v>
      </c>
      <c r="L529">
        <f>IFERROR(SMALL(K5:K969,ROW()-ROW($L$5)+1),"")</f>
        <v>0</v>
      </c>
      <c r="N529">
        <f>IFERROR(SUM(L5:L529),"")</f>
        <v>0</v>
      </c>
      <c r="Q529">
        <f>IF(Charts!$B$3="none",E5361,IF(K5361="",NA(),K5361))</f>
        <v>0</v>
      </c>
      <c r="R529">
        <f>IF(Charts!$B$3="none",F5361,IF(L5361="",NA(),L5361))</f>
        <v>0</v>
      </c>
      <c r="S529">
        <f>IF(Charts!$B$3="none",G5361,IF(M5361="",NA(),M5361))</f>
        <v>0</v>
      </c>
      <c r="T529">
        <f>IF(Charts!$B$3="none",H5361,IF(N5361="",NA(),N5361))</f>
        <v>0</v>
      </c>
    </row>
    <row r="530" spans="4:20">
      <c r="D530">
        <v>526</v>
      </c>
      <c r="E530">
        <f>IF(INDIRECT(ADDRESS($D530+2,E$2+1,,,"Instances"))="","",INDIRECT(ADDRESS($D530+2,E$2+1,,,"Instances")))</f>
        <v>0</v>
      </c>
      <c r="F530">
        <f>IFERROR(SMALL(E5:E969,ROW()-ROW($F$5)+1),"")</f>
        <v>0</v>
      </c>
      <c r="H530">
        <f>IFERROR(SUM(F5:F530),"")</f>
        <v>0</v>
      </c>
      <c r="J530">
        <v>526</v>
      </c>
      <c r="K530" cm="1">
        <f t="array" ref="K530">_xlfn.SWITCH(Charts!$B$3,"average", AVERAGE(INDIRECT(ADDRESS(525+3,K$2+1,,,"Instances") &amp; ":" &amp; ADDRESS(525+3,K$2+1))),"median", MEDIAN(INDIRECT(ADDRESS(525+3,K$2+1,,,"Instances") &amp; ":" &amp; ADDRESS(525+3,K$2+1))),"min", MIN(INDIRECT(ADDRESS(525+3,K$2+1,,,"Instances") &amp; ":" &amp; ADDRESS(525+3,K$2+1))),"max", MAX(INDIRECT(ADDRESS(525+3,K$2+1,,,"Instances") &amp; ":" &amp; ADDRESS(525+3,K$2+1))),"diff", MAX(INDIRECT(ADDRESS(525+3,K$2+1,,,"Instances") &amp; ":" &amp; ADDRESS(525+3,K$2+1)))-MIN(INDIRECT(ADDRESS(525+3,K$2+1,,,"Instances") &amp; ":" &amp; ADDRESS(525+3,K$2+1))))</f>
        <v>0</v>
      </c>
      <c r="L530">
        <f>IFERROR(SMALL(K5:K969,ROW()-ROW($L$5)+1),"")</f>
        <v>0</v>
      </c>
      <c r="N530">
        <f>IFERROR(SUM(L5:L530),"")</f>
        <v>0</v>
      </c>
      <c r="Q530">
        <f>IF(Charts!$B$3="none",E5362,IF(K5362="",NA(),K5362))</f>
        <v>0</v>
      </c>
      <c r="R530">
        <f>IF(Charts!$B$3="none",F5362,IF(L5362="",NA(),L5362))</f>
        <v>0</v>
      </c>
      <c r="S530">
        <f>IF(Charts!$B$3="none",G5362,IF(M5362="",NA(),M5362))</f>
        <v>0</v>
      </c>
      <c r="T530">
        <f>IF(Charts!$B$3="none",H5362,IF(N5362="",NA(),N5362))</f>
        <v>0</v>
      </c>
    </row>
    <row r="531" spans="4:20">
      <c r="D531">
        <v>527</v>
      </c>
      <c r="E531">
        <f>IF(INDIRECT(ADDRESS($D531+2,E$2+1,,,"Instances"))="","",INDIRECT(ADDRESS($D531+2,E$2+1,,,"Instances")))</f>
        <v>0</v>
      </c>
      <c r="F531">
        <f>IFERROR(SMALL(E5:E969,ROW()-ROW($F$5)+1),"")</f>
        <v>0</v>
      </c>
      <c r="H531">
        <f>IFERROR(SUM(F5:F531),"")</f>
        <v>0</v>
      </c>
      <c r="J531">
        <v>527</v>
      </c>
      <c r="K531" cm="1">
        <f t="array" ref="K531">_xlfn.SWITCH(Charts!$B$3,"average", AVERAGE(INDIRECT(ADDRESS(526+3,K$2+1,,,"Instances") &amp; ":" &amp; ADDRESS(526+3,K$2+1))),"median", MEDIAN(INDIRECT(ADDRESS(526+3,K$2+1,,,"Instances") &amp; ":" &amp; ADDRESS(526+3,K$2+1))),"min", MIN(INDIRECT(ADDRESS(526+3,K$2+1,,,"Instances") &amp; ":" &amp; ADDRESS(526+3,K$2+1))),"max", MAX(INDIRECT(ADDRESS(526+3,K$2+1,,,"Instances") &amp; ":" &amp; ADDRESS(526+3,K$2+1))),"diff", MAX(INDIRECT(ADDRESS(526+3,K$2+1,,,"Instances") &amp; ":" &amp; ADDRESS(526+3,K$2+1)))-MIN(INDIRECT(ADDRESS(526+3,K$2+1,,,"Instances") &amp; ":" &amp; ADDRESS(526+3,K$2+1))))</f>
        <v>0</v>
      </c>
      <c r="L531">
        <f>IFERROR(SMALL(K5:K969,ROW()-ROW($L$5)+1),"")</f>
        <v>0</v>
      </c>
      <c r="N531">
        <f>IFERROR(SUM(L5:L531),"")</f>
        <v>0</v>
      </c>
      <c r="Q531">
        <f>IF(Charts!$B$3="none",E5363,IF(K5363="",NA(),K5363))</f>
        <v>0</v>
      </c>
      <c r="R531">
        <f>IF(Charts!$B$3="none",F5363,IF(L5363="",NA(),L5363))</f>
        <v>0</v>
      </c>
      <c r="S531">
        <f>IF(Charts!$B$3="none",G5363,IF(M5363="",NA(),M5363))</f>
        <v>0</v>
      </c>
      <c r="T531">
        <f>IF(Charts!$B$3="none",H5363,IF(N5363="",NA(),N5363))</f>
        <v>0</v>
      </c>
    </row>
    <row r="532" spans="4:20">
      <c r="D532">
        <v>528</v>
      </c>
      <c r="E532">
        <f>IF(INDIRECT(ADDRESS($D532+2,E$2+1,,,"Instances"))="","",INDIRECT(ADDRESS($D532+2,E$2+1,,,"Instances")))</f>
        <v>0</v>
      </c>
      <c r="F532">
        <f>IFERROR(SMALL(E5:E969,ROW()-ROW($F$5)+1),"")</f>
        <v>0</v>
      </c>
      <c r="H532">
        <f>IFERROR(SUM(F5:F532),"")</f>
        <v>0</v>
      </c>
      <c r="J532">
        <v>528</v>
      </c>
      <c r="K532" cm="1">
        <f t="array" ref="K532">_xlfn.SWITCH(Charts!$B$3,"average", AVERAGE(INDIRECT(ADDRESS(527+3,K$2+1,,,"Instances") &amp; ":" &amp; ADDRESS(527+3,K$2+1))),"median", MEDIAN(INDIRECT(ADDRESS(527+3,K$2+1,,,"Instances") &amp; ":" &amp; ADDRESS(527+3,K$2+1))),"min", MIN(INDIRECT(ADDRESS(527+3,K$2+1,,,"Instances") &amp; ":" &amp; ADDRESS(527+3,K$2+1))),"max", MAX(INDIRECT(ADDRESS(527+3,K$2+1,,,"Instances") &amp; ":" &amp; ADDRESS(527+3,K$2+1))),"diff", MAX(INDIRECT(ADDRESS(527+3,K$2+1,,,"Instances") &amp; ":" &amp; ADDRESS(527+3,K$2+1)))-MIN(INDIRECT(ADDRESS(527+3,K$2+1,,,"Instances") &amp; ":" &amp; ADDRESS(527+3,K$2+1))))</f>
        <v>0</v>
      </c>
      <c r="L532">
        <f>IFERROR(SMALL(K5:K969,ROW()-ROW($L$5)+1),"")</f>
        <v>0</v>
      </c>
      <c r="N532">
        <f>IFERROR(SUM(L5:L532),"")</f>
        <v>0</v>
      </c>
      <c r="Q532">
        <f>IF(Charts!$B$3="none",E5364,IF(K5364="",NA(),K5364))</f>
        <v>0</v>
      </c>
      <c r="R532">
        <f>IF(Charts!$B$3="none",F5364,IF(L5364="",NA(),L5364))</f>
        <v>0</v>
      </c>
      <c r="S532">
        <f>IF(Charts!$B$3="none",G5364,IF(M5364="",NA(),M5364))</f>
        <v>0</v>
      </c>
      <c r="T532">
        <f>IF(Charts!$B$3="none",H5364,IF(N5364="",NA(),N5364))</f>
        <v>0</v>
      </c>
    </row>
    <row r="533" spans="4:20">
      <c r="D533">
        <v>529</v>
      </c>
      <c r="E533">
        <f>IF(INDIRECT(ADDRESS($D533+2,E$2+1,,,"Instances"))="","",INDIRECT(ADDRESS($D533+2,E$2+1,,,"Instances")))</f>
        <v>0</v>
      </c>
      <c r="F533">
        <f>IFERROR(SMALL(E5:E969,ROW()-ROW($F$5)+1),"")</f>
        <v>0</v>
      </c>
      <c r="H533">
        <f>IFERROR(SUM(F5:F533),"")</f>
        <v>0</v>
      </c>
      <c r="J533">
        <v>529</v>
      </c>
      <c r="K533" cm="1">
        <f t="array" ref="K533">_xlfn.SWITCH(Charts!$B$3,"average", AVERAGE(INDIRECT(ADDRESS(528+3,K$2+1,,,"Instances") &amp; ":" &amp; ADDRESS(528+3,K$2+1))),"median", MEDIAN(INDIRECT(ADDRESS(528+3,K$2+1,,,"Instances") &amp; ":" &amp; ADDRESS(528+3,K$2+1))),"min", MIN(INDIRECT(ADDRESS(528+3,K$2+1,,,"Instances") &amp; ":" &amp; ADDRESS(528+3,K$2+1))),"max", MAX(INDIRECT(ADDRESS(528+3,K$2+1,,,"Instances") &amp; ":" &amp; ADDRESS(528+3,K$2+1))),"diff", MAX(INDIRECT(ADDRESS(528+3,K$2+1,,,"Instances") &amp; ":" &amp; ADDRESS(528+3,K$2+1)))-MIN(INDIRECT(ADDRESS(528+3,K$2+1,,,"Instances") &amp; ":" &amp; ADDRESS(528+3,K$2+1))))</f>
        <v>0</v>
      </c>
      <c r="L533">
        <f>IFERROR(SMALL(K5:K969,ROW()-ROW($L$5)+1),"")</f>
        <v>0</v>
      </c>
      <c r="N533">
        <f>IFERROR(SUM(L5:L533),"")</f>
        <v>0</v>
      </c>
      <c r="Q533">
        <f>IF(Charts!$B$3="none",E5365,IF(K5365="",NA(),K5365))</f>
        <v>0</v>
      </c>
      <c r="R533">
        <f>IF(Charts!$B$3="none",F5365,IF(L5365="",NA(),L5365))</f>
        <v>0</v>
      </c>
      <c r="S533">
        <f>IF(Charts!$B$3="none",G5365,IF(M5365="",NA(),M5365))</f>
        <v>0</v>
      </c>
      <c r="T533">
        <f>IF(Charts!$B$3="none",H5365,IF(N5365="",NA(),N5365))</f>
        <v>0</v>
      </c>
    </row>
    <row r="534" spans="4:20">
      <c r="D534">
        <v>530</v>
      </c>
      <c r="E534">
        <f>IF(INDIRECT(ADDRESS($D534+2,E$2+1,,,"Instances"))="","",INDIRECT(ADDRESS($D534+2,E$2+1,,,"Instances")))</f>
        <v>0</v>
      </c>
      <c r="F534">
        <f>IFERROR(SMALL(E5:E969,ROW()-ROW($F$5)+1),"")</f>
        <v>0</v>
      </c>
      <c r="H534">
        <f>IFERROR(SUM(F5:F534),"")</f>
        <v>0</v>
      </c>
      <c r="J534">
        <v>530</v>
      </c>
      <c r="K534" cm="1">
        <f t="array" ref="K534">_xlfn.SWITCH(Charts!$B$3,"average", AVERAGE(INDIRECT(ADDRESS(529+3,K$2+1,,,"Instances") &amp; ":" &amp; ADDRESS(529+3,K$2+1))),"median", MEDIAN(INDIRECT(ADDRESS(529+3,K$2+1,,,"Instances") &amp; ":" &amp; ADDRESS(529+3,K$2+1))),"min", MIN(INDIRECT(ADDRESS(529+3,K$2+1,,,"Instances") &amp; ":" &amp; ADDRESS(529+3,K$2+1))),"max", MAX(INDIRECT(ADDRESS(529+3,K$2+1,,,"Instances") &amp; ":" &amp; ADDRESS(529+3,K$2+1))),"diff", MAX(INDIRECT(ADDRESS(529+3,K$2+1,,,"Instances") &amp; ":" &amp; ADDRESS(529+3,K$2+1)))-MIN(INDIRECT(ADDRESS(529+3,K$2+1,,,"Instances") &amp; ":" &amp; ADDRESS(529+3,K$2+1))))</f>
        <v>0</v>
      </c>
      <c r="L534">
        <f>IFERROR(SMALL(K5:K969,ROW()-ROW($L$5)+1),"")</f>
        <v>0</v>
      </c>
      <c r="N534">
        <f>IFERROR(SUM(L5:L534),"")</f>
        <v>0</v>
      </c>
      <c r="Q534">
        <f>IF(Charts!$B$3="none",E5366,IF(K5366="",NA(),K5366))</f>
        <v>0</v>
      </c>
      <c r="R534">
        <f>IF(Charts!$B$3="none",F5366,IF(L5366="",NA(),L5366))</f>
        <v>0</v>
      </c>
      <c r="S534">
        <f>IF(Charts!$B$3="none",G5366,IF(M5366="",NA(),M5366))</f>
        <v>0</v>
      </c>
      <c r="T534">
        <f>IF(Charts!$B$3="none",H5366,IF(N5366="",NA(),N5366))</f>
        <v>0</v>
      </c>
    </row>
    <row r="535" spans="4:20">
      <c r="D535">
        <v>531</v>
      </c>
      <c r="E535">
        <f>IF(INDIRECT(ADDRESS($D535+2,E$2+1,,,"Instances"))="","",INDIRECT(ADDRESS($D535+2,E$2+1,,,"Instances")))</f>
        <v>0</v>
      </c>
      <c r="F535">
        <f>IFERROR(SMALL(E5:E969,ROW()-ROW($F$5)+1),"")</f>
        <v>0</v>
      </c>
      <c r="H535">
        <f>IFERROR(SUM(F5:F535),"")</f>
        <v>0</v>
      </c>
      <c r="J535">
        <v>531</v>
      </c>
      <c r="K535" cm="1">
        <f t="array" ref="K535">_xlfn.SWITCH(Charts!$B$3,"average", AVERAGE(INDIRECT(ADDRESS(530+3,K$2+1,,,"Instances") &amp; ":" &amp; ADDRESS(530+3,K$2+1))),"median", MEDIAN(INDIRECT(ADDRESS(530+3,K$2+1,,,"Instances") &amp; ":" &amp; ADDRESS(530+3,K$2+1))),"min", MIN(INDIRECT(ADDRESS(530+3,K$2+1,,,"Instances") &amp; ":" &amp; ADDRESS(530+3,K$2+1))),"max", MAX(INDIRECT(ADDRESS(530+3,K$2+1,,,"Instances") &amp; ":" &amp; ADDRESS(530+3,K$2+1))),"diff", MAX(INDIRECT(ADDRESS(530+3,K$2+1,,,"Instances") &amp; ":" &amp; ADDRESS(530+3,K$2+1)))-MIN(INDIRECT(ADDRESS(530+3,K$2+1,,,"Instances") &amp; ":" &amp; ADDRESS(530+3,K$2+1))))</f>
        <v>0</v>
      </c>
      <c r="L535">
        <f>IFERROR(SMALL(K5:K969,ROW()-ROW($L$5)+1),"")</f>
        <v>0</v>
      </c>
      <c r="N535">
        <f>IFERROR(SUM(L5:L535),"")</f>
        <v>0</v>
      </c>
      <c r="Q535">
        <f>IF(Charts!$B$3="none",E5367,IF(K5367="",NA(),K5367))</f>
        <v>0</v>
      </c>
      <c r="R535">
        <f>IF(Charts!$B$3="none",F5367,IF(L5367="",NA(),L5367))</f>
        <v>0</v>
      </c>
      <c r="S535">
        <f>IF(Charts!$B$3="none",G5367,IF(M5367="",NA(),M5367))</f>
        <v>0</v>
      </c>
      <c r="T535">
        <f>IF(Charts!$B$3="none",H5367,IF(N5367="",NA(),N5367))</f>
        <v>0</v>
      </c>
    </row>
    <row r="536" spans="4:20">
      <c r="D536">
        <v>532</v>
      </c>
      <c r="E536">
        <f>IF(INDIRECT(ADDRESS($D536+2,E$2+1,,,"Instances"))="","",INDIRECT(ADDRESS($D536+2,E$2+1,,,"Instances")))</f>
        <v>0</v>
      </c>
      <c r="F536">
        <f>IFERROR(SMALL(E5:E969,ROW()-ROW($F$5)+1),"")</f>
        <v>0</v>
      </c>
      <c r="H536">
        <f>IFERROR(SUM(F5:F536),"")</f>
        <v>0</v>
      </c>
      <c r="J536">
        <v>532</v>
      </c>
      <c r="K536" cm="1">
        <f t="array" ref="K536">_xlfn.SWITCH(Charts!$B$3,"average", AVERAGE(INDIRECT(ADDRESS(531+3,K$2+1,,,"Instances") &amp; ":" &amp; ADDRESS(531+3,K$2+1))),"median", MEDIAN(INDIRECT(ADDRESS(531+3,K$2+1,,,"Instances") &amp; ":" &amp; ADDRESS(531+3,K$2+1))),"min", MIN(INDIRECT(ADDRESS(531+3,K$2+1,,,"Instances") &amp; ":" &amp; ADDRESS(531+3,K$2+1))),"max", MAX(INDIRECT(ADDRESS(531+3,K$2+1,,,"Instances") &amp; ":" &amp; ADDRESS(531+3,K$2+1))),"diff", MAX(INDIRECT(ADDRESS(531+3,K$2+1,,,"Instances") &amp; ":" &amp; ADDRESS(531+3,K$2+1)))-MIN(INDIRECT(ADDRESS(531+3,K$2+1,,,"Instances") &amp; ":" &amp; ADDRESS(531+3,K$2+1))))</f>
        <v>0</v>
      </c>
      <c r="L536">
        <f>IFERROR(SMALL(K5:K969,ROW()-ROW($L$5)+1),"")</f>
        <v>0</v>
      </c>
      <c r="N536">
        <f>IFERROR(SUM(L5:L536),"")</f>
        <v>0</v>
      </c>
      <c r="Q536">
        <f>IF(Charts!$B$3="none",E5368,IF(K5368="",NA(),K5368))</f>
        <v>0</v>
      </c>
      <c r="R536">
        <f>IF(Charts!$B$3="none",F5368,IF(L5368="",NA(),L5368))</f>
        <v>0</v>
      </c>
      <c r="S536">
        <f>IF(Charts!$B$3="none",G5368,IF(M5368="",NA(),M5368))</f>
        <v>0</v>
      </c>
      <c r="T536">
        <f>IF(Charts!$B$3="none",H5368,IF(N5368="",NA(),N5368))</f>
        <v>0</v>
      </c>
    </row>
    <row r="537" spans="4:20">
      <c r="D537">
        <v>533</v>
      </c>
      <c r="E537">
        <f>IF(INDIRECT(ADDRESS($D537+2,E$2+1,,,"Instances"))="","",INDIRECT(ADDRESS($D537+2,E$2+1,,,"Instances")))</f>
        <v>0</v>
      </c>
      <c r="F537">
        <f>IFERROR(SMALL(E5:E969,ROW()-ROW($F$5)+1),"")</f>
        <v>0</v>
      </c>
      <c r="H537">
        <f>IFERROR(SUM(F5:F537),"")</f>
        <v>0</v>
      </c>
      <c r="J537">
        <v>533</v>
      </c>
      <c r="K537" cm="1">
        <f t="array" ref="K537">_xlfn.SWITCH(Charts!$B$3,"average", AVERAGE(INDIRECT(ADDRESS(532+3,K$2+1,,,"Instances") &amp; ":" &amp; ADDRESS(532+3,K$2+1))),"median", MEDIAN(INDIRECT(ADDRESS(532+3,K$2+1,,,"Instances") &amp; ":" &amp; ADDRESS(532+3,K$2+1))),"min", MIN(INDIRECT(ADDRESS(532+3,K$2+1,,,"Instances") &amp; ":" &amp; ADDRESS(532+3,K$2+1))),"max", MAX(INDIRECT(ADDRESS(532+3,K$2+1,,,"Instances") &amp; ":" &amp; ADDRESS(532+3,K$2+1))),"diff", MAX(INDIRECT(ADDRESS(532+3,K$2+1,,,"Instances") &amp; ":" &amp; ADDRESS(532+3,K$2+1)))-MIN(INDIRECT(ADDRESS(532+3,K$2+1,,,"Instances") &amp; ":" &amp; ADDRESS(532+3,K$2+1))))</f>
        <v>0</v>
      </c>
      <c r="L537">
        <f>IFERROR(SMALL(K5:K969,ROW()-ROW($L$5)+1),"")</f>
        <v>0</v>
      </c>
      <c r="N537">
        <f>IFERROR(SUM(L5:L537),"")</f>
        <v>0</v>
      </c>
      <c r="Q537">
        <f>IF(Charts!$B$3="none",E5369,IF(K5369="",NA(),K5369))</f>
        <v>0</v>
      </c>
      <c r="R537">
        <f>IF(Charts!$B$3="none",F5369,IF(L5369="",NA(),L5369))</f>
        <v>0</v>
      </c>
      <c r="S537">
        <f>IF(Charts!$B$3="none",G5369,IF(M5369="",NA(),M5369))</f>
        <v>0</v>
      </c>
      <c r="T537">
        <f>IF(Charts!$B$3="none",H5369,IF(N5369="",NA(),N5369))</f>
        <v>0</v>
      </c>
    </row>
    <row r="538" spans="4:20">
      <c r="D538">
        <v>534</v>
      </c>
      <c r="E538">
        <f>IF(INDIRECT(ADDRESS($D538+2,E$2+1,,,"Instances"))="","",INDIRECT(ADDRESS($D538+2,E$2+1,,,"Instances")))</f>
        <v>0</v>
      </c>
      <c r="F538">
        <f>IFERROR(SMALL(E5:E969,ROW()-ROW($F$5)+1),"")</f>
        <v>0</v>
      </c>
      <c r="H538">
        <f>IFERROR(SUM(F5:F538),"")</f>
        <v>0</v>
      </c>
      <c r="J538">
        <v>534</v>
      </c>
      <c r="K538" cm="1">
        <f t="array" ref="K538">_xlfn.SWITCH(Charts!$B$3,"average", AVERAGE(INDIRECT(ADDRESS(533+3,K$2+1,,,"Instances") &amp; ":" &amp; ADDRESS(533+3,K$2+1))),"median", MEDIAN(INDIRECT(ADDRESS(533+3,K$2+1,,,"Instances") &amp; ":" &amp; ADDRESS(533+3,K$2+1))),"min", MIN(INDIRECT(ADDRESS(533+3,K$2+1,,,"Instances") &amp; ":" &amp; ADDRESS(533+3,K$2+1))),"max", MAX(INDIRECT(ADDRESS(533+3,K$2+1,,,"Instances") &amp; ":" &amp; ADDRESS(533+3,K$2+1))),"diff", MAX(INDIRECT(ADDRESS(533+3,K$2+1,,,"Instances") &amp; ":" &amp; ADDRESS(533+3,K$2+1)))-MIN(INDIRECT(ADDRESS(533+3,K$2+1,,,"Instances") &amp; ":" &amp; ADDRESS(533+3,K$2+1))))</f>
        <v>0</v>
      </c>
      <c r="L538">
        <f>IFERROR(SMALL(K5:K969,ROW()-ROW($L$5)+1),"")</f>
        <v>0</v>
      </c>
      <c r="N538">
        <f>IFERROR(SUM(L5:L538),"")</f>
        <v>0</v>
      </c>
      <c r="Q538">
        <f>IF(Charts!$B$3="none",E5370,IF(K5370="",NA(),K5370))</f>
        <v>0</v>
      </c>
      <c r="R538">
        <f>IF(Charts!$B$3="none",F5370,IF(L5370="",NA(),L5370))</f>
        <v>0</v>
      </c>
      <c r="S538">
        <f>IF(Charts!$B$3="none",G5370,IF(M5370="",NA(),M5370))</f>
        <v>0</v>
      </c>
      <c r="T538">
        <f>IF(Charts!$B$3="none",H5370,IF(N5370="",NA(),N5370))</f>
        <v>0</v>
      </c>
    </row>
    <row r="539" spans="4:20">
      <c r="D539">
        <v>535</v>
      </c>
      <c r="E539">
        <f>IF(INDIRECT(ADDRESS($D539+2,E$2+1,,,"Instances"))="","",INDIRECT(ADDRESS($D539+2,E$2+1,,,"Instances")))</f>
        <v>0</v>
      </c>
      <c r="F539">
        <f>IFERROR(SMALL(E5:E969,ROW()-ROW($F$5)+1),"")</f>
        <v>0</v>
      </c>
      <c r="H539">
        <f>IFERROR(SUM(F5:F539),"")</f>
        <v>0</v>
      </c>
      <c r="J539">
        <v>535</v>
      </c>
      <c r="K539" cm="1">
        <f t="array" ref="K539">_xlfn.SWITCH(Charts!$B$3,"average", AVERAGE(INDIRECT(ADDRESS(534+3,K$2+1,,,"Instances") &amp; ":" &amp; ADDRESS(534+3,K$2+1))),"median", MEDIAN(INDIRECT(ADDRESS(534+3,K$2+1,,,"Instances") &amp; ":" &amp; ADDRESS(534+3,K$2+1))),"min", MIN(INDIRECT(ADDRESS(534+3,K$2+1,,,"Instances") &amp; ":" &amp; ADDRESS(534+3,K$2+1))),"max", MAX(INDIRECT(ADDRESS(534+3,K$2+1,,,"Instances") &amp; ":" &amp; ADDRESS(534+3,K$2+1))),"diff", MAX(INDIRECT(ADDRESS(534+3,K$2+1,,,"Instances") &amp; ":" &amp; ADDRESS(534+3,K$2+1)))-MIN(INDIRECT(ADDRESS(534+3,K$2+1,,,"Instances") &amp; ":" &amp; ADDRESS(534+3,K$2+1))))</f>
        <v>0</v>
      </c>
      <c r="L539">
        <f>IFERROR(SMALL(K5:K969,ROW()-ROW($L$5)+1),"")</f>
        <v>0</v>
      </c>
      <c r="N539">
        <f>IFERROR(SUM(L5:L539),"")</f>
        <v>0</v>
      </c>
      <c r="Q539">
        <f>IF(Charts!$B$3="none",E5371,IF(K5371="",NA(),K5371))</f>
        <v>0</v>
      </c>
      <c r="R539">
        <f>IF(Charts!$B$3="none",F5371,IF(L5371="",NA(),L5371))</f>
        <v>0</v>
      </c>
      <c r="S539">
        <f>IF(Charts!$B$3="none",G5371,IF(M5371="",NA(),M5371))</f>
        <v>0</v>
      </c>
      <c r="T539">
        <f>IF(Charts!$B$3="none",H5371,IF(N5371="",NA(),N5371))</f>
        <v>0</v>
      </c>
    </row>
    <row r="540" spans="4:20">
      <c r="D540">
        <v>536</v>
      </c>
      <c r="E540">
        <f>IF(INDIRECT(ADDRESS($D540+2,E$2+1,,,"Instances"))="","",INDIRECT(ADDRESS($D540+2,E$2+1,,,"Instances")))</f>
        <v>0</v>
      </c>
      <c r="F540">
        <f>IFERROR(SMALL(E5:E969,ROW()-ROW($F$5)+1),"")</f>
        <v>0</v>
      </c>
      <c r="H540">
        <f>IFERROR(SUM(F5:F540),"")</f>
        <v>0</v>
      </c>
      <c r="J540">
        <v>536</v>
      </c>
      <c r="K540" cm="1">
        <f t="array" ref="K540">_xlfn.SWITCH(Charts!$B$3,"average", AVERAGE(INDIRECT(ADDRESS(535+3,K$2+1,,,"Instances") &amp; ":" &amp; ADDRESS(535+3,K$2+1))),"median", MEDIAN(INDIRECT(ADDRESS(535+3,K$2+1,,,"Instances") &amp; ":" &amp; ADDRESS(535+3,K$2+1))),"min", MIN(INDIRECT(ADDRESS(535+3,K$2+1,,,"Instances") &amp; ":" &amp; ADDRESS(535+3,K$2+1))),"max", MAX(INDIRECT(ADDRESS(535+3,K$2+1,,,"Instances") &amp; ":" &amp; ADDRESS(535+3,K$2+1))),"diff", MAX(INDIRECT(ADDRESS(535+3,K$2+1,,,"Instances") &amp; ":" &amp; ADDRESS(535+3,K$2+1)))-MIN(INDIRECT(ADDRESS(535+3,K$2+1,,,"Instances") &amp; ":" &amp; ADDRESS(535+3,K$2+1))))</f>
        <v>0</v>
      </c>
      <c r="L540">
        <f>IFERROR(SMALL(K5:K969,ROW()-ROW($L$5)+1),"")</f>
        <v>0</v>
      </c>
      <c r="N540">
        <f>IFERROR(SUM(L5:L540),"")</f>
        <v>0</v>
      </c>
      <c r="Q540">
        <f>IF(Charts!$B$3="none",E5372,IF(K5372="",NA(),K5372))</f>
        <v>0</v>
      </c>
      <c r="R540">
        <f>IF(Charts!$B$3="none",F5372,IF(L5372="",NA(),L5372))</f>
        <v>0</v>
      </c>
      <c r="S540">
        <f>IF(Charts!$B$3="none",G5372,IF(M5372="",NA(),M5372))</f>
        <v>0</v>
      </c>
      <c r="T540">
        <f>IF(Charts!$B$3="none",H5372,IF(N5372="",NA(),N5372))</f>
        <v>0</v>
      </c>
    </row>
    <row r="541" spans="4:20">
      <c r="D541">
        <v>537</v>
      </c>
      <c r="E541">
        <f>IF(INDIRECT(ADDRESS($D541+2,E$2+1,,,"Instances"))="","",INDIRECT(ADDRESS($D541+2,E$2+1,,,"Instances")))</f>
        <v>0</v>
      </c>
      <c r="F541">
        <f>IFERROR(SMALL(E5:E969,ROW()-ROW($F$5)+1),"")</f>
        <v>0</v>
      </c>
      <c r="H541">
        <f>IFERROR(SUM(F5:F541),"")</f>
        <v>0</v>
      </c>
      <c r="J541">
        <v>537</v>
      </c>
      <c r="K541" cm="1">
        <f t="array" ref="K541">_xlfn.SWITCH(Charts!$B$3,"average", AVERAGE(INDIRECT(ADDRESS(536+3,K$2+1,,,"Instances") &amp; ":" &amp; ADDRESS(536+3,K$2+1))),"median", MEDIAN(INDIRECT(ADDRESS(536+3,K$2+1,,,"Instances") &amp; ":" &amp; ADDRESS(536+3,K$2+1))),"min", MIN(INDIRECT(ADDRESS(536+3,K$2+1,,,"Instances") &amp; ":" &amp; ADDRESS(536+3,K$2+1))),"max", MAX(INDIRECT(ADDRESS(536+3,K$2+1,,,"Instances") &amp; ":" &amp; ADDRESS(536+3,K$2+1))),"diff", MAX(INDIRECT(ADDRESS(536+3,K$2+1,,,"Instances") &amp; ":" &amp; ADDRESS(536+3,K$2+1)))-MIN(INDIRECT(ADDRESS(536+3,K$2+1,,,"Instances") &amp; ":" &amp; ADDRESS(536+3,K$2+1))))</f>
        <v>0</v>
      </c>
      <c r="L541">
        <f>IFERROR(SMALL(K5:K969,ROW()-ROW($L$5)+1),"")</f>
        <v>0</v>
      </c>
      <c r="N541">
        <f>IFERROR(SUM(L5:L541),"")</f>
        <v>0</v>
      </c>
      <c r="Q541">
        <f>IF(Charts!$B$3="none",E5373,IF(K5373="",NA(),K5373))</f>
        <v>0</v>
      </c>
      <c r="R541">
        <f>IF(Charts!$B$3="none",F5373,IF(L5373="",NA(),L5373))</f>
        <v>0</v>
      </c>
      <c r="S541">
        <f>IF(Charts!$B$3="none",G5373,IF(M5373="",NA(),M5373))</f>
        <v>0</v>
      </c>
      <c r="T541">
        <f>IF(Charts!$B$3="none",H5373,IF(N5373="",NA(),N5373))</f>
        <v>0</v>
      </c>
    </row>
    <row r="542" spans="4:20">
      <c r="D542">
        <v>538</v>
      </c>
      <c r="E542">
        <f>IF(INDIRECT(ADDRESS($D542+2,E$2+1,,,"Instances"))="","",INDIRECT(ADDRESS($D542+2,E$2+1,,,"Instances")))</f>
        <v>0</v>
      </c>
      <c r="F542">
        <f>IFERROR(SMALL(E5:E969,ROW()-ROW($F$5)+1),"")</f>
        <v>0</v>
      </c>
      <c r="H542">
        <f>IFERROR(SUM(F5:F542),"")</f>
        <v>0</v>
      </c>
      <c r="J542">
        <v>538</v>
      </c>
      <c r="K542" cm="1">
        <f t="array" ref="K542">_xlfn.SWITCH(Charts!$B$3,"average", AVERAGE(INDIRECT(ADDRESS(537+3,K$2+1,,,"Instances") &amp; ":" &amp; ADDRESS(537+3,K$2+1))),"median", MEDIAN(INDIRECT(ADDRESS(537+3,K$2+1,,,"Instances") &amp; ":" &amp; ADDRESS(537+3,K$2+1))),"min", MIN(INDIRECT(ADDRESS(537+3,K$2+1,,,"Instances") &amp; ":" &amp; ADDRESS(537+3,K$2+1))),"max", MAX(INDIRECT(ADDRESS(537+3,K$2+1,,,"Instances") &amp; ":" &amp; ADDRESS(537+3,K$2+1))),"diff", MAX(INDIRECT(ADDRESS(537+3,K$2+1,,,"Instances") &amp; ":" &amp; ADDRESS(537+3,K$2+1)))-MIN(INDIRECT(ADDRESS(537+3,K$2+1,,,"Instances") &amp; ":" &amp; ADDRESS(537+3,K$2+1))))</f>
        <v>0</v>
      </c>
      <c r="L542">
        <f>IFERROR(SMALL(K5:K969,ROW()-ROW($L$5)+1),"")</f>
        <v>0</v>
      </c>
      <c r="N542">
        <f>IFERROR(SUM(L5:L542),"")</f>
        <v>0</v>
      </c>
      <c r="Q542">
        <f>IF(Charts!$B$3="none",E5374,IF(K5374="",NA(),K5374))</f>
        <v>0</v>
      </c>
      <c r="R542">
        <f>IF(Charts!$B$3="none",F5374,IF(L5374="",NA(),L5374))</f>
        <v>0</v>
      </c>
      <c r="S542">
        <f>IF(Charts!$B$3="none",G5374,IF(M5374="",NA(),M5374))</f>
        <v>0</v>
      </c>
      <c r="T542">
        <f>IF(Charts!$B$3="none",H5374,IF(N5374="",NA(),N5374))</f>
        <v>0</v>
      </c>
    </row>
    <row r="543" spans="4:20">
      <c r="D543">
        <v>539</v>
      </c>
      <c r="E543">
        <f>IF(INDIRECT(ADDRESS($D543+2,E$2+1,,,"Instances"))="","",INDIRECT(ADDRESS($D543+2,E$2+1,,,"Instances")))</f>
        <v>0</v>
      </c>
      <c r="F543">
        <f>IFERROR(SMALL(E5:E969,ROW()-ROW($F$5)+1),"")</f>
        <v>0</v>
      </c>
      <c r="H543">
        <f>IFERROR(SUM(F5:F543),"")</f>
        <v>0</v>
      </c>
      <c r="J543">
        <v>539</v>
      </c>
      <c r="K543" cm="1">
        <f t="array" ref="K543">_xlfn.SWITCH(Charts!$B$3,"average", AVERAGE(INDIRECT(ADDRESS(538+3,K$2+1,,,"Instances") &amp; ":" &amp; ADDRESS(538+3,K$2+1))),"median", MEDIAN(INDIRECT(ADDRESS(538+3,K$2+1,,,"Instances") &amp; ":" &amp; ADDRESS(538+3,K$2+1))),"min", MIN(INDIRECT(ADDRESS(538+3,K$2+1,,,"Instances") &amp; ":" &amp; ADDRESS(538+3,K$2+1))),"max", MAX(INDIRECT(ADDRESS(538+3,K$2+1,,,"Instances") &amp; ":" &amp; ADDRESS(538+3,K$2+1))),"diff", MAX(INDIRECT(ADDRESS(538+3,K$2+1,,,"Instances") &amp; ":" &amp; ADDRESS(538+3,K$2+1)))-MIN(INDIRECT(ADDRESS(538+3,K$2+1,,,"Instances") &amp; ":" &amp; ADDRESS(538+3,K$2+1))))</f>
        <v>0</v>
      </c>
      <c r="L543">
        <f>IFERROR(SMALL(K5:K969,ROW()-ROW($L$5)+1),"")</f>
        <v>0</v>
      </c>
      <c r="N543">
        <f>IFERROR(SUM(L5:L543),"")</f>
        <v>0</v>
      </c>
      <c r="Q543">
        <f>IF(Charts!$B$3="none",E5375,IF(K5375="",NA(),K5375))</f>
        <v>0</v>
      </c>
      <c r="R543">
        <f>IF(Charts!$B$3="none",F5375,IF(L5375="",NA(),L5375))</f>
        <v>0</v>
      </c>
      <c r="S543">
        <f>IF(Charts!$B$3="none",G5375,IF(M5375="",NA(),M5375))</f>
        <v>0</v>
      </c>
      <c r="T543">
        <f>IF(Charts!$B$3="none",H5375,IF(N5375="",NA(),N5375))</f>
        <v>0</v>
      </c>
    </row>
    <row r="544" spans="4:20">
      <c r="D544">
        <v>540</v>
      </c>
      <c r="E544">
        <f>IF(INDIRECT(ADDRESS($D544+2,E$2+1,,,"Instances"))="","",INDIRECT(ADDRESS($D544+2,E$2+1,,,"Instances")))</f>
        <v>0</v>
      </c>
      <c r="F544">
        <f>IFERROR(SMALL(E5:E969,ROW()-ROW($F$5)+1),"")</f>
        <v>0</v>
      </c>
      <c r="H544">
        <f>IFERROR(SUM(F5:F544),"")</f>
        <v>0</v>
      </c>
      <c r="J544">
        <v>540</v>
      </c>
      <c r="K544" cm="1">
        <f t="array" ref="K544">_xlfn.SWITCH(Charts!$B$3,"average", AVERAGE(INDIRECT(ADDRESS(539+3,K$2+1,,,"Instances") &amp; ":" &amp; ADDRESS(539+3,K$2+1))),"median", MEDIAN(INDIRECT(ADDRESS(539+3,K$2+1,,,"Instances") &amp; ":" &amp; ADDRESS(539+3,K$2+1))),"min", MIN(INDIRECT(ADDRESS(539+3,K$2+1,,,"Instances") &amp; ":" &amp; ADDRESS(539+3,K$2+1))),"max", MAX(INDIRECT(ADDRESS(539+3,K$2+1,,,"Instances") &amp; ":" &amp; ADDRESS(539+3,K$2+1))),"diff", MAX(INDIRECT(ADDRESS(539+3,K$2+1,,,"Instances") &amp; ":" &amp; ADDRESS(539+3,K$2+1)))-MIN(INDIRECT(ADDRESS(539+3,K$2+1,,,"Instances") &amp; ":" &amp; ADDRESS(539+3,K$2+1))))</f>
        <v>0</v>
      </c>
      <c r="L544">
        <f>IFERROR(SMALL(K5:K969,ROW()-ROW($L$5)+1),"")</f>
        <v>0</v>
      </c>
      <c r="N544">
        <f>IFERROR(SUM(L5:L544),"")</f>
        <v>0</v>
      </c>
      <c r="Q544">
        <f>IF(Charts!$B$3="none",E5376,IF(K5376="",NA(),K5376))</f>
        <v>0</v>
      </c>
      <c r="R544">
        <f>IF(Charts!$B$3="none",F5376,IF(L5376="",NA(),L5376))</f>
        <v>0</v>
      </c>
      <c r="S544">
        <f>IF(Charts!$B$3="none",G5376,IF(M5376="",NA(),M5376))</f>
        <v>0</v>
      </c>
      <c r="T544">
        <f>IF(Charts!$B$3="none",H5376,IF(N5376="",NA(),N5376))</f>
        <v>0</v>
      </c>
    </row>
    <row r="545" spans="4:20">
      <c r="D545">
        <v>541</v>
      </c>
      <c r="E545">
        <f>IF(INDIRECT(ADDRESS($D545+2,E$2+1,,,"Instances"))="","",INDIRECT(ADDRESS($D545+2,E$2+1,,,"Instances")))</f>
        <v>0</v>
      </c>
      <c r="F545">
        <f>IFERROR(SMALL(E5:E969,ROW()-ROW($F$5)+1),"")</f>
        <v>0</v>
      </c>
      <c r="H545">
        <f>IFERROR(SUM(F5:F545),"")</f>
        <v>0</v>
      </c>
      <c r="J545">
        <v>541</v>
      </c>
      <c r="K545" cm="1">
        <f t="array" ref="K545">_xlfn.SWITCH(Charts!$B$3,"average", AVERAGE(INDIRECT(ADDRESS(540+3,K$2+1,,,"Instances") &amp; ":" &amp; ADDRESS(540+3,K$2+1))),"median", MEDIAN(INDIRECT(ADDRESS(540+3,K$2+1,,,"Instances") &amp; ":" &amp; ADDRESS(540+3,K$2+1))),"min", MIN(INDIRECT(ADDRESS(540+3,K$2+1,,,"Instances") &amp; ":" &amp; ADDRESS(540+3,K$2+1))),"max", MAX(INDIRECT(ADDRESS(540+3,K$2+1,,,"Instances") &amp; ":" &amp; ADDRESS(540+3,K$2+1))),"diff", MAX(INDIRECT(ADDRESS(540+3,K$2+1,,,"Instances") &amp; ":" &amp; ADDRESS(540+3,K$2+1)))-MIN(INDIRECT(ADDRESS(540+3,K$2+1,,,"Instances") &amp; ":" &amp; ADDRESS(540+3,K$2+1))))</f>
        <v>0</v>
      </c>
      <c r="L545">
        <f>IFERROR(SMALL(K5:K969,ROW()-ROW($L$5)+1),"")</f>
        <v>0</v>
      </c>
      <c r="N545">
        <f>IFERROR(SUM(L5:L545),"")</f>
        <v>0</v>
      </c>
      <c r="Q545">
        <f>IF(Charts!$B$3="none",E5377,IF(K5377="",NA(),K5377))</f>
        <v>0</v>
      </c>
      <c r="R545">
        <f>IF(Charts!$B$3="none",F5377,IF(L5377="",NA(),L5377))</f>
        <v>0</v>
      </c>
      <c r="S545">
        <f>IF(Charts!$B$3="none",G5377,IF(M5377="",NA(),M5377))</f>
        <v>0</v>
      </c>
      <c r="T545">
        <f>IF(Charts!$B$3="none",H5377,IF(N5377="",NA(),N5377))</f>
        <v>0</v>
      </c>
    </row>
    <row r="546" spans="4:20">
      <c r="D546">
        <v>542</v>
      </c>
      <c r="E546">
        <f>IF(INDIRECT(ADDRESS($D546+2,E$2+1,,,"Instances"))="","",INDIRECT(ADDRESS($D546+2,E$2+1,,,"Instances")))</f>
        <v>0</v>
      </c>
      <c r="F546">
        <f>IFERROR(SMALL(E5:E969,ROW()-ROW($F$5)+1),"")</f>
        <v>0</v>
      </c>
      <c r="H546">
        <f>IFERROR(SUM(F5:F546),"")</f>
        <v>0</v>
      </c>
      <c r="J546">
        <v>542</v>
      </c>
      <c r="K546" cm="1">
        <f t="array" ref="K546">_xlfn.SWITCH(Charts!$B$3,"average", AVERAGE(INDIRECT(ADDRESS(541+3,K$2+1,,,"Instances") &amp; ":" &amp; ADDRESS(541+3,K$2+1))),"median", MEDIAN(INDIRECT(ADDRESS(541+3,K$2+1,,,"Instances") &amp; ":" &amp; ADDRESS(541+3,K$2+1))),"min", MIN(INDIRECT(ADDRESS(541+3,K$2+1,,,"Instances") &amp; ":" &amp; ADDRESS(541+3,K$2+1))),"max", MAX(INDIRECT(ADDRESS(541+3,K$2+1,,,"Instances") &amp; ":" &amp; ADDRESS(541+3,K$2+1))),"diff", MAX(INDIRECT(ADDRESS(541+3,K$2+1,,,"Instances") &amp; ":" &amp; ADDRESS(541+3,K$2+1)))-MIN(INDIRECT(ADDRESS(541+3,K$2+1,,,"Instances") &amp; ":" &amp; ADDRESS(541+3,K$2+1))))</f>
        <v>0</v>
      </c>
      <c r="L546">
        <f>IFERROR(SMALL(K5:K969,ROW()-ROW($L$5)+1),"")</f>
        <v>0</v>
      </c>
      <c r="N546">
        <f>IFERROR(SUM(L5:L546),"")</f>
        <v>0</v>
      </c>
      <c r="Q546">
        <f>IF(Charts!$B$3="none",E5378,IF(K5378="",NA(),K5378))</f>
        <v>0</v>
      </c>
      <c r="R546">
        <f>IF(Charts!$B$3="none",F5378,IF(L5378="",NA(),L5378))</f>
        <v>0</v>
      </c>
      <c r="S546">
        <f>IF(Charts!$B$3="none",G5378,IF(M5378="",NA(),M5378))</f>
        <v>0</v>
      </c>
      <c r="T546">
        <f>IF(Charts!$B$3="none",H5378,IF(N5378="",NA(),N5378))</f>
        <v>0</v>
      </c>
    </row>
    <row r="547" spans="4:20">
      <c r="D547">
        <v>543</v>
      </c>
      <c r="E547">
        <f>IF(INDIRECT(ADDRESS($D547+2,E$2+1,,,"Instances"))="","",INDIRECT(ADDRESS($D547+2,E$2+1,,,"Instances")))</f>
        <v>0</v>
      </c>
      <c r="F547">
        <f>IFERROR(SMALL(E5:E969,ROW()-ROW($F$5)+1),"")</f>
        <v>0</v>
      </c>
      <c r="H547">
        <f>IFERROR(SUM(F5:F547),"")</f>
        <v>0</v>
      </c>
      <c r="J547">
        <v>543</v>
      </c>
      <c r="K547" cm="1">
        <f t="array" ref="K547">_xlfn.SWITCH(Charts!$B$3,"average", AVERAGE(INDIRECT(ADDRESS(542+3,K$2+1,,,"Instances") &amp; ":" &amp; ADDRESS(542+3,K$2+1))),"median", MEDIAN(INDIRECT(ADDRESS(542+3,K$2+1,,,"Instances") &amp; ":" &amp; ADDRESS(542+3,K$2+1))),"min", MIN(INDIRECT(ADDRESS(542+3,K$2+1,,,"Instances") &amp; ":" &amp; ADDRESS(542+3,K$2+1))),"max", MAX(INDIRECT(ADDRESS(542+3,K$2+1,,,"Instances") &amp; ":" &amp; ADDRESS(542+3,K$2+1))),"diff", MAX(INDIRECT(ADDRESS(542+3,K$2+1,,,"Instances") &amp; ":" &amp; ADDRESS(542+3,K$2+1)))-MIN(INDIRECT(ADDRESS(542+3,K$2+1,,,"Instances") &amp; ":" &amp; ADDRESS(542+3,K$2+1))))</f>
        <v>0</v>
      </c>
      <c r="L547">
        <f>IFERROR(SMALL(K5:K969,ROW()-ROW($L$5)+1),"")</f>
        <v>0</v>
      </c>
      <c r="N547">
        <f>IFERROR(SUM(L5:L547),"")</f>
        <v>0</v>
      </c>
      <c r="Q547">
        <f>IF(Charts!$B$3="none",E5379,IF(K5379="",NA(),K5379))</f>
        <v>0</v>
      </c>
      <c r="R547">
        <f>IF(Charts!$B$3="none",F5379,IF(L5379="",NA(),L5379))</f>
        <v>0</v>
      </c>
      <c r="S547">
        <f>IF(Charts!$B$3="none",G5379,IF(M5379="",NA(),M5379))</f>
        <v>0</v>
      </c>
      <c r="T547">
        <f>IF(Charts!$B$3="none",H5379,IF(N5379="",NA(),N5379))</f>
        <v>0</v>
      </c>
    </row>
    <row r="548" spans="4:20">
      <c r="D548">
        <v>544</v>
      </c>
      <c r="E548">
        <f>IF(INDIRECT(ADDRESS($D548+2,E$2+1,,,"Instances"))="","",INDIRECT(ADDRESS($D548+2,E$2+1,,,"Instances")))</f>
        <v>0</v>
      </c>
      <c r="F548">
        <f>IFERROR(SMALL(E5:E969,ROW()-ROW($F$5)+1),"")</f>
        <v>0</v>
      </c>
      <c r="H548">
        <f>IFERROR(SUM(F5:F548),"")</f>
        <v>0</v>
      </c>
      <c r="J548">
        <v>544</v>
      </c>
      <c r="K548" cm="1">
        <f t="array" ref="K548">_xlfn.SWITCH(Charts!$B$3,"average", AVERAGE(INDIRECT(ADDRESS(543+3,K$2+1,,,"Instances") &amp; ":" &amp; ADDRESS(543+3,K$2+1))),"median", MEDIAN(INDIRECT(ADDRESS(543+3,K$2+1,,,"Instances") &amp; ":" &amp; ADDRESS(543+3,K$2+1))),"min", MIN(INDIRECT(ADDRESS(543+3,K$2+1,,,"Instances") &amp; ":" &amp; ADDRESS(543+3,K$2+1))),"max", MAX(INDIRECT(ADDRESS(543+3,K$2+1,,,"Instances") &amp; ":" &amp; ADDRESS(543+3,K$2+1))),"diff", MAX(INDIRECT(ADDRESS(543+3,K$2+1,,,"Instances") &amp; ":" &amp; ADDRESS(543+3,K$2+1)))-MIN(INDIRECT(ADDRESS(543+3,K$2+1,,,"Instances") &amp; ":" &amp; ADDRESS(543+3,K$2+1))))</f>
        <v>0</v>
      </c>
      <c r="L548">
        <f>IFERROR(SMALL(K5:K969,ROW()-ROW($L$5)+1),"")</f>
        <v>0</v>
      </c>
      <c r="N548">
        <f>IFERROR(SUM(L5:L548),"")</f>
        <v>0</v>
      </c>
      <c r="Q548">
        <f>IF(Charts!$B$3="none",E5380,IF(K5380="",NA(),K5380))</f>
        <v>0</v>
      </c>
      <c r="R548">
        <f>IF(Charts!$B$3="none",F5380,IF(L5380="",NA(),L5380))</f>
        <v>0</v>
      </c>
      <c r="S548">
        <f>IF(Charts!$B$3="none",G5380,IF(M5380="",NA(),M5380))</f>
        <v>0</v>
      </c>
      <c r="T548">
        <f>IF(Charts!$B$3="none",H5380,IF(N5380="",NA(),N5380))</f>
        <v>0</v>
      </c>
    </row>
    <row r="549" spans="4:20">
      <c r="D549">
        <v>545</v>
      </c>
      <c r="E549">
        <f>IF(INDIRECT(ADDRESS($D549+2,E$2+1,,,"Instances"))="","",INDIRECT(ADDRESS($D549+2,E$2+1,,,"Instances")))</f>
        <v>0</v>
      </c>
      <c r="F549">
        <f>IFERROR(SMALL(E5:E969,ROW()-ROW($F$5)+1),"")</f>
        <v>0</v>
      </c>
      <c r="H549">
        <f>IFERROR(SUM(F5:F549),"")</f>
        <v>0</v>
      </c>
      <c r="J549">
        <v>545</v>
      </c>
      <c r="K549" cm="1">
        <f t="array" ref="K549">_xlfn.SWITCH(Charts!$B$3,"average", AVERAGE(INDIRECT(ADDRESS(544+3,K$2+1,,,"Instances") &amp; ":" &amp; ADDRESS(544+3,K$2+1))),"median", MEDIAN(INDIRECT(ADDRESS(544+3,K$2+1,,,"Instances") &amp; ":" &amp; ADDRESS(544+3,K$2+1))),"min", MIN(INDIRECT(ADDRESS(544+3,K$2+1,,,"Instances") &amp; ":" &amp; ADDRESS(544+3,K$2+1))),"max", MAX(INDIRECT(ADDRESS(544+3,K$2+1,,,"Instances") &amp; ":" &amp; ADDRESS(544+3,K$2+1))),"diff", MAX(INDIRECT(ADDRESS(544+3,K$2+1,,,"Instances") &amp; ":" &amp; ADDRESS(544+3,K$2+1)))-MIN(INDIRECT(ADDRESS(544+3,K$2+1,,,"Instances") &amp; ":" &amp; ADDRESS(544+3,K$2+1))))</f>
        <v>0</v>
      </c>
      <c r="L549">
        <f>IFERROR(SMALL(K5:K969,ROW()-ROW($L$5)+1),"")</f>
        <v>0</v>
      </c>
      <c r="N549">
        <f>IFERROR(SUM(L5:L549),"")</f>
        <v>0</v>
      </c>
      <c r="Q549">
        <f>IF(Charts!$B$3="none",E5381,IF(K5381="",NA(),K5381))</f>
        <v>0</v>
      </c>
      <c r="R549">
        <f>IF(Charts!$B$3="none",F5381,IF(L5381="",NA(),L5381))</f>
        <v>0</v>
      </c>
      <c r="S549">
        <f>IF(Charts!$B$3="none",G5381,IF(M5381="",NA(),M5381))</f>
        <v>0</v>
      </c>
      <c r="T549">
        <f>IF(Charts!$B$3="none",H5381,IF(N5381="",NA(),N5381))</f>
        <v>0</v>
      </c>
    </row>
    <row r="550" spans="4:20">
      <c r="D550">
        <v>546</v>
      </c>
      <c r="E550">
        <f>IF(INDIRECT(ADDRESS($D550+2,E$2+1,,,"Instances"))="","",INDIRECT(ADDRESS($D550+2,E$2+1,,,"Instances")))</f>
        <v>0</v>
      </c>
      <c r="F550">
        <f>IFERROR(SMALL(E5:E969,ROW()-ROW($F$5)+1),"")</f>
        <v>0</v>
      </c>
      <c r="H550">
        <f>IFERROR(SUM(F5:F550),"")</f>
        <v>0</v>
      </c>
      <c r="J550">
        <v>546</v>
      </c>
      <c r="K550" cm="1">
        <f t="array" ref="K550">_xlfn.SWITCH(Charts!$B$3,"average", AVERAGE(INDIRECT(ADDRESS(545+3,K$2+1,,,"Instances") &amp; ":" &amp; ADDRESS(545+3,K$2+1))),"median", MEDIAN(INDIRECT(ADDRESS(545+3,K$2+1,,,"Instances") &amp; ":" &amp; ADDRESS(545+3,K$2+1))),"min", MIN(INDIRECT(ADDRESS(545+3,K$2+1,,,"Instances") &amp; ":" &amp; ADDRESS(545+3,K$2+1))),"max", MAX(INDIRECT(ADDRESS(545+3,K$2+1,,,"Instances") &amp; ":" &amp; ADDRESS(545+3,K$2+1))),"diff", MAX(INDIRECT(ADDRESS(545+3,K$2+1,,,"Instances") &amp; ":" &amp; ADDRESS(545+3,K$2+1)))-MIN(INDIRECT(ADDRESS(545+3,K$2+1,,,"Instances") &amp; ":" &amp; ADDRESS(545+3,K$2+1))))</f>
        <v>0</v>
      </c>
      <c r="L550">
        <f>IFERROR(SMALL(K5:K969,ROW()-ROW($L$5)+1),"")</f>
        <v>0</v>
      </c>
      <c r="N550">
        <f>IFERROR(SUM(L5:L550),"")</f>
        <v>0</v>
      </c>
      <c r="Q550">
        <f>IF(Charts!$B$3="none",E5382,IF(K5382="",NA(),K5382))</f>
        <v>0</v>
      </c>
      <c r="R550">
        <f>IF(Charts!$B$3="none",F5382,IF(L5382="",NA(),L5382))</f>
        <v>0</v>
      </c>
      <c r="S550">
        <f>IF(Charts!$B$3="none",G5382,IF(M5382="",NA(),M5382))</f>
        <v>0</v>
      </c>
      <c r="T550">
        <f>IF(Charts!$B$3="none",H5382,IF(N5382="",NA(),N5382))</f>
        <v>0</v>
      </c>
    </row>
    <row r="551" spans="4:20">
      <c r="D551">
        <v>547</v>
      </c>
      <c r="E551">
        <f>IF(INDIRECT(ADDRESS($D551+2,E$2+1,,,"Instances"))="","",INDIRECT(ADDRESS($D551+2,E$2+1,,,"Instances")))</f>
        <v>0</v>
      </c>
      <c r="F551">
        <f>IFERROR(SMALL(E5:E969,ROW()-ROW($F$5)+1),"")</f>
        <v>0</v>
      </c>
      <c r="H551">
        <f>IFERROR(SUM(F5:F551),"")</f>
        <v>0</v>
      </c>
      <c r="J551">
        <v>547</v>
      </c>
      <c r="K551" cm="1">
        <f t="array" ref="K551">_xlfn.SWITCH(Charts!$B$3,"average", AVERAGE(INDIRECT(ADDRESS(546+3,K$2+1,,,"Instances") &amp; ":" &amp; ADDRESS(546+3,K$2+1))),"median", MEDIAN(INDIRECT(ADDRESS(546+3,K$2+1,,,"Instances") &amp; ":" &amp; ADDRESS(546+3,K$2+1))),"min", MIN(INDIRECT(ADDRESS(546+3,K$2+1,,,"Instances") &amp; ":" &amp; ADDRESS(546+3,K$2+1))),"max", MAX(INDIRECT(ADDRESS(546+3,K$2+1,,,"Instances") &amp; ":" &amp; ADDRESS(546+3,K$2+1))),"diff", MAX(INDIRECT(ADDRESS(546+3,K$2+1,,,"Instances") &amp; ":" &amp; ADDRESS(546+3,K$2+1)))-MIN(INDIRECT(ADDRESS(546+3,K$2+1,,,"Instances") &amp; ":" &amp; ADDRESS(546+3,K$2+1))))</f>
        <v>0</v>
      </c>
      <c r="L551">
        <f>IFERROR(SMALL(K5:K969,ROW()-ROW($L$5)+1),"")</f>
        <v>0</v>
      </c>
      <c r="N551">
        <f>IFERROR(SUM(L5:L551),"")</f>
        <v>0</v>
      </c>
      <c r="Q551">
        <f>IF(Charts!$B$3="none",E5383,IF(K5383="",NA(),K5383))</f>
        <v>0</v>
      </c>
      <c r="R551">
        <f>IF(Charts!$B$3="none",F5383,IF(L5383="",NA(),L5383))</f>
        <v>0</v>
      </c>
      <c r="S551">
        <f>IF(Charts!$B$3="none",G5383,IF(M5383="",NA(),M5383))</f>
        <v>0</v>
      </c>
      <c r="T551">
        <f>IF(Charts!$B$3="none",H5383,IF(N5383="",NA(),N5383))</f>
        <v>0</v>
      </c>
    </row>
    <row r="552" spans="4:20">
      <c r="D552">
        <v>548</v>
      </c>
      <c r="E552">
        <f>IF(INDIRECT(ADDRESS($D552+2,E$2+1,,,"Instances"))="","",INDIRECT(ADDRESS($D552+2,E$2+1,,,"Instances")))</f>
        <v>0</v>
      </c>
      <c r="F552">
        <f>IFERROR(SMALL(E5:E969,ROW()-ROW($F$5)+1),"")</f>
        <v>0</v>
      </c>
      <c r="H552">
        <f>IFERROR(SUM(F5:F552),"")</f>
        <v>0</v>
      </c>
      <c r="J552">
        <v>548</v>
      </c>
      <c r="K552" cm="1">
        <f t="array" ref="K552">_xlfn.SWITCH(Charts!$B$3,"average", AVERAGE(INDIRECT(ADDRESS(547+3,K$2+1,,,"Instances") &amp; ":" &amp; ADDRESS(547+3,K$2+1))),"median", MEDIAN(INDIRECT(ADDRESS(547+3,K$2+1,,,"Instances") &amp; ":" &amp; ADDRESS(547+3,K$2+1))),"min", MIN(INDIRECT(ADDRESS(547+3,K$2+1,,,"Instances") &amp; ":" &amp; ADDRESS(547+3,K$2+1))),"max", MAX(INDIRECT(ADDRESS(547+3,K$2+1,,,"Instances") &amp; ":" &amp; ADDRESS(547+3,K$2+1))),"diff", MAX(INDIRECT(ADDRESS(547+3,K$2+1,,,"Instances") &amp; ":" &amp; ADDRESS(547+3,K$2+1)))-MIN(INDIRECT(ADDRESS(547+3,K$2+1,,,"Instances") &amp; ":" &amp; ADDRESS(547+3,K$2+1))))</f>
        <v>0</v>
      </c>
      <c r="L552">
        <f>IFERROR(SMALL(K5:K969,ROW()-ROW($L$5)+1),"")</f>
        <v>0</v>
      </c>
      <c r="N552">
        <f>IFERROR(SUM(L5:L552),"")</f>
        <v>0</v>
      </c>
      <c r="Q552">
        <f>IF(Charts!$B$3="none",E5384,IF(K5384="",NA(),K5384))</f>
        <v>0</v>
      </c>
      <c r="R552">
        <f>IF(Charts!$B$3="none",F5384,IF(L5384="",NA(),L5384))</f>
        <v>0</v>
      </c>
      <c r="S552">
        <f>IF(Charts!$B$3="none",G5384,IF(M5384="",NA(),M5384))</f>
        <v>0</v>
      </c>
      <c r="T552">
        <f>IF(Charts!$B$3="none",H5384,IF(N5384="",NA(),N5384))</f>
        <v>0</v>
      </c>
    </row>
    <row r="553" spans="4:20">
      <c r="D553">
        <v>549</v>
      </c>
      <c r="E553">
        <f>IF(INDIRECT(ADDRESS($D553+2,E$2+1,,,"Instances"))="","",INDIRECT(ADDRESS($D553+2,E$2+1,,,"Instances")))</f>
        <v>0</v>
      </c>
      <c r="F553">
        <f>IFERROR(SMALL(E5:E969,ROW()-ROW($F$5)+1),"")</f>
        <v>0</v>
      </c>
      <c r="H553">
        <f>IFERROR(SUM(F5:F553),"")</f>
        <v>0</v>
      </c>
      <c r="J553">
        <v>549</v>
      </c>
      <c r="K553" cm="1">
        <f t="array" ref="K553">_xlfn.SWITCH(Charts!$B$3,"average", AVERAGE(INDIRECT(ADDRESS(548+3,K$2+1,,,"Instances") &amp; ":" &amp; ADDRESS(548+3,K$2+1))),"median", MEDIAN(INDIRECT(ADDRESS(548+3,K$2+1,,,"Instances") &amp; ":" &amp; ADDRESS(548+3,K$2+1))),"min", MIN(INDIRECT(ADDRESS(548+3,K$2+1,,,"Instances") &amp; ":" &amp; ADDRESS(548+3,K$2+1))),"max", MAX(INDIRECT(ADDRESS(548+3,K$2+1,,,"Instances") &amp; ":" &amp; ADDRESS(548+3,K$2+1))),"diff", MAX(INDIRECT(ADDRESS(548+3,K$2+1,,,"Instances") &amp; ":" &amp; ADDRESS(548+3,K$2+1)))-MIN(INDIRECT(ADDRESS(548+3,K$2+1,,,"Instances") &amp; ":" &amp; ADDRESS(548+3,K$2+1))))</f>
        <v>0</v>
      </c>
      <c r="L553">
        <f>IFERROR(SMALL(K5:K969,ROW()-ROW($L$5)+1),"")</f>
        <v>0</v>
      </c>
      <c r="N553">
        <f>IFERROR(SUM(L5:L553),"")</f>
        <v>0</v>
      </c>
      <c r="Q553">
        <f>IF(Charts!$B$3="none",E5385,IF(K5385="",NA(),K5385))</f>
        <v>0</v>
      </c>
      <c r="R553">
        <f>IF(Charts!$B$3="none",F5385,IF(L5385="",NA(),L5385))</f>
        <v>0</v>
      </c>
      <c r="S553">
        <f>IF(Charts!$B$3="none",G5385,IF(M5385="",NA(),M5385))</f>
        <v>0</v>
      </c>
      <c r="T553">
        <f>IF(Charts!$B$3="none",H5385,IF(N5385="",NA(),N5385))</f>
        <v>0</v>
      </c>
    </row>
    <row r="554" spans="4:20">
      <c r="D554">
        <v>550</v>
      </c>
      <c r="E554">
        <f>IF(INDIRECT(ADDRESS($D554+2,E$2+1,,,"Instances"))="","",INDIRECT(ADDRESS($D554+2,E$2+1,,,"Instances")))</f>
        <v>0</v>
      </c>
      <c r="F554">
        <f>IFERROR(SMALL(E5:E969,ROW()-ROW($F$5)+1),"")</f>
        <v>0</v>
      </c>
      <c r="H554">
        <f>IFERROR(SUM(F5:F554),"")</f>
        <v>0</v>
      </c>
      <c r="J554">
        <v>550</v>
      </c>
      <c r="K554" cm="1">
        <f t="array" ref="K554">_xlfn.SWITCH(Charts!$B$3,"average", AVERAGE(INDIRECT(ADDRESS(549+3,K$2+1,,,"Instances") &amp; ":" &amp; ADDRESS(549+3,K$2+1))),"median", MEDIAN(INDIRECT(ADDRESS(549+3,K$2+1,,,"Instances") &amp; ":" &amp; ADDRESS(549+3,K$2+1))),"min", MIN(INDIRECT(ADDRESS(549+3,K$2+1,,,"Instances") &amp; ":" &amp; ADDRESS(549+3,K$2+1))),"max", MAX(INDIRECT(ADDRESS(549+3,K$2+1,,,"Instances") &amp; ":" &amp; ADDRESS(549+3,K$2+1))),"diff", MAX(INDIRECT(ADDRESS(549+3,K$2+1,,,"Instances") &amp; ":" &amp; ADDRESS(549+3,K$2+1)))-MIN(INDIRECT(ADDRESS(549+3,K$2+1,,,"Instances") &amp; ":" &amp; ADDRESS(549+3,K$2+1))))</f>
        <v>0</v>
      </c>
      <c r="L554">
        <f>IFERROR(SMALL(K5:K969,ROW()-ROW($L$5)+1),"")</f>
        <v>0</v>
      </c>
      <c r="N554">
        <f>IFERROR(SUM(L5:L554),"")</f>
        <v>0</v>
      </c>
      <c r="Q554">
        <f>IF(Charts!$B$3="none",E5386,IF(K5386="",NA(),K5386))</f>
        <v>0</v>
      </c>
      <c r="R554">
        <f>IF(Charts!$B$3="none",F5386,IF(L5386="",NA(),L5386))</f>
        <v>0</v>
      </c>
      <c r="S554">
        <f>IF(Charts!$B$3="none",G5386,IF(M5386="",NA(),M5386))</f>
        <v>0</v>
      </c>
      <c r="T554">
        <f>IF(Charts!$B$3="none",H5386,IF(N5386="",NA(),N5386))</f>
        <v>0</v>
      </c>
    </row>
    <row r="555" spans="4:20">
      <c r="D555">
        <v>551</v>
      </c>
      <c r="E555">
        <f>IF(INDIRECT(ADDRESS($D555+2,E$2+1,,,"Instances"))="","",INDIRECT(ADDRESS($D555+2,E$2+1,,,"Instances")))</f>
        <v>0</v>
      </c>
      <c r="F555">
        <f>IFERROR(SMALL(E5:E969,ROW()-ROW($F$5)+1),"")</f>
        <v>0</v>
      </c>
      <c r="H555">
        <f>IFERROR(SUM(F5:F555),"")</f>
        <v>0</v>
      </c>
      <c r="J555">
        <v>551</v>
      </c>
      <c r="K555" cm="1">
        <f t="array" ref="K555">_xlfn.SWITCH(Charts!$B$3,"average", AVERAGE(INDIRECT(ADDRESS(550+3,K$2+1,,,"Instances") &amp; ":" &amp; ADDRESS(550+3,K$2+1))),"median", MEDIAN(INDIRECT(ADDRESS(550+3,K$2+1,,,"Instances") &amp; ":" &amp; ADDRESS(550+3,K$2+1))),"min", MIN(INDIRECT(ADDRESS(550+3,K$2+1,,,"Instances") &amp; ":" &amp; ADDRESS(550+3,K$2+1))),"max", MAX(INDIRECT(ADDRESS(550+3,K$2+1,,,"Instances") &amp; ":" &amp; ADDRESS(550+3,K$2+1))),"diff", MAX(INDIRECT(ADDRESS(550+3,K$2+1,,,"Instances") &amp; ":" &amp; ADDRESS(550+3,K$2+1)))-MIN(INDIRECT(ADDRESS(550+3,K$2+1,,,"Instances") &amp; ":" &amp; ADDRESS(550+3,K$2+1))))</f>
        <v>0</v>
      </c>
      <c r="L555">
        <f>IFERROR(SMALL(K5:K969,ROW()-ROW($L$5)+1),"")</f>
        <v>0</v>
      </c>
      <c r="N555">
        <f>IFERROR(SUM(L5:L555),"")</f>
        <v>0</v>
      </c>
      <c r="Q555">
        <f>IF(Charts!$B$3="none",E5387,IF(K5387="",NA(),K5387))</f>
        <v>0</v>
      </c>
      <c r="R555">
        <f>IF(Charts!$B$3="none",F5387,IF(L5387="",NA(),L5387))</f>
        <v>0</v>
      </c>
      <c r="S555">
        <f>IF(Charts!$B$3="none",G5387,IF(M5387="",NA(),M5387))</f>
        <v>0</v>
      </c>
      <c r="T555">
        <f>IF(Charts!$B$3="none",H5387,IF(N5387="",NA(),N5387))</f>
        <v>0</v>
      </c>
    </row>
    <row r="556" spans="4:20">
      <c r="D556">
        <v>552</v>
      </c>
      <c r="E556">
        <f>IF(INDIRECT(ADDRESS($D556+2,E$2+1,,,"Instances"))="","",INDIRECT(ADDRESS($D556+2,E$2+1,,,"Instances")))</f>
        <v>0</v>
      </c>
      <c r="F556">
        <f>IFERROR(SMALL(E5:E969,ROW()-ROW($F$5)+1),"")</f>
        <v>0</v>
      </c>
      <c r="H556">
        <f>IFERROR(SUM(F5:F556),"")</f>
        <v>0</v>
      </c>
      <c r="J556">
        <v>552</v>
      </c>
      <c r="K556" cm="1">
        <f t="array" ref="K556">_xlfn.SWITCH(Charts!$B$3,"average", AVERAGE(INDIRECT(ADDRESS(551+3,K$2+1,,,"Instances") &amp; ":" &amp; ADDRESS(551+3,K$2+1))),"median", MEDIAN(INDIRECT(ADDRESS(551+3,K$2+1,,,"Instances") &amp; ":" &amp; ADDRESS(551+3,K$2+1))),"min", MIN(INDIRECT(ADDRESS(551+3,K$2+1,,,"Instances") &amp; ":" &amp; ADDRESS(551+3,K$2+1))),"max", MAX(INDIRECT(ADDRESS(551+3,K$2+1,,,"Instances") &amp; ":" &amp; ADDRESS(551+3,K$2+1))),"diff", MAX(INDIRECT(ADDRESS(551+3,K$2+1,,,"Instances") &amp; ":" &amp; ADDRESS(551+3,K$2+1)))-MIN(INDIRECT(ADDRESS(551+3,K$2+1,,,"Instances") &amp; ":" &amp; ADDRESS(551+3,K$2+1))))</f>
        <v>0</v>
      </c>
      <c r="L556">
        <f>IFERROR(SMALL(K5:K969,ROW()-ROW($L$5)+1),"")</f>
        <v>0</v>
      </c>
      <c r="N556">
        <f>IFERROR(SUM(L5:L556),"")</f>
        <v>0</v>
      </c>
      <c r="Q556">
        <f>IF(Charts!$B$3="none",E5388,IF(K5388="",NA(),K5388))</f>
        <v>0</v>
      </c>
      <c r="R556">
        <f>IF(Charts!$B$3="none",F5388,IF(L5388="",NA(),L5388))</f>
        <v>0</v>
      </c>
      <c r="S556">
        <f>IF(Charts!$B$3="none",G5388,IF(M5388="",NA(),M5388))</f>
        <v>0</v>
      </c>
      <c r="T556">
        <f>IF(Charts!$B$3="none",H5388,IF(N5388="",NA(),N5388))</f>
        <v>0</v>
      </c>
    </row>
    <row r="557" spans="4:20">
      <c r="D557">
        <v>553</v>
      </c>
      <c r="E557">
        <f>IF(INDIRECT(ADDRESS($D557+2,E$2+1,,,"Instances"))="","",INDIRECT(ADDRESS($D557+2,E$2+1,,,"Instances")))</f>
        <v>0</v>
      </c>
      <c r="F557">
        <f>IFERROR(SMALL(E5:E969,ROW()-ROW($F$5)+1),"")</f>
        <v>0</v>
      </c>
      <c r="H557">
        <f>IFERROR(SUM(F5:F557),"")</f>
        <v>0</v>
      </c>
      <c r="J557">
        <v>553</v>
      </c>
      <c r="K557" cm="1">
        <f t="array" ref="K557">_xlfn.SWITCH(Charts!$B$3,"average", AVERAGE(INDIRECT(ADDRESS(552+3,K$2+1,,,"Instances") &amp; ":" &amp; ADDRESS(552+3,K$2+1))),"median", MEDIAN(INDIRECT(ADDRESS(552+3,K$2+1,,,"Instances") &amp; ":" &amp; ADDRESS(552+3,K$2+1))),"min", MIN(INDIRECT(ADDRESS(552+3,K$2+1,,,"Instances") &amp; ":" &amp; ADDRESS(552+3,K$2+1))),"max", MAX(INDIRECT(ADDRESS(552+3,K$2+1,,,"Instances") &amp; ":" &amp; ADDRESS(552+3,K$2+1))),"diff", MAX(INDIRECT(ADDRESS(552+3,K$2+1,,,"Instances") &amp; ":" &amp; ADDRESS(552+3,K$2+1)))-MIN(INDIRECT(ADDRESS(552+3,K$2+1,,,"Instances") &amp; ":" &amp; ADDRESS(552+3,K$2+1))))</f>
        <v>0</v>
      </c>
      <c r="L557">
        <f>IFERROR(SMALL(K5:K969,ROW()-ROW($L$5)+1),"")</f>
        <v>0</v>
      </c>
      <c r="N557">
        <f>IFERROR(SUM(L5:L557),"")</f>
        <v>0</v>
      </c>
      <c r="Q557">
        <f>IF(Charts!$B$3="none",E5389,IF(K5389="",NA(),K5389))</f>
        <v>0</v>
      </c>
      <c r="R557">
        <f>IF(Charts!$B$3="none",F5389,IF(L5389="",NA(),L5389))</f>
        <v>0</v>
      </c>
      <c r="S557">
        <f>IF(Charts!$B$3="none",G5389,IF(M5389="",NA(),M5389))</f>
        <v>0</v>
      </c>
      <c r="T557">
        <f>IF(Charts!$B$3="none",H5389,IF(N5389="",NA(),N5389))</f>
        <v>0</v>
      </c>
    </row>
    <row r="558" spans="4:20">
      <c r="D558">
        <v>554</v>
      </c>
      <c r="E558">
        <f>IF(INDIRECT(ADDRESS($D558+2,E$2+1,,,"Instances"))="","",INDIRECT(ADDRESS($D558+2,E$2+1,,,"Instances")))</f>
        <v>0</v>
      </c>
      <c r="F558">
        <f>IFERROR(SMALL(E5:E969,ROW()-ROW($F$5)+1),"")</f>
        <v>0</v>
      </c>
      <c r="H558">
        <f>IFERROR(SUM(F5:F558),"")</f>
        <v>0</v>
      </c>
      <c r="J558">
        <v>554</v>
      </c>
      <c r="K558" cm="1">
        <f t="array" ref="K558">_xlfn.SWITCH(Charts!$B$3,"average", AVERAGE(INDIRECT(ADDRESS(553+3,K$2+1,,,"Instances") &amp; ":" &amp; ADDRESS(553+3,K$2+1))),"median", MEDIAN(INDIRECT(ADDRESS(553+3,K$2+1,,,"Instances") &amp; ":" &amp; ADDRESS(553+3,K$2+1))),"min", MIN(INDIRECT(ADDRESS(553+3,K$2+1,,,"Instances") &amp; ":" &amp; ADDRESS(553+3,K$2+1))),"max", MAX(INDIRECT(ADDRESS(553+3,K$2+1,,,"Instances") &amp; ":" &amp; ADDRESS(553+3,K$2+1))),"diff", MAX(INDIRECT(ADDRESS(553+3,K$2+1,,,"Instances") &amp; ":" &amp; ADDRESS(553+3,K$2+1)))-MIN(INDIRECT(ADDRESS(553+3,K$2+1,,,"Instances") &amp; ":" &amp; ADDRESS(553+3,K$2+1))))</f>
        <v>0</v>
      </c>
      <c r="L558">
        <f>IFERROR(SMALL(K5:K969,ROW()-ROW($L$5)+1),"")</f>
        <v>0</v>
      </c>
      <c r="N558">
        <f>IFERROR(SUM(L5:L558),"")</f>
        <v>0</v>
      </c>
      <c r="Q558">
        <f>IF(Charts!$B$3="none",E5390,IF(K5390="",NA(),K5390))</f>
        <v>0</v>
      </c>
      <c r="R558">
        <f>IF(Charts!$B$3="none",F5390,IF(L5390="",NA(),L5390))</f>
        <v>0</v>
      </c>
      <c r="S558">
        <f>IF(Charts!$B$3="none",G5390,IF(M5390="",NA(),M5390))</f>
        <v>0</v>
      </c>
      <c r="T558">
        <f>IF(Charts!$B$3="none",H5390,IF(N5390="",NA(),N5390))</f>
        <v>0</v>
      </c>
    </row>
    <row r="559" spans="4:20">
      <c r="D559">
        <v>555</v>
      </c>
      <c r="E559">
        <f>IF(INDIRECT(ADDRESS($D559+2,E$2+1,,,"Instances"))="","",INDIRECT(ADDRESS($D559+2,E$2+1,,,"Instances")))</f>
        <v>0</v>
      </c>
      <c r="F559">
        <f>IFERROR(SMALL(E5:E969,ROW()-ROW($F$5)+1),"")</f>
        <v>0</v>
      </c>
      <c r="H559">
        <f>IFERROR(SUM(F5:F559),"")</f>
        <v>0</v>
      </c>
      <c r="J559">
        <v>555</v>
      </c>
      <c r="K559" cm="1">
        <f t="array" ref="K559">_xlfn.SWITCH(Charts!$B$3,"average", AVERAGE(INDIRECT(ADDRESS(554+3,K$2+1,,,"Instances") &amp; ":" &amp; ADDRESS(554+3,K$2+1))),"median", MEDIAN(INDIRECT(ADDRESS(554+3,K$2+1,,,"Instances") &amp; ":" &amp; ADDRESS(554+3,K$2+1))),"min", MIN(INDIRECT(ADDRESS(554+3,K$2+1,,,"Instances") &amp; ":" &amp; ADDRESS(554+3,K$2+1))),"max", MAX(INDIRECT(ADDRESS(554+3,K$2+1,,,"Instances") &amp; ":" &amp; ADDRESS(554+3,K$2+1))),"diff", MAX(INDIRECT(ADDRESS(554+3,K$2+1,,,"Instances") &amp; ":" &amp; ADDRESS(554+3,K$2+1)))-MIN(INDIRECT(ADDRESS(554+3,K$2+1,,,"Instances") &amp; ":" &amp; ADDRESS(554+3,K$2+1))))</f>
        <v>0</v>
      </c>
      <c r="L559">
        <f>IFERROR(SMALL(K5:K969,ROW()-ROW($L$5)+1),"")</f>
        <v>0</v>
      </c>
      <c r="N559">
        <f>IFERROR(SUM(L5:L559),"")</f>
        <v>0</v>
      </c>
      <c r="Q559">
        <f>IF(Charts!$B$3="none",E5391,IF(K5391="",NA(),K5391))</f>
        <v>0</v>
      </c>
      <c r="R559">
        <f>IF(Charts!$B$3="none",F5391,IF(L5391="",NA(),L5391))</f>
        <v>0</v>
      </c>
      <c r="S559">
        <f>IF(Charts!$B$3="none",G5391,IF(M5391="",NA(),M5391))</f>
        <v>0</v>
      </c>
      <c r="T559">
        <f>IF(Charts!$B$3="none",H5391,IF(N5391="",NA(),N5391))</f>
        <v>0</v>
      </c>
    </row>
    <row r="560" spans="4:20">
      <c r="D560">
        <v>556</v>
      </c>
      <c r="E560">
        <f>IF(INDIRECT(ADDRESS($D560+2,E$2+1,,,"Instances"))="","",INDIRECT(ADDRESS($D560+2,E$2+1,,,"Instances")))</f>
        <v>0</v>
      </c>
      <c r="F560">
        <f>IFERROR(SMALL(E5:E969,ROW()-ROW($F$5)+1),"")</f>
        <v>0</v>
      </c>
      <c r="H560">
        <f>IFERROR(SUM(F5:F560),"")</f>
        <v>0</v>
      </c>
      <c r="J560">
        <v>556</v>
      </c>
      <c r="K560" cm="1">
        <f t="array" ref="K560">_xlfn.SWITCH(Charts!$B$3,"average", AVERAGE(INDIRECT(ADDRESS(555+3,K$2+1,,,"Instances") &amp; ":" &amp; ADDRESS(555+3,K$2+1))),"median", MEDIAN(INDIRECT(ADDRESS(555+3,K$2+1,,,"Instances") &amp; ":" &amp; ADDRESS(555+3,K$2+1))),"min", MIN(INDIRECT(ADDRESS(555+3,K$2+1,,,"Instances") &amp; ":" &amp; ADDRESS(555+3,K$2+1))),"max", MAX(INDIRECT(ADDRESS(555+3,K$2+1,,,"Instances") &amp; ":" &amp; ADDRESS(555+3,K$2+1))),"diff", MAX(INDIRECT(ADDRESS(555+3,K$2+1,,,"Instances") &amp; ":" &amp; ADDRESS(555+3,K$2+1)))-MIN(INDIRECT(ADDRESS(555+3,K$2+1,,,"Instances") &amp; ":" &amp; ADDRESS(555+3,K$2+1))))</f>
        <v>0</v>
      </c>
      <c r="L560">
        <f>IFERROR(SMALL(K5:K969,ROW()-ROW($L$5)+1),"")</f>
        <v>0</v>
      </c>
      <c r="N560">
        <f>IFERROR(SUM(L5:L560),"")</f>
        <v>0</v>
      </c>
      <c r="Q560">
        <f>IF(Charts!$B$3="none",E5392,IF(K5392="",NA(),K5392))</f>
        <v>0</v>
      </c>
      <c r="R560">
        <f>IF(Charts!$B$3="none",F5392,IF(L5392="",NA(),L5392))</f>
        <v>0</v>
      </c>
      <c r="S560">
        <f>IF(Charts!$B$3="none",G5392,IF(M5392="",NA(),M5392))</f>
        <v>0</v>
      </c>
      <c r="T560">
        <f>IF(Charts!$B$3="none",H5392,IF(N5392="",NA(),N5392))</f>
        <v>0</v>
      </c>
    </row>
    <row r="561" spans="4:20">
      <c r="D561">
        <v>557</v>
      </c>
      <c r="E561">
        <f>IF(INDIRECT(ADDRESS($D561+2,E$2+1,,,"Instances"))="","",INDIRECT(ADDRESS($D561+2,E$2+1,,,"Instances")))</f>
        <v>0</v>
      </c>
      <c r="F561">
        <f>IFERROR(SMALL(E5:E969,ROW()-ROW($F$5)+1),"")</f>
        <v>0</v>
      </c>
      <c r="H561">
        <f>IFERROR(SUM(F5:F561),"")</f>
        <v>0</v>
      </c>
      <c r="J561">
        <v>557</v>
      </c>
      <c r="K561" cm="1">
        <f t="array" ref="K561">_xlfn.SWITCH(Charts!$B$3,"average", AVERAGE(INDIRECT(ADDRESS(556+3,K$2+1,,,"Instances") &amp; ":" &amp; ADDRESS(556+3,K$2+1))),"median", MEDIAN(INDIRECT(ADDRESS(556+3,K$2+1,,,"Instances") &amp; ":" &amp; ADDRESS(556+3,K$2+1))),"min", MIN(INDIRECT(ADDRESS(556+3,K$2+1,,,"Instances") &amp; ":" &amp; ADDRESS(556+3,K$2+1))),"max", MAX(INDIRECT(ADDRESS(556+3,K$2+1,,,"Instances") &amp; ":" &amp; ADDRESS(556+3,K$2+1))),"diff", MAX(INDIRECT(ADDRESS(556+3,K$2+1,,,"Instances") &amp; ":" &amp; ADDRESS(556+3,K$2+1)))-MIN(INDIRECT(ADDRESS(556+3,K$2+1,,,"Instances") &amp; ":" &amp; ADDRESS(556+3,K$2+1))))</f>
        <v>0</v>
      </c>
      <c r="L561">
        <f>IFERROR(SMALL(K5:K969,ROW()-ROW($L$5)+1),"")</f>
        <v>0</v>
      </c>
      <c r="N561">
        <f>IFERROR(SUM(L5:L561),"")</f>
        <v>0</v>
      </c>
      <c r="Q561">
        <f>IF(Charts!$B$3="none",E5393,IF(K5393="",NA(),K5393))</f>
        <v>0</v>
      </c>
      <c r="R561">
        <f>IF(Charts!$B$3="none",F5393,IF(L5393="",NA(),L5393))</f>
        <v>0</v>
      </c>
      <c r="S561">
        <f>IF(Charts!$B$3="none",G5393,IF(M5393="",NA(),M5393))</f>
        <v>0</v>
      </c>
      <c r="T561">
        <f>IF(Charts!$B$3="none",H5393,IF(N5393="",NA(),N5393))</f>
        <v>0</v>
      </c>
    </row>
    <row r="562" spans="4:20">
      <c r="D562">
        <v>558</v>
      </c>
      <c r="E562">
        <f>IF(INDIRECT(ADDRESS($D562+2,E$2+1,,,"Instances"))="","",INDIRECT(ADDRESS($D562+2,E$2+1,,,"Instances")))</f>
        <v>0</v>
      </c>
      <c r="F562">
        <f>IFERROR(SMALL(E5:E969,ROW()-ROW($F$5)+1),"")</f>
        <v>0</v>
      </c>
      <c r="H562">
        <f>IFERROR(SUM(F5:F562),"")</f>
        <v>0</v>
      </c>
      <c r="J562">
        <v>558</v>
      </c>
      <c r="K562" cm="1">
        <f t="array" ref="K562">_xlfn.SWITCH(Charts!$B$3,"average", AVERAGE(INDIRECT(ADDRESS(557+3,K$2+1,,,"Instances") &amp; ":" &amp; ADDRESS(557+3,K$2+1))),"median", MEDIAN(INDIRECT(ADDRESS(557+3,K$2+1,,,"Instances") &amp; ":" &amp; ADDRESS(557+3,K$2+1))),"min", MIN(INDIRECT(ADDRESS(557+3,K$2+1,,,"Instances") &amp; ":" &amp; ADDRESS(557+3,K$2+1))),"max", MAX(INDIRECT(ADDRESS(557+3,K$2+1,,,"Instances") &amp; ":" &amp; ADDRESS(557+3,K$2+1))),"diff", MAX(INDIRECT(ADDRESS(557+3,K$2+1,,,"Instances") &amp; ":" &amp; ADDRESS(557+3,K$2+1)))-MIN(INDIRECT(ADDRESS(557+3,K$2+1,,,"Instances") &amp; ":" &amp; ADDRESS(557+3,K$2+1))))</f>
        <v>0</v>
      </c>
      <c r="L562">
        <f>IFERROR(SMALL(K5:K969,ROW()-ROW($L$5)+1),"")</f>
        <v>0</v>
      </c>
      <c r="N562">
        <f>IFERROR(SUM(L5:L562),"")</f>
        <v>0</v>
      </c>
      <c r="Q562">
        <f>IF(Charts!$B$3="none",E5394,IF(K5394="",NA(),K5394))</f>
        <v>0</v>
      </c>
      <c r="R562">
        <f>IF(Charts!$B$3="none",F5394,IF(L5394="",NA(),L5394))</f>
        <v>0</v>
      </c>
      <c r="S562">
        <f>IF(Charts!$B$3="none",G5394,IF(M5394="",NA(),M5394))</f>
        <v>0</v>
      </c>
      <c r="T562">
        <f>IF(Charts!$B$3="none",H5394,IF(N5394="",NA(),N5394))</f>
        <v>0</v>
      </c>
    </row>
    <row r="563" spans="4:20">
      <c r="D563">
        <v>559</v>
      </c>
      <c r="E563">
        <f>IF(INDIRECT(ADDRESS($D563+2,E$2+1,,,"Instances"))="","",INDIRECT(ADDRESS($D563+2,E$2+1,,,"Instances")))</f>
        <v>0</v>
      </c>
      <c r="F563">
        <f>IFERROR(SMALL(E5:E969,ROW()-ROW($F$5)+1),"")</f>
        <v>0</v>
      </c>
      <c r="H563">
        <f>IFERROR(SUM(F5:F563),"")</f>
        <v>0</v>
      </c>
      <c r="J563">
        <v>559</v>
      </c>
      <c r="K563" cm="1">
        <f t="array" ref="K563">_xlfn.SWITCH(Charts!$B$3,"average", AVERAGE(INDIRECT(ADDRESS(558+3,K$2+1,,,"Instances") &amp; ":" &amp; ADDRESS(558+3,K$2+1))),"median", MEDIAN(INDIRECT(ADDRESS(558+3,K$2+1,,,"Instances") &amp; ":" &amp; ADDRESS(558+3,K$2+1))),"min", MIN(INDIRECT(ADDRESS(558+3,K$2+1,,,"Instances") &amp; ":" &amp; ADDRESS(558+3,K$2+1))),"max", MAX(INDIRECT(ADDRESS(558+3,K$2+1,,,"Instances") &amp; ":" &amp; ADDRESS(558+3,K$2+1))),"diff", MAX(INDIRECT(ADDRESS(558+3,K$2+1,,,"Instances") &amp; ":" &amp; ADDRESS(558+3,K$2+1)))-MIN(INDIRECT(ADDRESS(558+3,K$2+1,,,"Instances") &amp; ":" &amp; ADDRESS(558+3,K$2+1))))</f>
        <v>0</v>
      </c>
      <c r="L563">
        <f>IFERROR(SMALL(K5:K969,ROW()-ROW($L$5)+1),"")</f>
        <v>0</v>
      </c>
      <c r="N563">
        <f>IFERROR(SUM(L5:L563),"")</f>
        <v>0</v>
      </c>
      <c r="Q563">
        <f>IF(Charts!$B$3="none",E5395,IF(K5395="",NA(),K5395))</f>
        <v>0</v>
      </c>
      <c r="R563">
        <f>IF(Charts!$B$3="none",F5395,IF(L5395="",NA(),L5395))</f>
        <v>0</v>
      </c>
      <c r="S563">
        <f>IF(Charts!$B$3="none",G5395,IF(M5395="",NA(),M5395))</f>
        <v>0</v>
      </c>
      <c r="T563">
        <f>IF(Charts!$B$3="none",H5395,IF(N5395="",NA(),N5395))</f>
        <v>0</v>
      </c>
    </row>
    <row r="564" spans="4:20">
      <c r="D564">
        <v>560</v>
      </c>
      <c r="E564">
        <f>IF(INDIRECT(ADDRESS($D564+2,E$2+1,,,"Instances"))="","",INDIRECT(ADDRESS($D564+2,E$2+1,,,"Instances")))</f>
        <v>0</v>
      </c>
      <c r="F564">
        <f>IFERROR(SMALL(E5:E969,ROW()-ROW($F$5)+1),"")</f>
        <v>0</v>
      </c>
      <c r="H564">
        <f>IFERROR(SUM(F5:F564),"")</f>
        <v>0</v>
      </c>
      <c r="J564">
        <v>560</v>
      </c>
      <c r="K564" cm="1">
        <f t="array" ref="K564">_xlfn.SWITCH(Charts!$B$3,"average", AVERAGE(INDIRECT(ADDRESS(559+3,K$2+1,,,"Instances") &amp; ":" &amp; ADDRESS(559+3,K$2+1))),"median", MEDIAN(INDIRECT(ADDRESS(559+3,K$2+1,,,"Instances") &amp; ":" &amp; ADDRESS(559+3,K$2+1))),"min", MIN(INDIRECT(ADDRESS(559+3,K$2+1,,,"Instances") &amp; ":" &amp; ADDRESS(559+3,K$2+1))),"max", MAX(INDIRECT(ADDRESS(559+3,K$2+1,,,"Instances") &amp; ":" &amp; ADDRESS(559+3,K$2+1))),"diff", MAX(INDIRECT(ADDRESS(559+3,K$2+1,,,"Instances") &amp; ":" &amp; ADDRESS(559+3,K$2+1)))-MIN(INDIRECT(ADDRESS(559+3,K$2+1,,,"Instances") &amp; ":" &amp; ADDRESS(559+3,K$2+1))))</f>
        <v>0</v>
      </c>
      <c r="L564">
        <f>IFERROR(SMALL(K5:K969,ROW()-ROW($L$5)+1),"")</f>
        <v>0</v>
      </c>
      <c r="N564">
        <f>IFERROR(SUM(L5:L564),"")</f>
        <v>0</v>
      </c>
      <c r="Q564">
        <f>IF(Charts!$B$3="none",E5396,IF(K5396="",NA(),K5396))</f>
        <v>0</v>
      </c>
      <c r="R564">
        <f>IF(Charts!$B$3="none",F5396,IF(L5396="",NA(),L5396))</f>
        <v>0</v>
      </c>
      <c r="S564">
        <f>IF(Charts!$B$3="none",G5396,IF(M5396="",NA(),M5396))</f>
        <v>0</v>
      </c>
      <c r="T564">
        <f>IF(Charts!$B$3="none",H5396,IF(N5396="",NA(),N5396))</f>
        <v>0</v>
      </c>
    </row>
    <row r="565" spans="4:20">
      <c r="D565">
        <v>561</v>
      </c>
      <c r="E565">
        <f>IF(INDIRECT(ADDRESS($D565+2,E$2+1,,,"Instances"))="","",INDIRECT(ADDRESS($D565+2,E$2+1,,,"Instances")))</f>
        <v>0</v>
      </c>
      <c r="F565">
        <f>IFERROR(SMALL(E5:E969,ROW()-ROW($F$5)+1),"")</f>
        <v>0</v>
      </c>
      <c r="H565">
        <f>IFERROR(SUM(F5:F565),"")</f>
        <v>0</v>
      </c>
      <c r="J565">
        <v>561</v>
      </c>
      <c r="K565" cm="1">
        <f t="array" ref="K565">_xlfn.SWITCH(Charts!$B$3,"average", AVERAGE(INDIRECT(ADDRESS(560+3,K$2+1,,,"Instances") &amp; ":" &amp; ADDRESS(560+3,K$2+1))),"median", MEDIAN(INDIRECT(ADDRESS(560+3,K$2+1,,,"Instances") &amp; ":" &amp; ADDRESS(560+3,K$2+1))),"min", MIN(INDIRECT(ADDRESS(560+3,K$2+1,,,"Instances") &amp; ":" &amp; ADDRESS(560+3,K$2+1))),"max", MAX(INDIRECT(ADDRESS(560+3,K$2+1,,,"Instances") &amp; ":" &amp; ADDRESS(560+3,K$2+1))),"diff", MAX(INDIRECT(ADDRESS(560+3,K$2+1,,,"Instances") &amp; ":" &amp; ADDRESS(560+3,K$2+1)))-MIN(INDIRECT(ADDRESS(560+3,K$2+1,,,"Instances") &amp; ":" &amp; ADDRESS(560+3,K$2+1))))</f>
        <v>0</v>
      </c>
      <c r="L565">
        <f>IFERROR(SMALL(K5:K969,ROW()-ROW($L$5)+1),"")</f>
        <v>0</v>
      </c>
      <c r="N565">
        <f>IFERROR(SUM(L5:L565),"")</f>
        <v>0</v>
      </c>
      <c r="Q565">
        <f>IF(Charts!$B$3="none",E5397,IF(K5397="",NA(),K5397))</f>
        <v>0</v>
      </c>
      <c r="R565">
        <f>IF(Charts!$B$3="none",F5397,IF(L5397="",NA(),L5397))</f>
        <v>0</v>
      </c>
      <c r="S565">
        <f>IF(Charts!$B$3="none",G5397,IF(M5397="",NA(),M5397))</f>
        <v>0</v>
      </c>
      <c r="T565">
        <f>IF(Charts!$B$3="none",H5397,IF(N5397="",NA(),N5397))</f>
        <v>0</v>
      </c>
    </row>
    <row r="566" spans="4:20">
      <c r="D566">
        <v>562</v>
      </c>
      <c r="E566">
        <f>IF(INDIRECT(ADDRESS($D566+2,E$2+1,,,"Instances"))="","",INDIRECT(ADDRESS($D566+2,E$2+1,,,"Instances")))</f>
        <v>0</v>
      </c>
      <c r="F566">
        <f>IFERROR(SMALL(E5:E969,ROW()-ROW($F$5)+1),"")</f>
        <v>0</v>
      </c>
      <c r="H566">
        <f>IFERROR(SUM(F5:F566),"")</f>
        <v>0</v>
      </c>
      <c r="J566">
        <v>562</v>
      </c>
      <c r="K566" cm="1">
        <f t="array" ref="K566">_xlfn.SWITCH(Charts!$B$3,"average", AVERAGE(INDIRECT(ADDRESS(561+3,K$2+1,,,"Instances") &amp; ":" &amp; ADDRESS(561+3,K$2+1))),"median", MEDIAN(INDIRECT(ADDRESS(561+3,K$2+1,,,"Instances") &amp; ":" &amp; ADDRESS(561+3,K$2+1))),"min", MIN(INDIRECT(ADDRESS(561+3,K$2+1,,,"Instances") &amp; ":" &amp; ADDRESS(561+3,K$2+1))),"max", MAX(INDIRECT(ADDRESS(561+3,K$2+1,,,"Instances") &amp; ":" &amp; ADDRESS(561+3,K$2+1))),"diff", MAX(INDIRECT(ADDRESS(561+3,K$2+1,,,"Instances") &amp; ":" &amp; ADDRESS(561+3,K$2+1)))-MIN(INDIRECT(ADDRESS(561+3,K$2+1,,,"Instances") &amp; ":" &amp; ADDRESS(561+3,K$2+1))))</f>
        <v>0</v>
      </c>
      <c r="L566">
        <f>IFERROR(SMALL(K5:K969,ROW()-ROW($L$5)+1),"")</f>
        <v>0</v>
      </c>
      <c r="N566">
        <f>IFERROR(SUM(L5:L566),"")</f>
        <v>0</v>
      </c>
      <c r="Q566">
        <f>IF(Charts!$B$3="none",E5398,IF(K5398="",NA(),K5398))</f>
        <v>0</v>
      </c>
      <c r="R566">
        <f>IF(Charts!$B$3="none",F5398,IF(L5398="",NA(),L5398))</f>
        <v>0</v>
      </c>
      <c r="S566">
        <f>IF(Charts!$B$3="none",G5398,IF(M5398="",NA(),M5398))</f>
        <v>0</v>
      </c>
      <c r="T566">
        <f>IF(Charts!$B$3="none",H5398,IF(N5398="",NA(),N5398))</f>
        <v>0</v>
      </c>
    </row>
    <row r="567" spans="4:20">
      <c r="D567">
        <v>563</v>
      </c>
      <c r="E567">
        <f>IF(INDIRECT(ADDRESS($D567+2,E$2+1,,,"Instances"))="","",INDIRECT(ADDRESS($D567+2,E$2+1,,,"Instances")))</f>
        <v>0</v>
      </c>
      <c r="F567">
        <f>IFERROR(SMALL(E5:E969,ROW()-ROW($F$5)+1),"")</f>
        <v>0</v>
      </c>
      <c r="H567">
        <f>IFERROR(SUM(F5:F567),"")</f>
        <v>0</v>
      </c>
      <c r="J567">
        <v>563</v>
      </c>
      <c r="K567" cm="1">
        <f t="array" ref="K567">_xlfn.SWITCH(Charts!$B$3,"average", AVERAGE(INDIRECT(ADDRESS(562+3,K$2+1,,,"Instances") &amp; ":" &amp; ADDRESS(562+3,K$2+1))),"median", MEDIAN(INDIRECT(ADDRESS(562+3,K$2+1,,,"Instances") &amp; ":" &amp; ADDRESS(562+3,K$2+1))),"min", MIN(INDIRECT(ADDRESS(562+3,K$2+1,,,"Instances") &amp; ":" &amp; ADDRESS(562+3,K$2+1))),"max", MAX(INDIRECT(ADDRESS(562+3,K$2+1,,,"Instances") &amp; ":" &amp; ADDRESS(562+3,K$2+1))),"diff", MAX(INDIRECT(ADDRESS(562+3,K$2+1,,,"Instances") &amp; ":" &amp; ADDRESS(562+3,K$2+1)))-MIN(INDIRECT(ADDRESS(562+3,K$2+1,,,"Instances") &amp; ":" &amp; ADDRESS(562+3,K$2+1))))</f>
        <v>0</v>
      </c>
      <c r="L567">
        <f>IFERROR(SMALL(K5:K969,ROW()-ROW($L$5)+1),"")</f>
        <v>0</v>
      </c>
      <c r="N567">
        <f>IFERROR(SUM(L5:L567),"")</f>
        <v>0</v>
      </c>
      <c r="Q567">
        <f>IF(Charts!$B$3="none",E5399,IF(K5399="",NA(),K5399))</f>
        <v>0</v>
      </c>
      <c r="R567">
        <f>IF(Charts!$B$3="none",F5399,IF(L5399="",NA(),L5399))</f>
        <v>0</v>
      </c>
      <c r="S567">
        <f>IF(Charts!$B$3="none",G5399,IF(M5399="",NA(),M5399))</f>
        <v>0</v>
      </c>
      <c r="T567">
        <f>IF(Charts!$B$3="none",H5399,IF(N5399="",NA(),N5399))</f>
        <v>0</v>
      </c>
    </row>
    <row r="568" spans="4:20">
      <c r="D568">
        <v>564</v>
      </c>
      <c r="E568">
        <f>IF(INDIRECT(ADDRESS($D568+2,E$2+1,,,"Instances"))="","",INDIRECT(ADDRESS($D568+2,E$2+1,,,"Instances")))</f>
        <v>0</v>
      </c>
      <c r="F568">
        <f>IFERROR(SMALL(E5:E969,ROW()-ROW($F$5)+1),"")</f>
        <v>0</v>
      </c>
      <c r="H568">
        <f>IFERROR(SUM(F5:F568),"")</f>
        <v>0</v>
      </c>
      <c r="J568">
        <v>564</v>
      </c>
      <c r="K568" cm="1">
        <f t="array" ref="K568">_xlfn.SWITCH(Charts!$B$3,"average", AVERAGE(INDIRECT(ADDRESS(563+3,K$2+1,,,"Instances") &amp; ":" &amp; ADDRESS(563+3,K$2+1))),"median", MEDIAN(INDIRECT(ADDRESS(563+3,K$2+1,,,"Instances") &amp; ":" &amp; ADDRESS(563+3,K$2+1))),"min", MIN(INDIRECT(ADDRESS(563+3,K$2+1,,,"Instances") &amp; ":" &amp; ADDRESS(563+3,K$2+1))),"max", MAX(INDIRECT(ADDRESS(563+3,K$2+1,,,"Instances") &amp; ":" &amp; ADDRESS(563+3,K$2+1))),"diff", MAX(INDIRECT(ADDRESS(563+3,K$2+1,,,"Instances") &amp; ":" &amp; ADDRESS(563+3,K$2+1)))-MIN(INDIRECT(ADDRESS(563+3,K$2+1,,,"Instances") &amp; ":" &amp; ADDRESS(563+3,K$2+1))))</f>
        <v>0</v>
      </c>
      <c r="L568">
        <f>IFERROR(SMALL(K5:K969,ROW()-ROW($L$5)+1),"")</f>
        <v>0</v>
      </c>
      <c r="N568">
        <f>IFERROR(SUM(L5:L568),"")</f>
        <v>0</v>
      </c>
      <c r="Q568">
        <f>IF(Charts!$B$3="none",E5400,IF(K5400="",NA(),K5400))</f>
        <v>0</v>
      </c>
      <c r="R568">
        <f>IF(Charts!$B$3="none",F5400,IF(L5400="",NA(),L5400))</f>
        <v>0</v>
      </c>
      <c r="S568">
        <f>IF(Charts!$B$3="none",G5400,IF(M5400="",NA(),M5400))</f>
        <v>0</v>
      </c>
      <c r="T568">
        <f>IF(Charts!$B$3="none",H5400,IF(N5400="",NA(),N5400))</f>
        <v>0</v>
      </c>
    </row>
    <row r="569" spans="4:20">
      <c r="D569">
        <v>565</v>
      </c>
      <c r="E569">
        <f>IF(INDIRECT(ADDRESS($D569+2,E$2+1,,,"Instances"))="","",INDIRECT(ADDRESS($D569+2,E$2+1,,,"Instances")))</f>
        <v>0</v>
      </c>
      <c r="F569">
        <f>IFERROR(SMALL(E5:E969,ROW()-ROW($F$5)+1),"")</f>
        <v>0</v>
      </c>
      <c r="H569">
        <f>IFERROR(SUM(F5:F569),"")</f>
        <v>0</v>
      </c>
      <c r="J569">
        <v>565</v>
      </c>
      <c r="K569" cm="1">
        <f t="array" ref="K569">_xlfn.SWITCH(Charts!$B$3,"average", AVERAGE(INDIRECT(ADDRESS(564+3,K$2+1,,,"Instances") &amp; ":" &amp; ADDRESS(564+3,K$2+1))),"median", MEDIAN(INDIRECT(ADDRESS(564+3,K$2+1,,,"Instances") &amp; ":" &amp; ADDRESS(564+3,K$2+1))),"min", MIN(INDIRECT(ADDRESS(564+3,K$2+1,,,"Instances") &amp; ":" &amp; ADDRESS(564+3,K$2+1))),"max", MAX(INDIRECT(ADDRESS(564+3,K$2+1,,,"Instances") &amp; ":" &amp; ADDRESS(564+3,K$2+1))),"diff", MAX(INDIRECT(ADDRESS(564+3,K$2+1,,,"Instances") &amp; ":" &amp; ADDRESS(564+3,K$2+1)))-MIN(INDIRECT(ADDRESS(564+3,K$2+1,,,"Instances") &amp; ":" &amp; ADDRESS(564+3,K$2+1))))</f>
        <v>0</v>
      </c>
      <c r="L569">
        <f>IFERROR(SMALL(K5:K969,ROW()-ROW($L$5)+1),"")</f>
        <v>0</v>
      </c>
      <c r="N569">
        <f>IFERROR(SUM(L5:L569),"")</f>
        <v>0</v>
      </c>
      <c r="Q569">
        <f>IF(Charts!$B$3="none",E5401,IF(K5401="",NA(),K5401))</f>
        <v>0</v>
      </c>
      <c r="R569">
        <f>IF(Charts!$B$3="none",F5401,IF(L5401="",NA(),L5401))</f>
        <v>0</v>
      </c>
      <c r="S569">
        <f>IF(Charts!$B$3="none",G5401,IF(M5401="",NA(),M5401))</f>
        <v>0</v>
      </c>
      <c r="T569">
        <f>IF(Charts!$B$3="none",H5401,IF(N5401="",NA(),N5401))</f>
        <v>0</v>
      </c>
    </row>
    <row r="570" spans="4:20">
      <c r="D570">
        <v>566</v>
      </c>
      <c r="E570">
        <f>IF(INDIRECT(ADDRESS($D570+2,E$2+1,,,"Instances"))="","",INDIRECT(ADDRESS($D570+2,E$2+1,,,"Instances")))</f>
        <v>0</v>
      </c>
      <c r="F570">
        <f>IFERROR(SMALL(E5:E969,ROW()-ROW($F$5)+1),"")</f>
        <v>0</v>
      </c>
      <c r="H570">
        <f>IFERROR(SUM(F5:F570),"")</f>
        <v>0</v>
      </c>
      <c r="J570">
        <v>566</v>
      </c>
      <c r="K570" cm="1">
        <f t="array" ref="K570">_xlfn.SWITCH(Charts!$B$3,"average", AVERAGE(INDIRECT(ADDRESS(565+3,K$2+1,,,"Instances") &amp; ":" &amp; ADDRESS(565+3,K$2+1))),"median", MEDIAN(INDIRECT(ADDRESS(565+3,K$2+1,,,"Instances") &amp; ":" &amp; ADDRESS(565+3,K$2+1))),"min", MIN(INDIRECT(ADDRESS(565+3,K$2+1,,,"Instances") &amp; ":" &amp; ADDRESS(565+3,K$2+1))),"max", MAX(INDIRECT(ADDRESS(565+3,K$2+1,,,"Instances") &amp; ":" &amp; ADDRESS(565+3,K$2+1))),"diff", MAX(INDIRECT(ADDRESS(565+3,K$2+1,,,"Instances") &amp; ":" &amp; ADDRESS(565+3,K$2+1)))-MIN(INDIRECT(ADDRESS(565+3,K$2+1,,,"Instances") &amp; ":" &amp; ADDRESS(565+3,K$2+1))))</f>
        <v>0</v>
      </c>
      <c r="L570">
        <f>IFERROR(SMALL(K5:K969,ROW()-ROW($L$5)+1),"")</f>
        <v>0</v>
      </c>
      <c r="N570">
        <f>IFERROR(SUM(L5:L570),"")</f>
        <v>0</v>
      </c>
      <c r="Q570">
        <f>IF(Charts!$B$3="none",E5402,IF(K5402="",NA(),K5402))</f>
        <v>0</v>
      </c>
      <c r="R570">
        <f>IF(Charts!$B$3="none",F5402,IF(L5402="",NA(),L5402))</f>
        <v>0</v>
      </c>
      <c r="S570">
        <f>IF(Charts!$B$3="none",G5402,IF(M5402="",NA(),M5402))</f>
        <v>0</v>
      </c>
      <c r="T570">
        <f>IF(Charts!$B$3="none",H5402,IF(N5402="",NA(),N5402))</f>
        <v>0</v>
      </c>
    </row>
    <row r="571" spans="4:20">
      <c r="D571">
        <v>567</v>
      </c>
      <c r="E571">
        <f>IF(INDIRECT(ADDRESS($D571+2,E$2+1,,,"Instances"))="","",INDIRECT(ADDRESS($D571+2,E$2+1,,,"Instances")))</f>
        <v>0</v>
      </c>
      <c r="F571">
        <f>IFERROR(SMALL(E5:E969,ROW()-ROW($F$5)+1),"")</f>
        <v>0</v>
      </c>
      <c r="H571">
        <f>IFERROR(SUM(F5:F571),"")</f>
        <v>0</v>
      </c>
      <c r="J571">
        <v>567</v>
      </c>
      <c r="K571" cm="1">
        <f t="array" ref="K571">_xlfn.SWITCH(Charts!$B$3,"average", AVERAGE(INDIRECT(ADDRESS(566+3,K$2+1,,,"Instances") &amp; ":" &amp; ADDRESS(566+3,K$2+1))),"median", MEDIAN(INDIRECT(ADDRESS(566+3,K$2+1,,,"Instances") &amp; ":" &amp; ADDRESS(566+3,K$2+1))),"min", MIN(INDIRECT(ADDRESS(566+3,K$2+1,,,"Instances") &amp; ":" &amp; ADDRESS(566+3,K$2+1))),"max", MAX(INDIRECT(ADDRESS(566+3,K$2+1,,,"Instances") &amp; ":" &amp; ADDRESS(566+3,K$2+1))),"diff", MAX(INDIRECT(ADDRESS(566+3,K$2+1,,,"Instances") &amp; ":" &amp; ADDRESS(566+3,K$2+1)))-MIN(INDIRECT(ADDRESS(566+3,K$2+1,,,"Instances") &amp; ":" &amp; ADDRESS(566+3,K$2+1))))</f>
        <v>0</v>
      </c>
      <c r="L571">
        <f>IFERROR(SMALL(K5:K969,ROW()-ROW($L$5)+1),"")</f>
        <v>0</v>
      </c>
      <c r="N571">
        <f>IFERROR(SUM(L5:L571),"")</f>
        <v>0</v>
      </c>
      <c r="Q571">
        <f>IF(Charts!$B$3="none",E5403,IF(K5403="",NA(),K5403))</f>
        <v>0</v>
      </c>
      <c r="R571">
        <f>IF(Charts!$B$3="none",F5403,IF(L5403="",NA(),L5403))</f>
        <v>0</v>
      </c>
      <c r="S571">
        <f>IF(Charts!$B$3="none",G5403,IF(M5403="",NA(),M5403))</f>
        <v>0</v>
      </c>
      <c r="T571">
        <f>IF(Charts!$B$3="none",H5403,IF(N5403="",NA(),N5403))</f>
        <v>0</v>
      </c>
    </row>
    <row r="572" spans="4:20">
      <c r="D572">
        <v>568</v>
      </c>
      <c r="E572">
        <f>IF(INDIRECT(ADDRESS($D572+2,E$2+1,,,"Instances"))="","",INDIRECT(ADDRESS($D572+2,E$2+1,,,"Instances")))</f>
        <v>0</v>
      </c>
      <c r="F572">
        <f>IFERROR(SMALL(E5:E969,ROW()-ROW($F$5)+1),"")</f>
        <v>0</v>
      </c>
      <c r="H572">
        <f>IFERROR(SUM(F5:F572),"")</f>
        <v>0</v>
      </c>
      <c r="J572">
        <v>568</v>
      </c>
      <c r="K572" cm="1">
        <f t="array" ref="K572">_xlfn.SWITCH(Charts!$B$3,"average", AVERAGE(INDIRECT(ADDRESS(567+3,K$2+1,,,"Instances") &amp; ":" &amp; ADDRESS(567+3,K$2+1))),"median", MEDIAN(INDIRECT(ADDRESS(567+3,K$2+1,,,"Instances") &amp; ":" &amp; ADDRESS(567+3,K$2+1))),"min", MIN(INDIRECT(ADDRESS(567+3,K$2+1,,,"Instances") &amp; ":" &amp; ADDRESS(567+3,K$2+1))),"max", MAX(INDIRECT(ADDRESS(567+3,K$2+1,,,"Instances") &amp; ":" &amp; ADDRESS(567+3,K$2+1))),"diff", MAX(INDIRECT(ADDRESS(567+3,K$2+1,,,"Instances") &amp; ":" &amp; ADDRESS(567+3,K$2+1)))-MIN(INDIRECT(ADDRESS(567+3,K$2+1,,,"Instances") &amp; ":" &amp; ADDRESS(567+3,K$2+1))))</f>
        <v>0</v>
      </c>
      <c r="L572">
        <f>IFERROR(SMALL(K5:K969,ROW()-ROW($L$5)+1),"")</f>
        <v>0</v>
      </c>
      <c r="N572">
        <f>IFERROR(SUM(L5:L572),"")</f>
        <v>0</v>
      </c>
      <c r="Q572">
        <f>IF(Charts!$B$3="none",E5404,IF(K5404="",NA(),K5404))</f>
        <v>0</v>
      </c>
      <c r="R572">
        <f>IF(Charts!$B$3="none",F5404,IF(L5404="",NA(),L5404))</f>
        <v>0</v>
      </c>
      <c r="S572">
        <f>IF(Charts!$B$3="none",G5404,IF(M5404="",NA(),M5404))</f>
        <v>0</v>
      </c>
      <c r="T572">
        <f>IF(Charts!$B$3="none",H5404,IF(N5404="",NA(),N5404))</f>
        <v>0</v>
      </c>
    </row>
    <row r="573" spans="4:20">
      <c r="D573">
        <v>569</v>
      </c>
      <c r="E573">
        <f>IF(INDIRECT(ADDRESS($D573+2,E$2+1,,,"Instances"))="","",INDIRECT(ADDRESS($D573+2,E$2+1,,,"Instances")))</f>
        <v>0</v>
      </c>
      <c r="F573">
        <f>IFERROR(SMALL(E5:E969,ROW()-ROW($F$5)+1),"")</f>
        <v>0</v>
      </c>
      <c r="H573">
        <f>IFERROR(SUM(F5:F573),"")</f>
        <v>0</v>
      </c>
      <c r="J573">
        <v>569</v>
      </c>
      <c r="K573" cm="1">
        <f t="array" ref="K573">_xlfn.SWITCH(Charts!$B$3,"average", AVERAGE(INDIRECT(ADDRESS(568+3,K$2+1,,,"Instances") &amp; ":" &amp; ADDRESS(568+3,K$2+1))),"median", MEDIAN(INDIRECT(ADDRESS(568+3,K$2+1,,,"Instances") &amp; ":" &amp; ADDRESS(568+3,K$2+1))),"min", MIN(INDIRECT(ADDRESS(568+3,K$2+1,,,"Instances") &amp; ":" &amp; ADDRESS(568+3,K$2+1))),"max", MAX(INDIRECT(ADDRESS(568+3,K$2+1,,,"Instances") &amp; ":" &amp; ADDRESS(568+3,K$2+1))),"diff", MAX(INDIRECT(ADDRESS(568+3,K$2+1,,,"Instances") &amp; ":" &amp; ADDRESS(568+3,K$2+1)))-MIN(INDIRECT(ADDRESS(568+3,K$2+1,,,"Instances") &amp; ":" &amp; ADDRESS(568+3,K$2+1))))</f>
        <v>0</v>
      </c>
      <c r="L573">
        <f>IFERROR(SMALL(K5:K969,ROW()-ROW($L$5)+1),"")</f>
        <v>0</v>
      </c>
      <c r="N573">
        <f>IFERROR(SUM(L5:L573),"")</f>
        <v>0</v>
      </c>
      <c r="Q573">
        <f>IF(Charts!$B$3="none",E5405,IF(K5405="",NA(),K5405))</f>
        <v>0</v>
      </c>
      <c r="R573">
        <f>IF(Charts!$B$3="none",F5405,IF(L5405="",NA(),L5405))</f>
        <v>0</v>
      </c>
      <c r="S573">
        <f>IF(Charts!$B$3="none",G5405,IF(M5405="",NA(),M5405))</f>
        <v>0</v>
      </c>
      <c r="T573">
        <f>IF(Charts!$B$3="none",H5405,IF(N5405="",NA(),N5405))</f>
        <v>0</v>
      </c>
    </row>
    <row r="574" spans="4:20">
      <c r="D574">
        <v>570</v>
      </c>
      <c r="E574">
        <f>IF(INDIRECT(ADDRESS($D574+2,E$2+1,,,"Instances"))="","",INDIRECT(ADDRESS($D574+2,E$2+1,,,"Instances")))</f>
        <v>0</v>
      </c>
      <c r="F574">
        <f>IFERROR(SMALL(E5:E969,ROW()-ROW($F$5)+1),"")</f>
        <v>0</v>
      </c>
      <c r="H574">
        <f>IFERROR(SUM(F5:F574),"")</f>
        <v>0</v>
      </c>
      <c r="J574">
        <v>570</v>
      </c>
      <c r="K574" cm="1">
        <f t="array" ref="K574">_xlfn.SWITCH(Charts!$B$3,"average", AVERAGE(INDIRECT(ADDRESS(569+3,K$2+1,,,"Instances") &amp; ":" &amp; ADDRESS(569+3,K$2+1))),"median", MEDIAN(INDIRECT(ADDRESS(569+3,K$2+1,,,"Instances") &amp; ":" &amp; ADDRESS(569+3,K$2+1))),"min", MIN(INDIRECT(ADDRESS(569+3,K$2+1,,,"Instances") &amp; ":" &amp; ADDRESS(569+3,K$2+1))),"max", MAX(INDIRECT(ADDRESS(569+3,K$2+1,,,"Instances") &amp; ":" &amp; ADDRESS(569+3,K$2+1))),"diff", MAX(INDIRECT(ADDRESS(569+3,K$2+1,,,"Instances") &amp; ":" &amp; ADDRESS(569+3,K$2+1)))-MIN(INDIRECT(ADDRESS(569+3,K$2+1,,,"Instances") &amp; ":" &amp; ADDRESS(569+3,K$2+1))))</f>
        <v>0</v>
      </c>
      <c r="L574">
        <f>IFERROR(SMALL(K5:K969,ROW()-ROW($L$5)+1),"")</f>
        <v>0</v>
      </c>
      <c r="N574">
        <f>IFERROR(SUM(L5:L574),"")</f>
        <v>0</v>
      </c>
      <c r="Q574">
        <f>IF(Charts!$B$3="none",E5406,IF(K5406="",NA(),K5406))</f>
        <v>0</v>
      </c>
      <c r="R574">
        <f>IF(Charts!$B$3="none",F5406,IF(L5406="",NA(),L5406))</f>
        <v>0</v>
      </c>
      <c r="S574">
        <f>IF(Charts!$B$3="none",G5406,IF(M5406="",NA(),M5406))</f>
        <v>0</v>
      </c>
      <c r="T574">
        <f>IF(Charts!$B$3="none",H5406,IF(N5406="",NA(),N5406))</f>
        <v>0</v>
      </c>
    </row>
    <row r="575" spans="4:20">
      <c r="D575">
        <v>571</v>
      </c>
      <c r="E575">
        <f>IF(INDIRECT(ADDRESS($D575+2,E$2+1,,,"Instances"))="","",INDIRECT(ADDRESS($D575+2,E$2+1,,,"Instances")))</f>
        <v>0</v>
      </c>
      <c r="F575">
        <f>IFERROR(SMALL(E5:E969,ROW()-ROW($F$5)+1),"")</f>
        <v>0</v>
      </c>
      <c r="H575">
        <f>IFERROR(SUM(F5:F575),"")</f>
        <v>0</v>
      </c>
      <c r="J575">
        <v>571</v>
      </c>
      <c r="K575" cm="1">
        <f t="array" ref="K575">_xlfn.SWITCH(Charts!$B$3,"average", AVERAGE(INDIRECT(ADDRESS(570+3,K$2+1,,,"Instances") &amp; ":" &amp; ADDRESS(570+3,K$2+1))),"median", MEDIAN(INDIRECT(ADDRESS(570+3,K$2+1,,,"Instances") &amp; ":" &amp; ADDRESS(570+3,K$2+1))),"min", MIN(INDIRECT(ADDRESS(570+3,K$2+1,,,"Instances") &amp; ":" &amp; ADDRESS(570+3,K$2+1))),"max", MAX(INDIRECT(ADDRESS(570+3,K$2+1,,,"Instances") &amp; ":" &amp; ADDRESS(570+3,K$2+1))),"diff", MAX(INDIRECT(ADDRESS(570+3,K$2+1,,,"Instances") &amp; ":" &amp; ADDRESS(570+3,K$2+1)))-MIN(INDIRECT(ADDRESS(570+3,K$2+1,,,"Instances") &amp; ":" &amp; ADDRESS(570+3,K$2+1))))</f>
        <v>0</v>
      </c>
      <c r="L575">
        <f>IFERROR(SMALL(K5:K969,ROW()-ROW($L$5)+1),"")</f>
        <v>0</v>
      </c>
      <c r="N575">
        <f>IFERROR(SUM(L5:L575),"")</f>
        <v>0</v>
      </c>
      <c r="Q575">
        <f>IF(Charts!$B$3="none",E5407,IF(K5407="",NA(),K5407))</f>
        <v>0</v>
      </c>
      <c r="R575">
        <f>IF(Charts!$B$3="none",F5407,IF(L5407="",NA(),L5407))</f>
        <v>0</v>
      </c>
      <c r="S575">
        <f>IF(Charts!$B$3="none",G5407,IF(M5407="",NA(),M5407))</f>
        <v>0</v>
      </c>
      <c r="T575">
        <f>IF(Charts!$B$3="none",H5407,IF(N5407="",NA(),N5407))</f>
        <v>0</v>
      </c>
    </row>
    <row r="576" spans="4:20">
      <c r="D576">
        <v>572</v>
      </c>
      <c r="E576">
        <f>IF(INDIRECT(ADDRESS($D576+2,E$2+1,,,"Instances"))="","",INDIRECT(ADDRESS($D576+2,E$2+1,,,"Instances")))</f>
        <v>0</v>
      </c>
      <c r="F576">
        <f>IFERROR(SMALL(E5:E969,ROW()-ROW($F$5)+1),"")</f>
        <v>0</v>
      </c>
      <c r="H576">
        <f>IFERROR(SUM(F5:F576),"")</f>
        <v>0</v>
      </c>
      <c r="J576">
        <v>572</v>
      </c>
      <c r="K576" cm="1">
        <f t="array" ref="K576">_xlfn.SWITCH(Charts!$B$3,"average", AVERAGE(INDIRECT(ADDRESS(571+3,K$2+1,,,"Instances") &amp; ":" &amp; ADDRESS(571+3,K$2+1))),"median", MEDIAN(INDIRECT(ADDRESS(571+3,K$2+1,,,"Instances") &amp; ":" &amp; ADDRESS(571+3,K$2+1))),"min", MIN(INDIRECT(ADDRESS(571+3,K$2+1,,,"Instances") &amp; ":" &amp; ADDRESS(571+3,K$2+1))),"max", MAX(INDIRECT(ADDRESS(571+3,K$2+1,,,"Instances") &amp; ":" &amp; ADDRESS(571+3,K$2+1))),"diff", MAX(INDIRECT(ADDRESS(571+3,K$2+1,,,"Instances") &amp; ":" &amp; ADDRESS(571+3,K$2+1)))-MIN(INDIRECT(ADDRESS(571+3,K$2+1,,,"Instances") &amp; ":" &amp; ADDRESS(571+3,K$2+1))))</f>
        <v>0</v>
      </c>
      <c r="L576">
        <f>IFERROR(SMALL(K5:K969,ROW()-ROW($L$5)+1),"")</f>
        <v>0</v>
      </c>
      <c r="N576">
        <f>IFERROR(SUM(L5:L576),"")</f>
        <v>0</v>
      </c>
      <c r="Q576">
        <f>IF(Charts!$B$3="none",E5408,IF(K5408="",NA(),K5408))</f>
        <v>0</v>
      </c>
      <c r="R576">
        <f>IF(Charts!$B$3="none",F5408,IF(L5408="",NA(),L5408))</f>
        <v>0</v>
      </c>
      <c r="S576">
        <f>IF(Charts!$B$3="none",G5408,IF(M5408="",NA(),M5408))</f>
        <v>0</v>
      </c>
      <c r="T576">
        <f>IF(Charts!$B$3="none",H5408,IF(N5408="",NA(),N5408))</f>
        <v>0</v>
      </c>
    </row>
    <row r="577" spans="4:20">
      <c r="D577">
        <v>573</v>
      </c>
      <c r="E577">
        <f>IF(INDIRECT(ADDRESS($D577+2,E$2+1,,,"Instances"))="","",INDIRECT(ADDRESS($D577+2,E$2+1,,,"Instances")))</f>
        <v>0</v>
      </c>
      <c r="F577">
        <f>IFERROR(SMALL(E5:E969,ROW()-ROW($F$5)+1),"")</f>
        <v>0</v>
      </c>
      <c r="H577">
        <f>IFERROR(SUM(F5:F577),"")</f>
        <v>0</v>
      </c>
      <c r="J577">
        <v>573</v>
      </c>
      <c r="K577" cm="1">
        <f t="array" ref="K577">_xlfn.SWITCH(Charts!$B$3,"average", AVERAGE(INDIRECT(ADDRESS(572+3,K$2+1,,,"Instances") &amp; ":" &amp; ADDRESS(572+3,K$2+1))),"median", MEDIAN(INDIRECT(ADDRESS(572+3,K$2+1,,,"Instances") &amp; ":" &amp; ADDRESS(572+3,K$2+1))),"min", MIN(INDIRECT(ADDRESS(572+3,K$2+1,,,"Instances") &amp; ":" &amp; ADDRESS(572+3,K$2+1))),"max", MAX(INDIRECT(ADDRESS(572+3,K$2+1,,,"Instances") &amp; ":" &amp; ADDRESS(572+3,K$2+1))),"diff", MAX(INDIRECT(ADDRESS(572+3,K$2+1,,,"Instances") &amp; ":" &amp; ADDRESS(572+3,K$2+1)))-MIN(INDIRECT(ADDRESS(572+3,K$2+1,,,"Instances") &amp; ":" &amp; ADDRESS(572+3,K$2+1))))</f>
        <v>0</v>
      </c>
      <c r="L577">
        <f>IFERROR(SMALL(K5:K969,ROW()-ROW($L$5)+1),"")</f>
        <v>0</v>
      </c>
      <c r="N577">
        <f>IFERROR(SUM(L5:L577),"")</f>
        <v>0</v>
      </c>
      <c r="Q577">
        <f>IF(Charts!$B$3="none",E5409,IF(K5409="",NA(),K5409))</f>
        <v>0</v>
      </c>
      <c r="R577">
        <f>IF(Charts!$B$3="none",F5409,IF(L5409="",NA(),L5409))</f>
        <v>0</v>
      </c>
      <c r="S577">
        <f>IF(Charts!$B$3="none",G5409,IF(M5409="",NA(),M5409))</f>
        <v>0</v>
      </c>
      <c r="T577">
        <f>IF(Charts!$B$3="none",H5409,IF(N5409="",NA(),N5409))</f>
        <v>0</v>
      </c>
    </row>
    <row r="578" spans="4:20">
      <c r="D578">
        <v>574</v>
      </c>
      <c r="E578">
        <f>IF(INDIRECT(ADDRESS($D578+2,E$2+1,,,"Instances"))="","",INDIRECT(ADDRESS($D578+2,E$2+1,,,"Instances")))</f>
        <v>0</v>
      </c>
      <c r="F578">
        <f>IFERROR(SMALL(E5:E969,ROW()-ROW($F$5)+1),"")</f>
        <v>0</v>
      </c>
      <c r="H578">
        <f>IFERROR(SUM(F5:F578),"")</f>
        <v>0</v>
      </c>
      <c r="J578">
        <v>574</v>
      </c>
      <c r="K578" cm="1">
        <f t="array" ref="K578">_xlfn.SWITCH(Charts!$B$3,"average", AVERAGE(INDIRECT(ADDRESS(573+3,K$2+1,,,"Instances") &amp; ":" &amp; ADDRESS(573+3,K$2+1))),"median", MEDIAN(INDIRECT(ADDRESS(573+3,K$2+1,,,"Instances") &amp; ":" &amp; ADDRESS(573+3,K$2+1))),"min", MIN(INDIRECT(ADDRESS(573+3,K$2+1,,,"Instances") &amp; ":" &amp; ADDRESS(573+3,K$2+1))),"max", MAX(INDIRECT(ADDRESS(573+3,K$2+1,,,"Instances") &amp; ":" &amp; ADDRESS(573+3,K$2+1))),"diff", MAX(INDIRECT(ADDRESS(573+3,K$2+1,,,"Instances") &amp; ":" &amp; ADDRESS(573+3,K$2+1)))-MIN(INDIRECT(ADDRESS(573+3,K$2+1,,,"Instances") &amp; ":" &amp; ADDRESS(573+3,K$2+1))))</f>
        <v>0</v>
      </c>
      <c r="L578">
        <f>IFERROR(SMALL(K5:K969,ROW()-ROW($L$5)+1),"")</f>
        <v>0</v>
      </c>
      <c r="N578">
        <f>IFERROR(SUM(L5:L578),"")</f>
        <v>0</v>
      </c>
      <c r="Q578">
        <f>IF(Charts!$B$3="none",E5410,IF(K5410="",NA(),K5410))</f>
        <v>0</v>
      </c>
      <c r="R578">
        <f>IF(Charts!$B$3="none",F5410,IF(L5410="",NA(),L5410))</f>
        <v>0</v>
      </c>
      <c r="S578">
        <f>IF(Charts!$B$3="none",G5410,IF(M5410="",NA(),M5410))</f>
        <v>0</v>
      </c>
      <c r="T578">
        <f>IF(Charts!$B$3="none",H5410,IF(N5410="",NA(),N5410))</f>
        <v>0</v>
      </c>
    </row>
    <row r="579" spans="4:20">
      <c r="D579">
        <v>575</v>
      </c>
      <c r="E579">
        <f>IF(INDIRECT(ADDRESS($D579+2,E$2+1,,,"Instances"))="","",INDIRECT(ADDRESS($D579+2,E$2+1,,,"Instances")))</f>
        <v>0</v>
      </c>
      <c r="F579">
        <f>IFERROR(SMALL(E5:E969,ROW()-ROW($F$5)+1),"")</f>
        <v>0</v>
      </c>
      <c r="H579">
        <f>IFERROR(SUM(F5:F579),"")</f>
        <v>0</v>
      </c>
      <c r="J579">
        <v>575</v>
      </c>
      <c r="K579" cm="1">
        <f t="array" ref="K579">_xlfn.SWITCH(Charts!$B$3,"average", AVERAGE(INDIRECT(ADDRESS(574+3,K$2+1,,,"Instances") &amp; ":" &amp; ADDRESS(574+3,K$2+1))),"median", MEDIAN(INDIRECT(ADDRESS(574+3,K$2+1,,,"Instances") &amp; ":" &amp; ADDRESS(574+3,K$2+1))),"min", MIN(INDIRECT(ADDRESS(574+3,K$2+1,,,"Instances") &amp; ":" &amp; ADDRESS(574+3,K$2+1))),"max", MAX(INDIRECT(ADDRESS(574+3,K$2+1,,,"Instances") &amp; ":" &amp; ADDRESS(574+3,K$2+1))),"diff", MAX(INDIRECT(ADDRESS(574+3,K$2+1,,,"Instances") &amp; ":" &amp; ADDRESS(574+3,K$2+1)))-MIN(INDIRECT(ADDRESS(574+3,K$2+1,,,"Instances") &amp; ":" &amp; ADDRESS(574+3,K$2+1))))</f>
        <v>0</v>
      </c>
      <c r="L579">
        <f>IFERROR(SMALL(K5:K969,ROW()-ROW($L$5)+1),"")</f>
        <v>0</v>
      </c>
      <c r="N579">
        <f>IFERROR(SUM(L5:L579),"")</f>
        <v>0</v>
      </c>
      <c r="Q579">
        <f>IF(Charts!$B$3="none",E5411,IF(K5411="",NA(),K5411))</f>
        <v>0</v>
      </c>
      <c r="R579">
        <f>IF(Charts!$B$3="none",F5411,IF(L5411="",NA(),L5411))</f>
        <v>0</v>
      </c>
      <c r="S579">
        <f>IF(Charts!$B$3="none",G5411,IF(M5411="",NA(),M5411))</f>
        <v>0</v>
      </c>
      <c r="T579">
        <f>IF(Charts!$B$3="none",H5411,IF(N5411="",NA(),N5411))</f>
        <v>0</v>
      </c>
    </row>
    <row r="580" spans="4:20">
      <c r="D580">
        <v>576</v>
      </c>
      <c r="E580">
        <f>IF(INDIRECT(ADDRESS($D580+2,E$2+1,,,"Instances"))="","",INDIRECT(ADDRESS($D580+2,E$2+1,,,"Instances")))</f>
        <v>0</v>
      </c>
      <c r="F580">
        <f>IFERROR(SMALL(E5:E969,ROW()-ROW($F$5)+1),"")</f>
        <v>0</v>
      </c>
      <c r="H580">
        <f>IFERROR(SUM(F5:F580),"")</f>
        <v>0</v>
      </c>
      <c r="J580">
        <v>576</v>
      </c>
      <c r="K580" cm="1">
        <f t="array" ref="K580">_xlfn.SWITCH(Charts!$B$3,"average", AVERAGE(INDIRECT(ADDRESS(575+3,K$2+1,,,"Instances") &amp; ":" &amp; ADDRESS(575+3,K$2+1))),"median", MEDIAN(INDIRECT(ADDRESS(575+3,K$2+1,,,"Instances") &amp; ":" &amp; ADDRESS(575+3,K$2+1))),"min", MIN(INDIRECT(ADDRESS(575+3,K$2+1,,,"Instances") &amp; ":" &amp; ADDRESS(575+3,K$2+1))),"max", MAX(INDIRECT(ADDRESS(575+3,K$2+1,,,"Instances") &amp; ":" &amp; ADDRESS(575+3,K$2+1))),"diff", MAX(INDIRECT(ADDRESS(575+3,K$2+1,,,"Instances") &amp; ":" &amp; ADDRESS(575+3,K$2+1)))-MIN(INDIRECT(ADDRESS(575+3,K$2+1,,,"Instances") &amp; ":" &amp; ADDRESS(575+3,K$2+1))))</f>
        <v>0</v>
      </c>
      <c r="L580">
        <f>IFERROR(SMALL(K5:K969,ROW()-ROW($L$5)+1),"")</f>
        <v>0</v>
      </c>
      <c r="N580">
        <f>IFERROR(SUM(L5:L580),"")</f>
        <v>0</v>
      </c>
      <c r="Q580">
        <f>IF(Charts!$B$3="none",E5412,IF(K5412="",NA(),K5412))</f>
        <v>0</v>
      </c>
      <c r="R580">
        <f>IF(Charts!$B$3="none",F5412,IF(L5412="",NA(),L5412))</f>
        <v>0</v>
      </c>
      <c r="S580">
        <f>IF(Charts!$B$3="none",G5412,IF(M5412="",NA(),M5412))</f>
        <v>0</v>
      </c>
      <c r="T580">
        <f>IF(Charts!$B$3="none",H5412,IF(N5412="",NA(),N5412))</f>
        <v>0</v>
      </c>
    </row>
    <row r="581" spans="4:20">
      <c r="D581">
        <v>577</v>
      </c>
      <c r="E581">
        <f>IF(INDIRECT(ADDRESS($D581+2,E$2+1,,,"Instances"))="","",INDIRECT(ADDRESS($D581+2,E$2+1,,,"Instances")))</f>
        <v>0</v>
      </c>
      <c r="F581">
        <f>IFERROR(SMALL(E5:E969,ROW()-ROW($F$5)+1),"")</f>
        <v>0</v>
      </c>
      <c r="H581">
        <f>IFERROR(SUM(F5:F581),"")</f>
        <v>0</v>
      </c>
      <c r="J581">
        <v>577</v>
      </c>
      <c r="K581" cm="1">
        <f t="array" ref="K581">_xlfn.SWITCH(Charts!$B$3,"average", AVERAGE(INDIRECT(ADDRESS(576+3,K$2+1,,,"Instances") &amp; ":" &amp; ADDRESS(576+3,K$2+1))),"median", MEDIAN(INDIRECT(ADDRESS(576+3,K$2+1,,,"Instances") &amp; ":" &amp; ADDRESS(576+3,K$2+1))),"min", MIN(INDIRECT(ADDRESS(576+3,K$2+1,,,"Instances") &amp; ":" &amp; ADDRESS(576+3,K$2+1))),"max", MAX(INDIRECT(ADDRESS(576+3,K$2+1,,,"Instances") &amp; ":" &amp; ADDRESS(576+3,K$2+1))),"diff", MAX(INDIRECT(ADDRESS(576+3,K$2+1,,,"Instances") &amp; ":" &amp; ADDRESS(576+3,K$2+1)))-MIN(INDIRECT(ADDRESS(576+3,K$2+1,,,"Instances") &amp; ":" &amp; ADDRESS(576+3,K$2+1))))</f>
        <v>0</v>
      </c>
      <c r="L581">
        <f>IFERROR(SMALL(K5:K969,ROW()-ROW($L$5)+1),"")</f>
        <v>0</v>
      </c>
      <c r="N581">
        <f>IFERROR(SUM(L5:L581),"")</f>
        <v>0</v>
      </c>
      <c r="Q581">
        <f>IF(Charts!$B$3="none",E5413,IF(K5413="",NA(),K5413))</f>
        <v>0</v>
      </c>
      <c r="R581">
        <f>IF(Charts!$B$3="none",F5413,IF(L5413="",NA(),L5413))</f>
        <v>0</v>
      </c>
      <c r="S581">
        <f>IF(Charts!$B$3="none",G5413,IF(M5413="",NA(),M5413))</f>
        <v>0</v>
      </c>
      <c r="T581">
        <f>IF(Charts!$B$3="none",H5413,IF(N5413="",NA(),N5413))</f>
        <v>0</v>
      </c>
    </row>
    <row r="582" spans="4:20">
      <c r="D582">
        <v>578</v>
      </c>
      <c r="E582">
        <f>IF(INDIRECT(ADDRESS($D582+2,E$2+1,,,"Instances"))="","",INDIRECT(ADDRESS($D582+2,E$2+1,,,"Instances")))</f>
        <v>0</v>
      </c>
      <c r="F582">
        <f>IFERROR(SMALL(E5:E969,ROW()-ROW($F$5)+1),"")</f>
        <v>0</v>
      </c>
      <c r="H582">
        <f>IFERROR(SUM(F5:F582),"")</f>
        <v>0</v>
      </c>
      <c r="J582">
        <v>578</v>
      </c>
      <c r="K582" cm="1">
        <f t="array" ref="K582">_xlfn.SWITCH(Charts!$B$3,"average", AVERAGE(INDIRECT(ADDRESS(577+3,K$2+1,,,"Instances") &amp; ":" &amp; ADDRESS(577+3,K$2+1))),"median", MEDIAN(INDIRECT(ADDRESS(577+3,K$2+1,,,"Instances") &amp; ":" &amp; ADDRESS(577+3,K$2+1))),"min", MIN(INDIRECT(ADDRESS(577+3,K$2+1,,,"Instances") &amp; ":" &amp; ADDRESS(577+3,K$2+1))),"max", MAX(INDIRECT(ADDRESS(577+3,K$2+1,,,"Instances") &amp; ":" &amp; ADDRESS(577+3,K$2+1))),"diff", MAX(INDIRECT(ADDRESS(577+3,K$2+1,,,"Instances") &amp; ":" &amp; ADDRESS(577+3,K$2+1)))-MIN(INDIRECT(ADDRESS(577+3,K$2+1,,,"Instances") &amp; ":" &amp; ADDRESS(577+3,K$2+1))))</f>
        <v>0</v>
      </c>
      <c r="L582">
        <f>IFERROR(SMALL(K5:K969,ROW()-ROW($L$5)+1),"")</f>
        <v>0</v>
      </c>
      <c r="N582">
        <f>IFERROR(SUM(L5:L582),"")</f>
        <v>0</v>
      </c>
      <c r="Q582">
        <f>IF(Charts!$B$3="none",E5414,IF(K5414="",NA(),K5414))</f>
        <v>0</v>
      </c>
      <c r="R582">
        <f>IF(Charts!$B$3="none",F5414,IF(L5414="",NA(),L5414))</f>
        <v>0</v>
      </c>
      <c r="S582">
        <f>IF(Charts!$B$3="none",G5414,IF(M5414="",NA(),M5414))</f>
        <v>0</v>
      </c>
      <c r="T582">
        <f>IF(Charts!$B$3="none",H5414,IF(N5414="",NA(),N5414))</f>
        <v>0</v>
      </c>
    </row>
    <row r="583" spans="4:20">
      <c r="D583">
        <v>579</v>
      </c>
      <c r="E583">
        <f>IF(INDIRECT(ADDRESS($D583+2,E$2+1,,,"Instances"))="","",INDIRECT(ADDRESS($D583+2,E$2+1,,,"Instances")))</f>
        <v>0</v>
      </c>
      <c r="F583">
        <f>IFERROR(SMALL(E5:E969,ROW()-ROW($F$5)+1),"")</f>
        <v>0</v>
      </c>
      <c r="H583">
        <f>IFERROR(SUM(F5:F583),"")</f>
        <v>0</v>
      </c>
      <c r="J583">
        <v>579</v>
      </c>
      <c r="K583" cm="1">
        <f t="array" ref="K583">_xlfn.SWITCH(Charts!$B$3,"average", AVERAGE(INDIRECT(ADDRESS(578+3,K$2+1,,,"Instances") &amp; ":" &amp; ADDRESS(578+3,K$2+1))),"median", MEDIAN(INDIRECT(ADDRESS(578+3,K$2+1,,,"Instances") &amp; ":" &amp; ADDRESS(578+3,K$2+1))),"min", MIN(INDIRECT(ADDRESS(578+3,K$2+1,,,"Instances") &amp; ":" &amp; ADDRESS(578+3,K$2+1))),"max", MAX(INDIRECT(ADDRESS(578+3,K$2+1,,,"Instances") &amp; ":" &amp; ADDRESS(578+3,K$2+1))),"diff", MAX(INDIRECT(ADDRESS(578+3,K$2+1,,,"Instances") &amp; ":" &amp; ADDRESS(578+3,K$2+1)))-MIN(INDIRECT(ADDRESS(578+3,K$2+1,,,"Instances") &amp; ":" &amp; ADDRESS(578+3,K$2+1))))</f>
        <v>0</v>
      </c>
      <c r="L583">
        <f>IFERROR(SMALL(K5:K969,ROW()-ROW($L$5)+1),"")</f>
        <v>0</v>
      </c>
      <c r="N583">
        <f>IFERROR(SUM(L5:L583),"")</f>
        <v>0</v>
      </c>
      <c r="Q583">
        <f>IF(Charts!$B$3="none",E5415,IF(K5415="",NA(),K5415))</f>
        <v>0</v>
      </c>
      <c r="R583">
        <f>IF(Charts!$B$3="none",F5415,IF(L5415="",NA(),L5415))</f>
        <v>0</v>
      </c>
      <c r="S583">
        <f>IF(Charts!$B$3="none",G5415,IF(M5415="",NA(),M5415))</f>
        <v>0</v>
      </c>
      <c r="T583">
        <f>IF(Charts!$B$3="none",H5415,IF(N5415="",NA(),N5415))</f>
        <v>0</v>
      </c>
    </row>
    <row r="584" spans="4:20">
      <c r="D584">
        <v>580</v>
      </c>
      <c r="E584">
        <f>IF(INDIRECT(ADDRESS($D584+2,E$2+1,,,"Instances"))="","",INDIRECT(ADDRESS($D584+2,E$2+1,,,"Instances")))</f>
        <v>0</v>
      </c>
      <c r="F584">
        <f>IFERROR(SMALL(E5:E969,ROW()-ROW($F$5)+1),"")</f>
        <v>0</v>
      </c>
      <c r="H584">
        <f>IFERROR(SUM(F5:F584),"")</f>
        <v>0</v>
      </c>
      <c r="J584">
        <v>580</v>
      </c>
      <c r="K584" cm="1">
        <f t="array" ref="K584">_xlfn.SWITCH(Charts!$B$3,"average", AVERAGE(INDIRECT(ADDRESS(579+3,K$2+1,,,"Instances") &amp; ":" &amp; ADDRESS(579+3,K$2+1))),"median", MEDIAN(INDIRECT(ADDRESS(579+3,K$2+1,,,"Instances") &amp; ":" &amp; ADDRESS(579+3,K$2+1))),"min", MIN(INDIRECT(ADDRESS(579+3,K$2+1,,,"Instances") &amp; ":" &amp; ADDRESS(579+3,K$2+1))),"max", MAX(INDIRECT(ADDRESS(579+3,K$2+1,,,"Instances") &amp; ":" &amp; ADDRESS(579+3,K$2+1))),"diff", MAX(INDIRECT(ADDRESS(579+3,K$2+1,,,"Instances") &amp; ":" &amp; ADDRESS(579+3,K$2+1)))-MIN(INDIRECT(ADDRESS(579+3,K$2+1,,,"Instances") &amp; ":" &amp; ADDRESS(579+3,K$2+1))))</f>
        <v>0</v>
      </c>
      <c r="L584">
        <f>IFERROR(SMALL(K5:K969,ROW()-ROW($L$5)+1),"")</f>
        <v>0</v>
      </c>
      <c r="N584">
        <f>IFERROR(SUM(L5:L584),"")</f>
        <v>0</v>
      </c>
      <c r="Q584">
        <f>IF(Charts!$B$3="none",E5416,IF(K5416="",NA(),K5416))</f>
        <v>0</v>
      </c>
      <c r="R584">
        <f>IF(Charts!$B$3="none",F5416,IF(L5416="",NA(),L5416))</f>
        <v>0</v>
      </c>
      <c r="S584">
        <f>IF(Charts!$B$3="none",G5416,IF(M5416="",NA(),M5416))</f>
        <v>0</v>
      </c>
      <c r="T584">
        <f>IF(Charts!$B$3="none",H5416,IF(N5416="",NA(),N5416))</f>
        <v>0</v>
      </c>
    </row>
    <row r="585" spans="4:20">
      <c r="D585">
        <v>581</v>
      </c>
      <c r="E585">
        <f>IF(INDIRECT(ADDRESS($D585+2,E$2+1,,,"Instances"))="","",INDIRECT(ADDRESS($D585+2,E$2+1,,,"Instances")))</f>
        <v>0</v>
      </c>
      <c r="F585">
        <f>IFERROR(SMALL(E5:E969,ROW()-ROW($F$5)+1),"")</f>
        <v>0</v>
      </c>
      <c r="H585">
        <f>IFERROR(SUM(F5:F585),"")</f>
        <v>0</v>
      </c>
      <c r="J585">
        <v>581</v>
      </c>
      <c r="K585" cm="1">
        <f t="array" ref="K585">_xlfn.SWITCH(Charts!$B$3,"average", AVERAGE(INDIRECT(ADDRESS(580+3,K$2+1,,,"Instances") &amp; ":" &amp; ADDRESS(580+3,K$2+1))),"median", MEDIAN(INDIRECT(ADDRESS(580+3,K$2+1,,,"Instances") &amp; ":" &amp; ADDRESS(580+3,K$2+1))),"min", MIN(INDIRECT(ADDRESS(580+3,K$2+1,,,"Instances") &amp; ":" &amp; ADDRESS(580+3,K$2+1))),"max", MAX(INDIRECT(ADDRESS(580+3,K$2+1,,,"Instances") &amp; ":" &amp; ADDRESS(580+3,K$2+1))),"diff", MAX(INDIRECT(ADDRESS(580+3,K$2+1,,,"Instances") &amp; ":" &amp; ADDRESS(580+3,K$2+1)))-MIN(INDIRECT(ADDRESS(580+3,K$2+1,,,"Instances") &amp; ":" &amp; ADDRESS(580+3,K$2+1))))</f>
        <v>0</v>
      </c>
      <c r="L585">
        <f>IFERROR(SMALL(K5:K969,ROW()-ROW($L$5)+1),"")</f>
        <v>0</v>
      </c>
      <c r="N585">
        <f>IFERROR(SUM(L5:L585),"")</f>
        <v>0</v>
      </c>
      <c r="Q585">
        <f>IF(Charts!$B$3="none",E5417,IF(K5417="",NA(),K5417))</f>
        <v>0</v>
      </c>
      <c r="R585">
        <f>IF(Charts!$B$3="none",F5417,IF(L5417="",NA(),L5417))</f>
        <v>0</v>
      </c>
      <c r="S585">
        <f>IF(Charts!$B$3="none",G5417,IF(M5417="",NA(),M5417))</f>
        <v>0</v>
      </c>
      <c r="T585">
        <f>IF(Charts!$B$3="none",H5417,IF(N5417="",NA(),N5417))</f>
        <v>0</v>
      </c>
    </row>
    <row r="586" spans="4:20">
      <c r="D586">
        <v>582</v>
      </c>
      <c r="E586">
        <f>IF(INDIRECT(ADDRESS($D586+2,E$2+1,,,"Instances"))="","",INDIRECT(ADDRESS($D586+2,E$2+1,,,"Instances")))</f>
        <v>0</v>
      </c>
      <c r="F586">
        <f>IFERROR(SMALL(E5:E969,ROW()-ROW($F$5)+1),"")</f>
        <v>0</v>
      </c>
      <c r="H586">
        <f>IFERROR(SUM(F5:F586),"")</f>
        <v>0</v>
      </c>
      <c r="J586">
        <v>582</v>
      </c>
      <c r="K586" cm="1">
        <f t="array" ref="K586">_xlfn.SWITCH(Charts!$B$3,"average", AVERAGE(INDIRECT(ADDRESS(581+3,K$2+1,,,"Instances") &amp; ":" &amp; ADDRESS(581+3,K$2+1))),"median", MEDIAN(INDIRECT(ADDRESS(581+3,K$2+1,,,"Instances") &amp; ":" &amp; ADDRESS(581+3,K$2+1))),"min", MIN(INDIRECT(ADDRESS(581+3,K$2+1,,,"Instances") &amp; ":" &amp; ADDRESS(581+3,K$2+1))),"max", MAX(INDIRECT(ADDRESS(581+3,K$2+1,,,"Instances") &amp; ":" &amp; ADDRESS(581+3,K$2+1))),"diff", MAX(INDIRECT(ADDRESS(581+3,K$2+1,,,"Instances") &amp; ":" &amp; ADDRESS(581+3,K$2+1)))-MIN(INDIRECT(ADDRESS(581+3,K$2+1,,,"Instances") &amp; ":" &amp; ADDRESS(581+3,K$2+1))))</f>
        <v>0</v>
      </c>
      <c r="L586">
        <f>IFERROR(SMALL(K5:K969,ROW()-ROW($L$5)+1),"")</f>
        <v>0</v>
      </c>
      <c r="N586">
        <f>IFERROR(SUM(L5:L586),"")</f>
        <v>0</v>
      </c>
      <c r="Q586">
        <f>IF(Charts!$B$3="none",E5418,IF(K5418="",NA(),K5418))</f>
        <v>0</v>
      </c>
      <c r="R586">
        <f>IF(Charts!$B$3="none",F5418,IF(L5418="",NA(),L5418))</f>
        <v>0</v>
      </c>
      <c r="S586">
        <f>IF(Charts!$B$3="none",G5418,IF(M5418="",NA(),M5418))</f>
        <v>0</v>
      </c>
      <c r="T586">
        <f>IF(Charts!$B$3="none",H5418,IF(N5418="",NA(),N5418))</f>
        <v>0</v>
      </c>
    </row>
    <row r="587" spans="4:20">
      <c r="D587">
        <v>583</v>
      </c>
      <c r="E587">
        <f>IF(INDIRECT(ADDRESS($D587+2,E$2+1,,,"Instances"))="","",INDIRECT(ADDRESS($D587+2,E$2+1,,,"Instances")))</f>
        <v>0</v>
      </c>
      <c r="F587">
        <f>IFERROR(SMALL(E5:E969,ROW()-ROW($F$5)+1),"")</f>
        <v>0</v>
      </c>
      <c r="H587">
        <f>IFERROR(SUM(F5:F587),"")</f>
        <v>0</v>
      </c>
      <c r="J587">
        <v>583</v>
      </c>
      <c r="K587" cm="1">
        <f t="array" ref="K587">_xlfn.SWITCH(Charts!$B$3,"average", AVERAGE(INDIRECT(ADDRESS(582+3,K$2+1,,,"Instances") &amp; ":" &amp; ADDRESS(582+3,K$2+1))),"median", MEDIAN(INDIRECT(ADDRESS(582+3,K$2+1,,,"Instances") &amp; ":" &amp; ADDRESS(582+3,K$2+1))),"min", MIN(INDIRECT(ADDRESS(582+3,K$2+1,,,"Instances") &amp; ":" &amp; ADDRESS(582+3,K$2+1))),"max", MAX(INDIRECT(ADDRESS(582+3,K$2+1,,,"Instances") &amp; ":" &amp; ADDRESS(582+3,K$2+1))),"diff", MAX(INDIRECT(ADDRESS(582+3,K$2+1,,,"Instances") &amp; ":" &amp; ADDRESS(582+3,K$2+1)))-MIN(INDIRECT(ADDRESS(582+3,K$2+1,,,"Instances") &amp; ":" &amp; ADDRESS(582+3,K$2+1))))</f>
        <v>0</v>
      </c>
      <c r="L587">
        <f>IFERROR(SMALL(K5:K969,ROW()-ROW($L$5)+1),"")</f>
        <v>0</v>
      </c>
      <c r="N587">
        <f>IFERROR(SUM(L5:L587),"")</f>
        <v>0</v>
      </c>
      <c r="Q587">
        <f>IF(Charts!$B$3="none",E5419,IF(K5419="",NA(),K5419))</f>
        <v>0</v>
      </c>
      <c r="R587">
        <f>IF(Charts!$B$3="none",F5419,IF(L5419="",NA(),L5419))</f>
        <v>0</v>
      </c>
      <c r="S587">
        <f>IF(Charts!$B$3="none",G5419,IF(M5419="",NA(),M5419))</f>
        <v>0</v>
      </c>
      <c r="T587">
        <f>IF(Charts!$B$3="none",H5419,IF(N5419="",NA(),N5419))</f>
        <v>0</v>
      </c>
    </row>
    <row r="588" spans="4:20">
      <c r="D588">
        <v>584</v>
      </c>
      <c r="E588">
        <f>IF(INDIRECT(ADDRESS($D588+2,E$2+1,,,"Instances"))="","",INDIRECT(ADDRESS($D588+2,E$2+1,,,"Instances")))</f>
        <v>0</v>
      </c>
      <c r="F588">
        <f>IFERROR(SMALL(E5:E969,ROW()-ROW($F$5)+1),"")</f>
        <v>0</v>
      </c>
      <c r="H588">
        <f>IFERROR(SUM(F5:F588),"")</f>
        <v>0</v>
      </c>
      <c r="J588">
        <v>584</v>
      </c>
      <c r="K588" cm="1">
        <f t="array" ref="K588">_xlfn.SWITCH(Charts!$B$3,"average", AVERAGE(INDIRECT(ADDRESS(583+3,K$2+1,,,"Instances") &amp; ":" &amp; ADDRESS(583+3,K$2+1))),"median", MEDIAN(INDIRECT(ADDRESS(583+3,K$2+1,,,"Instances") &amp; ":" &amp; ADDRESS(583+3,K$2+1))),"min", MIN(INDIRECT(ADDRESS(583+3,K$2+1,,,"Instances") &amp; ":" &amp; ADDRESS(583+3,K$2+1))),"max", MAX(INDIRECT(ADDRESS(583+3,K$2+1,,,"Instances") &amp; ":" &amp; ADDRESS(583+3,K$2+1))),"diff", MAX(INDIRECT(ADDRESS(583+3,K$2+1,,,"Instances") &amp; ":" &amp; ADDRESS(583+3,K$2+1)))-MIN(INDIRECT(ADDRESS(583+3,K$2+1,,,"Instances") &amp; ":" &amp; ADDRESS(583+3,K$2+1))))</f>
        <v>0</v>
      </c>
      <c r="L588">
        <f>IFERROR(SMALL(K5:K969,ROW()-ROW($L$5)+1),"")</f>
        <v>0</v>
      </c>
      <c r="N588">
        <f>IFERROR(SUM(L5:L588),"")</f>
        <v>0</v>
      </c>
      <c r="Q588">
        <f>IF(Charts!$B$3="none",E5420,IF(K5420="",NA(),K5420))</f>
        <v>0</v>
      </c>
      <c r="R588">
        <f>IF(Charts!$B$3="none",F5420,IF(L5420="",NA(),L5420))</f>
        <v>0</v>
      </c>
      <c r="S588">
        <f>IF(Charts!$B$3="none",G5420,IF(M5420="",NA(),M5420))</f>
        <v>0</v>
      </c>
      <c r="T588">
        <f>IF(Charts!$B$3="none",H5420,IF(N5420="",NA(),N5420))</f>
        <v>0</v>
      </c>
    </row>
    <row r="589" spans="4:20">
      <c r="D589">
        <v>585</v>
      </c>
      <c r="E589">
        <f>IF(INDIRECT(ADDRESS($D589+2,E$2+1,,,"Instances"))="","",INDIRECT(ADDRESS($D589+2,E$2+1,,,"Instances")))</f>
        <v>0</v>
      </c>
      <c r="F589">
        <f>IFERROR(SMALL(E5:E969,ROW()-ROW($F$5)+1),"")</f>
        <v>0</v>
      </c>
      <c r="H589">
        <f>IFERROR(SUM(F5:F589),"")</f>
        <v>0</v>
      </c>
      <c r="J589">
        <v>585</v>
      </c>
      <c r="K589" cm="1">
        <f t="array" ref="K589">_xlfn.SWITCH(Charts!$B$3,"average", AVERAGE(INDIRECT(ADDRESS(584+3,K$2+1,,,"Instances") &amp; ":" &amp; ADDRESS(584+3,K$2+1))),"median", MEDIAN(INDIRECT(ADDRESS(584+3,K$2+1,,,"Instances") &amp; ":" &amp; ADDRESS(584+3,K$2+1))),"min", MIN(INDIRECT(ADDRESS(584+3,K$2+1,,,"Instances") &amp; ":" &amp; ADDRESS(584+3,K$2+1))),"max", MAX(INDIRECT(ADDRESS(584+3,K$2+1,,,"Instances") &amp; ":" &amp; ADDRESS(584+3,K$2+1))),"diff", MAX(INDIRECT(ADDRESS(584+3,K$2+1,,,"Instances") &amp; ":" &amp; ADDRESS(584+3,K$2+1)))-MIN(INDIRECT(ADDRESS(584+3,K$2+1,,,"Instances") &amp; ":" &amp; ADDRESS(584+3,K$2+1))))</f>
        <v>0</v>
      </c>
      <c r="L589">
        <f>IFERROR(SMALL(K5:K969,ROW()-ROW($L$5)+1),"")</f>
        <v>0</v>
      </c>
      <c r="N589">
        <f>IFERROR(SUM(L5:L589),"")</f>
        <v>0</v>
      </c>
      <c r="Q589">
        <f>IF(Charts!$B$3="none",E5421,IF(K5421="",NA(),K5421))</f>
        <v>0</v>
      </c>
      <c r="R589">
        <f>IF(Charts!$B$3="none",F5421,IF(L5421="",NA(),L5421))</f>
        <v>0</v>
      </c>
      <c r="S589">
        <f>IF(Charts!$B$3="none",G5421,IF(M5421="",NA(),M5421))</f>
        <v>0</v>
      </c>
      <c r="T589">
        <f>IF(Charts!$B$3="none",H5421,IF(N5421="",NA(),N5421))</f>
        <v>0</v>
      </c>
    </row>
    <row r="590" spans="4:20">
      <c r="D590">
        <v>586</v>
      </c>
      <c r="E590">
        <f>IF(INDIRECT(ADDRESS($D590+2,E$2+1,,,"Instances"))="","",INDIRECT(ADDRESS($D590+2,E$2+1,,,"Instances")))</f>
        <v>0</v>
      </c>
      <c r="F590">
        <f>IFERROR(SMALL(E5:E969,ROW()-ROW($F$5)+1),"")</f>
        <v>0</v>
      </c>
      <c r="H590">
        <f>IFERROR(SUM(F5:F590),"")</f>
        <v>0</v>
      </c>
      <c r="J590">
        <v>586</v>
      </c>
      <c r="K590" cm="1">
        <f t="array" ref="K590">_xlfn.SWITCH(Charts!$B$3,"average", AVERAGE(INDIRECT(ADDRESS(585+3,K$2+1,,,"Instances") &amp; ":" &amp; ADDRESS(585+3,K$2+1))),"median", MEDIAN(INDIRECT(ADDRESS(585+3,K$2+1,,,"Instances") &amp; ":" &amp; ADDRESS(585+3,K$2+1))),"min", MIN(INDIRECT(ADDRESS(585+3,K$2+1,,,"Instances") &amp; ":" &amp; ADDRESS(585+3,K$2+1))),"max", MAX(INDIRECT(ADDRESS(585+3,K$2+1,,,"Instances") &amp; ":" &amp; ADDRESS(585+3,K$2+1))),"diff", MAX(INDIRECT(ADDRESS(585+3,K$2+1,,,"Instances") &amp; ":" &amp; ADDRESS(585+3,K$2+1)))-MIN(INDIRECT(ADDRESS(585+3,K$2+1,,,"Instances") &amp; ":" &amp; ADDRESS(585+3,K$2+1))))</f>
        <v>0</v>
      </c>
      <c r="L590">
        <f>IFERROR(SMALL(K5:K969,ROW()-ROW($L$5)+1),"")</f>
        <v>0</v>
      </c>
      <c r="N590">
        <f>IFERROR(SUM(L5:L590),"")</f>
        <v>0</v>
      </c>
      <c r="Q590">
        <f>IF(Charts!$B$3="none",E5422,IF(K5422="",NA(),K5422))</f>
        <v>0</v>
      </c>
      <c r="R590">
        <f>IF(Charts!$B$3="none",F5422,IF(L5422="",NA(),L5422))</f>
        <v>0</v>
      </c>
      <c r="S590">
        <f>IF(Charts!$B$3="none",G5422,IF(M5422="",NA(),M5422))</f>
        <v>0</v>
      </c>
      <c r="T590">
        <f>IF(Charts!$B$3="none",H5422,IF(N5422="",NA(),N5422))</f>
        <v>0</v>
      </c>
    </row>
    <row r="591" spans="4:20">
      <c r="D591">
        <v>587</v>
      </c>
      <c r="E591">
        <f>IF(INDIRECT(ADDRESS($D591+2,E$2+1,,,"Instances"))="","",INDIRECT(ADDRESS($D591+2,E$2+1,,,"Instances")))</f>
        <v>0</v>
      </c>
      <c r="F591">
        <f>IFERROR(SMALL(E5:E969,ROW()-ROW($F$5)+1),"")</f>
        <v>0</v>
      </c>
      <c r="H591">
        <f>IFERROR(SUM(F5:F591),"")</f>
        <v>0</v>
      </c>
      <c r="J591">
        <v>587</v>
      </c>
      <c r="K591" cm="1">
        <f t="array" ref="K591">_xlfn.SWITCH(Charts!$B$3,"average", AVERAGE(INDIRECT(ADDRESS(586+3,K$2+1,,,"Instances") &amp; ":" &amp; ADDRESS(586+3,K$2+1))),"median", MEDIAN(INDIRECT(ADDRESS(586+3,K$2+1,,,"Instances") &amp; ":" &amp; ADDRESS(586+3,K$2+1))),"min", MIN(INDIRECT(ADDRESS(586+3,K$2+1,,,"Instances") &amp; ":" &amp; ADDRESS(586+3,K$2+1))),"max", MAX(INDIRECT(ADDRESS(586+3,K$2+1,,,"Instances") &amp; ":" &amp; ADDRESS(586+3,K$2+1))),"diff", MAX(INDIRECT(ADDRESS(586+3,K$2+1,,,"Instances") &amp; ":" &amp; ADDRESS(586+3,K$2+1)))-MIN(INDIRECT(ADDRESS(586+3,K$2+1,,,"Instances") &amp; ":" &amp; ADDRESS(586+3,K$2+1))))</f>
        <v>0</v>
      </c>
      <c r="L591">
        <f>IFERROR(SMALL(K5:K969,ROW()-ROW($L$5)+1),"")</f>
        <v>0</v>
      </c>
      <c r="N591">
        <f>IFERROR(SUM(L5:L591),"")</f>
        <v>0</v>
      </c>
      <c r="Q591">
        <f>IF(Charts!$B$3="none",E5423,IF(K5423="",NA(),K5423))</f>
        <v>0</v>
      </c>
      <c r="R591">
        <f>IF(Charts!$B$3="none",F5423,IF(L5423="",NA(),L5423))</f>
        <v>0</v>
      </c>
      <c r="S591">
        <f>IF(Charts!$B$3="none",G5423,IF(M5423="",NA(),M5423))</f>
        <v>0</v>
      </c>
      <c r="T591">
        <f>IF(Charts!$B$3="none",H5423,IF(N5423="",NA(),N5423))</f>
        <v>0</v>
      </c>
    </row>
    <row r="592" spans="4:20">
      <c r="D592">
        <v>588</v>
      </c>
      <c r="E592">
        <f>IF(INDIRECT(ADDRESS($D592+2,E$2+1,,,"Instances"))="","",INDIRECT(ADDRESS($D592+2,E$2+1,,,"Instances")))</f>
        <v>0</v>
      </c>
      <c r="F592">
        <f>IFERROR(SMALL(E5:E969,ROW()-ROW($F$5)+1),"")</f>
        <v>0</v>
      </c>
      <c r="H592">
        <f>IFERROR(SUM(F5:F592),"")</f>
        <v>0</v>
      </c>
      <c r="J592">
        <v>588</v>
      </c>
      <c r="K592" cm="1">
        <f t="array" ref="K592">_xlfn.SWITCH(Charts!$B$3,"average", AVERAGE(INDIRECT(ADDRESS(587+3,K$2+1,,,"Instances") &amp; ":" &amp; ADDRESS(587+3,K$2+1))),"median", MEDIAN(INDIRECT(ADDRESS(587+3,K$2+1,,,"Instances") &amp; ":" &amp; ADDRESS(587+3,K$2+1))),"min", MIN(INDIRECT(ADDRESS(587+3,K$2+1,,,"Instances") &amp; ":" &amp; ADDRESS(587+3,K$2+1))),"max", MAX(INDIRECT(ADDRESS(587+3,K$2+1,,,"Instances") &amp; ":" &amp; ADDRESS(587+3,K$2+1))),"diff", MAX(INDIRECT(ADDRESS(587+3,K$2+1,,,"Instances") &amp; ":" &amp; ADDRESS(587+3,K$2+1)))-MIN(INDIRECT(ADDRESS(587+3,K$2+1,,,"Instances") &amp; ":" &amp; ADDRESS(587+3,K$2+1))))</f>
        <v>0</v>
      </c>
      <c r="L592">
        <f>IFERROR(SMALL(K5:K969,ROW()-ROW($L$5)+1),"")</f>
        <v>0</v>
      </c>
      <c r="N592">
        <f>IFERROR(SUM(L5:L592),"")</f>
        <v>0</v>
      </c>
      <c r="Q592">
        <f>IF(Charts!$B$3="none",E5424,IF(K5424="",NA(),K5424))</f>
        <v>0</v>
      </c>
      <c r="R592">
        <f>IF(Charts!$B$3="none",F5424,IF(L5424="",NA(),L5424))</f>
        <v>0</v>
      </c>
      <c r="S592">
        <f>IF(Charts!$B$3="none",G5424,IF(M5424="",NA(),M5424))</f>
        <v>0</v>
      </c>
      <c r="T592">
        <f>IF(Charts!$B$3="none",H5424,IF(N5424="",NA(),N5424))</f>
        <v>0</v>
      </c>
    </row>
    <row r="593" spans="4:20">
      <c r="D593">
        <v>589</v>
      </c>
      <c r="E593">
        <f>IF(INDIRECT(ADDRESS($D593+2,E$2+1,,,"Instances"))="","",INDIRECT(ADDRESS($D593+2,E$2+1,,,"Instances")))</f>
        <v>0</v>
      </c>
      <c r="F593">
        <f>IFERROR(SMALL(E5:E969,ROW()-ROW($F$5)+1),"")</f>
        <v>0</v>
      </c>
      <c r="H593">
        <f>IFERROR(SUM(F5:F593),"")</f>
        <v>0</v>
      </c>
      <c r="J593">
        <v>589</v>
      </c>
      <c r="K593" cm="1">
        <f t="array" ref="K593">_xlfn.SWITCH(Charts!$B$3,"average", AVERAGE(INDIRECT(ADDRESS(588+3,K$2+1,,,"Instances") &amp; ":" &amp; ADDRESS(588+3,K$2+1))),"median", MEDIAN(INDIRECT(ADDRESS(588+3,K$2+1,,,"Instances") &amp; ":" &amp; ADDRESS(588+3,K$2+1))),"min", MIN(INDIRECT(ADDRESS(588+3,K$2+1,,,"Instances") &amp; ":" &amp; ADDRESS(588+3,K$2+1))),"max", MAX(INDIRECT(ADDRESS(588+3,K$2+1,,,"Instances") &amp; ":" &amp; ADDRESS(588+3,K$2+1))),"diff", MAX(INDIRECT(ADDRESS(588+3,K$2+1,,,"Instances") &amp; ":" &amp; ADDRESS(588+3,K$2+1)))-MIN(INDIRECT(ADDRESS(588+3,K$2+1,,,"Instances") &amp; ":" &amp; ADDRESS(588+3,K$2+1))))</f>
        <v>0</v>
      </c>
      <c r="L593">
        <f>IFERROR(SMALL(K5:K969,ROW()-ROW($L$5)+1),"")</f>
        <v>0</v>
      </c>
      <c r="N593">
        <f>IFERROR(SUM(L5:L593),"")</f>
        <v>0</v>
      </c>
      <c r="Q593">
        <f>IF(Charts!$B$3="none",E5425,IF(K5425="",NA(),K5425))</f>
        <v>0</v>
      </c>
      <c r="R593">
        <f>IF(Charts!$B$3="none",F5425,IF(L5425="",NA(),L5425))</f>
        <v>0</v>
      </c>
      <c r="S593">
        <f>IF(Charts!$B$3="none",G5425,IF(M5425="",NA(),M5425))</f>
        <v>0</v>
      </c>
      <c r="T593">
        <f>IF(Charts!$B$3="none",H5425,IF(N5425="",NA(),N5425))</f>
        <v>0</v>
      </c>
    </row>
    <row r="594" spans="4:20">
      <c r="D594">
        <v>590</v>
      </c>
      <c r="E594">
        <f>IF(INDIRECT(ADDRESS($D594+2,E$2+1,,,"Instances"))="","",INDIRECT(ADDRESS($D594+2,E$2+1,,,"Instances")))</f>
        <v>0</v>
      </c>
      <c r="F594">
        <f>IFERROR(SMALL(E5:E969,ROW()-ROW($F$5)+1),"")</f>
        <v>0</v>
      </c>
      <c r="H594">
        <f>IFERROR(SUM(F5:F594),"")</f>
        <v>0</v>
      </c>
      <c r="J594">
        <v>590</v>
      </c>
      <c r="K594" cm="1">
        <f t="array" ref="K594">_xlfn.SWITCH(Charts!$B$3,"average", AVERAGE(INDIRECT(ADDRESS(589+3,K$2+1,,,"Instances") &amp; ":" &amp; ADDRESS(589+3,K$2+1))),"median", MEDIAN(INDIRECT(ADDRESS(589+3,K$2+1,,,"Instances") &amp; ":" &amp; ADDRESS(589+3,K$2+1))),"min", MIN(INDIRECT(ADDRESS(589+3,K$2+1,,,"Instances") &amp; ":" &amp; ADDRESS(589+3,K$2+1))),"max", MAX(INDIRECT(ADDRESS(589+3,K$2+1,,,"Instances") &amp; ":" &amp; ADDRESS(589+3,K$2+1))),"diff", MAX(INDIRECT(ADDRESS(589+3,K$2+1,,,"Instances") &amp; ":" &amp; ADDRESS(589+3,K$2+1)))-MIN(INDIRECT(ADDRESS(589+3,K$2+1,,,"Instances") &amp; ":" &amp; ADDRESS(589+3,K$2+1))))</f>
        <v>0</v>
      </c>
      <c r="L594">
        <f>IFERROR(SMALL(K5:K969,ROW()-ROW($L$5)+1),"")</f>
        <v>0</v>
      </c>
      <c r="N594">
        <f>IFERROR(SUM(L5:L594),"")</f>
        <v>0</v>
      </c>
      <c r="Q594">
        <f>IF(Charts!$B$3="none",E5426,IF(K5426="",NA(),K5426))</f>
        <v>0</v>
      </c>
      <c r="R594">
        <f>IF(Charts!$B$3="none",F5426,IF(L5426="",NA(),L5426))</f>
        <v>0</v>
      </c>
      <c r="S594">
        <f>IF(Charts!$B$3="none",G5426,IF(M5426="",NA(),M5426))</f>
        <v>0</v>
      </c>
      <c r="T594">
        <f>IF(Charts!$B$3="none",H5426,IF(N5426="",NA(),N5426))</f>
        <v>0</v>
      </c>
    </row>
    <row r="595" spans="4:20">
      <c r="D595">
        <v>591</v>
      </c>
      <c r="E595">
        <f>IF(INDIRECT(ADDRESS($D595+2,E$2+1,,,"Instances"))="","",INDIRECT(ADDRESS($D595+2,E$2+1,,,"Instances")))</f>
        <v>0</v>
      </c>
      <c r="F595">
        <f>IFERROR(SMALL(E5:E969,ROW()-ROW($F$5)+1),"")</f>
        <v>0</v>
      </c>
      <c r="H595">
        <f>IFERROR(SUM(F5:F595),"")</f>
        <v>0</v>
      </c>
      <c r="J595">
        <v>591</v>
      </c>
      <c r="K595" cm="1">
        <f t="array" ref="K595">_xlfn.SWITCH(Charts!$B$3,"average", AVERAGE(INDIRECT(ADDRESS(590+3,K$2+1,,,"Instances") &amp; ":" &amp; ADDRESS(590+3,K$2+1))),"median", MEDIAN(INDIRECT(ADDRESS(590+3,K$2+1,,,"Instances") &amp; ":" &amp; ADDRESS(590+3,K$2+1))),"min", MIN(INDIRECT(ADDRESS(590+3,K$2+1,,,"Instances") &amp; ":" &amp; ADDRESS(590+3,K$2+1))),"max", MAX(INDIRECT(ADDRESS(590+3,K$2+1,,,"Instances") &amp; ":" &amp; ADDRESS(590+3,K$2+1))),"diff", MAX(INDIRECT(ADDRESS(590+3,K$2+1,,,"Instances") &amp; ":" &amp; ADDRESS(590+3,K$2+1)))-MIN(INDIRECT(ADDRESS(590+3,K$2+1,,,"Instances") &amp; ":" &amp; ADDRESS(590+3,K$2+1))))</f>
        <v>0</v>
      </c>
      <c r="L595">
        <f>IFERROR(SMALL(K5:K969,ROW()-ROW($L$5)+1),"")</f>
        <v>0</v>
      </c>
      <c r="N595">
        <f>IFERROR(SUM(L5:L595),"")</f>
        <v>0</v>
      </c>
      <c r="Q595">
        <f>IF(Charts!$B$3="none",E5427,IF(K5427="",NA(),K5427))</f>
        <v>0</v>
      </c>
      <c r="R595">
        <f>IF(Charts!$B$3="none",F5427,IF(L5427="",NA(),L5427))</f>
        <v>0</v>
      </c>
      <c r="S595">
        <f>IF(Charts!$B$3="none",G5427,IF(M5427="",NA(),M5427))</f>
        <v>0</v>
      </c>
      <c r="T595">
        <f>IF(Charts!$B$3="none",H5427,IF(N5427="",NA(),N5427))</f>
        <v>0</v>
      </c>
    </row>
    <row r="596" spans="4:20">
      <c r="D596">
        <v>592</v>
      </c>
      <c r="E596">
        <f>IF(INDIRECT(ADDRESS($D596+2,E$2+1,,,"Instances"))="","",INDIRECT(ADDRESS($D596+2,E$2+1,,,"Instances")))</f>
        <v>0</v>
      </c>
      <c r="F596">
        <f>IFERROR(SMALL(E5:E969,ROW()-ROW($F$5)+1),"")</f>
        <v>0</v>
      </c>
      <c r="H596">
        <f>IFERROR(SUM(F5:F596),"")</f>
        <v>0</v>
      </c>
      <c r="J596">
        <v>592</v>
      </c>
      <c r="K596" cm="1">
        <f t="array" ref="K596">_xlfn.SWITCH(Charts!$B$3,"average", AVERAGE(INDIRECT(ADDRESS(591+3,K$2+1,,,"Instances") &amp; ":" &amp; ADDRESS(591+3,K$2+1))),"median", MEDIAN(INDIRECT(ADDRESS(591+3,K$2+1,,,"Instances") &amp; ":" &amp; ADDRESS(591+3,K$2+1))),"min", MIN(INDIRECT(ADDRESS(591+3,K$2+1,,,"Instances") &amp; ":" &amp; ADDRESS(591+3,K$2+1))),"max", MAX(INDIRECT(ADDRESS(591+3,K$2+1,,,"Instances") &amp; ":" &amp; ADDRESS(591+3,K$2+1))),"diff", MAX(INDIRECT(ADDRESS(591+3,K$2+1,,,"Instances") &amp; ":" &amp; ADDRESS(591+3,K$2+1)))-MIN(INDIRECT(ADDRESS(591+3,K$2+1,,,"Instances") &amp; ":" &amp; ADDRESS(591+3,K$2+1))))</f>
        <v>0</v>
      </c>
      <c r="L596">
        <f>IFERROR(SMALL(K5:K969,ROW()-ROW($L$5)+1),"")</f>
        <v>0</v>
      </c>
      <c r="N596">
        <f>IFERROR(SUM(L5:L596),"")</f>
        <v>0</v>
      </c>
      <c r="Q596">
        <f>IF(Charts!$B$3="none",E5428,IF(K5428="",NA(),K5428))</f>
        <v>0</v>
      </c>
      <c r="R596">
        <f>IF(Charts!$B$3="none",F5428,IF(L5428="",NA(),L5428))</f>
        <v>0</v>
      </c>
      <c r="S596">
        <f>IF(Charts!$B$3="none",G5428,IF(M5428="",NA(),M5428))</f>
        <v>0</v>
      </c>
      <c r="T596">
        <f>IF(Charts!$B$3="none",H5428,IF(N5428="",NA(),N5428))</f>
        <v>0</v>
      </c>
    </row>
    <row r="597" spans="4:20">
      <c r="D597">
        <v>593</v>
      </c>
      <c r="E597">
        <f>IF(INDIRECT(ADDRESS($D597+2,E$2+1,,,"Instances"))="","",INDIRECT(ADDRESS($D597+2,E$2+1,,,"Instances")))</f>
        <v>0</v>
      </c>
      <c r="F597">
        <f>IFERROR(SMALL(E5:E969,ROW()-ROW($F$5)+1),"")</f>
        <v>0</v>
      </c>
      <c r="H597">
        <f>IFERROR(SUM(F5:F597),"")</f>
        <v>0</v>
      </c>
      <c r="J597">
        <v>593</v>
      </c>
      <c r="K597" cm="1">
        <f t="array" ref="K597">_xlfn.SWITCH(Charts!$B$3,"average", AVERAGE(INDIRECT(ADDRESS(592+3,K$2+1,,,"Instances") &amp; ":" &amp; ADDRESS(592+3,K$2+1))),"median", MEDIAN(INDIRECT(ADDRESS(592+3,K$2+1,,,"Instances") &amp; ":" &amp; ADDRESS(592+3,K$2+1))),"min", MIN(INDIRECT(ADDRESS(592+3,K$2+1,,,"Instances") &amp; ":" &amp; ADDRESS(592+3,K$2+1))),"max", MAX(INDIRECT(ADDRESS(592+3,K$2+1,,,"Instances") &amp; ":" &amp; ADDRESS(592+3,K$2+1))),"diff", MAX(INDIRECT(ADDRESS(592+3,K$2+1,,,"Instances") &amp; ":" &amp; ADDRESS(592+3,K$2+1)))-MIN(INDIRECT(ADDRESS(592+3,K$2+1,,,"Instances") &amp; ":" &amp; ADDRESS(592+3,K$2+1))))</f>
        <v>0</v>
      </c>
      <c r="L597">
        <f>IFERROR(SMALL(K5:K969,ROW()-ROW($L$5)+1),"")</f>
        <v>0</v>
      </c>
      <c r="N597">
        <f>IFERROR(SUM(L5:L597),"")</f>
        <v>0</v>
      </c>
      <c r="Q597">
        <f>IF(Charts!$B$3="none",E5429,IF(K5429="",NA(),K5429))</f>
        <v>0</v>
      </c>
      <c r="R597">
        <f>IF(Charts!$B$3="none",F5429,IF(L5429="",NA(),L5429))</f>
        <v>0</v>
      </c>
      <c r="S597">
        <f>IF(Charts!$B$3="none",G5429,IF(M5429="",NA(),M5429))</f>
        <v>0</v>
      </c>
      <c r="T597">
        <f>IF(Charts!$B$3="none",H5429,IF(N5429="",NA(),N5429))</f>
        <v>0</v>
      </c>
    </row>
    <row r="598" spans="4:20">
      <c r="D598">
        <v>594</v>
      </c>
      <c r="E598">
        <f>IF(INDIRECT(ADDRESS($D598+2,E$2+1,,,"Instances"))="","",INDIRECT(ADDRESS($D598+2,E$2+1,,,"Instances")))</f>
        <v>0</v>
      </c>
      <c r="F598">
        <f>IFERROR(SMALL(E5:E969,ROW()-ROW($F$5)+1),"")</f>
        <v>0</v>
      </c>
      <c r="H598">
        <f>IFERROR(SUM(F5:F598),"")</f>
        <v>0</v>
      </c>
      <c r="J598">
        <v>594</v>
      </c>
      <c r="K598" cm="1">
        <f t="array" ref="K598">_xlfn.SWITCH(Charts!$B$3,"average", AVERAGE(INDIRECT(ADDRESS(593+3,K$2+1,,,"Instances") &amp; ":" &amp; ADDRESS(593+3,K$2+1))),"median", MEDIAN(INDIRECT(ADDRESS(593+3,K$2+1,,,"Instances") &amp; ":" &amp; ADDRESS(593+3,K$2+1))),"min", MIN(INDIRECT(ADDRESS(593+3,K$2+1,,,"Instances") &amp; ":" &amp; ADDRESS(593+3,K$2+1))),"max", MAX(INDIRECT(ADDRESS(593+3,K$2+1,,,"Instances") &amp; ":" &amp; ADDRESS(593+3,K$2+1))),"diff", MAX(INDIRECT(ADDRESS(593+3,K$2+1,,,"Instances") &amp; ":" &amp; ADDRESS(593+3,K$2+1)))-MIN(INDIRECT(ADDRESS(593+3,K$2+1,,,"Instances") &amp; ":" &amp; ADDRESS(593+3,K$2+1))))</f>
        <v>0</v>
      </c>
      <c r="L598">
        <f>IFERROR(SMALL(K5:K969,ROW()-ROW($L$5)+1),"")</f>
        <v>0</v>
      </c>
      <c r="N598">
        <f>IFERROR(SUM(L5:L598),"")</f>
        <v>0</v>
      </c>
      <c r="Q598">
        <f>IF(Charts!$B$3="none",E5430,IF(K5430="",NA(),K5430))</f>
        <v>0</v>
      </c>
      <c r="R598">
        <f>IF(Charts!$B$3="none",F5430,IF(L5430="",NA(),L5430))</f>
        <v>0</v>
      </c>
      <c r="S598">
        <f>IF(Charts!$B$3="none",G5430,IF(M5430="",NA(),M5430))</f>
        <v>0</v>
      </c>
      <c r="T598">
        <f>IF(Charts!$B$3="none",H5430,IF(N5430="",NA(),N5430))</f>
        <v>0</v>
      </c>
    </row>
    <row r="599" spans="4:20">
      <c r="D599">
        <v>595</v>
      </c>
      <c r="E599">
        <f>IF(INDIRECT(ADDRESS($D599+2,E$2+1,,,"Instances"))="","",INDIRECT(ADDRESS($D599+2,E$2+1,,,"Instances")))</f>
        <v>0</v>
      </c>
      <c r="F599">
        <f>IFERROR(SMALL(E5:E969,ROW()-ROW($F$5)+1),"")</f>
        <v>0</v>
      </c>
      <c r="H599">
        <f>IFERROR(SUM(F5:F599),"")</f>
        <v>0</v>
      </c>
      <c r="J599">
        <v>595</v>
      </c>
      <c r="K599" cm="1">
        <f t="array" ref="K599">_xlfn.SWITCH(Charts!$B$3,"average", AVERAGE(INDIRECT(ADDRESS(594+3,K$2+1,,,"Instances") &amp; ":" &amp; ADDRESS(594+3,K$2+1))),"median", MEDIAN(INDIRECT(ADDRESS(594+3,K$2+1,,,"Instances") &amp; ":" &amp; ADDRESS(594+3,K$2+1))),"min", MIN(INDIRECT(ADDRESS(594+3,K$2+1,,,"Instances") &amp; ":" &amp; ADDRESS(594+3,K$2+1))),"max", MAX(INDIRECT(ADDRESS(594+3,K$2+1,,,"Instances") &amp; ":" &amp; ADDRESS(594+3,K$2+1))),"diff", MAX(INDIRECT(ADDRESS(594+3,K$2+1,,,"Instances") &amp; ":" &amp; ADDRESS(594+3,K$2+1)))-MIN(INDIRECT(ADDRESS(594+3,K$2+1,,,"Instances") &amp; ":" &amp; ADDRESS(594+3,K$2+1))))</f>
        <v>0</v>
      </c>
      <c r="L599">
        <f>IFERROR(SMALL(K5:K969,ROW()-ROW($L$5)+1),"")</f>
        <v>0</v>
      </c>
      <c r="N599">
        <f>IFERROR(SUM(L5:L599),"")</f>
        <v>0</v>
      </c>
      <c r="Q599">
        <f>IF(Charts!$B$3="none",E5431,IF(K5431="",NA(),K5431))</f>
        <v>0</v>
      </c>
      <c r="R599">
        <f>IF(Charts!$B$3="none",F5431,IF(L5431="",NA(),L5431))</f>
        <v>0</v>
      </c>
      <c r="S599">
        <f>IF(Charts!$B$3="none",G5431,IF(M5431="",NA(),M5431))</f>
        <v>0</v>
      </c>
      <c r="T599">
        <f>IF(Charts!$B$3="none",H5431,IF(N5431="",NA(),N5431))</f>
        <v>0</v>
      </c>
    </row>
    <row r="600" spans="4:20">
      <c r="D600">
        <v>596</v>
      </c>
      <c r="E600">
        <f>IF(INDIRECT(ADDRESS($D600+2,E$2+1,,,"Instances"))="","",INDIRECT(ADDRESS($D600+2,E$2+1,,,"Instances")))</f>
        <v>0</v>
      </c>
      <c r="F600">
        <f>IFERROR(SMALL(E5:E969,ROW()-ROW($F$5)+1),"")</f>
        <v>0</v>
      </c>
      <c r="H600">
        <f>IFERROR(SUM(F5:F600),"")</f>
        <v>0</v>
      </c>
      <c r="J600">
        <v>596</v>
      </c>
      <c r="K600" cm="1">
        <f t="array" ref="K600">_xlfn.SWITCH(Charts!$B$3,"average", AVERAGE(INDIRECT(ADDRESS(595+3,K$2+1,,,"Instances") &amp; ":" &amp; ADDRESS(595+3,K$2+1))),"median", MEDIAN(INDIRECT(ADDRESS(595+3,K$2+1,,,"Instances") &amp; ":" &amp; ADDRESS(595+3,K$2+1))),"min", MIN(INDIRECT(ADDRESS(595+3,K$2+1,,,"Instances") &amp; ":" &amp; ADDRESS(595+3,K$2+1))),"max", MAX(INDIRECT(ADDRESS(595+3,K$2+1,,,"Instances") &amp; ":" &amp; ADDRESS(595+3,K$2+1))),"diff", MAX(INDIRECT(ADDRESS(595+3,K$2+1,,,"Instances") &amp; ":" &amp; ADDRESS(595+3,K$2+1)))-MIN(INDIRECT(ADDRESS(595+3,K$2+1,,,"Instances") &amp; ":" &amp; ADDRESS(595+3,K$2+1))))</f>
        <v>0</v>
      </c>
      <c r="L600">
        <f>IFERROR(SMALL(K5:K969,ROW()-ROW($L$5)+1),"")</f>
        <v>0</v>
      </c>
      <c r="N600">
        <f>IFERROR(SUM(L5:L600),"")</f>
        <v>0</v>
      </c>
      <c r="Q600">
        <f>IF(Charts!$B$3="none",E5432,IF(K5432="",NA(),K5432))</f>
        <v>0</v>
      </c>
      <c r="R600">
        <f>IF(Charts!$B$3="none",F5432,IF(L5432="",NA(),L5432))</f>
        <v>0</v>
      </c>
      <c r="S600">
        <f>IF(Charts!$B$3="none",G5432,IF(M5432="",NA(),M5432))</f>
        <v>0</v>
      </c>
      <c r="T600">
        <f>IF(Charts!$B$3="none",H5432,IF(N5432="",NA(),N5432))</f>
        <v>0</v>
      </c>
    </row>
    <row r="601" spans="4:20">
      <c r="D601">
        <v>597</v>
      </c>
      <c r="E601">
        <f>IF(INDIRECT(ADDRESS($D601+2,E$2+1,,,"Instances"))="","",INDIRECT(ADDRESS($D601+2,E$2+1,,,"Instances")))</f>
        <v>0</v>
      </c>
      <c r="F601">
        <f>IFERROR(SMALL(E5:E969,ROW()-ROW($F$5)+1),"")</f>
        <v>0</v>
      </c>
      <c r="H601">
        <f>IFERROR(SUM(F5:F601),"")</f>
        <v>0</v>
      </c>
      <c r="J601">
        <v>597</v>
      </c>
      <c r="K601" cm="1">
        <f t="array" ref="K601">_xlfn.SWITCH(Charts!$B$3,"average", AVERAGE(INDIRECT(ADDRESS(596+3,K$2+1,,,"Instances") &amp; ":" &amp; ADDRESS(596+3,K$2+1))),"median", MEDIAN(INDIRECT(ADDRESS(596+3,K$2+1,,,"Instances") &amp; ":" &amp; ADDRESS(596+3,K$2+1))),"min", MIN(INDIRECT(ADDRESS(596+3,K$2+1,,,"Instances") &amp; ":" &amp; ADDRESS(596+3,K$2+1))),"max", MAX(INDIRECT(ADDRESS(596+3,K$2+1,,,"Instances") &amp; ":" &amp; ADDRESS(596+3,K$2+1))),"diff", MAX(INDIRECT(ADDRESS(596+3,K$2+1,,,"Instances") &amp; ":" &amp; ADDRESS(596+3,K$2+1)))-MIN(INDIRECT(ADDRESS(596+3,K$2+1,,,"Instances") &amp; ":" &amp; ADDRESS(596+3,K$2+1))))</f>
        <v>0</v>
      </c>
      <c r="L601">
        <f>IFERROR(SMALL(K5:K969,ROW()-ROW($L$5)+1),"")</f>
        <v>0</v>
      </c>
      <c r="N601">
        <f>IFERROR(SUM(L5:L601),"")</f>
        <v>0</v>
      </c>
      <c r="Q601">
        <f>IF(Charts!$B$3="none",E5433,IF(K5433="",NA(),K5433))</f>
        <v>0</v>
      </c>
      <c r="R601">
        <f>IF(Charts!$B$3="none",F5433,IF(L5433="",NA(),L5433))</f>
        <v>0</v>
      </c>
      <c r="S601">
        <f>IF(Charts!$B$3="none",G5433,IF(M5433="",NA(),M5433))</f>
        <v>0</v>
      </c>
      <c r="T601">
        <f>IF(Charts!$B$3="none",H5433,IF(N5433="",NA(),N5433))</f>
        <v>0</v>
      </c>
    </row>
    <row r="602" spans="4:20">
      <c r="D602">
        <v>598</v>
      </c>
      <c r="E602">
        <f>IF(INDIRECT(ADDRESS($D602+2,E$2+1,,,"Instances"))="","",INDIRECT(ADDRESS($D602+2,E$2+1,,,"Instances")))</f>
        <v>0</v>
      </c>
      <c r="F602">
        <f>IFERROR(SMALL(E5:E969,ROW()-ROW($F$5)+1),"")</f>
        <v>0</v>
      </c>
      <c r="H602">
        <f>IFERROR(SUM(F5:F602),"")</f>
        <v>0</v>
      </c>
      <c r="J602">
        <v>598</v>
      </c>
      <c r="K602" cm="1">
        <f t="array" ref="K602">_xlfn.SWITCH(Charts!$B$3,"average", AVERAGE(INDIRECT(ADDRESS(597+3,K$2+1,,,"Instances") &amp; ":" &amp; ADDRESS(597+3,K$2+1))),"median", MEDIAN(INDIRECT(ADDRESS(597+3,K$2+1,,,"Instances") &amp; ":" &amp; ADDRESS(597+3,K$2+1))),"min", MIN(INDIRECT(ADDRESS(597+3,K$2+1,,,"Instances") &amp; ":" &amp; ADDRESS(597+3,K$2+1))),"max", MAX(INDIRECT(ADDRESS(597+3,K$2+1,,,"Instances") &amp; ":" &amp; ADDRESS(597+3,K$2+1))),"diff", MAX(INDIRECT(ADDRESS(597+3,K$2+1,,,"Instances") &amp; ":" &amp; ADDRESS(597+3,K$2+1)))-MIN(INDIRECT(ADDRESS(597+3,K$2+1,,,"Instances") &amp; ":" &amp; ADDRESS(597+3,K$2+1))))</f>
        <v>0</v>
      </c>
      <c r="L602">
        <f>IFERROR(SMALL(K5:K969,ROW()-ROW($L$5)+1),"")</f>
        <v>0</v>
      </c>
      <c r="N602">
        <f>IFERROR(SUM(L5:L602),"")</f>
        <v>0</v>
      </c>
      <c r="Q602">
        <f>IF(Charts!$B$3="none",E5434,IF(K5434="",NA(),K5434))</f>
        <v>0</v>
      </c>
      <c r="R602">
        <f>IF(Charts!$B$3="none",F5434,IF(L5434="",NA(),L5434))</f>
        <v>0</v>
      </c>
      <c r="S602">
        <f>IF(Charts!$B$3="none",G5434,IF(M5434="",NA(),M5434))</f>
        <v>0</v>
      </c>
      <c r="T602">
        <f>IF(Charts!$B$3="none",H5434,IF(N5434="",NA(),N5434))</f>
        <v>0</v>
      </c>
    </row>
    <row r="603" spans="4:20">
      <c r="D603">
        <v>599</v>
      </c>
      <c r="E603">
        <f>IF(INDIRECT(ADDRESS($D603+2,E$2+1,,,"Instances"))="","",INDIRECT(ADDRESS($D603+2,E$2+1,,,"Instances")))</f>
        <v>0</v>
      </c>
      <c r="F603">
        <f>IFERROR(SMALL(E5:E969,ROW()-ROW($F$5)+1),"")</f>
        <v>0</v>
      </c>
      <c r="H603">
        <f>IFERROR(SUM(F5:F603),"")</f>
        <v>0</v>
      </c>
      <c r="J603">
        <v>599</v>
      </c>
      <c r="K603" cm="1">
        <f t="array" ref="K603">_xlfn.SWITCH(Charts!$B$3,"average", AVERAGE(INDIRECT(ADDRESS(598+3,K$2+1,,,"Instances") &amp; ":" &amp; ADDRESS(598+3,K$2+1))),"median", MEDIAN(INDIRECT(ADDRESS(598+3,K$2+1,,,"Instances") &amp; ":" &amp; ADDRESS(598+3,K$2+1))),"min", MIN(INDIRECT(ADDRESS(598+3,K$2+1,,,"Instances") &amp; ":" &amp; ADDRESS(598+3,K$2+1))),"max", MAX(INDIRECT(ADDRESS(598+3,K$2+1,,,"Instances") &amp; ":" &amp; ADDRESS(598+3,K$2+1))),"diff", MAX(INDIRECT(ADDRESS(598+3,K$2+1,,,"Instances") &amp; ":" &amp; ADDRESS(598+3,K$2+1)))-MIN(INDIRECT(ADDRESS(598+3,K$2+1,,,"Instances") &amp; ":" &amp; ADDRESS(598+3,K$2+1))))</f>
        <v>0</v>
      </c>
      <c r="L603">
        <f>IFERROR(SMALL(K5:K969,ROW()-ROW($L$5)+1),"")</f>
        <v>0</v>
      </c>
      <c r="N603">
        <f>IFERROR(SUM(L5:L603),"")</f>
        <v>0</v>
      </c>
      <c r="Q603">
        <f>IF(Charts!$B$3="none",E5435,IF(K5435="",NA(),K5435))</f>
        <v>0</v>
      </c>
      <c r="R603">
        <f>IF(Charts!$B$3="none",F5435,IF(L5435="",NA(),L5435))</f>
        <v>0</v>
      </c>
      <c r="S603">
        <f>IF(Charts!$B$3="none",G5435,IF(M5435="",NA(),M5435))</f>
        <v>0</v>
      </c>
      <c r="T603">
        <f>IF(Charts!$B$3="none",H5435,IF(N5435="",NA(),N5435))</f>
        <v>0</v>
      </c>
    </row>
    <row r="604" spans="4:20">
      <c r="D604">
        <v>600</v>
      </c>
      <c r="E604">
        <f>IF(INDIRECT(ADDRESS($D604+2,E$2+1,,,"Instances"))="","",INDIRECT(ADDRESS($D604+2,E$2+1,,,"Instances")))</f>
        <v>0</v>
      </c>
      <c r="F604">
        <f>IFERROR(SMALL(E5:E969,ROW()-ROW($F$5)+1),"")</f>
        <v>0</v>
      </c>
      <c r="H604">
        <f>IFERROR(SUM(F5:F604),"")</f>
        <v>0</v>
      </c>
      <c r="J604">
        <v>600</v>
      </c>
      <c r="K604" cm="1">
        <f t="array" ref="K604">_xlfn.SWITCH(Charts!$B$3,"average", AVERAGE(INDIRECT(ADDRESS(599+3,K$2+1,,,"Instances") &amp; ":" &amp; ADDRESS(599+3,K$2+1))),"median", MEDIAN(INDIRECT(ADDRESS(599+3,K$2+1,,,"Instances") &amp; ":" &amp; ADDRESS(599+3,K$2+1))),"min", MIN(INDIRECT(ADDRESS(599+3,K$2+1,,,"Instances") &amp; ":" &amp; ADDRESS(599+3,K$2+1))),"max", MAX(INDIRECT(ADDRESS(599+3,K$2+1,,,"Instances") &amp; ":" &amp; ADDRESS(599+3,K$2+1))),"diff", MAX(INDIRECT(ADDRESS(599+3,K$2+1,,,"Instances") &amp; ":" &amp; ADDRESS(599+3,K$2+1)))-MIN(INDIRECT(ADDRESS(599+3,K$2+1,,,"Instances") &amp; ":" &amp; ADDRESS(599+3,K$2+1))))</f>
        <v>0</v>
      </c>
      <c r="L604">
        <f>IFERROR(SMALL(K5:K969,ROW()-ROW($L$5)+1),"")</f>
        <v>0</v>
      </c>
      <c r="N604">
        <f>IFERROR(SUM(L5:L604),"")</f>
        <v>0</v>
      </c>
      <c r="Q604">
        <f>IF(Charts!$B$3="none",E5436,IF(K5436="",NA(),K5436))</f>
        <v>0</v>
      </c>
      <c r="R604">
        <f>IF(Charts!$B$3="none",F5436,IF(L5436="",NA(),L5436))</f>
        <v>0</v>
      </c>
      <c r="S604">
        <f>IF(Charts!$B$3="none",G5436,IF(M5436="",NA(),M5436))</f>
        <v>0</v>
      </c>
      <c r="T604">
        <f>IF(Charts!$B$3="none",H5436,IF(N5436="",NA(),N5436))</f>
        <v>0</v>
      </c>
    </row>
    <row r="605" spans="4:20">
      <c r="D605">
        <v>601</v>
      </c>
      <c r="E605">
        <f>IF(INDIRECT(ADDRESS($D605+2,E$2+1,,,"Instances"))="","",INDIRECT(ADDRESS($D605+2,E$2+1,,,"Instances")))</f>
        <v>0</v>
      </c>
      <c r="F605">
        <f>IFERROR(SMALL(E5:E969,ROW()-ROW($F$5)+1),"")</f>
        <v>0</v>
      </c>
      <c r="H605">
        <f>IFERROR(SUM(F5:F605),"")</f>
        <v>0</v>
      </c>
      <c r="J605">
        <v>601</v>
      </c>
      <c r="K605" cm="1">
        <f t="array" ref="K605">_xlfn.SWITCH(Charts!$B$3,"average", AVERAGE(INDIRECT(ADDRESS(600+3,K$2+1,,,"Instances") &amp; ":" &amp; ADDRESS(600+3,K$2+1))),"median", MEDIAN(INDIRECT(ADDRESS(600+3,K$2+1,,,"Instances") &amp; ":" &amp; ADDRESS(600+3,K$2+1))),"min", MIN(INDIRECT(ADDRESS(600+3,K$2+1,,,"Instances") &amp; ":" &amp; ADDRESS(600+3,K$2+1))),"max", MAX(INDIRECT(ADDRESS(600+3,K$2+1,,,"Instances") &amp; ":" &amp; ADDRESS(600+3,K$2+1))),"diff", MAX(INDIRECT(ADDRESS(600+3,K$2+1,,,"Instances") &amp; ":" &amp; ADDRESS(600+3,K$2+1)))-MIN(INDIRECT(ADDRESS(600+3,K$2+1,,,"Instances") &amp; ":" &amp; ADDRESS(600+3,K$2+1))))</f>
        <v>0</v>
      </c>
      <c r="L605">
        <f>IFERROR(SMALL(K5:K969,ROW()-ROW($L$5)+1),"")</f>
        <v>0</v>
      </c>
      <c r="N605">
        <f>IFERROR(SUM(L5:L605),"")</f>
        <v>0</v>
      </c>
      <c r="Q605">
        <f>IF(Charts!$B$3="none",E5437,IF(K5437="",NA(),K5437))</f>
        <v>0</v>
      </c>
      <c r="R605">
        <f>IF(Charts!$B$3="none",F5437,IF(L5437="",NA(),L5437))</f>
        <v>0</v>
      </c>
      <c r="S605">
        <f>IF(Charts!$B$3="none",G5437,IF(M5437="",NA(),M5437))</f>
        <v>0</v>
      </c>
      <c r="T605">
        <f>IF(Charts!$B$3="none",H5437,IF(N5437="",NA(),N5437))</f>
        <v>0</v>
      </c>
    </row>
    <row r="606" spans="4:20">
      <c r="D606">
        <v>602</v>
      </c>
      <c r="E606">
        <f>IF(INDIRECT(ADDRESS($D606+2,E$2+1,,,"Instances"))="","",INDIRECT(ADDRESS($D606+2,E$2+1,,,"Instances")))</f>
        <v>0</v>
      </c>
      <c r="F606">
        <f>IFERROR(SMALL(E5:E969,ROW()-ROW($F$5)+1),"")</f>
        <v>0</v>
      </c>
      <c r="H606">
        <f>IFERROR(SUM(F5:F606),"")</f>
        <v>0</v>
      </c>
      <c r="J606">
        <v>602</v>
      </c>
      <c r="K606" cm="1">
        <f t="array" ref="K606">_xlfn.SWITCH(Charts!$B$3,"average", AVERAGE(INDIRECT(ADDRESS(601+3,K$2+1,,,"Instances") &amp; ":" &amp; ADDRESS(601+3,K$2+1))),"median", MEDIAN(INDIRECT(ADDRESS(601+3,K$2+1,,,"Instances") &amp; ":" &amp; ADDRESS(601+3,K$2+1))),"min", MIN(INDIRECT(ADDRESS(601+3,K$2+1,,,"Instances") &amp; ":" &amp; ADDRESS(601+3,K$2+1))),"max", MAX(INDIRECT(ADDRESS(601+3,K$2+1,,,"Instances") &amp; ":" &amp; ADDRESS(601+3,K$2+1))),"diff", MAX(INDIRECT(ADDRESS(601+3,K$2+1,,,"Instances") &amp; ":" &amp; ADDRESS(601+3,K$2+1)))-MIN(INDIRECT(ADDRESS(601+3,K$2+1,,,"Instances") &amp; ":" &amp; ADDRESS(601+3,K$2+1))))</f>
        <v>0</v>
      </c>
      <c r="L606">
        <f>IFERROR(SMALL(K5:K969,ROW()-ROW($L$5)+1),"")</f>
        <v>0</v>
      </c>
      <c r="N606">
        <f>IFERROR(SUM(L5:L606),"")</f>
        <v>0</v>
      </c>
      <c r="Q606">
        <f>IF(Charts!$B$3="none",E5438,IF(K5438="",NA(),K5438))</f>
        <v>0</v>
      </c>
      <c r="R606">
        <f>IF(Charts!$B$3="none",F5438,IF(L5438="",NA(),L5438))</f>
        <v>0</v>
      </c>
      <c r="S606">
        <f>IF(Charts!$B$3="none",G5438,IF(M5438="",NA(),M5438))</f>
        <v>0</v>
      </c>
      <c r="T606">
        <f>IF(Charts!$B$3="none",H5438,IF(N5438="",NA(),N5438))</f>
        <v>0</v>
      </c>
    </row>
    <row r="607" spans="4:20">
      <c r="D607">
        <v>603</v>
      </c>
      <c r="E607">
        <f>IF(INDIRECT(ADDRESS($D607+2,E$2+1,,,"Instances"))="","",INDIRECT(ADDRESS($D607+2,E$2+1,,,"Instances")))</f>
        <v>0</v>
      </c>
      <c r="F607">
        <f>IFERROR(SMALL(E5:E969,ROW()-ROW($F$5)+1),"")</f>
        <v>0</v>
      </c>
      <c r="H607">
        <f>IFERROR(SUM(F5:F607),"")</f>
        <v>0</v>
      </c>
      <c r="J607">
        <v>603</v>
      </c>
      <c r="K607" cm="1">
        <f t="array" ref="K607">_xlfn.SWITCH(Charts!$B$3,"average", AVERAGE(INDIRECT(ADDRESS(602+3,K$2+1,,,"Instances") &amp; ":" &amp; ADDRESS(602+3,K$2+1))),"median", MEDIAN(INDIRECT(ADDRESS(602+3,K$2+1,,,"Instances") &amp; ":" &amp; ADDRESS(602+3,K$2+1))),"min", MIN(INDIRECT(ADDRESS(602+3,K$2+1,,,"Instances") &amp; ":" &amp; ADDRESS(602+3,K$2+1))),"max", MAX(INDIRECT(ADDRESS(602+3,K$2+1,,,"Instances") &amp; ":" &amp; ADDRESS(602+3,K$2+1))),"diff", MAX(INDIRECT(ADDRESS(602+3,K$2+1,,,"Instances") &amp; ":" &amp; ADDRESS(602+3,K$2+1)))-MIN(INDIRECT(ADDRESS(602+3,K$2+1,,,"Instances") &amp; ":" &amp; ADDRESS(602+3,K$2+1))))</f>
        <v>0</v>
      </c>
      <c r="L607">
        <f>IFERROR(SMALL(K5:K969,ROW()-ROW($L$5)+1),"")</f>
        <v>0</v>
      </c>
      <c r="N607">
        <f>IFERROR(SUM(L5:L607),"")</f>
        <v>0</v>
      </c>
      <c r="Q607">
        <f>IF(Charts!$B$3="none",E5439,IF(K5439="",NA(),K5439))</f>
        <v>0</v>
      </c>
      <c r="R607">
        <f>IF(Charts!$B$3="none",F5439,IF(L5439="",NA(),L5439))</f>
        <v>0</v>
      </c>
      <c r="S607">
        <f>IF(Charts!$B$3="none",G5439,IF(M5439="",NA(),M5439))</f>
        <v>0</v>
      </c>
      <c r="T607">
        <f>IF(Charts!$B$3="none",H5439,IF(N5439="",NA(),N5439))</f>
        <v>0</v>
      </c>
    </row>
    <row r="608" spans="4:20">
      <c r="D608">
        <v>604</v>
      </c>
      <c r="E608">
        <f>IF(INDIRECT(ADDRESS($D608+2,E$2+1,,,"Instances"))="","",INDIRECT(ADDRESS($D608+2,E$2+1,,,"Instances")))</f>
        <v>0</v>
      </c>
      <c r="F608">
        <f>IFERROR(SMALL(E5:E969,ROW()-ROW($F$5)+1),"")</f>
        <v>0</v>
      </c>
      <c r="H608">
        <f>IFERROR(SUM(F5:F608),"")</f>
        <v>0</v>
      </c>
      <c r="J608">
        <v>604</v>
      </c>
      <c r="K608" cm="1">
        <f t="array" ref="K608">_xlfn.SWITCH(Charts!$B$3,"average", AVERAGE(INDIRECT(ADDRESS(603+3,K$2+1,,,"Instances") &amp; ":" &amp; ADDRESS(603+3,K$2+1))),"median", MEDIAN(INDIRECT(ADDRESS(603+3,K$2+1,,,"Instances") &amp; ":" &amp; ADDRESS(603+3,K$2+1))),"min", MIN(INDIRECT(ADDRESS(603+3,K$2+1,,,"Instances") &amp; ":" &amp; ADDRESS(603+3,K$2+1))),"max", MAX(INDIRECT(ADDRESS(603+3,K$2+1,,,"Instances") &amp; ":" &amp; ADDRESS(603+3,K$2+1))),"diff", MAX(INDIRECT(ADDRESS(603+3,K$2+1,,,"Instances") &amp; ":" &amp; ADDRESS(603+3,K$2+1)))-MIN(INDIRECT(ADDRESS(603+3,K$2+1,,,"Instances") &amp; ":" &amp; ADDRESS(603+3,K$2+1))))</f>
        <v>0</v>
      </c>
      <c r="L608">
        <f>IFERROR(SMALL(K5:K969,ROW()-ROW($L$5)+1),"")</f>
        <v>0</v>
      </c>
      <c r="N608">
        <f>IFERROR(SUM(L5:L608),"")</f>
        <v>0</v>
      </c>
      <c r="Q608">
        <f>IF(Charts!$B$3="none",E5440,IF(K5440="",NA(),K5440))</f>
        <v>0</v>
      </c>
      <c r="R608">
        <f>IF(Charts!$B$3="none",F5440,IF(L5440="",NA(),L5440))</f>
        <v>0</v>
      </c>
      <c r="S608">
        <f>IF(Charts!$B$3="none",G5440,IF(M5440="",NA(),M5440))</f>
        <v>0</v>
      </c>
      <c r="T608">
        <f>IF(Charts!$B$3="none",H5440,IF(N5440="",NA(),N5440))</f>
        <v>0</v>
      </c>
    </row>
    <row r="609" spans="4:20">
      <c r="D609">
        <v>605</v>
      </c>
      <c r="E609">
        <f>IF(INDIRECT(ADDRESS($D609+2,E$2+1,,,"Instances"))="","",INDIRECT(ADDRESS($D609+2,E$2+1,,,"Instances")))</f>
        <v>0</v>
      </c>
      <c r="F609">
        <f>IFERROR(SMALL(E5:E969,ROW()-ROW($F$5)+1),"")</f>
        <v>0</v>
      </c>
      <c r="H609">
        <f>IFERROR(SUM(F5:F609),"")</f>
        <v>0</v>
      </c>
      <c r="J609">
        <v>605</v>
      </c>
      <c r="K609" cm="1">
        <f t="array" ref="K609">_xlfn.SWITCH(Charts!$B$3,"average", AVERAGE(INDIRECT(ADDRESS(604+3,K$2+1,,,"Instances") &amp; ":" &amp; ADDRESS(604+3,K$2+1))),"median", MEDIAN(INDIRECT(ADDRESS(604+3,K$2+1,,,"Instances") &amp; ":" &amp; ADDRESS(604+3,K$2+1))),"min", MIN(INDIRECT(ADDRESS(604+3,K$2+1,,,"Instances") &amp; ":" &amp; ADDRESS(604+3,K$2+1))),"max", MAX(INDIRECT(ADDRESS(604+3,K$2+1,,,"Instances") &amp; ":" &amp; ADDRESS(604+3,K$2+1))),"diff", MAX(INDIRECT(ADDRESS(604+3,K$2+1,,,"Instances") &amp; ":" &amp; ADDRESS(604+3,K$2+1)))-MIN(INDIRECT(ADDRESS(604+3,K$2+1,,,"Instances") &amp; ":" &amp; ADDRESS(604+3,K$2+1))))</f>
        <v>0</v>
      </c>
      <c r="L609">
        <f>IFERROR(SMALL(K5:K969,ROW()-ROW($L$5)+1),"")</f>
        <v>0</v>
      </c>
      <c r="N609">
        <f>IFERROR(SUM(L5:L609),"")</f>
        <v>0</v>
      </c>
      <c r="Q609">
        <f>IF(Charts!$B$3="none",E5441,IF(K5441="",NA(),K5441))</f>
        <v>0</v>
      </c>
      <c r="R609">
        <f>IF(Charts!$B$3="none",F5441,IF(L5441="",NA(),L5441))</f>
        <v>0</v>
      </c>
      <c r="S609">
        <f>IF(Charts!$B$3="none",G5441,IF(M5441="",NA(),M5441))</f>
        <v>0</v>
      </c>
      <c r="T609">
        <f>IF(Charts!$B$3="none",H5441,IF(N5441="",NA(),N5441))</f>
        <v>0</v>
      </c>
    </row>
    <row r="610" spans="4:20">
      <c r="D610">
        <v>606</v>
      </c>
      <c r="E610">
        <f>IF(INDIRECT(ADDRESS($D610+2,E$2+1,,,"Instances"))="","",INDIRECT(ADDRESS($D610+2,E$2+1,,,"Instances")))</f>
        <v>0</v>
      </c>
      <c r="F610">
        <f>IFERROR(SMALL(E5:E969,ROW()-ROW($F$5)+1),"")</f>
        <v>0</v>
      </c>
      <c r="H610">
        <f>IFERROR(SUM(F5:F610),"")</f>
        <v>0</v>
      </c>
      <c r="J610">
        <v>606</v>
      </c>
      <c r="K610" cm="1">
        <f t="array" ref="K610">_xlfn.SWITCH(Charts!$B$3,"average", AVERAGE(INDIRECT(ADDRESS(605+3,K$2+1,,,"Instances") &amp; ":" &amp; ADDRESS(605+3,K$2+1))),"median", MEDIAN(INDIRECT(ADDRESS(605+3,K$2+1,,,"Instances") &amp; ":" &amp; ADDRESS(605+3,K$2+1))),"min", MIN(INDIRECT(ADDRESS(605+3,K$2+1,,,"Instances") &amp; ":" &amp; ADDRESS(605+3,K$2+1))),"max", MAX(INDIRECT(ADDRESS(605+3,K$2+1,,,"Instances") &amp; ":" &amp; ADDRESS(605+3,K$2+1))),"diff", MAX(INDIRECT(ADDRESS(605+3,K$2+1,,,"Instances") &amp; ":" &amp; ADDRESS(605+3,K$2+1)))-MIN(INDIRECT(ADDRESS(605+3,K$2+1,,,"Instances") &amp; ":" &amp; ADDRESS(605+3,K$2+1))))</f>
        <v>0</v>
      </c>
      <c r="L610">
        <f>IFERROR(SMALL(K5:K969,ROW()-ROW($L$5)+1),"")</f>
        <v>0</v>
      </c>
      <c r="N610">
        <f>IFERROR(SUM(L5:L610),"")</f>
        <v>0</v>
      </c>
      <c r="Q610">
        <f>IF(Charts!$B$3="none",E5442,IF(K5442="",NA(),K5442))</f>
        <v>0</v>
      </c>
      <c r="R610">
        <f>IF(Charts!$B$3="none",F5442,IF(L5442="",NA(),L5442))</f>
        <v>0</v>
      </c>
      <c r="S610">
        <f>IF(Charts!$B$3="none",G5442,IF(M5442="",NA(),M5442))</f>
        <v>0</v>
      </c>
      <c r="T610">
        <f>IF(Charts!$B$3="none",H5442,IF(N5442="",NA(),N5442))</f>
        <v>0</v>
      </c>
    </row>
    <row r="611" spans="4:20">
      <c r="D611">
        <v>607</v>
      </c>
      <c r="E611">
        <f>IF(INDIRECT(ADDRESS($D611+2,E$2+1,,,"Instances"))="","",INDIRECT(ADDRESS($D611+2,E$2+1,,,"Instances")))</f>
        <v>0</v>
      </c>
      <c r="F611">
        <f>IFERROR(SMALL(E5:E969,ROW()-ROW($F$5)+1),"")</f>
        <v>0</v>
      </c>
      <c r="H611">
        <f>IFERROR(SUM(F5:F611),"")</f>
        <v>0</v>
      </c>
      <c r="J611">
        <v>607</v>
      </c>
      <c r="K611" cm="1">
        <f t="array" ref="K611">_xlfn.SWITCH(Charts!$B$3,"average", AVERAGE(INDIRECT(ADDRESS(606+3,K$2+1,,,"Instances") &amp; ":" &amp; ADDRESS(606+3,K$2+1))),"median", MEDIAN(INDIRECT(ADDRESS(606+3,K$2+1,,,"Instances") &amp; ":" &amp; ADDRESS(606+3,K$2+1))),"min", MIN(INDIRECT(ADDRESS(606+3,K$2+1,,,"Instances") &amp; ":" &amp; ADDRESS(606+3,K$2+1))),"max", MAX(INDIRECT(ADDRESS(606+3,K$2+1,,,"Instances") &amp; ":" &amp; ADDRESS(606+3,K$2+1))),"diff", MAX(INDIRECT(ADDRESS(606+3,K$2+1,,,"Instances") &amp; ":" &amp; ADDRESS(606+3,K$2+1)))-MIN(INDIRECT(ADDRESS(606+3,K$2+1,,,"Instances") &amp; ":" &amp; ADDRESS(606+3,K$2+1))))</f>
        <v>0</v>
      </c>
      <c r="L611">
        <f>IFERROR(SMALL(K5:K969,ROW()-ROW($L$5)+1),"")</f>
        <v>0</v>
      </c>
      <c r="N611">
        <f>IFERROR(SUM(L5:L611),"")</f>
        <v>0</v>
      </c>
      <c r="Q611">
        <f>IF(Charts!$B$3="none",E5443,IF(K5443="",NA(),K5443))</f>
        <v>0</v>
      </c>
      <c r="R611">
        <f>IF(Charts!$B$3="none",F5443,IF(L5443="",NA(),L5443))</f>
        <v>0</v>
      </c>
      <c r="S611">
        <f>IF(Charts!$B$3="none",G5443,IF(M5443="",NA(),M5443))</f>
        <v>0</v>
      </c>
      <c r="T611">
        <f>IF(Charts!$B$3="none",H5443,IF(N5443="",NA(),N5443))</f>
        <v>0</v>
      </c>
    </row>
    <row r="612" spans="4:20">
      <c r="D612">
        <v>608</v>
      </c>
      <c r="E612">
        <f>IF(INDIRECT(ADDRESS($D612+2,E$2+1,,,"Instances"))="","",INDIRECT(ADDRESS($D612+2,E$2+1,,,"Instances")))</f>
        <v>0</v>
      </c>
      <c r="F612">
        <f>IFERROR(SMALL(E5:E969,ROW()-ROW($F$5)+1),"")</f>
        <v>0</v>
      </c>
      <c r="H612">
        <f>IFERROR(SUM(F5:F612),"")</f>
        <v>0</v>
      </c>
      <c r="J612">
        <v>608</v>
      </c>
      <c r="K612" cm="1">
        <f t="array" ref="K612">_xlfn.SWITCH(Charts!$B$3,"average", AVERAGE(INDIRECT(ADDRESS(607+3,K$2+1,,,"Instances") &amp; ":" &amp; ADDRESS(607+3,K$2+1))),"median", MEDIAN(INDIRECT(ADDRESS(607+3,K$2+1,,,"Instances") &amp; ":" &amp; ADDRESS(607+3,K$2+1))),"min", MIN(INDIRECT(ADDRESS(607+3,K$2+1,,,"Instances") &amp; ":" &amp; ADDRESS(607+3,K$2+1))),"max", MAX(INDIRECT(ADDRESS(607+3,K$2+1,,,"Instances") &amp; ":" &amp; ADDRESS(607+3,K$2+1))),"diff", MAX(INDIRECT(ADDRESS(607+3,K$2+1,,,"Instances") &amp; ":" &amp; ADDRESS(607+3,K$2+1)))-MIN(INDIRECT(ADDRESS(607+3,K$2+1,,,"Instances") &amp; ":" &amp; ADDRESS(607+3,K$2+1))))</f>
        <v>0</v>
      </c>
      <c r="L612">
        <f>IFERROR(SMALL(K5:K969,ROW()-ROW($L$5)+1),"")</f>
        <v>0</v>
      </c>
      <c r="N612">
        <f>IFERROR(SUM(L5:L612),"")</f>
        <v>0</v>
      </c>
      <c r="Q612">
        <f>IF(Charts!$B$3="none",E5444,IF(K5444="",NA(),K5444))</f>
        <v>0</v>
      </c>
      <c r="R612">
        <f>IF(Charts!$B$3="none",F5444,IF(L5444="",NA(),L5444))</f>
        <v>0</v>
      </c>
      <c r="S612">
        <f>IF(Charts!$B$3="none",G5444,IF(M5444="",NA(),M5444))</f>
        <v>0</v>
      </c>
      <c r="T612">
        <f>IF(Charts!$B$3="none",H5444,IF(N5444="",NA(),N5444))</f>
        <v>0</v>
      </c>
    </row>
    <row r="613" spans="4:20">
      <c r="D613">
        <v>609</v>
      </c>
      <c r="E613">
        <f>IF(INDIRECT(ADDRESS($D613+2,E$2+1,,,"Instances"))="","",INDIRECT(ADDRESS($D613+2,E$2+1,,,"Instances")))</f>
        <v>0</v>
      </c>
      <c r="F613">
        <f>IFERROR(SMALL(E5:E969,ROW()-ROW($F$5)+1),"")</f>
        <v>0</v>
      </c>
      <c r="H613">
        <f>IFERROR(SUM(F5:F613),"")</f>
        <v>0</v>
      </c>
      <c r="J613">
        <v>609</v>
      </c>
      <c r="K613" cm="1">
        <f t="array" ref="K613">_xlfn.SWITCH(Charts!$B$3,"average", AVERAGE(INDIRECT(ADDRESS(608+3,K$2+1,,,"Instances") &amp; ":" &amp; ADDRESS(608+3,K$2+1))),"median", MEDIAN(INDIRECT(ADDRESS(608+3,K$2+1,,,"Instances") &amp; ":" &amp; ADDRESS(608+3,K$2+1))),"min", MIN(INDIRECT(ADDRESS(608+3,K$2+1,,,"Instances") &amp; ":" &amp; ADDRESS(608+3,K$2+1))),"max", MAX(INDIRECT(ADDRESS(608+3,K$2+1,,,"Instances") &amp; ":" &amp; ADDRESS(608+3,K$2+1))),"diff", MAX(INDIRECT(ADDRESS(608+3,K$2+1,,,"Instances") &amp; ":" &amp; ADDRESS(608+3,K$2+1)))-MIN(INDIRECT(ADDRESS(608+3,K$2+1,,,"Instances") &amp; ":" &amp; ADDRESS(608+3,K$2+1))))</f>
        <v>0</v>
      </c>
      <c r="L613">
        <f>IFERROR(SMALL(K5:K969,ROW()-ROW($L$5)+1),"")</f>
        <v>0</v>
      </c>
      <c r="N613">
        <f>IFERROR(SUM(L5:L613),"")</f>
        <v>0</v>
      </c>
      <c r="Q613">
        <f>IF(Charts!$B$3="none",E5445,IF(K5445="",NA(),K5445))</f>
        <v>0</v>
      </c>
      <c r="R613">
        <f>IF(Charts!$B$3="none",F5445,IF(L5445="",NA(),L5445))</f>
        <v>0</v>
      </c>
      <c r="S613">
        <f>IF(Charts!$B$3="none",G5445,IF(M5445="",NA(),M5445))</f>
        <v>0</v>
      </c>
      <c r="T613">
        <f>IF(Charts!$B$3="none",H5445,IF(N5445="",NA(),N5445))</f>
        <v>0</v>
      </c>
    </row>
    <row r="614" spans="4:20">
      <c r="D614">
        <v>610</v>
      </c>
      <c r="E614">
        <f>IF(INDIRECT(ADDRESS($D614+2,E$2+1,,,"Instances"))="","",INDIRECT(ADDRESS($D614+2,E$2+1,,,"Instances")))</f>
        <v>0</v>
      </c>
      <c r="F614">
        <f>IFERROR(SMALL(E5:E969,ROW()-ROW($F$5)+1),"")</f>
        <v>0</v>
      </c>
      <c r="H614">
        <f>IFERROR(SUM(F5:F614),"")</f>
        <v>0</v>
      </c>
      <c r="J614">
        <v>610</v>
      </c>
      <c r="K614" cm="1">
        <f t="array" ref="K614">_xlfn.SWITCH(Charts!$B$3,"average", AVERAGE(INDIRECT(ADDRESS(609+3,K$2+1,,,"Instances") &amp; ":" &amp; ADDRESS(609+3,K$2+1))),"median", MEDIAN(INDIRECT(ADDRESS(609+3,K$2+1,,,"Instances") &amp; ":" &amp; ADDRESS(609+3,K$2+1))),"min", MIN(INDIRECT(ADDRESS(609+3,K$2+1,,,"Instances") &amp; ":" &amp; ADDRESS(609+3,K$2+1))),"max", MAX(INDIRECT(ADDRESS(609+3,K$2+1,,,"Instances") &amp; ":" &amp; ADDRESS(609+3,K$2+1))),"diff", MAX(INDIRECT(ADDRESS(609+3,K$2+1,,,"Instances") &amp; ":" &amp; ADDRESS(609+3,K$2+1)))-MIN(INDIRECT(ADDRESS(609+3,K$2+1,,,"Instances") &amp; ":" &amp; ADDRESS(609+3,K$2+1))))</f>
        <v>0</v>
      </c>
      <c r="L614">
        <f>IFERROR(SMALL(K5:K969,ROW()-ROW($L$5)+1),"")</f>
        <v>0</v>
      </c>
      <c r="N614">
        <f>IFERROR(SUM(L5:L614),"")</f>
        <v>0</v>
      </c>
      <c r="Q614">
        <f>IF(Charts!$B$3="none",E5446,IF(K5446="",NA(),K5446))</f>
        <v>0</v>
      </c>
      <c r="R614">
        <f>IF(Charts!$B$3="none",F5446,IF(L5446="",NA(),L5446))</f>
        <v>0</v>
      </c>
      <c r="S614">
        <f>IF(Charts!$B$3="none",G5446,IF(M5446="",NA(),M5446))</f>
        <v>0</v>
      </c>
      <c r="T614">
        <f>IF(Charts!$B$3="none",H5446,IF(N5446="",NA(),N5446))</f>
        <v>0</v>
      </c>
    </row>
    <row r="615" spans="4:20">
      <c r="D615">
        <v>611</v>
      </c>
      <c r="E615">
        <f>IF(INDIRECT(ADDRESS($D615+2,E$2+1,,,"Instances"))="","",INDIRECT(ADDRESS($D615+2,E$2+1,,,"Instances")))</f>
        <v>0</v>
      </c>
      <c r="F615">
        <f>IFERROR(SMALL(E5:E969,ROW()-ROW($F$5)+1),"")</f>
        <v>0</v>
      </c>
      <c r="H615">
        <f>IFERROR(SUM(F5:F615),"")</f>
        <v>0</v>
      </c>
      <c r="J615">
        <v>611</v>
      </c>
      <c r="K615" cm="1">
        <f t="array" ref="K615">_xlfn.SWITCH(Charts!$B$3,"average", AVERAGE(INDIRECT(ADDRESS(610+3,K$2+1,,,"Instances") &amp; ":" &amp; ADDRESS(610+3,K$2+1))),"median", MEDIAN(INDIRECT(ADDRESS(610+3,K$2+1,,,"Instances") &amp; ":" &amp; ADDRESS(610+3,K$2+1))),"min", MIN(INDIRECT(ADDRESS(610+3,K$2+1,,,"Instances") &amp; ":" &amp; ADDRESS(610+3,K$2+1))),"max", MAX(INDIRECT(ADDRESS(610+3,K$2+1,,,"Instances") &amp; ":" &amp; ADDRESS(610+3,K$2+1))),"diff", MAX(INDIRECT(ADDRESS(610+3,K$2+1,,,"Instances") &amp; ":" &amp; ADDRESS(610+3,K$2+1)))-MIN(INDIRECT(ADDRESS(610+3,K$2+1,,,"Instances") &amp; ":" &amp; ADDRESS(610+3,K$2+1))))</f>
        <v>0</v>
      </c>
      <c r="L615">
        <f>IFERROR(SMALL(K5:K969,ROW()-ROW($L$5)+1),"")</f>
        <v>0</v>
      </c>
      <c r="N615">
        <f>IFERROR(SUM(L5:L615),"")</f>
        <v>0</v>
      </c>
      <c r="Q615">
        <f>IF(Charts!$B$3="none",E5447,IF(K5447="",NA(),K5447))</f>
        <v>0</v>
      </c>
      <c r="R615">
        <f>IF(Charts!$B$3="none",F5447,IF(L5447="",NA(),L5447))</f>
        <v>0</v>
      </c>
      <c r="S615">
        <f>IF(Charts!$B$3="none",G5447,IF(M5447="",NA(),M5447))</f>
        <v>0</v>
      </c>
      <c r="T615">
        <f>IF(Charts!$B$3="none",H5447,IF(N5447="",NA(),N5447))</f>
        <v>0</v>
      </c>
    </row>
    <row r="616" spans="4:20">
      <c r="D616">
        <v>612</v>
      </c>
      <c r="E616">
        <f>IF(INDIRECT(ADDRESS($D616+2,E$2+1,,,"Instances"))="","",INDIRECT(ADDRESS($D616+2,E$2+1,,,"Instances")))</f>
        <v>0</v>
      </c>
      <c r="F616">
        <f>IFERROR(SMALL(E5:E969,ROW()-ROW($F$5)+1),"")</f>
        <v>0</v>
      </c>
      <c r="H616">
        <f>IFERROR(SUM(F5:F616),"")</f>
        <v>0</v>
      </c>
      <c r="J616">
        <v>612</v>
      </c>
      <c r="K616" cm="1">
        <f t="array" ref="K616">_xlfn.SWITCH(Charts!$B$3,"average", AVERAGE(INDIRECT(ADDRESS(611+3,K$2+1,,,"Instances") &amp; ":" &amp; ADDRESS(611+3,K$2+1))),"median", MEDIAN(INDIRECT(ADDRESS(611+3,K$2+1,,,"Instances") &amp; ":" &amp; ADDRESS(611+3,K$2+1))),"min", MIN(INDIRECT(ADDRESS(611+3,K$2+1,,,"Instances") &amp; ":" &amp; ADDRESS(611+3,K$2+1))),"max", MAX(INDIRECT(ADDRESS(611+3,K$2+1,,,"Instances") &amp; ":" &amp; ADDRESS(611+3,K$2+1))),"diff", MAX(INDIRECT(ADDRESS(611+3,K$2+1,,,"Instances") &amp; ":" &amp; ADDRESS(611+3,K$2+1)))-MIN(INDIRECT(ADDRESS(611+3,K$2+1,,,"Instances") &amp; ":" &amp; ADDRESS(611+3,K$2+1))))</f>
        <v>0</v>
      </c>
      <c r="L616">
        <f>IFERROR(SMALL(K5:K969,ROW()-ROW($L$5)+1),"")</f>
        <v>0</v>
      </c>
      <c r="N616">
        <f>IFERROR(SUM(L5:L616),"")</f>
        <v>0</v>
      </c>
      <c r="Q616">
        <f>IF(Charts!$B$3="none",E5448,IF(K5448="",NA(),K5448))</f>
        <v>0</v>
      </c>
      <c r="R616">
        <f>IF(Charts!$B$3="none",F5448,IF(L5448="",NA(),L5448))</f>
        <v>0</v>
      </c>
      <c r="S616">
        <f>IF(Charts!$B$3="none",G5448,IF(M5448="",NA(),M5448))</f>
        <v>0</v>
      </c>
      <c r="T616">
        <f>IF(Charts!$B$3="none",H5448,IF(N5448="",NA(),N5448))</f>
        <v>0</v>
      </c>
    </row>
    <row r="617" spans="4:20">
      <c r="D617">
        <v>613</v>
      </c>
      <c r="E617">
        <f>IF(INDIRECT(ADDRESS($D617+2,E$2+1,,,"Instances"))="","",INDIRECT(ADDRESS($D617+2,E$2+1,,,"Instances")))</f>
        <v>0</v>
      </c>
      <c r="F617">
        <f>IFERROR(SMALL(E5:E969,ROW()-ROW($F$5)+1),"")</f>
        <v>0</v>
      </c>
      <c r="H617">
        <f>IFERROR(SUM(F5:F617),"")</f>
        <v>0</v>
      </c>
      <c r="J617">
        <v>613</v>
      </c>
      <c r="K617" cm="1">
        <f t="array" ref="K617">_xlfn.SWITCH(Charts!$B$3,"average", AVERAGE(INDIRECT(ADDRESS(612+3,K$2+1,,,"Instances") &amp; ":" &amp; ADDRESS(612+3,K$2+1))),"median", MEDIAN(INDIRECT(ADDRESS(612+3,K$2+1,,,"Instances") &amp; ":" &amp; ADDRESS(612+3,K$2+1))),"min", MIN(INDIRECT(ADDRESS(612+3,K$2+1,,,"Instances") &amp; ":" &amp; ADDRESS(612+3,K$2+1))),"max", MAX(INDIRECT(ADDRESS(612+3,K$2+1,,,"Instances") &amp; ":" &amp; ADDRESS(612+3,K$2+1))),"diff", MAX(INDIRECT(ADDRESS(612+3,K$2+1,,,"Instances") &amp; ":" &amp; ADDRESS(612+3,K$2+1)))-MIN(INDIRECT(ADDRESS(612+3,K$2+1,,,"Instances") &amp; ":" &amp; ADDRESS(612+3,K$2+1))))</f>
        <v>0</v>
      </c>
      <c r="L617">
        <f>IFERROR(SMALL(K5:K969,ROW()-ROW($L$5)+1),"")</f>
        <v>0</v>
      </c>
      <c r="N617">
        <f>IFERROR(SUM(L5:L617),"")</f>
        <v>0</v>
      </c>
      <c r="Q617">
        <f>IF(Charts!$B$3="none",E5449,IF(K5449="",NA(),K5449))</f>
        <v>0</v>
      </c>
      <c r="R617">
        <f>IF(Charts!$B$3="none",F5449,IF(L5449="",NA(),L5449))</f>
        <v>0</v>
      </c>
      <c r="S617">
        <f>IF(Charts!$B$3="none",G5449,IF(M5449="",NA(),M5449))</f>
        <v>0</v>
      </c>
      <c r="T617">
        <f>IF(Charts!$B$3="none",H5449,IF(N5449="",NA(),N5449))</f>
        <v>0</v>
      </c>
    </row>
    <row r="618" spans="4:20">
      <c r="D618">
        <v>614</v>
      </c>
      <c r="E618">
        <f>IF(INDIRECT(ADDRESS($D618+2,E$2+1,,,"Instances"))="","",INDIRECT(ADDRESS($D618+2,E$2+1,,,"Instances")))</f>
        <v>0</v>
      </c>
      <c r="F618">
        <f>IFERROR(SMALL(E5:E969,ROW()-ROW($F$5)+1),"")</f>
        <v>0</v>
      </c>
      <c r="H618">
        <f>IFERROR(SUM(F5:F618),"")</f>
        <v>0</v>
      </c>
      <c r="J618">
        <v>614</v>
      </c>
      <c r="K618" cm="1">
        <f t="array" ref="K618">_xlfn.SWITCH(Charts!$B$3,"average", AVERAGE(INDIRECT(ADDRESS(613+3,K$2+1,,,"Instances") &amp; ":" &amp; ADDRESS(613+3,K$2+1))),"median", MEDIAN(INDIRECT(ADDRESS(613+3,K$2+1,,,"Instances") &amp; ":" &amp; ADDRESS(613+3,K$2+1))),"min", MIN(INDIRECT(ADDRESS(613+3,K$2+1,,,"Instances") &amp; ":" &amp; ADDRESS(613+3,K$2+1))),"max", MAX(INDIRECT(ADDRESS(613+3,K$2+1,,,"Instances") &amp; ":" &amp; ADDRESS(613+3,K$2+1))),"diff", MAX(INDIRECT(ADDRESS(613+3,K$2+1,,,"Instances") &amp; ":" &amp; ADDRESS(613+3,K$2+1)))-MIN(INDIRECT(ADDRESS(613+3,K$2+1,,,"Instances") &amp; ":" &amp; ADDRESS(613+3,K$2+1))))</f>
        <v>0</v>
      </c>
      <c r="L618">
        <f>IFERROR(SMALL(K5:K969,ROW()-ROW($L$5)+1),"")</f>
        <v>0</v>
      </c>
      <c r="N618">
        <f>IFERROR(SUM(L5:L618),"")</f>
        <v>0</v>
      </c>
      <c r="Q618">
        <f>IF(Charts!$B$3="none",E5450,IF(K5450="",NA(),K5450))</f>
        <v>0</v>
      </c>
      <c r="R618">
        <f>IF(Charts!$B$3="none",F5450,IF(L5450="",NA(),L5450))</f>
        <v>0</v>
      </c>
      <c r="S618">
        <f>IF(Charts!$B$3="none",G5450,IF(M5450="",NA(),M5450))</f>
        <v>0</v>
      </c>
      <c r="T618">
        <f>IF(Charts!$B$3="none",H5450,IF(N5450="",NA(),N5450))</f>
        <v>0</v>
      </c>
    </row>
    <row r="619" spans="4:20">
      <c r="D619">
        <v>615</v>
      </c>
      <c r="E619">
        <f>IF(INDIRECT(ADDRESS($D619+2,E$2+1,,,"Instances"))="","",INDIRECT(ADDRESS($D619+2,E$2+1,,,"Instances")))</f>
        <v>0</v>
      </c>
      <c r="F619">
        <f>IFERROR(SMALL(E5:E969,ROW()-ROW($F$5)+1),"")</f>
        <v>0</v>
      </c>
      <c r="H619">
        <f>IFERROR(SUM(F5:F619),"")</f>
        <v>0</v>
      </c>
      <c r="J619">
        <v>615</v>
      </c>
      <c r="K619" cm="1">
        <f t="array" ref="K619">_xlfn.SWITCH(Charts!$B$3,"average", AVERAGE(INDIRECT(ADDRESS(614+3,K$2+1,,,"Instances") &amp; ":" &amp; ADDRESS(614+3,K$2+1))),"median", MEDIAN(INDIRECT(ADDRESS(614+3,K$2+1,,,"Instances") &amp; ":" &amp; ADDRESS(614+3,K$2+1))),"min", MIN(INDIRECT(ADDRESS(614+3,K$2+1,,,"Instances") &amp; ":" &amp; ADDRESS(614+3,K$2+1))),"max", MAX(INDIRECT(ADDRESS(614+3,K$2+1,,,"Instances") &amp; ":" &amp; ADDRESS(614+3,K$2+1))),"diff", MAX(INDIRECT(ADDRESS(614+3,K$2+1,,,"Instances") &amp; ":" &amp; ADDRESS(614+3,K$2+1)))-MIN(INDIRECT(ADDRESS(614+3,K$2+1,,,"Instances") &amp; ":" &amp; ADDRESS(614+3,K$2+1))))</f>
        <v>0</v>
      </c>
      <c r="L619">
        <f>IFERROR(SMALL(K5:K969,ROW()-ROW($L$5)+1),"")</f>
        <v>0</v>
      </c>
      <c r="N619">
        <f>IFERROR(SUM(L5:L619),"")</f>
        <v>0</v>
      </c>
      <c r="Q619">
        <f>IF(Charts!$B$3="none",E5451,IF(K5451="",NA(),K5451))</f>
        <v>0</v>
      </c>
      <c r="R619">
        <f>IF(Charts!$B$3="none",F5451,IF(L5451="",NA(),L5451))</f>
        <v>0</v>
      </c>
      <c r="S619">
        <f>IF(Charts!$B$3="none",G5451,IF(M5451="",NA(),M5451))</f>
        <v>0</v>
      </c>
      <c r="T619">
        <f>IF(Charts!$B$3="none",H5451,IF(N5451="",NA(),N5451))</f>
        <v>0</v>
      </c>
    </row>
    <row r="620" spans="4:20">
      <c r="D620">
        <v>616</v>
      </c>
      <c r="E620">
        <f>IF(INDIRECT(ADDRESS($D620+2,E$2+1,,,"Instances"))="","",INDIRECT(ADDRESS($D620+2,E$2+1,,,"Instances")))</f>
        <v>0</v>
      </c>
      <c r="F620">
        <f>IFERROR(SMALL(E5:E969,ROW()-ROW($F$5)+1),"")</f>
        <v>0</v>
      </c>
      <c r="H620">
        <f>IFERROR(SUM(F5:F620),"")</f>
        <v>0</v>
      </c>
      <c r="J620">
        <v>616</v>
      </c>
      <c r="K620" cm="1">
        <f t="array" ref="K620">_xlfn.SWITCH(Charts!$B$3,"average", AVERAGE(INDIRECT(ADDRESS(615+3,K$2+1,,,"Instances") &amp; ":" &amp; ADDRESS(615+3,K$2+1))),"median", MEDIAN(INDIRECT(ADDRESS(615+3,K$2+1,,,"Instances") &amp; ":" &amp; ADDRESS(615+3,K$2+1))),"min", MIN(INDIRECT(ADDRESS(615+3,K$2+1,,,"Instances") &amp; ":" &amp; ADDRESS(615+3,K$2+1))),"max", MAX(INDIRECT(ADDRESS(615+3,K$2+1,,,"Instances") &amp; ":" &amp; ADDRESS(615+3,K$2+1))),"diff", MAX(INDIRECT(ADDRESS(615+3,K$2+1,,,"Instances") &amp; ":" &amp; ADDRESS(615+3,K$2+1)))-MIN(INDIRECT(ADDRESS(615+3,K$2+1,,,"Instances") &amp; ":" &amp; ADDRESS(615+3,K$2+1))))</f>
        <v>0</v>
      </c>
      <c r="L620">
        <f>IFERROR(SMALL(K5:K969,ROW()-ROW($L$5)+1),"")</f>
        <v>0</v>
      </c>
      <c r="N620">
        <f>IFERROR(SUM(L5:L620),"")</f>
        <v>0</v>
      </c>
      <c r="Q620">
        <f>IF(Charts!$B$3="none",E5452,IF(K5452="",NA(),K5452))</f>
        <v>0</v>
      </c>
      <c r="R620">
        <f>IF(Charts!$B$3="none",F5452,IF(L5452="",NA(),L5452))</f>
        <v>0</v>
      </c>
      <c r="S620">
        <f>IF(Charts!$B$3="none",G5452,IF(M5452="",NA(),M5452))</f>
        <v>0</v>
      </c>
      <c r="T620">
        <f>IF(Charts!$B$3="none",H5452,IF(N5452="",NA(),N5452))</f>
        <v>0</v>
      </c>
    </row>
    <row r="621" spans="4:20">
      <c r="D621">
        <v>617</v>
      </c>
      <c r="E621">
        <f>IF(INDIRECT(ADDRESS($D621+2,E$2+1,,,"Instances"))="","",INDIRECT(ADDRESS($D621+2,E$2+1,,,"Instances")))</f>
        <v>0</v>
      </c>
      <c r="F621">
        <f>IFERROR(SMALL(E5:E969,ROW()-ROW($F$5)+1),"")</f>
        <v>0</v>
      </c>
      <c r="H621">
        <f>IFERROR(SUM(F5:F621),"")</f>
        <v>0</v>
      </c>
      <c r="J621">
        <v>617</v>
      </c>
      <c r="K621" cm="1">
        <f t="array" ref="K621">_xlfn.SWITCH(Charts!$B$3,"average", AVERAGE(INDIRECT(ADDRESS(616+3,K$2+1,,,"Instances") &amp; ":" &amp; ADDRESS(616+3,K$2+1))),"median", MEDIAN(INDIRECT(ADDRESS(616+3,K$2+1,,,"Instances") &amp; ":" &amp; ADDRESS(616+3,K$2+1))),"min", MIN(INDIRECT(ADDRESS(616+3,K$2+1,,,"Instances") &amp; ":" &amp; ADDRESS(616+3,K$2+1))),"max", MAX(INDIRECT(ADDRESS(616+3,K$2+1,,,"Instances") &amp; ":" &amp; ADDRESS(616+3,K$2+1))),"diff", MAX(INDIRECT(ADDRESS(616+3,K$2+1,,,"Instances") &amp; ":" &amp; ADDRESS(616+3,K$2+1)))-MIN(INDIRECT(ADDRESS(616+3,K$2+1,,,"Instances") &amp; ":" &amp; ADDRESS(616+3,K$2+1))))</f>
        <v>0</v>
      </c>
      <c r="L621">
        <f>IFERROR(SMALL(K5:K969,ROW()-ROW($L$5)+1),"")</f>
        <v>0</v>
      </c>
      <c r="N621">
        <f>IFERROR(SUM(L5:L621),"")</f>
        <v>0</v>
      </c>
      <c r="Q621">
        <f>IF(Charts!$B$3="none",E5453,IF(K5453="",NA(),K5453))</f>
        <v>0</v>
      </c>
      <c r="R621">
        <f>IF(Charts!$B$3="none",F5453,IF(L5453="",NA(),L5453))</f>
        <v>0</v>
      </c>
      <c r="S621">
        <f>IF(Charts!$B$3="none",G5453,IF(M5453="",NA(),M5453))</f>
        <v>0</v>
      </c>
      <c r="T621">
        <f>IF(Charts!$B$3="none",H5453,IF(N5453="",NA(),N5453))</f>
        <v>0</v>
      </c>
    </row>
    <row r="622" spans="4:20">
      <c r="D622">
        <v>618</v>
      </c>
      <c r="E622">
        <f>IF(INDIRECT(ADDRESS($D622+2,E$2+1,,,"Instances"))="","",INDIRECT(ADDRESS($D622+2,E$2+1,,,"Instances")))</f>
        <v>0</v>
      </c>
      <c r="F622">
        <f>IFERROR(SMALL(E5:E969,ROW()-ROW($F$5)+1),"")</f>
        <v>0</v>
      </c>
      <c r="H622">
        <f>IFERROR(SUM(F5:F622),"")</f>
        <v>0</v>
      </c>
      <c r="J622">
        <v>618</v>
      </c>
      <c r="K622" cm="1">
        <f t="array" ref="K622">_xlfn.SWITCH(Charts!$B$3,"average", AVERAGE(INDIRECT(ADDRESS(617+3,K$2+1,,,"Instances") &amp; ":" &amp; ADDRESS(617+3,K$2+1))),"median", MEDIAN(INDIRECT(ADDRESS(617+3,K$2+1,,,"Instances") &amp; ":" &amp; ADDRESS(617+3,K$2+1))),"min", MIN(INDIRECT(ADDRESS(617+3,K$2+1,,,"Instances") &amp; ":" &amp; ADDRESS(617+3,K$2+1))),"max", MAX(INDIRECT(ADDRESS(617+3,K$2+1,,,"Instances") &amp; ":" &amp; ADDRESS(617+3,K$2+1))),"diff", MAX(INDIRECT(ADDRESS(617+3,K$2+1,,,"Instances") &amp; ":" &amp; ADDRESS(617+3,K$2+1)))-MIN(INDIRECT(ADDRESS(617+3,K$2+1,,,"Instances") &amp; ":" &amp; ADDRESS(617+3,K$2+1))))</f>
        <v>0</v>
      </c>
      <c r="L622">
        <f>IFERROR(SMALL(K5:K969,ROW()-ROW($L$5)+1),"")</f>
        <v>0</v>
      </c>
      <c r="N622">
        <f>IFERROR(SUM(L5:L622),"")</f>
        <v>0</v>
      </c>
      <c r="Q622">
        <f>IF(Charts!$B$3="none",E5454,IF(K5454="",NA(),K5454))</f>
        <v>0</v>
      </c>
      <c r="R622">
        <f>IF(Charts!$B$3="none",F5454,IF(L5454="",NA(),L5454))</f>
        <v>0</v>
      </c>
      <c r="S622">
        <f>IF(Charts!$B$3="none",G5454,IF(M5454="",NA(),M5454))</f>
        <v>0</v>
      </c>
      <c r="T622">
        <f>IF(Charts!$B$3="none",H5454,IF(N5454="",NA(),N5454))</f>
        <v>0</v>
      </c>
    </row>
    <row r="623" spans="4:20">
      <c r="D623">
        <v>619</v>
      </c>
      <c r="E623">
        <f>IF(INDIRECT(ADDRESS($D623+2,E$2+1,,,"Instances"))="","",INDIRECT(ADDRESS($D623+2,E$2+1,,,"Instances")))</f>
        <v>0</v>
      </c>
      <c r="F623">
        <f>IFERROR(SMALL(E5:E969,ROW()-ROW($F$5)+1),"")</f>
        <v>0</v>
      </c>
      <c r="H623">
        <f>IFERROR(SUM(F5:F623),"")</f>
        <v>0</v>
      </c>
      <c r="J623">
        <v>619</v>
      </c>
      <c r="K623" cm="1">
        <f t="array" ref="K623">_xlfn.SWITCH(Charts!$B$3,"average", AVERAGE(INDIRECT(ADDRESS(618+3,K$2+1,,,"Instances") &amp; ":" &amp; ADDRESS(618+3,K$2+1))),"median", MEDIAN(INDIRECT(ADDRESS(618+3,K$2+1,,,"Instances") &amp; ":" &amp; ADDRESS(618+3,K$2+1))),"min", MIN(INDIRECT(ADDRESS(618+3,K$2+1,,,"Instances") &amp; ":" &amp; ADDRESS(618+3,K$2+1))),"max", MAX(INDIRECT(ADDRESS(618+3,K$2+1,,,"Instances") &amp; ":" &amp; ADDRESS(618+3,K$2+1))),"diff", MAX(INDIRECT(ADDRESS(618+3,K$2+1,,,"Instances") &amp; ":" &amp; ADDRESS(618+3,K$2+1)))-MIN(INDIRECT(ADDRESS(618+3,K$2+1,,,"Instances") &amp; ":" &amp; ADDRESS(618+3,K$2+1))))</f>
        <v>0</v>
      </c>
      <c r="L623">
        <f>IFERROR(SMALL(K5:K969,ROW()-ROW($L$5)+1),"")</f>
        <v>0</v>
      </c>
      <c r="N623">
        <f>IFERROR(SUM(L5:L623),"")</f>
        <v>0</v>
      </c>
      <c r="Q623">
        <f>IF(Charts!$B$3="none",E5455,IF(K5455="",NA(),K5455))</f>
        <v>0</v>
      </c>
      <c r="R623">
        <f>IF(Charts!$B$3="none",F5455,IF(L5455="",NA(),L5455))</f>
        <v>0</v>
      </c>
      <c r="S623">
        <f>IF(Charts!$B$3="none",G5455,IF(M5455="",NA(),M5455))</f>
        <v>0</v>
      </c>
      <c r="T623">
        <f>IF(Charts!$B$3="none",H5455,IF(N5455="",NA(),N5455))</f>
        <v>0</v>
      </c>
    </row>
    <row r="624" spans="4:20">
      <c r="D624">
        <v>620</v>
      </c>
      <c r="E624">
        <f>IF(INDIRECT(ADDRESS($D624+2,E$2+1,,,"Instances"))="","",INDIRECT(ADDRESS($D624+2,E$2+1,,,"Instances")))</f>
        <v>0</v>
      </c>
      <c r="F624">
        <f>IFERROR(SMALL(E5:E969,ROW()-ROW($F$5)+1),"")</f>
        <v>0</v>
      </c>
      <c r="H624">
        <f>IFERROR(SUM(F5:F624),"")</f>
        <v>0</v>
      </c>
      <c r="J624">
        <v>620</v>
      </c>
      <c r="K624" cm="1">
        <f t="array" ref="K624">_xlfn.SWITCH(Charts!$B$3,"average", AVERAGE(INDIRECT(ADDRESS(619+3,K$2+1,,,"Instances") &amp; ":" &amp; ADDRESS(619+3,K$2+1))),"median", MEDIAN(INDIRECT(ADDRESS(619+3,K$2+1,,,"Instances") &amp; ":" &amp; ADDRESS(619+3,K$2+1))),"min", MIN(INDIRECT(ADDRESS(619+3,K$2+1,,,"Instances") &amp; ":" &amp; ADDRESS(619+3,K$2+1))),"max", MAX(INDIRECT(ADDRESS(619+3,K$2+1,,,"Instances") &amp; ":" &amp; ADDRESS(619+3,K$2+1))),"diff", MAX(INDIRECT(ADDRESS(619+3,K$2+1,,,"Instances") &amp; ":" &amp; ADDRESS(619+3,K$2+1)))-MIN(INDIRECT(ADDRESS(619+3,K$2+1,,,"Instances") &amp; ":" &amp; ADDRESS(619+3,K$2+1))))</f>
        <v>0</v>
      </c>
      <c r="L624">
        <f>IFERROR(SMALL(K5:K969,ROW()-ROW($L$5)+1),"")</f>
        <v>0</v>
      </c>
      <c r="N624">
        <f>IFERROR(SUM(L5:L624),"")</f>
        <v>0</v>
      </c>
      <c r="Q624">
        <f>IF(Charts!$B$3="none",E5456,IF(K5456="",NA(),K5456))</f>
        <v>0</v>
      </c>
      <c r="R624">
        <f>IF(Charts!$B$3="none",F5456,IF(L5456="",NA(),L5456))</f>
        <v>0</v>
      </c>
      <c r="S624">
        <f>IF(Charts!$B$3="none",G5456,IF(M5456="",NA(),M5456))</f>
        <v>0</v>
      </c>
      <c r="T624">
        <f>IF(Charts!$B$3="none",H5456,IF(N5456="",NA(),N5456))</f>
        <v>0</v>
      </c>
    </row>
    <row r="625" spans="4:20">
      <c r="D625">
        <v>621</v>
      </c>
      <c r="E625">
        <f>IF(INDIRECT(ADDRESS($D625+2,E$2+1,,,"Instances"))="","",INDIRECT(ADDRESS($D625+2,E$2+1,,,"Instances")))</f>
        <v>0</v>
      </c>
      <c r="F625">
        <f>IFERROR(SMALL(E5:E969,ROW()-ROW($F$5)+1),"")</f>
        <v>0</v>
      </c>
      <c r="H625">
        <f>IFERROR(SUM(F5:F625),"")</f>
        <v>0</v>
      </c>
      <c r="J625">
        <v>621</v>
      </c>
      <c r="K625" cm="1">
        <f t="array" ref="K625">_xlfn.SWITCH(Charts!$B$3,"average", AVERAGE(INDIRECT(ADDRESS(620+3,K$2+1,,,"Instances") &amp; ":" &amp; ADDRESS(620+3,K$2+1))),"median", MEDIAN(INDIRECT(ADDRESS(620+3,K$2+1,,,"Instances") &amp; ":" &amp; ADDRESS(620+3,K$2+1))),"min", MIN(INDIRECT(ADDRESS(620+3,K$2+1,,,"Instances") &amp; ":" &amp; ADDRESS(620+3,K$2+1))),"max", MAX(INDIRECT(ADDRESS(620+3,K$2+1,,,"Instances") &amp; ":" &amp; ADDRESS(620+3,K$2+1))),"diff", MAX(INDIRECT(ADDRESS(620+3,K$2+1,,,"Instances") &amp; ":" &amp; ADDRESS(620+3,K$2+1)))-MIN(INDIRECT(ADDRESS(620+3,K$2+1,,,"Instances") &amp; ":" &amp; ADDRESS(620+3,K$2+1))))</f>
        <v>0</v>
      </c>
      <c r="L625">
        <f>IFERROR(SMALL(K5:K969,ROW()-ROW($L$5)+1),"")</f>
        <v>0</v>
      </c>
      <c r="N625">
        <f>IFERROR(SUM(L5:L625),"")</f>
        <v>0</v>
      </c>
      <c r="Q625">
        <f>IF(Charts!$B$3="none",E5457,IF(K5457="",NA(),K5457))</f>
        <v>0</v>
      </c>
      <c r="R625">
        <f>IF(Charts!$B$3="none",F5457,IF(L5457="",NA(),L5457))</f>
        <v>0</v>
      </c>
      <c r="S625">
        <f>IF(Charts!$B$3="none",G5457,IF(M5457="",NA(),M5457))</f>
        <v>0</v>
      </c>
      <c r="T625">
        <f>IF(Charts!$B$3="none",H5457,IF(N5457="",NA(),N5457))</f>
        <v>0</v>
      </c>
    </row>
    <row r="626" spans="4:20">
      <c r="D626">
        <v>622</v>
      </c>
      <c r="E626">
        <f>IF(INDIRECT(ADDRESS($D626+2,E$2+1,,,"Instances"))="","",INDIRECT(ADDRESS($D626+2,E$2+1,,,"Instances")))</f>
        <v>0</v>
      </c>
      <c r="F626">
        <f>IFERROR(SMALL(E5:E969,ROW()-ROW($F$5)+1),"")</f>
        <v>0</v>
      </c>
      <c r="H626">
        <f>IFERROR(SUM(F5:F626),"")</f>
        <v>0</v>
      </c>
      <c r="J626">
        <v>622</v>
      </c>
      <c r="K626" cm="1">
        <f t="array" ref="K626">_xlfn.SWITCH(Charts!$B$3,"average", AVERAGE(INDIRECT(ADDRESS(621+3,K$2+1,,,"Instances") &amp; ":" &amp; ADDRESS(621+3,K$2+1))),"median", MEDIAN(INDIRECT(ADDRESS(621+3,K$2+1,,,"Instances") &amp; ":" &amp; ADDRESS(621+3,K$2+1))),"min", MIN(INDIRECT(ADDRESS(621+3,K$2+1,,,"Instances") &amp; ":" &amp; ADDRESS(621+3,K$2+1))),"max", MAX(INDIRECT(ADDRESS(621+3,K$2+1,,,"Instances") &amp; ":" &amp; ADDRESS(621+3,K$2+1))),"diff", MAX(INDIRECT(ADDRESS(621+3,K$2+1,,,"Instances") &amp; ":" &amp; ADDRESS(621+3,K$2+1)))-MIN(INDIRECT(ADDRESS(621+3,K$2+1,,,"Instances") &amp; ":" &amp; ADDRESS(621+3,K$2+1))))</f>
        <v>0</v>
      </c>
      <c r="L626">
        <f>IFERROR(SMALL(K5:K969,ROW()-ROW($L$5)+1),"")</f>
        <v>0</v>
      </c>
      <c r="N626">
        <f>IFERROR(SUM(L5:L626),"")</f>
        <v>0</v>
      </c>
      <c r="Q626">
        <f>IF(Charts!$B$3="none",E5458,IF(K5458="",NA(),K5458))</f>
        <v>0</v>
      </c>
      <c r="R626">
        <f>IF(Charts!$B$3="none",F5458,IF(L5458="",NA(),L5458))</f>
        <v>0</v>
      </c>
      <c r="S626">
        <f>IF(Charts!$B$3="none",G5458,IF(M5458="",NA(),M5458))</f>
        <v>0</v>
      </c>
      <c r="T626">
        <f>IF(Charts!$B$3="none",H5458,IF(N5458="",NA(),N5458))</f>
        <v>0</v>
      </c>
    </row>
    <row r="627" spans="4:20">
      <c r="D627">
        <v>623</v>
      </c>
      <c r="E627">
        <f>IF(INDIRECT(ADDRESS($D627+2,E$2+1,,,"Instances"))="","",INDIRECT(ADDRESS($D627+2,E$2+1,,,"Instances")))</f>
        <v>0</v>
      </c>
      <c r="F627">
        <f>IFERROR(SMALL(E5:E969,ROW()-ROW($F$5)+1),"")</f>
        <v>0</v>
      </c>
      <c r="H627">
        <f>IFERROR(SUM(F5:F627),"")</f>
        <v>0</v>
      </c>
      <c r="J627">
        <v>623</v>
      </c>
      <c r="K627" cm="1">
        <f t="array" ref="K627">_xlfn.SWITCH(Charts!$B$3,"average", AVERAGE(INDIRECT(ADDRESS(622+3,K$2+1,,,"Instances") &amp; ":" &amp; ADDRESS(622+3,K$2+1))),"median", MEDIAN(INDIRECT(ADDRESS(622+3,K$2+1,,,"Instances") &amp; ":" &amp; ADDRESS(622+3,K$2+1))),"min", MIN(INDIRECT(ADDRESS(622+3,K$2+1,,,"Instances") &amp; ":" &amp; ADDRESS(622+3,K$2+1))),"max", MAX(INDIRECT(ADDRESS(622+3,K$2+1,,,"Instances") &amp; ":" &amp; ADDRESS(622+3,K$2+1))),"diff", MAX(INDIRECT(ADDRESS(622+3,K$2+1,,,"Instances") &amp; ":" &amp; ADDRESS(622+3,K$2+1)))-MIN(INDIRECT(ADDRESS(622+3,K$2+1,,,"Instances") &amp; ":" &amp; ADDRESS(622+3,K$2+1))))</f>
        <v>0</v>
      </c>
      <c r="L627">
        <f>IFERROR(SMALL(K5:K969,ROW()-ROW($L$5)+1),"")</f>
        <v>0</v>
      </c>
      <c r="N627">
        <f>IFERROR(SUM(L5:L627),"")</f>
        <v>0</v>
      </c>
      <c r="Q627">
        <f>IF(Charts!$B$3="none",E5459,IF(K5459="",NA(),K5459))</f>
        <v>0</v>
      </c>
      <c r="R627">
        <f>IF(Charts!$B$3="none",F5459,IF(L5459="",NA(),L5459))</f>
        <v>0</v>
      </c>
      <c r="S627">
        <f>IF(Charts!$B$3="none",G5459,IF(M5459="",NA(),M5459))</f>
        <v>0</v>
      </c>
      <c r="T627">
        <f>IF(Charts!$B$3="none",H5459,IF(N5459="",NA(),N5459))</f>
        <v>0</v>
      </c>
    </row>
    <row r="628" spans="4:20">
      <c r="D628">
        <v>624</v>
      </c>
      <c r="E628">
        <f>IF(INDIRECT(ADDRESS($D628+2,E$2+1,,,"Instances"))="","",INDIRECT(ADDRESS($D628+2,E$2+1,,,"Instances")))</f>
        <v>0</v>
      </c>
      <c r="F628">
        <f>IFERROR(SMALL(E5:E969,ROW()-ROW($F$5)+1),"")</f>
        <v>0</v>
      </c>
      <c r="H628">
        <f>IFERROR(SUM(F5:F628),"")</f>
        <v>0</v>
      </c>
      <c r="J628">
        <v>624</v>
      </c>
      <c r="K628" cm="1">
        <f t="array" ref="K628">_xlfn.SWITCH(Charts!$B$3,"average", AVERAGE(INDIRECT(ADDRESS(623+3,K$2+1,,,"Instances") &amp; ":" &amp; ADDRESS(623+3,K$2+1))),"median", MEDIAN(INDIRECT(ADDRESS(623+3,K$2+1,,,"Instances") &amp; ":" &amp; ADDRESS(623+3,K$2+1))),"min", MIN(INDIRECT(ADDRESS(623+3,K$2+1,,,"Instances") &amp; ":" &amp; ADDRESS(623+3,K$2+1))),"max", MAX(INDIRECT(ADDRESS(623+3,K$2+1,,,"Instances") &amp; ":" &amp; ADDRESS(623+3,K$2+1))),"diff", MAX(INDIRECT(ADDRESS(623+3,K$2+1,,,"Instances") &amp; ":" &amp; ADDRESS(623+3,K$2+1)))-MIN(INDIRECT(ADDRESS(623+3,K$2+1,,,"Instances") &amp; ":" &amp; ADDRESS(623+3,K$2+1))))</f>
        <v>0</v>
      </c>
      <c r="L628">
        <f>IFERROR(SMALL(K5:K969,ROW()-ROW($L$5)+1),"")</f>
        <v>0</v>
      </c>
      <c r="N628">
        <f>IFERROR(SUM(L5:L628),"")</f>
        <v>0</v>
      </c>
      <c r="Q628">
        <f>IF(Charts!$B$3="none",E5460,IF(K5460="",NA(),K5460))</f>
        <v>0</v>
      </c>
      <c r="R628">
        <f>IF(Charts!$B$3="none",F5460,IF(L5460="",NA(),L5460))</f>
        <v>0</v>
      </c>
      <c r="S628">
        <f>IF(Charts!$B$3="none",G5460,IF(M5460="",NA(),M5460))</f>
        <v>0</v>
      </c>
      <c r="T628">
        <f>IF(Charts!$B$3="none",H5460,IF(N5460="",NA(),N5460))</f>
        <v>0</v>
      </c>
    </row>
    <row r="629" spans="4:20">
      <c r="D629">
        <v>625</v>
      </c>
      <c r="E629">
        <f>IF(INDIRECT(ADDRESS($D629+2,E$2+1,,,"Instances"))="","",INDIRECT(ADDRESS($D629+2,E$2+1,,,"Instances")))</f>
        <v>0</v>
      </c>
      <c r="F629">
        <f>IFERROR(SMALL(E5:E969,ROW()-ROW($F$5)+1),"")</f>
        <v>0</v>
      </c>
      <c r="H629">
        <f>IFERROR(SUM(F5:F629),"")</f>
        <v>0</v>
      </c>
      <c r="J629">
        <v>625</v>
      </c>
      <c r="K629" cm="1">
        <f t="array" ref="K629">_xlfn.SWITCH(Charts!$B$3,"average", AVERAGE(INDIRECT(ADDRESS(624+3,K$2+1,,,"Instances") &amp; ":" &amp; ADDRESS(624+3,K$2+1))),"median", MEDIAN(INDIRECT(ADDRESS(624+3,K$2+1,,,"Instances") &amp; ":" &amp; ADDRESS(624+3,K$2+1))),"min", MIN(INDIRECT(ADDRESS(624+3,K$2+1,,,"Instances") &amp; ":" &amp; ADDRESS(624+3,K$2+1))),"max", MAX(INDIRECT(ADDRESS(624+3,K$2+1,,,"Instances") &amp; ":" &amp; ADDRESS(624+3,K$2+1))),"diff", MAX(INDIRECT(ADDRESS(624+3,K$2+1,,,"Instances") &amp; ":" &amp; ADDRESS(624+3,K$2+1)))-MIN(INDIRECT(ADDRESS(624+3,K$2+1,,,"Instances") &amp; ":" &amp; ADDRESS(624+3,K$2+1))))</f>
        <v>0</v>
      </c>
      <c r="L629">
        <f>IFERROR(SMALL(K5:K969,ROW()-ROW($L$5)+1),"")</f>
        <v>0</v>
      </c>
      <c r="N629">
        <f>IFERROR(SUM(L5:L629),"")</f>
        <v>0</v>
      </c>
      <c r="Q629">
        <f>IF(Charts!$B$3="none",E5461,IF(K5461="",NA(),K5461))</f>
        <v>0</v>
      </c>
      <c r="R629">
        <f>IF(Charts!$B$3="none",F5461,IF(L5461="",NA(),L5461))</f>
        <v>0</v>
      </c>
      <c r="S629">
        <f>IF(Charts!$B$3="none",G5461,IF(M5461="",NA(),M5461))</f>
        <v>0</v>
      </c>
      <c r="T629">
        <f>IF(Charts!$B$3="none",H5461,IF(N5461="",NA(),N5461))</f>
        <v>0</v>
      </c>
    </row>
    <row r="630" spans="4:20">
      <c r="D630">
        <v>626</v>
      </c>
      <c r="E630">
        <f>IF(INDIRECT(ADDRESS($D630+2,E$2+1,,,"Instances"))="","",INDIRECT(ADDRESS($D630+2,E$2+1,,,"Instances")))</f>
        <v>0</v>
      </c>
      <c r="F630">
        <f>IFERROR(SMALL(E5:E969,ROW()-ROW($F$5)+1),"")</f>
        <v>0</v>
      </c>
      <c r="H630">
        <f>IFERROR(SUM(F5:F630),"")</f>
        <v>0</v>
      </c>
      <c r="J630">
        <v>626</v>
      </c>
      <c r="K630" cm="1">
        <f t="array" ref="K630">_xlfn.SWITCH(Charts!$B$3,"average", AVERAGE(INDIRECT(ADDRESS(625+3,K$2+1,,,"Instances") &amp; ":" &amp; ADDRESS(625+3,K$2+1))),"median", MEDIAN(INDIRECT(ADDRESS(625+3,K$2+1,,,"Instances") &amp; ":" &amp; ADDRESS(625+3,K$2+1))),"min", MIN(INDIRECT(ADDRESS(625+3,K$2+1,,,"Instances") &amp; ":" &amp; ADDRESS(625+3,K$2+1))),"max", MAX(INDIRECT(ADDRESS(625+3,K$2+1,,,"Instances") &amp; ":" &amp; ADDRESS(625+3,K$2+1))),"diff", MAX(INDIRECT(ADDRESS(625+3,K$2+1,,,"Instances") &amp; ":" &amp; ADDRESS(625+3,K$2+1)))-MIN(INDIRECT(ADDRESS(625+3,K$2+1,,,"Instances") &amp; ":" &amp; ADDRESS(625+3,K$2+1))))</f>
        <v>0</v>
      </c>
      <c r="L630">
        <f>IFERROR(SMALL(K5:K969,ROW()-ROW($L$5)+1),"")</f>
        <v>0</v>
      </c>
      <c r="N630">
        <f>IFERROR(SUM(L5:L630),"")</f>
        <v>0</v>
      </c>
      <c r="Q630">
        <f>IF(Charts!$B$3="none",E5462,IF(K5462="",NA(),K5462))</f>
        <v>0</v>
      </c>
      <c r="R630">
        <f>IF(Charts!$B$3="none",F5462,IF(L5462="",NA(),L5462))</f>
        <v>0</v>
      </c>
      <c r="S630">
        <f>IF(Charts!$B$3="none",G5462,IF(M5462="",NA(),M5462))</f>
        <v>0</v>
      </c>
      <c r="T630">
        <f>IF(Charts!$B$3="none",H5462,IF(N5462="",NA(),N5462))</f>
        <v>0</v>
      </c>
    </row>
    <row r="631" spans="4:20">
      <c r="D631">
        <v>627</v>
      </c>
      <c r="E631">
        <f>IF(INDIRECT(ADDRESS($D631+2,E$2+1,,,"Instances"))="","",INDIRECT(ADDRESS($D631+2,E$2+1,,,"Instances")))</f>
        <v>0</v>
      </c>
      <c r="F631">
        <f>IFERROR(SMALL(E5:E969,ROW()-ROW($F$5)+1),"")</f>
        <v>0</v>
      </c>
      <c r="H631">
        <f>IFERROR(SUM(F5:F631),"")</f>
        <v>0</v>
      </c>
      <c r="J631">
        <v>627</v>
      </c>
      <c r="K631" cm="1">
        <f t="array" ref="K631">_xlfn.SWITCH(Charts!$B$3,"average", AVERAGE(INDIRECT(ADDRESS(626+3,K$2+1,,,"Instances") &amp; ":" &amp; ADDRESS(626+3,K$2+1))),"median", MEDIAN(INDIRECT(ADDRESS(626+3,K$2+1,,,"Instances") &amp; ":" &amp; ADDRESS(626+3,K$2+1))),"min", MIN(INDIRECT(ADDRESS(626+3,K$2+1,,,"Instances") &amp; ":" &amp; ADDRESS(626+3,K$2+1))),"max", MAX(INDIRECT(ADDRESS(626+3,K$2+1,,,"Instances") &amp; ":" &amp; ADDRESS(626+3,K$2+1))),"diff", MAX(INDIRECT(ADDRESS(626+3,K$2+1,,,"Instances") &amp; ":" &amp; ADDRESS(626+3,K$2+1)))-MIN(INDIRECT(ADDRESS(626+3,K$2+1,,,"Instances") &amp; ":" &amp; ADDRESS(626+3,K$2+1))))</f>
        <v>0</v>
      </c>
      <c r="L631">
        <f>IFERROR(SMALL(K5:K969,ROW()-ROW($L$5)+1),"")</f>
        <v>0</v>
      </c>
      <c r="N631">
        <f>IFERROR(SUM(L5:L631),"")</f>
        <v>0</v>
      </c>
      <c r="Q631">
        <f>IF(Charts!$B$3="none",E5463,IF(K5463="",NA(),K5463))</f>
        <v>0</v>
      </c>
      <c r="R631">
        <f>IF(Charts!$B$3="none",F5463,IF(L5463="",NA(),L5463))</f>
        <v>0</v>
      </c>
      <c r="S631">
        <f>IF(Charts!$B$3="none",G5463,IF(M5463="",NA(),M5463))</f>
        <v>0</v>
      </c>
      <c r="T631">
        <f>IF(Charts!$B$3="none",H5463,IF(N5463="",NA(),N5463))</f>
        <v>0</v>
      </c>
    </row>
    <row r="632" spans="4:20">
      <c r="D632">
        <v>628</v>
      </c>
      <c r="E632">
        <f>IF(INDIRECT(ADDRESS($D632+2,E$2+1,,,"Instances"))="","",INDIRECT(ADDRESS($D632+2,E$2+1,,,"Instances")))</f>
        <v>0</v>
      </c>
      <c r="F632">
        <f>IFERROR(SMALL(E5:E969,ROW()-ROW($F$5)+1),"")</f>
        <v>0</v>
      </c>
      <c r="H632">
        <f>IFERROR(SUM(F5:F632),"")</f>
        <v>0</v>
      </c>
      <c r="J632">
        <v>628</v>
      </c>
      <c r="K632" cm="1">
        <f t="array" ref="K632">_xlfn.SWITCH(Charts!$B$3,"average", AVERAGE(INDIRECT(ADDRESS(627+3,K$2+1,,,"Instances") &amp; ":" &amp; ADDRESS(627+3,K$2+1))),"median", MEDIAN(INDIRECT(ADDRESS(627+3,K$2+1,,,"Instances") &amp; ":" &amp; ADDRESS(627+3,K$2+1))),"min", MIN(INDIRECT(ADDRESS(627+3,K$2+1,,,"Instances") &amp; ":" &amp; ADDRESS(627+3,K$2+1))),"max", MAX(INDIRECT(ADDRESS(627+3,K$2+1,,,"Instances") &amp; ":" &amp; ADDRESS(627+3,K$2+1))),"diff", MAX(INDIRECT(ADDRESS(627+3,K$2+1,,,"Instances") &amp; ":" &amp; ADDRESS(627+3,K$2+1)))-MIN(INDIRECT(ADDRESS(627+3,K$2+1,,,"Instances") &amp; ":" &amp; ADDRESS(627+3,K$2+1))))</f>
        <v>0</v>
      </c>
      <c r="L632">
        <f>IFERROR(SMALL(K5:K969,ROW()-ROW($L$5)+1),"")</f>
        <v>0</v>
      </c>
      <c r="N632">
        <f>IFERROR(SUM(L5:L632),"")</f>
        <v>0</v>
      </c>
      <c r="Q632">
        <f>IF(Charts!$B$3="none",E5464,IF(K5464="",NA(),K5464))</f>
        <v>0</v>
      </c>
      <c r="R632">
        <f>IF(Charts!$B$3="none",F5464,IF(L5464="",NA(),L5464))</f>
        <v>0</v>
      </c>
      <c r="S632">
        <f>IF(Charts!$B$3="none",G5464,IF(M5464="",NA(),M5464))</f>
        <v>0</v>
      </c>
      <c r="T632">
        <f>IF(Charts!$B$3="none",H5464,IF(N5464="",NA(),N5464))</f>
        <v>0</v>
      </c>
    </row>
    <row r="633" spans="4:20">
      <c r="D633">
        <v>629</v>
      </c>
      <c r="E633">
        <f>IF(INDIRECT(ADDRESS($D633+2,E$2+1,,,"Instances"))="","",INDIRECT(ADDRESS($D633+2,E$2+1,,,"Instances")))</f>
        <v>0</v>
      </c>
      <c r="F633">
        <f>IFERROR(SMALL(E5:E969,ROW()-ROW($F$5)+1),"")</f>
        <v>0</v>
      </c>
      <c r="H633">
        <f>IFERROR(SUM(F5:F633),"")</f>
        <v>0</v>
      </c>
      <c r="J633">
        <v>629</v>
      </c>
      <c r="K633" cm="1">
        <f t="array" ref="K633">_xlfn.SWITCH(Charts!$B$3,"average", AVERAGE(INDIRECT(ADDRESS(628+3,K$2+1,,,"Instances") &amp; ":" &amp; ADDRESS(628+3,K$2+1))),"median", MEDIAN(INDIRECT(ADDRESS(628+3,K$2+1,,,"Instances") &amp; ":" &amp; ADDRESS(628+3,K$2+1))),"min", MIN(INDIRECT(ADDRESS(628+3,K$2+1,,,"Instances") &amp; ":" &amp; ADDRESS(628+3,K$2+1))),"max", MAX(INDIRECT(ADDRESS(628+3,K$2+1,,,"Instances") &amp; ":" &amp; ADDRESS(628+3,K$2+1))),"diff", MAX(INDIRECT(ADDRESS(628+3,K$2+1,,,"Instances") &amp; ":" &amp; ADDRESS(628+3,K$2+1)))-MIN(INDIRECT(ADDRESS(628+3,K$2+1,,,"Instances") &amp; ":" &amp; ADDRESS(628+3,K$2+1))))</f>
        <v>0</v>
      </c>
      <c r="L633">
        <f>IFERROR(SMALL(K5:K969,ROW()-ROW($L$5)+1),"")</f>
        <v>0</v>
      </c>
      <c r="N633">
        <f>IFERROR(SUM(L5:L633),"")</f>
        <v>0</v>
      </c>
      <c r="Q633">
        <f>IF(Charts!$B$3="none",E5465,IF(K5465="",NA(),K5465))</f>
        <v>0</v>
      </c>
      <c r="R633">
        <f>IF(Charts!$B$3="none",F5465,IF(L5465="",NA(),L5465))</f>
        <v>0</v>
      </c>
      <c r="S633">
        <f>IF(Charts!$B$3="none",G5465,IF(M5465="",NA(),M5465))</f>
        <v>0</v>
      </c>
      <c r="T633">
        <f>IF(Charts!$B$3="none",H5465,IF(N5465="",NA(),N5465))</f>
        <v>0</v>
      </c>
    </row>
    <row r="634" spans="4:20">
      <c r="D634">
        <v>630</v>
      </c>
      <c r="E634">
        <f>IF(INDIRECT(ADDRESS($D634+2,E$2+1,,,"Instances"))="","",INDIRECT(ADDRESS($D634+2,E$2+1,,,"Instances")))</f>
        <v>0</v>
      </c>
      <c r="F634">
        <f>IFERROR(SMALL(E5:E969,ROW()-ROW($F$5)+1),"")</f>
        <v>0</v>
      </c>
      <c r="H634">
        <f>IFERROR(SUM(F5:F634),"")</f>
        <v>0</v>
      </c>
      <c r="J634">
        <v>630</v>
      </c>
      <c r="K634" cm="1">
        <f t="array" ref="K634">_xlfn.SWITCH(Charts!$B$3,"average", AVERAGE(INDIRECT(ADDRESS(629+3,K$2+1,,,"Instances") &amp; ":" &amp; ADDRESS(629+3,K$2+1))),"median", MEDIAN(INDIRECT(ADDRESS(629+3,K$2+1,,,"Instances") &amp; ":" &amp; ADDRESS(629+3,K$2+1))),"min", MIN(INDIRECT(ADDRESS(629+3,K$2+1,,,"Instances") &amp; ":" &amp; ADDRESS(629+3,K$2+1))),"max", MAX(INDIRECT(ADDRESS(629+3,K$2+1,,,"Instances") &amp; ":" &amp; ADDRESS(629+3,K$2+1))),"diff", MAX(INDIRECT(ADDRESS(629+3,K$2+1,,,"Instances") &amp; ":" &amp; ADDRESS(629+3,K$2+1)))-MIN(INDIRECT(ADDRESS(629+3,K$2+1,,,"Instances") &amp; ":" &amp; ADDRESS(629+3,K$2+1))))</f>
        <v>0</v>
      </c>
      <c r="L634">
        <f>IFERROR(SMALL(K5:K969,ROW()-ROW($L$5)+1),"")</f>
        <v>0</v>
      </c>
      <c r="N634">
        <f>IFERROR(SUM(L5:L634),"")</f>
        <v>0</v>
      </c>
      <c r="Q634">
        <f>IF(Charts!$B$3="none",E5466,IF(K5466="",NA(),K5466))</f>
        <v>0</v>
      </c>
      <c r="R634">
        <f>IF(Charts!$B$3="none",F5466,IF(L5466="",NA(),L5466))</f>
        <v>0</v>
      </c>
      <c r="S634">
        <f>IF(Charts!$B$3="none",G5466,IF(M5466="",NA(),M5466))</f>
        <v>0</v>
      </c>
      <c r="T634">
        <f>IF(Charts!$B$3="none",H5466,IF(N5466="",NA(),N5466))</f>
        <v>0</v>
      </c>
    </row>
    <row r="635" spans="4:20">
      <c r="D635">
        <v>631</v>
      </c>
      <c r="E635">
        <f>IF(INDIRECT(ADDRESS($D635+2,E$2+1,,,"Instances"))="","",INDIRECT(ADDRESS($D635+2,E$2+1,,,"Instances")))</f>
        <v>0</v>
      </c>
      <c r="F635">
        <f>IFERROR(SMALL(E5:E969,ROW()-ROW($F$5)+1),"")</f>
        <v>0</v>
      </c>
      <c r="H635">
        <f>IFERROR(SUM(F5:F635),"")</f>
        <v>0</v>
      </c>
      <c r="J635">
        <v>631</v>
      </c>
      <c r="K635" cm="1">
        <f t="array" ref="K635">_xlfn.SWITCH(Charts!$B$3,"average", AVERAGE(INDIRECT(ADDRESS(630+3,K$2+1,,,"Instances") &amp; ":" &amp; ADDRESS(630+3,K$2+1))),"median", MEDIAN(INDIRECT(ADDRESS(630+3,K$2+1,,,"Instances") &amp; ":" &amp; ADDRESS(630+3,K$2+1))),"min", MIN(INDIRECT(ADDRESS(630+3,K$2+1,,,"Instances") &amp; ":" &amp; ADDRESS(630+3,K$2+1))),"max", MAX(INDIRECT(ADDRESS(630+3,K$2+1,,,"Instances") &amp; ":" &amp; ADDRESS(630+3,K$2+1))),"diff", MAX(INDIRECT(ADDRESS(630+3,K$2+1,,,"Instances") &amp; ":" &amp; ADDRESS(630+3,K$2+1)))-MIN(INDIRECT(ADDRESS(630+3,K$2+1,,,"Instances") &amp; ":" &amp; ADDRESS(630+3,K$2+1))))</f>
        <v>0</v>
      </c>
      <c r="L635">
        <f>IFERROR(SMALL(K5:K969,ROW()-ROW($L$5)+1),"")</f>
        <v>0</v>
      </c>
      <c r="N635">
        <f>IFERROR(SUM(L5:L635),"")</f>
        <v>0</v>
      </c>
      <c r="Q635">
        <f>IF(Charts!$B$3="none",E5467,IF(K5467="",NA(),K5467))</f>
        <v>0</v>
      </c>
      <c r="R635">
        <f>IF(Charts!$B$3="none",F5467,IF(L5467="",NA(),L5467))</f>
        <v>0</v>
      </c>
      <c r="S635">
        <f>IF(Charts!$B$3="none",G5467,IF(M5467="",NA(),M5467))</f>
        <v>0</v>
      </c>
      <c r="T635">
        <f>IF(Charts!$B$3="none",H5467,IF(N5467="",NA(),N5467))</f>
        <v>0</v>
      </c>
    </row>
    <row r="636" spans="4:20">
      <c r="D636">
        <v>632</v>
      </c>
      <c r="E636">
        <f>IF(INDIRECT(ADDRESS($D636+2,E$2+1,,,"Instances"))="","",INDIRECT(ADDRESS($D636+2,E$2+1,,,"Instances")))</f>
        <v>0</v>
      </c>
      <c r="F636">
        <f>IFERROR(SMALL(E5:E969,ROW()-ROW($F$5)+1),"")</f>
        <v>0</v>
      </c>
      <c r="H636">
        <f>IFERROR(SUM(F5:F636),"")</f>
        <v>0</v>
      </c>
      <c r="J636">
        <v>632</v>
      </c>
      <c r="K636" cm="1">
        <f t="array" ref="K636">_xlfn.SWITCH(Charts!$B$3,"average", AVERAGE(INDIRECT(ADDRESS(631+3,K$2+1,,,"Instances") &amp; ":" &amp; ADDRESS(631+3,K$2+1))),"median", MEDIAN(INDIRECT(ADDRESS(631+3,K$2+1,,,"Instances") &amp; ":" &amp; ADDRESS(631+3,K$2+1))),"min", MIN(INDIRECT(ADDRESS(631+3,K$2+1,,,"Instances") &amp; ":" &amp; ADDRESS(631+3,K$2+1))),"max", MAX(INDIRECT(ADDRESS(631+3,K$2+1,,,"Instances") &amp; ":" &amp; ADDRESS(631+3,K$2+1))),"diff", MAX(INDIRECT(ADDRESS(631+3,K$2+1,,,"Instances") &amp; ":" &amp; ADDRESS(631+3,K$2+1)))-MIN(INDIRECT(ADDRESS(631+3,K$2+1,,,"Instances") &amp; ":" &amp; ADDRESS(631+3,K$2+1))))</f>
        <v>0</v>
      </c>
      <c r="L636">
        <f>IFERROR(SMALL(K5:K969,ROW()-ROW($L$5)+1),"")</f>
        <v>0</v>
      </c>
      <c r="N636">
        <f>IFERROR(SUM(L5:L636),"")</f>
        <v>0</v>
      </c>
      <c r="Q636">
        <f>IF(Charts!$B$3="none",E5468,IF(K5468="",NA(),K5468))</f>
        <v>0</v>
      </c>
      <c r="R636">
        <f>IF(Charts!$B$3="none",F5468,IF(L5468="",NA(),L5468))</f>
        <v>0</v>
      </c>
      <c r="S636">
        <f>IF(Charts!$B$3="none",G5468,IF(M5468="",NA(),M5468))</f>
        <v>0</v>
      </c>
      <c r="T636">
        <f>IF(Charts!$B$3="none",H5468,IF(N5468="",NA(),N5468))</f>
        <v>0</v>
      </c>
    </row>
    <row r="637" spans="4:20">
      <c r="D637">
        <v>633</v>
      </c>
      <c r="E637">
        <f>IF(INDIRECT(ADDRESS($D637+2,E$2+1,,,"Instances"))="","",INDIRECT(ADDRESS($D637+2,E$2+1,,,"Instances")))</f>
        <v>0</v>
      </c>
      <c r="F637">
        <f>IFERROR(SMALL(E5:E969,ROW()-ROW($F$5)+1),"")</f>
        <v>0</v>
      </c>
      <c r="H637">
        <f>IFERROR(SUM(F5:F637),"")</f>
        <v>0</v>
      </c>
      <c r="J637">
        <v>633</v>
      </c>
      <c r="K637" cm="1">
        <f t="array" ref="K637">_xlfn.SWITCH(Charts!$B$3,"average", AVERAGE(INDIRECT(ADDRESS(632+3,K$2+1,,,"Instances") &amp; ":" &amp; ADDRESS(632+3,K$2+1))),"median", MEDIAN(INDIRECT(ADDRESS(632+3,K$2+1,,,"Instances") &amp; ":" &amp; ADDRESS(632+3,K$2+1))),"min", MIN(INDIRECT(ADDRESS(632+3,K$2+1,,,"Instances") &amp; ":" &amp; ADDRESS(632+3,K$2+1))),"max", MAX(INDIRECT(ADDRESS(632+3,K$2+1,,,"Instances") &amp; ":" &amp; ADDRESS(632+3,K$2+1))),"diff", MAX(INDIRECT(ADDRESS(632+3,K$2+1,,,"Instances") &amp; ":" &amp; ADDRESS(632+3,K$2+1)))-MIN(INDIRECT(ADDRESS(632+3,K$2+1,,,"Instances") &amp; ":" &amp; ADDRESS(632+3,K$2+1))))</f>
        <v>0</v>
      </c>
      <c r="L637">
        <f>IFERROR(SMALL(K5:K969,ROW()-ROW($L$5)+1),"")</f>
        <v>0</v>
      </c>
      <c r="N637">
        <f>IFERROR(SUM(L5:L637),"")</f>
        <v>0</v>
      </c>
      <c r="Q637">
        <f>IF(Charts!$B$3="none",E5469,IF(K5469="",NA(),K5469))</f>
        <v>0</v>
      </c>
      <c r="R637">
        <f>IF(Charts!$B$3="none",F5469,IF(L5469="",NA(),L5469))</f>
        <v>0</v>
      </c>
      <c r="S637">
        <f>IF(Charts!$B$3="none",G5469,IF(M5469="",NA(),M5469))</f>
        <v>0</v>
      </c>
      <c r="T637">
        <f>IF(Charts!$B$3="none",H5469,IF(N5469="",NA(),N5469))</f>
        <v>0</v>
      </c>
    </row>
    <row r="638" spans="4:20">
      <c r="D638">
        <v>634</v>
      </c>
      <c r="E638">
        <f>IF(INDIRECT(ADDRESS($D638+2,E$2+1,,,"Instances"))="","",INDIRECT(ADDRESS($D638+2,E$2+1,,,"Instances")))</f>
        <v>0</v>
      </c>
      <c r="F638">
        <f>IFERROR(SMALL(E5:E969,ROW()-ROW($F$5)+1),"")</f>
        <v>0</v>
      </c>
      <c r="H638">
        <f>IFERROR(SUM(F5:F638),"")</f>
        <v>0</v>
      </c>
      <c r="J638">
        <v>634</v>
      </c>
      <c r="K638" cm="1">
        <f t="array" ref="K638">_xlfn.SWITCH(Charts!$B$3,"average", AVERAGE(INDIRECT(ADDRESS(633+3,K$2+1,,,"Instances") &amp; ":" &amp; ADDRESS(633+3,K$2+1))),"median", MEDIAN(INDIRECT(ADDRESS(633+3,K$2+1,,,"Instances") &amp; ":" &amp; ADDRESS(633+3,K$2+1))),"min", MIN(INDIRECT(ADDRESS(633+3,K$2+1,,,"Instances") &amp; ":" &amp; ADDRESS(633+3,K$2+1))),"max", MAX(INDIRECT(ADDRESS(633+3,K$2+1,,,"Instances") &amp; ":" &amp; ADDRESS(633+3,K$2+1))),"diff", MAX(INDIRECT(ADDRESS(633+3,K$2+1,,,"Instances") &amp; ":" &amp; ADDRESS(633+3,K$2+1)))-MIN(INDIRECT(ADDRESS(633+3,K$2+1,,,"Instances") &amp; ":" &amp; ADDRESS(633+3,K$2+1))))</f>
        <v>0</v>
      </c>
      <c r="L638">
        <f>IFERROR(SMALL(K5:K969,ROW()-ROW($L$5)+1),"")</f>
        <v>0</v>
      </c>
      <c r="N638">
        <f>IFERROR(SUM(L5:L638),"")</f>
        <v>0</v>
      </c>
      <c r="Q638">
        <f>IF(Charts!$B$3="none",E5470,IF(K5470="",NA(),K5470))</f>
        <v>0</v>
      </c>
      <c r="R638">
        <f>IF(Charts!$B$3="none",F5470,IF(L5470="",NA(),L5470))</f>
        <v>0</v>
      </c>
      <c r="S638">
        <f>IF(Charts!$B$3="none",G5470,IF(M5470="",NA(),M5470))</f>
        <v>0</v>
      </c>
      <c r="T638">
        <f>IF(Charts!$B$3="none",H5470,IF(N5470="",NA(),N5470))</f>
        <v>0</v>
      </c>
    </row>
    <row r="639" spans="4:20">
      <c r="D639">
        <v>635</v>
      </c>
      <c r="E639">
        <f>IF(INDIRECT(ADDRESS($D639+2,E$2+1,,,"Instances"))="","",INDIRECT(ADDRESS($D639+2,E$2+1,,,"Instances")))</f>
        <v>0</v>
      </c>
      <c r="F639">
        <f>IFERROR(SMALL(E5:E969,ROW()-ROW($F$5)+1),"")</f>
        <v>0</v>
      </c>
      <c r="H639">
        <f>IFERROR(SUM(F5:F639),"")</f>
        <v>0</v>
      </c>
      <c r="J639">
        <v>635</v>
      </c>
      <c r="K639" cm="1">
        <f t="array" ref="K639">_xlfn.SWITCH(Charts!$B$3,"average", AVERAGE(INDIRECT(ADDRESS(634+3,K$2+1,,,"Instances") &amp; ":" &amp; ADDRESS(634+3,K$2+1))),"median", MEDIAN(INDIRECT(ADDRESS(634+3,K$2+1,,,"Instances") &amp; ":" &amp; ADDRESS(634+3,K$2+1))),"min", MIN(INDIRECT(ADDRESS(634+3,K$2+1,,,"Instances") &amp; ":" &amp; ADDRESS(634+3,K$2+1))),"max", MAX(INDIRECT(ADDRESS(634+3,K$2+1,,,"Instances") &amp; ":" &amp; ADDRESS(634+3,K$2+1))),"diff", MAX(INDIRECT(ADDRESS(634+3,K$2+1,,,"Instances") &amp; ":" &amp; ADDRESS(634+3,K$2+1)))-MIN(INDIRECT(ADDRESS(634+3,K$2+1,,,"Instances") &amp; ":" &amp; ADDRESS(634+3,K$2+1))))</f>
        <v>0</v>
      </c>
      <c r="L639">
        <f>IFERROR(SMALL(K5:K969,ROW()-ROW($L$5)+1),"")</f>
        <v>0</v>
      </c>
      <c r="N639">
        <f>IFERROR(SUM(L5:L639),"")</f>
        <v>0</v>
      </c>
      <c r="Q639">
        <f>IF(Charts!$B$3="none",E5471,IF(K5471="",NA(),K5471))</f>
        <v>0</v>
      </c>
      <c r="R639">
        <f>IF(Charts!$B$3="none",F5471,IF(L5471="",NA(),L5471))</f>
        <v>0</v>
      </c>
      <c r="S639">
        <f>IF(Charts!$B$3="none",G5471,IF(M5471="",NA(),M5471))</f>
        <v>0</v>
      </c>
      <c r="T639">
        <f>IF(Charts!$B$3="none",H5471,IF(N5471="",NA(),N5471))</f>
        <v>0</v>
      </c>
    </row>
    <row r="640" spans="4:20">
      <c r="D640">
        <v>636</v>
      </c>
      <c r="E640">
        <f>IF(INDIRECT(ADDRESS($D640+2,E$2+1,,,"Instances"))="","",INDIRECT(ADDRESS($D640+2,E$2+1,,,"Instances")))</f>
        <v>0</v>
      </c>
      <c r="F640">
        <f>IFERROR(SMALL(E5:E969,ROW()-ROW($F$5)+1),"")</f>
        <v>0</v>
      </c>
      <c r="H640">
        <f>IFERROR(SUM(F5:F640),"")</f>
        <v>0</v>
      </c>
      <c r="J640">
        <v>636</v>
      </c>
      <c r="K640" cm="1">
        <f t="array" ref="K640">_xlfn.SWITCH(Charts!$B$3,"average", AVERAGE(INDIRECT(ADDRESS(635+3,K$2+1,,,"Instances") &amp; ":" &amp; ADDRESS(635+3,K$2+1))),"median", MEDIAN(INDIRECT(ADDRESS(635+3,K$2+1,,,"Instances") &amp; ":" &amp; ADDRESS(635+3,K$2+1))),"min", MIN(INDIRECT(ADDRESS(635+3,K$2+1,,,"Instances") &amp; ":" &amp; ADDRESS(635+3,K$2+1))),"max", MAX(INDIRECT(ADDRESS(635+3,K$2+1,,,"Instances") &amp; ":" &amp; ADDRESS(635+3,K$2+1))),"diff", MAX(INDIRECT(ADDRESS(635+3,K$2+1,,,"Instances") &amp; ":" &amp; ADDRESS(635+3,K$2+1)))-MIN(INDIRECT(ADDRESS(635+3,K$2+1,,,"Instances") &amp; ":" &amp; ADDRESS(635+3,K$2+1))))</f>
        <v>0</v>
      </c>
      <c r="L640">
        <f>IFERROR(SMALL(K5:K969,ROW()-ROW($L$5)+1),"")</f>
        <v>0</v>
      </c>
      <c r="N640">
        <f>IFERROR(SUM(L5:L640),"")</f>
        <v>0</v>
      </c>
      <c r="Q640">
        <f>IF(Charts!$B$3="none",E5472,IF(K5472="",NA(),K5472))</f>
        <v>0</v>
      </c>
      <c r="R640">
        <f>IF(Charts!$B$3="none",F5472,IF(L5472="",NA(),L5472))</f>
        <v>0</v>
      </c>
      <c r="S640">
        <f>IF(Charts!$B$3="none",G5472,IF(M5472="",NA(),M5472))</f>
        <v>0</v>
      </c>
      <c r="T640">
        <f>IF(Charts!$B$3="none",H5472,IF(N5472="",NA(),N5472))</f>
        <v>0</v>
      </c>
    </row>
    <row r="641" spans="4:20">
      <c r="D641">
        <v>637</v>
      </c>
      <c r="E641">
        <f>IF(INDIRECT(ADDRESS($D641+2,E$2+1,,,"Instances"))="","",INDIRECT(ADDRESS($D641+2,E$2+1,,,"Instances")))</f>
        <v>0</v>
      </c>
      <c r="F641">
        <f>IFERROR(SMALL(E5:E969,ROW()-ROW($F$5)+1),"")</f>
        <v>0</v>
      </c>
      <c r="H641">
        <f>IFERROR(SUM(F5:F641),"")</f>
        <v>0</v>
      </c>
      <c r="J641">
        <v>637</v>
      </c>
      <c r="K641" cm="1">
        <f t="array" ref="K641">_xlfn.SWITCH(Charts!$B$3,"average", AVERAGE(INDIRECT(ADDRESS(636+3,K$2+1,,,"Instances") &amp; ":" &amp; ADDRESS(636+3,K$2+1))),"median", MEDIAN(INDIRECT(ADDRESS(636+3,K$2+1,,,"Instances") &amp; ":" &amp; ADDRESS(636+3,K$2+1))),"min", MIN(INDIRECT(ADDRESS(636+3,K$2+1,,,"Instances") &amp; ":" &amp; ADDRESS(636+3,K$2+1))),"max", MAX(INDIRECT(ADDRESS(636+3,K$2+1,,,"Instances") &amp; ":" &amp; ADDRESS(636+3,K$2+1))),"diff", MAX(INDIRECT(ADDRESS(636+3,K$2+1,,,"Instances") &amp; ":" &amp; ADDRESS(636+3,K$2+1)))-MIN(INDIRECT(ADDRESS(636+3,K$2+1,,,"Instances") &amp; ":" &amp; ADDRESS(636+3,K$2+1))))</f>
        <v>0</v>
      </c>
      <c r="L641">
        <f>IFERROR(SMALL(K5:K969,ROW()-ROW($L$5)+1),"")</f>
        <v>0</v>
      </c>
      <c r="N641">
        <f>IFERROR(SUM(L5:L641),"")</f>
        <v>0</v>
      </c>
      <c r="Q641">
        <f>IF(Charts!$B$3="none",E5473,IF(K5473="",NA(),K5473))</f>
        <v>0</v>
      </c>
      <c r="R641">
        <f>IF(Charts!$B$3="none",F5473,IF(L5473="",NA(),L5473))</f>
        <v>0</v>
      </c>
      <c r="S641">
        <f>IF(Charts!$B$3="none",G5473,IF(M5473="",NA(),M5473))</f>
        <v>0</v>
      </c>
      <c r="T641">
        <f>IF(Charts!$B$3="none",H5473,IF(N5473="",NA(),N5473))</f>
        <v>0</v>
      </c>
    </row>
    <row r="642" spans="4:20">
      <c r="D642">
        <v>638</v>
      </c>
      <c r="E642">
        <f>IF(INDIRECT(ADDRESS($D642+2,E$2+1,,,"Instances"))="","",INDIRECT(ADDRESS($D642+2,E$2+1,,,"Instances")))</f>
        <v>0</v>
      </c>
      <c r="F642">
        <f>IFERROR(SMALL(E5:E969,ROW()-ROW($F$5)+1),"")</f>
        <v>0</v>
      </c>
      <c r="H642">
        <f>IFERROR(SUM(F5:F642),"")</f>
        <v>0</v>
      </c>
      <c r="J642">
        <v>638</v>
      </c>
      <c r="K642" cm="1">
        <f t="array" ref="K642">_xlfn.SWITCH(Charts!$B$3,"average", AVERAGE(INDIRECT(ADDRESS(637+3,K$2+1,,,"Instances") &amp; ":" &amp; ADDRESS(637+3,K$2+1))),"median", MEDIAN(INDIRECT(ADDRESS(637+3,K$2+1,,,"Instances") &amp; ":" &amp; ADDRESS(637+3,K$2+1))),"min", MIN(INDIRECT(ADDRESS(637+3,K$2+1,,,"Instances") &amp; ":" &amp; ADDRESS(637+3,K$2+1))),"max", MAX(INDIRECT(ADDRESS(637+3,K$2+1,,,"Instances") &amp; ":" &amp; ADDRESS(637+3,K$2+1))),"diff", MAX(INDIRECT(ADDRESS(637+3,K$2+1,,,"Instances") &amp; ":" &amp; ADDRESS(637+3,K$2+1)))-MIN(INDIRECT(ADDRESS(637+3,K$2+1,,,"Instances") &amp; ":" &amp; ADDRESS(637+3,K$2+1))))</f>
        <v>0</v>
      </c>
      <c r="L642">
        <f>IFERROR(SMALL(K5:K969,ROW()-ROW($L$5)+1),"")</f>
        <v>0</v>
      </c>
      <c r="N642">
        <f>IFERROR(SUM(L5:L642),"")</f>
        <v>0</v>
      </c>
      <c r="Q642">
        <f>IF(Charts!$B$3="none",E5474,IF(K5474="",NA(),K5474))</f>
        <v>0</v>
      </c>
      <c r="R642">
        <f>IF(Charts!$B$3="none",F5474,IF(L5474="",NA(),L5474))</f>
        <v>0</v>
      </c>
      <c r="S642">
        <f>IF(Charts!$B$3="none",G5474,IF(M5474="",NA(),M5474))</f>
        <v>0</v>
      </c>
      <c r="T642">
        <f>IF(Charts!$B$3="none",H5474,IF(N5474="",NA(),N5474))</f>
        <v>0</v>
      </c>
    </row>
    <row r="643" spans="4:20">
      <c r="D643">
        <v>639</v>
      </c>
      <c r="E643">
        <f>IF(INDIRECT(ADDRESS($D643+2,E$2+1,,,"Instances"))="","",INDIRECT(ADDRESS($D643+2,E$2+1,,,"Instances")))</f>
        <v>0</v>
      </c>
      <c r="F643">
        <f>IFERROR(SMALL(E5:E969,ROW()-ROW($F$5)+1),"")</f>
        <v>0</v>
      </c>
      <c r="H643">
        <f>IFERROR(SUM(F5:F643),"")</f>
        <v>0</v>
      </c>
      <c r="J643">
        <v>639</v>
      </c>
      <c r="K643" cm="1">
        <f t="array" ref="K643">_xlfn.SWITCH(Charts!$B$3,"average", AVERAGE(INDIRECT(ADDRESS(638+3,K$2+1,,,"Instances") &amp; ":" &amp; ADDRESS(638+3,K$2+1))),"median", MEDIAN(INDIRECT(ADDRESS(638+3,K$2+1,,,"Instances") &amp; ":" &amp; ADDRESS(638+3,K$2+1))),"min", MIN(INDIRECT(ADDRESS(638+3,K$2+1,,,"Instances") &amp; ":" &amp; ADDRESS(638+3,K$2+1))),"max", MAX(INDIRECT(ADDRESS(638+3,K$2+1,,,"Instances") &amp; ":" &amp; ADDRESS(638+3,K$2+1))),"diff", MAX(INDIRECT(ADDRESS(638+3,K$2+1,,,"Instances") &amp; ":" &amp; ADDRESS(638+3,K$2+1)))-MIN(INDIRECT(ADDRESS(638+3,K$2+1,,,"Instances") &amp; ":" &amp; ADDRESS(638+3,K$2+1))))</f>
        <v>0</v>
      </c>
      <c r="L643">
        <f>IFERROR(SMALL(K5:K969,ROW()-ROW($L$5)+1),"")</f>
        <v>0</v>
      </c>
      <c r="N643">
        <f>IFERROR(SUM(L5:L643),"")</f>
        <v>0</v>
      </c>
      <c r="Q643">
        <f>IF(Charts!$B$3="none",E5475,IF(K5475="",NA(),K5475))</f>
        <v>0</v>
      </c>
      <c r="R643">
        <f>IF(Charts!$B$3="none",F5475,IF(L5475="",NA(),L5475))</f>
        <v>0</v>
      </c>
      <c r="S643">
        <f>IF(Charts!$B$3="none",G5475,IF(M5475="",NA(),M5475))</f>
        <v>0</v>
      </c>
      <c r="T643">
        <f>IF(Charts!$B$3="none",H5475,IF(N5475="",NA(),N5475))</f>
        <v>0</v>
      </c>
    </row>
    <row r="644" spans="4:20">
      <c r="D644">
        <v>640</v>
      </c>
      <c r="E644">
        <f>IF(INDIRECT(ADDRESS($D644+2,E$2+1,,,"Instances"))="","",INDIRECT(ADDRESS($D644+2,E$2+1,,,"Instances")))</f>
        <v>0</v>
      </c>
      <c r="F644">
        <f>IFERROR(SMALL(E5:E969,ROW()-ROW($F$5)+1),"")</f>
        <v>0</v>
      </c>
      <c r="H644">
        <f>IFERROR(SUM(F5:F644),"")</f>
        <v>0</v>
      </c>
      <c r="J644">
        <v>640</v>
      </c>
      <c r="K644" cm="1">
        <f t="array" ref="K644">_xlfn.SWITCH(Charts!$B$3,"average", AVERAGE(INDIRECT(ADDRESS(639+3,K$2+1,,,"Instances") &amp; ":" &amp; ADDRESS(639+3,K$2+1))),"median", MEDIAN(INDIRECT(ADDRESS(639+3,K$2+1,,,"Instances") &amp; ":" &amp; ADDRESS(639+3,K$2+1))),"min", MIN(INDIRECT(ADDRESS(639+3,K$2+1,,,"Instances") &amp; ":" &amp; ADDRESS(639+3,K$2+1))),"max", MAX(INDIRECT(ADDRESS(639+3,K$2+1,,,"Instances") &amp; ":" &amp; ADDRESS(639+3,K$2+1))),"diff", MAX(INDIRECT(ADDRESS(639+3,K$2+1,,,"Instances") &amp; ":" &amp; ADDRESS(639+3,K$2+1)))-MIN(INDIRECT(ADDRESS(639+3,K$2+1,,,"Instances") &amp; ":" &amp; ADDRESS(639+3,K$2+1))))</f>
        <v>0</v>
      </c>
      <c r="L644">
        <f>IFERROR(SMALL(K5:K969,ROW()-ROW($L$5)+1),"")</f>
        <v>0</v>
      </c>
      <c r="N644">
        <f>IFERROR(SUM(L5:L644),"")</f>
        <v>0</v>
      </c>
      <c r="Q644">
        <f>IF(Charts!$B$3="none",E5476,IF(K5476="",NA(),K5476))</f>
        <v>0</v>
      </c>
      <c r="R644">
        <f>IF(Charts!$B$3="none",F5476,IF(L5476="",NA(),L5476))</f>
        <v>0</v>
      </c>
      <c r="S644">
        <f>IF(Charts!$B$3="none",G5476,IF(M5476="",NA(),M5476))</f>
        <v>0</v>
      </c>
      <c r="T644">
        <f>IF(Charts!$B$3="none",H5476,IF(N5476="",NA(),N5476))</f>
        <v>0</v>
      </c>
    </row>
    <row r="645" spans="4:20">
      <c r="D645">
        <v>641</v>
      </c>
      <c r="E645">
        <f>IF(INDIRECT(ADDRESS($D645+2,E$2+1,,,"Instances"))="","",INDIRECT(ADDRESS($D645+2,E$2+1,,,"Instances")))</f>
        <v>0</v>
      </c>
      <c r="F645">
        <f>IFERROR(SMALL(E5:E969,ROW()-ROW($F$5)+1),"")</f>
        <v>0</v>
      </c>
      <c r="H645">
        <f>IFERROR(SUM(F5:F645),"")</f>
        <v>0</v>
      </c>
      <c r="J645">
        <v>641</v>
      </c>
      <c r="K645" cm="1">
        <f t="array" ref="K645">_xlfn.SWITCH(Charts!$B$3,"average", AVERAGE(INDIRECT(ADDRESS(640+3,K$2+1,,,"Instances") &amp; ":" &amp; ADDRESS(640+3,K$2+1))),"median", MEDIAN(INDIRECT(ADDRESS(640+3,K$2+1,,,"Instances") &amp; ":" &amp; ADDRESS(640+3,K$2+1))),"min", MIN(INDIRECT(ADDRESS(640+3,K$2+1,,,"Instances") &amp; ":" &amp; ADDRESS(640+3,K$2+1))),"max", MAX(INDIRECT(ADDRESS(640+3,K$2+1,,,"Instances") &amp; ":" &amp; ADDRESS(640+3,K$2+1))),"diff", MAX(INDIRECT(ADDRESS(640+3,K$2+1,,,"Instances") &amp; ":" &amp; ADDRESS(640+3,K$2+1)))-MIN(INDIRECT(ADDRESS(640+3,K$2+1,,,"Instances") &amp; ":" &amp; ADDRESS(640+3,K$2+1))))</f>
        <v>0</v>
      </c>
      <c r="L645">
        <f>IFERROR(SMALL(K5:K969,ROW()-ROW($L$5)+1),"")</f>
        <v>0</v>
      </c>
      <c r="N645">
        <f>IFERROR(SUM(L5:L645),"")</f>
        <v>0</v>
      </c>
      <c r="Q645">
        <f>IF(Charts!$B$3="none",E5477,IF(K5477="",NA(),K5477))</f>
        <v>0</v>
      </c>
      <c r="R645">
        <f>IF(Charts!$B$3="none",F5477,IF(L5477="",NA(),L5477))</f>
        <v>0</v>
      </c>
      <c r="S645">
        <f>IF(Charts!$B$3="none",G5477,IF(M5477="",NA(),M5477))</f>
        <v>0</v>
      </c>
      <c r="T645">
        <f>IF(Charts!$B$3="none",H5477,IF(N5477="",NA(),N5477))</f>
        <v>0</v>
      </c>
    </row>
    <row r="646" spans="4:20">
      <c r="D646">
        <v>642</v>
      </c>
      <c r="E646">
        <f>IF(INDIRECT(ADDRESS($D646+2,E$2+1,,,"Instances"))="","",INDIRECT(ADDRESS($D646+2,E$2+1,,,"Instances")))</f>
        <v>0</v>
      </c>
      <c r="F646">
        <f>IFERROR(SMALL(E5:E969,ROW()-ROW($F$5)+1),"")</f>
        <v>0</v>
      </c>
      <c r="H646">
        <f>IFERROR(SUM(F5:F646),"")</f>
        <v>0</v>
      </c>
      <c r="J646">
        <v>642</v>
      </c>
      <c r="K646" cm="1">
        <f t="array" ref="K646">_xlfn.SWITCH(Charts!$B$3,"average", AVERAGE(INDIRECT(ADDRESS(641+3,K$2+1,,,"Instances") &amp; ":" &amp; ADDRESS(641+3,K$2+1))),"median", MEDIAN(INDIRECT(ADDRESS(641+3,K$2+1,,,"Instances") &amp; ":" &amp; ADDRESS(641+3,K$2+1))),"min", MIN(INDIRECT(ADDRESS(641+3,K$2+1,,,"Instances") &amp; ":" &amp; ADDRESS(641+3,K$2+1))),"max", MAX(INDIRECT(ADDRESS(641+3,K$2+1,,,"Instances") &amp; ":" &amp; ADDRESS(641+3,K$2+1))),"diff", MAX(INDIRECT(ADDRESS(641+3,K$2+1,,,"Instances") &amp; ":" &amp; ADDRESS(641+3,K$2+1)))-MIN(INDIRECT(ADDRESS(641+3,K$2+1,,,"Instances") &amp; ":" &amp; ADDRESS(641+3,K$2+1))))</f>
        <v>0</v>
      </c>
      <c r="L646">
        <f>IFERROR(SMALL(K5:K969,ROW()-ROW($L$5)+1),"")</f>
        <v>0</v>
      </c>
      <c r="N646">
        <f>IFERROR(SUM(L5:L646),"")</f>
        <v>0</v>
      </c>
      <c r="Q646">
        <f>IF(Charts!$B$3="none",E5478,IF(K5478="",NA(),K5478))</f>
        <v>0</v>
      </c>
      <c r="R646">
        <f>IF(Charts!$B$3="none",F5478,IF(L5478="",NA(),L5478))</f>
        <v>0</v>
      </c>
      <c r="S646">
        <f>IF(Charts!$B$3="none",G5478,IF(M5478="",NA(),M5478))</f>
        <v>0</v>
      </c>
      <c r="T646">
        <f>IF(Charts!$B$3="none",H5478,IF(N5478="",NA(),N5478))</f>
        <v>0</v>
      </c>
    </row>
    <row r="647" spans="4:20">
      <c r="D647">
        <v>643</v>
      </c>
      <c r="E647">
        <f>IF(INDIRECT(ADDRESS($D647+2,E$2+1,,,"Instances"))="","",INDIRECT(ADDRESS($D647+2,E$2+1,,,"Instances")))</f>
        <v>0</v>
      </c>
      <c r="F647">
        <f>IFERROR(SMALL(E5:E969,ROW()-ROW($F$5)+1),"")</f>
        <v>0</v>
      </c>
      <c r="H647">
        <f>IFERROR(SUM(F5:F647),"")</f>
        <v>0</v>
      </c>
      <c r="J647">
        <v>643</v>
      </c>
      <c r="K647" cm="1">
        <f t="array" ref="K647">_xlfn.SWITCH(Charts!$B$3,"average", AVERAGE(INDIRECT(ADDRESS(642+3,K$2+1,,,"Instances") &amp; ":" &amp; ADDRESS(642+3,K$2+1))),"median", MEDIAN(INDIRECT(ADDRESS(642+3,K$2+1,,,"Instances") &amp; ":" &amp; ADDRESS(642+3,K$2+1))),"min", MIN(INDIRECT(ADDRESS(642+3,K$2+1,,,"Instances") &amp; ":" &amp; ADDRESS(642+3,K$2+1))),"max", MAX(INDIRECT(ADDRESS(642+3,K$2+1,,,"Instances") &amp; ":" &amp; ADDRESS(642+3,K$2+1))),"diff", MAX(INDIRECT(ADDRESS(642+3,K$2+1,,,"Instances") &amp; ":" &amp; ADDRESS(642+3,K$2+1)))-MIN(INDIRECT(ADDRESS(642+3,K$2+1,,,"Instances") &amp; ":" &amp; ADDRESS(642+3,K$2+1))))</f>
        <v>0</v>
      </c>
      <c r="L647">
        <f>IFERROR(SMALL(K5:K969,ROW()-ROW($L$5)+1),"")</f>
        <v>0</v>
      </c>
      <c r="N647">
        <f>IFERROR(SUM(L5:L647),"")</f>
        <v>0</v>
      </c>
      <c r="Q647">
        <f>IF(Charts!$B$3="none",E5479,IF(K5479="",NA(),K5479))</f>
        <v>0</v>
      </c>
      <c r="R647">
        <f>IF(Charts!$B$3="none",F5479,IF(L5479="",NA(),L5479))</f>
        <v>0</v>
      </c>
      <c r="S647">
        <f>IF(Charts!$B$3="none",G5479,IF(M5479="",NA(),M5479))</f>
        <v>0</v>
      </c>
      <c r="T647">
        <f>IF(Charts!$B$3="none",H5479,IF(N5479="",NA(),N5479))</f>
        <v>0</v>
      </c>
    </row>
    <row r="648" spans="4:20">
      <c r="D648">
        <v>644</v>
      </c>
      <c r="E648">
        <f>IF(INDIRECT(ADDRESS($D648+2,E$2+1,,,"Instances"))="","",INDIRECT(ADDRESS($D648+2,E$2+1,,,"Instances")))</f>
        <v>0</v>
      </c>
      <c r="F648">
        <f>IFERROR(SMALL(E5:E969,ROW()-ROW($F$5)+1),"")</f>
        <v>0</v>
      </c>
      <c r="H648">
        <f>IFERROR(SUM(F5:F648),"")</f>
        <v>0</v>
      </c>
      <c r="J648">
        <v>644</v>
      </c>
      <c r="K648" cm="1">
        <f t="array" ref="K648">_xlfn.SWITCH(Charts!$B$3,"average", AVERAGE(INDIRECT(ADDRESS(643+3,K$2+1,,,"Instances") &amp; ":" &amp; ADDRESS(643+3,K$2+1))),"median", MEDIAN(INDIRECT(ADDRESS(643+3,K$2+1,,,"Instances") &amp; ":" &amp; ADDRESS(643+3,K$2+1))),"min", MIN(INDIRECT(ADDRESS(643+3,K$2+1,,,"Instances") &amp; ":" &amp; ADDRESS(643+3,K$2+1))),"max", MAX(INDIRECT(ADDRESS(643+3,K$2+1,,,"Instances") &amp; ":" &amp; ADDRESS(643+3,K$2+1))),"diff", MAX(INDIRECT(ADDRESS(643+3,K$2+1,,,"Instances") &amp; ":" &amp; ADDRESS(643+3,K$2+1)))-MIN(INDIRECT(ADDRESS(643+3,K$2+1,,,"Instances") &amp; ":" &amp; ADDRESS(643+3,K$2+1))))</f>
        <v>0</v>
      </c>
      <c r="L648">
        <f>IFERROR(SMALL(K5:K969,ROW()-ROW($L$5)+1),"")</f>
        <v>0</v>
      </c>
      <c r="N648">
        <f>IFERROR(SUM(L5:L648),"")</f>
        <v>0</v>
      </c>
      <c r="Q648">
        <f>IF(Charts!$B$3="none",E5480,IF(K5480="",NA(),K5480))</f>
        <v>0</v>
      </c>
      <c r="R648">
        <f>IF(Charts!$B$3="none",F5480,IF(L5480="",NA(),L5480))</f>
        <v>0</v>
      </c>
      <c r="S648">
        <f>IF(Charts!$B$3="none",G5480,IF(M5480="",NA(),M5480))</f>
        <v>0</v>
      </c>
      <c r="T648">
        <f>IF(Charts!$B$3="none",H5480,IF(N5480="",NA(),N5480))</f>
        <v>0</v>
      </c>
    </row>
    <row r="649" spans="4:20">
      <c r="D649">
        <v>645</v>
      </c>
      <c r="E649">
        <f>IF(INDIRECT(ADDRESS($D649+2,E$2+1,,,"Instances"))="","",INDIRECT(ADDRESS($D649+2,E$2+1,,,"Instances")))</f>
        <v>0</v>
      </c>
      <c r="F649">
        <f>IFERROR(SMALL(E5:E969,ROW()-ROW($F$5)+1),"")</f>
        <v>0</v>
      </c>
      <c r="H649">
        <f>IFERROR(SUM(F5:F649),"")</f>
        <v>0</v>
      </c>
      <c r="J649">
        <v>645</v>
      </c>
      <c r="K649" cm="1">
        <f t="array" ref="K649">_xlfn.SWITCH(Charts!$B$3,"average", AVERAGE(INDIRECT(ADDRESS(644+3,K$2+1,,,"Instances") &amp; ":" &amp; ADDRESS(644+3,K$2+1))),"median", MEDIAN(INDIRECT(ADDRESS(644+3,K$2+1,,,"Instances") &amp; ":" &amp; ADDRESS(644+3,K$2+1))),"min", MIN(INDIRECT(ADDRESS(644+3,K$2+1,,,"Instances") &amp; ":" &amp; ADDRESS(644+3,K$2+1))),"max", MAX(INDIRECT(ADDRESS(644+3,K$2+1,,,"Instances") &amp; ":" &amp; ADDRESS(644+3,K$2+1))),"diff", MAX(INDIRECT(ADDRESS(644+3,K$2+1,,,"Instances") &amp; ":" &amp; ADDRESS(644+3,K$2+1)))-MIN(INDIRECT(ADDRESS(644+3,K$2+1,,,"Instances") &amp; ":" &amp; ADDRESS(644+3,K$2+1))))</f>
        <v>0</v>
      </c>
      <c r="L649">
        <f>IFERROR(SMALL(K5:K969,ROW()-ROW($L$5)+1),"")</f>
        <v>0</v>
      </c>
      <c r="N649">
        <f>IFERROR(SUM(L5:L649),"")</f>
        <v>0</v>
      </c>
      <c r="Q649">
        <f>IF(Charts!$B$3="none",E5481,IF(K5481="",NA(),K5481))</f>
        <v>0</v>
      </c>
      <c r="R649">
        <f>IF(Charts!$B$3="none",F5481,IF(L5481="",NA(),L5481))</f>
        <v>0</v>
      </c>
      <c r="S649">
        <f>IF(Charts!$B$3="none",G5481,IF(M5481="",NA(),M5481))</f>
        <v>0</v>
      </c>
      <c r="T649">
        <f>IF(Charts!$B$3="none",H5481,IF(N5481="",NA(),N5481))</f>
        <v>0</v>
      </c>
    </row>
    <row r="650" spans="4:20">
      <c r="D650">
        <v>646</v>
      </c>
      <c r="E650">
        <f>IF(INDIRECT(ADDRESS($D650+2,E$2+1,,,"Instances"))="","",INDIRECT(ADDRESS($D650+2,E$2+1,,,"Instances")))</f>
        <v>0</v>
      </c>
      <c r="F650">
        <f>IFERROR(SMALL(E5:E969,ROW()-ROW($F$5)+1),"")</f>
        <v>0</v>
      </c>
      <c r="H650">
        <f>IFERROR(SUM(F5:F650),"")</f>
        <v>0</v>
      </c>
      <c r="J650">
        <v>646</v>
      </c>
      <c r="K650" cm="1">
        <f t="array" ref="K650">_xlfn.SWITCH(Charts!$B$3,"average", AVERAGE(INDIRECT(ADDRESS(645+3,K$2+1,,,"Instances") &amp; ":" &amp; ADDRESS(645+3,K$2+1))),"median", MEDIAN(INDIRECT(ADDRESS(645+3,K$2+1,,,"Instances") &amp; ":" &amp; ADDRESS(645+3,K$2+1))),"min", MIN(INDIRECT(ADDRESS(645+3,K$2+1,,,"Instances") &amp; ":" &amp; ADDRESS(645+3,K$2+1))),"max", MAX(INDIRECT(ADDRESS(645+3,K$2+1,,,"Instances") &amp; ":" &amp; ADDRESS(645+3,K$2+1))),"diff", MAX(INDIRECT(ADDRESS(645+3,K$2+1,,,"Instances") &amp; ":" &amp; ADDRESS(645+3,K$2+1)))-MIN(INDIRECT(ADDRESS(645+3,K$2+1,,,"Instances") &amp; ":" &amp; ADDRESS(645+3,K$2+1))))</f>
        <v>0</v>
      </c>
      <c r="L650">
        <f>IFERROR(SMALL(K5:K969,ROW()-ROW($L$5)+1),"")</f>
        <v>0</v>
      </c>
      <c r="N650">
        <f>IFERROR(SUM(L5:L650),"")</f>
        <v>0</v>
      </c>
      <c r="Q650">
        <f>IF(Charts!$B$3="none",E5482,IF(K5482="",NA(),K5482))</f>
        <v>0</v>
      </c>
      <c r="R650">
        <f>IF(Charts!$B$3="none",F5482,IF(L5482="",NA(),L5482))</f>
        <v>0</v>
      </c>
      <c r="S650">
        <f>IF(Charts!$B$3="none",G5482,IF(M5482="",NA(),M5482))</f>
        <v>0</v>
      </c>
      <c r="T650">
        <f>IF(Charts!$B$3="none",H5482,IF(N5482="",NA(),N5482))</f>
        <v>0</v>
      </c>
    </row>
    <row r="651" spans="4:20">
      <c r="D651">
        <v>647</v>
      </c>
      <c r="E651">
        <f>IF(INDIRECT(ADDRESS($D651+2,E$2+1,,,"Instances"))="","",INDIRECT(ADDRESS($D651+2,E$2+1,,,"Instances")))</f>
        <v>0</v>
      </c>
      <c r="F651">
        <f>IFERROR(SMALL(E5:E969,ROW()-ROW($F$5)+1),"")</f>
        <v>0</v>
      </c>
      <c r="H651">
        <f>IFERROR(SUM(F5:F651),"")</f>
        <v>0</v>
      </c>
      <c r="J651">
        <v>647</v>
      </c>
      <c r="K651" cm="1">
        <f t="array" ref="K651">_xlfn.SWITCH(Charts!$B$3,"average", AVERAGE(INDIRECT(ADDRESS(646+3,K$2+1,,,"Instances") &amp; ":" &amp; ADDRESS(646+3,K$2+1))),"median", MEDIAN(INDIRECT(ADDRESS(646+3,K$2+1,,,"Instances") &amp; ":" &amp; ADDRESS(646+3,K$2+1))),"min", MIN(INDIRECT(ADDRESS(646+3,K$2+1,,,"Instances") &amp; ":" &amp; ADDRESS(646+3,K$2+1))),"max", MAX(INDIRECT(ADDRESS(646+3,K$2+1,,,"Instances") &amp; ":" &amp; ADDRESS(646+3,K$2+1))),"diff", MAX(INDIRECT(ADDRESS(646+3,K$2+1,,,"Instances") &amp; ":" &amp; ADDRESS(646+3,K$2+1)))-MIN(INDIRECT(ADDRESS(646+3,K$2+1,,,"Instances") &amp; ":" &amp; ADDRESS(646+3,K$2+1))))</f>
        <v>0</v>
      </c>
      <c r="L651">
        <f>IFERROR(SMALL(K5:K969,ROW()-ROW($L$5)+1),"")</f>
        <v>0</v>
      </c>
      <c r="N651">
        <f>IFERROR(SUM(L5:L651),"")</f>
        <v>0</v>
      </c>
      <c r="Q651">
        <f>IF(Charts!$B$3="none",E5483,IF(K5483="",NA(),K5483))</f>
        <v>0</v>
      </c>
      <c r="R651">
        <f>IF(Charts!$B$3="none",F5483,IF(L5483="",NA(),L5483))</f>
        <v>0</v>
      </c>
      <c r="S651">
        <f>IF(Charts!$B$3="none",G5483,IF(M5483="",NA(),M5483))</f>
        <v>0</v>
      </c>
      <c r="T651">
        <f>IF(Charts!$B$3="none",H5483,IF(N5483="",NA(),N5483))</f>
        <v>0</v>
      </c>
    </row>
    <row r="652" spans="4:20">
      <c r="D652">
        <v>648</v>
      </c>
      <c r="E652">
        <f>IF(INDIRECT(ADDRESS($D652+2,E$2+1,,,"Instances"))="","",INDIRECT(ADDRESS($D652+2,E$2+1,,,"Instances")))</f>
        <v>0</v>
      </c>
      <c r="F652">
        <f>IFERROR(SMALL(E5:E969,ROW()-ROW($F$5)+1),"")</f>
        <v>0</v>
      </c>
      <c r="H652">
        <f>IFERROR(SUM(F5:F652),"")</f>
        <v>0</v>
      </c>
      <c r="J652">
        <v>648</v>
      </c>
      <c r="K652" cm="1">
        <f t="array" ref="K652">_xlfn.SWITCH(Charts!$B$3,"average", AVERAGE(INDIRECT(ADDRESS(647+3,K$2+1,,,"Instances") &amp; ":" &amp; ADDRESS(647+3,K$2+1))),"median", MEDIAN(INDIRECT(ADDRESS(647+3,K$2+1,,,"Instances") &amp; ":" &amp; ADDRESS(647+3,K$2+1))),"min", MIN(INDIRECT(ADDRESS(647+3,K$2+1,,,"Instances") &amp; ":" &amp; ADDRESS(647+3,K$2+1))),"max", MAX(INDIRECT(ADDRESS(647+3,K$2+1,,,"Instances") &amp; ":" &amp; ADDRESS(647+3,K$2+1))),"diff", MAX(INDIRECT(ADDRESS(647+3,K$2+1,,,"Instances") &amp; ":" &amp; ADDRESS(647+3,K$2+1)))-MIN(INDIRECT(ADDRESS(647+3,K$2+1,,,"Instances") &amp; ":" &amp; ADDRESS(647+3,K$2+1))))</f>
        <v>0</v>
      </c>
      <c r="L652">
        <f>IFERROR(SMALL(K5:K969,ROW()-ROW($L$5)+1),"")</f>
        <v>0</v>
      </c>
      <c r="N652">
        <f>IFERROR(SUM(L5:L652),"")</f>
        <v>0</v>
      </c>
      <c r="Q652">
        <f>IF(Charts!$B$3="none",E5484,IF(K5484="",NA(),K5484))</f>
        <v>0</v>
      </c>
      <c r="R652">
        <f>IF(Charts!$B$3="none",F5484,IF(L5484="",NA(),L5484))</f>
        <v>0</v>
      </c>
      <c r="S652">
        <f>IF(Charts!$B$3="none",G5484,IF(M5484="",NA(),M5484))</f>
        <v>0</v>
      </c>
      <c r="T652">
        <f>IF(Charts!$B$3="none",H5484,IF(N5484="",NA(),N5484))</f>
        <v>0</v>
      </c>
    </row>
    <row r="653" spans="4:20">
      <c r="D653">
        <v>649</v>
      </c>
      <c r="E653">
        <f>IF(INDIRECT(ADDRESS($D653+2,E$2+1,,,"Instances"))="","",INDIRECT(ADDRESS($D653+2,E$2+1,,,"Instances")))</f>
        <v>0</v>
      </c>
      <c r="F653">
        <f>IFERROR(SMALL(E5:E969,ROW()-ROW($F$5)+1),"")</f>
        <v>0</v>
      </c>
      <c r="H653">
        <f>IFERROR(SUM(F5:F653),"")</f>
        <v>0</v>
      </c>
      <c r="J653">
        <v>649</v>
      </c>
      <c r="K653" cm="1">
        <f t="array" ref="K653">_xlfn.SWITCH(Charts!$B$3,"average", AVERAGE(INDIRECT(ADDRESS(648+3,K$2+1,,,"Instances") &amp; ":" &amp; ADDRESS(648+3,K$2+1))),"median", MEDIAN(INDIRECT(ADDRESS(648+3,K$2+1,,,"Instances") &amp; ":" &amp; ADDRESS(648+3,K$2+1))),"min", MIN(INDIRECT(ADDRESS(648+3,K$2+1,,,"Instances") &amp; ":" &amp; ADDRESS(648+3,K$2+1))),"max", MAX(INDIRECT(ADDRESS(648+3,K$2+1,,,"Instances") &amp; ":" &amp; ADDRESS(648+3,K$2+1))),"diff", MAX(INDIRECT(ADDRESS(648+3,K$2+1,,,"Instances") &amp; ":" &amp; ADDRESS(648+3,K$2+1)))-MIN(INDIRECT(ADDRESS(648+3,K$2+1,,,"Instances") &amp; ":" &amp; ADDRESS(648+3,K$2+1))))</f>
        <v>0</v>
      </c>
      <c r="L653">
        <f>IFERROR(SMALL(K5:K969,ROW()-ROW($L$5)+1),"")</f>
        <v>0</v>
      </c>
      <c r="N653">
        <f>IFERROR(SUM(L5:L653),"")</f>
        <v>0</v>
      </c>
      <c r="Q653">
        <f>IF(Charts!$B$3="none",E5485,IF(K5485="",NA(),K5485))</f>
        <v>0</v>
      </c>
      <c r="R653">
        <f>IF(Charts!$B$3="none",F5485,IF(L5485="",NA(),L5485))</f>
        <v>0</v>
      </c>
      <c r="S653">
        <f>IF(Charts!$B$3="none",G5485,IF(M5485="",NA(),M5485))</f>
        <v>0</v>
      </c>
      <c r="T653">
        <f>IF(Charts!$B$3="none",H5485,IF(N5485="",NA(),N5485))</f>
        <v>0</v>
      </c>
    </row>
    <row r="654" spans="4:20">
      <c r="D654">
        <v>650</v>
      </c>
      <c r="E654">
        <f>IF(INDIRECT(ADDRESS($D654+2,E$2+1,,,"Instances"))="","",INDIRECT(ADDRESS($D654+2,E$2+1,,,"Instances")))</f>
        <v>0</v>
      </c>
      <c r="F654">
        <f>IFERROR(SMALL(E5:E969,ROW()-ROW($F$5)+1),"")</f>
        <v>0</v>
      </c>
      <c r="H654">
        <f>IFERROR(SUM(F5:F654),"")</f>
        <v>0</v>
      </c>
      <c r="J654">
        <v>650</v>
      </c>
      <c r="K654" cm="1">
        <f t="array" ref="K654">_xlfn.SWITCH(Charts!$B$3,"average", AVERAGE(INDIRECT(ADDRESS(649+3,K$2+1,,,"Instances") &amp; ":" &amp; ADDRESS(649+3,K$2+1))),"median", MEDIAN(INDIRECT(ADDRESS(649+3,K$2+1,,,"Instances") &amp; ":" &amp; ADDRESS(649+3,K$2+1))),"min", MIN(INDIRECT(ADDRESS(649+3,K$2+1,,,"Instances") &amp; ":" &amp; ADDRESS(649+3,K$2+1))),"max", MAX(INDIRECT(ADDRESS(649+3,K$2+1,,,"Instances") &amp; ":" &amp; ADDRESS(649+3,K$2+1))),"diff", MAX(INDIRECT(ADDRESS(649+3,K$2+1,,,"Instances") &amp; ":" &amp; ADDRESS(649+3,K$2+1)))-MIN(INDIRECT(ADDRESS(649+3,K$2+1,,,"Instances") &amp; ":" &amp; ADDRESS(649+3,K$2+1))))</f>
        <v>0</v>
      </c>
      <c r="L654">
        <f>IFERROR(SMALL(K5:K969,ROW()-ROW($L$5)+1),"")</f>
        <v>0</v>
      </c>
      <c r="N654">
        <f>IFERROR(SUM(L5:L654),"")</f>
        <v>0</v>
      </c>
      <c r="Q654">
        <f>IF(Charts!$B$3="none",E5486,IF(K5486="",NA(),K5486))</f>
        <v>0</v>
      </c>
      <c r="R654">
        <f>IF(Charts!$B$3="none",F5486,IF(L5486="",NA(),L5486))</f>
        <v>0</v>
      </c>
      <c r="S654">
        <f>IF(Charts!$B$3="none",G5486,IF(M5486="",NA(),M5486))</f>
        <v>0</v>
      </c>
      <c r="T654">
        <f>IF(Charts!$B$3="none",H5486,IF(N5486="",NA(),N5486))</f>
        <v>0</v>
      </c>
    </row>
    <row r="655" spans="4:20">
      <c r="D655">
        <v>651</v>
      </c>
      <c r="E655">
        <f>IF(INDIRECT(ADDRESS($D655+2,E$2+1,,,"Instances"))="","",INDIRECT(ADDRESS($D655+2,E$2+1,,,"Instances")))</f>
        <v>0</v>
      </c>
      <c r="F655">
        <f>IFERROR(SMALL(E5:E969,ROW()-ROW($F$5)+1),"")</f>
        <v>0</v>
      </c>
      <c r="H655">
        <f>IFERROR(SUM(F5:F655),"")</f>
        <v>0</v>
      </c>
      <c r="J655">
        <v>651</v>
      </c>
      <c r="K655" cm="1">
        <f t="array" ref="K655">_xlfn.SWITCH(Charts!$B$3,"average", AVERAGE(INDIRECT(ADDRESS(650+3,K$2+1,,,"Instances") &amp; ":" &amp; ADDRESS(650+3,K$2+1))),"median", MEDIAN(INDIRECT(ADDRESS(650+3,K$2+1,,,"Instances") &amp; ":" &amp; ADDRESS(650+3,K$2+1))),"min", MIN(INDIRECT(ADDRESS(650+3,K$2+1,,,"Instances") &amp; ":" &amp; ADDRESS(650+3,K$2+1))),"max", MAX(INDIRECT(ADDRESS(650+3,K$2+1,,,"Instances") &amp; ":" &amp; ADDRESS(650+3,K$2+1))),"diff", MAX(INDIRECT(ADDRESS(650+3,K$2+1,,,"Instances") &amp; ":" &amp; ADDRESS(650+3,K$2+1)))-MIN(INDIRECT(ADDRESS(650+3,K$2+1,,,"Instances") &amp; ":" &amp; ADDRESS(650+3,K$2+1))))</f>
        <v>0</v>
      </c>
      <c r="L655">
        <f>IFERROR(SMALL(K5:K969,ROW()-ROW($L$5)+1),"")</f>
        <v>0</v>
      </c>
      <c r="N655">
        <f>IFERROR(SUM(L5:L655),"")</f>
        <v>0</v>
      </c>
      <c r="Q655">
        <f>IF(Charts!$B$3="none",E5487,IF(K5487="",NA(),K5487))</f>
        <v>0</v>
      </c>
      <c r="R655">
        <f>IF(Charts!$B$3="none",F5487,IF(L5487="",NA(),L5487))</f>
        <v>0</v>
      </c>
      <c r="S655">
        <f>IF(Charts!$B$3="none",G5487,IF(M5487="",NA(),M5487))</f>
        <v>0</v>
      </c>
      <c r="T655">
        <f>IF(Charts!$B$3="none",H5487,IF(N5487="",NA(),N5487))</f>
        <v>0</v>
      </c>
    </row>
    <row r="656" spans="4:20">
      <c r="D656">
        <v>652</v>
      </c>
      <c r="E656">
        <f>IF(INDIRECT(ADDRESS($D656+2,E$2+1,,,"Instances"))="","",INDIRECT(ADDRESS($D656+2,E$2+1,,,"Instances")))</f>
        <v>0</v>
      </c>
      <c r="F656">
        <f>IFERROR(SMALL(E5:E969,ROW()-ROW($F$5)+1),"")</f>
        <v>0</v>
      </c>
      <c r="H656">
        <f>IFERROR(SUM(F5:F656),"")</f>
        <v>0</v>
      </c>
      <c r="J656">
        <v>652</v>
      </c>
      <c r="K656" cm="1">
        <f t="array" ref="K656">_xlfn.SWITCH(Charts!$B$3,"average", AVERAGE(INDIRECT(ADDRESS(651+3,K$2+1,,,"Instances") &amp; ":" &amp; ADDRESS(651+3,K$2+1))),"median", MEDIAN(INDIRECT(ADDRESS(651+3,K$2+1,,,"Instances") &amp; ":" &amp; ADDRESS(651+3,K$2+1))),"min", MIN(INDIRECT(ADDRESS(651+3,K$2+1,,,"Instances") &amp; ":" &amp; ADDRESS(651+3,K$2+1))),"max", MAX(INDIRECT(ADDRESS(651+3,K$2+1,,,"Instances") &amp; ":" &amp; ADDRESS(651+3,K$2+1))),"diff", MAX(INDIRECT(ADDRESS(651+3,K$2+1,,,"Instances") &amp; ":" &amp; ADDRESS(651+3,K$2+1)))-MIN(INDIRECT(ADDRESS(651+3,K$2+1,,,"Instances") &amp; ":" &amp; ADDRESS(651+3,K$2+1))))</f>
        <v>0</v>
      </c>
      <c r="L656">
        <f>IFERROR(SMALL(K5:K969,ROW()-ROW($L$5)+1),"")</f>
        <v>0</v>
      </c>
      <c r="N656">
        <f>IFERROR(SUM(L5:L656),"")</f>
        <v>0</v>
      </c>
      <c r="Q656">
        <f>IF(Charts!$B$3="none",E5488,IF(K5488="",NA(),K5488))</f>
        <v>0</v>
      </c>
      <c r="R656">
        <f>IF(Charts!$B$3="none",F5488,IF(L5488="",NA(),L5488))</f>
        <v>0</v>
      </c>
      <c r="S656">
        <f>IF(Charts!$B$3="none",G5488,IF(M5488="",NA(),M5488))</f>
        <v>0</v>
      </c>
      <c r="T656">
        <f>IF(Charts!$B$3="none",H5488,IF(N5488="",NA(),N5488))</f>
        <v>0</v>
      </c>
    </row>
    <row r="657" spans="4:20">
      <c r="D657">
        <v>653</v>
      </c>
      <c r="E657">
        <f>IF(INDIRECT(ADDRESS($D657+2,E$2+1,,,"Instances"))="","",INDIRECT(ADDRESS($D657+2,E$2+1,,,"Instances")))</f>
        <v>0</v>
      </c>
      <c r="F657">
        <f>IFERROR(SMALL(E5:E969,ROW()-ROW($F$5)+1),"")</f>
        <v>0</v>
      </c>
      <c r="H657">
        <f>IFERROR(SUM(F5:F657),"")</f>
        <v>0</v>
      </c>
      <c r="J657">
        <v>653</v>
      </c>
      <c r="K657" cm="1">
        <f t="array" ref="K657">_xlfn.SWITCH(Charts!$B$3,"average", AVERAGE(INDIRECT(ADDRESS(652+3,K$2+1,,,"Instances") &amp; ":" &amp; ADDRESS(652+3,K$2+1))),"median", MEDIAN(INDIRECT(ADDRESS(652+3,K$2+1,,,"Instances") &amp; ":" &amp; ADDRESS(652+3,K$2+1))),"min", MIN(INDIRECT(ADDRESS(652+3,K$2+1,,,"Instances") &amp; ":" &amp; ADDRESS(652+3,K$2+1))),"max", MAX(INDIRECT(ADDRESS(652+3,K$2+1,,,"Instances") &amp; ":" &amp; ADDRESS(652+3,K$2+1))),"diff", MAX(INDIRECT(ADDRESS(652+3,K$2+1,,,"Instances") &amp; ":" &amp; ADDRESS(652+3,K$2+1)))-MIN(INDIRECT(ADDRESS(652+3,K$2+1,,,"Instances") &amp; ":" &amp; ADDRESS(652+3,K$2+1))))</f>
        <v>0</v>
      </c>
      <c r="L657">
        <f>IFERROR(SMALL(K5:K969,ROW()-ROW($L$5)+1),"")</f>
        <v>0</v>
      </c>
      <c r="N657">
        <f>IFERROR(SUM(L5:L657),"")</f>
        <v>0</v>
      </c>
      <c r="Q657">
        <f>IF(Charts!$B$3="none",E5489,IF(K5489="",NA(),K5489))</f>
        <v>0</v>
      </c>
      <c r="R657">
        <f>IF(Charts!$B$3="none",F5489,IF(L5489="",NA(),L5489))</f>
        <v>0</v>
      </c>
      <c r="S657">
        <f>IF(Charts!$B$3="none",G5489,IF(M5489="",NA(),M5489))</f>
        <v>0</v>
      </c>
      <c r="T657">
        <f>IF(Charts!$B$3="none",H5489,IF(N5489="",NA(),N5489))</f>
        <v>0</v>
      </c>
    </row>
    <row r="658" spans="4:20">
      <c r="D658">
        <v>654</v>
      </c>
      <c r="E658">
        <f>IF(INDIRECT(ADDRESS($D658+2,E$2+1,,,"Instances"))="","",INDIRECT(ADDRESS($D658+2,E$2+1,,,"Instances")))</f>
        <v>0</v>
      </c>
      <c r="F658">
        <f>IFERROR(SMALL(E5:E969,ROW()-ROW($F$5)+1),"")</f>
        <v>0</v>
      </c>
      <c r="H658">
        <f>IFERROR(SUM(F5:F658),"")</f>
        <v>0</v>
      </c>
      <c r="J658">
        <v>654</v>
      </c>
      <c r="K658" cm="1">
        <f t="array" ref="K658">_xlfn.SWITCH(Charts!$B$3,"average", AVERAGE(INDIRECT(ADDRESS(653+3,K$2+1,,,"Instances") &amp; ":" &amp; ADDRESS(653+3,K$2+1))),"median", MEDIAN(INDIRECT(ADDRESS(653+3,K$2+1,,,"Instances") &amp; ":" &amp; ADDRESS(653+3,K$2+1))),"min", MIN(INDIRECT(ADDRESS(653+3,K$2+1,,,"Instances") &amp; ":" &amp; ADDRESS(653+3,K$2+1))),"max", MAX(INDIRECT(ADDRESS(653+3,K$2+1,,,"Instances") &amp; ":" &amp; ADDRESS(653+3,K$2+1))),"diff", MAX(INDIRECT(ADDRESS(653+3,K$2+1,,,"Instances") &amp; ":" &amp; ADDRESS(653+3,K$2+1)))-MIN(INDIRECT(ADDRESS(653+3,K$2+1,,,"Instances") &amp; ":" &amp; ADDRESS(653+3,K$2+1))))</f>
        <v>0</v>
      </c>
      <c r="L658">
        <f>IFERROR(SMALL(K5:K969,ROW()-ROW($L$5)+1),"")</f>
        <v>0</v>
      </c>
      <c r="N658">
        <f>IFERROR(SUM(L5:L658),"")</f>
        <v>0</v>
      </c>
      <c r="Q658">
        <f>IF(Charts!$B$3="none",E5490,IF(K5490="",NA(),K5490))</f>
        <v>0</v>
      </c>
      <c r="R658">
        <f>IF(Charts!$B$3="none",F5490,IF(L5490="",NA(),L5490))</f>
        <v>0</v>
      </c>
      <c r="S658">
        <f>IF(Charts!$B$3="none",G5490,IF(M5490="",NA(),M5490))</f>
        <v>0</v>
      </c>
      <c r="T658">
        <f>IF(Charts!$B$3="none",H5490,IF(N5490="",NA(),N5490))</f>
        <v>0</v>
      </c>
    </row>
    <row r="659" spans="4:20">
      <c r="D659">
        <v>655</v>
      </c>
      <c r="E659">
        <f>IF(INDIRECT(ADDRESS($D659+2,E$2+1,,,"Instances"))="","",INDIRECT(ADDRESS($D659+2,E$2+1,,,"Instances")))</f>
        <v>0</v>
      </c>
      <c r="F659">
        <f>IFERROR(SMALL(E5:E969,ROW()-ROW($F$5)+1),"")</f>
        <v>0</v>
      </c>
      <c r="H659">
        <f>IFERROR(SUM(F5:F659),"")</f>
        <v>0</v>
      </c>
      <c r="J659">
        <v>655</v>
      </c>
      <c r="K659" cm="1">
        <f t="array" ref="K659">_xlfn.SWITCH(Charts!$B$3,"average", AVERAGE(INDIRECT(ADDRESS(654+3,K$2+1,,,"Instances") &amp; ":" &amp; ADDRESS(654+3,K$2+1))),"median", MEDIAN(INDIRECT(ADDRESS(654+3,K$2+1,,,"Instances") &amp; ":" &amp; ADDRESS(654+3,K$2+1))),"min", MIN(INDIRECT(ADDRESS(654+3,K$2+1,,,"Instances") &amp; ":" &amp; ADDRESS(654+3,K$2+1))),"max", MAX(INDIRECT(ADDRESS(654+3,K$2+1,,,"Instances") &amp; ":" &amp; ADDRESS(654+3,K$2+1))),"diff", MAX(INDIRECT(ADDRESS(654+3,K$2+1,,,"Instances") &amp; ":" &amp; ADDRESS(654+3,K$2+1)))-MIN(INDIRECT(ADDRESS(654+3,K$2+1,,,"Instances") &amp; ":" &amp; ADDRESS(654+3,K$2+1))))</f>
        <v>0</v>
      </c>
      <c r="L659">
        <f>IFERROR(SMALL(K5:K969,ROW()-ROW($L$5)+1),"")</f>
        <v>0</v>
      </c>
      <c r="N659">
        <f>IFERROR(SUM(L5:L659),"")</f>
        <v>0</v>
      </c>
      <c r="Q659">
        <f>IF(Charts!$B$3="none",E5491,IF(K5491="",NA(),K5491))</f>
        <v>0</v>
      </c>
      <c r="R659">
        <f>IF(Charts!$B$3="none",F5491,IF(L5491="",NA(),L5491))</f>
        <v>0</v>
      </c>
      <c r="S659">
        <f>IF(Charts!$B$3="none",G5491,IF(M5491="",NA(),M5491))</f>
        <v>0</v>
      </c>
      <c r="T659">
        <f>IF(Charts!$B$3="none",H5491,IF(N5491="",NA(),N5491))</f>
        <v>0</v>
      </c>
    </row>
    <row r="660" spans="4:20">
      <c r="D660">
        <v>656</v>
      </c>
      <c r="E660">
        <f>IF(INDIRECT(ADDRESS($D660+2,E$2+1,,,"Instances"))="","",INDIRECT(ADDRESS($D660+2,E$2+1,,,"Instances")))</f>
        <v>0</v>
      </c>
      <c r="F660">
        <f>IFERROR(SMALL(E5:E969,ROW()-ROW($F$5)+1),"")</f>
        <v>0</v>
      </c>
      <c r="H660">
        <f>IFERROR(SUM(F5:F660),"")</f>
        <v>0</v>
      </c>
      <c r="J660">
        <v>656</v>
      </c>
      <c r="K660" cm="1">
        <f t="array" ref="K660">_xlfn.SWITCH(Charts!$B$3,"average", AVERAGE(INDIRECT(ADDRESS(655+3,K$2+1,,,"Instances") &amp; ":" &amp; ADDRESS(655+3,K$2+1))),"median", MEDIAN(INDIRECT(ADDRESS(655+3,K$2+1,,,"Instances") &amp; ":" &amp; ADDRESS(655+3,K$2+1))),"min", MIN(INDIRECT(ADDRESS(655+3,K$2+1,,,"Instances") &amp; ":" &amp; ADDRESS(655+3,K$2+1))),"max", MAX(INDIRECT(ADDRESS(655+3,K$2+1,,,"Instances") &amp; ":" &amp; ADDRESS(655+3,K$2+1))),"diff", MAX(INDIRECT(ADDRESS(655+3,K$2+1,,,"Instances") &amp; ":" &amp; ADDRESS(655+3,K$2+1)))-MIN(INDIRECT(ADDRESS(655+3,K$2+1,,,"Instances") &amp; ":" &amp; ADDRESS(655+3,K$2+1))))</f>
        <v>0</v>
      </c>
      <c r="L660">
        <f>IFERROR(SMALL(K5:K969,ROW()-ROW($L$5)+1),"")</f>
        <v>0</v>
      </c>
      <c r="N660">
        <f>IFERROR(SUM(L5:L660),"")</f>
        <v>0</v>
      </c>
      <c r="Q660">
        <f>IF(Charts!$B$3="none",E5492,IF(K5492="",NA(),K5492))</f>
        <v>0</v>
      </c>
      <c r="R660">
        <f>IF(Charts!$B$3="none",F5492,IF(L5492="",NA(),L5492))</f>
        <v>0</v>
      </c>
      <c r="S660">
        <f>IF(Charts!$B$3="none",G5492,IF(M5492="",NA(),M5492))</f>
        <v>0</v>
      </c>
      <c r="T660">
        <f>IF(Charts!$B$3="none",H5492,IF(N5492="",NA(),N5492))</f>
        <v>0</v>
      </c>
    </row>
    <row r="661" spans="4:20">
      <c r="D661">
        <v>657</v>
      </c>
      <c r="E661">
        <f>IF(INDIRECT(ADDRESS($D661+2,E$2+1,,,"Instances"))="","",INDIRECT(ADDRESS($D661+2,E$2+1,,,"Instances")))</f>
        <v>0</v>
      </c>
      <c r="F661">
        <f>IFERROR(SMALL(E5:E969,ROW()-ROW($F$5)+1),"")</f>
        <v>0</v>
      </c>
      <c r="H661">
        <f>IFERROR(SUM(F5:F661),"")</f>
        <v>0</v>
      </c>
      <c r="J661">
        <v>657</v>
      </c>
      <c r="K661" cm="1">
        <f t="array" ref="K661">_xlfn.SWITCH(Charts!$B$3,"average", AVERAGE(INDIRECT(ADDRESS(656+3,K$2+1,,,"Instances") &amp; ":" &amp; ADDRESS(656+3,K$2+1))),"median", MEDIAN(INDIRECT(ADDRESS(656+3,K$2+1,,,"Instances") &amp; ":" &amp; ADDRESS(656+3,K$2+1))),"min", MIN(INDIRECT(ADDRESS(656+3,K$2+1,,,"Instances") &amp; ":" &amp; ADDRESS(656+3,K$2+1))),"max", MAX(INDIRECT(ADDRESS(656+3,K$2+1,,,"Instances") &amp; ":" &amp; ADDRESS(656+3,K$2+1))),"diff", MAX(INDIRECT(ADDRESS(656+3,K$2+1,,,"Instances") &amp; ":" &amp; ADDRESS(656+3,K$2+1)))-MIN(INDIRECT(ADDRESS(656+3,K$2+1,,,"Instances") &amp; ":" &amp; ADDRESS(656+3,K$2+1))))</f>
        <v>0</v>
      </c>
      <c r="L661">
        <f>IFERROR(SMALL(K5:K969,ROW()-ROW($L$5)+1),"")</f>
        <v>0</v>
      </c>
      <c r="N661">
        <f>IFERROR(SUM(L5:L661),"")</f>
        <v>0</v>
      </c>
      <c r="Q661">
        <f>IF(Charts!$B$3="none",E5493,IF(K5493="",NA(),K5493))</f>
        <v>0</v>
      </c>
      <c r="R661">
        <f>IF(Charts!$B$3="none",F5493,IF(L5493="",NA(),L5493))</f>
        <v>0</v>
      </c>
      <c r="S661">
        <f>IF(Charts!$B$3="none",G5493,IF(M5493="",NA(),M5493))</f>
        <v>0</v>
      </c>
      <c r="T661">
        <f>IF(Charts!$B$3="none",H5493,IF(N5493="",NA(),N5493))</f>
        <v>0</v>
      </c>
    </row>
    <row r="662" spans="4:20">
      <c r="D662">
        <v>658</v>
      </c>
      <c r="E662">
        <f>IF(INDIRECT(ADDRESS($D662+2,E$2+1,,,"Instances"))="","",INDIRECT(ADDRESS($D662+2,E$2+1,,,"Instances")))</f>
        <v>0</v>
      </c>
      <c r="F662">
        <f>IFERROR(SMALL(E5:E969,ROW()-ROW($F$5)+1),"")</f>
        <v>0</v>
      </c>
      <c r="H662">
        <f>IFERROR(SUM(F5:F662),"")</f>
        <v>0</v>
      </c>
      <c r="J662">
        <v>658</v>
      </c>
      <c r="K662" cm="1">
        <f t="array" ref="K662">_xlfn.SWITCH(Charts!$B$3,"average", AVERAGE(INDIRECT(ADDRESS(657+3,K$2+1,,,"Instances") &amp; ":" &amp; ADDRESS(657+3,K$2+1))),"median", MEDIAN(INDIRECT(ADDRESS(657+3,K$2+1,,,"Instances") &amp; ":" &amp; ADDRESS(657+3,K$2+1))),"min", MIN(INDIRECT(ADDRESS(657+3,K$2+1,,,"Instances") &amp; ":" &amp; ADDRESS(657+3,K$2+1))),"max", MAX(INDIRECT(ADDRESS(657+3,K$2+1,,,"Instances") &amp; ":" &amp; ADDRESS(657+3,K$2+1))),"diff", MAX(INDIRECT(ADDRESS(657+3,K$2+1,,,"Instances") &amp; ":" &amp; ADDRESS(657+3,K$2+1)))-MIN(INDIRECT(ADDRESS(657+3,K$2+1,,,"Instances") &amp; ":" &amp; ADDRESS(657+3,K$2+1))))</f>
        <v>0</v>
      </c>
      <c r="L662">
        <f>IFERROR(SMALL(K5:K969,ROW()-ROW($L$5)+1),"")</f>
        <v>0</v>
      </c>
      <c r="N662">
        <f>IFERROR(SUM(L5:L662),"")</f>
        <v>0</v>
      </c>
      <c r="Q662">
        <f>IF(Charts!$B$3="none",E5494,IF(K5494="",NA(),K5494))</f>
        <v>0</v>
      </c>
      <c r="R662">
        <f>IF(Charts!$B$3="none",F5494,IF(L5494="",NA(),L5494))</f>
        <v>0</v>
      </c>
      <c r="S662">
        <f>IF(Charts!$B$3="none",G5494,IF(M5494="",NA(),M5494))</f>
        <v>0</v>
      </c>
      <c r="T662">
        <f>IF(Charts!$B$3="none",H5494,IF(N5494="",NA(),N5494))</f>
        <v>0</v>
      </c>
    </row>
    <row r="663" spans="4:20">
      <c r="D663">
        <v>659</v>
      </c>
      <c r="E663">
        <f>IF(INDIRECT(ADDRESS($D663+2,E$2+1,,,"Instances"))="","",INDIRECT(ADDRESS($D663+2,E$2+1,,,"Instances")))</f>
        <v>0</v>
      </c>
      <c r="F663">
        <f>IFERROR(SMALL(E5:E969,ROW()-ROW($F$5)+1),"")</f>
        <v>0</v>
      </c>
      <c r="H663">
        <f>IFERROR(SUM(F5:F663),"")</f>
        <v>0</v>
      </c>
      <c r="J663">
        <v>659</v>
      </c>
      <c r="K663" cm="1">
        <f t="array" ref="K663">_xlfn.SWITCH(Charts!$B$3,"average", AVERAGE(INDIRECT(ADDRESS(658+3,K$2+1,,,"Instances") &amp; ":" &amp; ADDRESS(658+3,K$2+1))),"median", MEDIAN(INDIRECT(ADDRESS(658+3,K$2+1,,,"Instances") &amp; ":" &amp; ADDRESS(658+3,K$2+1))),"min", MIN(INDIRECT(ADDRESS(658+3,K$2+1,,,"Instances") &amp; ":" &amp; ADDRESS(658+3,K$2+1))),"max", MAX(INDIRECT(ADDRESS(658+3,K$2+1,,,"Instances") &amp; ":" &amp; ADDRESS(658+3,K$2+1))),"diff", MAX(INDIRECT(ADDRESS(658+3,K$2+1,,,"Instances") &amp; ":" &amp; ADDRESS(658+3,K$2+1)))-MIN(INDIRECT(ADDRESS(658+3,K$2+1,,,"Instances") &amp; ":" &amp; ADDRESS(658+3,K$2+1))))</f>
        <v>0</v>
      </c>
      <c r="L663">
        <f>IFERROR(SMALL(K5:K969,ROW()-ROW($L$5)+1),"")</f>
        <v>0</v>
      </c>
      <c r="N663">
        <f>IFERROR(SUM(L5:L663),"")</f>
        <v>0</v>
      </c>
      <c r="Q663">
        <f>IF(Charts!$B$3="none",E5495,IF(K5495="",NA(),K5495))</f>
        <v>0</v>
      </c>
      <c r="R663">
        <f>IF(Charts!$B$3="none",F5495,IF(L5495="",NA(),L5495))</f>
        <v>0</v>
      </c>
      <c r="S663">
        <f>IF(Charts!$B$3="none",G5495,IF(M5495="",NA(),M5495))</f>
        <v>0</v>
      </c>
      <c r="T663">
        <f>IF(Charts!$B$3="none",H5495,IF(N5495="",NA(),N5495))</f>
        <v>0</v>
      </c>
    </row>
    <row r="664" spans="4:20">
      <c r="D664">
        <v>660</v>
      </c>
      <c r="E664">
        <f>IF(INDIRECT(ADDRESS($D664+2,E$2+1,,,"Instances"))="","",INDIRECT(ADDRESS($D664+2,E$2+1,,,"Instances")))</f>
        <v>0</v>
      </c>
      <c r="F664">
        <f>IFERROR(SMALL(E5:E969,ROW()-ROW($F$5)+1),"")</f>
        <v>0</v>
      </c>
      <c r="H664">
        <f>IFERROR(SUM(F5:F664),"")</f>
        <v>0</v>
      </c>
      <c r="J664">
        <v>660</v>
      </c>
      <c r="K664" cm="1">
        <f t="array" ref="K664">_xlfn.SWITCH(Charts!$B$3,"average", AVERAGE(INDIRECT(ADDRESS(659+3,K$2+1,,,"Instances") &amp; ":" &amp; ADDRESS(659+3,K$2+1))),"median", MEDIAN(INDIRECT(ADDRESS(659+3,K$2+1,,,"Instances") &amp; ":" &amp; ADDRESS(659+3,K$2+1))),"min", MIN(INDIRECT(ADDRESS(659+3,K$2+1,,,"Instances") &amp; ":" &amp; ADDRESS(659+3,K$2+1))),"max", MAX(INDIRECT(ADDRESS(659+3,K$2+1,,,"Instances") &amp; ":" &amp; ADDRESS(659+3,K$2+1))),"diff", MAX(INDIRECT(ADDRESS(659+3,K$2+1,,,"Instances") &amp; ":" &amp; ADDRESS(659+3,K$2+1)))-MIN(INDIRECT(ADDRESS(659+3,K$2+1,,,"Instances") &amp; ":" &amp; ADDRESS(659+3,K$2+1))))</f>
        <v>0</v>
      </c>
      <c r="L664">
        <f>IFERROR(SMALL(K5:K969,ROW()-ROW($L$5)+1),"")</f>
        <v>0</v>
      </c>
      <c r="N664">
        <f>IFERROR(SUM(L5:L664),"")</f>
        <v>0</v>
      </c>
      <c r="Q664">
        <f>IF(Charts!$B$3="none",E5496,IF(K5496="",NA(),K5496))</f>
        <v>0</v>
      </c>
      <c r="R664">
        <f>IF(Charts!$B$3="none",F5496,IF(L5496="",NA(),L5496))</f>
        <v>0</v>
      </c>
      <c r="S664">
        <f>IF(Charts!$B$3="none",G5496,IF(M5496="",NA(),M5496))</f>
        <v>0</v>
      </c>
      <c r="T664">
        <f>IF(Charts!$B$3="none",H5496,IF(N5496="",NA(),N5496))</f>
        <v>0</v>
      </c>
    </row>
    <row r="665" spans="4:20">
      <c r="D665">
        <v>661</v>
      </c>
      <c r="E665">
        <f>IF(INDIRECT(ADDRESS($D665+2,E$2+1,,,"Instances"))="","",INDIRECT(ADDRESS($D665+2,E$2+1,,,"Instances")))</f>
        <v>0</v>
      </c>
      <c r="F665">
        <f>IFERROR(SMALL(E5:E969,ROW()-ROW($F$5)+1),"")</f>
        <v>0</v>
      </c>
      <c r="H665">
        <f>IFERROR(SUM(F5:F665),"")</f>
        <v>0</v>
      </c>
      <c r="J665">
        <v>661</v>
      </c>
      <c r="K665" cm="1">
        <f t="array" ref="K665">_xlfn.SWITCH(Charts!$B$3,"average", AVERAGE(INDIRECT(ADDRESS(660+3,K$2+1,,,"Instances") &amp; ":" &amp; ADDRESS(660+3,K$2+1))),"median", MEDIAN(INDIRECT(ADDRESS(660+3,K$2+1,,,"Instances") &amp; ":" &amp; ADDRESS(660+3,K$2+1))),"min", MIN(INDIRECT(ADDRESS(660+3,K$2+1,,,"Instances") &amp; ":" &amp; ADDRESS(660+3,K$2+1))),"max", MAX(INDIRECT(ADDRESS(660+3,K$2+1,,,"Instances") &amp; ":" &amp; ADDRESS(660+3,K$2+1))),"diff", MAX(INDIRECT(ADDRESS(660+3,K$2+1,,,"Instances") &amp; ":" &amp; ADDRESS(660+3,K$2+1)))-MIN(INDIRECT(ADDRESS(660+3,K$2+1,,,"Instances") &amp; ":" &amp; ADDRESS(660+3,K$2+1))))</f>
        <v>0</v>
      </c>
      <c r="L665">
        <f>IFERROR(SMALL(K5:K969,ROW()-ROW($L$5)+1),"")</f>
        <v>0</v>
      </c>
      <c r="N665">
        <f>IFERROR(SUM(L5:L665),"")</f>
        <v>0</v>
      </c>
      <c r="Q665">
        <f>IF(Charts!$B$3="none",E5497,IF(K5497="",NA(),K5497))</f>
        <v>0</v>
      </c>
      <c r="R665">
        <f>IF(Charts!$B$3="none",F5497,IF(L5497="",NA(),L5497))</f>
        <v>0</v>
      </c>
      <c r="S665">
        <f>IF(Charts!$B$3="none",G5497,IF(M5497="",NA(),M5497))</f>
        <v>0</v>
      </c>
      <c r="T665">
        <f>IF(Charts!$B$3="none",H5497,IF(N5497="",NA(),N5497))</f>
        <v>0</v>
      </c>
    </row>
    <row r="666" spans="4:20">
      <c r="D666">
        <v>662</v>
      </c>
      <c r="E666">
        <f>IF(INDIRECT(ADDRESS($D666+2,E$2+1,,,"Instances"))="","",INDIRECT(ADDRESS($D666+2,E$2+1,,,"Instances")))</f>
        <v>0</v>
      </c>
      <c r="F666">
        <f>IFERROR(SMALL(E5:E969,ROW()-ROW($F$5)+1),"")</f>
        <v>0</v>
      </c>
      <c r="H666">
        <f>IFERROR(SUM(F5:F666),"")</f>
        <v>0</v>
      </c>
      <c r="J666">
        <v>662</v>
      </c>
      <c r="K666" cm="1">
        <f t="array" ref="K666">_xlfn.SWITCH(Charts!$B$3,"average", AVERAGE(INDIRECT(ADDRESS(661+3,K$2+1,,,"Instances") &amp; ":" &amp; ADDRESS(661+3,K$2+1))),"median", MEDIAN(INDIRECT(ADDRESS(661+3,K$2+1,,,"Instances") &amp; ":" &amp; ADDRESS(661+3,K$2+1))),"min", MIN(INDIRECT(ADDRESS(661+3,K$2+1,,,"Instances") &amp; ":" &amp; ADDRESS(661+3,K$2+1))),"max", MAX(INDIRECT(ADDRESS(661+3,K$2+1,,,"Instances") &amp; ":" &amp; ADDRESS(661+3,K$2+1))),"diff", MAX(INDIRECT(ADDRESS(661+3,K$2+1,,,"Instances") &amp; ":" &amp; ADDRESS(661+3,K$2+1)))-MIN(INDIRECT(ADDRESS(661+3,K$2+1,,,"Instances") &amp; ":" &amp; ADDRESS(661+3,K$2+1))))</f>
        <v>0</v>
      </c>
      <c r="L666">
        <f>IFERROR(SMALL(K5:K969,ROW()-ROW($L$5)+1),"")</f>
        <v>0</v>
      </c>
      <c r="N666">
        <f>IFERROR(SUM(L5:L666),"")</f>
        <v>0</v>
      </c>
      <c r="Q666">
        <f>IF(Charts!$B$3="none",E5498,IF(K5498="",NA(),K5498))</f>
        <v>0</v>
      </c>
      <c r="R666">
        <f>IF(Charts!$B$3="none",F5498,IF(L5498="",NA(),L5498))</f>
        <v>0</v>
      </c>
      <c r="S666">
        <f>IF(Charts!$B$3="none",G5498,IF(M5498="",NA(),M5498))</f>
        <v>0</v>
      </c>
      <c r="T666">
        <f>IF(Charts!$B$3="none",H5498,IF(N5498="",NA(),N5498))</f>
        <v>0</v>
      </c>
    </row>
    <row r="667" spans="4:20">
      <c r="D667">
        <v>663</v>
      </c>
      <c r="E667">
        <f>IF(INDIRECT(ADDRESS($D667+2,E$2+1,,,"Instances"))="","",INDIRECT(ADDRESS($D667+2,E$2+1,,,"Instances")))</f>
        <v>0</v>
      </c>
      <c r="F667">
        <f>IFERROR(SMALL(E5:E969,ROW()-ROW($F$5)+1),"")</f>
        <v>0</v>
      </c>
      <c r="H667">
        <f>IFERROR(SUM(F5:F667),"")</f>
        <v>0</v>
      </c>
      <c r="J667">
        <v>663</v>
      </c>
      <c r="K667" cm="1">
        <f t="array" ref="K667">_xlfn.SWITCH(Charts!$B$3,"average", AVERAGE(INDIRECT(ADDRESS(662+3,K$2+1,,,"Instances") &amp; ":" &amp; ADDRESS(662+3,K$2+1))),"median", MEDIAN(INDIRECT(ADDRESS(662+3,K$2+1,,,"Instances") &amp; ":" &amp; ADDRESS(662+3,K$2+1))),"min", MIN(INDIRECT(ADDRESS(662+3,K$2+1,,,"Instances") &amp; ":" &amp; ADDRESS(662+3,K$2+1))),"max", MAX(INDIRECT(ADDRESS(662+3,K$2+1,,,"Instances") &amp; ":" &amp; ADDRESS(662+3,K$2+1))),"diff", MAX(INDIRECT(ADDRESS(662+3,K$2+1,,,"Instances") &amp; ":" &amp; ADDRESS(662+3,K$2+1)))-MIN(INDIRECT(ADDRESS(662+3,K$2+1,,,"Instances") &amp; ":" &amp; ADDRESS(662+3,K$2+1))))</f>
        <v>0</v>
      </c>
      <c r="L667">
        <f>IFERROR(SMALL(K5:K969,ROW()-ROW($L$5)+1),"")</f>
        <v>0</v>
      </c>
      <c r="N667">
        <f>IFERROR(SUM(L5:L667),"")</f>
        <v>0</v>
      </c>
      <c r="Q667">
        <f>IF(Charts!$B$3="none",E5499,IF(K5499="",NA(),K5499))</f>
        <v>0</v>
      </c>
      <c r="R667">
        <f>IF(Charts!$B$3="none",F5499,IF(L5499="",NA(),L5499))</f>
        <v>0</v>
      </c>
      <c r="S667">
        <f>IF(Charts!$B$3="none",G5499,IF(M5499="",NA(),M5499))</f>
        <v>0</v>
      </c>
      <c r="T667">
        <f>IF(Charts!$B$3="none",H5499,IF(N5499="",NA(),N5499))</f>
        <v>0</v>
      </c>
    </row>
    <row r="668" spans="4:20">
      <c r="D668">
        <v>664</v>
      </c>
      <c r="E668">
        <f>IF(INDIRECT(ADDRESS($D668+2,E$2+1,,,"Instances"))="","",INDIRECT(ADDRESS($D668+2,E$2+1,,,"Instances")))</f>
        <v>0</v>
      </c>
      <c r="F668">
        <f>IFERROR(SMALL(E5:E969,ROW()-ROW($F$5)+1),"")</f>
        <v>0</v>
      </c>
      <c r="H668">
        <f>IFERROR(SUM(F5:F668),"")</f>
        <v>0</v>
      </c>
      <c r="J668">
        <v>664</v>
      </c>
      <c r="K668" cm="1">
        <f t="array" ref="K668">_xlfn.SWITCH(Charts!$B$3,"average", AVERAGE(INDIRECT(ADDRESS(663+3,K$2+1,,,"Instances") &amp; ":" &amp; ADDRESS(663+3,K$2+1))),"median", MEDIAN(INDIRECT(ADDRESS(663+3,K$2+1,,,"Instances") &amp; ":" &amp; ADDRESS(663+3,K$2+1))),"min", MIN(INDIRECT(ADDRESS(663+3,K$2+1,,,"Instances") &amp; ":" &amp; ADDRESS(663+3,K$2+1))),"max", MAX(INDIRECT(ADDRESS(663+3,K$2+1,,,"Instances") &amp; ":" &amp; ADDRESS(663+3,K$2+1))),"diff", MAX(INDIRECT(ADDRESS(663+3,K$2+1,,,"Instances") &amp; ":" &amp; ADDRESS(663+3,K$2+1)))-MIN(INDIRECT(ADDRESS(663+3,K$2+1,,,"Instances") &amp; ":" &amp; ADDRESS(663+3,K$2+1))))</f>
        <v>0</v>
      </c>
      <c r="L668">
        <f>IFERROR(SMALL(K5:K969,ROW()-ROW($L$5)+1),"")</f>
        <v>0</v>
      </c>
      <c r="N668">
        <f>IFERROR(SUM(L5:L668),"")</f>
        <v>0</v>
      </c>
      <c r="Q668">
        <f>IF(Charts!$B$3="none",E5500,IF(K5500="",NA(),K5500))</f>
        <v>0</v>
      </c>
      <c r="R668">
        <f>IF(Charts!$B$3="none",F5500,IF(L5500="",NA(),L5500))</f>
        <v>0</v>
      </c>
      <c r="S668">
        <f>IF(Charts!$B$3="none",G5500,IF(M5500="",NA(),M5500))</f>
        <v>0</v>
      </c>
      <c r="T668">
        <f>IF(Charts!$B$3="none",H5500,IF(N5500="",NA(),N5500))</f>
        <v>0</v>
      </c>
    </row>
    <row r="669" spans="4:20">
      <c r="D669">
        <v>665</v>
      </c>
      <c r="E669">
        <f>IF(INDIRECT(ADDRESS($D669+2,E$2+1,,,"Instances"))="","",INDIRECT(ADDRESS($D669+2,E$2+1,,,"Instances")))</f>
        <v>0</v>
      </c>
      <c r="F669">
        <f>IFERROR(SMALL(E5:E969,ROW()-ROW($F$5)+1),"")</f>
        <v>0</v>
      </c>
      <c r="H669">
        <f>IFERROR(SUM(F5:F669),"")</f>
        <v>0</v>
      </c>
      <c r="J669">
        <v>665</v>
      </c>
      <c r="K669" cm="1">
        <f t="array" ref="K669">_xlfn.SWITCH(Charts!$B$3,"average", AVERAGE(INDIRECT(ADDRESS(664+3,K$2+1,,,"Instances") &amp; ":" &amp; ADDRESS(664+3,K$2+1))),"median", MEDIAN(INDIRECT(ADDRESS(664+3,K$2+1,,,"Instances") &amp; ":" &amp; ADDRESS(664+3,K$2+1))),"min", MIN(INDIRECT(ADDRESS(664+3,K$2+1,,,"Instances") &amp; ":" &amp; ADDRESS(664+3,K$2+1))),"max", MAX(INDIRECT(ADDRESS(664+3,K$2+1,,,"Instances") &amp; ":" &amp; ADDRESS(664+3,K$2+1))),"diff", MAX(INDIRECT(ADDRESS(664+3,K$2+1,,,"Instances") &amp; ":" &amp; ADDRESS(664+3,K$2+1)))-MIN(INDIRECT(ADDRESS(664+3,K$2+1,,,"Instances") &amp; ":" &amp; ADDRESS(664+3,K$2+1))))</f>
        <v>0</v>
      </c>
      <c r="L669">
        <f>IFERROR(SMALL(K5:K969,ROW()-ROW($L$5)+1),"")</f>
        <v>0</v>
      </c>
      <c r="N669">
        <f>IFERROR(SUM(L5:L669),"")</f>
        <v>0</v>
      </c>
      <c r="Q669">
        <f>IF(Charts!$B$3="none",E5501,IF(K5501="",NA(),K5501))</f>
        <v>0</v>
      </c>
      <c r="R669">
        <f>IF(Charts!$B$3="none",F5501,IF(L5501="",NA(),L5501))</f>
        <v>0</v>
      </c>
      <c r="S669">
        <f>IF(Charts!$B$3="none",G5501,IF(M5501="",NA(),M5501))</f>
        <v>0</v>
      </c>
      <c r="T669">
        <f>IF(Charts!$B$3="none",H5501,IF(N5501="",NA(),N5501))</f>
        <v>0</v>
      </c>
    </row>
    <row r="670" spans="4:20">
      <c r="D670">
        <v>666</v>
      </c>
      <c r="E670">
        <f>IF(INDIRECT(ADDRESS($D670+2,E$2+1,,,"Instances"))="","",INDIRECT(ADDRESS($D670+2,E$2+1,,,"Instances")))</f>
        <v>0</v>
      </c>
      <c r="F670">
        <f>IFERROR(SMALL(E5:E969,ROW()-ROW($F$5)+1),"")</f>
        <v>0</v>
      </c>
      <c r="H670">
        <f>IFERROR(SUM(F5:F670),"")</f>
        <v>0</v>
      </c>
      <c r="J670">
        <v>666</v>
      </c>
      <c r="K670" cm="1">
        <f t="array" ref="K670">_xlfn.SWITCH(Charts!$B$3,"average", AVERAGE(INDIRECT(ADDRESS(665+3,K$2+1,,,"Instances") &amp; ":" &amp; ADDRESS(665+3,K$2+1))),"median", MEDIAN(INDIRECT(ADDRESS(665+3,K$2+1,,,"Instances") &amp; ":" &amp; ADDRESS(665+3,K$2+1))),"min", MIN(INDIRECT(ADDRESS(665+3,K$2+1,,,"Instances") &amp; ":" &amp; ADDRESS(665+3,K$2+1))),"max", MAX(INDIRECT(ADDRESS(665+3,K$2+1,,,"Instances") &amp; ":" &amp; ADDRESS(665+3,K$2+1))),"diff", MAX(INDIRECT(ADDRESS(665+3,K$2+1,,,"Instances") &amp; ":" &amp; ADDRESS(665+3,K$2+1)))-MIN(INDIRECT(ADDRESS(665+3,K$2+1,,,"Instances") &amp; ":" &amp; ADDRESS(665+3,K$2+1))))</f>
        <v>0</v>
      </c>
      <c r="L670">
        <f>IFERROR(SMALL(K5:K969,ROW()-ROW($L$5)+1),"")</f>
        <v>0</v>
      </c>
      <c r="N670">
        <f>IFERROR(SUM(L5:L670),"")</f>
        <v>0</v>
      </c>
      <c r="Q670">
        <f>IF(Charts!$B$3="none",E5502,IF(K5502="",NA(),K5502))</f>
        <v>0</v>
      </c>
      <c r="R670">
        <f>IF(Charts!$B$3="none",F5502,IF(L5502="",NA(),L5502))</f>
        <v>0</v>
      </c>
      <c r="S670">
        <f>IF(Charts!$B$3="none",G5502,IF(M5502="",NA(),M5502))</f>
        <v>0</v>
      </c>
      <c r="T670">
        <f>IF(Charts!$B$3="none",H5502,IF(N5502="",NA(),N5502))</f>
        <v>0</v>
      </c>
    </row>
    <row r="671" spans="4:20">
      <c r="D671">
        <v>667</v>
      </c>
      <c r="E671">
        <f>IF(INDIRECT(ADDRESS($D671+2,E$2+1,,,"Instances"))="","",INDIRECT(ADDRESS($D671+2,E$2+1,,,"Instances")))</f>
        <v>0</v>
      </c>
      <c r="F671">
        <f>IFERROR(SMALL(E5:E969,ROW()-ROW($F$5)+1),"")</f>
        <v>0</v>
      </c>
      <c r="H671">
        <f>IFERROR(SUM(F5:F671),"")</f>
        <v>0</v>
      </c>
      <c r="J671">
        <v>667</v>
      </c>
      <c r="K671" cm="1">
        <f t="array" ref="K671">_xlfn.SWITCH(Charts!$B$3,"average", AVERAGE(INDIRECT(ADDRESS(666+3,K$2+1,,,"Instances") &amp; ":" &amp; ADDRESS(666+3,K$2+1))),"median", MEDIAN(INDIRECT(ADDRESS(666+3,K$2+1,,,"Instances") &amp; ":" &amp; ADDRESS(666+3,K$2+1))),"min", MIN(INDIRECT(ADDRESS(666+3,K$2+1,,,"Instances") &amp; ":" &amp; ADDRESS(666+3,K$2+1))),"max", MAX(INDIRECT(ADDRESS(666+3,K$2+1,,,"Instances") &amp; ":" &amp; ADDRESS(666+3,K$2+1))),"diff", MAX(INDIRECT(ADDRESS(666+3,K$2+1,,,"Instances") &amp; ":" &amp; ADDRESS(666+3,K$2+1)))-MIN(INDIRECT(ADDRESS(666+3,K$2+1,,,"Instances") &amp; ":" &amp; ADDRESS(666+3,K$2+1))))</f>
        <v>0</v>
      </c>
      <c r="L671">
        <f>IFERROR(SMALL(K5:K969,ROW()-ROW($L$5)+1),"")</f>
        <v>0</v>
      </c>
      <c r="N671">
        <f>IFERROR(SUM(L5:L671),"")</f>
        <v>0</v>
      </c>
      <c r="Q671">
        <f>IF(Charts!$B$3="none",E5503,IF(K5503="",NA(),K5503))</f>
        <v>0</v>
      </c>
      <c r="R671">
        <f>IF(Charts!$B$3="none",F5503,IF(L5503="",NA(),L5503))</f>
        <v>0</v>
      </c>
      <c r="S671">
        <f>IF(Charts!$B$3="none",G5503,IF(M5503="",NA(),M5503))</f>
        <v>0</v>
      </c>
      <c r="T671">
        <f>IF(Charts!$B$3="none",H5503,IF(N5503="",NA(),N5503))</f>
        <v>0</v>
      </c>
    </row>
    <row r="672" spans="4:20">
      <c r="D672">
        <v>668</v>
      </c>
      <c r="E672">
        <f>IF(INDIRECT(ADDRESS($D672+2,E$2+1,,,"Instances"))="","",INDIRECT(ADDRESS($D672+2,E$2+1,,,"Instances")))</f>
        <v>0</v>
      </c>
      <c r="F672">
        <f>IFERROR(SMALL(E5:E969,ROW()-ROW($F$5)+1),"")</f>
        <v>0</v>
      </c>
      <c r="H672">
        <f>IFERROR(SUM(F5:F672),"")</f>
        <v>0</v>
      </c>
      <c r="J672">
        <v>668</v>
      </c>
      <c r="K672" cm="1">
        <f t="array" ref="K672">_xlfn.SWITCH(Charts!$B$3,"average", AVERAGE(INDIRECT(ADDRESS(667+3,K$2+1,,,"Instances") &amp; ":" &amp; ADDRESS(667+3,K$2+1))),"median", MEDIAN(INDIRECT(ADDRESS(667+3,K$2+1,,,"Instances") &amp; ":" &amp; ADDRESS(667+3,K$2+1))),"min", MIN(INDIRECT(ADDRESS(667+3,K$2+1,,,"Instances") &amp; ":" &amp; ADDRESS(667+3,K$2+1))),"max", MAX(INDIRECT(ADDRESS(667+3,K$2+1,,,"Instances") &amp; ":" &amp; ADDRESS(667+3,K$2+1))),"diff", MAX(INDIRECT(ADDRESS(667+3,K$2+1,,,"Instances") &amp; ":" &amp; ADDRESS(667+3,K$2+1)))-MIN(INDIRECT(ADDRESS(667+3,K$2+1,,,"Instances") &amp; ":" &amp; ADDRESS(667+3,K$2+1))))</f>
        <v>0</v>
      </c>
      <c r="L672">
        <f>IFERROR(SMALL(K5:K969,ROW()-ROW($L$5)+1),"")</f>
        <v>0</v>
      </c>
      <c r="N672">
        <f>IFERROR(SUM(L5:L672),"")</f>
        <v>0</v>
      </c>
      <c r="Q672">
        <f>IF(Charts!$B$3="none",E5504,IF(K5504="",NA(),K5504))</f>
        <v>0</v>
      </c>
      <c r="R672">
        <f>IF(Charts!$B$3="none",F5504,IF(L5504="",NA(),L5504))</f>
        <v>0</v>
      </c>
      <c r="S672">
        <f>IF(Charts!$B$3="none",G5504,IF(M5504="",NA(),M5504))</f>
        <v>0</v>
      </c>
      <c r="T672">
        <f>IF(Charts!$B$3="none",H5504,IF(N5504="",NA(),N5504))</f>
        <v>0</v>
      </c>
    </row>
    <row r="673" spans="4:20">
      <c r="D673">
        <v>669</v>
      </c>
      <c r="E673">
        <f>IF(INDIRECT(ADDRESS($D673+2,E$2+1,,,"Instances"))="","",INDIRECT(ADDRESS($D673+2,E$2+1,,,"Instances")))</f>
        <v>0</v>
      </c>
      <c r="F673">
        <f>IFERROR(SMALL(E5:E969,ROW()-ROW($F$5)+1),"")</f>
        <v>0</v>
      </c>
      <c r="H673">
        <f>IFERROR(SUM(F5:F673),"")</f>
        <v>0</v>
      </c>
      <c r="J673">
        <v>669</v>
      </c>
      <c r="K673" cm="1">
        <f t="array" ref="K673">_xlfn.SWITCH(Charts!$B$3,"average", AVERAGE(INDIRECT(ADDRESS(668+3,K$2+1,,,"Instances") &amp; ":" &amp; ADDRESS(668+3,K$2+1))),"median", MEDIAN(INDIRECT(ADDRESS(668+3,K$2+1,,,"Instances") &amp; ":" &amp; ADDRESS(668+3,K$2+1))),"min", MIN(INDIRECT(ADDRESS(668+3,K$2+1,,,"Instances") &amp; ":" &amp; ADDRESS(668+3,K$2+1))),"max", MAX(INDIRECT(ADDRESS(668+3,K$2+1,,,"Instances") &amp; ":" &amp; ADDRESS(668+3,K$2+1))),"diff", MAX(INDIRECT(ADDRESS(668+3,K$2+1,,,"Instances") &amp; ":" &amp; ADDRESS(668+3,K$2+1)))-MIN(INDIRECT(ADDRESS(668+3,K$2+1,,,"Instances") &amp; ":" &amp; ADDRESS(668+3,K$2+1))))</f>
        <v>0</v>
      </c>
      <c r="L673">
        <f>IFERROR(SMALL(K5:K969,ROW()-ROW($L$5)+1),"")</f>
        <v>0</v>
      </c>
      <c r="N673">
        <f>IFERROR(SUM(L5:L673),"")</f>
        <v>0</v>
      </c>
      <c r="Q673">
        <f>IF(Charts!$B$3="none",E5505,IF(K5505="",NA(),K5505))</f>
        <v>0</v>
      </c>
      <c r="R673">
        <f>IF(Charts!$B$3="none",F5505,IF(L5505="",NA(),L5505))</f>
        <v>0</v>
      </c>
      <c r="S673">
        <f>IF(Charts!$B$3="none",G5505,IF(M5505="",NA(),M5505))</f>
        <v>0</v>
      </c>
      <c r="T673">
        <f>IF(Charts!$B$3="none",H5505,IF(N5505="",NA(),N5505))</f>
        <v>0</v>
      </c>
    </row>
    <row r="674" spans="4:20">
      <c r="D674">
        <v>670</v>
      </c>
      <c r="E674">
        <f>IF(INDIRECT(ADDRESS($D674+2,E$2+1,,,"Instances"))="","",INDIRECT(ADDRESS($D674+2,E$2+1,,,"Instances")))</f>
        <v>0</v>
      </c>
      <c r="F674">
        <f>IFERROR(SMALL(E5:E969,ROW()-ROW($F$5)+1),"")</f>
        <v>0</v>
      </c>
      <c r="H674">
        <f>IFERROR(SUM(F5:F674),"")</f>
        <v>0</v>
      </c>
      <c r="J674">
        <v>670</v>
      </c>
      <c r="K674" cm="1">
        <f t="array" ref="K674">_xlfn.SWITCH(Charts!$B$3,"average", AVERAGE(INDIRECT(ADDRESS(669+3,K$2+1,,,"Instances") &amp; ":" &amp; ADDRESS(669+3,K$2+1))),"median", MEDIAN(INDIRECT(ADDRESS(669+3,K$2+1,,,"Instances") &amp; ":" &amp; ADDRESS(669+3,K$2+1))),"min", MIN(INDIRECT(ADDRESS(669+3,K$2+1,,,"Instances") &amp; ":" &amp; ADDRESS(669+3,K$2+1))),"max", MAX(INDIRECT(ADDRESS(669+3,K$2+1,,,"Instances") &amp; ":" &amp; ADDRESS(669+3,K$2+1))),"diff", MAX(INDIRECT(ADDRESS(669+3,K$2+1,,,"Instances") &amp; ":" &amp; ADDRESS(669+3,K$2+1)))-MIN(INDIRECT(ADDRESS(669+3,K$2+1,,,"Instances") &amp; ":" &amp; ADDRESS(669+3,K$2+1))))</f>
        <v>0</v>
      </c>
      <c r="L674">
        <f>IFERROR(SMALL(K5:K969,ROW()-ROW($L$5)+1),"")</f>
        <v>0</v>
      </c>
      <c r="N674">
        <f>IFERROR(SUM(L5:L674),"")</f>
        <v>0</v>
      </c>
      <c r="Q674">
        <f>IF(Charts!$B$3="none",E5506,IF(K5506="",NA(),K5506))</f>
        <v>0</v>
      </c>
      <c r="R674">
        <f>IF(Charts!$B$3="none",F5506,IF(L5506="",NA(),L5506))</f>
        <v>0</v>
      </c>
      <c r="S674">
        <f>IF(Charts!$B$3="none",G5506,IF(M5506="",NA(),M5506))</f>
        <v>0</v>
      </c>
      <c r="T674">
        <f>IF(Charts!$B$3="none",H5506,IF(N5506="",NA(),N5506))</f>
        <v>0</v>
      </c>
    </row>
    <row r="675" spans="4:20">
      <c r="D675">
        <v>671</v>
      </c>
      <c r="E675">
        <f>IF(INDIRECT(ADDRESS($D675+2,E$2+1,,,"Instances"))="","",INDIRECT(ADDRESS($D675+2,E$2+1,,,"Instances")))</f>
        <v>0</v>
      </c>
      <c r="F675">
        <f>IFERROR(SMALL(E5:E969,ROW()-ROW($F$5)+1),"")</f>
        <v>0</v>
      </c>
      <c r="H675">
        <f>IFERROR(SUM(F5:F675),"")</f>
        <v>0</v>
      </c>
      <c r="J675">
        <v>671</v>
      </c>
      <c r="K675" cm="1">
        <f t="array" ref="K675">_xlfn.SWITCH(Charts!$B$3,"average", AVERAGE(INDIRECT(ADDRESS(670+3,K$2+1,,,"Instances") &amp; ":" &amp; ADDRESS(670+3,K$2+1))),"median", MEDIAN(INDIRECT(ADDRESS(670+3,K$2+1,,,"Instances") &amp; ":" &amp; ADDRESS(670+3,K$2+1))),"min", MIN(INDIRECT(ADDRESS(670+3,K$2+1,,,"Instances") &amp; ":" &amp; ADDRESS(670+3,K$2+1))),"max", MAX(INDIRECT(ADDRESS(670+3,K$2+1,,,"Instances") &amp; ":" &amp; ADDRESS(670+3,K$2+1))),"diff", MAX(INDIRECT(ADDRESS(670+3,K$2+1,,,"Instances") &amp; ":" &amp; ADDRESS(670+3,K$2+1)))-MIN(INDIRECT(ADDRESS(670+3,K$2+1,,,"Instances") &amp; ":" &amp; ADDRESS(670+3,K$2+1))))</f>
        <v>0</v>
      </c>
      <c r="L675">
        <f>IFERROR(SMALL(K5:K969,ROW()-ROW($L$5)+1),"")</f>
        <v>0</v>
      </c>
      <c r="N675">
        <f>IFERROR(SUM(L5:L675),"")</f>
        <v>0</v>
      </c>
      <c r="Q675">
        <f>IF(Charts!$B$3="none",E5507,IF(K5507="",NA(),K5507))</f>
        <v>0</v>
      </c>
      <c r="R675">
        <f>IF(Charts!$B$3="none",F5507,IF(L5507="",NA(),L5507))</f>
        <v>0</v>
      </c>
      <c r="S675">
        <f>IF(Charts!$B$3="none",G5507,IF(M5507="",NA(),M5507))</f>
        <v>0</v>
      </c>
      <c r="T675">
        <f>IF(Charts!$B$3="none",H5507,IF(N5507="",NA(),N5507))</f>
        <v>0</v>
      </c>
    </row>
    <row r="676" spans="4:20">
      <c r="D676">
        <v>672</v>
      </c>
      <c r="E676">
        <f>IF(INDIRECT(ADDRESS($D676+2,E$2+1,,,"Instances"))="","",INDIRECT(ADDRESS($D676+2,E$2+1,,,"Instances")))</f>
        <v>0</v>
      </c>
      <c r="F676">
        <f>IFERROR(SMALL(E5:E969,ROW()-ROW($F$5)+1),"")</f>
        <v>0</v>
      </c>
      <c r="H676">
        <f>IFERROR(SUM(F5:F676),"")</f>
        <v>0</v>
      </c>
      <c r="J676">
        <v>672</v>
      </c>
      <c r="K676" cm="1">
        <f t="array" ref="K676">_xlfn.SWITCH(Charts!$B$3,"average", AVERAGE(INDIRECT(ADDRESS(671+3,K$2+1,,,"Instances") &amp; ":" &amp; ADDRESS(671+3,K$2+1))),"median", MEDIAN(INDIRECT(ADDRESS(671+3,K$2+1,,,"Instances") &amp; ":" &amp; ADDRESS(671+3,K$2+1))),"min", MIN(INDIRECT(ADDRESS(671+3,K$2+1,,,"Instances") &amp; ":" &amp; ADDRESS(671+3,K$2+1))),"max", MAX(INDIRECT(ADDRESS(671+3,K$2+1,,,"Instances") &amp; ":" &amp; ADDRESS(671+3,K$2+1))),"diff", MAX(INDIRECT(ADDRESS(671+3,K$2+1,,,"Instances") &amp; ":" &amp; ADDRESS(671+3,K$2+1)))-MIN(INDIRECT(ADDRESS(671+3,K$2+1,,,"Instances") &amp; ":" &amp; ADDRESS(671+3,K$2+1))))</f>
        <v>0</v>
      </c>
      <c r="L676">
        <f>IFERROR(SMALL(K5:K969,ROW()-ROW($L$5)+1),"")</f>
        <v>0</v>
      </c>
      <c r="N676">
        <f>IFERROR(SUM(L5:L676),"")</f>
        <v>0</v>
      </c>
      <c r="Q676">
        <f>IF(Charts!$B$3="none",E5508,IF(K5508="",NA(),K5508))</f>
        <v>0</v>
      </c>
      <c r="R676">
        <f>IF(Charts!$B$3="none",F5508,IF(L5508="",NA(),L5508))</f>
        <v>0</v>
      </c>
      <c r="S676">
        <f>IF(Charts!$B$3="none",G5508,IF(M5508="",NA(),M5508))</f>
        <v>0</v>
      </c>
      <c r="T676">
        <f>IF(Charts!$B$3="none",H5508,IF(N5508="",NA(),N5508))</f>
        <v>0</v>
      </c>
    </row>
    <row r="677" spans="4:20">
      <c r="D677">
        <v>673</v>
      </c>
      <c r="E677">
        <f>IF(INDIRECT(ADDRESS($D677+2,E$2+1,,,"Instances"))="","",INDIRECT(ADDRESS($D677+2,E$2+1,,,"Instances")))</f>
        <v>0</v>
      </c>
      <c r="F677">
        <f>IFERROR(SMALL(E5:E969,ROW()-ROW($F$5)+1),"")</f>
        <v>0</v>
      </c>
      <c r="H677">
        <f>IFERROR(SUM(F5:F677),"")</f>
        <v>0</v>
      </c>
      <c r="J677">
        <v>673</v>
      </c>
      <c r="K677" cm="1">
        <f t="array" ref="K677">_xlfn.SWITCH(Charts!$B$3,"average", AVERAGE(INDIRECT(ADDRESS(672+3,K$2+1,,,"Instances") &amp; ":" &amp; ADDRESS(672+3,K$2+1))),"median", MEDIAN(INDIRECT(ADDRESS(672+3,K$2+1,,,"Instances") &amp; ":" &amp; ADDRESS(672+3,K$2+1))),"min", MIN(INDIRECT(ADDRESS(672+3,K$2+1,,,"Instances") &amp; ":" &amp; ADDRESS(672+3,K$2+1))),"max", MAX(INDIRECT(ADDRESS(672+3,K$2+1,,,"Instances") &amp; ":" &amp; ADDRESS(672+3,K$2+1))),"diff", MAX(INDIRECT(ADDRESS(672+3,K$2+1,,,"Instances") &amp; ":" &amp; ADDRESS(672+3,K$2+1)))-MIN(INDIRECT(ADDRESS(672+3,K$2+1,,,"Instances") &amp; ":" &amp; ADDRESS(672+3,K$2+1))))</f>
        <v>0</v>
      </c>
      <c r="L677">
        <f>IFERROR(SMALL(K5:K969,ROW()-ROW($L$5)+1),"")</f>
        <v>0</v>
      </c>
      <c r="N677">
        <f>IFERROR(SUM(L5:L677),"")</f>
        <v>0</v>
      </c>
      <c r="Q677">
        <f>IF(Charts!$B$3="none",E5509,IF(K5509="",NA(),K5509))</f>
        <v>0</v>
      </c>
      <c r="R677">
        <f>IF(Charts!$B$3="none",F5509,IF(L5509="",NA(),L5509))</f>
        <v>0</v>
      </c>
      <c r="S677">
        <f>IF(Charts!$B$3="none",G5509,IF(M5509="",NA(),M5509))</f>
        <v>0</v>
      </c>
      <c r="T677">
        <f>IF(Charts!$B$3="none",H5509,IF(N5509="",NA(),N5509))</f>
        <v>0</v>
      </c>
    </row>
    <row r="678" spans="4:20">
      <c r="D678">
        <v>674</v>
      </c>
      <c r="E678">
        <f>IF(INDIRECT(ADDRESS($D678+2,E$2+1,,,"Instances"))="","",INDIRECT(ADDRESS($D678+2,E$2+1,,,"Instances")))</f>
        <v>0</v>
      </c>
      <c r="F678">
        <f>IFERROR(SMALL(E5:E969,ROW()-ROW($F$5)+1),"")</f>
        <v>0</v>
      </c>
      <c r="H678">
        <f>IFERROR(SUM(F5:F678),"")</f>
        <v>0</v>
      </c>
      <c r="J678">
        <v>674</v>
      </c>
      <c r="K678" cm="1">
        <f t="array" ref="K678">_xlfn.SWITCH(Charts!$B$3,"average", AVERAGE(INDIRECT(ADDRESS(673+3,K$2+1,,,"Instances") &amp; ":" &amp; ADDRESS(673+3,K$2+1))),"median", MEDIAN(INDIRECT(ADDRESS(673+3,K$2+1,,,"Instances") &amp; ":" &amp; ADDRESS(673+3,K$2+1))),"min", MIN(INDIRECT(ADDRESS(673+3,K$2+1,,,"Instances") &amp; ":" &amp; ADDRESS(673+3,K$2+1))),"max", MAX(INDIRECT(ADDRESS(673+3,K$2+1,,,"Instances") &amp; ":" &amp; ADDRESS(673+3,K$2+1))),"diff", MAX(INDIRECT(ADDRESS(673+3,K$2+1,,,"Instances") &amp; ":" &amp; ADDRESS(673+3,K$2+1)))-MIN(INDIRECT(ADDRESS(673+3,K$2+1,,,"Instances") &amp; ":" &amp; ADDRESS(673+3,K$2+1))))</f>
        <v>0</v>
      </c>
      <c r="L678">
        <f>IFERROR(SMALL(K5:K969,ROW()-ROW($L$5)+1),"")</f>
        <v>0</v>
      </c>
      <c r="N678">
        <f>IFERROR(SUM(L5:L678),"")</f>
        <v>0</v>
      </c>
      <c r="Q678">
        <f>IF(Charts!$B$3="none",E5510,IF(K5510="",NA(),K5510))</f>
        <v>0</v>
      </c>
      <c r="R678">
        <f>IF(Charts!$B$3="none",F5510,IF(L5510="",NA(),L5510))</f>
        <v>0</v>
      </c>
      <c r="S678">
        <f>IF(Charts!$B$3="none",G5510,IF(M5510="",NA(),M5510))</f>
        <v>0</v>
      </c>
      <c r="T678">
        <f>IF(Charts!$B$3="none",H5510,IF(N5510="",NA(),N5510))</f>
        <v>0</v>
      </c>
    </row>
    <row r="679" spans="4:20">
      <c r="D679">
        <v>675</v>
      </c>
      <c r="E679">
        <f>IF(INDIRECT(ADDRESS($D679+2,E$2+1,,,"Instances"))="","",INDIRECT(ADDRESS($D679+2,E$2+1,,,"Instances")))</f>
        <v>0</v>
      </c>
      <c r="F679">
        <f>IFERROR(SMALL(E5:E969,ROW()-ROW($F$5)+1),"")</f>
        <v>0</v>
      </c>
      <c r="H679">
        <f>IFERROR(SUM(F5:F679),"")</f>
        <v>0</v>
      </c>
      <c r="J679">
        <v>675</v>
      </c>
      <c r="K679" cm="1">
        <f t="array" ref="K679">_xlfn.SWITCH(Charts!$B$3,"average", AVERAGE(INDIRECT(ADDRESS(674+3,K$2+1,,,"Instances") &amp; ":" &amp; ADDRESS(674+3,K$2+1))),"median", MEDIAN(INDIRECT(ADDRESS(674+3,K$2+1,,,"Instances") &amp; ":" &amp; ADDRESS(674+3,K$2+1))),"min", MIN(INDIRECT(ADDRESS(674+3,K$2+1,,,"Instances") &amp; ":" &amp; ADDRESS(674+3,K$2+1))),"max", MAX(INDIRECT(ADDRESS(674+3,K$2+1,,,"Instances") &amp; ":" &amp; ADDRESS(674+3,K$2+1))),"diff", MAX(INDIRECT(ADDRESS(674+3,K$2+1,,,"Instances") &amp; ":" &amp; ADDRESS(674+3,K$2+1)))-MIN(INDIRECT(ADDRESS(674+3,K$2+1,,,"Instances") &amp; ":" &amp; ADDRESS(674+3,K$2+1))))</f>
        <v>0</v>
      </c>
      <c r="L679">
        <f>IFERROR(SMALL(K5:K969,ROW()-ROW($L$5)+1),"")</f>
        <v>0</v>
      </c>
      <c r="N679">
        <f>IFERROR(SUM(L5:L679),"")</f>
        <v>0</v>
      </c>
      <c r="Q679">
        <f>IF(Charts!$B$3="none",E5511,IF(K5511="",NA(),K5511))</f>
        <v>0</v>
      </c>
      <c r="R679">
        <f>IF(Charts!$B$3="none",F5511,IF(L5511="",NA(),L5511))</f>
        <v>0</v>
      </c>
      <c r="S679">
        <f>IF(Charts!$B$3="none",G5511,IF(M5511="",NA(),M5511))</f>
        <v>0</v>
      </c>
      <c r="T679">
        <f>IF(Charts!$B$3="none",H5511,IF(N5511="",NA(),N5511))</f>
        <v>0</v>
      </c>
    </row>
    <row r="680" spans="4:20">
      <c r="D680">
        <v>676</v>
      </c>
      <c r="E680">
        <f>IF(INDIRECT(ADDRESS($D680+2,E$2+1,,,"Instances"))="","",INDIRECT(ADDRESS($D680+2,E$2+1,,,"Instances")))</f>
        <v>0</v>
      </c>
      <c r="F680">
        <f>IFERROR(SMALL(E5:E969,ROW()-ROW($F$5)+1),"")</f>
        <v>0</v>
      </c>
      <c r="H680">
        <f>IFERROR(SUM(F5:F680),"")</f>
        <v>0</v>
      </c>
      <c r="J680">
        <v>676</v>
      </c>
      <c r="K680" cm="1">
        <f t="array" ref="K680">_xlfn.SWITCH(Charts!$B$3,"average", AVERAGE(INDIRECT(ADDRESS(675+3,K$2+1,,,"Instances") &amp; ":" &amp; ADDRESS(675+3,K$2+1))),"median", MEDIAN(INDIRECT(ADDRESS(675+3,K$2+1,,,"Instances") &amp; ":" &amp; ADDRESS(675+3,K$2+1))),"min", MIN(INDIRECT(ADDRESS(675+3,K$2+1,,,"Instances") &amp; ":" &amp; ADDRESS(675+3,K$2+1))),"max", MAX(INDIRECT(ADDRESS(675+3,K$2+1,,,"Instances") &amp; ":" &amp; ADDRESS(675+3,K$2+1))),"diff", MAX(INDIRECT(ADDRESS(675+3,K$2+1,,,"Instances") &amp; ":" &amp; ADDRESS(675+3,K$2+1)))-MIN(INDIRECT(ADDRESS(675+3,K$2+1,,,"Instances") &amp; ":" &amp; ADDRESS(675+3,K$2+1))))</f>
        <v>0</v>
      </c>
      <c r="L680">
        <f>IFERROR(SMALL(K5:K969,ROW()-ROW($L$5)+1),"")</f>
        <v>0</v>
      </c>
      <c r="N680">
        <f>IFERROR(SUM(L5:L680),"")</f>
        <v>0</v>
      </c>
      <c r="Q680">
        <f>IF(Charts!$B$3="none",E5512,IF(K5512="",NA(),K5512))</f>
        <v>0</v>
      </c>
      <c r="R680">
        <f>IF(Charts!$B$3="none",F5512,IF(L5512="",NA(),L5512))</f>
        <v>0</v>
      </c>
      <c r="S680">
        <f>IF(Charts!$B$3="none",G5512,IF(M5512="",NA(),M5512))</f>
        <v>0</v>
      </c>
      <c r="T680">
        <f>IF(Charts!$B$3="none",H5512,IF(N5512="",NA(),N5512))</f>
        <v>0</v>
      </c>
    </row>
    <row r="681" spans="4:20">
      <c r="D681">
        <v>677</v>
      </c>
      <c r="E681">
        <f>IF(INDIRECT(ADDRESS($D681+2,E$2+1,,,"Instances"))="","",INDIRECT(ADDRESS($D681+2,E$2+1,,,"Instances")))</f>
        <v>0</v>
      </c>
      <c r="F681">
        <f>IFERROR(SMALL(E5:E969,ROW()-ROW($F$5)+1),"")</f>
        <v>0</v>
      </c>
      <c r="H681">
        <f>IFERROR(SUM(F5:F681),"")</f>
        <v>0</v>
      </c>
      <c r="J681">
        <v>677</v>
      </c>
      <c r="K681" cm="1">
        <f t="array" ref="K681">_xlfn.SWITCH(Charts!$B$3,"average", AVERAGE(INDIRECT(ADDRESS(676+3,K$2+1,,,"Instances") &amp; ":" &amp; ADDRESS(676+3,K$2+1))),"median", MEDIAN(INDIRECT(ADDRESS(676+3,K$2+1,,,"Instances") &amp; ":" &amp; ADDRESS(676+3,K$2+1))),"min", MIN(INDIRECT(ADDRESS(676+3,K$2+1,,,"Instances") &amp; ":" &amp; ADDRESS(676+3,K$2+1))),"max", MAX(INDIRECT(ADDRESS(676+3,K$2+1,,,"Instances") &amp; ":" &amp; ADDRESS(676+3,K$2+1))),"diff", MAX(INDIRECT(ADDRESS(676+3,K$2+1,,,"Instances") &amp; ":" &amp; ADDRESS(676+3,K$2+1)))-MIN(INDIRECT(ADDRESS(676+3,K$2+1,,,"Instances") &amp; ":" &amp; ADDRESS(676+3,K$2+1))))</f>
        <v>0</v>
      </c>
      <c r="L681">
        <f>IFERROR(SMALL(K5:K969,ROW()-ROW($L$5)+1),"")</f>
        <v>0</v>
      </c>
      <c r="N681">
        <f>IFERROR(SUM(L5:L681),"")</f>
        <v>0</v>
      </c>
      <c r="Q681">
        <f>IF(Charts!$B$3="none",E5513,IF(K5513="",NA(),K5513))</f>
        <v>0</v>
      </c>
      <c r="R681">
        <f>IF(Charts!$B$3="none",F5513,IF(L5513="",NA(),L5513))</f>
        <v>0</v>
      </c>
      <c r="S681">
        <f>IF(Charts!$B$3="none",G5513,IF(M5513="",NA(),M5513))</f>
        <v>0</v>
      </c>
      <c r="T681">
        <f>IF(Charts!$B$3="none",H5513,IF(N5513="",NA(),N5513))</f>
        <v>0</v>
      </c>
    </row>
    <row r="682" spans="4:20">
      <c r="D682">
        <v>678</v>
      </c>
      <c r="E682">
        <f>IF(INDIRECT(ADDRESS($D682+2,E$2+1,,,"Instances"))="","",INDIRECT(ADDRESS($D682+2,E$2+1,,,"Instances")))</f>
        <v>0</v>
      </c>
      <c r="F682">
        <f>IFERROR(SMALL(E5:E969,ROW()-ROW($F$5)+1),"")</f>
        <v>0</v>
      </c>
      <c r="H682">
        <f>IFERROR(SUM(F5:F682),"")</f>
        <v>0</v>
      </c>
      <c r="J682">
        <v>678</v>
      </c>
      <c r="K682" cm="1">
        <f t="array" ref="K682">_xlfn.SWITCH(Charts!$B$3,"average", AVERAGE(INDIRECT(ADDRESS(677+3,K$2+1,,,"Instances") &amp; ":" &amp; ADDRESS(677+3,K$2+1))),"median", MEDIAN(INDIRECT(ADDRESS(677+3,K$2+1,,,"Instances") &amp; ":" &amp; ADDRESS(677+3,K$2+1))),"min", MIN(INDIRECT(ADDRESS(677+3,K$2+1,,,"Instances") &amp; ":" &amp; ADDRESS(677+3,K$2+1))),"max", MAX(INDIRECT(ADDRESS(677+3,K$2+1,,,"Instances") &amp; ":" &amp; ADDRESS(677+3,K$2+1))),"diff", MAX(INDIRECT(ADDRESS(677+3,K$2+1,,,"Instances") &amp; ":" &amp; ADDRESS(677+3,K$2+1)))-MIN(INDIRECT(ADDRESS(677+3,K$2+1,,,"Instances") &amp; ":" &amp; ADDRESS(677+3,K$2+1))))</f>
        <v>0</v>
      </c>
      <c r="L682">
        <f>IFERROR(SMALL(K5:K969,ROW()-ROW($L$5)+1),"")</f>
        <v>0</v>
      </c>
      <c r="N682">
        <f>IFERROR(SUM(L5:L682),"")</f>
        <v>0</v>
      </c>
      <c r="Q682">
        <f>IF(Charts!$B$3="none",E5514,IF(K5514="",NA(),K5514))</f>
        <v>0</v>
      </c>
      <c r="R682">
        <f>IF(Charts!$B$3="none",F5514,IF(L5514="",NA(),L5514))</f>
        <v>0</v>
      </c>
      <c r="S682">
        <f>IF(Charts!$B$3="none",G5514,IF(M5514="",NA(),M5514))</f>
        <v>0</v>
      </c>
      <c r="T682">
        <f>IF(Charts!$B$3="none",H5514,IF(N5514="",NA(),N5514))</f>
        <v>0</v>
      </c>
    </row>
    <row r="683" spans="4:20">
      <c r="D683">
        <v>679</v>
      </c>
      <c r="E683">
        <f>IF(INDIRECT(ADDRESS($D683+2,E$2+1,,,"Instances"))="","",INDIRECT(ADDRESS($D683+2,E$2+1,,,"Instances")))</f>
        <v>0</v>
      </c>
      <c r="F683">
        <f>IFERROR(SMALL(E5:E969,ROW()-ROW($F$5)+1),"")</f>
        <v>0</v>
      </c>
      <c r="H683">
        <f>IFERROR(SUM(F5:F683),"")</f>
        <v>0</v>
      </c>
      <c r="J683">
        <v>679</v>
      </c>
      <c r="K683" cm="1">
        <f t="array" ref="K683">_xlfn.SWITCH(Charts!$B$3,"average", AVERAGE(INDIRECT(ADDRESS(678+3,K$2+1,,,"Instances") &amp; ":" &amp; ADDRESS(678+3,K$2+1))),"median", MEDIAN(INDIRECT(ADDRESS(678+3,K$2+1,,,"Instances") &amp; ":" &amp; ADDRESS(678+3,K$2+1))),"min", MIN(INDIRECT(ADDRESS(678+3,K$2+1,,,"Instances") &amp; ":" &amp; ADDRESS(678+3,K$2+1))),"max", MAX(INDIRECT(ADDRESS(678+3,K$2+1,,,"Instances") &amp; ":" &amp; ADDRESS(678+3,K$2+1))),"diff", MAX(INDIRECT(ADDRESS(678+3,K$2+1,,,"Instances") &amp; ":" &amp; ADDRESS(678+3,K$2+1)))-MIN(INDIRECT(ADDRESS(678+3,K$2+1,,,"Instances") &amp; ":" &amp; ADDRESS(678+3,K$2+1))))</f>
        <v>0</v>
      </c>
      <c r="L683">
        <f>IFERROR(SMALL(K5:K969,ROW()-ROW($L$5)+1),"")</f>
        <v>0</v>
      </c>
      <c r="N683">
        <f>IFERROR(SUM(L5:L683),"")</f>
        <v>0</v>
      </c>
      <c r="Q683">
        <f>IF(Charts!$B$3="none",E5515,IF(K5515="",NA(),K5515))</f>
        <v>0</v>
      </c>
      <c r="R683">
        <f>IF(Charts!$B$3="none",F5515,IF(L5515="",NA(),L5515))</f>
        <v>0</v>
      </c>
      <c r="S683">
        <f>IF(Charts!$B$3="none",G5515,IF(M5515="",NA(),M5515))</f>
        <v>0</v>
      </c>
      <c r="T683">
        <f>IF(Charts!$B$3="none",H5515,IF(N5515="",NA(),N5515))</f>
        <v>0</v>
      </c>
    </row>
    <row r="684" spans="4:20">
      <c r="D684">
        <v>680</v>
      </c>
      <c r="E684">
        <f>IF(INDIRECT(ADDRESS($D684+2,E$2+1,,,"Instances"))="","",INDIRECT(ADDRESS($D684+2,E$2+1,,,"Instances")))</f>
        <v>0</v>
      </c>
      <c r="F684">
        <f>IFERROR(SMALL(E5:E969,ROW()-ROW($F$5)+1),"")</f>
        <v>0</v>
      </c>
      <c r="H684">
        <f>IFERROR(SUM(F5:F684),"")</f>
        <v>0</v>
      </c>
      <c r="J684">
        <v>680</v>
      </c>
      <c r="K684" cm="1">
        <f t="array" ref="K684">_xlfn.SWITCH(Charts!$B$3,"average", AVERAGE(INDIRECT(ADDRESS(679+3,K$2+1,,,"Instances") &amp; ":" &amp; ADDRESS(679+3,K$2+1))),"median", MEDIAN(INDIRECT(ADDRESS(679+3,K$2+1,,,"Instances") &amp; ":" &amp; ADDRESS(679+3,K$2+1))),"min", MIN(INDIRECT(ADDRESS(679+3,K$2+1,,,"Instances") &amp; ":" &amp; ADDRESS(679+3,K$2+1))),"max", MAX(INDIRECT(ADDRESS(679+3,K$2+1,,,"Instances") &amp; ":" &amp; ADDRESS(679+3,K$2+1))),"diff", MAX(INDIRECT(ADDRESS(679+3,K$2+1,,,"Instances") &amp; ":" &amp; ADDRESS(679+3,K$2+1)))-MIN(INDIRECT(ADDRESS(679+3,K$2+1,,,"Instances") &amp; ":" &amp; ADDRESS(679+3,K$2+1))))</f>
        <v>0</v>
      </c>
      <c r="L684">
        <f>IFERROR(SMALL(K5:K969,ROW()-ROW($L$5)+1),"")</f>
        <v>0</v>
      </c>
      <c r="N684">
        <f>IFERROR(SUM(L5:L684),"")</f>
        <v>0</v>
      </c>
      <c r="Q684">
        <f>IF(Charts!$B$3="none",E5516,IF(K5516="",NA(),K5516))</f>
        <v>0</v>
      </c>
      <c r="R684">
        <f>IF(Charts!$B$3="none",F5516,IF(L5516="",NA(),L5516))</f>
        <v>0</v>
      </c>
      <c r="S684">
        <f>IF(Charts!$B$3="none",G5516,IF(M5516="",NA(),M5516))</f>
        <v>0</v>
      </c>
      <c r="T684">
        <f>IF(Charts!$B$3="none",H5516,IF(N5516="",NA(),N5516))</f>
        <v>0</v>
      </c>
    </row>
    <row r="685" spans="4:20">
      <c r="D685">
        <v>681</v>
      </c>
      <c r="E685">
        <f>IF(INDIRECT(ADDRESS($D685+2,E$2+1,,,"Instances"))="","",INDIRECT(ADDRESS($D685+2,E$2+1,,,"Instances")))</f>
        <v>0</v>
      </c>
      <c r="F685">
        <f>IFERROR(SMALL(E5:E969,ROW()-ROW($F$5)+1),"")</f>
        <v>0</v>
      </c>
      <c r="H685">
        <f>IFERROR(SUM(F5:F685),"")</f>
        <v>0</v>
      </c>
      <c r="J685">
        <v>681</v>
      </c>
      <c r="K685" cm="1">
        <f t="array" ref="K685">_xlfn.SWITCH(Charts!$B$3,"average", AVERAGE(INDIRECT(ADDRESS(680+3,K$2+1,,,"Instances") &amp; ":" &amp; ADDRESS(680+3,K$2+1))),"median", MEDIAN(INDIRECT(ADDRESS(680+3,K$2+1,,,"Instances") &amp; ":" &amp; ADDRESS(680+3,K$2+1))),"min", MIN(INDIRECT(ADDRESS(680+3,K$2+1,,,"Instances") &amp; ":" &amp; ADDRESS(680+3,K$2+1))),"max", MAX(INDIRECT(ADDRESS(680+3,K$2+1,,,"Instances") &amp; ":" &amp; ADDRESS(680+3,K$2+1))),"diff", MAX(INDIRECT(ADDRESS(680+3,K$2+1,,,"Instances") &amp; ":" &amp; ADDRESS(680+3,K$2+1)))-MIN(INDIRECT(ADDRESS(680+3,K$2+1,,,"Instances") &amp; ":" &amp; ADDRESS(680+3,K$2+1))))</f>
        <v>0</v>
      </c>
      <c r="L685">
        <f>IFERROR(SMALL(K5:K969,ROW()-ROW($L$5)+1),"")</f>
        <v>0</v>
      </c>
      <c r="N685">
        <f>IFERROR(SUM(L5:L685),"")</f>
        <v>0</v>
      </c>
      <c r="Q685">
        <f>IF(Charts!$B$3="none",E5517,IF(K5517="",NA(),K5517))</f>
        <v>0</v>
      </c>
      <c r="R685">
        <f>IF(Charts!$B$3="none",F5517,IF(L5517="",NA(),L5517))</f>
        <v>0</v>
      </c>
      <c r="S685">
        <f>IF(Charts!$B$3="none",G5517,IF(M5517="",NA(),M5517))</f>
        <v>0</v>
      </c>
      <c r="T685">
        <f>IF(Charts!$B$3="none",H5517,IF(N5517="",NA(),N5517))</f>
        <v>0</v>
      </c>
    </row>
    <row r="686" spans="4:20">
      <c r="D686">
        <v>682</v>
      </c>
      <c r="E686">
        <f>IF(INDIRECT(ADDRESS($D686+2,E$2+1,,,"Instances"))="","",INDIRECT(ADDRESS($D686+2,E$2+1,,,"Instances")))</f>
        <v>0</v>
      </c>
      <c r="F686">
        <f>IFERROR(SMALL(E5:E969,ROW()-ROW($F$5)+1),"")</f>
        <v>0</v>
      </c>
      <c r="H686">
        <f>IFERROR(SUM(F5:F686),"")</f>
        <v>0</v>
      </c>
      <c r="J686">
        <v>682</v>
      </c>
      <c r="K686" cm="1">
        <f t="array" ref="K686">_xlfn.SWITCH(Charts!$B$3,"average", AVERAGE(INDIRECT(ADDRESS(681+3,K$2+1,,,"Instances") &amp; ":" &amp; ADDRESS(681+3,K$2+1))),"median", MEDIAN(INDIRECT(ADDRESS(681+3,K$2+1,,,"Instances") &amp; ":" &amp; ADDRESS(681+3,K$2+1))),"min", MIN(INDIRECT(ADDRESS(681+3,K$2+1,,,"Instances") &amp; ":" &amp; ADDRESS(681+3,K$2+1))),"max", MAX(INDIRECT(ADDRESS(681+3,K$2+1,,,"Instances") &amp; ":" &amp; ADDRESS(681+3,K$2+1))),"diff", MAX(INDIRECT(ADDRESS(681+3,K$2+1,,,"Instances") &amp; ":" &amp; ADDRESS(681+3,K$2+1)))-MIN(INDIRECT(ADDRESS(681+3,K$2+1,,,"Instances") &amp; ":" &amp; ADDRESS(681+3,K$2+1))))</f>
        <v>0</v>
      </c>
      <c r="L686">
        <f>IFERROR(SMALL(K5:K969,ROW()-ROW($L$5)+1),"")</f>
        <v>0</v>
      </c>
      <c r="N686">
        <f>IFERROR(SUM(L5:L686),"")</f>
        <v>0</v>
      </c>
      <c r="Q686">
        <f>IF(Charts!$B$3="none",E5518,IF(K5518="",NA(),K5518))</f>
        <v>0</v>
      </c>
      <c r="R686">
        <f>IF(Charts!$B$3="none",F5518,IF(L5518="",NA(),L5518))</f>
        <v>0</v>
      </c>
      <c r="S686">
        <f>IF(Charts!$B$3="none",G5518,IF(M5518="",NA(),M5518))</f>
        <v>0</v>
      </c>
      <c r="T686">
        <f>IF(Charts!$B$3="none",H5518,IF(N5518="",NA(),N5518))</f>
        <v>0</v>
      </c>
    </row>
    <row r="687" spans="4:20">
      <c r="D687">
        <v>683</v>
      </c>
      <c r="E687">
        <f>IF(INDIRECT(ADDRESS($D687+2,E$2+1,,,"Instances"))="","",INDIRECT(ADDRESS($D687+2,E$2+1,,,"Instances")))</f>
        <v>0</v>
      </c>
      <c r="F687">
        <f>IFERROR(SMALL(E5:E969,ROW()-ROW($F$5)+1),"")</f>
        <v>0</v>
      </c>
      <c r="H687">
        <f>IFERROR(SUM(F5:F687),"")</f>
        <v>0</v>
      </c>
      <c r="J687">
        <v>683</v>
      </c>
      <c r="K687" cm="1">
        <f t="array" ref="K687">_xlfn.SWITCH(Charts!$B$3,"average", AVERAGE(INDIRECT(ADDRESS(682+3,K$2+1,,,"Instances") &amp; ":" &amp; ADDRESS(682+3,K$2+1))),"median", MEDIAN(INDIRECT(ADDRESS(682+3,K$2+1,,,"Instances") &amp; ":" &amp; ADDRESS(682+3,K$2+1))),"min", MIN(INDIRECT(ADDRESS(682+3,K$2+1,,,"Instances") &amp; ":" &amp; ADDRESS(682+3,K$2+1))),"max", MAX(INDIRECT(ADDRESS(682+3,K$2+1,,,"Instances") &amp; ":" &amp; ADDRESS(682+3,K$2+1))),"diff", MAX(INDIRECT(ADDRESS(682+3,K$2+1,,,"Instances") &amp; ":" &amp; ADDRESS(682+3,K$2+1)))-MIN(INDIRECT(ADDRESS(682+3,K$2+1,,,"Instances") &amp; ":" &amp; ADDRESS(682+3,K$2+1))))</f>
        <v>0</v>
      </c>
      <c r="L687">
        <f>IFERROR(SMALL(K5:K969,ROW()-ROW($L$5)+1),"")</f>
        <v>0</v>
      </c>
      <c r="N687">
        <f>IFERROR(SUM(L5:L687),"")</f>
        <v>0</v>
      </c>
      <c r="Q687">
        <f>IF(Charts!$B$3="none",E5519,IF(K5519="",NA(),K5519))</f>
        <v>0</v>
      </c>
      <c r="R687">
        <f>IF(Charts!$B$3="none",F5519,IF(L5519="",NA(),L5519))</f>
        <v>0</v>
      </c>
      <c r="S687">
        <f>IF(Charts!$B$3="none",G5519,IF(M5519="",NA(),M5519))</f>
        <v>0</v>
      </c>
      <c r="T687">
        <f>IF(Charts!$B$3="none",H5519,IF(N5519="",NA(),N5519))</f>
        <v>0</v>
      </c>
    </row>
    <row r="688" spans="4:20">
      <c r="D688">
        <v>684</v>
      </c>
      <c r="E688">
        <f>IF(INDIRECT(ADDRESS($D688+2,E$2+1,,,"Instances"))="","",INDIRECT(ADDRESS($D688+2,E$2+1,,,"Instances")))</f>
        <v>0</v>
      </c>
      <c r="F688">
        <f>IFERROR(SMALL(E5:E969,ROW()-ROW($F$5)+1),"")</f>
        <v>0</v>
      </c>
      <c r="H688">
        <f>IFERROR(SUM(F5:F688),"")</f>
        <v>0</v>
      </c>
      <c r="J688">
        <v>684</v>
      </c>
      <c r="K688" cm="1">
        <f t="array" ref="K688">_xlfn.SWITCH(Charts!$B$3,"average", AVERAGE(INDIRECT(ADDRESS(683+3,K$2+1,,,"Instances") &amp; ":" &amp; ADDRESS(683+3,K$2+1))),"median", MEDIAN(INDIRECT(ADDRESS(683+3,K$2+1,,,"Instances") &amp; ":" &amp; ADDRESS(683+3,K$2+1))),"min", MIN(INDIRECT(ADDRESS(683+3,K$2+1,,,"Instances") &amp; ":" &amp; ADDRESS(683+3,K$2+1))),"max", MAX(INDIRECT(ADDRESS(683+3,K$2+1,,,"Instances") &amp; ":" &amp; ADDRESS(683+3,K$2+1))),"diff", MAX(INDIRECT(ADDRESS(683+3,K$2+1,,,"Instances") &amp; ":" &amp; ADDRESS(683+3,K$2+1)))-MIN(INDIRECT(ADDRESS(683+3,K$2+1,,,"Instances") &amp; ":" &amp; ADDRESS(683+3,K$2+1))))</f>
        <v>0</v>
      </c>
      <c r="L688">
        <f>IFERROR(SMALL(K5:K969,ROW()-ROW($L$5)+1),"")</f>
        <v>0</v>
      </c>
      <c r="N688">
        <f>IFERROR(SUM(L5:L688),"")</f>
        <v>0</v>
      </c>
      <c r="Q688">
        <f>IF(Charts!$B$3="none",E5520,IF(K5520="",NA(),K5520))</f>
        <v>0</v>
      </c>
      <c r="R688">
        <f>IF(Charts!$B$3="none",F5520,IF(L5520="",NA(),L5520))</f>
        <v>0</v>
      </c>
      <c r="S688">
        <f>IF(Charts!$B$3="none",G5520,IF(M5520="",NA(),M5520))</f>
        <v>0</v>
      </c>
      <c r="T688">
        <f>IF(Charts!$B$3="none",H5520,IF(N5520="",NA(),N5520))</f>
        <v>0</v>
      </c>
    </row>
    <row r="689" spans="4:20">
      <c r="D689">
        <v>685</v>
      </c>
      <c r="E689">
        <f>IF(INDIRECT(ADDRESS($D689+2,E$2+1,,,"Instances"))="","",INDIRECT(ADDRESS($D689+2,E$2+1,,,"Instances")))</f>
        <v>0</v>
      </c>
      <c r="F689">
        <f>IFERROR(SMALL(E5:E969,ROW()-ROW($F$5)+1),"")</f>
        <v>0</v>
      </c>
      <c r="H689">
        <f>IFERROR(SUM(F5:F689),"")</f>
        <v>0</v>
      </c>
      <c r="J689">
        <v>685</v>
      </c>
      <c r="K689" cm="1">
        <f t="array" ref="K689">_xlfn.SWITCH(Charts!$B$3,"average", AVERAGE(INDIRECT(ADDRESS(684+3,K$2+1,,,"Instances") &amp; ":" &amp; ADDRESS(684+3,K$2+1))),"median", MEDIAN(INDIRECT(ADDRESS(684+3,K$2+1,,,"Instances") &amp; ":" &amp; ADDRESS(684+3,K$2+1))),"min", MIN(INDIRECT(ADDRESS(684+3,K$2+1,,,"Instances") &amp; ":" &amp; ADDRESS(684+3,K$2+1))),"max", MAX(INDIRECT(ADDRESS(684+3,K$2+1,,,"Instances") &amp; ":" &amp; ADDRESS(684+3,K$2+1))),"diff", MAX(INDIRECT(ADDRESS(684+3,K$2+1,,,"Instances") &amp; ":" &amp; ADDRESS(684+3,K$2+1)))-MIN(INDIRECT(ADDRESS(684+3,K$2+1,,,"Instances") &amp; ":" &amp; ADDRESS(684+3,K$2+1))))</f>
        <v>0</v>
      </c>
      <c r="L689">
        <f>IFERROR(SMALL(K5:K969,ROW()-ROW($L$5)+1),"")</f>
        <v>0</v>
      </c>
      <c r="N689">
        <f>IFERROR(SUM(L5:L689),"")</f>
        <v>0</v>
      </c>
      <c r="Q689">
        <f>IF(Charts!$B$3="none",E5521,IF(K5521="",NA(),K5521))</f>
        <v>0</v>
      </c>
      <c r="R689">
        <f>IF(Charts!$B$3="none",F5521,IF(L5521="",NA(),L5521))</f>
        <v>0</v>
      </c>
      <c r="S689">
        <f>IF(Charts!$B$3="none",G5521,IF(M5521="",NA(),M5521))</f>
        <v>0</v>
      </c>
      <c r="T689">
        <f>IF(Charts!$B$3="none",H5521,IF(N5521="",NA(),N5521))</f>
        <v>0</v>
      </c>
    </row>
    <row r="690" spans="4:20">
      <c r="D690">
        <v>686</v>
      </c>
      <c r="E690">
        <f>IF(INDIRECT(ADDRESS($D690+2,E$2+1,,,"Instances"))="","",INDIRECT(ADDRESS($D690+2,E$2+1,,,"Instances")))</f>
        <v>0</v>
      </c>
      <c r="F690">
        <f>IFERROR(SMALL(E5:E969,ROW()-ROW($F$5)+1),"")</f>
        <v>0</v>
      </c>
      <c r="H690">
        <f>IFERROR(SUM(F5:F690),"")</f>
        <v>0</v>
      </c>
      <c r="J690">
        <v>686</v>
      </c>
      <c r="K690" cm="1">
        <f t="array" ref="K690">_xlfn.SWITCH(Charts!$B$3,"average", AVERAGE(INDIRECT(ADDRESS(685+3,K$2+1,,,"Instances") &amp; ":" &amp; ADDRESS(685+3,K$2+1))),"median", MEDIAN(INDIRECT(ADDRESS(685+3,K$2+1,,,"Instances") &amp; ":" &amp; ADDRESS(685+3,K$2+1))),"min", MIN(INDIRECT(ADDRESS(685+3,K$2+1,,,"Instances") &amp; ":" &amp; ADDRESS(685+3,K$2+1))),"max", MAX(INDIRECT(ADDRESS(685+3,K$2+1,,,"Instances") &amp; ":" &amp; ADDRESS(685+3,K$2+1))),"diff", MAX(INDIRECT(ADDRESS(685+3,K$2+1,,,"Instances") &amp; ":" &amp; ADDRESS(685+3,K$2+1)))-MIN(INDIRECT(ADDRESS(685+3,K$2+1,,,"Instances") &amp; ":" &amp; ADDRESS(685+3,K$2+1))))</f>
        <v>0</v>
      </c>
      <c r="L690">
        <f>IFERROR(SMALL(K5:K969,ROW()-ROW($L$5)+1),"")</f>
        <v>0</v>
      </c>
      <c r="N690">
        <f>IFERROR(SUM(L5:L690),"")</f>
        <v>0</v>
      </c>
      <c r="Q690">
        <f>IF(Charts!$B$3="none",E5522,IF(K5522="",NA(),K5522))</f>
        <v>0</v>
      </c>
      <c r="R690">
        <f>IF(Charts!$B$3="none",F5522,IF(L5522="",NA(),L5522))</f>
        <v>0</v>
      </c>
      <c r="S690">
        <f>IF(Charts!$B$3="none",G5522,IF(M5522="",NA(),M5522))</f>
        <v>0</v>
      </c>
      <c r="T690">
        <f>IF(Charts!$B$3="none",H5522,IF(N5522="",NA(),N5522))</f>
        <v>0</v>
      </c>
    </row>
    <row r="691" spans="4:20">
      <c r="D691">
        <v>687</v>
      </c>
      <c r="E691">
        <f>IF(INDIRECT(ADDRESS($D691+2,E$2+1,,,"Instances"))="","",INDIRECT(ADDRESS($D691+2,E$2+1,,,"Instances")))</f>
        <v>0</v>
      </c>
      <c r="F691">
        <f>IFERROR(SMALL(E5:E969,ROW()-ROW($F$5)+1),"")</f>
        <v>0</v>
      </c>
      <c r="H691">
        <f>IFERROR(SUM(F5:F691),"")</f>
        <v>0</v>
      </c>
      <c r="J691">
        <v>687</v>
      </c>
      <c r="K691" cm="1">
        <f t="array" ref="K691">_xlfn.SWITCH(Charts!$B$3,"average", AVERAGE(INDIRECT(ADDRESS(686+3,K$2+1,,,"Instances") &amp; ":" &amp; ADDRESS(686+3,K$2+1))),"median", MEDIAN(INDIRECT(ADDRESS(686+3,K$2+1,,,"Instances") &amp; ":" &amp; ADDRESS(686+3,K$2+1))),"min", MIN(INDIRECT(ADDRESS(686+3,K$2+1,,,"Instances") &amp; ":" &amp; ADDRESS(686+3,K$2+1))),"max", MAX(INDIRECT(ADDRESS(686+3,K$2+1,,,"Instances") &amp; ":" &amp; ADDRESS(686+3,K$2+1))),"diff", MAX(INDIRECT(ADDRESS(686+3,K$2+1,,,"Instances") &amp; ":" &amp; ADDRESS(686+3,K$2+1)))-MIN(INDIRECT(ADDRESS(686+3,K$2+1,,,"Instances") &amp; ":" &amp; ADDRESS(686+3,K$2+1))))</f>
        <v>0</v>
      </c>
      <c r="L691">
        <f>IFERROR(SMALL(K5:K969,ROW()-ROW($L$5)+1),"")</f>
        <v>0</v>
      </c>
      <c r="N691">
        <f>IFERROR(SUM(L5:L691),"")</f>
        <v>0</v>
      </c>
      <c r="Q691">
        <f>IF(Charts!$B$3="none",E5523,IF(K5523="",NA(),K5523))</f>
        <v>0</v>
      </c>
      <c r="R691">
        <f>IF(Charts!$B$3="none",F5523,IF(L5523="",NA(),L5523))</f>
        <v>0</v>
      </c>
      <c r="S691">
        <f>IF(Charts!$B$3="none",G5523,IF(M5523="",NA(),M5523))</f>
        <v>0</v>
      </c>
      <c r="T691">
        <f>IF(Charts!$B$3="none",H5523,IF(N5523="",NA(),N5523))</f>
        <v>0</v>
      </c>
    </row>
    <row r="692" spans="4:20">
      <c r="D692">
        <v>688</v>
      </c>
      <c r="E692">
        <f>IF(INDIRECT(ADDRESS($D692+2,E$2+1,,,"Instances"))="","",INDIRECT(ADDRESS($D692+2,E$2+1,,,"Instances")))</f>
        <v>0</v>
      </c>
      <c r="F692">
        <f>IFERROR(SMALL(E5:E969,ROW()-ROW($F$5)+1),"")</f>
        <v>0</v>
      </c>
      <c r="H692">
        <f>IFERROR(SUM(F5:F692),"")</f>
        <v>0</v>
      </c>
      <c r="J692">
        <v>688</v>
      </c>
      <c r="K692" cm="1">
        <f t="array" ref="K692">_xlfn.SWITCH(Charts!$B$3,"average", AVERAGE(INDIRECT(ADDRESS(687+3,K$2+1,,,"Instances") &amp; ":" &amp; ADDRESS(687+3,K$2+1))),"median", MEDIAN(INDIRECT(ADDRESS(687+3,K$2+1,,,"Instances") &amp; ":" &amp; ADDRESS(687+3,K$2+1))),"min", MIN(INDIRECT(ADDRESS(687+3,K$2+1,,,"Instances") &amp; ":" &amp; ADDRESS(687+3,K$2+1))),"max", MAX(INDIRECT(ADDRESS(687+3,K$2+1,,,"Instances") &amp; ":" &amp; ADDRESS(687+3,K$2+1))),"diff", MAX(INDIRECT(ADDRESS(687+3,K$2+1,,,"Instances") &amp; ":" &amp; ADDRESS(687+3,K$2+1)))-MIN(INDIRECT(ADDRESS(687+3,K$2+1,,,"Instances") &amp; ":" &amp; ADDRESS(687+3,K$2+1))))</f>
        <v>0</v>
      </c>
      <c r="L692">
        <f>IFERROR(SMALL(K5:K969,ROW()-ROW($L$5)+1),"")</f>
        <v>0</v>
      </c>
      <c r="N692">
        <f>IFERROR(SUM(L5:L692),"")</f>
        <v>0</v>
      </c>
      <c r="Q692">
        <f>IF(Charts!$B$3="none",E5524,IF(K5524="",NA(),K5524))</f>
        <v>0</v>
      </c>
      <c r="R692">
        <f>IF(Charts!$B$3="none",F5524,IF(L5524="",NA(),L5524))</f>
        <v>0</v>
      </c>
      <c r="S692">
        <f>IF(Charts!$B$3="none",G5524,IF(M5524="",NA(),M5524))</f>
        <v>0</v>
      </c>
      <c r="T692">
        <f>IF(Charts!$B$3="none",H5524,IF(N5524="",NA(),N5524))</f>
        <v>0</v>
      </c>
    </row>
    <row r="693" spans="4:20">
      <c r="D693">
        <v>689</v>
      </c>
      <c r="E693">
        <f>IF(INDIRECT(ADDRESS($D693+2,E$2+1,,,"Instances"))="","",INDIRECT(ADDRESS($D693+2,E$2+1,,,"Instances")))</f>
        <v>0</v>
      </c>
      <c r="F693">
        <f>IFERROR(SMALL(E5:E969,ROW()-ROW($F$5)+1),"")</f>
        <v>0</v>
      </c>
      <c r="H693">
        <f>IFERROR(SUM(F5:F693),"")</f>
        <v>0</v>
      </c>
      <c r="J693">
        <v>689</v>
      </c>
      <c r="K693" cm="1">
        <f t="array" ref="K693">_xlfn.SWITCH(Charts!$B$3,"average", AVERAGE(INDIRECT(ADDRESS(688+3,K$2+1,,,"Instances") &amp; ":" &amp; ADDRESS(688+3,K$2+1))),"median", MEDIAN(INDIRECT(ADDRESS(688+3,K$2+1,,,"Instances") &amp; ":" &amp; ADDRESS(688+3,K$2+1))),"min", MIN(INDIRECT(ADDRESS(688+3,K$2+1,,,"Instances") &amp; ":" &amp; ADDRESS(688+3,K$2+1))),"max", MAX(INDIRECT(ADDRESS(688+3,K$2+1,,,"Instances") &amp; ":" &amp; ADDRESS(688+3,K$2+1))),"diff", MAX(INDIRECT(ADDRESS(688+3,K$2+1,,,"Instances") &amp; ":" &amp; ADDRESS(688+3,K$2+1)))-MIN(INDIRECT(ADDRESS(688+3,K$2+1,,,"Instances") &amp; ":" &amp; ADDRESS(688+3,K$2+1))))</f>
        <v>0</v>
      </c>
      <c r="L693">
        <f>IFERROR(SMALL(K5:K969,ROW()-ROW($L$5)+1),"")</f>
        <v>0</v>
      </c>
      <c r="N693">
        <f>IFERROR(SUM(L5:L693),"")</f>
        <v>0</v>
      </c>
      <c r="Q693">
        <f>IF(Charts!$B$3="none",E5525,IF(K5525="",NA(),K5525))</f>
        <v>0</v>
      </c>
      <c r="R693">
        <f>IF(Charts!$B$3="none",F5525,IF(L5525="",NA(),L5525))</f>
        <v>0</v>
      </c>
      <c r="S693">
        <f>IF(Charts!$B$3="none",G5525,IF(M5525="",NA(),M5525))</f>
        <v>0</v>
      </c>
      <c r="T693">
        <f>IF(Charts!$B$3="none",H5525,IF(N5525="",NA(),N5525))</f>
        <v>0</v>
      </c>
    </row>
    <row r="694" spans="4:20">
      <c r="D694">
        <v>690</v>
      </c>
      <c r="E694">
        <f>IF(INDIRECT(ADDRESS($D694+2,E$2+1,,,"Instances"))="","",INDIRECT(ADDRESS($D694+2,E$2+1,,,"Instances")))</f>
        <v>0</v>
      </c>
      <c r="F694">
        <f>IFERROR(SMALL(E5:E969,ROW()-ROW($F$5)+1),"")</f>
        <v>0</v>
      </c>
      <c r="H694">
        <f>IFERROR(SUM(F5:F694),"")</f>
        <v>0</v>
      </c>
      <c r="J694">
        <v>690</v>
      </c>
      <c r="K694" cm="1">
        <f t="array" ref="K694">_xlfn.SWITCH(Charts!$B$3,"average", AVERAGE(INDIRECT(ADDRESS(689+3,K$2+1,,,"Instances") &amp; ":" &amp; ADDRESS(689+3,K$2+1))),"median", MEDIAN(INDIRECT(ADDRESS(689+3,K$2+1,,,"Instances") &amp; ":" &amp; ADDRESS(689+3,K$2+1))),"min", MIN(INDIRECT(ADDRESS(689+3,K$2+1,,,"Instances") &amp; ":" &amp; ADDRESS(689+3,K$2+1))),"max", MAX(INDIRECT(ADDRESS(689+3,K$2+1,,,"Instances") &amp; ":" &amp; ADDRESS(689+3,K$2+1))),"diff", MAX(INDIRECT(ADDRESS(689+3,K$2+1,,,"Instances") &amp; ":" &amp; ADDRESS(689+3,K$2+1)))-MIN(INDIRECT(ADDRESS(689+3,K$2+1,,,"Instances") &amp; ":" &amp; ADDRESS(689+3,K$2+1))))</f>
        <v>0</v>
      </c>
      <c r="L694">
        <f>IFERROR(SMALL(K5:K969,ROW()-ROW($L$5)+1),"")</f>
        <v>0</v>
      </c>
      <c r="N694">
        <f>IFERROR(SUM(L5:L694),"")</f>
        <v>0</v>
      </c>
      <c r="Q694">
        <f>IF(Charts!$B$3="none",E5526,IF(K5526="",NA(),K5526))</f>
        <v>0</v>
      </c>
      <c r="R694">
        <f>IF(Charts!$B$3="none",F5526,IF(L5526="",NA(),L5526))</f>
        <v>0</v>
      </c>
      <c r="S694">
        <f>IF(Charts!$B$3="none",G5526,IF(M5526="",NA(),M5526))</f>
        <v>0</v>
      </c>
      <c r="T694">
        <f>IF(Charts!$B$3="none",H5526,IF(N5526="",NA(),N5526))</f>
        <v>0</v>
      </c>
    </row>
    <row r="695" spans="4:20">
      <c r="D695">
        <v>691</v>
      </c>
      <c r="E695">
        <f>IF(INDIRECT(ADDRESS($D695+2,E$2+1,,,"Instances"))="","",INDIRECT(ADDRESS($D695+2,E$2+1,,,"Instances")))</f>
        <v>0</v>
      </c>
      <c r="F695">
        <f>IFERROR(SMALL(E5:E969,ROW()-ROW($F$5)+1),"")</f>
        <v>0</v>
      </c>
      <c r="H695">
        <f>IFERROR(SUM(F5:F695),"")</f>
        <v>0</v>
      </c>
      <c r="J695">
        <v>691</v>
      </c>
      <c r="K695" cm="1">
        <f t="array" ref="K695">_xlfn.SWITCH(Charts!$B$3,"average", AVERAGE(INDIRECT(ADDRESS(690+3,K$2+1,,,"Instances") &amp; ":" &amp; ADDRESS(690+3,K$2+1))),"median", MEDIAN(INDIRECT(ADDRESS(690+3,K$2+1,,,"Instances") &amp; ":" &amp; ADDRESS(690+3,K$2+1))),"min", MIN(INDIRECT(ADDRESS(690+3,K$2+1,,,"Instances") &amp; ":" &amp; ADDRESS(690+3,K$2+1))),"max", MAX(INDIRECT(ADDRESS(690+3,K$2+1,,,"Instances") &amp; ":" &amp; ADDRESS(690+3,K$2+1))),"diff", MAX(INDIRECT(ADDRESS(690+3,K$2+1,,,"Instances") &amp; ":" &amp; ADDRESS(690+3,K$2+1)))-MIN(INDIRECT(ADDRESS(690+3,K$2+1,,,"Instances") &amp; ":" &amp; ADDRESS(690+3,K$2+1))))</f>
        <v>0</v>
      </c>
      <c r="L695">
        <f>IFERROR(SMALL(K5:K969,ROW()-ROW($L$5)+1),"")</f>
        <v>0</v>
      </c>
      <c r="N695">
        <f>IFERROR(SUM(L5:L695),"")</f>
        <v>0</v>
      </c>
      <c r="Q695">
        <f>IF(Charts!$B$3="none",E5527,IF(K5527="",NA(),K5527))</f>
        <v>0</v>
      </c>
      <c r="R695">
        <f>IF(Charts!$B$3="none",F5527,IF(L5527="",NA(),L5527))</f>
        <v>0</v>
      </c>
      <c r="S695">
        <f>IF(Charts!$B$3="none",G5527,IF(M5527="",NA(),M5527))</f>
        <v>0</v>
      </c>
      <c r="T695">
        <f>IF(Charts!$B$3="none",H5527,IF(N5527="",NA(),N5527))</f>
        <v>0</v>
      </c>
    </row>
    <row r="696" spans="4:20">
      <c r="D696">
        <v>692</v>
      </c>
      <c r="E696">
        <f>IF(INDIRECT(ADDRESS($D696+2,E$2+1,,,"Instances"))="","",INDIRECT(ADDRESS($D696+2,E$2+1,,,"Instances")))</f>
        <v>0</v>
      </c>
      <c r="F696">
        <f>IFERROR(SMALL(E5:E969,ROW()-ROW($F$5)+1),"")</f>
        <v>0</v>
      </c>
      <c r="H696">
        <f>IFERROR(SUM(F5:F696),"")</f>
        <v>0</v>
      </c>
      <c r="J696">
        <v>692</v>
      </c>
      <c r="K696" cm="1">
        <f t="array" ref="K696">_xlfn.SWITCH(Charts!$B$3,"average", AVERAGE(INDIRECT(ADDRESS(691+3,K$2+1,,,"Instances") &amp; ":" &amp; ADDRESS(691+3,K$2+1))),"median", MEDIAN(INDIRECT(ADDRESS(691+3,K$2+1,,,"Instances") &amp; ":" &amp; ADDRESS(691+3,K$2+1))),"min", MIN(INDIRECT(ADDRESS(691+3,K$2+1,,,"Instances") &amp; ":" &amp; ADDRESS(691+3,K$2+1))),"max", MAX(INDIRECT(ADDRESS(691+3,K$2+1,,,"Instances") &amp; ":" &amp; ADDRESS(691+3,K$2+1))),"diff", MAX(INDIRECT(ADDRESS(691+3,K$2+1,,,"Instances") &amp; ":" &amp; ADDRESS(691+3,K$2+1)))-MIN(INDIRECT(ADDRESS(691+3,K$2+1,,,"Instances") &amp; ":" &amp; ADDRESS(691+3,K$2+1))))</f>
        <v>0</v>
      </c>
      <c r="L696">
        <f>IFERROR(SMALL(K5:K969,ROW()-ROW($L$5)+1),"")</f>
        <v>0</v>
      </c>
      <c r="N696">
        <f>IFERROR(SUM(L5:L696),"")</f>
        <v>0</v>
      </c>
      <c r="Q696">
        <f>IF(Charts!$B$3="none",E5528,IF(K5528="",NA(),K5528))</f>
        <v>0</v>
      </c>
      <c r="R696">
        <f>IF(Charts!$B$3="none",F5528,IF(L5528="",NA(),L5528))</f>
        <v>0</v>
      </c>
      <c r="S696">
        <f>IF(Charts!$B$3="none",G5528,IF(M5528="",NA(),M5528))</f>
        <v>0</v>
      </c>
      <c r="T696">
        <f>IF(Charts!$B$3="none",H5528,IF(N5528="",NA(),N5528))</f>
        <v>0</v>
      </c>
    </row>
    <row r="697" spans="4:20">
      <c r="D697">
        <v>693</v>
      </c>
      <c r="E697">
        <f>IF(INDIRECT(ADDRESS($D697+2,E$2+1,,,"Instances"))="","",INDIRECT(ADDRESS($D697+2,E$2+1,,,"Instances")))</f>
        <v>0</v>
      </c>
      <c r="F697">
        <f>IFERROR(SMALL(E5:E969,ROW()-ROW($F$5)+1),"")</f>
        <v>0</v>
      </c>
      <c r="H697">
        <f>IFERROR(SUM(F5:F697),"")</f>
        <v>0</v>
      </c>
      <c r="J697">
        <v>693</v>
      </c>
      <c r="K697" cm="1">
        <f t="array" ref="K697">_xlfn.SWITCH(Charts!$B$3,"average", AVERAGE(INDIRECT(ADDRESS(692+3,K$2+1,,,"Instances") &amp; ":" &amp; ADDRESS(692+3,K$2+1))),"median", MEDIAN(INDIRECT(ADDRESS(692+3,K$2+1,,,"Instances") &amp; ":" &amp; ADDRESS(692+3,K$2+1))),"min", MIN(INDIRECT(ADDRESS(692+3,K$2+1,,,"Instances") &amp; ":" &amp; ADDRESS(692+3,K$2+1))),"max", MAX(INDIRECT(ADDRESS(692+3,K$2+1,,,"Instances") &amp; ":" &amp; ADDRESS(692+3,K$2+1))),"diff", MAX(INDIRECT(ADDRESS(692+3,K$2+1,,,"Instances") &amp; ":" &amp; ADDRESS(692+3,K$2+1)))-MIN(INDIRECT(ADDRESS(692+3,K$2+1,,,"Instances") &amp; ":" &amp; ADDRESS(692+3,K$2+1))))</f>
        <v>0</v>
      </c>
      <c r="L697">
        <f>IFERROR(SMALL(K5:K969,ROW()-ROW($L$5)+1),"")</f>
        <v>0</v>
      </c>
      <c r="N697">
        <f>IFERROR(SUM(L5:L697),"")</f>
        <v>0</v>
      </c>
      <c r="Q697">
        <f>IF(Charts!$B$3="none",E5529,IF(K5529="",NA(),K5529))</f>
        <v>0</v>
      </c>
      <c r="R697">
        <f>IF(Charts!$B$3="none",F5529,IF(L5529="",NA(),L5529))</f>
        <v>0</v>
      </c>
      <c r="S697">
        <f>IF(Charts!$B$3="none",G5529,IF(M5529="",NA(),M5529))</f>
        <v>0</v>
      </c>
      <c r="T697">
        <f>IF(Charts!$B$3="none",H5529,IF(N5529="",NA(),N5529))</f>
        <v>0</v>
      </c>
    </row>
    <row r="698" spans="4:20">
      <c r="D698">
        <v>694</v>
      </c>
      <c r="E698">
        <f>IF(INDIRECT(ADDRESS($D698+2,E$2+1,,,"Instances"))="","",INDIRECT(ADDRESS($D698+2,E$2+1,,,"Instances")))</f>
        <v>0</v>
      </c>
      <c r="F698">
        <f>IFERROR(SMALL(E5:E969,ROW()-ROW($F$5)+1),"")</f>
        <v>0</v>
      </c>
      <c r="H698">
        <f>IFERROR(SUM(F5:F698),"")</f>
        <v>0</v>
      </c>
      <c r="J698">
        <v>694</v>
      </c>
      <c r="K698" cm="1">
        <f t="array" ref="K698">_xlfn.SWITCH(Charts!$B$3,"average", AVERAGE(INDIRECT(ADDRESS(693+3,K$2+1,,,"Instances") &amp; ":" &amp; ADDRESS(693+3,K$2+1))),"median", MEDIAN(INDIRECT(ADDRESS(693+3,K$2+1,,,"Instances") &amp; ":" &amp; ADDRESS(693+3,K$2+1))),"min", MIN(INDIRECT(ADDRESS(693+3,K$2+1,,,"Instances") &amp; ":" &amp; ADDRESS(693+3,K$2+1))),"max", MAX(INDIRECT(ADDRESS(693+3,K$2+1,,,"Instances") &amp; ":" &amp; ADDRESS(693+3,K$2+1))),"diff", MAX(INDIRECT(ADDRESS(693+3,K$2+1,,,"Instances") &amp; ":" &amp; ADDRESS(693+3,K$2+1)))-MIN(INDIRECT(ADDRESS(693+3,K$2+1,,,"Instances") &amp; ":" &amp; ADDRESS(693+3,K$2+1))))</f>
        <v>0</v>
      </c>
      <c r="L698">
        <f>IFERROR(SMALL(K5:K969,ROW()-ROW($L$5)+1),"")</f>
        <v>0</v>
      </c>
      <c r="N698">
        <f>IFERROR(SUM(L5:L698),"")</f>
        <v>0</v>
      </c>
      <c r="Q698">
        <f>IF(Charts!$B$3="none",E5530,IF(K5530="",NA(),K5530))</f>
        <v>0</v>
      </c>
      <c r="R698">
        <f>IF(Charts!$B$3="none",F5530,IF(L5530="",NA(),L5530))</f>
        <v>0</v>
      </c>
      <c r="S698">
        <f>IF(Charts!$B$3="none",G5530,IF(M5530="",NA(),M5530))</f>
        <v>0</v>
      </c>
      <c r="T698">
        <f>IF(Charts!$B$3="none",H5530,IF(N5530="",NA(),N5530))</f>
        <v>0</v>
      </c>
    </row>
    <row r="699" spans="4:20">
      <c r="D699">
        <v>695</v>
      </c>
      <c r="E699">
        <f>IF(INDIRECT(ADDRESS($D699+2,E$2+1,,,"Instances"))="","",INDIRECT(ADDRESS($D699+2,E$2+1,,,"Instances")))</f>
        <v>0</v>
      </c>
      <c r="F699">
        <f>IFERROR(SMALL(E5:E969,ROW()-ROW($F$5)+1),"")</f>
        <v>0</v>
      </c>
      <c r="H699">
        <f>IFERROR(SUM(F5:F699),"")</f>
        <v>0</v>
      </c>
      <c r="J699">
        <v>695</v>
      </c>
      <c r="K699" cm="1">
        <f t="array" ref="K699">_xlfn.SWITCH(Charts!$B$3,"average", AVERAGE(INDIRECT(ADDRESS(694+3,K$2+1,,,"Instances") &amp; ":" &amp; ADDRESS(694+3,K$2+1))),"median", MEDIAN(INDIRECT(ADDRESS(694+3,K$2+1,,,"Instances") &amp; ":" &amp; ADDRESS(694+3,K$2+1))),"min", MIN(INDIRECT(ADDRESS(694+3,K$2+1,,,"Instances") &amp; ":" &amp; ADDRESS(694+3,K$2+1))),"max", MAX(INDIRECT(ADDRESS(694+3,K$2+1,,,"Instances") &amp; ":" &amp; ADDRESS(694+3,K$2+1))),"diff", MAX(INDIRECT(ADDRESS(694+3,K$2+1,,,"Instances") &amp; ":" &amp; ADDRESS(694+3,K$2+1)))-MIN(INDIRECT(ADDRESS(694+3,K$2+1,,,"Instances") &amp; ":" &amp; ADDRESS(694+3,K$2+1))))</f>
        <v>0</v>
      </c>
      <c r="L699">
        <f>IFERROR(SMALL(K5:K969,ROW()-ROW($L$5)+1),"")</f>
        <v>0</v>
      </c>
      <c r="N699">
        <f>IFERROR(SUM(L5:L699),"")</f>
        <v>0</v>
      </c>
      <c r="Q699">
        <f>IF(Charts!$B$3="none",E5531,IF(K5531="",NA(),K5531))</f>
        <v>0</v>
      </c>
      <c r="R699">
        <f>IF(Charts!$B$3="none",F5531,IF(L5531="",NA(),L5531))</f>
        <v>0</v>
      </c>
      <c r="S699">
        <f>IF(Charts!$B$3="none",G5531,IF(M5531="",NA(),M5531))</f>
        <v>0</v>
      </c>
      <c r="T699">
        <f>IF(Charts!$B$3="none",H5531,IF(N5531="",NA(),N5531))</f>
        <v>0</v>
      </c>
    </row>
    <row r="700" spans="4:20">
      <c r="D700">
        <v>696</v>
      </c>
      <c r="E700">
        <f>IF(INDIRECT(ADDRESS($D700+2,E$2+1,,,"Instances"))="","",INDIRECT(ADDRESS($D700+2,E$2+1,,,"Instances")))</f>
        <v>0</v>
      </c>
      <c r="F700">
        <f>IFERROR(SMALL(E5:E969,ROW()-ROW($F$5)+1),"")</f>
        <v>0</v>
      </c>
      <c r="H700">
        <f>IFERROR(SUM(F5:F700),"")</f>
        <v>0</v>
      </c>
      <c r="J700">
        <v>696</v>
      </c>
      <c r="K700" cm="1">
        <f t="array" ref="K700">_xlfn.SWITCH(Charts!$B$3,"average", AVERAGE(INDIRECT(ADDRESS(695+3,K$2+1,,,"Instances") &amp; ":" &amp; ADDRESS(695+3,K$2+1))),"median", MEDIAN(INDIRECT(ADDRESS(695+3,K$2+1,,,"Instances") &amp; ":" &amp; ADDRESS(695+3,K$2+1))),"min", MIN(INDIRECT(ADDRESS(695+3,K$2+1,,,"Instances") &amp; ":" &amp; ADDRESS(695+3,K$2+1))),"max", MAX(INDIRECT(ADDRESS(695+3,K$2+1,,,"Instances") &amp; ":" &amp; ADDRESS(695+3,K$2+1))),"diff", MAX(INDIRECT(ADDRESS(695+3,K$2+1,,,"Instances") &amp; ":" &amp; ADDRESS(695+3,K$2+1)))-MIN(INDIRECT(ADDRESS(695+3,K$2+1,,,"Instances") &amp; ":" &amp; ADDRESS(695+3,K$2+1))))</f>
        <v>0</v>
      </c>
      <c r="L700">
        <f>IFERROR(SMALL(K5:K969,ROW()-ROW($L$5)+1),"")</f>
        <v>0</v>
      </c>
      <c r="N700">
        <f>IFERROR(SUM(L5:L700),"")</f>
        <v>0</v>
      </c>
      <c r="Q700">
        <f>IF(Charts!$B$3="none",E5532,IF(K5532="",NA(),K5532))</f>
        <v>0</v>
      </c>
      <c r="R700">
        <f>IF(Charts!$B$3="none",F5532,IF(L5532="",NA(),L5532))</f>
        <v>0</v>
      </c>
      <c r="S700">
        <f>IF(Charts!$B$3="none",G5532,IF(M5532="",NA(),M5532))</f>
        <v>0</v>
      </c>
      <c r="T700">
        <f>IF(Charts!$B$3="none",H5532,IF(N5532="",NA(),N5532))</f>
        <v>0</v>
      </c>
    </row>
    <row r="701" spans="4:20">
      <c r="D701">
        <v>697</v>
      </c>
      <c r="E701">
        <f>IF(INDIRECT(ADDRESS($D701+2,E$2+1,,,"Instances"))="","",INDIRECT(ADDRESS($D701+2,E$2+1,,,"Instances")))</f>
        <v>0</v>
      </c>
      <c r="F701">
        <f>IFERROR(SMALL(E5:E969,ROW()-ROW($F$5)+1),"")</f>
        <v>0</v>
      </c>
      <c r="H701">
        <f>IFERROR(SUM(F5:F701),"")</f>
        <v>0</v>
      </c>
      <c r="J701">
        <v>697</v>
      </c>
      <c r="K701" cm="1">
        <f t="array" ref="K701">_xlfn.SWITCH(Charts!$B$3,"average", AVERAGE(INDIRECT(ADDRESS(696+3,K$2+1,,,"Instances") &amp; ":" &amp; ADDRESS(696+3,K$2+1))),"median", MEDIAN(INDIRECT(ADDRESS(696+3,K$2+1,,,"Instances") &amp; ":" &amp; ADDRESS(696+3,K$2+1))),"min", MIN(INDIRECT(ADDRESS(696+3,K$2+1,,,"Instances") &amp; ":" &amp; ADDRESS(696+3,K$2+1))),"max", MAX(INDIRECT(ADDRESS(696+3,K$2+1,,,"Instances") &amp; ":" &amp; ADDRESS(696+3,K$2+1))),"diff", MAX(INDIRECT(ADDRESS(696+3,K$2+1,,,"Instances") &amp; ":" &amp; ADDRESS(696+3,K$2+1)))-MIN(INDIRECT(ADDRESS(696+3,K$2+1,,,"Instances") &amp; ":" &amp; ADDRESS(696+3,K$2+1))))</f>
        <v>0</v>
      </c>
      <c r="L701">
        <f>IFERROR(SMALL(K5:K969,ROW()-ROW($L$5)+1),"")</f>
        <v>0</v>
      </c>
      <c r="N701">
        <f>IFERROR(SUM(L5:L701),"")</f>
        <v>0</v>
      </c>
      <c r="Q701">
        <f>IF(Charts!$B$3="none",E5533,IF(K5533="",NA(),K5533))</f>
        <v>0</v>
      </c>
      <c r="R701">
        <f>IF(Charts!$B$3="none",F5533,IF(L5533="",NA(),L5533))</f>
        <v>0</v>
      </c>
      <c r="S701">
        <f>IF(Charts!$B$3="none",G5533,IF(M5533="",NA(),M5533))</f>
        <v>0</v>
      </c>
      <c r="T701">
        <f>IF(Charts!$B$3="none",H5533,IF(N5533="",NA(),N5533))</f>
        <v>0</v>
      </c>
    </row>
    <row r="702" spans="4:20">
      <c r="D702">
        <v>698</v>
      </c>
      <c r="E702">
        <f>IF(INDIRECT(ADDRESS($D702+2,E$2+1,,,"Instances"))="","",INDIRECT(ADDRESS($D702+2,E$2+1,,,"Instances")))</f>
        <v>0</v>
      </c>
      <c r="F702">
        <f>IFERROR(SMALL(E5:E969,ROW()-ROW($F$5)+1),"")</f>
        <v>0</v>
      </c>
      <c r="H702">
        <f>IFERROR(SUM(F5:F702),"")</f>
        <v>0</v>
      </c>
      <c r="J702">
        <v>698</v>
      </c>
      <c r="K702" cm="1">
        <f t="array" ref="K702">_xlfn.SWITCH(Charts!$B$3,"average", AVERAGE(INDIRECT(ADDRESS(697+3,K$2+1,,,"Instances") &amp; ":" &amp; ADDRESS(697+3,K$2+1))),"median", MEDIAN(INDIRECT(ADDRESS(697+3,K$2+1,,,"Instances") &amp; ":" &amp; ADDRESS(697+3,K$2+1))),"min", MIN(INDIRECT(ADDRESS(697+3,K$2+1,,,"Instances") &amp; ":" &amp; ADDRESS(697+3,K$2+1))),"max", MAX(INDIRECT(ADDRESS(697+3,K$2+1,,,"Instances") &amp; ":" &amp; ADDRESS(697+3,K$2+1))),"diff", MAX(INDIRECT(ADDRESS(697+3,K$2+1,,,"Instances") &amp; ":" &amp; ADDRESS(697+3,K$2+1)))-MIN(INDIRECT(ADDRESS(697+3,K$2+1,,,"Instances") &amp; ":" &amp; ADDRESS(697+3,K$2+1))))</f>
        <v>0</v>
      </c>
      <c r="L702">
        <f>IFERROR(SMALL(K5:K969,ROW()-ROW($L$5)+1),"")</f>
        <v>0</v>
      </c>
      <c r="N702">
        <f>IFERROR(SUM(L5:L702),"")</f>
        <v>0</v>
      </c>
      <c r="Q702">
        <f>IF(Charts!$B$3="none",E5534,IF(K5534="",NA(),K5534))</f>
        <v>0</v>
      </c>
      <c r="R702">
        <f>IF(Charts!$B$3="none",F5534,IF(L5534="",NA(),L5534))</f>
        <v>0</v>
      </c>
      <c r="S702">
        <f>IF(Charts!$B$3="none",G5534,IF(M5534="",NA(),M5534))</f>
        <v>0</v>
      </c>
      <c r="T702">
        <f>IF(Charts!$B$3="none",H5534,IF(N5534="",NA(),N5534))</f>
        <v>0</v>
      </c>
    </row>
    <row r="703" spans="4:20">
      <c r="D703">
        <v>699</v>
      </c>
      <c r="E703">
        <f>IF(INDIRECT(ADDRESS($D703+2,E$2+1,,,"Instances"))="","",INDIRECT(ADDRESS($D703+2,E$2+1,,,"Instances")))</f>
        <v>0</v>
      </c>
      <c r="F703">
        <f>IFERROR(SMALL(E5:E969,ROW()-ROW($F$5)+1),"")</f>
        <v>0</v>
      </c>
      <c r="H703">
        <f>IFERROR(SUM(F5:F703),"")</f>
        <v>0</v>
      </c>
      <c r="J703">
        <v>699</v>
      </c>
      <c r="K703" cm="1">
        <f t="array" ref="K703">_xlfn.SWITCH(Charts!$B$3,"average", AVERAGE(INDIRECT(ADDRESS(698+3,K$2+1,,,"Instances") &amp; ":" &amp; ADDRESS(698+3,K$2+1))),"median", MEDIAN(INDIRECT(ADDRESS(698+3,K$2+1,,,"Instances") &amp; ":" &amp; ADDRESS(698+3,K$2+1))),"min", MIN(INDIRECT(ADDRESS(698+3,K$2+1,,,"Instances") &amp; ":" &amp; ADDRESS(698+3,K$2+1))),"max", MAX(INDIRECT(ADDRESS(698+3,K$2+1,,,"Instances") &amp; ":" &amp; ADDRESS(698+3,K$2+1))),"diff", MAX(INDIRECT(ADDRESS(698+3,K$2+1,,,"Instances") &amp; ":" &amp; ADDRESS(698+3,K$2+1)))-MIN(INDIRECT(ADDRESS(698+3,K$2+1,,,"Instances") &amp; ":" &amp; ADDRESS(698+3,K$2+1))))</f>
        <v>0</v>
      </c>
      <c r="L703">
        <f>IFERROR(SMALL(K5:K969,ROW()-ROW($L$5)+1),"")</f>
        <v>0</v>
      </c>
      <c r="N703">
        <f>IFERROR(SUM(L5:L703),"")</f>
        <v>0</v>
      </c>
      <c r="Q703">
        <f>IF(Charts!$B$3="none",E5535,IF(K5535="",NA(),K5535))</f>
        <v>0</v>
      </c>
      <c r="R703">
        <f>IF(Charts!$B$3="none",F5535,IF(L5535="",NA(),L5535))</f>
        <v>0</v>
      </c>
      <c r="S703">
        <f>IF(Charts!$B$3="none",G5535,IF(M5535="",NA(),M5535))</f>
        <v>0</v>
      </c>
      <c r="T703">
        <f>IF(Charts!$B$3="none",H5535,IF(N5535="",NA(),N5535))</f>
        <v>0</v>
      </c>
    </row>
    <row r="704" spans="4:20">
      <c r="D704">
        <v>700</v>
      </c>
      <c r="E704">
        <f>IF(INDIRECT(ADDRESS($D704+2,E$2+1,,,"Instances"))="","",INDIRECT(ADDRESS($D704+2,E$2+1,,,"Instances")))</f>
        <v>0</v>
      </c>
      <c r="F704">
        <f>IFERROR(SMALL(E5:E969,ROW()-ROW($F$5)+1),"")</f>
        <v>0</v>
      </c>
      <c r="H704">
        <f>IFERROR(SUM(F5:F704),"")</f>
        <v>0</v>
      </c>
      <c r="J704">
        <v>700</v>
      </c>
      <c r="K704" cm="1">
        <f t="array" ref="K704">_xlfn.SWITCH(Charts!$B$3,"average", AVERAGE(INDIRECT(ADDRESS(699+3,K$2+1,,,"Instances") &amp; ":" &amp; ADDRESS(699+3,K$2+1))),"median", MEDIAN(INDIRECT(ADDRESS(699+3,K$2+1,,,"Instances") &amp; ":" &amp; ADDRESS(699+3,K$2+1))),"min", MIN(INDIRECT(ADDRESS(699+3,K$2+1,,,"Instances") &amp; ":" &amp; ADDRESS(699+3,K$2+1))),"max", MAX(INDIRECT(ADDRESS(699+3,K$2+1,,,"Instances") &amp; ":" &amp; ADDRESS(699+3,K$2+1))),"diff", MAX(INDIRECT(ADDRESS(699+3,K$2+1,,,"Instances") &amp; ":" &amp; ADDRESS(699+3,K$2+1)))-MIN(INDIRECT(ADDRESS(699+3,K$2+1,,,"Instances") &amp; ":" &amp; ADDRESS(699+3,K$2+1))))</f>
        <v>0</v>
      </c>
      <c r="L704">
        <f>IFERROR(SMALL(K5:K969,ROW()-ROW($L$5)+1),"")</f>
        <v>0</v>
      </c>
      <c r="N704">
        <f>IFERROR(SUM(L5:L704),"")</f>
        <v>0</v>
      </c>
      <c r="Q704">
        <f>IF(Charts!$B$3="none",E5536,IF(K5536="",NA(),K5536))</f>
        <v>0</v>
      </c>
      <c r="R704">
        <f>IF(Charts!$B$3="none",F5536,IF(L5536="",NA(),L5536))</f>
        <v>0</v>
      </c>
      <c r="S704">
        <f>IF(Charts!$B$3="none",G5536,IF(M5536="",NA(),M5536))</f>
        <v>0</v>
      </c>
      <c r="T704">
        <f>IF(Charts!$B$3="none",H5536,IF(N5536="",NA(),N5536))</f>
        <v>0</v>
      </c>
    </row>
    <row r="705" spans="4:20">
      <c r="D705">
        <v>701</v>
      </c>
      <c r="E705">
        <f>IF(INDIRECT(ADDRESS($D705+2,E$2+1,,,"Instances"))="","",INDIRECT(ADDRESS($D705+2,E$2+1,,,"Instances")))</f>
        <v>0</v>
      </c>
      <c r="F705">
        <f>IFERROR(SMALL(E5:E969,ROW()-ROW($F$5)+1),"")</f>
        <v>0</v>
      </c>
      <c r="H705">
        <f>IFERROR(SUM(F5:F705),"")</f>
        <v>0</v>
      </c>
      <c r="J705">
        <v>701</v>
      </c>
      <c r="K705" cm="1">
        <f t="array" ref="K705">_xlfn.SWITCH(Charts!$B$3,"average", AVERAGE(INDIRECT(ADDRESS(700+3,K$2+1,,,"Instances") &amp; ":" &amp; ADDRESS(700+3,K$2+1))),"median", MEDIAN(INDIRECT(ADDRESS(700+3,K$2+1,,,"Instances") &amp; ":" &amp; ADDRESS(700+3,K$2+1))),"min", MIN(INDIRECT(ADDRESS(700+3,K$2+1,,,"Instances") &amp; ":" &amp; ADDRESS(700+3,K$2+1))),"max", MAX(INDIRECT(ADDRESS(700+3,K$2+1,,,"Instances") &amp; ":" &amp; ADDRESS(700+3,K$2+1))),"diff", MAX(INDIRECT(ADDRESS(700+3,K$2+1,,,"Instances") &amp; ":" &amp; ADDRESS(700+3,K$2+1)))-MIN(INDIRECT(ADDRESS(700+3,K$2+1,,,"Instances") &amp; ":" &amp; ADDRESS(700+3,K$2+1))))</f>
        <v>0</v>
      </c>
      <c r="L705">
        <f>IFERROR(SMALL(K5:K969,ROW()-ROW($L$5)+1),"")</f>
        <v>0</v>
      </c>
      <c r="N705">
        <f>IFERROR(SUM(L5:L705),"")</f>
        <v>0</v>
      </c>
      <c r="Q705">
        <f>IF(Charts!$B$3="none",E5537,IF(K5537="",NA(),K5537))</f>
        <v>0</v>
      </c>
      <c r="R705">
        <f>IF(Charts!$B$3="none",F5537,IF(L5537="",NA(),L5537))</f>
        <v>0</v>
      </c>
      <c r="S705">
        <f>IF(Charts!$B$3="none",G5537,IF(M5537="",NA(),M5537))</f>
        <v>0</v>
      </c>
      <c r="T705">
        <f>IF(Charts!$B$3="none",H5537,IF(N5537="",NA(),N5537))</f>
        <v>0</v>
      </c>
    </row>
    <row r="706" spans="4:20">
      <c r="D706">
        <v>702</v>
      </c>
      <c r="E706">
        <f>IF(INDIRECT(ADDRESS($D706+2,E$2+1,,,"Instances"))="","",INDIRECT(ADDRESS($D706+2,E$2+1,,,"Instances")))</f>
        <v>0</v>
      </c>
      <c r="F706">
        <f>IFERROR(SMALL(E5:E969,ROW()-ROW($F$5)+1),"")</f>
        <v>0</v>
      </c>
      <c r="H706">
        <f>IFERROR(SUM(F5:F706),"")</f>
        <v>0</v>
      </c>
      <c r="J706">
        <v>702</v>
      </c>
      <c r="K706" cm="1">
        <f t="array" ref="K706">_xlfn.SWITCH(Charts!$B$3,"average", AVERAGE(INDIRECT(ADDRESS(701+3,K$2+1,,,"Instances") &amp; ":" &amp; ADDRESS(701+3,K$2+1))),"median", MEDIAN(INDIRECT(ADDRESS(701+3,K$2+1,,,"Instances") &amp; ":" &amp; ADDRESS(701+3,K$2+1))),"min", MIN(INDIRECT(ADDRESS(701+3,K$2+1,,,"Instances") &amp; ":" &amp; ADDRESS(701+3,K$2+1))),"max", MAX(INDIRECT(ADDRESS(701+3,K$2+1,,,"Instances") &amp; ":" &amp; ADDRESS(701+3,K$2+1))),"diff", MAX(INDIRECT(ADDRESS(701+3,K$2+1,,,"Instances") &amp; ":" &amp; ADDRESS(701+3,K$2+1)))-MIN(INDIRECT(ADDRESS(701+3,K$2+1,,,"Instances") &amp; ":" &amp; ADDRESS(701+3,K$2+1))))</f>
        <v>0</v>
      </c>
      <c r="L706">
        <f>IFERROR(SMALL(K5:K969,ROW()-ROW($L$5)+1),"")</f>
        <v>0</v>
      </c>
      <c r="N706">
        <f>IFERROR(SUM(L5:L706),"")</f>
        <v>0</v>
      </c>
      <c r="Q706">
        <f>IF(Charts!$B$3="none",E5538,IF(K5538="",NA(),K5538))</f>
        <v>0</v>
      </c>
      <c r="R706">
        <f>IF(Charts!$B$3="none",F5538,IF(L5538="",NA(),L5538))</f>
        <v>0</v>
      </c>
      <c r="S706">
        <f>IF(Charts!$B$3="none",G5538,IF(M5538="",NA(),M5538))</f>
        <v>0</v>
      </c>
      <c r="T706">
        <f>IF(Charts!$B$3="none",H5538,IF(N5538="",NA(),N5538))</f>
        <v>0</v>
      </c>
    </row>
    <row r="707" spans="4:20">
      <c r="D707">
        <v>703</v>
      </c>
      <c r="E707">
        <f>IF(INDIRECT(ADDRESS($D707+2,E$2+1,,,"Instances"))="","",INDIRECT(ADDRESS($D707+2,E$2+1,,,"Instances")))</f>
        <v>0</v>
      </c>
      <c r="F707">
        <f>IFERROR(SMALL(E5:E969,ROW()-ROW($F$5)+1),"")</f>
        <v>0</v>
      </c>
      <c r="H707">
        <f>IFERROR(SUM(F5:F707),"")</f>
        <v>0</v>
      </c>
      <c r="J707">
        <v>703</v>
      </c>
      <c r="K707" cm="1">
        <f t="array" ref="K707">_xlfn.SWITCH(Charts!$B$3,"average", AVERAGE(INDIRECT(ADDRESS(702+3,K$2+1,,,"Instances") &amp; ":" &amp; ADDRESS(702+3,K$2+1))),"median", MEDIAN(INDIRECT(ADDRESS(702+3,K$2+1,,,"Instances") &amp; ":" &amp; ADDRESS(702+3,K$2+1))),"min", MIN(INDIRECT(ADDRESS(702+3,K$2+1,,,"Instances") &amp; ":" &amp; ADDRESS(702+3,K$2+1))),"max", MAX(INDIRECT(ADDRESS(702+3,K$2+1,,,"Instances") &amp; ":" &amp; ADDRESS(702+3,K$2+1))),"diff", MAX(INDIRECT(ADDRESS(702+3,K$2+1,,,"Instances") &amp; ":" &amp; ADDRESS(702+3,K$2+1)))-MIN(INDIRECT(ADDRESS(702+3,K$2+1,,,"Instances") &amp; ":" &amp; ADDRESS(702+3,K$2+1))))</f>
        <v>0</v>
      </c>
      <c r="L707">
        <f>IFERROR(SMALL(K5:K969,ROW()-ROW($L$5)+1),"")</f>
        <v>0</v>
      </c>
      <c r="N707">
        <f>IFERROR(SUM(L5:L707),"")</f>
        <v>0</v>
      </c>
      <c r="Q707">
        <f>IF(Charts!$B$3="none",E5539,IF(K5539="",NA(),K5539))</f>
        <v>0</v>
      </c>
      <c r="R707">
        <f>IF(Charts!$B$3="none",F5539,IF(L5539="",NA(),L5539))</f>
        <v>0</v>
      </c>
      <c r="S707">
        <f>IF(Charts!$B$3="none",G5539,IF(M5539="",NA(),M5539))</f>
        <v>0</v>
      </c>
      <c r="T707">
        <f>IF(Charts!$B$3="none",H5539,IF(N5539="",NA(),N5539))</f>
        <v>0</v>
      </c>
    </row>
    <row r="708" spans="4:20">
      <c r="D708">
        <v>704</v>
      </c>
      <c r="E708">
        <f>IF(INDIRECT(ADDRESS($D708+2,E$2+1,,,"Instances"))="","",INDIRECT(ADDRESS($D708+2,E$2+1,,,"Instances")))</f>
        <v>0</v>
      </c>
      <c r="F708">
        <f>IFERROR(SMALL(E5:E969,ROW()-ROW($F$5)+1),"")</f>
        <v>0</v>
      </c>
      <c r="H708">
        <f>IFERROR(SUM(F5:F708),"")</f>
        <v>0</v>
      </c>
      <c r="J708">
        <v>704</v>
      </c>
      <c r="K708" cm="1">
        <f t="array" ref="K708">_xlfn.SWITCH(Charts!$B$3,"average", AVERAGE(INDIRECT(ADDRESS(703+3,K$2+1,,,"Instances") &amp; ":" &amp; ADDRESS(703+3,K$2+1))),"median", MEDIAN(INDIRECT(ADDRESS(703+3,K$2+1,,,"Instances") &amp; ":" &amp; ADDRESS(703+3,K$2+1))),"min", MIN(INDIRECT(ADDRESS(703+3,K$2+1,,,"Instances") &amp; ":" &amp; ADDRESS(703+3,K$2+1))),"max", MAX(INDIRECT(ADDRESS(703+3,K$2+1,,,"Instances") &amp; ":" &amp; ADDRESS(703+3,K$2+1))),"diff", MAX(INDIRECT(ADDRESS(703+3,K$2+1,,,"Instances") &amp; ":" &amp; ADDRESS(703+3,K$2+1)))-MIN(INDIRECT(ADDRESS(703+3,K$2+1,,,"Instances") &amp; ":" &amp; ADDRESS(703+3,K$2+1))))</f>
        <v>0</v>
      </c>
      <c r="L708">
        <f>IFERROR(SMALL(K5:K969,ROW()-ROW($L$5)+1),"")</f>
        <v>0</v>
      </c>
      <c r="N708">
        <f>IFERROR(SUM(L5:L708),"")</f>
        <v>0</v>
      </c>
      <c r="Q708">
        <f>IF(Charts!$B$3="none",E5540,IF(K5540="",NA(),K5540))</f>
        <v>0</v>
      </c>
      <c r="R708">
        <f>IF(Charts!$B$3="none",F5540,IF(L5540="",NA(),L5540))</f>
        <v>0</v>
      </c>
      <c r="S708">
        <f>IF(Charts!$B$3="none",G5540,IF(M5540="",NA(),M5540))</f>
        <v>0</v>
      </c>
      <c r="T708">
        <f>IF(Charts!$B$3="none",H5540,IF(N5540="",NA(),N5540))</f>
        <v>0</v>
      </c>
    </row>
    <row r="709" spans="4:20">
      <c r="D709">
        <v>705</v>
      </c>
      <c r="E709">
        <f>IF(INDIRECT(ADDRESS($D709+2,E$2+1,,,"Instances"))="","",INDIRECT(ADDRESS($D709+2,E$2+1,,,"Instances")))</f>
        <v>0</v>
      </c>
      <c r="F709">
        <f>IFERROR(SMALL(E5:E969,ROW()-ROW($F$5)+1),"")</f>
        <v>0</v>
      </c>
      <c r="H709">
        <f>IFERROR(SUM(F5:F709),"")</f>
        <v>0</v>
      </c>
      <c r="J709">
        <v>705</v>
      </c>
      <c r="K709" cm="1">
        <f t="array" ref="K709">_xlfn.SWITCH(Charts!$B$3,"average", AVERAGE(INDIRECT(ADDRESS(704+3,K$2+1,,,"Instances") &amp; ":" &amp; ADDRESS(704+3,K$2+1))),"median", MEDIAN(INDIRECT(ADDRESS(704+3,K$2+1,,,"Instances") &amp; ":" &amp; ADDRESS(704+3,K$2+1))),"min", MIN(INDIRECT(ADDRESS(704+3,K$2+1,,,"Instances") &amp; ":" &amp; ADDRESS(704+3,K$2+1))),"max", MAX(INDIRECT(ADDRESS(704+3,K$2+1,,,"Instances") &amp; ":" &amp; ADDRESS(704+3,K$2+1))),"diff", MAX(INDIRECT(ADDRESS(704+3,K$2+1,,,"Instances") &amp; ":" &amp; ADDRESS(704+3,K$2+1)))-MIN(INDIRECT(ADDRESS(704+3,K$2+1,,,"Instances") &amp; ":" &amp; ADDRESS(704+3,K$2+1))))</f>
        <v>0</v>
      </c>
      <c r="L709">
        <f>IFERROR(SMALL(K5:K969,ROW()-ROW($L$5)+1),"")</f>
        <v>0</v>
      </c>
      <c r="N709">
        <f>IFERROR(SUM(L5:L709),"")</f>
        <v>0</v>
      </c>
      <c r="Q709">
        <f>IF(Charts!$B$3="none",E5541,IF(K5541="",NA(),K5541))</f>
        <v>0</v>
      </c>
      <c r="R709">
        <f>IF(Charts!$B$3="none",F5541,IF(L5541="",NA(),L5541))</f>
        <v>0</v>
      </c>
      <c r="S709">
        <f>IF(Charts!$B$3="none",G5541,IF(M5541="",NA(),M5541))</f>
        <v>0</v>
      </c>
      <c r="T709">
        <f>IF(Charts!$B$3="none",H5541,IF(N5541="",NA(),N5541))</f>
        <v>0</v>
      </c>
    </row>
    <row r="710" spans="4:20">
      <c r="D710">
        <v>706</v>
      </c>
      <c r="E710">
        <f>IF(INDIRECT(ADDRESS($D710+2,E$2+1,,,"Instances"))="","",INDIRECT(ADDRESS($D710+2,E$2+1,,,"Instances")))</f>
        <v>0</v>
      </c>
      <c r="F710">
        <f>IFERROR(SMALL(E5:E969,ROW()-ROW($F$5)+1),"")</f>
        <v>0</v>
      </c>
      <c r="H710">
        <f>IFERROR(SUM(F5:F710),"")</f>
        <v>0</v>
      </c>
      <c r="J710">
        <v>706</v>
      </c>
      <c r="K710" cm="1">
        <f t="array" ref="K710">_xlfn.SWITCH(Charts!$B$3,"average", AVERAGE(INDIRECT(ADDRESS(705+3,K$2+1,,,"Instances") &amp; ":" &amp; ADDRESS(705+3,K$2+1))),"median", MEDIAN(INDIRECT(ADDRESS(705+3,K$2+1,,,"Instances") &amp; ":" &amp; ADDRESS(705+3,K$2+1))),"min", MIN(INDIRECT(ADDRESS(705+3,K$2+1,,,"Instances") &amp; ":" &amp; ADDRESS(705+3,K$2+1))),"max", MAX(INDIRECT(ADDRESS(705+3,K$2+1,,,"Instances") &amp; ":" &amp; ADDRESS(705+3,K$2+1))),"diff", MAX(INDIRECT(ADDRESS(705+3,K$2+1,,,"Instances") &amp; ":" &amp; ADDRESS(705+3,K$2+1)))-MIN(INDIRECT(ADDRESS(705+3,K$2+1,,,"Instances") &amp; ":" &amp; ADDRESS(705+3,K$2+1))))</f>
        <v>0</v>
      </c>
      <c r="L710">
        <f>IFERROR(SMALL(K5:K969,ROW()-ROW($L$5)+1),"")</f>
        <v>0</v>
      </c>
      <c r="N710">
        <f>IFERROR(SUM(L5:L710),"")</f>
        <v>0</v>
      </c>
      <c r="Q710">
        <f>IF(Charts!$B$3="none",E5542,IF(K5542="",NA(),K5542))</f>
        <v>0</v>
      </c>
      <c r="R710">
        <f>IF(Charts!$B$3="none",F5542,IF(L5542="",NA(),L5542))</f>
        <v>0</v>
      </c>
      <c r="S710">
        <f>IF(Charts!$B$3="none",G5542,IF(M5542="",NA(),M5542))</f>
        <v>0</v>
      </c>
      <c r="T710">
        <f>IF(Charts!$B$3="none",H5542,IF(N5542="",NA(),N5542))</f>
        <v>0</v>
      </c>
    </row>
    <row r="711" spans="4:20">
      <c r="D711">
        <v>707</v>
      </c>
      <c r="E711">
        <f>IF(INDIRECT(ADDRESS($D711+2,E$2+1,,,"Instances"))="","",INDIRECT(ADDRESS($D711+2,E$2+1,,,"Instances")))</f>
        <v>0</v>
      </c>
      <c r="F711">
        <f>IFERROR(SMALL(E5:E969,ROW()-ROW($F$5)+1),"")</f>
        <v>0</v>
      </c>
      <c r="H711">
        <f>IFERROR(SUM(F5:F711),"")</f>
        <v>0</v>
      </c>
      <c r="J711">
        <v>707</v>
      </c>
      <c r="K711" cm="1">
        <f t="array" ref="K711">_xlfn.SWITCH(Charts!$B$3,"average", AVERAGE(INDIRECT(ADDRESS(706+3,K$2+1,,,"Instances") &amp; ":" &amp; ADDRESS(706+3,K$2+1))),"median", MEDIAN(INDIRECT(ADDRESS(706+3,K$2+1,,,"Instances") &amp; ":" &amp; ADDRESS(706+3,K$2+1))),"min", MIN(INDIRECT(ADDRESS(706+3,K$2+1,,,"Instances") &amp; ":" &amp; ADDRESS(706+3,K$2+1))),"max", MAX(INDIRECT(ADDRESS(706+3,K$2+1,,,"Instances") &amp; ":" &amp; ADDRESS(706+3,K$2+1))),"diff", MAX(INDIRECT(ADDRESS(706+3,K$2+1,,,"Instances") &amp; ":" &amp; ADDRESS(706+3,K$2+1)))-MIN(INDIRECT(ADDRESS(706+3,K$2+1,,,"Instances") &amp; ":" &amp; ADDRESS(706+3,K$2+1))))</f>
        <v>0</v>
      </c>
      <c r="L711">
        <f>IFERROR(SMALL(K5:K969,ROW()-ROW($L$5)+1),"")</f>
        <v>0</v>
      </c>
      <c r="N711">
        <f>IFERROR(SUM(L5:L711),"")</f>
        <v>0</v>
      </c>
      <c r="Q711">
        <f>IF(Charts!$B$3="none",E5543,IF(K5543="",NA(),K5543))</f>
        <v>0</v>
      </c>
      <c r="R711">
        <f>IF(Charts!$B$3="none",F5543,IF(L5543="",NA(),L5543))</f>
        <v>0</v>
      </c>
      <c r="S711">
        <f>IF(Charts!$B$3="none",G5543,IF(M5543="",NA(),M5543))</f>
        <v>0</v>
      </c>
      <c r="T711">
        <f>IF(Charts!$B$3="none",H5543,IF(N5543="",NA(),N5543))</f>
        <v>0</v>
      </c>
    </row>
    <row r="712" spans="4:20">
      <c r="D712">
        <v>708</v>
      </c>
      <c r="E712">
        <f>IF(INDIRECT(ADDRESS($D712+2,E$2+1,,,"Instances"))="","",INDIRECT(ADDRESS($D712+2,E$2+1,,,"Instances")))</f>
        <v>0</v>
      </c>
      <c r="F712">
        <f>IFERROR(SMALL(E5:E969,ROW()-ROW($F$5)+1),"")</f>
        <v>0</v>
      </c>
      <c r="H712">
        <f>IFERROR(SUM(F5:F712),"")</f>
        <v>0</v>
      </c>
      <c r="J712">
        <v>708</v>
      </c>
      <c r="K712" cm="1">
        <f t="array" ref="K712">_xlfn.SWITCH(Charts!$B$3,"average", AVERAGE(INDIRECT(ADDRESS(707+3,K$2+1,,,"Instances") &amp; ":" &amp; ADDRESS(707+3,K$2+1))),"median", MEDIAN(INDIRECT(ADDRESS(707+3,K$2+1,,,"Instances") &amp; ":" &amp; ADDRESS(707+3,K$2+1))),"min", MIN(INDIRECT(ADDRESS(707+3,K$2+1,,,"Instances") &amp; ":" &amp; ADDRESS(707+3,K$2+1))),"max", MAX(INDIRECT(ADDRESS(707+3,K$2+1,,,"Instances") &amp; ":" &amp; ADDRESS(707+3,K$2+1))),"diff", MAX(INDIRECT(ADDRESS(707+3,K$2+1,,,"Instances") &amp; ":" &amp; ADDRESS(707+3,K$2+1)))-MIN(INDIRECT(ADDRESS(707+3,K$2+1,,,"Instances") &amp; ":" &amp; ADDRESS(707+3,K$2+1))))</f>
        <v>0</v>
      </c>
      <c r="L712">
        <f>IFERROR(SMALL(K5:K969,ROW()-ROW($L$5)+1),"")</f>
        <v>0</v>
      </c>
      <c r="N712">
        <f>IFERROR(SUM(L5:L712),"")</f>
        <v>0</v>
      </c>
      <c r="Q712">
        <f>IF(Charts!$B$3="none",E5544,IF(K5544="",NA(),K5544))</f>
        <v>0</v>
      </c>
      <c r="R712">
        <f>IF(Charts!$B$3="none",F5544,IF(L5544="",NA(),L5544))</f>
        <v>0</v>
      </c>
      <c r="S712">
        <f>IF(Charts!$B$3="none",G5544,IF(M5544="",NA(),M5544))</f>
        <v>0</v>
      </c>
      <c r="T712">
        <f>IF(Charts!$B$3="none",H5544,IF(N5544="",NA(),N5544))</f>
        <v>0</v>
      </c>
    </row>
    <row r="713" spans="4:20">
      <c r="D713">
        <v>709</v>
      </c>
      <c r="E713">
        <f>IF(INDIRECT(ADDRESS($D713+2,E$2+1,,,"Instances"))="","",INDIRECT(ADDRESS($D713+2,E$2+1,,,"Instances")))</f>
        <v>0</v>
      </c>
      <c r="F713">
        <f>IFERROR(SMALL(E5:E969,ROW()-ROW($F$5)+1),"")</f>
        <v>0</v>
      </c>
      <c r="H713">
        <f>IFERROR(SUM(F5:F713),"")</f>
        <v>0</v>
      </c>
      <c r="J713">
        <v>709</v>
      </c>
      <c r="K713" cm="1">
        <f t="array" ref="K713">_xlfn.SWITCH(Charts!$B$3,"average", AVERAGE(INDIRECT(ADDRESS(708+3,K$2+1,,,"Instances") &amp; ":" &amp; ADDRESS(708+3,K$2+1))),"median", MEDIAN(INDIRECT(ADDRESS(708+3,K$2+1,,,"Instances") &amp; ":" &amp; ADDRESS(708+3,K$2+1))),"min", MIN(INDIRECT(ADDRESS(708+3,K$2+1,,,"Instances") &amp; ":" &amp; ADDRESS(708+3,K$2+1))),"max", MAX(INDIRECT(ADDRESS(708+3,K$2+1,,,"Instances") &amp; ":" &amp; ADDRESS(708+3,K$2+1))),"diff", MAX(INDIRECT(ADDRESS(708+3,K$2+1,,,"Instances") &amp; ":" &amp; ADDRESS(708+3,K$2+1)))-MIN(INDIRECT(ADDRESS(708+3,K$2+1,,,"Instances") &amp; ":" &amp; ADDRESS(708+3,K$2+1))))</f>
        <v>0</v>
      </c>
      <c r="L713">
        <f>IFERROR(SMALL(K5:K969,ROW()-ROW($L$5)+1),"")</f>
        <v>0</v>
      </c>
      <c r="N713">
        <f>IFERROR(SUM(L5:L713),"")</f>
        <v>0</v>
      </c>
      <c r="Q713">
        <f>IF(Charts!$B$3="none",E5545,IF(K5545="",NA(),K5545))</f>
        <v>0</v>
      </c>
      <c r="R713">
        <f>IF(Charts!$B$3="none",F5545,IF(L5545="",NA(),L5545))</f>
        <v>0</v>
      </c>
      <c r="S713">
        <f>IF(Charts!$B$3="none",G5545,IF(M5545="",NA(),M5545))</f>
        <v>0</v>
      </c>
      <c r="T713">
        <f>IF(Charts!$B$3="none",H5545,IF(N5545="",NA(),N5545))</f>
        <v>0</v>
      </c>
    </row>
    <row r="714" spans="4:20">
      <c r="D714">
        <v>710</v>
      </c>
      <c r="E714">
        <f>IF(INDIRECT(ADDRESS($D714+2,E$2+1,,,"Instances"))="","",INDIRECT(ADDRESS($D714+2,E$2+1,,,"Instances")))</f>
        <v>0</v>
      </c>
      <c r="F714">
        <f>IFERROR(SMALL(E5:E969,ROW()-ROW($F$5)+1),"")</f>
        <v>0</v>
      </c>
      <c r="H714">
        <f>IFERROR(SUM(F5:F714),"")</f>
        <v>0</v>
      </c>
      <c r="J714">
        <v>710</v>
      </c>
      <c r="K714" cm="1">
        <f t="array" ref="K714">_xlfn.SWITCH(Charts!$B$3,"average", AVERAGE(INDIRECT(ADDRESS(709+3,K$2+1,,,"Instances") &amp; ":" &amp; ADDRESS(709+3,K$2+1))),"median", MEDIAN(INDIRECT(ADDRESS(709+3,K$2+1,,,"Instances") &amp; ":" &amp; ADDRESS(709+3,K$2+1))),"min", MIN(INDIRECT(ADDRESS(709+3,K$2+1,,,"Instances") &amp; ":" &amp; ADDRESS(709+3,K$2+1))),"max", MAX(INDIRECT(ADDRESS(709+3,K$2+1,,,"Instances") &amp; ":" &amp; ADDRESS(709+3,K$2+1))),"diff", MAX(INDIRECT(ADDRESS(709+3,K$2+1,,,"Instances") &amp; ":" &amp; ADDRESS(709+3,K$2+1)))-MIN(INDIRECT(ADDRESS(709+3,K$2+1,,,"Instances") &amp; ":" &amp; ADDRESS(709+3,K$2+1))))</f>
        <v>0</v>
      </c>
      <c r="L714">
        <f>IFERROR(SMALL(K5:K969,ROW()-ROW($L$5)+1),"")</f>
        <v>0</v>
      </c>
      <c r="N714">
        <f>IFERROR(SUM(L5:L714),"")</f>
        <v>0</v>
      </c>
      <c r="Q714">
        <f>IF(Charts!$B$3="none",E5546,IF(K5546="",NA(),K5546))</f>
        <v>0</v>
      </c>
      <c r="R714">
        <f>IF(Charts!$B$3="none",F5546,IF(L5546="",NA(),L5546))</f>
        <v>0</v>
      </c>
      <c r="S714">
        <f>IF(Charts!$B$3="none",G5546,IF(M5546="",NA(),M5546))</f>
        <v>0</v>
      </c>
      <c r="T714">
        <f>IF(Charts!$B$3="none",H5546,IF(N5546="",NA(),N5546))</f>
        <v>0</v>
      </c>
    </row>
    <row r="715" spans="4:20">
      <c r="D715">
        <v>711</v>
      </c>
      <c r="E715">
        <f>IF(INDIRECT(ADDRESS($D715+2,E$2+1,,,"Instances"))="","",INDIRECT(ADDRESS($D715+2,E$2+1,,,"Instances")))</f>
        <v>0</v>
      </c>
      <c r="F715">
        <f>IFERROR(SMALL(E5:E969,ROW()-ROW($F$5)+1),"")</f>
        <v>0</v>
      </c>
      <c r="H715">
        <f>IFERROR(SUM(F5:F715),"")</f>
        <v>0</v>
      </c>
      <c r="J715">
        <v>711</v>
      </c>
      <c r="K715" cm="1">
        <f t="array" ref="K715">_xlfn.SWITCH(Charts!$B$3,"average", AVERAGE(INDIRECT(ADDRESS(710+3,K$2+1,,,"Instances") &amp; ":" &amp; ADDRESS(710+3,K$2+1))),"median", MEDIAN(INDIRECT(ADDRESS(710+3,K$2+1,,,"Instances") &amp; ":" &amp; ADDRESS(710+3,K$2+1))),"min", MIN(INDIRECT(ADDRESS(710+3,K$2+1,,,"Instances") &amp; ":" &amp; ADDRESS(710+3,K$2+1))),"max", MAX(INDIRECT(ADDRESS(710+3,K$2+1,,,"Instances") &amp; ":" &amp; ADDRESS(710+3,K$2+1))),"diff", MAX(INDIRECT(ADDRESS(710+3,K$2+1,,,"Instances") &amp; ":" &amp; ADDRESS(710+3,K$2+1)))-MIN(INDIRECT(ADDRESS(710+3,K$2+1,,,"Instances") &amp; ":" &amp; ADDRESS(710+3,K$2+1))))</f>
        <v>0</v>
      </c>
      <c r="L715">
        <f>IFERROR(SMALL(K5:K969,ROW()-ROW($L$5)+1),"")</f>
        <v>0</v>
      </c>
      <c r="N715">
        <f>IFERROR(SUM(L5:L715),"")</f>
        <v>0</v>
      </c>
      <c r="Q715">
        <f>IF(Charts!$B$3="none",E5547,IF(K5547="",NA(),K5547))</f>
        <v>0</v>
      </c>
      <c r="R715">
        <f>IF(Charts!$B$3="none",F5547,IF(L5547="",NA(),L5547))</f>
        <v>0</v>
      </c>
      <c r="S715">
        <f>IF(Charts!$B$3="none",G5547,IF(M5547="",NA(),M5547))</f>
        <v>0</v>
      </c>
      <c r="T715">
        <f>IF(Charts!$B$3="none",H5547,IF(N5547="",NA(),N5547))</f>
        <v>0</v>
      </c>
    </row>
    <row r="716" spans="4:20">
      <c r="D716">
        <v>712</v>
      </c>
      <c r="E716">
        <f>IF(INDIRECT(ADDRESS($D716+2,E$2+1,,,"Instances"))="","",INDIRECT(ADDRESS($D716+2,E$2+1,,,"Instances")))</f>
        <v>0</v>
      </c>
      <c r="F716">
        <f>IFERROR(SMALL(E5:E969,ROW()-ROW($F$5)+1),"")</f>
        <v>0</v>
      </c>
      <c r="H716">
        <f>IFERROR(SUM(F5:F716),"")</f>
        <v>0</v>
      </c>
      <c r="J716">
        <v>712</v>
      </c>
      <c r="K716" cm="1">
        <f t="array" ref="K716">_xlfn.SWITCH(Charts!$B$3,"average", AVERAGE(INDIRECT(ADDRESS(711+3,K$2+1,,,"Instances") &amp; ":" &amp; ADDRESS(711+3,K$2+1))),"median", MEDIAN(INDIRECT(ADDRESS(711+3,K$2+1,,,"Instances") &amp; ":" &amp; ADDRESS(711+3,K$2+1))),"min", MIN(INDIRECT(ADDRESS(711+3,K$2+1,,,"Instances") &amp; ":" &amp; ADDRESS(711+3,K$2+1))),"max", MAX(INDIRECT(ADDRESS(711+3,K$2+1,,,"Instances") &amp; ":" &amp; ADDRESS(711+3,K$2+1))),"diff", MAX(INDIRECT(ADDRESS(711+3,K$2+1,,,"Instances") &amp; ":" &amp; ADDRESS(711+3,K$2+1)))-MIN(INDIRECT(ADDRESS(711+3,K$2+1,,,"Instances") &amp; ":" &amp; ADDRESS(711+3,K$2+1))))</f>
        <v>0</v>
      </c>
      <c r="L716">
        <f>IFERROR(SMALL(K5:K969,ROW()-ROW($L$5)+1),"")</f>
        <v>0</v>
      </c>
      <c r="N716">
        <f>IFERROR(SUM(L5:L716),"")</f>
        <v>0</v>
      </c>
      <c r="Q716">
        <f>IF(Charts!$B$3="none",E5548,IF(K5548="",NA(),K5548))</f>
        <v>0</v>
      </c>
      <c r="R716">
        <f>IF(Charts!$B$3="none",F5548,IF(L5548="",NA(),L5548))</f>
        <v>0</v>
      </c>
      <c r="S716">
        <f>IF(Charts!$B$3="none",G5548,IF(M5548="",NA(),M5548))</f>
        <v>0</v>
      </c>
      <c r="T716">
        <f>IF(Charts!$B$3="none",H5548,IF(N5548="",NA(),N5548))</f>
        <v>0</v>
      </c>
    </row>
    <row r="717" spans="4:20">
      <c r="D717">
        <v>713</v>
      </c>
      <c r="E717">
        <f>IF(INDIRECT(ADDRESS($D717+2,E$2+1,,,"Instances"))="","",INDIRECT(ADDRESS($D717+2,E$2+1,,,"Instances")))</f>
        <v>0</v>
      </c>
      <c r="F717">
        <f>IFERROR(SMALL(E5:E969,ROW()-ROW($F$5)+1),"")</f>
        <v>0</v>
      </c>
      <c r="H717">
        <f>IFERROR(SUM(F5:F717),"")</f>
        <v>0</v>
      </c>
      <c r="J717">
        <v>713</v>
      </c>
      <c r="K717" cm="1">
        <f t="array" ref="K717">_xlfn.SWITCH(Charts!$B$3,"average", AVERAGE(INDIRECT(ADDRESS(712+3,K$2+1,,,"Instances") &amp; ":" &amp; ADDRESS(712+3,K$2+1))),"median", MEDIAN(INDIRECT(ADDRESS(712+3,K$2+1,,,"Instances") &amp; ":" &amp; ADDRESS(712+3,K$2+1))),"min", MIN(INDIRECT(ADDRESS(712+3,K$2+1,,,"Instances") &amp; ":" &amp; ADDRESS(712+3,K$2+1))),"max", MAX(INDIRECT(ADDRESS(712+3,K$2+1,,,"Instances") &amp; ":" &amp; ADDRESS(712+3,K$2+1))),"diff", MAX(INDIRECT(ADDRESS(712+3,K$2+1,,,"Instances") &amp; ":" &amp; ADDRESS(712+3,K$2+1)))-MIN(INDIRECT(ADDRESS(712+3,K$2+1,,,"Instances") &amp; ":" &amp; ADDRESS(712+3,K$2+1))))</f>
        <v>0</v>
      </c>
      <c r="L717">
        <f>IFERROR(SMALL(K5:K969,ROW()-ROW($L$5)+1),"")</f>
        <v>0</v>
      </c>
      <c r="N717">
        <f>IFERROR(SUM(L5:L717),"")</f>
        <v>0</v>
      </c>
      <c r="Q717">
        <f>IF(Charts!$B$3="none",E5549,IF(K5549="",NA(),K5549))</f>
        <v>0</v>
      </c>
      <c r="R717">
        <f>IF(Charts!$B$3="none",F5549,IF(L5549="",NA(),L5549))</f>
        <v>0</v>
      </c>
      <c r="S717">
        <f>IF(Charts!$B$3="none",G5549,IF(M5549="",NA(),M5549))</f>
        <v>0</v>
      </c>
      <c r="T717">
        <f>IF(Charts!$B$3="none",H5549,IF(N5549="",NA(),N5549))</f>
        <v>0</v>
      </c>
    </row>
    <row r="718" spans="4:20">
      <c r="D718">
        <v>714</v>
      </c>
      <c r="E718">
        <f>IF(INDIRECT(ADDRESS($D718+2,E$2+1,,,"Instances"))="","",INDIRECT(ADDRESS($D718+2,E$2+1,,,"Instances")))</f>
        <v>0</v>
      </c>
      <c r="F718">
        <f>IFERROR(SMALL(E5:E969,ROW()-ROW($F$5)+1),"")</f>
        <v>0</v>
      </c>
      <c r="H718">
        <f>IFERROR(SUM(F5:F718),"")</f>
        <v>0</v>
      </c>
      <c r="J718">
        <v>714</v>
      </c>
      <c r="K718" cm="1">
        <f t="array" ref="K718">_xlfn.SWITCH(Charts!$B$3,"average", AVERAGE(INDIRECT(ADDRESS(713+3,K$2+1,,,"Instances") &amp; ":" &amp; ADDRESS(713+3,K$2+1))),"median", MEDIAN(INDIRECT(ADDRESS(713+3,K$2+1,,,"Instances") &amp; ":" &amp; ADDRESS(713+3,K$2+1))),"min", MIN(INDIRECT(ADDRESS(713+3,K$2+1,,,"Instances") &amp; ":" &amp; ADDRESS(713+3,K$2+1))),"max", MAX(INDIRECT(ADDRESS(713+3,K$2+1,,,"Instances") &amp; ":" &amp; ADDRESS(713+3,K$2+1))),"diff", MAX(INDIRECT(ADDRESS(713+3,K$2+1,,,"Instances") &amp; ":" &amp; ADDRESS(713+3,K$2+1)))-MIN(INDIRECT(ADDRESS(713+3,K$2+1,,,"Instances") &amp; ":" &amp; ADDRESS(713+3,K$2+1))))</f>
        <v>0</v>
      </c>
      <c r="L718">
        <f>IFERROR(SMALL(K5:K969,ROW()-ROW($L$5)+1),"")</f>
        <v>0</v>
      </c>
      <c r="N718">
        <f>IFERROR(SUM(L5:L718),"")</f>
        <v>0</v>
      </c>
      <c r="Q718">
        <f>IF(Charts!$B$3="none",E5550,IF(K5550="",NA(),K5550))</f>
        <v>0</v>
      </c>
      <c r="R718">
        <f>IF(Charts!$B$3="none",F5550,IF(L5550="",NA(),L5550))</f>
        <v>0</v>
      </c>
      <c r="S718">
        <f>IF(Charts!$B$3="none",G5550,IF(M5550="",NA(),M5550))</f>
        <v>0</v>
      </c>
      <c r="T718">
        <f>IF(Charts!$B$3="none",H5550,IF(N5550="",NA(),N5550))</f>
        <v>0</v>
      </c>
    </row>
    <row r="719" spans="4:20">
      <c r="D719">
        <v>715</v>
      </c>
      <c r="E719">
        <f>IF(INDIRECT(ADDRESS($D719+2,E$2+1,,,"Instances"))="","",INDIRECT(ADDRESS($D719+2,E$2+1,,,"Instances")))</f>
        <v>0</v>
      </c>
      <c r="F719">
        <f>IFERROR(SMALL(E5:E969,ROW()-ROW($F$5)+1),"")</f>
        <v>0</v>
      </c>
      <c r="H719">
        <f>IFERROR(SUM(F5:F719),"")</f>
        <v>0</v>
      </c>
      <c r="J719">
        <v>715</v>
      </c>
      <c r="K719" cm="1">
        <f t="array" ref="K719">_xlfn.SWITCH(Charts!$B$3,"average", AVERAGE(INDIRECT(ADDRESS(714+3,K$2+1,,,"Instances") &amp; ":" &amp; ADDRESS(714+3,K$2+1))),"median", MEDIAN(INDIRECT(ADDRESS(714+3,K$2+1,,,"Instances") &amp; ":" &amp; ADDRESS(714+3,K$2+1))),"min", MIN(INDIRECT(ADDRESS(714+3,K$2+1,,,"Instances") &amp; ":" &amp; ADDRESS(714+3,K$2+1))),"max", MAX(INDIRECT(ADDRESS(714+3,K$2+1,,,"Instances") &amp; ":" &amp; ADDRESS(714+3,K$2+1))),"diff", MAX(INDIRECT(ADDRESS(714+3,K$2+1,,,"Instances") &amp; ":" &amp; ADDRESS(714+3,K$2+1)))-MIN(INDIRECT(ADDRESS(714+3,K$2+1,,,"Instances") &amp; ":" &amp; ADDRESS(714+3,K$2+1))))</f>
        <v>0</v>
      </c>
      <c r="L719">
        <f>IFERROR(SMALL(K5:K969,ROW()-ROW($L$5)+1),"")</f>
        <v>0</v>
      </c>
      <c r="N719">
        <f>IFERROR(SUM(L5:L719),"")</f>
        <v>0</v>
      </c>
      <c r="Q719">
        <f>IF(Charts!$B$3="none",E5551,IF(K5551="",NA(),K5551))</f>
        <v>0</v>
      </c>
      <c r="R719">
        <f>IF(Charts!$B$3="none",F5551,IF(L5551="",NA(),L5551))</f>
        <v>0</v>
      </c>
      <c r="S719">
        <f>IF(Charts!$B$3="none",G5551,IF(M5551="",NA(),M5551))</f>
        <v>0</v>
      </c>
      <c r="T719">
        <f>IF(Charts!$B$3="none",H5551,IF(N5551="",NA(),N5551))</f>
        <v>0</v>
      </c>
    </row>
    <row r="720" spans="4:20">
      <c r="D720">
        <v>716</v>
      </c>
      <c r="E720">
        <f>IF(INDIRECT(ADDRESS($D720+2,E$2+1,,,"Instances"))="","",INDIRECT(ADDRESS($D720+2,E$2+1,,,"Instances")))</f>
        <v>0</v>
      </c>
      <c r="F720">
        <f>IFERROR(SMALL(E5:E969,ROW()-ROW($F$5)+1),"")</f>
        <v>0</v>
      </c>
      <c r="H720">
        <f>IFERROR(SUM(F5:F720),"")</f>
        <v>0</v>
      </c>
      <c r="J720">
        <v>716</v>
      </c>
      <c r="K720" cm="1">
        <f t="array" ref="K720">_xlfn.SWITCH(Charts!$B$3,"average", AVERAGE(INDIRECT(ADDRESS(715+3,K$2+1,,,"Instances") &amp; ":" &amp; ADDRESS(715+3,K$2+1))),"median", MEDIAN(INDIRECT(ADDRESS(715+3,K$2+1,,,"Instances") &amp; ":" &amp; ADDRESS(715+3,K$2+1))),"min", MIN(INDIRECT(ADDRESS(715+3,K$2+1,,,"Instances") &amp; ":" &amp; ADDRESS(715+3,K$2+1))),"max", MAX(INDIRECT(ADDRESS(715+3,K$2+1,,,"Instances") &amp; ":" &amp; ADDRESS(715+3,K$2+1))),"diff", MAX(INDIRECT(ADDRESS(715+3,K$2+1,,,"Instances") &amp; ":" &amp; ADDRESS(715+3,K$2+1)))-MIN(INDIRECT(ADDRESS(715+3,K$2+1,,,"Instances") &amp; ":" &amp; ADDRESS(715+3,K$2+1))))</f>
        <v>0</v>
      </c>
      <c r="L720">
        <f>IFERROR(SMALL(K5:K969,ROW()-ROW($L$5)+1),"")</f>
        <v>0</v>
      </c>
      <c r="N720">
        <f>IFERROR(SUM(L5:L720),"")</f>
        <v>0</v>
      </c>
      <c r="Q720">
        <f>IF(Charts!$B$3="none",E5552,IF(K5552="",NA(),K5552))</f>
        <v>0</v>
      </c>
      <c r="R720">
        <f>IF(Charts!$B$3="none",F5552,IF(L5552="",NA(),L5552))</f>
        <v>0</v>
      </c>
      <c r="S720">
        <f>IF(Charts!$B$3="none",G5552,IF(M5552="",NA(),M5552))</f>
        <v>0</v>
      </c>
      <c r="T720">
        <f>IF(Charts!$B$3="none",H5552,IF(N5552="",NA(),N5552))</f>
        <v>0</v>
      </c>
    </row>
    <row r="721" spans="4:20">
      <c r="D721">
        <v>717</v>
      </c>
      <c r="E721">
        <f>IF(INDIRECT(ADDRESS($D721+2,E$2+1,,,"Instances"))="","",INDIRECT(ADDRESS($D721+2,E$2+1,,,"Instances")))</f>
        <v>0</v>
      </c>
      <c r="F721">
        <f>IFERROR(SMALL(E5:E969,ROW()-ROW($F$5)+1),"")</f>
        <v>0</v>
      </c>
      <c r="H721">
        <f>IFERROR(SUM(F5:F721),"")</f>
        <v>0</v>
      </c>
      <c r="J721">
        <v>717</v>
      </c>
      <c r="K721" cm="1">
        <f t="array" ref="K721">_xlfn.SWITCH(Charts!$B$3,"average", AVERAGE(INDIRECT(ADDRESS(716+3,K$2+1,,,"Instances") &amp; ":" &amp; ADDRESS(716+3,K$2+1))),"median", MEDIAN(INDIRECT(ADDRESS(716+3,K$2+1,,,"Instances") &amp; ":" &amp; ADDRESS(716+3,K$2+1))),"min", MIN(INDIRECT(ADDRESS(716+3,K$2+1,,,"Instances") &amp; ":" &amp; ADDRESS(716+3,K$2+1))),"max", MAX(INDIRECT(ADDRESS(716+3,K$2+1,,,"Instances") &amp; ":" &amp; ADDRESS(716+3,K$2+1))),"diff", MAX(INDIRECT(ADDRESS(716+3,K$2+1,,,"Instances") &amp; ":" &amp; ADDRESS(716+3,K$2+1)))-MIN(INDIRECT(ADDRESS(716+3,K$2+1,,,"Instances") &amp; ":" &amp; ADDRESS(716+3,K$2+1))))</f>
        <v>0</v>
      </c>
      <c r="L721">
        <f>IFERROR(SMALL(K5:K969,ROW()-ROW($L$5)+1),"")</f>
        <v>0</v>
      </c>
      <c r="N721">
        <f>IFERROR(SUM(L5:L721),"")</f>
        <v>0</v>
      </c>
      <c r="Q721">
        <f>IF(Charts!$B$3="none",E5553,IF(K5553="",NA(),K5553))</f>
        <v>0</v>
      </c>
      <c r="R721">
        <f>IF(Charts!$B$3="none",F5553,IF(L5553="",NA(),L5553))</f>
        <v>0</v>
      </c>
      <c r="S721">
        <f>IF(Charts!$B$3="none",G5553,IF(M5553="",NA(),M5553))</f>
        <v>0</v>
      </c>
      <c r="T721">
        <f>IF(Charts!$B$3="none",H5553,IF(N5553="",NA(),N5553))</f>
        <v>0</v>
      </c>
    </row>
    <row r="722" spans="4:20">
      <c r="D722">
        <v>718</v>
      </c>
      <c r="E722">
        <f>IF(INDIRECT(ADDRESS($D722+2,E$2+1,,,"Instances"))="","",INDIRECT(ADDRESS($D722+2,E$2+1,,,"Instances")))</f>
        <v>0</v>
      </c>
      <c r="F722">
        <f>IFERROR(SMALL(E5:E969,ROW()-ROW($F$5)+1),"")</f>
        <v>0</v>
      </c>
      <c r="H722">
        <f>IFERROR(SUM(F5:F722),"")</f>
        <v>0</v>
      </c>
      <c r="J722">
        <v>718</v>
      </c>
      <c r="K722" cm="1">
        <f t="array" ref="K722">_xlfn.SWITCH(Charts!$B$3,"average", AVERAGE(INDIRECT(ADDRESS(717+3,K$2+1,,,"Instances") &amp; ":" &amp; ADDRESS(717+3,K$2+1))),"median", MEDIAN(INDIRECT(ADDRESS(717+3,K$2+1,,,"Instances") &amp; ":" &amp; ADDRESS(717+3,K$2+1))),"min", MIN(INDIRECT(ADDRESS(717+3,K$2+1,,,"Instances") &amp; ":" &amp; ADDRESS(717+3,K$2+1))),"max", MAX(INDIRECT(ADDRESS(717+3,K$2+1,,,"Instances") &amp; ":" &amp; ADDRESS(717+3,K$2+1))),"diff", MAX(INDIRECT(ADDRESS(717+3,K$2+1,,,"Instances") &amp; ":" &amp; ADDRESS(717+3,K$2+1)))-MIN(INDIRECT(ADDRESS(717+3,K$2+1,,,"Instances") &amp; ":" &amp; ADDRESS(717+3,K$2+1))))</f>
        <v>0</v>
      </c>
      <c r="L722">
        <f>IFERROR(SMALL(K5:K969,ROW()-ROW($L$5)+1),"")</f>
        <v>0</v>
      </c>
      <c r="N722">
        <f>IFERROR(SUM(L5:L722),"")</f>
        <v>0</v>
      </c>
      <c r="Q722">
        <f>IF(Charts!$B$3="none",E5554,IF(K5554="",NA(),K5554))</f>
        <v>0</v>
      </c>
      <c r="R722">
        <f>IF(Charts!$B$3="none",F5554,IF(L5554="",NA(),L5554))</f>
        <v>0</v>
      </c>
      <c r="S722">
        <f>IF(Charts!$B$3="none",G5554,IF(M5554="",NA(),M5554))</f>
        <v>0</v>
      </c>
      <c r="T722">
        <f>IF(Charts!$B$3="none",H5554,IF(N5554="",NA(),N5554))</f>
        <v>0</v>
      </c>
    </row>
    <row r="723" spans="4:20">
      <c r="D723">
        <v>719</v>
      </c>
      <c r="E723">
        <f>IF(INDIRECT(ADDRESS($D723+2,E$2+1,,,"Instances"))="","",INDIRECT(ADDRESS($D723+2,E$2+1,,,"Instances")))</f>
        <v>0</v>
      </c>
      <c r="F723">
        <f>IFERROR(SMALL(E5:E969,ROW()-ROW($F$5)+1),"")</f>
        <v>0</v>
      </c>
      <c r="H723">
        <f>IFERROR(SUM(F5:F723),"")</f>
        <v>0</v>
      </c>
      <c r="J723">
        <v>719</v>
      </c>
      <c r="K723" cm="1">
        <f t="array" ref="K723">_xlfn.SWITCH(Charts!$B$3,"average", AVERAGE(INDIRECT(ADDRESS(718+3,K$2+1,,,"Instances") &amp; ":" &amp; ADDRESS(718+3,K$2+1))),"median", MEDIAN(INDIRECT(ADDRESS(718+3,K$2+1,,,"Instances") &amp; ":" &amp; ADDRESS(718+3,K$2+1))),"min", MIN(INDIRECT(ADDRESS(718+3,K$2+1,,,"Instances") &amp; ":" &amp; ADDRESS(718+3,K$2+1))),"max", MAX(INDIRECT(ADDRESS(718+3,K$2+1,,,"Instances") &amp; ":" &amp; ADDRESS(718+3,K$2+1))),"diff", MAX(INDIRECT(ADDRESS(718+3,K$2+1,,,"Instances") &amp; ":" &amp; ADDRESS(718+3,K$2+1)))-MIN(INDIRECT(ADDRESS(718+3,K$2+1,,,"Instances") &amp; ":" &amp; ADDRESS(718+3,K$2+1))))</f>
        <v>0</v>
      </c>
      <c r="L723">
        <f>IFERROR(SMALL(K5:K969,ROW()-ROW($L$5)+1),"")</f>
        <v>0</v>
      </c>
      <c r="N723">
        <f>IFERROR(SUM(L5:L723),"")</f>
        <v>0</v>
      </c>
      <c r="Q723">
        <f>IF(Charts!$B$3="none",E5555,IF(K5555="",NA(),K5555))</f>
        <v>0</v>
      </c>
      <c r="R723">
        <f>IF(Charts!$B$3="none",F5555,IF(L5555="",NA(),L5555))</f>
        <v>0</v>
      </c>
      <c r="S723">
        <f>IF(Charts!$B$3="none",G5555,IF(M5555="",NA(),M5555))</f>
        <v>0</v>
      </c>
      <c r="T723">
        <f>IF(Charts!$B$3="none",H5555,IF(N5555="",NA(),N5555))</f>
        <v>0</v>
      </c>
    </row>
    <row r="724" spans="4:20">
      <c r="D724">
        <v>720</v>
      </c>
      <c r="E724">
        <f>IF(INDIRECT(ADDRESS($D724+2,E$2+1,,,"Instances"))="","",INDIRECT(ADDRESS($D724+2,E$2+1,,,"Instances")))</f>
        <v>0</v>
      </c>
      <c r="F724">
        <f>IFERROR(SMALL(E5:E969,ROW()-ROW($F$5)+1),"")</f>
        <v>0</v>
      </c>
      <c r="H724">
        <f>IFERROR(SUM(F5:F724),"")</f>
        <v>0</v>
      </c>
      <c r="J724">
        <v>720</v>
      </c>
      <c r="K724" cm="1">
        <f t="array" ref="K724">_xlfn.SWITCH(Charts!$B$3,"average", AVERAGE(INDIRECT(ADDRESS(719+3,K$2+1,,,"Instances") &amp; ":" &amp; ADDRESS(719+3,K$2+1))),"median", MEDIAN(INDIRECT(ADDRESS(719+3,K$2+1,,,"Instances") &amp; ":" &amp; ADDRESS(719+3,K$2+1))),"min", MIN(INDIRECT(ADDRESS(719+3,K$2+1,,,"Instances") &amp; ":" &amp; ADDRESS(719+3,K$2+1))),"max", MAX(INDIRECT(ADDRESS(719+3,K$2+1,,,"Instances") &amp; ":" &amp; ADDRESS(719+3,K$2+1))),"diff", MAX(INDIRECT(ADDRESS(719+3,K$2+1,,,"Instances") &amp; ":" &amp; ADDRESS(719+3,K$2+1)))-MIN(INDIRECT(ADDRESS(719+3,K$2+1,,,"Instances") &amp; ":" &amp; ADDRESS(719+3,K$2+1))))</f>
        <v>0</v>
      </c>
      <c r="L724">
        <f>IFERROR(SMALL(K5:K969,ROW()-ROW($L$5)+1),"")</f>
        <v>0</v>
      </c>
      <c r="N724">
        <f>IFERROR(SUM(L5:L724),"")</f>
        <v>0</v>
      </c>
      <c r="Q724">
        <f>IF(Charts!$B$3="none",E5556,IF(K5556="",NA(),K5556))</f>
        <v>0</v>
      </c>
      <c r="R724">
        <f>IF(Charts!$B$3="none",F5556,IF(L5556="",NA(),L5556))</f>
        <v>0</v>
      </c>
      <c r="S724">
        <f>IF(Charts!$B$3="none",G5556,IF(M5556="",NA(),M5556))</f>
        <v>0</v>
      </c>
      <c r="T724">
        <f>IF(Charts!$B$3="none",H5556,IF(N5556="",NA(),N5556))</f>
        <v>0</v>
      </c>
    </row>
    <row r="725" spans="4:20">
      <c r="D725">
        <v>721</v>
      </c>
      <c r="E725">
        <f>IF(INDIRECT(ADDRESS($D725+2,E$2+1,,,"Instances"))="","",INDIRECT(ADDRESS($D725+2,E$2+1,,,"Instances")))</f>
        <v>0</v>
      </c>
      <c r="F725">
        <f>IFERROR(SMALL(E5:E969,ROW()-ROW($F$5)+1),"")</f>
        <v>0</v>
      </c>
      <c r="H725">
        <f>IFERROR(SUM(F5:F725),"")</f>
        <v>0</v>
      </c>
      <c r="J725">
        <v>721</v>
      </c>
      <c r="K725" cm="1">
        <f t="array" ref="K725">_xlfn.SWITCH(Charts!$B$3,"average", AVERAGE(INDIRECT(ADDRESS(720+3,K$2+1,,,"Instances") &amp; ":" &amp; ADDRESS(720+3,K$2+1))),"median", MEDIAN(INDIRECT(ADDRESS(720+3,K$2+1,,,"Instances") &amp; ":" &amp; ADDRESS(720+3,K$2+1))),"min", MIN(INDIRECT(ADDRESS(720+3,K$2+1,,,"Instances") &amp; ":" &amp; ADDRESS(720+3,K$2+1))),"max", MAX(INDIRECT(ADDRESS(720+3,K$2+1,,,"Instances") &amp; ":" &amp; ADDRESS(720+3,K$2+1))),"diff", MAX(INDIRECT(ADDRESS(720+3,K$2+1,,,"Instances") &amp; ":" &amp; ADDRESS(720+3,K$2+1)))-MIN(INDIRECT(ADDRESS(720+3,K$2+1,,,"Instances") &amp; ":" &amp; ADDRESS(720+3,K$2+1))))</f>
        <v>0</v>
      </c>
      <c r="L725">
        <f>IFERROR(SMALL(K5:K969,ROW()-ROW($L$5)+1),"")</f>
        <v>0</v>
      </c>
      <c r="N725">
        <f>IFERROR(SUM(L5:L725),"")</f>
        <v>0</v>
      </c>
      <c r="Q725">
        <f>IF(Charts!$B$3="none",E5557,IF(K5557="",NA(),K5557))</f>
        <v>0</v>
      </c>
      <c r="R725">
        <f>IF(Charts!$B$3="none",F5557,IF(L5557="",NA(),L5557))</f>
        <v>0</v>
      </c>
      <c r="S725">
        <f>IF(Charts!$B$3="none",G5557,IF(M5557="",NA(),M5557))</f>
        <v>0</v>
      </c>
      <c r="T725">
        <f>IF(Charts!$B$3="none",H5557,IF(N5557="",NA(),N5557))</f>
        <v>0</v>
      </c>
    </row>
    <row r="726" spans="4:20">
      <c r="D726">
        <v>722</v>
      </c>
      <c r="E726">
        <f>IF(INDIRECT(ADDRESS($D726+2,E$2+1,,,"Instances"))="","",INDIRECT(ADDRESS($D726+2,E$2+1,,,"Instances")))</f>
        <v>0</v>
      </c>
      <c r="F726">
        <f>IFERROR(SMALL(E5:E969,ROW()-ROW($F$5)+1),"")</f>
        <v>0</v>
      </c>
      <c r="H726">
        <f>IFERROR(SUM(F5:F726),"")</f>
        <v>0</v>
      </c>
      <c r="J726">
        <v>722</v>
      </c>
      <c r="K726" cm="1">
        <f t="array" ref="K726">_xlfn.SWITCH(Charts!$B$3,"average", AVERAGE(INDIRECT(ADDRESS(721+3,K$2+1,,,"Instances") &amp; ":" &amp; ADDRESS(721+3,K$2+1))),"median", MEDIAN(INDIRECT(ADDRESS(721+3,K$2+1,,,"Instances") &amp; ":" &amp; ADDRESS(721+3,K$2+1))),"min", MIN(INDIRECT(ADDRESS(721+3,K$2+1,,,"Instances") &amp; ":" &amp; ADDRESS(721+3,K$2+1))),"max", MAX(INDIRECT(ADDRESS(721+3,K$2+1,,,"Instances") &amp; ":" &amp; ADDRESS(721+3,K$2+1))),"diff", MAX(INDIRECT(ADDRESS(721+3,K$2+1,,,"Instances") &amp; ":" &amp; ADDRESS(721+3,K$2+1)))-MIN(INDIRECT(ADDRESS(721+3,K$2+1,,,"Instances") &amp; ":" &amp; ADDRESS(721+3,K$2+1))))</f>
        <v>0</v>
      </c>
      <c r="L726">
        <f>IFERROR(SMALL(K5:K969,ROW()-ROW($L$5)+1),"")</f>
        <v>0</v>
      </c>
      <c r="N726">
        <f>IFERROR(SUM(L5:L726),"")</f>
        <v>0</v>
      </c>
      <c r="Q726">
        <f>IF(Charts!$B$3="none",E5558,IF(K5558="",NA(),K5558))</f>
        <v>0</v>
      </c>
      <c r="R726">
        <f>IF(Charts!$B$3="none",F5558,IF(L5558="",NA(),L5558))</f>
        <v>0</v>
      </c>
      <c r="S726">
        <f>IF(Charts!$B$3="none",G5558,IF(M5558="",NA(),M5558))</f>
        <v>0</v>
      </c>
      <c r="T726">
        <f>IF(Charts!$B$3="none",H5558,IF(N5558="",NA(),N5558))</f>
        <v>0</v>
      </c>
    </row>
    <row r="727" spans="4:20">
      <c r="D727">
        <v>723</v>
      </c>
      <c r="E727">
        <f>IF(INDIRECT(ADDRESS($D727+2,E$2+1,,,"Instances"))="","",INDIRECT(ADDRESS($D727+2,E$2+1,,,"Instances")))</f>
        <v>0</v>
      </c>
      <c r="F727">
        <f>IFERROR(SMALL(E5:E969,ROW()-ROW($F$5)+1),"")</f>
        <v>0</v>
      </c>
      <c r="H727">
        <f>IFERROR(SUM(F5:F727),"")</f>
        <v>0</v>
      </c>
      <c r="J727">
        <v>723</v>
      </c>
      <c r="K727" cm="1">
        <f t="array" ref="K727">_xlfn.SWITCH(Charts!$B$3,"average", AVERAGE(INDIRECT(ADDRESS(722+3,K$2+1,,,"Instances") &amp; ":" &amp; ADDRESS(722+3,K$2+1))),"median", MEDIAN(INDIRECT(ADDRESS(722+3,K$2+1,,,"Instances") &amp; ":" &amp; ADDRESS(722+3,K$2+1))),"min", MIN(INDIRECT(ADDRESS(722+3,K$2+1,,,"Instances") &amp; ":" &amp; ADDRESS(722+3,K$2+1))),"max", MAX(INDIRECT(ADDRESS(722+3,K$2+1,,,"Instances") &amp; ":" &amp; ADDRESS(722+3,K$2+1))),"diff", MAX(INDIRECT(ADDRESS(722+3,K$2+1,,,"Instances") &amp; ":" &amp; ADDRESS(722+3,K$2+1)))-MIN(INDIRECT(ADDRESS(722+3,K$2+1,,,"Instances") &amp; ":" &amp; ADDRESS(722+3,K$2+1))))</f>
        <v>0</v>
      </c>
      <c r="L727">
        <f>IFERROR(SMALL(K5:K969,ROW()-ROW($L$5)+1),"")</f>
        <v>0</v>
      </c>
      <c r="N727">
        <f>IFERROR(SUM(L5:L727),"")</f>
        <v>0</v>
      </c>
      <c r="Q727">
        <f>IF(Charts!$B$3="none",E5559,IF(K5559="",NA(),K5559))</f>
        <v>0</v>
      </c>
      <c r="R727">
        <f>IF(Charts!$B$3="none",F5559,IF(L5559="",NA(),L5559))</f>
        <v>0</v>
      </c>
      <c r="S727">
        <f>IF(Charts!$B$3="none",G5559,IF(M5559="",NA(),M5559))</f>
        <v>0</v>
      </c>
      <c r="T727">
        <f>IF(Charts!$B$3="none",H5559,IF(N5559="",NA(),N5559))</f>
        <v>0</v>
      </c>
    </row>
    <row r="728" spans="4:20">
      <c r="D728">
        <v>724</v>
      </c>
      <c r="E728">
        <f>IF(INDIRECT(ADDRESS($D728+2,E$2+1,,,"Instances"))="","",INDIRECT(ADDRESS($D728+2,E$2+1,,,"Instances")))</f>
        <v>0</v>
      </c>
      <c r="F728">
        <f>IFERROR(SMALL(E5:E969,ROW()-ROW($F$5)+1),"")</f>
        <v>0</v>
      </c>
      <c r="H728">
        <f>IFERROR(SUM(F5:F728),"")</f>
        <v>0</v>
      </c>
      <c r="J728">
        <v>724</v>
      </c>
      <c r="K728" cm="1">
        <f t="array" ref="K728">_xlfn.SWITCH(Charts!$B$3,"average", AVERAGE(INDIRECT(ADDRESS(723+3,K$2+1,,,"Instances") &amp; ":" &amp; ADDRESS(723+3,K$2+1))),"median", MEDIAN(INDIRECT(ADDRESS(723+3,K$2+1,,,"Instances") &amp; ":" &amp; ADDRESS(723+3,K$2+1))),"min", MIN(INDIRECT(ADDRESS(723+3,K$2+1,,,"Instances") &amp; ":" &amp; ADDRESS(723+3,K$2+1))),"max", MAX(INDIRECT(ADDRESS(723+3,K$2+1,,,"Instances") &amp; ":" &amp; ADDRESS(723+3,K$2+1))),"diff", MAX(INDIRECT(ADDRESS(723+3,K$2+1,,,"Instances") &amp; ":" &amp; ADDRESS(723+3,K$2+1)))-MIN(INDIRECT(ADDRESS(723+3,K$2+1,,,"Instances") &amp; ":" &amp; ADDRESS(723+3,K$2+1))))</f>
        <v>0</v>
      </c>
      <c r="L728">
        <f>IFERROR(SMALL(K5:K969,ROW()-ROW($L$5)+1),"")</f>
        <v>0</v>
      </c>
      <c r="N728">
        <f>IFERROR(SUM(L5:L728),"")</f>
        <v>0</v>
      </c>
      <c r="Q728">
        <f>IF(Charts!$B$3="none",E5560,IF(K5560="",NA(),K5560))</f>
        <v>0</v>
      </c>
      <c r="R728">
        <f>IF(Charts!$B$3="none",F5560,IF(L5560="",NA(),L5560))</f>
        <v>0</v>
      </c>
      <c r="S728">
        <f>IF(Charts!$B$3="none",G5560,IF(M5560="",NA(),M5560))</f>
        <v>0</v>
      </c>
      <c r="T728">
        <f>IF(Charts!$B$3="none",H5560,IF(N5560="",NA(),N5560))</f>
        <v>0</v>
      </c>
    </row>
    <row r="729" spans="4:20">
      <c r="D729">
        <v>725</v>
      </c>
      <c r="E729">
        <f>IF(INDIRECT(ADDRESS($D729+2,E$2+1,,,"Instances"))="","",INDIRECT(ADDRESS($D729+2,E$2+1,,,"Instances")))</f>
        <v>0</v>
      </c>
      <c r="F729">
        <f>IFERROR(SMALL(E5:E969,ROW()-ROW($F$5)+1),"")</f>
        <v>0</v>
      </c>
      <c r="H729">
        <f>IFERROR(SUM(F5:F729),"")</f>
        <v>0</v>
      </c>
      <c r="J729">
        <v>725</v>
      </c>
      <c r="K729" cm="1">
        <f t="array" ref="K729">_xlfn.SWITCH(Charts!$B$3,"average", AVERAGE(INDIRECT(ADDRESS(724+3,K$2+1,,,"Instances") &amp; ":" &amp; ADDRESS(724+3,K$2+1))),"median", MEDIAN(INDIRECT(ADDRESS(724+3,K$2+1,,,"Instances") &amp; ":" &amp; ADDRESS(724+3,K$2+1))),"min", MIN(INDIRECT(ADDRESS(724+3,K$2+1,,,"Instances") &amp; ":" &amp; ADDRESS(724+3,K$2+1))),"max", MAX(INDIRECT(ADDRESS(724+3,K$2+1,,,"Instances") &amp; ":" &amp; ADDRESS(724+3,K$2+1))),"diff", MAX(INDIRECT(ADDRESS(724+3,K$2+1,,,"Instances") &amp; ":" &amp; ADDRESS(724+3,K$2+1)))-MIN(INDIRECT(ADDRESS(724+3,K$2+1,,,"Instances") &amp; ":" &amp; ADDRESS(724+3,K$2+1))))</f>
        <v>0</v>
      </c>
      <c r="L729">
        <f>IFERROR(SMALL(K5:K969,ROW()-ROW($L$5)+1),"")</f>
        <v>0</v>
      </c>
      <c r="N729">
        <f>IFERROR(SUM(L5:L729),"")</f>
        <v>0</v>
      </c>
      <c r="Q729">
        <f>IF(Charts!$B$3="none",E5561,IF(K5561="",NA(),K5561))</f>
        <v>0</v>
      </c>
      <c r="R729">
        <f>IF(Charts!$B$3="none",F5561,IF(L5561="",NA(),L5561))</f>
        <v>0</v>
      </c>
      <c r="S729">
        <f>IF(Charts!$B$3="none",G5561,IF(M5561="",NA(),M5561))</f>
        <v>0</v>
      </c>
      <c r="T729">
        <f>IF(Charts!$B$3="none",H5561,IF(N5561="",NA(),N5561))</f>
        <v>0</v>
      </c>
    </row>
    <row r="730" spans="4:20">
      <c r="D730">
        <v>726</v>
      </c>
      <c r="E730">
        <f>IF(INDIRECT(ADDRESS($D730+2,E$2+1,,,"Instances"))="","",INDIRECT(ADDRESS($D730+2,E$2+1,,,"Instances")))</f>
        <v>0</v>
      </c>
      <c r="F730">
        <f>IFERROR(SMALL(E5:E969,ROW()-ROW($F$5)+1),"")</f>
        <v>0</v>
      </c>
      <c r="H730">
        <f>IFERROR(SUM(F5:F730),"")</f>
        <v>0</v>
      </c>
      <c r="J730">
        <v>726</v>
      </c>
      <c r="K730" cm="1">
        <f t="array" ref="K730">_xlfn.SWITCH(Charts!$B$3,"average", AVERAGE(INDIRECT(ADDRESS(725+3,K$2+1,,,"Instances") &amp; ":" &amp; ADDRESS(725+3,K$2+1))),"median", MEDIAN(INDIRECT(ADDRESS(725+3,K$2+1,,,"Instances") &amp; ":" &amp; ADDRESS(725+3,K$2+1))),"min", MIN(INDIRECT(ADDRESS(725+3,K$2+1,,,"Instances") &amp; ":" &amp; ADDRESS(725+3,K$2+1))),"max", MAX(INDIRECT(ADDRESS(725+3,K$2+1,,,"Instances") &amp; ":" &amp; ADDRESS(725+3,K$2+1))),"diff", MAX(INDIRECT(ADDRESS(725+3,K$2+1,,,"Instances") &amp; ":" &amp; ADDRESS(725+3,K$2+1)))-MIN(INDIRECT(ADDRESS(725+3,K$2+1,,,"Instances") &amp; ":" &amp; ADDRESS(725+3,K$2+1))))</f>
        <v>0</v>
      </c>
      <c r="L730">
        <f>IFERROR(SMALL(K5:K969,ROW()-ROW($L$5)+1),"")</f>
        <v>0</v>
      </c>
      <c r="N730">
        <f>IFERROR(SUM(L5:L730),"")</f>
        <v>0</v>
      </c>
      <c r="Q730">
        <f>IF(Charts!$B$3="none",E5562,IF(K5562="",NA(),K5562))</f>
        <v>0</v>
      </c>
      <c r="R730">
        <f>IF(Charts!$B$3="none",F5562,IF(L5562="",NA(),L5562))</f>
        <v>0</v>
      </c>
      <c r="S730">
        <f>IF(Charts!$B$3="none",G5562,IF(M5562="",NA(),M5562))</f>
        <v>0</v>
      </c>
      <c r="T730">
        <f>IF(Charts!$B$3="none",H5562,IF(N5562="",NA(),N5562))</f>
        <v>0</v>
      </c>
    </row>
    <row r="731" spans="4:20">
      <c r="D731">
        <v>727</v>
      </c>
      <c r="E731">
        <f>IF(INDIRECT(ADDRESS($D731+2,E$2+1,,,"Instances"))="","",INDIRECT(ADDRESS($D731+2,E$2+1,,,"Instances")))</f>
        <v>0</v>
      </c>
      <c r="F731">
        <f>IFERROR(SMALL(E5:E969,ROW()-ROW($F$5)+1),"")</f>
        <v>0</v>
      </c>
      <c r="H731">
        <f>IFERROR(SUM(F5:F731),"")</f>
        <v>0</v>
      </c>
      <c r="J731">
        <v>727</v>
      </c>
      <c r="K731" cm="1">
        <f t="array" ref="K731">_xlfn.SWITCH(Charts!$B$3,"average", AVERAGE(INDIRECT(ADDRESS(726+3,K$2+1,,,"Instances") &amp; ":" &amp; ADDRESS(726+3,K$2+1))),"median", MEDIAN(INDIRECT(ADDRESS(726+3,K$2+1,,,"Instances") &amp; ":" &amp; ADDRESS(726+3,K$2+1))),"min", MIN(INDIRECT(ADDRESS(726+3,K$2+1,,,"Instances") &amp; ":" &amp; ADDRESS(726+3,K$2+1))),"max", MAX(INDIRECT(ADDRESS(726+3,K$2+1,,,"Instances") &amp; ":" &amp; ADDRESS(726+3,K$2+1))),"diff", MAX(INDIRECT(ADDRESS(726+3,K$2+1,,,"Instances") &amp; ":" &amp; ADDRESS(726+3,K$2+1)))-MIN(INDIRECT(ADDRESS(726+3,K$2+1,,,"Instances") &amp; ":" &amp; ADDRESS(726+3,K$2+1))))</f>
        <v>0</v>
      </c>
      <c r="L731">
        <f>IFERROR(SMALL(K5:K969,ROW()-ROW($L$5)+1),"")</f>
        <v>0</v>
      </c>
      <c r="N731">
        <f>IFERROR(SUM(L5:L731),"")</f>
        <v>0</v>
      </c>
      <c r="Q731">
        <f>IF(Charts!$B$3="none",E5563,IF(K5563="",NA(),K5563))</f>
        <v>0</v>
      </c>
      <c r="R731">
        <f>IF(Charts!$B$3="none",F5563,IF(L5563="",NA(),L5563))</f>
        <v>0</v>
      </c>
      <c r="S731">
        <f>IF(Charts!$B$3="none",G5563,IF(M5563="",NA(),M5563))</f>
        <v>0</v>
      </c>
      <c r="T731">
        <f>IF(Charts!$B$3="none",H5563,IF(N5563="",NA(),N5563))</f>
        <v>0</v>
      </c>
    </row>
    <row r="732" spans="4:20">
      <c r="D732">
        <v>728</v>
      </c>
      <c r="E732">
        <f>IF(INDIRECT(ADDRESS($D732+2,E$2+1,,,"Instances"))="","",INDIRECT(ADDRESS($D732+2,E$2+1,,,"Instances")))</f>
        <v>0</v>
      </c>
      <c r="F732">
        <f>IFERROR(SMALL(E5:E969,ROW()-ROW($F$5)+1),"")</f>
        <v>0</v>
      </c>
      <c r="H732">
        <f>IFERROR(SUM(F5:F732),"")</f>
        <v>0</v>
      </c>
      <c r="J732">
        <v>728</v>
      </c>
      <c r="K732" cm="1">
        <f t="array" ref="K732">_xlfn.SWITCH(Charts!$B$3,"average", AVERAGE(INDIRECT(ADDRESS(727+3,K$2+1,,,"Instances") &amp; ":" &amp; ADDRESS(727+3,K$2+1))),"median", MEDIAN(INDIRECT(ADDRESS(727+3,K$2+1,,,"Instances") &amp; ":" &amp; ADDRESS(727+3,K$2+1))),"min", MIN(INDIRECT(ADDRESS(727+3,K$2+1,,,"Instances") &amp; ":" &amp; ADDRESS(727+3,K$2+1))),"max", MAX(INDIRECT(ADDRESS(727+3,K$2+1,,,"Instances") &amp; ":" &amp; ADDRESS(727+3,K$2+1))),"diff", MAX(INDIRECT(ADDRESS(727+3,K$2+1,,,"Instances") &amp; ":" &amp; ADDRESS(727+3,K$2+1)))-MIN(INDIRECT(ADDRESS(727+3,K$2+1,,,"Instances") &amp; ":" &amp; ADDRESS(727+3,K$2+1))))</f>
        <v>0</v>
      </c>
      <c r="L732">
        <f>IFERROR(SMALL(K5:K969,ROW()-ROW($L$5)+1),"")</f>
        <v>0</v>
      </c>
      <c r="N732">
        <f>IFERROR(SUM(L5:L732),"")</f>
        <v>0</v>
      </c>
      <c r="Q732">
        <f>IF(Charts!$B$3="none",E5564,IF(K5564="",NA(),K5564))</f>
        <v>0</v>
      </c>
      <c r="R732">
        <f>IF(Charts!$B$3="none",F5564,IF(L5564="",NA(),L5564))</f>
        <v>0</v>
      </c>
      <c r="S732">
        <f>IF(Charts!$B$3="none",G5564,IF(M5564="",NA(),M5564))</f>
        <v>0</v>
      </c>
      <c r="T732">
        <f>IF(Charts!$B$3="none",H5564,IF(N5564="",NA(),N5564))</f>
        <v>0</v>
      </c>
    </row>
    <row r="733" spans="4:20">
      <c r="D733">
        <v>729</v>
      </c>
      <c r="E733">
        <f>IF(INDIRECT(ADDRESS($D733+2,E$2+1,,,"Instances"))="","",INDIRECT(ADDRESS($D733+2,E$2+1,,,"Instances")))</f>
        <v>0</v>
      </c>
      <c r="F733">
        <f>IFERROR(SMALL(E5:E969,ROW()-ROW($F$5)+1),"")</f>
        <v>0</v>
      </c>
      <c r="H733">
        <f>IFERROR(SUM(F5:F733),"")</f>
        <v>0</v>
      </c>
      <c r="J733">
        <v>729</v>
      </c>
      <c r="K733" cm="1">
        <f t="array" ref="K733">_xlfn.SWITCH(Charts!$B$3,"average", AVERAGE(INDIRECT(ADDRESS(728+3,K$2+1,,,"Instances") &amp; ":" &amp; ADDRESS(728+3,K$2+1))),"median", MEDIAN(INDIRECT(ADDRESS(728+3,K$2+1,,,"Instances") &amp; ":" &amp; ADDRESS(728+3,K$2+1))),"min", MIN(INDIRECT(ADDRESS(728+3,K$2+1,,,"Instances") &amp; ":" &amp; ADDRESS(728+3,K$2+1))),"max", MAX(INDIRECT(ADDRESS(728+3,K$2+1,,,"Instances") &amp; ":" &amp; ADDRESS(728+3,K$2+1))),"diff", MAX(INDIRECT(ADDRESS(728+3,K$2+1,,,"Instances") &amp; ":" &amp; ADDRESS(728+3,K$2+1)))-MIN(INDIRECT(ADDRESS(728+3,K$2+1,,,"Instances") &amp; ":" &amp; ADDRESS(728+3,K$2+1))))</f>
        <v>0</v>
      </c>
      <c r="L733">
        <f>IFERROR(SMALL(K5:K969,ROW()-ROW($L$5)+1),"")</f>
        <v>0</v>
      </c>
      <c r="N733">
        <f>IFERROR(SUM(L5:L733),"")</f>
        <v>0</v>
      </c>
      <c r="Q733">
        <f>IF(Charts!$B$3="none",E5565,IF(K5565="",NA(),K5565))</f>
        <v>0</v>
      </c>
      <c r="R733">
        <f>IF(Charts!$B$3="none",F5565,IF(L5565="",NA(),L5565))</f>
        <v>0</v>
      </c>
      <c r="S733">
        <f>IF(Charts!$B$3="none",G5565,IF(M5565="",NA(),M5565))</f>
        <v>0</v>
      </c>
      <c r="T733">
        <f>IF(Charts!$B$3="none",H5565,IF(N5565="",NA(),N5565))</f>
        <v>0</v>
      </c>
    </row>
    <row r="734" spans="4:20">
      <c r="D734">
        <v>730</v>
      </c>
      <c r="E734">
        <f>IF(INDIRECT(ADDRESS($D734+2,E$2+1,,,"Instances"))="","",INDIRECT(ADDRESS($D734+2,E$2+1,,,"Instances")))</f>
        <v>0</v>
      </c>
      <c r="F734">
        <f>IFERROR(SMALL(E5:E969,ROW()-ROW($F$5)+1),"")</f>
        <v>0</v>
      </c>
      <c r="H734">
        <f>IFERROR(SUM(F5:F734),"")</f>
        <v>0</v>
      </c>
      <c r="J734">
        <v>730</v>
      </c>
      <c r="K734" cm="1">
        <f t="array" ref="K734">_xlfn.SWITCH(Charts!$B$3,"average", AVERAGE(INDIRECT(ADDRESS(729+3,K$2+1,,,"Instances") &amp; ":" &amp; ADDRESS(729+3,K$2+1))),"median", MEDIAN(INDIRECT(ADDRESS(729+3,K$2+1,,,"Instances") &amp; ":" &amp; ADDRESS(729+3,K$2+1))),"min", MIN(INDIRECT(ADDRESS(729+3,K$2+1,,,"Instances") &amp; ":" &amp; ADDRESS(729+3,K$2+1))),"max", MAX(INDIRECT(ADDRESS(729+3,K$2+1,,,"Instances") &amp; ":" &amp; ADDRESS(729+3,K$2+1))),"diff", MAX(INDIRECT(ADDRESS(729+3,K$2+1,,,"Instances") &amp; ":" &amp; ADDRESS(729+3,K$2+1)))-MIN(INDIRECT(ADDRESS(729+3,K$2+1,,,"Instances") &amp; ":" &amp; ADDRESS(729+3,K$2+1))))</f>
        <v>0</v>
      </c>
      <c r="L734">
        <f>IFERROR(SMALL(K5:K969,ROW()-ROW($L$5)+1),"")</f>
        <v>0</v>
      </c>
      <c r="N734">
        <f>IFERROR(SUM(L5:L734),"")</f>
        <v>0</v>
      </c>
      <c r="Q734">
        <f>IF(Charts!$B$3="none",E5566,IF(K5566="",NA(),K5566))</f>
        <v>0</v>
      </c>
      <c r="R734">
        <f>IF(Charts!$B$3="none",F5566,IF(L5566="",NA(),L5566))</f>
        <v>0</v>
      </c>
      <c r="S734">
        <f>IF(Charts!$B$3="none",G5566,IF(M5566="",NA(),M5566))</f>
        <v>0</v>
      </c>
      <c r="T734">
        <f>IF(Charts!$B$3="none",H5566,IF(N5566="",NA(),N5566))</f>
        <v>0</v>
      </c>
    </row>
    <row r="735" spans="4:20">
      <c r="D735">
        <v>731</v>
      </c>
      <c r="E735">
        <f>IF(INDIRECT(ADDRESS($D735+2,E$2+1,,,"Instances"))="","",INDIRECT(ADDRESS($D735+2,E$2+1,,,"Instances")))</f>
        <v>0</v>
      </c>
      <c r="F735">
        <f>IFERROR(SMALL(E5:E969,ROW()-ROW($F$5)+1),"")</f>
        <v>0</v>
      </c>
      <c r="H735">
        <f>IFERROR(SUM(F5:F735),"")</f>
        <v>0</v>
      </c>
      <c r="J735">
        <v>731</v>
      </c>
      <c r="K735" cm="1">
        <f t="array" ref="K735">_xlfn.SWITCH(Charts!$B$3,"average", AVERAGE(INDIRECT(ADDRESS(730+3,K$2+1,,,"Instances") &amp; ":" &amp; ADDRESS(730+3,K$2+1))),"median", MEDIAN(INDIRECT(ADDRESS(730+3,K$2+1,,,"Instances") &amp; ":" &amp; ADDRESS(730+3,K$2+1))),"min", MIN(INDIRECT(ADDRESS(730+3,K$2+1,,,"Instances") &amp; ":" &amp; ADDRESS(730+3,K$2+1))),"max", MAX(INDIRECT(ADDRESS(730+3,K$2+1,,,"Instances") &amp; ":" &amp; ADDRESS(730+3,K$2+1))),"diff", MAX(INDIRECT(ADDRESS(730+3,K$2+1,,,"Instances") &amp; ":" &amp; ADDRESS(730+3,K$2+1)))-MIN(INDIRECT(ADDRESS(730+3,K$2+1,,,"Instances") &amp; ":" &amp; ADDRESS(730+3,K$2+1))))</f>
        <v>0</v>
      </c>
      <c r="L735">
        <f>IFERROR(SMALL(K5:K969,ROW()-ROW($L$5)+1),"")</f>
        <v>0</v>
      </c>
      <c r="N735">
        <f>IFERROR(SUM(L5:L735),"")</f>
        <v>0</v>
      </c>
      <c r="Q735">
        <f>IF(Charts!$B$3="none",E5567,IF(K5567="",NA(),K5567))</f>
        <v>0</v>
      </c>
      <c r="R735">
        <f>IF(Charts!$B$3="none",F5567,IF(L5567="",NA(),L5567))</f>
        <v>0</v>
      </c>
      <c r="S735">
        <f>IF(Charts!$B$3="none",G5567,IF(M5567="",NA(),M5567))</f>
        <v>0</v>
      </c>
      <c r="T735">
        <f>IF(Charts!$B$3="none",H5567,IF(N5567="",NA(),N5567))</f>
        <v>0</v>
      </c>
    </row>
    <row r="736" spans="4:20">
      <c r="D736">
        <v>732</v>
      </c>
      <c r="E736">
        <f>IF(INDIRECT(ADDRESS($D736+2,E$2+1,,,"Instances"))="","",INDIRECT(ADDRESS($D736+2,E$2+1,,,"Instances")))</f>
        <v>0</v>
      </c>
      <c r="F736">
        <f>IFERROR(SMALL(E5:E969,ROW()-ROW($F$5)+1),"")</f>
        <v>0</v>
      </c>
      <c r="H736">
        <f>IFERROR(SUM(F5:F736),"")</f>
        <v>0</v>
      </c>
      <c r="J736">
        <v>732</v>
      </c>
      <c r="K736" cm="1">
        <f t="array" ref="K736">_xlfn.SWITCH(Charts!$B$3,"average", AVERAGE(INDIRECT(ADDRESS(731+3,K$2+1,,,"Instances") &amp; ":" &amp; ADDRESS(731+3,K$2+1))),"median", MEDIAN(INDIRECT(ADDRESS(731+3,K$2+1,,,"Instances") &amp; ":" &amp; ADDRESS(731+3,K$2+1))),"min", MIN(INDIRECT(ADDRESS(731+3,K$2+1,,,"Instances") &amp; ":" &amp; ADDRESS(731+3,K$2+1))),"max", MAX(INDIRECT(ADDRESS(731+3,K$2+1,,,"Instances") &amp; ":" &amp; ADDRESS(731+3,K$2+1))),"diff", MAX(INDIRECT(ADDRESS(731+3,K$2+1,,,"Instances") &amp; ":" &amp; ADDRESS(731+3,K$2+1)))-MIN(INDIRECT(ADDRESS(731+3,K$2+1,,,"Instances") &amp; ":" &amp; ADDRESS(731+3,K$2+1))))</f>
        <v>0</v>
      </c>
      <c r="L736">
        <f>IFERROR(SMALL(K5:K969,ROW()-ROW($L$5)+1),"")</f>
        <v>0</v>
      </c>
      <c r="N736">
        <f>IFERROR(SUM(L5:L736),"")</f>
        <v>0</v>
      </c>
      <c r="Q736">
        <f>IF(Charts!$B$3="none",E5568,IF(K5568="",NA(),K5568))</f>
        <v>0</v>
      </c>
      <c r="R736">
        <f>IF(Charts!$B$3="none",F5568,IF(L5568="",NA(),L5568))</f>
        <v>0</v>
      </c>
      <c r="S736">
        <f>IF(Charts!$B$3="none",G5568,IF(M5568="",NA(),M5568))</f>
        <v>0</v>
      </c>
      <c r="T736">
        <f>IF(Charts!$B$3="none",H5568,IF(N5568="",NA(),N5568))</f>
        <v>0</v>
      </c>
    </row>
    <row r="737" spans="4:20">
      <c r="D737">
        <v>733</v>
      </c>
      <c r="E737">
        <f>IF(INDIRECT(ADDRESS($D737+2,E$2+1,,,"Instances"))="","",INDIRECT(ADDRESS($D737+2,E$2+1,,,"Instances")))</f>
        <v>0</v>
      </c>
      <c r="F737">
        <f>IFERROR(SMALL(E5:E969,ROW()-ROW($F$5)+1),"")</f>
        <v>0</v>
      </c>
      <c r="H737">
        <f>IFERROR(SUM(F5:F737),"")</f>
        <v>0</v>
      </c>
      <c r="J737">
        <v>733</v>
      </c>
      <c r="K737" cm="1">
        <f t="array" ref="K737">_xlfn.SWITCH(Charts!$B$3,"average", AVERAGE(INDIRECT(ADDRESS(732+3,K$2+1,,,"Instances") &amp; ":" &amp; ADDRESS(732+3,K$2+1))),"median", MEDIAN(INDIRECT(ADDRESS(732+3,K$2+1,,,"Instances") &amp; ":" &amp; ADDRESS(732+3,K$2+1))),"min", MIN(INDIRECT(ADDRESS(732+3,K$2+1,,,"Instances") &amp; ":" &amp; ADDRESS(732+3,K$2+1))),"max", MAX(INDIRECT(ADDRESS(732+3,K$2+1,,,"Instances") &amp; ":" &amp; ADDRESS(732+3,K$2+1))),"diff", MAX(INDIRECT(ADDRESS(732+3,K$2+1,,,"Instances") &amp; ":" &amp; ADDRESS(732+3,K$2+1)))-MIN(INDIRECT(ADDRESS(732+3,K$2+1,,,"Instances") &amp; ":" &amp; ADDRESS(732+3,K$2+1))))</f>
        <v>0</v>
      </c>
      <c r="L737">
        <f>IFERROR(SMALL(K5:K969,ROW()-ROW($L$5)+1),"")</f>
        <v>0</v>
      </c>
      <c r="N737">
        <f>IFERROR(SUM(L5:L737),"")</f>
        <v>0</v>
      </c>
      <c r="Q737">
        <f>IF(Charts!$B$3="none",E5569,IF(K5569="",NA(),K5569))</f>
        <v>0</v>
      </c>
      <c r="R737">
        <f>IF(Charts!$B$3="none",F5569,IF(L5569="",NA(),L5569))</f>
        <v>0</v>
      </c>
      <c r="S737">
        <f>IF(Charts!$B$3="none",G5569,IF(M5569="",NA(),M5569))</f>
        <v>0</v>
      </c>
      <c r="T737">
        <f>IF(Charts!$B$3="none",H5569,IF(N5569="",NA(),N5569))</f>
        <v>0</v>
      </c>
    </row>
    <row r="738" spans="4:20">
      <c r="D738">
        <v>734</v>
      </c>
      <c r="E738">
        <f>IF(INDIRECT(ADDRESS($D738+2,E$2+1,,,"Instances"))="","",INDIRECT(ADDRESS($D738+2,E$2+1,,,"Instances")))</f>
        <v>0</v>
      </c>
      <c r="F738">
        <f>IFERROR(SMALL(E5:E969,ROW()-ROW($F$5)+1),"")</f>
        <v>0</v>
      </c>
      <c r="H738">
        <f>IFERROR(SUM(F5:F738),"")</f>
        <v>0</v>
      </c>
      <c r="J738">
        <v>734</v>
      </c>
      <c r="K738" cm="1">
        <f t="array" ref="K738">_xlfn.SWITCH(Charts!$B$3,"average", AVERAGE(INDIRECT(ADDRESS(733+3,K$2+1,,,"Instances") &amp; ":" &amp; ADDRESS(733+3,K$2+1))),"median", MEDIAN(INDIRECT(ADDRESS(733+3,K$2+1,,,"Instances") &amp; ":" &amp; ADDRESS(733+3,K$2+1))),"min", MIN(INDIRECT(ADDRESS(733+3,K$2+1,,,"Instances") &amp; ":" &amp; ADDRESS(733+3,K$2+1))),"max", MAX(INDIRECT(ADDRESS(733+3,K$2+1,,,"Instances") &amp; ":" &amp; ADDRESS(733+3,K$2+1))),"diff", MAX(INDIRECT(ADDRESS(733+3,K$2+1,,,"Instances") &amp; ":" &amp; ADDRESS(733+3,K$2+1)))-MIN(INDIRECT(ADDRESS(733+3,K$2+1,,,"Instances") &amp; ":" &amp; ADDRESS(733+3,K$2+1))))</f>
        <v>0</v>
      </c>
      <c r="L738">
        <f>IFERROR(SMALL(K5:K969,ROW()-ROW($L$5)+1),"")</f>
        <v>0</v>
      </c>
      <c r="N738">
        <f>IFERROR(SUM(L5:L738),"")</f>
        <v>0</v>
      </c>
      <c r="Q738">
        <f>IF(Charts!$B$3="none",E5570,IF(K5570="",NA(),K5570))</f>
        <v>0</v>
      </c>
      <c r="R738">
        <f>IF(Charts!$B$3="none",F5570,IF(L5570="",NA(),L5570))</f>
        <v>0</v>
      </c>
      <c r="S738">
        <f>IF(Charts!$B$3="none",G5570,IF(M5570="",NA(),M5570))</f>
        <v>0</v>
      </c>
      <c r="T738">
        <f>IF(Charts!$B$3="none",H5570,IF(N5570="",NA(),N5570))</f>
        <v>0</v>
      </c>
    </row>
    <row r="739" spans="4:20">
      <c r="D739">
        <v>735</v>
      </c>
      <c r="E739">
        <f>IF(INDIRECT(ADDRESS($D739+2,E$2+1,,,"Instances"))="","",INDIRECT(ADDRESS($D739+2,E$2+1,,,"Instances")))</f>
        <v>0</v>
      </c>
      <c r="F739">
        <f>IFERROR(SMALL(E5:E969,ROW()-ROW($F$5)+1),"")</f>
        <v>0</v>
      </c>
      <c r="H739">
        <f>IFERROR(SUM(F5:F739),"")</f>
        <v>0</v>
      </c>
      <c r="J739">
        <v>735</v>
      </c>
      <c r="K739" cm="1">
        <f t="array" ref="K739">_xlfn.SWITCH(Charts!$B$3,"average", AVERAGE(INDIRECT(ADDRESS(734+3,K$2+1,,,"Instances") &amp; ":" &amp; ADDRESS(734+3,K$2+1))),"median", MEDIAN(INDIRECT(ADDRESS(734+3,K$2+1,,,"Instances") &amp; ":" &amp; ADDRESS(734+3,K$2+1))),"min", MIN(INDIRECT(ADDRESS(734+3,K$2+1,,,"Instances") &amp; ":" &amp; ADDRESS(734+3,K$2+1))),"max", MAX(INDIRECT(ADDRESS(734+3,K$2+1,,,"Instances") &amp; ":" &amp; ADDRESS(734+3,K$2+1))),"diff", MAX(INDIRECT(ADDRESS(734+3,K$2+1,,,"Instances") &amp; ":" &amp; ADDRESS(734+3,K$2+1)))-MIN(INDIRECT(ADDRESS(734+3,K$2+1,,,"Instances") &amp; ":" &amp; ADDRESS(734+3,K$2+1))))</f>
        <v>0</v>
      </c>
      <c r="L739">
        <f>IFERROR(SMALL(K5:K969,ROW()-ROW($L$5)+1),"")</f>
        <v>0</v>
      </c>
      <c r="N739">
        <f>IFERROR(SUM(L5:L739),"")</f>
        <v>0</v>
      </c>
      <c r="Q739">
        <f>IF(Charts!$B$3="none",E5571,IF(K5571="",NA(),K5571))</f>
        <v>0</v>
      </c>
      <c r="R739">
        <f>IF(Charts!$B$3="none",F5571,IF(L5571="",NA(),L5571))</f>
        <v>0</v>
      </c>
      <c r="S739">
        <f>IF(Charts!$B$3="none",G5571,IF(M5571="",NA(),M5571))</f>
        <v>0</v>
      </c>
      <c r="T739">
        <f>IF(Charts!$B$3="none",H5571,IF(N5571="",NA(),N5571))</f>
        <v>0</v>
      </c>
    </row>
    <row r="740" spans="4:20">
      <c r="D740">
        <v>736</v>
      </c>
      <c r="E740">
        <f>IF(INDIRECT(ADDRESS($D740+2,E$2+1,,,"Instances"))="","",INDIRECT(ADDRESS($D740+2,E$2+1,,,"Instances")))</f>
        <v>0</v>
      </c>
      <c r="F740">
        <f>IFERROR(SMALL(E5:E969,ROW()-ROW($F$5)+1),"")</f>
        <v>0</v>
      </c>
      <c r="H740">
        <f>IFERROR(SUM(F5:F740),"")</f>
        <v>0</v>
      </c>
      <c r="J740">
        <v>736</v>
      </c>
      <c r="K740" cm="1">
        <f t="array" ref="K740">_xlfn.SWITCH(Charts!$B$3,"average", AVERAGE(INDIRECT(ADDRESS(735+3,K$2+1,,,"Instances") &amp; ":" &amp; ADDRESS(735+3,K$2+1))),"median", MEDIAN(INDIRECT(ADDRESS(735+3,K$2+1,,,"Instances") &amp; ":" &amp; ADDRESS(735+3,K$2+1))),"min", MIN(INDIRECT(ADDRESS(735+3,K$2+1,,,"Instances") &amp; ":" &amp; ADDRESS(735+3,K$2+1))),"max", MAX(INDIRECT(ADDRESS(735+3,K$2+1,,,"Instances") &amp; ":" &amp; ADDRESS(735+3,K$2+1))),"diff", MAX(INDIRECT(ADDRESS(735+3,K$2+1,,,"Instances") &amp; ":" &amp; ADDRESS(735+3,K$2+1)))-MIN(INDIRECT(ADDRESS(735+3,K$2+1,,,"Instances") &amp; ":" &amp; ADDRESS(735+3,K$2+1))))</f>
        <v>0</v>
      </c>
      <c r="L740">
        <f>IFERROR(SMALL(K5:K969,ROW()-ROW($L$5)+1),"")</f>
        <v>0</v>
      </c>
      <c r="N740">
        <f>IFERROR(SUM(L5:L740),"")</f>
        <v>0</v>
      </c>
      <c r="Q740">
        <f>IF(Charts!$B$3="none",E5572,IF(K5572="",NA(),K5572))</f>
        <v>0</v>
      </c>
      <c r="R740">
        <f>IF(Charts!$B$3="none",F5572,IF(L5572="",NA(),L5572))</f>
        <v>0</v>
      </c>
      <c r="S740">
        <f>IF(Charts!$B$3="none",G5572,IF(M5572="",NA(),M5572))</f>
        <v>0</v>
      </c>
      <c r="T740">
        <f>IF(Charts!$B$3="none",H5572,IF(N5572="",NA(),N5572))</f>
        <v>0</v>
      </c>
    </row>
    <row r="741" spans="4:20">
      <c r="D741">
        <v>737</v>
      </c>
      <c r="E741">
        <f>IF(INDIRECT(ADDRESS($D741+2,E$2+1,,,"Instances"))="","",INDIRECT(ADDRESS($D741+2,E$2+1,,,"Instances")))</f>
        <v>0</v>
      </c>
      <c r="F741">
        <f>IFERROR(SMALL(E5:E969,ROW()-ROW($F$5)+1),"")</f>
        <v>0</v>
      </c>
      <c r="H741">
        <f>IFERROR(SUM(F5:F741),"")</f>
        <v>0</v>
      </c>
      <c r="J741">
        <v>737</v>
      </c>
      <c r="K741" cm="1">
        <f t="array" ref="K741">_xlfn.SWITCH(Charts!$B$3,"average", AVERAGE(INDIRECT(ADDRESS(736+3,K$2+1,,,"Instances") &amp; ":" &amp; ADDRESS(736+3,K$2+1))),"median", MEDIAN(INDIRECT(ADDRESS(736+3,K$2+1,,,"Instances") &amp; ":" &amp; ADDRESS(736+3,K$2+1))),"min", MIN(INDIRECT(ADDRESS(736+3,K$2+1,,,"Instances") &amp; ":" &amp; ADDRESS(736+3,K$2+1))),"max", MAX(INDIRECT(ADDRESS(736+3,K$2+1,,,"Instances") &amp; ":" &amp; ADDRESS(736+3,K$2+1))),"diff", MAX(INDIRECT(ADDRESS(736+3,K$2+1,,,"Instances") &amp; ":" &amp; ADDRESS(736+3,K$2+1)))-MIN(INDIRECT(ADDRESS(736+3,K$2+1,,,"Instances") &amp; ":" &amp; ADDRESS(736+3,K$2+1))))</f>
        <v>0</v>
      </c>
      <c r="L741">
        <f>IFERROR(SMALL(K5:K969,ROW()-ROW($L$5)+1),"")</f>
        <v>0</v>
      </c>
      <c r="N741">
        <f>IFERROR(SUM(L5:L741),"")</f>
        <v>0</v>
      </c>
      <c r="Q741">
        <f>IF(Charts!$B$3="none",E5573,IF(K5573="",NA(),K5573))</f>
        <v>0</v>
      </c>
      <c r="R741">
        <f>IF(Charts!$B$3="none",F5573,IF(L5573="",NA(),L5573))</f>
        <v>0</v>
      </c>
      <c r="S741">
        <f>IF(Charts!$B$3="none",G5573,IF(M5573="",NA(),M5573))</f>
        <v>0</v>
      </c>
      <c r="T741">
        <f>IF(Charts!$B$3="none",H5573,IF(N5573="",NA(),N5573))</f>
        <v>0</v>
      </c>
    </row>
    <row r="742" spans="4:20">
      <c r="D742">
        <v>738</v>
      </c>
      <c r="E742">
        <f>IF(INDIRECT(ADDRESS($D742+2,E$2+1,,,"Instances"))="","",INDIRECT(ADDRESS($D742+2,E$2+1,,,"Instances")))</f>
        <v>0</v>
      </c>
      <c r="F742">
        <f>IFERROR(SMALL(E5:E969,ROW()-ROW($F$5)+1),"")</f>
        <v>0</v>
      </c>
      <c r="H742">
        <f>IFERROR(SUM(F5:F742),"")</f>
        <v>0</v>
      </c>
      <c r="J742">
        <v>738</v>
      </c>
      <c r="K742" cm="1">
        <f t="array" ref="K742">_xlfn.SWITCH(Charts!$B$3,"average", AVERAGE(INDIRECT(ADDRESS(737+3,K$2+1,,,"Instances") &amp; ":" &amp; ADDRESS(737+3,K$2+1))),"median", MEDIAN(INDIRECT(ADDRESS(737+3,K$2+1,,,"Instances") &amp; ":" &amp; ADDRESS(737+3,K$2+1))),"min", MIN(INDIRECT(ADDRESS(737+3,K$2+1,,,"Instances") &amp; ":" &amp; ADDRESS(737+3,K$2+1))),"max", MAX(INDIRECT(ADDRESS(737+3,K$2+1,,,"Instances") &amp; ":" &amp; ADDRESS(737+3,K$2+1))),"diff", MAX(INDIRECT(ADDRESS(737+3,K$2+1,,,"Instances") &amp; ":" &amp; ADDRESS(737+3,K$2+1)))-MIN(INDIRECT(ADDRESS(737+3,K$2+1,,,"Instances") &amp; ":" &amp; ADDRESS(737+3,K$2+1))))</f>
        <v>0</v>
      </c>
      <c r="L742">
        <f>IFERROR(SMALL(K5:K969,ROW()-ROW($L$5)+1),"")</f>
        <v>0</v>
      </c>
      <c r="N742">
        <f>IFERROR(SUM(L5:L742),"")</f>
        <v>0</v>
      </c>
      <c r="Q742">
        <f>IF(Charts!$B$3="none",E5574,IF(K5574="",NA(),K5574))</f>
        <v>0</v>
      </c>
      <c r="R742">
        <f>IF(Charts!$B$3="none",F5574,IF(L5574="",NA(),L5574))</f>
        <v>0</v>
      </c>
      <c r="S742">
        <f>IF(Charts!$B$3="none",G5574,IF(M5574="",NA(),M5574))</f>
        <v>0</v>
      </c>
      <c r="T742">
        <f>IF(Charts!$B$3="none",H5574,IF(N5574="",NA(),N5574))</f>
        <v>0</v>
      </c>
    </row>
    <row r="743" spans="4:20">
      <c r="D743">
        <v>739</v>
      </c>
      <c r="E743">
        <f>IF(INDIRECT(ADDRESS($D743+2,E$2+1,,,"Instances"))="","",INDIRECT(ADDRESS($D743+2,E$2+1,,,"Instances")))</f>
        <v>0</v>
      </c>
      <c r="F743">
        <f>IFERROR(SMALL(E5:E969,ROW()-ROW($F$5)+1),"")</f>
        <v>0</v>
      </c>
      <c r="H743">
        <f>IFERROR(SUM(F5:F743),"")</f>
        <v>0</v>
      </c>
      <c r="J743">
        <v>739</v>
      </c>
      <c r="K743" cm="1">
        <f t="array" ref="K743">_xlfn.SWITCH(Charts!$B$3,"average", AVERAGE(INDIRECT(ADDRESS(738+3,K$2+1,,,"Instances") &amp; ":" &amp; ADDRESS(738+3,K$2+1))),"median", MEDIAN(INDIRECT(ADDRESS(738+3,K$2+1,,,"Instances") &amp; ":" &amp; ADDRESS(738+3,K$2+1))),"min", MIN(INDIRECT(ADDRESS(738+3,K$2+1,,,"Instances") &amp; ":" &amp; ADDRESS(738+3,K$2+1))),"max", MAX(INDIRECT(ADDRESS(738+3,K$2+1,,,"Instances") &amp; ":" &amp; ADDRESS(738+3,K$2+1))),"diff", MAX(INDIRECT(ADDRESS(738+3,K$2+1,,,"Instances") &amp; ":" &amp; ADDRESS(738+3,K$2+1)))-MIN(INDIRECT(ADDRESS(738+3,K$2+1,,,"Instances") &amp; ":" &amp; ADDRESS(738+3,K$2+1))))</f>
        <v>0</v>
      </c>
      <c r="L743">
        <f>IFERROR(SMALL(K5:K969,ROW()-ROW($L$5)+1),"")</f>
        <v>0</v>
      </c>
      <c r="N743">
        <f>IFERROR(SUM(L5:L743),"")</f>
        <v>0</v>
      </c>
      <c r="Q743">
        <f>IF(Charts!$B$3="none",E5575,IF(K5575="",NA(),K5575))</f>
        <v>0</v>
      </c>
      <c r="R743">
        <f>IF(Charts!$B$3="none",F5575,IF(L5575="",NA(),L5575))</f>
        <v>0</v>
      </c>
      <c r="S743">
        <f>IF(Charts!$B$3="none",G5575,IF(M5575="",NA(),M5575))</f>
        <v>0</v>
      </c>
      <c r="T743">
        <f>IF(Charts!$B$3="none",H5575,IF(N5575="",NA(),N5575))</f>
        <v>0</v>
      </c>
    </row>
    <row r="744" spans="4:20">
      <c r="D744">
        <v>740</v>
      </c>
      <c r="E744">
        <f>IF(INDIRECT(ADDRESS($D744+2,E$2+1,,,"Instances"))="","",INDIRECT(ADDRESS($D744+2,E$2+1,,,"Instances")))</f>
        <v>0</v>
      </c>
      <c r="F744">
        <f>IFERROR(SMALL(E5:E969,ROW()-ROW($F$5)+1),"")</f>
        <v>0</v>
      </c>
      <c r="H744">
        <f>IFERROR(SUM(F5:F744),"")</f>
        <v>0</v>
      </c>
      <c r="J744">
        <v>740</v>
      </c>
      <c r="K744" cm="1">
        <f t="array" ref="K744">_xlfn.SWITCH(Charts!$B$3,"average", AVERAGE(INDIRECT(ADDRESS(739+3,K$2+1,,,"Instances") &amp; ":" &amp; ADDRESS(739+3,K$2+1))),"median", MEDIAN(INDIRECT(ADDRESS(739+3,K$2+1,,,"Instances") &amp; ":" &amp; ADDRESS(739+3,K$2+1))),"min", MIN(INDIRECT(ADDRESS(739+3,K$2+1,,,"Instances") &amp; ":" &amp; ADDRESS(739+3,K$2+1))),"max", MAX(INDIRECT(ADDRESS(739+3,K$2+1,,,"Instances") &amp; ":" &amp; ADDRESS(739+3,K$2+1))),"diff", MAX(INDIRECT(ADDRESS(739+3,K$2+1,,,"Instances") &amp; ":" &amp; ADDRESS(739+3,K$2+1)))-MIN(INDIRECT(ADDRESS(739+3,K$2+1,,,"Instances") &amp; ":" &amp; ADDRESS(739+3,K$2+1))))</f>
        <v>0</v>
      </c>
      <c r="L744">
        <f>IFERROR(SMALL(K5:K969,ROW()-ROW($L$5)+1),"")</f>
        <v>0</v>
      </c>
      <c r="N744">
        <f>IFERROR(SUM(L5:L744),"")</f>
        <v>0</v>
      </c>
      <c r="Q744">
        <f>IF(Charts!$B$3="none",E5576,IF(K5576="",NA(),K5576))</f>
        <v>0</v>
      </c>
      <c r="R744">
        <f>IF(Charts!$B$3="none",F5576,IF(L5576="",NA(),L5576))</f>
        <v>0</v>
      </c>
      <c r="S744">
        <f>IF(Charts!$B$3="none",G5576,IF(M5576="",NA(),M5576))</f>
        <v>0</v>
      </c>
      <c r="T744">
        <f>IF(Charts!$B$3="none",H5576,IF(N5576="",NA(),N5576))</f>
        <v>0</v>
      </c>
    </row>
    <row r="745" spans="4:20">
      <c r="D745">
        <v>741</v>
      </c>
      <c r="E745">
        <f>IF(INDIRECT(ADDRESS($D745+2,E$2+1,,,"Instances"))="","",INDIRECT(ADDRESS($D745+2,E$2+1,,,"Instances")))</f>
        <v>0</v>
      </c>
      <c r="F745">
        <f>IFERROR(SMALL(E5:E969,ROW()-ROW($F$5)+1),"")</f>
        <v>0</v>
      </c>
      <c r="H745">
        <f>IFERROR(SUM(F5:F745),"")</f>
        <v>0</v>
      </c>
      <c r="J745">
        <v>741</v>
      </c>
      <c r="K745" cm="1">
        <f t="array" ref="K745">_xlfn.SWITCH(Charts!$B$3,"average", AVERAGE(INDIRECT(ADDRESS(740+3,K$2+1,,,"Instances") &amp; ":" &amp; ADDRESS(740+3,K$2+1))),"median", MEDIAN(INDIRECT(ADDRESS(740+3,K$2+1,,,"Instances") &amp; ":" &amp; ADDRESS(740+3,K$2+1))),"min", MIN(INDIRECT(ADDRESS(740+3,K$2+1,,,"Instances") &amp; ":" &amp; ADDRESS(740+3,K$2+1))),"max", MAX(INDIRECT(ADDRESS(740+3,K$2+1,,,"Instances") &amp; ":" &amp; ADDRESS(740+3,K$2+1))),"diff", MAX(INDIRECT(ADDRESS(740+3,K$2+1,,,"Instances") &amp; ":" &amp; ADDRESS(740+3,K$2+1)))-MIN(INDIRECT(ADDRESS(740+3,K$2+1,,,"Instances") &amp; ":" &amp; ADDRESS(740+3,K$2+1))))</f>
        <v>0</v>
      </c>
      <c r="L745">
        <f>IFERROR(SMALL(K5:K969,ROW()-ROW($L$5)+1),"")</f>
        <v>0</v>
      </c>
      <c r="N745">
        <f>IFERROR(SUM(L5:L745),"")</f>
        <v>0</v>
      </c>
      <c r="Q745">
        <f>IF(Charts!$B$3="none",E5577,IF(K5577="",NA(),K5577))</f>
        <v>0</v>
      </c>
      <c r="R745">
        <f>IF(Charts!$B$3="none",F5577,IF(L5577="",NA(),L5577))</f>
        <v>0</v>
      </c>
      <c r="S745">
        <f>IF(Charts!$B$3="none",G5577,IF(M5577="",NA(),M5577))</f>
        <v>0</v>
      </c>
      <c r="T745">
        <f>IF(Charts!$B$3="none",H5577,IF(N5577="",NA(),N5577))</f>
        <v>0</v>
      </c>
    </row>
    <row r="746" spans="4:20">
      <c r="D746">
        <v>742</v>
      </c>
      <c r="E746">
        <f>IF(INDIRECT(ADDRESS($D746+2,E$2+1,,,"Instances"))="","",INDIRECT(ADDRESS($D746+2,E$2+1,,,"Instances")))</f>
        <v>0</v>
      </c>
      <c r="F746">
        <f>IFERROR(SMALL(E5:E969,ROW()-ROW($F$5)+1),"")</f>
        <v>0</v>
      </c>
      <c r="H746">
        <f>IFERROR(SUM(F5:F746),"")</f>
        <v>0</v>
      </c>
      <c r="J746">
        <v>742</v>
      </c>
      <c r="K746" cm="1">
        <f t="array" ref="K746">_xlfn.SWITCH(Charts!$B$3,"average", AVERAGE(INDIRECT(ADDRESS(741+3,K$2+1,,,"Instances") &amp; ":" &amp; ADDRESS(741+3,K$2+1))),"median", MEDIAN(INDIRECT(ADDRESS(741+3,K$2+1,,,"Instances") &amp; ":" &amp; ADDRESS(741+3,K$2+1))),"min", MIN(INDIRECT(ADDRESS(741+3,K$2+1,,,"Instances") &amp; ":" &amp; ADDRESS(741+3,K$2+1))),"max", MAX(INDIRECT(ADDRESS(741+3,K$2+1,,,"Instances") &amp; ":" &amp; ADDRESS(741+3,K$2+1))),"diff", MAX(INDIRECT(ADDRESS(741+3,K$2+1,,,"Instances") &amp; ":" &amp; ADDRESS(741+3,K$2+1)))-MIN(INDIRECT(ADDRESS(741+3,K$2+1,,,"Instances") &amp; ":" &amp; ADDRESS(741+3,K$2+1))))</f>
        <v>0</v>
      </c>
      <c r="L746">
        <f>IFERROR(SMALL(K5:K969,ROW()-ROW($L$5)+1),"")</f>
        <v>0</v>
      </c>
      <c r="N746">
        <f>IFERROR(SUM(L5:L746),"")</f>
        <v>0</v>
      </c>
      <c r="Q746">
        <f>IF(Charts!$B$3="none",E5578,IF(K5578="",NA(),K5578))</f>
        <v>0</v>
      </c>
      <c r="R746">
        <f>IF(Charts!$B$3="none",F5578,IF(L5578="",NA(),L5578))</f>
        <v>0</v>
      </c>
      <c r="S746">
        <f>IF(Charts!$B$3="none",G5578,IF(M5578="",NA(),M5578))</f>
        <v>0</v>
      </c>
      <c r="T746">
        <f>IF(Charts!$B$3="none",H5578,IF(N5578="",NA(),N5578))</f>
        <v>0</v>
      </c>
    </row>
    <row r="747" spans="4:20">
      <c r="D747">
        <v>743</v>
      </c>
      <c r="E747">
        <f>IF(INDIRECT(ADDRESS($D747+2,E$2+1,,,"Instances"))="","",INDIRECT(ADDRESS($D747+2,E$2+1,,,"Instances")))</f>
        <v>0</v>
      </c>
      <c r="F747">
        <f>IFERROR(SMALL(E5:E969,ROW()-ROW($F$5)+1),"")</f>
        <v>0</v>
      </c>
      <c r="H747">
        <f>IFERROR(SUM(F5:F747),"")</f>
        <v>0</v>
      </c>
      <c r="J747">
        <v>743</v>
      </c>
      <c r="K747" cm="1">
        <f t="array" ref="K747">_xlfn.SWITCH(Charts!$B$3,"average", AVERAGE(INDIRECT(ADDRESS(742+3,K$2+1,,,"Instances") &amp; ":" &amp; ADDRESS(742+3,K$2+1))),"median", MEDIAN(INDIRECT(ADDRESS(742+3,K$2+1,,,"Instances") &amp; ":" &amp; ADDRESS(742+3,K$2+1))),"min", MIN(INDIRECT(ADDRESS(742+3,K$2+1,,,"Instances") &amp; ":" &amp; ADDRESS(742+3,K$2+1))),"max", MAX(INDIRECT(ADDRESS(742+3,K$2+1,,,"Instances") &amp; ":" &amp; ADDRESS(742+3,K$2+1))),"diff", MAX(INDIRECT(ADDRESS(742+3,K$2+1,,,"Instances") &amp; ":" &amp; ADDRESS(742+3,K$2+1)))-MIN(INDIRECT(ADDRESS(742+3,K$2+1,,,"Instances") &amp; ":" &amp; ADDRESS(742+3,K$2+1))))</f>
        <v>0</v>
      </c>
      <c r="L747">
        <f>IFERROR(SMALL(K5:K969,ROW()-ROW($L$5)+1),"")</f>
        <v>0</v>
      </c>
      <c r="N747">
        <f>IFERROR(SUM(L5:L747),"")</f>
        <v>0</v>
      </c>
      <c r="Q747">
        <f>IF(Charts!$B$3="none",E5579,IF(K5579="",NA(),K5579))</f>
        <v>0</v>
      </c>
      <c r="R747">
        <f>IF(Charts!$B$3="none",F5579,IF(L5579="",NA(),L5579))</f>
        <v>0</v>
      </c>
      <c r="S747">
        <f>IF(Charts!$B$3="none",G5579,IF(M5579="",NA(),M5579))</f>
        <v>0</v>
      </c>
      <c r="T747">
        <f>IF(Charts!$B$3="none",H5579,IF(N5579="",NA(),N5579))</f>
        <v>0</v>
      </c>
    </row>
    <row r="748" spans="4:20">
      <c r="D748">
        <v>744</v>
      </c>
      <c r="E748">
        <f>IF(INDIRECT(ADDRESS($D748+2,E$2+1,,,"Instances"))="","",INDIRECT(ADDRESS($D748+2,E$2+1,,,"Instances")))</f>
        <v>0</v>
      </c>
      <c r="F748">
        <f>IFERROR(SMALL(E5:E969,ROW()-ROW($F$5)+1),"")</f>
        <v>0</v>
      </c>
      <c r="H748">
        <f>IFERROR(SUM(F5:F748),"")</f>
        <v>0</v>
      </c>
      <c r="J748">
        <v>744</v>
      </c>
      <c r="K748" cm="1">
        <f t="array" ref="K748">_xlfn.SWITCH(Charts!$B$3,"average", AVERAGE(INDIRECT(ADDRESS(743+3,K$2+1,,,"Instances") &amp; ":" &amp; ADDRESS(743+3,K$2+1))),"median", MEDIAN(INDIRECT(ADDRESS(743+3,K$2+1,,,"Instances") &amp; ":" &amp; ADDRESS(743+3,K$2+1))),"min", MIN(INDIRECT(ADDRESS(743+3,K$2+1,,,"Instances") &amp; ":" &amp; ADDRESS(743+3,K$2+1))),"max", MAX(INDIRECT(ADDRESS(743+3,K$2+1,,,"Instances") &amp; ":" &amp; ADDRESS(743+3,K$2+1))),"diff", MAX(INDIRECT(ADDRESS(743+3,K$2+1,,,"Instances") &amp; ":" &amp; ADDRESS(743+3,K$2+1)))-MIN(INDIRECT(ADDRESS(743+3,K$2+1,,,"Instances") &amp; ":" &amp; ADDRESS(743+3,K$2+1))))</f>
        <v>0</v>
      </c>
      <c r="L748">
        <f>IFERROR(SMALL(K5:K969,ROW()-ROW($L$5)+1),"")</f>
        <v>0</v>
      </c>
      <c r="N748">
        <f>IFERROR(SUM(L5:L748),"")</f>
        <v>0</v>
      </c>
      <c r="Q748">
        <f>IF(Charts!$B$3="none",E5580,IF(K5580="",NA(),K5580))</f>
        <v>0</v>
      </c>
      <c r="R748">
        <f>IF(Charts!$B$3="none",F5580,IF(L5580="",NA(),L5580))</f>
        <v>0</v>
      </c>
      <c r="S748">
        <f>IF(Charts!$B$3="none",G5580,IF(M5580="",NA(),M5580))</f>
        <v>0</v>
      </c>
      <c r="T748">
        <f>IF(Charts!$B$3="none",H5580,IF(N5580="",NA(),N5580))</f>
        <v>0</v>
      </c>
    </row>
    <row r="749" spans="4:20">
      <c r="D749">
        <v>745</v>
      </c>
      <c r="E749">
        <f>IF(INDIRECT(ADDRESS($D749+2,E$2+1,,,"Instances"))="","",INDIRECT(ADDRESS($D749+2,E$2+1,,,"Instances")))</f>
        <v>0</v>
      </c>
      <c r="F749">
        <f>IFERROR(SMALL(E5:E969,ROW()-ROW($F$5)+1),"")</f>
        <v>0</v>
      </c>
      <c r="H749">
        <f>IFERROR(SUM(F5:F749),"")</f>
        <v>0</v>
      </c>
      <c r="J749">
        <v>745</v>
      </c>
      <c r="K749" cm="1">
        <f t="array" ref="K749">_xlfn.SWITCH(Charts!$B$3,"average", AVERAGE(INDIRECT(ADDRESS(744+3,K$2+1,,,"Instances") &amp; ":" &amp; ADDRESS(744+3,K$2+1))),"median", MEDIAN(INDIRECT(ADDRESS(744+3,K$2+1,,,"Instances") &amp; ":" &amp; ADDRESS(744+3,K$2+1))),"min", MIN(INDIRECT(ADDRESS(744+3,K$2+1,,,"Instances") &amp; ":" &amp; ADDRESS(744+3,K$2+1))),"max", MAX(INDIRECT(ADDRESS(744+3,K$2+1,,,"Instances") &amp; ":" &amp; ADDRESS(744+3,K$2+1))),"diff", MAX(INDIRECT(ADDRESS(744+3,K$2+1,,,"Instances") &amp; ":" &amp; ADDRESS(744+3,K$2+1)))-MIN(INDIRECT(ADDRESS(744+3,K$2+1,,,"Instances") &amp; ":" &amp; ADDRESS(744+3,K$2+1))))</f>
        <v>0</v>
      </c>
      <c r="L749">
        <f>IFERROR(SMALL(K5:K969,ROW()-ROW($L$5)+1),"")</f>
        <v>0</v>
      </c>
      <c r="N749">
        <f>IFERROR(SUM(L5:L749),"")</f>
        <v>0</v>
      </c>
      <c r="Q749">
        <f>IF(Charts!$B$3="none",E5581,IF(K5581="",NA(),K5581))</f>
        <v>0</v>
      </c>
      <c r="R749">
        <f>IF(Charts!$B$3="none",F5581,IF(L5581="",NA(),L5581))</f>
        <v>0</v>
      </c>
      <c r="S749">
        <f>IF(Charts!$B$3="none",G5581,IF(M5581="",NA(),M5581))</f>
        <v>0</v>
      </c>
      <c r="T749">
        <f>IF(Charts!$B$3="none",H5581,IF(N5581="",NA(),N5581))</f>
        <v>0</v>
      </c>
    </row>
    <row r="750" spans="4:20">
      <c r="D750">
        <v>746</v>
      </c>
      <c r="E750">
        <f>IF(INDIRECT(ADDRESS($D750+2,E$2+1,,,"Instances"))="","",INDIRECT(ADDRESS($D750+2,E$2+1,,,"Instances")))</f>
        <v>0</v>
      </c>
      <c r="F750">
        <f>IFERROR(SMALL(E5:E969,ROW()-ROW($F$5)+1),"")</f>
        <v>0</v>
      </c>
      <c r="H750">
        <f>IFERROR(SUM(F5:F750),"")</f>
        <v>0</v>
      </c>
      <c r="J750">
        <v>746</v>
      </c>
      <c r="K750" cm="1">
        <f t="array" ref="K750">_xlfn.SWITCH(Charts!$B$3,"average", AVERAGE(INDIRECT(ADDRESS(745+3,K$2+1,,,"Instances") &amp; ":" &amp; ADDRESS(745+3,K$2+1))),"median", MEDIAN(INDIRECT(ADDRESS(745+3,K$2+1,,,"Instances") &amp; ":" &amp; ADDRESS(745+3,K$2+1))),"min", MIN(INDIRECT(ADDRESS(745+3,K$2+1,,,"Instances") &amp; ":" &amp; ADDRESS(745+3,K$2+1))),"max", MAX(INDIRECT(ADDRESS(745+3,K$2+1,,,"Instances") &amp; ":" &amp; ADDRESS(745+3,K$2+1))),"diff", MAX(INDIRECT(ADDRESS(745+3,K$2+1,,,"Instances") &amp; ":" &amp; ADDRESS(745+3,K$2+1)))-MIN(INDIRECT(ADDRESS(745+3,K$2+1,,,"Instances") &amp; ":" &amp; ADDRESS(745+3,K$2+1))))</f>
        <v>0</v>
      </c>
      <c r="L750">
        <f>IFERROR(SMALL(K5:K969,ROW()-ROW($L$5)+1),"")</f>
        <v>0</v>
      </c>
      <c r="N750">
        <f>IFERROR(SUM(L5:L750),"")</f>
        <v>0</v>
      </c>
      <c r="Q750">
        <f>IF(Charts!$B$3="none",E5582,IF(K5582="",NA(),K5582))</f>
        <v>0</v>
      </c>
      <c r="R750">
        <f>IF(Charts!$B$3="none",F5582,IF(L5582="",NA(),L5582))</f>
        <v>0</v>
      </c>
      <c r="S750">
        <f>IF(Charts!$B$3="none",G5582,IF(M5582="",NA(),M5582))</f>
        <v>0</v>
      </c>
      <c r="T750">
        <f>IF(Charts!$B$3="none",H5582,IF(N5582="",NA(),N5582))</f>
        <v>0</v>
      </c>
    </row>
    <row r="751" spans="4:20">
      <c r="D751">
        <v>747</v>
      </c>
      <c r="E751">
        <f>IF(INDIRECT(ADDRESS($D751+2,E$2+1,,,"Instances"))="","",INDIRECT(ADDRESS($D751+2,E$2+1,,,"Instances")))</f>
        <v>0</v>
      </c>
      <c r="F751">
        <f>IFERROR(SMALL(E5:E969,ROW()-ROW($F$5)+1),"")</f>
        <v>0</v>
      </c>
      <c r="H751">
        <f>IFERROR(SUM(F5:F751),"")</f>
        <v>0</v>
      </c>
      <c r="J751">
        <v>747</v>
      </c>
      <c r="K751" cm="1">
        <f t="array" ref="K751">_xlfn.SWITCH(Charts!$B$3,"average", AVERAGE(INDIRECT(ADDRESS(746+3,K$2+1,,,"Instances") &amp; ":" &amp; ADDRESS(746+3,K$2+1))),"median", MEDIAN(INDIRECT(ADDRESS(746+3,K$2+1,,,"Instances") &amp; ":" &amp; ADDRESS(746+3,K$2+1))),"min", MIN(INDIRECT(ADDRESS(746+3,K$2+1,,,"Instances") &amp; ":" &amp; ADDRESS(746+3,K$2+1))),"max", MAX(INDIRECT(ADDRESS(746+3,K$2+1,,,"Instances") &amp; ":" &amp; ADDRESS(746+3,K$2+1))),"diff", MAX(INDIRECT(ADDRESS(746+3,K$2+1,,,"Instances") &amp; ":" &amp; ADDRESS(746+3,K$2+1)))-MIN(INDIRECT(ADDRESS(746+3,K$2+1,,,"Instances") &amp; ":" &amp; ADDRESS(746+3,K$2+1))))</f>
        <v>0</v>
      </c>
      <c r="L751">
        <f>IFERROR(SMALL(K5:K969,ROW()-ROW($L$5)+1),"")</f>
        <v>0</v>
      </c>
      <c r="N751">
        <f>IFERROR(SUM(L5:L751),"")</f>
        <v>0</v>
      </c>
      <c r="Q751">
        <f>IF(Charts!$B$3="none",E5583,IF(K5583="",NA(),K5583))</f>
        <v>0</v>
      </c>
      <c r="R751">
        <f>IF(Charts!$B$3="none",F5583,IF(L5583="",NA(),L5583))</f>
        <v>0</v>
      </c>
      <c r="S751">
        <f>IF(Charts!$B$3="none",G5583,IF(M5583="",NA(),M5583))</f>
        <v>0</v>
      </c>
      <c r="T751">
        <f>IF(Charts!$B$3="none",H5583,IF(N5583="",NA(),N5583))</f>
        <v>0</v>
      </c>
    </row>
    <row r="752" spans="4:20">
      <c r="D752">
        <v>748</v>
      </c>
      <c r="E752">
        <f>IF(INDIRECT(ADDRESS($D752+2,E$2+1,,,"Instances"))="","",INDIRECT(ADDRESS($D752+2,E$2+1,,,"Instances")))</f>
        <v>0</v>
      </c>
      <c r="F752">
        <f>IFERROR(SMALL(E5:E969,ROW()-ROW($F$5)+1),"")</f>
        <v>0</v>
      </c>
      <c r="H752">
        <f>IFERROR(SUM(F5:F752),"")</f>
        <v>0</v>
      </c>
      <c r="J752">
        <v>748</v>
      </c>
      <c r="K752" cm="1">
        <f t="array" ref="K752">_xlfn.SWITCH(Charts!$B$3,"average", AVERAGE(INDIRECT(ADDRESS(747+3,K$2+1,,,"Instances") &amp; ":" &amp; ADDRESS(747+3,K$2+1))),"median", MEDIAN(INDIRECT(ADDRESS(747+3,K$2+1,,,"Instances") &amp; ":" &amp; ADDRESS(747+3,K$2+1))),"min", MIN(INDIRECT(ADDRESS(747+3,K$2+1,,,"Instances") &amp; ":" &amp; ADDRESS(747+3,K$2+1))),"max", MAX(INDIRECT(ADDRESS(747+3,K$2+1,,,"Instances") &amp; ":" &amp; ADDRESS(747+3,K$2+1))),"diff", MAX(INDIRECT(ADDRESS(747+3,K$2+1,,,"Instances") &amp; ":" &amp; ADDRESS(747+3,K$2+1)))-MIN(INDIRECT(ADDRESS(747+3,K$2+1,,,"Instances") &amp; ":" &amp; ADDRESS(747+3,K$2+1))))</f>
        <v>0</v>
      </c>
      <c r="L752">
        <f>IFERROR(SMALL(K5:K969,ROW()-ROW($L$5)+1),"")</f>
        <v>0</v>
      </c>
      <c r="N752">
        <f>IFERROR(SUM(L5:L752),"")</f>
        <v>0</v>
      </c>
      <c r="Q752">
        <f>IF(Charts!$B$3="none",E5584,IF(K5584="",NA(),K5584))</f>
        <v>0</v>
      </c>
      <c r="R752">
        <f>IF(Charts!$B$3="none",F5584,IF(L5584="",NA(),L5584))</f>
        <v>0</v>
      </c>
      <c r="S752">
        <f>IF(Charts!$B$3="none",G5584,IF(M5584="",NA(),M5584))</f>
        <v>0</v>
      </c>
      <c r="T752">
        <f>IF(Charts!$B$3="none",H5584,IF(N5584="",NA(),N5584))</f>
        <v>0</v>
      </c>
    </row>
    <row r="753" spans="4:20">
      <c r="D753">
        <v>749</v>
      </c>
      <c r="E753">
        <f>IF(INDIRECT(ADDRESS($D753+2,E$2+1,,,"Instances"))="","",INDIRECT(ADDRESS($D753+2,E$2+1,,,"Instances")))</f>
        <v>0</v>
      </c>
      <c r="F753">
        <f>IFERROR(SMALL(E5:E969,ROW()-ROW($F$5)+1),"")</f>
        <v>0</v>
      </c>
      <c r="H753">
        <f>IFERROR(SUM(F5:F753),"")</f>
        <v>0</v>
      </c>
      <c r="J753">
        <v>749</v>
      </c>
      <c r="K753" cm="1">
        <f t="array" ref="K753">_xlfn.SWITCH(Charts!$B$3,"average", AVERAGE(INDIRECT(ADDRESS(748+3,K$2+1,,,"Instances") &amp; ":" &amp; ADDRESS(748+3,K$2+1))),"median", MEDIAN(INDIRECT(ADDRESS(748+3,K$2+1,,,"Instances") &amp; ":" &amp; ADDRESS(748+3,K$2+1))),"min", MIN(INDIRECT(ADDRESS(748+3,K$2+1,,,"Instances") &amp; ":" &amp; ADDRESS(748+3,K$2+1))),"max", MAX(INDIRECT(ADDRESS(748+3,K$2+1,,,"Instances") &amp; ":" &amp; ADDRESS(748+3,K$2+1))),"diff", MAX(INDIRECT(ADDRESS(748+3,K$2+1,,,"Instances") &amp; ":" &amp; ADDRESS(748+3,K$2+1)))-MIN(INDIRECT(ADDRESS(748+3,K$2+1,,,"Instances") &amp; ":" &amp; ADDRESS(748+3,K$2+1))))</f>
        <v>0</v>
      </c>
      <c r="L753">
        <f>IFERROR(SMALL(K5:K969,ROW()-ROW($L$5)+1),"")</f>
        <v>0</v>
      </c>
      <c r="N753">
        <f>IFERROR(SUM(L5:L753),"")</f>
        <v>0</v>
      </c>
      <c r="Q753">
        <f>IF(Charts!$B$3="none",E5585,IF(K5585="",NA(),K5585))</f>
        <v>0</v>
      </c>
      <c r="R753">
        <f>IF(Charts!$B$3="none",F5585,IF(L5585="",NA(),L5585))</f>
        <v>0</v>
      </c>
      <c r="S753">
        <f>IF(Charts!$B$3="none",G5585,IF(M5585="",NA(),M5585))</f>
        <v>0</v>
      </c>
      <c r="T753">
        <f>IF(Charts!$B$3="none",H5585,IF(N5585="",NA(),N5585))</f>
        <v>0</v>
      </c>
    </row>
    <row r="754" spans="4:20">
      <c r="D754">
        <v>750</v>
      </c>
      <c r="E754">
        <f>IF(INDIRECT(ADDRESS($D754+2,E$2+1,,,"Instances"))="","",INDIRECT(ADDRESS($D754+2,E$2+1,,,"Instances")))</f>
        <v>0</v>
      </c>
      <c r="F754">
        <f>IFERROR(SMALL(E5:E969,ROW()-ROW($F$5)+1),"")</f>
        <v>0</v>
      </c>
      <c r="H754">
        <f>IFERROR(SUM(F5:F754),"")</f>
        <v>0</v>
      </c>
      <c r="J754">
        <v>750</v>
      </c>
      <c r="K754" cm="1">
        <f t="array" ref="K754">_xlfn.SWITCH(Charts!$B$3,"average", AVERAGE(INDIRECT(ADDRESS(749+3,K$2+1,,,"Instances") &amp; ":" &amp; ADDRESS(749+3,K$2+1))),"median", MEDIAN(INDIRECT(ADDRESS(749+3,K$2+1,,,"Instances") &amp; ":" &amp; ADDRESS(749+3,K$2+1))),"min", MIN(INDIRECT(ADDRESS(749+3,K$2+1,,,"Instances") &amp; ":" &amp; ADDRESS(749+3,K$2+1))),"max", MAX(INDIRECT(ADDRESS(749+3,K$2+1,,,"Instances") &amp; ":" &amp; ADDRESS(749+3,K$2+1))),"diff", MAX(INDIRECT(ADDRESS(749+3,K$2+1,,,"Instances") &amp; ":" &amp; ADDRESS(749+3,K$2+1)))-MIN(INDIRECT(ADDRESS(749+3,K$2+1,,,"Instances") &amp; ":" &amp; ADDRESS(749+3,K$2+1))))</f>
        <v>0</v>
      </c>
      <c r="L754">
        <f>IFERROR(SMALL(K5:K969,ROW()-ROW($L$5)+1),"")</f>
        <v>0</v>
      </c>
      <c r="N754">
        <f>IFERROR(SUM(L5:L754),"")</f>
        <v>0</v>
      </c>
      <c r="Q754">
        <f>IF(Charts!$B$3="none",E5586,IF(K5586="",NA(),K5586))</f>
        <v>0</v>
      </c>
      <c r="R754">
        <f>IF(Charts!$B$3="none",F5586,IF(L5586="",NA(),L5586))</f>
        <v>0</v>
      </c>
      <c r="S754">
        <f>IF(Charts!$B$3="none",G5586,IF(M5586="",NA(),M5586))</f>
        <v>0</v>
      </c>
      <c r="T754">
        <f>IF(Charts!$B$3="none",H5586,IF(N5586="",NA(),N5586))</f>
        <v>0</v>
      </c>
    </row>
    <row r="755" spans="4:20">
      <c r="D755">
        <v>751</v>
      </c>
      <c r="E755">
        <f>IF(INDIRECT(ADDRESS($D755+2,E$2+1,,,"Instances"))="","",INDIRECT(ADDRESS($D755+2,E$2+1,,,"Instances")))</f>
        <v>0</v>
      </c>
      <c r="F755">
        <f>IFERROR(SMALL(E5:E969,ROW()-ROW($F$5)+1),"")</f>
        <v>0</v>
      </c>
      <c r="H755">
        <f>IFERROR(SUM(F5:F755),"")</f>
        <v>0</v>
      </c>
      <c r="J755">
        <v>751</v>
      </c>
      <c r="K755" cm="1">
        <f t="array" ref="K755">_xlfn.SWITCH(Charts!$B$3,"average", AVERAGE(INDIRECT(ADDRESS(750+3,K$2+1,,,"Instances") &amp; ":" &amp; ADDRESS(750+3,K$2+1))),"median", MEDIAN(INDIRECT(ADDRESS(750+3,K$2+1,,,"Instances") &amp; ":" &amp; ADDRESS(750+3,K$2+1))),"min", MIN(INDIRECT(ADDRESS(750+3,K$2+1,,,"Instances") &amp; ":" &amp; ADDRESS(750+3,K$2+1))),"max", MAX(INDIRECT(ADDRESS(750+3,K$2+1,,,"Instances") &amp; ":" &amp; ADDRESS(750+3,K$2+1))),"diff", MAX(INDIRECT(ADDRESS(750+3,K$2+1,,,"Instances") &amp; ":" &amp; ADDRESS(750+3,K$2+1)))-MIN(INDIRECT(ADDRESS(750+3,K$2+1,,,"Instances") &amp; ":" &amp; ADDRESS(750+3,K$2+1))))</f>
        <v>0</v>
      </c>
      <c r="L755">
        <f>IFERROR(SMALL(K5:K969,ROW()-ROW($L$5)+1),"")</f>
        <v>0</v>
      </c>
      <c r="N755">
        <f>IFERROR(SUM(L5:L755),"")</f>
        <v>0</v>
      </c>
      <c r="Q755">
        <f>IF(Charts!$B$3="none",E5587,IF(K5587="",NA(),K5587))</f>
        <v>0</v>
      </c>
      <c r="R755">
        <f>IF(Charts!$B$3="none",F5587,IF(L5587="",NA(),L5587))</f>
        <v>0</v>
      </c>
      <c r="S755">
        <f>IF(Charts!$B$3="none",G5587,IF(M5587="",NA(),M5587))</f>
        <v>0</v>
      </c>
      <c r="T755">
        <f>IF(Charts!$B$3="none",H5587,IF(N5587="",NA(),N5587))</f>
        <v>0</v>
      </c>
    </row>
    <row r="756" spans="4:20">
      <c r="D756">
        <v>752</v>
      </c>
      <c r="E756">
        <f>IF(INDIRECT(ADDRESS($D756+2,E$2+1,,,"Instances"))="","",INDIRECT(ADDRESS($D756+2,E$2+1,,,"Instances")))</f>
        <v>0</v>
      </c>
      <c r="F756">
        <f>IFERROR(SMALL(E5:E969,ROW()-ROW($F$5)+1),"")</f>
        <v>0</v>
      </c>
      <c r="H756">
        <f>IFERROR(SUM(F5:F756),"")</f>
        <v>0</v>
      </c>
      <c r="J756">
        <v>752</v>
      </c>
      <c r="K756" cm="1">
        <f t="array" ref="K756">_xlfn.SWITCH(Charts!$B$3,"average", AVERAGE(INDIRECT(ADDRESS(751+3,K$2+1,,,"Instances") &amp; ":" &amp; ADDRESS(751+3,K$2+1))),"median", MEDIAN(INDIRECT(ADDRESS(751+3,K$2+1,,,"Instances") &amp; ":" &amp; ADDRESS(751+3,K$2+1))),"min", MIN(INDIRECT(ADDRESS(751+3,K$2+1,,,"Instances") &amp; ":" &amp; ADDRESS(751+3,K$2+1))),"max", MAX(INDIRECT(ADDRESS(751+3,K$2+1,,,"Instances") &amp; ":" &amp; ADDRESS(751+3,K$2+1))),"diff", MAX(INDIRECT(ADDRESS(751+3,K$2+1,,,"Instances") &amp; ":" &amp; ADDRESS(751+3,K$2+1)))-MIN(INDIRECT(ADDRESS(751+3,K$2+1,,,"Instances") &amp; ":" &amp; ADDRESS(751+3,K$2+1))))</f>
        <v>0</v>
      </c>
      <c r="L756">
        <f>IFERROR(SMALL(K5:K969,ROW()-ROW($L$5)+1),"")</f>
        <v>0</v>
      </c>
      <c r="N756">
        <f>IFERROR(SUM(L5:L756),"")</f>
        <v>0</v>
      </c>
      <c r="Q756">
        <f>IF(Charts!$B$3="none",E5588,IF(K5588="",NA(),K5588))</f>
        <v>0</v>
      </c>
      <c r="R756">
        <f>IF(Charts!$B$3="none",F5588,IF(L5588="",NA(),L5588))</f>
        <v>0</v>
      </c>
      <c r="S756">
        <f>IF(Charts!$B$3="none",G5588,IF(M5588="",NA(),M5588))</f>
        <v>0</v>
      </c>
      <c r="T756">
        <f>IF(Charts!$B$3="none",H5588,IF(N5588="",NA(),N5588))</f>
        <v>0</v>
      </c>
    </row>
    <row r="757" spans="4:20">
      <c r="D757">
        <v>753</v>
      </c>
      <c r="E757">
        <f>IF(INDIRECT(ADDRESS($D757+2,E$2+1,,,"Instances"))="","",INDIRECT(ADDRESS($D757+2,E$2+1,,,"Instances")))</f>
        <v>0</v>
      </c>
      <c r="F757">
        <f>IFERROR(SMALL(E5:E969,ROW()-ROW($F$5)+1),"")</f>
        <v>0</v>
      </c>
      <c r="H757">
        <f>IFERROR(SUM(F5:F757),"")</f>
        <v>0</v>
      </c>
      <c r="J757">
        <v>753</v>
      </c>
      <c r="K757" cm="1">
        <f t="array" ref="K757">_xlfn.SWITCH(Charts!$B$3,"average", AVERAGE(INDIRECT(ADDRESS(752+3,K$2+1,,,"Instances") &amp; ":" &amp; ADDRESS(752+3,K$2+1))),"median", MEDIAN(INDIRECT(ADDRESS(752+3,K$2+1,,,"Instances") &amp; ":" &amp; ADDRESS(752+3,K$2+1))),"min", MIN(INDIRECT(ADDRESS(752+3,K$2+1,,,"Instances") &amp; ":" &amp; ADDRESS(752+3,K$2+1))),"max", MAX(INDIRECT(ADDRESS(752+3,K$2+1,,,"Instances") &amp; ":" &amp; ADDRESS(752+3,K$2+1))),"diff", MAX(INDIRECT(ADDRESS(752+3,K$2+1,,,"Instances") &amp; ":" &amp; ADDRESS(752+3,K$2+1)))-MIN(INDIRECT(ADDRESS(752+3,K$2+1,,,"Instances") &amp; ":" &amp; ADDRESS(752+3,K$2+1))))</f>
        <v>0</v>
      </c>
      <c r="L757">
        <f>IFERROR(SMALL(K5:K969,ROW()-ROW($L$5)+1),"")</f>
        <v>0</v>
      </c>
      <c r="N757">
        <f>IFERROR(SUM(L5:L757),"")</f>
        <v>0</v>
      </c>
      <c r="Q757">
        <f>IF(Charts!$B$3="none",E5589,IF(K5589="",NA(),K5589))</f>
        <v>0</v>
      </c>
      <c r="R757">
        <f>IF(Charts!$B$3="none",F5589,IF(L5589="",NA(),L5589))</f>
        <v>0</v>
      </c>
      <c r="S757">
        <f>IF(Charts!$B$3="none",G5589,IF(M5589="",NA(),M5589))</f>
        <v>0</v>
      </c>
      <c r="T757">
        <f>IF(Charts!$B$3="none",H5589,IF(N5589="",NA(),N5589))</f>
        <v>0</v>
      </c>
    </row>
    <row r="758" spans="4:20">
      <c r="D758">
        <v>754</v>
      </c>
      <c r="E758">
        <f>IF(INDIRECT(ADDRESS($D758+2,E$2+1,,,"Instances"))="","",INDIRECT(ADDRESS($D758+2,E$2+1,,,"Instances")))</f>
        <v>0</v>
      </c>
      <c r="F758">
        <f>IFERROR(SMALL(E5:E969,ROW()-ROW($F$5)+1),"")</f>
        <v>0</v>
      </c>
      <c r="H758">
        <f>IFERROR(SUM(F5:F758),"")</f>
        <v>0</v>
      </c>
      <c r="J758">
        <v>754</v>
      </c>
      <c r="K758" cm="1">
        <f t="array" ref="K758">_xlfn.SWITCH(Charts!$B$3,"average", AVERAGE(INDIRECT(ADDRESS(753+3,K$2+1,,,"Instances") &amp; ":" &amp; ADDRESS(753+3,K$2+1))),"median", MEDIAN(INDIRECT(ADDRESS(753+3,K$2+1,,,"Instances") &amp; ":" &amp; ADDRESS(753+3,K$2+1))),"min", MIN(INDIRECT(ADDRESS(753+3,K$2+1,,,"Instances") &amp; ":" &amp; ADDRESS(753+3,K$2+1))),"max", MAX(INDIRECT(ADDRESS(753+3,K$2+1,,,"Instances") &amp; ":" &amp; ADDRESS(753+3,K$2+1))),"diff", MAX(INDIRECT(ADDRESS(753+3,K$2+1,,,"Instances") &amp; ":" &amp; ADDRESS(753+3,K$2+1)))-MIN(INDIRECT(ADDRESS(753+3,K$2+1,,,"Instances") &amp; ":" &amp; ADDRESS(753+3,K$2+1))))</f>
        <v>0</v>
      </c>
      <c r="L758">
        <f>IFERROR(SMALL(K5:K969,ROW()-ROW($L$5)+1),"")</f>
        <v>0</v>
      </c>
      <c r="N758">
        <f>IFERROR(SUM(L5:L758),"")</f>
        <v>0</v>
      </c>
      <c r="Q758">
        <f>IF(Charts!$B$3="none",E5590,IF(K5590="",NA(),K5590))</f>
        <v>0</v>
      </c>
      <c r="R758">
        <f>IF(Charts!$B$3="none",F5590,IF(L5590="",NA(),L5590))</f>
        <v>0</v>
      </c>
      <c r="S758">
        <f>IF(Charts!$B$3="none",G5590,IF(M5590="",NA(),M5590))</f>
        <v>0</v>
      </c>
      <c r="T758">
        <f>IF(Charts!$B$3="none",H5590,IF(N5590="",NA(),N5590))</f>
        <v>0</v>
      </c>
    </row>
    <row r="759" spans="4:20">
      <c r="D759">
        <v>755</v>
      </c>
      <c r="E759">
        <f>IF(INDIRECT(ADDRESS($D759+2,E$2+1,,,"Instances"))="","",INDIRECT(ADDRESS($D759+2,E$2+1,,,"Instances")))</f>
        <v>0</v>
      </c>
      <c r="F759">
        <f>IFERROR(SMALL(E5:E969,ROW()-ROW($F$5)+1),"")</f>
        <v>0</v>
      </c>
      <c r="H759">
        <f>IFERROR(SUM(F5:F759),"")</f>
        <v>0</v>
      </c>
      <c r="J759">
        <v>755</v>
      </c>
      <c r="K759" cm="1">
        <f t="array" ref="K759">_xlfn.SWITCH(Charts!$B$3,"average", AVERAGE(INDIRECT(ADDRESS(754+3,K$2+1,,,"Instances") &amp; ":" &amp; ADDRESS(754+3,K$2+1))),"median", MEDIAN(INDIRECT(ADDRESS(754+3,K$2+1,,,"Instances") &amp; ":" &amp; ADDRESS(754+3,K$2+1))),"min", MIN(INDIRECT(ADDRESS(754+3,K$2+1,,,"Instances") &amp; ":" &amp; ADDRESS(754+3,K$2+1))),"max", MAX(INDIRECT(ADDRESS(754+3,K$2+1,,,"Instances") &amp; ":" &amp; ADDRESS(754+3,K$2+1))),"diff", MAX(INDIRECT(ADDRESS(754+3,K$2+1,,,"Instances") &amp; ":" &amp; ADDRESS(754+3,K$2+1)))-MIN(INDIRECT(ADDRESS(754+3,K$2+1,,,"Instances") &amp; ":" &amp; ADDRESS(754+3,K$2+1))))</f>
        <v>0</v>
      </c>
      <c r="L759">
        <f>IFERROR(SMALL(K5:K969,ROW()-ROW($L$5)+1),"")</f>
        <v>0</v>
      </c>
      <c r="N759">
        <f>IFERROR(SUM(L5:L759),"")</f>
        <v>0</v>
      </c>
      <c r="Q759">
        <f>IF(Charts!$B$3="none",E5591,IF(K5591="",NA(),K5591))</f>
        <v>0</v>
      </c>
      <c r="R759">
        <f>IF(Charts!$B$3="none",F5591,IF(L5591="",NA(),L5591))</f>
        <v>0</v>
      </c>
      <c r="S759">
        <f>IF(Charts!$B$3="none",G5591,IF(M5591="",NA(),M5591))</f>
        <v>0</v>
      </c>
      <c r="T759">
        <f>IF(Charts!$B$3="none",H5591,IF(N5591="",NA(),N5591))</f>
        <v>0</v>
      </c>
    </row>
    <row r="760" spans="4:20">
      <c r="D760">
        <v>756</v>
      </c>
      <c r="E760">
        <f>IF(INDIRECT(ADDRESS($D760+2,E$2+1,,,"Instances"))="","",INDIRECT(ADDRESS($D760+2,E$2+1,,,"Instances")))</f>
        <v>0</v>
      </c>
      <c r="F760">
        <f>IFERROR(SMALL(E5:E969,ROW()-ROW($F$5)+1),"")</f>
        <v>0</v>
      </c>
      <c r="H760">
        <f>IFERROR(SUM(F5:F760),"")</f>
        <v>0</v>
      </c>
      <c r="J760">
        <v>756</v>
      </c>
      <c r="K760" cm="1">
        <f t="array" ref="K760">_xlfn.SWITCH(Charts!$B$3,"average", AVERAGE(INDIRECT(ADDRESS(755+3,K$2+1,,,"Instances") &amp; ":" &amp; ADDRESS(755+3,K$2+1))),"median", MEDIAN(INDIRECT(ADDRESS(755+3,K$2+1,,,"Instances") &amp; ":" &amp; ADDRESS(755+3,K$2+1))),"min", MIN(INDIRECT(ADDRESS(755+3,K$2+1,,,"Instances") &amp; ":" &amp; ADDRESS(755+3,K$2+1))),"max", MAX(INDIRECT(ADDRESS(755+3,K$2+1,,,"Instances") &amp; ":" &amp; ADDRESS(755+3,K$2+1))),"diff", MAX(INDIRECT(ADDRESS(755+3,K$2+1,,,"Instances") &amp; ":" &amp; ADDRESS(755+3,K$2+1)))-MIN(INDIRECT(ADDRESS(755+3,K$2+1,,,"Instances") &amp; ":" &amp; ADDRESS(755+3,K$2+1))))</f>
        <v>0</v>
      </c>
      <c r="L760">
        <f>IFERROR(SMALL(K5:K969,ROW()-ROW($L$5)+1),"")</f>
        <v>0</v>
      </c>
      <c r="N760">
        <f>IFERROR(SUM(L5:L760),"")</f>
        <v>0</v>
      </c>
      <c r="Q760">
        <f>IF(Charts!$B$3="none",E5592,IF(K5592="",NA(),K5592))</f>
        <v>0</v>
      </c>
      <c r="R760">
        <f>IF(Charts!$B$3="none",F5592,IF(L5592="",NA(),L5592))</f>
        <v>0</v>
      </c>
      <c r="S760">
        <f>IF(Charts!$B$3="none",G5592,IF(M5592="",NA(),M5592))</f>
        <v>0</v>
      </c>
      <c r="T760">
        <f>IF(Charts!$B$3="none",H5592,IF(N5592="",NA(),N5592))</f>
        <v>0</v>
      </c>
    </row>
    <row r="761" spans="4:20">
      <c r="D761">
        <v>757</v>
      </c>
      <c r="E761">
        <f>IF(INDIRECT(ADDRESS($D761+2,E$2+1,,,"Instances"))="","",INDIRECT(ADDRESS($D761+2,E$2+1,,,"Instances")))</f>
        <v>0</v>
      </c>
      <c r="F761">
        <f>IFERROR(SMALL(E5:E969,ROW()-ROW($F$5)+1),"")</f>
        <v>0</v>
      </c>
      <c r="H761">
        <f>IFERROR(SUM(F5:F761),"")</f>
        <v>0</v>
      </c>
      <c r="J761">
        <v>757</v>
      </c>
      <c r="K761" cm="1">
        <f t="array" ref="K761">_xlfn.SWITCH(Charts!$B$3,"average", AVERAGE(INDIRECT(ADDRESS(756+3,K$2+1,,,"Instances") &amp; ":" &amp; ADDRESS(756+3,K$2+1))),"median", MEDIAN(INDIRECT(ADDRESS(756+3,K$2+1,,,"Instances") &amp; ":" &amp; ADDRESS(756+3,K$2+1))),"min", MIN(INDIRECT(ADDRESS(756+3,K$2+1,,,"Instances") &amp; ":" &amp; ADDRESS(756+3,K$2+1))),"max", MAX(INDIRECT(ADDRESS(756+3,K$2+1,,,"Instances") &amp; ":" &amp; ADDRESS(756+3,K$2+1))),"diff", MAX(INDIRECT(ADDRESS(756+3,K$2+1,,,"Instances") &amp; ":" &amp; ADDRESS(756+3,K$2+1)))-MIN(INDIRECT(ADDRESS(756+3,K$2+1,,,"Instances") &amp; ":" &amp; ADDRESS(756+3,K$2+1))))</f>
        <v>0</v>
      </c>
      <c r="L761">
        <f>IFERROR(SMALL(K5:K969,ROW()-ROW($L$5)+1),"")</f>
        <v>0</v>
      </c>
      <c r="N761">
        <f>IFERROR(SUM(L5:L761),"")</f>
        <v>0</v>
      </c>
      <c r="Q761">
        <f>IF(Charts!$B$3="none",E5593,IF(K5593="",NA(),K5593))</f>
        <v>0</v>
      </c>
      <c r="R761">
        <f>IF(Charts!$B$3="none",F5593,IF(L5593="",NA(),L5593))</f>
        <v>0</v>
      </c>
      <c r="S761">
        <f>IF(Charts!$B$3="none",G5593,IF(M5593="",NA(),M5593))</f>
        <v>0</v>
      </c>
      <c r="T761">
        <f>IF(Charts!$B$3="none",H5593,IF(N5593="",NA(),N5593))</f>
        <v>0</v>
      </c>
    </row>
    <row r="762" spans="4:20">
      <c r="D762">
        <v>758</v>
      </c>
      <c r="E762">
        <f>IF(INDIRECT(ADDRESS($D762+2,E$2+1,,,"Instances"))="","",INDIRECT(ADDRESS($D762+2,E$2+1,,,"Instances")))</f>
        <v>0</v>
      </c>
      <c r="F762">
        <f>IFERROR(SMALL(E5:E969,ROW()-ROW($F$5)+1),"")</f>
        <v>0</v>
      </c>
      <c r="H762">
        <f>IFERROR(SUM(F5:F762),"")</f>
        <v>0</v>
      </c>
      <c r="J762">
        <v>758</v>
      </c>
      <c r="K762" cm="1">
        <f t="array" ref="K762">_xlfn.SWITCH(Charts!$B$3,"average", AVERAGE(INDIRECT(ADDRESS(757+3,K$2+1,,,"Instances") &amp; ":" &amp; ADDRESS(757+3,K$2+1))),"median", MEDIAN(INDIRECT(ADDRESS(757+3,K$2+1,,,"Instances") &amp; ":" &amp; ADDRESS(757+3,K$2+1))),"min", MIN(INDIRECT(ADDRESS(757+3,K$2+1,,,"Instances") &amp; ":" &amp; ADDRESS(757+3,K$2+1))),"max", MAX(INDIRECT(ADDRESS(757+3,K$2+1,,,"Instances") &amp; ":" &amp; ADDRESS(757+3,K$2+1))),"diff", MAX(INDIRECT(ADDRESS(757+3,K$2+1,,,"Instances") &amp; ":" &amp; ADDRESS(757+3,K$2+1)))-MIN(INDIRECT(ADDRESS(757+3,K$2+1,,,"Instances") &amp; ":" &amp; ADDRESS(757+3,K$2+1))))</f>
        <v>0</v>
      </c>
      <c r="L762">
        <f>IFERROR(SMALL(K5:K969,ROW()-ROW($L$5)+1),"")</f>
        <v>0</v>
      </c>
      <c r="N762">
        <f>IFERROR(SUM(L5:L762),"")</f>
        <v>0</v>
      </c>
      <c r="Q762">
        <f>IF(Charts!$B$3="none",E5594,IF(K5594="",NA(),K5594))</f>
        <v>0</v>
      </c>
      <c r="R762">
        <f>IF(Charts!$B$3="none",F5594,IF(L5594="",NA(),L5594))</f>
        <v>0</v>
      </c>
      <c r="S762">
        <f>IF(Charts!$B$3="none",G5594,IF(M5594="",NA(),M5594))</f>
        <v>0</v>
      </c>
      <c r="T762">
        <f>IF(Charts!$B$3="none",H5594,IF(N5594="",NA(),N5594))</f>
        <v>0</v>
      </c>
    </row>
    <row r="763" spans="4:20">
      <c r="D763">
        <v>759</v>
      </c>
      <c r="E763">
        <f>IF(INDIRECT(ADDRESS($D763+2,E$2+1,,,"Instances"))="","",INDIRECT(ADDRESS($D763+2,E$2+1,,,"Instances")))</f>
        <v>0</v>
      </c>
      <c r="F763">
        <f>IFERROR(SMALL(E5:E969,ROW()-ROW($F$5)+1),"")</f>
        <v>0</v>
      </c>
      <c r="H763">
        <f>IFERROR(SUM(F5:F763),"")</f>
        <v>0</v>
      </c>
      <c r="J763">
        <v>759</v>
      </c>
      <c r="K763" cm="1">
        <f t="array" ref="K763">_xlfn.SWITCH(Charts!$B$3,"average", AVERAGE(INDIRECT(ADDRESS(758+3,K$2+1,,,"Instances") &amp; ":" &amp; ADDRESS(758+3,K$2+1))),"median", MEDIAN(INDIRECT(ADDRESS(758+3,K$2+1,,,"Instances") &amp; ":" &amp; ADDRESS(758+3,K$2+1))),"min", MIN(INDIRECT(ADDRESS(758+3,K$2+1,,,"Instances") &amp; ":" &amp; ADDRESS(758+3,K$2+1))),"max", MAX(INDIRECT(ADDRESS(758+3,K$2+1,,,"Instances") &amp; ":" &amp; ADDRESS(758+3,K$2+1))),"diff", MAX(INDIRECT(ADDRESS(758+3,K$2+1,,,"Instances") &amp; ":" &amp; ADDRESS(758+3,K$2+1)))-MIN(INDIRECT(ADDRESS(758+3,K$2+1,,,"Instances") &amp; ":" &amp; ADDRESS(758+3,K$2+1))))</f>
        <v>0</v>
      </c>
      <c r="L763">
        <f>IFERROR(SMALL(K5:K969,ROW()-ROW($L$5)+1),"")</f>
        <v>0</v>
      </c>
      <c r="N763">
        <f>IFERROR(SUM(L5:L763),"")</f>
        <v>0</v>
      </c>
      <c r="Q763">
        <f>IF(Charts!$B$3="none",E5595,IF(K5595="",NA(),K5595))</f>
        <v>0</v>
      </c>
      <c r="R763">
        <f>IF(Charts!$B$3="none",F5595,IF(L5595="",NA(),L5595))</f>
        <v>0</v>
      </c>
      <c r="S763">
        <f>IF(Charts!$B$3="none",G5595,IF(M5595="",NA(),M5595))</f>
        <v>0</v>
      </c>
      <c r="T763">
        <f>IF(Charts!$B$3="none",H5595,IF(N5595="",NA(),N5595))</f>
        <v>0</v>
      </c>
    </row>
    <row r="764" spans="4:20">
      <c r="D764">
        <v>760</v>
      </c>
      <c r="E764">
        <f>IF(INDIRECT(ADDRESS($D764+2,E$2+1,,,"Instances"))="","",INDIRECT(ADDRESS($D764+2,E$2+1,,,"Instances")))</f>
        <v>0</v>
      </c>
      <c r="F764">
        <f>IFERROR(SMALL(E5:E969,ROW()-ROW($F$5)+1),"")</f>
        <v>0</v>
      </c>
      <c r="H764">
        <f>IFERROR(SUM(F5:F764),"")</f>
        <v>0</v>
      </c>
      <c r="J764">
        <v>760</v>
      </c>
      <c r="K764" cm="1">
        <f t="array" ref="K764">_xlfn.SWITCH(Charts!$B$3,"average", AVERAGE(INDIRECT(ADDRESS(759+3,K$2+1,,,"Instances") &amp; ":" &amp; ADDRESS(759+3,K$2+1))),"median", MEDIAN(INDIRECT(ADDRESS(759+3,K$2+1,,,"Instances") &amp; ":" &amp; ADDRESS(759+3,K$2+1))),"min", MIN(INDIRECT(ADDRESS(759+3,K$2+1,,,"Instances") &amp; ":" &amp; ADDRESS(759+3,K$2+1))),"max", MAX(INDIRECT(ADDRESS(759+3,K$2+1,,,"Instances") &amp; ":" &amp; ADDRESS(759+3,K$2+1))),"diff", MAX(INDIRECT(ADDRESS(759+3,K$2+1,,,"Instances") &amp; ":" &amp; ADDRESS(759+3,K$2+1)))-MIN(INDIRECT(ADDRESS(759+3,K$2+1,,,"Instances") &amp; ":" &amp; ADDRESS(759+3,K$2+1))))</f>
        <v>0</v>
      </c>
      <c r="L764">
        <f>IFERROR(SMALL(K5:K969,ROW()-ROW($L$5)+1),"")</f>
        <v>0</v>
      </c>
      <c r="N764">
        <f>IFERROR(SUM(L5:L764),"")</f>
        <v>0</v>
      </c>
      <c r="Q764">
        <f>IF(Charts!$B$3="none",E5596,IF(K5596="",NA(),K5596))</f>
        <v>0</v>
      </c>
      <c r="R764">
        <f>IF(Charts!$B$3="none",F5596,IF(L5596="",NA(),L5596))</f>
        <v>0</v>
      </c>
      <c r="S764">
        <f>IF(Charts!$B$3="none",G5596,IF(M5596="",NA(),M5596))</f>
        <v>0</v>
      </c>
      <c r="T764">
        <f>IF(Charts!$B$3="none",H5596,IF(N5596="",NA(),N5596))</f>
        <v>0</v>
      </c>
    </row>
    <row r="765" spans="4:20">
      <c r="D765">
        <v>761</v>
      </c>
      <c r="E765">
        <f>IF(INDIRECT(ADDRESS($D765+2,E$2+1,,,"Instances"))="","",INDIRECT(ADDRESS($D765+2,E$2+1,,,"Instances")))</f>
        <v>0</v>
      </c>
      <c r="F765">
        <f>IFERROR(SMALL(E5:E969,ROW()-ROW($F$5)+1),"")</f>
        <v>0</v>
      </c>
      <c r="H765">
        <f>IFERROR(SUM(F5:F765),"")</f>
        <v>0</v>
      </c>
      <c r="J765">
        <v>761</v>
      </c>
      <c r="K765" cm="1">
        <f t="array" ref="K765">_xlfn.SWITCH(Charts!$B$3,"average", AVERAGE(INDIRECT(ADDRESS(760+3,K$2+1,,,"Instances") &amp; ":" &amp; ADDRESS(760+3,K$2+1))),"median", MEDIAN(INDIRECT(ADDRESS(760+3,K$2+1,,,"Instances") &amp; ":" &amp; ADDRESS(760+3,K$2+1))),"min", MIN(INDIRECT(ADDRESS(760+3,K$2+1,,,"Instances") &amp; ":" &amp; ADDRESS(760+3,K$2+1))),"max", MAX(INDIRECT(ADDRESS(760+3,K$2+1,,,"Instances") &amp; ":" &amp; ADDRESS(760+3,K$2+1))),"diff", MAX(INDIRECT(ADDRESS(760+3,K$2+1,,,"Instances") &amp; ":" &amp; ADDRESS(760+3,K$2+1)))-MIN(INDIRECT(ADDRESS(760+3,K$2+1,,,"Instances") &amp; ":" &amp; ADDRESS(760+3,K$2+1))))</f>
        <v>0</v>
      </c>
      <c r="L765">
        <f>IFERROR(SMALL(K5:K969,ROW()-ROW($L$5)+1),"")</f>
        <v>0</v>
      </c>
      <c r="N765">
        <f>IFERROR(SUM(L5:L765),"")</f>
        <v>0</v>
      </c>
      <c r="Q765">
        <f>IF(Charts!$B$3="none",E5597,IF(K5597="",NA(),K5597))</f>
        <v>0</v>
      </c>
      <c r="R765">
        <f>IF(Charts!$B$3="none",F5597,IF(L5597="",NA(),L5597))</f>
        <v>0</v>
      </c>
      <c r="S765">
        <f>IF(Charts!$B$3="none",G5597,IF(M5597="",NA(),M5597))</f>
        <v>0</v>
      </c>
      <c r="T765">
        <f>IF(Charts!$B$3="none",H5597,IF(N5597="",NA(),N5597))</f>
        <v>0</v>
      </c>
    </row>
    <row r="766" spans="4:20">
      <c r="D766">
        <v>762</v>
      </c>
      <c r="E766">
        <f>IF(INDIRECT(ADDRESS($D766+2,E$2+1,,,"Instances"))="","",INDIRECT(ADDRESS($D766+2,E$2+1,,,"Instances")))</f>
        <v>0</v>
      </c>
      <c r="F766">
        <f>IFERROR(SMALL(E5:E969,ROW()-ROW($F$5)+1),"")</f>
        <v>0</v>
      </c>
      <c r="H766">
        <f>IFERROR(SUM(F5:F766),"")</f>
        <v>0</v>
      </c>
      <c r="J766">
        <v>762</v>
      </c>
      <c r="K766" cm="1">
        <f t="array" ref="K766">_xlfn.SWITCH(Charts!$B$3,"average", AVERAGE(INDIRECT(ADDRESS(761+3,K$2+1,,,"Instances") &amp; ":" &amp; ADDRESS(761+3,K$2+1))),"median", MEDIAN(INDIRECT(ADDRESS(761+3,K$2+1,,,"Instances") &amp; ":" &amp; ADDRESS(761+3,K$2+1))),"min", MIN(INDIRECT(ADDRESS(761+3,K$2+1,,,"Instances") &amp; ":" &amp; ADDRESS(761+3,K$2+1))),"max", MAX(INDIRECT(ADDRESS(761+3,K$2+1,,,"Instances") &amp; ":" &amp; ADDRESS(761+3,K$2+1))),"diff", MAX(INDIRECT(ADDRESS(761+3,K$2+1,,,"Instances") &amp; ":" &amp; ADDRESS(761+3,K$2+1)))-MIN(INDIRECT(ADDRESS(761+3,K$2+1,,,"Instances") &amp; ":" &amp; ADDRESS(761+3,K$2+1))))</f>
        <v>0</v>
      </c>
      <c r="L766">
        <f>IFERROR(SMALL(K5:K969,ROW()-ROW($L$5)+1),"")</f>
        <v>0</v>
      </c>
      <c r="N766">
        <f>IFERROR(SUM(L5:L766),"")</f>
        <v>0</v>
      </c>
      <c r="Q766">
        <f>IF(Charts!$B$3="none",E5598,IF(K5598="",NA(),K5598))</f>
        <v>0</v>
      </c>
      <c r="R766">
        <f>IF(Charts!$B$3="none",F5598,IF(L5598="",NA(),L5598))</f>
        <v>0</v>
      </c>
      <c r="S766">
        <f>IF(Charts!$B$3="none",G5598,IF(M5598="",NA(),M5598))</f>
        <v>0</v>
      </c>
      <c r="T766">
        <f>IF(Charts!$B$3="none",H5598,IF(N5598="",NA(),N5598))</f>
        <v>0</v>
      </c>
    </row>
    <row r="767" spans="4:20">
      <c r="D767">
        <v>763</v>
      </c>
      <c r="E767">
        <f>IF(INDIRECT(ADDRESS($D767+2,E$2+1,,,"Instances"))="","",INDIRECT(ADDRESS($D767+2,E$2+1,,,"Instances")))</f>
        <v>0</v>
      </c>
      <c r="F767">
        <f>IFERROR(SMALL(E5:E969,ROW()-ROW($F$5)+1),"")</f>
        <v>0</v>
      </c>
      <c r="H767">
        <f>IFERROR(SUM(F5:F767),"")</f>
        <v>0</v>
      </c>
      <c r="J767">
        <v>763</v>
      </c>
      <c r="K767" cm="1">
        <f t="array" ref="K767">_xlfn.SWITCH(Charts!$B$3,"average", AVERAGE(INDIRECT(ADDRESS(762+3,K$2+1,,,"Instances") &amp; ":" &amp; ADDRESS(762+3,K$2+1))),"median", MEDIAN(INDIRECT(ADDRESS(762+3,K$2+1,,,"Instances") &amp; ":" &amp; ADDRESS(762+3,K$2+1))),"min", MIN(INDIRECT(ADDRESS(762+3,K$2+1,,,"Instances") &amp; ":" &amp; ADDRESS(762+3,K$2+1))),"max", MAX(INDIRECT(ADDRESS(762+3,K$2+1,,,"Instances") &amp; ":" &amp; ADDRESS(762+3,K$2+1))),"diff", MAX(INDIRECT(ADDRESS(762+3,K$2+1,,,"Instances") &amp; ":" &amp; ADDRESS(762+3,K$2+1)))-MIN(INDIRECT(ADDRESS(762+3,K$2+1,,,"Instances") &amp; ":" &amp; ADDRESS(762+3,K$2+1))))</f>
        <v>0</v>
      </c>
      <c r="L767">
        <f>IFERROR(SMALL(K5:K969,ROW()-ROW($L$5)+1),"")</f>
        <v>0</v>
      </c>
      <c r="N767">
        <f>IFERROR(SUM(L5:L767),"")</f>
        <v>0</v>
      </c>
      <c r="Q767">
        <f>IF(Charts!$B$3="none",E5599,IF(K5599="",NA(),K5599))</f>
        <v>0</v>
      </c>
      <c r="R767">
        <f>IF(Charts!$B$3="none",F5599,IF(L5599="",NA(),L5599))</f>
        <v>0</v>
      </c>
      <c r="S767">
        <f>IF(Charts!$B$3="none",G5599,IF(M5599="",NA(),M5599))</f>
        <v>0</v>
      </c>
      <c r="T767">
        <f>IF(Charts!$B$3="none",H5599,IF(N5599="",NA(),N5599))</f>
        <v>0</v>
      </c>
    </row>
    <row r="768" spans="4:20">
      <c r="D768">
        <v>764</v>
      </c>
      <c r="E768">
        <f>IF(INDIRECT(ADDRESS($D768+2,E$2+1,,,"Instances"))="","",INDIRECT(ADDRESS($D768+2,E$2+1,,,"Instances")))</f>
        <v>0</v>
      </c>
      <c r="F768">
        <f>IFERROR(SMALL(E5:E969,ROW()-ROW($F$5)+1),"")</f>
        <v>0</v>
      </c>
      <c r="H768">
        <f>IFERROR(SUM(F5:F768),"")</f>
        <v>0</v>
      </c>
      <c r="J768">
        <v>764</v>
      </c>
      <c r="K768" cm="1">
        <f t="array" ref="K768">_xlfn.SWITCH(Charts!$B$3,"average", AVERAGE(INDIRECT(ADDRESS(763+3,K$2+1,,,"Instances") &amp; ":" &amp; ADDRESS(763+3,K$2+1))),"median", MEDIAN(INDIRECT(ADDRESS(763+3,K$2+1,,,"Instances") &amp; ":" &amp; ADDRESS(763+3,K$2+1))),"min", MIN(INDIRECT(ADDRESS(763+3,K$2+1,,,"Instances") &amp; ":" &amp; ADDRESS(763+3,K$2+1))),"max", MAX(INDIRECT(ADDRESS(763+3,K$2+1,,,"Instances") &amp; ":" &amp; ADDRESS(763+3,K$2+1))),"diff", MAX(INDIRECT(ADDRESS(763+3,K$2+1,,,"Instances") &amp; ":" &amp; ADDRESS(763+3,K$2+1)))-MIN(INDIRECT(ADDRESS(763+3,K$2+1,,,"Instances") &amp; ":" &amp; ADDRESS(763+3,K$2+1))))</f>
        <v>0</v>
      </c>
      <c r="L768">
        <f>IFERROR(SMALL(K5:K969,ROW()-ROW($L$5)+1),"")</f>
        <v>0</v>
      </c>
      <c r="N768">
        <f>IFERROR(SUM(L5:L768),"")</f>
        <v>0</v>
      </c>
      <c r="Q768">
        <f>IF(Charts!$B$3="none",E5600,IF(K5600="",NA(),K5600))</f>
        <v>0</v>
      </c>
      <c r="R768">
        <f>IF(Charts!$B$3="none",F5600,IF(L5600="",NA(),L5600))</f>
        <v>0</v>
      </c>
      <c r="S768">
        <f>IF(Charts!$B$3="none",G5600,IF(M5600="",NA(),M5600))</f>
        <v>0</v>
      </c>
      <c r="T768">
        <f>IF(Charts!$B$3="none",H5600,IF(N5600="",NA(),N5600))</f>
        <v>0</v>
      </c>
    </row>
    <row r="769" spans="4:20">
      <c r="D769">
        <v>765</v>
      </c>
      <c r="E769">
        <f>IF(INDIRECT(ADDRESS($D769+2,E$2+1,,,"Instances"))="","",INDIRECT(ADDRESS($D769+2,E$2+1,,,"Instances")))</f>
        <v>0</v>
      </c>
      <c r="F769">
        <f>IFERROR(SMALL(E5:E969,ROW()-ROW($F$5)+1),"")</f>
        <v>0</v>
      </c>
      <c r="H769">
        <f>IFERROR(SUM(F5:F769),"")</f>
        <v>0</v>
      </c>
      <c r="J769">
        <v>765</v>
      </c>
      <c r="K769" cm="1">
        <f t="array" ref="K769">_xlfn.SWITCH(Charts!$B$3,"average", AVERAGE(INDIRECT(ADDRESS(764+3,K$2+1,,,"Instances") &amp; ":" &amp; ADDRESS(764+3,K$2+1))),"median", MEDIAN(INDIRECT(ADDRESS(764+3,K$2+1,,,"Instances") &amp; ":" &amp; ADDRESS(764+3,K$2+1))),"min", MIN(INDIRECT(ADDRESS(764+3,K$2+1,,,"Instances") &amp; ":" &amp; ADDRESS(764+3,K$2+1))),"max", MAX(INDIRECT(ADDRESS(764+3,K$2+1,,,"Instances") &amp; ":" &amp; ADDRESS(764+3,K$2+1))),"diff", MAX(INDIRECT(ADDRESS(764+3,K$2+1,,,"Instances") &amp; ":" &amp; ADDRESS(764+3,K$2+1)))-MIN(INDIRECT(ADDRESS(764+3,K$2+1,,,"Instances") &amp; ":" &amp; ADDRESS(764+3,K$2+1))))</f>
        <v>0</v>
      </c>
      <c r="L769">
        <f>IFERROR(SMALL(K5:K969,ROW()-ROW($L$5)+1),"")</f>
        <v>0</v>
      </c>
      <c r="N769">
        <f>IFERROR(SUM(L5:L769),"")</f>
        <v>0</v>
      </c>
      <c r="Q769">
        <f>IF(Charts!$B$3="none",E5601,IF(K5601="",NA(),K5601))</f>
        <v>0</v>
      </c>
      <c r="R769">
        <f>IF(Charts!$B$3="none",F5601,IF(L5601="",NA(),L5601))</f>
        <v>0</v>
      </c>
      <c r="S769">
        <f>IF(Charts!$B$3="none",G5601,IF(M5601="",NA(),M5601))</f>
        <v>0</v>
      </c>
      <c r="T769">
        <f>IF(Charts!$B$3="none",H5601,IF(N5601="",NA(),N5601))</f>
        <v>0</v>
      </c>
    </row>
    <row r="770" spans="4:20">
      <c r="D770">
        <v>766</v>
      </c>
      <c r="E770">
        <f>IF(INDIRECT(ADDRESS($D770+2,E$2+1,,,"Instances"))="","",INDIRECT(ADDRESS($D770+2,E$2+1,,,"Instances")))</f>
        <v>0</v>
      </c>
      <c r="F770">
        <f>IFERROR(SMALL(E5:E969,ROW()-ROW($F$5)+1),"")</f>
        <v>0</v>
      </c>
      <c r="H770">
        <f>IFERROR(SUM(F5:F770),"")</f>
        <v>0</v>
      </c>
      <c r="J770">
        <v>766</v>
      </c>
      <c r="K770" cm="1">
        <f t="array" ref="K770">_xlfn.SWITCH(Charts!$B$3,"average", AVERAGE(INDIRECT(ADDRESS(765+3,K$2+1,,,"Instances") &amp; ":" &amp; ADDRESS(765+3,K$2+1))),"median", MEDIAN(INDIRECT(ADDRESS(765+3,K$2+1,,,"Instances") &amp; ":" &amp; ADDRESS(765+3,K$2+1))),"min", MIN(INDIRECT(ADDRESS(765+3,K$2+1,,,"Instances") &amp; ":" &amp; ADDRESS(765+3,K$2+1))),"max", MAX(INDIRECT(ADDRESS(765+3,K$2+1,,,"Instances") &amp; ":" &amp; ADDRESS(765+3,K$2+1))),"diff", MAX(INDIRECT(ADDRESS(765+3,K$2+1,,,"Instances") &amp; ":" &amp; ADDRESS(765+3,K$2+1)))-MIN(INDIRECT(ADDRESS(765+3,K$2+1,,,"Instances") &amp; ":" &amp; ADDRESS(765+3,K$2+1))))</f>
        <v>0</v>
      </c>
      <c r="L770">
        <f>IFERROR(SMALL(K5:K969,ROW()-ROW($L$5)+1),"")</f>
        <v>0</v>
      </c>
      <c r="N770">
        <f>IFERROR(SUM(L5:L770),"")</f>
        <v>0</v>
      </c>
      <c r="Q770">
        <f>IF(Charts!$B$3="none",E5602,IF(K5602="",NA(),K5602))</f>
        <v>0</v>
      </c>
      <c r="R770">
        <f>IF(Charts!$B$3="none",F5602,IF(L5602="",NA(),L5602))</f>
        <v>0</v>
      </c>
      <c r="S770">
        <f>IF(Charts!$B$3="none",G5602,IF(M5602="",NA(),M5602))</f>
        <v>0</v>
      </c>
      <c r="T770">
        <f>IF(Charts!$B$3="none",H5602,IF(N5602="",NA(),N5602))</f>
        <v>0</v>
      </c>
    </row>
    <row r="771" spans="4:20">
      <c r="D771">
        <v>767</v>
      </c>
      <c r="E771">
        <f>IF(INDIRECT(ADDRESS($D771+2,E$2+1,,,"Instances"))="","",INDIRECT(ADDRESS($D771+2,E$2+1,,,"Instances")))</f>
        <v>0</v>
      </c>
      <c r="F771">
        <f>IFERROR(SMALL(E5:E969,ROW()-ROW($F$5)+1),"")</f>
        <v>0</v>
      </c>
      <c r="H771">
        <f>IFERROR(SUM(F5:F771),"")</f>
        <v>0</v>
      </c>
      <c r="J771">
        <v>767</v>
      </c>
      <c r="K771" cm="1">
        <f t="array" ref="K771">_xlfn.SWITCH(Charts!$B$3,"average", AVERAGE(INDIRECT(ADDRESS(766+3,K$2+1,,,"Instances") &amp; ":" &amp; ADDRESS(766+3,K$2+1))),"median", MEDIAN(INDIRECT(ADDRESS(766+3,K$2+1,,,"Instances") &amp; ":" &amp; ADDRESS(766+3,K$2+1))),"min", MIN(INDIRECT(ADDRESS(766+3,K$2+1,,,"Instances") &amp; ":" &amp; ADDRESS(766+3,K$2+1))),"max", MAX(INDIRECT(ADDRESS(766+3,K$2+1,,,"Instances") &amp; ":" &amp; ADDRESS(766+3,K$2+1))),"diff", MAX(INDIRECT(ADDRESS(766+3,K$2+1,,,"Instances") &amp; ":" &amp; ADDRESS(766+3,K$2+1)))-MIN(INDIRECT(ADDRESS(766+3,K$2+1,,,"Instances") &amp; ":" &amp; ADDRESS(766+3,K$2+1))))</f>
        <v>0</v>
      </c>
      <c r="L771">
        <f>IFERROR(SMALL(K5:K969,ROW()-ROW($L$5)+1),"")</f>
        <v>0</v>
      </c>
      <c r="N771">
        <f>IFERROR(SUM(L5:L771),"")</f>
        <v>0</v>
      </c>
      <c r="Q771">
        <f>IF(Charts!$B$3="none",E5603,IF(K5603="",NA(),K5603))</f>
        <v>0</v>
      </c>
      <c r="R771">
        <f>IF(Charts!$B$3="none",F5603,IF(L5603="",NA(),L5603))</f>
        <v>0</v>
      </c>
      <c r="S771">
        <f>IF(Charts!$B$3="none",G5603,IF(M5603="",NA(),M5603))</f>
        <v>0</v>
      </c>
      <c r="T771">
        <f>IF(Charts!$B$3="none",H5603,IF(N5603="",NA(),N5603))</f>
        <v>0</v>
      </c>
    </row>
    <row r="772" spans="4:20">
      <c r="D772">
        <v>768</v>
      </c>
      <c r="E772">
        <f>IF(INDIRECT(ADDRESS($D772+2,E$2+1,,,"Instances"))="","",INDIRECT(ADDRESS($D772+2,E$2+1,,,"Instances")))</f>
        <v>0</v>
      </c>
      <c r="F772">
        <f>IFERROR(SMALL(E5:E969,ROW()-ROW($F$5)+1),"")</f>
        <v>0</v>
      </c>
      <c r="H772">
        <f>IFERROR(SUM(F5:F772),"")</f>
        <v>0</v>
      </c>
      <c r="J772">
        <v>768</v>
      </c>
      <c r="K772" cm="1">
        <f t="array" ref="K772">_xlfn.SWITCH(Charts!$B$3,"average", AVERAGE(INDIRECT(ADDRESS(767+3,K$2+1,,,"Instances") &amp; ":" &amp; ADDRESS(767+3,K$2+1))),"median", MEDIAN(INDIRECT(ADDRESS(767+3,K$2+1,,,"Instances") &amp; ":" &amp; ADDRESS(767+3,K$2+1))),"min", MIN(INDIRECT(ADDRESS(767+3,K$2+1,,,"Instances") &amp; ":" &amp; ADDRESS(767+3,K$2+1))),"max", MAX(INDIRECT(ADDRESS(767+3,K$2+1,,,"Instances") &amp; ":" &amp; ADDRESS(767+3,K$2+1))),"diff", MAX(INDIRECT(ADDRESS(767+3,K$2+1,,,"Instances") &amp; ":" &amp; ADDRESS(767+3,K$2+1)))-MIN(INDIRECT(ADDRESS(767+3,K$2+1,,,"Instances") &amp; ":" &amp; ADDRESS(767+3,K$2+1))))</f>
        <v>0</v>
      </c>
      <c r="L772">
        <f>IFERROR(SMALL(K5:K969,ROW()-ROW($L$5)+1),"")</f>
        <v>0</v>
      </c>
      <c r="N772">
        <f>IFERROR(SUM(L5:L772),"")</f>
        <v>0</v>
      </c>
      <c r="Q772">
        <f>IF(Charts!$B$3="none",E5604,IF(K5604="",NA(),K5604))</f>
        <v>0</v>
      </c>
      <c r="R772">
        <f>IF(Charts!$B$3="none",F5604,IF(L5604="",NA(),L5604))</f>
        <v>0</v>
      </c>
      <c r="S772">
        <f>IF(Charts!$B$3="none",G5604,IF(M5604="",NA(),M5604))</f>
        <v>0</v>
      </c>
      <c r="T772">
        <f>IF(Charts!$B$3="none",H5604,IF(N5604="",NA(),N5604))</f>
        <v>0</v>
      </c>
    </row>
    <row r="773" spans="4:20">
      <c r="D773">
        <v>769</v>
      </c>
      <c r="E773">
        <f>IF(INDIRECT(ADDRESS($D773+2,E$2+1,,,"Instances"))="","",INDIRECT(ADDRESS($D773+2,E$2+1,,,"Instances")))</f>
        <v>0</v>
      </c>
      <c r="F773">
        <f>IFERROR(SMALL(E5:E969,ROW()-ROW($F$5)+1),"")</f>
        <v>0</v>
      </c>
      <c r="H773">
        <f>IFERROR(SUM(F5:F773),"")</f>
        <v>0</v>
      </c>
      <c r="J773">
        <v>769</v>
      </c>
      <c r="K773" cm="1">
        <f t="array" ref="K773">_xlfn.SWITCH(Charts!$B$3,"average", AVERAGE(INDIRECT(ADDRESS(768+3,K$2+1,,,"Instances") &amp; ":" &amp; ADDRESS(768+3,K$2+1))),"median", MEDIAN(INDIRECT(ADDRESS(768+3,K$2+1,,,"Instances") &amp; ":" &amp; ADDRESS(768+3,K$2+1))),"min", MIN(INDIRECT(ADDRESS(768+3,K$2+1,,,"Instances") &amp; ":" &amp; ADDRESS(768+3,K$2+1))),"max", MAX(INDIRECT(ADDRESS(768+3,K$2+1,,,"Instances") &amp; ":" &amp; ADDRESS(768+3,K$2+1))),"diff", MAX(INDIRECT(ADDRESS(768+3,K$2+1,,,"Instances") &amp; ":" &amp; ADDRESS(768+3,K$2+1)))-MIN(INDIRECT(ADDRESS(768+3,K$2+1,,,"Instances") &amp; ":" &amp; ADDRESS(768+3,K$2+1))))</f>
        <v>0</v>
      </c>
      <c r="L773">
        <f>IFERROR(SMALL(K5:K969,ROW()-ROW($L$5)+1),"")</f>
        <v>0</v>
      </c>
      <c r="N773">
        <f>IFERROR(SUM(L5:L773),"")</f>
        <v>0</v>
      </c>
      <c r="Q773">
        <f>IF(Charts!$B$3="none",E5605,IF(K5605="",NA(),K5605))</f>
        <v>0</v>
      </c>
      <c r="R773">
        <f>IF(Charts!$B$3="none",F5605,IF(L5605="",NA(),L5605))</f>
        <v>0</v>
      </c>
      <c r="S773">
        <f>IF(Charts!$B$3="none",G5605,IF(M5605="",NA(),M5605))</f>
        <v>0</v>
      </c>
      <c r="T773">
        <f>IF(Charts!$B$3="none",H5605,IF(N5605="",NA(),N5605))</f>
        <v>0</v>
      </c>
    </row>
    <row r="774" spans="4:20">
      <c r="D774">
        <v>770</v>
      </c>
      <c r="E774">
        <f>IF(INDIRECT(ADDRESS($D774+2,E$2+1,,,"Instances"))="","",INDIRECT(ADDRESS($D774+2,E$2+1,,,"Instances")))</f>
        <v>0</v>
      </c>
      <c r="F774">
        <f>IFERROR(SMALL(E5:E969,ROW()-ROW($F$5)+1),"")</f>
        <v>0</v>
      </c>
      <c r="H774">
        <f>IFERROR(SUM(F5:F774),"")</f>
        <v>0</v>
      </c>
      <c r="J774">
        <v>770</v>
      </c>
      <c r="K774" cm="1">
        <f t="array" ref="K774">_xlfn.SWITCH(Charts!$B$3,"average", AVERAGE(INDIRECT(ADDRESS(769+3,K$2+1,,,"Instances") &amp; ":" &amp; ADDRESS(769+3,K$2+1))),"median", MEDIAN(INDIRECT(ADDRESS(769+3,K$2+1,,,"Instances") &amp; ":" &amp; ADDRESS(769+3,K$2+1))),"min", MIN(INDIRECT(ADDRESS(769+3,K$2+1,,,"Instances") &amp; ":" &amp; ADDRESS(769+3,K$2+1))),"max", MAX(INDIRECT(ADDRESS(769+3,K$2+1,,,"Instances") &amp; ":" &amp; ADDRESS(769+3,K$2+1))),"diff", MAX(INDIRECT(ADDRESS(769+3,K$2+1,,,"Instances") &amp; ":" &amp; ADDRESS(769+3,K$2+1)))-MIN(INDIRECT(ADDRESS(769+3,K$2+1,,,"Instances") &amp; ":" &amp; ADDRESS(769+3,K$2+1))))</f>
        <v>0</v>
      </c>
      <c r="L774">
        <f>IFERROR(SMALL(K5:K969,ROW()-ROW($L$5)+1),"")</f>
        <v>0</v>
      </c>
      <c r="N774">
        <f>IFERROR(SUM(L5:L774),"")</f>
        <v>0</v>
      </c>
      <c r="Q774">
        <f>IF(Charts!$B$3="none",E5606,IF(K5606="",NA(),K5606))</f>
        <v>0</v>
      </c>
      <c r="R774">
        <f>IF(Charts!$B$3="none",F5606,IF(L5606="",NA(),L5606))</f>
        <v>0</v>
      </c>
      <c r="S774">
        <f>IF(Charts!$B$3="none",G5606,IF(M5606="",NA(),M5606))</f>
        <v>0</v>
      </c>
      <c r="T774">
        <f>IF(Charts!$B$3="none",H5606,IF(N5606="",NA(),N5606))</f>
        <v>0</v>
      </c>
    </row>
    <row r="775" spans="4:20">
      <c r="D775">
        <v>771</v>
      </c>
      <c r="E775">
        <f>IF(INDIRECT(ADDRESS($D775+2,E$2+1,,,"Instances"))="","",INDIRECT(ADDRESS($D775+2,E$2+1,,,"Instances")))</f>
        <v>0</v>
      </c>
      <c r="F775">
        <f>IFERROR(SMALL(E5:E969,ROW()-ROW($F$5)+1),"")</f>
        <v>0</v>
      </c>
      <c r="H775">
        <f>IFERROR(SUM(F5:F775),"")</f>
        <v>0</v>
      </c>
      <c r="J775">
        <v>771</v>
      </c>
      <c r="K775" cm="1">
        <f t="array" ref="K775">_xlfn.SWITCH(Charts!$B$3,"average", AVERAGE(INDIRECT(ADDRESS(770+3,K$2+1,,,"Instances") &amp; ":" &amp; ADDRESS(770+3,K$2+1))),"median", MEDIAN(INDIRECT(ADDRESS(770+3,K$2+1,,,"Instances") &amp; ":" &amp; ADDRESS(770+3,K$2+1))),"min", MIN(INDIRECT(ADDRESS(770+3,K$2+1,,,"Instances") &amp; ":" &amp; ADDRESS(770+3,K$2+1))),"max", MAX(INDIRECT(ADDRESS(770+3,K$2+1,,,"Instances") &amp; ":" &amp; ADDRESS(770+3,K$2+1))),"diff", MAX(INDIRECT(ADDRESS(770+3,K$2+1,,,"Instances") &amp; ":" &amp; ADDRESS(770+3,K$2+1)))-MIN(INDIRECT(ADDRESS(770+3,K$2+1,,,"Instances") &amp; ":" &amp; ADDRESS(770+3,K$2+1))))</f>
        <v>0</v>
      </c>
      <c r="L775">
        <f>IFERROR(SMALL(K5:K969,ROW()-ROW($L$5)+1),"")</f>
        <v>0</v>
      </c>
      <c r="N775">
        <f>IFERROR(SUM(L5:L775),"")</f>
        <v>0</v>
      </c>
      <c r="Q775">
        <f>IF(Charts!$B$3="none",E5607,IF(K5607="",NA(),K5607))</f>
        <v>0</v>
      </c>
      <c r="R775">
        <f>IF(Charts!$B$3="none",F5607,IF(L5607="",NA(),L5607))</f>
        <v>0</v>
      </c>
      <c r="S775">
        <f>IF(Charts!$B$3="none",G5607,IF(M5607="",NA(),M5607))</f>
        <v>0</v>
      </c>
      <c r="T775">
        <f>IF(Charts!$B$3="none",H5607,IF(N5607="",NA(),N5607))</f>
        <v>0</v>
      </c>
    </row>
    <row r="776" spans="4:20">
      <c r="D776">
        <v>772</v>
      </c>
      <c r="E776">
        <f>IF(INDIRECT(ADDRESS($D776+2,E$2+1,,,"Instances"))="","",INDIRECT(ADDRESS($D776+2,E$2+1,,,"Instances")))</f>
        <v>0</v>
      </c>
      <c r="F776">
        <f>IFERROR(SMALL(E5:E969,ROW()-ROW($F$5)+1),"")</f>
        <v>0</v>
      </c>
      <c r="H776">
        <f>IFERROR(SUM(F5:F776),"")</f>
        <v>0</v>
      </c>
      <c r="J776">
        <v>772</v>
      </c>
      <c r="K776" cm="1">
        <f t="array" ref="K776">_xlfn.SWITCH(Charts!$B$3,"average", AVERAGE(INDIRECT(ADDRESS(771+3,K$2+1,,,"Instances") &amp; ":" &amp; ADDRESS(771+3,K$2+1))),"median", MEDIAN(INDIRECT(ADDRESS(771+3,K$2+1,,,"Instances") &amp; ":" &amp; ADDRESS(771+3,K$2+1))),"min", MIN(INDIRECT(ADDRESS(771+3,K$2+1,,,"Instances") &amp; ":" &amp; ADDRESS(771+3,K$2+1))),"max", MAX(INDIRECT(ADDRESS(771+3,K$2+1,,,"Instances") &amp; ":" &amp; ADDRESS(771+3,K$2+1))),"diff", MAX(INDIRECT(ADDRESS(771+3,K$2+1,,,"Instances") &amp; ":" &amp; ADDRESS(771+3,K$2+1)))-MIN(INDIRECT(ADDRESS(771+3,K$2+1,,,"Instances") &amp; ":" &amp; ADDRESS(771+3,K$2+1))))</f>
        <v>0</v>
      </c>
      <c r="L776">
        <f>IFERROR(SMALL(K5:K969,ROW()-ROW($L$5)+1),"")</f>
        <v>0</v>
      </c>
      <c r="N776">
        <f>IFERROR(SUM(L5:L776),"")</f>
        <v>0</v>
      </c>
      <c r="Q776">
        <f>IF(Charts!$B$3="none",E5608,IF(K5608="",NA(),K5608))</f>
        <v>0</v>
      </c>
      <c r="R776">
        <f>IF(Charts!$B$3="none",F5608,IF(L5608="",NA(),L5608))</f>
        <v>0</v>
      </c>
      <c r="S776">
        <f>IF(Charts!$B$3="none",G5608,IF(M5608="",NA(),M5608))</f>
        <v>0</v>
      </c>
      <c r="T776">
        <f>IF(Charts!$B$3="none",H5608,IF(N5608="",NA(),N5608))</f>
        <v>0</v>
      </c>
    </row>
    <row r="777" spans="4:20">
      <c r="D777">
        <v>773</v>
      </c>
      <c r="E777">
        <f>IF(INDIRECT(ADDRESS($D777+2,E$2+1,,,"Instances"))="","",INDIRECT(ADDRESS($D777+2,E$2+1,,,"Instances")))</f>
        <v>0</v>
      </c>
      <c r="F777">
        <f>IFERROR(SMALL(E5:E969,ROW()-ROW($F$5)+1),"")</f>
        <v>0</v>
      </c>
      <c r="H777">
        <f>IFERROR(SUM(F5:F777),"")</f>
        <v>0</v>
      </c>
      <c r="J777">
        <v>773</v>
      </c>
      <c r="K777" cm="1">
        <f t="array" ref="K777">_xlfn.SWITCH(Charts!$B$3,"average", AVERAGE(INDIRECT(ADDRESS(772+3,K$2+1,,,"Instances") &amp; ":" &amp; ADDRESS(772+3,K$2+1))),"median", MEDIAN(INDIRECT(ADDRESS(772+3,K$2+1,,,"Instances") &amp; ":" &amp; ADDRESS(772+3,K$2+1))),"min", MIN(INDIRECT(ADDRESS(772+3,K$2+1,,,"Instances") &amp; ":" &amp; ADDRESS(772+3,K$2+1))),"max", MAX(INDIRECT(ADDRESS(772+3,K$2+1,,,"Instances") &amp; ":" &amp; ADDRESS(772+3,K$2+1))),"diff", MAX(INDIRECT(ADDRESS(772+3,K$2+1,,,"Instances") &amp; ":" &amp; ADDRESS(772+3,K$2+1)))-MIN(INDIRECT(ADDRESS(772+3,K$2+1,,,"Instances") &amp; ":" &amp; ADDRESS(772+3,K$2+1))))</f>
        <v>0</v>
      </c>
      <c r="L777">
        <f>IFERROR(SMALL(K5:K969,ROW()-ROW($L$5)+1),"")</f>
        <v>0</v>
      </c>
      <c r="N777">
        <f>IFERROR(SUM(L5:L777),"")</f>
        <v>0</v>
      </c>
      <c r="Q777">
        <f>IF(Charts!$B$3="none",E5609,IF(K5609="",NA(),K5609))</f>
        <v>0</v>
      </c>
      <c r="R777">
        <f>IF(Charts!$B$3="none",F5609,IF(L5609="",NA(),L5609))</f>
        <v>0</v>
      </c>
      <c r="S777">
        <f>IF(Charts!$B$3="none",G5609,IF(M5609="",NA(),M5609))</f>
        <v>0</v>
      </c>
      <c r="T777">
        <f>IF(Charts!$B$3="none",H5609,IF(N5609="",NA(),N5609))</f>
        <v>0</v>
      </c>
    </row>
    <row r="778" spans="4:20">
      <c r="D778">
        <v>774</v>
      </c>
      <c r="E778">
        <f>IF(INDIRECT(ADDRESS($D778+2,E$2+1,,,"Instances"))="","",INDIRECT(ADDRESS($D778+2,E$2+1,,,"Instances")))</f>
        <v>0</v>
      </c>
      <c r="F778">
        <f>IFERROR(SMALL(E5:E969,ROW()-ROW($F$5)+1),"")</f>
        <v>0</v>
      </c>
      <c r="H778">
        <f>IFERROR(SUM(F5:F778),"")</f>
        <v>0</v>
      </c>
      <c r="J778">
        <v>774</v>
      </c>
      <c r="K778" cm="1">
        <f t="array" ref="K778">_xlfn.SWITCH(Charts!$B$3,"average", AVERAGE(INDIRECT(ADDRESS(773+3,K$2+1,,,"Instances") &amp; ":" &amp; ADDRESS(773+3,K$2+1))),"median", MEDIAN(INDIRECT(ADDRESS(773+3,K$2+1,,,"Instances") &amp; ":" &amp; ADDRESS(773+3,K$2+1))),"min", MIN(INDIRECT(ADDRESS(773+3,K$2+1,,,"Instances") &amp; ":" &amp; ADDRESS(773+3,K$2+1))),"max", MAX(INDIRECT(ADDRESS(773+3,K$2+1,,,"Instances") &amp; ":" &amp; ADDRESS(773+3,K$2+1))),"diff", MAX(INDIRECT(ADDRESS(773+3,K$2+1,,,"Instances") &amp; ":" &amp; ADDRESS(773+3,K$2+1)))-MIN(INDIRECT(ADDRESS(773+3,K$2+1,,,"Instances") &amp; ":" &amp; ADDRESS(773+3,K$2+1))))</f>
        <v>0</v>
      </c>
      <c r="L778">
        <f>IFERROR(SMALL(K5:K969,ROW()-ROW($L$5)+1),"")</f>
        <v>0</v>
      </c>
      <c r="N778">
        <f>IFERROR(SUM(L5:L778),"")</f>
        <v>0</v>
      </c>
      <c r="Q778">
        <f>IF(Charts!$B$3="none",E5610,IF(K5610="",NA(),K5610))</f>
        <v>0</v>
      </c>
      <c r="R778">
        <f>IF(Charts!$B$3="none",F5610,IF(L5610="",NA(),L5610))</f>
        <v>0</v>
      </c>
      <c r="S778">
        <f>IF(Charts!$B$3="none",G5610,IF(M5610="",NA(),M5610))</f>
        <v>0</v>
      </c>
      <c r="T778">
        <f>IF(Charts!$B$3="none",H5610,IF(N5610="",NA(),N5610))</f>
        <v>0</v>
      </c>
    </row>
    <row r="779" spans="4:20">
      <c r="D779">
        <v>775</v>
      </c>
      <c r="E779">
        <f>IF(INDIRECT(ADDRESS($D779+2,E$2+1,,,"Instances"))="","",INDIRECT(ADDRESS($D779+2,E$2+1,,,"Instances")))</f>
        <v>0</v>
      </c>
      <c r="F779">
        <f>IFERROR(SMALL(E5:E969,ROW()-ROW($F$5)+1),"")</f>
        <v>0</v>
      </c>
      <c r="H779">
        <f>IFERROR(SUM(F5:F779),"")</f>
        <v>0</v>
      </c>
      <c r="J779">
        <v>775</v>
      </c>
      <c r="K779" cm="1">
        <f t="array" ref="K779">_xlfn.SWITCH(Charts!$B$3,"average", AVERAGE(INDIRECT(ADDRESS(774+3,K$2+1,,,"Instances") &amp; ":" &amp; ADDRESS(774+3,K$2+1))),"median", MEDIAN(INDIRECT(ADDRESS(774+3,K$2+1,,,"Instances") &amp; ":" &amp; ADDRESS(774+3,K$2+1))),"min", MIN(INDIRECT(ADDRESS(774+3,K$2+1,,,"Instances") &amp; ":" &amp; ADDRESS(774+3,K$2+1))),"max", MAX(INDIRECT(ADDRESS(774+3,K$2+1,,,"Instances") &amp; ":" &amp; ADDRESS(774+3,K$2+1))),"diff", MAX(INDIRECT(ADDRESS(774+3,K$2+1,,,"Instances") &amp; ":" &amp; ADDRESS(774+3,K$2+1)))-MIN(INDIRECT(ADDRESS(774+3,K$2+1,,,"Instances") &amp; ":" &amp; ADDRESS(774+3,K$2+1))))</f>
        <v>0</v>
      </c>
      <c r="L779">
        <f>IFERROR(SMALL(K5:K969,ROW()-ROW($L$5)+1),"")</f>
        <v>0</v>
      </c>
      <c r="N779">
        <f>IFERROR(SUM(L5:L779),"")</f>
        <v>0</v>
      </c>
      <c r="Q779">
        <f>IF(Charts!$B$3="none",E5611,IF(K5611="",NA(),K5611))</f>
        <v>0</v>
      </c>
      <c r="R779">
        <f>IF(Charts!$B$3="none",F5611,IF(L5611="",NA(),L5611))</f>
        <v>0</v>
      </c>
      <c r="S779">
        <f>IF(Charts!$B$3="none",G5611,IF(M5611="",NA(),M5611))</f>
        <v>0</v>
      </c>
      <c r="T779">
        <f>IF(Charts!$B$3="none",H5611,IF(N5611="",NA(),N5611))</f>
        <v>0</v>
      </c>
    </row>
    <row r="780" spans="4:20">
      <c r="D780">
        <v>776</v>
      </c>
      <c r="E780">
        <f>IF(INDIRECT(ADDRESS($D780+2,E$2+1,,,"Instances"))="","",INDIRECT(ADDRESS($D780+2,E$2+1,,,"Instances")))</f>
        <v>0</v>
      </c>
      <c r="F780">
        <f>IFERROR(SMALL(E5:E969,ROW()-ROW($F$5)+1),"")</f>
        <v>0</v>
      </c>
      <c r="H780">
        <f>IFERROR(SUM(F5:F780),"")</f>
        <v>0</v>
      </c>
      <c r="J780">
        <v>776</v>
      </c>
      <c r="K780" cm="1">
        <f t="array" ref="K780">_xlfn.SWITCH(Charts!$B$3,"average", AVERAGE(INDIRECT(ADDRESS(775+3,K$2+1,,,"Instances") &amp; ":" &amp; ADDRESS(775+3,K$2+1))),"median", MEDIAN(INDIRECT(ADDRESS(775+3,K$2+1,,,"Instances") &amp; ":" &amp; ADDRESS(775+3,K$2+1))),"min", MIN(INDIRECT(ADDRESS(775+3,K$2+1,,,"Instances") &amp; ":" &amp; ADDRESS(775+3,K$2+1))),"max", MAX(INDIRECT(ADDRESS(775+3,K$2+1,,,"Instances") &amp; ":" &amp; ADDRESS(775+3,K$2+1))),"diff", MAX(INDIRECT(ADDRESS(775+3,K$2+1,,,"Instances") &amp; ":" &amp; ADDRESS(775+3,K$2+1)))-MIN(INDIRECT(ADDRESS(775+3,K$2+1,,,"Instances") &amp; ":" &amp; ADDRESS(775+3,K$2+1))))</f>
        <v>0</v>
      </c>
      <c r="L780">
        <f>IFERROR(SMALL(K5:K969,ROW()-ROW($L$5)+1),"")</f>
        <v>0</v>
      </c>
      <c r="N780">
        <f>IFERROR(SUM(L5:L780),"")</f>
        <v>0</v>
      </c>
      <c r="Q780">
        <f>IF(Charts!$B$3="none",E5612,IF(K5612="",NA(),K5612))</f>
        <v>0</v>
      </c>
      <c r="R780">
        <f>IF(Charts!$B$3="none",F5612,IF(L5612="",NA(),L5612))</f>
        <v>0</v>
      </c>
      <c r="S780">
        <f>IF(Charts!$B$3="none",G5612,IF(M5612="",NA(),M5612))</f>
        <v>0</v>
      </c>
      <c r="T780">
        <f>IF(Charts!$B$3="none",H5612,IF(N5612="",NA(),N5612))</f>
        <v>0</v>
      </c>
    </row>
    <row r="781" spans="4:20">
      <c r="D781">
        <v>777</v>
      </c>
      <c r="E781">
        <f>IF(INDIRECT(ADDRESS($D781+2,E$2+1,,,"Instances"))="","",INDIRECT(ADDRESS($D781+2,E$2+1,,,"Instances")))</f>
        <v>0</v>
      </c>
      <c r="F781">
        <f>IFERROR(SMALL(E5:E969,ROW()-ROW($F$5)+1),"")</f>
        <v>0</v>
      </c>
      <c r="H781">
        <f>IFERROR(SUM(F5:F781),"")</f>
        <v>0</v>
      </c>
      <c r="J781">
        <v>777</v>
      </c>
      <c r="K781" cm="1">
        <f t="array" ref="K781">_xlfn.SWITCH(Charts!$B$3,"average", AVERAGE(INDIRECT(ADDRESS(776+3,K$2+1,,,"Instances") &amp; ":" &amp; ADDRESS(776+3,K$2+1))),"median", MEDIAN(INDIRECT(ADDRESS(776+3,K$2+1,,,"Instances") &amp; ":" &amp; ADDRESS(776+3,K$2+1))),"min", MIN(INDIRECT(ADDRESS(776+3,K$2+1,,,"Instances") &amp; ":" &amp; ADDRESS(776+3,K$2+1))),"max", MAX(INDIRECT(ADDRESS(776+3,K$2+1,,,"Instances") &amp; ":" &amp; ADDRESS(776+3,K$2+1))),"diff", MAX(INDIRECT(ADDRESS(776+3,K$2+1,,,"Instances") &amp; ":" &amp; ADDRESS(776+3,K$2+1)))-MIN(INDIRECT(ADDRESS(776+3,K$2+1,,,"Instances") &amp; ":" &amp; ADDRESS(776+3,K$2+1))))</f>
        <v>0</v>
      </c>
      <c r="L781">
        <f>IFERROR(SMALL(K5:K969,ROW()-ROW($L$5)+1),"")</f>
        <v>0</v>
      </c>
      <c r="N781">
        <f>IFERROR(SUM(L5:L781),"")</f>
        <v>0</v>
      </c>
      <c r="Q781">
        <f>IF(Charts!$B$3="none",E5613,IF(K5613="",NA(),K5613))</f>
        <v>0</v>
      </c>
      <c r="R781">
        <f>IF(Charts!$B$3="none",F5613,IF(L5613="",NA(),L5613))</f>
        <v>0</v>
      </c>
      <c r="S781">
        <f>IF(Charts!$B$3="none",G5613,IF(M5613="",NA(),M5613))</f>
        <v>0</v>
      </c>
      <c r="T781">
        <f>IF(Charts!$B$3="none",H5613,IF(N5613="",NA(),N5613))</f>
        <v>0</v>
      </c>
    </row>
    <row r="782" spans="4:20">
      <c r="D782">
        <v>778</v>
      </c>
      <c r="E782">
        <f>IF(INDIRECT(ADDRESS($D782+2,E$2+1,,,"Instances"))="","",INDIRECT(ADDRESS($D782+2,E$2+1,,,"Instances")))</f>
        <v>0</v>
      </c>
      <c r="F782">
        <f>IFERROR(SMALL(E5:E969,ROW()-ROW($F$5)+1),"")</f>
        <v>0</v>
      </c>
      <c r="H782">
        <f>IFERROR(SUM(F5:F782),"")</f>
        <v>0</v>
      </c>
      <c r="J782">
        <v>778</v>
      </c>
      <c r="K782" cm="1">
        <f t="array" ref="K782">_xlfn.SWITCH(Charts!$B$3,"average", AVERAGE(INDIRECT(ADDRESS(777+3,K$2+1,,,"Instances") &amp; ":" &amp; ADDRESS(777+3,K$2+1))),"median", MEDIAN(INDIRECT(ADDRESS(777+3,K$2+1,,,"Instances") &amp; ":" &amp; ADDRESS(777+3,K$2+1))),"min", MIN(INDIRECT(ADDRESS(777+3,K$2+1,,,"Instances") &amp; ":" &amp; ADDRESS(777+3,K$2+1))),"max", MAX(INDIRECT(ADDRESS(777+3,K$2+1,,,"Instances") &amp; ":" &amp; ADDRESS(777+3,K$2+1))),"diff", MAX(INDIRECT(ADDRESS(777+3,K$2+1,,,"Instances") &amp; ":" &amp; ADDRESS(777+3,K$2+1)))-MIN(INDIRECT(ADDRESS(777+3,K$2+1,,,"Instances") &amp; ":" &amp; ADDRESS(777+3,K$2+1))))</f>
        <v>0</v>
      </c>
      <c r="L782">
        <f>IFERROR(SMALL(K5:K969,ROW()-ROW($L$5)+1),"")</f>
        <v>0</v>
      </c>
      <c r="N782">
        <f>IFERROR(SUM(L5:L782),"")</f>
        <v>0</v>
      </c>
      <c r="Q782">
        <f>IF(Charts!$B$3="none",E5614,IF(K5614="",NA(),K5614))</f>
        <v>0</v>
      </c>
      <c r="R782">
        <f>IF(Charts!$B$3="none",F5614,IF(L5614="",NA(),L5614))</f>
        <v>0</v>
      </c>
      <c r="S782">
        <f>IF(Charts!$B$3="none",G5614,IF(M5614="",NA(),M5614))</f>
        <v>0</v>
      </c>
      <c r="T782">
        <f>IF(Charts!$B$3="none",H5614,IF(N5614="",NA(),N5614))</f>
        <v>0</v>
      </c>
    </row>
    <row r="783" spans="4:20">
      <c r="D783">
        <v>779</v>
      </c>
      <c r="E783">
        <f>IF(INDIRECT(ADDRESS($D783+2,E$2+1,,,"Instances"))="","",INDIRECT(ADDRESS($D783+2,E$2+1,,,"Instances")))</f>
        <v>0</v>
      </c>
      <c r="F783">
        <f>IFERROR(SMALL(E5:E969,ROW()-ROW($F$5)+1),"")</f>
        <v>0</v>
      </c>
      <c r="H783">
        <f>IFERROR(SUM(F5:F783),"")</f>
        <v>0</v>
      </c>
      <c r="J783">
        <v>779</v>
      </c>
      <c r="K783" cm="1">
        <f t="array" ref="K783">_xlfn.SWITCH(Charts!$B$3,"average", AVERAGE(INDIRECT(ADDRESS(778+3,K$2+1,,,"Instances") &amp; ":" &amp; ADDRESS(778+3,K$2+1))),"median", MEDIAN(INDIRECT(ADDRESS(778+3,K$2+1,,,"Instances") &amp; ":" &amp; ADDRESS(778+3,K$2+1))),"min", MIN(INDIRECT(ADDRESS(778+3,K$2+1,,,"Instances") &amp; ":" &amp; ADDRESS(778+3,K$2+1))),"max", MAX(INDIRECT(ADDRESS(778+3,K$2+1,,,"Instances") &amp; ":" &amp; ADDRESS(778+3,K$2+1))),"diff", MAX(INDIRECT(ADDRESS(778+3,K$2+1,,,"Instances") &amp; ":" &amp; ADDRESS(778+3,K$2+1)))-MIN(INDIRECT(ADDRESS(778+3,K$2+1,,,"Instances") &amp; ":" &amp; ADDRESS(778+3,K$2+1))))</f>
        <v>0</v>
      </c>
      <c r="L783">
        <f>IFERROR(SMALL(K5:K969,ROW()-ROW($L$5)+1),"")</f>
        <v>0</v>
      </c>
      <c r="N783">
        <f>IFERROR(SUM(L5:L783),"")</f>
        <v>0</v>
      </c>
      <c r="Q783">
        <f>IF(Charts!$B$3="none",E5615,IF(K5615="",NA(),K5615))</f>
        <v>0</v>
      </c>
      <c r="R783">
        <f>IF(Charts!$B$3="none",F5615,IF(L5615="",NA(),L5615))</f>
        <v>0</v>
      </c>
      <c r="S783">
        <f>IF(Charts!$B$3="none",G5615,IF(M5615="",NA(),M5615))</f>
        <v>0</v>
      </c>
      <c r="T783">
        <f>IF(Charts!$B$3="none",H5615,IF(N5615="",NA(),N5615))</f>
        <v>0</v>
      </c>
    </row>
    <row r="784" spans="4:20">
      <c r="D784">
        <v>780</v>
      </c>
      <c r="E784">
        <f>IF(INDIRECT(ADDRESS($D784+2,E$2+1,,,"Instances"))="","",INDIRECT(ADDRESS($D784+2,E$2+1,,,"Instances")))</f>
        <v>0</v>
      </c>
      <c r="F784">
        <f>IFERROR(SMALL(E5:E969,ROW()-ROW($F$5)+1),"")</f>
        <v>0</v>
      </c>
      <c r="H784">
        <f>IFERROR(SUM(F5:F784),"")</f>
        <v>0</v>
      </c>
      <c r="J784">
        <v>780</v>
      </c>
      <c r="K784" cm="1">
        <f t="array" ref="K784">_xlfn.SWITCH(Charts!$B$3,"average", AVERAGE(INDIRECT(ADDRESS(779+3,K$2+1,,,"Instances") &amp; ":" &amp; ADDRESS(779+3,K$2+1))),"median", MEDIAN(INDIRECT(ADDRESS(779+3,K$2+1,,,"Instances") &amp; ":" &amp; ADDRESS(779+3,K$2+1))),"min", MIN(INDIRECT(ADDRESS(779+3,K$2+1,,,"Instances") &amp; ":" &amp; ADDRESS(779+3,K$2+1))),"max", MAX(INDIRECT(ADDRESS(779+3,K$2+1,,,"Instances") &amp; ":" &amp; ADDRESS(779+3,K$2+1))),"diff", MAX(INDIRECT(ADDRESS(779+3,K$2+1,,,"Instances") &amp; ":" &amp; ADDRESS(779+3,K$2+1)))-MIN(INDIRECT(ADDRESS(779+3,K$2+1,,,"Instances") &amp; ":" &amp; ADDRESS(779+3,K$2+1))))</f>
        <v>0</v>
      </c>
      <c r="L784">
        <f>IFERROR(SMALL(K5:K969,ROW()-ROW($L$5)+1),"")</f>
        <v>0</v>
      </c>
      <c r="N784">
        <f>IFERROR(SUM(L5:L784),"")</f>
        <v>0</v>
      </c>
      <c r="Q784">
        <f>IF(Charts!$B$3="none",E5616,IF(K5616="",NA(),K5616))</f>
        <v>0</v>
      </c>
      <c r="R784">
        <f>IF(Charts!$B$3="none",F5616,IF(L5616="",NA(),L5616))</f>
        <v>0</v>
      </c>
      <c r="S784">
        <f>IF(Charts!$B$3="none",G5616,IF(M5616="",NA(),M5616))</f>
        <v>0</v>
      </c>
      <c r="T784">
        <f>IF(Charts!$B$3="none",H5616,IF(N5616="",NA(),N5616))</f>
        <v>0</v>
      </c>
    </row>
    <row r="785" spans="4:20">
      <c r="D785">
        <v>781</v>
      </c>
      <c r="E785">
        <f>IF(INDIRECT(ADDRESS($D785+2,E$2+1,,,"Instances"))="","",INDIRECT(ADDRESS($D785+2,E$2+1,,,"Instances")))</f>
        <v>0</v>
      </c>
      <c r="F785">
        <f>IFERROR(SMALL(E5:E969,ROW()-ROW($F$5)+1),"")</f>
        <v>0</v>
      </c>
      <c r="H785">
        <f>IFERROR(SUM(F5:F785),"")</f>
        <v>0</v>
      </c>
      <c r="J785">
        <v>781</v>
      </c>
      <c r="K785" cm="1">
        <f t="array" ref="K785">_xlfn.SWITCH(Charts!$B$3,"average", AVERAGE(INDIRECT(ADDRESS(780+3,K$2+1,,,"Instances") &amp; ":" &amp; ADDRESS(780+3,K$2+1))),"median", MEDIAN(INDIRECT(ADDRESS(780+3,K$2+1,,,"Instances") &amp; ":" &amp; ADDRESS(780+3,K$2+1))),"min", MIN(INDIRECT(ADDRESS(780+3,K$2+1,,,"Instances") &amp; ":" &amp; ADDRESS(780+3,K$2+1))),"max", MAX(INDIRECT(ADDRESS(780+3,K$2+1,,,"Instances") &amp; ":" &amp; ADDRESS(780+3,K$2+1))),"diff", MAX(INDIRECT(ADDRESS(780+3,K$2+1,,,"Instances") &amp; ":" &amp; ADDRESS(780+3,K$2+1)))-MIN(INDIRECT(ADDRESS(780+3,K$2+1,,,"Instances") &amp; ":" &amp; ADDRESS(780+3,K$2+1))))</f>
        <v>0</v>
      </c>
      <c r="L785">
        <f>IFERROR(SMALL(K5:K969,ROW()-ROW($L$5)+1),"")</f>
        <v>0</v>
      </c>
      <c r="N785">
        <f>IFERROR(SUM(L5:L785),"")</f>
        <v>0</v>
      </c>
      <c r="Q785">
        <f>IF(Charts!$B$3="none",E5617,IF(K5617="",NA(),K5617))</f>
        <v>0</v>
      </c>
      <c r="R785">
        <f>IF(Charts!$B$3="none",F5617,IF(L5617="",NA(),L5617))</f>
        <v>0</v>
      </c>
      <c r="S785">
        <f>IF(Charts!$B$3="none",G5617,IF(M5617="",NA(),M5617))</f>
        <v>0</v>
      </c>
      <c r="T785">
        <f>IF(Charts!$B$3="none",H5617,IF(N5617="",NA(),N5617))</f>
        <v>0</v>
      </c>
    </row>
    <row r="786" spans="4:20">
      <c r="D786">
        <v>782</v>
      </c>
      <c r="E786">
        <f>IF(INDIRECT(ADDRESS($D786+2,E$2+1,,,"Instances"))="","",INDIRECT(ADDRESS($D786+2,E$2+1,,,"Instances")))</f>
        <v>0</v>
      </c>
      <c r="F786">
        <f>IFERROR(SMALL(E5:E969,ROW()-ROW($F$5)+1),"")</f>
        <v>0</v>
      </c>
      <c r="H786">
        <f>IFERROR(SUM(F5:F786),"")</f>
        <v>0</v>
      </c>
      <c r="J786">
        <v>782</v>
      </c>
      <c r="K786" cm="1">
        <f t="array" ref="K786">_xlfn.SWITCH(Charts!$B$3,"average", AVERAGE(INDIRECT(ADDRESS(781+3,K$2+1,,,"Instances") &amp; ":" &amp; ADDRESS(781+3,K$2+1))),"median", MEDIAN(INDIRECT(ADDRESS(781+3,K$2+1,,,"Instances") &amp; ":" &amp; ADDRESS(781+3,K$2+1))),"min", MIN(INDIRECT(ADDRESS(781+3,K$2+1,,,"Instances") &amp; ":" &amp; ADDRESS(781+3,K$2+1))),"max", MAX(INDIRECT(ADDRESS(781+3,K$2+1,,,"Instances") &amp; ":" &amp; ADDRESS(781+3,K$2+1))),"diff", MAX(INDIRECT(ADDRESS(781+3,K$2+1,,,"Instances") &amp; ":" &amp; ADDRESS(781+3,K$2+1)))-MIN(INDIRECT(ADDRESS(781+3,K$2+1,,,"Instances") &amp; ":" &amp; ADDRESS(781+3,K$2+1))))</f>
        <v>0</v>
      </c>
      <c r="L786">
        <f>IFERROR(SMALL(K5:K969,ROW()-ROW($L$5)+1),"")</f>
        <v>0</v>
      </c>
      <c r="N786">
        <f>IFERROR(SUM(L5:L786),"")</f>
        <v>0</v>
      </c>
      <c r="Q786">
        <f>IF(Charts!$B$3="none",E5618,IF(K5618="",NA(),K5618))</f>
        <v>0</v>
      </c>
      <c r="R786">
        <f>IF(Charts!$B$3="none",F5618,IF(L5618="",NA(),L5618))</f>
        <v>0</v>
      </c>
      <c r="S786">
        <f>IF(Charts!$B$3="none",G5618,IF(M5618="",NA(),M5618))</f>
        <v>0</v>
      </c>
      <c r="T786">
        <f>IF(Charts!$B$3="none",H5618,IF(N5618="",NA(),N5618))</f>
        <v>0</v>
      </c>
    </row>
    <row r="787" spans="4:20">
      <c r="D787">
        <v>783</v>
      </c>
      <c r="E787">
        <f>IF(INDIRECT(ADDRESS($D787+2,E$2+1,,,"Instances"))="","",INDIRECT(ADDRESS($D787+2,E$2+1,,,"Instances")))</f>
        <v>0</v>
      </c>
      <c r="F787">
        <f>IFERROR(SMALL(E5:E969,ROW()-ROW($F$5)+1),"")</f>
        <v>0</v>
      </c>
      <c r="H787">
        <f>IFERROR(SUM(F5:F787),"")</f>
        <v>0</v>
      </c>
      <c r="J787">
        <v>783</v>
      </c>
      <c r="K787" cm="1">
        <f t="array" ref="K787">_xlfn.SWITCH(Charts!$B$3,"average", AVERAGE(INDIRECT(ADDRESS(782+3,K$2+1,,,"Instances") &amp; ":" &amp; ADDRESS(782+3,K$2+1))),"median", MEDIAN(INDIRECT(ADDRESS(782+3,K$2+1,,,"Instances") &amp; ":" &amp; ADDRESS(782+3,K$2+1))),"min", MIN(INDIRECT(ADDRESS(782+3,K$2+1,,,"Instances") &amp; ":" &amp; ADDRESS(782+3,K$2+1))),"max", MAX(INDIRECT(ADDRESS(782+3,K$2+1,,,"Instances") &amp; ":" &amp; ADDRESS(782+3,K$2+1))),"diff", MAX(INDIRECT(ADDRESS(782+3,K$2+1,,,"Instances") &amp; ":" &amp; ADDRESS(782+3,K$2+1)))-MIN(INDIRECT(ADDRESS(782+3,K$2+1,,,"Instances") &amp; ":" &amp; ADDRESS(782+3,K$2+1))))</f>
        <v>0</v>
      </c>
      <c r="L787">
        <f>IFERROR(SMALL(K5:K969,ROW()-ROW($L$5)+1),"")</f>
        <v>0</v>
      </c>
      <c r="N787">
        <f>IFERROR(SUM(L5:L787),"")</f>
        <v>0</v>
      </c>
      <c r="Q787">
        <f>IF(Charts!$B$3="none",E5619,IF(K5619="",NA(),K5619))</f>
        <v>0</v>
      </c>
      <c r="R787">
        <f>IF(Charts!$B$3="none",F5619,IF(L5619="",NA(),L5619))</f>
        <v>0</v>
      </c>
      <c r="S787">
        <f>IF(Charts!$B$3="none",G5619,IF(M5619="",NA(),M5619))</f>
        <v>0</v>
      </c>
      <c r="T787">
        <f>IF(Charts!$B$3="none",H5619,IF(N5619="",NA(),N5619))</f>
        <v>0</v>
      </c>
    </row>
    <row r="788" spans="4:20">
      <c r="D788">
        <v>784</v>
      </c>
      <c r="E788">
        <f>IF(INDIRECT(ADDRESS($D788+2,E$2+1,,,"Instances"))="","",INDIRECT(ADDRESS($D788+2,E$2+1,,,"Instances")))</f>
        <v>0</v>
      </c>
      <c r="F788">
        <f>IFERROR(SMALL(E5:E969,ROW()-ROW($F$5)+1),"")</f>
        <v>0</v>
      </c>
      <c r="H788">
        <f>IFERROR(SUM(F5:F788),"")</f>
        <v>0</v>
      </c>
      <c r="J788">
        <v>784</v>
      </c>
      <c r="K788" cm="1">
        <f t="array" ref="K788">_xlfn.SWITCH(Charts!$B$3,"average", AVERAGE(INDIRECT(ADDRESS(783+3,K$2+1,,,"Instances") &amp; ":" &amp; ADDRESS(783+3,K$2+1))),"median", MEDIAN(INDIRECT(ADDRESS(783+3,K$2+1,,,"Instances") &amp; ":" &amp; ADDRESS(783+3,K$2+1))),"min", MIN(INDIRECT(ADDRESS(783+3,K$2+1,,,"Instances") &amp; ":" &amp; ADDRESS(783+3,K$2+1))),"max", MAX(INDIRECT(ADDRESS(783+3,K$2+1,,,"Instances") &amp; ":" &amp; ADDRESS(783+3,K$2+1))),"diff", MAX(INDIRECT(ADDRESS(783+3,K$2+1,,,"Instances") &amp; ":" &amp; ADDRESS(783+3,K$2+1)))-MIN(INDIRECT(ADDRESS(783+3,K$2+1,,,"Instances") &amp; ":" &amp; ADDRESS(783+3,K$2+1))))</f>
        <v>0</v>
      </c>
      <c r="L788">
        <f>IFERROR(SMALL(K5:K969,ROW()-ROW($L$5)+1),"")</f>
        <v>0</v>
      </c>
      <c r="N788">
        <f>IFERROR(SUM(L5:L788),"")</f>
        <v>0</v>
      </c>
      <c r="Q788">
        <f>IF(Charts!$B$3="none",E5620,IF(K5620="",NA(),K5620))</f>
        <v>0</v>
      </c>
      <c r="R788">
        <f>IF(Charts!$B$3="none",F5620,IF(L5620="",NA(),L5620))</f>
        <v>0</v>
      </c>
      <c r="S788">
        <f>IF(Charts!$B$3="none",G5620,IF(M5620="",NA(),M5620))</f>
        <v>0</v>
      </c>
      <c r="T788">
        <f>IF(Charts!$B$3="none",H5620,IF(N5620="",NA(),N5620))</f>
        <v>0</v>
      </c>
    </row>
    <row r="789" spans="4:20">
      <c r="D789">
        <v>785</v>
      </c>
      <c r="E789">
        <f>IF(INDIRECT(ADDRESS($D789+2,E$2+1,,,"Instances"))="","",INDIRECT(ADDRESS($D789+2,E$2+1,,,"Instances")))</f>
        <v>0</v>
      </c>
      <c r="F789">
        <f>IFERROR(SMALL(E5:E969,ROW()-ROW($F$5)+1),"")</f>
        <v>0</v>
      </c>
      <c r="H789">
        <f>IFERROR(SUM(F5:F789),"")</f>
        <v>0</v>
      </c>
      <c r="J789">
        <v>785</v>
      </c>
      <c r="K789" cm="1">
        <f t="array" ref="K789">_xlfn.SWITCH(Charts!$B$3,"average", AVERAGE(INDIRECT(ADDRESS(784+3,K$2+1,,,"Instances") &amp; ":" &amp; ADDRESS(784+3,K$2+1))),"median", MEDIAN(INDIRECT(ADDRESS(784+3,K$2+1,,,"Instances") &amp; ":" &amp; ADDRESS(784+3,K$2+1))),"min", MIN(INDIRECT(ADDRESS(784+3,K$2+1,,,"Instances") &amp; ":" &amp; ADDRESS(784+3,K$2+1))),"max", MAX(INDIRECT(ADDRESS(784+3,K$2+1,,,"Instances") &amp; ":" &amp; ADDRESS(784+3,K$2+1))),"diff", MAX(INDIRECT(ADDRESS(784+3,K$2+1,,,"Instances") &amp; ":" &amp; ADDRESS(784+3,K$2+1)))-MIN(INDIRECT(ADDRESS(784+3,K$2+1,,,"Instances") &amp; ":" &amp; ADDRESS(784+3,K$2+1))))</f>
        <v>0</v>
      </c>
      <c r="L789">
        <f>IFERROR(SMALL(K5:K969,ROW()-ROW($L$5)+1),"")</f>
        <v>0</v>
      </c>
      <c r="N789">
        <f>IFERROR(SUM(L5:L789),"")</f>
        <v>0</v>
      </c>
      <c r="Q789">
        <f>IF(Charts!$B$3="none",E5621,IF(K5621="",NA(),K5621))</f>
        <v>0</v>
      </c>
      <c r="R789">
        <f>IF(Charts!$B$3="none",F5621,IF(L5621="",NA(),L5621))</f>
        <v>0</v>
      </c>
      <c r="S789">
        <f>IF(Charts!$B$3="none",G5621,IF(M5621="",NA(),M5621))</f>
        <v>0</v>
      </c>
      <c r="T789">
        <f>IF(Charts!$B$3="none",H5621,IF(N5621="",NA(),N5621))</f>
        <v>0</v>
      </c>
    </row>
    <row r="790" spans="4:20">
      <c r="D790">
        <v>786</v>
      </c>
      <c r="E790">
        <f>IF(INDIRECT(ADDRESS($D790+2,E$2+1,,,"Instances"))="","",INDIRECT(ADDRESS($D790+2,E$2+1,,,"Instances")))</f>
        <v>0</v>
      </c>
      <c r="F790">
        <f>IFERROR(SMALL(E5:E969,ROW()-ROW($F$5)+1),"")</f>
        <v>0</v>
      </c>
      <c r="H790">
        <f>IFERROR(SUM(F5:F790),"")</f>
        <v>0</v>
      </c>
      <c r="J790">
        <v>786</v>
      </c>
      <c r="K790" cm="1">
        <f t="array" ref="K790">_xlfn.SWITCH(Charts!$B$3,"average", AVERAGE(INDIRECT(ADDRESS(785+3,K$2+1,,,"Instances") &amp; ":" &amp; ADDRESS(785+3,K$2+1))),"median", MEDIAN(INDIRECT(ADDRESS(785+3,K$2+1,,,"Instances") &amp; ":" &amp; ADDRESS(785+3,K$2+1))),"min", MIN(INDIRECT(ADDRESS(785+3,K$2+1,,,"Instances") &amp; ":" &amp; ADDRESS(785+3,K$2+1))),"max", MAX(INDIRECT(ADDRESS(785+3,K$2+1,,,"Instances") &amp; ":" &amp; ADDRESS(785+3,K$2+1))),"diff", MAX(INDIRECT(ADDRESS(785+3,K$2+1,,,"Instances") &amp; ":" &amp; ADDRESS(785+3,K$2+1)))-MIN(INDIRECT(ADDRESS(785+3,K$2+1,,,"Instances") &amp; ":" &amp; ADDRESS(785+3,K$2+1))))</f>
        <v>0</v>
      </c>
      <c r="L790">
        <f>IFERROR(SMALL(K5:K969,ROW()-ROW($L$5)+1),"")</f>
        <v>0</v>
      </c>
      <c r="N790">
        <f>IFERROR(SUM(L5:L790),"")</f>
        <v>0</v>
      </c>
      <c r="Q790">
        <f>IF(Charts!$B$3="none",E5622,IF(K5622="",NA(),K5622))</f>
        <v>0</v>
      </c>
      <c r="R790">
        <f>IF(Charts!$B$3="none",F5622,IF(L5622="",NA(),L5622))</f>
        <v>0</v>
      </c>
      <c r="S790">
        <f>IF(Charts!$B$3="none",G5622,IF(M5622="",NA(),M5622))</f>
        <v>0</v>
      </c>
      <c r="T790">
        <f>IF(Charts!$B$3="none",H5622,IF(N5622="",NA(),N5622))</f>
        <v>0</v>
      </c>
    </row>
    <row r="791" spans="4:20">
      <c r="D791">
        <v>787</v>
      </c>
      <c r="E791">
        <f>IF(INDIRECT(ADDRESS($D791+2,E$2+1,,,"Instances"))="","",INDIRECT(ADDRESS($D791+2,E$2+1,,,"Instances")))</f>
        <v>0</v>
      </c>
      <c r="F791">
        <f>IFERROR(SMALL(E5:E969,ROW()-ROW($F$5)+1),"")</f>
        <v>0</v>
      </c>
      <c r="H791">
        <f>IFERROR(SUM(F5:F791),"")</f>
        <v>0</v>
      </c>
      <c r="J791">
        <v>787</v>
      </c>
      <c r="K791" cm="1">
        <f t="array" ref="K791">_xlfn.SWITCH(Charts!$B$3,"average", AVERAGE(INDIRECT(ADDRESS(786+3,K$2+1,,,"Instances") &amp; ":" &amp; ADDRESS(786+3,K$2+1))),"median", MEDIAN(INDIRECT(ADDRESS(786+3,K$2+1,,,"Instances") &amp; ":" &amp; ADDRESS(786+3,K$2+1))),"min", MIN(INDIRECT(ADDRESS(786+3,K$2+1,,,"Instances") &amp; ":" &amp; ADDRESS(786+3,K$2+1))),"max", MAX(INDIRECT(ADDRESS(786+3,K$2+1,,,"Instances") &amp; ":" &amp; ADDRESS(786+3,K$2+1))),"diff", MAX(INDIRECT(ADDRESS(786+3,K$2+1,,,"Instances") &amp; ":" &amp; ADDRESS(786+3,K$2+1)))-MIN(INDIRECT(ADDRESS(786+3,K$2+1,,,"Instances") &amp; ":" &amp; ADDRESS(786+3,K$2+1))))</f>
        <v>0</v>
      </c>
      <c r="L791">
        <f>IFERROR(SMALL(K5:K969,ROW()-ROW($L$5)+1),"")</f>
        <v>0</v>
      </c>
      <c r="N791">
        <f>IFERROR(SUM(L5:L791),"")</f>
        <v>0</v>
      </c>
      <c r="Q791">
        <f>IF(Charts!$B$3="none",E5623,IF(K5623="",NA(),K5623))</f>
        <v>0</v>
      </c>
      <c r="R791">
        <f>IF(Charts!$B$3="none",F5623,IF(L5623="",NA(),L5623))</f>
        <v>0</v>
      </c>
      <c r="S791">
        <f>IF(Charts!$B$3="none",G5623,IF(M5623="",NA(),M5623))</f>
        <v>0</v>
      </c>
      <c r="T791">
        <f>IF(Charts!$B$3="none",H5623,IF(N5623="",NA(),N5623))</f>
        <v>0</v>
      </c>
    </row>
    <row r="792" spans="4:20">
      <c r="D792">
        <v>788</v>
      </c>
      <c r="E792">
        <f>IF(INDIRECT(ADDRESS($D792+2,E$2+1,,,"Instances"))="","",INDIRECT(ADDRESS($D792+2,E$2+1,,,"Instances")))</f>
        <v>0</v>
      </c>
      <c r="F792">
        <f>IFERROR(SMALL(E5:E969,ROW()-ROW($F$5)+1),"")</f>
        <v>0</v>
      </c>
      <c r="H792">
        <f>IFERROR(SUM(F5:F792),"")</f>
        <v>0</v>
      </c>
      <c r="J792">
        <v>788</v>
      </c>
      <c r="K792" cm="1">
        <f t="array" ref="K792">_xlfn.SWITCH(Charts!$B$3,"average", AVERAGE(INDIRECT(ADDRESS(787+3,K$2+1,,,"Instances") &amp; ":" &amp; ADDRESS(787+3,K$2+1))),"median", MEDIAN(INDIRECT(ADDRESS(787+3,K$2+1,,,"Instances") &amp; ":" &amp; ADDRESS(787+3,K$2+1))),"min", MIN(INDIRECT(ADDRESS(787+3,K$2+1,,,"Instances") &amp; ":" &amp; ADDRESS(787+3,K$2+1))),"max", MAX(INDIRECT(ADDRESS(787+3,K$2+1,,,"Instances") &amp; ":" &amp; ADDRESS(787+3,K$2+1))),"diff", MAX(INDIRECT(ADDRESS(787+3,K$2+1,,,"Instances") &amp; ":" &amp; ADDRESS(787+3,K$2+1)))-MIN(INDIRECT(ADDRESS(787+3,K$2+1,,,"Instances") &amp; ":" &amp; ADDRESS(787+3,K$2+1))))</f>
        <v>0</v>
      </c>
      <c r="L792">
        <f>IFERROR(SMALL(K5:K969,ROW()-ROW($L$5)+1),"")</f>
        <v>0</v>
      </c>
      <c r="N792">
        <f>IFERROR(SUM(L5:L792),"")</f>
        <v>0</v>
      </c>
      <c r="Q792">
        <f>IF(Charts!$B$3="none",E5624,IF(K5624="",NA(),K5624))</f>
        <v>0</v>
      </c>
      <c r="R792">
        <f>IF(Charts!$B$3="none",F5624,IF(L5624="",NA(),L5624))</f>
        <v>0</v>
      </c>
      <c r="S792">
        <f>IF(Charts!$B$3="none",G5624,IF(M5624="",NA(),M5624))</f>
        <v>0</v>
      </c>
      <c r="T792">
        <f>IF(Charts!$B$3="none",H5624,IF(N5624="",NA(),N5624))</f>
        <v>0</v>
      </c>
    </row>
    <row r="793" spans="4:20">
      <c r="D793">
        <v>789</v>
      </c>
      <c r="E793">
        <f>IF(INDIRECT(ADDRESS($D793+2,E$2+1,,,"Instances"))="","",INDIRECT(ADDRESS($D793+2,E$2+1,,,"Instances")))</f>
        <v>0</v>
      </c>
      <c r="F793">
        <f>IFERROR(SMALL(E5:E969,ROW()-ROW($F$5)+1),"")</f>
        <v>0</v>
      </c>
      <c r="H793">
        <f>IFERROR(SUM(F5:F793),"")</f>
        <v>0</v>
      </c>
      <c r="J793">
        <v>789</v>
      </c>
      <c r="K793" cm="1">
        <f t="array" ref="K793">_xlfn.SWITCH(Charts!$B$3,"average", AVERAGE(INDIRECT(ADDRESS(788+3,K$2+1,,,"Instances") &amp; ":" &amp; ADDRESS(788+3,K$2+1))),"median", MEDIAN(INDIRECT(ADDRESS(788+3,K$2+1,,,"Instances") &amp; ":" &amp; ADDRESS(788+3,K$2+1))),"min", MIN(INDIRECT(ADDRESS(788+3,K$2+1,,,"Instances") &amp; ":" &amp; ADDRESS(788+3,K$2+1))),"max", MAX(INDIRECT(ADDRESS(788+3,K$2+1,,,"Instances") &amp; ":" &amp; ADDRESS(788+3,K$2+1))),"diff", MAX(INDIRECT(ADDRESS(788+3,K$2+1,,,"Instances") &amp; ":" &amp; ADDRESS(788+3,K$2+1)))-MIN(INDIRECT(ADDRESS(788+3,K$2+1,,,"Instances") &amp; ":" &amp; ADDRESS(788+3,K$2+1))))</f>
        <v>0</v>
      </c>
      <c r="L793">
        <f>IFERROR(SMALL(K5:K969,ROW()-ROW($L$5)+1),"")</f>
        <v>0</v>
      </c>
      <c r="N793">
        <f>IFERROR(SUM(L5:L793),"")</f>
        <v>0</v>
      </c>
      <c r="Q793">
        <f>IF(Charts!$B$3="none",E5625,IF(K5625="",NA(),K5625))</f>
        <v>0</v>
      </c>
      <c r="R793">
        <f>IF(Charts!$B$3="none",F5625,IF(L5625="",NA(),L5625))</f>
        <v>0</v>
      </c>
      <c r="S793">
        <f>IF(Charts!$B$3="none",G5625,IF(M5625="",NA(),M5625))</f>
        <v>0</v>
      </c>
      <c r="T793">
        <f>IF(Charts!$B$3="none",H5625,IF(N5625="",NA(),N5625))</f>
        <v>0</v>
      </c>
    </row>
    <row r="794" spans="4:20">
      <c r="D794">
        <v>790</v>
      </c>
      <c r="E794">
        <f>IF(INDIRECT(ADDRESS($D794+2,E$2+1,,,"Instances"))="","",INDIRECT(ADDRESS($D794+2,E$2+1,,,"Instances")))</f>
        <v>0</v>
      </c>
      <c r="F794">
        <f>IFERROR(SMALL(E5:E969,ROW()-ROW($F$5)+1),"")</f>
        <v>0</v>
      </c>
      <c r="H794">
        <f>IFERROR(SUM(F5:F794),"")</f>
        <v>0</v>
      </c>
      <c r="J794">
        <v>790</v>
      </c>
      <c r="K794" cm="1">
        <f t="array" ref="K794">_xlfn.SWITCH(Charts!$B$3,"average", AVERAGE(INDIRECT(ADDRESS(789+3,K$2+1,,,"Instances") &amp; ":" &amp; ADDRESS(789+3,K$2+1))),"median", MEDIAN(INDIRECT(ADDRESS(789+3,K$2+1,,,"Instances") &amp; ":" &amp; ADDRESS(789+3,K$2+1))),"min", MIN(INDIRECT(ADDRESS(789+3,K$2+1,,,"Instances") &amp; ":" &amp; ADDRESS(789+3,K$2+1))),"max", MAX(INDIRECT(ADDRESS(789+3,K$2+1,,,"Instances") &amp; ":" &amp; ADDRESS(789+3,K$2+1))),"diff", MAX(INDIRECT(ADDRESS(789+3,K$2+1,,,"Instances") &amp; ":" &amp; ADDRESS(789+3,K$2+1)))-MIN(INDIRECT(ADDRESS(789+3,K$2+1,,,"Instances") &amp; ":" &amp; ADDRESS(789+3,K$2+1))))</f>
        <v>0</v>
      </c>
      <c r="L794">
        <f>IFERROR(SMALL(K5:K969,ROW()-ROW($L$5)+1),"")</f>
        <v>0</v>
      </c>
      <c r="N794">
        <f>IFERROR(SUM(L5:L794),"")</f>
        <v>0</v>
      </c>
      <c r="Q794">
        <f>IF(Charts!$B$3="none",E5626,IF(K5626="",NA(),K5626))</f>
        <v>0</v>
      </c>
      <c r="R794">
        <f>IF(Charts!$B$3="none",F5626,IF(L5626="",NA(),L5626))</f>
        <v>0</v>
      </c>
      <c r="S794">
        <f>IF(Charts!$B$3="none",G5626,IF(M5626="",NA(),M5626))</f>
        <v>0</v>
      </c>
      <c r="T794">
        <f>IF(Charts!$B$3="none",H5626,IF(N5626="",NA(),N5626))</f>
        <v>0</v>
      </c>
    </row>
    <row r="795" spans="4:20">
      <c r="D795">
        <v>791</v>
      </c>
      <c r="E795">
        <f>IF(INDIRECT(ADDRESS($D795+2,E$2+1,,,"Instances"))="","",INDIRECT(ADDRESS($D795+2,E$2+1,,,"Instances")))</f>
        <v>0</v>
      </c>
      <c r="F795">
        <f>IFERROR(SMALL(E5:E969,ROW()-ROW($F$5)+1),"")</f>
        <v>0</v>
      </c>
      <c r="H795">
        <f>IFERROR(SUM(F5:F795),"")</f>
        <v>0</v>
      </c>
      <c r="J795">
        <v>791</v>
      </c>
      <c r="K795" cm="1">
        <f t="array" ref="K795">_xlfn.SWITCH(Charts!$B$3,"average", AVERAGE(INDIRECT(ADDRESS(790+3,K$2+1,,,"Instances") &amp; ":" &amp; ADDRESS(790+3,K$2+1))),"median", MEDIAN(INDIRECT(ADDRESS(790+3,K$2+1,,,"Instances") &amp; ":" &amp; ADDRESS(790+3,K$2+1))),"min", MIN(INDIRECT(ADDRESS(790+3,K$2+1,,,"Instances") &amp; ":" &amp; ADDRESS(790+3,K$2+1))),"max", MAX(INDIRECT(ADDRESS(790+3,K$2+1,,,"Instances") &amp; ":" &amp; ADDRESS(790+3,K$2+1))),"diff", MAX(INDIRECT(ADDRESS(790+3,K$2+1,,,"Instances") &amp; ":" &amp; ADDRESS(790+3,K$2+1)))-MIN(INDIRECT(ADDRESS(790+3,K$2+1,,,"Instances") &amp; ":" &amp; ADDRESS(790+3,K$2+1))))</f>
        <v>0</v>
      </c>
      <c r="L795">
        <f>IFERROR(SMALL(K5:K969,ROW()-ROW($L$5)+1),"")</f>
        <v>0</v>
      </c>
      <c r="N795">
        <f>IFERROR(SUM(L5:L795),"")</f>
        <v>0</v>
      </c>
      <c r="Q795">
        <f>IF(Charts!$B$3="none",E5627,IF(K5627="",NA(),K5627))</f>
        <v>0</v>
      </c>
      <c r="R795">
        <f>IF(Charts!$B$3="none",F5627,IF(L5627="",NA(),L5627))</f>
        <v>0</v>
      </c>
      <c r="S795">
        <f>IF(Charts!$B$3="none",G5627,IF(M5627="",NA(),M5627))</f>
        <v>0</v>
      </c>
      <c r="T795">
        <f>IF(Charts!$B$3="none",H5627,IF(N5627="",NA(),N5627))</f>
        <v>0</v>
      </c>
    </row>
    <row r="796" spans="4:20">
      <c r="D796">
        <v>792</v>
      </c>
      <c r="E796">
        <f>IF(INDIRECT(ADDRESS($D796+2,E$2+1,,,"Instances"))="","",INDIRECT(ADDRESS($D796+2,E$2+1,,,"Instances")))</f>
        <v>0</v>
      </c>
      <c r="F796">
        <f>IFERROR(SMALL(E5:E969,ROW()-ROW($F$5)+1),"")</f>
        <v>0</v>
      </c>
      <c r="H796">
        <f>IFERROR(SUM(F5:F796),"")</f>
        <v>0</v>
      </c>
      <c r="J796">
        <v>792</v>
      </c>
      <c r="K796" cm="1">
        <f t="array" ref="K796">_xlfn.SWITCH(Charts!$B$3,"average", AVERAGE(INDIRECT(ADDRESS(791+3,K$2+1,,,"Instances") &amp; ":" &amp; ADDRESS(791+3,K$2+1))),"median", MEDIAN(INDIRECT(ADDRESS(791+3,K$2+1,,,"Instances") &amp; ":" &amp; ADDRESS(791+3,K$2+1))),"min", MIN(INDIRECT(ADDRESS(791+3,K$2+1,,,"Instances") &amp; ":" &amp; ADDRESS(791+3,K$2+1))),"max", MAX(INDIRECT(ADDRESS(791+3,K$2+1,,,"Instances") &amp; ":" &amp; ADDRESS(791+3,K$2+1))),"diff", MAX(INDIRECT(ADDRESS(791+3,K$2+1,,,"Instances") &amp; ":" &amp; ADDRESS(791+3,K$2+1)))-MIN(INDIRECT(ADDRESS(791+3,K$2+1,,,"Instances") &amp; ":" &amp; ADDRESS(791+3,K$2+1))))</f>
        <v>0</v>
      </c>
      <c r="L796">
        <f>IFERROR(SMALL(K5:K969,ROW()-ROW($L$5)+1),"")</f>
        <v>0</v>
      </c>
      <c r="N796">
        <f>IFERROR(SUM(L5:L796),"")</f>
        <v>0</v>
      </c>
      <c r="Q796">
        <f>IF(Charts!$B$3="none",E5628,IF(K5628="",NA(),K5628))</f>
        <v>0</v>
      </c>
      <c r="R796">
        <f>IF(Charts!$B$3="none",F5628,IF(L5628="",NA(),L5628))</f>
        <v>0</v>
      </c>
      <c r="S796">
        <f>IF(Charts!$B$3="none",G5628,IF(M5628="",NA(),M5628))</f>
        <v>0</v>
      </c>
      <c r="T796">
        <f>IF(Charts!$B$3="none",H5628,IF(N5628="",NA(),N5628))</f>
        <v>0</v>
      </c>
    </row>
    <row r="797" spans="4:20">
      <c r="D797">
        <v>793</v>
      </c>
      <c r="E797">
        <f>IF(INDIRECT(ADDRESS($D797+2,E$2+1,,,"Instances"))="","",INDIRECT(ADDRESS($D797+2,E$2+1,,,"Instances")))</f>
        <v>0</v>
      </c>
      <c r="F797">
        <f>IFERROR(SMALL(E5:E969,ROW()-ROW($F$5)+1),"")</f>
        <v>0</v>
      </c>
      <c r="H797">
        <f>IFERROR(SUM(F5:F797),"")</f>
        <v>0</v>
      </c>
      <c r="J797">
        <v>793</v>
      </c>
      <c r="K797" cm="1">
        <f t="array" ref="K797">_xlfn.SWITCH(Charts!$B$3,"average", AVERAGE(INDIRECT(ADDRESS(792+3,K$2+1,,,"Instances") &amp; ":" &amp; ADDRESS(792+3,K$2+1))),"median", MEDIAN(INDIRECT(ADDRESS(792+3,K$2+1,,,"Instances") &amp; ":" &amp; ADDRESS(792+3,K$2+1))),"min", MIN(INDIRECT(ADDRESS(792+3,K$2+1,,,"Instances") &amp; ":" &amp; ADDRESS(792+3,K$2+1))),"max", MAX(INDIRECT(ADDRESS(792+3,K$2+1,,,"Instances") &amp; ":" &amp; ADDRESS(792+3,K$2+1))),"diff", MAX(INDIRECT(ADDRESS(792+3,K$2+1,,,"Instances") &amp; ":" &amp; ADDRESS(792+3,K$2+1)))-MIN(INDIRECT(ADDRESS(792+3,K$2+1,,,"Instances") &amp; ":" &amp; ADDRESS(792+3,K$2+1))))</f>
        <v>0</v>
      </c>
      <c r="L797">
        <f>IFERROR(SMALL(K5:K969,ROW()-ROW($L$5)+1),"")</f>
        <v>0</v>
      </c>
      <c r="N797">
        <f>IFERROR(SUM(L5:L797),"")</f>
        <v>0</v>
      </c>
      <c r="Q797">
        <f>IF(Charts!$B$3="none",E5629,IF(K5629="",NA(),K5629))</f>
        <v>0</v>
      </c>
      <c r="R797">
        <f>IF(Charts!$B$3="none",F5629,IF(L5629="",NA(),L5629))</f>
        <v>0</v>
      </c>
      <c r="S797">
        <f>IF(Charts!$B$3="none",G5629,IF(M5629="",NA(),M5629))</f>
        <v>0</v>
      </c>
      <c r="T797">
        <f>IF(Charts!$B$3="none",H5629,IF(N5629="",NA(),N5629))</f>
        <v>0</v>
      </c>
    </row>
    <row r="798" spans="4:20">
      <c r="D798">
        <v>794</v>
      </c>
      <c r="E798">
        <f>IF(INDIRECT(ADDRESS($D798+2,E$2+1,,,"Instances"))="","",INDIRECT(ADDRESS($D798+2,E$2+1,,,"Instances")))</f>
        <v>0</v>
      </c>
      <c r="F798">
        <f>IFERROR(SMALL(E5:E969,ROW()-ROW($F$5)+1),"")</f>
        <v>0</v>
      </c>
      <c r="H798">
        <f>IFERROR(SUM(F5:F798),"")</f>
        <v>0</v>
      </c>
      <c r="J798">
        <v>794</v>
      </c>
      <c r="K798" cm="1">
        <f t="array" ref="K798">_xlfn.SWITCH(Charts!$B$3,"average", AVERAGE(INDIRECT(ADDRESS(793+3,K$2+1,,,"Instances") &amp; ":" &amp; ADDRESS(793+3,K$2+1))),"median", MEDIAN(INDIRECT(ADDRESS(793+3,K$2+1,,,"Instances") &amp; ":" &amp; ADDRESS(793+3,K$2+1))),"min", MIN(INDIRECT(ADDRESS(793+3,K$2+1,,,"Instances") &amp; ":" &amp; ADDRESS(793+3,K$2+1))),"max", MAX(INDIRECT(ADDRESS(793+3,K$2+1,,,"Instances") &amp; ":" &amp; ADDRESS(793+3,K$2+1))),"diff", MAX(INDIRECT(ADDRESS(793+3,K$2+1,,,"Instances") &amp; ":" &amp; ADDRESS(793+3,K$2+1)))-MIN(INDIRECT(ADDRESS(793+3,K$2+1,,,"Instances") &amp; ":" &amp; ADDRESS(793+3,K$2+1))))</f>
        <v>0</v>
      </c>
      <c r="L798">
        <f>IFERROR(SMALL(K5:K969,ROW()-ROW($L$5)+1),"")</f>
        <v>0</v>
      </c>
      <c r="N798">
        <f>IFERROR(SUM(L5:L798),"")</f>
        <v>0</v>
      </c>
      <c r="Q798">
        <f>IF(Charts!$B$3="none",E5630,IF(K5630="",NA(),K5630))</f>
        <v>0</v>
      </c>
      <c r="R798">
        <f>IF(Charts!$B$3="none",F5630,IF(L5630="",NA(),L5630))</f>
        <v>0</v>
      </c>
      <c r="S798">
        <f>IF(Charts!$B$3="none",G5630,IF(M5630="",NA(),M5630))</f>
        <v>0</v>
      </c>
      <c r="T798">
        <f>IF(Charts!$B$3="none",H5630,IF(N5630="",NA(),N5630))</f>
        <v>0</v>
      </c>
    </row>
    <row r="799" spans="4:20">
      <c r="D799">
        <v>795</v>
      </c>
      <c r="E799">
        <f>IF(INDIRECT(ADDRESS($D799+2,E$2+1,,,"Instances"))="","",INDIRECT(ADDRESS($D799+2,E$2+1,,,"Instances")))</f>
        <v>0</v>
      </c>
      <c r="F799">
        <f>IFERROR(SMALL(E5:E969,ROW()-ROW($F$5)+1),"")</f>
        <v>0</v>
      </c>
      <c r="H799">
        <f>IFERROR(SUM(F5:F799),"")</f>
        <v>0</v>
      </c>
      <c r="J799">
        <v>795</v>
      </c>
      <c r="K799" cm="1">
        <f t="array" ref="K799">_xlfn.SWITCH(Charts!$B$3,"average", AVERAGE(INDIRECT(ADDRESS(794+3,K$2+1,,,"Instances") &amp; ":" &amp; ADDRESS(794+3,K$2+1))),"median", MEDIAN(INDIRECT(ADDRESS(794+3,K$2+1,,,"Instances") &amp; ":" &amp; ADDRESS(794+3,K$2+1))),"min", MIN(INDIRECT(ADDRESS(794+3,K$2+1,,,"Instances") &amp; ":" &amp; ADDRESS(794+3,K$2+1))),"max", MAX(INDIRECT(ADDRESS(794+3,K$2+1,,,"Instances") &amp; ":" &amp; ADDRESS(794+3,K$2+1))),"diff", MAX(INDIRECT(ADDRESS(794+3,K$2+1,,,"Instances") &amp; ":" &amp; ADDRESS(794+3,K$2+1)))-MIN(INDIRECT(ADDRESS(794+3,K$2+1,,,"Instances") &amp; ":" &amp; ADDRESS(794+3,K$2+1))))</f>
        <v>0</v>
      </c>
      <c r="L799">
        <f>IFERROR(SMALL(K5:K969,ROW()-ROW($L$5)+1),"")</f>
        <v>0</v>
      </c>
      <c r="N799">
        <f>IFERROR(SUM(L5:L799),"")</f>
        <v>0</v>
      </c>
      <c r="Q799">
        <f>IF(Charts!$B$3="none",E5631,IF(K5631="",NA(),K5631))</f>
        <v>0</v>
      </c>
      <c r="R799">
        <f>IF(Charts!$B$3="none",F5631,IF(L5631="",NA(),L5631))</f>
        <v>0</v>
      </c>
      <c r="S799">
        <f>IF(Charts!$B$3="none",G5631,IF(M5631="",NA(),M5631))</f>
        <v>0</v>
      </c>
      <c r="T799">
        <f>IF(Charts!$B$3="none",H5631,IF(N5631="",NA(),N5631))</f>
        <v>0</v>
      </c>
    </row>
    <row r="800" spans="4:20">
      <c r="D800">
        <v>796</v>
      </c>
      <c r="E800">
        <f>IF(INDIRECT(ADDRESS($D800+2,E$2+1,,,"Instances"))="","",INDIRECT(ADDRESS($D800+2,E$2+1,,,"Instances")))</f>
        <v>0</v>
      </c>
      <c r="F800">
        <f>IFERROR(SMALL(E5:E969,ROW()-ROW($F$5)+1),"")</f>
        <v>0</v>
      </c>
      <c r="H800">
        <f>IFERROR(SUM(F5:F800),"")</f>
        <v>0</v>
      </c>
      <c r="J800">
        <v>796</v>
      </c>
      <c r="K800" cm="1">
        <f t="array" ref="K800">_xlfn.SWITCH(Charts!$B$3,"average", AVERAGE(INDIRECT(ADDRESS(795+3,K$2+1,,,"Instances") &amp; ":" &amp; ADDRESS(795+3,K$2+1))),"median", MEDIAN(INDIRECT(ADDRESS(795+3,K$2+1,,,"Instances") &amp; ":" &amp; ADDRESS(795+3,K$2+1))),"min", MIN(INDIRECT(ADDRESS(795+3,K$2+1,,,"Instances") &amp; ":" &amp; ADDRESS(795+3,K$2+1))),"max", MAX(INDIRECT(ADDRESS(795+3,K$2+1,,,"Instances") &amp; ":" &amp; ADDRESS(795+3,K$2+1))),"diff", MAX(INDIRECT(ADDRESS(795+3,K$2+1,,,"Instances") &amp; ":" &amp; ADDRESS(795+3,K$2+1)))-MIN(INDIRECT(ADDRESS(795+3,K$2+1,,,"Instances") &amp; ":" &amp; ADDRESS(795+3,K$2+1))))</f>
        <v>0</v>
      </c>
      <c r="L800">
        <f>IFERROR(SMALL(K5:K969,ROW()-ROW($L$5)+1),"")</f>
        <v>0</v>
      </c>
      <c r="N800">
        <f>IFERROR(SUM(L5:L800),"")</f>
        <v>0</v>
      </c>
      <c r="Q800">
        <f>IF(Charts!$B$3="none",E5632,IF(K5632="",NA(),K5632))</f>
        <v>0</v>
      </c>
      <c r="R800">
        <f>IF(Charts!$B$3="none",F5632,IF(L5632="",NA(),L5632))</f>
        <v>0</v>
      </c>
      <c r="S800">
        <f>IF(Charts!$B$3="none",G5632,IF(M5632="",NA(),M5632))</f>
        <v>0</v>
      </c>
      <c r="T800">
        <f>IF(Charts!$B$3="none",H5632,IF(N5632="",NA(),N5632))</f>
        <v>0</v>
      </c>
    </row>
    <row r="801" spans="4:20">
      <c r="D801">
        <v>797</v>
      </c>
      <c r="E801">
        <f>IF(INDIRECT(ADDRESS($D801+2,E$2+1,,,"Instances"))="","",INDIRECT(ADDRESS($D801+2,E$2+1,,,"Instances")))</f>
        <v>0</v>
      </c>
      <c r="F801">
        <f>IFERROR(SMALL(E5:E969,ROW()-ROW($F$5)+1),"")</f>
        <v>0</v>
      </c>
      <c r="H801">
        <f>IFERROR(SUM(F5:F801),"")</f>
        <v>0</v>
      </c>
      <c r="J801">
        <v>797</v>
      </c>
      <c r="K801" cm="1">
        <f t="array" ref="K801">_xlfn.SWITCH(Charts!$B$3,"average", AVERAGE(INDIRECT(ADDRESS(796+3,K$2+1,,,"Instances") &amp; ":" &amp; ADDRESS(796+3,K$2+1))),"median", MEDIAN(INDIRECT(ADDRESS(796+3,K$2+1,,,"Instances") &amp; ":" &amp; ADDRESS(796+3,K$2+1))),"min", MIN(INDIRECT(ADDRESS(796+3,K$2+1,,,"Instances") &amp; ":" &amp; ADDRESS(796+3,K$2+1))),"max", MAX(INDIRECT(ADDRESS(796+3,K$2+1,,,"Instances") &amp; ":" &amp; ADDRESS(796+3,K$2+1))),"diff", MAX(INDIRECT(ADDRESS(796+3,K$2+1,,,"Instances") &amp; ":" &amp; ADDRESS(796+3,K$2+1)))-MIN(INDIRECT(ADDRESS(796+3,K$2+1,,,"Instances") &amp; ":" &amp; ADDRESS(796+3,K$2+1))))</f>
        <v>0</v>
      </c>
      <c r="L801">
        <f>IFERROR(SMALL(K5:K969,ROW()-ROW($L$5)+1),"")</f>
        <v>0</v>
      </c>
      <c r="N801">
        <f>IFERROR(SUM(L5:L801),"")</f>
        <v>0</v>
      </c>
      <c r="Q801">
        <f>IF(Charts!$B$3="none",E5633,IF(K5633="",NA(),K5633))</f>
        <v>0</v>
      </c>
      <c r="R801">
        <f>IF(Charts!$B$3="none",F5633,IF(L5633="",NA(),L5633))</f>
        <v>0</v>
      </c>
      <c r="S801">
        <f>IF(Charts!$B$3="none",G5633,IF(M5633="",NA(),M5633))</f>
        <v>0</v>
      </c>
      <c r="T801">
        <f>IF(Charts!$B$3="none",H5633,IF(N5633="",NA(),N5633))</f>
        <v>0</v>
      </c>
    </row>
    <row r="802" spans="4:20">
      <c r="D802">
        <v>798</v>
      </c>
      <c r="E802">
        <f>IF(INDIRECT(ADDRESS($D802+2,E$2+1,,,"Instances"))="","",INDIRECT(ADDRESS($D802+2,E$2+1,,,"Instances")))</f>
        <v>0</v>
      </c>
      <c r="F802">
        <f>IFERROR(SMALL(E5:E969,ROW()-ROW($F$5)+1),"")</f>
        <v>0</v>
      </c>
      <c r="H802">
        <f>IFERROR(SUM(F5:F802),"")</f>
        <v>0</v>
      </c>
      <c r="J802">
        <v>798</v>
      </c>
      <c r="K802" cm="1">
        <f t="array" ref="K802">_xlfn.SWITCH(Charts!$B$3,"average", AVERAGE(INDIRECT(ADDRESS(797+3,K$2+1,,,"Instances") &amp; ":" &amp; ADDRESS(797+3,K$2+1))),"median", MEDIAN(INDIRECT(ADDRESS(797+3,K$2+1,,,"Instances") &amp; ":" &amp; ADDRESS(797+3,K$2+1))),"min", MIN(INDIRECT(ADDRESS(797+3,K$2+1,,,"Instances") &amp; ":" &amp; ADDRESS(797+3,K$2+1))),"max", MAX(INDIRECT(ADDRESS(797+3,K$2+1,,,"Instances") &amp; ":" &amp; ADDRESS(797+3,K$2+1))),"diff", MAX(INDIRECT(ADDRESS(797+3,K$2+1,,,"Instances") &amp; ":" &amp; ADDRESS(797+3,K$2+1)))-MIN(INDIRECT(ADDRESS(797+3,K$2+1,,,"Instances") &amp; ":" &amp; ADDRESS(797+3,K$2+1))))</f>
        <v>0</v>
      </c>
      <c r="L802">
        <f>IFERROR(SMALL(K5:K969,ROW()-ROW($L$5)+1),"")</f>
        <v>0</v>
      </c>
      <c r="N802">
        <f>IFERROR(SUM(L5:L802),"")</f>
        <v>0</v>
      </c>
      <c r="Q802">
        <f>IF(Charts!$B$3="none",E5634,IF(K5634="",NA(),K5634))</f>
        <v>0</v>
      </c>
      <c r="R802">
        <f>IF(Charts!$B$3="none",F5634,IF(L5634="",NA(),L5634))</f>
        <v>0</v>
      </c>
      <c r="S802">
        <f>IF(Charts!$B$3="none",G5634,IF(M5634="",NA(),M5634))</f>
        <v>0</v>
      </c>
      <c r="T802">
        <f>IF(Charts!$B$3="none",H5634,IF(N5634="",NA(),N5634))</f>
        <v>0</v>
      </c>
    </row>
    <row r="803" spans="4:20">
      <c r="D803">
        <v>799</v>
      </c>
      <c r="E803">
        <f>IF(INDIRECT(ADDRESS($D803+2,E$2+1,,,"Instances"))="","",INDIRECT(ADDRESS($D803+2,E$2+1,,,"Instances")))</f>
        <v>0</v>
      </c>
      <c r="F803">
        <f>IFERROR(SMALL(E5:E969,ROW()-ROW($F$5)+1),"")</f>
        <v>0</v>
      </c>
      <c r="H803">
        <f>IFERROR(SUM(F5:F803),"")</f>
        <v>0</v>
      </c>
      <c r="J803">
        <v>799</v>
      </c>
      <c r="K803" cm="1">
        <f t="array" ref="K803">_xlfn.SWITCH(Charts!$B$3,"average", AVERAGE(INDIRECT(ADDRESS(798+3,K$2+1,,,"Instances") &amp; ":" &amp; ADDRESS(798+3,K$2+1))),"median", MEDIAN(INDIRECT(ADDRESS(798+3,K$2+1,,,"Instances") &amp; ":" &amp; ADDRESS(798+3,K$2+1))),"min", MIN(INDIRECT(ADDRESS(798+3,K$2+1,,,"Instances") &amp; ":" &amp; ADDRESS(798+3,K$2+1))),"max", MAX(INDIRECT(ADDRESS(798+3,K$2+1,,,"Instances") &amp; ":" &amp; ADDRESS(798+3,K$2+1))),"diff", MAX(INDIRECT(ADDRESS(798+3,K$2+1,,,"Instances") &amp; ":" &amp; ADDRESS(798+3,K$2+1)))-MIN(INDIRECT(ADDRESS(798+3,K$2+1,,,"Instances") &amp; ":" &amp; ADDRESS(798+3,K$2+1))))</f>
        <v>0</v>
      </c>
      <c r="L803">
        <f>IFERROR(SMALL(K5:K969,ROW()-ROW($L$5)+1),"")</f>
        <v>0</v>
      </c>
      <c r="N803">
        <f>IFERROR(SUM(L5:L803),"")</f>
        <v>0</v>
      </c>
      <c r="Q803">
        <f>IF(Charts!$B$3="none",E5635,IF(K5635="",NA(),K5635))</f>
        <v>0</v>
      </c>
      <c r="R803">
        <f>IF(Charts!$B$3="none",F5635,IF(L5635="",NA(),L5635))</f>
        <v>0</v>
      </c>
      <c r="S803">
        <f>IF(Charts!$B$3="none",G5635,IF(M5635="",NA(),M5635))</f>
        <v>0</v>
      </c>
      <c r="T803">
        <f>IF(Charts!$B$3="none",H5635,IF(N5635="",NA(),N5635))</f>
        <v>0</v>
      </c>
    </row>
    <row r="804" spans="4:20">
      <c r="D804">
        <v>800</v>
      </c>
      <c r="E804">
        <f>IF(INDIRECT(ADDRESS($D804+2,E$2+1,,,"Instances"))="","",INDIRECT(ADDRESS($D804+2,E$2+1,,,"Instances")))</f>
        <v>0</v>
      </c>
      <c r="F804">
        <f>IFERROR(SMALL(E5:E969,ROW()-ROW($F$5)+1),"")</f>
        <v>0</v>
      </c>
      <c r="H804">
        <f>IFERROR(SUM(F5:F804),"")</f>
        <v>0</v>
      </c>
      <c r="J804">
        <v>800</v>
      </c>
      <c r="K804" cm="1">
        <f t="array" ref="K804">_xlfn.SWITCH(Charts!$B$3,"average", AVERAGE(INDIRECT(ADDRESS(799+3,K$2+1,,,"Instances") &amp; ":" &amp; ADDRESS(799+3,K$2+1))),"median", MEDIAN(INDIRECT(ADDRESS(799+3,K$2+1,,,"Instances") &amp; ":" &amp; ADDRESS(799+3,K$2+1))),"min", MIN(INDIRECT(ADDRESS(799+3,K$2+1,,,"Instances") &amp; ":" &amp; ADDRESS(799+3,K$2+1))),"max", MAX(INDIRECT(ADDRESS(799+3,K$2+1,,,"Instances") &amp; ":" &amp; ADDRESS(799+3,K$2+1))),"diff", MAX(INDIRECT(ADDRESS(799+3,K$2+1,,,"Instances") &amp; ":" &amp; ADDRESS(799+3,K$2+1)))-MIN(INDIRECT(ADDRESS(799+3,K$2+1,,,"Instances") &amp; ":" &amp; ADDRESS(799+3,K$2+1))))</f>
        <v>0</v>
      </c>
      <c r="L804">
        <f>IFERROR(SMALL(K5:K969,ROW()-ROW($L$5)+1),"")</f>
        <v>0</v>
      </c>
      <c r="N804">
        <f>IFERROR(SUM(L5:L804),"")</f>
        <v>0</v>
      </c>
      <c r="Q804">
        <f>IF(Charts!$B$3="none",E5636,IF(K5636="",NA(),K5636))</f>
        <v>0</v>
      </c>
      <c r="R804">
        <f>IF(Charts!$B$3="none",F5636,IF(L5636="",NA(),L5636))</f>
        <v>0</v>
      </c>
      <c r="S804">
        <f>IF(Charts!$B$3="none",G5636,IF(M5636="",NA(),M5636))</f>
        <v>0</v>
      </c>
      <c r="T804">
        <f>IF(Charts!$B$3="none",H5636,IF(N5636="",NA(),N5636))</f>
        <v>0</v>
      </c>
    </row>
    <row r="805" spans="4:20">
      <c r="D805">
        <v>801</v>
      </c>
      <c r="E805">
        <f>IF(INDIRECT(ADDRESS($D805+2,E$2+1,,,"Instances"))="","",INDIRECT(ADDRESS($D805+2,E$2+1,,,"Instances")))</f>
        <v>0</v>
      </c>
      <c r="F805">
        <f>IFERROR(SMALL(E5:E969,ROW()-ROW($F$5)+1),"")</f>
        <v>0</v>
      </c>
      <c r="H805">
        <f>IFERROR(SUM(F5:F805),"")</f>
        <v>0</v>
      </c>
      <c r="J805">
        <v>801</v>
      </c>
      <c r="K805" cm="1">
        <f t="array" ref="K805">_xlfn.SWITCH(Charts!$B$3,"average", AVERAGE(INDIRECT(ADDRESS(800+3,K$2+1,,,"Instances") &amp; ":" &amp; ADDRESS(800+3,K$2+1))),"median", MEDIAN(INDIRECT(ADDRESS(800+3,K$2+1,,,"Instances") &amp; ":" &amp; ADDRESS(800+3,K$2+1))),"min", MIN(INDIRECT(ADDRESS(800+3,K$2+1,,,"Instances") &amp; ":" &amp; ADDRESS(800+3,K$2+1))),"max", MAX(INDIRECT(ADDRESS(800+3,K$2+1,,,"Instances") &amp; ":" &amp; ADDRESS(800+3,K$2+1))),"diff", MAX(INDIRECT(ADDRESS(800+3,K$2+1,,,"Instances") &amp; ":" &amp; ADDRESS(800+3,K$2+1)))-MIN(INDIRECT(ADDRESS(800+3,K$2+1,,,"Instances") &amp; ":" &amp; ADDRESS(800+3,K$2+1))))</f>
        <v>0</v>
      </c>
      <c r="L805">
        <f>IFERROR(SMALL(K5:K969,ROW()-ROW($L$5)+1),"")</f>
        <v>0</v>
      </c>
      <c r="N805">
        <f>IFERROR(SUM(L5:L805),"")</f>
        <v>0</v>
      </c>
      <c r="Q805">
        <f>IF(Charts!$B$3="none",E5637,IF(K5637="",NA(),K5637))</f>
        <v>0</v>
      </c>
      <c r="R805">
        <f>IF(Charts!$B$3="none",F5637,IF(L5637="",NA(),L5637))</f>
        <v>0</v>
      </c>
      <c r="S805">
        <f>IF(Charts!$B$3="none",G5637,IF(M5637="",NA(),M5637))</f>
        <v>0</v>
      </c>
      <c r="T805">
        <f>IF(Charts!$B$3="none",H5637,IF(N5637="",NA(),N5637))</f>
        <v>0</v>
      </c>
    </row>
    <row r="806" spans="4:20">
      <c r="D806">
        <v>802</v>
      </c>
      <c r="E806">
        <f>IF(INDIRECT(ADDRESS($D806+2,E$2+1,,,"Instances"))="","",INDIRECT(ADDRESS($D806+2,E$2+1,,,"Instances")))</f>
        <v>0</v>
      </c>
      <c r="F806">
        <f>IFERROR(SMALL(E5:E969,ROW()-ROW($F$5)+1),"")</f>
        <v>0</v>
      </c>
      <c r="H806">
        <f>IFERROR(SUM(F5:F806),"")</f>
        <v>0</v>
      </c>
      <c r="J806">
        <v>802</v>
      </c>
      <c r="K806" cm="1">
        <f t="array" ref="K806">_xlfn.SWITCH(Charts!$B$3,"average", AVERAGE(INDIRECT(ADDRESS(801+3,K$2+1,,,"Instances") &amp; ":" &amp; ADDRESS(801+3,K$2+1))),"median", MEDIAN(INDIRECT(ADDRESS(801+3,K$2+1,,,"Instances") &amp; ":" &amp; ADDRESS(801+3,K$2+1))),"min", MIN(INDIRECT(ADDRESS(801+3,K$2+1,,,"Instances") &amp; ":" &amp; ADDRESS(801+3,K$2+1))),"max", MAX(INDIRECT(ADDRESS(801+3,K$2+1,,,"Instances") &amp; ":" &amp; ADDRESS(801+3,K$2+1))),"diff", MAX(INDIRECT(ADDRESS(801+3,K$2+1,,,"Instances") &amp; ":" &amp; ADDRESS(801+3,K$2+1)))-MIN(INDIRECT(ADDRESS(801+3,K$2+1,,,"Instances") &amp; ":" &amp; ADDRESS(801+3,K$2+1))))</f>
        <v>0</v>
      </c>
      <c r="L806">
        <f>IFERROR(SMALL(K5:K969,ROW()-ROW($L$5)+1),"")</f>
        <v>0</v>
      </c>
      <c r="N806">
        <f>IFERROR(SUM(L5:L806),"")</f>
        <v>0</v>
      </c>
      <c r="Q806">
        <f>IF(Charts!$B$3="none",E5638,IF(K5638="",NA(),K5638))</f>
        <v>0</v>
      </c>
      <c r="R806">
        <f>IF(Charts!$B$3="none",F5638,IF(L5638="",NA(),L5638))</f>
        <v>0</v>
      </c>
      <c r="S806">
        <f>IF(Charts!$B$3="none",G5638,IF(M5638="",NA(),M5638))</f>
        <v>0</v>
      </c>
      <c r="T806">
        <f>IF(Charts!$B$3="none",H5638,IF(N5638="",NA(),N5638))</f>
        <v>0</v>
      </c>
    </row>
    <row r="807" spans="4:20">
      <c r="D807">
        <v>803</v>
      </c>
      <c r="E807">
        <f>IF(INDIRECT(ADDRESS($D807+2,E$2+1,,,"Instances"))="","",INDIRECT(ADDRESS($D807+2,E$2+1,,,"Instances")))</f>
        <v>0</v>
      </c>
      <c r="F807">
        <f>IFERROR(SMALL(E5:E969,ROW()-ROW($F$5)+1),"")</f>
        <v>0</v>
      </c>
      <c r="H807">
        <f>IFERROR(SUM(F5:F807),"")</f>
        <v>0</v>
      </c>
      <c r="J807">
        <v>803</v>
      </c>
      <c r="K807" cm="1">
        <f t="array" ref="K807">_xlfn.SWITCH(Charts!$B$3,"average", AVERAGE(INDIRECT(ADDRESS(802+3,K$2+1,,,"Instances") &amp; ":" &amp; ADDRESS(802+3,K$2+1))),"median", MEDIAN(INDIRECT(ADDRESS(802+3,K$2+1,,,"Instances") &amp; ":" &amp; ADDRESS(802+3,K$2+1))),"min", MIN(INDIRECT(ADDRESS(802+3,K$2+1,,,"Instances") &amp; ":" &amp; ADDRESS(802+3,K$2+1))),"max", MAX(INDIRECT(ADDRESS(802+3,K$2+1,,,"Instances") &amp; ":" &amp; ADDRESS(802+3,K$2+1))),"diff", MAX(INDIRECT(ADDRESS(802+3,K$2+1,,,"Instances") &amp; ":" &amp; ADDRESS(802+3,K$2+1)))-MIN(INDIRECT(ADDRESS(802+3,K$2+1,,,"Instances") &amp; ":" &amp; ADDRESS(802+3,K$2+1))))</f>
        <v>0</v>
      </c>
      <c r="L807">
        <f>IFERROR(SMALL(K5:K969,ROW()-ROW($L$5)+1),"")</f>
        <v>0</v>
      </c>
      <c r="N807">
        <f>IFERROR(SUM(L5:L807),"")</f>
        <v>0</v>
      </c>
      <c r="Q807">
        <f>IF(Charts!$B$3="none",E5639,IF(K5639="",NA(),K5639))</f>
        <v>0</v>
      </c>
      <c r="R807">
        <f>IF(Charts!$B$3="none",F5639,IF(L5639="",NA(),L5639))</f>
        <v>0</v>
      </c>
      <c r="S807">
        <f>IF(Charts!$B$3="none",G5639,IF(M5639="",NA(),M5639))</f>
        <v>0</v>
      </c>
      <c r="T807">
        <f>IF(Charts!$B$3="none",H5639,IF(N5639="",NA(),N5639))</f>
        <v>0</v>
      </c>
    </row>
    <row r="808" spans="4:20">
      <c r="D808">
        <v>804</v>
      </c>
      <c r="E808">
        <f>IF(INDIRECT(ADDRESS($D808+2,E$2+1,,,"Instances"))="","",INDIRECT(ADDRESS($D808+2,E$2+1,,,"Instances")))</f>
        <v>0</v>
      </c>
      <c r="F808">
        <f>IFERROR(SMALL(E5:E969,ROW()-ROW($F$5)+1),"")</f>
        <v>0</v>
      </c>
      <c r="H808">
        <f>IFERROR(SUM(F5:F808),"")</f>
        <v>0</v>
      </c>
      <c r="J808">
        <v>804</v>
      </c>
      <c r="K808" cm="1">
        <f t="array" ref="K808">_xlfn.SWITCH(Charts!$B$3,"average", AVERAGE(INDIRECT(ADDRESS(803+3,K$2+1,,,"Instances") &amp; ":" &amp; ADDRESS(803+3,K$2+1))),"median", MEDIAN(INDIRECT(ADDRESS(803+3,K$2+1,,,"Instances") &amp; ":" &amp; ADDRESS(803+3,K$2+1))),"min", MIN(INDIRECT(ADDRESS(803+3,K$2+1,,,"Instances") &amp; ":" &amp; ADDRESS(803+3,K$2+1))),"max", MAX(INDIRECT(ADDRESS(803+3,K$2+1,,,"Instances") &amp; ":" &amp; ADDRESS(803+3,K$2+1))),"diff", MAX(INDIRECT(ADDRESS(803+3,K$2+1,,,"Instances") &amp; ":" &amp; ADDRESS(803+3,K$2+1)))-MIN(INDIRECT(ADDRESS(803+3,K$2+1,,,"Instances") &amp; ":" &amp; ADDRESS(803+3,K$2+1))))</f>
        <v>0</v>
      </c>
      <c r="L808">
        <f>IFERROR(SMALL(K5:K969,ROW()-ROW($L$5)+1),"")</f>
        <v>0</v>
      </c>
      <c r="N808">
        <f>IFERROR(SUM(L5:L808),"")</f>
        <v>0</v>
      </c>
      <c r="Q808">
        <f>IF(Charts!$B$3="none",E5640,IF(K5640="",NA(),K5640))</f>
        <v>0</v>
      </c>
      <c r="R808">
        <f>IF(Charts!$B$3="none",F5640,IF(L5640="",NA(),L5640))</f>
        <v>0</v>
      </c>
      <c r="S808">
        <f>IF(Charts!$B$3="none",G5640,IF(M5640="",NA(),M5640))</f>
        <v>0</v>
      </c>
      <c r="T808">
        <f>IF(Charts!$B$3="none",H5640,IF(N5640="",NA(),N5640))</f>
        <v>0</v>
      </c>
    </row>
    <row r="809" spans="4:20">
      <c r="D809">
        <v>805</v>
      </c>
      <c r="E809">
        <f>IF(INDIRECT(ADDRESS($D809+2,E$2+1,,,"Instances"))="","",INDIRECT(ADDRESS($D809+2,E$2+1,,,"Instances")))</f>
        <v>0</v>
      </c>
      <c r="F809">
        <f>IFERROR(SMALL(E5:E969,ROW()-ROW($F$5)+1),"")</f>
        <v>0</v>
      </c>
      <c r="H809">
        <f>IFERROR(SUM(F5:F809),"")</f>
        <v>0</v>
      </c>
      <c r="J809">
        <v>805</v>
      </c>
      <c r="K809" cm="1">
        <f t="array" ref="K809">_xlfn.SWITCH(Charts!$B$3,"average", AVERAGE(INDIRECT(ADDRESS(804+3,K$2+1,,,"Instances") &amp; ":" &amp; ADDRESS(804+3,K$2+1))),"median", MEDIAN(INDIRECT(ADDRESS(804+3,K$2+1,,,"Instances") &amp; ":" &amp; ADDRESS(804+3,K$2+1))),"min", MIN(INDIRECT(ADDRESS(804+3,K$2+1,,,"Instances") &amp; ":" &amp; ADDRESS(804+3,K$2+1))),"max", MAX(INDIRECT(ADDRESS(804+3,K$2+1,,,"Instances") &amp; ":" &amp; ADDRESS(804+3,K$2+1))),"diff", MAX(INDIRECT(ADDRESS(804+3,K$2+1,,,"Instances") &amp; ":" &amp; ADDRESS(804+3,K$2+1)))-MIN(INDIRECT(ADDRESS(804+3,K$2+1,,,"Instances") &amp; ":" &amp; ADDRESS(804+3,K$2+1))))</f>
        <v>0</v>
      </c>
      <c r="L809">
        <f>IFERROR(SMALL(K5:K969,ROW()-ROW($L$5)+1),"")</f>
        <v>0</v>
      </c>
      <c r="N809">
        <f>IFERROR(SUM(L5:L809),"")</f>
        <v>0</v>
      </c>
      <c r="Q809">
        <f>IF(Charts!$B$3="none",E5641,IF(K5641="",NA(),K5641))</f>
        <v>0</v>
      </c>
      <c r="R809">
        <f>IF(Charts!$B$3="none",F5641,IF(L5641="",NA(),L5641))</f>
        <v>0</v>
      </c>
      <c r="S809">
        <f>IF(Charts!$B$3="none",G5641,IF(M5641="",NA(),M5641))</f>
        <v>0</v>
      </c>
      <c r="T809">
        <f>IF(Charts!$B$3="none",H5641,IF(N5641="",NA(),N5641))</f>
        <v>0</v>
      </c>
    </row>
    <row r="810" spans="4:20">
      <c r="D810">
        <v>806</v>
      </c>
      <c r="E810">
        <f>IF(INDIRECT(ADDRESS($D810+2,E$2+1,,,"Instances"))="","",INDIRECT(ADDRESS($D810+2,E$2+1,,,"Instances")))</f>
        <v>0</v>
      </c>
      <c r="F810">
        <f>IFERROR(SMALL(E5:E969,ROW()-ROW($F$5)+1),"")</f>
        <v>0</v>
      </c>
      <c r="H810">
        <f>IFERROR(SUM(F5:F810),"")</f>
        <v>0</v>
      </c>
      <c r="J810">
        <v>806</v>
      </c>
      <c r="K810" cm="1">
        <f t="array" ref="K810">_xlfn.SWITCH(Charts!$B$3,"average", AVERAGE(INDIRECT(ADDRESS(805+3,K$2+1,,,"Instances") &amp; ":" &amp; ADDRESS(805+3,K$2+1))),"median", MEDIAN(INDIRECT(ADDRESS(805+3,K$2+1,,,"Instances") &amp; ":" &amp; ADDRESS(805+3,K$2+1))),"min", MIN(INDIRECT(ADDRESS(805+3,K$2+1,,,"Instances") &amp; ":" &amp; ADDRESS(805+3,K$2+1))),"max", MAX(INDIRECT(ADDRESS(805+3,K$2+1,,,"Instances") &amp; ":" &amp; ADDRESS(805+3,K$2+1))),"diff", MAX(INDIRECT(ADDRESS(805+3,K$2+1,,,"Instances") &amp; ":" &amp; ADDRESS(805+3,K$2+1)))-MIN(INDIRECT(ADDRESS(805+3,K$2+1,,,"Instances") &amp; ":" &amp; ADDRESS(805+3,K$2+1))))</f>
        <v>0</v>
      </c>
      <c r="L810">
        <f>IFERROR(SMALL(K5:K969,ROW()-ROW($L$5)+1),"")</f>
        <v>0</v>
      </c>
      <c r="N810">
        <f>IFERROR(SUM(L5:L810),"")</f>
        <v>0</v>
      </c>
      <c r="Q810">
        <f>IF(Charts!$B$3="none",E5642,IF(K5642="",NA(),K5642))</f>
        <v>0</v>
      </c>
      <c r="R810">
        <f>IF(Charts!$B$3="none",F5642,IF(L5642="",NA(),L5642))</f>
        <v>0</v>
      </c>
      <c r="S810">
        <f>IF(Charts!$B$3="none",G5642,IF(M5642="",NA(),M5642))</f>
        <v>0</v>
      </c>
      <c r="T810">
        <f>IF(Charts!$B$3="none",H5642,IF(N5642="",NA(),N5642))</f>
        <v>0</v>
      </c>
    </row>
    <row r="811" spans="4:20">
      <c r="D811">
        <v>807</v>
      </c>
      <c r="E811">
        <f>IF(INDIRECT(ADDRESS($D811+2,E$2+1,,,"Instances"))="","",INDIRECT(ADDRESS($D811+2,E$2+1,,,"Instances")))</f>
        <v>0</v>
      </c>
      <c r="F811">
        <f>IFERROR(SMALL(E5:E969,ROW()-ROW($F$5)+1),"")</f>
        <v>0</v>
      </c>
      <c r="H811">
        <f>IFERROR(SUM(F5:F811),"")</f>
        <v>0</v>
      </c>
      <c r="J811">
        <v>807</v>
      </c>
      <c r="K811" cm="1">
        <f t="array" ref="K811">_xlfn.SWITCH(Charts!$B$3,"average", AVERAGE(INDIRECT(ADDRESS(806+3,K$2+1,,,"Instances") &amp; ":" &amp; ADDRESS(806+3,K$2+1))),"median", MEDIAN(INDIRECT(ADDRESS(806+3,K$2+1,,,"Instances") &amp; ":" &amp; ADDRESS(806+3,K$2+1))),"min", MIN(INDIRECT(ADDRESS(806+3,K$2+1,,,"Instances") &amp; ":" &amp; ADDRESS(806+3,K$2+1))),"max", MAX(INDIRECT(ADDRESS(806+3,K$2+1,,,"Instances") &amp; ":" &amp; ADDRESS(806+3,K$2+1))),"diff", MAX(INDIRECT(ADDRESS(806+3,K$2+1,,,"Instances") &amp; ":" &amp; ADDRESS(806+3,K$2+1)))-MIN(INDIRECT(ADDRESS(806+3,K$2+1,,,"Instances") &amp; ":" &amp; ADDRESS(806+3,K$2+1))))</f>
        <v>0</v>
      </c>
      <c r="L811">
        <f>IFERROR(SMALL(K5:K969,ROW()-ROW($L$5)+1),"")</f>
        <v>0</v>
      </c>
      <c r="N811">
        <f>IFERROR(SUM(L5:L811),"")</f>
        <v>0</v>
      </c>
      <c r="Q811">
        <f>IF(Charts!$B$3="none",E5643,IF(K5643="",NA(),K5643))</f>
        <v>0</v>
      </c>
      <c r="R811">
        <f>IF(Charts!$B$3="none",F5643,IF(L5643="",NA(),L5643))</f>
        <v>0</v>
      </c>
      <c r="S811">
        <f>IF(Charts!$B$3="none",G5643,IF(M5643="",NA(),M5643))</f>
        <v>0</v>
      </c>
      <c r="T811">
        <f>IF(Charts!$B$3="none",H5643,IF(N5643="",NA(),N5643))</f>
        <v>0</v>
      </c>
    </row>
    <row r="812" spans="4:20">
      <c r="D812">
        <v>808</v>
      </c>
      <c r="E812">
        <f>IF(INDIRECT(ADDRESS($D812+2,E$2+1,,,"Instances"))="","",INDIRECT(ADDRESS($D812+2,E$2+1,,,"Instances")))</f>
        <v>0</v>
      </c>
      <c r="F812">
        <f>IFERROR(SMALL(E5:E969,ROW()-ROW($F$5)+1),"")</f>
        <v>0</v>
      </c>
      <c r="H812">
        <f>IFERROR(SUM(F5:F812),"")</f>
        <v>0</v>
      </c>
      <c r="J812">
        <v>808</v>
      </c>
      <c r="K812" cm="1">
        <f t="array" ref="K812">_xlfn.SWITCH(Charts!$B$3,"average", AVERAGE(INDIRECT(ADDRESS(807+3,K$2+1,,,"Instances") &amp; ":" &amp; ADDRESS(807+3,K$2+1))),"median", MEDIAN(INDIRECT(ADDRESS(807+3,K$2+1,,,"Instances") &amp; ":" &amp; ADDRESS(807+3,K$2+1))),"min", MIN(INDIRECT(ADDRESS(807+3,K$2+1,,,"Instances") &amp; ":" &amp; ADDRESS(807+3,K$2+1))),"max", MAX(INDIRECT(ADDRESS(807+3,K$2+1,,,"Instances") &amp; ":" &amp; ADDRESS(807+3,K$2+1))),"diff", MAX(INDIRECT(ADDRESS(807+3,K$2+1,,,"Instances") &amp; ":" &amp; ADDRESS(807+3,K$2+1)))-MIN(INDIRECT(ADDRESS(807+3,K$2+1,,,"Instances") &amp; ":" &amp; ADDRESS(807+3,K$2+1))))</f>
        <v>0</v>
      </c>
      <c r="L812">
        <f>IFERROR(SMALL(K5:K969,ROW()-ROW($L$5)+1),"")</f>
        <v>0</v>
      </c>
      <c r="N812">
        <f>IFERROR(SUM(L5:L812),"")</f>
        <v>0</v>
      </c>
      <c r="Q812">
        <f>IF(Charts!$B$3="none",E5644,IF(K5644="",NA(),K5644))</f>
        <v>0</v>
      </c>
      <c r="R812">
        <f>IF(Charts!$B$3="none",F5644,IF(L5644="",NA(),L5644))</f>
        <v>0</v>
      </c>
      <c r="S812">
        <f>IF(Charts!$B$3="none",G5644,IF(M5644="",NA(),M5644))</f>
        <v>0</v>
      </c>
      <c r="T812">
        <f>IF(Charts!$B$3="none",H5644,IF(N5644="",NA(),N5644))</f>
        <v>0</v>
      </c>
    </row>
    <row r="813" spans="4:20">
      <c r="D813">
        <v>809</v>
      </c>
      <c r="E813">
        <f>IF(INDIRECT(ADDRESS($D813+2,E$2+1,,,"Instances"))="","",INDIRECT(ADDRESS($D813+2,E$2+1,,,"Instances")))</f>
        <v>0</v>
      </c>
      <c r="F813">
        <f>IFERROR(SMALL(E5:E969,ROW()-ROW($F$5)+1),"")</f>
        <v>0</v>
      </c>
      <c r="H813">
        <f>IFERROR(SUM(F5:F813),"")</f>
        <v>0</v>
      </c>
      <c r="J813">
        <v>809</v>
      </c>
      <c r="K813" cm="1">
        <f t="array" ref="K813">_xlfn.SWITCH(Charts!$B$3,"average", AVERAGE(INDIRECT(ADDRESS(808+3,K$2+1,,,"Instances") &amp; ":" &amp; ADDRESS(808+3,K$2+1))),"median", MEDIAN(INDIRECT(ADDRESS(808+3,K$2+1,,,"Instances") &amp; ":" &amp; ADDRESS(808+3,K$2+1))),"min", MIN(INDIRECT(ADDRESS(808+3,K$2+1,,,"Instances") &amp; ":" &amp; ADDRESS(808+3,K$2+1))),"max", MAX(INDIRECT(ADDRESS(808+3,K$2+1,,,"Instances") &amp; ":" &amp; ADDRESS(808+3,K$2+1))),"diff", MAX(INDIRECT(ADDRESS(808+3,K$2+1,,,"Instances") &amp; ":" &amp; ADDRESS(808+3,K$2+1)))-MIN(INDIRECT(ADDRESS(808+3,K$2+1,,,"Instances") &amp; ":" &amp; ADDRESS(808+3,K$2+1))))</f>
        <v>0</v>
      </c>
      <c r="L813">
        <f>IFERROR(SMALL(K5:K969,ROW()-ROW($L$5)+1),"")</f>
        <v>0</v>
      </c>
      <c r="N813">
        <f>IFERROR(SUM(L5:L813),"")</f>
        <v>0</v>
      </c>
      <c r="Q813">
        <f>IF(Charts!$B$3="none",E5645,IF(K5645="",NA(),K5645))</f>
        <v>0</v>
      </c>
      <c r="R813">
        <f>IF(Charts!$B$3="none",F5645,IF(L5645="",NA(),L5645))</f>
        <v>0</v>
      </c>
      <c r="S813">
        <f>IF(Charts!$B$3="none",G5645,IF(M5645="",NA(),M5645))</f>
        <v>0</v>
      </c>
      <c r="T813">
        <f>IF(Charts!$B$3="none",H5645,IF(N5645="",NA(),N5645))</f>
        <v>0</v>
      </c>
    </row>
    <row r="814" spans="4:20">
      <c r="D814">
        <v>810</v>
      </c>
      <c r="E814">
        <f>IF(INDIRECT(ADDRESS($D814+2,E$2+1,,,"Instances"))="","",INDIRECT(ADDRESS($D814+2,E$2+1,,,"Instances")))</f>
        <v>0</v>
      </c>
      <c r="F814">
        <f>IFERROR(SMALL(E5:E969,ROW()-ROW($F$5)+1),"")</f>
        <v>0</v>
      </c>
      <c r="H814">
        <f>IFERROR(SUM(F5:F814),"")</f>
        <v>0</v>
      </c>
      <c r="J814">
        <v>810</v>
      </c>
      <c r="K814" cm="1">
        <f t="array" ref="K814">_xlfn.SWITCH(Charts!$B$3,"average", AVERAGE(INDIRECT(ADDRESS(809+3,K$2+1,,,"Instances") &amp; ":" &amp; ADDRESS(809+3,K$2+1))),"median", MEDIAN(INDIRECT(ADDRESS(809+3,K$2+1,,,"Instances") &amp; ":" &amp; ADDRESS(809+3,K$2+1))),"min", MIN(INDIRECT(ADDRESS(809+3,K$2+1,,,"Instances") &amp; ":" &amp; ADDRESS(809+3,K$2+1))),"max", MAX(INDIRECT(ADDRESS(809+3,K$2+1,,,"Instances") &amp; ":" &amp; ADDRESS(809+3,K$2+1))),"diff", MAX(INDIRECT(ADDRESS(809+3,K$2+1,,,"Instances") &amp; ":" &amp; ADDRESS(809+3,K$2+1)))-MIN(INDIRECT(ADDRESS(809+3,K$2+1,,,"Instances") &amp; ":" &amp; ADDRESS(809+3,K$2+1))))</f>
        <v>0</v>
      </c>
      <c r="L814">
        <f>IFERROR(SMALL(K5:K969,ROW()-ROW($L$5)+1),"")</f>
        <v>0</v>
      </c>
      <c r="N814">
        <f>IFERROR(SUM(L5:L814),"")</f>
        <v>0</v>
      </c>
      <c r="Q814">
        <f>IF(Charts!$B$3="none",E5646,IF(K5646="",NA(),K5646))</f>
        <v>0</v>
      </c>
      <c r="R814">
        <f>IF(Charts!$B$3="none",F5646,IF(L5646="",NA(),L5646))</f>
        <v>0</v>
      </c>
      <c r="S814">
        <f>IF(Charts!$B$3="none",G5646,IF(M5646="",NA(),M5646))</f>
        <v>0</v>
      </c>
      <c r="T814">
        <f>IF(Charts!$B$3="none",H5646,IF(N5646="",NA(),N5646))</f>
        <v>0</v>
      </c>
    </row>
    <row r="815" spans="4:20">
      <c r="D815">
        <v>811</v>
      </c>
      <c r="E815">
        <f>IF(INDIRECT(ADDRESS($D815+2,E$2+1,,,"Instances"))="","",INDIRECT(ADDRESS($D815+2,E$2+1,,,"Instances")))</f>
        <v>0</v>
      </c>
      <c r="F815">
        <f>IFERROR(SMALL(E5:E969,ROW()-ROW($F$5)+1),"")</f>
        <v>0</v>
      </c>
      <c r="H815">
        <f>IFERROR(SUM(F5:F815),"")</f>
        <v>0</v>
      </c>
      <c r="J815">
        <v>811</v>
      </c>
      <c r="K815" cm="1">
        <f t="array" ref="K815">_xlfn.SWITCH(Charts!$B$3,"average", AVERAGE(INDIRECT(ADDRESS(810+3,K$2+1,,,"Instances") &amp; ":" &amp; ADDRESS(810+3,K$2+1))),"median", MEDIAN(INDIRECT(ADDRESS(810+3,K$2+1,,,"Instances") &amp; ":" &amp; ADDRESS(810+3,K$2+1))),"min", MIN(INDIRECT(ADDRESS(810+3,K$2+1,,,"Instances") &amp; ":" &amp; ADDRESS(810+3,K$2+1))),"max", MAX(INDIRECT(ADDRESS(810+3,K$2+1,,,"Instances") &amp; ":" &amp; ADDRESS(810+3,K$2+1))),"diff", MAX(INDIRECT(ADDRESS(810+3,K$2+1,,,"Instances") &amp; ":" &amp; ADDRESS(810+3,K$2+1)))-MIN(INDIRECT(ADDRESS(810+3,K$2+1,,,"Instances") &amp; ":" &amp; ADDRESS(810+3,K$2+1))))</f>
        <v>0</v>
      </c>
      <c r="L815">
        <f>IFERROR(SMALL(K5:K969,ROW()-ROW($L$5)+1),"")</f>
        <v>0</v>
      </c>
      <c r="N815">
        <f>IFERROR(SUM(L5:L815),"")</f>
        <v>0</v>
      </c>
      <c r="Q815">
        <f>IF(Charts!$B$3="none",E5647,IF(K5647="",NA(),K5647))</f>
        <v>0</v>
      </c>
      <c r="R815">
        <f>IF(Charts!$B$3="none",F5647,IF(L5647="",NA(),L5647))</f>
        <v>0</v>
      </c>
      <c r="S815">
        <f>IF(Charts!$B$3="none",G5647,IF(M5647="",NA(),M5647))</f>
        <v>0</v>
      </c>
      <c r="T815">
        <f>IF(Charts!$B$3="none",H5647,IF(N5647="",NA(),N5647))</f>
        <v>0</v>
      </c>
    </row>
    <row r="816" spans="4:20">
      <c r="D816">
        <v>812</v>
      </c>
      <c r="E816">
        <f>IF(INDIRECT(ADDRESS($D816+2,E$2+1,,,"Instances"))="","",INDIRECT(ADDRESS($D816+2,E$2+1,,,"Instances")))</f>
        <v>0</v>
      </c>
      <c r="F816">
        <f>IFERROR(SMALL(E5:E969,ROW()-ROW($F$5)+1),"")</f>
        <v>0</v>
      </c>
      <c r="H816">
        <f>IFERROR(SUM(F5:F816),"")</f>
        <v>0</v>
      </c>
      <c r="J816">
        <v>812</v>
      </c>
      <c r="K816" cm="1">
        <f t="array" ref="K816">_xlfn.SWITCH(Charts!$B$3,"average", AVERAGE(INDIRECT(ADDRESS(811+3,K$2+1,,,"Instances") &amp; ":" &amp; ADDRESS(811+3,K$2+1))),"median", MEDIAN(INDIRECT(ADDRESS(811+3,K$2+1,,,"Instances") &amp; ":" &amp; ADDRESS(811+3,K$2+1))),"min", MIN(INDIRECT(ADDRESS(811+3,K$2+1,,,"Instances") &amp; ":" &amp; ADDRESS(811+3,K$2+1))),"max", MAX(INDIRECT(ADDRESS(811+3,K$2+1,,,"Instances") &amp; ":" &amp; ADDRESS(811+3,K$2+1))),"diff", MAX(INDIRECT(ADDRESS(811+3,K$2+1,,,"Instances") &amp; ":" &amp; ADDRESS(811+3,K$2+1)))-MIN(INDIRECT(ADDRESS(811+3,K$2+1,,,"Instances") &amp; ":" &amp; ADDRESS(811+3,K$2+1))))</f>
        <v>0</v>
      </c>
      <c r="L816">
        <f>IFERROR(SMALL(K5:K969,ROW()-ROW($L$5)+1),"")</f>
        <v>0</v>
      </c>
      <c r="N816">
        <f>IFERROR(SUM(L5:L816),"")</f>
        <v>0</v>
      </c>
      <c r="Q816">
        <f>IF(Charts!$B$3="none",E5648,IF(K5648="",NA(),K5648))</f>
        <v>0</v>
      </c>
      <c r="R816">
        <f>IF(Charts!$B$3="none",F5648,IF(L5648="",NA(),L5648))</f>
        <v>0</v>
      </c>
      <c r="S816">
        <f>IF(Charts!$B$3="none",G5648,IF(M5648="",NA(),M5648))</f>
        <v>0</v>
      </c>
      <c r="T816">
        <f>IF(Charts!$B$3="none",H5648,IF(N5648="",NA(),N5648))</f>
        <v>0</v>
      </c>
    </row>
    <row r="817" spans="4:20">
      <c r="D817">
        <v>813</v>
      </c>
      <c r="E817">
        <f>IF(INDIRECT(ADDRESS($D817+2,E$2+1,,,"Instances"))="","",INDIRECT(ADDRESS($D817+2,E$2+1,,,"Instances")))</f>
        <v>0</v>
      </c>
      <c r="F817">
        <f>IFERROR(SMALL(E5:E969,ROW()-ROW($F$5)+1),"")</f>
        <v>0</v>
      </c>
      <c r="H817">
        <f>IFERROR(SUM(F5:F817),"")</f>
        <v>0</v>
      </c>
      <c r="J817">
        <v>813</v>
      </c>
      <c r="K817" cm="1">
        <f t="array" ref="K817">_xlfn.SWITCH(Charts!$B$3,"average", AVERAGE(INDIRECT(ADDRESS(812+3,K$2+1,,,"Instances") &amp; ":" &amp; ADDRESS(812+3,K$2+1))),"median", MEDIAN(INDIRECT(ADDRESS(812+3,K$2+1,,,"Instances") &amp; ":" &amp; ADDRESS(812+3,K$2+1))),"min", MIN(INDIRECT(ADDRESS(812+3,K$2+1,,,"Instances") &amp; ":" &amp; ADDRESS(812+3,K$2+1))),"max", MAX(INDIRECT(ADDRESS(812+3,K$2+1,,,"Instances") &amp; ":" &amp; ADDRESS(812+3,K$2+1))),"diff", MAX(INDIRECT(ADDRESS(812+3,K$2+1,,,"Instances") &amp; ":" &amp; ADDRESS(812+3,K$2+1)))-MIN(INDIRECT(ADDRESS(812+3,K$2+1,,,"Instances") &amp; ":" &amp; ADDRESS(812+3,K$2+1))))</f>
        <v>0</v>
      </c>
      <c r="L817">
        <f>IFERROR(SMALL(K5:K969,ROW()-ROW($L$5)+1),"")</f>
        <v>0</v>
      </c>
      <c r="N817">
        <f>IFERROR(SUM(L5:L817),"")</f>
        <v>0</v>
      </c>
      <c r="Q817">
        <f>IF(Charts!$B$3="none",E5649,IF(K5649="",NA(),K5649))</f>
        <v>0</v>
      </c>
      <c r="R817">
        <f>IF(Charts!$B$3="none",F5649,IF(L5649="",NA(),L5649))</f>
        <v>0</v>
      </c>
      <c r="S817">
        <f>IF(Charts!$B$3="none",G5649,IF(M5649="",NA(),M5649))</f>
        <v>0</v>
      </c>
      <c r="T817">
        <f>IF(Charts!$B$3="none",H5649,IF(N5649="",NA(),N5649))</f>
        <v>0</v>
      </c>
    </row>
    <row r="818" spans="4:20">
      <c r="D818">
        <v>814</v>
      </c>
      <c r="E818">
        <f>IF(INDIRECT(ADDRESS($D818+2,E$2+1,,,"Instances"))="","",INDIRECT(ADDRESS($D818+2,E$2+1,,,"Instances")))</f>
        <v>0</v>
      </c>
      <c r="F818">
        <f>IFERROR(SMALL(E5:E969,ROW()-ROW($F$5)+1),"")</f>
        <v>0</v>
      </c>
      <c r="H818">
        <f>IFERROR(SUM(F5:F818),"")</f>
        <v>0</v>
      </c>
      <c r="J818">
        <v>814</v>
      </c>
      <c r="K818" cm="1">
        <f t="array" ref="K818">_xlfn.SWITCH(Charts!$B$3,"average", AVERAGE(INDIRECT(ADDRESS(813+3,K$2+1,,,"Instances") &amp; ":" &amp; ADDRESS(813+3,K$2+1))),"median", MEDIAN(INDIRECT(ADDRESS(813+3,K$2+1,,,"Instances") &amp; ":" &amp; ADDRESS(813+3,K$2+1))),"min", MIN(INDIRECT(ADDRESS(813+3,K$2+1,,,"Instances") &amp; ":" &amp; ADDRESS(813+3,K$2+1))),"max", MAX(INDIRECT(ADDRESS(813+3,K$2+1,,,"Instances") &amp; ":" &amp; ADDRESS(813+3,K$2+1))),"diff", MAX(INDIRECT(ADDRESS(813+3,K$2+1,,,"Instances") &amp; ":" &amp; ADDRESS(813+3,K$2+1)))-MIN(INDIRECT(ADDRESS(813+3,K$2+1,,,"Instances") &amp; ":" &amp; ADDRESS(813+3,K$2+1))))</f>
        <v>0</v>
      </c>
      <c r="L818">
        <f>IFERROR(SMALL(K5:K969,ROW()-ROW($L$5)+1),"")</f>
        <v>0</v>
      </c>
      <c r="N818">
        <f>IFERROR(SUM(L5:L818),"")</f>
        <v>0</v>
      </c>
      <c r="Q818">
        <f>IF(Charts!$B$3="none",E5650,IF(K5650="",NA(),K5650))</f>
        <v>0</v>
      </c>
      <c r="R818">
        <f>IF(Charts!$B$3="none",F5650,IF(L5650="",NA(),L5650))</f>
        <v>0</v>
      </c>
      <c r="S818">
        <f>IF(Charts!$B$3="none",G5650,IF(M5650="",NA(),M5650))</f>
        <v>0</v>
      </c>
      <c r="T818">
        <f>IF(Charts!$B$3="none",H5650,IF(N5650="",NA(),N5650))</f>
        <v>0</v>
      </c>
    </row>
    <row r="819" spans="4:20">
      <c r="D819">
        <v>815</v>
      </c>
      <c r="E819">
        <f>IF(INDIRECT(ADDRESS($D819+2,E$2+1,,,"Instances"))="","",INDIRECT(ADDRESS($D819+2,E$2+1,,,"Instances")))</f>
        <v>0</v>
      </c>
      <c r="F819">
        <f>IFERROR(SMALL(E5:E969,ROW()-ROW($F$5)+1),"")</f>
        <v>0</v>
      </c>
      <c r="H819">
        <f>IFERROR(SUM(F5:F819),"")</f>
        <v>0</v>
      </c>
      <c r="J819">
        <v>815</v>
      </c>
      <c r="K819" cm="1">
        <f t="array" ref="K819">_xlfn.SWITCH(Charts!$B$3,"average", AVERAGE(INDIRECT(ADDRESS(814+3,K$2+1,,,"Instances") &amp; ":" &amp; ADDRESS(814+3,K$2+1))),"median", MEDIAN(INDIRECT(ADDRESS(814+3,K$2+1,,,"Instances") &amp; ":" &amp; ADDRESS(814+3,K$2+1))),"min", MIN(INDIRECT(ADDRESS(814+3,K$2+1,,,"Instances") &amp; ":" &amp; ADDRESS(814+3,K$2+1))),"max", MAX(INDIRECT(ADDRESS(814+3,K$2+1,,,"Instances") &amp; ":" &amp; ADDRESS(814+3,K$2+1))),"diff", MAX(INDIRECT(ADDRESS(814+3,K$2+1,,,"Instances") &amp; ":" &amp; ADDRESS(814+3,K$2+1)))-MIN(INDIRECT(ADDRESS(814+3,K$2+1,,,"Instances") &amp; ":" &amp; ADDRESS(814+3,K$2+1))))</f>
        <v>0</v>
      </c>
      <c r="L819">
        <f>IFERROR(SMALL(K5:K969,ROW()-ROW($L$5)+1),"")</f>
        <v>0</v>
      </c>
      <c r="N819">
        <f>IFERROR(SUM(L5:L819),"")</f>
        <v>0</v>
      </c>
      <c r="Q819">
        <f>IF(Charts!$B$3="none",E5651,IF(K5651="",NA(),K5651))</f>
        <v>0</v>
      </c>
      <c r="R819">
        <f>IF(Charts!$B$3="none",F5651,IF(L5651="",NA(),L5651))</f>
        <v>0</v>
      </c>
      <c r="S819">
        <f>IF(Charts!$B$3="none",G5651,IF(M5651="",NA(),M5651))</f>
        <v>0</v>
      </c>
      <c r="T819">
        <f>IF(Charts!$B$3="none",H5651,IF(N5651="",NA(),N5651))</f>
        <v>0</v>
      </c>
    </row>
    <row r="820" spans="4:20">
      <c r="D820">
        <v>816</v>
      </c>
      <c r="E820">
        <f>IF(INDIRECT(ADDRESS($D820+2,E$2+1,,,"Instances"))="","",INDIRECT(ADDRESS($D820+2,E$2+1,,,"Instances")))</f>
        <v>0</v>
      </c>
      <c r="F820">
        <f>IFERROR(SMALL(E5:E969,ROW()-ROW($F$5)+1),"")</f>
        <v>0</v>
      </c>
      <c r="H820">
        <f>IFERROR(SUM(F5:F820),"")</f>
        <v>0</v>
      </c>
      <c r="J820">
        <v>816</v>
      </c>
      <c r="K820" cm="1">
        <f t="array" ref="K820">_xlfn.SWITCH(Charts!$B$3,"average", AVERAGE(INDIRECT(ADDRESS(815+3,K$2+1,,,"Instances") &amp; ":" &amp; ADDRESS(815+3,K$2+1))),"median", MEDIAN(INDIRECT(ADDRESS(815+3,K$2+1,,,"Instances") &amp; ":" &amp; ADDRESS(815+3,K$2+1))),"min", MIN(INDIRECT(ADDRESS(815+3,K$2+1,,,"Instances") &amp; ":" &amp; ADDRESS(815+3,K$2+1))),"max", MAX(INDIRECT(ADDRESS(815+3,K$2+1,,,"Instances") &amp; ":" &amp; ADDRESS(815+3,K$2+1))),"diff", MAX(INDIRECT(ADDRESS(815+3,K$2+1,,,"Instances") &amp; ":" &amp; ADDRESS(815+3,K$2+1)))-MIN(INDIRECT(ADDRESS(815+3,K$2+1,,,"Instances") &amp; ":" &amp; ADDRESS(815+3,K$2+1))))</f>
        <v>0</v>
      </c>
      <c r="L820">
        <f>IFERROR(SMALL(K5:K969,ROW()-ROW($L$5)+1),"")</f>
        <v>0</v>
      </c>
      <c r="N820">
        <f>IFERROR(SUM(L5:L820),"")</f>
        <v>0</v>
      </c>
      <c r="Q820">
        <f>IF(Charts!$B$3="none",E5652,IF(K5652="",NA(),K5652))</f>
        <v>0</v>
      </c>
      <c r="R820">
        <f>IF(Charts!$B$3="none",F5652,IF(L5652="",NA(),L5652))</f>
        <v>0</v>
      </c>
      <c r="S820">
        <f>IF(Charts!$B$3="none",G5652,IF(M5652="",NA(),M5652))</f>
        <v>0</v>
      </c>
      <c r="T820">
        <f>IF(Charts!$B$3="none",H5652,IF(N5652="",NA(),N5652))</f>
        <v>0</v>
      </c>
    </row>
    <row r="821" spans="4:20">
      <c r="D821">
        <v>817</v>
      </c>
      <c r="E821">
        <f>IF(INDIRECT(ADDRESS($D821+2,E$2+1,,,"Instances"))="","",INDIRECT(ADDRESS($D821+2,E$2+1,,,"Instances")))</f>
        <v>0</v>
      </c>
      <c r="F821">
        <f>IFERROR(SMALL(E5:E969,ROW()-ROW($F$5)+1),"")</f>
        <v>0</v>
      </c>
      <c r="H821">
        <f>IFERROR(SUM(F5:F821),"")</f>
        <v>0</v>
      </c>
      <c r="J821">
        <v>817</v>
      </c>
      <c r="K821" cm="1">
        <f t="array" ref="K821">_xlfn.SWITCH(Charts!$B$3,"average", AVERAGE(INDIRECT(ADDRESS(816+3,K$2+1,,,"Instances") &amp; ":" &amp; ADDRESS(816+3,K$2+1))),"median", MEDIAN(INDIRECT(ADDRESS(816+3,K$2+1,,,"Instances") &amp; ":" &amp; ADDRESS(816+3,K$2+1))),"min", MIN(INDIRECT(ADDRESS(816+3,K$2+1,,,"Instances") &amp; ":" &amp; ADDRESS(816+3,K$2+1))),"max", MAX(INDIRECT(ADDRESS(816+3,K$2+1,,,"Instances") &amp; ":" &amp; ADDRESS(816+3,K$2+1))),"diff", MAX(INDIRECT(ADDRESS(816+3,K$2+1,,,"Instances") &amp; ":" &amp; ADDRESS(816+3,K$2+1)))-MIN(INDIRECT(ADDRESS(816+3,K$2+1,,,"Instances") &amp; ":" &amp; ADDRESS(816+3,K$2+1))))</f>
        <v>0</v>
      </c>
      <c r="L821">
        <f>IFERROR(SMALL(K5:K969,ROW()-ROW($L$5)+1),"")</f>
        <v>0</v>
      </c>
      <c r="N821">
        <f>IFERROR(SUM(L5:L821),"")</f>
        <v>0</v>
      </c>
      <c r="Q821">
        <f>IF(Charts!$B$3="none",E5653,IF(K5653="",NA(),K5653))</f>
        <v>0</v>
      </c>
      <c r="R821">
        <f>IF(Charts!$B$3="none",F5653,IF(L5653="",NA(),L5653))</f>
        <v>0</v>
      </c>
      <c r="S821">
        <f>IF(Charts!$B$3="none",G5653,IF(M5653="",NA(),M5653))</f>
        <v>0</v>
      </c>
      <c r="T821">
        <f>IF(Charts!$B$3="none",H5653,IF(N5653="",NA(),N5653))</f>
        <v>0</v>
      </c>
    </row>
    <row r="822" spans="4:20">
      <c r="D822">
        <v>818</v>
      </c>
      <c r="E822">
        <f>IF(INDIRECT(ADDRESS($D822+2,E$2+1,,,"Instances"))="","",INDIRECT(ADDRESS($D822+2,E$2+1,,,"Instances")))</f>
        <v>0</v>
      </c>
      <c r="F822">
        <f>IFERROR(SMALL(E5:E969,ROW()-ROW($F$5)+1),"")</f>
        <v>0</v>
      </c>
      <c r="H822">
        <f>IFERROR(SUM(F5:F822),"")</f>
        <v>0</v>
      </c>
      <c r="J822">
        <v>818</v>
      </c>
      <c r="K822" cm="1">
        <f t="array" ref="K822">_xlfn.SWITCH(Charts!$B$3,"average", AVERAGE(INDIRECT(ADDRESS(817+3,K$2+1,,,"Instances") &amp; ":" &amp; ADDRESS(817+3,K$2+1))),"median", MEDIAN(INDIRECT(ADDRESS(817+3,K$2+1,,,"Instances") &amp; ":" &amp; ADDRESS(817+3,K$2+1))),"min", MIN(INDIRECT(ADDRESS(817+3,K$2+1,,,"Instances") &amp; ":" &amp; ADDRESS(817+3,K$2+1))),"max", MAX(INDIRECT(ADDRESS(817+3,K$2+1,,,"Instances") &amp; ":" &amp; ADDRESS(817+3,K$2+1))),"diff", MAX(INDIRECT(ADDRESS(817+3,K$2+1,,,"Instances") &amp; ":" &amp; ADDRESS(817+3,K$2+1)))-MIN(INDIRECT(ADDRESS(817+3,K$2+1,,,"Instances") &amp; ":" &amp; ADDRESS(817+3,K$2+1))))</f>
        <v>0</v>
      </c>
      <c r="L822">
        <f>IFERROR(SMALL(K5:K969,ROW()-ROW($L$5)+1),"")</f>
        <v>0</v>
      </c>
      <c r="N822">
        <f>IFERROR(SUM(L5:L822),"")</f>
        <v>0</v>
      </c>
      <c r="Q822">
        <f>IF(Charts!$B$3="none",E5654,IF(K5654="",NA(),K5654))</f>
        <v>0</v>
      </c>
      <c r="R822">
        <f>IF(Charts!$B$3="none",F5654,IF(L5654="",NA(),L5654))</f>
        <v>0</v>
      </c>
      <c r="S822">
        <f>IF(Charts!$B$3="none",G5654,IF(M5654="",NA(),M5654))</f>
        <v>0</v>
      </c>
      <c r="T822">
        <f>IF(Charts!$B$3="none",H5654,IF(N5654="",NA(),N5654))</f>
        <v>0</v>
      </c>
    </row>
    <row r="823" spans="4:20">
      <c r="D823">
        <v>819</v>
      </c>
      <c r="E823">
        <f>IF(INDIRECT(ADDRESS($D823+2,E$2+1,,,"Instances"))="","",INDIRECT(ADDRESS($D823+2,E$2+1,,,"Instances")))</f>
        <v>0</v>
      </c>
      <c r="F823">
        <f>IFERROR(SMALL(E5:E969,ROW()-ROW($F$5)+1),"")</f>
        <v>0</v>
      </c>
      <c r="H823">
        <f>IFERROR(SUM(F5:F823),"")</f>
        <v>0</v>
      </c>
      <c r="J823">
        <v>819</v>
      </c>
      <c r="K823" cm="1">
        <f t="array" ref="K823">_xlfn.SWITCH(Charts!$B$3,"average", AVERAGE(INDIRECT(ADDRESS(818+3,K$2+1,,,"Instances") &amp; ":" &amp; ADDRESS(818+3,K$2+1))),"median", MEDIAN(INDIRECT(ADDRESS(818+3,K$2+1,,,"Instances") &amp; ":" &amp; ADDRESS(818+3,K$2+1))),"min", MIN(INDIRECT(ADDRESS(818+3,K$2+1,,,"Instances") &amp; ":" &amp; ADDRESS(818+3,K$2+1))),"max", MAX(INDIRECT(ADDRESS(818+3,K$2+1,,,"Instances") &amp; ":" &amp; ADDRESS(818+3,K$2+1))),"diff", MAX(INDIRECT(ADDRESS(818+3,K$2+1,,,"Instances") &amp; ":" &amp; ADDRESS(818+3,K$2+1)))-MIN(INDIRECT(ADDRESS(818+3,K$2+1,,,"Instances") &amp; ":" &amp; ADDRESS(818+3,K$2+1))))</f>
        <v>0</v>
      </c>
      <c r="L823">
        <f>IFERROR(SMALL(K5:K969,ROW()-ROW($L$5)+1),"")</f>
        <v>0</v>
      </c>
      <c r="N823">
        <f>IFERROR(SUM(L5:L823),"")</f>
        <v>0</v>
      </c>
      <c r="Q823">
        <f>IF(Charts!$B$3="none",E5655,IF(K5655="",NA(),K5655))</f>
        <v>0</v>
      </c>
      <c r="R823">
        <f>IF(Charts!$B$3="none",F5655,IF(L5655="",NA(),L5655))</f>
        <v>0</v>
      </c>
      <c r="S823">
        <f>IF(Charts!$B$3="none",G5655,IF(M5655="",NA(),M5655))</f>
        <v>0</v>
      </c>
      <c r="T823">
        <f>IF(Charts!$B$3="none",H5655,IF(N5655="",NA(),N5655))</f>
        <v>0</v>
      </c>
    </row>
    <row r="824" spans="4:20">
      <c r="D824">
        <v>820</v>
      </c>
      <c r="E824">
        <f>IF(INDIRECT(ADDRESS($D824+2,E$2+1,,,"Instances"))="","",INDIRECT(ADDRESS($D824+2,E$2+1,,,"Instances")))</f>
        <v>0</v>
      </c>
      <c r="F824">
        <f>IFERROR(SMALL(E5:E969,ROW()-ROW($F$5)+1),"")</f>
        <v>0</v>
      </c>
      <c r="H824">
        <f>IFERROR(SUM(F5:F824),"")</f>
        <v>0</v>
      </c>
      <c r="J824">
        <v>820</v>
      </c>
      <c r="K824" cm="1">
        <f t="array" ref="K824">_xlfn.SWITCH(Charts!$B$3,"average", AVERAGE(INDIRECT(ADDRESS(819+3,K$2+1,,,"Instances") &amp; ":" &amp; ADDRESS(819+3,K$2+1))),"median", MEDIAN(INDIRECT(ADDRESS(819+3,K$2+1,,,"Instances") &amp; ":" &amp; ADDRESS(819+3,K$2+1))),"min", MIN(INDIRECT(ADDRESS(819+3,K$2+1,,,"Instances") &amp; ":" &amp; ADDRESS(819+3,K$2+1))),"max", MAX(INDIRECT(ADDRESS(819+3,K$2+1,,,"Instances") &amp; ":" &amp; ADDRESS(819+3,K$2+1))),"diff", MAX(INDIRECT(ADDRESS(819+3,K$2+1,,,"Instances") &amp; ":" &amp; ADDRESS(819+3,K$2+1)))-MIN(INDIRECT(ADDRESS(819+3,K$2+1,,,"Instances") &amp; ":" &amp; ADDRESS(819+3,K$2+1))))</f>
        <v>0</v>
      </c>
      <c r="L824">
        <f>IFERROR(SMALL(K5:K969,ROW()-ROW($L$5)+1),"")</f>
        <v>0</v>
      </c>
      <c r="N824">
        <f>IFERROR(SUM(L5:L824),"")</f>
        <v>0</v>
      </c>
      <c r="Q824">
        <f>IF(Charts!$B$3="none",E5656,IF(K5656="",NA(),K5656))</f>
        <v>0</v>
      </c>
      <c r="R824">
        <f>IF(Charts!$B$3="none",F5656,IF(L5656="",NA(),L5656))</f>
        <v>0</v>
      </c>
      <c r="S824">
        <f>IF(Charts!$B$3="none",G5656,IF(M5656="",NA(),M5656))</f>
        <v>0</v>
      </c>
      <c r="T824">
        <f>IF(Charts!$B$3="none",H5656,IF(N5656="",NA(),N5656))</f>
        <v>0</v>
      </c>
    </row>
    <row r="825" spans="4:20">
      <c r="D825">
        <v>821</v>
      </c>
      <c r="E825">
        <f>IF(INDIRECT(ADDRESS($D825+2,E$2+1,,,"Instances"))="","",INDIRECT(ADDRESS($D825+2,E$2+1,,,"Instances")))</f>
        <v>0</v>
      </c>
      <c r="F825">
        <f>IFERROR(SMALL(E5:E969,ROW()-ROW($F$5)+1),"")</f>
        <v>0</v>
      </c>
      <c r="H825">
        <f>IFERROR(SUM(F5:F825),"")</f>
        <v>0</v>
      </c>
      <c r="J825">
        <v>821</v>
      </c>
      <c r="K825" cm="1">
        <f t="array" ref="K825">_xlfn.SWITCH(Charts!$B$3,"average", AVERAGE(INDIRECT(ADDRESS(820+3,K$2+1,,,"Instances") &amp; ":" &amp; ADDRESS(820+3,K$2+1))),"median", MEDIAN(INDIRECT(ADDRESS(820+3,K$2+1,,,"Instances") &amp; ":" &amp; ADDRESS(820+3,K$2+1))),"min", MIN(INDIRECT(ADDRESS(820+3,K$2+1,,,"Instances") &amp; ":" &amp; ADDRESS(820+3,K$2+1))),"max", MAX(INDIRECT(ADDRESS(820+3,K$2+1,,,"Instances") &amp; ":" &amp; ADDRESS(820+3,K$2+1))),"diff", MAX(INDIRECT(ADDRESS(820+3,K$2+1,,,"Instances") &amp; ":" &amp; ADDRESS(820+3,K$2+1)))-MIN(INDIRECT(ADDRESS(820+3,K$2+1,,,"Instances") &amp; ":" &amp; ADDRESS(820+3,K$2+1))))</f>
        <v>0</v>
      </c>
      <c r="L825">
        <f>IFERROR(SMALL(K5:K969,ROW()-ROW($L$5)+1),"")</f>
        <v>0</v>
      </c>
      <c r="N825">
        <f>IFERROR(SUM(L5:L825),"")</f>
        <v>0</v>
      </c>
      <c r="Q825">
        <f>IF(Charts!$B$3="none",E5657,IF(K5657="",NA(),K5657))</f>
        <v>0</v>
      </c>
      <c r="R825">
        <f>IF(Charts!$B$3="none",F5657,IF(L5657="",NA(),L5657))</f>
        <v>0</v>
      </c>
      <c r="S825">
        <f>IF(Charts!$B$3="none",G5657,IF(M5657="",NA(),M5657))</f>
        <v>0</v>
      </c>
      <c r="T825">
        <f>IF(Charts!$B$3="none",H5657,IF(N5657="",NA(),N5657))</f>
        <v>0</v>
      </c>
    </row>
    <row r="826" spans="4:20">
      <c r="D826">
        <v>822</v>
      </c>
      <c r="E826">
        <f>IF(INDIRECT(ADDRESS($D826+2,E$2+1,,,"Instances"))="","",INDIRECT(ADDRESS($D826+2,E$2+1,,,"Instances")))</f>
        <v>0</v>
      </c>
      <c r="F826">
        <f>IFERROR(SMALL(E5:E969,ROW()-ROW($F$5)+1),"")</f>
        <v>0</v>
      </c>
      <c r="H826">
        <f>IFERROR(SUM(F5:F826),"")</f>
        <v>0</v>
      </c>
      <c r="J826">
        <v>822</v>
      </c>
      <c r="K826" cm="1">
        <f t="array" ref="K826">_xlfn.SWITCH(Charts!$B$3,"average", AVERAGE(INDIRECT(ADDRESS(821+3,K$2+1,,,"Instances") &amp; ":" &amp; ADDRESS(821+3,K$2+1))),"median", MEDIAN(INDIRECT(ADDRESS(821+3,K$2+1,,,"Instances") &amp; ":" &amp; ADDRESS(821+3,K$2+1))),"min", MIN(INDIRECT(ADDRESS(821+3,K$2+1,,,"Instances") &amp; ":" &amp; ADDRESS(821+3,K$2+1))),"max", MAX(INDIRECT(ADDRESS(821+3,K$2+1,,,"Instances") &amp; ":" &amp; ADDRESS(821+3,K$2+1))),"diff", MAX(INDIRECT(ADDRESS(821+3,K$2+1,,,"Instances") &amp; ":" &amp; ADDRESS(821+3,K$2+1)))-MIN(INDIRECT(ADDRESS(821+3,K$2+1,,,"Instances") &amp; ":" &amp; ADDRESS(821+3,K$2+1))))</f>
        <v>0</v>
      </c>
      <c r="L826">
        <f>IFERROR(SMALL(K5:K969,ROW()-ROW($L$5)+1),"")</f>
        <v>0</v>
      </c>
      <c r="N826">
        <f>IFERROR(SUM(L5:L826),"")</f>
        <v>0</v>
      </c>
      <c r="Q826">
        <f>IF(Charts!$B$3="none",E5658,IF(K5658="",NA(),K5658))</f>
        <v>0</v>
      </c>
      <c r="R826">
        <f>IF(Charts!$B$3="none",F5658,IF(L5658="",NA(),L5658))</f>
        <v>0</v>
      </c>
      <c r="S826">
        <f>IF(Charts!$B$3="none",G5658,IF(M5658="",NA(),M5658))</f>
        <v>0</v>
      </c>
      <c r="T826">
        <f>IF(Charts!$B$3="none",H5658,IF(N5658="",NA(),N5658))</f>
        <v>0</v>
      </c>
    </row>
    <row r="827" spans="4:20">
      <c r="D827">
        <v>823</v>
      </c>
      <c r="E827">
        <f>IF(INDIRECT(ADDRESS($D827+2,E$2+1,,,"Instances"))="","",INDIRECT(ADDRESS($D827+2,E$2+1,,,"Instances")))</f>
        <v>0</v>
      </c>
      <c r="F827">
        <f>IFERROR(SMALL(E5:E969,ROW()-ROW($F$5)+1),"")</f>
        <v>0</v>
      </c>
      <c r="H827">
        <f>IFERROR(SUM(F5:F827),"")</f>
        <v>0</v>
      </c>
      <c r="J827">
        <v>823</v>
      </c>
      <c r="K827" cm="1">
        <f t="array" ref="K827">_xlfn.SWITCH(Charts!$B$3,"average", AVERAGE(INDIRECT(ADDRESS(822+3,K$2+1,,,"Instances") &amp; ":" &amp; ADDRESS(822+3,K$2+1))),"median", MEDIAN(INDIRECT(ADDRESS(822+3,K$2+1,,,"Instances") &amp; ":" &amp; ADDRESS(822+3,K$2+1))),"min", MIN(INDIRECT(ADDRESS(822+3,K$2+1,,,"Instances") &amp; ":" &amp; ADDRESS(822+3,K$2+1))),"max", MAX(INDIRECT(ADDRESS(822+3,K$2+1,,,"Instances") &amp; ":" &amp; ADDRESS(822+3,K$2+1))),"diff", MAX(INDIRECT(ADDRESS(822+3,K$2+1,,,"Instances") &amp; ":" &amp; ADDRESS(822+3,K$2+1)))-MIN(INDIRECT(ADDRESS(822+3,K$2+1,,,"Instances") &amp; ":" &amp; ADDRESS(822+3,K$2+1))))</f>
        <v>0</v>
      </c>
      <c r="L827">
        <f>IFERROR(SMALL(K5:K969,ROW()-ROW($L$5)+1),"")</f>
        <v>0</v>
      </c>
      <c r="N827">
        <f>IFERROR(SUM(L5:L827),"")</f>
        <v>0</v>
      </c>
      <c r="Q827">
        <f>IF(Charts!$B$3="none",E5659,IF(K5659="",NA(),K5659))</f>
        <v>0</v>
      </c>
      <c r="R827">
        <f>IF(Charts!$B$3="none",F5659,IF(L5659="",NA(),L5659))</f>
        <v>0</v>
      </c>
      <c r="S827">
        <f>IF(Charts!$B$3="none",G5659,IF(M5659="",NA(),M5659))</f>
        <v>0</v>
      </c>
      <c r="T827">
        <f>IF(Charts!$B$3="none",H5659,IF(N5659="",NA(),N5659))</f>
        <v>0</v>
      </c>
    </row>
    <row r="828" spans="4:20">
      <c r="D828">
        <v>824</v>
      </c>
      <c r="E828">
        <f>IF(INDIRECT(ADDRESS($D828+2,E$2+1,,,"Instances"))="","",INDIRECT(ADDRESS($D828+2,E$2+1,,,"Instances")))</f>
        <v>0</v>
      </c>
      <c r="F828">
        <f>IFERROR(SMALL(E5:E969,ROW()-ROW($F$5)+1),"")</f>
        <v>0</v>
      </c>
      <c r="H828">
        <f>IFERROR(SUM(F5:F828),"")</f>
        <v>0</v>
      </c>
      <c r="J828">
        <v>824</v>
      </c>
      <c r="K828" cm="1">
        <f t="array" ref="K828">_xlfn.SWITCH(Charts!$B$3,"average", AVERAGE(INDIRECT(ADDRESS(823+3,K$2+1,,,"Instances") &amp; ":" &amp; ADDRESS(823+3,K$2+1))),"median", MEDIAN(INDIRECT(ADDRESS(823+3,K$2+1,,,"Instances") &amp; ":" &amp; ADDRESS(823+3,K$2+1))),"min", MIN(INDIRECT(ADDRESS(823+3,K$2+1,,,"Instances") &amp; ":" &amp; ADDRESS(823+3,K$2+1))),"max", MAX(INDIRECT(ADDRESS(823+3,K$2+1,,,"Instances") &amp; ":" &amp; ADDRESS(823+3,K$2+1))),"diff", MAX(INDIRECT(ADDRESS(823+3,K$2+1,,,"Instances") &amp; ":" &amp; ADDRESS(823+3,K$2+1)))-MIN(INDIRECT(ADDRESS(823+3,K$2+1,,,"Instances") &amp; ":" &amp; ADDRESS(823+3,K$2+1))))</f>
        <v>0</v>
      </c>
      <c r="L828">
        <f>IFERROR(SMALL(K5:K969,ROW()-ROW($L$5)+1),"")</f>
        <v>0</v>
      </c>
      <c r="N828">
        <f>IFERROR(SUM(L5:L828),"")</f>
        <v>0</v>
      </c>
      <c r="Q828">
        <f>IF(Charts!$B$3="none",E5660,IF(K5660="",NA(),K5660))</f>
        <v>0</v>
      </c>
      <c r="R828">
        <f>IF(Charts!$B$3="none",F5660,IF(L5660="",NA(),L5660))</f>
        <v>0</v>
      </c>
      <c r="S828">
        <f>IF(Charts!$B$3="none",G5660,IF(M5660="",NA(),M5660))</f>
        <v>0</v>
      </c>
      <c r="T828">
        <f>IF(Charts!$B$3="none",H5660,IF(N5660="",NA(),N5660))</f>
        <v>0</v>
      </c>
    </row>
    <row r="829" spans="4:20">
      <c r="D829">
        <v>825</v>
      </c>
      <c r="E829">
        <f>IF(INDIRECT(ADDRESS($D829+2,E$2+1,,,"Instances"))="","",INDIRECT(ADDRESS($D829+2,E$2+1,,,"Instances")))</f>
        <v>0</v>
      </c>
      <c r="F829">
        <f>IFERROR(SMALL(E5:E969,ROW()-ROW($F$5)+1),"")</f>
        <v>0</v>
      </c>
      <c r="H829">
        <f>IFERROR(SUM(F5:F829),"")</f>
        <v>0</v>
      </c>
      <c r="J829">
        <v>825</v>
      </c>
      <c r="K829" cm="1">
        <f t="array" ref="K829">_xlfn.SWITCH(Charts!$B$3,"average", AVERAGE(INDIRECT(ADDRESS(824+3,K$2+1,,,"Instances") &amp; ":" &amp; ADDRESS(824+3,K$2+1))),"median", MEDIAN(INDIRECT(ADDRESS(824+3,K$2+1,,,"Instances") &amp; ":" &amp; ADDRESS(824+3,K$2+1))),"min", MIN(INDIRECT(ADDRESS(824+3,K$2+1,,,"Instances") &amp; ":" &amp; ADDRESS(824+3,K$2+1))),"max", MAX(INDIRECT(ADDRESS(824+3,K$2+1,,,"Instances") &amp; ":" &amp; ADDRESS(824+3,K$2+1))),"diff", MAX(INDIRECT(ADDRESS(824+3,K$2+1,,,"Instances") &amp; ":" &amp; ADDRESS(824+3,K$2+1)))-MIN(INDIRECT(ADDRESS(824+3,K$2+1,,,"Instances") &amp; ":" &amp; ADDRESS(824+3,K$2+1))))</f>
        <v>0</v>
      </c>
      <c r="L829">
        <f>IFERROR(SMALL(K5:K969,ROW()-ROW($L$5)+1),"")</f>
        <v>0</v>
      </c>
      <c r="N829">
        <f>IFERROR(SUM(L5:L829),"")</f>
        <v>0</v>
      </c>
      <c r="Q829">
        <f>IF(Charts!$B$3="none",E5661,IF(K5661="",NA(),K5661))</f>
        <v>0</v>
      </c>
      <c r="R829">
        <f>IF(Charts!$B$3="none",F5661,IF(L5661="",NA(),L5661))</f>
        <v>0</v>
      </c>
      <c r="S829">
        <f>IF(Charts!$B$3="none",G5661,IF(M5661="",NA(),M5661))</f>
        <v>0</v>
      </c>
      <c r="T829">
        <f>IF(Charts!$B$3="none",H5661,IF(N5661="",NA(),N5661))</f>
        <v>0</v>
      </c>
    </row>
    <row r="830" spans="4:20">
      <c r="D830">
        <v>826</v>
      </c>
      <c r="E830">
        <f>IF(INDIRECT(ADDRESS($D830+2,E$2+1,,,"Instances"))="","",INDIRECT(ADDRESS($D830+2,E$2+1,,,"Instances")))</f>
        <v>0</v>
      </c>
      <c r="F830">
        <f>IFERROR(SMALL(E5:E969,ROW()-ROW($F$5)+1),"")</f>
        <v>0</v>
      </c>
      <c r="H830">
        <f>IFERROR(SUM(F5:F830),"")</f>
        <v>0</v>
      </c>
      <c r="J830">
        <v>826</v>
      </c>
      <c r="K830" cm="1">
        <f t="array" ref="K830">_xlfn.SWITCH(Charts!$B$3,"average", AVERAGE(INDIRECT(ADDRESS(825+3,K$2+1,,,"Instances") &amp; ":" &amp; ADDRESS(825+3,K$2+1))),"median", MEDIAN(INDIRECT(ADDRESS(825+3,K$2+1,,,"Instances") &amp; ":" &amp; ADDRESS(825+3,K$2+1))),"min", MIN(INDIRECT(ADDRESS(825+3,K$2+1,,,"Instances") &amp; ":" &amp; ADDRESS(825+3,K$2+1))),"max", MAX(INDIRECT(ADDRESS(825+3,K$2+1,,,"Instances") &amp; ":" &amp; ADDRESS(825+3,K$2+1))),"diff", MAX(INDIRECT(ADDRESS(825+3,K$2+1,,,"Instances") &amp; ":" &amp; ADDRESS(825+3,K$2+1)))-MIN(INDIRECT(ADDRESS(825+3,K$2+1,,,"Instances") &amp; ":" &amp; ADDRESS(825+3,K$2+1))))</f>
        <v>0</v>
      </c>
      <c r="L830">
        <f>IFERROR(SMALL(K5:K969,ROW()-ROW($L$5)+1),"")</f>
        <v>0</v>
      </c>
      <c r="N830">
        <f>IFERROR(SUM(L5:L830),"")</f>
        <v>0</v>
      </c>
      <c r="Q830">
        <f>IF(Charts!$B$3="none",E5662,IF(K5662="",NA(),K5662))</f>
        <v>0</v>
      </c>
      <c r="R830">
        <f>IF(Charts!$B$3="none",F5662,IF(L5662="",NA(),L5662))</f>
        <v>0</v>
      </c>
      <c r="S830">
        <f>IF(Charts!$B$3="none",G5662,IF(M5662="",NA(),M5662))</f>
        <v>0</v>
      </c>
      <c r="T830">
        <f>IF(Charts!$B$3="none",H5662,IF(N5662="",NA(),N5662))</f>
        <v>0</v>
      </c>
    </row>
    <row r="831" spans="4:20">
      <c r="D831">
        <v>827</v>
      </c>
      <c r="E831">
        <f>IF(INDIRECT(ADDRESS($D831+2,E$2+1,,,"Instances"))="","",INDIRECT(ADDRESS($D831+2,E$2+1,,,"Instances")))</f>
        <v>0</v>
      </c>
      <c r="F831">
        <f>IFERROR(SMALL(E5:E969,ROW()-ROW($F$5)+1),"")</f>
        <v>0</v>
      </c>
      <c r="H831">
        <f>IFERROR(SUM(F5:F831),"")</f>
        <v>0</v>
      </c>
      <c r="J831">
        <v>827</v>
      </c>
      <c r="K831" cm="1">
        <f t="array" ref="K831">_xlfn.SWITCH(Charts!$B$3,"average", AVERAGE(INDIRECT(ADDRESS(826+3,K$2+1,,,"Instances") &amp; ":" &amp; ADDRESS(826+3,K$2+1))),"median", MEDIAN(INDIRECT(ADDRESS(826+3,K$2+1,,,"Instances") &amp; ":" &amp; ADDRESS(826+3,K$2+1))),"min", MIN(INDIRECT(ADDRESS(826+3,K$2+1,,,"Instances") &amp; ":" &amp; ADDRESS(826+3,K$2+1))),"max", MAX(INDIRECT(ADDRESS(826+3,K$2+1,,,"Instances") &amp; ":" &amp; ADDRESS(826+3,K$2+1))),"diff", MAX(INDIRECT(ADDRESS(826+3,K$2+1,,,"Instances") &amp; ":" &amp; ADDRESS(826+3,K$2+1)))-MIN(INDIRECT(ADDRESS(826+3,K$2+1,,,"Instances") &amp; ":" &amp; ADDRESS(826+3,K$2+1))))</f>
        <v>0</v>
      </c>
      <c r="L831">
        <f>IFERROR(SMALL(K5:K969,ROW()-ROW($L$5)+1),"")</f>
        <v>0</v>
      </c>
      <c r="N831">
        <f>IFERROR(SUM(L5:L831),"")</f>
        <v>0</v>
      </c>
      <c r="Q831">
        <f>IF(Charts!$B$3="none",E5663,IF(K5663="",NA(),K5663))</f>
        <v>0</v>
      </c>
      <c r="R831">
        <f>IF(Charts!$B$3="none",F5663,IF(L5663="",NA(),L5663))</f>
        <v>0</v>
      </c>
      <c r="S831">
        <f>IF(Charts!$B$3="none",G5663,IF(M5663="",NA(),M5663))</f>
        <v>0</v>
      </c>
      <c r="T831">
        <f>IF(Charts!$B$3="none",H5663,IF(N5663="",NA(),N5663))</f>
        <v>0</v>
      </c>
    </row>
    <row r="832" spans="4:20">
      <c r="D832">
        <v>828</v>
      </c>
      <c r="E832">
        <f>IF(INDIRECT(ADDRESS($D832+2,E$2+1,,,"Instances"))="","",INDIRECT(ADDRESS($D832+2,E$2+1,,,"Instances")))</f>
        <v>0</v>
      </c>
      <c r="F832">
        <f>IFERROR(SMALL(E5:E969,ROW()-ROW($F$5)+1),"")</f>
        <v>0</v>
      </c>
      <c r="H832">
        <f>IFERROR(SUM(F5:F832),"")</f>
        <v>0</v>
      </c>
      <c r="J832">
        <v>828</v>
      </c>
      <c r="K832" cm="1">
        <f t="array" ref="K832">_xlfn.SWITCH(Charts!$B$3,"average", AVERAGE(INDIRECT(ADDRESS(827+3,K$2+1,,,"Instances") &amp; ":" &amp; ADDRESS(827+3,K$2+1))),"median", MEDIAN(INDIRECT(ADDRESS(827+3,K$2+1,,,"Instances") &amp; ":" &amp; ADDRESS(827+3,K$2+1))),"min", MIN(INDIRECT(ADDRESS(827+3,K$2+1,,,"Instances") &amp; ":" &amp; ADDRESS(827+3,K$2+1))),"max", MAX(INDIRECT(ADDRESS(827+3,K$2+1,,,"Instances") &amp; ":" &amp; ADDRESS(827+3,K$2+1))),"diff", MAX(INDIRECT(ADDRESS(827+3,K$2+1,,,"Instances") &amp; ":" &amp; ADDRESS(827+3,K$2+1)))-MIN(INDIRECT(ADDRESS(827+3,K$2+1,,,"Instances") &amp; ":" &amp; ADDRESS(827+3,K$2+1))))</f>
        <v>0</v>
      </c>
      <c r="L832">
        <f>IFERROR(SMALL(K5:K969,ROW()-ROW($L$5)+1),"")</f>
        <v>0</v>
      </c>
      <c r="N832">
        <f>IFERROR(SUM(L5:L832),"")</f>
        <v>0</v>
      </c>
      <c r="Q832">
        <f>IF(Charts!$B$3="none",E5664,IF(K5664="",NA(),K5664))</f>
        <v>0</v>
      </c>
      <c r="R832">
        <f>IF(Charts!$B$3="none",F5664,IF(L5664="",NA(),L5664))</f>
        <v>0</v>
      </c>
      <c r="S832">
        <f>IF(Charts!$B$3="none",G5664,IF(M5664="",NA(),M5664))</f>
        <v>0</v>
      </c>
      <c r="T832">
        <f>IF(Charts!$B$3="none",H5664,IF(N5664="",NA(),N5664))</f>
        <v>0</v>
      </c>
    </row>
    <row r="833" spans="4:20">
      <c r="D833">
        <v>829</v>
      </c>
      <c r="E833">
        <f>IF(INDIRECT(ADDRESS($D833+2,E$2+1,,,"Instances"))="","",INDIRECT(ADDRESS($D833+2,E$2+1,,,"Instances")))</f>
        <v>0</v>
      </c>
      <c r="F833">
        <f>IFERROR(SMALL(E5:E969,ROW()-ROW($F$5)+1),"")</f>
        <v>0</v>
      </c>
      <c r="H833">
        <f>IFERROR(SUM(F5:F833),"")</f>
        <v>0</v>
      </c>
      <c r="J833">
        <v>829</v>
      </c>
      <c r="K833" cm="1">
        <f t="array" ref="K833">_xlfn.SWITCH(Charts!$B$3,"average", AVERAGE(INDIRECT(ADDRESS(828+3,K$2+1,,,"Instances") &amp; ":" &amp; ADDRESS(828+3,K$2+1))),"median", MEDIAN(INDIRECT(ADDRESS(828+3,K$2+1,,,"Instances") &amp; ":" &amp; ADDRESS(828+3,K$2+1))),"min", MIN(INDIRECT(ADDRESS(828+3,K$2+1,,,"Instances") &amp; ":" &amp; ADDRESS(828+3,K$2+1))),"max", MAX(INDIRECT(ADDRESS(828+3,K$2+1,,,"Instances") &amp; ":" &amp; ADDRESS(828+3,K$2+1))),"diff", MAX(INDIRECT(ADDRESS(828+3,K$2+1,,,"Instances") &amp; ":" &amp; ADDRESS(828+3,K$2+1)))-MIN(INDIRECT(ADDRESS(828+3,K$2+1,,,"Instances") &amp; ":" &amp; ADDRESS(828+3,K$2+1))))</f>
        <v>0</v>
      </c>
      <c r="L833">
        <f>IFERROR(SMALL(K5:K969,ROW()-ROW($L$5)+1),"")</f>
        <v>0</v>
      </c>
      <c r="N833">
        <f>IFERROR(SUM(L5:L833),"")</f>
        <v>0</v>
      </c>
      <c r="Q833">
        <f>IF(Charts!$B$3="none",E5665,IF(K5665="",NA(),K5665))</f>
        <v>0</v>
      </c>
      <c r="R833">
        <f>IF(Charts!$B$3="none",F5665,IF(L5665="",NA(),L5665))</f>
        <v>0</v>
      </c>
      <c r="S833">
        <f>IF(Charts!$B$3="none",G5665,IF(M5665="",NA(),M5665))</f>
        <v>0</v>
      </c>
      <c r="T833">
        <f>IF(Charts!$B$3="none",H5665,IF(N5665="",NA(),N5665))</f>
        <v>0</v>
      </c>
    </row>
    <row r="834" spans="4:20">
      <c r="D834">
        <v>830</v>
      </c>
      <c r="E834">
        <f>IF(INDIRECT(ADDRESS($D834+2,E$2+1,,,"Instances"))="","",INDIRECT(ADDRESS($D834+2,E$2+1,,,"Instances")))</f>
        <v>0</v>
      </c>
      <c r="F834">
        <f>IFERROR(SMALL(E5:E969,ROW()-ROW($F$5)+1),"")</f>
        <v>0</v>
      </c>
      <c r="H834">
        <f>IFERROR(SUM(F5:F834),"")</f>
        <v>0</v>
      </c>
      <c r="J834">
        <v>830</v>
      </c>
      <c r="K834" cm="1">
        <f t="array" ref="K834">_xlfn.SWITCH(Charts!$B$3,"average", AVERAGE(INDIRECT(ADDRESS(829+3,K$2+1,,,"Instances") &amp; ":" &amp; ADDRESS(829+3,K$2+1))),"median", MEDIAN(INDIRECT(ADDRESS(829+3,K$2+1,,,"Instances") &amp; ":" &amp; ADDRESS(829+3,K$2+1))),"min", MIN(INDIRECT(ADDRESS(829+3,K$2+1,,,"Instances") &amp; ":" &amp; ADDRESS(829+3,K$2+1))),"max", MAX(INDIRECT(ADDRESS(829+3,K$2+1,,,"Instances") &amp; ":" &amp; ADDRESS(829+3,K$2+1))),"diff", MAX(INDIRECT(ADDRESS(829+3,K$2+1,,,"Instances") &amp; ":" &amp; ADDRESS(829+3,K$2+1)))-MIN(INDIRECT(ADDRESS(829+3,K$2+1,,,"Instances") &amp; ":" &amp; ADDRESS(829+3,K$2+1))))</f>
        <v>0</v>
      </c>
      <c r="L834">
        <f>IFERROR(SMALL(K5:K969,ROW()-ROW($L$5)+1),"")</f>
        <v>0</v>
      </c>
      <c r="N834">
        <f>IFERROR(SUM(L5:L834),"")</f>
        <v>0</v>
      </c>
      <c r="Q834">
        <f>IF(Charts!$B$3="none",E5666,IF(K5666="",NA(),K5666))</f>
        <v>0</v>
      </c>
      <c r="R834">
        <f>IF(Charts!$B$3="none",F5666,IF(L5666="",NA(),L5666))</f>
        <v>0</v>
      </c>
      <c r="S834">
        <f>IF(Charts!$B$3="none",G5666,IF(M5666="",NA(),M5666))</f>
        <v>0</v>
      </c>
      <c r="T834">
        <f>IF(Charts!$B$3="none",H5666,IF(N5666="",NA(),N5666))</f>
        <v>0</v>
      </c>
    </row>
    <row r="835" spans="4:20">
      <c r="D835">
        <v>831</v>
      </c>
      <c r="E835">
        <f>IF(INDIRECT(ADDRESS($D835+2,E$2+1,,,"Instances"))="","",INDIRECT(ADDRESS($D835+2,E$2+1,,,"Instances")))</f>
        <v>0</v>
      </c>
      <c r="F835">
        <f>IFERROR(SMALL(E5:E969,ROW()-ROW($F$5)+1),"")</f>
        <v>0</v>
      </c>
      <c r="H835">
        <f>IFERROR(SUM(F5:F835),"")</f>
        <v>0</v>
      </c>
      <c r="J835">
        <v>831</v>
      </c>
      <c r="K835" cm="1">
        <f t="array" ref="K835">_xlfn.SWITCH(Charts!$B$3,"average", AVERAGE(INDIRECT(ADDRESS(830+3,K$2+1,,,"Instances") &amp; ":" &amp; ADDRESS(830+3,K$2+1))),"median", MEDIAN(INDIRECT(ADDRESS(830+3,K$2+1,,,"Instances") &amp; ":" &amp; ADDRESS(830+3,K$2+1))),"min", MIN(INDIRECT(ADDRESS(830+3,K$2+1,,,"Instances") &amp; ":" &amp; ADDRESS(830+3,K$2+1))),"max", MAX(INDIRECT(ADDRESS(830+3,K$2+1,,,"Instances") &amp; ":" &amp; ADDRESS(830+3,K$2+1))),"diff", MAX(INDIRECT(ADDRESS(830+3,K$2+1,,,"Instances") &amp; ":" &amp; ADDRESS(830+3,K$2+1)))-MIN(INDIRECT(ADDRESS(830+3,K$2+1,,,"Instances") &amp; ":" &amp; ADDRESS(830+3,K$2+1))))</f>
        <v>0</v>
      </c>
      <c r="L835">
        <f>IFERROR(SMALL(K5:K969,ROW()-ROW($L$5)+1),"")</f>
        <v>0</v>
      </c>
      <c r="N835">
        <f>IFERROR(SUM(L5:L835),"")</f>
        <v>0</v>
      </c>
      <c r="Q835">
        <f>IF(Charts!$B$3="none",E5667,IF(K5667="",NA(),K5667))</f>
        <v>0</v>
      </c>
      <c r="R835">
        <f>IF(Charts!$B$3="none",F5667,IF(L5667="",NA(),L5667))</f>
        <v>0</v>
      </c>
      <c r="S835">
        <f>IF(Charts!$B$3="none",G5667,IF(M5667="",NA(),M5667))</f>
        <v>0</v>
      </c>
      <c r="T835">
        <f>IF(Charts!$B$3="none",H5667,IF(N5667="",NA(),N5667))</f>
        <v>0</v>
      </c>
    </row>
    <row r="836" spans="4:20">
      <c r="D836">
        <v>832</v>
      </c>
      <c r="E836">
        <f>IF(INDIRECT(ADDRESS($D836+2,E$2+1,,,"Instances"))="","",INDIRECT(ADDRESS($D836+2,E$2+1,,,"Instances")))</f>
        <v>0</v>
      </c>
      <c r="F836">
        <f>IFERROR(SMALL(E5:E969,ROW()-ROW($F$5)+1),"")</f>
        <v>0</v>
      </c>
      <c r="H836">
        <f>IFERROR(SUM(F5:F836),"")</f>
        <v>0</v>
      </c>
      <c r="J836">
        <v>832</v>
      </c>
      <c r="K836" cm="1">
        <f t="array" ref="K836">_xlfn.SWITCH(Charts!$B$3,"average", AVERAGE(INDIRECT(ADDRESS(831+3,K$2+1,,,"Instances") &amp; ":" &amp; ADDRESS(831+3,K$2+1))),"median", MEDIAN(INDIRECT(ADDRESS(831+3,K$2+1,,,"Instances") &amp; ":" &amp; ADDRESS(831+3,K$2+1))),"min", MIN(INDIRECT(ADDRESS(831+3,K$2+1,,,"Instances") &amp; ":" &amp; ADDRESS(831+3,K$2+1))),"max", MAX(INDIRECT(ADDRESS(831+3,K$2+1,,,"Instances") &amp; ":" &amp; ADDRESS(831+3,K$2+1))),"diff", MAX(INDIRECT(ADDRESS(831+3,K$2+1,,,"Instances") &amp; ":" &amp; ADDRESS(831+3,K$2+1)))-MIN(INDIRECT(ADDRESS(831+3,K$2+1,,,"Instances") &amp; ":" &amp; ADDRESS(831+3,K$2+1))))</f>
        <v>0</v>
      </c>
      <c r="L836">
        <f>IFERROR(SMALL(K5:K969,ROW()-ROW($L$5)+1),"")</f>
        <v>0</v>
      </c>
      <c r="N836">
        <f>IFERROR(SUM(L5:L836),"")</f>
        <v>0</v>
      </c>
      <c r="Q836">
        <f>IF(Charts!$B$3="none",E5668,IF(K5668="",NA(),K5668))</f>
        <v>0</v>
      </c>
      <c r="R836">
        <f>IF(Charts!$B$3="none",F5668,IF(L5668="",NA(),L5668))</f>
        <v>0</v>
      </c>
      <c r="S836">
        <f>IF(Charts!$B$3="none",G5668,IF(M5668="",NA(),M5668))</f>
        <v>0</v>
      </c>
      <c r="T836">
        <f>IF(Charts!$B$3="none",H5668,IF(N5668="",NA(),N5668))</f>
        <v>0</v>
      </c>
    </row>
    <row r="837" spans="4:20">
      <c r="D837">
        <v>833</v>
      </c>
      <c r="E837">
        <f>IF(INDIRECT(ADDRESS($D837+2,E$2+1,,,"Instances"))="","",INDIRECT(ADDRESS($D837+2,E$2+1,,,"Instances")))</f>
        <v>0</v>
      </c>
      <c r="F837">
        <f>IFERROR(SMALL(E5:E969,ROW()-ROW($F$5)+1),"")</f>
        <v>0</v>
      </c>
      <c r="H837">
        <f>IFERROR(SUM(F5:F837),"")</f>
        <v>0</v>
      </c>
      <c r="J837">
        <v>833</v>
      </c>
      <c r="K837" cm="1">
        <f t="array" ref="K837">_xlfn.SWITCH(Charts!$B$3,"average", AVERAGE(INDIRECT(ADDRESS(832+3,K$2+1,,,"Instances") &amp; ":" &amp; ADDRESS(832+3,K$2+1))),"median", MEDIAN(INDIRECT(ADDRESS(832+3,K$2+1,,,"Instances") &amp; ":" &amp; ADDRESS(832+3,K$2+1))),"min", MIN(INDIRECT(ADDRESS(832+3,K$2+1,,,"Instances") &amp; ":" &amp; ADDRESS(832+3,K$2+1))),"max", MAX(INDIRECT(ADDRESS(832+3,K$2+1,,,"Instances") &amp; ":" &amp; ADDRESS(832+3,K$2+1))),"diff", MAX(INDIRECT(ADDRESS(832+3,K$2+1,,,"Instances") &amp; ":" &amp; ADDRESS(832+3,K$2+1)))-MIN(INDIRECT(ADDRESS(832+3,K$2+1,,,"Instances") &amp; ":" &amp; ADDRESS(832+3,K$2+1))))</f>
        <v>0</v>
      </c>
      <c r="L837">
        <f>IFERROR(SMALL(K5:K969,ROW()-ROW($L$5)+1),"")</f>
        <v>0</v>
      </c>
      <c r="N837">
        <f>IFERROR(SUM(L5:L837),"")</f>
        <v>0</v>
      </c>
      <c r="Q837">
        <f>IF(Charts!$B$3="none",E5669,IF(K5669="",NA(),K5669))</f>
        <v>0</v>
      </c>
      <c r="R837">
        <f>IF(Charts!$B$3="none",F5669,IF(L5669="",NA(),L5669))</f>
        <v>0</v>
      </c>
      <c r="S837">
        <f>IF(Charts!$B$3="none",G5669,IF(M5669="",NA(),M5669))</f>
        <v>0</v>
      </c>
      <c r="T837">
        <f>IF(Charts!$B$3="none",H5669,IF(N5669="",NA(),N5669))</f>
        <v>0</v>
      </c>
    </row>
    <row r="838" spans="4:20">
      <c r="D838">
        <v>834</v>
      </c>
      <c r="E838">
        <f>IF(INDIRECT(ADDRESS($D838+2,E$2+1,,,"Instances"))="","",INDIRECT(ADDRESS($D838+2,E$2+1,,,"Instances")))</f>
        <v>0</v>
      </c>
      <c r="F838">
        <f>IFERROR(SMALL(E5:E969,ROW()-ROW($F$5)+1),"")</f>
        <v>0</v>
      </c>
      <c r="H838">
        <f>IFERROR(SUM(F5:F838),"")</f>
        <v>0</v>
      </c>
      <c r="J838">
        <v>834</v>
      </c>
      <c r="K838" cm="1">
        <f t="array" ref="K838">_xlfn.SWITCH(Charts!$B$3,"average", AVERAGE(INDIRECT(ADDRESS(833+3,K$2+1,,,"Instances") &amp; ":" &amp; ADDRESS(833+3,K$2+1))),"median", MEDIAN(INDIRECT(ADDRESS(833+3,K$2+1,,,"Instances") &amp; ":" &amp; ADDRESS(833+3,K$2+1))),"min", MIN(INDIRECT(ADDRESS(833+3,K$2+1,,,"Instances") &amp; ":" &amp; ADDRESS(833+3,K$2+1))),"max", MAX(INDIRECT(ADDRESS(833+3,K$2+1,,,"Instances") &amp; ":" &amp; ADDRESS(833+3,K$2+1))),"diff", MAX(INDIRECT(ADDRESS(833+3,K$2+1,,,"Instances") &amp; ":" &amp; ADDRESS(833+3,K$2+1)))-MIN(INDIRECT(ADDRESS(833+3,K$2+1,,,"Instances") &amp; ":" &amp; ADDRESS(833+3,K$2+1))))</f>
        <v>0</v>
      </c>
      <c r="L838">
        <f>IFERROR(SMALL(K5:K969,ROW()-ROW($L$5)+1),"")</f>
        <v>0</v>
      </c>
      <c r="N838">
        <f>IFERROR(SUM(L5:L838),"")</f>
        <v>0</v>
      </c>
      <c r="Q838">
        <f>IF(Charts!$B$3="none",E5670,IF(K5670="",NA(),K5670))</f>
        <v>0</v>
      </c>
      <c r="R838">
        <f>IF(Charts!$B$3="none",F5670,IF(L5670="",NA(),L5670))</f>
        <v>0</v>
      </c>
      <c r="S838">
        <f>IF(Charts!$B$3="none",G5670,IF(M5670="",NA(),M5670))</f>
        <v>0</v>
      </c>
      <c r="T838">
        <f>IF(Charts!$B$3="none",H5670,IF(N5670="",NA(),N5670))</f>
        <v>0</v>
      </c>
    </row>
    <row r="839" spans="4:20">
      <c r="D839">
        <v>835</v>
      </c>
      <c r="E839">
        <f>IF(INDIRECT(ADDRESS($D839+2,E$2+1,,,"Instances"))="","",INDIRECT(ADDRESS($D839+2,E$2+1,,,"Instances")))</f>
        <v>0</v>
      </c>
      <c r="F839">
        <f>IFERROR(SMALL(E5:E969,ROW()-ROW($F$5)+1),"")</f>
        <v>0</v>
      </c>
      <c r="H839">
        <f>IFERROR(SUM(F5:F839),"")</f>
        <v>0</v>
      </c>
      <c r="J839">
        <v>835</v>
      </c>
      <c r="K839" cm="1">
        <f t="array" ref="K839">_xlfn.SWITCH(Charts!$B$3,"average", AVERAGE(INDIRECT(ADDRESS(834+3,K$2+1,,,"Instances") &amp; ":" &amp; ADDRESS(834+3,K$2+1))),"median", MEDIAN(INDIRECT(ADDRESS(834+3,K$2+1,,,"Instances") &amp; ":" &amp; ADDRESS(834+3,K$2+1))),"min", MIN(INDIRECT(ADDRESS(834+3,K$2+1,,,"Instances") &amp; ":" &amp; ADDRESS(834+3,K$2+1))),"max", MAX(INDIRECT(ADDRESS(834+3,K$2+1,,,"Instances") &amp; ":" &amp; ADDRESS(834+3,K$2+1))),"diff", MAX(INDIRECT(ADDRESS(834+3,K$2+1,,,"Instances") &amp; ":" &amp; ADDRESS(834+3,K$2+1)))-MIN(INDIRECT(ADDRESS(834+3,K$2+1,,,"Instances") &amp; ":" &amp; ADDRESS(834+3,K$2+1))))</f>
        <v>0</v>
      </c>
      <c r="L839">
        <f>IFERROR(SMALL(K5:K969,ROW()-ROW($L$5)+1),"")</f>
        <v>0</v>
      </c>
      <c r="N839">
        <f>IFERROR(SUM(L5:L839),"")</f>
        <v>0</v>
      </c>
      <c r="Q839">
        <f>IF(Charts!$B$3="none",E5671,IF(K5671="",NA(),K5671))</f>
        <v>0</v>
      </c>
      <c r="R839">
        <f>IF(Charts!$B$3="none",F5671,IF(L5671="",NA(),L5671))</f>
        <v>0</v>
      </c>
      <c r="S839">
        <f>IF(Charts!$B$3="none",G5671,IF(M5671="",NA(),M5671))</f>
        <v>0</v>
      </c>
      <c r="T839">
        <f>IF(Charts!$B$3="none",H5671,IF(N5671="",NA(),N5671))</f>
        <v>0</v>
      </c>
    </row>
    <row r="840" spans="4:20">
      <c r="D840">
        <v>836</v>
      </c>
      <c r="E840">
        <f>IF(INDIRECT(ADDRESS($D840+2,E$2+1,,,"Instances"))="","",INDIRECT(ADDRESS($D840+2,E$2+1,,,"Instances")))</f>
        <v>0</v>
      </c>
      <c r="F840">
        <f>IFERROR(SMALL(E5:E969,ROW()-ROW($F$5)+1),"")</f>
        <v>0</v>
      </c>
      <c r="H840">
        <f>IFERROR(SUM(F5:F840),"")</f>
        <v>0</v>
      </c>
      <c r="J840">
        <v>836</v>
      </c>
      <c r="K840" cm="1">
        <f t="array" ref="K840">_xlfn.SWITCH(Charts!$B$3,"average", AVERAGE(INDIRECT(ADDRESS(835+3,K$2+1,,,"Instances") &amp; ":" &amp; ADDRESS(835+3,K$2+1))),"median", MEDIAN(INDIRECT(ADDRESS(835+3,K$2+1,,,"Instances") &amp; ":" &amp; ADDRESS(835+3,K$2+1))),"min", MIN(INDIRECT(ADDRESS(835+3,K$2+1,,,"Instances") &amp; ":" &amp; ADDRESS(835+3,K$2+1))),"max", MAX(INDIRECT(ADDRESS(835+3,K$2+1,,,"Instances") &amp; ":" &amp; ADDRESS(835+3,K$2+1))),"diff", MAX(INDIRECT(ADDRESS(835+3,K$2+1,,,"Instances") &amp; ":" &amp; ADDRESS(835+3,K$2+1)))-MIN(INDIRECT(ADDRESS(835+3,K$2+1,,,"Instances") &amp; ":" &amp; ADDRESS(835+3,K$2+1))))</f>
        <v>0</v>
      </c>
      <c r="L840">
        <f>IFERROR(SMALL(K5:K969,ROW()-ROW($L$5)+1),"")</f>
        <v>0</v>
      </c>
      <c r="N840">
        <f>IFERROR(SUM(L5:L840),"")</f>
        <v>0</v>
      </c>
      <c r="Q840">
        <f>IF(Charts!$B$3="none",E5672,IF(K5672="",NA(),K5672))</f>
        <v>0</v>
      </c>
      <c r="R840">
        <f>IF(Charts!$B$3="none",F5672,IF(L5672="",NA(),L5672))</f>
        <v>0</v>
      </c>
      <c r="S840">
        <f>IF(Charts!$B$3="none",G5672,IF(M5672="",NA(),M5672))</f>
        <v>0</v>
      </c>
      <c r="T840">
        <f>IF(Charts!$B$3="none",H5672,IF(N5672="",NA(),N5672))</f>
        <v>0</v>
      </c>
    </row>
    <row r="841" spans="4:20">
      <c r="D841">
        <v>837</v>
      </c>
      <c r="E841">
        <f>IF(INDIRECT(ADDRESS($D841+2,E$2+1,,,"Instances"))="","",INDIRECT(ADDRESS($D841+2,E$2+1,,,"Instances")))</f>
        <v>0</v>
      </c>
      <c r="F841">
        <f>IFERROR(SMALL(E5:E969,ROW()-ROW($F$5)+1),"")</f>
        <v>0</v>
      </c>
      <c r="H841">
        <f>IFERROR(SUM(F5:F841),"")</f>
        <v>0</v>
      </c>
      <c r="J841">
        <v>837</v>
      </c>
      <c r="K841" cm="1">
        <f t="array" ref="K841">_xlfn.SWITCH(Charts!$B$3,"average", AVERAGE(INDIRECT(ADDRESS(836+3,K$2+1,,,"Instances") &amp; ":" &amp; ADDRESS(836+3,K$2+1))),"median", MEDIAN(INDIRECT(ADDRESS(836+3,K$2+1,,,"Instances") &amp; ":" &amp; ADDRESS(836+3,K$2+1))),"min", MIN(INDIRECT(ADDRESS(836+3,K$2+1,,,"Instances") &amp; ":" &amp; ADDRESS(836+3,K$2+1))),"max", MAX(INDIRECT(ADDRESS(836+3,K$2+1,,,"Instances") &amp; ":" &amp; ADDRESS(836+3,K$2+1))),"diff", MAX(INDIRECT(ADDRESS(836+3,K$2+1,,,"Instances") &amp; ":" &amp; ADDRESS(836+3,K$2+1)))-MIN(INDIRECT(ADDRESS(836+3,K$2+1,,,"Instances") &amp; ":" &amp; ADDRESS(836+3,K$2+1))))</f>
        <v>0</v>
      </c>
      <c r="L841">
        <f>IFERROR(SMALL(K5:K969,ROW()-ROW($L$5)+1),"")</f>
        <v>0</v>
      </c>
      <c r="N841">
        <f>IFERROR(SUM(L5:L841),"")</f>
        <v>0</v>
      </c>
      <c r="Q841">
        <f>IF(Charts!$B$3="none",E5673,IF(K5673="",NA(),K5673))</f>
        <v>0</v>
      </c>
      <c r="R841">
        <f>IF(Charts!$B$3="none",F5673,IF(L5673="",NA(),L5673))</f>
        <v>0</v>
      </c>
      <c r="S841">
        <f>IF(Charts!$B$3="none",G5673,IF(M5673="",NA(),M5673))</f>
        <v>0</v>
      </c>
      <c r="T841">
        <f>IF(Charts!$B$3="none",H5673,IF(N5673="",NA(),N5673))</f>
        <v>0</v>
      </c>
    </row>
    <row r="842" spans="4:20">
      <c r="D842">
        <v>838</v>
      </c>
      <c r="E842">
        <f>IF(INDIRECT(ADDRESS($D842+2,E$2+1,,,"Instances"))="","",INDIRECT(ADDRESS($D842+2,E$2+1,,,"Instances")))</f>
        <v>0</v>
      </c>
      <c r="F842">
        <f>IFERROR(SMALL(E5:E969,ROW()-ROW($F$5)+1),"")</f>
        <v>0</v>
      </c>
      <c r="H842">
        <f>IFERROR(SUM(F5:F842),"")</f>
        <v>0</v>
      </c>
      <c r="J842">
        <v>838</v>
      </c>
      <c r="K842" cm="1">
        <f t="array" ref="K842">_xlfn.SWITCH(Charts!$B$3,"average", AVERAGE(INDIRECT(ADDRESS(837+3,K$2+1,,,"Instances") &amp; ":" &amp; ADDRESS(837+3,K$2+1))),"median", MEDIAN(INDIRECT(ADDRESS(837+3,K$2+1,,,"Instances") &amp; ":" &amp; ADDRESS(837+3,K$2+1))),"min", MIN(INDIRECT(ADDRESS(837+3,K$2+1,,,"Instances") &amp; ":" &amp; ADDRESS(837+3,K$2+1))),"max", MAX(INDIRECT(ADDRESS(837+3,K$2+1,,,"Instances") &amp; ":" &amp; ADDRESS(837+3,K$2+1))),"diff", MAX(INDIRECT(ADDRESS(837+3,K$2+1,,,"Instances") &amp; ":" &amp; ADDRESS(837+3,K$2+1)))-MIN(INDIRECT(ADDRESS(837+3,K$2+1,,,"Instances") &amp; ":" &amp; ADDRESS(837+3,K$2+1))))</f>
        <v>0</v>
      </c>
      <c r="L842">
        <f>IFERROR(SMALL(K5:K969,ROW()-ROW($L$5)+1),"")</f>
        <v>0</v>
      </c>
      <c r="N842">
        <f>IFERROR(SUM(L5:L842),"")</f>
        <v>0</v>
      </c>
      <c r="Q842">
        <f>IF(Charts!$B$3="none",E5674,IF(K5674="",NA(),K5674))</f>
        <v>0</v>
      </c>
      <c r="R842">
        <f>IF(Charts!$B$3="none",F5674,IF(L5674="",NA(),L5674))</f>
        <v>0</v>
      </c>
      <c r="S842">
        <f>IF(Charts!$B$3="none",G5674,IF(M5674="",NA(),M5674))</f>
        <v>0</v>
      </c>
      <c r="T842">
        <f>IF(Charts!$B$3="none",H5674,IF(N5674="",NA(),N5674))</f>
        <v>0</v>
      </c>
    </row>
    <row r="843" spans="4:20">
      <c r="D843">
        <v>839</v>
      </c>
      <c r="E843">
        <f>IF(INDIRECT(ADDRESS($D843+2,E$2+1,,,"Instances"))="","",INDIRECT(ADDRESS($D843+2,E$2+1,,,"Instances")))</f>
        <v>0</v>
      </c>
      <c r="F843">
        <f>IFERROR(SMALL(E5:E969,ROW()-ROW($F$5)+1),"")</f>
        <v>0</v>
      </c>
      <c r="H843">
        <f>IFERROR(SUM(F5:F843),"")</f>
        <v>0</v>
      </c>
      <c r="J843">
        <v>839</v>
      </c>
      <c r="K843" cm="1">
        <f t="array" ref="K843">_xlfn.SWITCH(Charts!$B$3,"average", AVERAGE(INDIRECT(ADDRESS(838+3,K$2+1,,,"Instances") &amp; ":" &amp; ADDRESS(838+3,K$2+1))),"median", MEDIAN(INDIRECT(ADDRESS(838+3,K$2+1,,,"Instances") &amp; ":" &amp; ADDRESS(838+3,K$2+1))),"min", MIN(INDIRECT(ADDRESS(838+3,K$2+1,,,"Instances") &amp; ":" &amp; ADDRESS(838+3,K$2+1))),"max", MAX(INDIRECT(ADDRESS(838+3,K$2+1,,,"Instances") &amp; ":" &amp; ADDRESS(838+3,K$2+1))),"diff", MAX(INDIRECT(ADDRESS(838+3,K$2+1,,,"Instances") &amp; ":" &amp; ADDRESS(838+3,K$2+1)))-MIN(INDIRECT(ADDRESS(838+3,K$2+1,,,"Instances") &amp; ":" &amp; ADDRESS(838+3,K$2+1))))</f>
        <v>0</v>
      </c>
      <c r="L843">
        <f>IFERROR(SMALL(K5:K969,ROW()-ROW($L$5)+1),"")</f>
        <v>0</v>
      </c>
      <c r="N843">
        <f>IFERROR(SUM(L5:L843),"")</f>
        <v>0</v>
      </c>
      <c r="Q843">
        <f>IF(Charts!$B$3="none",E5675,IF(K5675="",NA(),K5675))</f>
        <v>0</v>
      </c>
      <c r="R843">
        <f>IF(Charts!$B$3="none",F5675,IF(L5675="",NA(),L5675))</f>
        <v>0</v>
      </c>
      <c r="S843">
        <f>IF(Charts!$B$3="none",G5675,IF(M5675="",NA(),M5675))</f>
        <v>0</v>
      </c>
      <c r="T843">
        <f>IF(Charts!$B$3="none",H5675,IF(N5675="",NA(),N5675))</f>
        <v>0</v>
      </c>
    </row>
    <row r="844" spans="4:20">
      <c r="D844">
        <v>840</v>
      </c>
      <c r="E844">
        <f>IF(INDIRECT(ADDRESS($D844+2,E$2+1,,,"Instances"))="","",INDIRECT(ADDRESS($D844+2,E$2+1,,,"Instances")))</f>
        <v>0</v>
      </c>
      <c r="F844">
        <f>IFERROR(SMALL(E5:E969,ROW()-ROW($F$5)+1),"")</f>
        <v>0</v>
      </c>
      <c r="H844">
        <f>IFERROR(SUM(F5:F844),"")</f>
        <v>0</v>
      </c>
      <c r="J844">
        <v>840</v>
      </c>
      <c r="K844" cm="1">
        <f t="array" ref="K844">_xlfn.SWITCH(Charts!$B$3,"average", AVERAGE(INDIRECT(ADDRESS(839+3,K$2+1,,,"Instances") &amp; ":" &amp; ADDRESS(839+3,K$2+1))),"median", MEDIAN(INDIRECT(ADDRESS(839+3,K$2+1,,,"Instances") &amp; ":" &amp; ADDRESS(839+3,K$2+1))),"min", MIN(INDIRECT(ADDRESS(839+3,K$2+1,,,"Instances") &amp; ":" &amp; ADDRESS(839+3,K$2+1))),"max", MAX(INDIRECT(ADDRESS(839+3,K$2+1,,,"Instances") &amp; ":" &amp; ADDRESS(839+3,K$2+1))),"diff", MAX(INDIRECT(ADDRESS(839+3,K$2+1,,,"Instances") &amp; ":" &amp; ADDRESS(839+3,K$2+1)))-MIN(INDIRECT(ADDRESS(839+3,K$2+1,,,"Instances") &amp; ":" &amp; ADDRESS(839+3,K$2+1))))</f>
        <v>0</v>
      </c>
      <c r="L844">
        <f>IFERROR(SMALL(K5:K969,ROW()-ROW($L$5)+1),"")</f>
        <v>0</v>
      </c>
      <c r="N844">
        <f>IFERROR(SUM(L5:L844),"")</f>
        <v>0</v>
      </c>
      <c r="Q844">
        <f>IF(Charts!$B$3="none",E5676,IF(K5676="",NA(),K5676))</f>
        <v>0</v>
      </c>
      <c r="R844">
        <f>IF(Charts!$B$3="none",F5676,IF(L5676="",NA(),L5676))</f>
        <v>0</v>
      </c>
      <c r="S844">
        <f>IF(Charts!$B$3="none",G5676,IF(M5676="",NA(),M5676))</f>
        <v>0</v>
      </c>
      <c r="T844">
        <f>IF(Charts!$B$3="none",H5676,IF(N5676="",NA(),N5676))</f>
        <v>0</v>
      </c>
    </row>
    <row r="845" spans="4:20">
      <c r="D845">
        <v>841</v>
      </c>
      <c r="E845">
        <f>IF(INDIRECT(ADDRESS($D845+2,E$2+1,,,"Instances"))="","",INDIRECT(ADDRESS($D845+2,E$2+1,,,"Instances")))</f>
        <v>0</v>
      </c>
      <c r="F845">
        <f>IFERROR(SMALL(E5:E969,ROW()-ROW($F$5)+1),"")</f>
        <v>0</v>
      </c>
      <c r="H845">
        <f>IFERROR(SUM(F5:F845),"")</f>
        <v>0</v>
      </c>
      <c r="J845">
        <v>841</v>
      </c>
      <c r="K845" cm="1">
        <f t="array" ref="K845">_xlfn.SWITCH(Charts!$B$3,"average", AVERAGE(INDIRECT(ADDRESS(840+3,K$2+1,,,"Instances") &amp; ":" &amp; ADDRESS(840+3,K$2+1))),"median", MEDIAN(INDIRECT(ADDRESS(840+3,K$2+1,,,"Instances") &amp; ":" &amp; ADDRESS(840+3,K$2+1))),"min", MIN(INDIRECT(ADDRESS(840+3,K$2+1,,,"Instances") &amp; ":" &amp; ADDRESS(840+3,K$2+1))),"max", MAX(INDIRECT(ADDRESS(840+3,K$2+1,,,"Instances") &amp; ":" &amp; ADDRESS(840+3,K$2+1))),"diff", MAX(INDIRECT(ADDRESS(840+3,K$2+1,,,"Instances") &amp; ":" &amp; ADDRESS(840+3,K$2+1)))-MIN(INDIRECT(ADDRESS(840+3,K$2+1,,,"Instances") &amp; ":" &amp; ADDRESS(840+3,K$2+1))))</f>
        <v>0</v>
      </c>
      <c r="L845">
        <f>IFERROR(SMALL(K5:K969,ROW()-ROW($L$5)+1),"")</f>
        <v>0</v>
      </c>
      <c r="N845">
        <f>IFERROR(SUM(L5:L845),"")</f>
        <v>0</v>
      </c>
      <c r="Q845">
        <f>IF(Charts!$B$3="none",E5677,IF(K5677="",NA(),K5677))</f>
        <v>0</v>
      </c>
      <c r="R845">
        <f>IF(Charts!$B$3="none",F5677,IF(L5677="",NA(),L5677))</f>
        <v>0</v>
      </c>
      <c r="S845">
        <f>IF(Charts!$B$3="none",G5677,IF(M5677="",NA(),M5677))</f>
        <v>0</v>
      </c>
      <c r="T845">
        <f>IF(Charts!$B$3="none",H5677,IF(N5677="",NA(),N5677))</f>
        <v>0</v>
      </c>
    </row>
    <row r="846" spans="4:20">
      <c r="D846">
        <v>842</v>
      </c>
      <c r="E846">
        <f>IF(INDIRECT(ADDRESS($D846+2,E$2+1,,,"Instances"))="","",INDIRECT(ADDRESS($D846+2,E$2+1,,,"Instances")))</f>
        <v>0</v>
      </c>
      <c r="F846">
        <f>IFERROR(SMALL(E5:E969,ROW()-ROW($F$5)+1),"")</f>
        <v>0</v>
      </c>
      <c r="H846">
        <f>IFERROR(SUM(F5:F846),"")</f>
        <v>0</v>
      </c>
      <c r="J846">
        <v>842</v>
      </c>
      <c r="K846" cm="1">
        <f t="array" ref="K846">_xlfn.SWITCH(Charts!$B$3,"average", AVERAGE(INDIRECT(ADDRESS(841+3,K$2+1,,,"Instances") &amp; ":" &amp; ADDRESS(841+3,K$2+1))),"median", MEDIAN(INDIRECT(ADDRESS(841+3,K$2+1,,,"Instances") &amp; ":" &amp; ADDRESS(841+3,K$2+1))),"min", MIN(INDIRECT(ADDRESS(841+3,K$2+1,,,"Instances") &amp; ":" &amp; ADDRESS(841+3,K$2+1))),"max", MAX(INDIRECT(ADDRESS(841+3,K$2+1,,,"Instances") &amp; ":" &amp; ADDRESS(841+3,K$2+1))),"diff", MAX(INDIRECT(ADDRESS(841+3,K$2+1,,,"Instances") &amp; ":" &amp; ADDRESS(841+3,K$2+1)))-MIN(INDIRECT(ADDRESS(841+3,K$2+1,,,"Instances") &amp; ":" &amp; ADDRESS(841+3,K$2+1))))</f>
        <v>0</v>
      </c>
      <c r="L846">
        <f>IFERROR(SMALL(K5:K969,ROW()-ROW($L$5)+1),"")</f>
        <v>0</v>
      </c>
      <c r="N846">
        <f>IFERROR(SUM(L5:L846),"")</f>
        <v>0</v>
      </c>
      <c r="Q846">
        <f>IF(Charts!$B$3="none",E5678,IF(K5678="",NA(),K5678))</f>
        <v>0</v>
      </c>
      <c r="R846">
        <f>IF(Charts!$B$3="none",F5678,IF(L5678="",NA(),L5678))</f>
        <v>0</v>
      </c>
      <c r="S846">
        <f>IF(Charts!$B$3="none",G5678,IF(M5678="",NA(),M5678))</f>
        <v>0</v>
      </c>
      <c r="T846">
        <f>IF(Charts!$B$3="none",H5678,IF(N5678="",NA(),N5678))</f>
        <v>0</v>
      </c>
    </row>
    <row r="847" spans="4:20">
      <c r="D847">
        <v>843</v>
      </c>
      <c r="E847">
        <f>IF(INDIRECT(ADDRESS($D847+2,E$2+1,,,"Instances"))="","",INDIRECT(ADDRESS($D847+2,E$2+1,,,"Instances")))</f>
        <v>0</v>
      </c>
      <c r="F847">
        <f>IFERROR(SMALL(E5:E969,ROW()-ROW($F$5)+1),"")</f>
        <v>0</v>
      </c>
      <c r="H847">
        <f>IFERROR(SUM(F5:F847),"")</f>
        <v>0</v>
      </c>
      <c r="J847">
        <v>843</v>
      </c>
      <c r="K847" cm="1">
        <f t="array" ref="K847">_xlfn.SWITCH(Charts!$B$3,"average", AVERAGE(INDIRECT(ADDRESS(842+3,K$2+1,,,"Instances") &amp; ":" &amp; ADDRESS(842+3,K$2+1))),"median", MEDIAN(INDIRECT(ADDRESS(842+3,K$2+1,,,"Instances") &amp; ":" &amp; ADDRESS(842+3,K$2+1))),"min", MIN(INDIRECT(ADDRESS(842+3,K$2+1,,,"Instances") &amp; ":" &amp; ADDRESS(842+3,K$2+1))),"max", MAX(INDIRECT(ADDRESS(842+3,K$2+1,,,"Instances") &amp; ":" &amp; ADDRESS(842+3,K$2+1))),"diff", MAX(INDIRECT(ADDRESS(842+3,K$2+1,,,"Instances") &amp; ":" &amp; ADDRESS(842+3,K$2+1)))-MIN(INDIRECT(ADDRESS(842+3,K$2+1,,,"Instances") &amp; ":" &amp; ADDRESS(842+3,K$2+1))))</f>
        <v>0</v>
      </c>
      <c r="L847">
        <f>IFERROR(SMALL(K5:K969,ROW()-ROW($L$5)+1),"")</f>
        <v>0</v>
      </c>
      <c r="N847">
        <f>IFERROR(SUM(L5:L847),"")</f>
        <v>0</v>
      </c>
      <c r="Q847">
        <f>IF(Charts!$B$3="none",E5679,IF(K5679="",NA(),K5679))</f>
        <v>0</v>
      </c>
      <c r="R847">
        <f>IF(Charts!$B$3="none",F5679,IF(L5679="",NA(),L5679))</f>
        <v>0</v>
      </c>
      <c r="S847">
        <f>IF(Charts!$B$3="none",G5679,IF(M5679="",NA(),M5679))</f>
        <v>0</v>
      </c>
      <c r="T847">
        <f>IF(Charts!$B$3="none",H5679,IF(N5679="",NA(),N5679))</f>
        <v>0</v>
      </c>
    </row>
    <row r="848" spans="4:20">
      <c r="D848">
        <v>844</v>
      </c>
      <c r="E848">
        <f>IF(INDIRECT(ADDRESS($D848+2,E$2+1,,,"Instances"))="","",INDIRECT(ADDRESS($D848+2,E$2+1,,,"Instances")))</f>
        <v>0</v>
      </c>
      <c r="F848">
        <f>IFERROR(SMALL(E5:E969,ROW()-ROW($F$5)+1),"")</f>
        <v>0</v>
      </c>
      <c r="H848">
        <f>IFERROR(SUM(F5:F848),"")</f>
        <v>0</v>
      </c>
      <c r="J848">
        <v>844</v>
      </c>
      <c r="K848" cm="1">
        <f t="array" ref="K848">_xlfn.SWITCH(Charts!$B$3,"average", AVERAGE(INDIRECT(ADDRESS(843+3,K$2+1,,,"Instances") &amp; ":" &amp; ADDRESS(843+3,K$2+1))),"median", MEDIAN(INDIRECT(ADDRESS(843+3,K$2+1,,,"Instances") &amp; ":" &amp; ADDRESS(843+3,K$2+1))),"min", MIN(INDIRECT(ADDRESS(843+3,K$2+1,,,"Instances") &amp; ":" &amp; ADDRESS(843+3,K$2+1))),"max", MAX(INDIRECT(ADDRESS(843+3,K$2+1,,,"Instances") &amp; ":" &amp; ADDRESS(843+3,K$2+1))),"diff", MAX(INDIRECT(ADDRESS(843+3,K$2+1,,,"Instances") &amp; ":" &amp; ADDRESS(843+3,K$2+1)))-MIN(INDIRECT(ADDRESS(843+3,K$2+1,,,"Instances") &amp; ":" &amp; ADDRESS(843+3,K$2+1))))</f>
        <v>0</v>
      </c>
      <c r="L848">
        <f>IFERROR(SMALL(K5:K969,ROW()-ROW($L$5)+1),"")</f>
        <v>0</v>
      </c>
      <c r="N848">
        <f>IFERROR(SUM(L5:L848),"")</f>
        <v>0</v>
      </c>
      <c r="Q848">
        <f>IF(Charts!$B$3="none",E5680,IF(K5680="",NA(),K5680))</f>
        <v>0</v>
      </c>
      <c r="R848">
        <f>IF(Charts!$B$3="none",F5680,IF(L5680="",NA(),L5680))</f>
        <v>0</v>
      </c>
      <c r="S848">
        <f>IF(Charts!$B$3="none",G5680,IF(M5680="",NA(),M5680))</f>
        <v>0</v>
      </c>
      <c r="T848">
        <f>IF(Charts!$B$3="none",H5680,IF(N5680="",NA(),N5680))</f>
        <v>0</v>
      </c>
    </row>
    <row r="849" spans="4:20">
      <c r="D849">
        <v>845</v>
      </c>
      <c r="E849">
        <f>IF(INDIRECT(ADDRESS($D849+2,E$2+1,,,"Instances"))="","",INDIRECT(ADDRESS($D849+2,E$2+1,,,"Instances")))</f>
        <v>0</v>
      </c>
      <c r="F849">
        <f>IFERROR(SMALL(E5:E969,ROW()-ROW($F$5)+1),"")</f>
        <v>0</v>
      </c>
      <c r="H849">
        <f>IFERROR(SUM(F5:F849),"")</f>
        <v>0</v>
      </c>
      <c r="J849">
        <v>845</v>
      </c>
      <c r="K849" cm="1">
        <f t="array" ref="K849">_xlfn.SWITCH(Charts!$B$3,"average", AVERAGE(INDIRECT(ADDRESS(844+3,K$2+1,,,"Instances") &amp; ":" &amp; ADDRESS(844+3,K$2+1))),"median", MEDIAN(INDIRECT(ADDRESS(844+3,K$2+1,,,"Instances") &amp; ":" &amp; ADDRESS(844+3,K$2+1))),"min", MIN(INDIRECT(ADDRESS(844+3,K$2+1,,,"Instances") &amp; ":" &amp; ADDRESS(844+3,K$2+1))),"max", MAX(INDIRECT(ADDRESS(844+3,K$2+1,,,"Instances") &amp; ":" &amp; ADDRESS(844+3,K$2+1))),"diff", MAX(INDIRECT(ADDRESS(844+3,K$2+1,,,"Instances") &amp; ":" &amp; ADDRESS(844+3,K$2+1)))-MIN(INDIRECT(ADDRESS(844+3,K$2+1,,,"Instances") &amp; ":" &amp; ADDRESS(844+3,K$2+1))))</f>
        <v>0</v>
      </c>
      <c r="L849">
        <f>IFERROR(SMALL(K5:K969,ROW()-ROW($L$5)+1),"")</f>
        <v>0</v>
      </c>
      <c r="N849">
        <f>IFERROR(SUM(L5:L849),"")</f>
        <v>0</v>
      </c>
      <c r="Q849">
        <f>IF(Charts!$B$3="none",E5681,IF(K5681="",NA(),K5681))</f>
        <v>0</v>
      </c>
      <c r="R849">
        <f>IF(Charts!$B$3="none",F5681,IF(L5681="",NA(),L5681))</f>
        <v>0</v>
      </c>
      <c r="S849">
        <f>IF(Charts!$B$3="none",G5681,IF(M5681="",NA(),M5681))</f>
        <v>0</v>
      </c>
      <c r="T849">
        <f>IF(Charts!$B$3="none",H5681,IF(N5681="",NA(),N5681))</f>
        <v>0</v>
      </c>
    </row>
    <row r="850" spans="4:20">
      <c r="D850">
        <v>846</v>
      </c>
      <c r="E850">
        <f>IF(INDIRECT(ADDRESS($D850+2,E$2+1,,,"Instances"))="","",INDIRECT(ADDRESS($D850+2,E$2+1,,,"Instances")))</f>
        <v>0</v>
      </c>
      <c r="F850">
        <f>IFERROR(SMALL(E5:E969,ROW()-ROW($F$5)+1),"")</f>
        <v>0</v>
      </c>
      <c r="H850">
        <f>IFERROR(SUM(F5:F850),"")</f>
        <v>0</v>
      </c>
      <c r="J850">
        <v>846</v>
      </c>
      <c r="K850" cm="1">
        <f t="array" ref="K850">_xlfn.SWITCH(Charts!$B$3,"average", AVERAGE(INDIRECT(ADDRESS(845+3,K$2+1,,,"Instances") &amp; ":" &amp; ADDRESS(845+3,K$2+1))),"median", MEDIAN(INDIRECT(ADDRESS(845+3,K$2+1,,,"Instances") &amp; ":" &amp; ADDRESS(845+3,K$2+1))),"min", MIN(INDIRECT(ADDRESS(845+3,K$2+1,,,"Instances") &amp; ":" &amp; ADDRESS(845+3,K$2+1))),"max", MAX(INDIRECT(ADDRESS(845+3,K$2+1,,,"Instances") &amp; ":" &amp; ADDRESS(845+3,K$2+1))),"diff", MAX(INDIRECT(ADDRESS(845+3,K$2+1,,,"Instances") &amp; ":" &amp; ADDRESS(845+3,K$2+1)))-MIN(INDIRECT(ADDRESS(845+3,K$2+1,,,"Instances") &amp; ":" &amp; ADDRESS(845+3,K$2+1))))</f>
        <v>0</v>
      </c>
      <c r="L850">
        <f>IFERROR(SMALL(K5:K969,ROW()-ROW($L$5)+1),"")</f>
        <v>0</v>
      </c>
      <c r="N850">
        <f>IFERROR(SUM(L5:L850),"")</f>
        <v>0</v>
      </c>
      <c r="Q850">
        <f>IF(Charts!$B$3="none",E5682,IF(K5682="",NA(),K5682))</f>
        <v>0</v>
      </c>
      <c r="R850">
        <f>IF(Charts!$B$3="none",F5682,IF(L5682="",NA(),L5682))</f>
        <v>0</v>
      </c>
      <c r="S850">
        <f>IF(Charts!$B$3="none",G5682,IF(M5682="",NA(),M5682))</f>
        <v>0</v>
      </c>
      <c r="T850">
        <f>IF(Charts!$B$3="none",H5682,IF(N5682="",NA(),N5682))</f>
        <v>0</v>
      </c>
    </row>
    <row r="851" spans="4:20">
      <c r="D851">
        <v>847</v>
      </c>
      <c r="E851">
        <f>IF(INDIRECT(ADDRESS($D851+2,E$2+1,,,"Instances"))="","",INDIRECT(ADDRESS($D851+2,E$2+1,,,"Instances")))</f>
        <v>0</v>
      </c>
      <c r="F851">
        <f>IFERROR(SMALL(E5:E969,ROW()-ROW($F$5)+1),"")</f>
        <v>0</v>
      </c>
      <c r="H851">
        <f>IFERROR(SUM(F5:F851),"")</f>
        <v>0</v>
      </c>
      <c r="J851">
        <v>847</v>
      </c>
      <c r="K851" cm="1">
        <f t="array" ref="K851">_xlfn.SWITCH(Charts!$B$3,"average", AVERAGE(INDIRECT(ADDRESS(846+3,K$2+1,,,"Instances") &amp; ":" &amp; ADDRESS(846+3,K$2+1))),"median", MEDIAN(INDIRECT(ADDRESS(846+3,K$2+1,,,"Instances") &amp; ":" &amp; ADDRESS(846+3,K$2+1))),"min", MIN(INDIRECT(ADDRESS(846+3,K$2+1,,,"Instances") &amp; ":" &amp; ADDRESS(846+3,K$2+1))),"max", MAX(INDIRECT(ADDRESS(846+3,K$2+1,,,"Instances") &amp; ":" &amp; ADDRESS(846+3,K$2+1))),"diff", MAX(INDIRECT(ADDRESS(846+3,K$2+1,,,"Instances") &amp; ":" &amp; ADDRESS(846+3,K$2+1)))-MIN(INDIRECT(ADDRESS(846+3,K$2+1,,,"Instances") &amp; ":" &amp; ADDRESS(846+3,K$2+1))))</f>
        <v>0</v>
      </c>
      <c r="L851">
        <f>IFERROR(SMALL(K5:K969,ROW()-ROW($L$5)+1),"")</f>
        <v>0</v>
      </c>
      <c r="N851">
        <f>IFERROR(SUM(L5:L851),"")</f>
        <v>0</v>
      </c>
      <c r="Q851">
        <f>IF(Charts!$B$3="none",E5683,IF(K5683="",NA(),K5683))</f>
        <v>0</v>
      </c>
      <c r="R851">
        <f>IF(Charts!$B$3="none",F5683,IF(L5683="",NA(),L5683))</f>
        <v>0</v>
      </c>
      <c r="S851">
        <f>IF(Charts!$B$3="none",G5683,IF(M5683="",NA(),M5683))</f>
        <v>0</v>
      </c>
      <c r="T851">
        <f>IF(Charts!$B$3="none",H5683,IF(N5683="",NA(),N5683))</f>
        <v>0</v>
      </c>
    </row>
    <row r="852" spans="4:20">
      <c r="D852">
        <v>848</v>
      </c>
      <c r="E852">
        <f>IF(INDIRECT(ADDRESS($D852+2,E$2+1,,,"Instances"))="","",INDIRECT(ADDRESS($D852+2,E$2+1,,,"Instances")))</f>
        <v>0</v>
      </c>
      <c r="F852">
        <f>IFERROR(SMALL(E5:E969,ROW()-ROW($F$5)+1),"")</f>
        <v>0</v>
      </c>
      <c r="H852">
        <f>IFERROR(SUM(F5:F852),"")</f>
        <v>0</v>
      </c>
      <c r="J852">
        <v>848</v>
      </c>
      <c r="K852" cm="1">
        <f t="array" ref="K852">_xlfn.SWITCH(Charts!$B$3,"average", AVERAGE(INDIRECT(ADDRESS(847+3,K$2+1,,,"Instances") &amp; ":" &amp; ADDRESS(847+3,K$2+1))),"median", MEDIAN(INDIRECT(ADDRESS(847+3,K$2+1,,,"Instances") &amp; ":" &amp; ADDRESS(847+3,K$2+1))),"min", MIN(INDIRECT(ADDRESS(847+3,K$2+1,,,"Instances") &amp; ":" &amp; ADDRESS(847+3,K$2+1))),"max", MAX(INDIRECT(ADDRESS(847+3,K$2+1,,,"Instances") &amp; ":" &amp; ADDRESS(847+3,K$2+1))),"diff", MAX(INDIRECT(ADDRESS(847+3,K$2+1,,,"Instances") &amp; ":" &amp; ADDRESS(847+3,K$2+1)))-MIN(INDIRECT(ADDRESS(847+3,K$2+1,,,"Instances") &amp; ":" &amp; ADDRESS(847+3,K$2+1))))</f>
        <v>0</v>
      </c>
      <c r="L852">
        <f>IFERROR(SMALL(K5:K969,ROW()-ROW($L$5)+1),"")</f>
        <v>0</v>
      </c>
      <c r="N852">
        <f>IFERROR(SUM(L5:L852),"")</f>
        <v>0</v>
      </c>
      <c r="Q852">
        <f>IF(Charts!$B$3="none",E5684,IF(K5684="",NA(),K5684))</f>
        <v>0</v>
      </c>
      <c r="R852">
        <f>IF(Charts!$B$3="none",F5684,IF(L5684="",NA(),L5684))</f>
        <v>0</v>
      </c>
      <c r="S852">
        <f>IF(Charts!$B$3="none",G5684,IF(M5684="",NA(),M5684))</f>
        <v>0</v>
      </c>
      <c r="T852">
        <f>IF(Charts!$B$3="none",H5684,IF(N5684="",NA(),N5684))</f>
        <v>0</v>
      </c>
    </row>
    <row r="853" spans="4:20">
      <c r="D853">
        <v>849</v>
      </c>
      <c r="E853">
        <f>IF(INDIRECT(ADDRESS($D853+2,E$2+1,,,"Instances"))="","",INDIRECT(ADDRESS($D853+2,E$2+1,,,"Instances")))</f>
        <v>0</v>
      </c>
      <c r="F853">
        <f>IFERROR(SMALL(E5:E969,ROW()-ROW($F$5)+1),"")</f>
        <v>0</v>
      </c>
      <c r="H853">
        <f>IFERROR(SUM(F5:F853),"")</f>
        <v>0</v>
      </c>
      <c r="J853">
        <v>849</v>
      </c>
      <c r="K853" cm="1">
        <f t="array" ref="K853">_xlfn.SWITCH(Charts!$B$3,"average", AVERAGE(INDIRECT(ADDRESS(848+3,K$2+1,,,"Instances") &amp; ":" &amp; ADDRESS(848+3,K$2+1))),"median", MEDIAN(INDIRECT(ADDRESS(848+3,K$2+1,,,"Instances") &amp; ":" &amp; ADDRESS(848+3,K$2+1))),"min", MIN(INDIRECT(ADDRESS(848+3,K$2+1,,,"Instances") &amp; ":" &amp; ADDRESS(848+3,K$2+1))),"max", MAX(INDIRECT(ADDRESS(848+3,K$2+1,,,"Instances") &amp; ":" &amp; ADDRESS(848+3,K$2+1))),"diff", MAX(INDIRECT(ADDRESS(848+3,K$2+1,,,"Instances") &amp; ":" &amp; ADDRESS(848+3,K$2+1)))-MIN(INDIRECT(ADDRESS(848+3,K$2+1,,,"Instances") &amp; ":" &amp; ADDRESS(848+3,K$2+1))))</f>
        <v>0</v>
      </c>
      <c r="L853">
        <f>IFERROR(SMALL(K5:K969,ROW()-ROW($L$5)+1),"")</f>
        <v>0</v>
      </c>
      <c r="N853">
        <f>IFERROR(SUM(L5:L853),"")</f>
        <v>0</v>
      </c>
      <c r="Q853">
        <f>IF(Charts!$B$3="none",E5685,IF(K5685="",NA(),K5685))</f>
        <v>0</v>
      </c>
      <c r="R853">
        <f>IF(Charts!$B$3="none",F5685,IF(L5685="",NA(),L5685))</f>
        <v>0</v>
      </c>
      <c r="S853">
        <f>IF(Charts!$B$3="none",G5685,IF(M5685="",NA(),M5685))</f>
        <v>0</v>
      </c>
      <c r="T853">
        <f>IF(Charts!$B$3="none",H5685,IF(N5685="",NA(),N5685))</f>
        <v>0</v>
      </c>
    </row>
    <row r="854" spans="4:20">
      <c r="D854">
        <v>850</v>
      </c>
      <c r="E854">
        <f>IF(INDIRECT(ADDRESS($D854+2,E$2+1,,,"Instances"))="","",INDIRECT(ADDRESS($D854+2,E$2+1,,,"Instances")))</f>
        <v>0</v>
      </c>
      <c r="F854">
        <f>IFERROR(SMALL(E5:E969,ROW()-ROW($F$5)+1),"")</f>
        <v>0</v>
      </c>
      <c r="H854">
        <f>IFERROR(SUM(F5:F854),"")</f>
        <v>0</v>
      </c>
      <c r="J854">
        <v>850</v>
      </c>
      <c r="K854" cm="1">
        <f t="array" ref="K854">_xlfn.SWITCH(Charts!$B$3,"average", AVERAGE(INDIRECT(ADDRESS(849+3,K$2+1,,,"Instances") &amp; ":" &amp; ADDRESS(849+3,K$2+1))),"median", MEDIAN(INDIRECT(ADDRESS(849+3,K$2+1,,,"Instances") &amp; ":" &amp; ADDRESS(849+3,K$2+1))),"min", MIN(INDIRECT(ADDRESS(849+3,K$2+1,,,"Instances") &amp; ":" &amp; ADDRESS(849+3,K$2+1))),"max", MAX(INDIRECT(ADDRESS(849+3,K$2+1,,,"Instances") &amp; ":" &amp; ADDRESS(849+3,K$2+1))),"diff", MAX(INDIRECT(ADDRESS(849+3,K$2+1,,,"Instances") &amp; ":" &amp; ADDRESS(849+3,K$2+1)))-MIN(INDIRECT(ADDRESS(849+3,K$2+1,,,"Instances") &amp; ":" &amp; ADDRESS(849+3,K$2+1))))</f>
        <v>0</v>
      </c>
      <c r="L854">
        <f>IFERROR(SMALL(K5:K969,ROW()-ROW($L$5)+1),"")</f>
        <v>0</v>
      </c>
      <c r="N854">
        <f>IFERROR(SUM(L5:L854),"")</f>
        <v>0</v>
      </c>
      <c r="Q854">
        <f>IF(Charts!$B$3="none",E5686,IF(K5686="",NA(),K5686))</f>
        <v>0</v>
      </c>
      <c r="R854">
        <f>IF(Charts!$B$3="none",F5686,IF(L5686="",NA(),L5686))</f>
        <v>0</v>
      </c>
      <c r="S854">
        <f>IF(Charts!$B$3="none",G5686,IF(M5686="",NA(),M5686))</f>
        <v>0</v>
      </c>
      <c r="T854">
        <f>IF(Charts!$B$3="none",H5686,IF(N5686="",NA(),N5686))</f>
        <v>0</v>
      </c>
    </row>
    <row r="855" spans="4:20">
      <c r="D855">
        <v>851</v>
      </c>
      <c r="E855">
        <f>IF(INDIRECT(ADDRESS($D855+2,E$2+1,,,"Instances"))="","",INDIRECT(ADDRESS($D855+2,E$2+1,,,"Instances")))</f>
        <v>0</v>
      </c>
      <c r="F855">
        <f>IFERROR(SMALL(E5:E969,ROW()-ROW($F$5)+1),"")</f>
        <v>0</v>
      </c>
      <c r="H855">
        <f>IFERROR(SUM(F5:F855),"")</f>
        <v>0</v>
      </c>
      <c r="J855">
        <v>851</v>
      </c>
      <c r="K855" cm="1">
        <f t="array" ref="K855">_xlfn.SWITCH(Charts!$B$3,"average", AVERAGE(INDIRECT(ADDRESS(850+3,K$2+1,,,"Instances") &amp; ":" &amp; ADDRESS(850+3,K$2+1))),"median", MEDIAN(INDIRECT(ADDRESS(850+3,K$2+1,,,"Instances") &amp; ":" &amp; ADDRESS(850+3,K$2+1))),"min", MIN(INDIRECT(ADDRESS(850+3,K$2+1,,,"Instances") &amp; ":" &amp; ADDRESS(850+3,K$2+1))),"max", MAX(INDIRECT(ADDRESS(850+3,K$2+1,,,"Instances") &amp; ":" &amp; ADDRESS(850+3,K$2+1))),"diff", MAX(INDIRECT(ADDRESS(850+3,K$2+1,,,"Instances") &amp; ":" &amp; ADDRESS(850+3,K$2+1)))-MIN(INDIRECT(ADDRESS(850+3,K$2+1,,,"Instances") &amp; ":" &amp; ADDRESS(850+3,K$2+1))))</f>
        <v>0</v>
      </c>
      <c r="L855">
        <f>IFERROR(SMALL(K5:K969,ROW()-ROW($L$5)+1),"")</f>
        <v>0</v>
      </c>
      <c r="N855">
        <f>IFERROR(SUM(L5:L855),"")</f>
        <v>0</v>
      </c>
      <c r="Q855">
        <f>IF(Charts!$B$3="none",E5687,IF(K5687="",NA(),K5687))</f>
        <v>0</v>
      </c>
      <c r="R855">
        <f>IF(Charts!$B$3="none",F5687,IF(L5687="",NA(),L5687))</f>
        <v>0</v>
      </c>
      <c r="S855">
        <f>IF(Charts!$B$3="none",G5687,IF(M5687="",NA(),M5687))</f>
        <v>0</v>
      </c>
      <c r="T855">
        <f>IF(Charts!$B$3="none",H5687,IF(N5687="",NA(),N5687))</f>
        <v>0</v>
      </c>
    </row>
    <row r="856" spans="4:20">
      <c r="D856">
        <v>852</v>
      </c>
      <c r="E856">
        <f>IF(INDIRECT(ADDRESS($D856+2,E$2+1,,,"Instances"))="","",INDIRECT(ADDRESS($D856+2,E$2+1,,,"Instances")))</f>
        <v>0</v>
      </c>
      <c r="F856">
        <f>IFERROR(SMALL(E5:E969,ROW()-ROW($F$5)+1),"")</f>
        <v>0</v>
      </c>
      <c r="H856">
        <f>IFERROR(SUM(F5:F856),"")</f>
        <v>0</v>
      </c>
      <c r="J856">
        <v>852</v>
      </c>
      <c r="K856" cm="1">
        <f t="array" ref="K856">_xlfn.SWITCH(Charts!$B$3,"average", AVERAGE(INDIRECT(ADDRESS(851+3,K$2+1,,,"Instances") &amp; ":" &amp; ADDRESS(851+3,K$2+1))),"median", MEDIAN(INDIRECT(ADDRESS(851+3,K$2+1,,,"Instances") &amp; ":" &amp; ADDRESS(851+3,K$2+1))),"min", MIN(INDIRECT(ADDRESS(851+3,K$2+1,,,"Instances") &amp; ":" &amp; ADDRESS(851+3,K$2+1))),"max", MAX(INDIRECT(ADDRESS(851+3,K$2+1,,,"Instances") &amp; ":" &amp; ADDRESS(851+3,K$2+1))),"diff", MAX(INDIRECT(ADDRESS(851+3,K$2+1,,,"Instances") &amp; ":" &amp; ADDRESS(851+3,K$2+1)))-MIN(INDIRECT(ADDRESS(851+3,K$2+1,,,"Instances") &amp; ":" &amp; ADDRESS(851+3,K$2+1))))</f>
        <v>0</v>
      </c>
      <c r="L856">
        <f>IFERROR(SMALL(K5:K969,ROW()-ROW($L$5)+1),"")</f>
        <v>0</v>
      </c>
      <c r="N856">
        <f>IFERROR(SUM(L5:L856),"")</f>
        <v>0</v>
      </c>
      <c r="Q856">
        <f>IF(Charts!$B$3="none",E5688,IF(K5688="",NA(),K5688))</f>
        <v>0</v>
      </c>
      <c r="R856">
        <f>IF(Charts!$B$3="none",F5688,IF(L5688="",NA(),L5688))</f>
        <v>0</v>
      </c>
      <c r="S856">
        <f>IF(Charts!$B$3="none",G5688,IF(M5688="",NA(),M5688))</f>
        <v>0</v>
      </c>
      <c r="T856">
        <f>IF(Charts!$B$3="none",H5688,IF(N5688="",NA(),N5688))</f>
        <v>0</v>
      </c>
    </row>
    <row r="857" spans="4:20">
      <c r="D857">
        <v>853</v>
      </c>
      <c r="E857">
        <f>IF(INDIRECT(ADDRESS($D857+2,E$2+1,,,"Instances"))="","",INDIRECT(ADDRESS($D857+2,E$2+1,,,"Instances")))</f>
        <v>0</v>
      </c>
      <c r="F857">
        <f>IFERROR(SMALL(E5:E969,ROW()-ROW($F$5)+1),"")</f>
        <v>0</v>
      </c>
      <c r="H857">
        <f>IFERROR(SUM(F5:F857),"")</f>
        <v>0</v>
      </c>
      <c r="J857">
        <v>853</v>
      </c>
      <c r="K857" cm="1">
        <f t="array" ref="K857">_xlfn.SWITCH(Charts!$B$3,"average", AVERAGE(INDIRECT(ADDRESS(852+3,K$2+1,,,"Instances") &amp; ":" &amp; ADDRESS(852+3,K$2+1))),"median", MEDIAN(INDIRECT(ADDRESS(852+3,K$2+1,,,"Instances") &amp; ":" &amp; ADDRESS(852+3,K$2+1))),"min", MIN(INDIRECT(ADDRESS(852+3,K$2+1,,,"Instances") &amp; ":" &amp; ADDRESS(852+3,K$2+1))),"max", MAX(INDIRECT(ADDRESS(852+3,K$2+1,,,"Instances") &amp; ":" &amp; ADDRESS(852+3,K$2+1))),"diff", MAX(INDIRECT(ADDRESS(852+3,K$2+1,,,"Instances") &amp; ":" &amp; ADDRESS(852+3,K$2+1)))-MIN(INDIRECT(ADDRESS(852+3,K$2+1,,,"Instances") &amp; ":" &amp; ADDRESS(852+3,K$2+1))))</f>
        <v>0</v>
      </c>
      <c r="L857">
        <f>IFERROR(SMALL(K5:K969,ROW()-ROW($L$5)+1),"")</f>
        <v>0</v>
      </c>
      <c r="N857">
        <f>IFERROR(SUM(L5:L857),"")</f>
        <v>0</v>
      </c>
      <c r="Q857">
        <f>IF(Charts!$B$3="none",E5689,IF(K5689="",NA(),K5689))</f>
        <v>0</v>
      </c>
      <c r="R857">
        <f>IF(Charts!$B$3="none",F5689,IF(L5689="",NA(),L5689))</f>
        <v>0</v>
      </c>
      <c r="S857">
        <f>IF(Charts!$B$3="none",G5689,IF(M5689="",NA(),M5689))</f>
        <v>0</v>
      </c>
      <c r="T857">
        <f>IF(Charts!$B$3="none",H5689,IF(N5689="",NA(),N5689))</f>
        <v>0</v>
      </c>
    </row>
    <row r="858" spans="4:20">
      <c r="D858">
        <v>854</v>
      </c>
      <c r="E858">
        <f>IF(INDIRECT(ADDRESS($D858+2,E$2+1,,,"Instances"))="","",INDIRECT(ADDRESS($D858+2,E$2+1,,,"Instances")))</f>
        <v>0</v>
      </c>
      <c r="F858">
        <f>IFERROR(SMALL(E5:E969,ROW()-ROW($F$5)+1),"")</f>
        <v>0</v>
      </c>
      <c r="H858">
        <f>IFERROR(SUM(F5:F858),"")</f>
        <v>0</v>
      </c>
      <c r="J858">
        <v>854</v>
      </c>
      <c r="K858" cm="1">
        <f t="array" ref="K858">_xlfn.SWITCH(Charts!$B$3,"average", AVERAGE(INDIRECT(ADDRESS(853+3,K$2+1,,,"Instances") &amp; ":" &amp; ADDRESS(853+3,K$2+1))),"median", MEDIAN(INDIRECT(ADDRESS(853+3,K$2+1,,,"Instances") &amp; ":" &amp; ADDRESS(853+3,K$2+1))),"min", MIN(INDIRECT(ADDRESS(853+3,K$2+1,,,"Instances") &amp; ":" &amp; ADDRESS(853+3,K$2+1))),"max", MAX(INDIRECT(ADDRESS(853+3,K$2+1,,,"Instances") &amp; ":" &amp; ADDRESS(853+3,K$2+1))),"diff", MAX(INDIRECT(ADDRESS(853+3,K$2+1,,,"Instances") &amp; ":" &amp; ADDRESS(853+3,K$2+1)))-MIN(INDIRECT(ADDRESS(853+3,K$2+1,,,"Instances") &amp; ":" &amp; ADDRESS(853+3,K$2+1))))</f>
        <v>0</v>
      </c>
      <c r="L858">
        <f>IFERROR(SMALL(K5:K969,ROW()-ROW($L$5)+1),"")</f>
        <v>0</v>
      </c>
      <c r="N858">
        <f>IFERROR(SUM(L5:L858),"")</f>
        <v>0</v>
      </c>
      <c r="Q858">
        <f>IF(Charts!$B$3="none",E5690,IF(K5690="",NA(),K5690))</f>
        <v>0</v>
      </c>
      <c r="R858">
        <f>IF(Charts!$B$3="none",F5690,IF(L5690="",NA(),L5690))</f>
        <v>0</v>
      </c>
      <c r="S858">
        <f>IF(Charts!$B$3="none",G5690,IF(M5690="",NA(),M5690))</f>
        <v>0</v>
      </c>
      <c r="T858">
        <f>IF(Charts!$B$3="none",H5690,IF(N5690="",NA(),N5690))</f>
        <v>0</v>
      </c>
    </row>
    <row r="859" spans="4:20">
      <c r="D859">
        <v>855</v>
      </c>
      <c r="E859">
        <f>IF(INDIRECT(ADDRESS($D859+2,E$2+1,,,"Instances"))="","",INDIRECT(ADDRESS($D859+2,E$2+1,,,"Instances")))</f>
        <v>0</v>
      </c>
      <c r="F859">
        <f>IFERROR(SMALL(E5:E969,ROW()-ROW($F$5)+1),"")</f>
        <v>0</v>
      </c>
      <c r="H859">
        <f>IFERROR(SUM(F5:F859),"")</f>
        <v>0</v>
      </c>
      <c r="J859">
        <v>855</v>
      </c>
      <c r="K859" cm="1">
        <f t="array" ref="K859">_xlfn.SWITCH(Charts!$B$3,"average", AVERAGE(INDIRECT(ADDRESS(854+3,K$2+1,,,"Instances") &amp; ":" &amp; ADDRESS(854+3,K$2+1))),"median", MEDIAN(INDIRECT(ADDRESS(854+3,K$2+1,,,"Instances") &amp; ":" &amp; ADDRESS(854+3,K$2+1))),"min", MIN(INDIRECT(ADDRESS(854+3,K$2+1,,,"Instances") &amp; ":" &amp; ADDRESS(854+3,K$2+1))),"max", MAX(INDIRECT(ADDRESS(854+3,K$2+1,,,"Instances") &amp; ":" &amp; ADDRESS(854+3,K$2+1))),"diff", MAX(INDIRECT(ADDRESS(854+3,K$2+1,,,"Instances") &amp; ":" &amp; ADDRESS(854+3,K$2+1)))-MIN(INDIRECT(ADDRESS(854+3,K$2+1,,,"Instances") &amp; ":" &amp; ADDRESS(854+3,K$2+1))))</f>
        <v>0</v>
      </c>
      <c r="L859">
        <f>IFERROR(SMALL(K5:K969,ROW()-ROW($L$5)+1),"")</f>
        <v>0</v>
      </c>
      <c r="N859">
        <f>IFERROR(SUM(L5:L859),"")</f>
        <v>0</v>
      </c>
      <c r="Q859">
        <f>IF(Charts!$B$3="none",E5691,IF(K5691="",NA(),K5691))</f>
        <v>0</v>
      </c>
      <c r="R859">
        <f>IF(Charts!$B$3="none",F5691,IF(L5691="",NA(),L5691))</f>
        <v>0</v>
      </c>
      <c r="S859">
        <f>IF(Charts!$B$3="none",G5691,IF(M5691="",NA(),M5691))</f>
        <v>0</v>
      </c>
      <c r="T859">
        <f>IF(Charts!$B$3="none",H5691,IF(N5691="",NA(),N5691))</f>
        <v>0</v>
      </c>
    </row>
    <row r="860" spans="4:20">
      <c r="D860">
        <v>856</v>
      </c>
      <c r="E860">
        <f>IF(INDIRECT(ADDRESS($D860+2,E$2+1,,,"Instances"))="","",INDIRECT(ADDRESS($D860+2,E$2+1,,,"Instances")))</f>
        <v>0</v>
      </c>
      <c r="F860">
        <f>IFERROR(SMALL(E5:E969,ROW()-ROW($F$5)+1),"")</f>
        <v>0</v>
      </c>
      <c r="H860">
        <f>IFERROR(SUM(F5:F860),"")</f>
        <v>0</v>
      </c>
      <c r="J860">
        <v>856</v>
      </c>
      <c r="K860" cm="1">
        <f t="array" ref="K860">_xlfn.SWITCH(Charts!$B$3,"average", AVERAGE(INDIRECT(ADDRESS(855+3,K$2+1,,,"Instances") &amp; ":" &amp; ADDRESS(855+3,K$2+1))),"median", MEDIAN(INDIRECT(ADDRESS(855+3,K$2+1,,,"Instances") &amp; ":" &amp; ADDRESS(855+3,K$2+1))),"min", MIN(INDIRECT(ADDRESS(855+3,K$2+1,,,"Instances") &amp; ":" &amp; ADDRESS(855+3,K$2+1))),"max", MAX(INDIRECT(ADDRESS(855+3,K$2+1,,,"Instances") &amp; ":" &amp; ADDRESS(855+3,K$2+1))),"diff", MAX(INDIRECT(ADDRESS(855+3,K$2+1,,,"Instances") &amp; ":" &amp; ADDRESS(855+3,K$2+1)))-MIN(INDIRECT(ADDRESS(855+3,K$2+1,,,"Instances") &amp; ":" &amp; ADDRESS(855+3,K$2+1))))</f>
        <v>0</v>
      </c>
      <c r="L860">
        <f>IFERROR(SMALL(K5:K969,ROW()-ROW($L$5)+1),"")</f>
        <v>0</v>
      </c>
      <c r="N860">
        <f>IFERROR(SUM(L5:L860),"")</f>
        <v>0</v>
      </c>
      <c r="Q860">
        <f>IF(Charts!$B$3="none",E5692,IF(K5692="",NA(),K5692))</f>
        <v>0</v>
      </c>
      <c r="R860">
        <f>IF(Charts!$B$3="none",F5692,IF(L5692="",NA(),L5692))</f>
        <v>0</v>
      </c>
      <c r="S860">
        <f>IF(Charts!$B$3="none",G5692,IF(M5692="",NA(),M5692))</f>
        <v>0</v>
      </c>
      <c r="T860">
        <f>IF(Charts!$B$3="none",H5692,IF(N5692="",NA(),N5692))</f>
        <v>0</v>
      </c>
    </row>
    <row r="861" spans="4:20">
      <c r="D861">
        <v>857</v>
      </c>
      <c r="E861">
        <f>IF(INDIRECT(ADDRESS($D861+2,E$2+1,,,"Instances"))="","",INDIRECT(ADDRESS($D861+2,E$2+1,,,"Instances")))</f>
        <v>0</v>
      </c>
      <c r="F861">
        <f>IFERROR(SMALL(E5:E969,ROW()-ROW($F$5)+1),"")</f>
        <v>0</v>
      </c>
      <c r="H861">
        <f>IFERROR(SUM(F5:F861),"")</f>
        <v>0</v>
      </c>
      <c r="J861">
        <v>857</v>
      </c>
      <c r="K861" cm="1">
        <f t="array" ref="K861">_xlfn.SWITCH(Charts!$B$3,"average", AVERAGE(INDIRECT(ADDRESS(856+3,K$2+1,,,"Instances") &amp; ":" &amp; ADDRESS(856+3,K$2+1))),"median", MEDIAN(INDIRECT(ADDRESS(856+3,K$2+1,,,"Instances") &amp; ":" &amp; ADDRESS(856+3,K$2+1))),"min", MIN(INDIRECT(ADDRESS(856+3,K$2+1,,,"Instances") &amp; ":" &amp; ADDRESS(856+3,K$2+1))),"max", MAX(INDIRECT(ADDRESS(856+3,K$2+1,,,"Instances") &amp; ":" &amp; ADDRESS(856+3,K$2+1))),"diff", MAX(INDIRECT(ADDRESS(856+3,K$2+1,,,"Instances") &amp; ":" &amp; ADDRESS(856+3,K$2+1)))-MIN(INDIRECT(ADDRESS(856+3,K$2+1,,,"Instances") &amp; ":" &amp; ADDRESS(856+3,K$2+1))))</f>
        <v>0</v>
      </c>
      <c r="L861">
        <f>IFERROR(SMALL(K5:K969,ROW()-ROW($L$5)+1),"")</f>
        <v>0</v>
      </c>
      <c r="N861">
        <f>IFERROR(SUM(L5:L861),"")</f>
        <v>0</v>
      </c>
      <c r="Q861">
        <f>IF(Charts!$B$3="none",E5693,IF(K5693="",NA(),K5693))</f>
        <v>0</v>
      </c>
      <c r="R861">
        <f>IF(Charts!$B$3="none",F5693,IF(L5693="",NA(),L5693))</f>
        <v>0</v>
      </c>
      <c r="S861">
        <f>IF(Charts!$B$3="none",G5693,IF(M5693="",NA(),M5693))</f>
        <v>0</v>
      </c>
      <c r="T861">
        <f>IF(Charts!$B$3="none",H5693,IF(N5693="",NA(),N5693))</f>
        <v>0</v>
      </c>
    </row>
    <row r="862" spans="4:20">
      <c r="D862">
        <v>858</v>
      </c>
      <c r="E862">
        <f>IF(INDIRECT(ADDRESS($D862+2,E$2+1,,,"Instances"))="","",INDIRECT(ADDRESS($D862+2,E$2+1,,,"Instances")))</f>
        <v>0</v>
      </c>
      <c r="F862">
        <f>IFERROR(SMALL(E5:E969,ROW()-ROW($F$5)+1),"")</f>
        <v>0</v>
      </c>
      <c r="H862">
        <f>IFERROR(SUM(F5:F862),"")</f>
        <v>0</v>
      </c>
      <c r="J862">
        <v>858</v>
      </c>
      <c r="K862" cm="1">
        <f t="array" ref="K862">_xlfn.SWITCH(Charts!$B$3,"average", AVERAGE(INDIRECT(ADDRESS(857+3,K$2+1,,,"Instances") &amp; ":" &amp; ADDRESS(857+3,K$2+1))),"median", MEDIAN(INDIRECT(ADDRESS(857+3,K$2+1,,,"Instances") &amp; ":" &amp; ADDRESS(857+3,K$2+1))),"min", MIN(INDIRECT(ADDRESS(857+3,K$2+1,,,"Instances") &amp; ":" &amp; ADDRESS(857+3,K$2+1))),"max", MAX(INDIRECT(ADDRESS(857+3,K$2+1,,,"Instances") &amp; ":" &amp; ADDRESS(857+3,K$2+1))),"diff", MAX(INDIRECT(ADDRESS(857+3,K$2+1,,,"Instances") &amp; ":" &amp; ADDRESS(857+3,K$2+1)))-MIN(INDIRECT(ADDRESS(857+3,K$2+1,,,"Instances") &amp; ":" &amp; ADDRESS(857+3,K$2+1))))</f>
        <v>0</v>
      </c>
      <c r="L862">
        <f>IFERROR(SMALL(K5:K969,ROW()-ROW($L$5)+1),"")</f>
        <v>0</v>
      </c>
      <c r="N862">
        <f>IFERROR(SUM(L5:L862),"")</f>
        <v>0</v>
      </c>
      <c r="Q862">
        <f>IF(Charts!$B$3="none",E5694,IF(K5694="",NA(),K5694))</f>
        <v>0</v>
      </c>
      <c r="R862">
        <f>IF(Charts!$B$3="none",F5694,IF(L5694="",NA(),L5694))</f>
        <v>0</v>
      </c>
      <c r="S862">
        <f>IF(Charts!$B$3="none",G5694,IF(M5694="",NA(),M5694))</f>
        <v>0</v>
      </c>
      <c r="T862">
        <f>IF(Charts!$B$3="none",H5694,IF(N5694="",NA(),N5694))</f>
        <v>0</v>
      </c>
    </row>
    <row r="863" spans="4:20">
      <c r="D863">
        <v>859</v>
      </c>
      <c r="E863">
        <f>IF(INDIRECT(ADDRESS($D863+2,E$2+1,,,"Instances"))="","",INDIRECT(ADDRESS($D863+2,E$2+1,,,"Instances")))</f>
        <v>0</v>
      </c>
      <c r="F863">
        <f>IFERROR(SMALL(E5:E969,ROW()-ROW($F$5)+1),"")</f>
        <v>0</v>
      </c>
      <c r="H863">
        <f>IFERROR(SUM(F5:F863),"")</f>
        <v>0</v>
      </c>
      <c r="J863">
        <v>859</v>
      </c>
      <c r="K863" cm="1">
        <f t="array" ref="K863">_xlfn.SWITCH(Charts!$B$3,"average", AVERAGE(INDIRECT(ADDRESS(858+3,K$2+1,,,"Instances") &amp; ":" &amp; ADDRESS(858+3,K$2+1))),"median", MEDIAN(INDIRECT(ADDRESS(858+3,K$2+1,,,"Instances") &amp; ":" &amp; ADDRESS(858+3,K$2+1))),"min", MIN(INDIRECT(ADDRESS(858+3,K$2+1,,,"Instances") &amp; ":" &amp; ADDRESS(858+3,K$2+1))),"max", MAX(INDIRECT(ADDRESS(858+3,K$2+1,,,"Instances") &amp; ":" &amp; ADDRESS(858+3,K$2+1))),"diff", MAX(INDIRECT(ADDRESS(858+3,K$2+1,,,"Instances") &amp; ":" &amp; ADDRESS(858+3,K$2+1)))-MIN(INDIRECT(ADDRESS(858+3,K$2+1,,,"Instances") &amp; ":" &amp; ADDRESS(858+3,K$2+1))))</f>
        <v>0</v>
      </c>
      <c r="L863">
        <f>IFERROR(SMALL(K5:K969,ROW()-ROW($L$5)+1),"")</f>
        <v>0</v>
      </c>
      <c r="N863">
        <f>IFERROR(SUM(L5:L863),"")</f>
        <v>0</v>
      </c>
      <c r="Q863">
        <f>IF(Charts!$B$3="none",E5695,IF(K5695="",NA(),K5695))</f>
        <v>0</v>
      </c>
      <c r="R863">
        <f>IF(Charts!$B$3="none",F5695,IF(L5695="",NA(),L5695))</f>
        <v>0</v>
      </c>
      <c r="S863">
        <f>IF(Charts!$B$3="none",G5695,IF(M5695="",NA(),M5695))</f>
        <v>0</v>
      </c>
      <c r="T863">
        <f>IF(Charts!$B$3="none",H5695,IF(N5695="",NA(),N5695))</f>
        <v>0</v>
      </c>
    </row>
    <row r="864" spans="4:20">
      <c r="D864">
        <v>860</v>
      </c>
      <c r="E864">
        <f>IF(INDIRECT(ADDRESS($D864+2,E$2+1,,,"Instances"))="","",INDIRECT(ADDRESS($D864+2,E$2+1,,,"Instances")))</f>
        <v>0</v>
      </c>
      <c r="F864">
        <f>IFERROR(SMALL(E5:E969,ROW()-ROW($F$5)+1),"")</f>
        <v>0</v>
      </c>
      <c r="H864">
        <f>IFERROR(SUM(F5:F864),"")</f>
        <v>0</v>
      </c>
      <c r="J864">
        <v>860</v>
      </c>
      <c r="K864" cm="1">
        <f t="array" ref="K864">_xlfn.SWITCH(Charts!$B$3,"average", AVERAGE(INDIRECT(ADDRESS(859+3,K$2+1,,,"Instances") &amp; ":" &amp; ADDRESS(859+3,K$2+1))),"median", MEDIAN(INDIRECT(ADDRESS(859+3,K$2+1,,,"Instances") &amp; ":" &amp; ADDRESS(859+3,K$2+1))),"min", MIN(INDIRECT(ADDRESS(859+3,K$2+1,,,"Instances") &amp; ":" &amp; ADDRESS(859+3,K$2+1))),"max", MAX(INDIRECT(ADDRESS(859+3,K$2+1,,,"Instances") &amp; ":" &amp; ADDRESS(859+3,K$2+1))),"diff", MAX(INDIRECT(ADDRESS(859+3,K$2+1,,,"Instances") &amp; ":" &amp; ADDRESS(859+3,K$2+1)))-MIN(INDIRECT(ADDRESS(859+3,K$2+1,,,"Instances") &amp; ":" &amp; ADDRESS(859+3,K$2+1))))</f>
        <v>0</v>
      </c>
      <c r="L864">
        <f>IFERROR(SMALL(K5:K969,ROW()-ROW($L$5)+1),"")</f>
        <v>0</v>
      </c>
      <c r="N864">
        <f>IFERROR(SUM(L5:L864),"")</f>
        <v>0</v>
      </c>
      <c r="Q864">
        <f>IF(Charts!$B$3="none",E5696,IF(K5696="",NA(),K5696))</f>
        <v>0</v>
      </c>
      <c r="R864">
        <f>IF(Charts!$B$3="none",F5696,IF(L5696="",NA(),L5696))</f>
        <v>0</v>
      </c>
      <c r="S864">
        <f>IF(Charts!$B$3="none",G5696,IF(M5696="",NA(),M5696))</f>
        <v>0</v>
      </c>
      <c r="T864">
        <f>IF(Charts!$B$3="none",H5696,IF(N5696="",NA(),N5696))</f>
        <v>0</v>
      </c>
    </row>
    <row r="865" spans="4:20">
      <c r="D865">
        <v>861</v>
      </c>
      <c r="E865">
        <f>IF(INDIRECT(ADDRESS($D865+2,E$2+1,,,"Instances"))="","",INDIRECT(ADDRESS($D865+2,E$2+1,,,"Instances")))</f>
        <v>0</v>
      </c>
      <c r="F865">
        <f>IFERROR(SMALL(E5:E969,ROW()-ROW($F$5)+1),"")</f>
        <v>0</v>
      </c>
      <c r="H865">
        <f>IFERROR(SUM(F5:F865),"")</f>
        <v>0</v>
      </c>
      <c r="J865">
        <v>861</v>
      </c>
      <c r="K865" cm="1">
        <f t="array" ref="K865">_xlfn.SWITCH(Charts!$B$3,"average", AVERAGE(INDIRECT(ADDRESS(860+3,K$2+1,,,"Instances") &amp; ":" &amp; ADDRESS(860+3,K$2+1))),"median", MEDIAN(INDIRECT(ADDRESS(860+3,K$2+1,,,"Instances") &amp; ":" &amp; ADDRESS(860+3,K$2+1))),"min", MIN(INDIRECT(ADDRESS(860+3,K$2+1,,,"Instances") &amp; ":" &amp; ADDRESS(860+3,K$2+1))),"max", MAX(INDIRECT(ADDRESS(860+3,K$2+1,,,"Instances") &amp; ":" &amp; ADDRESS(860+3,K$2+1))),"diff", MAX(INDIRECT(ADDRESS(860+3,K$2+1,,,"Instances") &amp; ":" &amp; ADDRESS(860+3,K$2+1)))-MIN(INDIRECT(ADDRESS(860+3,K$2+1,,,"Instances") &amp; ":" &amp; ADDRESS(860+3,K$2+1))))</f>
        <v>0</v>
      </c>
      <c r="L865">
        <f>IFERROR(SMALL(K5:K969,ROW()-ROW($L$5)+1),"")</f>
        <v>0</v>
      </c>
      <c r="N865">
        <f>IFERROR(SUM(L5:L865),"")</f>
        <v>0</v>
      </c>
      <c r="Q865">
        <f>IF(Charts!$B$3="none",E5697,IF(K5697="",NA(),K5697))</f>
        <v>0</v>
      </c>
      <c r="R865">
        <f>IF(Charts!$B$3="none",F5697,IF(L5697="",NA(),L5697))</f>
        <v>0</v>
      </c>
      <c r="S865">
        <f>IF(Charts!$B$3="none",G5697,IF(M5697="",NA(),M5697))</f>
        <v>0</v>
      </c>
      <c r="T865">
        <f>IF(Charts!$B$3="none",H5697,IF(N5697="",NA(),N5697))</f>
        <v>0</v>
      </c>
    </row>
    <row r="866" spans="4:20">
      <c r="D866">
        <v>862</v>
      </c>
      <c r="E866">
        <f>IF(INDIRECT(ADDRESS($D866+2,E$2+1,,,"Instances"))="","",INDIRECT(ADDRESS($D866+2,E$2+1,,,"Instances")))</f>
        <v>0</v>
      </c>
      <c r="F866">
        <f>IFERROR(SMALL(E5:E969,ROW()-ROW($F$5)+1),"")</f>
        <v>0</v>
      </c>
      <c r="H866">
        <f>IFERROR(SUM(F5:F866),"")</f>
        <v>0</v>
      </c>
      <c r="J866">
        <v>862</v>
      </c>
      <c r="K866" cm="1">
        <f t="array" ref="K866">_xlfn.SWITCH(Charts!$B$3,"average", AVERAGE(INDIRECT(ADDRESS(861+3,K$2+1,,,"Instances") &amp; ":" &amp; ADDRESS(861+3,K$2+1))),"median", MEDIAN(INDIRECT(ADDRESS(861+3,K$2+1,,,"Instances") &amp; ":" &amp; ADDRESS(861+3,K$2+1))),"min", MIN(INDIRECT(ADDRESS(861+3,K$2+1,,,"Instances") &amp; ":" &amp; ADDRESS(861+3,K$2+1))),"max", MAX(INDIRECT(ADDRESS(861+3,K$2+1,,,"Instances") &amp; ":" &amp; ADDRESS(861+3,K$2+1))),"diff", MAX(INDIRECT(ADDRESS(861+3,K$2+1,,,"Instances") &amp; ":" &amp; ADDRESS(861+3,K$2+1)))-MIN(INDIRECT(ADDRESS(861+3,K$2+1,,,"Instances") &amp; ":" &amp; ADDRESS(861+3,K$2+1))))</f>
        <v>0</v>
      </c>
      <c r="L866">
        <f>IFERROR(SMALL(K5:K969,ROW()-ROW($L$5)+1),"")</f>
        <v>0</v>
      </c>
      <c r="N866">
        <f>IFERROR(SUM(L5:L866),"")</f>
        <v>0</v>
      </c>
      <c r="Q866">
        <f>IF(Charts!$B$3="none",E5698,IF(K5698="",NA(),K5698))</f>
        <v>0</v>
      </c>
      <c r="R866">
        <f>IF(Charts!$B$3="none",F5698,IF(L5698="",NA(),L5698))</f>
        <v>0</v>
      </c>
      <c r="S866">
        <f>IF(Charts!$B$3="none",G5698,IF(M5698="",NA(),M5698))</f>
        <v>0</v>
      </c>
      <c r="T866">
        <f>IF(Charts!$B$3="none",H5698,IF(N5698="",NA(),N5698))</f>
        <v>0</v>
      </c>
    </row>
    <row r="867" spans="4:20">
      <c r="D867">
        <v>863</v>
      </c>
      <c r="E867">
        <f>IF(INDIRECT(ADDRESS($D867+2,E$2+1,,,"Instances"))="","",INDIRECT(ADDRESS($D867+2,E$2+1,,,"Instances")))</f>
        <v>0</v>
      </c>
      <c r="F867">
        <f>IFERROR(SMALL(E5:E969,ROW()-ROW($F$5)+1),"")</f>
        <v>0</v>
      </c>
      <c r="H867">
        <f>IFERROR(SUM(F5:F867),"")</f>
        <v>0</v>
      </c>
      <c r="J867">
        <v>863</v>
      </c>
      <c r="K867" cm="1">
        <f t="array" ref="K867">_xlfn.SWITCH(Charts!$B$3,"average", AVERAGE(INDIRECT(ADDRESS(862+3,K$2+1,,,"Instances") &amp; ":" &amp; ADDRESS(862+3,K$2+1))),"median", MEDIAN(INDIRECT(ADDRESS(862+3,K$2+1,,,"Instances") &amp; ":" &amp; ADDRESS(862+3,K$2+1))),"min", MIN(INDIRECT(ADDRESS(862+3,K$2+1,,,"Instances") &amp; ":" &amp; ADDRESS(862+3,K$2+1))),"max", MAX(INDIRECT(ADDRESS(862+3,K$2+1,,,"Instances") &amp; ":" &amp; ADDRESS(862+3,K$2+1))),"diff", MAX(INDIRECT(ADDRESS(862+3,K$2+1,,,"Instances") &amp; ":" &amp; ADDRESS(862+3,K$2+1)))-MIN(INDIRECT(ADDRESS(862+3,K$2+1,,,"Instances") &amp; ":" &amp; ADDRESS(862+3,K$2+1))))</f>
        <v>0</v>
      </c>
      <c r="L867">
        <f>IFERROR(SMALL(K5:K969,ROW()-ROW($L$5)+1),"")</f>
        <v>0</v>
      </c>
      <c r="N867">
        <f>IFERROR(SUM(L5:L867),"")</f>
        <v>0</v>
      </c>
      <c r="Q867">
        <f>IF(Charts!$B$3="none",E5699,IF(K5699="",NA(),K5699))</f>
        <v>0</v>
      </c>
      <c r="R867">
        <f>IF(Charts!$B$3="none",F5699,IF(L5699="",NA(),L5699))</f>
        <v>0</v>
      </c>
      <c r="S867">
        <f>IF(Charts!$B$3="none",G5699,IF(M5699="",NA(),M5699))</f>
        <v>0</v>
      </c>
      <c r="T867">
        <f>IF(Charts!$B$3="none",H5699,IF(N5699="",NA(),N5699))</f>
        <v>0</v>
      </c>
    </row>
    <row r="868" spans="4:20">
      <c r="D868">
        <v>864</v>
      </c>
      <c r="E868">
        <f>IF(INDIRECT(ADDRESS($D868+2,E$2+1,,,"Instances"))="","",INDIRECT(ADDRESS($D868+2,E$2+1,,,"Instances")))</f>
        <v>0</v>
      </c>
      <c r="F868">
        <f>IFERROR(SMALL(E5:E969,ROW()-ROW($F$5)+1),"")</f>
        <v>0</v>
      </c>
      <c r="H868">
        <f>IFERROR(SUM(F5:F868),"")</f>
        <v>0</v>
      </c>
      <c r="J868">
        <v>864</v>
      </c>
      <c r="K868" cm="1">
        <f t="array" ref="K868">_xlfn.SWITCH(Charts!$B$3,"average", AVERAGE(INDIRECT(ADDRESS(863+3,K$2+1,,,"Instances") &amp; ":" &amp; ADDRESS(863+3,K$2+1))),"median", MEDIAN(INDIRECT(ADDRESS(863+3,K$2+1,,,"Instances") &amp; ":" &amp; ADDRESS(863+3,K$2+1))),"min", MIN(INDIRECT(ADDRESS(863+3,K$2+1,,,"Instances") &amp; ":" &amp; ADDRESS(863+3,K$2+1))),"max", MAX(INDIRECT(ADDRESS(863+3,K$2+1,,,"Instances") &amp; ":" &amp; ADDRESS(863+3,K$2+1))),"diff", MAX(INDIRECT(ADDRESS(863+3,K$2+1,,,"Instances") &amp; ":" &amp; ADDRESS(863+3,K$2+1)))-MIN(INDIRECT(ADDRESS(863+3,K$2+1,,,"Instances") &amp; ":" &amp; ADDRESS(863+3,K$2+1))))</f>
        <v>0</v>
      </c>
      <c r="L868">
        <f>IFERROR(SMALL(K5:K969,ROW()-ROW($L$5)+1),"")</f>
        <v>0</v>
      </c>
      <c r="N868">
        <f>IFERROR(SUM(L5:L868),"")</f>
        <v>0</v>
      </c>
      <c r="Q868">
        <f>IF(Charts!$B$3="none",E5700,IF(K5700="",NA(),K5700))</f>
        <v>0</v>
      </c>
      <c r="R868">
        <f>IF(Charts!$B$3="none",F5700,IF(L5700="",NA(),L5700))</f>
        <v>0</v>
      </c>
      <c r="S868">
        <f>IF(Charts!$B$3="none",G5700,IF(M5700="",NA(),M5700))</f>
        <v>0</v>
      </c>
      <c r="T868">
        <f>IF(Charts!$B$3="none",H5700,IF(N5700="",NA(),N5700))</f>
        <v>0</v>
      </c>
    </row>
    <row r="869" spans="4:20">
      <c r="D869">
        <v>865</v>
      </c>
      <c r="E869">
        <f>IF(INDIRECT(ADDRESS($D869+2,E$2+1,,,"Instances"))="","",INDIRECT(ADDRESS($D869+2,E$2+1,,,"Instances")))</f>
        <v>0</v>
      </c>
      <c r="F869">
        <f>IFERROR(SMALL(E5:E969,ROW()-ROW($F$5)+1),"")</f>
        <v>0</v>
      </c>
      <c r="H869">
        <f>IFERROR(SUM(F5:F869),"")</f>
        <v>0</v>
      </c>
      <c r="J869">
        <v>865</v>
      </c>
      <c r="K869" cm="1">
        <f t="array" ref="K869">_xlfn.SWITCH(Charts!$B$3,"average", AVERAGE(INDIRECT(ADDRESS(864+3,K$2+1,,,"Instances") &amp; ":" &amp; ADDRESS(864+3,K$2+1))),"median", MEDIAN(INDIRECT(ADDRESS(864+3,K$2+1,,,"Instances") &amp; ":" &amp; ADDRESS(864+3,K$2+1))),"min", MIN(INDIRECT(ADDRESS(864+3,K$2+1,,,"Instances") &amp; ":" &amp; ADDRESS(864+3,K$2+1))),"max", MAX(INDIRECT(ADDRESS(864+3,K$2+1,,,"Instances") &amp; ":" &amp; ADDRESS(864+3,K$2+1))),"diff", MAX(INDIRECT(ADDRESS(864+3,K$2+1,,,"Instances") &amp; ":" &amp; ADDRESS(864+3,K$2+1)))-MIN(INDIRECT(ADDRESS(864+3,K$2+1,,,"Instances") &amp; ":" &amp; ADDRESS(864+3,K$2+1))))</f>
        <v>0</v>
      </c>
      <c r="L869">
        <f>IFERROR(SMALL(K5:K969,ROW()-ROW($L$5)+1),"")</f>
        <v>0</v>
      </c>
      <c r="N869">
        <f>IFERROR(SUM(L5:L869),"")</f>
        <v>0</v>
      </c>
      <c r="Q869">
        <f>IF(Charts!$B$3="none",E5701,IF(K5701="",NA(),K5701))</f>
        <v>0</v>
      </c>
      <c r="R869">
        <f>IF(Charts!$B$3="none",F5701,IF(L5701="",NA(),L5701))</f>
        <v>0</v>
      </c>
      <c r="S869">
        <f>IF(Charts!$B$3="none",G5701,IF(M5701="",NA(),M5701))</f>
        <v>0</v>
      </c>
      <c r="T869">
        <f>IF(Charts!$B$3="none",H5701,IF(N5701="",NA(),N5701))</f>
        <v>0</v>
      </c>
    </row>
    <row r="870" spans="4:20">
      <c r="D870">
        <v>866</v>
      </c>
      <c r="E870">
        <f>IF(INDIRECT(ADDRESS($D870+2,E$2+1,,,"Instances"))="","",INDIRECT(ADDRESS($D870+2,E$2+1,,,"Instances")))</f>
        <v>0</v>
      </c>
      <c r="F870">
        <f>IFERROR(SMALL(E5:E969,ROW()-ROW($F$5)+1),"")</f>
        <v>0</v>
      </c>
      <c r="H870">
        <f>IFERROR(SUM(F5:F870),"")</f>
        <v>0</v>
      </c>
      <c r="J870">
        <v>866</v>
      </c>
      <c r="K870" cm="1">
        <f t="array" ref="K870">_xlfn.SWITCH(Charts!$B$3,"average", AVERAGE(INDIRECT(ADDRESS(865+3,K$2+1,,,"Instances") &amp; ":" &amp; ADDRESS(865+3,K$2+1))),"median", MEDIAN(INDIRECT(ADDRESS(865+3,K$2+1,,,"Instances") &amp; ":" &amp; ADDRESS(865+3,K$2+1))),"min", MIN(INDIRECT(ADDRESS(865+3,K$2+1,,,"Instances") &amp; ":" &amp; ADDRESS(865+3,K$2+1))),"max", MAX(INDIRECT(ADDRESS(865+3,K$2+1,,,"Instances") &amp; ":" &amp; ADDRESS(865+3,K$2+1))),"diff", MAX(INDIRECT(ADDRESS(865+3,K$2+1,,,"Instances") &amp; ":" &amp; ADDRESS(865+3,K$2+1)))-MIN(INDIRECT(ADDRESS(865+3,K$2+1,,,"Instances") &amp; ":" &amp; ADDRESS(865+3,K$2+1))))</f>
        <v>0</v>
      </c>
      <c r="L870">
        <f>IFERROR(SMALL(K5:K969,ROW()-ROW($L$5)+1),"")</f>
        <v>0</v>
      </c>
      <c r="N870">
        <f>IFERROR(SUM(L5:L870),"")</f>
        <v>0</v>
      </c>
      <c r="Q870">
        <f>IF(Charts!$B$3="none",E5702,IF(K5702="",NA(),K5702))</f>
        <v>0</v>
      </c>
      <c r="R870">
        <f>IF(Charts!$B$3="none",F5702,IF(L5702="",NA(),L5702))</f>
        <v>0</v>
      </c>
      <c r="S870">
        <f>IF(Charts!$B$3="none",G5702,IF(M5702="",NA(),M5702))</f>
        <v>0</v>
      </c>
      <c r="T870">
        <f>IF(Charts!$B$3="none",H5702,IF(N5702="",NA(),N5702))</f>
        <v>0</v>
      </c>
    </row>
    <row r="871" spans="4:20">
      <c r="D871">
        <v>867</v>
      </c>
      <c r="E871">
        <f>IF(INDIRECT(ADDRESS($D871+2,E$2+1,,,"Instances"))="","",INDIRECT(ADDRESS($D871+2,E$2+1,,,"Instances")))</f>
        <v>0</v>
      </c>
      <c r="F871">
        <f>IFERROR(SMALL(E5:E969,ROW()-ROW($F$5)+1),"")</f>
        <v>0</v>
      </c>
      <c r="H871">
        <f>IFERROR(SUM(F5:F871),"")</f>
        <v>0</v>
      </c>
      <c r="J871">
        <v>867</v>
      </c>
      <c r="K871" cm="1">
        <f t="array" ref="K871">_xlfn.SWITCH(Charts!$B$3,"average", AVERAGE(INDIRECT(ADDRESS(866+3,K$2+1,,,"Instances") &amp; ":" &amp; ADDRESS(866+3,K$2+1))),"median", MEDIAN(INDIRECT(ADDRESS(866+3,K$2+1,,,"Instances") &amp; ":" &amp; ADDRESS(866+3,K$2+1))),"min", MIN(INDIRECT(ADDRESS(866+3,K$2+1,,,"Instances") &amp; ":" &amp; ADDRESS(866+3,K$2+1))),"max", MAX(INDIRECT(ADDRESS(866+3,K$2+1,,,"Instances") &amp; ":" &amp; ADDRESS(866+3,K$2+1))),"diff", MAX(INDIRECT(ADDRESS(866+3,K$2+1,,,"Instances") &amp; ":" &amp; ADDRESS(866+3,K$2+1)))-MIN(INDIRECT(ADDRESS(866+3,K$2+1,,,"Instances") &amp; ":" &amp; ADDRESS(866+3,K$2+1))))</f>
        <v>0</v>
      </c>
      <c r="L871">
        <f>IFERROR(SMALL(K5:K969,ROW()-ROW($L$5)+1),"")</f>
        <v>0</v>
      </c>
      <c r="N871">
        <f>IFERROR(SUM(L5:L871),"")</f>
        <v>0</v>
      </c>
      <c r="Q871">
        <f>IF(Charts!$B$3="none",E5703,IF(K5703="",NA(),K5703))</f>
        <v>0</v>
      </c>
      <c r="R871">
        <f>IF(Charts!$B$3="none",F5703,IF(L5703="",NA(),L5703))</f>
        <v>0</v>
      </c>
      <c r="S871">
        <f>IF(Charts!$B$3="none",G5703,IF(M5703="",NA(),M5703))</f>
        <v>0</v>
      </c>
      <c r="T871">
        <f>IF(Charts!$B$3="none",H5703,IF(N5703="",NA(),N5703))</f>
        <v>0</v>
      </c>
    </row>
    <row r="872" spans="4:20">
      <c r="D872">
        <v>868</v>
      </c>
      <c r="E872">
        <f>IF(INDIRECT(ADDRESS($D872+2,E$2+1,,,"Instances"))="","",INDIRECT(ADDRESS($D872+2,E$2+1,,,"Instances")))</f>
        <v>0</v>
      </c>
      <c r="F872">
        <f>IFERROR(SMALL(E5:E969,ROW()-ROW($F$5)+1),"")</f>
        <v>0</v>
      </c>
      <c r="H872">
        <f>IFERROR(SUM(F5:F872),"")</f>
        <v>0</v>
      </c>
      <c r="J872">
        <v>868</v>
      </c>
      <c r="K872" cm="1">
        <f t="array" ref="K872">_xlfn.SWITCH(Charts!$B$3,"average", AVERAGE(INDIRECT(ADDRESS(867+3,K$2+1,,,"Instances") &amp; ":" &amp; ADDRESS(867+3,K$2+1))),"median", MEDIAN(INDIRECT(ADDRESS(867+3,K$2+1,,,"Instances") &amp; ":" &amp; ADDRESS(867+3,K$2+1))),"min", MIN(INDIRECT(ADDRESS(867+3,K$2+1,,,"Instances") &amp; ":" &amp; ADDRESS(867+3,K$2+1))),"max", MAX(INDIRECT(ADDRESS(867+3,K$2+1,,,"Instances") &amp; ":" &amp; ADDRESS(867+3,K$2+1))),"diff", MAX(INDIRECT(ADDRESS(867+3,K$2+1,,,"Instances") &amp; ":" &amp; ADDRESS(867+3,K$2+1)))-MIN(INDIRECT(ADDRESS(867+3,K$2+1,,,"Instances") &amp; ":" &amp; ADDRESS(867+3,K$2+1))))</f>
        <v>0</v>
      </c>
      <c r="L872">
        <f>IFERROR(SMALL(K5:K969,ROW()-ROW($L$5)+1),"")</f>
        <v>0</v>
      </c>
      <c r="N872">
        <f>IFERROR(SUM(L5:L872),"")</f>
        <v>0</v>
      </c>
      <c r="Q872">
        <f>IF(Charts!$B$3="none",E5704,IF(K5704="",NA(),K5704))</f>
        <v>0</v>
      </c>
      <c r="R872">
        <f>IF(Charts!$B$3="none",F5704,IF(L5704="",NA(),L5704))</f>
        <v>0</v>
      </c>
      <c r="S872">
        <f>IF(Charts!$B$3="none",G5704,IF(M5704="",NA(),M5704))</f>
        <v>0</v>
      </c>
      <c r="T872">
        <f>IF(Charts!$B$3="none",H5704,IF(N5704="",NA(),N5704))</f>
        <v>0</v>
      </c>
    </row>
    <row r="873" spans="4:20">
      <c r="D873">
        <v>869</v>
      </c>
      <c r="E873">
        <f>IF(INDIRECT(ADDRESS($D873+2,E$2+1,,,"Instances"))="","",INDIRECT(ADDRESS($D873+2,E$2+1,,,"Instances")))</f>
        <v>0</v>
      </c>
      <c r="F873">
        <f>IFERROR(SMALL(E5:E969,ROW()-ROW($F$5)+1),"")</f>
        <v>0</v>
      </c>
      <c r="H873">
        <f>IFERROR(SUM(F5:F873),"")</f>
        <v>0</v>
      </c>
      <c r="J873">
        <v>869</v>
      </c>
      <c r="K873" cm="1">
        <f t="array" ref="K873">_xlfn.SWITCH(Charts!$B$3,"average", AVERAGE(INDIRECT(ADDRESS(868+3,K$2+1,,,"Instances") &amp; ":" &amp; ADDRESS(868+3,K$2+1))),"median", MEDIAN(INDIRECT(ADDRESS(868+3,K$2+1,,,"Instances") &amp; ":" &amp; ADDRESS(868+3,K$2+1))),"min", MIN(INDIRECT(ADDRESS(868+3,K$2+1,,,"Instances") &amp; ":" &amp; ADDRESS(868+3,K$2+1))),"max", MAX(INDIRECT(ADDRESS(868+3,K$2+1,,,"Instances") &amp; ":" &amp; ADDRESS(868+3,K$2+1))),"diff", MAX(INDIRECT(ADDRESS(868+3,K$2+1,,,"Instances") &amp; ":" &amp; ADDRESS(868+3,K$2+1)))-MIN(INDIRECT(ADDRESS(868+3,K$2+1,,,"Instances") &amp; ":" &amp; ADDRESS(868+3,K$2+1))))</f>
        <v>0</v>
      </c>
      <c r="L873">
        <f>IFERROR(SMALL(K5:K969,ROW()-ROW($L$5)+1),"")</f>
        <v>0</v>
      </c>
      <c r="N873">
        <f>IFERROR(SUM(L5:L873),"")</f>
        <v>0</v>
      </c>
      <c r="Q873">
        <f>IF(Charts!$B$3="none",E5705,IF(K5705="",NA(),K5705))</f>
        <v>0</v>
      </c>
      <c r="R873">
        <f>IF(Charts!$B$3="none",F5705,IF(L5705="",NA(),L5705))</f>
        <v>0</v>
      </c>
      <c r="S873">
        <f>IF(Charts!$B$3="none",G5705,IF(M5705="",NA(),M5705))</f>
        <v>0</v>
      </c>
      <c r="T873">
        <f>IF(Charts!$B$3="none",H5705,IF(N5705="",NA(),N5705))</f>
        <v>0</v>
      </c>
    </row>
    <row r="874" spans="4:20">
      <c r="D874">
        <v>870</v>
      </c>
      <c r="E874">
        <f>IF(INDIRECT(ADDRESS($D874+2,E$2+1,,,"Instances"))="","",INDIRECT(ADDRESS($D874+2,E$2+1,,,"Instances")))</f>
        <v>0</v>
      </c>
      <c r="F874">
        <f>IFERROR(SMALL(E5:E969,ROW()-ROW($F$5)+1),"")</f>
        <v>0</v>
      </c>
      <c r="H874">
        <f>IFERROR(SUM(F5:F874),"")</f>
        <v>0</v>
      </c>
      <c r="J874">
        <v>870</v>
      </c>
      <c r="K874" cm="1">
        <f t="array" ref="K874">_xlfn.SWITCH(Charts!$B$3,"average", AVERAGE(INDIRECT(ADDRESS(869+3,K$2+1,,,"Instances") &amp; ":" &amp; ADDRESS(869+3,K$2+1))),"median", MEDIAN(INDIRECT(ADDRESS(869+3,K$2+1,,,"Instances") &amp; ":" &amp; ADDRESS(869+3,K$2+1))),"min", MIN(INDIRECT(ADDRESS(869+3,K$2+1,,,"Instances") &amp; ":" &amp; ADDRESS(869+3,K$2+1))),"max", MAX(INDIRECT(ADDRESS(869+3,K$2+1,,,"Instances") &amp; ":" &amp; ADDRESS(869+3,K$2+1))),"diff", MAX(INDIRECT(ADDRESS(869+3,K$2+1,,,"Instances") &amp; ":" &amp; ADDRESS(869+3,K$2+1)))-MIN(INDIRECT(ADDRESS(869+3,K$2+1,,,"Instances") &amp; ":" &amp; ADDRESS(869+3,K$2+1))))</f>
        <v>0</v>
      </c>
      <c r="L874">
        <f>IFERROR(SMALL(K5:K969,ROW()-ROW($L$5)+1),"")</f>
        <v>0</v>
      </c>
      <c r="N874">
        <f>IFERROR(SUM(L5:L874),"")</f>
        <v>0</v>
      </c>
      <c r="Q874">
        <f>IF(Charts!$B$3="none",E5706,IF(K5706="",NA(),K5706))</f>
        <v>0</v>
      </c>
      <c r="R874">
        <f>IF(Charts!$B$3="none",F5706,IF(L5706="",NA(),L5706))</f>
        <v>0</v>
      </c>
      <c r="S874">
        <f>IF(Charts!$B$3="none",G5706,IF(M5706="",NA(),M5706))</f>
        <v>0</v>
      </c>
      <c r="T874">
        <f>IF(Charts!$B$3="none",H5706,IF(N5706="",NA(),N5706))</f>
        <v>0</v>
      </c>
    </row>
    <row r="875" spans="4:20">
      <c r="D875">
        <v>871</v>
      </c>
      <c r="E875">
        <f>IF(INDIRECT(ADDRESS($D875+2,E$2+1,,,"Instances"))="","",INDIRECT(ADDRESS($D875+2,E$2+1,,,"Instances")))</f>
        <v>0</v>
      </c>
      <c r="F875">
        <f>IFERROR(SMALL(E5:E969,ROW()-ROW($F$5)+1),"")</f>
        <v>0</v>
      </c>
      <c r="H875">
        <f>IFERROR(SUM(F5:F875),"")</f>
        <v>0</v>
      </c>
      <c r="J875">
        <v>871</v>
      </c>
      <c r="K875" cm="1">
        <f t="array" ref="K875">_xlfn.SWITCH(Charts!$B$3,"average", AVERAGE(INDIRECT(ADDRESS(870+3,K$2+1,,,"Instances") &amp; ":" &amp; ADDRESS(870+3,K$2+1))),"median", MEDIAN(INDIRECT(ADDRESS(870+3,K$2+1,,,"Instances") &amp; ":" &amp; ADDRESS(870+3,K$2+1))),"min", MIN(INDIRECT(ADDRESS(870+3,K$2+1,,,"Instances") &amp; ":" &amp; ADDRESS(870+3,K$2+1))),"max", MAX(INDIRECT(ADDRESS(870+3,K$2+1,,,"Instances") &amp; ":" &amp; ADDRESS(870+3,K$2+1))),"diff", MAX(INDIRECT(ADDRESS(870+3,K$2+1,,,"Instances") &amp; ":" &amp; ADDRESS(870+3,K$2+1)))-MIN(INDIRECT(ADDRESS(870+3,K$2+1,,,"Instances") &amp; ":" &amp; ADDRESS(870+3,K$2+1))))</f>
        <v>0</v>
      </c>
      <c r="L875">
        <f>IFERROR(SMALL(K5:K969,ROW()-ROW($L$5)+1),"")</f>
        <v>0</v>
      </c>
      <c r="N875">
        <f>IFERROR(SUM(L5:L875),"")</f>
        <v>0</v>
      </c>
      <c r="Q875">
        <f>IF(Charts!$B$3="none",E5707,IF(K5707="",NA(),K5707))</f>
        <v>0</v>
      </c>
      <c r="R875">
        <f>IF(Charts!$B$3="none",F5707,IF(L5707="",NA(),L5707))</f>
        <v>0</v>
      </c>
      <c r="S875">
        <f>IF(Charts!$B$3="none",G5707,IF(M5707="",NA(),M5707))</f>
        <v>0</v>
      </c>
      <c r="T875">
        <f>IF(Charts!$B$3="none",H5707,IF(N5707="",NA(),N5707))</f>
        <v>0</v>
      </c>
    </row>
    <row r="876" spans="4:20">
      <c r="D876">
        <v>872</v>
      </c>
      <c r="E876">
        <f>IF(INDIRECT(ADDRESS($D876+2,E$2+1,,,"Instances"))="","",INDIRECT(ADDRESS($D876+2,E$2+1,,,"Instances")))</f>
        <v>0</v>
      </c>
      <c r="F876">
        <f>IFERROR(SMALL(E5:E969,ROW()-ROW($F$5)+1),"")</f>
        <v>0</v>
      </c>
      <c r="H876">
        <f>IFERROR(SUM(F5:F876),"")</f>
        <v>0</v>
      </c>
      <c r="J876">
        <v>872</v>
      </c>
      <c r="K876" cm="1">
        <f t="array" ref="K876">_xlfn.SWITCH(Charts!$B$3,"average", AVERAGE(INDIRECT(ADDRESS(871+3,K$2+1,,,"Instances") &amp; ":" &amp; ADDRESS(871+3,K$2+1))),"median", MEDIAN(INDIRECT(ADDRESS(871+3,K$2+1,,,"Instances") &amp; ":" &amp; ADDRESS(871+3,K$2+1))),"min", MIN(INDIRECT(ADDRESS(871+3,K$2+1,,,"Instances") &amp; ":" &amp; ADDRESS(871+3,K$2+1))),"max", MAX(INDIRECT(ADDRESS(871+3,K$2+1,,,"Instances") &amp; ":" &amp; ADDRESS(871+3,K$2+1))),"diff", MAX(INDIRECT(ADDRESS(871+3,K$2+1,,,"Instances") &amp; ":" &amp; ADDRESS(871+3,K$2+1)))-MIN(INDIRECT(ADDRESS(871+3,K$2+1,,,"Instances") &amp; ":" &amp; ADDRESS(871+3,K$2+1))))</f>
        <v>0</v>
      </c>
      <c r="L876">
        <f>IFERROR(SMALL(K5:K969,ROW()-ROW($L$5)+1),"")</f>
        <v>0</v>
      </c>
      <c r="N876">
        <f>IFERROR(SUM(L5:L876),"")</f>
        <v>0</v>
      </c>
      <c r="Q876">
        <f>IF(Charts!$B$3="none",E5708,IF(K5708="",NA(),K5708))</f>
        <v>0</v>
      </c>
      <c r="R876">
        <f>IF(Charts!$B$3="none",F5708,IF(L5708="",NA(),L5708))</f>
        <v>0</v>
      </c>
      <c r="S876">
        <f>IF(Charts!$B$3="none",G5708,IF(M5708="",NA(),M5708))</f>
        <v>0</v>
      </c>
      <c r="T876">
        <f>IF(Charts!$B$3="none",H5708,IF(N5708="",NA(),N5708))</f>
        <v>0</v>
      </c>
    </row>
    <row r="877" spans="4:20">
      <c r="D877">
        <v>873</v>
      </c>
      <c r="E877">
        <f>IF(INDIRECT(ADDRESS($D877+2,E$2+1,,,"Instances"))="","",INDIRECT(ADDRESS($D877+2,E$2+1,,,"Instances")))</f>
        <v>0</v>
      </c>
      <c r="F877">
        <f>IFERROR(SMALL(E5:E969,ROW()-ROW($F$5)+1),"")</f>
        <v>0</v>
      </c>
      <c r="H877">
        <f>IFERROR(SUM(F5:F877),"")</f>
        <v>0</v>
      </c>
      <c r="J877">
        <v>873</v>
      </c>
      <c r="K877" cm="1">
        <f t="array" ref="K877">_xlfn.SWITCH(Charts!$B$3,"average", AVERAGE(INDIRECT(ADDRESS(872+3,K$2+1,,,"Instances") &amp; ":" &amp; ADDRESS(872+3,K$2+1))),"median", MEDIAN(INDIRECT(ADDRESS(872+3,K$2+1,,,"Instances") &amp; ":" &amp; ADDRESS(872+3,K$2+1))),"min", MIN(INDIRECT(ADDRESS(872+3,K$2+1,,,"Instances") &amp; ":" &amp; ADDRESS(872+3,K$2+1))),"max", MAX(INDIRECT(ADDRESS(872+3,K$2+1,,,"Instances") &amp; ":" &amp; ADDRESS(872+3,K$2+1))),"diff", MAX(INDIRECT(ADDRESS(872+3,K$2+1,,,"Instances") &amp; ":" &amp; ADDRESS(872+3,K$2+1)))-MIN(INDIRECT(ADDRESS(872+3,K$2+1,,,"Instances") &amp; ":" &amp; ADDRESS(872+3,K$2+1))))</f>
        <v>0</v>
      </c>
      <c r="L877">
        <f>IFERROR(SMALL(K5:K969,ROW()-ROW($L$5)+1),"")</f>
        <v>0</v>
      </c>
      <c r="N877">
        <f>IFERROR(SUM(L5:L877),"")</f>
        <v>0</v>
      </c>
      <c r="Q877">
        <f>IF(Charts!$B$3="none",E5709,IF(K5709="",NA(),K5709))</f>
        <v>0</v>
      </c>
      <c r="R877">
        <f>IF(Charts!$B$3="none",F5709,IF(L5709="",NA(),L5709))</f>
        <v>0</v>
      </c>
      <c r="S877">
        <f>IF(Charts!$B$3="none",G5709,IF(M5709="",NA(),M5709))</f>
        <v>0</v>
      </c>
      <c r="T877">
        <f>IF(Charts!$B$3="none",H5709,IF(N5709="",NA(),N5709))</f>
        <v>0</v>
      </c>
    </row>
    <row r="878" spans="4:20">
      <c r="D878">
        <v>874</v>
      </c>
      <c r="E878">
        <f>IF(INDIRECT(ADDRESS($D878+2,E$2+1,,,"Instances"))="","",INDIRECT(ADDRESS($D878+2,E$2+1,,,"Instances")))</f>
        <v>0</v>
      </c>
      <c r="F878">
        <f>IFERROR(SMALL(E5:E969,ROW()-ROW($F$5)+1),"")</f>
        <v>0</v>
      </c>
      <c r="H878">
        <f>IFERROR(SUM(F5:F878),"")</f>
        <v>0</v>
      </c>
      <c r="J878">
        <v>874</v>
      </c>
      <c r="K878" cm="1">
        <f t="array" ref="K878">_xlfn.SWITCH(Charts!$B$3,"average", AVERAGE(INDIRECT(ADDRESS(873+3,K$2+1,,,"Instances") &amp; ":" &amp; ADDRESS(873+3,K$2+1))),"median", MEDIAN(INDIRECT(ADDRESS(873+3,K$2+1,,,"Instances") &amp; ":" &amp; ADDRESS(873+3,K$2+1))),"min", MIN(INDIRECT(ADDRESS(873+3,K$2+1,,,"Instances") &amp; ":" &amp; ADDRESS(873+3,K$2+1))),"max", MAX(INDIRECT(ADDRESS(873+3,K$2+1,,,"Instances") &amp; ":" &amp; ADDRESS(873+3,K$2+1))),"diff", MAX(INDIRECT(ADDRESS(873+3,K$2+1,,,"Instances") &amp; ":" &amp; ADDRESS(873+3,K$2+1)))-MIN(INDIRECT(ADDRESS(873+3,K$2+1,,,"Instances") &amp; ":" &amp; ADDRESS(873+3,K$2+1))))</f>
        <v>0</v>
      </c>
      <c r="L878">
        <f>IFERROR(SMALL(K5:K969,ROW()-ROW($L$5)+1),"")</f>
        <v>0</v>
      </c>
      <c r="N878">
        <f>IFERROR(SUM(L5:L878),"")</f>
        <v>0</v>
      </c>
      <c r="Q878">
        <f>IF(Charts!$B$3="none",E5710,IF(K5710="",NA(),K5710))</f>
        <v>0</v>
      </c>
      <c r="R878">
        <f>IF(Charts!$B$3="none",F5710,IF(L5710="",NA(),L5710))</f>
        <v>0</v>
      </c>
      <c r="S878">
        <f>IF(Charts!$B$3="none",G5710,IF(M5710="",NA(),M5710))</f>
        <v>0</v>
      </c>
      <c r="T878">
        <f>IF(Charts!$B$3="none",H5710,IF(N5710="",NA(),N5710))</f>
        <v>0</v>
      </c>
    </row>
    <row r="879" spans="4:20">
      <c r="D879">
        <v>875</v>
      </c>
      <c r="E879">
        <f>IF(INDIRECT(ADDRESS($D879+2,E$2+1,,,"Instances"))="","",INDIRECT(ADDRESS($D879+2,E$2+1,,,"Instances")))</f>
        <v>0</v>
      </c>
      <c r="F879">
        <f>IFERROR(SMALL(E5:E969,ROW()-ROW($F$5)+1),"")</f>
        <v>0</v>
      </c>
      <c r="H879">
        <f>IFERROR(SUM(F5:F879),"")</f>
        <v>0</v>
      </c>
      <c r="J879">
        <v>875</v>
      </c>
      <c r="K879" cm="1">
        <f t="array" ref="K879">_xlfn.SWITCH(Charts!$B$3,"average", AVERAGE(INDIRECT(ADDRESS(874+3,K$2+1,,,"Instances") &amp; ":" &amp; ADDRESS(874+3,K$2+1))),"median", MEDIAN(INDIRECT(ADDRESS(874+3,K$2+1,,,"Instances") &amp; ":" &amp; ADDRESS(874+3,K$2+1))),"min", MIN(INDIRECT(ADDRESS(874+3,K$2+1,,,"Instances") &amp; ":" &amp; ADDRESS(874+3,K$2+1))),"max", MAX(INDIRECT(ADDRESS(874+3,K$2+1,,,"Instances") &amp; ":" &amp; ADDRESS(874+3,K$2+1))),"diff", MAX(INDIRECT(ADDRESS(874+3,K$2+1,,,"Instances") &amp; ":" &amp; ADDRESS(874+3,K$2+1)))-MIN(INDIRECT(ADDRESS(874+3,K$2+1,,,"Instances") &amp; ":" &amp; ADDRESS(874+3,K$2+1))))</f>
        <v>0</v>
      </c>
      <c r="L879">
        <f>IFERROR(SMALL(K5:K969,ROW()-ROW($L$5)+1),"")</f>
        <v>0</v>
      </c>
      <c r="N879">
        <f>IFERROR(SUM(L5:L879),"")</f>
        <v>0</v>
      </c>
      <c r="Q879">
        <f>IF(Charts!$B$3="none",E5711,IF(K5711="",NA(),K5711))</f>
        <v>0</v>
      </c>
      <c r="R879">
        <f>IF(Charts!$B$3="none",F5711,IF(L5711="",NA(),L5711))</f>
        <v>0</v>
      </c>
      <c r="S879">
        <f>IF(Charts!$B$3="none",G5711,IF(M5711="",NA(),M5711))</f>
        <v>0</v>
      </c>
      <c r="T879">
        <f>IF(Charts!$B$3="none",H5711,IF(N5711="",NA(),N5711))</f>
        <v>0</v>
      </c>
    </row>
    <row r="880" spans="4:20">
      <c r="D880">
        <v>876</v>
      </c>
      <c r="E880">
        <f>IF(INDIRECT(ADDRESS($D880+2,E$2+1,,,"Instances"))="","",INDIRECT(ADDRESS($D880+2,E$2+1,,,"Instances")))</f>
        <v>0</v>
      </c>
      <c r="F880">
        <f>IFERROR(SMALL(E5:E969,ROW()-ROW($F$5)+1),"")</f>
        <v>0</v>
      </c>
      <c r="H880">
        <f>IFERROR(SUM(F5:F880),"")</f>
        <v>0</v>
      </c>
      <c r="J880">
        <v>876</v>
      </c>
      <c r="K880" cm="1">
        <f t="array" ref="K880">_xlfn.SWITCH(Charts!$B$3,"average", AVERAGE(INDIRECT(ADDRESS(875+3,K$2+1,,,"Instances") &amp; ":" &amp; ADDRESS(875+3,K$2+1))),"median", MEDIAN(INDIRECT(ADDRESS(875+3,K$2+1,,,"Instances") &amp; ":" &amp; ADDRESS(875+3,K$2+1))),"min", MIN(INDIRECT(ADDRESS(875+3,K$2+1,,,"Instances") &amp; ":" &amp; ADDRESS(875+3,K$2+1))),"max", MAX(INDIRECT(ADDRESS(875+3,K$2+1,,,"Instances") &amp; ":" &amp; ADDRESS(875+3,K$2+1))),"diff", MAX(INDIRECT(ADDRESS(875+3,K$2+1,,,"Instances") &amp; ":" &amp; ADDRESS(875+3,K$2+1)))-MIN(INDIRECT(ADDRESS(875+3,K$2+1,,,"Instances") &amp; ":" &amp; ADDRESS(875+3,K$2+1))))</f>
        <v>0</v>
      </c>
      <c r="L880">
        <f>IFERROR(SMALL(K5:K969,ROW()-ROW($L$5)+1),"")</f>
        <v>0</v>
      </c>
      <c r="N880">
        <f>IFERROR(SUM(L5:L880),"")</f>
        <v>0</v>
      </c>
      <c r="Q880">
        <f>IF(Charts!$B$3="none",E5712,IF(K5712="",NA(),K5712))</f>
        <v>0</v>
      </c>
      <c r="R880">
        <f>IF(Charts!$B$3="none",F5712,IF(L5712="",NA(),L5712))</f>
        <v>0</v>
      </c>
      <c r="S880">
        <f>IF(Charts!$B$3="none",G5712,IF(M5712="",NA(),M5712))</f>
        <v>0</v>
      </c>
      <c r="T880">
        <f>IF(Charts!$B$3="none",H5712,IF(N5712="",NA(),N5712))</f>
        <v>0</v>
      </c>
    </row>
    <row r="881" spans="4:20">
      <c r="D881">
        <v>877</v>
      </c>
      <c r="E881">
        <f>IF(INDIRECT(ADDRESS($D881+2,E$2+1,,,"Instances"))="","",INDIRECT(ADDRESS($D881+2,E$2+1,,,"Instances")))</f>
        <v>0</v>
      </c>
      <c r="F881">
        <f>IFERROR(SMALL(E5:E969,ROW()-ROW($F$5)+1),"")</f>
        <v>0</v>
      </c>
      <c r="H881">
        <f>IFERROR(SUM(F5:F881),"")</f>
        <v>0</v>
      </c>
      <c r="J881">
        <v>877</v>
      </c>
      <c r="K881" cm="1">
        <f t="array" ref="K881">_xlfn.SWITCH(Charts!$B$3,"average", AVERAGE(INDIRECT(ADDRESS(876+3,K$2+1,,,"Instances") &amp; ":" &amp; ADDRESS(876+3,K$2+1))),"median", MEDIAN(INDIRECT(ADDRESS(876+3,K$2+1,,,"Instances") &amp; ":" &amp; ADDRESS(876+3,K$2+1))),"min", MIN(INDIRECT(ADDRESS(876+3,K$2+1,,,"Instances") &amp; ":" &amp; ADDRESS(876+3,K$2+1))),"max", MAX(INDIRECT(ADDRESS(876+3,K$2+1,,,"Instances") &amp; ":" &amp; ADDRESS(876+3,K$2+1))),"diff", MAX(INDIRECT(ADDRESS(876+3,K$2+1,,,"Instances") &amp; ":" &amp; ADDRESS(876+3,K$2+1)))-MIN(INDIRECT(ADDRESS(876+3,K$2+1,,,"Instances") &amp; ":" &amp; ADDRESS(876+3,K$2+1))))</f>
        <v>0</v>
      </c>
      <c r="L881">
        <f>IFERROR(SMALL(K5:K969,ROW()-ROW($L$5)+1),"")</f>
        <v>0</v>
      </c>
      <c r="N881">
        <f>IFERROR(SUM(L5:L881),"")</f>
        <v>0</v>
      </c>
      <c r="Q881">
        <f>IF(Charts!$B$3="none",E5713,IF(K5713="",NA(),K5713))</f>
        <v>0</v>
      </c>
      <c r="R881">
        <f>IF(Charts!$B$3="none",F5713,IF(L5713="",NA(),L5713))</f>
        <v>0</v>
      </c>
      <c r="S881">
        <f>IF(Charts!$B$3="none",G5713,IF(M5713="",NA(),M5713))</f>
        <v>0</v>
      </c>
      <c r="T881">
        <f>IF(Charts!$B$3="none",H5713,IF(N5713="",NA(),N5713))</f>
        <v>0</v>
      </c>
    </row>
    <row r="882" spans="4:20">
      <c r="D882">
        <v>878</v>
      </c>
      <c r="E882">
        <f>IF(INDIRECT(ADDRESS($D882+2,E$2+1,,,"Instances"))="","",INDIRECT(ADDRESS($D882+2,E$2+1,,,"Instances")))</f>
        <v>0</v>
      </c>
      <c r="F882">
        <f>IFERROR(SMALL(E5:E969,ROW()-ROW($F$5)+1),"")</f>
        <v>0</v>
      </c>
      <c r="H882">
        <f>IFERROR(SUM(F5:F882),"")</f>
        <v>0</v>
      </c>
      <c r="J882">
        <v>878</v>
      </c>
      <c r="K882" cm="1">
        <f t="array" ref="K882">_xlfn.SWITCH(Charts!$B$3,"average", AVERAGE(INDIRECT(ADDRESS(877+3,K$2+1,,,"Instances") &amp; ":" &amp; ADDRESS(877+3,K$2+1))),"median", MEDIAN(INDIRECT(ADDRESS(877+3,K$2+1,,,"Instances") &amp; ":" &amp; ADDRESS(877+3,K$2+1))),"min", MIN(INDIRECT(ADDRESS(877+3,K$2+1,,,"Instances") &amp; ":" &amp; ADDRESS(877+3,K$2+1))),"max", MAX(INDIRECT(ADDRESS(877+3,K$2+1,,,"Instances") &amp; ":" &amp; ADDRESS(877+3,K$2+1))),"diff", MAX(INDIRECT(ADDRESS(877+3,K$2+1,,,"Instances") &amp; ":" &amp; ADDRESS(877+3,K$2+1)))-MIN(INDIRECT(ADDRESS(877+3,K$2+1,,,"Instances") &amp; ":" &amp; ADDRESS(877+3,K$2+1))))</f>
        <v>0</v>
      </c>
      <c r="L882">
        <f>IFERROR(SMALL(K5:K969,ROW()-ROW($L$5)+1),"")</f>
        <v>0</v>
      </c>
      <c r="N882">
        <f>IFERROR(SUM(L5:L882),"")</f>
        <v>0</v>
      </c>
      <c r="Q882">
        <f>IF(Charts!$B$3="none",E5714,IF(K5714="",NA(),K5714))</f>
        <v>0</v>
      </c>
      <c r="R882">
        <f>IF(Charts!$B$3="none",F5714,IF(L5714="",NA(),L5714))</f>
        <v>0</v>
      </c>
      <c r="S882">
        <f>IF(Charts!$B$3="none",G5714,IF(M5714="",NA(),M5714))</f>
        <v>0</v>
      </c>
      <c r="T882">
        <f>IF(Charts!$B$3="none",H5714,IF(N5714="",NA(),N5714))</f>
        <v>0</v>
      </c>
    </row>
    <row r="883" spans="4:20">
      <c r="D883">
        <v>879</v>
      </c>
      <c r="E883">
        <f>IF(INDIRECT(ADDRESS($D883+2,E$2+1,,,"Instances"))="","",INDIRECT(ADDRESS($D883+2,E$2+1,,,"Instances")))</f>
        <v>0</v>
      </c>
      <c r="F883">
        <f>IFERROR(SMALL(E5:E969,ROW()-ROW($F$5)+1),"")</f>
        <v>0</v>
      </c>
      <c r="H883">
        <f>IFERROR(SUM(F5:F883),"")</f>
        <v>0</v>
      </c>
      <c r="J883">
        <v>879</v>
      </c>
      <c r="K883" cm="1">
        <f t="array" ref="K883">_xlfn.SWITCH(Charts!$B$3,"average", AVERAGE(INDIRECT(ADDRESS(878+3,K$2+1,,,"Instances") &amp; ":" &amp; ADDRESS(878+3,K$2+1))),"median", MEDIAN(INDIRECT(ADDRESS(878+3,K$2+1,,,"Instances") &amp; ":" &amp; ADDRESS(878+3,K$2+1))),"min", MIN(INDIRECT(ADDRESS(878+3,K$2+1,,,"Instances") &amp; ":" &amp; ADDRESS(878+3,K$2+1))),"max", MAX(INDIRECT(ADDRESS(878+3,K$2+1,,,"Instances") &amp; ":" &amp; ADDRESS(878+3,K$2+1))),"diff", MAX(INDIRECT(ADDRESS(878+3,K$2+1,,,"Instances") &amp; ":" &amp; ADDRESS(878+3,K$2+1)))-MIN(INDIRECT(ADDRESS(878+3,K$2+1,,,"Instances") &amp; ":" &amp; ADDRESS(878+3,K$2+1))))</f>
        <v>0</v>
      </c>
      <c r="L883">
        <f>IFERROR(SMALL(K5:K969,ROW()-ROW($L$5)+1),"")</f>
        <v>0</v>
      </c>
      <c r="N883">
        <f>IFERROR(SUM(L5:L883),"")</f>
        <v>0</v>
      </c>
      <c r="Q883">
        <f>IF(Charts!$B$3="none",E5715,IF(K5715="",NA(),K5715))</f>
        <v>0</v>
      </c>
      <c r="R883">
        <f>IF(Charts!$B$3="none",F5715,IF(L5715="",NA(),L5715))</f>
        <v>0</v>
      </c>
      <c r="S883">
        <f>IF(Charts!$B$3="none",G5715,IF(M5715="",NA(),M5715))</f>
        <v>0</v>
      </c>
      <c r="T883">
        <f>IF(Charts!$B$3="none",H5715,IF(N5715="",NA(),N5715))</f>
        <v>0</v>
      </c>
    </row>
    <row r="884" spans="4:20">
      <c r="D884">
        <v>880</v>
      </c>
      <c r="E884">
        <f>IF(INDIRECT(ADDRESS($D884+2,E$2+1,,,"Instances"))="","",INDIRECT(ADDRESS($D884+2,E$2+1,,,"Instances")))</f>
        <v>0</v>
      </c>
      <c r="F884">
        <f>IFERROR(SMALL(E5:E969,ROW()-ROW($F$5)+1),"")</f>
        <v>0</v>
      </c>
      <c r="H884">
        <f>IFERROR(SUM(F5:F884),"")</f>
        <v>0</v>
      </c>
      <c r="J884">
        <v>880</v>
      </c>
      <c r="K884" cm="1">
        <f t="array" ref="K884">_xlfn.SWITCH(Charts!$B$3,"average", AVERAGE(INDIRECT(ADDRESS(879+3,K$2+1,,,"Instances") &amp; ":" &amp; ADDRESS(879+3,K$2+1))),"median", MEDIAN(INDIRECT(ADDRESS(879+3,K$2+1,,,"Instances") &amp; ":" &amp; ADDRESS(879+3,K$2+1))),"min", MIN(INDIRECT(ADDRESS(879+3,K$2+1,,,"Instances") &amp; ":" &amp; ADDRESS(879+3,K$2+1))),"max", MAX(INDIRECT(ADDRESS(879+3,K$2+1,,,"Instances") &amp; ":" &amp; ADDRESS(879+3,K$2+1))),"diff", MAX(INDIRECT(ADDRESS(879+3,K$2+1,,,"Instances") &amp; ":" &amp; ADDRESS(879+3,K$2+1)))-MIN(INDIRECT(ADDRESS(879+3,K$2+1,,,"Instances") &amp; ":" &amp; ADDRESS(879+3,K$2+1))))</f>
        <v>0</v>
      </c>
      <c r="L884">
        <f>IFERROR(SMALL(K5:K969,ROW()-ROW($L$5)+1),"")</f>
        <v>0</v>
      </c>
      <c r="N884">
        <f>IFERROR(SUM(L5:L884),"")</f>
        <v>0</v>
      </c>
      <c r="Q884">
        <f>IF(Charts!$B$3="none",E5716,IF(K5716="",NA(),K5716))</f>
        <v>0</v>
      </c>
      <c r="R884">
        <f>IF(Charts!$B$3="none",F5716,IF(L5716="",NA(),L5716))</f>
        <v>0</v>
      </c>
      <c r="S884">
        <f>IF(Charts!$B$3="none",G5716,IF(M5716="",NA(),M5716))</f>
        <v>0</v>
      </c>
      <c r="T884">
        <f>IF(Charts!$B$3="none",H5716,IF(N5716="",NA(),N5716))</f>
        <v>0</v>
      </c>
    </row>
    <row r="885" spans="4:20">
      <c r="D885">
        <v>881</v>
      </c>
      <c r="E885">
        <f>IF(INDIRECT(ADDRESS($D885+2,E$2+1,,,"Instances"))="","",INDIRECT(ADDRESS($D885+2,E$2+1,,,"Instances")))</f>
        <v>0</v>
      </c>
      <c r="F885">
        <f>IFERROR(SMALL(E5:E969,ROW()-ROW($F$5)+1),"")</f>
        <v>0</v>
      </c>
      <c r="H885">
        <f>IFERROR(SUM(F5:F885),"")</f>
        <v>0</v>
      </c>
      <c r="J885">
        <v>881</v>
      </c>
      <c r="K885" cm="1">
        <f t="array" ref="K885">_xlfn.SWITCH(Charts!$B$3,"average", AVERAGE(INDIRECT(ADDRESS(880+3,K$2+1,,,"Instances") &amp; ":" &amp; ADDRESS(880+3,K$2+1))),"median", MEDIAN(INDIRECT(ADDRESS(880+3,K$2+1,,,"Instances") &amp; ":" &amp; ADDRESS(880+3,K$2+1))),"min", MIN(INDIRECT(ADDRESS(880+3,K$2+1,,,"Instances") &amp; ":" &amp; ADDRESS(880+3,K$2+1))),"max", MAX(INDIRECT(ADDRESS(880+3,K$2+1,,,"Instances") &amp; ":" &amp; ADDRESS(880+3,K$2+1))),"diff", MAX(INDIRECT(ADDRESS(880+3,K$2+1,,,"Instances") &amp; ":" &amp; ADDRESS(880+3,K$2+1)))-MIN(INDIRECT(ADDRESS(880+3,K$2+1,,,"Instances") &amp; ":" &amp; ADDRESS(880+3,K$2+1))))</f>
        <v>0</v>
      </c>
      <c r="L885">
        <f>IFERROR(SMALL(K5:K969,ROW()-ROW($L$5)+1),"")</f>
        <v>0</v>
      </c>
      <c r="N885">
        <f>IFERROR(SUM(L5:L885),"")</f>
        <v>0</v>
      </c>
      <c r="Q885">
        <f>IF(Charts!$B$3="none",E5717,IF(K5717="",NA(),K5717))</f>
        <v>0</v>
      </c>
      <c r="R885">
        <f>IF(Charts!$B$3="none",F5717,IF(L5717="",NA(),L5717))</f>
        <v>0</v>
      </c>
      <c r="S885">
        <f>IF(Charts!$B$3="none",G5717,IF(M5717="",NA(),M5717))</f>
        <v>0</v>
      </c>
      <c r="T885">
        <f>IF(Charts!$B$3="none",H5717,IF(N5717="",NA(),N5717))</f>
        <v>0</v>
      </c>
    </row>
    <row r="886" spans="4:20">
      <c r="D886">
        <v>882</v>
      </c>
      <c r="E886">
        <f>IF(INDIRECT(ADDRESS($D886+2,E$2+1,,,"Instances"))="","",INDIRECT(ADDRESS($D886+2,E$2+1,,,"Instances")))</f>
        <v>0</v>
      </c>
      <c r="F886">
        <f>IFERROR(SMALL(E5:E969,ROW()-ROW($F$5)+1),"")</f>
        <v>0</v>
      </c>
      <c r="H886">
        <f>IFERROR(SUM(F5:F886),"")</f>
        <v>0</v>
      </c>
      <c r="J886">
        <v>882</v>
      </c>
      <c r="K886" cm="1">
        <f t="array" ref="K886">_xlfn.SWITCH(Charts!$B$3,"average", AVERAGE(INDIRECT(ADDRESS(881+3,K$2+1,,,"Instances") &amp; ":" &amp; ADDRESS(881+3,K$2+1))),"median", MEDIAN(INDIRECT(ADDRESS(881+3,K$2+1,,,"Instances") &amp; ":" &amp; ADDRESS(881+3,K$2+1))),"min", MIN(INDIRECT(ADDRESS(881+3,K$2+1,,,"Instances") &amp; ":" &amp; ADDRESS(881+3,K$2+1))),"max", MAX(INDIRECT(ADDRESS(881+3,K$2+1,,,"Instances") &amp; ":" &amp; ADDRESS(881+3,K$2+1))),"diff", MAX(INDIRECT(ADDRESS(881+3,K$2+1,,,"Instances") &amp; ":" &amp; ADDRESS(881+3,K$2+1)))-MIN(INDIRECT(ADDRESS(881+3,K$2+1,,,"Instances") &amp; ":" &amp; ADDRESS(881+3,K$2+1))))</f>
        <v>0</v>
      </c>
      <c r="L886">
        <f>IFERROR(SMALL(K5:K969,ROW()-ROW($L$5)+1),"")</f>
        <v>0</v>
      </c>
      <c r="N886">
        <f>IFERROR(SUM(L5:L886),"")</f>
        <v>0</v>
      </c>
      <c r="Q886">
        <f>IF(Charts!$B$3="none",E5718,IF(K5718="",NA(),K5718))</f>
        <v>0</v>
      </c>
      <c r="R886">
        <f>IF(Charts!$B$3="none",F5718,IF(L5718="",NA(),L5718))</f>
        <v>0</v>
      </c>
      <c r="S886">
        <f>IF(Charts!$B$3="none",G5718,IF(M5718="",NA(),M5718))</f>
        <v>0</v>
      </c>
      <c r="T886">
        <f>IF(Charts!$B$3="none",H5718,IF(N5718="",NA(),N5718))</f>
        <v>0</v>
      </c>
    </row>
    <row r="887" spans="4:20">
      <c r="D887">
        <v>883</v>
      </c>
      <c r="E887">
        <f>IF(INDIRECT(ADDRESS($D887+2,E$2+1,,,"Instances"))="","",INDIRECT(ADDRESS($D887+2,E$2+1,,,"Instances")))</f>
        <v>0</v>
      </c>
      <c r="F887">
        <f>IFERROR(SMALL(E5:E969,ROW()-ROW($F$5)+1),"")</f>
        <v>0</v>
      </c>
      <c r="H887">
        <f>IFERROR(SUM(F5:F887),"")</f>
        <v>0</v>
      </c>
      <c r="J887">
        <v>883</v>
      </c>
      <c r="K887" cm="1">
        <f t="array" ref="K887">_xlfn.SWITCH(Charts!$B$3,"average", AVERAGE(INDIRECT(ADDRESS(882+3,K$2+1,,,"Instances") &amp; ":" &amp; ADDRESS(882+3,K$2+1))),"median", MEDIAN(INDIRECT(ADDRESS(882+3,K$2+1,,,"Instances") &amp; ":" &amp; ADDRESS(882+3,K$2+1))),"min", MIN(INDIRECT(ADDRESS(882+3,K$2+1,,,"Instances") &amp; ":" &amp; ADDRESS(882+3,K$2+1))),"max", MAX(INDIRECT(ADDRESS(882+3,K$2+1,,,"Instances") &amp; ":" &amp; ADDRESS(882+3,K$2+1))),"diff", MAX(INDIRECT(ADDRESS(882+3,K$2+1,,,"Instances") &amp; ":" &amp; ADDRESS(882+3,K$2+1)))-MIN(INDIRECT(ADDRESS(882+3,K$2+1,,,"Instances") &amp; ":" &amp; ADDRESS(882+3,K$2+1))))</f>
        <v>0</v>
      </c>
      <c r="L887">
        <f>IFERROR(SMALL(K5:K969,ROW()-ROW($L$5)+1),"")</f>
        <v>0</v>
      </c>
      <c r="N887">
        <f>IFERROR(SUM(L5:L887),"")</f>
        <v>0</v>
      </c>
      <c r="Q887">
        <f>IF(Charts!$B$3="none",E5719,IF(K5719="",NA(),K5719))</f>
        <v>0</v>
      </c>
      <c r="R887">
        <f>IF(Charts!$B$3="none",F5719,IF(L5719="",NA(),L5719))</f>
        <v>0</v>
      </c>
      <c r="S887">
        <f>IF(Charts!$B$3="none",G5719,IF(M5719="",NA(),M5719))</f>
        <v>0</v>
      </c>
      <c r="T887">
        <f>IF(Charts!$B$3="none",H5719,IF(N5719="",NA(),N5719))</f>
        <v>0</v>
      </c>
    </row>
    <row r="888" spans="4:20">
      <c r="D888">
        <v>884</v>
      </c>
      <c r="E888">
        <f>IF(INDIRECT(ADDRESS($D888+2,E$2+1,,,"Instances"))="","",INDIRECT(ADDRESS($D888+2,E$2+1,,,"Instances")))</f>
        <v>0</v>
      </c>
      <c r="F888">
        <f>IFERROR(SMALL(E5:E969,ROW()-ROW($F$5)+1),"")</f>
        <v>0</v>
      </c>
      <c r="H888">
        <f>IFERROR(SUM(F5:F888),"")</f>
        <v>0</v>
      </c>
      <c r="J888">
        <v>884</v>
      </c>
      <c r="K888" cm="1">
        <f t="array" ref="K888">_xlfn.SWITCH(Charts!$B$3,"average", AVERAGE(INDIRECT(ADDRESS(883+3,K$2+1,,,"Instances") &amp; ":" &amp; ADDRESS(883+3,K$2+1))),"median", MEDIAN(INDIRECT(ADDRESS(883+3,K$2+1,,,"Instances") &amp; ":" &amp; ADDRESS(883+3,K$2+1))),"min", MIN(INDIRECT(ADDRESS(883+3,K$2+1,,,"Instances") &amp; ":" &amp; ADDRESS(883+3,K$2+1))),"max", MAX(INDIRECT(ADDRESS(883+3,K$2+1,,,"Instances") &amp; ":" &amp; ADDRESS(883+3,K$2+1))),"diff", MAX(INDIRECT(ADDRESS(883+3,K$2+1,,,"Instances") &amp; ":" &amp; ADDRESS(883+3,K$2+1)))-MIN(INDIRECT(ADDRESS(883+3,K$2+1,,,"Instances") &amp; ":" &amp; ADDRESS(883+3,K$2+1))))</f>
        <v>0</v>
      </c>
      <c r="L888">
        <f>IFERROR(SMALL(K5:K969,ROW()-ROW($L$5)+1),"")</f>
        <v>0</v>
      </c>
      <c r="N888">
        <f>IFERROR(SUM(L5:L888),"")</f>
        <v>0</v>
      </c>
      <c r="Q888">
        <f>IF(Charts!$B$3="none",E5720,IF(K5720="",NA(),K5720))</f>
        <v>0</v>
      </c>
      <c r="R888">
        <f>IF(Charts!$B$3="none",F5720,IF(L5720="",NA(),L5720))</f>
        <v>0</v>
      </c>
      <c r="S888">
        <f>IF(Charts!$B$3="none",G5720,IF(M5720="",NA(),M5720))</f>
        <v>0</v>
      </c>
      <c r="T888">
        <f>IF(Charts!$B$3="none",H5720,IF(N5720="",NA(),N5720))</f>
        <v>0</v>
      </c>
    </row>
    <row r="889" spans="4:20">
      <c r="D889">
        <v>885</v>
      </c>
      <c r="E889">
        <f>IF(INDIRECT(ADDRESS($D889+2,E$2+1,,,"Instances"))="","",INDIRECT(ADDRESS($D889+2,E$2+1,,,"Instances")))</f>
        <v>0</v>
      </c>
      <c r="F889">
        <f>IFERROR(SMALL(E5:E969,ROW()-ROW($F$5)+1),"")</f>
        <v>0</v>
      </c>
      <c r="H889">
        <f>IFERROR(SUM(F5:F889),"")</f>
        <v>0</v>
      </c>
      <c r="J889">
        <v>885</v>
      </c>
      <c r="K889" cm="1">
        <f t="array" ref="K889">_xlfn.SWITCH(Charts!$B$3,"average", AVERAGE(INDIRECT(ADDRESS(884+3,K$2+1,,,"Instances") &amp; ":" &amp; ADDRESS(884+3,K$2+1))),"median", MEDIAN(INDIRECT(ADDRESS(884+3,K$2+1,,,"Instances") &amp; ":" &amp; ADDRESS(884+3,K$2+1))),"min", MIN(INDIRECT(ADDRESS(884+3,K$2+1,,,"Instances") &amp; ":" &amp; ADDRESS(884+3,K$2+1))),"max", MAX(INDIRECT(ADDRESS(884+3,K$2+1,,,"Instances") &amp; ":" &amp; ADDRESS(884+3,K$2+1))),"diff", MAX(INDIRECT(ADDRESS(884+3,K$2+1,,,"Instances") &amp; ":" &amp; ADDRESS(884+3,K$2+1)))-MIN(INDIRECT(ADDRESS(884+3,K$2+1,,,"Instances") &amp; ":" &amp; ADDRESS(884+3,K$2+1))))</f>
        <v>0</v>
      </c>
      <c r="L889">
        <f>IFERROR(SMALL(K5:K969,ROW()-ROW($L$5)+1),"")</f>
        <v>0</v>
      </c>
      <c r="N889">
        <f>IFERROR(SUM(L5:L889),"")</f>
        <v>0</v>
      </c>
      <c r="Q889">
        <f>IF(Charts!$B$3="none",E5721,IF(K5721="",NA(),K5721))</f>
        <v>0</v>
      </c>
      <c r="R889">
        <f>IF(Charts!$B$3="none",F5721,IF(L5721="",NA(),L5721))</f>
        <v>0</v>
      </c>
      <c r="S889">
        <f>IF(Charts!$B$3="none",G5721,IF(M5721="",NA(),M5721))</f>
        <v>0</v>
      </c>
      <c r="T889">
        <f>IF(Charts!$B$3="none",H5721,IF(N5721="",NA(),N5721))</f>
        <v>0</v>
      </c>
    </row>
    <row r="890" spans="4:20">
      <c r="D890">
        <v>886</v>
      </c>
      <c r="E890">
        <f>IF(INDIRECT(ADDRESS($D890+2,E$2+1,,,"Instances"))="","",INDIRECT(ADDRESS($D890+2,E$2+1,,,"Instances")))</f>
        <v>0</v>
      </c>
      <c r="F890">
        <f>IFERROR(SMALL(E5:E969,ROW()-ROW($F$5)+1),"")</f>
        <v>0</v>
      </c>
      <c r="H890">
        <f>IFERROR(SUM(F5:F890),"")</f>
        <v>0</v>
      </c>
      <c r="J890">
        <v>886</v>
      </c>
      <c r="K890" cm="1">
        <f t="array" ref="K890">_xlfn.SWITCH(Charts!$B$3,"average", AVERAGE(INDIRECT(ADDRESS(885+3,K$2+1,,,"Instances") &amp; ":" &amp; ADDRESS(885+3,K$2+1))),"median", MEDIAN(INDIRECT(ADDRESS(885+3,K$2+1,,,"Instances") &amp; ":" &amp; ADDRESS(885+3,K$2+1))),"min", MIN(INDIRECT(ADDRESS(885+3,K$2+1,,,"Instances") &amp; ":" &amp; ADDRESS(885+3,K$2+1))),"max", MAX(INDIRECT(ADDRESS(885+3,K$2+1,,,"Instances") &amp; ":" &amp; ADDRESS(885+3,K$2+1))),"diff", MAX(INDIRECT(ADDRESS(885+3,K$2+1,,,"Instances") &amp; ":" &amp; ADDRESS(885+3,K$2+1)))-MIN(INDIRECT(ADDRESS(885+3,K$2+1,,,"Instances") &amp; ":" &amp; ADDRESS(885+3,K$2+1))))</f>
        <v>0</v>
      </c>
      <c r="L890">
        <f>IFERROR(SMALL(K5:K969,ROW()-ROW($L$5)+1),"")</f>
        <v>0</v>
      </c>
      <c r="N890">
        <f>IFERROR(SUM(L5:L890),"")</f>
        <v>0</v>
      </c>
      <c r="Q890">
        <f>IF(Charts!$B$3="none",E5722,IF(K5722="",NA(),K5722))</f>
        <v>0</v>
      </c>
      <c r="R890">
        <f>IF(Charts!$B$3="none",F5722,IF(L5722="",NA(),L5722))</f>
        <v>0</v>
      </c>
      <c r="S890">
        <f>IF(Charts!$B$3="none",G5722,IF(M5722="",NA(),M5722))</f>
        <v>0</v>
      </c>
      <c r="T890">
        <f>IF(Charts!$B$3="none",H5722,IF(N5722="",NA(),N5722))</f>
        <v>0</v>
      </c>
    </row>
    <row r="891" spans="4:20">
      <c r="D891">
        <v>887</v>
      </c>
      <c r="E891">
        <f>IF(INDIRECT(ADDRESS($D891+2,E$2+1,,,"Instances"))="","",INDIRECT(ADDRESS($D891+2,E$2+1,,,"Instances")))</f>
        <v>0</v>
      </c>
      <c r="F891">
        <f>IFERROR(SMALL(E5:E969,ROW()-ROW($F$5)+1),"")</f>
        <v>0</v>
      </c>
      <c r="H891">
        <f>IFERROR(SUM(F5:F891),"")</f>
        <v>0</v>
      </c>
      <c r="J891">
        <v>887</v>
      </c>
      <c r="K891" cm="1">
        <f t="array" ref="K891">_xlfn.SWITCH(Charts!$B$3,"average", AVERAGE(INDIRECT(ADDRESS(886+3,K$2+1,,,"Instances") &amp; ":" &amp; ADDRESS(886+3,K$2+1))),"median", MEDIAN(INDIRECT(ADDRESS(886+3,K$2+1,,,"Instances") &amp; ":" &amp; ADDRESS(886+3,K$2+1))),"min", MIN(INDIRECT(ADDRESS(886+3,K$2+1,,,"Instances") &amp; ":" &amp; ADDRESS(886+3,K$2+1))),"max", MAX(INDIRECT(ADDRESS(886+3,K$2+1,,,"Instances") &amp; ":" &amp; ADDRESS(886+3,K$2+1))),"diff", MAX(INDIRECT(ADDRESS(886+3,K$2+1,,,"Instances") &amp; ":" &amp; ADDRESS(886+3,K$2+1)))-MIN(INDIRECT(ADDRESS(886+3,K$2+1,,,"Instances") &amp; ":" &amp; ADDRESS(886+3,K$2+1))))</f>
        <v>0</v>
      </c>
      <c r="L891">
        <f>IFERROR(SMALL(K5:K969,ROW()-ROW($L$5)+1),"")</f>
        <v>0</v>
      </c>
      <c r="N891">
        <f>IFERROR(SUM(L5:L891),"")</f>
        <v>0</v>
      </c>
      <c r="Q891">
        <f>IF(Charts!$B$3="none",E5723,IF(K5723="",NA(),K5723))</f>
        <v>0</v>
      </c>
      <c r="R891">
        <f>IF(Charts!$B$3="none",F5723,IF(L5723="",NA(),L5723))</f>
        <v>0</v>
      </c>
      <c r="S891">
        <f>IF(Charts!$B$3="none",G5723,IF(M5723="",NA(),M5723))</f>
        <v>0</v>
      </c>
      <c r="T891">
        <f>IF(Charts!$B$3="none",H5723,IF(N5723="",NA(),N5723))</f>
        <v>0</v>
      </c>
    </row>
    <row r="892" spans="4:20">
      <c r="D892">
        <v>888</v>
      </c>
      <c r="E892">
        <f>IF(INDIRECT(ADDRESS($D892+2,E$2+1,,,"Instances"))="","",INDIRECT(ADDRESS($D892+2,E$2+1,,,"Instances")))</f>
        <v>0</v>
      </c>
      <c r="F892">
        <f>IFERROR(SMALL(E5:E969,ROW()-ROW($F$5)+1),"")</f>
        <v>0</v>
      </c>
      <c r="H892">
        <f>IFERROR(SUM(F5:F892),"")</f>
        <v>0</v>
      </c>
      <c r="J892">
        <v>888</v>
      </c>
      <c r="K892" cm="1">
        <f t="array" ref="K892">_xlfn.SWITCH(Charts!$B$3,"average", AVERAGE(INDIRECT(ADDRESS(887+3,K$2+1,,,"Instances") &amp; ":" &amp; ADDRESS(887+3,K$2+1))),"median", MEDIAN(INDIRECT(ADDRESS(887+3,K$2+1,,,"Instances") &amp; ":" &amp; ADDRESS(887+3,K$2+1))),"min", MIN(INDIRECT(ADDRESS(887+3,K$2+1,,,"Instances") &amp; ":" &amp; ADDRESS(887+3,K$2+1))),"max", MAX(INDIRECT(ADDRESS(887+3,K$2+1,,,"Instances") &amp; ":" &amp; ADDRESS(887+3,K$2+1))),"diff", MAX(INDIRECT(ADDRESS(887+3,K$2+1,,,"Instances") &amp; ":" &amp; ADDRESS(887+3,K$2+1)))-MIN(INDIRECT(ADDRESS(887+3,K$2+1,,,"Instances") &amp; ":" &amp; ADDRESS(887+3,K$2+1))))</f>
        <v>0</v>
      </c>
      <c r="L892">
        <f>IFERROR(SMALL(K5:K969,ROW()-ROW($L$5)+1),"")</f>
        <v>0</v>
      </c>
      <c r="N892">
        <f>IFERROR(SUM(L5:L892),"")</f>
        <v>0</v>
      </c>
      <c r="Q892">
        <f>IF(Charts!$B$3="none",E5724,IF(K5724="",NA(),K5724))</f>
        <v>0</v>
      </c>
      <c r="R892">
        <f>IF(Charts!$B$3="none",F5724,IF(L5724="",NA(),L5724))</f>
        <v>0</v>
      </c>
      <c r="S892">
        <f>IF(Charts!$B$3="none",G5724,IF(M5724="",NA(),M5724))</f>
        <v>0</v>
      </c>
      <c r="T892">
        <f>IF(Charts!$B$3="none",H5724,IF(N5724="",NA(),N5724))</f>
        <v>0</v>
      </c>
    </row>
    <row r="893" spans="4:20">
      <c r="D893">
        <v>889</v>
      </c>
      <c r="E893">
        <f>IF(INDIRECT(ADDRESS($D893+2,E$2+1,,,"Instances"))="","",INDIRECT(ADDRESS($D893+2,E$2+1,,,"Instances")))</f>
        <v>0</v>
      </c>
      <c r="F893">
        <f>IFERROR(SMALL(E5:E969,ROW()-ROW($F$5)+1),"")</f>
        <v>0</v>
      </c>
      <c r="H893">
        <f>IFERROR(SUM(F5:F893),"")</f>
        <v>0</v>
      </c>
      <c r="J893">
        <v>889</v>
      </c>
      <c r="K893" cm="1">
        <f t="array" ref="K893">_xlfn.SWITCH(Charts!$B$3,"average", AVERAGE(INDIRECT(ADDRESS(888+3,K$2+1,,,"Instances") &amp; ":" &amp; ADDRESS(888+3,K$2+1))),"median", MEDIAN(INDIRECT(ADDRESS(888+3,K$2+1,,,"Instances") &amp; ":" &amp; ADDRESS(888+3,K$2+1))),"min", MIN(INDIRECT(ADDRESS(888+3,K$2+1,,,"Instances") &amp; ":" &amp; ADDRESS(888+3,K$2+1))),"max", MAX(INDIRECT(ADDRESS(888+3,K$2+1,,,"Instances") &amp; ":" &amp; ADDRESS(888+3,K$2+1))),"diff", MAX(INDIRECT(ADDRESS(888+3,K$2+1,,,"Instances") &amp; ":" &amp; ADDRESS(888+3,K$2+1)))-MIN(INDIRECT(ADDRESS(888+3,K$2+1,,,"Instances") &amp; ":" &amp; ADDRESS(888+3,K$2+1))))</f>
        <v>0</v>
      </c>
      <c r="L893">
        <f>IFERROR(SMALL(K5:K969,ROW()-ROW($L$5)+1),"")</f>
        <v>0</v>
      </c>
      <c r="N893">
        <f>IFERROR(SUM(L5:L893),"")</f>
        <v>0</v>
      </c>
      <c r="Q893">
        <f>IF(Charts!$B$3="none",E5725,IF(K5725="",NA(),K5725))</f>
        <v>0</v>
      </c>
      <c r="R893">
        <f>IF(Charts!$B$3="none",F5725,IF(L5725="",NA(),L5725))</f>
        <v>0</v>
      </c>
      <c r="S893">
        <f>IF(Charts!$B$3="none",G5725,IF(M5725="",NA(),M5725))</f>
        <v>0</v>
      </c>
      <c r="T893">
        <f>IF(Charts!$B$3="none",H5725,IF(N5725="",NA(),N5725))</f>
        <v>0</v>
      </c>
    </row>
    <row r="894" spans="4:20">
      <c r="D894">
        <v>890</v>
      </c>
      <c r="E894">
        <f>IF(INDIRECT(ADDRESS($D894+2,E$2+1,,,"Instances"))="","",INDIRECT(ADDRESS($D894+2,E$2+1,,,"Instances")))</f>
        <v>0</v>
      </c>
      <c r="F894">
        <f>IFERROR(SMALL(E5:E969,ROW()-ROW($F$5)+1),"")</f>
        <v>0</v>
      </c>
      <c r="H894">
        <f>IFERROR(SUM(F5:F894),"")</f>
        <v>0</v>
      </c>
      <c r="J894">
        <v>890</v>
      </c>
      <c r="K894" cm="1">
        <f t="array" ref="K894">_xlfn.SWITCH(Charts!$B$3,"average", AVERAGE(INDIRECT(ADDRESS(889+3,K$2+1,,,"Instances") &amp; ":" &amp; ADDRESS(889+3,K$2+1))),"median", MEDIAN(INDIRECT(ADDRESS(889+3,K$2+1,,,"Instances") &amp; ":" &amp; ADDRESS(889+3,K$2+1))),"min", MIN(INDIRECT(ADDRESS(889+3,K$2+1,,,"Instances") &amp; ":" &amp; ADDRESS(889+3,K$2+1))),"max", MAX(INDIRECT(ADDRESS(889+3,K$2+1,,,"Instances") &amp; ":" &amp; ADDRESS(889+3,K$2+1))),"diff", MAX(INDIRECT(ADDRESS(889+3,K$2+1,,,"Instances") &amp; ":" &amp; ADDRESS(889+3,K$2+1)))-MIN(INDIRECT(ADDRESS(889+3,K$2+1,,,"Instances") &amp; ":" &amp; ADDRESS(889+3,K$2+1))))</f>
        <v>0</v>
      </c>
      <c r="L894">
        <f>IFERROR(SMALL(K5:K969,ROW()-ROW($L$5)+1),"")</f>
        <v>0</v>
      </c>
      <c r="N894">
        <f>IFERROR(SUM(L5:L894),"")</f>
        <v>0</v>
      </c>
      <c r="Q894">
        <f>IF(Charts!$B$3="none",E5726,IF(K5726="",NA(),K5726))</f>
        <v>0</v>
      </c>
      <c r="R894">
        <f>IF(Charts!$B$3="none",F5726,IF(L5726="",NA(),L5726))</f>
        <v>0</v>
      </c>
      <c r="S894">
        <f>IF(Charts!$B$3="none",G5726,IF(M5726="",NA(),M5726))</f>
        <v>0</v>
      </c>
      <c r="T894">
        <f>IF(Charts!$B$3="none",H5726,IF(N5726="",NA(),N5726))</f>
        <v>0</v>
      </c>
    </row>
    <row r="895" spans="4:20">
      <c r="D895">
        <v>891</v>
      </c>
      <c r="E895">
        <f>IF(INDIRECT(ADDRESS($D895+2,E$2+1,,,"Instances"))="","",INDIRECT(ADDRESS($D895+2,E$2+1,,,"Instances")))</f>
        <v>0</v>
      </c>
      <c r="F895">
        <f>IFERROR(SMALL(E5:E969,ROW()-ROW($F$5)+1),"")</f>
        <v>0</v>
      </c>
      <c r="H895">
        <f>IFERROR(SUM(F5:F895),"")</f>
        <v>0</v>
      </c>
      <c r="J895">
        <v>891</v>
      </c>
      <c r="K895" cm="1">
        <f t="array" ref="K895">_xlfn.SWITCH(Charts!$B$3,"average", AVERAGE(INDIRECT(ADDRESS(890+3,K$2+1,,,"Instances") &amp; ":" &amp; ADDRESS(890+3,K$2+1))),"median", MEDIAN(INDIRECT(ADDRESS(890+3,K$2+1,,,"Instances") &amp; ":" &amp; ADDRESS(890+3,K$2+1))),"min", MIN(INDIRECT(ADDRESS(890+3,K$2+1,,,"Instances") &amp; ":" &amp; ADDRESS(890+3,K$2+1))),"max", MAX(INDIRECT(ADDRESS(890+3,K$2+1,,,"Instances") &amp; ":" &amp; ADDRESS(890+3,K$2+1))),"diff", MAX(INDIRECT(ADDRESS(890+3,K$2+1,,,"Instances") &amp; ":" &amp; ADDRESS(890+3,K$2+1)))-MIN(INDIRECT(ADDRESS(890+3,K$2+1,,,"Instances") &amp; ":" &amp; ADDRESS(890+3,K$2+1))))</f>
        <v>0</v>
      </c>
      <c r="L895">
        <f>IFERROR(SMALL(K5:K969,ROW()-ROW($L$5)+1),"")</f>
        <v>0</v>
      </c>
      <c r="N895">
        <f>IFERROR(SUM(L5:L895),"")</f>
        <v>0</v>
      </c>
      <c r="Q895">
        <f>IF(Charts!$B$3="none",E5727,IF(K5727="",NA(),K5727))</f>
        <v>0</v>
      </c>
      <c r="R895">
        <f>IF(Charts!$B$3="none",F5727,IF(L5727="",NA(),L5727))</f>
        <v>0</v>
      </c>
      <c r="S895">
        <f>IF(Charts!$B$3="none",G5727,IF(M5727="",NA(),M5727))</f>
        <v>0</v>
      </c>
      <c r="T895">
        <f>IF(Charts!$B$3="none",H5727,IF(N5727="",NA(),N5727))</f>
        <v>0</v>
      </c>
    </row>
    <row r="896" spans="4:20">
      <c r="D896">
        <v>892</v>
      </c>
      <c r="E896">
        <f>IF(INDIRECT(ADDRESS($D896+2,E$2+1,,,"Instances"))="","",INDIRECT(ADDRESS($D896+2,E$2+1,,,"Instances")))</f>
        <v>0</v>
      </c>
      <c r="F896">
        <f>IFERROR(SMALL(E5:E969,ROW()-ROW($F$5)+1),"")</f>
        <v>0</v>
      </c>
      <c r="H896">
        <f>IFERROR(SUM(F5:F896),"")</f>
        <v>0</v>
      </c>
      <c r="J896">
        <v>892</v>
      </c>
      <c r="K896" cm="1">
        <f t="array" ref="K896">_xlfn.SWITCH(Charts!$B$3,"average", AVERAGE(INDIRECT(ADDRESS(891+3,K$2+1,,,"Instances") &amp; ":" &amp; ADDRESS(891+3,K$2+1))),"median", MEDIAN(INDIRECT(ADDRESS(891+3,K$2+1,,,"Instances") &amp; ":" &amp; ADDRESS(891+3,K$2+1))),"min", MIN(INDIRECT(ADDRESS(891+3,K$2+1,,,"Instances") &amp; ":" &amp; ADDRESS(891+3,K$2+1))),"max", MAX(INDIRECT(ADDRESS(891+3,K$2+1,,,"Instances") &amp; ":" &amp; ADDRESS(891+3,K$2+1))),"diff", MAX(INDIRECT(ADDRESS(891+3,K$2+1,,,"Instances") &amp; ":" &amp; ADDRESS(891+3,K$2+1)))-MIN(INDIRECT(ADDRESS(891+3,K$2+1,,,"Instances") &amp; ":" &amp; ADDRESS(891+3,K$2+1))))</f>
        <v>0</v>
      </c>
      <c r="L896">
        <f>IFERROR(SMALL(K5:K969,ROW()-ROW($L$5)+1),"")</f>
        <v>0</v>
      </c>
      <c r="N896">
        <f>IFERROR(SUM(L5:L896),"")</f>
        <v>0</v>
      </c>
      <c r="Q896">
        <f>IF(Charts!$B$3="none",E5728,IF(K5728="",NA(),K5728))</f>
        <v>0</v>
      </c>
      <c r="R896">
        <f>IF(Charts!$B$3="none",F5728,IF(L5728="",NA(),L5728))</f>
        <v>0</v>
      </c>
      <c r="S896">
        <f>IF(Charts!$B$3="none",G5728,IF(M5728="",NA(),M5728))</f>
        <v>0</v>
      </c>
      <c r="T896">
        <f>IF(Charts!$B$3="none",H5728,IF(N5728="",NA(),N5728))</f>
        <v>0</v>
      </c>
    </row>
    <row r="897" spans="4:20">
      <c r="D897">
        <v>893</v>
      </c>
      <c r="E897">
        <f>IF(INDIRECT(ADDRESS($D897+2,E$2+1,,,"Instances"))="","",INDIRECT(ADDRESS($D897+2,E$2+1,,,"Instances")))</f>
        <v>0</v>
      </c>
      <c r="F897">
        <f>IFERROR(SMALL(E5:E969,ROW()-ROW($F$5)+1),"")</f>
        <v>0</v>
      </c>
      <c r="H897">
        <f>IFERROR(SUM(F5:F897),"")</f>
        <v>0</v>
      </c>
      <c r="J897">
        <v>893</v>
      </c>
      <c r="K897" cm="1">
        <f t="array" ref="K897">_xlfn.SWITCH(Charts!$B$3,"average", AVERAGE(INDIRECT(ADDRESS(892+3,K$2+1,,,"Instances") &amp; ":" &amp; ADDRESS(892+3,K$2+1))),"median", MEDIAN(INDIRECT(ADDRESS(892+3,K$2+1,,,"Instances") &amp; ":" &amp; ADDRESS(892+3,K$2+1))),"min", MIN(INDIRECT(ADDRESS(892+3,K$2+1,,,"Instances") &amp; ":" &amp; ADDRESS(892+3,K$2+1))),"max", MAX(INDIRECT(ADDRESS(892+3,K$2+1,,,"Instances") &amp; ":" &amp; ADDRESS(892+3,K$2+1))),"diff", MAX(INDIRECT(ADDRESS(892+3,K$2+1,,,"Instances") &amp; ":" &amp; ADDRESS(892+3,K$2+1)))-MIN(INDIRECT(ADDRESS(892+3,K$2+1,,,"Instances") &amp; ":" &amp; ADDRESS(892+3,K$2+1))))</f>
        <v>0</v>
      </c>
      <c r="L897">
        <f>IFERROR(SMALL(K5:K969,ROW()-ROW($L$5)+1),"")</f>
        <v>0</v>
      </c>
      <c r="N897">
        <f>IFERROR(SUM(L5:L897),"")</f>
        <v>0</v>
      </c>
      <c r="Q897">
        <f>IF(Charts!$B$3="none",E5729,IF(K5729="",NA(),K5729))</f>
        <v>0</v>
      </c>
      <c r="R897">
        <f>IF(Charts!$B$3="none",F5729,IF(L5729="",NA(),L5729))</f>
        <v>0</v>
      </c>
      <c r="S897">
        <f>IF(Charts!$B$3="none",G5729,IF(M5729="",NA(),M5729))</f>
        <v>0</v>
      </c>
      <c r="T897">
        <f>IF(Charts!$B$3="none",H5729,IF(N5729="",NA(),N5729))</f>
        <v>0</v>
      </c>
    </row>
    <row r="898" spans="4:20">
      <c r="D898">
        <v>894</v>
      </c>
      <c r="E898">
        <f>IF(INDIRECT(ADDRESS($D898+2,E$2+1,,,"Instances"))="","",INDIRECT(ADDRESS($D898+2,E$2+1,,,"Instances")))</f>
        <v>0</v>
      </c>
      <c r="F898">
        <f>IFERROR(SMALL(E5:E969,ROW()-ROW($F$5)+1),"")</f>
        <v>0</v>
      </c>
      <c r="H898">
        <f>IFERROR(SUM(F5:F898),"")</f>
        <v>0</v>
      </c>
      <c r="J898">
        <v>894</v>
      </c>
      <c r="K898" cm="1">
        <f t="array" ref="K898">_xlfn.SWITCH(Charts!$B$3,"average", AVERAGE(INDIRECT(ADDRESS(893+3,K$2+1,,,"Instances") &amp; ":" &amp; ADDRESS(893+3,K$2+1))),"median", MEDIAN(INDIRECT(ADDRESS(893+3,K$2+1,,,"Instances") &amp; ":" &amp; ADDRESS(893+3,K$2+1))),"min", MIN(INDIRECT(ADDRESS(893+3,K$2+1,,,"Instances") &amp; ":" &amp; ADDRESS(893+3,K$2+1))),"max", MAX(INDIRECT(ADDRESS(893+3,K$2+1,,,"Instances") &amp; ":" &amp; ADDRESS(893+3,K$2+1))),"diff", MAX(INDIRECT(ADDRESS(893+3,K$2+1,,,"Instances") &amp; ":" &amp; ADDRESS(893+3,K$2+1)))-MIN(INDIRECT(ADDRESS(893+3,K$2+1,,,"Instances") &amp; ":" &amp; ADDRESS(893+3,K$2+1))))</f>
        <v>0</v>
      </c>
      <c r="L898">
        <f>IFERROR(SMALL(K5:K969,ROW()-ROW($L$5)+1),"")</f>
        <v>0</v>
      </c>
      <c r="N898">
        <f>IFERROR(SUM(L5:L898),"")</f>
        <v>0</v>
      </c>
      <c r="Q898">
        <f>IF(Charts!$B$3="none",E5730,IF(K5730="",NA(),K5730))</f>
        <v>0</v>
      </c>
      <c r="R898">
        <f>IF(Charts!$B$3="none",F5730,IF(L5730="",NA(),L5730))</f>
        <v>0</v>
      </c>
      <c r="S898">
        <f>IF(Charts!$B$3="none",G5730,IF(M5730="",NA(),M5730))</f>
        <v>0</v>
      </c>
      <c r="T898">
        <f>IF(Charts!$B$3="none",H5730,IF(N5730="",NA(),N5730))</f>
        <v>0</v>
      </c>
    </row>
    <row r="899" spans="4:20">
      <c r="D899">
        <v>895</v>
      </c>
      <c r="E899">
        <f>IF(INDIRECT(ADDRESS($D899+2,E$2+1,,,"Instances"))="","",INDIRECT(ADDRESS($D899+2,E$2+1,,,"Instances")))</f>
        <v>0</v>
      </c>
      <c r="F899">
        <f>IFERROR(SMALL(E5:E969,ROW()-ROW($F$5)+1),"")</f>
        <v>0</v>
      </c>
      <c r="H899">
        <f>IFERROR(SUM(F5:F899),"")</f>
        <v>0</v>
      </c>
      <c r="J899">
        <v>895</v>
      </c>
      <c r="K899" cm="1">
        <f t="array" ref="K899">_xlfn.SWITCH(Charts!$B$3,"average", AVERAGE(INDIRECT(ADDRESS(894+3,K$2+1,,,"Instances") &amp; ":" &amp; ADDRESS(894+3,K$2+1))),"median", MEDIAN(INDIRECT(ADDRESS(894+3,K$2+1,,,"Instances") &amp; ":" &amp; ADDRESS(894+3,K$2+1))),"min", MIN(INDIRECT(ADDRESS(894+3,K$2+1,,,"Instances") &amp; ":" &amp; ADDRESS(894+3,K$2+1))),"max", MAX(INDIRECT(ADDRESS(894+3,K$2+1,,,"Instances") &amp; ":" &amp; ADDRESS(894+3,K$2+1))),"diff", MAX(INDIRECT(ADDRESS(894+3,K$2+1,,,"Instances") &amp; ":" &amp; ADDRESS(894+3,K$2+1)))-MIN(INDIRECT(ADDRESS(894+3,K$2+1,,,"Instances") &amp; ":" &amp; ADDRESS(894+3,K$2+1))))</f>
        <v>0</v>
      </c>
      <c r="L899">
        <f>IFERROR(SMALL(K5:K969,ROW()-ROW($L$5)+1),"")</f>
        <v>0</v>
      </c>
      <c r="N899">
        <f>IFERROR(SUM(L5:L899),"")</f>
        <v>0</v>
      </c>
      <c r="Q899">
        <f>IF(Charts!$B$3="none",E5731,IF(K5731="",NA(),K5731))</f>
        <v>0</v>
      </c>
      <c r="R899">
        <f>IF(Charts!$B$3="none",F5731,IF(L5731="",NA(),L5731))</f>
        <v>0</v>
      </c>
      <c r="S899">
        <f>IF(Charts!$B$3="none",G5731,IF(M5731="",NA(),M5731))</f>
        <v>0</v>
      </c>
      <c r="T899">
        <f>IF(Charts!$B$3="none",H5731,IF(N5731="",NA(),N5731))</f>
        <v>0</v>
      </c>
    </row>
    <row r="900" spans="4:20">
      <c r="D900">
        <v>896</v>
      </c>
      <c r="E900">
        <f>IF(INDIRECT(ADDRESS($D900+2,E$2+1,,,"Instances"))="","",INDIRECT(ADDRESS($D900+2,E$2+1,,,"Instances")))</f>
        <v>0</v>
      </c>
      <c r="F900">
        <f>IFERROR(SMALL(E5:E969,ROW()-ROW($F$5)+1),"")</f>
        <v>0</v>
      </c>
      <c r="H900">
        <f>IFERROR(SUM(F5:F900),"")</f>
        <v>0</v>
      </c>
      <c r="J900">
        <v>896</v>
      </c>
      <c r="K900" cm="1">
        <f t="array" ref="K900">_xlfn.SWITCH(Charts!$B$3,"average", AVERAGE(INDIRECT(ADDRESS(895+3,K$2+1,,,"Instances") &amp; ":" &amp; ADDRESS(895+3,K$2+1))),"median", MEDIAN(INDIRECT(ADDRESS(895+3,K$2+1,,,"Instances") &amp; ":" &amp; ADDRESS(895+3,K$2+1))),"min", MIN(INDIRECT(ADDRESS(895+3,K$2+1,,,"Instances") &amp; ":" &amp; ADDRESS(895+3,K$2+1))),"max", MAX(INDIRECT(ADDRESS(895+3,K$2+1,,,"Instances") &amp; ":" &amp; ADDRESS(895+3,K$2+1))),"diff", MAX(INDIRECT(ADDRESS(895+3,K$2+1,,,"Instances") &amp; ":" &amp; ADDRESS(895+3,K$2+1)))-MIN(INDIRECT(ADDRESS(895+3,K$2+1,,,"Instances") &amp; ":" &amp; ADDRESS(895+3,K$2+1))))</f>
        <v>0</v>
      </c>
      <c r="L900">
        <f>IFERROR(SMALL(K5:K969,ROW()-ROW($L$5)+1),"")</f>
        <v>0</v>
      </c>
      <c r="N900">
        <f>IFERROR(SUM(L5:L900),"")</f>
        <v>0</v>
      </c>
      <c r="Q900">
        <f>IF(Charts!$B$3="none",E5732,IF(K5732="",NA(),K5732))</f>
        <v>0</v>
      </c>
      <c r="R900">
        <f>IF(Charts!$B$3="none",F5732,IF(L5732="",NA(),L5732))</f>
        <v>0</v>
      </c>
      <c r="S900">
        <f>IF(Charts!$B$3="none",G5732,IF(M5732="",NA(),M5732))</f>
        <v>0</v>
      </c>
      <c r="T900">
        <f>IF(Charts!$B$3="none",H5732,IF(N5732="",NA(),N5732))</f>
        <v>0</v>
      </c>
    </row>
    <row r="901" spans="4:20">
      <c r="D901">
        <v>897</v>
      </c>
      <c r="E901">
        <f>IF(INDIRECT(ADDRESS($D901+2,E$2+1,,,"Instances"))="","",INDIRECT(ADDRESS($D901+2,E$2+1,,,"Instances")))</f>
        <v>0</v>
      </c>
      <c r="F901">
        <f>IFERROR(SMALL(E5:E969,ROW()-ROW($F$5)+1),"")</f>
        <v>0</v>
      </c>
      <c r="H901">
        <f>IFERROR(SUM(F5:F901),"")</f>
        <v>0</v>
      </c>
      <c r="J901">
        <v>897</v>
      </c>
      <c r="K901" cm="1">
        <f t="array" ref="K901">_xlfn.SWITCH(Charts!$B$3,"average", AVERAGE(INDIRECT(ADDRESS(896+3,K$2+1,,,"Instances") &amp; ":" &amp; ADDRESS(896+3,K$2+1))),"median", MEDIAN(INDIRECT(ADDRESS(896+3,K$2+1,,,"Instances") &amp; ":" &amp; ADDRESS(896+3,K$2+1))),"min", MIN(INDIRECT(ADDRESS(896+3,K$2+1,,,"Instances") &amp; ":" &amp; ADDRESS(896+3,K$2+1))),"max", MAX(INDIRECT(ADDRESS(896+3,K$2+1,,,"Instances") &amp; ":" &amp; ADDRESS(896+3,K$2+1))),"diff", MAX(INDIRECT(ADDRESS(896+3,K$2+1,,,"Instances") &amp; ":" &amp; ADDRESS(896+3,K$2+1)))-MIN(INDIRECT(ADDRESS(896+3,K$2+1,,,"Instances") &amp; ":" &amp; ADDRESS(896+3,K$2+1))))</f>
        <v>0</v>
      </c>
      <c r="L901">
        <f>IFERROR(SMALL(K5:K969,ROW()-ROW($L$5)+1),"")</f>
        <v>0</v>
      </c>
      <c r="N901">
        <f>IFERROR(SUM(L5:L901),"")</f>
        <v>0</v>
      </c>
      <c r="Q901">
        <f>IF(Charts!$B$3="none",E5733,IF(K5733="",NA(),K5733))</f>
        <v>0</v>
      </c>
      <c r="R901">
        <f>IF(Charts!$B$3="none",F5733,IF(L5733="",NA(),L5733))</f>
        <v>0</v>
      </c>
      <c r="S901">
        <f>IF(Charts!$B$3="none",G5733,IF(M5733="",NA(),M5733))</f>
        <v>0</v>
      </c>
      <c r="T901">
        <f>IF(Charts!$B$3="none",H5733,IF(N5733="",NA(),N5733))</f>
        <v>0</v>
      </c>
    </row>
    <row r="902" spans="4:20">
      <c r="D902">
        <v>898</v>
      </c>
      <c r="E902">
        <f>IF(INDIRECT(ADDRESS($D902+2,E$2+1,,,"Instances"))="","",INDIRECT(ADDRESS($D902+2,E$2+1,,,"Instances")))</f>
        <v>0</v>
      </c>
      <c r="F902">
        <f>IFERROR(SMALL(E5:E969,ROW()-ROW($F$5)+1),"")</f>
        <v>0</v>
      </c>
      <c r="H902">
        <f>IFERROR(SUM(F5:F902),"")</f>
        <v>0</v>
      </c>
      <c r="J902">
        <v>898</v>
      </c>
      <c r="K902" cm="1">
        <f t="array" ref="K902">_xlfn.SWITCH(Charts!$B$3,"average", AVERAGE(INDIRECT(ADDRESS(897+3,K$2+1,,,"Instances") &amp; ":" &amp; ADDRESS(897+3,K$2+1))),"median", MEDIAN(INDIRECT(ADDRESS(897+3,K$2+1,,,"Instances") &amp; ":" &amp; ADDRESS(897+3,K$2+1))),"min", MIN(INDIRECT(ADDRESS(897+3,K$2+1,,,"Instances") &amp; ":" &amp; ADDRESS(897+3,K$2+1))),"max", MAX(INDIRECT(ADDRESS(897+3,K$2+1,,,"Instances") &amp; ":" &amp; ADDRESS(897+3,K$2+1))),"diff", MAX(INDIRECT(ADDRESS(897+3,K$2+1,,,"Instances") &amp; ":" &amp; ADDRESS(897+3,K$2+1)))-MIN(INDIRECT(ADDRESS(897+3,K$2+1,,,"Instances") &amp; ":" &amp; ADDRESS(897+3,K$2+1))))</f>
        <v>0</v>
      </c>
      <c r="L902">
        <f>IFERROR(SMALL(K5:K969,ROW()-ROW($L$5)+1),"")</f>
        <v>0</v>
      </c>
      <c r="N902">
        <f>IFERROR(SUM(L5:L902),"")</f>
        <v>0</v>
      </c>
      <c r="Q902">
        <f>IF(Charts!$B$3="none",E5734,IF(K5734="",NA(),K5734))</f>
        <v>0</v>
      </c>
      <c r="R902">
        <f>IF(Charts!$B$3="none",F5734,IF(L5734="",NA(),L5734))</f>
        <v>0</v>
      </c>
      <c r="S902">
        <f>IF(Charts!$B$3="none",G5734,IF(M5734="",NA(),M5734))</f>
        <v>0</v>
      </c>
      <c r="T902">
        <f>IF(Charts!$B$3="none",H5734,IF(N5734="",NA(),N5734))</f>
        <v>0</v>
      </c>
    </row>
    <row r="903" spans="4:20">
      <c r="D903">
        <v>899</v>
      </c>
      <c r="E903">
        <f>IF(INDIRECT(ADDRESS($D903+2,E$2+1,,,"Instances"))="","",INDIRECT(ADDRESS($D903+2,E$2+1,,,"Instances")))</f>
        <v>0</v>
      </c>
      <c r="F903">
        <f>IFERROR(SMALL(E5:E969,ROW()-ROW($F$5)+1),"")</f>
        <v>0</v>
      </c>
      <c r="H903">
        <f>IFERROR(SUM(F5:F903),"")</f>
        <v>0</v>
      </c>
      <c r="J903">
        <v>899</v>
      </c>
      <c r="K903" cm="1">
        <f t="array" ref="K903">_xlfn.SWITCH(Charts!$B$3,"average", AVERAGE(INDIRECT(ADDRESS(898+3,K$2+1,,,"Instances") &amp; ":" &amp; ADDRESS(898+3,K$2+1))),"median", MEDIAN(INDIRECT(ADDRESS(898+3,K$2+1,,,"Instances") &amp; ":" &amp; ADDRESS(898+3,K$2+1))),"min", MIN(INDIRECT(ADDRESS(898+3,K$2+1,,,"Instances") &amp; ":" &amp; ADDRESS(898+3,K$2+1))),"max", MAX(INDIRECT(ADDRESS(898+3,K$2+1,,,"Instances") &amp; ":" &amp; ADDRESS(898+3,K$2+1))),"diff", MAX(INDIRECT(ADDRESS(898+3,K$2+1,,,"Instances") &amp; ":" &amp; ADDRESS(898+3,K$2+1)))-MIN(INDIRECT(ADDRESS(898+3,K$2+1,,,"Instances") &amp; ":" &amp; ADDRESS(898+3,K$2+1))))</f>
        <v>0</v>
      </c>
      <c r="L903">
        <f>IFERROR(SMALL(K5:K969,ROW()-ROW($L$5)+1),"")</f>
        <v>0</v>
      </c>
      <c r="N903">
        <f>IFERROR(SUM(L5:L903),"")</f>
        <v>0</v>
      </c>
      <c r="Q903">
        <f>IF(Charts!$B$3="none",E5735,IF(K5735="",NA(),K5735))</f>
        <v>0</v>
      </c>
      <c r="R903">
        <f>IF(Charts!$B$3="none",F5735,IF(L5735="",NA(),L5735))</f>
        <v>0</v>
      </c>
      <c r="S903">
        <f>IF(Charts!$B$3="none",G5735,IF(M5735="",NA(),M5735))</f>
        <v>0</v>
      </c>
      <c r="T903">
        <f>IF(Charts!$B$3="none",H5735,IF(N5735="",NA(),N5735))</f>
        <v>0</v>
      </c>
    </row>
    <row r="904" spans="4:20">
      <c r="D904">
        <v>900</v>
      </c>
      <c r="E904">
        <f>IF(INDIRECT(ADDRESS($D904+2,E$2+1,,,"Instances"))="","",INDIRECT(ADDRESS($D904+2,E$2+1,,,"Instances")))</f>
        <v>0</v>
      </c>
      <c r="F904">
        <f>IFERROR(SMALL(E5:E969,ROW()-ROW($F$5)+1),"")</f>
        <v>0</v>
      </c>
      <c r="H904">
        <f>IFERROR(SUM(F5:F904),"")</f>
        <v>0</v>
      </c>
      <c r="J904">
        <v>900</v>
      </c>
      <c r="K904" cm="1">
        <f t="array" ref="K904">_xlfn.SWITCH(Charts!$B$3,"average", AVERAGE(INDIRECT(ADDRESS(899+3,K$2+1,,,"Instances") &amp; ":" &amp; ADDRESS(899+3,K$2+1))),"median", MEDIAN(INDIRECT(ADDRESS(899+3,K$2+1,,,"Instances") &amp; ":" &amp; ADDRESS(899+3,K$2+1))),"min", MIN(INDIRECT(ADDRESS(899+3,K$2+1,,,"Instances") &amp; ":" &amp; ADDRESS(899+3,K$2+1))),"max", MAX(INDIRECT(ADDRESS(899+3,K$2+1,,,"Instances") &amp; ":" &amp; ADDRESS(899+3,K$2+1))),"diff", MAX(INDIRECT(ADDRESS(899+3,K$2+1,,,"Instances") &amp; ":" &amp; ADDRESS(899+3,K$2+1)))-MIN(INDIRECT(ADDRESS(899+3,K$2+1,,,"Instances") &amp; ":" &amp; ADDRESS(899+3,K$2+1))))</f>
        <v>0</v>
      </c>
      <c r="L904">
        <f>IFERROR(SMALL(K5:K969,ROW()-ROW($L$5)+1),"")</f>
        <v>0</v>
      </c>
      <c r="N904">
        <f>IFERROR(SUM(L5:L904),"")</f>
        <v>0</v>
      </c>
      <c r="Q904">
        <f>IF(Charts!$B$3="none",E5736,IF(K5736="",NA(),K5736))</f>
        <v>0</v>
      </c>
      <c r="R904">
        <f>IF(Charts!$B$3="none",F5736,IF(L5736="",NA(),L5736))</f>
        <v>0</v>
      </c>
      <c r="S904">
        <f>IF(Charts!$B$3="none",G5736,IF(M5736="",NA(),M5736))</f>
        <v>0</v>
      </c>
      <c r="T904">
        <f>IF(Charts!$B$3="none",H5736,IF(N5736="",NA(),N5736))</f>
        <v>0</v>
      </c>
    </row>
    <row r="905" spans="4:20">
      <c r="D905">
        <v>901</v>
      </c>
      <c r="E905">
        <f>IF(INDIRECT(ADDRESS($D905+2,E$2+1,,,"Instances"))="","",INDIRECT(ADDRESS($D905+2,E$2+1,,,"Instances")))</f>
        <v>0</v>
      </c>
      <c r="F905">
        <f>IFERROR(SMALL(E5:E969,ROW()-ROW($F$5)+1),"")</f>
        <v>0</v>
      </c>
      <c r="H905">
        <f>IFERROR(SUM(F5:F905),"")</f>
        <v>0</v>
      </c>
      <c r="J905">
        <v>901</v>
      </c>
      <c r="K905" cm="1">
        <f t="array" ref="K905">_xlfn.SWITCH(Charts!$B$3,"average", AVERAGE(INDIRECT(ADDRESS(900+3,K$2+1,,,"Instances") &amp; ":" &amp; ADDRESS(900+3,K$2+1))),"median", MEDIAN(INDIRECT(ADDRESS(900+3,K$2+1,,,"Instances") &amp; ":" &amp; ADDRESS(900+3,K$2+1))),"min", MIN(INDIRECT(ADDRESS(900+3,K$2+1,,,"Instances") &amp; ":" &amp; ADDRESS(900+3,K$2+1))),"max", MAX(INDIRECT(ADDRESS(900+3,K$2+1,,,"Instances") &amp; ":" &amp; ADDRESS(900+3,K$2+1))),"diff", MAX(INDIRECT(ADDRESS(900+3,K$2+1,,,"Instances") &amp; ":" &amp; ADDRESS(900+3,K$2+1)))-MIN(INDIRECT(ADDRESS(900+3,K$2+1,,,"Instances") &amp; ":" &amp; ADDRESS(900+3,K$2+1))))</f>
        <v>0</v>
      </c>
      <c r="L905">
        <f>IFERROR(SMALL(K5:K969,ROW()-ROW($L$5)+1),"")</f>
        <v>0</v>
      </c>
      <c r="N905">
        <f>IFERROR(SUM(L5:L905),"")</f>
        <v>0</v>
      </c>
      <c r="Q905">
        <f>IF(Charts!$B$3="none",E5737,IF(K5737="",NA(),K5737))</f>
        <v>0</v>
      </c>
      <c r="R905">
        <f>IF(Charts!$B$3="none",F5737,IF(L5737="",NA(),L5737))</f>
        <v>0</v>
      </c>
      <c r="S905">
        <f>IF(Charts!$B$3="none",G5737,IF(M5737="",NA(),M5737))</f>
        <v>0</v>
      </c>
      <c r="T905">
        <f>IF(Charts!$B$3="none",H5737,IF(N5737="",NA(),N5737))</f>
        <v>0</v>
      </c>
    </row>
    <row r="906" spans="4:20">
      <c r="D906">
        <v>902</v>
      </c>
      <c r="E906">
        <f>IF(INDIRECT(ADDRESS($D906+2,E$2+1,,,"Instances"))="","",INDIRECT(ADDRESS($D906+2,E$2+1,,,"Instances")))</f>
        <v>0</v>
      </c>
      <c r="F906">
        <f>IFERROR(SMALL(E5:E969,ROW()-ROW($F$5)+1),"")</f>
        <v>0</v>
      </c>
      <c r="H906">
        <f>IFERROR(SUM(F5:F906),"")</f>
        <v>0</v>
      </c>
      <c r="J906">
        <v>902</v>
      </c>
      <c r="K906" cm="1">
        <f t="array" ref="K906">_xlfn.SWITCH(Charts!$B$3,"average", AVERAGE(INDIRECT(ADDRESS(901+3,K$2+1,,,"Instances") &amp; ":" &amp; ADDRESS(901+3,K$2+1))),"median", MEDIAN(INDIRECT(ADDRESS(901+3,K$2+1,,,"Instances") &amp; ":" &amp; ADDRESS(901+3,K$2+1))),"min", MIN(INDIRECT(ADDRESS(901+3,K$2+1,,,"Instances") &amp; ":" &amp; ADDRESS(901+3,K$2+1))),"max", MAX(INDIRECT(ADDRESS(901+3,K$2+1,,,"Instances") &amp; ":" &amp; ADDRESS(901+3,K$2+1))),"diff", MAX(INDIRECT(ADDRESS(901+3,K$2+1,,,"Instances") &amp; ":" &amp; ADDRESS(901+3,K$2+1)))-MIN(INDIRECT(ADDRESS(901+3,K$2+1,,,"Instances") &amp; ":" &amp; ADDRESS(901+3,K$2+1))))</f>
        <v>0</v>
      </c>
      <c r="L906">
        <f>IFERROR(SMALL(K5:K969,ROW()-ROW($L$5)+1),"")</f>
        <v>0</v>
      </c>
      <c r="N906">
        <f>IFERROR(SUM(L5:L906),"")</f>
        <v>0</v>
      </c>
      <c r="Q906">
        <f>IF(Charts!$B$3="none",E5738,IF(K5738="",NA(),K5738))</f>
        <v>0</v>
      </c>
      <c r="R906">
        <f>IF(Charts!$B$3="none",F5738,IF(L5738="",NA(),L5738))</f>
        <v>0</v>
      </c>
      <c r="S906">
        <f>IF(Charts!$B$3="none",G5738,IF(M5738="",NA(),M5738))</f>
        <v>0</v>
      </c>
      <c r="T906">
        <f>IF(Charts!$B$3="none",H5738,IF(N5738="",NA(),N5738))</f>
        <v>0</v>
      </c>
    </row>
    <row r="907" spans="4:20">
      <c r="D907">
        <v>903</v>
      </c>
      <c r="E907">
        <f>IF(INDIRECT(ADDRESS($D907+2,E$2+1,,,"Instances"))="","",INDIRECT(ADDRESS($D907+2,E$2+1,,,"Instances")))</f>
        <v>0</v>
      </c>
      <c r="F907">
        <f>IFERROR(SMALL(E5:E969,ROW()-ROW($F$5)+1),"")</f>
        <v>0</v>
      </c>
      <c r="H907">
        <f>IFERROR(SUM(F5:F907),"")</f>
        <v>0</v>
      </c>
      <c r="J907">
        <v>903</v>
      </c>
      <c r="K907" cm="1">
        <f t="array" ref="K907">_xlfn.SWITCH(Charts!$B$3,"average", AVERAGE(INDIRECT(ADDRESS(902+3,K$2+1,,,"Instances") &amp; ":" &amp; ADDRESS(902+3,K$2+1))),"median", MEDIAN(INDIRECT(ADDRESS(902+3,K$2+1,,,"Instances") &amp; ":" &amp; ADDRESS(902+3,K$2+1))),"min", MIN(INDIRECT(ADDRESS(902+3,K$2+1,,,"Instances") &amp; ":" &amp; ADDRESS(902+3,K$2+1))),"max", MAX(INDIRECT(ADDRESS(902+3,K$2+1,,,"Instances") &amp; ":" &amp; ADDRESS(902+3,K$2+1))),"diff", MAX(INDIRECT(ADDRESS(902+3,K$2+1,,,"Instances") &amp; ":" &amp; ADDRESS(902+3,K$2+1)))-MIN(INDIRECT(ADDRESS(902+3,K$2+1,,,"Instances") &amp; ":" &amp; ADDRESS(902+3,K$2+1))))</f>
        <v>0</v>
      </c>
      <c r="L907">
        <f>IFERROR(SMALL(K5:K969,ROW()-ROW($L$5)+1),"")</f>
        <v>0</v>
      </c>
      <c r="N907">
        <f>IFERROR(SUM(L5:L907),"")</f>
        <v>0</v>
      </c>
      <c r="Q907">
        <f>IF(Charts!$B$3="none",E5739,IF(K5739="",NA(),K5739))</f>
        <v>0</v>
      </c>
      <c r="R907">
        <f>IF(Charts!$B$3="none",F5739,IF(L5739="",NA(),L5739))</f>
        <v>0</v>
      </c>
      <c r="S907">
        <f>IF(Charts!$B$3="none",G5739,IF(M5739="",NA(),M5739))</f>
        <v>0</v>
      </c>
      <c r="T907">
        <f>IF(Charts!$B$3="none",H5739,IF(N5739="",NA(),N5739))</f>
        <v>0</v>
      </c>
    </row>
    <row r="908" spans="4:20">
      <c r="D908">
        <v>904</v>
      </c>
      <c r="E908">
        <f>IF(INDIRECT(ADDRESS($D908+2,E$2+1,,,"Instances"))="","",INDIRECT(ADDRESS($D908+2,E$2+1,,,"Instances")))</f>
        <v>0</v>
      </c>
      <c r="F908">
        <f>IFERROR(SMALL(E5:E969,ROW()-ROW($F$5)+1),"")</f>
        <v>0</v>
      </c>
      <c r="H908">
        <f>IFERROR(SUM(F5:F908),"")</f>
        <v>0</v>
      </c>
      <c r="J908">
        <v>904</v>
      </c>
      <c r="K908" cm="1">
        <f t="array" ref="K908">_xlfn.SWITCH(Charts!$B$3,"average", AVERAGE(INDIRECT(ADDRESS(903+3,K$2+1,,,"Instances") &amp; ":" &amp; ADDRESS(903+3,K$2+1))),"median", MEDIAN(INDIRECT(ADDRESS(903+3,K$2+1,,,"Instances") &amp; ":" &amp; ADDRESS(903+3,K$2+1))),"min", MIN(INDIRECT(ADDRESS(903+3,K$2+1,,,"Instances") &amp; ":" &amp; ADDRESS(903+3,K$2+1))),"max", MAX(INDIRECT(ADDRESS(903+3,K$2+1,,,"Instances") &amp; ":" &amp; ADDRESS(903+3,K$2+1))),"diff", MAX(INDIRECT(ADDRESS(903+3,K$2+1,,,"Instances") &amp; ":" &amp; ADDRESS(903+3,K$2+1)))-MIN(INDIRECT(ADDRESS(903+3,K$2+1,,,"Instances") &amp; ":" &amp; ADDRESS(903+3,K$2+1))))</f>
        <v>0</v>
      </c>
      <c r="L908">
        <f>IFERROR(SMALL(K5:K969,ROW()-ROW($L$5)+1),"")</f>
        <v>0</v>
      </c>
      <c r="N908">
        <f>IFERROR(SUM(L5:L908),"")</f>
        <v>0</v>
      </c>
      <c r="Q908">
        <f>IF(Charts!$B$3="none",E5740,IF(K5740="",NA(),K5740))</f>
        <v>0</v>
      </c>
      <c r="R908">
        <f>IF(Charts!$B$3="none",F5740,IF(L5740="",NA(),L5740))</f>
        <v>0</v>
      </c>
      <c r="S908">
        <f>IF(Charts!$B$3="none",G5740,IF(M5740="",NA(),M5740))</f>
        <v>0</v>
      </c>
      <c r="T908">
        <f>IF(Charts!$B$3="none",H5740,IF(N5740="",NA(),N5740))</f>
        <v>0</v>
      </c>
    </row>
    <row r="909" spans="4:20">
      <c r="D909">
        <v>905</v>
      </c>
      <c r="E909">
        <f>IF(INDIRECT(ADDRESS($D909+2,E$2+1,,,"Instances"))="","",INDIRECT(ADDRESS($D909+2,E$2+1,,,"Instances")))</f>
        <v>0</v>
      </c>
      <c r="F909">
        <f>IFERROR(SMALL(E5:E969,ROW()-ROW($F$5)+1),"")</f>
        <v>0</v>
      </c>
      <c r="H909">
        <f>IFERROR(SUM(F5:F909),"")</f>
        <v>0</v>
      </c>
      <c r="J909">
        <v>905</v>
      </c>
      <c r="K909" cm="1">
        <f t="array" ref="K909">_xlfn.SWITCH(Charts!$B$3,"average", AVERAGE(INDIRECT(ADDRESS(904+3,K$2+1,,,"Instances") &amp; ":" &amp; ADDRESS(904+3,K$2+1))),"median", MEDIAN(INDIRECT(ADDRESS(904+3,K$2+1,,,"Instances") &amp; ":" &amp; ADDRESS(904+3,K$2+1))),"min", MIN(INDIRECT(ADDRESS(904+3,K$2+1,,,"Instances") &amp; ":" &amp; ADDRESS(904+3,K$2+1))),"max", MAX(INDIRECT(ADDRESS(904+3,K$2+1,,,"Instances") &amp; ":" &amp; ADDRESS(904+3,K$2+1))),"diff", MAX(INDIRECT(ADDRESS(904+3,K$2+1,,,"Instances") &amp; ":" &amp; ADDRESS(904+3,K$2+1)))-MIN(INDIRECT(ADDRESS(904+3,K$2+1,,,"Instances") &amp; ":" &amp; ADDRESS(904+3,K$2+1))))</f>
        <v>0</v>
      </c>
      <c r="L909">
        <f>IFERROR(SMALL(K5:K969,ROW()-ROW($L$5)+1),"")</f>
        <v>0</v>
      </c>
      <c r="N909">
        <f>IFERROR(SUM(L5:L909),"")</f>
        <v>0</v>
      </c>
      <c r="Q909">
        <f>IF(Charts!$B$3="none",E5741,IF(K5741="",NA(),K5741))</f>
        <v>0</v>
      </c>
      <c r="R909">
        <f>IF(Charts!$B$3="none",F5741,IF(L5741="",NA(),L5741))</f>
        <v>0</v>
      </c>
      <c r="S909">
        <f>IF(Charts!$B$3="none",G5741,IF(M5741="",NA(),M5741))</f>
        <v>0</v>
      </c>
      <c r="T909">
        <f>IF(Charts!$B$3="none",H5741,IF(N5741="",NA(),N5741))</f>
        <v>0</v>
      </c>
    </row>
    <row r="910" spans="4:20">
      <c r="D910">
        <v>906</v>
      </c>
      <c r="E910">
        <f>IF(INDIRECT(ADDRESS($D910+2,E$2+1,,,"Instances"))="","",INDIRECT(ADDRESS($D910+2,E$2+1,,,"Instances")))</f>
        <v>0</v>
      </c>
      <c r="F910">
        <f>IFERROR(SMALL(E5:E969,ROW()-ROW($F$5)+1),"")</f>
        <v>0</v>
      </c>
      <c r="H910">
        <f>IFERROR(SUM(F5:F910),"")</f>
        <v>0</v>
      </c>
      <c r="J910">
        <v>906</v>
      </c>
      <c r="K910" cm="1">
        <f t="array" ref="K910">_xlfn.SWITCH(Charts!$B$3,"average", AVERAGE(INDIRECT(ADDRESS(905+3,K$2+1,,,"Instances") &amp; ":" &amp; ADDRESS(905+3,K$2+1))),"median", MEDIAN(INDIRECT(ADDRESS(905+3,K$2+1,,,"Instances") &amp; ":" &amp; ADDRESS(905+3,K$2+1))),"min", MIN(INDIRECT(ADDRESS(905+3,K$2+1,,,"Instances") &amp; ":" &amp; ADDRESS(905+3,K$2+1))),"max", MAX(INDIRECT(ADDRESS(905+3,K$2+1,,,"Instances") &amp; ":" &amp; ADDRESS(905+3,K$2+1))),"diff", MAX(INDIRECT(ADDRESS(905+3,K$2+1,,,"Instances") &amp; ":" &amp; ADDRESS(905+3,K$2+1)))-MIN(INDIRECT(ADDRESS(905+3,K$2+1,,,"Instances") &amp; ":" &amp; ADDRESS(905+3,K$2+1))))</f>
        <v>0</v>
      </c>
      <c r="L910">
        <f>IFERROR(SMALL(K5:K969,ROW()-ROW($L$5)+1),"")</f>
        <v>0</v>
      </c>
      <c r="N910">
        <f>IFERROR(SUM(L5:L910),"")</f>
        <v>0</v>
      </c>
      <c r="Q910">
        <f>IF(Charts!$B$3="none",E5742,IF(K5742="",NA(),K5742))</f>
        <v>0</v>
      </c>
      <c r="R910">
        <f>IF(Charts!$B$3="none",F5742,IF(L5742="",NA(),L5742))</f>
        <v>0</v>
      </c>
      <c r="S910">
        <f>IF(Charts!$B$3="none",G5742,IF(M5742="",NA(),M5742))</f>
        <v>0</v>
      </c>
      <c r="T910">
        <f>IF(Charts!$B$3="none",H5742,IF(N5742="",NA(),N5742))</f>
        <v>0</v>
      </c>
    </row>
    <row r="911" spans="4:20">
      <c r="D911">
        <v>907</v>
      </c>
      <c r="E911">
        <f>IF(INDIRECT(ADDRESS($D911+2,E$2+1,,,"Instances"))="","",INDIRECT(ADDRESS($D911+2,E$2+1,,,"Instances")))</f>
        <v>0</v>
      </c>
      <c r="F911">
        <f>IFERROR(SMALL(E5:E969,ROW()-ROW($F$5)+1),"")</f>
        <v>0</v>
      </c>
      <c r="H911">
        <f>IFERROR(SUM(F5:F911),"")</f>
        <v>0</v>
      </c>
      <c r="J911">
        <v>907</v>
      </c>
      <c r="K911" cm="1">
        <f t="array" ref="K911">_xlfn.SWITCH(Charts!$B$3,"average", AVERAGE(INDIRECT(ADDRESS(906+3,K$2+1,,,"Instances") &amp; ":" &amp; ADDRESS(906+3,K$2+1))),"median", MEDIAN(INDIRECT(ADDRESS(906+3,K$2+1,,,"Instances") &amp; ":" &amp; ADDRESS(906+3,K$2+1))),"min", MIN(INDIRECT(ADDRESS(906+3,K$2+1,,,"Instances") &amp; ":" &amp; ADDRESS(906+3,K$2+1))),"max", MAX(INDIRECT(ADDRESS(906+3,K$2+1,,,"Instances") &amp; ":" &amp; ADDRESS(906+3,K$2+1))),"diff", MAX(INDIRECT(ADDRESS(906+3,K$2+1,,,"Instances") &amp; ":" &amp; ADDRESS(906+3,K$2+1)))-MIN(INDIRECT(ADDRESS(906+3,K$2+1,,,"Instances") &amp; ":" &amp; ADDRESS(906+3,K$2+1))))</f>
        <v>0</v>
      </c>
      <c r="L911">
        <f>IFERROR(SMALL(K5:K969,ROW()-ROW($L$5)+1),"")</f>
        <v>0</v>
      </c>
      <c r="N911">
        <f>IFERROR(SUM(L5:L911),"")</f>
        <v>0</v>
      </c>
      <c r="Q911">
        <f>IF(Charts!$B$3="none",E5743,IF(K5743="",NA(),K5743))</f>
        <v>0</v>
      </c>
      <c r="R911">
        <f>IF(Charts!$B$3="none",F5743,IF(L5743="",NA(),L5743))</f>
        <v>0</v>
      </c>
      <c r="S911">
        <f>IF(Charts!$B$3="none",G5743,IF(M5743="",NA(),M5743))</f>
        <v>0</v>
      </c>
      <c r="T911">
        <f>IF(Charts!$B$3="none",H5743,IF(N5743="",NA(),N5743))</f>
        <v>0</v>
      </c>
    </row>
    <row r="912" spans="4:20">
      <c r="D912">
        <v>908</v>
      </c>
      <c r="E912">
        <f>IF(INDIRECT(ADDRESS($D912+2,E$2+1,,,"Instances"))="","",INDIRECT(ADDRESS($D912+2,E$2+1,,,"Instances")))</f>
        <v>0</v>
      </c>
      <c r="F912">
        <f>IFERROR(SMALL(E5:E969,ROW()-ROW($F$5)+1),"")</f>
        <v>0</v>
      </c>
      <c r="H912">
        <f>IFERROR(SUM(F5:F912),"")</f>
        <v>0</v>
      </c>
      <c r="J912">
        <v>908</v>
      </c>
      <c r="K912" cm="1">
        <f t="array" ref="K912">_xlfn.SWITCH(Charts!$B$3,"average", AVERAGE(INDIRECT(ADDRESS(907+3,K$2+1,,,"Instances") &amp; ":" &amp; ADDRESS(907+3,K$2+1))),"median", MEDIAN(INDIRECT(ADDRESS(907+3,K$2+1,,,"Instances") &amp; ":" &amp; ADDRESS(907+3,K$2+1))),"min", MIN(INDIRECT(ADDRESS(907+3,K$2+1,,,"Instances") &amp; ":" &amp; ADDRESS(907+3,K$2+1))),"max", MAX(INDIRECT(ADDRESS(907+3,K$2+1,,,"Instances") &amp; ":" &amp; ADDRESS(907+3,K$2+1))),"diff", MAX(INDIRECT(ADDRESS(907+3,K$2+1,,,"Instances") &amp; ":" &amp; ADDRESS(907+3,K$2+1)))-MIN(INDIRECT(ADDRESS(907+3,K$2+1,,,"Instances") &amp; ":" &amp; ADDRESS(907+3,K$2+1))))</f>
        <v>0</v>
      </c>
      <c r="L912">
        <f>IFERROR(SMALL(K5:K969,ROW()-ROW($L$5)+1),"")</f>
        <v>0</v>
      </c>
      <c r="N912">
        <f>IFERROR(SUM(L5:L912),"")</f>
        <v>0</v>
      </c>
      <c r="Q912">
        <f>IF(Charts!$B$3="none",E5744,IF(K5744="",NA(),K5744))</f>
        <v>0</v>
      </c>
      <c r="R912">
        <f>IF(Charts!$B$3="none",F5744,IF(L5744="",NA(),L5744))</f>
        <v>0</v>
      </c>
      <c r="S912">
        <f>IF(Charts!$B$3="none",G5744,IF(M5744="",NA(),M5744))</f>
        <v>0</v>
      </c>
      <c r="T912">
        <f>IF(Charts!$B$3="none",H5744,IF(N5744="",NA(),N5744))</f>
        <v>0</v>
      </c>
    </row>
    <row r="913" spans="4:20">
      <c r="D913">
        <v>909</v>
      </c>
      <c r="E913">
        <f>IF(INDIRECT(ADDRESS($D913+2,E$2+1,,,"Instances"))="","",INDIRECT(ADDRESS($D913+2,E$2+1,,,"Instances")))</f>
        <v>0</v>
      </c>
      <c r="F913">
        <f>IFERROR(SMALL(E5:E969,ROW()-ROW($F$5)+1),"")</f>
        <v>0</v>
      </c>
      <c r="H913">
        <f>IFERROR(SUM(F5:F913),"")</f>
        <v>0</v>
      </c>
      <c r="J913">
        <v>909</v>
      </c>
      <c r="K913" cm="1">
        <f t="array" ref="K913">_xlfn.SWITCH(Charts!$B$3,"average", AVERAGE(INDIRECT(ADDRESS(908+3,K$2+1,,,"Instances") &amp; ":" &amp; ADDRESS(908+3,K$2+1))),"median", MEDIAN(INDIRECT(ADDRESS(908+3,K$2+1,,,"Instances") &amp; ":" &amp; ADDRESS(908+3,K$2+1))),"min", MIN(INDIRECT(ADDRESS(908+3,K$2+1,,,"Instances") &amp; ":" &amp; ADDRESS(908+3,K$2+1))),"max", MAX(INDIRECT(ADDRESS(908+3,K$2+1,,,"Instances") &amp; ":" &amp; ADDRESS(908+3,K$2+1))),"diff", MAX(INDIRECT(ADDRESS(908+3,K$2+1,,,"Instances") &amp; ":" &amp; ADDRESS(908+3,K$2+1)))-MIN(INDIRECT(ADDRESS(908+3,K$2+1,,,"Instances") &amp; ":" &amp; ADDRESS(908+3,K$2+1))))</f>
        <v>0</v>
      </c>
      <c r="L913">
        <f>IFERROR(SMALL(K5:K969,ROW()-ROW($L$5)+1),"")</f>
        <v>0</v>
      </c>
      <c r="N913">
        <f>IFERROR(SUM(L5:L913),"")</f>
        <v>0</v>
      </c>
      <c r="Q913">
        <f>IF(Charts!$B$3="none",E5745,IF(K5745="",NA(),K5745))</f>
        <v>0</v>
      </c>
      <c r="R913">
        <f>IF(Charts!$B$3="none",F5745,IF(L5745="",NA(),L5745))</f>
        <v>0</v>
      </c>
      <c r="S913">
        <f>IF(Charts!$B$3="none",G5745,IF(M5745="",NA(),M5745))</f>
        <v>0</v>
      </c>
      <c r="T913">
        <f>IF(Charts!$B$3="none",H5745,IF(N5745="",NA(),N5745))</f>
        <v>0</v>
      </c>
    </row>
    <row r="914" spans="4:20">
      <c r="D914">
        <v>910</v>
      </c>
      <c r="E914">
        <f>IF(INDIRECT(ADDRESS($D914+2,E$2+1,,,"Instances"))="","",INDIRECT(ADDRESS($D914+2,E$2+1,,,"Instances")))</f>
        <v>0</v>
      </c>
      <c r="F914">
        <f>IFERROR(SMALL(E5:E969,ROW()-ROW($F$5)+1),"")</f>
        <v>0</v>
      </c>
      <c r="H914">
        <f>IFERROR(SUM(F5:F914),"")</f>
        <v>0</v>
      </c>
      <c r="J914">
        <v>910</v>
      </c>
      <c r="K914" cm="1">
        <f t="array" ref="K914">_xlfn.SWITCH(Charts!$B$3,"average", AVERAGE(INDIRECT(ADDRESS(909+3,K$2+1,,,"Instances") &amp; ":" &amp; ADDRESS(909+3,K$2+1))),"median", MEDIAN(INDIRECT(ADDRESS(909+3,K$2+1,,,"Instances") &amp; ":" &amp; ADDRESS(909+3,K$2+1))),"min", MIN(INDIRECT(ADDRESS(909+3,K$2+1,,,"Instances") &amp; ":" &amp; ADDRESS(909+3,K$2+1))),"max", MAX(INDIRECT(ADDRESS(909+3,K$2+1,,,"Instances") &amp; ":" &amp; ADDRESS(909+3,K$2+1))),"diff", MAX(INDIRECT(ADDRESS(909+3,K$2+1,,,"Instances") &amp; ":" &amp; ADDRESS(909+3,K$2+1)))-MIN(INDIRECT(ADDRESS(909+3,K$2+1,,,"Instances") &amp; ":" &amp; ADDRESS(909+3,K$2+1))))</f>
        <v>0</v>
      </c>
      <c r="L914">
        <f>IFERROR(SMALL(K5:K969,ROW()-ROW($L$5)+1),"")</f>
        <v>0</v>
      </c>
      <c r="N914">
        <f>IFERROR(SUM(L5:L914),"")</f>
        <v>0</v>
      </c>
      <c r="Q914">
        <f>IF(Charts!$B$3="none",E5746,IF(K5746="",NA(),K5746))</f>
        <v>0</v>
      </c>
      <c r="R914">
        <f>IF(Charts!$B$3="none",F5746,IF(L5746="",NA(),L5746))</f>
        <v>0</v>
      </c>
      <c r="S914">
        <f>IF(Charts!$B$3="none",G5746,IF(M5746="",NA(),M5746))</f>
        <v>0</v>
      </c>
      <c r="T914">
        <f>IF(Charts!$B$3="none",H5746,IF(N5746="",NA(),N5746))</f>
        <v>0</v>
      </c>
    </row>
    <row r="915" spans="4:20">
      <c r="D915">
        <v>911</v>
      </c>
      <c r="E915">
        <f>IF(INDIRECT(ADDRESS($D915+2,E$2+1,,,"Instances"))="","",INDIRECT(ADDRESS($D915+2,E$2+1,,,"Instances")))</f>
        <v>0</v>
      </c>
      <c r="F915">
        <f>IFERROR(SMALL(E5:E969,ROW()-ROW($F$5)+1),"")</f>
        <v>0</v>
      </c>
      <c r="H915">
        <f>IFERROR(SUM(F5:F915),"")</f>
        <v>0</v>
      </c>
      <c r="J915">
        <v>911</v>
      </c>
      <c r="K915" cm="1">
        <f t="array" ref="K915">_xlfn.SWITCH(Charts!$B$3,"average", AVERAGE(INDIRECT(ADDRESS(910+3,K$2+1,,,"Instances") &amp; ":" &amp; ADDRESS(910+3,K$2+1))),"median", MEDIAN(INDIRECT(ADDRESS(910+3,K$2+1,,,"Instances") &amp; ":" &amp; ADDRESS(910+3,K$2+1))),"min", MIN(INDIRECT(ADDRESS(910+3,K$2+1,,,"Instances") &amp; ":" &amp; ADDRESS(910+3,K$2+1))),"max", MAX(INDIRECT(ADDRESS(910+3,K$2+1,,,"Instances") &amp; ":" &amp; ADDRESS(910+3,K$2+1))),"diff", MAX(INDIRECT(ADDRESS(910+3,K$2+1,,,"Instances") &amp; ":" &amp; ADDRESS(910+3,K$2+1)))-MIN(INDIRECT(ADDRESS(910+3,K$2+1,,,"Instances") &amp; ":" &amp; ADDRESS(910+3,K$2+1))))</f>
        <v>0</v>
      </c>
      <c r="L915">
        <f>IFERROR(SMALL(K5:K969,ROW()-ROW($L$5)+1),"")</f>
        <v>0</v>
      </c>
      <c r="N915">
        <f>IFERROR(SUM(L5:L915),"")</f>
        <v>0</v>
      </c>
      <c r="Q915">
        <f>IF(Charts!$B$3="none",E5747,IF(K5747="",NA(),K5747))</f>
        <v>0</v>
      </c>
      <c r="R915">
        <f>IF(Charts!$B$3="none",F5747,IF(L5747="",NA(),L5747))</f>
        <v>0</v>
      </c>
      <c r="S915">
        <f>IF(Charts!$B$3="none",G5747,IF(M5747="",NA(),M5747))</f>
        <v>0</v>
      </c>
      <c r="T915">
        <f>IF(Charts!$B$3="none",H5747,IF(N5747="",NA(),N5747))</f>
        <v>0</v>
      </c>
    </row>
    <row r="916" spans="4:20">
      <c r="D916">
        <v>912</v>
      </c>
      <c r="E916">
        <f>IF(INDIRECT(ADDRESS($D916+2,E$2+1,,,"Instances"))="","",INDIRECT(ADDRESS($D916+2,E$2+1,,,"Instances")))</f>
        <v>0</v>
      </c>
      <c r="F916">
        <f>IFERROR(SMALL(E5:E969,ROW()-ROW($F$5)+1),"")</f>
        <v>0</v>
      </c>
      <c r="H916">
        <f>IFERROR(SUM(F5:F916),"")</f>
        <v>0</v>
      </c>
      <c r="J916">
        <v>912</v>
      </c>
      <c r="K916" cm="1">
        <f t="array" ref="K916">_xlfn.SWITCH(Charts!$B$3,"average", AVERAGE(INDIRECT(ADDRESS(911+3,K$2+1,,,"Instances") &amp; ":" &amp; ADDRESS(911+3,K$2+1))),"median", MEDIAN(INDIRECT(ADDRESS(911+3,K$2+1,,,"Instances") &amp; ":" &amp; ADDRESS(911+3,K$2+1))),"min", MIN(INDIRECT(ADDRESS(911+3,K$2+1,,,"Instances") &amp; ":" &amp; ADDRESS(911+3,K$2+1))),"max", MAX(INDIRECT(ADDRESS(911+3,K$2+1,,,"Instances") &amp; ":" &amp; ADDRESS(911+3,K$2+1))),"diff", MAX(INDIRECT(ADDRESS(911+3,K$2+1,,,"Instances") &amp; ":" &amp; ADDRESS(911+3,K$2+1)))-MIN(INDIRECT(ADDRESS(911+3,K$2+1,,,"Instances") &amp; ":" &amp; ADDRESS(911+3,K$2+1))))</f>
        <v>0</v>
      </c>
      <c r="L916">
        <f>IFERROR(SMALL(K5:K969,ROW()-ROW($L$5)+1),"")</f>
        <v>0</v>
      </c>
      <c r="N916">
        <f>IFERROR(SUM(L5:L916),"")</f>
        <v>0</v>
      </c>
      <c r="Q916">
        <f>IF(Charts!$B$3="none",E5748,IF(K5748="",NA(),K5748))</f>
        <v>0</v>
      </c>
      <c r="R916">
        <f>IF(Charts!$B$3="none",F5748,IF(L5748="",NA(),L5748))</f>
        <v>0</v>
      </c>
      <c r="S916">
        <f>IF(Charts!$B$3="none",G5748,IF(M5748="",NA(),M5748))</f>
        <v>0</v>
      </c>
      <c r="T916">
        <f>IF(Charts!$B$3="none",H5748,IF(N5748="",NA(),N5748))</f>
        <v>0</v>
      </c>
    </row>
    <row r="917" spans="4:20">
      <c r="D917">
        <v>913</v>
      </c>
      <c r="E917">
        <f>IF(INDIRECT(ADDRESS($D917+2,E$2+1,,,"Instances"))="","",INDIRECT(ADDRESS($D917+2,E$2+1,,,"Instances")))</f>
        <v>0</v>
      </c>
      <c r="F917">
        <f>IFERROR(SMALL(E5:E969,ROW()-ROW($F$5)+1),"")</f>
        <v>0</v>
      </c>
      <c r="H917">
        <f>IFERROR(SUM(F5:F917),"")</f>
        <v>0</v>
      </c>
      <c r="J917">
        <v>913</v>
      </c>
      <c r="K917" cm="1">
        <f t="array" ref="K917">_xlfn.SWITCH(Charts!$B$3,"average", AVERAGE(INDIRECT(ADDRESS(912+3,K$2+1,,,"Instances") &amp; ":" &amp; ADDRESS(912+3,K$2+1))),"median", MEDIAN(INDIRECT(ADDRESS(912+3,K$2+1,,,"Instances") &amp; ":" &amp; ADDRESS(912+3,K$2+1))),"min", MIN(INDIRECT(ADDRESS(912+3,K$2+1,,,"Instances") &amp; ":" &amp; ADDRESS(912+3,K$2+1))),"max", MAX(INDIRECT(ADDRESS(912+3,K$2+1,,,"Instances") &amp; ":" &amp; ADDRESS(912+3,K$2+1))),"diff", MAX(INDIRECT(ADDRESS(912+3,K$2+1,,,"Instances") &amp; ":" &amp; ADDRESS(912+3,K$2+1)))-MIN(INDIRECT(ADDRESS(912+3,K$2+1,,,"Instances") &amp; ":" &amp; ADDRESS(912+3,K$2+1))))</f>
        <v>0</v>
      </c>
      <c r="L917">
        <f>IFERROR(SMALL(K5:K969,ROW()-ROW($L$5)+1),"")</f>
        <v>0</v>
      </c>
      <c r="N917">
        <f>IFERROR(SUM(L5:L917),"")</f>
        <v>0</v>
      </c>
      <c r="Q917">
        <f>IF(Charts!$B$3="none",E5749,IF(K5749="",NA(),K5749))</f>
        <v>0</v>
      </c>
      <c r="R917">
        <f>IF(Charts!$B$3="none",F5749,IF(L5749="",NA(),L5749))</f>
        <v>0</v>
      </c>
      <c r="S917">
        <f>IF(Charts!$B$3="none",G5749,IF(M5749="",NA(),M5749))</f>
        <v>0</v>
      </c>
      <c r="T917">
        <f>IF(Charts!$B$3="none",H5749,IF(N5749="",NA(),N5749))</f>
        <v>0</v>
      </c>
    </row>
    <row r="918" spans="4:20">
      <c r="D918">
        <v>914</v>
      </c>
      <c r="E918">
        <f>IF(INDIRECT(ADDRESS($D918+2,E$2+1,,,"Instances"))="","",INDIRECT(ADDRESS($D918+2,E$2+1,,,"Instances")))</f>
        <v>0</v>
      </c>
      <c r="F918">
        <f>IFERROR(SMALL(E5:E969,ROW()-ROW($F$5)+1),"")</f>
        <v>0</v>
      </c>
      <c r="H918">
        <f>IFERROR(SUM(F5:F918),"")</f>
        <v>0</v>
      </c>
      <c r="J918">
        <v>914</v>
      </c>
      <c r="K918" cm="1">
        <f t="array" ref="K918">_xlfn.SWITCH(Charts!$B$3,"average", AVERAGE(INDIRECT(ADDRESS(913+3,K$2+1,,,"Instances") &amp; ":" &amp; ADDRESS(913+3,K$2+1))),"median", MEDIAN(INDIRECT(ADDRESS(913+3,K$2+1,,,"Instances") &amp; ":" &amp; ADDRESS(913+3,K$2+1))),"min", MIN(INDIRECT(ADDRESS(913+3,K$2+1,,,"Instances") &amp; ":" &amp; ADDRESS(913+3,K$2+1))),"max", MAX(INDIRECT(ADDRESS(913+3,K$2+1,,,"Instances") &amp; ":" &amp; ADDRESS(913+3,K$2+1))),"diff", MAX(INDIRECT(ADDRESS(913+3,K$2+1,,,"Instances") &amp; ":" &amp; ADDRESS(913+3,K$2+1)))-MIN(INDIRECT(ADDRESS(913+3,K$2+1,,,"Instances") &amp; ":" &amp; ADDRESS(913+3,K$2+1))))</f>
        <v>0</v>
      </c>
      <c r="L918">
        <f>IFERROR(SMALL(K5:K969,ROW()-ROW($L$5)+1),"")</f>
        <v>0</v>
      </c>
      <c r="N918">
        <f>IFERROR(SUM(L5:L918),"")</f>
        <v>0</v>
      </c>
      <c r="Q918">
        <f>IF(Charts!$B$3="none",E5750,IF(K5750="",NA(),K5750))</f>
        <v>0</v>
      </c>
      <c r="R918">
        <f>IF(Charts!$B$3="none",F5750,IF(L5750="",NA(),L5750))</f>
        <v>0</v>
      </c>
      <c r="S918">
        <f>IF(Charts!$B$3="none",G5750,IF(M5750="",NA(),M5750))</f>
        <v>0</v>
      </c>
      <c r="T918">
        <f>IF(Charts!$B$3="none",H5750,IF(N5750="",NA(),N5750))</f>
        <v>0</v>
      </c>
    </row>
    <row r="919" spans="4:20">
      <c r="D919">
        <v>915</v>
      </c>
      <c r="E919">
        <f>IF(INDIRECT(ADDRESS($D919+2,E$2+1,,,"Instances"))="","",INDIRECT(ADDRESS($D919+2,E$2+1,,,"Instances")))</f>
        <v>0</v>
      </c>
      <c r="F919">
        <f>IFERROR(SMALL(E5:E969,ROW()-ROW($F$5)+1),"")</f>
        <v>0</v>
      </c>
      <c r="H919">
        <f>IFERROR(SUM(F5:F919),"")</f>
        <v>0</v>
      </c>
      <c r="J919">
        <v>915</v>
      </c>
      <c r="K919" cm="1">
        <f t="array" ref="K919">_xlfn.SWITCH(Charts!$B$3,"average", AVERAGE(INDIRECT(ADDRESS(914+3,K$2+1,,,"Instances") &amp; ":" &amp; ADDRESS(914+3,K$2+1))),"median", MEDIAN(INDIRECT(ADDRESS(914+3,K$2+1,,,"Instances") &amp; ":" &amp; ADDRESS(914+3,K$2+1))),"min", MIN(INDIRECT(ADDRESS(914+3,K$2+1,,,"Instances") &amp; ":" &amp; ADDRESS(914+3,K$2+1))),"max", MAX(INDIRECT(ADDRESS(914+3,K$2+1,,,"Instances") &amp; ":" &amp; ADDRESS(914+3,K$2+1))),"diff", MAX(INDIRECT(ADDRESS(914+3,K$2+1,,,"Instances") &amp; ":" &amp; ADDRESS(914+3,K$2+1)))-MIN(INDIRECT(ADDRESS(914+3,K$2+1,,,"Instances") &amp; ":" &amp; ADDRESS(914+3,K$2+1))))</f>
        <v>0</v>
      </c>
      <c r="L919">
        <f>IFERROR(SMALL(K5:K969,ROW()-ROW($L$5)+1),"")</f>
        <v>0</v>
      </c>
      <c r="N919">
        <f>IFERROR(SUM(L5:L919),"")</f>
        <v>0</v>
      </c>
      <c r="Q919">
        <f>IF(Charts!$B$3="none",E5751,IF(K5751="",NA(),K5751))</f>
        <v>0</v>
      </c>
      <c r="R919">
        <f>IF(Charts!$B$3="none",F5751,IF(L5751="",NA(),L5751))</f>
        <v>0</v>
      </c>
      <c r="S919">
        <f>IF(Charts!$B$3="none",G5751,IF(M5751="",NA(),M5751))</f>
        <v>0</v>
      </c>
      <c r="T919">
        <f>IF(Charts!$B$3="none",H5751,IF(N5751="",NA(),N5751))</f>
        <v>0</v>
      </c>
    </row>
    <row r="920" spans="4:20">
      <c r="D920">
        <v>916</v>
      </c>
      <c r="E920">
        <f>IF(INDIRECT(ADDRESS($D920+2,E$2+1,,,"Instances"))="","",INDIRECT(ADDRESS($D920+2,E$2+1,,,"Instances")))</f>
        <v>0</v>
      </c>
      <c r="F920">
        <f>IFERROR(SMALL(E5:E969,ROW()-ROW($F$5)+1),"")</f>
        <v>0</v>
      </c>
      <c r="H920">
        <f>IFERROR(SUM(F5:F920),"")</f>
        <v>0</v>
      </c>
      <c r="J920">
        <v>916</v>
      </c>
      <c r="K920" cm="1">
        <f t="array" ref="K920">_xlfn.SWITCH(Charts!$B$3,"average", AVERAGE(INDIRECT(ADDRESS(915+3,K$2+1,,,"Instances") &amp; ":" &amp; ADDRESS(915+3,K$2+1))),"median", MEDIAN(INDIRECT(ADDRESS(915+3,K$2+1,,,"Instances") &amp; ":" &amp; ADDRESS(915+3,K$2+1))),"min", MIN(INDIRECT(ADDRESS(915+3,K$2+1,,,"Instances") &amp; ":" &amp; ADDRESS(915+3,K$2+1))),"max", MAX(INDIRECT(ADDRESS(915+3,K$2+1,,,"Instances") &amp; ":" &amp; ADDRESS(915+3,K$2+1))),"diff", MAX(INDIRECT(ADDRESS(915+3,K$2+1,,,"Instances") &amp; ":" &amp; ADDRESS(915+3,K$2+1)))-MIN(INDIRECT(ADDRESS(915+3,K$2+1,,,"Instances") &amp; ":" &amp; ADDRESS(915+3,K$2+1))))</f>
        <v>0</v>
      </c>
      <c r="L920">
        <f>IFERROR(SMALL(K5:K969,ROW()-ROW($L$5)+1),"")</f>
        <v>0</v>
      </c>
      <c r="N920">
        <f>IFERROR(SUM(L5:L920),"")</f>
        <v>0</v>
      </c>
      <c r="Q920">
        <f>IF(Charts!$B$3="none",E5752,IF(K5752="",NA(),K5752))</f>
        <v>0</v>
      </c>
      <c r="R920">
        <f>IF(Charts!$B$3="none",F5752,IF(L5752="",NA(),L5752))</f>
        <v>0</v>
      </c>
      <c r="S920">
        <f>IF(Charts!$B$3="none",G5752,IF(M5752="",NA(),M5752))</f>
        <v>0</v>
      </c>
      <c r="T920">
        <f>IF(Charts!$B$3="none",H5752,IF(N5752="",NA(),N5752))</f>
        <v>0</v>
      </c>
    </row>
    <row r="921" spans="4:20">
      <c r="D921">
        <v>917</v>
      </c>
      <c r="E921">
        <f>IF(INDIRECT(ADDRESS($D921+2,E$2+1,,,"Instances"))="","",INDIRECT(ADDRESS($D921+2,E$2+1,,,"Instances")))</f>
        <v>0</v>
      </c>
      <c r="F921">
        <f>IFERROR(SMALL(E5:E969,ROW()-ROW($F$5)+1),"")</f>
        <v>0</v>
      </c>
      <c r="H921">
        <f>IFERROR(SUM(F5:F921),"")</f>
        <v>0</v>
      </c>
      <c r="J921">
        <v>917</v>
      </c>
      <c r="K921" cm="1">
        <f t="array" ref="K921">_xlfn.SWITCH(Charts!$B$3,"average", AVERAGE(INDIRECT(ADDRESS(916+3,K$2+1,,,"Instances") &amp; ":" &amp; ADDRESS(916+3,K$2+1))),"median", MEDIAN(INDIRECT(ADDRESS(916+3,K$2+1,,,"Instances") &amp; ":" &amp; ADDRESS(916+3,K$2+1))),"min", MIN(INDIRECT(ADDRESS(916+3,K$2+1,,,"Instances") &amp; ":" &amp; ADDRESS(916+3,K$2+1))),"max", MAX(INDIRECT(ADDRESS(916+3,K$2+1,,,"Instances") &amp; ":" &amp; ADDRESS(916+3,K$2+1))),"diff", MAX(INDIRECT(ADDRESS(916+3,K$2+1,,,"Instances") &amp; ":" &amp; ADDRESS(916+3,K$2+1)))-MIN(INDIRECT(ADDRESS(916+3,K$2+1,,,"Instances") &amp; ":" &amp; ADDRESS(916+3,K$2+1))))</f>
        <v>0</v>
      </c>
      <c r="L921">
        <f>IFERROR(SMALL(K5:K969,ROW()-ROW($L$5)+1),"")</f>
        <v>0</v>
      </c>
      <c r="N921">
        <f>IFERROR(SUM(L5:L921),"")</f>
        <v>0</v>
      </c>
      <c r="Q921">
        <f>IF(Charts!$B$3="none",E5753,IF(K5753="",NA(),K5753))</f>
        <v>0</v>
      </c>
      <c r="R921">
        <f>IF(Charts!$B$3="none",F5753,IF(L5753="",NA(),L5753))</f>
        <v>0</v>
      </c>
      <c r="S921">
        <f>IF(Charts!$B$3="none",G5753,IF(M5753="",NA(),M5753))</f>
        <v>0</v>
      </c>
      <c r="T921">
        <f>IF(Charts!$B$3="none",H5753,IF(N5753="",NA(),N5753))</f>
        <v>0</v>
      </c>
    </row>
    <row r="922" spans="4:20">
      <c r="D922">
        <v>918</v>
      </c>
      <c r="E922">
        <f>IF(INDIRECT(ADDRESS($D922+2,E$2+1,,,"Instances"))="","",INDIRECT(ADDRESS($D922+2,E$2+1,,,"Instances")))</f>
        <v>0</v>
      </c>
      <c r="F922">
        <f>IFERROR(SMALL(E5:E969,ROW()-ROW($F$5)+1),"")</f>
        <v>0</v>
      </c>
      <c r="H922">
        <f>IFERROR(SUM(F5:F922),"")</f>
        <v>0</v>
      </c>
      <c r="J922">
        <v>918</v>
      </c>
      <c r="K922" cm="1">
        <f t="array" ref="K922">_xlfn.SWITCH(Charts!$B$3,"average", AVERAGE(INDIRECT(ADDRESS(917+3,K$2+1,,,"Instances") &amp; ":" &amp; ADDRESS(917+3,K$2+1))),"median", MEDIAN(INDIRECT(ADDRESS(917+3,K$2+1,,,"Instances") &amp; ":" &amp; ADDRESS(917+3,K$2+1))),"min", MIN(INDIRECT(ADDRESS(917+3,K$2+1,,,"Instances") &amp; ":" &amp; ADDRESS(917+3,K$2+1))),"max", MAX(INDIRECT(ADDRESS(917+3,K$2+1,,,"Instances") &amp; ":" &amp; ADDRESS(917+3,K$2+1))),"diff", MAX(INDIRECT(ADDRESS(917+3,K$2+1,,,"Instances") &amp; ":" &amp; ADDRESS(917+3,K$2+1)))-MIN(INDIRECT(ADDRESS(917+3,K$2+1,,,"Instances") &amp; ":" &amp; ADDRESS(917+3,K$2+1))))</f>
        <v>0</v>
      </c>
      <c r="L922">
        <f>IFERROR(SMALL(K5:K969,ROW()-ROW($L$5)+1),"")</f>
        <v>0</v>
      </c>
      <c r="N922">
        <f>IFERROR(SUM(L5:L922),"")</f>
        <v>0</v>
      </c>
      <c r="Q922">
        <f>IF(Charts!$B$3="none",E5754,IF(K5754="",NA(),K5754))</f>
        <v>0</v>
      </c>
      <c r="R922">
        <f>IF(Charts!$B$3="none",F5754,IF(L5754="",NA(),L5754))</f>
        <v>0</v>
      </c>
      <c r="S922">
        <f>IF(Charts!$B$3="none",G5754,IF(M5754="",NA(),M5754))</f>
        <v>0</v>
      </c>
      <c r="T922">
        <f>IF(Charts!$B$3="none",H5754,IF(N5754="",NA(),N5754))</f>
        <v>0</v>
      </c>
    </row>
    <row r="923" spans="4:20">
      <c r="D923">
        <v>919</v>
      </c>
      <c r="E923">
        <f>IF(INDIRECT(ADDRESS($D923+2,E$2+1,,,"Instances"))="","",INDIRECT(ADDRESS($D923+2,E$2+1,,,"Instances")))</f>
        <v>0</v>
      </c>
      <c r="F923">
        <f>IFERROR(SMALL(E5:E969,ROW()-ROW($F$5)+1),"")</f>
        <v>0</v>
      </c>
      <c r="H923">
        <f>IFERROR(SUM(F5:F923),"")</f>
        <v>0</v>
      </c>
      <c r="J923">
        <v>919</v>
      </c>
      <c r="K923" cm="1">
        <f t="array" ref="K923">_xlfn.SWITCH(Charts!$B$3,"average", AVERAGE(INDIRECT(ADDRESS(918+3,K$2+1,,,"Instances") &amp; ":" &amp; ADDRESS(918+3,K$2+1))),"median", MEDIAN(INDIRECT(ADDRESS(918+3,K$2+1,,,"Instances") &amp; ":" &amp; ADDRESS(918+3,K$2+1))),"min", MIN(INDIRECT(ADDRESS(918+3,K$2+1,,,"Instances") &amp; ":" &amp; ADDRESS(918+3,K$2+1))),"max", MAX(INDIRECT(ADDRESS(918+3,K$2+1,,,"Instances") &amp; ":" &amp; ADDRESS(918+3,K$2+1))),"diff", MAX(INDIRECT(ADDRESS(918+3,K$2+1,,,"Instances") &amp; ":" &amp; ADDRESS(918+3,K$2+1)))-MIN(INDIRECT(ADDRESS(918+3,K$2+1,,,"Instances") &amp; ":" &amp; ADDRESS(918+3,K$2+1))))</f>
        <v>0</v>
      </c>
      <c r="L923">
        <f>IFERROR(SMALL(K5:K969,ROW()-ROW($L$5)+1),"")</f>
        <v>0</v>
      </c>
      <c r="N923">
        <f>IFERROR(SUM(L5:L923),"")</f>
        <v>0</v>
      </c>
      <c r="Q923">
        <f>IF(Charts!$B$3="none",E5755,IF(K5755="",NA(),K5755))</f>
        <v>0</v>
      </c>
      <c r="R923">
        <f>IF(Charts!$B$3="none",F5755,IF(L5755="",NA(),L5755))</f>
        <v>0</v>
      </c>
      <c r="S923">
        <f>IF(Charts!$B$3="none",G5755,IF(M5755="",NA(),M5755))</f>
        <v>0</v>
      </c>
      <c r="T923">
        <f>IF(Charts!$B$3="none",H5755,IF(N5755="",NA(),N5755))</f>
        <v>0</v>
      </c>
    </row>
    <row r="924" spans="4:20">
      <c r="D924">
        <v>920</v>
      </c>
      <c r="E924">
        <f>IF(INDIRECT(ADDRESS($D924+2,E$2+1,,,"Instances"))="","",INDIRECT(ADDRESS($D924+2,E$2+1,,,"Instances")))</f>
        <v>0</v>
      </c>
      <c r="F924">
        <f>IFERROR(SMALL(E5:E969,ROW()-ROW($F$5)+1),"")</f>
        <v>0</v>
      </c>
      <c r="H924">
        <f>IFERROR(SUM(F5:F924),"")</f>
        <v>0</v>
      </c>
      <c r="J924">
        <v>920</v>
      </c>
      <c r="K924" cm="1">
        <f t="array" ref="K924">_xlfn.SWITCH(Charts!$B$3,"average", AVERAGE(INDIRECT(ADDRESS(919+3,K$2+1,,,"Instances") &amp; ":" &amp; ADDRESS(919+3,K$2+1))),"median", MEDIAN(INDIRECT(ADDRESS(919+3,K$2+1,,,"Instances") &amp; ":" &amp; ADDRESS(919+3,K$2+1))),"min", MIN(INDIRECT(ADDRESS(919+3,K$2+1,,,"Instances") &amp; ":" &amp; ADDRESS(919+3,K$2+1))),"max", MAX(INDIRECT(ADDRESS(919+3,K$2+1,,,"Instances") &amp; ":" &amp; ADDRESS(919+3,K$2+1))),"diff", MAX(INDIRECT(ADDRESS(919+3,K$2+1,,,"Instances") &amp; ":" &amp; ADDRESS(919+3,K$2+1)))-MIN(INDIRECT(ADDRESS(919+3,K$2+1,,,"Instances") &amp; ":" &amp; ADDRESS(919+3,K$2+1))))</f>
        <v>0</v>
      </c>
      <c r="L924">
        <f>IFERROR(SMALL(K5:K969,ROW()-ROW($L$5)+1),"")</f>
        <v>0</v>
      </c>
      <c r="N924">
        <f>IFERROR(SUM(L5:L924),"")</f>
        <v>0</v>
      </c>
      <c r="Q924">
        <f>IF(Charts!$B$3="none",E5756,IF(K5756="",NA(),K5756))</f>
        <v>0</v>
      </c>
      <c r="R924">
        <f>IF(Charts!$B$3="none",F5756,IF(L5756="",NA(),L5756))</f>
        <v>0</v>
      </c>
      <c r="S924">
        <f>IF(Charts!$B$3="none",G5756,IF(M5756="",NA(),M5756))</f>
        <v>0</v>
      </c>
      <c r="T924">
        <f>IF(Charts!$B$3="none",H5756,IF(N5756="",NA(),N5756))</f>
        <v>0</v>
      </c>
    </row>
    <row r="925" spans="4:20">
      <c r="D925">
        <v>921</v>
      </c>
      <c r="E925">
        <f>IF(INDIRECT(ADDRESS($D925+2,E$2+1,,,"Instances"))="","",INDIRECT(ADDRESS($D925+2,E$2+1,,,"Instances")))</f>
        <v>0</v>
      </c>
      <c r="F925">
        <f>IFERROR(SMALL(E5:E969,ROW()-ROW($F$5)+1),"")</f>
        <v>0</v>
      </c>
      <c r="H925">
        <f>IFERROR(SUM(F5:F925),"")</f>
        <v>0</v>
      </c>
      <c r="J925">
        <v>921</v>
      </c>
      <c r="K925" cm="1">
        <f t="array" ref="K925">_xlfn.SWITCH(Charts!$B$3,"average", AVERAGE(INDIRECT(ADDRESS(920+3,K$2+1,,,"Instances") &amp; ":" &amp; ADDRESS(920+3,K$2+1))),"median", MEDIAN(INDIRECT(ADDRESS(920+3,K$2+1,,,"Instances") &amp; ":" &amp; ADDRESS(920+3,K$2+1))),"min", MIN(INDIRECT(ADDRESS(920+3,K$2+1,,,"Instances") &amp; ":" &amp; ADDRESS(920+3,K$2+1))),"max", MAX(INDIRECT(ADDRESS(920+3,K$2+1,,,"Instances") &amp; ":" &amp; ADDRESS(920+3,K$2+1))),"diff", MAX(INDIRECT(ADDRESS(920+3,K$2+1,,,"Instances") &amp; ":" &amp; ADDRESS(920+3,K$2+1)))-MIN(INDIRECT(ADDRESS(920+3,K$2+1,,,"Instances") &amp; ":" &amp; ADDRESS(920+3,K$2+1))))</f>
        <v>0</v>
      </c>
      <c r="L925">
        <f>IFERROR(SMALL(K5:K969,ROW()-ROW($L$5)+1),"")</f>
        <v>0</v>
      </c>
      <c r="N925">
        <f>IFERROR(SUM(L5:L925),"")</f>
        <v>0</v>
      </c>
      <c r="Q925">
        <f>IF(Charts!$B$3="none",E5757,IF(K5757="",NA(),K5757))</f>
        <v>0</v>
      </c>
      <c r="R925">
        <f>IF(Charts!$B$3="none",F5757,IF(L5757="",NA(),L5757))</f>
        <v>0</v>
      </c>
      <c r="S925">
        <f>IF(Charts!$B$3="none",G5757,IF(M5757="",NA(),M5757))</f>
        <v>0</v>
      </c>
      <c r="T925">
        <f>IF(Charts!$B$3="none",H5757,IF(N5757="",NA(),N5757))</f>
        <v>0</v>
      </c>
    </row>
    <row r="926" spans="4:20">
      <c r="D926">
        <v>922</v>
      </c>
      <c r="E926">
        <f>IF(INDIRECT(ADDRESS($D926+2,E$2+1,,,"Instances"))="","",INDIRECT(ADDRESS($D926+2,E$2+1,,,"Instances")))</f>
        <v>0</v>
      </c>
      <c r="F926">
        <f>IFERROR(SMALL(E5:E969,ROW()-ROW($F$5)+1),"")</f>
        <v>0</v>
      </c>
      <c r="H926">
        <f>IFERROR(SUM(F5:F926),"")</f>
        <v>0</v>
      </c>
      <c r="J926">
        <v>922</v>
      </c>
      <c r="K926" cm="1">
        <f t="array" ref="K926">_xlfn.SWITCH(Charts!$B$3,"average", AVERAGE(INDIRECT(ADDRESS(921+3,K$2+1,,,"Instances") &amp; ":" &amp; ADDRESS(921+3,K$2+1))),"median", MEDIAN(INDIRECT(ADDRESS(921+3,K$2+1,,,"Instances") &amp; ":" &amp; ADDRESS(921+3,K$2+1))),"min", MIN(INDIRECT(ADDRESS(921+3,K$2+1,,,"Instances") &amp; ":" &amp; ADDRESS(921+3,K$2+1))),"max", MAX(INDIRECT(ADDRESS(921+3,K$2+1,,,"Instances") &amp; ":" &amp; ADDRESS(921+3,K$2+1))),"diff", MAX(INDIRECT(ADDRESS(921+3,K$2+1,,,"Instances") &amp; ":" &amp; ADDRESS(921+3,K$2+1)))-MIN(INDIRECT(ADDRESS(921+3,K$2+1,,,"Instances") &amp; ":" &amp; ADDRESS(921+3,K$2+1))))</f>
        <v>0</v>
      </c>
      <c r="L926">
        <f>IFERROR(SMALL(K5:K969,ROW()-ROW($L$5)+1),"")</f>
        <v>0</v>
      </c>
      <c r="N926">
        <f>IFERROR(SUM(L5:L926),"")</f>
        <v>0</v>
      </c>
      <c r="Q926">
        <f>IF(Charts!$B$3="none",E5758,IF(K5758="",NA(),K5758))</f>
        <v>0</v>
      </c>
      <c r="R926">
        <f>IF(Charts!$B$3="none",F5758,IF(L5758="",NA(),L5758))</f>
        <v>0</v>
      </c>
      <c r="S926">
        <f>IF(Charts!$B$3="none",G5758,IF(M5758="",NA(),M5758))</f>
        <v>0</v>
      </c>
      <c r="T926">
        <f>IF(Charts!$B$3="none",H5758,IF(N5758="",NA(),N5758))</f>
        <v>0</v>
      </c>
    </row>
    <row r="927" spans="4:20">
      <c r="D927">
        <v>923</v>
      </c>
      <c r="E927">
        <f>IF(INDIRECT(ADDRESS($D927+2,E$2+1,,,"Instances"))="","",INDIRECT(ADDRESS($D927+2,E$2+1,,,"Instances")))</f>
        <v>0</v>
      </c>
      <c r="F927">
        <f>IFERROR(SMALL(E5:E969,ROW()-ROW($F$5)+1),"")</f>
        <v>0</v>
      </c>
      <c r="H927">
        <f>IFERROR(SUM(F5:F927),"")</f>
        <v>0</v>
      </c>
      <c r="J927">
        <v>923</v>
      </c>
      <c r="K927" cm="1">
        <f t="array" ref="K927">_xlfn.SWITCH(Charts!$B$3,"average", AVERAGE(INDIRECT(ADDRESS(922+3,K$2+1,,,"Instances") &amp; ":" &amp; ADDRESS(922+3,K$2+1))),"median", MEDIAN(INDIRECT(ADDRESS(922+3,K$2+1,,,"Instances") &amp; ":" &amp; ADDRESS(922+3,K$2+1))),"min", MIN(INDIRECT(ADDRESS(922+3,K$2+1,,,"Instances") &amp; ":" &amp; ADDRESS(922+3,K$2+1))),"max", MAX(INDIRECT(ADDRESS(922+3,K$2+1,,,"Instances") &amp; ":" &amp; ADDRESS(922+3,K$2+1))),"diff", MAX(INDIRECT(ADDRESS(922+3,K$2+1,,,"Instances") &amp; ":" &amp; ADDRESS(922+3,K$2+1)))-MIN(INDIRECT(ADDRESS(922+3,K$2+1,,,"Instances") &amp; ":" &amp; ADDRESS(922+3,K$2+1))))</f>
        <v>0</v>
      </c>
      <c r="L927">
        <f>IFERROR(SMALL(K5:K969,ROW()-ROW($L$5)+1),"")</f>
        <v>0</v>
      </c>
      <c r="N927">
        <f>IFERROR(SUM(L5:L927),"")</f>
        <v>0</v>
      </c>
      <c r="Q927">
        <f>IF(Charts!$B$3="none",E5759,IF(K5759="",NA(),K5759))</f>
        <v>0</v>
      </c>
      <c r="R927">
        <f>IF(Charts!$B$3="none",F5759,IF(L5759="",NA(),L5759))</f>
        <v>0</v>
      </c>
      <c r="S927">
        <f>IF(Charts!$B$3="none",G5759,IF(M5759="",NA(),M5759))</f>
        <v>0</v>
      </c>
      <c r="T927">
        <f>IF(Charts!$B$3="none",H5759,IF(N5759="",NA(),N5759))</f>
        <v>0</v>
      </c>
    </row>
    <row r="928" spans="4:20">
      <c r="D928">
        <v>924</v>
      </c>
      <c r="E928">
        <f>IF(INDIRECT(ADDRESS($D928+2,E$2+1,,,"Instances"))="","",INDIRECT(ADDRESS($D928+2,E$2+1,,,"Instances")))</f>
        <v>0</v>
      </c>
      <c r="F928">
        <f>IFERROR(SMALL(E5:E969,ROW()-ROW($F$5)+1),"")</f>
        <v>0</v>
      </c>
      <c r="H928">
        <f>IFERROR(SUM(F5:F928),"")</f>
        <v>0</v>
      </c>
      <c r="J928">
        <v>924</v>
      </c>
      <c r="K928" cm="1">
        <f t="array" ref="K928">_xlfn.SWITCH(Charts!$B$3,"average", AVERAGE(INDIRECT(ADDRESS(923+3,K$2+1,,,"Instances") &amp; ":" &amp; ADDRESS(923+3,K$2+1))),"median", MEDIAN(INDIRECT(ADDRESS(923+3,K$2+1,,,"Instances") &amp; ":" &amp; ADDRESS(923+3,K$2+1))),"min", MIN(INDIRECT(ADDRESS(923+3,K$2+1,,,"Instances") &amp; ":" &amp; ADDRESS(923+3,K$2+1))),"max", MAX(INDIRECT(ADDRESS(923+3,K$2+1,,,"Instances") &amp; ":" &amp; ADDRESS(923+3,K$2+1))),"diff", MAX(INDIRECT(ADDRESS(923+3,K$2+1,,,"Instances") &amp; ":" &amp; ADDRESS(923+3,K$2+1)))-MIN(INDIRECT(ADDRESS(923+3,K$2+1,,,"Instances") &amp; ":" &amp; ADDRESS(923+3,K$2+1))))</f>
        <v>0</v>
      </c>
      <c r="L928">
        <f>IFERROR(SMALL(K5:K969,ROW()-ROW($L$5)+1),"")</f>
        <v>0</v>
      </c>
      <c r="N928">
        <f>IFERROR(SUM(L5:L928),"")</f>
        <v>0</v>
      </c>
      <c r="Q928">
        <f>IF(Charts!$B$3="none",E5760,IF(K5760="",NA(),K5760))</f>
        <v>0</v>
      </c>
      <c r="R928">
        <f>IF(Charts!$B$3="none",F5760,IF(L5760="",NA(),L5760))</f>
        <v>0</v>
      </c>
      <c r="S928">
        <f>IF(Charts!$B$3="none",G5760,IF(M5760="",NA(),M5760))</f>
        <v>0</v>
      </c>
      <c r="T928">
        <f>IF(Charts!$B$3="none",H5760,IF(N5760="",NA(),N5760))</f>
        <v>0</v>
      </c>
    </row>
    <row r="929" spans="4:20">
      <c r="D929">
        <v>925</v>
      </c>
      <c r="E929">
        <f>IF(INDIRECT(ADDRESS($D929+2,E$2+1,,,"Instances"))="","",INDIRECT(ADDRESS($D929+2,E$2+1,,,"Instances")))</f>
        <v>0</v>
      </c>
      <c r="F929">
        <f>IFERROR(SMALL(E5:E969,ROW()-ROW($F$5)+1),"")</f>
        <v>0</v>
      </c>
      <c r="H929">
        <f>IFERROR(SUM(F5:F929),"")</f>
        <v>0</v>
      </c>
      <c r="J929">
        <v>925</v>
      </c>
      <c r="K929" cm="1">
        <f t="array" ref="K929">_xlfn.SWITCH(Charts!$B$3,"average", AVERAGE(INDIRECT(ADDRESS(924+3,K$2+1,,,"Instances") &amp; ":" &amp; ADDRESS(924+3,K$2+1))),"median", MEDIAN(INDIRECT(ADDRESS(924+3,K$2+1,,,"Instances") &amp; ":" &amp; ADDRESS(924+3,K$2+1))),"min", MIN(INDIRECT(ADDRESS(924+3,K$2+1,,,"Instances") &amp; ":" &amp; ADDRESS(924+3,K$2+1))),"max", MAX(INDIRECT(ADDRESS(924+3,K$2+1,,,"Instances") &amp; ":" &amp; ADDRESS(924+3,K$2+1))),"diff", MAX(INDIRECT(ADDRESS(924+3,K$2+1,,,"Instances") &amp; ":" &amp; ADDRESS(924+3,K$2+1)))-MIN(INDIRECT(ADDRESS(924+3,K$2+1,,,"Instances") &amp; ":" &amp; ADDRESS(924+3,K$2+1))))</f>
        <v>0</v>
      </c>
      <c r="L929">
        <f>IFERROR(SMALL(K5:K969,ROW()-ROW($L$5)+1),"")</f>
        <v>0</v>
      </c>
      <c r="N929">
        <f>IFERROR(SUM(L5:L929),"")</f>
        <v>0</v>
      </c>
      <c r="Q929">
        <f>IF(Charts!$B$3="none",E5761,IF(K5761="",NA(),K5761))</f>
        <v>0</v>
      </c>
      <c r="R929">
        <f>IF(Charts!$B$3="none",F5761,IF(L5761="",NA(),L5761))</f>
        <v>0</v>
      </c>
      <c r="S929">
        <f>IF(Charts!$B$3="none",G5761,IF(M5761="",NA(),M5761))</f>
        <v>0</v>
      </c>
      <c r="T929">
        <f>IF(Charts!$B$3="none",H5761,IF(N5761="",NA(),N5761))</f>
        <v>0</v>
      </c>
    </row>
    <row r="930" spans="4:20">
      <c r="D930">
        <v>926</v>
      </c>
      <c r="E930">
        <f>IF(INDIRECT(ADDRESS($D930+2,E$2+1,,,"Instances"))="","",INDIRECT(ADDRESS($D930+2,E$2+1,,,"Instances")))</f>
        <v>0</v>
      </c>
      <c r="F930">
        <f>IFERROR(SMALL(E5:E969,ROW()-ROW($F$5)+1),"")</f>
        <v>0</v>
      </c>
      <c r="H930">
        <f>IFERROR(SUM(F5:F930),"")</f>
        <v>0</v>
      </c>
      <c r="J930">
        <v>926</v>
      </c>
      <c r="K930" cm="1">
        <f t="array" ref="K930">_xlfn.SWITCH(Charts!$B$3,"average", AVERAGE(INDIRECT(ADDRESS(925+3,K$2+1,,,"Instances") &amp; ":" &amp; ADDRESS(925+3,K$2+1))),"median", MEDIAN(INDIRECT(ADDRESS(925+3,K$2+1,,,"Instances") &amp; ":" &amp; ADDRESS(925+3,K$2+1))),"min", MIN(INDIRECT(ADDRESS(925+3,K$2+1,,,"Instances") &amp; ":" &amp; ADDRESS(925+3,K$2+1))),"max", MAX(INDIRECT(ADDRESS(925+3,K$2+1,,,"Instances") &amp; ":" &amp; ADDRESS(925+3,K$2+1))),"diff", MAX(INDIRECT(ADDRESS(925+3,K$2+1,,,"Instances") &amp; ":" &amp; ADDRESS(925+3,K$2+1)))-MIN(INDIRECT(ADDRESS(925+3,K$2+1,,,"Instances") &amp; ":" &amp; ADDRESS(925+3,K$2+1))))</f>
        <v>0</v>
      </c>
      <c r="L930">
        <f>IFERROR(SMALL(K5:K969,ROW()-ROW($L$5)+1),"")</f>
        <v>0</v>
      </c>
      <c r="N930">
        <f>IFERROR(SUM(L5:L930),"")</f>
        <v>0</v>
      </c>
      <c r="Q930">
        <f>IF(Charts!$B$3="none",E5762,IF(K5762="",NA(),K5762))</f>
        <v>0</v>
      </c>
      <c r="R930">
        <f>IF(Charts!$B$3="none",F5762,IF(L5762="",NA(),L5762))</f>
        <v>0</v>
      </c>
      <c r="S930">
        <f>IF(Charts!$B$3="none",G5762,IF(M5762="",NA(),M5762))</f>
        <v>0</v>
      </c>
      <c r="T930">
        <f>IF(Charts!$B$3="none",H5762,IF(N5762="",NA(),N5762))</f>
        <v>0</v>
      </c>
    </row>
    <row r="931" spans="4:20">
      <c r="D931">
        <v>927</v>
      </c>
      <c r="E931">
        <f>IF(INDIRECT(ADDRESS($D931+2,E$2+1,,,"Instances"))="","",INDIRECT(ADDRESS($D931+2,E$2+1,,,"Instances")))</f>
        <v>0</v>
      </c>
      <c r="F931">
        <f>IFERROR(SMALL(E5:E969,ROW()-ROW($F$5)+1),"")</f>
        <v>0</v>
      </c>
      <c r="H931">
        <f>IFERROR(SUM(F5:F931),"")</f>
        <v>0</v>
      </c>
      <c r="J931">
        <v>927</v>
      </c>
      <c r="K931" cm="1">
        <f t="array" ref="K931">_xlfn.SWITCH(Charts!$B$3,"average", AVERAGE(INDIRECT(ADDRESS(926+3,K$2+1,,,"Instances") &amp; ":" &amp; ADDRESS(926+3,K$2+1))),"median", MEDIAN(INDIRECT(ADDRESS(926+3,K$2+1,,,"Instances") &amp; ":" &amp; ADDRESS(926+3,K$2+1))),"min", MIN(INDIRECT(ADDRESS(926+3,K$2+1,,,"Instances") &amp; ":" &amp; ADDRESS(926+3,K$2+1))),"max", MAX(INDIRECT(ADDRESS(926+3,K$2+1,,,"Instances") &amp; ":" &amp; ADDRESS(926+3,K$2+1))),"diff", MAX(INDIRECT(ADDRESS(926+3,K$2+1,,,"Instances") &amp; ":" &amp; ADDRESS(926+3,K$2+1)))-MIN(INDIRECT(ADDRESS(926+3,K$2+1,,,"Instances") &amp; ":" &amp; ADDRESS(926+3,K$2+1))))</f>
        <v>0</v>
      </c>
      <c r="L931">
        <f>IFERROR(SMALL(K5:K969,ROW()-ROW($L$5)+1),"")</f>
        <v>0</v>
      </c>
      <c r="N931">
        <f>IFERROR(SUM(L5:L931),"")</f>
        <v>0</v>
      </c>
      <c r="Q931">
        <f>IF(Charts!$B$3="none",E5763,IF(K5763="",NA(),K5763))</f>
        <v>0</v>
      </c>
      <c r="R931">
        <f>IF(Charts!$B$3="none",F5763,IF(L5763="",NA(),L5763))</f>
        <v>0</v>
      </c>
      <c r="S931">
        <f>IF(Charts!$B$3="none",G5763,IF(M5763="",NA(),M5763))</f>
        <v>0</v>
      </c>
      <c r="T931">
        <f>IF(Charts!$B$3="none",H5763,IF(N5763="",NA(),N5763))</f>
        <v>0</v>
      </c>
    </row>
    <row r="932" spans="4:20">
      <c r="D932">
        <v>928</v>
      </c>
      <c r="E932">
        <f>IF(INDIRECT(ADDRESS($D932+2,E$2+1,,,"Instances"))="","",INDIRECT(ADDRESS($D932+2,E$2+1,,,"Instances")))</f>
        <v>0</v>
      </c>
      <c r="F932">
        <f>IFERROR(SMALL(E5:E969,ROW()-ROW($F$5)+1),"")</f>
        <v>0</v>
      </c>
      <c r="H932">
        <f>IFERROR(SUM(F5:F932),"")</f>
        <v>0</v>
      </c>
      <c r="J932">
        <v>928</v>
      </c>
      <c r="K932" cm="1">
        <f t="array" ref="K932">_xlfn.SWITCH(Charts!$B$3,"average", AVERAGE(INDIRECT(ADDRESS(927+3,K$2+1,,,"Instances") &amp; ":" &amp; ADDRESS(927+3,K$2+1))),"median", MEDIAN(INDIRECT(ADDRESS(927+3,K$2+1,,,"Instances") &amp; ":" &amp; ADDRESS(927+3,K$2+1))),"min", MIN(INDIRECT(ADDRESS(927+3,K$2+1,,,"Instances") &amp; ":" &amp; ADDRESS(927+3,K$2+1))),"max", MAX(INDIRECT(ADDRESS(927+3,K$2+1,,,"Instances") &amp; ":" &amp; ADDRESS(927+3,K$2+1))),"diff", MAX(INDIRECT(ADDRESS(927+3,K$2+1,,,"Instances") &amp; ":" &amp; ADDRESS(927+3,K$2+1)))-MIN(INDIRECT(ADDRESS(927+3,K$2+1,,,"Instances") &amp; ":" &amp; ADDRESS(927+3,K$2+1))))</f>
        <v>0</v>
      </c>
      <c r="L932">
        <f>IFERROR(SMALL(K5:K969,ROW()-ROW($L$5)+1),"")</f>
        <v>0</v>
      </c>
      <c r="N932">
        <f>IFERROR(SUM(L5:L932),"")</f>
        <v>0</v>
      </c>
      <c r="Q932">
        <f>IF(Charts!$B$3="none",E5764,IF(K5764="",NA(),K5764))</f>
        <v>0</v>
      </c>
      <c r="R932">
        <f>IF(Charts!$B$3="none",F5764,IF(L5764="",NA(),L5764))</f>
        <v>0</v>
      </c>
      <c r="S932">
        <f>IF(Charts!$B$3="none",G5764,IF(M5764="",NA(),M5764))</f>
        <v>0</v>
      </c>
      <c r="T932">
        <f>IF(Charts!$B$3="none",H5764,IF(N5764="",NA(),N5764))</f>
        <v>0</v>
      </c>
    </row>
    <row r="933" spans="4:20">
      <c r="D933">
        <v>929</v>
      </c>
      <c r="E933">
        <f>IF(INDIRECT(ADDRESS($D933+2,E$2+1,,,"Instances"))="","",INDIRECT(ADDRESS($D933+2,E$2+1,,,"Instances")))</f>
        <v>0</v>
      </c>
      <c r="F933">
        <f>IFERROR(SMALL(E5:E969,ROW()-ROW($F$5)+1),"")</f>
        <v>0</v>
      </c>
      <c r="H933">
        <f>IFERROR(SUM(F5:F933),"")</f>
        <v>0</v>
      </c>
      <c r="J933">
        <v>929</v>
      </c>
      <c r="K933" cm="1">
        <f t="array" ref="K933">_xlfn.SWITCH(Charts!$B$3,"average", AVERAGE(INDIRECT(ADDRESS(928+3,K$2+1,,,"Instances") &amp; ":" &amp; ADDRESS(928+3,K$2+1))),"median", MEDIAN(INDIRECT(ADDRESS(928+3,K$2+1,,,"Instances") &amp; ":" &amp; ADDRESS(928+3,K$2+1))),"min", MIN(INDIRECT(ADDRESS(928+3,K$2+1,,,"Instances") &amp; ":" &amp; ADDRESS(928+3,K$2+1))),"max", MAX(INDIRECT(ADDRESS(928+3,K$2+1,,,"Instances") &amp; ":" &amp; ADDRESS(928+3,K$2+1))),"diff", MAX(INDIRECT(ADDRESS(928+3,K$2+1,,,"Instances") &amp; ":" &amp; ADDRESS(928+3,K$2+1)))-MIN(INDIRECT(ADDRESS(928+3,K$2+1,,,"Instances") &amp; ":" &amp; ADDRESS(928+3,K$2+1))))</f>
        <v>0</v>
      </c>
      <c r="L933">
        <f>IFERROR(SMALL(K5:K969,ROW()-ROW($L$5)+1),"")</f>
        <v>0</v>
      </c>
      <c r="N933">
        <f>IFERROR(SUM(L5:L933),"")</f>
        <v>0</v>
      </c>
      <c r="Q933">
        <f>IF(Charts!$B$3="none",E5765,IF(K5765="",NA(),K5765))</f>
        <v>0</v>
      </c>
      <c r="R933">
        <f>IF(Charts!$B$3="none",F5765,IF(L5765="",NA(),L5765))</f>
        <v>0</v>
      </c>
      <c r="S933">
        <f>IF(Charts!$B$3="none",G5765,IF(M5765="",NA(),M5765))</f>
        <v>0</v>
      </c>
      <c r="T933">
        <f>IF(Charts!$B$3="none",H5765,IF(N5765="",NA(),N5765))</f>
        <v>0</v>
      </c>
    </row>
    <row r="934" spans="4:20">
      <c r="D934">
        <v>930</v>
      </c>
      <c r="E934">
        <f>IF(INDIRECT(ADDRESS($D934+2,E$2+1,,,"Instances"))="","",INDIRECT(ADDRESS($D934+2,E$2+1,,,"Instances")))</f>
        <v>0</v>
      </c>
      <c r="F934">
        <f>IFERROR(SMALL(E5:E969,ROW()-ROW($F$5)+1),"")</f>
        <v>0</v>
      </c>
      <c r="H934">
        <f>IFERROR(SUM(F5:F934),"")</f>
        <v>0</v>
      </c>
      <c r="J934">
        <v>930</v>
      </c>
      <c r="K934" cm="1">
        <f t="array" ref="K934">_xlfn.SWITCH(Charts!$B$3,"average", AVERAGE(INDIRECT(ADDRESS(929+3,K$2+1,,,"Instances") &amp; ":" &amp; ADDRESS(929+3,K$2+1))),"median", MEDIAN(INDIRECT(ADDRESS(929+3,K$2+1,,,"Instances") &amp; ":" &amp; ADDRESS(929+3,K$2+1))),"min", MIN(INDIRECT(ADDRESS(929+3,K$2+1,,,"Instances") &amp; ":" &amp; ADDRESS(929+3,K$2+1))),"max", MAX(INDIRECT(ADDRESS(929+3,K$2+1,,,"Instances") &amp; ":" &amp; ADDRESS(929+3,K$2+1))),"diff", MAX(INDIRECT(ADDRESS(929+3,K$2+1,,,"Instances") &amp; ":" &amp; ADDRESS(929+3,K$2+1)))-MIN(INDIRECT(ADDRESS(929+3,K$2+1,,,"Instances") &amp; ":" &amp; ADDRESS(929+3,K$2+1))))</f>
        <v>0</v>
      </c>
      <c r="L934">
        <f>IFERROR(SMALL(K5:K969,ROW()-ROW($L$5)+1),"")</f>
        <v>0</v>
      </c>
      <c r="N934">
        <f>IFERROR(SUM(L5:L934),"")</f>
        <v>0</v>
      </c>
      <c r="Q934">
        <f>IF(Charts!$B$3="none",E5766,IF(K5766="",NA(),K5766))</f>
        <v>0</v>
      </c>
      <c r="R934">
        <f>IF(Charts!$B$3="none",F5766,IF(L5766="",NA(),L5766))</f>
        <v>0</v>
      </c>
      <c r="S934">
        <f>IF(Charts!$B$3="none",G5766,IF(M5766="",NA(),M5766))</f>
        <v>0</v>
      </c>
      <c r="T934">
        <f>IF(Charts!$B$3="none",H5766,IF(N5766="",NA(),N5766))</f>
        <v>0</v>
      </c>
    </row>
    <row r="935" spans="4:20">
      <c r="D935">
        <v>931</v>
      </c>
      <c r="E935">
        <f>IF(INDIRECT(ADDRESS($D935+2,E$2+1,,,"Instances"))="","",INDIRECT(ADDRESS($D935+2,E$2+1,,,"Instances")))</f>
        <v>0</v>
      </c>
      <c r="F935">
        <f>IFERROR(SMALL(E5:E969,ROW()-ROW($F$5)+1),"")</f>
        <v>0</v>
      </c>
      <c r="H935">
        <f>IFERROR(SUM(F5:F935),"")</f>
        <v>0</v>
      </c>
      <c r="J935">
        <v>931</v>
      </c>
      <c r="K935" cm="1">
        <f t="array" ref="K935">_xlfn.SWITCH(Charts!$B$3,"average", AVERAGE(INDIRECT(ADDRESS(930+3,K$2+1,,,"Instances") &amp; ":" &amp; ADDRESS(930+3,K$2+1))),"median", MEDIAN(INDIRECT(ADDRESS(930+3,K$2+1,,,"Instances") &amp; ":" &amp; ADDRESS(930+3,K$2+1))),"min", MIN(INDIRECT(ADDRESS(930+3,K$2+1,,,"Instances") &amp; ":" &amp; ADDRESS(930+3,K$2+1))),"max", MAX(INDIRECT(ADDRESS(930+3,K$2+1,,,"Instances") &amp; ":" &amp; ADDRESS(930+3,K$2+1))),"diff", MAX(INDIRECT(ADDRESS(930+3,K$2+1,,,"Instances") &amp; ":" &amp; ADDRESS(930+3,K$2+1)))-MIN(INDIRECT(ADDRESS(930+3,K$2+1,,,"Instances") &amp; ":" &amp; ADDRESS(930+3,K$2+1))))</f>
        <v>0</v>
      </c>
      <c r="L935">
        <f>IFERROR(SMALL(K5:K969,ROW()-ROW($L$5)+1),"")</f>
        <v>0</v>
      </c>
      <c r="N935">
        <f>IFERROR(SUM(L5:L935),"")</f>
        <v>0</v>
      </c>
      <c r="Q935">
        <f>IF(Charts!$B$3="none",E5767,IF(K5767="",NA(),K5767))</f>
        <v>0</v>
      </c>
      <c r="R935">
        <f>IF(Charts!$B$3="none",F5767,IF(L5767="",NA(),L5767))</f>
        <v>0</v>
      </c>
      <c r="S935">
        <f>IF(Charts!$B$3="none",G5767,IF(M5767="",NA(),M5767))</f>
        <v>0</v>
      </c>
      <c r="T935">
        <f>IF(Charts!$B$3="none",H5767,IF(N5767="",NA(),N5767))</f>
        <v>0</v>
      </c>
    </row>
    <row r="936" spans="4:20">
      <c r="D936">
        <v>932</v>
      </c>
      <c r="E936">
        <f>IF(INDIRECT(ADDRESS($D936+2,E$2+1,,,"Instances"))="","",INDIRECT(ADDRESS($D936+2,E$2+1,,,"Instances")))</f>
        <v>0</v>
      </c>
      <c r="F936">
        <f>IFERROR(SMALL(E5:E969,ROW()-ROW($F$5)+1),"")</f>
        <v>0</v>
      </c>
      <c r="H936">
        <f>IFERROR(SUM(F5:F936),"")</f>
        <v>0</v>
      </c>
      <c r="J936">
        <v>932</v>
      </c>
      <c r="K936" cm="1">
        <f t="array" ref="K936">_xlfn.SWITCH(Charts!$B$3,"average", AVERAGE(INDIRECT(ADDRESS(931+3,K$2+1,,,"Instances") &amp; ":" &amp; ADDRESS(931+3,K$2+1))),"median", MEDIAN(INDIRECT(ADDRESS(931+3,K$2+1,,,"Instances") &amp; ":" &amp; ADDRESS(931+3,K$2+1))),"min", MIN(INDIRECT(ADDRESS(931+3,K$2+1,,,"Instances") &amp; ":" &amp; ADDRESS(931+3,K$2+1))),"max", MAX(INDIRECT(ADDRESS(931+3,K$2+1,,,"Instances") &amp; ":" &amp; ADDRESS(931+3,K$2+1))),"diff", MAX(INDIRECT(ADDRESS(931+3,K$2+1,,,"Instances") &amp; ":" &amp; ADDRESS(931+3,K$2+1)))-MIN(INDIRECT(ADDRESS(931+3,K$2+1,,,"Instances") &amp; ":" &amp; ADDRESS(931+3,K$2+1))))</f>
        <v>0</v>
      </c>
      <c r="L936">
        <f>IFERROR(SMALL(K5:K969,ROW()-ROW($L$5)+1),"")</f>
        <v>0</v>
      </c>
      <c r="N936">
        <f>IFERROR(SUM(L5:L936),"")</f>
        <v>0</v>
      </c>
      <c r="Q936">
        <f>IF(Charts!$B$3="none",E5768,IF(K5768="",NA(),K5768))</f>
        <v>0</v>
      </c>
      <c r="R936">
        <f>IF(Charts!$B$3="none",F5768,IF(L5768="",NA(),L5768))</f>
        <v>0</v>
      </c>
      <c r="S936">
        <f>IF(Charts!$B$3="none",G5768,IF(M5768="",NA(),M5768))</f>
        <v>0</v>
      </c>
      <c r="T936">
        <f>IF(Charts!$B$3="none",H5768,IF(N5768="",NA(),N5768))</f>
        <v>0</v>
      </c>
    </row>
    <row r="937" spans="4:20">
      <c r="D937">
        <v>933</v>
      </c>
      <c r="E937">
        <f>IF(INDIRECT(ADDRESS($D937+2,E$2+1,,,"Instances"))="","",INDIRECT(ADDRESS($D937+2,E$2+1,,,"Instances")))</f>
        <v>0</v>
      </c>
      <c r="F937">
        <f>IFERROR(SMALL(E5:E969,ROW()-ROW($F$5)+1),"")</f>
        <v>0</v>
      </c>
      <c r="H937">
        <f>IFERROR(SUM(F5:F937),"")</f>
        <v>0</v>
      </c>
      <c r="J937">
        <v>933</v>
      </c>
      <c r="K937" cm="1">
        <f t="array" ref="K937">_xlfn.SWITCH(Charts!$B$3,"average", AVERAGE(INDIRECT(ADDRESS(932+3,K$2+1,,,"Instances") &amp; ":" &amp; ADDRESS(932+3,K$2+1))),"median", MEDIAN(INDIRECT(ADDRESS(932+3,K$2+1,,,"Instances") &amp; ":" &amp; ADDRESS(932+3,K$2+1))),"min", MIN(INDIRECT(ADDRESS(932+3,K$2+1,,,"Instances") &amp; ":" &amp; ADDRESS(932+3,K$2+1))),"max", MAX(INDIRECT(ADDRESS(932+3,K$2+1,,,"Instances") &amp; ":" &amp; ADDRESS(932+3,K$2+1))),"diff", MAX(INDIRECT(ADDRESS(932+3,K$2+1,,,"Instances") &amp; ":" &amp; ADDRESS(932+3,K$2+1)))-MIN(INDIRECT(ADDRESS(932+3,K$2+1,,,"Instances") &amp; ":" &amp; ADDRESS(932+3,K$2+1))))</f>
        <v>0</v>
      </c>
      <c r="L937">
        <f>IFERROR(SMALL(K5:K969,ROW()-ROW($L$5)+1),"")</f>
        <v>0</v>
      </c>
      <c r="N937">
        <f>IFERROR(SUM(L5:L937),"")</f>
        <v>0</v>
      </c>
      <c r="Q937">
        <f>IF(Charts!$B$3="none",E5769,IF(K5769="",NA(),K5769))</f>
        <v>0</v>
      </c>
      <c r="R937">
        <f>IF(Charts!$B$3="none",F5769,IF(L5769="",NA(),L5769))</f>
        <v>0</v>
      </c>
      <c r="S937">
        <f>IF(Charts!$B$3="none",G5769,IF(M5769="",NA(),M5769))</f>
        <v>0</v>
      </c>
      <c r="T937">
        <f>IF(Charts!$B$3="none",H5769,IF(N5769="",NA(),N5769))</f>
        <v>0</v>
      </c>
    </row>
    <row r="938" spans="4:20">
      <c r="D938">
        <v>934</v>
      </c>
      <c r="E938">
        <f>IF(INDIRECT(ADDRESS($D938+2,E$2+1,,,"Instances"))="","",INDIRECT(ADDRESS($D938+2,E$2+1,,,"Instances")))</f>
        <v>0</v>
      </c>
      <c r="F938">
        <f>IFERROR(SMALL(E5:E969,ROW()-ROW($F$5)+1),"")</f>
        <v>0</v>
      </c>
      <c r="H938">
        <f>IFERROR(SUM(F5:F938),"")</f>
        <v>0</v>
      </c>
      <c r="J938">
        <v>934</v>
      </c>
      <c r="K938" cm="1">
        <f t="array" ref="K938">_xlfn.SWITCH(Charts!$B$3,"average", AVERAGE(INDIRECT(ADDRESS(933+3,K$2+1,,,"Instances") &amp; ":" &amp; ADDRESS(933+3,K$2+1))),"median", MEDIAN(INDIRECT(ADDRESS(933+3,K$2+1,,,"Instances") &amp; ":" &amp; ADDRESS(933+3,K$2+1))),"min", MIN(INDIRECT(ADDRESS(933+3,K$2+1,,,"Instances") &amp; ":" &amp; ADDRESS(933+3,K$2+1))),"max", MAX(INDIRECT(ADDRESS(933+3,K$2+1,,,"Instances") &amp; ":" &amp; ADDRESS(933+3,K$2+1))),"diff", MAX(INDIRECT(ADDRESS(933+3,K$2+1,,,"Instances") &amp; ":" &amp; ADDRESS(933+3,K$2+1)))-MIN(INDIRECT(ADDRESS(933+3,K$2+1,,,"Instances") &amp; ":" &amp; ADDRESS(933+3,K$2+1))))</f>
        <v>0</v>
      </c>
      <c r="L938">
        <f>IFERROR(SMALL(K5:K969,ROW()-ROW($L$5)+1),"")</f>
        <v>0</v>
      </c>
      <c r="N938">
        <f>IFERROR(SUM(L5:L938),"")</f>
        <v>0</v>
      </c>
      <c r="Q938">
        <f>IF(Charts!$B$3="none",E5770,IF(K5770="",NA(),K5770))</f>
        <v>0</v>
      </c>
      <c r="R938">
        <f>IF(Charts!$B$3="none",F5770,IF(L5770="",NA(),L5770))</f>
        <v>0</v>
      </c>
      <c r="S938">
        <f>IF(Charts!$B$3="none",G5770,IF(M5770="",NA(),M5770))</f>
        <v>0</v>
      </c>
      <c r="T938">
        <f>IF(Charts!$B$3="none",H5770,IF(N5770="",NA(),N5770))</f>
        <v>0</v>
      </c>
    </row>
    <row r="939" spans="4:20">
      <c r="D939">
        <v>935</v>
      </c>
      <c r="E939">
        <f>IF(INDIRECT(ADDRESS($D939+2,E$2+1,,,"Instances"))="","",INDIRECT(ADDRESS($D939+2,E$2+1,,,"Instances")))</f>
        <v>0</v>
      </c>
      <c r="F939">
        <f>IFERROR(SMALL(E5:E969,ROW()-ROW($F$5)+1),"")</f>
        <v>0</v>
      </c>
      <c r="H939">
        <f>IFERROR(SUM(F5:F939),"")</f>
        <v>0</v>
      </c>
      <c r="J939">
        <v>935</v>
      </c>
      <c r="K939" cm="1">
        <f t="array" ref="K939">_xlfn.SWITCH(Charts!$B$3,"average", AVERAGE(INDIRECT(ADDRESS(934+3,K$2+1,,,"Instances") &amp; ":" &amp; ADDRESS(934+3,K$2+1))),"median", MEDIAN(INDIRECT(ADDRESS(934+3,K$2+1,,,"Instances") &amp; ":" &amp; ADDRESS(934+3,K$2+1))),"min", MIN(INDIRECT(ADDRESS(934+3,K$2+1,,,"Instances") &amp; ":" &amp; ADDRESS(934+3,K$2+1))),"max", MAX(INDIRECT(ADDRESS(934+3,K$2+1,,,"Instances") &amp; ":" &amp; ADDRESS(934+3,K$2+1))),"diff", MAX(INDIRECT(ADDRESS(934+3,K$2+1,,,"Instances") &amp; ":" &amp; ADDRESS(934+3,K$2+1)))-MIN(INDIRECT(ADDRESS(934+3,K$2+1,,,"Instances") &amp; ":" &amp; ADDRESS(934+3,K$2+1))))</f>
        <v>0</v>
      </c>
      <c r="L939">
        <f>IFERROR(SMALL(K5:K969,ROW()-ROW($L$5)+1),"")</f>
        <v>0</v>
      </c>
      <c r="N939">
        <f>IFERROR(SUM(L5:L939),"")</f>
        <v>0</v>
      </c>
      <c r="Q939">
        <f>IF(Charts!$B$3="none",E5771,IF(K5771="",NA(),K5771))</f>
        <v>0</v>
      </c>
      <c r="R939">
        <f>IF(Charts!$B$3="none",F5771,IF(L5771="",NA(),L5771))</f>
        <v>0</v>
      </c>
      <c r="S939">
        <f>IF(Charts!$B$3="none",G5771,IF(M5771="",NA(),M5771))</f>
        <v>0</v>
      </c>
      <c r="T939">
        <f>IF(Charts!$B$3="none",H5771,IF(N5771="",NA(),N5771))</f>
        <v>0</v>
      </c>
    </row>
    <row r="940" spans="4:20">
      <c r="D940">
        <v>936</v>
      </c>
      <c r="E940">
        <f>IF(INDIRECT(ADDRESS($D940+2,E$2+1,,,"Instances"))="","",INDIRECT(ADDRESS($D940+2,E$2+1,,,"Instances")))</f>
        <v>0</v>
      </c>
      <c r="F940">
        <f>IFERROR(SMALL(E5:E969,ROW()-ROW($F$5)+1),"")</f>
        <v>0</v>
      </c>
      <c r="H940">
        <f>IFERROR(SUM(F5:F940),"")</f>
        <v>0</v>
      </c>
      <c r="J940">
        <v>936</v>
      </c>
      <c r="K940" cm="1">
        <f t="array" ref="K940">_xlfn.SWITCH(Charts!$B$3,"average", AVERAGE(INDIRECT(ADDRESS(935+3,K$2+1,,,"Instances") &amp; ":" &amp; ADDRESS(935+3,K$2+1))),"median", MEDIAN(INDIRECT(ADDRESS(935+3,K$2+1,,,"Instances") &amp; ":" &amp; ADDRESS(935+3,K$2+1))),"min", MIN(INDIRECT(ADDRESS(935+3,K$2+1,,,"Instances") &amp; ":" &amp; ADDRESS(935+3,K$2+1))),"max", MAX(INDIRECT(ADDRESS(935+3,K$2+1,,,"Instances") &amp; ":" &amp; ADDRESS(935+3,K$2+1))),"diff", MAX(INDIRECT(ADDRESS(935+3,K$2+1,,,"Instances") &amp; ":" &amp; ADDRESS(935+3,K$2+1)))-MIN(INDIRECT(ADDRESS(935+3,K$2+1,,,"Instances") &amp; ":" &amp; ADDRESS(935+3,K$2+1))))</f>
        <v>0</v>
      </c>
      <c r="L940">
        <f>IFERROR(SMALL(K5:K969,ROW()-ROW($L$5)+1),"")</f>
        <v>0</v>
      </c>
      <c r="N940">
        <f>IFERROR(SUM(L5:L940),"")</f>
        <v>0</v>
      </c>
      <c r="Q940">
        <f>IF(Charts!$B$3="none",E5772,IF(K5772="",NA(),K5772))</f>
        <v>0</v>
      </c>
      <c r="R940">
        <f>IF(Charts!$B$3="none",F5772,IF(L5772="",NA(),L5772))</f>
        <v>0</v>
      </c>
      <c r="S940">
        <f>IF(Charts!$B$3="none",G5772,IF(M5772="",NA(),M5772))</f>
        <v>0</v>
      </c>
      <c r="T940">
        <f>IF(Charts!$B$3="none",H5772,IF(N5772="",NA(),N5772))</f>
        <v>0</v>
      </c>
    </row>
    <row r="941" spans="4:20">
      <c r="D941">
        <v>937</v>
      </c>
      <c r="E941">
        <f>IF(INDIRECT(ADDRESS($D941+2,E$2+1,,,"Instances"))="","",INDIRECT(ADDRESS($D941+2,E$2+1,,,"Instances")))</f>
        <v>0</v>
      </c>
      <c r="F941">
        <f>IFERROR(SMALL(E5:E969,ROW()-ROW($F$5)+1),"")</f>
        <v>0</v>
      </c>
      <c r="H941">
        <f>IFERROR(SUM(F5:F941),"")</f>
        <v>0</v>
      </c>
      <c r="J941">
        <v>937</v>
      </c>
      <c r="K941" cm="1">
        <f t="array" ref="K941">_xlfn.SWITCH(Charts!$B$3,"average", AVERAGE(INDIRECT(ADDRESS(936+3,K$2+1,,,"Instances") &amp; ":" &amp; ADDRESS(936+3,K$2+1))),"median", MEDIAN(INDIRECT(ADDRESS(936+3,K$2+1,,,"Instances") &amp; ":" &amp; ADDRESS(936+3,K$2+1))),"min", MIN(INDIRECT(ADDRESS(936+3,K$2+1,,,"Instances") &amp; ":" &amp; ADDRESS(936+3,K$2+1))),"max", MAX(INDIRECT(ADDRESS(936+3,K$2+1,,,"Instances") &amp; ":" &amp; ADDRESS(936+3,K$2+1))),"diff", MAX(INDIRECT(ADDRESS(936+3,K$2+1,,,"Instances") &amp; ":" &amp; ADDRESS(936+3,K$2+1)))-MIN(INDIRECT(ADDRESS(936+3,K$2+1,,,"Instances") &amp; ":" &amp; ADDRESS(936+3,K$2+1))))</f>
        <v>0</v>
      </c>
      <c r="L941">
        <f>IFERROR(SMALL(K5:K969,ROW()-ROW($L$5)+1),"")</f>
        <v>0</v>
      </c>
      <c r="N941">
        <f>IFERROR(SUM(L5:L941),"")</f>
        <v>0</v>
      </c>
      <c r="Q941">
        <f>IF(Charts!$B$3="none",E5773,IF(K5773="",NA(),K5773))</f>
        <v>0</v>
      </c>
      <c r="R941">
        <f>IF(Charts!$B$3="none",F5773,IF(L5773="",NA(),L5773))</f>
        <v>0</v>
      </c>
      <c r="S941">
        <f>IF(Charts!$B$3="none",G5773,IF(M5773="",NA(),M5773))</f>
        <v>0</v>
      </c>
      <c r="T941">
        <f>IF(Charts!$B$3="none",H5773,IF(N5773="",NA(),N5773))</f>
        <v>0</v>
      </c>
    </row>
    <row r="942" spans="4:20">
      <c r="D942">
        <v>938</v>
      </c>
      <c r="E942">
        <f>IF(INDIRECT(ADDRESS($D942+2,E$2+1,,,"Instances"))="","",INDIRECT(ADDRESS($D942+2,E$2+1,,,"Instances")))</f>
        <v>0</v>
      </c>
      <c r="F942">
        <f>IFERROR(SMALL(E5:E969,ROW()-ROW($F$5)+1),"")</f>
        <v>0</v>
      </c>
      <c r="H942">
        <f>IFERROR(SUM(F5:F942),"")</f>
        <v>0</v>
      </c>
      <c r="J942">
        <v>938</v>
      </c>
      <c r="K942" cm="1">
        <f t="array" ref="K942">_xlfn.SWITCH(Charts!$B$3,"average", AVERAGE(INDIRECT(ADDRESS(937+3,K$2+1,,,"Instances") &amp; ":" &amp; ADDRESS(937+3,K$2+1))),"median", MEDIAN(INDIRECT(ADDRESS(937+3,K$2+1,,,"Instances") &amp; ":" &amp; ADDRESS(937+3,K$2+1))),"min", MIN(INDIRECT(ADDRESS(937+3,K$2+1,,,"Instances") &amp; ":" &amp; ADDRESS(937+3,K$2+1))),"max", MAX(INDIRECT(ADDRESS(937+3,K$2+1,,,"Instances") &amp; ":" &amp; ADDRESS(937+3,K$2+1))),"diff", MAX(INDIRECT(ADDRESS(937+3,K$2+1,,,"Instances") &amp; ":" &amp; ADDRESS(937+3,K$2+1)))-MIN(INDIRECT(ADDRESS(937+3,K$2+1,,,"Instances") &amp; ":" &amp; ADDRESS(937+3,K$2+1))))</f>
        <v>0</v>
      </c>
      <c r="L942">
        <f>IFERROR(SMALL(K5:K969,ROW()-ROW($L$5)+1),"")</f>
        <v>0</v>
      </c>
      <c r="N942">
        <f>IFERROR(SUM(L5:L942),"")</f>
        <v>0</v>
      </c>
      <c r="Q942">
        <f>IF(Charts!$B$3="none",E5774,IF(K5774="",NA(),K5774))</f>
        <v>0</v>
      </c>
      <c r="R942">
        <f>IF(Charts!$B$3="none",F5774,IF(L5774="",NA(),L5774))</f>
        <v>0</v>
      </c>
      <c r="S942">
        <f>IF(Charts!$B$3="none",G5774,IF(M5774="",NA(),M5774))</f>
        <v>0</v>
      </c>
      <c r="T942">
        <f>IF(Charts!$B$3="none",H5774,IF(N5774="",NA(),N5774))</f>
        <v>0</v>
      </c>
    </row>
    <row r="943" spans="4:20">
      <c r="D943">
        <v>939</v>
      </c>
      <c r="E943">
        <f>IF(INDIRECT(ADDRESS($D943+2,E$2+1,,,"Instances"))="","",INDIRECT(ADDRESS($D943+2,E$2+1,,,"Instances")))</f>
        <v>0</v>
      </c>
      <c r="F943">
        <f>IFERROR(SMALL(E5:E969,ROW()-ROW($F$5)+1),"")</f>
        <v>0</v>
      </c>
      <c r="H943">
        <f>IFERROR(SUM(F5:F943),"")</f>
        <v>0</v>
      </c>
      <c r="J943">
        <v>939</v>
      </c>
      <c r="K943" cm="1">
        <f t="array" ref="K943">_xlfn.SWITCH(Charts!$B$3,"average", AVERAGE(INDIRECT(ADDRESS(938+3,K$2+1,,,"Instances") &amp; ":" &amp; ADDRESS(938+3,K$2+1))),"median", MEDIAN(INDIRECT(ADDRESS(938+3,K$2+1,,,"Instances") &amp; ":" &amp; ADDRESS(938+3,K$2+1))),"min", MIN(INDIRECT(ADDRESS(938+3,K$2+1,,,"Instances") &amp; ":" &amp; ADDRESS(938+3,K$2+1))),"max", MAX(INDIRECT(ADDRESS(938+3,K$2+1,,,"Instances") &amp; ":" &amp; ADDRESS(938+3,K$2+1))),"diff", MAX(INDIRECT(ADDRESS(938+3,K$2+1,,,"Instances") &amp; ":" &amp; ADDRESS(938+3,K$2+1)))-MIN(INDIRECT(ADDRESS(938+3,K$2+1,,,"Instances") &amp; ":" &amp; ADDRESS(938+3,K$2+1))))</f>
        <v>0</v>
      </c>
      <c r="L943">
        <f>IFERROR(SMALL(K5:K969,ROW()-ROW($L$5)+1),"")</f>
        <v>0</v>
      </c>
      <c r="N943">
        <f>IFERROR(SUM(L5:L943),"")</f>
        <v>0</v>
      </c>
      <c r="Q943">
        <f>IF(Charts!$B$3="none",E5775,IF(K5775="",NA(),K5775))</f>
        <v>0</v>
      </c>
      <c r="R943">
        <f>IF(Charts!$B$3="none",F5775,IF(L5775="",NA(),L5775))</f>
        <v>0</v>
      </c>
      <c r="S943">
        <f>IF(Charts!$B$3="none",G5775,IF(M5775="",NA(),M5775))</f>
        <v>0</v>
      </c>
      <c r="T943">
        <f>IF(Charts!$B$3="none",H5775,IF(N5775="",NA(),N5775))</f>
        <v>0</v>
      </c>
    </row>
    <row r="944" spans="4:20">
      <c r="D944">
        <v>940</v>
      </c>
      <c r="E944">
        <f>IF(INDIRECT(ADDRESS($D944+2,E$2+1,,,"Instances"))="","",INDIRECT(ADDRESS($D944+2,E$2+1,,,"Instances")))</f>
        <v>0</v>
      </c>
      <c r="F944">
        <f>IFERROR(SMALL(E5:E969,ROW()-ROW($F$5)+1),"")</f>
        <v>0</v>
      </c>
      <c r="H944">
        <f>IFERROR(SUM(F5:F944),"")</f>
        <v>0</v>
      </c>
      <c r="J944">
        <v>940</v>
      </c>
      <c r="K944" cm="1">
        <f t="array" ref="K944">_xlfn.SWITCH(Charts!$B$3,"average", AVERAGE(INDIRECT(ADDRESS(939+3,K$2+1,,,"Instances") &amp; ":" &amp; ADDRESS(939+3,K$2+1))),"median", MEDIAN(INDIRECT(ADDRESS(939+3,K$2+1,,,"Instances") &amp; ":" &amp; ADDRESS(939+3,K$2+1))),"min", MIN(INDIRECT(ADDRESS(939+3,K$2+1,,,"Instances") &amp; ":" &amp; ADDRESS(939+3,K$2+1))),"max", MAX(INDIRECT(ADDRESS(939+3,K$2+1,,,"Instances") &amp; ":" &amp; ADDRESS(939+3,K$2+1))),"diff", MAX(INDIRECT(ADDRESS(939+3,K$2+1,,,"Instances") &amp; ":" &amp; ADDRESS(939+3,K$2+1)))-MIN(INDIRECT(ADDRESS(939+3,K$2+1,,,"Instances") &amp; ":" &amp; ADDRESS(939+3,K$2+1))))</f>
        <v>0</v>
      </c>
      <c r="L944">
        <f>IFERROR(SMALL(K5:K969,ROW()-ROW($L$5)+1),"")</f>
        <v>0</v>
      </c>
      <c r="N944">
        <f>IFERROR(SUM(L5:L944),"")</f>
        <v>0</v>
      </c>
      <c r="Q944">
        <f>IF(Charts!$B$3="none",E5776,IF(K5776="",NA(),K5776))</f>
        <v>0</v>
      </c>
      <c r="R944">
        <f>IF(Charts!$B$3="none",F5776,IF(L5776="",NA(),L5776))</f>
        <v>0</v>
      </c>
      <c r="S944">
        <f>IF(Charts!$B$3="none",G5776,IF(M5776="",NA(),M5776))</f>
        <v>0</v>
      </c>
      <c r="T944">
        <f>IF(Charts!$B$3="none",H5776,IF(N5776="",NA(),N5776))</f>
        <v>0</v>
      </c>
    </row>
    <row r="945" spans="4:20">
      <c r="D945">
        <v>941</v>
      </c>
      <c r="E945">
        <f>IF(INDIRECT(ADDRESS($D945+2,E$2+1,,,"Instances"))="","",INDIRECT(ADDRESS($D945+2,E$2+1,,,"Instances")))</f>
        <v>0</v>
      </c>
      <c r="F945">
        <f>IFERROR(SMALL(E5:E969,ROW()-ROW($F$5)+1),"")</f>
        <v>0</v>
      </c>
      <c r="H945">
        <f>IFERROR(SUM(F5:F945),"")</f>
        <v>0</v>
      </c>
      <c r="J945">
        <v>941</v>
      </c>
      <c r="K945" cm="1">
        <f t="array" ref="K945">_xlfn.SWITCH(Charts!$B$3,"average", AVERAGE(INDIRECT(ADDRESS(940+3,K$2+1,,,"Instances") &amp; ":" &amp; ADDRESS(940+3,K$2+1))),"median", MEDIAN(INDIRECT(ADDRESS(940+3,K$2+1,,,"Instances") &amp; ":" &amp; ADDRESS(940+3,K$2+1))),"min", MIN(INDIRECT(ADDRESS(940+3,K$2+1,,,"Instances") &amp; ":" &amp; ADDRESS(940+3,K$2+1))),"max", MAX(INDIRECT(ADDRESS(940+3,K$2+1,,,"Instances") &amp; ":" &amp; ADDRESS(940+3,K$2+1))),"diff", MAX(INDIRECT(ADDRESS(940+3,K$2+1,,,"Instances") &amp; ":" &amp; ADDRESS(940+3,K$2+1)))-MIN(INDIRECT(ADDRESS(940+3,K$2+1,,,"Instances") &amp; ":" &amp; ADDRESS(940+3,K$2+1))))</f>
        <v>0</v>
      </c>
      <c r="L945">
        <f>IFERROR(SMALL(K5:K969,ROW()-ROW($L$5)+1),"")</f>
        <v>0</v>
      </c>
      <c r="N945">
        <f>IFERROR(SUM(L5:L945),"")</f>
        <v>0</v>
      </c>
      <c r="Q945">
        <f>IF(Charts!$B$3="none",E5777,IF(K5777="",NA(),K5777))</f>
        <v>0</v>
      </c>
      <c r="R945">
        <f>IF(Charts!$B$3="none",F5777,IF(L5777="",NA(),L5777))</f>
        <v>0</v>
      </c>
      <c r="S945">
        <f>IF(Charts!$B$3="none",G5777,IF(M5777="",NA(),M5777))</f>
        <v>0</v>
      </c>
      <c r="T945">
        <f>IF(Charts!$B$3="none",H5777,IF(N5777="",NA(),N5777))</f>
        <v>0</v>
      </c>
    </row>
    <row r="946" spans="4:20">
      <c r="D946">
        <v>942</v>
      </c>
      <c r="E946">
        <f>IF(INDIRECT(ADDRESS($D946+2,E$2+1,,,"Instances"))="","",INDIRECT(ADDRESS($D946+2,E$2+1,,,"Instances")))</f>
        <v>0</v>
      </c>
      <c r="F946">
        <f>IFERROR(SMALL(E5:E969,ROW()-ROW($F$5)+1),"")</f>
        <v>0</v>
      </c>
      <c r="H946">
        <f>IFERROR(SUM(F5:F946),"")</f>
        <v>0</v>
      </c>
      <c r="J946">
        <v>942</v>
      </c>
      <c r="K946" cm="1">
        <f t="array" ref="K946">_xlfn.SWITCH(Charts!$B$3,"average", AVERAGE(INDIRECT(ADDRESS(941+3,K$2+1,,,"Instances") &amp; ":" &amp; ADDRESS(941+3,K$2+1))),"median", MEDIAN(INDIRECT(ADDRESS(941+3,K$2+1,,,"Instances") &amp; ":" &amp; ADDRESS(941+3,K$2+1))),"min", MIN(INDIRECT(ADDRESS(941+3,K$2+1,,,"Instances") &amp; ":" &amp; ADDRESS(941+3,K$2+1))),"max", MAX(INDIRECT(ADDRESS(941+3,K$2+1,,,"Instances") &amp; ":" &amp; ADDRESS(941+3,K$2+1))),"diff", MAX(INDIRECT(ADDRESS(941+3,K$2+1,,,"Instances") &amp; ":" &amp; ADDRESS(941+3,K$2+1)))-MIN(INDIRECT(ADDRESS(941+3,K$2+1,,,"Instances") &amp; ":" &amp; ADDRESS(941+3,K$2+1))))</f>
        <v>0</v>
      </c>
      <c r="L946">
        <f>IFERROR(SMALL(K5:K969,ROW()-ROW($L$5)+1),"")</f>
        <v>0</v>
      </c>
      <c r="N946">
        <f>IFERROR(SUM(L5:L946),"")</f>
        <v>0</v>
      </c>
      <c r="Q946">
        <f>IF(Charts!$B$3="none",E5778,IF(K5778="",NA(),K5778))</f>
        <v>0</v>
      </c>
      <c r="R946">
        <f>IF(Charts!$B$3="none",F5778,IF(L5778="",NA(),L5778))</f>
        <v>0</v>
      </c>
      <c r="S946">
        <f>IF(Charts!$B$3="none",G5778,IF(M5778="",NA(),M5778))</f>
        <v>0</v>
      </c>
      <c r="T946">
        <f>IF(Charts!$B$3="none",H5778,IF(N5778="",NA(),N5778))</f>
        <v>0</v>
      </c>
    </row>
    <row r="947" spans="4:20">
      <c r="D947">
        <v>943</v>
      </c>
      <c r="E947">
        <f>IF(INDIRECT(ADDRESS($D947+2,E$2+1,,,"Instances"))="","",INDIRECT(ADDRESS($D947+2,E$2+1,,,"Instances")))</f>
        <v>0</v>
      </c>
      <c r="F947">
        <f>IFERROR(SMALL(E5:E969,ROW()-ROW($F$5)+1),"")</f>
        <v>0</v>
      </c>
      <c r="H947">
        <f>IFERROR(SUM(F5:F947),"")</f>
        <v>0</v>
      </c>
      <c r="J947">
        <v>943</v>
      </c>
      <c r="K947" cm="1">
        <f t="array" ref="K947">_xlfn.SWITCH(Charts!$B$3,"average", AVERAGE(INDIRECT(ADDRESS(942+3,K$2+1,,,"Instances") &amp; ":" &amp; ADDRESS(942+3,K$2+1))),"median", MEDIAN(INDIRECT(ADDRESS(942+3,K$2+1,,,"Instances") &amp; ":" &amp; ADDRESS(942+3,K$2+1))),"min", MIN(INDIRECT(ADDRESS(942+3,K$2+1,,,"Instances") &amp; ":" &amp; ADDRESS(942+3,K$2+1))),"max", MAX(INDIRECT(ADDRESS(942+3,K$2+1,,,"Instances") &amp; ":" &amp; ADDRESS(942+3,K$2+1))),"diff", MAX(INDIRECT(ADDRESS(942+3,K$2+1,,,"Instances") &amp; ":" &amp; ADDRESS(942+3,K$2+1)))-MIN(INDIRECT(ADDRESS(942+3,K$2+1,,,"Instances") &amp; ":" &amp; ADDRESS(942+3,K$2+1))))</f>
        <v>0</v>
      </c>
      <c r="L947">
        <f>IFERROR(SMALL(K5:K969,ROW()-ROW($L$5)+1),"")</f>
        <v>0</v>
      </c>
      <c r="N947">
        <f>IFERROR(SUM(L5:L947),"")</f>
        <v>0</v>
      </c>
      <c r="Q947">
        <f>IF(Charts!$B$3="none",E5779,IF(K5779="",NA(),K5779))</f>
        <v>0</v>
      </c>
      <c r="R947">
        <f>IF(Charts!$B$3="none",F5779,IF(L5779="",NA(),L5779))</f>
        <v>0</v>
      </c>
      <c r="S947">
        <f>IF(Charts!$B$3="none",G5779,IF(M5779="",NA(),M5779))</f>
        <v>0</v>
      </c>
      <c r="T947">
        <f>IF(Charts!$B$3="none",H5779,IF(N5779="",NA(),N5779))</f>
        <v>0</v>
      </c>
    </row>
    <row r="948" spans="4:20">
      <c r="D948">
        <v>944</v>
      </c>
      <c r="E948">
        <f>IF(INDIRECT(ADDRESS($D948+2,E$2+1,,,"Instances"))="","",INDIRECT(ADDRESS($D948+2,E$2+1,,,"Instances")))</f>
        <v>0</v>
      </c>
      <c r="F948">
        <f>IFERROR(SMALL(E5:E969,ROW()-ROW($F$5)+1),"")</f>
        <v>0</v>
      </c>
      <c r="H948">
        <f>IFERROR(SUM(F5:F948),"")</f>
        <v>0</v>
      </c>
      <c r="J948">
        <v>944</v>
      </c>
      <c r="K948" cm="1">
        <f t="array" ref="K948">_xlfn.SWITCH(Charts!$B$3,"average", AVERAGE(INDIRECT(ADDRESS(943+3,K$2+1,,,"Instances") &amp; ":" &amp; ADDRESS(943+3,K$2+1))),"median", MEDIAN(INDIRECT(ADDRESS(943+3,K$2+1,,,"Instances") &amp; ":" &amp; ADDRESS(943+3,K$2+1))),"min", MIN(INDIRECT(ADDRESS(943+3,K$2+1,,,"Instances") &amp; ":" &amp; ADDRESS(943+3,K$2+1))),"max", MAX(INDIRECT(ADDRESS(943+3,K$2+1,,,"Instances") &amp; ":" &amp; ADDRESS(943+3,K$2+1))),"diff", MAX(INDIRECT(ADDRESS(943+3,K$2+1,,,"Instances") &amp; ":" &amp; ADDRESS(943+3,K$2+1)))-MIN(INDIRECT(ADDRESS(943+3,K$2+1,,,"Instances") &amp; ":" &amp; ADDRESS(943+3,K$2+1))))</f>
        <v>0</v>
      </c>
      <c r="L948">
        <f>IFERROR(SMALL(K5:K969,ROW()-ROW($L$5)+1),"")</f>
        <v>0</v>
      </c>
      <c r="N948">
        <f>IFERROR(SUM(L5:L948),"")</f>
        <v>0</v>
      </c>
      <c r="Q948">
        <f>IF(Charts!$B$3="none",E5780,IF(K5780="",NA(),K5780))</f>
        <v>0</v>
      </c>
      <c r="R948">
        <f>IF(Charts!$B$3="none",F5780,IF(L5780="",NA(),L5780))</f>
        <v>0</v>
      </c>
      <c r="S948">
        <f>IF(Charts!$B$3="none",G5780,IF(M5780="",NA(),M5780))</f>
        <v>0</v>
      </c>
      <c r="T948">
        <f>IF(Charts!$B$3="none",H5780,IF(N5780="",NA(),N5780))</f>
        <v>0</v>
      </c>
    </row>
    <row r="949" spans="4:20">
      <c r="D949">
        <v>945</v>
      </c>
      <c r="E949">
        <f>IF(INDIRECT(ADDRESS($D949+2,E$2+1,,,"Instances"))="","",INDIRECT(ADDRESS($D949+2,E$2+1,,,"Instances")))</f>
        <v>0</v>
      </c>
      <c r="F949">
        <f>IFERROR(SMALL(E5:E969,ROW()-ROW($F$5)+1),"")</f>
        <v>0</v>
      </c>
      <c r="H949">
        <f>IFERROR(SUM(F5:F949),"")</f>
        <v>0</v>
      </c>
      <c r="J949">
        <v>945</v>
      </c>
      <c r="K949" cm="1">
        <f t="array" ref="K949">_xlfn.SWITCH(Charts!$B$3,"average", AVERAGE(INDIRECT(ADDRESS(944+3,K$2+1,,,"Instances") &amp; ":" &amp; ADDRESS(944+3,K$2+1))),"median", MEDIAN(INDIRECT(ADDRESS(944+3,K$2+1,,,"Instances") &amp; ":" &amp; ADDRESS(944+3,K$2+1))),"min", MIN(INDIRECT(ADDRESS(944+3,K$2+1,,,"Instances") &amp; ":" &amp; ADDRESS(944+3,K$2+1))),"max", MAX(INDIRECT(ADDRESS(944+3,K$2+1,,,"Instances") &amp; ":" &amp; ADDRESS(944+3,K$2+1))),"diff", MAX(INDIRECT(ADDRESS(944+3,K$2+1,,,"Instances") &amp; ":" &amp; ADDRESS(944+3,K$2+1)))-MIN(INDIRECT(ADDRESS(944+3,K$2+1,,,"Instances") &amp; ":" &amp; ADDRESS(944+3,K$2+1))))</f>
        <v>0</v>
      </c>
      <c r="L949">
        <f>IFERROR(SMALL(K5:K969,ROW()-ROW($L$5)+1),"")</f>
        <v>0</v>
      </c>
      <c r="N949">
        <f>IFERROR(SUM(L5:L949),"")</f>
        <v>0</v>
      </c>
      <c r="Q949">
        <f>IF(Charts!$B$3="none",E5781,IF(K5781="",NA(),K5781))</f>
        <v>0</v>
      </c>
      <c r="R949">
        <f>IF(Charts!$B$3="none",F5781,IF(L5781="",NA(),L5781))</f>
        <v>0</v>
      </c>
      <c r="S949">
        <f>IF(Charts!$B$3="none",G5781,IF(M5781="",NA(),M5781))</f>
        <v>0</v>
      </c>
      <c r="T949">
        <f>IF(Charts!$B$3="none",H5781,IF(N5781="",NA(),N5781))</f>
        <v>0</v>
      </c>
    </row>
    <row r="950" spans="4:20">
      <c r="D950">
        <v>946</v>
      </c>
      <c r="E950">
        <f>IF(INDIRECT(ADDRESS($D950+2,E$2+1,,,"Instances"))="","",INDIRECT(ADDRESS($D950+2,E$2+1,,,"Instances")))</f>
        <v>0</v>
      </c>
      <c r="F950">
        <f>IFERROR(SMALL(E5:E969,ROW()-ROW($F$5)+1),"")</f>
        <v>0</v>
      </c>
      <c r="H950">
        <f>IFERROR(SUM(F5:F950),"")</f>
        <v>0</v>
      </c>
      <c r="J950">
        <v>946</v>
      </c>
      <c r="K950" cm="1">
        <f t="array" ref="K950">_xlfn.SWITCH(Charts!$B$3,"average", AVERAGE(INDIRECT(ADDRESS(945+3,K$2+1,,,"Instances") &amp; ":" &amp; ADDRESS(945+3,K$2+1))),"median", MEDIAN(INDIRECT(ADDRESS(945+3,K$2+1,,,"Instances") &amp; ":" &amp; ADDRESS(945+3,K$2+1))),"min", MIN(INDIRECT(ADDRESS(945+3,K$2+1,,,"Instances") &amp; ":" &amp; ADDRESS(945+3,K$2+1))),"max", MAX(INDIRECT(ADDRESS(945+3,K$2+1,,,"Instances") &amp; ":" &amp; ADDRESS(945+3,K$2+1))),"diff", MAX(INDIRECT(ADDRESS(945+3,K$2+1,,,"Instances") &amp; ":" &amp; ADDRESS(945+3,K$2+1)))-MIN(INDIRECT(ADDRESS(945+3,K$2+1,,,"Instances") &amp; ":" &amp; ADDRESS(945+3,K$2+1))))</f>
        <v>0</v>
      </c>
      <c r="L950">
        <f>IFERROR(SMALL(K5:K969,ROW()-ROW($L$5)+1),"")</f>
        <v>0</v>
      </c>
      <c r="N950">
        <f>IFERROR(SUM(L5:L950),"")</f>
        <v>0</v>
      </c>
      <c r="Q950">
        <f>IF(Charts!$B$3="none",E5782,IF(K5782="",NA(),K5782))</f>
        <v>0</v>
      </c>
      <c r="R950">
        <f>IF(Charts!$B$3="none",F5782,IF(L5782="",NA(),L5782))</f>
        <v>0</v>
      </c>
      <c r="S950">
        <f>IF(Charts!$B$3="none",G5782,IF(M5782="",NA(),M5782))</f>
        <v>0</v>
      </c>
      <c r="T950">
        <f>IF(Charts!$B$3="none",H5782,IF(N5782="",NA(),N5782))</f>
        <v>0</v>
      </c>
    </row>
    <row r="951" spans="4:20">
      <c r="D951">
        <v>947</v>
      </c>
      <c r="E951">
        <f>IF(INDIRECT(ADDRESS($D951+2,E$2+1,,,"Instances"))="","",INDIRECT(ADDRESS($D951+2,E$2+1,,,"Instances")))</f>
        <v>0</v>
      </c>
      <c r="F951">
        <f>IFERROR(SMALL(E5:E969,ROW()-ROW($F$5)+1),"")</f>
        <v>0</v>
      </c>
      <c r="H951">
        <f>IFERROR(SUM(F5:F951),"")</f>
        <v>0</v>
      </c>
      <c r="J951">
        <v>947</v>
      </c>
      <c r="K951" cm="1">
        <f t="array" ref="K951">_xlfn.SWITCH(Charts!$B$3,"average", AVERAGE(INDIRECT(ADDRESS(946+3,K$2+1,,,"Instances") &amp; ":" &amp; ADDRESS(946+3,K$2+1))),"median", MEDIAN(INDIRECT(ADDRESS(946+3,K$2+1,,,"Instances") &amp; ":" &amp; ADDRESS(946+3,K$2+1))),"min", MIN(INDIRECT(ADDRESS(946+3,K$2+1,,,"Instances") &amp; ":" &amp; ADDRESS(946+3,K$2+1))),"max", MAX(INDIRECT(ADDRESS(946+3,K$2+1,,,"Instances") &amp; ":" &amp; ADDRESS(946+3,K$2+1))),"diff", MAX(INDIRECT(ADDRESS(946+3,K$2+1,,,"Instances") &amp; ":" &amp; ADDRESS(946+3,K$2+1)))-MIN(INDIRECT(ADDRESS(946+3,K$2+1,,,"Instances") &amp; ":" &amp; ADDRESS(946+3,K$2+1))))</f>
        <v>0</v>
      </c>
      <c r="L951">
        <f>IFERROR(SMALL(K5:K969,ROW()-ROW($L$5)+1),"")</f>
        <v>0</v>
      </c>
      <c r="N951">
        <f>IFERROR(SUM(L5:L951),"")</f>
        <v>0</v>
      </c>
      <c r="Q951">
        <f>IF(Charts!$B$3="none",E5783,IF(K5783="",NA(),K5783))</f>
        <v>0</v>
      </c>
      <c r="R951">
        <f>IF(Charts!$B$3="none",F5783,IF(L5783="",NA(),L5783))</f>
        <v>0</v>
      </c>
      <c r="S951">
        <f>IF(Charts!$B$3="none",G5783,IF(M5783="",NA(),M5783))</f>
        <v>0</v>
      </c>
      <c r="T951">
        <f>IF(Charts!$B$3="none",H5783,IF(N5783="",NA(),N5783))</f>
        <v>0</v>
      </c>
    </row>
    <row r="952" spans="4:20">
      <c r="D952">
        <v>948</v>
      </c>
      <c r="E952">
        <f>IF(INDIRECT(ADDRESS($D952+2,E$2+1,,,"Instances"))="","",INDIRECT(ADDRESS($D952+2,E$2+1,,,"Instances")))</f>
        <v>0</v>
      </c>
      <c r="F952">
        <f>IFERROR(SMALL(E5:E969,ROW()-ROW($F$5)+1),"")</f>
        <v>0</v>
      </c>
      <c r="H952">
        <f>IFERROR(SUM(F5:F952),"")</f>
        <v>0</v>
      </c>
      <c r="J952">
        <v>948</v>
      </c>
      <c r="K952" cm="1">
        <f t="array" ref="K952">_xlfn.SWITCH(Charts!$B$3,"average", AVERAGE(INDIRECT(ADDRESS(947+3,K$2+1,,,"Instances") &amp; ":" &amp; ADDRESS(947+3,K$2+1))),"median", MEDIAN(INDIRECT(ADDRESS(947+3,K$2+1,,,"Instances") &amp; ":" &amp; ADDRESS(947+3,K$2+1))),"min", MIN(INDIRECT(ADDRESS(947+3,K$2+1,,,"Instances") &amp; ":" &amp; ADDRESS(947+3,K$2+1))),"max", MAX(INDIRECT(ADDRESS(947+3,K$2+1,,,"Instances") &amp; ":" &amp; ADDRESS(947+3,K$2+1))),"diff", MAX(INDIRECT(ADDRESS(947+3,K$2+1,,,"Instances") &amp; ":" &amp; ADDRESS(947+3,K$2+1)))-MIN(INDIRECT(ADDRESS(947+3,K$2+1,,,"Instances") &amp; ":" &amp; ADDRESS(947+3,K$2+1))))</f>
        <v>0</v>
      </c>
      <c r="L952">
        <f>IFERROR(SMALL(K5:K969,ROW()-ROW($L$5)+1),"")</f>
        <v>0</v>
      </c>
      <c r="N952">
        <f>IFERROR(SUM(L5:L952),"")</f>
        <v>0</v>
      </c>
      <c r="Q952">
        <f>IF(Charts!$B$3="none",E5784,IF(K5784="",NA(),K5784))</f>
        <v>0</v>
      </c>
      <c r="R952">
        <f>IF(Charts!$B$3="none",F5784,IF(L5784="",NA(),L5784))</f>
        <v>0</v>
      </c>
      <c r="S952">
        <f>IF(Charts!$B$3="none",G5784,IF(M5784="",NA(),M5784))</f>
        <v>0</v>
      </c>
      <c r="T952">
        <f>IF(Charts!$B$3="none",H5784,IF(N5784="",NA(),N5784))</f>
        <v>0</v>
      </c>
    </row>
    <row r="953" spans="4:20">
      <c r="D953">
        <v>949</v>
      </c>
      <c r="E953">
        <f>IF(INDIRECT(ADDRESS($D953+2,E$2+1,,,"Instances"))="","",INDIRECT(ADDRESS($D953+2,E$2+1,,,"Instances")))</f>
        <v>0</v>
      </c>
      <c r="F953">
        <f>IFERROR(SMALL(E5:E969,ROW()-ROW($F$5)+1),"")</f>
        <v>0</v>
      </c>
      <c r="H953">
        <f>IFERROR(SUM(F5:F953),"")</f>
        <v>0</v>
      </c>
      <c r="J953">
        <v>949</v>
      </c>
      <c r="K953" cm="1">
        <f t="array" ref="K953">_xlfn.SWITCH(Charts!$B$3,"average", AVERAGE(INDIRECT(ADDRESS(948+3,K$2+1,,,"Instances") &amp; ":" &amp; ADDRESS(948+3,K$2+1))),"median", MEDIAN(INDIRECT(ADDRESS(948+3,K$2+1,,,"Instances") &amp; ":" &amp; ADDRESS(948+3,K$2+1))),"min", MIN(INDIRECT(ADDRESS(948+3,K$2+1,,,"Instances") &amp; ":" &amp; ADDRESS(948+3,K$2+1))),"max", MAX(INDIRECT(ADDRESS(948+3,K$2+1,,,"Instances") &amp; ":" &amp; ADDRESS(948+3,K$2+1))),"diff", MAX(INDIRECT(ADDRESS(948+3,K$2+1,,,"Instances") &amp; ":" &amp; ADDRESS(948+3,K$2+1)))-MIN(INDIRECT(ADDRESS(948+3,K$2+1,,,"Instances") &amp; ":" &amp; ADDRESS(948+3,K$2+1))))</f>
        <v>0</v>
      </c>
      <c r="L953">
        <f>IFERROR(SMALL(K5:K969,ROW()-ROW($L$5)+1),"")</f>
        <v>0</v>
      </c>
      <c r="N953">
        <f>IFERROR(SUM(L5:L953),"")</f>
        <v>0</v>
      </c>
      <c r="Q953">
        <f>IF(Charts!$B$3="none",E5785,IF(K5785="",NA(),K5785))</f>
        <v>0</v>
      </c>
      <c r="R953">
        <f>IF(Charts!$B$3="none",F5785,IF(L5785="",NA(),L5785))</f>
        <v>0</v>
      </c>
      <c r="S953">
        <f>IF(Charts!$B$3="none",G5785,IF(M5785="",NA(),M5785))</f>
        <v>0</v>
      </c>
      <c r="T953">
        <f>IF(Charts!$B$3="none",H5785,IF(N5785="",NA(),N5785))</f>
        <v>0</v>
      </c>
    </row>
    <row r="954" spans="4:20">
      <c r="D954">
        <v>950</v>
      </c>
      <c r="E954">
        <f>IF(INDIRECT(ADDRESS($D954+2,E$2+1,,,"Instances"))="","",INDIRECT(ADDRESS($D954+2,E$2+1,,,"Instances")))</f>
        <v>0</v>
      </c>
      <c r="F954">
        <f>IFERROR(SMALL(E5:E969,ROW()-ROW($F$5)+1),"")</f>
        <v>0</v>
      </c>
      <c r="H954">
        <f>IFERROR(SUM(F5:F954),"")</f>
        <v>0</v>
      </c>
      <c r="J954">
        <v>950</v>
      </c>
      <c r="K954" cm="1">
        <f t="array" ref="K954">_xlfn.SWITCH(Charts!$B$3,"average", AVERAGE(INDIRECT(ADDRESS(949+3,K$2+1,,,"Instances") &amp; ":" &amp; ADDRESS(949+3,K$2+1))),"median", MEDIAN(INDIRECT(ADDRESS(949+3,K$2+1,,,"Instances") &amp; ":" &amp; ADDRESS(949+3,K$2+1))),"min", MIN(INDIRECT(ADDRESS(949+3,K$2+1,,,"Instances") &amp; ":" &amp; ADDRESS(949+3,K$2+1))),"max", MAX(INDIRECT(ADDRESS(949+3,K$2+1,,,"Instances") &amp; ":" &amp; ADDRESS(949+3,K$2+1))),"diff", MAX(INDIRECT(ADDRESS(949+3,K$2+1,,,"Instances") &amp; ":" &amp; ADDRESS(949+3,K$2+1)))-MIN(INDIRECT(ADDRESS(949+3,K$2+1,,,"Instances") &amp; ":" &amp; ADDRESS(949+3,K$2+1))))</f>
        <v>0</v>
      </c>
      <c r="L954">
        <f>IFERROR(SMALL(K5:K969,ROW()-ROW($L$5)+1),"")</f>
        <v>0</v>
      </c>
      <c r="N954">
        <f>IFERROR(SUM(L5:L954),"")</f>
        <v>0</v>
      </c>
      <c r="Q954">
        <f>IF(Charts!$B$3="none",E5786,IF(K5786="",NA(),K5786))</f>
        <v>0</v>
      </c>
      <c r="R954">
        <f>IF(Charts!$B$3="none",F5786,IF(L5786="",NA(),L5786))</f>
        <v>0</v>
      </c>
      <c r="S954">
        <f>IF(Charts!$B$3="none",G5786,IF(M5786="",NA(),M5786))</f>
        <v>0</v>
      </c>
      <c r="T954">
        <f>IF(Charts!$B$3="none",H5786,IF(N5786="",NA(),N5786))</f>
        <v>0</v>
      </c>
    </row>
    <row r="955" spans="4:20">
      <c r="D955">
        <v>951</v>
      </c>
      <c r="E955">
        <f>IF(INDIRECT(ADDRESS($D955+2,E$2+1,,,"Instances"))="","",INDIRECT(ADDRESS($D955+2,E$2+1,,,"Instances")))</f>
        <v>0</v>
      </c>
      <c r="F955">
        <f>IFERROR(SMALL(E5:E969,ROW()-ROW($F$5)+1),"")</f>
        <v>0</v>
      </c>
      <c r="H955">
        <f>IFERROR(SUM(F5:F955),"")</f>
        <v>0</v>
      </c>
      <c r="J955">
        <v>951</v>
      </c>
      <c r="K955" cm="1">
        <f t="array" ref="K955">_xlfn.SWITCH(Charts!$B$3,"average", AVERAGE(INDIRECT(ADDRESS(950+3,K$2+1,,,"Instances") &amp; ":" &amp; ADDRESS(950+3,K$2+1))),"median", MEDIAN(INDIRECT(ADDRESS(950+3,K$2+1,,,"Instances") &amp; ":" &amp; ADDRESS(950+3,K$2+1))),"min", MIN(INDIRECT(ADDRESS(950+3,K$2+1,,,"Instances") &amp; ":" &amp; ADDRESS(950+3,K$2+1))),"max", MAX(INDIRECT(ADDRESS(950+3,K$2+1,,,"Instances") &amp; ":" &amp; ADDRESS(950+3,K$2+1))),"diff", MAX(INDIRECT(ADDRESS(950+3,K$2+1,,,"Instances") &amp; ":" &amp; ADDRESS(950+3,K$2+1)))-MIN(INDIRECT(ADDRESS(950+3,K$2+1,,,"Instances") &amp; ":" &amp; ADDRESS(950+3,K$2+1))))</f>
        <v>0</v>
      </c>
      <c r="L955">
        <f>IFERROR(SMALL(K5:K969,ROW()-ROW($L$5)+1),"")</f>
        <v>0</v>
      </c>
      <c r="N955">
        <f>IFERROR(SUM(L5:L955),"")</f>
        <v>0</v>
      </c>
      <c r="Q955">
        <f>IF(Charts!$B$3="none",E5787,IF(K5787="",NA(),K5787))</f>
        <v>0</v>
      </c>
      <c r="R955">
        <f>IF(Charts!$B$3="none",F5787,IF(L5787="",NA(),L5787))</f>
        <v>0</v>
      </c>
      <c r="S955">
        <f>IF(Charts!$B$3="none",G5787,IF(M5787="",NA(),M5787))</f>
        <v>0</v>
      </c>
      <c r="T955">
        <f>IF(Charts!$B$3="none",H5787,IF(N5787="",NA(),N5787))</f>
        <v>0</v>
      </c>
    </row>
    <row r="956" spans="4:20">
      <c r="D956">
        <v>952</v>
      </c>
      <c r="E956">
        <f>IF(INDIRECT(ADDRESS($D956+2,E$2+1,,,"Instances"))="","",INDIRECT(ADDRESS($D956+2,E$2+1,,,"Instances")))</f>
        <v>0</v>
      </c>
      <c r="F956">
        <f>IFERROR(SMALL(E5:E969,ROW()-ROW($F$5)+1),"")</f>
        <v>0</v>
      </c>
      <c r="H956">
        <f>IFERROR(SUM(F5:F956),"")</f>
        <v>0</v>
      </c>
      <c r="J956">
        <v>952</v>
      </c>
      <c r="K956" cm="1">
        <f t="array" ref="K956">_xlfn.SWITCH(Charts!$B$3,"average", AVERAGE(INDIRECT(ADDRESS(951+3,K$2+1,,,"Instances") &amp; ":" &amp; ADDRESS(951+3,K$2+1))),"median", MEDIAN(INDIRECT(ADDRESS(951+3,K$2+1,,,"Instances") &amp; ":" &amp; ADDRESS(951+3,K$2+1))),"min", MIN(INDIRECT(ADDRESS(951+3,K$2+1,,,"Instances") &amp; ":" &amp; ADDRESS(951+3,K$2+1))),"max", MAX(INDIRECT(ADDRESS(951+3,K$2+1,,,"Instances") &amp; ":" &amp; ADDRESS(951+3,K$2+1))),"diff", MAX(INDIRECT(ADDRESS(951+3,K$2+1,,,"Instances") &amp; ":" &amp; ADDRESS(951+3,K$2+1)))-MIN(INDIRECT(ADDRESS(951+3,K$2+1,,,"Instances") &amp; ":" &amp; ADDRESS(951+3,K$2+1))))</f>
        <v>0</v>
      </c>
      <c r="L956">
        <f>IFERROR(SMALL(K5:K969,ROW()-ROW($L$5)+1),"")</f>
        <v>0</v>
      </c>
      <c r="N956">
        <f>IFERROR(SUM(L5:L956),"")</f>
        <v>0</v>
      </c>
      <c r="Q956">
        <f>IF(Charts!$B$3="none",E5788,IF(K5788="",NA(),K5788))</f>
        <v>0</v>
      </c>
      <c r="R956">
        <f>IF(Charts!$B$3="none",F5788,IF(L5788="",NA(),L5788))</f>
        <v>0</v>
      </c>
      <c r="S956">
        <f>IF(Charts!$B$3="none",G5788,IF(M5788="",NA(),M5788))</f>
        <v>0</v>
      </c>
      <c r="T956">
        <f>IF(Charts!$B$3="none",H5788,IF(N5788="",NA(),N5788))</f>
        <v>0</v>
      </c>
    </row>
    <row r="957" spans="4:20">
      <c r="D957">
        <v>953</v>
      </c>
      <c r="E957">
        <f>IF(INDIRECT(ADDRESS($D957+2,E$2+1,,,"Instances"))="","",INDIRECT(ADDRESS($D957+2,E$2+1,,,"Instances")))</f>
        <v>0</v>
      </c>
      <c r="F957">
        <f>IFERROR(SMALL(E5:E969,ROW()-ROW($F$5)+1),"")</f>
        <v>0</v>
      </c>
      <c r="H957">
        <f>IFERROR(SUM(F5:F957),"")</f>
        <v>0</v>
      </c>
      <c r="J957">
        <v>953</v>
      </c>
      <c r="K957" cm="1">
        <f t="array" ref="K957">_xlfn.SWITCH(Charts!$B$3,"average", AVERAGE(INDIRECT(ADDRESS(952+3,K$2+1,,,"Instances") &amp; ":" &amp; ADDRESS(952+3,K$2+1))),"median", MEDIAN(INDIRECT(ADDRESS(952+3,K$2+1,,,"Instances") &amp; ":" &amp; ADDRESS(952+3,K$2+1))),"min", MIN(INDIRECT(ADDRESS(952+3,K$2+1,,,"Instances") &amp; ":" &amp; ADDRESS(952+3,K$2+1))),"max", MAX(INDIRECT(ADDRESS(952+3,K$2+1,,,"Instances") &amp; ":" &amp; ADDRESS(952+3,K$2+1))),"diff", MAX(INDIRECT(ADDRESS(952+3,K$2+1,,,"Instances") &amp; ":" &amp; ADDRESS(952+3,K$2+1)))-MIN(INDIRECT(ADDRESS(952+3,K$2+1,,,"Instances") &amp; ":" &amp; ADDRESS(952+3,K$2+1))))</f>
        <v>0</v>
      </c>
      <c r="L957">
        <f>IFERROR(SMALL(K5:K969,ROW()-ROW($L$5)+1),"")</f>
        <v>0</v>
      </c>
      <c r="N957">
        <f>IFERROR(SUM(L5:L957),"")</f>
        <v>0</v>
      </c>
      <c r="Q957">
        <f>IF(Charts!$B$3="none",E5789,IF(K5789="",NA(),K5789))</f>
        <v>0</v>
      </c>
      <c r="R957">
        <f>IF(Charts!$B$3="none",F5789,IF(L5789="",NA(),L5789))</f>
        <v>0</v>
      </c>
      <c r="S957">
        <f>IF(Charts!$B$3="none",G5789,IF(M5789="",NA(),M5789))</f>
        <v>0</v>
      </c>
      <c r="T957">
        <f>IF(Charts!$B$3="none",H5789,IF(N5789="",NA(),N5789))</f>
        <v>0</v>
      </c>
    </row>
    <row r="958" spans="4:20">
      <c r="D958">
        <v>954</v>
      </c>
      <c r="E958">
        <f>IF(INDIRECT(ADDRESS($D958+2,E$2+1,,,"Instances"))="","",INDIRECT(ADDRESS($D958+2,E$2+1,,,"Instances")))</f>
        <v>0</v>
      </c>
      <c r="F958">
        <f>IFERROR(SMALL(E5:E969,ROW()-ROW($F$5)+1),"")</f>
        <v>0</v>
      </c>
      <c r="H958">
        <f>IFERROR(SUM(F5:F958),"")</f>
        <v>0</v>
      </c>
      <c r="J958">
        <v>954</v>
      </c>
      <c r="K958" cm="1">
        <f t="array" ref="K958">_xlfn.SWITCH(Charts!$B$3,"average", AVERAGE(INDIRECT(ADDRESS(953+3,K$2+1,,,"Instances") &amp; ":" &amp; ADDRESS(953+3,K$2+1))),"median", MEDIAN(INDIRECT(ADDRESS(953+3,K$2+1,,,"Instances") &amp; ":" &amp; ADDRESS(953+3,K$2+1))),"min", MIN(INDIRECT(ADDRESS(953+3,K$2+1,,,"Instances") &amp; ":" &amp; ADDRESS(953+3,K$2+1))),"max", MAX(INDIRECT(ADDRESS(953+3,K$2+1,,,"Instances") &amp; ":" &amp; ADDRESS(953+3,K$2+1))),"diff", MAX(INDIRECT(ADDRESS(953+3,K$2+1,,,"Instances") &amp; ":" &amp; ADDRESS(953+3,K$2+1)))-MIN(INDIRECT(ADDRESS(953+3,K$2+1,,,"Instances") &amp; ":" &amp; ADDRESS(953+3,K$2+1))))</f>
        <v>0</v>
      </c>
      <c r="L958">
        <f>IFERROR(SMALL(K5:K969,ROW()-ROW($L$5)+1),"")</f>
        <v>0</v>
      </c>
      <c r="N958">
        <f>IFERROR(SUM(L5:L958),"")</f>
        <v>0</v>
      </c>
      <c r="Q958">
        <f>IF(Charts!$B$3="none",E5790,IF(K5790="",NA(),K5790))</f>
        <v>0</v>
      </c>
      <c r="R958">
        <f>IF(Charts!$B$3="none",F5790,IF(L5790="",NA(),L5790))</f>
        <v>0</v>
      </c>
      <c r="S958">
        <f>IF(Charts!$B$3="none",G5790,IF(M5790="",NA(),M5790))</f>
        <v>0</v>
      </c>
      <c r="T958">
        <f>IF(Charts!$B$3="none",H5790,IF(N5790="",NA(),N5790))</f>
        <v>0</v>
      </c>
    </row>
    <row r="959" spans="4:20">
      <c r="D959">
        <v>955</v>
      </c>
      <c r="E959">
        <f>IF(INDIRECT(ADDRESS($D959+2,E$2+1,,,"Instances"))="","",INDIRECT(ADDRESS($D959+2,E$2+1,,,"Instances")))</f>
        <v>0</v>
      </c>
      <c r="F959">
        <f>IFERROR(SMALL(E5:E969,ROW()-ROW($F$5)+1),"")</f>
        <v>0</v>
      </c>
      <c r="H959">
        <f>IFERROR(SUM(F5:F959),"")</f>
        <v>0</v>
      </c>
      <c r="J959">
        <v>955</v>
      </c>
      <c r="K959" cm="1">
        <f t="array" ref="K959">_xlfn.SWITCH(Charts!$B$3,"average", AVERAGE(INDIRECT(ADDRESS(954+3,K$2+1,,,"Instances") &amp; ":" &amp; ADDRESS(954+3,K$2+1))),"median", MEDIAN(INDIRECT(ADDRESS(954+3,K$2+1,,,"Instances") &amp; ":" &amp; ADDRESS(954+3,K$2+1))),"min", MIN(INDIRECT(ADDRESS(954+3,K$2+1,,,"Instances") &amp; ":" &amp; ADDRESS(954+3,K$2+1))),"max", MAX(INDIRECT(ADDRESS(954+3,K$2+1,,,"Instances") &amp; ":" &amp; ADDRESS(954+3,K$2+1))),"diff", MAX(INDIRECT(ADDRESS(954+3,K$2+1,,,"Instances") &amp; ":" &amp; ADDRESS(954+3,K$2+1)))-MIN(INDIRECT(ADDRESS(954+3,K$2+1,,,"Instances") &amp; ":" &amp; ADDRESS(954+3,K$2+1))))</f>
        <v>0</v>
      </c>
      <c r="L959">
        <f>IFERROR(SMALL(K5:K969,ROW()-ROW($L$5)+1),"")</f>
        <v>0</v>
      </c>
      <c r="N959">
        <f>IFERROR(SUM(L5:L959),"")</f>
        <v>0</v>
      </c>
      <c r="Q959">
        <f>IF(Charts!$B$3="none",E5791,IF(K5791="",NA(),K5791))</f>
        <v>0</v>
      </c>
      <c r="R959">
        <f>IF(Charts!$B$3="none",F5791,IF(L5791="",NA(),L5791))</f>
        <v>0</v>
      </c>
      <c r="S959">
        <f>IF(Charts!$B$3="none",G5791,IF(M5791="",NA(),M5791))</f>
        <v>0</v>
      </c>
      <c r="T959">
        <f>IF(Charts!$B$3="none",H5791,IF(N5791="",NA(),N5791))</f>
        <v>0</v>
      </c>
    </row>
    <row r="960" spans="4:20">
      <c r="D960">
        <v>956</v>
      </c>
      <c r="E960">
        <f>IF(INDIRECT(ADDRESS($D960+2,E$2+1,,,"Instances"))="","",INDIRECT(ADDRESS($D960+2,E$2+1,,,"Instances")))</f>
        <v>0</v>
      </c>
      <c r="F960">
        <f>IFERROR(SMALL(E5:E969,ROW()-ROW($F$5)+1),"")</f>
        <v>0</v>
      </c>
      <c r="H960">
        <f>IFERROR(SUM(F5:F960),"")</f>
        <v>0</v>
      </c>
      <c r="J960">
        <v>956</v>
      </c>
      <c r="K960" cm="1">
        <f t="array" ref="K960">_xlfn.SWITCH(Charts!$B$3,"average", AVERAGE(INDIRECT(ADDRESS(955+3,K$2+1,,,"Instances") &amp; ":" &amp; ADDRESS(955+3,K$2+1))),"median", MEDIAN(INDIRECT(ADDRESS(955+3,K$2+1,,,"Instances") &amp; ":" &amp; ADDRESS(955+3,K$2+1))),"min", MIN(INDIRECT(ADDRESS(955+3,K$2+1,,,"Instances") &amp; ":" &amp; ADDRESS(955+3,K$2+1))),"max", MAX(INDIRECT(ADDRESS(955+3,K$2+1,,,"Instances") &amp; ":" &amp; ADDRESS(955+3,K$2+1))),"diff", MAX(INDIRECT(ADDRESS(955+3,K$2+1,,,"Instances") &amp; ":" &amp; ADDRESS(955+3,K$2+1)))-MIN(INDIRECT(ADDRESS(955+3,K$2+1,,,"Instances") &amp; ":" &amp; ADDRESS(955+3,K$2+1))))</f>
        <v>0</v>
      </c>
      <c r="L960">
        <f>IFERROR(SMALL(K5:K969,ROW()-ROW($L$5)+1),"")</f>
        <v>0</v>
      </c>
      <c r="N960">
        <f>IFERROR(SUM(L5:L960),"")</f>
        <v>0</v>
      </c>
      <c r="Q960">
        <f>IF(Charts!$B$3="none",E5792,IF(K5792="",NA(),K5792))</f>
        <v>0</v>
      </c>
      <c r="R960">
        <f>IF(Charts!$B$3="none",F5792,IF(L5792="",NA(),L5792))</f>
        <v>0</v>
      </c>
      <c r="S960">
        <f>IF(Charts!$B$3="none",G5792,IF(M5792="",NA(),M5792))</f>
        <v>0</v>
      </c>
      <c r="T960">
        <f>IF(Charts!$B$3="none",H5792,IF(N5792="",NA(),N5792))</f>
        <v>0</v>
      </c>
    </row>
    <row r="961" spans="4:20">
      <c r="D961">
        <v>957</v>
      </c>
      <c r="E961">
        <f>IF(INDIRECT(ADDRESS($D961+2,E$2+1,,,"Instances"))="","",INDIRECT(ADDRESS($D961+2,E$2+1,,,"Instances")))</f>
        <v>0</v>
      </c>
      <c r="F961">
        <f>IFERROR(SMALL(E5:E969,ROW()-ROW($F$5)+1),"")</f>
        <v>0</v>
      </c>
      <c r="H961">
        <f>IFERROR(SUM(F5:F961),"")</f>
        <v>0</v>
      </c>
      <c r="J961">
        <v>957</v>
      </c>
      <c r="K961" cm="1">
        <f t="array" ref="K961">_xlfn.SWITCH(Charts!$B$3,"average", AVERAGE(INDIRECT(ADDRESS(956+3,K$2+1,,,"Instances") &amp; ":" &amp; ADDRESS(956+3,K$2+1))),"median", MEDIAN(INDIRECT(ADDRESS(956+3,K$2+1,,,"Instances") &amp; ":" &amp; ADDRESS(956+3,K$2+1))),"min", MIN(INDIRECT(ADDRESS(956+3,K$2+1,,,"Instances") &amp; ":" &amp; ADDRESS(956+3,K$2+1))),"max", MAX(INDIRECT(ADDRESS(956+3,K$2+1,,,"Instances") &amp; ":" &amp; ADDRESS(956+3,K$2+1))),"diff", MAX(INDIRECT(ADDRESS(956+3,K$2+1,,,"Instances") &amp; ":" &amp; ADDRESS(956+3,K$2+1)))-MIN(INDIRECT(ADDRESS(956+3,K$2+1,,,"Instances") &amp; ":" &amp; ADDRESS(956+3,K$2+1))))</f>
        <v>0</v>
      </c>
      <c r="L961">
        <f>IFERROR(SMALL(K5:K969,ROW()-ROW($L$5)+1),"")</f>
        <v>0</v>
      </c>
      <c r="N961">
        <f>IFERROR(SUM(L5:L961),"")</f>
        <v>0</v>
      </c>
      <c r="Q961">
        <f>IF(Charts!$B$3="none",E5793,IF(K5793="",NA(),K5793))</f>
        <v>0</v>
      </c>
      <c r="R961">
        <f>IF(Charts!$B$3="none",F5793,IF(L5793="",NA(),L5793))</f>
        <v>0</v>
      </c>
      <c r="S961">
        <f>IF(Charts!$B$3="none",G5793,IF(M5793="",NA(),M5793))</f>
        <v>0</v>
      </c>
      <c r="T961">
        <f>IF(Charts!$B$3="none",H5793,IF(N5793="",NA(),N5793))</f>
        <v>0</v>
      </c>
    </row>
    <row r="962" spans="4:20">
      <c r="D962">
        <v>958</v>
      </c>
      <c r="E962">
        <f>IF(INDIRECT(ADDRESS($D962+2,E$2+1,,,"Instances"))="","",INDIRECT(ADDRESS($D962+2,E$2+1,,,"Instances")))</f>
        <v>0</v>
      </c>
      <c r="F962">
        <f>IFERROR(SMALL(E5:E969,ROW()-ROW($F$5)+1),"")</f>
        <v>0</v>
      </c>
      <c r="H962">
        <f>IFERROR(SUM(F5:F962),"")</f>
        <v>0</v>
      </c>
      <c r="J962">
        <v>958</v>
      </c>
      <c r="K962" cm="1">
        <f t="array" ref="K962">_xlfn.SWITCH(Charts!$B$3,"average", AVERAGE(INDIRECT(ADDRESS(957+3,K$2+1,,,"Instances") &amp; ":" &amp; ADDRESS(957+3,K$2+1))),"median", MEDIAN(INDIRECT(ADDRESS(957+3,K$2+1,,,"Instances") &amp; ":" &amp; ADDRESS(957+3,K$2+1))),"min", MIN(INDIRECT(ADDRESS(957+3,K$2+1,,,"Instances") &amp; ":" &amp; ADDRESS(957+3,K$2+1))),"max", MAX(INDIRECT(ADDRESS(957+3,K$2+1,,,"Instances") &amp; ":" &amp; ADDRESS(957+3,K$2+1))),"diff", MAX(INDIRECT(ADDRESS(957+3,K$2+1,,,"Instances") &amp; ":" &amp; ADDRESS(957+3,K$2+1)))-MIN(INDIRECT(ADDRESS(957+3,K$2+1,,,"Instances") &amp; ":" &amp; ADDRESS(957+3,K$2+1))))</f>
        <v>0</v>
      </c>
      <c r="L962">
        <f>IFERROR(SMALL(K5:K969,ROW()-ROW($L$5)+1),"")</f>
        <v>0</v>
      </c>
      <c r="N962">
        <f>IFERROR(SUM(L5:L962),"")</f>
        <v>0</v>
      </c>
      <c r="Q962">
        <f>IF(Charts!$B$3="none",E5794,IF(K5794="",NA(),K5794))</f>
        <v>0</v>
      </c>
      <c r="R962">
        <f>IF(Charts!$B$3="none",F5794,IF(L5794="",NA(),L5794))</f>
        <v>0</v>
      </c>
      <c r="S962">
        <f>IF(Charts!$B$3="none",G5794,IF(M5794="",NA(),M5794))</f>
        <v>0</v>
      </c>
      <c r="T962">
        <f>IF(Charts!$B$3="none",H5794,IF(N5794="",NA(),N5794))</f>
        <v>0</v>
      </c>
    </row>
    <row r="963" spans="4:20">
      <c r="D963">
        <v>959</v>
      </c>
      <c r="E963">
        <f>IF(INDIRECT(ADDRESS($D963+2,E$2+1,,,"Instances"))="","",INDIRECT(ADDRESS($D963+2,E$2+1,,,"Instances")))</f>
        <v>0</v>
      </c>
      <c r="F963">
        <f>IFERROR(SMALL(E5:E969,ROW()-ROW($F$5)+1),"")</f>
        <v>0</v>
      </c>
      <c r="H963">
        <f>IFERROR(SUM(F5:F963),"")</f>
        <v>0</v>
      </c>
      <c r="J963">
        <v>959</v>
      </c>
      <c r="K963" cm="1">
        <f t="array" ref="K963">_xlfn.SWITCH(Charts!$B$3,"average", AVERAGE(INDIRECT(ADDRESS(958+3,K$2+1,,,"Instances") &amp; ":" &amp; ADDRESS(958+3,K$2+1))),"median", MEDIAN(INDIRECT(ADDRESS(958+3,K$2+1,,,"Instances") &amp; ":" &amp; ADDRESS(958+3,K$2+1))),"min", MIN(INDIRECT(ADDRESS(958+3,K$2+1,,,"Instances") &amp; ":" &amp; ADDRESS(958+3,K$2+1))),"max", MAX(INDIRECT(ADDRESS(958+3,K$2+1,,,"Instances") &amp; ":" &amp; ADDRESS(958+3,K$2+1))),"diff", MAX(INDIRECT(ADDRESS(958+3,K$2+1,,,"Instances") &amp; ":" &amp; ADDRESS(958+3,K$2+1)))-MIN(INDIRECT(ADDRESS(958+3,K$2+1,,,"Instances") &amp; ":" &amp; ADDRESS(958+3,K$2+1))))</f>
        <v>0</v>
      </c>
      <c r="L963">
        <f>IFERROR(SMALL(K5:K969,ROW()-ROW($L$5)+1),"")</f>
        <v>0</v>
      </c>
      <c r="N963">
        <f>IFERROR(SUM(L5:L963),"")</f>
        <v>0</v>
      </c>
      <c r="Q963">
        <f>IF(Charts!$B$3="none",E5795,IF(K5795="",NA(),K5795))</f>
        <v>0</v>
      </c>
      <c r="R963">
        <f>IF(Charts!$B$3="none",F5795,IF(L5795="",NA(),L5795))</f>
        <v>0</v>
      </c>
      <c r="S963">
        <f>IF(Charts!$B$3="none",G5795,IF(M5795="",NA(),M5795))</f>
        <v>0</v>
      </c>
      <c r="T963">
        <f>IF(Charts!$B$3="none",H5795,IF(N5795="",NA(),N5795))</f>
        <v>0</v>
      </c>
    </row>
    <row r="964" spans="4:20">
      <c r="D964">
        <v>960</v>
      </c>
      <c r="E964">
        <f>IF(INDIRECT(ADDRESS($D964+2,E$2+1,,,"Instances"))="","",INDIRECT(ADDRESS($D964+2,E$2+1,,,"Instances")))</f>
        <v>0</v>
      </c>
      <c r="F964">
        <f>IFERROR(SMALL(E5:E969,ROW()-ROW($F$5)+1),"")</f>
        <v>0</v>
      </c>
      <c r="H964">
        <f>IFERROR(SUM(F5:F964),"")</f>
        <v>0</v>
      </c>
      <c r="J964">
        <v>960</v>
      </c>
      <c r="K964" cm="1">
        <f t="array" ref="K964">_xlfn.SWITCH(Charts!$B$3,"average", AVERAGE(INDIRECT(ADDRESS(959+3,K$2+1,,,"Instances") &amp; ":" &amp; ADDRESS(959+3,K$2+1))),"median", MEDIAN(INDIRECT(ADDRESS(959+3,K$2+1,,,"Instances") &amp; ":" &amp; ADDRESS(959+3,K$2+1))),"min", MIN(INDIRECT(ADDRESS(959+3,K$2+1,,,"Instances") &amp; ":" &amp; ADDRESS(959+3,K$2+1))),"max", MAX(INDIRECT(ADDRESS(959+3,K$2+1,,,"Instances") &amp; ":" &amp; ADDRESS(959+3,K$2+1))),"diff", MAX(INDIRECT(ADDRESS(959+3,K$2+1,,,"Instances") &amp; ":" &amp; ADDRESS(959+3,K$2+1)))-MIN(INDIRECT(ADDRESS(959+3,K$2+1,,,"Instances") &amp; ":" &amp; ADDRESS(959+3,K$2+1))))</f>
        <v>0</v>
      </c>
      <c r="L964">
        <f>IFERROR(SMALL(K5:K969,ROW()-ROW($L$5)+1),"")</f>
        <v>0</v>
      </c>
      <c r="N964">
        <f>IFERROR(SUM(L5:L964),"")</f>
        <v>0</v>
      </c>
      <c r="Q964">
        <f>IF(Charts!$B$3="none",E5796,IF(K5796="",NA(),K5796))</f>
        <v>0</v>
      </c>
      <c r="R964">
        <f>IF(Charts!$B$3="none",F5796,IF(L5796="",NA(),L5796))</f>
        <v>0</v>
      </c>
      <c r="S964">
        <f>IF(Charts!$B$3="none",G5796,IF(M5796="",NA(),M5796))</f>
        <v>0</v>
      </c>
      <c r="T964">
        <f>IF(Charts!$B$3="none",H5796,IF(N5796="",NA(),N5796))</f>
        <v>0</v>
      </c>
    </row>
    <row r="965" spans="4:20">
      <c r="D965">
        <v>961</v>
      </c>
      <c r="E965">
        <f>IF(INDIRECT(ADDRESS($D965+2,E$2+1,,,"Instances"))="","",INDIRECT(ADDRESS($D965+2,E$2+1,,,"Instances")))</f>
        <v>0</v>
      </c>
      <c r="F965">
        <f>IFERROR(SMALL(E5:E969,ROW()-ROW($F$5)+1),"")</f>
        <v>0</v>
      </c>
      <c r="H965">
        <f>IFERROR(SUM(F5:F965),"")</f>
        <v>0</v>
      </c>
      <c r="J965">
        <v>961</v>
      </c>
      <c r="K965" cm="1">
        <f t="array" ref="K965">_xlfn.SWITCH(Charts!$B$3,"average", AVERAGE(INDIRECT(ADDRESS(960+3,K$2+1,,,"Instances") &amp; ":" &amp; ADDRESS(960+3,K$2+1))),"median", MEDIAN(INDIRECT(ADDRESS(960+3,K$2+1,,,"Instances") &amp; ":" &amp; ADDRESS(960+3,K$2+1))),"min", MIN(INDIRECT(ADDRESS(960+3,K$2+1,,,"Instances") &amp; ":" &amp; ADDRESS(960+3,K$2+1))),"max", MAX(INDIRECT(ADDRESS(960+3,K$2+1,,,"Instances") &amp; ":" &amp; ADDRESS(960+3,K$2+1))),"diff", MAX(INDIRECT(ADDRESS(960+3,K$2+1,,,"Instances") &amp; ":" &amp; ADDRESS(960+3,K$2+1)))-MIN(INDIRECT(ADDRESS(960+3,K$2+1,,,"Instances") &amp; ":" &amp; ADDRESS(960+3,K$2+1))))</f>
        <v>0</v>
      </c>
      <c r="L965">
        <f>IFERROR(SMALL(K5:K969,ROW()-ROW($L$5)+1),"")</f>
        <v>0</v>
      </c>
      <c r="N965">
        <f>IFERROR(SUM(L5:L965),"")</f>
        <v>0</v>
      </c>
      <c r="Q965">
        <f>IF(Charts!$B$3="none",E5797,IF(K5797="",NA(),K5797))</f>
        <v>0</v>
      </c>
      <c r="R965">
        <f>IF(Charts!$B$3="none",F5797,IF(L5797="",NA(),L5797))</f>
        <v>0</v>
      </c>
      <c r="S965">
        <f>IF(Charts!$B$3="none",G5797,IF(M5797="",NA(),M5797))</f>
        <v>0</v>
      </c>
      <c r="T965">
        <f>IF(Charts!$B$3="none",H5797,IF(N5797="",NA(),N5797))</f>
        <v>0</v>
      </c>
    </row>
    <row r="966" spans="4:20">
      <c r="D966">
        <v>962</v>
      </c>
      <c r="E966">
        <f>IF(INDIRECT(ADDRESS($D966+2,E$2+1,,,"Instances"))="","",INDIRECT(ADDRESS($D966+2,E$2+1,,,"Instances")))</f>
        <v>0</v>
      </c>
      <c r="F966">
        <f>IFERROR(SMALL(E5:E969,ROW()-ROW($F$5)+1),"")</f>
        <v>0</v>
      </c>
      <c r="H966">
        <f>IFERROR(SUM(F5:F966),"")</f>
        <v>0</v>
      </c>
      <c r="J966">
        <v>962</v>
      </c>
      <c r="K966" cm="1">
        <f t="array" ref="K966">_xlfn.SWITCH(Charts!$B$3,"average", AVERAGE(INDIRECT(ADDRESS(961+3,K$2+1,,,"Instances") &amp; ":" &amp; ADDRESS(961+3,K$2+1))),"median", MEDIAN(INDIRECT(ADDRESS(961+3,K$2+1,,,"Instances") &amp; ":" &amp; ADDRESS(961+3,K$2+1))),"min", MIN(INDIRECT(ADDRESS(961+3,K$2+1,,,"Instances") &amp; ":" &amp; ADDRESS(961+3,K$2+1))),"max", MAX(INDIRECT(ADDRESS(961+3,K$2+1,,,"Instances") &amp; ":" &amp; ADDRESS(961+3,K$2+1))),"diff", MAX(INDIRECT(ADDRESS(961+3,K$2+1,,,"Instances") &amp; ":" &amp; ADDRESS(961+3,K$2+1)))-MIN(INDIRECT(ADDRESS(961+3,K$2+1,,,"Instances") &amp; ":" &amp; ADDRESS(961+3,K$2+1))))</f>
        <v>0</v>
      </c>
      <c r="L966">
        <f>IFERROR(SMALL(K5:K969,ROW()-ROW($L$5)+1),"")</f>
        <v>0</v>
      </c>
      <c r="N966">
        <f>IFERROR(SUM(L5:L966),"")</f>
        <v>0</v>
      </c>
      <c r="Q966">
        <f>IF(Charts!$B$3="none",E5798,IF(K5798="",NA(),K5798))</f>
        <v>0</v>
      </c>
      <c r="R966">
        <f>IF(Charts!$B$3="none",F5798,IF(L5798="",NA(),L5798))</f>
        <v>0</v>
      </c>
      <c r="S966">
        <f>IF(Charts!$B$3="none",G5798,IF(M5798="",NA(),M5798))</f>
        <v>0</v>
      </c>
      <c r="T966">
        <f>IF(Charts!$B$3="none",H5798,IF(N5798="",NA(),N5798))</f>
        <v>0</v>
      </c>
    </row>
    <row r="967" spans="4:20">
      <c r="D967">
        <v>963</v>
      </c>
      <c r="E967">
        <f>IF(INDIRECT(ADDRESS($D967+2,E$2+1,,,"Instances"))="","",INDIRECT(ADDRESS($D967+2,E$2+1,,,"Instances")))</f>
        <v>0</v>
      </c>
      <c r="F967">
        <f>IFERROR(SMALL(E5:E969,ROW()-ROW($F$5)+1),"")</f>
        <v>0</v>
      </c>
      <c r="H967">
        <f>IFERROR(SUM(F5:F967),"")</f>
        <v>0</v>
      </c>
      <c r="J967">
        <v>963</v>
      </c>
      <c r="K967" cm="1">
        <f t="array" ref="K967">_xlfn.SWITCH(Charts!$B$3,"average", AVERAGE(INDIRECT(ADDRESS(962+3,K$2+1,,,"Instances") &amp; ":" &amp; ADDRESS(962+3,K$2+1))),"median", MEDIAN(INDIRECT(ADDRESS(962+3,K$2+1,,,"Instances") &amp; ":" &amp; ADDRESS(962+3,K$2+1))),"min", MIN(INDIRECT(ADDRESS(962+3,K$2+1,,,"Instances") &amp; ":" &amp; ADDRESS(962+3,K$2+1))),"max", MAX(INDIRECT(ADDRESS(962+3,K$2+1,,,"Instances") &amp; ":" &amp; ADDRESS(962+3,K$2+1))),"diff", MAX(INDIRECT(ADDRESS(962+3,K$2+1,,,"Instances") &amp; ":" &amp; ADDRESS(962+3,K$2+1)))-MIN(INDIRECT(ADDRESS(962+3,K$2+1,,,"Instances") &amp; ":" &amp; ADDRESS(962+3,K$2+1))))</f>
        <v>0</v>
      </c>
      <c r="L967">
        <f>IFERROR(SMALL(K5:K969,ROW()-ROW($L$5)+1),"")</f>
        <v>0</v>
      </c>
      <c r="N967">
        <f>IFERROR(SUM(L5:L967),"")</f>
        <v>0</v>
      </c>
      <c r="Q967">
        <f>IF(Charts!$B$3="none",E5799,IF(K5799="",NA(),K5799))</f>
        <v>0</v>
      </c>
      <c r="R967">
        <f>IF(Charts!$B$3="none",F5799,IF(L5799="",NA(),L5799))</f>
        <v>0</v>
      </c>
      <c r="S967">
        <f>IF(Charts!$B$3="none",G5799,IF(M5799="",NA(),M5799))</f>
        <v>0</v>
      </c>
      <c r="T967">
        <f>IF(Charts!$B$3="none",H5799,IF(N5799="",NA(),N5799))</f>
        <v>0</v>
      </c>
    </row>
    <row r="968" spans="4:20">
      <c r="D968">
        <v>964</v>
      </c>
      <c r="E968">
        <f>IF(INDIRECT(ADDRESS($D968+2,E$2+1,,,"Instances"))="","",INDIRECT(ADDRESS($D968+2,E$2+1,,,"Instances")))</f>
        <v>0</v>
      </c>
      <c r="F968">
        <f>IFERROR(SMALL(E5:E969,ROW()-ROW($F$5)+1),"")</f>
        <v>0</v>
      </c>
      <c r="H968">
        <f>IFERROR(SUM(F5:F968),"")</f>
        <v>0</v>
      </c>
      <c r="J968">
        <v>964</v>
      </c>
      <c r="K968" cm="1">
        <f t="array" ref="K968">_xlfn.SWITCH(Charts!$B$3,"average", AVERAGE(INDIRECT(ADDRESS(963+3,K$2+1,,,"Instances") &amp; ":" &amp; ADDRESS(963+3,K$2+1))),"median", MEDIAN(INDIRECT(ADDRESS(963+3,K$2+1,,,"Instances") &amp; ":" &amp; ADDRESS(963+3,K$2+1))),"min", MIN(INDIRECT(ADDRESS(963+3,K$2+1,,,"Instances") &amp; ":" &amp; ADDRESS(963+3,K$2+1))),"max", MAX(INDIRECT(ADDRESS(963+3,K$2+1,,,"Instances") &amp; ":" &amp; ADDRESS(963+3,K$2+1))),"diff", MAX(INDIRECT(ADDRESS(963+3,K$2+1,,,"Instances") &amp; ":" &amp; ADDRESS(963+3,K$2+1)))-MIN(INDIRECT(ADDRESS(963+3,K$2+1,,,"Instances") &amp; ":" &amp; ADDRESS(963+3,K$2+1))))</f>
        <v>0</v>
      </c>
      <c r="L968">
        <f>IFERROR(SMALL(K5:K969,ROW()-ROW($L$5)+1),"")</f>
        <v>0</v>
      </c>
      <c r="N968">
        <f>IFERROR(SUM(L5:L968),"")</f>
        <v>0</v>
      </c>
      <c r="Q968">
        <f>IF(Charts!$B$3="none",E5800,IF(K5800="",NA(),K5800))</f>
        <v>0</v>
      </c>
      <c r="R968">
        <f>IF(Charts!$B$3="none",F5800,IF(L5800="",NA(),L5800))</f>
        <v>0</v>
      </c>
      <c r="S968">
        <f>IF(Charts!$B$3="none",G5800,IF(M5800="",NA(),M5800))</f>
        <v>0</v>
      </c>
      <c r="T968">
        <f>IF(Charts!$B$3="none",H5800,IF(N5800="",NA(),N5800))</f>
        <v>0</v>
      </c>
    </row>
    <row r="969" spans="4:20">
      <c r="D969">
        <v>965</v>
      </c>
      <c r="E969">
        <f>IF(INDIRECT(ADDRESS($D969+2,E$2+1,,,"Instances"))="","",INDIRECT(ADDRESS($D969+2,E$2+1,,,"Instances")))</f>
        <v>0</v>
      </c>
      <c r="F969">
        <f>IFERROR(SMALL(E5:E969,ROW()-ROW($F$5)+1),"")</f>
        <v>0</v>
      </c>
      <c r="H969">
        <f>IFERROR(SUM(F5:F969),"")</f>
        <v>0</v>
      </c>
      <c r="J969">
        <v>965</v>
      </c>
      <c r="K969" cm="1">
        <f t="array" ref="K969">_xlfn.SWITCH(Charts!$B$3,"average", AVERAGE(INDIRECT(ADDRESS(964+3,K$2+1,,,"Instances") &amp; ":" &amp; ADDRESS(964+3,K$2+1))),"median", MEDIAN(INDIRECT(ADDRESS(964+3,K$2+1,,,"Instances") &amp; ":" &amp; ADDRESS(964+3,K$2+1))),"min", MIN(INDIRECT(ADDRESS(964+3,K$2+1,,,"Instances") &amp; ":" &amp; ADDRESS(964+3,K$2+1))),"max", MAX(INDIRECT(ADDRESS(964+3,K$2+1,,,"Instances") &amp; ":" &amp; ADDRESS(964+3,K$2+1))),"diff", MAX(INDIRECT(ADDRESS(964+3,K$2+1,,,"Instances") &amp; ":" &amp; ADDRESS(964+3,K$2+1)))-MIN(INDIRECT(ADDRESS(964+3,K$2+1,,,"Instances") &amp; ":" &amp; ADDRESS(964+3,K$2+1))))</f>
        <v>0</v>
      </c>
      <c r="L969">
        <f>IFERROR(SMALL(K5:K969,ROW()-ROW($L$5)+1),"")</f>
        <v>0</v>
      </c>
      <c r="N969">
        <f>IFERROR(SUM(L5:L969),"")</f>
        <v>0</v>
      </c>
      <c r="Q969">
        <f>IF(Charts!$B$3="none",E5801,IF(K5801="",NA(),K5801))</f>
        <v>0</v>
      </c>
      <c r="R969">
        <f>IF(Charts!$B$3="none",F5801,IF(L5801="",NA(),L5801))</f>
        <v>0</v>
      </c>
      <c r="S969">
        <f>IF(Charts!$B$3="none",G5801,IF(M5801="",NA(),M5801))</f>
        <v>0</v>
      </c>
      <c r="T969">
        <f>IF(Charts!$B$3="none",H5801,IF(N5801="",NA(),N5801))</f>
        <v>0</v>
      </c>
    </row>
    <row r="970" spans="4:20">
      <c r="Q970">
        <f>IF(Charts!$B$3="none",E5802,IF(K5802="",NA(),K5802))</f>
        <v>0</v>
      </c>
      <c r="R970">
        <f>IF(Charts!$B$3="none",F5802,IF(L5802="",NA(),L5802))</f>
        <v>0</v>
      </c>
      <c r="S970">
        <f>IF(Charts!$B$3="none",G5802,IF(M5802="",NA(),M5802))</f>
        <v>0</v>
      </c>
      <c r="T970">
        <f>IF(Charts!$B$3="none",H5802,IF(N5802="",NA(),N5802))</f>
        <v>0</v>
      </c>
    </row>
    <row r="971" spans="4:20">
      <c r="D971" t="s">
        <v>518</v>
      </c>
      <c r="E971" t="s">
        <v>517</v>
      </c>
      <c r="F971" t="s">
        <v>522</v>
      </c>
      <c r="G971" t="s">
        <v>517</v>
      </c>
      <c r="H971" t="s">
        <v>523</v>
      </c>
      <c r="J971" t="s">
        <v>518</v>
      </c>
      <c r="K971" t="s">
        <v>517</v>
      </c>
      <c r="L971" t="s">
        <v>522</v>
      </c>
      <c r="M971" t="s">
        <v>517</v>
      </c>
      <c r="N971" t="s">
        <v>523</v>
      </c>
      <c r="Q971">
        <f>IF(Charts!$B$3="none",E5803,IF(K5803="",NA(),K5803))</f>
        <v>0</v>
      </c>
      <c r="R971">
        <f>IF(Charts!$B$3="none",F5803,IF(L5803="",NA(),L5803))</f>
        <v>0</v>
      </c>
      <c r="S971">
        <f>IF(Charts!$B$3="none",G5803,IF(M5803="",NA(),M5803))</f>
        <v>0</v>
      </c>
      <c r="T971">
        <f>IF(Charts!$B$3="none",H5803,IF(N5803="",NA(),N5803))</f>
        <v>0</v>
      </c>
    </row>
    <row r="972" spans="4:20">
      <c r="E972">
        <v>1</v>
      </c>
      <c r="F972">
        <f>F5</f>
        <v>0</v>
      </c>
      <c r="G972">
        <v>1</v>
      </c>
      <c r="H972">
        <f>H5</f>
        <v>0</v>
      </c>
      <c r="K972">
        <v>1</v>
      </c>
      <c r="L972">
        <f>L5</f>
        <v>0</v>
      </c>
      <c r="M972">
        <v>1</v>
      </c>
      <c r="N972">
        <f>N5</f>
        <v>0</v>
      </c>
      <c r="Q972">
        <f>IF(Charts!$B$3="none",E5804,IF(K5804="",NA(),K5804))</f>
        <v>0</v>
      </c>
      <c r="R972">
        <f>IF(Charts!$B$3="none",F5804,IF(L5804="",NA(),L5804))</f>
        <v>0</v>
      </c>
      <c r="S972">
        <f>IF(Charts!$B$3="none",G5804,IF(M5804="",NA(),M5804))</f>
        <v>0</v>
      </c>
      <c r="T972">
        <f>IF(Charts!$B$3="none",H5804,IF(N5804="",NA(),N5804))</f>
        <v>0</v>
      </c>
    </row>
    <row r="973" spans="4:20">
      <c r="E973">
        <v>2</v>
      </c>
      <c r="F973">
        <f>F6</f>
        <v>0</v>
      </c>
      <c r="G973">
        <v>2</v>
      </c>
      <c r="H973">
        <f>H6</f>
        <v>0</v>
      </c>
      <c r="K973">
        <v>2</v>
      </c>
      <c r="L973">
        <f>L6</f>
        <v>0</v>
      </c>
      <c r="M973">
        <v>2</v>
      </c>
      <c r="N973">
        <f>N6</f>
        <v>0</v>
      </c>
      <c r="Q973">
        <f>IF(Charts!$B$3="none",E5805,IF(K5805="",NA(),K5805))</f>
        <v>0</v>
      </c>
      <c r="R973">
        <f>IF(Charts!$B$3="none",F5805,IF(L5805="",NA(),L5805))</f>
        <v>0</v>
      </c>
      <c r="S973">
        <f>IF(Charts!$B$3="none",G5805,IF(M5805="",NA(),M5805))</f>
        <v>0</v>
      </c>
      <c r="T973">
        <f>IF(Charts!$B$3="none",H5805,IF(N5805="",NA(),N5805))</f>
        <v>0</v>
      </c>
    </row>
    <row r="974" spans="4:20">
      <c r="E974">
        <v>3</v>
      </c>
      <c r="F974">
        <f>F7</f>
        <v>0</v>
      </c>
      <c r="G974">
        <v>3</v>
      </c>
      <c r="H974">
        <f>H7</f>
        <v>0</v>
      </c>
      <c r="K974">
        <v>3</v>
      </c>
      <c r="L974">
        <f>L7</f>
        <v>0</v>
      </c>
      <c r="M974">
        <v>3</v>
      </c>
      <c r="N974">
        <f>N7</f>
        <v>0</v>
      </c>
      <c r="Q974">
        <f>IF(Charts!$B$3="none",E5806,IF(K5806="",NA(),K5806))</f>
        <v>0</v>
      </c>
      <c r="R974">
        <f>IF(Charts!$B$3="none",F5806,IF(L5806="",NA(),L5806))</f>
        <v>0</v>
      </c>
      <c r="S974">
        <f>IF(Charts!$B$3="none",G5806,IF(M5806="",NA(),M5806))</f>
        <v>0</v>
      </c>
      <c r="T974">
        <f>IF(Charts!$B$3="none",H5806,IF(N5806="",NA(),N5806))</f>
        <v>0</v>
      </c>
    </row>
    <row r="975" spans="4:20">
      <c r="E975">
        <v>4</v>
      </c>
      <c r="F975">
        <f>F8</f>
        <v>0</v>
      </c>
      <c r="G975">
        <v>4</v>
      </c>
      <c r="H975">
        <f>H8</f>
        <v>0</v>
      </c>
      <c r="K975">
        <v>4</v>
      </c>
      <c r="L975">
        <f>L8</f>
        <v>0</v>
      </c>
      <c r="M975">
        <v>4</v>
      </c>
      <c r="N975">
        <f>N8</f>
        <v>0</v>
      </c>
      <c r="Q975">
        <f>IF(Charts!$B$3="none",E5807,IF(K5807="",NA(),K5807))</f>
        <v>0</v>
      </c>
      <c r="R975">
        <f>IF(Charts!$B$3="none",F5807,IF(L5807="",NA(),L5807))</f>
        <v>0</v>
      </c>
      <c r="S975">
        <f>IF(Charts!$B$3="none",G5807,IF(M5807="",NA(),M5807))</f>
        <v>0</v>
      </c>
      <c r="T975">
        <f>IF(Charts!$B$3="none",H5807,IF(N5807="",NA(),N5807))</f>
        <v>0</v>
      </c>
    </row>
    <row r="976" spans="4:20">
      <c r="E976">
        <v>5</v>
      </c>
      <c r="F976">
        <f>F9</f>
        <v>0</v>
      </c>
      <c r="G976">
        <v>5</v>
      </c>
      <c r="H976">
        <f>H9</f>
        <v>0</v>
      </c>
      <c r="K976">
        <v>5</v>
      </c>
      <c r="L976">
        <f>L9</f>
        <v>0</v>
      </c>
      <c r="M976">
        <v>5</v>
      </c>
      <c r="N976">
        <f>N9</f>
        <v>0</v>
      </c>
      <c r="Q976">
        <f>IF(Charts!$B$3="none",E5808,IF(K5808="",NA(),K5808))</f>
        <v>0</v>
      </c>
      <c r="R976">
        <f>IF(Charts!$B$3="none",F5808,IF(L5808="",NA(),L5808))</f>
        <v>0</v>
      </c>
      <c r="S976">
        <f>IF(Charts!$B$3="none",G5808,IF(M5808="",NA(),M5808))</f>
        <v>0</v>
      </c>
      <c r="T976">
        <f>IF(Charts!$B$3="none",H5808,IF(N5808="",NA(),N5808))</f>
        <v>0</v>
      </c>
    </row>
    <row r="977" spans="5:20">
      <c r="E977">
        <v>6</v>
      </c>
      <c r="F977">
        <f>F10</f>
        <v>0</v>
      </c>
      <c r="G977">
        <v>6</v>
      </c>
      <c r="H977">
        <f>H10</f>
        <v>0</v>
      </c>
      <c r="K977">
        <v>6</v>
      </c>
      <c r="L977">
        <f>L10</f>
        <v>0</v>
      </c>
      <c r="M977">
        <v>6</v>
      </c>
      <c r="N977">
        <f>N10</f>
        <v>0</v>
      </c>
      <c r="Q977">
        <f>IF(Charts!$B$3="none",E5809,IF(K5809="",NA(),K5809))</f>
        <v>0</v>
      </c>
      <c r="R977">
        <f>IF(Charts!$B$3="none",F5809,IF(L5809="",NA(),L5809))</f>
        <v>0</v>
      </c>
      <c r="S977">
        <f>IF(Charts!$B$3="none",G5809,IF(M5809="",NA(),M5809))</f>
        <v>0</v>
      </c>
      <c r="T977">
        <f>IF(Charts!$B$3="none",H5809,IF(N5809="",NA(),N5809))</f>
        <v>0</v>
      </c>
    </row>
    <row r="978" spans="5:20">
      <c r="E978">
        <v>7</v>
      </c>
      <c r="F978">
        <f>F11</f>
        <v>0</v>
      </c>
      <c r="G978">
        <v>7</v>
      </c>
      <c r="H978">
        <f>H11</f>
        <v>0</v>
      </c>
      <c r="K978">
        <v>7</v>
      </c>
      <c r="L978">
        <f>L11</f>
        <v>0</v>
      </c>
      <c r="M978">
        <v>7</v>
      </c>
      <c r="N978">
        <f>N11</f>
        <v>0</v>
      </c>
      <c r="Q978">
        <f>IF(Charts!$B$3="none",E5810,IF(K5810="",NA(),K5810))</f>
        <v>0</v>
      </c>
      <c r="R978">
        <f>IF(Charts!$B$3="none",F5810,IF(L5810="",NA(),L5810))</f>
        <v>0</v>
      </c>
      <c r="S978">
        <f>IF(Charts!$B$3="none",G5810,IF(M5810="",NA(),M5810))</f>
        <v>0</v>
      </c>
      <c r="T978">
        <f>IF(Charts!$B$3="none",H5810,IF(N5810="",NA(),N5810))</f>
        <v>0</v>
      </c>
    </row>
    <row r="979" spans="5:20">
      <c r="E979">
        <v>8</v>
      </c>
      <c r="F979">
        <f>F12</f>
        <v>0</v>
      </c>
      <c r="G979">
        <v>8</v>
      </c>
      <c r="H979">
        <f>H12</f>
        <v>0</v>
      </c>
      <c r="K979">
        <v>8</v>
      </c>
      <c r="L979">
        <f>L12</f>
        <v>0</v>
      </c>
      <c r="M979">
        <v>8</v>
      </c>
      <c r="N979">
        <f>N12</f>
        <v>0</v>
      </c>
      <c r="Q979">
        <f>IF(Charts!$B$3="none",E5811,IF(K5811="",NA(),K5811))</f>
        <v>0</v>
      </c>
      <c r="R979">
        <f>IF(Charts!$B$3="none",F5811,IF(L5811="",NA(),L5811))</f>
        <v>0</v>
      </c>
      <c r="S979">
        <f>IF(Charts!$B$3="none",G5811,IF(M5811="",NA(),M5811))</f>
        <v>0</v>
      </c>
      <c r="T979">
        <f>IF(Charts!$B$3="none",H5811,IF(N5811="",NA(),N5811))</f>
        <v>0</v>
      </c>
    </row>
    <row r="980" spans="5:20">
      <c r="E980">
        <v>9</v>
      </c>
      <c r="F980">
        <f>F13</f>
        <v>0</v>
      </c>
      <c r="G980">
        <v>9</v>
      </c>
      <c r="H980">
        <f>H13</f>
        <v>0</v>
      </c>
      <c r="K980">
        <v>9</v>
      </c>
      <c r="L980">
        <f>L13</f>
        <v>0</v>
      </c>
      <c r="M980">
        <v>9</v>
      </c>
      <c r="N980">
        <f>N13</f>
        <v>0</v>
      </c>
      <c r="Q980">
        <f>IF(Charts!$B$3="none",E5812,IF(K5812="",NA(),K5812))</f>
        <v>0</v>
      </c>
      <c r="R980">
        <f>IF(Charts!$B$3="none",F5812,IF(L5812="",NA(),L5812))</f>
        <v>0</v>
      </c>
      <c r="S980">
        <f>IF(Charts!$B$3="none",G5812,IF(M5812="",NA(),M5812))</f>
        <v>0</v>
      </c>
      <c r="T980">
        <f>IF(Charts!$B$3="none",H5812,IF(N5812="",NA(),N5812))</f>
        <v>0</v>
      </c>
    </row>
    <row r="981" spans="5:20">
      <c r="E981">
        <v>10</v>
      </c>
      <c r="F981">
        <f>F14</f>
        <v>0</v>
      </c>
      <c r="G981">
        <v>10</v>
      </c>
      <c r="H981">
        <f>H14</f>
        <v>0</v>
      </c>
      <c r="K981">
        <v>10</v>
      </c>
      <c r="L981">
        <f>L14</f>
        <v>0</v>
      </c>
      <c r="M981">
        <v>10</v>
      </c>
      <c r="N981">
        <f>N14</f>
        <v>0</v>
      </c>
      <c r="Q981">
        <f>IF(Charts!$B$3="none",E5813,IF(K5813="",NA(),K5813))</f>
        <v>0</v>
      </c>
      <c r="R981">
        <f>IF(Charts!$B$3="none",F5813,IF(L5813="",NA(),L5813))</f>
        <v>0</v>
      </c>
      <c r="S981">
        <f>IF(Charts!$B$3="none",G5813,IF(M5813="",NA(),M5813))</f>
        <v>0</v>
      </c>
      <c r="T981">
        <f>IF(Charts!$B$3="none",H5813,IF(N5813="",NA(),N5813))</f>
        <v>0</v>
      </c>
    </row>
    <row r="982" spans="5:20">
      <c r="E982">
        <v>11</v>
      </c>
      <c r="F982">
        <f>F15</f>
        <v>0</v>
      </c>
      <c r="G982">
        <v>11</v>
      </c>
      <c r="H982">
        <f>H15</f>
        <v>0</v>
      </c>
      <c r="K982">
        <v>11</v>
      </c>
      <c r="L982">
        <f>L15</f>
        <v>0</v>
      </c>
      <c r="M982">
        <v>11</v>
      </c>
      <c r="N982">
        <f>N15</f>
        <v>0</v>
      </c>
      <c r="Q982">
        <f>IF(Charts!$B$3="none",E5814,IF(K5814="",NA(),K5814))</f>
        <v>0</v>
      </c>
      <c r="R982">
        <f>IF(Charts!$B$3="none",F5814,IF(L5814="",NA(),L5814))</f>
        <v>0</v>
      </c>
      <c r="S982">
        <f>IF(Charts!$B$3="none",G5814,IF(M5814="",NA(),M5814))</f>
        <v>0</v>
      </c>
      <c r="T982">
        <f>IF(Charts!$B$3="none",H5814,IF(N5814="",NA(),N5814))</f>
        <v>0</v>
      </c>
    </row>
    <row r="983" spans="5:20">
      <c r="E983">
        <v>12</v>
      </c>
      <c r="F983">
        <f>F16</f>
        <v>0</v>
      </c>
      <c r="G983">
        <v>12</v>
      </c>
      <c r="H983">
        <f>H16</f>
        <v>0</v>
      </c>
      <c r="K983">
        <v>12</v>
      </c>
      <c r="L983">
        <f>L16</f>
        <v>0</v>
      </c>
      <c r="M983">
        <v>12</v>
      </c>
      <c r="N983">
        <f>N16</f>
        <v>0</v>
      </c>
      <c r="Q983">
        <f>IF(Charts!$B$3="none",E5815,IF(K5815="",NA(),K5815))</f>
        <v>0</v>
      </c>
      <c r="R983">
        <f>IF(Charts!$B$3="none",F5815,IF(L5815="",NA(),L5815))</f>
        <v>0</v>
      </c>
      <c r="S983">
        <f>IF(Charts!$B$3="none",G5815,IF(M5815="",NA(),M5815))</f>
        <v>0</v>
      </c>
      <c r="T983">
        <f>IF(Charts!$B$3="none",H5815,IF(N5815="",NA(),N5815))</f>
        <v>0</v>
      </c>
    </row>
    <row r="984" spans="5:20">
      <c r="E984">
        <v>13</v>
      </c>
      <c r="F984">
        <f>F17</f>
        <v>0</v>
      </c>
      <c r="G984">
        <v>13</v>
      </c>
      <c r="H984">
        <f>H17</f>
        <v>0</v>
      </c>
      <c r="K984">
        <v>13</v>
      </c>
      <c r="L984">
        <f>L17</f>
        <v>0</v>
      </c>
      <c r="M984">
        <v>13</v>
      </c>
      <c r="N984">
        <f>N17</f>
        <v>0</v>
      </c>
      <c r="Q984">
        <f>IF(Charts!$B$3="none",E5816,IF(K5816="",NA(),K5816))</f>
        <v>0</v>
      </c>
      <c r="R984">
        <f>IF(Charts!$B$3="none",F5816,IF(L5816="",NA(),L5816))</f>
        <v>0</v>
      </c>
      <c r="S984">
        <f>IF(Charts!$B$3="none",G5816,IF(M5816="",NA(),M5816))</f>
        <v>0</v>
      </c>
      <c r="T984">
        <f>IF(Charts!$B$3="none",H5816,IF(N5816="",NA(),N5816))</f>
        <v>0</v>
      </c>
    </row>
    <row r="985" spans="5:20">
      <c r="E985">
        <v>14</v>
      </c>
      <c r="F985">
        <f>F18</f>
        <v>0</v>
      </c>
      <c r="G985">
        <v>14</v>
      </c>
      <c r="H985">
        <f>H18</f>
        <v>0</v>
      </c>
      <c r="K985">
        <v>14</v>
      </c>
      <c r="L985">
        <f>L18</f>
        <v>0</v>
      </c>
      <c r="M985">
        <v>14</v>
      </c>
      <c r="N985">
        <f>N18</f>
        <v>0</v>
      </c>
      <c r="Q985">
        <f>IF(Charts!$B$3="none",E5817,IF(K5817="",NA(),K5817))</f>
        <v>0</v>
      </c>
      <c r="R985">
        <f>IF(Charts!$B$3="none",F5817,IF(L5817="",NA(),L5817))</f>
        <v>0</v>
      </c>
      <c r="S985">
        <f>IF(Charts!$B$3="none",G5817,IF(M5817="",NA(),M5817))</f>
        <v>0</v>
      </c>
      <c r="T985">
        <f>IF(Charts!$B$3="none",H5817,IF(N5817="",NA(),N5817))</f>
        <v>0</v>
      </c>
    </row>
    <row r="986" spans="5:20">
      <c r="E986">
        <v>15</v>
      </c>
      <c r="F986">
        <f>F19</f>
        <v>0</v>
      </c>
      <c r="G986">
        <v>15</v>
      </c>
      <c r="H986">
        <f>H19</f>
        <v>0</v>
      </c>
      <c r="K986">
        <v>15</v>
      </c>
      <c r="L986">
        <f>L19</f>
        <v>0</v>
      </c>
      <c r="M986">
        <v>15</v>
      </c>
      <c r="N986">
        <f>N19</f>
        <v>0</v>
      </c>
      <c r="Q986">
        <f>IF(Charts!$B$3="none",E5818,IF(K5818="",NA(),K5818))</f>
        <v>0</v>
      </c>
      <c r="R986">
        <f>IF(Charts!$B$3="none",F5818,IF(L5818="",NA(),L5818))</f>
        <v>0</v>
      </c>
      <c r="S986">
        <f>IF(Charts!$B$3="none",G5818,IF(M5818="",NA(),M5818))</f>
        <v>0</v>
      </c>
      <c r="T986">
        <f>IF(Charts!$B$3="none",H5818,IF(N5818="",NA(),N5818))</f>
        <v>0</v>
      </c>
    </row>
    <row r="987" spans="5:20">
      <c r="E987">
        <v>16</v>
      </c>
      <c r="F987">
        <f>F20</f>
        <v>0</v>
      </c>
      <c r="G987">
        <v>16</v>
      </c>
      <c r="H987">
        <f>H20</f>
        <v>0</v>
      </c>
      <c r="K987">
        <v>16</v>
      </c>
      <c r="L987">
        <f>L20</f>
        <v>0</v>
      </c>
      <c r="M987">
        <v>16</v>
      </c>
      <c r="N987">
        <f>N20</f>
        <v>0</v>
      </c>
      <c r="Q987">
        <f>IF(Charts!$B$3="none",E5819,IF(K5819="",NA(),K5819))</f>
        <v>0</v>
      </c>
      <c r="R987">
        <f>IF(Charts!$B$3="none",F5819,IF(L5819="",NA(),L5819))</f>
        <v>0</v>
      </c>
      <c r="S987">
        <f>IF(Charts!$B$3="none",G5819,IF(M5819="",NA(),M5819))</f>
        <v>0</v>
      </c>
      <c r="T987">
        <f>IF(Charts!$B$3="none",H5819,IF(N5819="",NA(),N5819))</f>
        <v>0</v>
      </c>
    </row>
    <row r="988" spans="5:20">
      <c r="E988">
        <v>17</v>
      </c>
      <c r="F988">
        <f>F21</f>
        <v>0</v>
      </c>
      <c r="G988">
        <v>17</v>
      </c>
      <c r="H988">
        <f>H21</f>
        <v>0</v>
      </c>
      <c r="K988">
        <v>17</v>
      </c>
      <c r="L988">
        <f>L21</f>
        <v>0</v>
      </c>
      <c r="M988">
        <v>17</v>
      </c>
      <c r="N988">
        <f>N21</f>
        <v>0</v>
      </c>
      <c r="Q988">
        <f>IF(Charts!$B$3="none",E5820,IF(K5820="",NA(),K5820))</f>
        <v>0</v>
      </c>
      <c r="R988">
        <f>IF(Charts!$B$3="none",F5820,IF(L5820="",NA(),L5820))</f>
        <v>0</v>
      </c>
      <c r="S988">
        <f>IF(Charts!$B$3="none",G5820,IF(M5820="",NA(),M5820))</f>
        <v>0</v>
      </c>
      <c r="T988">
        <f>IF(Charts!$B$3="none",H5820,IF(N5820="",NA(),N5820))</f>
        <v>0</v>
      </c>
    </row>
    <row r="989" spans="5:20">
      <c r="E989">
        <v>18</v>
      </c>
      <c r="F989">
        <f>F22</f>
        <v>0</v>
      </c>
      <c r="G989">
        <v>18</v>
      </c>
      <c r="H989">
        <f>H22</f>
        <v>0</v>
      </c>
      <c r="K989">
        <v>18</v>
      </c>
      <c r="L989">
        <f>L22</f>
        <v>0</v>
      </c>
      <c r="M989">
        <v>18</v>
      </c>
      <c r="N989">
        <f>N22</f>
        <v>0</v>
      </c>
      <c r="Q989">
        <f>IF(Charts!$B$3="none",E5821,IF(K5821="",NA(),K5821))</f>
        <v>0</v>
      </c>
      <c r="R989">
        <f>IF(Charts!$B$3="none",F5821,IF(L5821="",NA(),L5821))</f>
        <v>0</v>
      </c>
      <c r="S989">
        <f>IF(Charts!$B$3="none",G5821,IF(M5821="",NA(),M5821))</f>
        <v>0</v>
      </c>
      <c r="T989">
        <f>IF(Charts!$B$3="none",H5821,IF(N5821="",NA(),N5821))</f>
        <v>0</v>
      </c>
    </row>
    <row r="990" spans="5:20">
      <c r="E990">
        <v>19</v>
      </c>
      <c r="F990">
        <f>F23</f>
        <v>0</v>
      </c>
      <c r="G990">
        <v>19</v>
      </c>
      <c r="H990">
        <f>H23</f>
        <v>0</v>
      </c>
      <c r="K990">
        <v>19</v>
      </c>
      <c r="L990">
        <f>L23</f>
        <v>0</v>
      </c>
      <c r="M990">
        <v>19</v>
      </c>
      <c r="N990">
        <f>N23</f>
        <v>0</v>
      </c>
      <c r="Q990">
        <f>IF(Charts!$B$3="none",E5822,IF(K5822="",NA(),K5822))</f>
        <v>0</v>
      </c>
      <c r="R990">
        <f>IF(Charts!$B$3="none",F5822,IF(L5822="",NA(),L5822))</f>
        <v>0</v>
      </c>
      <c r="S990">
        <f>IF(Charts!$B$3="none",G5822,IF(M5822="",NA(),M5822))</f>
        <v>0</v>
      </c>
      <c r="T990">
        <f>IF(Charts!$B$3="none",H5822,IF(N5822="",NA(),N5822))</f>
        <v>0</v>
      </c>
    </row>
    <row r="991" spans="5:20">
      <c r="E991">
        <v>20</v>
      </c>
      <c r="F991">
        <f>F24</f>
        <v>0</v>
      </c>
      <c r="G991">
        <v>20</v>
      </c>
      <c r="H991">
        <f>H24</f>
        <v>0</v>
      </c>
      <c r="K991">
        <v>20</v>
      </c>
      <c r="L991">
        <f>L24</f>
        <v>0</v>
      </c>
      <c r="M991">
        <v>20</v>
      </c>
      <c r="N991">
        <f>N24</f>
        <v>0</v>
      </c>
      <c r="Q991">
        <f>IF(Charts!$B$3="none",E5823,IF(K5823="",NA(),K5823))</f>
        <v>0</v>
      </c>
      <c r="R991">
        <f>IF(Charts!$B$3="none",F5823,IF(L5823="",NA(),L5823))</f>
        <v>0</v>
      </c>
      <c r="S991">
        <f>IF(Charts!$B$3="none",G5823,IF(M5823="",NA(),M5823))</f>
        <v>0</v>
      </c>
      <c r="T991">
        <f>IF(Charts!$B$3="none",H5823,IF(N5823="",NA(),N5823))</f>
        <v>0</v>
      </c>
    </row>
    <row r="992" spans="5:20">
      <c r="E992">
        <v>21</v>
      </c>
      <c r="F992">
        <f>F25</f>
        <v>0</v>
      </c>
      <c r="G992">
        <v>21</v>
      </c>
      <c r="H992">
        <f>H25</f>
        <v>0</v>
      </c>
      <c r="K992">
        <v>21</v>
      </c>
      <c r="L992">
        <f>L25</f>
        <v>0</v>
      </c>
      <c r="M992">
        <v>21</v>
      </c>
      <c r="N992">
        <f>N25</f>
        <v>0</v>
      </c>
      <c r="Q992">
        <f>IF(Charts!$B$3="none",E5824,IF(K5824="",NA(),K5824))</f>
        <v>0</v>
      </c>
      <c r="R992">
        <f>IF(Charts!$B$3="none",F5824,IF(L5824="",NA(),L5824))</f>
        <v>0</v>
      </c>
      <c r="S992">
        <f>IF(Charts!$B$3="none",G5824,IF(M5824="",NA(),M5824))</f>
        <v>0</v>
      </c>
      <c r="T992">
        <f>IF(Charts!$B$3="none",H5824,IF(N5824="",NA(),N5824))</f>
        <v>0</v>
      </c>
    </row>
    <row r="993" spans="5:20">
      <c r="E993">
        <v>22</v>
      </c>
      <c r="F993">
        <f>F26</f>
        <v>0</v>
      </c>
      <c r="G993">
        <v>22</v>
      </c>
      <c r="H993">
        <f>H26</f>
        <v>0</v>
      </c>
      <c r="K993">
        <v>22</v>
      </c>
      <c r="L993">
        <f>L26</f>
        <v>0</v>
      </c>
      <c r="M993">
        <v>22</v>
      </c>
      <c r="N993">
        <f>N26</f>
        <v>0</v>
      </c>
      <c r="Q993">
        <f>IF(Charts!$B$3="none",E5825,IF(K5825="",NA(),K5825))</f>
        <v>0</v>
      </c>
      <c r="R993">
        <f>IF(Charts!$B$3="none",F5825,IF(L5825="",NA(),L5825))</f>
        <v>0</v>
      </c>
      <c r="S993">
        <f>IF(Charts!$B$3="none",G5825,IF(M5825="",NA(),M5825))</f>
        <v>0</v>
      </c>
      <c r="T993">
        <f>IF(Charts!$B$3="none",H5825,IF(N5825="",NA(),N5825))</f>
        <v>0</v>
      </c>
    </row>
    <row r="994" spans="5:20">
      <c r="E994">
        <v>23</v>
      </c>
      <c r="F994">
        <f>F27</f>
        <v>0</v>
      </c>
      <c r="G994">
        <v>23</v>
      </c>
      <c r="H994">
        <f>H27</f>
        <v>0</v>
      </c>
      <c r="K994">
        <v>23</v>
      </c>
      <c r="L994">
        <f>L27</f>
        <v>0</v>
      </c>
      <c r="M994">
        <v>23</v>
      </c>
      <c r="N994">
        <f>N27</f>
        <v>0</v>
      </c>
      <c r="Q994">
        <f>IF(Charts!$B$3="none",E5826,IF(K5826="",NA(),K5826))</f>
        <v>0</v>
      </c>
      <c r="R994">
        <f>IF(Charts!$B$3="none",F5826,IF(L5826="",NA(),L5826))</f>
        <v>0</v>
      </c>
      <c r="S994">
        <f>IF(Charts!$B$3="none",G5826,IF(M5826="",NA(),M5826))</f>
        <v>0</v>
      </c>
      <c r="T994">
        <f>IF(Charts!$B$3="none",H5826,IF(N5826="",NA(),N5826))</f>
        <v>0</v>
      </c>
    </row>
    <row r="995" spans="5:20">
      <c r="E995">
        <v>24</v>
      </c>
      <c r="F995">
        <f>F28</f>
        <v>0</v>
      </c>
      <c r="G995">
        <v>24</v>
      </c>
      <c r="H995">
        <f>H28</f>
        <v>0</v>
      </c>
      <c r="K995">
        <v>24</v>
      </c>
      <c r="L995">
        <f>L28</f>
        <v>0</v>
      </c>
      <c r="M995">
        <v>24</v>
      </c>
      <c r="N995">
        <f>N28</f>
        <v>0</v>
      </c>
      <c r="Q995">
        <f>IF(Charts!$B$3="none",E5827,IF(K5827="",NA(),K5827))</f>
        <v>0</v>
      </c>
      <c r="R995">
        <f>IF(Charts!$B$3="none",F5827,IF(L5827="",NA(),L5827))</f>
        <v>0</v>
      </c>
      <c r="S995">
        <f>IF(Charts!$B$3="none",G5827,IF(M5827="",NA(),M5827))</f>
        <v>0</v>
      </c>
      <c r="T995">
        <f>IF(Charts!$B$3="none",H5827,IF(N5827="",NA(),N5827))</f>
        <v>0</v>
      </c>
    </row>
    <row r="996" spans="5:20">
      <c r="E996">
        <v>25</v>
      </c>
      <c r="F996">
        <f>F29</f>
        <v>0</v>
      </c>
      <c r="G996">
        <v>25</v>
      </c>
      <c r="H996">
        <f>H29</f>
        <v>0</v>
      </c>
      <c r="K996">
        <v>25</v>
      </c>
      <c r="L996">
        <f>L29</f>
        <v>0</v>
      </c>
      <c r="M996">
        <v>25</v>
      </c>
      <c r="N996">
        <f>N29</f>
        <v>0</v>
      </c>
      <c r="Q996">
        <f>IF(Charts!$B$3="none",E5828,IF(K5828="",NA(),K5828))</f>
        <v>0</v>
      </c>
      <c r="R996">
        <f>IF(Charts!$B$3="none",F5828,IF(L5828="",NA(),L5828))</f>
        <v>0</v>
      </c>
      <c r="S996">
        <f>IF(Charts!$B$3="none",G5828,IF(M5828="",NA(),M5828))</f>
        <v>0</v>
      </c>
      <c r="T996">
        <f>IF(Charts!$B$3="none",H5828,IF(N5828="",NA(),N5828))</f>
        <v>0</v>
      </c>
    </row>
    <row r="997" spans="5:20">
      <c r="E997">
        <v>26</v>
      </c>
      <c r="F997">
        <f>F30</f>
        <v>0</v>
      </c>
      <c r="G997">
        <v>26</v>
      </c>
      <c r="H997">
        <f>H30</f>
        <v>0</v>
      </c>
      <c r="K997">
        <v>26</v>
      </c>
      <c r="L997">
        <f>L30</f>
        <v>0</v>
      </c>
      <c r="M997">
        <v>26</v>
      </c>
      <c r="N997">
        <f>N30</f>
        <v>0</v>
      </c>
      <c r="Q997">
        <f>IF(Charts!$B$3="none",E5829,IF(K5829="",NA(),K5829))</f>
        <v>0</v>
      </c>
      <c r="R997">
        <f>IF(Charts!$B$3="none",F5829,IF(L5829="",NA(),L5829))</f>
        <v>0</v>
      </c>
      <c r="S997">
        <f>IF(Charts!$B$3="none",G5829,IF(M5829="",NA(),M5829))</f>
        <v>0</v>
      </c>
      <c r="T997">
        <f>IF(Charts!$B$3="none",H5829,IF(N5829="",NA(),N5829))</f>
        <v>0</v>
      </c>
    </row>
    <row r="998" spans="5:20">
      <c r="E998">
        <v>27</v>
      </c>
      <c r="F998">
        <f>F31</f>
        <v>0</v>
      </c>
      <c r="G998">
        <v>27</v>
      </c>
      <c r="H998">
        <f>H31</f>
        <v>0</v>
      </c>
      <c r="K998">
        <v>27</v>
      </c>
      <c r="L998">
        <f>L31</f>
        <v>0</v>
      </c>
      <c r="M998">
        <v>27</v>
      </c>
      <c r="N998">
        <f>N31</f>
        <v>0</v>
      </c>
      <c r="Q998">
        <f>IF(Charts!$B$3="none",E5830,IF(K5830="",NA(),K5830))</f>
        <v>0</v>
      </c>
      <c r="R998">
        <f>IF(Charts!$B$3="none",F5830,IF(L5830="",NA(),L5830))</f>
        <v>0</v>
      </c>
      <c r="S998">
        <f>IF(Charts!$B$3="none",G5830,IF(M5830="",NA(),M5830))</f>
        <v>0</v>
      </c>
      <c r="T998">
        <f>IF(Charts!$B$3="none",H5830,IF(N5830="",NA(),N5830))</f>
        <v>0</v>
      </c>
    </row>
    <row r="999" spans="5:20">
      <c r="E999">
        <v>28</v>
      </c>
      <c r="F999">
        <f>F32</f>
        <v>0</v>
      </c>
      <c r="G999">
        <v>28</v>
      </c>
      <c r="H999">
        <f>H32</f>
        <v>0</v>
      </c>
      <c r="K999">
        <v>28</v>
      </c>
      <c r="L999">
        <f>L32</f>
        <v>0</v>
      </c>
      <c r="M999">
        <v>28</v>
      </c>
      <c r="N999">
        <f>N32</f>
        <v>0</v>
      </c>
      <c r="Q999">
        <f>IF(Charts!$B$3="none",E5831,IF(K5831="",NA(),K5831))</f>
        <v>0</v>
      </c>
      <c r="R999">
        <f>IF(Charts!$B$3="none",F5831,IF(L5831="",NA(),L5831))</f>
        <v>0</v>
      </c>
      <c r="S999">
        <f>IF(Charts!$B$3="none",G5831,IF(M5831="",NA(),M5831))</f>
        <v>0</v>
      </c>
      <c r="T999">
        <f>IF(Charts!$B$3="none",H5831,IF(N5831="",NA(),N5831))</f>
        <v>0</v>
      </c>
    </row>
    <row r="1000" spans="5:20">
      <c r="E1000">
        <v>29</v>
      </c>
      <c r="F1000">
        <f>F33</f>
        <v>0</v>
      </c>
      <c r="G1000">
        <v>29</v>
      </c>
      <c r="H1000">
        <f>H33</f>
        <v>0</v>
      </c>
      <c r="K1000">
        <v>29</v>
      </c>
      <c r="L1000">
        <f>L33</f>
        <v>0</v>
      </c>
      <c r="M1000">
        <v>29</v>
      </c>
      <c r="N1000">
        <f>N33</f>
        <v>0</v>
      </c>
      <c r="Q1000">
        <f>IF(Charts!$B$3="none",E5832,IF(K5832="",NA(),K5832))</f>
        <v>0</v>
      </c>
      <c r="R1000">
        <f>IF(Charts!$B$3="none",F5832,IF(L5832="",NA(),L5832))</f>
        <v>0</v>
      </c>
      <c r="S1000">
        <f>IF(Charts!$B$3="none",G5832,IF(M5832="",NA(),M5832))</f>
        <v>0</v>
      </c>
      <c r="T1000">
        <f>IF(Charts!$B$3="none",H5832,IF(N5832="",NA(),N5832))</f>
        <v>0</v>
      </c>
    </row>
    <row r="1001" spans="5:20">
      <c r="E1001">
        <v>30</v>
      </c>
      <c r="F1001">
        <f>F34</f>
        <v>0</v>
      </c>
      <c r="G1001">
        <v>30</v>
      </c>
      <c r="H1001">
        <f>H34</f>
        <v>0</v>
      </c>
      <c r="K1001">
        <v>30</v>
      </c>
      <c r="L1001">
        <f>L34</f>
        <v>0</v>
      </c>
      <c r="M1001">
        <v>30</v>
      </c>
      <c r="N1001">
        <f>N34</f>
        <v>0</v>
      </c>
      <c r="Q1001">
        <f>IF(Charts!$B$3="none",E5833,IF(K5833="",NA(),K5833))</f>
        <v>0</v>
      </c>
      <c r="R1001">
        <f>IF(Charts!$B$3="none",F5833,IF(L5833="",NA(),L5833))</f>
        <v>0</v>
      </c>
      <c r="S1001">
        <f>IF(Charts!$B$3="none",G5833,IF(M5833="",NA(),M5833))</f>
        <v>0</v>
      </c>
      <c r="T1001">
        <f>IF(Charts!$B$3="none",H5833,IF(N5833="",NA(),N5833))</f>
        <v>0</v>
      </c>
    </row>
    <row r="1002" spans="5:20">
      <c r="E1002">
        <v>31</v>
      </c>
      <c r="F1002">
        <f>F35</f>
        <v>0</v>
      </c>
      <c r="G1002">
        <v>31</v>
      </c>
      <c r="H1002">
        <f>H35</f>
        <v>0</v>
      </c>
      <c r="K1002">
        <v>31</v>
      </c>
      <c r="L1002">
        <f>L35</f>
        <v>0</v>
      </c>
      <c r="M1002">
        <v>31</v>
      </c>
      <c r="N1002">
        <f>N35</f>
        <v>0</v>
      </c>
      <c r="Q1002">
        <f>IF(Charts!$B$3="none",E5834,IF(K5834="",NA(),K5834))</f>
        <v>0</v>
      </c>
      <c r="R1002">
        <f>IF(Charts!$B$3="none",F5834,IF(L5834="",NA(),L5834))</f>
        <v>0</v>
      </c>
      <c r="S1002">
        <f>IF(Charts!$B$3="none",G5834,IF(M5834="",NA(),M5834))</f>
        <v>0</v>
      </c>
      <c r="T1002">
        <f>IF(Charts!$B$3="none",H5834,IF(N5834="",NA(),N5834))</f>
        <v>0</v>
      </c>
    </row>
    <row r="1003" spans="5:20">
      <c r="E1003">
        <v>32</v>
      </c>
      <c r="F1003">
        <f>F36</f>
        <v>0</v>
      </c>
      <c r="G1003">
        <v>32</v>
      </c>
      <c r="H1003">
        <f>H36</f>
        <v>0</v>
      </c>
      <c r="K1003">
        <v>32</v>
      </c>
      <c r="L1003">
        <f>L36</f>
        <v>0</v>
      </c>
      <c r="M1003">
        <v>32</v>
      </c>
      <c r="N1003">
        <f>N36</f>
        <v>0</v>
      </c>
      <c r="Q1003">
        <f>IF(Charts!$B$3="none",E5835,IF(K5835="",NA(),K5835))</f>
        <v>0</v>
      </c>
      <c r="R1003">
        <f>IF(Charts!$B$3="none",F5835,IF(L5835="",NA(),L5835))</f>
        <v>0</v>
      </c>
      <c r="S1003">
        <f>IF(Charts!$B$3="none",G5835,IF(M5835="",NA(),M5835))</f>
        <v>0</v>
      </c>
      <c r="T1003">
        <f>IF(Charts!$B$3="none",H5835,IF(N5835="",NA(),N5835))</f>
        <v>0</v>
      </c>
    </row>
    <row r="1004" spans="5:20">
      <c r="E1004">
        <v>33</v>
      </c>
      <c r="F1004">
        <f>F37</f>
        <v>0</v>
      </c>
      <c r="G1004">
        <v>33</v>
      </c>
      <c r="H1004">
        <f>H37</f>
        <v>0</v>
      </c>
      <c r="K1004">
        <v>33</v>
      </c>
      <c r="L1004">
        <f>L37</f>
        <v>0</v>
      </c>
      <c r="M1004">
        <v>33</v>
      </c>
      <c r="N1004">
        <f>N37</f>
        <v>0</v>
      </c>
      <c r="Q1004">
        <f>IF(Charts!$B$3="none",E5836,IF(K5836="",NA(),K5836))</f>
        <v>0</v>
      </c>
      <c r="R1004">
        <f>IF(Charts!$B$3="none",F5836,IF(L5836="",NA(),L5836))</f>
        <v>0</v>
      </c>
      <c r="S1004">
        <f>IF(Charts!$B$3="none",G5836,IF(M5836="",NA(),M5836))</f>
        <v>0</v>
      </c>
      <c r="T1004">
        <f>IF(Charts!$B$3="none",H5836,IF(N5836="",NA(),N5836))</f>
        <v>0</v>
      </c>
    </row>
    <row r="1005" spans="5:20">
      <c r="E1005">
        <v>34</v>
      </c>
      <c r="F1005">
        <f>F38</f>
        <v>0</v>
      </c>
      <c r="G1005">
        <v>34</v>
      </c>
      <c r="H1005">
        <f>H38</f>
        <v>0</v>
      </c>
      <c r="K1005">
        <v>34</v>
      </c>
      <c r="L1005">
        <f>L38</f>
        <v>0</v>
      </c>
      <c r="M1005">
        <v>34</v>
      </c>
      <c r="N1005">
        <f>N38</f>
        <v>0</v>
      </c>
      <c r="Q1005">
        <f>IF(Charts!$B$3="none",E5837,IF(K5837="",NA(),K5837))</f>
        <v>0</v>
      </c>
      <c r="R1005">
        <f>IF(Charts!$B$3="none",F5837,IF(L5837="",NA(),L5837))</f>
        <v>0</v>
      </c>
      <c r="S1005">
        <f>IF(Charts!$B$3="none",G5837,IF(M5837="",NA(),M5837))</f>
        <v>0</v>
      </c>
      <c r="T1005">
        <f>IF(Charts!$B$3="none",H5837,IF(N5837="",NA(),N5837))</f>
        <v>0</v>
      </c>
    </row>
    <row r="1006" spans="5:20">
      <c r="E1006">
        <v>35</v>
      </c>
      <c r="F1006">
        <f>F39</f>
        <v>0</v>
      </c>
      <c r="G1006">
        <v>35</v>
      </c>
      <c r="H1006">
        <f>H39</f>
        <v>0</v>
      </c>
      <c r="K1006">
        <v>35</v>
      </c>
      <c r="L1006">
        <f>L39</f>
        <v>0</v>
      </c>
      <c r="M1006">
        <v>35</v>
      </c>
      <c r="N1006">
        <f>N39</f>
        <v>0</v>
      </c>
      <c r="Q1006">
        <f>IF(Charts!$B$3="none",E5838,IF(K5838="",NA(),K5838))</f>
        <v>0</v>
      </c>
      <c r="R1006">
        <f>IF(Charts!$B$3="none",F5838,IF(L5838="",NA(),L5838))</f>
        <v>0</v>
      </c>
      <c r="S1006">
        <f>IF(Charts!$B$3="none",G5838,IF(M5838="",NA(),M5838))</f>
        <v>0</v>
      </c>
      <c r="T1006">
        <f>IF(Charts!$B$3="none",H5838,IF(N5838="",NA(),N5838))</f>
        <v>0</v>
      </c>
    </row>
    <row r="1007" spans="5:20">
      <c r="E1007">
        <v>36</v>
      </c>
      <c r="F1007">
        <f>F40</f>
        <v>0</v>
      </c>
      <c r="G1007">
        <v>36</v>
      </c>
      <c r="H1007">
        <f>H40</f>
        <v>0</v>
      </c>
      <c r="K1007">
        <v>36</v>
      </c>
      <c r="L1007">
        <f>L40</f>
        <v>0</v>
      </c>
      <c r="M1007">
        <v>36</v>
      </c>
      <c r="N1007">
        <f>N40</f>
        <v>0</v>
      </c>
      <c r="Q1007">
        <f>IF(Charts!$B$3="none",E5839,IF(K5839="",NA(),K5839))</f>
        <v>0</v>
      </c>
      <c r="R1007">
        <f>IF(Charts!$B$3="none",F5839,IF(L5839="",NA(),L5839))</f>
        <v>0</v>
      </c>
      <c r="S1007">
        <f>IF(Charts!$B$3="none",G5839,IF(M5839="",NA(),M5839))</f>
        <v>0</v>
      </c>
      <c r="T1007">
        <f>IF(Charts!$B$3="none",H5839,IF(N5839="",NA(),N5839))</f>
        <v>0</v>
      </c>
    </row>
    <row r="1008" spans="5:20">
      <c r="E1008">
        <v>37</v>
      </c>
      <c r="F1008">
        <f>F41</f>
        <v>0</v>
      </c>
      <c r="G1008">
        <v>37</v>
      </c>
      <c r="H1008">
        <f>H41</f>
        <v>0</v>
      </c>
      <c r="K1008">
        <v>37</v>
      </c>
      <c r="L1008">
        <f>L41</f>
        <v>0</v>
      </c>
      <c r="M1008">
        <v>37</v>
      </c>
      <c r="N1008">
        <f>N41</f>
        <v>0</v>
      </c>
      <c r="Q1008">
        <f>IF(Charts!$B$3="none",E5840,IF(K5840="",NA(),K5840))</f>
        <v>0</v>
      </c>
      <c r="R1008">
        <f>IF(Charts!$B$3="none",F5840,IF(L5840="",NA(),L5840))</f>
        <v>0</v>
      </c>
      <c r="S1008">
        <f>IF(Charts!$B$3="none",G5840,IF(M5840="",NA(),M5840))</f>
        <v>0</v>
      </c>
      <c r="T1008">
        <f>IF(Charts!$B$3="none",H5840,IF(N5840="",NA(),N5840))</f>
        <v>0</v>
      </c>
    </row>
    <row r="1009" spans="5:20">
      <c r="E1009">
        <v>38</v>
      </c>
      <c r="F1009">
        <f>F42</f>
        <v>0</v>
      </c>
      <c r="G1009">
        <v>38</v>
      </c>
      <c r="H1009">
        <f>H42</f>
        <v>0</v>
      </c>
      <c r="K1009">
        <v>38</v>
      </c>
      <c r="L1009">
        <f>L42</f>
        <v>0</v>
      </c>
      <c r="M1009">
        <v>38</v>
      </c>
      <c r="N1009">
        <f>N42</f>
        <v>0</v>
      </c>
      <c r="Q1009">
        <f>IF(Charts!$B$3="none",E5841,IF(K5841="",NA(),K5841))</f>
        <v>0</v>
      </c>
      <c r="R1009">
        <f>IF(Charts!$B$3="none",F5841,IF(L5841="",NA(),L5841))</f>
        <v>0</v>
      </c>
      <c r="S1009">
        <f>IF(Charts!$B$3="none",G5841,IF(M5841="",NA(),M5841))</f>
        <v>0</v>
      </c>
      <c r="T1009">
        <f>IF(Charts!$B$3="none",H5841,IF(N5841="",NA(),N5841))</f>
        <v>0</v>
      </c>
    </row>
    <row r="1010" spans="5:20">
      <c r="E1010">
        <v>39</v>
      </c>
      <c r="F1010">
        <f>F43</f>
        <v>0</v>
      </c>
      <c r="G1010">
        <v>39</v>
      </c>
      <c r="H1010">
        <f>H43</f>
        <v>0</v>
      </c>
      <c r="K1010">
        <v>39</v>
      </c>
      <c r="L1010">
        <f>L43</f>
        <v>0</v>
      </c>
      <c r="M1010">
        <v>39</v>
      </c>
      <c r="N1010">
        <f>N43</f>
        <v>0</v>
      </c>
      <c r="Q1010">
        <f>IF(Charts!$B$3="none",E5842,IF(K5842="",NA(),K5842))</f>
        <v>0</v>
      </c>
      <c r="R1010">
        <f>IF(Charts!$B$3="none",F5842,IF(L5842="",NA(),L5842))</f>
        <v>0</v>
      </c>
      <c r="S1010">
        <f>IF(Charts!$B$3="none",G5842,IF(M5842="",NA(),M5842))</f>
        <v>0</v>
      </c>
      <c r="T1010">
        <f>IF(Charts!$B$3="none",H5842,IF(N5842="",NA(),N5842))</f>
        <v>0</v>
      </c>
    </row>
    <row r="1011" spans="5:20">
      <c r="E1011">
        <v>40</v>
      </c>
      <c r="F1011">
        <f>F44</f>
        <v>0</v>
      </c>
      <c r="G1011">
        <v>40</v>
      </c>
      <c r="H1011">
        <f>H44</f>
        <v>0</v>
      </c>
      <c r="K1011">
        <v>40</v>
      </c>
      <c r="L1011">
        <f>L44</f>
        <v>0</v>
      </c>
      <c r="M1011">
        <v>40</v>
      </c>
      <c r="N1011">
        <f>N44</f>
        <v>0</v>
      </c>
      <c r="Q1011">
        <f>IF(Charts!$B$3="none",E5843,IF(K5843="",NA(),K5843))</f>
        <v>0</v>
      </c>
      <c r="R1011">
        <f>IF(Charts!$B$3="none",F5843,IF(L5843="",NA(),L5843))</f>
        <v>0</v>
      </c>
      <c r="S1011">
        <f>IF(Charts!$B$3="none",G5843,IF(M5843="",NA(),M5843))</f>
        <v>0</v>
      </c>
      <c r="T1011">
        <f>IF(Charts!$B$3="none",H5843,IF(N5843="",NA(),N5843))</f>
        <v>0</v>
      </c>
    </row>
    <row r="1012" spans="5:20">
      <c r="E1012">
        <v>41</v>
      </c>
      <c r="F1012">
        <f>F45</f>
        <v>0</v>
      </c>
      <c r="G1012">
        <v>41</v>
      </c>
      <c r="H1012">
        <f>H45</f>
        <v>0</v>
      </c>
      <c r="K1012">
        <v>41</v>
      </c>
      <c r="L1012">
        <f>L45</f>
        <v>0</v>
      </c>
      <c r="M1012">
        <v>41</v>
      </c>
      <c r="N1012">
        <f>N45</f>
        <v>0</v>
      </c>
      <c r="Q1012">
        <f>IF(Charts!$B$3="none",E5844,IF(K5844="",NA(),K5844))</f>
        <v>0</v>
      </c>
      <c r="R1012">
        <f>IF(Charts!$B$3="none",F5844,IF(L5844="",NA(),L5844))</f>
        <v>0</v>
      </c>
      <c r="S1012">
        <f>IF(Charts!$B$3="none",G5844,IF(M5844="",NA(),M5844))</f>
        <v>0</v>
      </c>
      <c r="T1012">
        <f>IF(Charts!$B$3="none",H5844,IF(N5844="",NA(),N5844))</f>
        <v>0</v>
      </c>
    </row>
    <row r="1013" spans="5:20">
      <c r="E1013">
        <v>42</v>
      </c>
      <c r="F1013">
        <f>F46</f>
        <v>0</v>
      </c>
      <c r="G1013">
        <v>42</v>
      </c>
      <c r="H1013">
        <f>H46</f>
        <v>0</v>
      </c>
      <c r="K1013">
        <v>42</v>
      </c>
      <c r="L1013">
        <f>L46</f>
        <v>0</v>
      </c>
      <c r="M1013">
        <v>42</v>
      </c>
      <c r="N1013">
        <f>N46</f>
        <v>0</v>
      </c>
      <c r="Q1013">
        <f>IF(Charts!$B$3="none",E5845,IF(K5845="",NA(),K5845))</f>
        <v>0</v>
      </c>
      <c r="R1013">
        <f>IF(Charts!$B$3="none",F5845,IF(L5845="",NA(),L5845))</f>
        <v>0</v>
      </c>
      <c r="S1013">
        <f>IF(Charts!$B$3="none",G5845,IF(M5845="",NA(),M5845))</f>
        <v>0</v>
      </c>
      <c r="T1013">
        <f>IF(Charts!$B$3="none",H5845,IF(N5845="",NA(),N5845))</f>
        <v>0</v>
      </c>
    </row>
    <row r="1014" spans="5:20">
      <c r="E1014">
        <v>43</v>
      </c>
      <c r="F1014">
        <f>F47</f>
        <v>0</v>
      </c>
      <c r="G1014">
        <v>43</v>
      </c>
      <c r="H1014">
        <f>H47</f>
        <v>0</v>
      </c>
      <c r="K1014">
        <v>43</v>
      </c>
      <c r="L1014">
        <f>L47</f>
        <v>0</v>
      </c>
      <c r="M1014">
        <v>43</v>
      </c>
      <c r="N1014">
        <f>N47</f>
        <v>0</v>
      </c>
      <c r="Q1014">
        <f>IF(Charts!$B$3="none",E5846,IF(K5846="",NA(),K5846))</f>
        <v>0</v>
      </c>
      <c r="R1014">
        <f>IF(Charts!$B$3="none",F5846,IF(L5846="",NA(),L5846))</f>
        <v>0</v>
      </c>
      <c r="S1014">
        <f>IF(Charts!$B$3="none",G5846,IF(M5846="",NA(),M5846))</f>
        <v>0</v>
      </c>
      <c r="T1014">
        <f>IF(Charts!$B$3="none",H5846,IF(N5846="",NA(),N5846))</f>
        <v>0</v>
      </c>
    </row>
    <row r="1015" spans="5:20">
      <c r="E1015">
        <v>44</v>
      </c>
      <c r="F1015">
        <f>F48</f>
        <v>0</v>
      </c>
      <c r="G1015">
        <v>44</v>
      </c>
      <c r="H1015">
        <f>H48</f>
        <v>0</v>
      </c>
      <c r="K1015">
        <v>44</v>
      </c>
      <c r="L1015">
        <f>L48</f>
        <v>0</v>
      </c>
      <c r="M1015">
        <v>44</v>
      </c>
      <c r="N1015">
        <f>N48</f>
        <v>0</v>
      </c>
      <c r="Q1015">
        <f>IF(Charts!$B$3="none",E5847,IF(K5847="",NA(),K5847))</f>
        <v>0</v>
      </c>
      <c r="R1015">
        <f>IF(Charts!$B$3="none",F5847,IF(L5847="",NA(),L5847))</f>
        <v>0</v>
      </c>
      <c r="S1015">
        <f>IF(Charts!$B$3="none",G5847,IF(M5847="",NA(),M5847))</f>
        <v>0</v>
      </c>
      <c r="T1015">
        <f>IF(Charts!$B$3="none",H5847,IF(N5847="",NA(),N5847))</f>
        <v>0</v>
      </c>
    </row>
    <row r="1016" spans="5:20">
      <c r="E1016">
        <v>45</v>
      </c>
      <c r="F1016">
        <f>F49</f>
        <v>0</v>
      </c>
      <c r="G1016">
        <v>45</v>
      </c>
      <c r="H1016">
        <f>H49</f>
        <v>0</v>
      </c>
      <c r="K1016">
        <v>45</v>
      </c>
      <c r="L1016">
        <f>L49</f>
        <v>0</v>
      </c>
      <c r="M1016">
        <v>45</v>
      </c>
      <c r="N1016">
        <f>N49</f>
        <v>0</v>
      </c>
      <c r="Q1016">
        <f>IF(Charts!$B$3="none",E5848,IF(K5848="",NA(),K5848))</f>
        <v>0</v>
      </c>
      <c r="R1016">
        <f>IF(Charts!$B$3="none",F5848,IF(L5848="",NA(),L5848))</f>
        <v>0</v>
      </c>
      <c r="S1016">
        <f>IF(Charts!$B$3="none",G5848,IF(M5848="",NA(),M5848))</f>
        <v>0</v>
      </c>
      <c r="T1016">
        <f>IF(Charts!$B$3="none",H5848,IF(N5848="",NA(),N5848))</f>
        <v>0</v>
      </c>
    </row>
    <row r="1017" spans="5:20">
      <c r="E1017">
        <v>46</v>
      </c>
      <c r="F1017">
        <f>F50</f>
        <v>0</v>
      </c>
      <c r="G1017">
        <v>46</v>
      </c>
      <c r="H1017">
        <f>H50</f>
        <v>0</v>
      </c>
      <c r="K1017">
        <v>46</v>
      </c>
      <c r="L1017">
        <f>L50</f>
        <v>0</v>
      </c>
      <c r="M1017">
        <v>46</v>
      </c>
      <c r="N1017">
        <f>N50</f>
        <v>0</v>
      </c>
      <c r="Q1017">
        <f>IF(Charts!$B$3="none",E5849,IF(K5849="",NA(),K5849))</f>
        <v>0</v>
      </c>
      <c r="R1017">
        <f>IF(Charts!$B$3="none",F5849,IF(L5849="",NA(),L5849))</f>
        <v>0</v>
      </c>
      <c r="S1017">
        <f>IF(Charts!$B$3="none",G5849,IF(M5849="",NA(),M5849))</f>
        <v>0</v>
      </c>
      <c r="T1017">
        <f>IF(Charts!$B$3="none",H5849,IF(N5849="",NA(),N5849))</f>
        <v>0</v>
      </c>
    </row>
    <row r="1018" spans="5:20">
      <c r="E1018">
        <v>47</v>
      </c>
      <c r="F1018">
        <f>F51</f>
        <v>0</v>
      </c>
      <c r="G1018">
        <v>47</v>
      </c>
      <c r="H1018">
        <f>H51</f>
        <v>0</v>
      </c>
      <c r="K1018">
        <v>47</v>
      </c>
      <c r="L1018">
        <f>L51</f>
        <v>0</v>
      </c>
      <c r="M1018">
        <v>47</v>
      </c>
      <c r="N1018">
        <f>N51</f>
        <v>0</v>
      </c>
      <c r="Q1018">
        <f>IF(Charts!$B$3="none",E5850,IF(K5850="",NA(),K5850))</f>
        <v>0</v>
      </c>
      <c r="R1018">
        <f>IF(Charts!$B$3="none",F5850,IF(L5850="",NA(),L5850))</f>
        <v>0</v>
      </c>
      <c r="S1018">
        <f>IF(Charts!$B$3="none",G5850,IF(M5850="",NA(),M5850))</f>
        <v>0</v>
      </c>
      <c r="T1018">
        <f>IF(Charts!$B$3="none",H5850,IF(N5850="",NA(),N5850))</f>
        <v>0</v>
      </c>
    </row>
    <row r="1019" spans="5:20">
      <c r="E1019">
        <v>48</v>
      </c>
      <c r="F1019">
        <f>F52</f>
        <v>0</v>
      </c>
      <c r="G1019">
        <v>48</v>
      </c>
      <c r="H1019">
        <f>H52</f>
        <v>0</v>
      </c>
      <c r="K1019">
        <v>48</v>
      </c>
      <c r="L1019">
        <f>L52</f>
        <v>0</v>
      </c>
      <c r="M1019">
        <v>48</v>
      </c>
      <c r="N1019">
        <f>N52</f>
        <v>0</v>
      </c>
      <c r="Q1019">
        <f>IF(Charts!$B$3="none",E5851,IF(K5851="",NA(),K5851))</f>
        <v>0</v>
      </c>
      <c r="R1019">
        <f>IF(Charts!$B$3="none",F5851,IF(L5851="",NA(),L5851))</f>
        <v>0</v>
      </c>
      <c r="S1019">
        <f>IF(Charts!$B$3="none",G5851,IF(M5851="",NA(),M5851))</f>
        <v>0</v>
      </c>
      <c r="T1019">
        <f>IF(Charts!$B$3="none",H5851,IF(N5851="",NA(),N5851))</f>
        <v>0</v>
      </c>
    </row>
    <row r="1020" spans="5:20">
      <c r="E1020">
        <v>49</v>
      </c>
      <c r="F1020">
        <f>F53</f>
        <v>0</v>
      </c>
      <c r="G1020">
        <v>49</v>
      </c>
      <c r="H1020">
        <f>H53</f>
        <v>0</v>
      </c>
      <c r="K1020">
        <v>49</v>
      </c>
      <c r="L1020">
        <f>L53</f>
        <v>0</v>
      </c>
      <c r="M1020">
        <v>49</v>
      </c>
      <c r="N1020">
        <f>N53</f>
        <v>0</v>
      </c>
      <c r="Q1020">
        <f>IF(Charts!$B$3="none",E5852,IF(K5852="",NA(),K5852))</f>
        <v>0</v>
      </c>
      <c r="R1020">
        <f>IF(Charts!$B$3="none",F5852,IF(L5852="",NA(),L5852))</f>
        <v>0</v>
      </c>
      <c r="S1020">
        <f>IF(Charts!$B$3="none",G5852,IF(M5852="",NA(),M5852))</f>
        <v>0</v>
      </c>
      <c r="T1020">
        <f>IF(Charts!$B$3="none",H5852,IF(N5852="",NA(),N5852))</f>
        <v>0</v>
      </c>
    </row>
    <row r="1021" spans="5:20">
      <c r="E1021">
        <v>50</v>
      </c>
      <c r="F1021">
        <f>F54</f>
        <v>0</v>
      </c>
      <c r="G1021">
        <v>50</v>
      </c>
      <c r="H1021">
        <f>H54</f>
        <v>0</v>
      </c>
      <c r="K1021">
        <v>50</v>
      </c>
      <c r="L1021">
        <f>L54</f>
        <v>0</v>
      </c>
      <c r="M1021">
        <v>50</v>
      </c>
      <c r="N1021">
        <f>N54</f>
        <v>0</v>
      </c>
      <c r="Q1021">
        <f>IF(Charts!$B$3="none",E5853,IF(K5853="",NA(),K5853))</f>
        <v>0</v>
      </c>
      <c r="R1021">
        <f>IF(Charts!$B$3="none",F5853,IF(L5853="",NA(),L5853))</f>
        <v>0</v>
      </c>
      <c r="S1021">
        <f>IF(Charts!$B$3="none",G5853,IF(M5853="",NA(),M5853))</f>
        <v>0</v>
      </c>
      <c r="T1021">
        <f>IF(Charts!$B$3="none",H5853,IF(N5853="",NA(),N5853))</f>
        <v>0</v>
      </c>
    </row>
    <row r="1022" spans="5:20">
      <c r="E1022">
        <v>51</v>
      </c>
      <c r="F1022">
        <f>F55</f>
        <v>0</v>
      </c>
      <c r="G1022">
        <v>51</v>
      </c>
      <c r="H1022">
        <f>H55</f>
        <v>0</v>
      </c>
      <c r="K1022">
        <v>51</v>
      </c>
      <c r="L1022">
        <f>L55</f>
        <v>0</v>
      </c>
      <c r="M1022">
        <v>51</v>
      </c>
      <c r="N1022">
        <f>N55</f>
        <v>0</v>
      </c>
      <c r="Q1022">
        <f>IF(Charts!$B$3="none",E5854,IF(K5854="",NA(),K5854))</f>
        <v>0</v>
      </c>
      <c r="R1022">
        <f>IF(Charts!$B$3="none",F5854,IF(L5854="",NA(),L5854))</f>
        <v>0</v>
      </c>
      <c r="S1022">
        <f>IF(Charts!$B$3="none",G5854,IF(M5854="",NA(),M5854))</f>
        <v>0</v>
      </c>
      <c r="T1022">
        <f>IF(Charts!$B$3="none",H5854,IF(N5854="",NA(),N5854))</f>
        <v>0</v>
      </c>
    </row>
    <row r="1023" spans="5:20">
      <c r="E1023">
        <v>52</v>
      </c>
      <c r="F1023">
        <f>F56</f>
        <v>0</v>
      </c>
      <c r="G1023">
        <v>52</v>
      </c>
      <c r="H1023">
        <f>H56</f>
        <v>0</v>
      </c>
      <c r="K1023">
        <v>52</v>
      </c>
      <c r="L1023">
        <f>L56</f>
        <v>0</v>
      </c>
      <c r="M1023">
        <v>52</v>
      </c>
      <c r="N1023">
        <f>N56</f>
        <v>0</v>
      </c>
      <c r="Q1023">
        <f>IF(Charts!$B$3="none",E5855,IF(K5855="",NA(),K5855))</f>
        <v>0</v>
      </c>
      <c r="R1023">
        <f>IF(Charts!$B$3="none",F5855,IF(L5855="",NA(),L5855))</f>
        <v>0</v>
      </c>
      <c r="S1023">
        <f>IF(Charts!$B$3="none",G5855,IF(M5855="",NA(),M5855))</f>
        <v>0</v>
      </c>
      <c r="T1023">
        <f>IF(Charts!$B$3="none",H5855,IF(N5855="",NA(),N5855))</f>
        <v>0</v>
      </c>
    </row>
    <row r="1024" spans="5:20">
      <c r="E1024">
        <v>53</v>
      </c>
      <c r="F1024">
        <f>F57</f>
        <v>0</v>
      </c>
      <c r="G1024">
        <v>53</v>
      </c>
      <c r="H1024">
        <f>H57</f>
        <v>0</v>
      </c>
      <c r="K1024">
        <v>53</v>
      </c>
      <c r="L1024">
        <f>L57</f>
        <v>0</v>
      </c>
      <c r="M1024">
        <v>53</v>
      </c>
      <c r="N1024">
        <f>N57</f>
        <v>0</v>
      </c>
      <c r="Q1024">
        <f>IF(Charts!$B$3="none",E5856,IF(K5856="",NA(),K5856))</f>
        <v>0</v>
      </c>
      <c r="R1024">
        <f>IF(Charts!$B$3="none",F5856,IF(L5856="",NA(),L5856))</f>
        <v>0</v>
      </c>
      <c r="S1024">
        <f>IF(Charts!$B$3="none",G5856,IF(M5856="",NA(),M5856))</f>
        <v>0</v>
      </c>
      <c r="T1024">
        <f>IF(Charts!$B$3="none",H5856,IF(N5856="",NA(),N5856))</f>
        <v>0</v>
      </c>
    </row>
    <row r="1025" spans="5:20">
      <c r="E1025">
        <v>54</v>
      </c>
      <c r="F1025">
        <f>F58</f>
        <v>0</v>
      </c>
      <c r="G1025">
        <v>54</v>
      </c>
      <c r="H1025">
        <f>H58</f>
        <v>0</v>
      </c>
      <c r="K1025">
        <v>54</v>
      </c>
      <c r="L1025">
        <f>L58</f>
        <v>0</v>
      </c>
      <c r="M1025">
        <v>54</v>
      </c>
      <c r="N1025">
        <f>N58</f>
        <v>0</v>
      </c>
      <c r="Q1025">
        <f>IF(Charts!$B$3="none",E5857,IF(K5857="",NA(),K5857))</f>
        <v>0</v>
      </c>
      <c r="R1025">
        <f>IF(Charts!$B$3="none",F5857,IF(L5857="",NA(),L5857))</f>
        <v>0</v>
      </c>
      <c r="S1025">
        <f>IF(Charts!$B$3="none",G5857,IF(M5857="",NA(),M5857))</f>
        <v>0</v>
      </c>
      <c r="T1025">
        <f>IF(Charts!$B$3="none",H5857,IF(N5857="",NA(),N5857))</f>
        <v>0</v>
      </c>
    </row>
    <row r="1026" spans="5:20">
      <c r="E1026">
        <v>55</v>
      </c>
      <c r="F1026">
        <f>F59</f>
        <v>0</v>
      </c>
      <c r="G1026">
        <v>55</v>
      </c>
      <c r="H1026">
        <f>H59</f>
        <v>0</v>
      </c>
      <c r="K1026">
        <v>55</v>
      </c>
      <c r="L1026">
        <f>L59</f>
        <v>0</v>
      </c>
      <c r="M1026">
        <v>55</v>
      </c>
      <c r="N1026">
        <f>N59</f>
        <v>0</v>
      </c>
      <c r="Q1026">
        <f>IF(Charts!$B$3="none",E5858,IF(K5858="",NA(),K5858))</f>
        <v>0</v>
      </c>
      <c r="R1026">
        <f>IF(Charts!$B$3="none",F5858,IF(L5858="",NA(),L5858))</f>
        <v>0</v>
      </c>
      <c r="S1026">
        <f>IF(Charts!$B$3="none",G5858,IF(M5858="",NA(),M5858))</f>
        <v>0</v>
      </c>
      <c r="T1026">
        <f>IF(Charts!$B$3="none",H5858,IF(N5858="",NA(),N5858))</f>
        <v>0</v>
      </c>
    </row>
    <row r="1027" spans="5:20">
      <c r="E1027">
        <v>56</v>
      </c>
      <c r="F1027">
        <f>F60</f>
        <v>0</v>
      </c>
      <c r="G1027">
        <v>56</v>
      </c>
      <c r="H1027">
        <f>H60</f>
        <v>0</v>
      </c>
      <c r="K1027">
        <v>56</v>
      </c>
      <c r="L1027">
        <f>L60</f>
        <v>0</v>
      </c>
      <c r="M1027">
        <v>56</v>
      </c>
      <c r="N1027">
        <f>N60</f>
        <v>0</v>
      </c>
      <c r="Q1027">
        <f>IF(Charts!$B$3="none",E5859,IF(K5859="",NA(),K5859))</f>
        <v>0</v>
      </c>
      <c r="R1027">
        <f>IF(Charts!$B$3="none",F5859,IF(L5859="",NA(),L5859))</f>
        <v>0</v>
      </c>
      <c r="S1027">
        <f>IF(Charts!$B$3="none",G5859,IF(M5859="",NA(),M5859))</f>
        <v>0</v>
      </c>
      <c r="T1027">
        <f>IF(Charts!$B$3="none",H5859,IF(N5859="",NA(),N5859))</f>
        <v>0</v>
      </c>
    </row>
    <row r="1028" spans="5:20">
      <c r="E1028">
        <v>57</v>
      </c>
      <c r="F1028">
        <f>F61</f>
        <v>0</v>
      </c>
      <c r="G1028">
        <v>57</v>
      </c>
      <c r="H1028">
        <f>H61</f>
        <v>0</v>
      </c>
      <c r="K1028">
        <v>57</v>
      </c>
      <c r="L1028">
        <f>L61</f>
        <v>0</v>
      </c>
      <c r="M1028">
        <v>57</v>
      </c>
      <c r="N1028">
        <f>N61</f>
        <v>0</v>
      </c>
      <c r="Q1028">
        <f>IF(Charts!$B$3="none",E5860,IF(K5860="",NA(),K5860))</f>
        <v>0</v>
      </c>
      <c r="R1028">
        <f>IF(Charts!$B$3="none",F5860,IF(L5860="",NA(),L5860))</f>
        <v>0</v>
      </c>
      <c r="S1028">
        <f>IF(Charts!$B$3="none",G5860,IF(M5860="",NA(),M5860))</f>
        <v>0</v>
      </c>
      <c r="T1028">
        <f>IF(Charts!$B$3="none",H5860,IF(N5860="",NA(),N5860))</f>
        <v>0</v>
      </c>
    </row>
    <row r="1029" spans="5:20">
      <c r="E1029">
        <v>58</v>
      </c>
      <c r="F1029">
        <f>F62</f>
        <v>0</v>
      </c>
      <c r="G1029">
        <v>58</v>
      </c>
      <c r="H1029">
        <f>H62</f>
        <v>0</v>
      </c>
      <c r="K1029">
        <v>58</v>
      </c>
      <c r="L1029">
        <f>L62</f>
        <v>0</v>
      </c>
      <c r="M1029">
        <v>58</v>
      </c>
      <c r="N1029">
        <f>N62</f>
        <v>0</v>
      </c>
      <c r="Q1029">
        <f>IF(Charts!$B$3="none",E5861,IF(K5861="",NA(),K5861))</f>
        <v>0</v>
      </c>
      <c r="R1029">
        <f>IF(Charts!$B$3="none",F5861,IF(L5861="",NA(),L5861))</f>
        <v>0</v>
      </c>
      <c r="S1029">
        <f>IF(Charts!$B$3="none",G5861,IF(M5861="",NA(),M5861))</f>
        <v>0</v>
      </c>
      <c r="T1029">
        <f>IF(Charts!$B$3="none",H5861,IF(N5861="",NA(),N5861))</f>
        <v>0</v>
      </c>
    </row>
    <row r="1030" spans="5:20">
      <c r="E1030">
        <v>59</v>
      </c>
      <c r="F1030">
        <f>F63</f>
        <v>0</v>
      </c>
      <c r="G1030">
        <v>59</v>
      </c>
      <c r="H1030">
        <f>H63</f>
        <v>0</v>
      </c>
      <c r="K1030">
        <v>59</v>
      </c>
      <c r="L1030">
        <f>L63</f>
        <v>0</v>
      </c>
      <c r="M1030">
        <v>59</v>
      </c>
      <c r="N1030">
        <f>N63</f>
        <v>0</v>
      </c>
      <c r="Q1030">
        <f>IF(Charts!$B$3="none",E5862,IF(K5862="",NA(),K5862))</f>
        <v>0</v>
      </c>
      <c r="R1030">
        <f>IF(Charts!$B$3="none",F5862,IF(L5862="",NA(),L5862))</f>
        <v>0</v>
      </c>
      <c r="S1030">
        <f>IF(Charts!$B$3="none",G5862,IF(M5862="",NA(),M5862))</f>
        <v>0</v>
      </c>
      <c r="T1030">
        <f>IF(Charts!$B$3="none",H5862,IF(N5862="",NA(),N5862))</f>
        <v>0</v>
      </c>
    </row>
    <row r="1031" spans="5:20">
      <c r="E1031">
        <v>60</v>
      </c>
      <c r="F1031">
        <f>F64</f>
        <v>0</v>
      </c>
      <c r="G1031">
        <v>60</v>
      </c>
      <c r="H1031">
        <f>H64</f>
        <v>0</v>
      </c>
      <c r="K1031">
        <v>60</v>
      </c>
      <c r="L1031">
        <f>L64</f>
        <v>0</v>
      </c>
      <c r="M1031">
        <v>60</v>
      </c>
      <c r="N1031">
        <f>N64</f>
        <v>0</v>
      </c>
      <c r="Q1031">
        <f>IF(Charts!$B$3="none",E5863,IF(K5863="",NA(),K5863))</f>
        <v>0</v>
      </c>
      <c r="R1031">
        <f>IF(Charts!$B$3="none",F5863,IF(L5863="",NA(),L5863))</f>
        <v>0</v>
      </c>
      <c r="S1031">
        <f>IF(Charts!$B$3="none",G5863,IF(M5863="",NA(),M5863))</f>
        <v>0</v>
      </c>
      <c r="T1031">
        <f>IF(Charts!$B$3="none",H5863,IF(N5863="",NA(),N5863))</f>
        <v>0</v>
      </c>
    </row>
    <row r="1032" spans="5:20">
      <c r="E1032">
        <v>61</v>
      </c>
      <c r="F1032">
        <f>F65</f>
        <v>0</v>
      </c>
      <c r="G1032">
        <v>61</v>
      </c>
      <c r="H1032">
        <f>H65</f>
        <v>0</v>
      </c>
      <c r="K1032">
        <v>61</v>
      </c>
      <c r="L1032">
        <f>L65</f>
        <v>0</v>
      </c>
      <c r="M1032">
        <v>61</v>
      </c>
      <c r="N1032">
        <f>N65</f>
        <v>0</v>
      </c>
      <c r="Q1032">
        <f>IF(Charts!$B$3="none",E5864,IF(K5864="",NA(),K5864))</f>
        <v>0</v>
      </c>
      <c r="R1032">
        <f>IF(Charts!$B$3="none",F5864,IF(L5864="",NA(),L5864))</f>
        <v>0</v>
      </c>
      <c r="S1032">
        <f>IF(Charts!$B$3="none",G5864,IF(M5864="",NA(),M5864))</f>
        <v>0</v>
      </c>
      <c r="T1032">
        <f>IF(Charts!$B$3="none",H5864,IF(N5864="",NA(),N5864))</f>
        <v>0</v>
      </c>
    </row>
    <row r="1033" spans="5:20">
      <c r="E1033">
        <v>62</v>
      </c>
      <c r="F1033">
        <f>F66</f>
        <v>0</v>
      </c>
      <c r="G1033">
        <v>62</v>
      </c>
      <c r="H1033">
        <f>H66</f>
        <v>0</v>
      </c>
      <c r="K1033">
        <v>62</v>
      </c>
      <c r="L1033">
        <f>L66</f>
        <v>0</v>
      </c>
      <c r="M1033">
        <v>62</v>
      </c>
      <c r="N1033">
        <f>N66</f>
        <v>0</v>
      </c>
      <c r="Q1033">
        <f>IF(Charts!$B$3="none",E5865,IF(K5865="",NA(),K5865))</f>
        <v>0</v>
      </c>
      <c r="R1033">
        <f>IF(Charts!$B$3="none",F5865,IF(L5865="",NA(),L5865))</f>
        <v>0</v>
      </c>
      <c r="S1033">
        <f>IF(Charts!$B$3="none",G5865,IF(M5865="",NA(),M5865))</f>
        <v>0</v>
      </c>
      <c r="T1033">
        <f>IF(Charts!$B$3="none",H5865,IF(N5865="",NA(),N5865))</f>
        <v>0</v>
      </c>
    </row>
    <row r="1034" spans="5:20">
      <c r="E1034">
        <v>63</v>
      </c>
      <c r="F1034">
        <f>F67</f>
        <v>0</v>
      </c>
      <c r="G1034">
        <v>63</v>
      </c>
      <c r="H1034">
        <f>H67</f>
        <v>0</v>
      </c>
      <c r="K1034">
        <v>63</v>
      </c>
      <c r="L1034">
        <f>L67</f>
        <v>0</v>
      </c>
      <c r="M1034">
        <v>63</v>
      </c>
      <c r="N1034">
        <f>N67</f>
        <v>0</v>
      </c>
      <c r="Q1034">
        <f>IF(Charts!$B$3="none",E5866,IF(K5866="",NA(),K5866))</f>
        <v>0</v>
      </c>
      <c r="R1034">
        <f>IF(Charts!$B$3="none",F5866,IF(L5866="",NA(),L5866))</f>
        <v>0</v>
      </c>
      <c r="S1034">
        <f>IF(Charts!$B$3="none",G5866,IF(M5866="",NA(),M5866))</f>
        <v>0</v>
      </c>
      <c r="T1034">
        <f>IF(Charts!$B$3="none",H5866,IF(N5866="",NA(),N5866))</f>
        <v>0</v>
      </c>
    </row>
    <row r="1035" spans="5:20">
      <c r="E1035">
        <v>64</v>
      </c>
      <c r="F1035">
        <f>F68</f>
        <v>0</v>
      </c>
      <c r="G1035">
        <v>64</v>
      </c>
      <c r="H1035">
        <f>H68</f>
        <v>0</v>
      </c>
      <c r="K1035">
        <v>64</v>
      </c>
      <c r="L1035">
        <f>L68</f>
        <v>0</v>
      </c>
      <c r="M1035">
        <v>64</v>
      </c>
      <c r="N1035">
        <f>N68</f>
        <v>0</v>
      </c>
      <c r="Q1035">
        <f>IF(Charts!$B$3="none",E5867,IF(K5867="",NA(),K5867))</f>
        <v>0</v>
      </c>
      <c r="R1035">
        <f>IF(Charts!$B$3="none",F5867,IF(L5867="",NA(),L5867))</f>
        <v>0</v>
      </c>
      <c r="S1035">
        <f>IF(Charts!$B$3="none",G5867,IF(M5867="",NA(),M5867))</f>
        <v>0</v>
      </c>
      <c r="T1035">
        <f>IF(Charts!$B$3="none",H5867,IF(N5867="",NA(),N5867))</f>
        <v>0</v>
      </c>
    </row>
    <row r="1036" spans="5:20">
      <c r="E1036">
        <v>65</v>
      </c>
      <c r="F1036">
        <f>F69</f>
        <v>0</v>
      </c>
      <c r="G1036">
        <v>65</v>
      </c>
      <c r="H1036">
        <f>H69</f>
        <v>0</v>
      </c>
      <c r="K1036">
        <v>65</v>
      </c>
      <c r="L1036">
        <f>L69</f>
        <v>0</v>
      </c>
      <c r="M1036">
        <v>65</v>
      </c>
      <c r="N1036">
        <f>N69</f>
        <v>0</v>
      </c>
      <c r="Q1036">
        <f>IF(Charts!$B$3="none",E5868,IF(K5868="",NA(),K5868))</f>
        <v>0</v>
      </c>
      <c r="R1036">
        <f>IF(Charts!$B$3="none",F5868,IF(L5868="",NA(),L5868))</f>
        <v>0</v>
      </c>
      <c r="S1036">
        <f>IF(Charts!$B$3="none",G5868,IF(M5868="",NA(),M5868))</f>
        <v>0</v>
      </c>
      <c r="T1036">
        <f>IF(Charts!$B$3="none",H5868,IF(N5868="",NA(),N5868))</f>
        <v>0</v>
      </c>
    </row>
    <row r="1037" spans="5:20">
      <c r="E1037">
        <v>66</v>
      </c>
      <c r="F1037">
        <f>F70</f>
        <v>0</v>
      </c>
      <c r="G1037">
        <v>66</v>
      </c>
      <c r="H1037">
        <f>H70</f>
        <v>0</v>
      </c>
      <c r="K1037">
        <v>66</v>
      </c>
      <c r="L1037">
        <f>L70</f>
        <v>0</v>
      </c>
      <c r="M1037">
        <v>66</v>
      </c>
      <c r="N1037">
        <f>N70</f>
        <v>0</v>
      </c>
      <c r="Q1037">
        <f>IF(Charts!$B$3="none",E5869,IF(K5869="",NA(),K5869))</f>
        <v>0</v>
      </c>
      <c r="R1037">
        <f>IF(Charts!$B$3="none",F5869,IF(L5869="",NA(),L5869))</f>
        <v>0</v>
      </c>
      <c r="S1037">
        <f>IF(Charts!$B$3="none",G5869,IF(M5869="",NA(),M5869))</f>
        <v>0</v>
      </c>
      <c r="T1037">
        <f>IF(Charts!$B$3="none",H5869,IF(N5869="",NA(),N5869))</f>
        <v>0</v>
      </c>
    </row>
    <row r="1038" spans="5:20">
      <c r="E1038">
        <v>67</v>
      </c>
      <c r="F1038">
        <f>F71</f>
        <v>0</v>
      </c>
      <c r="G1038">
        <v>67</v>
      </c>
      <c r="H1038">
        <f>H71</f>
        <v>0</v>
      </c>
      <c r="K1038">
        <v>67</v>
      </c>
      <c r="L1038">
        <f>L71</f>
        <v>0</v>
      </c>
      <c r="M1038">
        <v>67</v>
      </c>
      <c r="N1038">
        <f>N71</f>
        <v>0</v>
      </c>
      <c r="Q1038">
        <f>IF(Charts!$B$3="none",E5870,IF(K5870="",NA(),K5870))</f>
        <v>0</v>
      </c>
      <c r="R1038">
        <f>IF(Charts!$B$3="none",F5870,IF(L5870="",NA(),L5870))</f>
        <v>0</v>
      </c>
      <c r="S1038">
        <f>IF(Charts!$B$3="none",G5870,IF(M5870="",NA(),M5870))</f>
        <v>0</v>
      </c>
      <c r="T1038">
        <f>IF(Charts!$B$3="none",H5870,IF(N5870="",NA(),N5870))</f>
        <v>0</v>
      </c>
    </row>
    <row r="1039" spans="5:20">
      <c r="E1039">
        <v>68</v>
      </c>
      <c r="F1039">
        <f>F72</f>
        <v>0</v>
      </c>
      <c r="G1039">
        <v>68</v>
      </c>
      <c r="H1039">
        <f>H72</f>
        <v>0</v>
      </c>
      <c r="K1039">
        <v>68</v>
      </c>
      <c r="L1039">
        <f>L72</f>
        <v>0</v>
      </c>
      <c r="M1039">
        <v>68</v>
      </c>
      <c r="N1039">
        <f>N72</f>
        <v>0</v>
      </c>
      <c r="Q1039">
        <f>IF(Charts!$B$3="none",E5871,IF(K5871="",NA(),K5871))</f>
        <v>0</v>
      </c>
      <c r="R1039">
        <f>IF(Charts!$B$3="none",F5871,IF(L5871="",NA(),L5871))</f>
        <v>0</v>
      </c>
      <c r="S1039">
        <f>IF(Charts!$B$3="none",G5871,IF(M5871="",NA(),M5871))</f>
        <v>0</v>
      </c>
      <c r="T1039">
        <f>IF(Charts!$B$3="none",H5871,IF(N5871="",NA(),N5871))</f>
        <v>0</v>
      </c>
    </row>
    <row r="1040" spans="5:20">
      <c r="E1040">
        <v>69</v>
      </c>
      <c r="F1040">
        <f>F73</f>
        <v>0</v>
      </c>
      <c r="G1040">
        <v>69</v>
      </c>
      <c r="H1040">
        <f>H73</f>
        <v>0</v>
      </c>
      <c r="K1040">
        <v>69</v>
      </c>
      <c r="L1040">
        <f>L73</f>
        <v>0</v>
      </c>
      <c r="M1040">
        <v>69</v>
      </c>
      <c r="N1040">
        <f>N73</f>
        <v>0</v>
      </c>
      <c r="Q1040">
        <f>IF(Charts!$B$3="none",E5872,IF(K5872="",NA(),K5872))</f>
        <v>0</v>
      </c>
      <c r="R1040">
        <f>IF(Charts!$B$3="none",F5872,IF(L5872="",NA(),L5872))</f>
        <v>0</v>
      </c>
      <c r="S1040">
        <f>IF(Charts!$B$3="none",G5872,IF(M5872="",NA(),M5872))</f>
        <v>0</v>
      </c>
      <c r="T1040">
        <f>IF(Charts!$B$3="none",H5872,IF(N5872="",NA(),N5872))</f>
        <v>0</v>
      </c>
    </row>
    <row r="1041" spans="5:20">
      <c r="E1041">
        <v>70</v>
      </c>
      <c r="F1041">
        <f>F74</f>
        <v>0</v>
      </c>
      <c r="G1041">
        <v>70</v>
      </c>
      <c r="H1041">
        <f>H74</f>
        <v>0</v>
      </c>
      <c r="K1041">
        <v>70</v>
      </c>
      <c r="L1041">
        <f>L74</f>
        <v>0</v>
      </c>
      <c r="M1041">
        <v>70</v>
      </c>
      <c r="N1041">
        <f>N74</f>
        <v>0</v>
      </c>
      <c r="Q1041">
        <f>IF(Charts!$B$3="none",E5873,IF(K5873="",NA(),K5873))</f>
        <v>0</v>
      </c>
      <c r="R1041">
        <f>IF(Charts!$B$3="none",F5873,IF(L5873="",NA(),L5873))</f>
        <v>0</v>
      </c>
      <c r="S1041">
        <f>IF(Charts!$B$3="none",G5873,IF(M5873="",NA(),M5873))</f>
        <v>0</v>
      </c>
      <c r="T1041">
        <f>IF(Charts!$B$3="none",H5873,IF(N5873="",NA(),N5873))</f>
        <v>0</v>
      </c>
    </row>
    <row r="1042" spans="5:20">
      <c r="E1042">
        <v>71</v>
      </c>
      <c r="F1042">
        <f>F75</f>
        <v>0</v>
      </c>
      <c r="G1042">
        <v>71</v>
      </c>
      <c r="H1042">
        <f>H75</f>
        <v>0</v>
      </c>
      <c r="K1042">
        <v>71</v>
      </c>
      <c r="L1042">
        <f>L75</f>
        <v>0</v>
      </c>
      <c r="M1042">
        <v>71</v>
      </c>
      <c r="N1042">
        <f>N75</f>
        <v>0</v>
      </c>
      <c r="Q1042">
        <f>IF(Charts!$B$3="none",E5874,IF(K5874="",NA(),K5874))</f>
        <v>0</v>
      </c>
      <c r="R1042">
        <f>IF(Charts!$B$3="none",F5874,IF(L5874="",NA(),L5874))</f>
        <v>0</v>
      </c>
      <c r="S1042">
        <f>IF(Charts!$B$3="none",G5874,IF(M5874="",NA(),M5874))</f>
        <v>0</v>
      </c>
      <c r="T1042">
        <f>IF(Charts!$B$3="none",H5874,IF(N5874="",NA(),N5874))</f>
        <v>0</v>
      </c>
    </row>
    <row r="1043" spans="5:20">
      <c r="E1043">
        <v>72</v>
      </c>
      <c r="F1043">
        <f>F76</f>
        <v>0</v>
      </c>
      <c r="G1043">
        <v>72</v>
      </c>
      <c r="H1043">
        <f>H76</f>
        <v>0</v>
      </c>
      <c r="K1043">
        <v>72</v>
      </c>
      <c r="L1043">
        <f>L76</f>
        <v>0</v>
      </c>
      <c r="M1043">
        <v>72</v>
      </c>
      <c r="N1043">
        <f>N76</f>
        <v>0</v>
      </c>
      <c r="Q1043">
        <f>IF(Charts!$B$3="none",E5875,IF(K5875="",NA(),K5875))</f>
        <v>0</v>
      </c>
      <c r="R1043">
        <f>IF(Charts!$B$3="none",F5875,IF(L5875="",NA(),L5875))</f>
        <v>0</v>
      </c>
      <c r="S1043">
        <f>IF(Charts!$B$3="none",G5875,IF(M5875="",NA(),M5875))</f>
        <v>0</v>
      </c>
      <c r="T1043">
        <f>IF(Charts!$B$3="none",H5875,IF(N5875="",NA(),N5875))</f>
        <v>0</v>
      </c>
    </row>
    <row r="1044" spans="5:20">
      <c r="E1044">
        <v>73</v>
      </c>
      <c r="F1044">
        <f>F77</f>
        <v>0</v>
      </c>
      <c r="G1044">
        <v>73</v>
      </c>
      <c r="H1044">
        <f>H77</f>
        <v>0</v>
      </c>
      <c r="K1044">
        <v>73</v>
      </c>
      <c r="L1044">
        <f>L77</f>
        <v>0</v>
      </c>
      <c r="M1044">
        <v>73</v>
      </c>
      <c r="N1044">
        <f>N77</f>
        <v>0</v>
      </c>
      <c r="Q1044">
        <f>IF(Charts!$B$3="none",E5876,IF(K5876="",NA(),K5876))</f>
        <v>0</v>
      </c>
      <c r="R1044">
        <f>IF(Charts!$B$3="none",F5876,IF(L5876="",NA(),L5876))</f>
        <v>0</v>
      </c>
      <c r="S1044">
        <f>IF(Charts!$B$3="none",G5876,IF(M5876="",NA(),M5876))</f>
        <v>0</v>
      </c>
      <c r="T1044">
        <f>IF(Charts!$B$3="none",H5876,IF(N5876="",NA(),N5876))</f>
        <v>0</v>
      </c>
    </row>
    <row r="1045" spans="5:20">
      <c r="E1045">
        <v>74</v>
      </c>
      <c r="F1045">
        <f>F78</f>
        <v>0</v>
      </c>
      <c r="G1045">
        <v>74</v>
      </c>
      <c r="H1045">
        <f>H78</f>
        <v>0</v>
      </c>
      <c r="K1045">
        <v>74</v>
      </c>
      <c r="L1045">
        <f>L78</f>
        <v>0</v>
      </c>
      <c r="M1045">
        <v>74</v>
      </c>
      <c r="N1045">
        <f>N78</f>
        <v>0</v>
      </c>
      <c r="Q1045">
        <f>IF(Charts!$B$3="none",E5877,IF(K5877="",NA(),K5877))</f>
        <v>0</v>
      </c>
      <c r="R1045">
        <f>IF(Charts!$B$3="none",F5877,IF(L5877="",NA(),L5877))</f>
        <v>0</v>
      </c>
      <c r="S1045">
        <f>IF(Charts!$B$3="none",G5877,IF(M5877="",NA(),M5877))</f>
        <v>0</v>
      </c>
      <c r="T1045">
        <f>IF(Charts!$B$3="none",H5877,IF(N5877="",NA(),N5877))</f>
        <v>0</v>
      </c>
    </row>
    <row r="1046" spans="5:20">
      <c r="E1046">
        <v>75</v>
      </c>
      <c r="F1046">
        <f>F79</f>
        <v>0</v>
      </c>
      <c r="G1046">
        <v>75</v>
      </c>
      <c r="H1046">
        <f>H79</f>
        <v>0</v>
      </c>
      <c r="K1046">
        <v>75</v>
      </c>
      <c r="L1046">
        <f>L79</f>
        <v>0</v>
      </c>
      <c r="M1046">
        <v>75</v>
      </c>
      <c r="N1046">
        <f>N79</f>
        <v>0</v>
      </c>
      <c r="Q1046">
        <f>IF(Charts!$B$3="none",E5878,IF(K5878="",NA(),K5878))</f>
        <v>0</v>
      </c>
      <c r="R1046">
        <f>IF(Charts!$B$3="none",F5878,IF(L5878="",NA(),L5878))</f>
        <v>0</v>
      </c>
      <c r="S1046">
        <f>IF(Charts!$B$3="none",G5878,IF(M5878="",NA(),M5878))</f>
        <v>0</v>
      </c>
      <c r="T1046">
        <f>IF(Charts!$B$3="none",H5878,IF(N5878="",NA(),N5878))</f>
        <v>0</v>
      </c>
    </row>
    <row r="1047" spans="5:20">
      <c r="E1047">
        <v>76</v>
      </c>
      <c r="F1047">
        <f>F80</f>
        <v>0</v>
      </c>
      <c r="G1047">
        <v>76</v>
      </c>
      <c r="H1047">
        <f>H80</f>
        <v>0</v>
      </c>
      <c r="K1047">
        <v>76</v>
      </c>
      <c r="L1047">
        <f>L80</f>
        <v>0</v>
      </c>
      <c r="M1047">
        <v>76</v>
      </c>
      <c r="N1047">
        <f>N80</f>
        <v>0</v>
      </c>
      <c r="Q1047">
        <f>IF(Charts!$B$3="none",E5879,IF(K5879="",NA(),K5879))</f>
        <v>0</v>
      </c>
      <c r="R1047">
        <f>IF(Charts!$B$3="none",F5879,IF(L5879="",NA(),L5879))</f>
        <v>0</v>
      </c>
      <c r="S1047">
        <f>IF(Charts!$B$3="none",G5879,IF(M5879="",NA(),M5879))</f>
        <v>0</v>
      </c>
      <c r="T1047">
        <f>IF(Charts!$B$3="none",H5879,IF(N5879="",NA(),N5879))</f>
        <v>0</v>
      </c>
    </row>
    <row r="1048" spans="5:20">
      <c r="E1048">
        <v>77</v>
      </c>
      <c r="F1048">
        <f>F81</f>
        <v>0</v>
      </c>
      <c r="G1048">
        <v>77</v>
      </c>
      <c r="H1048">
        <f>H81</f>
        <v>0</v>
      </c>
      <c r="K1048">
        <v>77</v>
      </c>
      <c r="L1048">
        <f>L81</f>
        <v>0</v>
      </c>
      <c r="M1048">
        <v>77</v>
      </c>
      <c r="N1048">
        <f>N81</f>
        <v>0</v>
      </c>
      <c r="Q1048">
        <f>IF(Charts!$B$3="none",E5880,IF(K5880="",NA(),K5880))</f>
        <v>0</v>
      </c>
      <c r="R1048">
        <f>IF(Charts!$B$3="none",F5880,IF(L5880="",NA(),L5880))</f>
        <v>0</v>
      </c>
      <c r="S1048">
        <f>IF(Charts!$B$3="none",G5880,IF(M5880="",NA(),M5880))</f>
        <v>0</v>
      </c>
      <c r="T1048">
        <f>IF(Charts!$B$3="none",H5880,IF(N5880="",NA(),N5880))</f>
        <v>0</v>
      </c>
    </row>
    <row r="1049" spans="5:20">
      <c r="E1049">
        <v>78</v>
      </c>
      <c r="F1049">
        <f>F82</f>
        <v>0</v>
      </c>
      <c r="G1049">
        <v>78</v>
      </c>
      <c r="H1049">
        <f>H82</f>
        <v>0</v>
      </c>
      <c r="K1049">
        <v>78</v>
      </c>
      <c r="L1049">
        <f>L82</f>
        <v>0</v>
      </c>
      <c r="M1049">
        <v>78</v>
      </c>
      <c r="N1049">
        <f>N82</f>
        <v>0</v>
      </c>
      <c r="Q1049">
        <f>IF(Charts!$B$3="none",E5881,IF(K5881="",NA(),K5881))</f>
        <v>0</v>
      </c>
      <c r="R1049">
        <f>IF(Charts!$B$3="none",F5881,IF(L5881="",NA(),L5881))</f>
        <v>0</v>
      </c>
      <c r="S1049">
        <f>IF(Charts!$B$3="none",G5881,IF(M5881="",NA(),M5881))</f>
        <v>0</v>
      </c>
      <c r="T1049">
        <f>IF(Charts!$B$3="none",H5881,IF(N5881="",NA(),N5881))</f>
        <v>0</v>
      </c>
    </row>
    <row r="1050" spans="5:20">
      <c r="E1050">
        <v>79</v>
      </c>
      <c r="F1050">
        <f>F83</f>
        <v>0</v>
      </c>
      <c r="G1050">
        <v>79</v>
      </c>
      <c r="H1050">
        <f>H83</f>
        <v>0</v>
      </c>
      <c r="K1050">
        <v>79</v>
      </c>
      <c r="L1050">
        <f>L83</f>
        <v>0</v>
      </c>
      <c r="M1050">
        <v>79</v>
      </c>
      <c r="N1050">
        <f>N83</f>
        <v>0</v>
      </c>
      <c r="Q1050">
        <f>IF(Charts!$B$3="none",E5882,IF(K5882="",NA(),K5882))</f>
        <v>0</v>
      </c>
      <c r="R1050">
        <f>IF(Charts!$B$3="none",F5882,IF(L5882="",NA(),L5882))</f>
        <v>0</v>
      </c>
      <c r="S1050">
        <f>IF(Charts!$B$3="none",G5882,IF(M5882="",NA(),M5882))</f>
        <v>0</v>
      </c>
      <c r="T1050">
        <f>IF(Charts!$B$3="none",H5882,IF(N5882="",NA(),N5882))</f>
        <v>0</v>
      </c>
    </row>
    <row r="1051" spans="5:20">
      <c r="E1051">
        <v>80</v>
      </c>
      <c r="F1051">
        <f>F84</f>
        <v>0</v>
      </c>
      <c r="G1051">
        <v>80</v>
      </c>
      <c r="H1051">
        <f>H84</f>
        <v>0</v>
      </c>
      <c r="K1051">
        <v>80</v>
      </c>
      <c r="L1051">
        <f>L84</f>
        <v>0</v>
      </c>
      <c r="M1051">
        <v>80</v>
      </c>
      <c r="N1051">
        <f>N84</f>
        <v>0</v>
      </c>
      <c r="Q1051">
        <f>IF(Charts!$B$3="none",E5883,IF(K5883="",NA(),K5883))</f>
        <v>0</v>
      </c>
      <c r="R1051">
        <f>IF(Charts!$B$3="none",F5883,IF(L5883="",NA(),L5883))</f>
        <v>0</v>
      </c>
      <c r="S1051">
        <f>IF(Charts!$B$3="none",G5883,IF(M5883="",NA(),M5883))</f>
        <v>0</v>
      </c>
      <c r="T1051">
        <f>IF(Charts!$B$3="none",H5883,IF(N5883="",NA(),N5883))</f>
        <v>0</v>
      </c>
    </row>
    <row r="1052" spans="5:20">
      <c r="E1052">
        <v>81</v>
      </c>
      <c r="F1052">
        <f>F85</f>
        <v>0</v>
      </c>
      <c r="G1052">
        <v>81</v>
      </c>
      <c r="H1052">
        <f>H85</f>
        <v>0</v>
      </c>
      <c r="K1052">
        <v>81</v>
      </c>
      <c r="L1052">
        <f>L85</f>
        <v>0</v>
      </c>
      <c r="M1052">
        <v>81</v>
      </c>
      <c r="N1052">
        <f>N85</f>
        <v>0</v>
      </c>
      <c r="Q1052">
        <f>IF(Charts!$B$3="none",E5884,IF(K5884="",NA(),K5884))</f>
        <v>0</v>
      </c>
      <c r="R1052">
        <f>IF(Charts!$B$3="none",F5884,IF(L5884="",NA(),L5884))</f>
        <v>0</v>
      </c>
      <c r="S1052">
        <f>IF(Charts!$B$3="none",G5884,IF(M5884="",NA(),M5884))</f>
        <v>0</v>
      </c>
      <c r="T1052">
        <f>IF(Charts!$B$3="none",H5884,IF(N5884="",NA(),N5884))</f>
        <v>0</v>
      </c>
    </row>
    <row r="1053" spans="5:20">
      <c r="E1053">
        <v>82</v>
      </c>
      <c r="F1053">
        <f>F86</f>
        <v>0</v>
      </c>
      <c r="G1053">
        <v>82</v>
      </c>
      <c r="H1053">
        <f>H86</f>
        <v>0</v>
      </c>
      <c r="K1053">
        <v>82</v>
      </c>
      <c r="L1053">
        <f>L86</f>
        <v>0</v>
      </c>
      <c r="M1053">
        <v>82</v>
      </c>
      <c r="N1053">
        <f>N86</f>
        <v>0</v>
      </c>
      <c r="Q1053">
        <f>IF(Charts!$B$3="none",E5885,IF(K5885="",NA(),K5885))</f>
        <v>0</v>
      </c>
      <c r="R1053">
        <f>IF(Charts!$B$3="none",F5885,IF(L5885="",NA(),L5885))</f>
        <v>0</v>
      </c>
      <c r="S1053">
        <f>IF(Charts!$B$3="none",G5885,IF(M5885="",NA(),M5885))</f>
        <v>0</v>
      </c>
      <c r="T1053">
        <f>IF(Charts!$B$3="none",H5885,IF(N5885="",NA(),N5885))</f>
        <v>0</v>
      </c>
    </row>
    <row r="1054" spans="5:20">
      <c r="E1054">
        <v>83</v>
      </c>
      <c r="F1054">
        <f>F87</f>
        <v>0</v>
      </c>
      <c r="G1054">
        <v>83</v>
      </c>
      <c r="H1054">
        <f>H87</f>
        <v>0</v>
      </c>
      <c r="K1054">
        <v>83</v>
      </c>
      <c r="L1054">
        <f>L87</f>
        <v>0</v>
      </c>
      <c r="M1054">
        <v>83</v>
      </c>
      <c r="N1054">
        <f>N87</f>
        <v>0</v>
      </c>
      <c r="Q1054">
        <f>IF(Charts!$B$3="none",E5886,IF(K5886="",NA(),K5886))</f>
        <v>0</v>
      </c>
      <c r="R1054">
        <f>IF(Charts!$B$3="none",F5886,IF(L5886="",NA(),L5886))</f>
        <v>0</v>
      </c>
      <c r="S1054">
        <f>IF(Charts!$B$3="none",G5886,IF(M5886="",NA(),M5886))</f>
        <v>0</v>
      </c>
      <c r="T1054">
        <f>IF(Charts!$B$3="none",H5886,IF(N5886="",NA(),N5886))</f>
        <v>0</v>
      </c>
    </row>
    <row r="1055" spans="5:20">
      <c r="E1055">
        <v>84</v>
      </c>
      <c r="F1055">
        <f>F88</f>
        <v>0</v>
      </c>
      <c r="G1055">
        <v>84</v>
      </c>
      <c r="H1055">
        <f>H88</f>
        <v>0</v>
      </c>
      <c r="K1055">
        <v>84</v>
      </c>
      <c r="L1055">
        <f>L88</f>
        <v>0</v>
      </c>
      <c r="M1055">
        <v>84</v>
      </c>
      <c r="N1055">
        <f>N88</f>
        <v>0</v>
      </c>
      <c r="Q1055">
        <f>IF(Charts!$B$3="none",E5887,IF(K5887="",NA(),K5887))</f>
        <v>0</v>
      </c>
      <c r="R1055">
        <f>IF(Charts!$B$3="none",F5887,IF(L5887="",NA(),L5887))</f>
        <v>0</v>
      </c>
      <c r="S1055">
        <f>IF(Charts!$B$3="none",G5887,IF(M5887="",NA(),M5887))</f>
        <v>0</v>
      </c>
      <c r="T1055">
        <f>IF(Charts!$B$3="none",H5887,IF(N5887="",NA(),N5887))</f>
        <v>0</v>
      </c>
    </row>
    <row r="1056" spans="5:20">
      <c r="E1056">
        <v>85</v>
      </c>
      <c r="F1056">
        <f>F89</f>
        <v>0</v>
      </c>
      <c r="G1056">
        <v>85</v>
      </c>
      <c r="H1056">
        <f>H89</f>
        <v>0</v>
      </c>
      <c r="K1056">
        <v>85</v>
      </c>
      <c r="L1056">
        <f>L89</f>
        <v>0</v>
      </c>
      <c r="M1056">
        <v>85</v>
      </c>
      <c r="N1056">
        <f>N89</f>
        <v>0</v>
      </c>
      <c r="Q1056">
        <f>IF(Charts!$B$3="none",E5888,IF(K5888="",NA(),K5888))</f>
        <v>0</v>
      </c>
      <c r="R1056">
        <f>IF(Charts!$B$3="none",F5888,IF(L5888="",NA(),L5888))</f>
        <v>0</v>
      </c>
      <c r="S1056">
        <f>IF(Charts!$B$3="none",G5888,IF(M5888="",NA(),M5888))</f>
        <v>0</v>
      </c>
      <c r="T1056">
        <f>IF(Charts!$B$3="none",H5888,IF(N5888="",NA(),N5888))</f>
        <v>0</v>
      </c>
    </row>
    <row r="1057" spans="5:20">
      <c r="E1057">
        <v>86</v>
      </c>
      <c r="F1057">
        <f>F90</f>
        <v>0</v>
      </c>
      <c r="G1057">
        <v>86</v>
      </c>
      <c r="H1057">
        <f>H90</f>
        <v>0</v>
      </c>
      <c r="K1057">
        <v>86</v>
      </c>
      <c r="L1057">
        <f>L90</f>
        <v>0</v>
      </c>
      <c r="M1057">
        <v>86</v>
      </c>
      <c r="N1057">
        <f>N90</f>
        <v>0</v>
      </c>
      <c r="Q1057">
        <f>IF(Charts!$B$3="none",E5889,IF(K5889="",NA(),K5889))</f>
        <v>0</v>
      </c>
      <c r="R1057">
        <f>IF(Charts!$B$3="none",F5889,IF(L5889="",NA(),L5889))</f>
        <v>0</v>
      </c>
      <c r="S1057">
        <f>IF(Charts!$B$3="none",G5889,IF(M5889="",NA(),M5889))</f>
        <v>0</v>
      </c>
      <c r="T1057">
        <f>IF(Charts!$B$3="none",H5889,IF(N5889="",NA(),N5889))</f>
        <v>0</v>
      </c>
    </row>
    <row r="1058" spans="5:20">
      <c r="E1058">
        <v>87</v>
      </c>
      <c r="F1058">
        <f>F91</f>
        <v>0</v>
      </c>
      <c r="G1058">
        <v>87</v>
      </c>
      <c r="H1058">
        <f>H91</f>
        <v>0</v>
      </c>
      <c r="K1058">
        <v>87</v>
      </c>
      <c r="L1058">
        <f>L91</f>
        <v>0</v>
      </c>
      <c r="M1058">
        <v>87</v>
      </c>
      <c r="N1058">
        <f>N91</f>
        <v>0</v>
      </c>
      <c r="Q1058">
        <f>IF(Charts!$B$3="none",E5890,IF(K5890="",NA(),K5890))</f>
        <v>0</v>
      </c>
      <c r="R1058">
        <f>IF(Charts!$B$3="none",F5890,IF(L5890="",NA(),L5890))</f>
        <v>0</v>
      </c>
      <c r="S1058">
        <f>IF(Charts!$B$3="none",G5890,IF(M5890="",NA(),M5890))</f>
        <v>0</v>
      </c>
      <c r="T1058">
        <f>IF(Charts!$B$3="none",H5890,IF(N5890="",NA(),N5890))</f>
        <v>0</v>
      </c>
    </row>
    <row r="1059" spans="5:20">
      <c r="E1059">
        <v>88</v>
      </c>
      <c r="F1059">
        <f>F92</f>
        <v>0</v>
      </c>
      <c r="G1059">
        <v>88</v>
      </c>
      <c r="H1059">
        <f>H92</f>
        <v>0</v>
      </c>
      <c r="K1059">
        <v>88</v>
      </c>
      <c r="L1059">
        <f>L92</f>
        <v>0</v>
      </c>
      <c r="M1059">
        <v>88</v>
      </c>
      <c r="N1059">
        <f>N92</f>
        <v>0</v>
      </c>
      <c r="Q1059">
        <f>IF(Charts!$B$3="none",E5891,IF(K5891="",NA(),K5891))</f>
        <v>0</v>
      </c>
      <c r="R1059">
        <f>IF(Charts!$B$3="none",F5891,IF(L5891="",NA(),L5891))</f>
        <v>0</v>
      </c>
      <c r="S1059">
        <f>IF(Charts!$B$3="none",G5891,IF(M5891="",NA(),M5891))</f>
        <v>0</v>
      </c>
      <c r="T1059">
        <f>IF(Charts!$B$3="none",H5891,IF(N5891="",NA(),N5891))</f>
        <v>0</v>
      </c>
    </row>
    <row r="1060" spans="5:20">
      <c r="E1060">
        <v>89</v>
      </c>
      <c r="F1060">
        <f>F93</f>
        <v>0</v>
      </c>
      <c r="G1060">
        <v>89</v>
      </c>
      <c r="H1060">
        <f>H93</f>
        <v>0</v>
      </c>
      <c r="K1060">
        <v>89</v>
      </c>
      <c r="L1060">
        <f>L93</f>
        <v>0</v>
      </c>
      <c r="M1060">
        <v>89</v>
      </c>
      <c r="N1060">
        <f>N93</f>
        <v>0</v>
      </c>
      <c r="Q1060">
        <f>IF(Charts!$B$3="none",E5892,IF(K5892="",NA(),K5892))</f>
        <v>0</v>
      </c>
      <c r="R1060">
        <f>IF(Charts!$B$3="none",F5892,IF(L5892="",NA(),L5892))</f>
        <v>0</v>
      </c>
      <c r="S1060">
        <f>IF(Charts!$B$3="none",G5892,IF(M5892="",NA(),M5892))</f>
        <v>0</v>
      </c>
      <c r="T1060">
        <f>IF(Charts!$B$3="none",H5892,IF(N5892="",NA(),N5892))</f>
        <v>0</v>
      </c>
    </row>
    <row r="1061" spans="5:20">
      <c r="E1061">
        <v>90</v>
      </c>
      <c r="F1061">
        <f>F94</f>
        <v>0</v>
      </c>
      <c r="G1061">
        <v>90</v>
      </c>
      <c r="H1061">
        <f>H94</f>
        <v>0</v>
      </c>
      <c r="K1061">
        <v>90</v>
      </c>
      <c r="L1061">
        <f>L94</f>
        <v>0</v>
      </c>
      <c r="M1061">
        <v>90</v>
      </c>
      <c r="N1061">
        <f>N94</f>
        <v>0</v>
      </c>
      <c r="Q1061">
        <f>IF(Charts!$B$3="none",E5893,IF(K5893="",NA(),K5893))</f>
        <v>0</v>
      </c>
      <c r="R1061">
        <f>IF(Charts!$B$3="none",F5893,IF(L5893="",NA(),L5893))</f>
        <v>0</v>
      </c>
      <c r="S1061">
        <f>IF(Charts!$B$3="none",G5893,IF(M5893="",NA(),M5893))</f>
        <v>0</v>
      </c>
      <c r="T1061">
        <f>IF(Charts!$B$3="none",H5893,IF(N5893="",NA(),N5893))</f>
        <v>0</v>
      </c>
    </row>
    <row r="1062" spans="5:20">
      <c r="E1062">
        <v>91</v>
      </c>
      <c r="F1062">
        <f>F95</f>
        <v>0</v>
      </c>
      <c r="G1062">
        <v>91</v>
      </c>
      <c r="H1062">
        <f>H95</f>
        <v>0</v>
      </c>
      <c r="K1062">
        <v>91</v>
      </c>
      <c r="L1062">
        <f>L95</f>
        <v>0</v>
      </c>
      <c r="M1062">
        <v>91</v>
      </c>
      <c r="N1062">
        <f>N95</f>
        <v>0</v>
      </c>
      <c r="Q1062">
        <f>IF(Charts!$B$3="none",E5894,IF(K5894="",NA(),K5894))</f>
        <v>0</v>
      </c>
      <c r="R1062">
        <f>IF(Charts!$B$3="none",F5894,IF(L5894="",NA(),L5894))</f>
        <v>0</v>
      </c>
      <c r="S1062">
        <f>IF(Charts!$B$3="none",G5894,IF(M5894="",NA(),M5894))</f>
        <v>0</v>
      </c>
      <c r="T1062">
        <f>IF(Charts!$B$3="none",H5894,IF(N5894="",NA(),N5894))</f>
        <v>0</v>
      </c>
    </row>
    <row r="1063" spans="5:20">
      <c r="E1063">
        <v>92</v>
      </c>
      <c r="F1063">
        <f>F96</f>
        <v>0</v>
      </c>
      <c r="G1063">
        <v>92</v>
      </c>
      <c r="H1063">
        <f>H96</f>
        <v>0</v>
      </c>
      <c r="K1063">
        <v>92</v>
      </c>
      <c r="L1063">
        <f>L96</f>
        <v>0</v>
      </c>
      <c r="M1063">
        <v>92</v>
      </c>
      <c r="N1063">
        <f>N96</f>
        <v>0</v>
      </c>
      <c r="Q1063">
        <f>IF(Charts!$B$3="none",E5895,IF(K5895="",NA(),K5895))</f>
        <v>0</v>
      </c>
      <c r="R1063">
        <f>IF(Charts!$B$3="none",F5895,IF(L5895="",NA(),L5895))</f>
        <v>0</v>
      </c>
      <c r="S1063">
        <f>IF(Charts!$B$3="none",G5895,IF(M5895="",NA(),M5895))</f>
        <v>0</v>
      </c>
      <c r="T1063">
        <f>IF(Charts!$B$3="none",H5895,IF(N5895="",NA(),N5895))</f>
        <v>0</v>
      </c>
    </row>
    <row r="1064" spans="5:20">
      <c r="E1064">
        <v>93</v>
      </c>
      <c r="F1064">
        <f>F97</f>
        <v>0</v>
      </c>
      <c r="G1064">
        <v>93</v>
      </c>
      <c r="H1064">
        <f>H97</f>
        <v>0</v>
      </c>
      <c r="K1064">
        <v>93</v>
      </c>
      <c r="L1064">
        <f>L97</f>
        <v>0</v>
      </c>
      <c r="M1064">
        <v>93</v>
      </c>
      <c r="N1064">
        <f>N97</f>
        <v>0</v>
      </c>
      <c r="Q1064">
        <f>IF(Charts!$B$3="none",E5896,IF(K5896="",NA(),K5896))</f>
        <v>0</v>
      </c>
      <c r="R1064">
        <f>IF(Charts!$B$3="none",F5896,IF(L5896="",NA(),L5896))</f>
        <v>0</v>
      </c>
      <c r="S1064">
        <f>IF(Charts!$B$3="none",G5896,IF(M5896="",NA(),M5896))</f>
        <v>0</v>
      </c>
      <c r="T1064">
        <f>IF(Charts!$B$3="none",H5896,IF(N5896="",NA(),N5896))</f>
        <v>0</v>
      </c>
    </row>
    <row r="1065" spans="5:20">
      <c r="E1065">
        <v>94</v>
      </c>
      <c r="F1065">
        <f>F98</f>
        <v>0</v>
      </c>
      <c r="G1065">
        <v>94</v>
      </c>
      <c r="H1065">
        <f>H98</f>
        <v>0</v>
      </c>
      <c r="K1065">
        <v>94</v>
      </c>
      <c r="L1065">
        <f>L98</f>
        <v>0</v>
      </c>
      <c r="M1065">
        <v>94</v>
      </c>
      <c r="N1065">
        <f>N98</f>
        <v>0</v>
      </c>
      <c r="Q1065">
        <f>IF(Charts!$B$3="none",E5897,IF(K5897="",NA(),K5897))</f>
        <v>0</v>
      </c>
      <c r="R1065">
        <f>IF(Charts!$B$3="none",F5897,IF(L5897="",NA(),L5897))</f>
        <v>0</v>
      </c>
      <c r="S1065">
        <f>IF(Charts!$B$3="none",G5897,IF(M5897="",NA(),M5897))</f>
        <v>0</v>
      </c>
      <c r="T1065">
        <f>IF(Charts!$B$3="none",H5897,IF(N5897="",NA(),N5897))</f>
        <v>0</v>
      </c>
    </row>
    <row r="1066" spans="5:20">
      <c r="E1066">
        <v>95</v>
      </c>
      <c r="F1066">
        <f>F99</f>
        <v>0</v>
      </c>
      <c r="G1066">
        <v>95</v>
      </c>
      <c r="H1066">
        <f>H99</f>
        <v>0</v>
      </c>
      <c r="K1066">
        <v>95</v>
      </c>
      <c r="L1066">
        <f>L99</f>
        <v>0</v>
      </c>
      <c r="M1066">
        <v>95</v>
      </c>
      <c r="N1066">
        <f>N99</f>
        <v>0</v>
      </c>
      <c r="Q1066">
        <f>IF(Charts!$B$3="none",E5898,IF(K5898="",NA(),K5898))</f>
        <v>0</v>
      </c>
      <c r="R1066">
        <f>IF(Charts!$B$3="none",F5898,IF(L5898="",NA(),L5898))</f>
        <v>0</v>
      </c>
      <c r="S1066">
        <f>IF(Charts!$B$3="none",G5898,IF(M5898="",NA(),M5898))</f>
        <v>0</v>
      </c>
      <c r="T1066">
        <f>IF(Charts!$B$3="none",H5898,IF(N5898="",NA(),N5898))</f>
        <v>0</v>
      </c>
    </row>
    <row r="1067" spans="5:20">
      <c r="E1067">
        <v>96</v>
      </c>
      <c r="F1067">
        <f>F100</f>
        <v>0</v>
      </c>
      <c r="G1067">
        <v>96</v>
      </c>
      <c r="H1067">
        <f>H100</f>
        <v>0</v>
      </c>
      <c r="K1067">
        <v>96</v>
      </c>
      <c r="L1067">
        <f>L100</f>
        <v>0</v>
      </c>
      <c r="M1067">
        <v>96</v>
      </c>
      <c r="N1067">
        <f>N100</f>
        <v>0</v>
      </c>
      <c r="Q1067">
        <f>IF(Charts!$B$3="none",E5899,IF(K5899="",NA(),K5899))</f>
        <v>0</v>
      </c>
      <c r="R1067">
        <f>IF(Charts!$B$3="none",F5899,IF(L5899="",NA(),L5899))</f>
        <v>0</v>
      </c>
      <c r="S1067">
        <f>IF(Charts!$B$3="none",G5899,IF(M5899="",NA(),M5899))</f>
        <v>0</v>
      </c>
      <c r="T1067">
        <f>IF(Charts!$B$3="none",H5899,IF(N5899="",NA(),N5899))</f>
        <v>0</v>
      </c>
    </row>
    <row r="1068" spans="5:20">
      <c r="E1068">
        <v>97</v>
      </c>
      <c r="F1068">
        <f>F101</f>
        <v>0</v>
      </c>
      <c r="G1068">
        <v>97</v>
      </c>
      <c r="H1068">
        <f>H101</f>
        <v>0</v>
      </c>
      <c r="K1068">
        <v>97</v>
      </c>
      <c r="L1068">
        <f>L101</f>
        <v>0</v>
      </c>
      <c r="M1068">
        <v>97</v>
      </c>
      <c r="N1068">
        <f>N101</f>
        <v>0</v>
      </c>
      <c r="Q1068">
        <f>IF(Charts!$B$3="none",E5900,IF(K5900="",NA(),K5900))</f>
        <v>0</v>
      </c>
      <c r="R1068">
        <f>IF(Charts!$B$3="none",F5900,IF(L5900="",NA(),L5900))</f>
        <v>0</v>
      </c>
      <c r="S1068">
        <f>IF(Charts!$B$3="none",G5900,IF(M5900="",NA(),M5900))</f>
        <v>0</v>
      </c>
      <c r="T1068">
        <f>IF(Charts!$B$3="none",H5900,IF(N5900="",NA(),N5900))</f>
        <v>0</v>
      </c>
    </row>
    <row r="1069" spans="5:20">
      <c r="E1069">
        <v>98</v>
      </c>
      <c r="F1069">
        <f>F102</f>
        <v>0</v>
      </c>
      <c r="G1069">
        <v>98</v>
      </c>
      <c r="H1069">
        <f>H102</f>
        <v>0</v>
      </c>
      <c r="K1069">
        <v>98</v>
      </c>
      <c r="L1069">
        <f>L102</f>
        <v>0</v>
      </c>
      <c r="M1069">
        <v>98</v>
      </c>
      <c r="N1069">
        <f>N102</f>
        <v>0</v>
      </c>
      <c r="Q1069">
        <f>IF(Charts!$B$3="none",E5901,IF(K5901="",NA(),K5901))</f>
        <v>0</v>
      </c>
      <c r="R1069">
        <f>IF(Charts!$B$3="none",F5901,IF(L5901="",NA(),L5901))</f>
        <v>0</v>
      </c>
      <c r="S1069">
        <f>IF(Charts!$B$3="none",G5901,IF(M5901="",NA(),M5901))</f>
        <v>0</v>
      </c>
      <c r="T1069">
        <f>IF(Charts!$B$3="none",H5901,IF(N5901="",NA(),N5901))</f>
        <v>0</v>
      </c>
    </row>
    <row r="1070" spans="5:20">
      <c r="E1070">
        <v>99</v>
      </c>
      <c r="F1070">
        <f>F103</f>
        <v>0</v>
      </c>
      <c r="G1070">
        <v>99</v>
      </c>
      <c r="H1070">
        <f>H103</f>
        <v>0</v>
      </c>
      <c r="K1070">
        <v>99</v>
      </c>
      <c r="L1070">
        <f>L103</f>
        <v>0</v>
      </c>
      <c r="M1070">
        <v>99</v>
      </c>
      <c r="N1070">
        <f>N103</f>
        <v>0</v>
      </c>
      <c r="Q1070">
        <f>IF(Charts!$B$3="none",E5902,IF(K5902="",NA(),K5902))</f>
        <v>0</v>
      </c>
      <c r="R1070">
        <f>IF(Charts!$B$3="none",F5902,IF(L5902="",NA(),L5902))</f>
        <v>0</v>
      </c>
      <c r="S1070">
        <f>IF(Charts!$B$3="none",G5902,IF(M5902="",NA(),M5902))</f>
        <v>0</v>
      </c>
      <c r="T1070">
        <f>IF(Charts!$B$3="none",H5902,IF(N5902="",NA(),N5902))</f>
        <v>0</v>
      </c>
    </row>
    <row r="1071" spans="5:20">
      <c r="E1071">
        <v>100</v>
      </c>
      <c r="F1071">
        <f>F104</f>
        <v>0</v>
      </c>
      <c r="G1071">
        <v>100</v>
      </c>
      <c r="H1071">
        <f>H104</f>
        <v>0</v>
      </c>
      <c r="K1071">
        <v>100</v>
      </c>
      <c r="L1071">
        <f>L104</f>
        <v>0</v>
      </c>
      <c r="M1071">
        <v>100</v>
      </c>
      <c r="N1071">
        <f>N104</f>
        <v>0</v>
      </c>
      <c r="Q1071">
        <f>IF(Charts!$B$3="none",E5903,IF(K5903="",NA(),K5903))</f>
        <v>0</v>
      </c>
      <c r="R1071">
        <f>IF(Charts!$B$3="none",F5903,IF(L5903="",NA(),L5903))</f>
        <v>0</v>
      </c>
      <c r="S1071">
        <f>IF(Charts!$B$3="none",G5903,IF(M5903="",NA(),M5903))</f>
        <v>0</v>
      </c>
      <c r="T1071">
        <f>IF(Charts!$B$3="none",H5903,IF(N5903="",NA(),N5903))</f>
        <v>0</v>
      </c>
    </row>
    <row r="1072" spans="5:20">
      <c r="E1072">
        <v>101</v>
      </c>
      <c r="F1072">
        <f>F105</f>
        <v>0</v>
      </c>
      <c r="G1072">
        <v>101</v>
      </c>
      <c r="H1072">
        <f>H105</f>
        <v>0</v>
      </c>
      <c r="K1072">
        <v>101</v>
      </c>
      <c r="L1072">
        <f>L105</f>
        <v>0</v>
      </c>
      <c r="M1072">
        <v>101</v>
      </c>
      <c r="N1072">
        <f>N105</f>
        <v>0</v>
      </c>
      <c r="Q1072">
        <f>IF(Charts!$B$3="none",E5904,IF(K5904="",NA(),K5904))</f>
        <v>0</v>
      </c>
      <c r="R1072">
        <f>IF(Charts!$B$3="none",F5904,IF(L5904="",NA(),L5904))</f>
        <v>0</v>
      </c>
      <c r="S1072">
        <f>IF(Charts!$B$3="none",G5904,IF(M5904="",NA(),M5904))</f>
        <v>0</v>
      </c>
      <c r="T1072">
        <f>IF(Charts!$B$3="none",H5904,IF(N5904="",NA(),N5904))</f>
        <v>0</v>
      </c>
    </row>
    <row r="1073" spans="5:20">
      <c r="E1073">
        <v>102</v>
      </c>
      <c r="F1073">
        <f>F106</f>
        <v>0</v>
      </c>
      <c r="G1073">
        <v>102</v>
      </c>
      <c r="H1073">
        <f>H106</f>
        <v>0</v>
      </c>
      <c r="K1073">
        <v>102</v>
      </c>
      <c r="L1073">
        <f>L106</f>
        <v>0</v>
      </c>
      <c r="M1073">
        <v>102</v>
      </c>
      <c r="N1073">
        <f>N106</f>
        <v>0</v>
      </c>
      <c r="Q1073">
        <f>IF(Charts!$B$3="none",E5905,IF(K5905="",NA(),K5905))</f>
        <v>0</v>
      </c>
      <c r="R1073">
        <f>IF(Charts!$B$3="none",F5905,IF(L5905="",NA(),L5905))</f>
        <v>0</v>
      </c>
      <c r="S1073">
        <f>IF(Charts!$B$3="none",G5905,IF(M5905="",NA(),M5905))</f>
        <v>0</v>
      </c>
      <c r="T1073">
        <f>IF(Charts!$B$3="none",H5905,IF(N5905="",NA(),N5905))</f>
        <v>0</v>
      </c>
    </row>
    <row r="1074" spans="5:20">
      <c r="E1074">
        <v>103</v>
      </c>
      <c r="F1074">
        <f>F107</f>
        <v>0</v>
      </c>
      <c r="G1074">
        <v>103</v>
      </c>
      <c r="H1074">
        <f>H107</f>
        <v>0</v>
      </c>
      <c r="K1074">
        <v>103</v>
      </c>
      <c r="L1074">
        <f>L107</f>
        <v>0</v>
      </c>
      <c r="M1074">
        <v>103</v>
      </c>
      <c r="N1074">
        <f>N107</f>
        <v>0</v>
      </c>
      <c r="Q1074">
        <f>IF(Charts!$B$3="none",E5906,IF(K5906="",NA(),K5906))</f>
        <v>0</v>
      </c>
      <c r="R1074">
        <f>IF(Charts!$B$3="none",F5906,IF(L5906="",NA(),L5906))</f>
        <v>0</v>
      </c>
      <c r="S1074">
        <f>IF(Charts!$B$3="none",G5906,IF(M5906="",NA(),M5906))</f>
        <v>0</v>
      </c>
      <c r="T1074">
        <f>IF(Charts!$B$3="none",H5906,IF(N5906="",NA(),N5906))</f>
        <v>0</v>
      </c>
    </row>
    <row r="1075" spans="5:20">
      <c r="E1075">
        <v>104</v>
      </c>
      <c r="F1075">
        <f>F108</f>
        <v>0</v>
      </c>
      <c r="G1075">
        <v>104</v>
      </c>
      <c r="H1075">
        <f>H108</f>
        <v>0</v>
      </c>
      <c r="K1075">
        <v>104</v>
      </c>
      <c r="L1075">
        <f>L108</f>
        <v>0</v>
      </c>
      <c r="M1075">
        <v>104</v>
      </c>
      <c r="N1075">
        <f>N108</f>
        <v>0</v>
      </c>
      <c r="Q1075">
        <f>IF(Charts!$B$3="none",E5907,IF(K5907="",NA(),K5907))</f>
        <v>0</v>
      </c>
      <c r="R1075">
        <f>IF(Charts!$B$3="none",F5907,IF(L5907="",NA(),L5907))</f>
        <v>0</v>
      </c>
      <c r="S1075">
        <f>IF(Charts!$B$3="none",G5907,IF(M5907="",NA(),M5907))</f>
        <v>0</v>
      </c>
      <c r="T1075">
        <f>IF(Charts!$B$3="none",H5907,IF(N5907="",NA(),N5907))</f>
        <v>0</v>
      </c>
    </row>
    <row r="1076" spans="5:20">
      <c r="E1076">
        <v>105</v>
      </c>
      <c r="F1076">
        <f>F109</f>
        <v>0</v>
      </c>
      <c r="G1076">
        <v>105</v>
      </c>
      <c r="H1076">
        <f>H109</f>
        <v>0</v>
      </c>
      <c r="K1076">
        <v>105</v>
      </c>
      <c r="L1076">
        <f>L109</f>
        <v>0</v>
      </c>
      <c r="M1076">
        <v>105</v>
      </c>
      <c r="N1076">
        <f>N109</f>
        <v>0</v>
      </c>
      <c r="Q1076">
        <f>IF(Charts!$B$3="none",E5908,IF(K5908="",NA(),K5908))</f>
        <v>0</v>
      </c>
      <c r="R1076">
        <f>IF(Charts!$B$3="none",F5908,IF(L5908="",NA(),L5908))</f>
        <v>0</v>
      </c>
      <c r="S1076">
        <f>IF(Charts!$B$3="none",G5908,IF(M5908="",NA(),M5908))</f>
        <v>0</v>
      </c>
      <c r="T1076">
        <f>IF(Charts!$B$3="none",H5908,IF(N5908="",NA(),N5908))</f>
        <v>0</v>
      </c>
    </row>
    <row r="1077" spans="5:20">
      <c r="E1077">
        <v>106</v>
      </c>
      <c r="F1077">
        <f>F110</f>
        <v>0</v>
      </c>
      <c r="G1077">
        <v>106</v>
      </c>
      <c r="H1077">
        <f>H110</f>
        <v>0</v>
      </c>
      <c r="K1077">
        <v>106</v>
      </c>
      <c r="L1077">
        <f>L110</f>
        <v>0</v>
      </c>
      <c r="M1077">
        <v>106</v>
      </c>
      <c r="N1077">
        <f>N110</f>
        <v>0</v>
      </c>
      <c r="Q1077">
        <f>IF(Charts!$B$3="none",E5909,IF(K5909="",NA(),K5909))</f>
        <v>0</v>
      </c>
      <c r="R1077">
        <f>IF(Charts!$B$3="none",F5909,IF(L5909="",NA(),L5909))</f>
        <v>0</v>
      </c>
      <c r="S1077">
        <f>IF(Charts!$B$3="none",G5909,IF(M5909="",NA(),M5909))</f>
        <v>0</v>
      </c>
      <c r="T1077">
        <f>IF(Charts!$B$3="none",H5909,IF(N5909="",NA(),N5909))</f>
        <v>0</v>
      </c>
    </row>
    <row r="1078" spans="5:20">
      <c r="E1078">
        <v>107</v>
      </c>
      <c r="F1078">
        <f>F111</f>
        <v>0</v>
      </c>
      <c r="G1078">
        <v>107</v>
      </c>
      <c r="H1078">
        <f>H111</f>
        <v>0</v>
      </c>
      <c r="K1078">
        <v>107</v>
      </c>
      <c r="L1078">
        <f>L111</f>
        <v>0</v>
      </c>
      <c r="M1078">
        <v>107</v>
      </c>
      <c r="N1078">
        <f>N111</f>
        <v>0</v>
      </c>
      <c r="Q1078">
        <f>IF(Charts!$B$3="none",E5910,IF(K5910="",NA(),K5910))</f>
        <v>0</v>
      </c>
      <c r="R1078">
        <f>IF(Charts!$B$3="none",F5910,IF(L5910="",NA(),L5910))</f>
        <v>0</v>
      </c>
      <c r="S1078">
        <f>IF(Charts!$B$3="none",G5910,IF(M5910="",NA(),M5910))</f>
        <v>0</v>
      </c>
      <c r="T1078">
        <f>IF(Charts!$B$3="none",H5910,IF(N5910="",NA(),N5910))</f>
        <v>0</v>
      </c>
    </row>
    <row r="1079" spans="5:20">
      <c r="E1079">
        <v>108</v>
      </c>
      <c r="F1079">
        <f>F112</f>
        <v>0</v>
      </c>
      <c r="G1079">
        <v>108</v>
      </c>
      <c r="H1079">
        <f>H112</f>
        <v>0</v>
      </c>
      <c r="K1079">
        <v>108</v>
      </c>
      <c r="L1079">
        <f>L112</f>
        <v>0</v>
      </c>
      <c r="M1079">
        <v>108</v>
      </c>
      <c r="N1079">
        <f>N112</f>
        <v>0</v>
      </c>
      <c r="Q1079">
        <f>IF(Charts!$B$3="none",E5911,IF(K5911="",NA(),K5911))</f>
        <v>0</v>
      </c>
      <c r="R1079">
        <f>IF(Charts!$B$3="none",F5911,IF(L5911="",NA(),L5911))</f>
        <v>0</v>
      </c>
      <c r="S1079">
        <f>IF(Charts!$B$3="none",G5911,IF(M5911="",NA(),M5911))</f>
        <v>0</v>
      </c>
      <c r="T1079">
        <f>IF(Charts!$B$3="none",H5911,IF(N5911="",NA(),N5911))</f>
        <v>0</v>
      </c>
    </row>
    <row r="1080" spans="5:20">
      <c r="E1080">
        <v>109</v>
      </c>
      <c r="F1080">
        <f>F113</f>
        <v>0</v>
      </c>
      <c r="G1080">
        <v>109</v>
      </c>
      <c r="H1080">
        <f>H113</f>
        <v>0</v>
      </c>
      <c r="K1080">
        <v>109</v>
      </c>
      <c r="L1080">
        <f>L113</f>
        <v>0</v>
      </c>
      <c r="M1080">
        <v>109</v>
      </c>
      <c r="N1080">
        <f>N113</f>
        <v>0</v>
      </c>
      <c r="Q1080">
        <f>IF(Charts!$B$3="none",E5912,IF(K5912="",NA(),K5912))</f>
        <v>0</v>
      </c>
      <c r="R1080">
        <f>IF(Charts!$B$3="none",F5912,IF(L5912="",NA(),L5912))</f>
        <v>0</v>
      </c>
      <c r="S1080">
        <f>IF(Charts!$B$3="none",G5912,IF(M5912="",NA(),M5912))</f>
        <v>0</v>
      </c>
      <c r="T1080">
        <f>IF(Charts!$B$3="none",H5912,IF(N5912="",NA(),N5912))</f>
        <v>0</v>
      </c>
    </row>
    <row r="1081" spans="5:20">
      <c r="E1081">
        <v>110</v>
      </c>
      <c r="F1081">
        <f>F114</f>
        <v>0</v>
      </c>
      <c r="G1081">
        <v>110</v>
      </c>
      <c r="H1081">
        <f>H114</f>
        <v>0</v>
      </c>
      <c r="K1081">
        <v>110</v>
      </c>
      <c r="L1081">
        <f>L114</f>
        <v>0</v>
      </c>
      <c r="M1081">
        <v>110</v>
      </c>
      <c r="N1081">
        <f>N114</f>
        <v>0</v>
      </c>
      <c r="Q1081">
        <f>IF(Charts!$B$3="none",E5913,IF(K5913="",NA(),K5913))</f>
        <v>0</v>
      </c>
      <c r="R1081">
        <f>IF(Charts!$B$3="none",F5913,IF(L5913="",NA(),L5913))</f>
        <v>0</v>
      </c>
      <c r="S1081">
        <f>IF(Charts!$B$3="none",G5913,IF(M5913="",NA(),M5913))</f>
        <v>0</v>
      </c>
      <c r="T1081">
        <f>IF(Charts!$B$3="none",H5913,IF(N5913="",NA(),N5913))</f>
        <v>0</v>
      </c>
    </row>
    <row r="1082" spans="5:20">
      <c r="E1082">
        <v>111</v>
      </c>
      <c r="F1082">
        <f>F115</f>
        <v>0</v>
      </c>
      <c r="G1082">
        <v>111</v>
      </c>
      <c r="H1082">
        <f>H115</f>
        <v>0</v>
      </c>
      <c r="K1082">
        <v>111</v>
      </c>
      <c r="L1082">
        <f>L115</f>
        <v>0</v>
      </c>
      <c r="M1082">
        <v>111</v>
      </c>
      <c r="N1082">
        <f>N115</f>
        <v>0</v>
      </c>
      <c r="Q1082">
        <f>IF(Charts!$B$3="none",E5914,IF(K5914="",NA(),K5914))</f>
        <v>0</v>
      </c>
      <c r="R1082">
        <f>IF(Charts!$B$3="none",F5914,IF(L5914="",NA(),L5914))</f>
        <v>0</v>
      </c>
      <c r="S1082">
        <f>IF(Charts!$B$3="none",G5914,IF(M5914="",NA(),M5914))</f>
        <v>0</v>
      </c>
      <c r="T1082">
        <f>IF(Charts!$B$3="none",H5914,IF(N5914="",NA(),N5914))</f>
        <v>0</v>
      </c>
    </row>
    <row r="1083" spans="5:20">
      <c r="E1083">
        <v>112</v>
      </c>
      <c r="F1083">
        <f>F116</f>
        <v>0</v>
      </c>
      <c r="G1083">
        <v>112</v>
      </c>
      <c r="H1083">
        <f>H116</f>
        <v>0</v>
      </c>
      <c r="K1083">
        <v>112</v>
      </c>
      <c r="L1083">
        <f>L116</f>
        <v>0</v>
      </c>
      <c r="M1083">
        <v>112</v>
      </c>
      <c r="N1083">
        <f>N116</f>
        <v>0</v>
      </c>
      <c r="Q1083">
        <f>IF(Charts!$B$3="none",E5915,IF(K5915="",NA(),K5915))</f>
        <v>0</v>
      </c>
      <c r="R1083">
        <f>IF(Charts!$B$3="none",F5915,IF(L5915="",NA(),L5915))</f>
        <v>0</v>
      </c>
      <c r="S1083">
        <f>IF(Charts!$B$3="none",G5915,IF(M5915="",NA(),M5915))</f>
        <v>0</v>
      </c>
      <c r="T1083">
        <f>IF(Charts!$B$3="none",H5915,IF(N5915="",NA(),N5915))</f>
        <v>0</v>
      </c>
    </row>
    <row r="1084" spans="5:20">
      <c r="E1084">
        <v>113</v>
      </c>
      <c r="F1084">
        <f>F117</f>
        <v>0</v>
      </c>
      <c r="G1084">
        <v>113</v>
      </c>
      <c r="H1084">
        <f>H117</f>
        <v>0</v>
      </c>
      <c r="K1084">
        <v>113</v>
      </c>
      <c r="L1084">
        <f>L117</f>
        <v>0</v>
      </c>
      <c r="M1084">
        <v>113</v>
      </c>
      <c r="N1084">
        <f>N117</f>
        <v>0</v>
      </c>
      <c r="Q1084">
        <f>IF(Charts!$B$3="none",E5916,IF(K5916="",NA(),K5916))</f>
        <v>0</v>
      </c>
      <c r="R1084">
        <f>IF(Charts!$B$3="none",F5916,IF(L5916="",NA(),L5916))</f>
        <v>0</v>
      </c>
      <c r="S1084">
        <f>IF(Charts!$B$3="none",G5916,IF(M5916="",NA(),M5916))</f>
        <v>0</v>
      </c>
      <c r="T1084">
        <f>IF(Charts!$B$3="none",H5916,IF(N5916="",NA(),N5916))</f>
        <v>0</v>
      </c>
    </row>
    <row r="1085" spans="5:20">
      <c r="E1085">
        <v>114</v>
      </c>
      <c r="F1085">
        <f>F118</f>
        <v>0</v>
      </c>
      <c r="G1085">
        <v>114</v>
      </c>
      <c r="H1085">
        <f>H118</f>
        <v>0</v>
      </c>
      <c r="K1085">
        <v>114</v>
      </c>
      <c r="L1085">
        <f>L118</f>
        <v>0</v>
      </c>
      <c r="M1085">
        <v>114</v>
      </c>
      <c r="N1085">
        <f>N118</f>
        <v>0</v>
      </c>
      <c r="Q1085">
        <f>IF(Charts!$B$3="none",E5917,IF(K5917="",NA(),K5917))</f>
        <v>0</v>
      </c>
      <c r="R1085">
        <f>IF(Charts!$B$3="none",F5917,IF(L5917="",NA(),L5917))</f>
        <v>0</v>
      </c>
      <c r="S1085">
        <f>IF(Charts!$B$3="none",G5917,IF(M5917="",NA(),M5917))</f>
        <v>0</v>
      </c>
      <c r="T1085">
        <f>IF(Charts!$B$3="none",H5917,IF(N5917="",NA(),N5917))</f>
        <v>0</v>
      </c>
    </row>
    <row r="1086" spans="5:20">
      <c r="E1086">
        <v>115</v>
      </c>
      <c r="F1086">
        <f>F119</f>
        <v>0</v>
      </c>
      <c r="G1086">
        <v>115</v>
      </c>
      <c r="H1086">
        <f>H119</f>
        <v>0</v>
      </c>
      <c r="K1086">
        <v>115</v>
      </c>
      <c r="L1086">
        <f>L119</f>
        <v>0</v>
      </c>
      <c r="M1086">
        <v>115</v>
      </c>
      <c r="N1086">
        <f>N119</f>
        <v>0</v>
      </c>
      <c r="Q1086">
        <f>IF(Charts!$B$3="none",E5918,IF(K5918="",NA(),K5918))</f>
        <v>0</v>
      </c>
      <c r="R1086">
        <f>IF(Charts!$B$3="none",F5918,IF(L5918="",NA(),L5918))</f>
        <v>0</v>
      </c>
      <c r="S1086">
        <f>IF(Charts!$B$3="none",G5918,IF(M5918="",NA(),M5918))</f>
        <v>0</v>
      </c>
      <c r="T1086">
        <f>IF(Charts!$B$3="none",H5918,IF(N5918="",NA(),N5918))</f>
        <v>0</v>
      </c>
    </row>
    <row r="1087" spans="5:20">
      <c r="E1087">
        <v>116</v>
      </c>
      <c r="F1087">
        <f>F120</f>
        <v>0</v>
      </c>
      <c r="G1087">
        <v>116</v>
      </c>
      <c r="H1087">
        <f>H120</f>
        <v>0</v>
      </c>
      <c r="K1087">
        <v>116</v>
      </c>
      <c r="L1087">
        <f>L120</f>
        <v>0</v>
      </c>
      <c r="M1087">
        <v>116</v>
      </c>
      <c r="N1087">
        <f>N120</f>
        <v>0</v>
      </c>
      <c r="Q1087">
        <f>IF(Charts!$B$3="none",E5919,IF(K5919="",NA(),K5919))</f>
        <v>0</v>
      </c>
      <c r="R1087">
        <f>IF(Charts!$B$3="none",F5919,IF(L5919="",NA(),L5919))</f>
        <v>0</v>
      </c>
      <c r="S1087">
        <f>IF(Charts!$B$3="none",G5919,IF(M5919="",NA(),M5919))</f>
        <v>0</v>
      </c>
      <c r="T1087">
        <f>IF(Charts!$B$3="none",H5919,IF(N5919="",NA(),N5919))</f>
        <v>0</v>
      </c>
    </row>
    <row r="1088" spans="5:20">
      <c r="E1088">
        <v>117</v>
      </c>
      <c r="F1088">
        <f>F121</f>
        <v>0</v>
      </c>
      <c r="G1088">
        <v>117</v>
      </c>
      <c r="H1088">
        <f>H121</f>
        <v>0</v>
      </c>
      <c r="K1088">
        <v>117</v>
      </c>
      <c r="L1088">
        <f>L121</f>
        <v>0</v>
      </c>
      <c r="M1088">
        <v>117</v>
      </c>
      <c r="N1088">
        <f>N121</f>
        <v>0</v>
      </c>
      <c r="Q1088">
        <f>IF(Charts!$B$3="none",E5920,IF(K5920="",NA(),K5920))</f>
        <v>0</v>
      </c>
      <c r="R1088">
        <f>IF(Charts!$B$3="none",F5920,IF(L5920="",NA(),L5920))</f>
        <v>0</v>
      </c>
      <c r="S1088">
        <f>IF(Charts!$B$3="none",G5920,IF(M5920="",NA(),M5920))</f>
        <v>0</v>
      </c>
      <c r="T1088">
        <f>IF(Charts!$B$3="none",H5920,IF(N5920="",NA(),N5920))</f>
        <v>0</v>
      </c>
    </row>
    <row r="1089" spans="5:20">
      <c r="E1089">
        <v>118</v>
      </c>
      <c r="F1089">
        <f>F122</f>
        <v>0</v>
      </c>
      <c r="G1089">
        <v>118</v>
      </c>
      <c r="H1089">
        <f>H122</f>
        <v>0</v>
      </c>
      <c r="K1089">
        <v>118</v>
      </c>
      <c r="L1089">
        <f>L122</f>
        <v>0</v>
      </c>
      <c r="M1089">
        <v>118</v>
      </c>
      <c r="N1089">
        <f>N122</f>
        <v>0</v>
      </c>
      <c r="Q1089">
        <f>IF(Charts!$B$3="none",E5921,IF(K5921="",NA(),K5921))</f>
        <v>0</v>
      </c>
      <c r="R1089">
        <f>IF(Charts!$B$3="none",F5921,IF(L5921="",NA(),L5921))</f>
        <v>0</v>
      </c>
      <c r="S1089">
        <f>IF(Charts!$B$3="none",G5921,IF(M5921="",NA(),M5921))</f>
        <v>0</v>
      </c>
      <c r="T1089">
        <f>IF(Charts!$B$3="none",H5921,IF(N5921="",NA(),N5921))</f>
        <v>0</v>
      </c>
    </row>
    <row r="1090" spans="5:20">
      <c r="E1090">
        <v>119</v>
      </c>
      <c r="F1090">
        <f>F123</f>
        <v>0</v>
      </c>
      <c r="G1090">
        <v>119</v>
      </c>
      <c r="H1090">
        <f>H123</f>
        <v>0</v>
      </c>
      <c r="K1090">
        <v>119</v>
      </c>
      <c r="L1090">
        <f>L123</f>
        <v>0</v>
      </c>
      <c r="M1090">
        <v>119</v>
      </c>
      <c r="N1090">
        <f>N123</f>
        <v>0</v>
      </c>
      <c r="Q1090">
        <f>IF(Charts!$B$3="none",E5922,IF(K5922="",NA(),K5922))</f>
        <v>0</v>
      </c>
      <c r="R1090">
        <f>IF(Charts!$B$3="none",F5922,IF(L5922="",NA(),L5922))</f>
        <v>0</v>
      </c>
      <c r="S1090">
        <f>IF(Charts!$B$3="none",G5922,IF(M5922="",NA(),M5922))</f>
        <v>0</v>
      </c>
      <c r="T1090">
        <f>IF(Charts!$B$3="none",H5922,IF(N5922="",NA(),N5922))</f>
        <v>0</v>
      </c>
    </row>
    <row r="1091" spans="5:20">
      <c r="E1091">
        <v>120</v>
      </c>
      <c r="F1091">
        <f>F124</f>
        <v>0</v>
      </c>
      <c r="G1091">
        <v>120</v>
      </c>
      <c r="H1091">
        <f>H124</f>
        <v>0</v>
      </c>
      <c r="K1091">
        <v>120</v>
      </c>
      <c r="L1091">
        <f>L124</f>
        <v>0</v>
      </c>
      <c r="M1091">
        <v>120</v>
      </c>
      <c r="N1091">
        <f>N124</f>
        <v>0</v>
      </c>
      <c r="Q1091">
        <f>IF(Charts!$B$3="none",E5923,IF(K5923="",NA(),K5923))</f>
        <v>0</v>
      </c>
      <c r="R1091">
        <f>IF(Charts!$B$3="none",F5923,IF(L5923="",NA(),L5923))</f>
        <v>0</v>
      </c>
      <c r="S1091">
        <f>IF(Charts!$B$3="none",G5923,IF(M5923="",NA(),M5923))</f>
        <v>0</v>
      </c>
      <c r="T1091">
        <f>IF(Charts!$B$3="none",H5923,IF(N5923="",NA(),N5923))</f>
        <v>0</v>
      </c>
    </row>
    <row r="1092" spans="5:20">
      <c r="E1092">
        <v>121</v>
      </c>
      <c r="F1092">
        <f>F125</f>
        <v>0</v>
      </c>
      <c r="G1092">
        <v>121</v>
      </c>
      <c r="H1092">
        <f>H125</f>
        <v>0</v>
      </c>
      <c r="K1092">
        <v>121</v>
      </c>
      <c r="L1092">
        <f>L125</f>
        <v>0</v>
      </c>
      <c r="M1092">
        <v>121</v>
      </c>
      <c r="N1092">
        <f>N125</f>
        <v>0</v>
      </c>
      <c r="Q1092">
        <f>IF(Charts!$B$3="none",E5924,IF(K5924="",NA(),K5924))</f>
        <v>0</v>
      </c>
      <c r="R1092">
        <f>IF(Charts!$B$3="none",F5924,IF(L5924="",NA(),L5924))</f>
        <v>0</v>
      </c>
      <c r="S1092">
        <f>IF(Charts!$B$3="none",G5924,IF(M5924="",NA(),M5924))</f>
        <v>0</v>
      </c>
      <c r="T1092">
        <f>IF(Charts!$B$3="none",H5924,IF(N5924="",NA(),N5924))</f>
        <v>0</v>
      </c>
    </row>
    <row r="1093" spans="5:20">
      <c r="E1093">
        <v>122</v>
      </c>
      <c r="F1093">
        <f>F126</f>
        <v>0</v>
      </c>
      <c r="G1093">
        <v>122</v>
      </c>
      <c r="H1093">
        <f>H126</f>
        <v>0</v>
      </c>
      <c r="K1093">
        <v>122</v>
      </c>
      <c r="L1093">
        <f>L126</f>
        <v>0</v>
      </c>
      <c r="M1093">
        <v>122</v>
      </c>
      <c r="N1093">
        <f>N126</f>
        <v>0</v>
      </c>
      <c r="Q1093">
        <f>IF(Charts!$B$3="none",E5925,IF(K5925="",NA(),K5925))</f>
        <v>0</v>
      </c>
      <c r="R1093">
        <f>IF(Charts!$B$3="none",F5925,IF(L5925="",NA(),L5925))</f>
        <v>0</v>
      </c>
      <c r="S1093">
        <f>IF(Charts!$B$3="none",G5925,IF(M5925="",NA(),M5925))</f>
        <v>0</v>
      </c>
      <c r="T1093">
        <f>IF(Charts!$B$3="none",H5925,IF(N5925="",NA(),N5925))</f>
        <v>0</v>
      </c>
    </row>
    <row r="1094" spans="5:20">
      <c r="E1094">
        <v>123</v>
      </c>
      <c r="F1094">
        <f>F127</f>
        <v>0</v>
      </c>
      <c r="G1094">
        <v>123</v>
      </c>
      <c r="H1094">
        <f>H127</f>
        <v>0</v>
      </c>
      <c r="K1094">
        <v>123</v>
      </c>
      <c r="L1094">
        <f>L127</f>
        <v>0</v>
      </c>
      <c r="M1094">
        <v>123</v>
      </c>
      <c r="N1094">
        <f>N127</f>
        <v>0</v>
      </c>
      <c r="Q1094">
        <f>IF(Charts!$B$3="none",E5926,IF(K5926="",NA(),K5926))</f>
        <v>0</v>
      </c>
      <c r="R1094">
        <f>IF(Charts!$B$3="none",F5926,IF(L5926="",NA(),L5926))</f>
        <v>0</v>
      </c>
      <c r="S1094">
        <f>IF(Charts!$B$3="none",G5926,IF(M5926="",NA(),M5926))</f>
        <v>0</v>
      </c>
      <c r="T1094">
        <f>IF(Charts!$B$3="none",H5926,IF(N5926="",NA(),N5926))</f>
        <v>0</v>
      </c>
    </row>
    <row r="1095" spans="5:20">
      <c r="E1095">
        <v>124</v>
      </c>
      <c r="F1095">
        <f>F128</f>
        <v>0</v>
      </c>
      <c r="G1095">
        <v>124</v>
      </c>
      <c r="H1095">
        <f>H128</f>
        <v>0</v>
      </c>
      <c r="K1095">
        <v>124</v>
      </c>
      <c r="L1095">
        <f>L128</f>
        <v>0</v>
      </c>
      <c r="M1095">
        <v>124</v>
      </c>
      <c r="N1095">
        <f>N128</f>
        <v>0</v>
      </c>
      <c r="Q1095">
        <f>IF(Charts!$B$3="none",E5927,IF(K5927="",NA(),K5927))</f>
        <v>0</v>
      </c>
      <c r="R1095">
        <f>IF(Charts!$B$3="none",F5927,IF(L5927="",NA(),L5927))</f>
        <v>0</v>
      </c>
      <c r="S1095">
        <f>IF(Charts!$B$3="none",G5927,IF(M5927="",NA(),M5927))</f>
        <v>0</v>
      </c>
      <c r="T1095">
        <f>IF(Charts!$B$3="none",H5927,IF(N5927="",NA(),N5927))</f>
        <v>0</v>
      </c>
    </row>
    <row r="1096" spans="5:20">
      <c r="E1096">
        <v>125</v>
      </c>
      <c r="F1096">
        <f>F129</f>
        <v>0</v>
      </c>
      <c r="G1096">
        <v>125</v>
      </c>
      <c r="H1096">
        <f>H129</f>
        <v>0</v>
      </c>
      <c r="K1096">
        <v>125</v>
      </c>
      <c r="L1096">
        <f>L129</f>
        <v>0</v>
      </c>
      <c r="M1096">
        <v>125</v>
      </c>
      <c r="N1096">
        <f>N129</f>
        <v>0</v>
      </c>
      <c r="Q1096">
        <f>IF(Charts!$B$3="none",E5928,IF(K5928="",NA(),K5928))</f>
        <v>0</v>
      </c>
      <c r="R1096">
        <f>IF(Charts!$B$3="none",F5928,IF(L5928="",NA(),L5928))</f>
        <v>0</v>
      </c>
      <c r="S1096">
        <f>IF(Charts!$B$3="none",G5928,IF(M5928="",NA(),M5928))</f>
        <v>0</v>
      </c>
      <c r="T1096">
        <f>IF(Charts!$B$3="none",H5928,IF(N5928="",NA(),N5928))</f>
        <v>0</v>
      </c>
    </row>
    <row r="1097" spans="5:20">
      <c r="E1097">
        <v>126</v>
      </c>
      <c r="F1097">
        <f>F130</f>
        <v>0</v>
      </c>
      <c r="G1097">
        <v>126</v>
      </c>
      <c r="H1097">
        <f>H130</f>
        <v>0</v>
      </c>
      <c r="K1097">
        <v>126</v>
      </c>
      <c r="L1097">
        <f>L130</f>
        <v>0</v>
      </c>
      <c r="M1097">
        <v>126</v>
      </c>
      <c r="N1097">
        <f>N130</f>
        <v>0</v>
      </c>
      <c r="Q1097">
        <f>IF(Charts!$B$3="none",E5929,IF(K5929="",NA(),K5929))</f>
        <v>0</v>
      </c>
      <c r="R1097">
        <f>IF(Charts!$B$3="none",F5929,IF(L5929="",NA(),L5929))</f>
        <v>0</v>
      </c>
      <c r="S1097">
        <f>IF(Charts!$B$3="none",G5929,IF(M5929="",NA(),M5929))</f>
        <v>0</v>
      </c>
      <c r="T1097">
        <f>IF(Charts!$B$3="none",H5929,IF(N5929="",NA(),N5929))</f>
        <v>0</v>
      </c>
    </row>
    <row r="1098" spans="5:20">
      <c r="E1098">
        <v>127</v>
      </c>
      <c r="F1098">
        <f>F131</f>
        <v>0</v>
      </c>
      <c r="G1098">
        <v>127</v>
      </c>
      <c r="H1098">
        <f>H131</f>
        <v>0</v>
      </c>
      <c r="K1098">
        <v>127</v>
      </c>
      <c r="L1098">
        <f>L131</f>
        <v>0</v>
      </c>
      <c r="M1098">
        <v>127</v>
      </c>
      <c r="N1098">
        <f>N131</f>
        <v>0</v>
      </c>
      <c r="Q1098">
        <f>IF(Charts!$B$3="none",E5930,IF(K5930="",NA(),K5930))</f>
        <v>0</v>
      </c>
      <c r="R1098">
        <f>IF(Charts!$B$3="none",F5930,IF(L5930="",NA(),L5930))</f>
        <v>0</v>
      </c>
      <c r="S1098">
        <f>IF(Charts!$B$3="none",G5930,IF(M5930="",NA(),M5930))</f>
        <v>0</v>
      </c>
      <c r="T1098">
        <f>IF(Charts!$B$3="none",H5930,IF(N5930="",NA(),N5930))</f>
        <v>0</v>
      </c>
    </row>
    <row r="1099" spans="5:20">
      <c r="E1099">
        <v>128</v>
      </c>
      <c r="F1099">
        <f>F132</f>
        <v>0</v>
      </c>
      <c r="G1099">
        <v>128</v>
      </c>
      <c r="H1099">
        <f>H132</f>
        <v>0</v>
      </c>
      <c r="K1099">
        <v>128</v>
      </c>
      <c r="L1099">
        <f>L132</f>
        <v>0</v>
      </c>
      <c r="M1099">
        <v>128</v>
      </c>
      <c r="N1099">
        <f>N132</f>
        <v>0</v>
      </c>
      <c r="Q1099">
        <f>IF(Charts!$B$3="none",E5931,IF(K5931="",NA(),K5931))</f>
        <v>0</v>
      </c>
      <c r="R1099">
        <f>IF(Charts!$B$3="none",F5931,IF(L5931="",NA(),L5931))</f>
        <v>0</v>
      </c>
      <c r="S1099">
        <f>IF(Charts!$B$3="none",G5931,IF(M5931="",NA(),M5931))</f>
        <v>0</v>
      </c>
      <c r="T1099">
        <f>IF(Charts!$B$3="none",H5931,IF(N5931="",NA(),N5931))</f>
        <v>0</v>
      </c>
    </row>
    <row r="1100" spans="5:20">
      <c r="E1100">
        <v>129</v>
      </c>
      <c r="F1100">
        <f>F133</f>
        <v>0</v>
      </c>
      <c r="G1100">
        <v>129</v>
      </c>
      <c r="H1100">
        <f>H133</f>
        <v>0</v>
      </c>
      <c r="K1100">
        <v>129</v>
      </c>
      <c r="L1100">
        <f>L133</f>
        <v>0</v>
      </c>
      <c r="M1100">
        <v>129</v>
      </c>
      <c r="N1100">
        <f>N133</f>
        <v>0</v>
      </c>
      <c r="Q1100">
        <f>IF(Charts!$B$3="none",E5932,IF(K5932="",NA(),K5932))</f>
        <v>0</v>
      </c>
      <c r="R1100">
        <f>IF(Charts!$B$3="none",F5932,IF(L5932="",NA(),L5932))</f>
        <v>0</v>
      </c>
      <c r="S1100">
        <f>IF(Charts!$B$3="none",G5932,IF(M5932="",NA(),M5932))</f>
        <v>0</v>
      </c>
      <c r="T1100">
        <f>IF(Charts!$B$3="none",H5932,IF(N5932="",NA(),N5932))</f>
        <v>0</v>
      </c>
    </row>
    <row r="1101" spans="5:20">
      <c r="E1101">
        <v>130</v>
      </c>
      <c r="F1101">
        <f>F134</f>
        <v>0</v>
      </c>
      <c r="G1101">
        <v>130</v>
      </c>
      <c r="H1101">
        <f>H134</f>
        <v>0</v>
      </c>
      <c r="K1101">
        <v>130</v>
      </c>
      <c r="L1101">
        <f>L134</f>
        <v>0</v>
      </c>
      <c r="M1101">
        <v>130</v>
      </c>
      <c r="N1101">
        <f>N134</f>
        <v>0</v>
      </c>
      <c r="Q1101">
        <f>IF(Charts!$B$3="none",E5933,IF(K5933="",NA(),K5933))</f>
        <v>0</v>
      </c>
      <c r="R1101">
        <f>IF(Charts!$B$3="none",F5933,IF(L5933="",NA(),L5933))</f>
        <v>0</v>
      </c>
      <c r="S1101">
        <f>IF(Charts!$B$3="none",G5933,IF(M5933="",NA(),M5933))</f>
        <v>0</v>
      </c>
      <c r="T1101">
        <f>IF(Charts!$B$3="none",H5933,IF(N5933="",NA(),N5933))</f>
        <v>0</v>
      </c>
    </row>
    <row r="1102" spans="5:20">
      <c r="E1102">
        <v>131</v>
      </c>
      <c r="F1102">
        <f>F135</f>
        <v>0</v>
      </c>
      <c r="G1102">
        <v>131</v>
      </c>
      <c r="H1102">
        <f>H135</f>
        <v>0</v>
      </c>
      <c r="K1102">
        <v>131</v>
      </c>
      <c r="L1102">
        <f>L135</f>
        <v>0</v>
      </c>
      <c r="M1102">
        <v>131</v>
      </c>
      <c r="N1102">
        <f>N135</f>
        <v>0</v>
      </c>
      <c r="Q1102">
        <f>IF(Charts!$B$3="none",E5934,IF(K5934="",NA(),K5934))</f>
        <v>0</v>
      </c>
      <c r="R1102">
        <f>IF(Charts!$B$3="none",F5934,IF(L5934="",NA(),L5934))</f>
        <v>0</v>
      </c>
      <c r="S1102">
        <f>IF(Charts!$B$3="none",G5934,IF(M5934="",NA(),M5934))</f>
        <v>0</v>
      </c>
      <c r="T1102">
        <f>IF(Charts!$B$3="none",H5934,IF(N5934="",NA(),N5934))</f>
        <v>0</v>
      </c>
    </row>
    <row r="1103" spans="5:20">
      <c r="E1103">
        <v>132</v>
      </c>
      <c r="F1103">
        <f>F136</f>
        <v>0</v>
      </c>
      <c r="G1103">
        <v>132</v>
      </c>
      <c r="H1103">
        <f>H136</f>
        <v>0</v>
      </c>
      <c r="K1103">
        <v>132</v>
      </c>
      <c r="L1103">
        <f>L136</f>
        <v>0</v>
      </c>
      <c r="M1103">
        <v>132</v>
      </c>
      <c r="N1103">
        <f>N136</f>
        <v>0</v>
      </c>
      <c r="Q1103">
        <f>IF(Charts!$B$3="none",E5935,IF(K5935="",NA(),K5935))</f>
        <v>0</v>
      </c>
      <c r="R1103">
        <f>IF(Charts!$B$3="none",F5935,IF(L5935="",NA(),L5935))</f>
        <v>0</v>
      </c>
      <c r="S1103">
        <f>IF(Charts!$B$3="none",G5935,IF(M5935="",NA(),M5935))</f>
        <v>0</v>
      </c>
      <c r="T1103">
        <f>IF(Charts!$B$3="none",H5935,IF(N5935="",NA(),N5935))</f>
        <v>0</v>
      </c>
    </row>
    <row r="1104" spans="5:20">
      <c r="E1104">
        <v>133</v>
      </c>
      <c r="F1104">
        <f>F137</f>
        <v>0</v>
      </c>
      <c r="G1104">
        <v>133</v>
      </c>
      <c r="H1104">
        <f>H137</f>
        <v>0</v>
      </c>
      <c r="K1104">
        <v>133</v>
      </c>
      <c r="L1104">
        <f>L137</f>
        <v>0</v>
      </c>
      <c r="M1104">
        <v>133</v>
      </c>
      <c r="N1104">
        <f>N137</f>
        <v>0</v>
      </c>
      <c r="Q1104">
        <f>IF(Charts!$B$3="none",E5936,IF(K5936="",NA(),K5936))</f>
        <v>0</v>
      </c>
      <c r="R1104">
        <f>IF(Charts!$B$3="none",F5936,IF(L5936="",NA(),L5936))</f>
        <v>0</v>
      </c>
      <c r="S1104">
        <f>IF(Charts!$B$3="none",G5936,IF(M5936="",NA(),M5936))</f>
        <v>0</v>
      </c>
      <c r="T1104">
        <f>IF(Charts!$B$3="none",H5936,IF(N5936="",NA(),N5936))</f>
        <v>0</v>
      </c>
    </row>
    <row r="1105" spans="5:20">
      <c r="E1105">
        <v>134</v>
      </c>
      <c r="F1105">
        <f>F138</f>
        <v>0</v>
      </c>
      <c r="G1105">
        <v>134</v>
      </c>
      <c r="H1105">
        <f>H138</f>
        <v>0</v>
      </c>
      <c r="K1105">
        <v>134</v>
      </c>
      <c r="L1105">
        <f>L138</f>
        <v>0</v>
      </c>
      <c r="M1105">
        <v>134</v>
      </c>
      <c r="N1105">
        <f>N138</f>
        <v>0</v>
      </c>
      <c r="Q1105">
        <f>IF(Charts!$B$3="none",E5937,IF(K5937="",NA(),K5937))</f>
        <v>0</v>
      </c>
      <c r="R1105">
        <f>IF(Charts!$B$3="none",F5937,IF(L5937="",NA(),L5937))</f>
        <v>0</v>
      </c>
      <c r="S1105">
        <f>IF(Charts!$B$3="none",G5937,IF(M5937="",NA(),M5937))</f>
        <v>0</v>
      </c>
      <c r="T1105">
        <f>IF(Charts!$B$3="none",H5937,IF(N5937="",NA(),N5937))</f>
        <v>0</v>
      </c>
    </row>
    <row r="1106" spans="5:20">
      <c r="E1106">
        <v>135</v>
      </c>
      <c r="F1106">
        <f>F139</f>
        <v>0</v>
      </c>
      <c r="G1106">
        <v>135</v>
      </c>
      <c r="H1106">
        <f>H139</f>
        <v>0</v>
      </c>
      <c r="K1106">
        <v>135</v>
      </c>
      <c r="L1106">
        <f>L139</f>
        <v>0</v>
      </c>
      <c r="M1106">
        <v>135</v>
      </c>
      <c r="N1106">
        <f>N139</f>
        <v>0</v>
      </c>
      <c r="Q1106">
        <f>IF(Charts!$B$3="none",E5938,IF(K5938="",NA(),K5938))</f>
        <v>0</v>
      </c>
      <c r="R1106">
        <f>IF(Charts!$B$3="none",F5938,IF(L5938="",NA(),L5938))</f>
        <v>0</v>
      </c>
      <c r="S1106">
        <f>IF(Charts!$B$3="none",G5938,IF(M5938="",NA(),M5938))</f>
        <v>0</v>
      </c>
      <c r="T1106">
        <f>IF(Charts!$B$3="none",H5938,IF(N5938="",NA(),N5938))</f>
        <v>0</v>
      </c>
    </row>
    <row r="1107" spans="5:20">
      <c r="E1107">
        <v>136</v>
      </c>
      <c r="F1107">
        <f>F140</f>
        <v>0</v>
      </c>
      <c r="G1107">
        <v>136</v>
      </c>
      <c r="H1107">
        <f>H140</f>
        <v>0</v>
      </c>
      <c r="K1107">
        <v>136</v>
      </c>
      <c r="L1107">
        <f>L140</f>
        <v>0</v>
      </c>
      <c r="M1107">
        <v>136</v>
      </c>
      <c r="N1107">
        <f>N140</f>
        <v>0</v>
      </c>
      <c r="Q1107">
        <f>IF(Charts!$B$3="none",E5939,IF(K5939="",NA(),K5939))</f>
        <v>0</v>
      </c>
      <c r="R1107">
        <f>IF(Charts!$B$3="none",F5939,IF(L5939="",NA(),L5939))</f>
        <v>0</v>
      </c>
      <c r="S1107">
        <f>IF(Charts!$B$3="none",G5939,IF(M5939="",NA(),M5939))</f>
        <v>0</v>
      </c>
      <c r="T1107">
        <f>IF(Charts!$B$3="none",H5939,IF(N5939="",NA(),N5939))</f>
        <v>0</v>
      </c>
    </row>
    <row r="1108" spans="5:20">
      <c r="E1108">
        <v>137</v>
      </c>
      <c r="F1108">
        <f>F141</f>
        <v>0</v>
      </c>
      <c r="G1108">
        <v>137</v>
      </c>
      <c r="H1108">
        <f>H141</f>
        <v>0</v>
      </c>
      <c r="K1108">
        <v>137</v>
      </c>
      <c r="L1108">
        <f>L141</f>
        <v>0</v>
      </c>
      <c r="M1108">
        <v>137</v>
      </c>
      <c r="N1108">
        <f>N141</f>
        <v>0</v>
      </c>
      <c r="Q1108">
        <f>IF(Charts!$B$3="none",E5940,IF(K5940="",NA(),K5940))</f>
        <v>0</v>
      </c>
      <c r="R1108">
        <f>IF(Charts!$B$3="none",F5940,IF(L5940="",NA(),L5940))</f>
        <v>0</v>
      </c>
      <c r="S1108">
        <f>IF(Charts!$B$3="none",G5940,IF(M5940="",NA(),M5940))</f>
        <v>0</v>
      </c>
      <c r="T1108">
        <f>IF(Charts!$B$3="none",H5940,IF(N5940="",NA(),N5940))</f>
        <v>0</v>
      </c>
    </row>
    <row r="1109" spans="5:20">
      <c r="E1109">
        <v>138</v>
      </c>
      <c r="F1109">
        <f>F142</f>
        <v>0</v>
      </c>
      <c r="G1109">
        <v>138</v>
      </c>
      <c r="H1109">
        <f>H142</f>
        <v>0</v>
      </c>
      <c r="K1109">
        <v>138</v>
      </c>
      <c r="L1109">
        <f>L142</f>
        <v>0</v>
      </c>
      <c r="M1109">
        <v>138</v>
      </c>
      <c r="N1109">
        <f>N142</f>
        <v>0</v>
      </c>
      <c r="Q1109">
        <f>IF(Charts!$B$3="none",E5941,IF(K5941="",NA(),K5941))</f>
        <v>0</v>
      </c>
      <c r="R1109">
        <f>IF(Charts!$B$3="none",F5941,IF(L5941="",NA(),L5941))</f>
        <v>0</v>
      </c>
      <c r="S1109">
        <f>IF(Charts!$B$3="none",G5941,IF(M5941="",NA(),M5941))</f>
        <v>0</v>
      </c>
      <c r="T1109">
        <f>IF(Charts!$B$3="none",H5941,IF(N5941="",NA(),N5941))</f>
        <v>0</v>
      </c>
    </row>
    <row r="1110" spans="5:20">
      <c r="E1110">
        <v>139</v>
      </c>
      <c r="F1110">
        <f>F143</f>
        <v>0</v>
      </c>
      <c r="G1110">
        <v>139</v>
      </c>
      <c r="H1110">
        <f>H143</f>
        <v>0</v>
      </c>
      <c r="K1110">
        <v>139</v>
      </c>
      <c r="L1110">
        <f>L143</f>
        <v>0</v>
      </c>
      <c r="M1110">
        <v>139</v>
      </c>
      <c r="N1110">
        <f>N143</f>
        <v>0</v>
      </c>
      <c r="Q1110">
        <f>IF(Charts!$B$3="none",E5942,IF(K5942="",NA(),K5942))</f>
        <v>0</v>
      </c>
      <c r="R1110">
        <f>IF(Charts!$B$3="none",F5942,IF(L5942="",NA(),L5942))</f>
        <v>0</v>
      </c>
      <c r="S1110">
        <f>IF(Charts!$B$3="none",G5942,IF(M5942="",NA(),M5942))</f>
        <v>0</v>
      </c>
      <c r="T1110">
        <f>IF(Charts!$B$3="none",H5942,IF(N5942="",NA(),N5942))</f>
        <v>0</v>
      </c>
    </row>
    <row r="1111" spans="5:20">
      <c r="E1111">
        <v>140</v>
      </c>
      <c r="F1111">
        <f>F144</f>
        <v>0</v>
      </c>
      <c r="G1111">
        <v>140</v>
      </c>
      <c r="H1111">
        <f>H144</f>
        <v>0</v>
      </c>
      <c r="K1111">
        <v>140</v>
      </c>
      <c r="L1111">
        <f>L144</f>
        <v>0</v>
      </c>
      <c r="M1111">
        <v>140</v>
      </c>
      <c r="N1111">
        <f>N144</f>
        <v>0</v>
      </c>
      <c r="Q1111">
        <f>IF(Charts!$B$3="none",E5943,IF(K5943="",NA(),K5943))</f>
        <v>0</v>
      </c>
      <c r="R1111">
        <f>IF(Charts!$B$3="none",F5943,IF(L5943="",NA(),L5943))</f>
        <v>0</v>
      </c>
      <c r="S1111">
        <f>IF(Charts!$B$3="none",G5943,IF(M5943="",NA(),M5943))</f>
        <v>0</v>
      </c>
      <c r="T1111">
        <f>IF(Charts!$B$3="none",H5943,IF(N5943="",NA(),N5943))</f>
        <v>0</v>
      </c>
    </row>
    <row r="1112" spans="5:20">
      <c r="E1112">
        <v>141</v>
      </c>
      <c r="F1112">
        <f>F145</f>
        <v>0</v>
      </c>
      <c r="G1112">
        <v>141</v>
      </c>
      <c r="H1112">
        <f>H145</f>
        <v>0</v>
      </c>
      <c r="K1112">
        <v>141</v>
      </c>
      <c r="L1112">
        <f>L145</f>
        <v>0</v>
      </c>
      <c r="M1112">
        <v>141</v>
      </c>
      <c r="N1112">
        <f>N145</f>
        <v>0</v>
      </c>
      <c r="Q1112">
        <f>IF(Charts!$B$3="none",E5944,IF(K5944="",NA(),K5944))</f>
        <v>0</v>
      </c>
      <c r="R1112">
        <f>IF(Charts!$B$3="none",F5944,IF(L5944="",NA(),L5944))</f>
        <v>0</v>
      </c>
      <c r="S1112">
        <f>IF(Charts!$B$3="none",G5944,IF(M5944="",NA(),M5944))</f>
        <v>0</v>
      </c>
      <c r="T1112">
        <f>IF(Charts!$B$3="none",H5944,IF(N5944="",NA(),N5944))</f>
        <v>0</v>
      </c>
    </row>
    <row r="1113" spans="5:20">
      <c r="E1113">
        <v>142</v>
      </c>
      <c r="F1113">
        <f>F146</f>
        <v>0</v>
      </c>
      <c r="G1113">
        <v>142</v>
      </c>
      <c r="H1113">
        <f>H146</f>
        <v>0</v>
      </c>
      <c r="K1113">
        <v>142</v>
      </c>
      <c r="L1113">
        <f>L146</f>
        <v>0</v>
      </c>
      <c r="M1113">
        <v>142</v>
      </c>
      <c r="N1113">
        <f>N146</f>
        <v>0</v>
      </c>
      <c r="Q1113">
        <f>IF(Charts!$B$3="none",E5945,IF(K5945="",NA(),K5945))</f>
        <v>0</v>
      </c>
      <c r="R1113">
        <f>IF(Charts!$B$3="none",F5945,IF(L5945="",NA(),L5945))</f>
        <v>0</v>
      </c>
      <c r="S1113">
        <f>IF(Charts!$B$3="none",G5945,IF(M5945="",NA(),M5945))</f>
        <v>0</v>
      </c>
      <c r="T1113">
        <f>IF(Charts!$B$3="none",H5945,IF(N5945="",NA(),N5945))</f>
        <v>0</v>
      </c>
    </row>
    <row r="1114" spans="5:20">
      <c r="E1114">
        <v>143</v>
      </c>
      <c r="F1114">
        <f>F147</f>
        <v>0</v>
      </c>
      <c r="G1114">
        <v>143</v>
      </c>
      <c r="H1114">
        <f>H147</f>
        <v>0</v>
      </c>
      <c r="K1114">
        <v>143</v>
      </c>
      <c r="L1114">
        <f>L147</f>
        <v>0</v>
      </c>
      <c r="M1114">
        <v>143</v>
      </c>
      <c r="N1114">
        <f>N147</f>
        <v>0</v>
      </c>
      <c r="Q1114">
        <f>IF(Charts!$B$3="none",E5946,IF(K5946="",NA(),K5946))</f>
        <v>0</v>
      </c>
      <c r="R1114">
        <f>IF(Charts!$B$3="none",F5946,IF(L5946="",NA(),L5946))</f>
        <v>0</v>
      </c>
      <c r="S1114">
        <f>IF(Charts!$B$3="none",G5946,IF(M5946="",NA(),M5946))</f>
        <v>0</v>
      </c>
      <c r="T1114">
        <f>IF(Charts!$B$3="none",H5946,IF(N5946="",NA(),N5946))</f>
        <v>0</v>
      </c>
    </row>
    <row r="1115" spans="5:20">
      <c r="E1115">
        <v>144</v>
      </c>
      <c r="F1115">
        <f>F148</f>
        <v>0</v>
      </c>
      <c r="G1115">
        <v>144</v>
      </c>
      <c r="H1115">
        <f>H148</f>
        <v>0</v>
      </c>
      <c r="K1115">
        <v>144</v>
      </c>
      <c r="L1115">
        <f>L148</f>
        <v>0</v>
      </c>
      <c r="M1115">
        <v>144</v>
      </c>
      <c r="N1115">
        <f>N148</f>
        <v>0</v>
      </c>
      <c r="Q1115">
        <f>IF(Charts!$B$3="none",E5947,IF(K5947="",NA(),K5947))</f>
        <v>0</v>
      </c>
      <c r="R1115">
        <f>IF(Charts!$B$3="none",F5947,IF(L5947="",NA(),L5947))</f>
        <v>0</v>
      </c>
      <c r="S1115">
        <f>IF(Charts!$B$3="none",G5947,IF(M5947="",NA(),M5947))</f>
        <v>0</v>
      </c>
      <c r="T1115">
        <f>IF(Charts!$B$3="none",H5947,IF(N5947="",NA(),N5947))</f>
        <v>0</v>
      </c>
    </row>
    <row r="1116" spans="5:20">
      <c r="E1116">
        <v>145</v>
      </c>
      <c r="F1116">
        <f>F149</f>
        <v>0</v>
      </c>
      <c r="G1116">
        <v>145</v>
      </c>
      <c r="H1116">
        <f>H149</f>
        <v>0</v>
      </c>
      <c r="K1116">
        <v>145</v>
      </c>
      <c r="L1116">
        <f>L149</f>
        <v>0</v>
      </c>
      <c r="M1116">
        <v>145</v>
      </c>
      <c r="N1116">
        <f>N149</f>
        <v>0</v>
      </c>
      <c r="Q1116">
        <f>IF(Charts!$B$3="none",E5948,IF(K5948="",NA(),K5948))</f>
        <v>0</v>
      </c>
      <c r="R1116">
        <f>IF(Charts!$B$3="none",F5948,IF(L5948="",NA(),L5948))</f>
        <v>0</v>
      </c>
      <c r="S1116">
        <f>IF(Charts!$B$3="none",G5948,IF(M5948="",NA(),M5948))</f>
        <v>0</v>
      </c>
      <c r="T1116">
        <f>IF(Charts!$B$3="none",H5948,IF(N5948="",NA(),N5948))</f>
        <v>0</v>
      </c>
    </row>
    <row r="1117" spans="5:20">
      <c r="E1117">
        <v>146</v>
      </c>
      <c r="F1117">
        <f>F150</f>
        <v>0</v>
      </c>
      <c r="G1117">
        <v>146</v>
      </c>
      <c r="H1117">
        <f>H150</f>
        <v>0</v>
      </c>
      <c r="K1117">
        <v>146</v>
      </c>
      <c r="L1117">
        <f>L150</f>
        <v>0</v>
      </c>
      <c r="M1117">
        <v>146</v>
      </c>
      <c r="N1117">
        <f>N150</f>
        <v>0</v>
      </c>
      <c r="Q1117">
        <f>IF(Charts!$B$3="none",E5949,IF(K5949="",NA(),K5949))</f>
        <v>0</v>
      </c>
      <c r="R1117">
        <f>IF(Charts!$B$3="none",F5949,IF(L5949="",NA(),L5949))</f>
        <v>0</v>
      </c>
      <c r="S1117">
        <f>IF(Charts!$B$3="none",G5949,IF(M5949="",NA(),M5949))</f>
        <v>0</v>
      </c>
      <c r="T1117">
        <f>IF(Charts!$B$3="none",H5949,IF(N5949="",NA(),N5949))</f>
        <v>0</v>
      </c>
    </row>
    <row r="1118" spans="5:20">
      <c r="E1118">
        <v>147</v>
      </c>
      <c r="F1118">
        <f>F151</f>
        <v>0</v>
      </c>
      <c r="G1118">
        <v>147</v>
      </c>
      <c r="H1118">
        <f>H151</f>
        <v>0</v>
      </c>
      <c r="K1118">
        <v>147</v>
      </c>
      <c r="L1118">
        <f>L151</f>
        <v>0</v>
      </c>
      <c r="M1118">
        <v>147</v>
      </c>
      <c r="N1118">
        <f>N151</f>
        <v>0</v>
      </c>
      <c r="Q1118">
        <f>IF(Charts!$B$3="none",E5950,IF(K5950="",NA(),K5950))</f>
        <v>0</v>
      </c>
      <c r="R1118">
        <f>IF(Charts!$B$3="none",F5950,IF(L5950="",NA(),L5950))</f>
        <v>0</v>
      </c>
      <c r="S1118">
        <f>IF(Charts!$B$3="none",G5950,IF(M5950="",NA(),M5950))</f>
        <v>0</v>
      </c>
      <c r="T1118">
        <f>IF(Charts!$B$3="none",H5950,IF(N5950="",NA(),N5950))</f>
        <v>0</v>
      </c>
    </row>
    <row r="1119" spans="5:20">
      <c r="E1119">
        <v>148</v>
      </c>
      <c r="F1119">
        <f>F152</f>
        <v>0</v>
      </c>
      <c r="G1119">
        <v>148</v>
      </c>
      <c r="H1119">
        <f>H152</f>
        <v>0</v>
      </c>
      <c r="K1119">
        <v>148</v>
      </c>
      <c r="L1119">
        <f>L152</f>
        <v>0</v>
      </c>
      <c r="M1119">
        <v>148</v>
      </c>
      <c r="N1119">
        <f>N152</f>
        <v>0</v>
      </c>
      <c r="Q1119">
        <f>IF(Charts!$B$3="none",E5951,IF(K5951="",NA(),K5951))</f>
        <v>0</v>
      </c>
      <c r="R1119">
        <f>IF(Charts!$B$3="none",F5951,IF(L5951="",NA(),L5951))</f>
        <v>0</v>
      </c>
      <c r="S1119">
        <f>IF(Charts!$B$3="none",G5951,IF(M5951="",NA(),M5951))</f>
        <v>0</v>
      </c>
      <c r="T1119">
        <f>IF(Charts!$B$3="none",H5951,IF(N5951="",NA(),N5951))</f>
        <v>0</v>
      </c>
    </row>
    <row r="1120" spans="5:20">
      <c r="E1120">
        <v>149</v>
      </c>
      <c r="F1120">
        <f>F153</f>
        <v>0</v>
      </c>
      <c r="G1120">
        <v>149</v>
      </c>
      <c r="H1120">
        <f>H153</f>
        <v>0</v>
      </c>
      <c r="K1120">
        <v>149</v>
      </c>
      <c r="L1120">
        <f>L153</f>
        <v>0</v>
      </c>
      <c r="M1120">
        <v>149</v>
      </c>
      <c r="N1120">
        <f>N153</f>
        <v>0</v>
      </c>
      <c r="Q1120">
        <f>IF(Charts!$B$3="none",E5952,IF(K5952="",NA(),K5952))</f>
        <v>0</v>
      </c>
      <c r="R1120">
        <f>IF(Charts!$B$3="none",F5952,IF(L5952="",NA(),L5952))</f>
        <v>0</v>
      </c>
      <c r="S1120">
        <f>IF(Charts!$B$3="none",G5952,IF(M5952="",NA(),M5952))</f>
        <v>0</v>
      </c>
      <c r="T1120">
        <f>IF(Charts!$B$3="none",H5952,IF(N5952="",NA(),N5952))</f>
        <v>0</v>
      </c>
    </row>
    <row r="1121" spans="5:20">
      <c r="E1121">
        <v>150</v>
      </c>
      <c r="F1121">
        <f>F154</f>
        <v>0</v>
      </c>
      <c r="G1121">
        <v>150</v>
      </c>
      <c r="H1121">
        <f>H154</f>
        <v>0</v>
      </c>
      <c r="K1121">
        <v>150</v>
      </c>
      <c r="L1121">
        <f>L154</f>
        <v>0</v>
      </c>
      <c r="M1121">
        <v>150</v>
      </c>
      <c r="N1121">
        <f>N154</f>
        <v>0</v>
      </c>
      <c r="Q1121">
        <f>IF(Charts!$B$3="none",E5953,IF(K5953="",NA(),K5953))</f>
        <v>0</v>
      </c>
      <c r="R1121">
        <f>IF(Charts!$B$3="none",F5953,IF(L5953="",NA(),L5953))</f>
        <v>0</v>
      </c>
      <c r="S1121">
        <f>IF(Charts!$B$3="none",G5953,IF(M5953="",NA(),M5953))</f>
        <v>0</v>
      </c>
      <c r="T1121">
        <f>IF(Charts!$B$3="none",H5953,IF(N5953="",NA(),N5953))</f>
        <v>0</v>
      </c>
    </row>
    <row r="1122" spans="5:20">
      <c r="E1122">
        <v>151</v>
      </c>
      <c r="F1122">
        <f>F155</f>
        <v>0</v>
      </c>
      <c r="G1122">
        <v>151</v>
      </c>
      <c r="H1122">
        <f>H155</f>
        <v>0</v>
      </c>
      <c r="K1122">
        <v>151</v>
      </c>
      <c r="L1122">
        <f>L155</f>
        <v>0</v>
      </c>
      <c r="M1122">
        <v>151</v>
      </c>
      <c r="N1122">
        <f>N155</f>
        <v>0</v>
      </c>
      <c r="Q1122">
        <f>IF(Charts!$B$3="none",E5954,IF(K5954="",NA(),K5954))</f>
        <v>0</v>
      </c>
      <c r="R1122">
        <f>IF(Charts!$B$3="none",F5954,IF(L5954="",NA(),L5954))</f>
        <v>0</v>
      </c>
      <c r="S1122">
        <f>IF(Charts!$B$3="none",G5954,IF(M5954="",NA(),M5954))</f>
        <v>0</v>
      </c>
      <c r="T1122">
        <f>IF(Charts!$B$3="none",H5954,IF(N5954="",NA(),N5954))</f>
        <v>0</v>
      </c>
    </row>
    <row r="1123" spans="5:20">
      <c r="E1123">
        <v>152</v>
      </c>
      <c r="F1123">
        <f>F156</f>
        <v>0</v>
      </c>
      <c r="G1123">
        <v>152</v>
      </c>
      <c r="H1123">
        <f>H156</f>
        <v>0</v>
      </c>
      <c r="K1123">
        <v>152</v>
      </c>
      <c r="L1123">
        <f>L156</f>
        <v>0</v>
      </c>
      <c r="M1123">
        <v>152</v>
      </c>
      <c r="N1123">
        <f>N156</f>
        <v>0</v>
      </c>
      <c r="Q1123">
        <f>IF(Charts!$B$3="none",E5955,IF(K5955="",NA(),K5955))</f>
        <v>0</v>
      </c>
      <c r="R1123">
        <f>IF(Charts!$B$3="none",F5955,IF(L5955="",NA(),L5955))</f>
        <v>0</v>
      </c>
      <c r="S1123">
        <f>IF(Charts!$B$3="none",G5955,IF(M5955="",NA(),M5955))</f>
        <v>0</v>
      </c>
      <c r="T1123">
        <f>IF(Charts!$B$3="none",H5955,IF(N5955="",NA(),N5955))</f>
        <v>0</v>
      </c>
    </row>
    <row r="1124" spans="5:20">
      <c r="E1124">
        <v>153</v>
      </c>
      <c r="F1124">
        <f>F157</f>
        <v>0</v>
      </c>
      <c r="G1124">
        <v>153</v>
      </c>
      <c r="H1124">
        <f>H157</f>
        <v>0</v>
      </c>
      <c r="K1124">
        <v>153</v>
      </c>
      <c r="L1124">
        <f>L157</f>
        <v>0</v>
      </c>
      <c r="M1124">
        <v>153</v>
      </c>
      <c r="N1124">
        <f>N157</f>
        <v>0</v>
      </c>
      <c r="Q1124">
        <f>IF(Charts!$B$3="none",E5956,IF(K5956="",NA(),K5956))</f>
        <v>0</v>
      </c>
      <c r="R1124">
        <f>IF(Charts!$B$3="none",F5956,IF(L5956="",NA(),L5956))</f>
        <v>0</v>
      </c>
      <c r="S1124">
        <f>IF(Charts!$B$3="none",G5956,IF(M5956="",NA(),M5956))</f>
        <v>0</v>
      </c>
      <c r="T1124">
        <f>IF(Charts!$B$3="none",H5956,IF(N5956="",NA(),N5956))</f>
        <v>0</v>
      </c>
    </row>
    <row r="1125" spans="5:20">
      <c r="E1125">
        <v>154</v>
      </c>
      <c r="F1125">
        <f>F158</f>
        <v>0</v>
      </c>
      <c r="G1125">
        <v>154</v>
      </c>
      <c r="H1125">
        <f>H158</f>
        <v>0</v>
      </c>
      <c r="K1125">
        <v>154</v>
      </c>
      <c r="L1125">
        <f>L158</f>
        <v>0</v>
      </c>
      <c r="M1125">
        <v>154</v>
      </c>
      <c r="N1125">
        <f>N158</f>
        <v>0</v>
      </c>
      <c r="Q1125">
        <f>IF(Charts!$B$3="none",E5957,IF(K5957="",NA(),K5957))</f>
        <v>0</v>
      </c>
      <c r="R1125">
        <f>IF(Charts!$B$3="none",F5957,IF(L5957="",NA(),L5957))</f>
        <v>0</v>
      </c>
      <c r="S1125">
        <f>IF(Charts!$B$3="none",G5957,IF(M5957="",NA(),M5957))</f>
        <v>0</v>
      </c>
      <c r="T1125">
        <f>IF(Charts!$B$3="none",H5957,IF(N5957="",NA(),N5957))</f>
        <v>0</v>
      </c>
    </row>
    <row r="1126" spans="5:20">
      <c r="E1126">
        <v>155</v>
      </c>
      <c r="F1126">
        <f>F159</f>
        <v>0</v>
      </c>
      <c r="G1126">
        <v>155</v>
      </c>
      <c r="H1126">
        <f>H159</f>
        <v>0</v>
      </c>
      <c r="K1126">
        <v>155</v>
      </c>
      <c r="L1126">
        <f>L159</f>
        <v>0</v>
      </c>
      <c r="M1126">
        <v>155</v>
      </c>
      <c r="N1126">
        <f>N159</f>
        <v>0</v>
      </c>
      <c r="Q1126">
        <f>IF(Charts!$B$3="none",E5958,IF(K5958="",NA(),K5958))</f>
        <v>0</v>
      </c>
      <c r="R1126">
        <f>IF(Charts!$B$3="none",F5958,IF(L5958="",NA(),L5958))</f>
        <v>0</v>
      </c>
      <c r="S1126">
        <f>IF(Charts!$B$3="none",G5958,IF(M5958="",NA(),M5958))</f>
        <v>0</v>
      </c>
      <c r="T1126">
        <f>IF(Charts!$B$3="none",H5958,IF(N5958="",NA(),N5958))</f>
        <v>0</v>
      </c>
    </row>
    <row r="1127" spans="5:20">
      <c r="E1127">
        <v>156</v>
      </c>
      <c r="F1127">
        <f>F160</f>
        <v>0</v>
      </c>
      <c r="G1127">
        <v>156</v>
      </c>
      <c r="H1127">
        <f>H160</f>
        <v>0</v>
      </c>
      <c r="K1127">
        <v>156</v>
      </c>
      <c r="L1127">
        <f>L160</f>
        <v>0</v>
      </c>
      <c r="M1127">
        <v>156</v>
      </c>
      <c r="N1127">
        <f>N160</f>
        <v>0</v>
      </c>
      <c r="Q1127">
        <f>IF(Charts!$B$3="none",E5959,IF(K5959="",NA(),K5959))</f>
        <v>0</v>
      </c>
      <c r="R1127">
        <f>IF(Charts!$B$3="none",F5959,IF(L5959="",NA(),L5959))</f>
        <v>0</v>
      </c>
      <c r="S1127">
        <f>IF(Charts!$B$3="none",G5959,IF(M5959="",NA(),M5959))</f>
        <v>0</v>
      </c>
      <c r="T1127">
        <f>IF(Charts!$B$3="none",H5959,IF(N5959="",NA(),N5959))</f>
        <v>0</v>
      </c>
    </row>
    <row r="1128" spans="5:20">
      <c r="E1128">
        <v>157</v>
      </c>
      <c r="F1128">
        <f>F161</f>
        <v>0</v>
      </c>
      <c r="G1128">
        <v>157</v>
      </c>
      <c r="H1128">
        <f>H161</f>
        <v>0</v>
      </c>
      <c r="K1128">
        <v>157</v>
      </c>
      <c r="L1128">
        <f>L161</f>
        <v>0</v>
      </c>
      <c r="M1128">
        <v>157</v>
      </c>
      <c r="N1128">
        <f>N161</f>
        <v>0</v>
      </c>
      <c r="Q1128">
        <f>IF(Charts!$B$3="none",E5960,IF(K5960="",NA(),K5960))</f>
        <v>0</v>
      </c>
      <c r="R1128">
        <f>IF(Charts!$B$3="none",F5960,IF(L5960="",NA(),L5960))</f>
        <v>0</v>
      </c>
      <c r="S1128">
        <f>IF(Charts!$B$3="none",G5960,IF(M5960="",NA(),M5960))</f>
        <v>0</v>
      </c>
      <c r="T1128">
        <f>IF(Charts!$B$3="none",H5960,IF(N5960="",NA(),N5960))</f>
        <v>0</v>
      </c>
    </row>
    <row r="1129" spans="5:20">
      <c r="E1129">
        <v>158</v>
      </c>
      <c r="F1129">
        <f>F162</f>
        <v>0</v>
      </c>
      <c r="G1129">
        <v>158</v>
      </c>
      <c r="H1129">
        <f>H162</f>
        <v>0</v>
      </c>
      <c r="K1129">
        <v>158</v>
      </c>
      <c r="L1129">
        <f>L162</f>
        <v>0</v>
      </c>
      <c r="M1129">
        <v>158</v>
      </c>
      <c r="N1129">
        <f>N162</f>
        <v>0</v>
      </c>
      <c r="Q1129">
        <f>IF(Charts!$B$3="none",E5961,IF(K5961="",NA(),K5961))</f>
        <v>0</v>
      </c>
      <c r="R1129">
        <f>IF(Charts!$B$3="none",F5961,IF(L5961="",NA(),L5961))</f>
        <v>0</v>
      </c>
      <c r="S1129">
        <f>IF(Charts!$B$3="none",G5961,IF(M5961="",NA(),M5961))</f>
        <v>0</v>
      </c>
      <c r="T1129">
        <f>IF(Charts!$B$3="none",H5961,IF(N5961="",NA(),N5961))</f>
        <v>0</v>
      </c>
    </row>
    <row r="1130" spans="5:20">
      <c r="E1130">
        <v>159</v>
      </c>
      <c r="F1130">
        <f>F163</f>
        <v>0</v>
      </c>
      <c r="G1130">
        <v>159</v>
      </c>
      <c r="H1130">
        <f>H163</f>
        <v>0</v>
      </c>
      <c r="K1130">
        <v>159</v>
      </c>
      <c r="L1130">
        <f>L163</f>
        <v>0</v>
      </c>
      <c r="M1130">
        <v>159</v>
      </c>
      <c r="N1130">
        <f>N163</f>
        <v>0</v>
      </c>
      <c r="Q1130">
        <f>IF(Charts!$B$3="none",E5962,IF(K5962="",NA(),K5962))</f>
        <v>0</v>
      </c>
      <c r="R1130">
        <f>IF(Charts!$B$3="none",F5962,IF(L5962="",NA(),L5962))</f>
        <v>0</v>
      </c>
      <c r="S1130">
        <f>IF(Charts!$B$3="none",G5962,IF(M5962="",NA(),M5962))</f>
        <v>0</v>
      </c>
      <c r="T1130">
        <f>IF(Charts!$B$3="none",H5962,IF(N5962="",NA(),N5962))</f>
        <v>0</v>
      </c>
    </row>
    <row r="1131" spans="5:20">
      <c r="E1131">
        <v>160</v>
      </c>
      <c r="F1131">
        <f>F164</f>
        <v>0</v>
      </c>
      <c r="G1131">
        <v>160</v>
      </c>
      <c r="H1131">
        <f>H164</f>
        <v>0</v>
      </c>
      <c r="K1131">
        <v>160</v>
      </c>
      <c r="L1131">
        <f>L164</f>
        <v>0</v>
      </c>
      <c r="M1131">
        <v>160</v>
      </c>
      <c r="N1131">
        <f>N164</f>
        <v>0</v>
      </c>
      <c r="Q1131">
        <f>IF(Charts!$B$3="none",E5963,IF(K5963="",NA(),K5963))</f>
        <v>0</v>
      </c>
      <c r="R1131">
        <f>IF(Charts!$B$3="none",F5963,IF(L5963="",NA(),L5963))</f>
        <v>0</v>
      </c>
      <c r="S1131">
        <f>IF(Charts!$B$3="none",G5963,IF(M5963="",NA(),M5963))</f>
        <v>0</v>
      </c>
      <c r="T1131">
        <f>IF(Charts!$B$3="none",H5963,IF(N5963="",NA(),N5963))</f>
        <v>0</v>
      </c>
    </row>
    <row r="1132" spans="5:20">
      <c r="E1132">
        <v>161</v>
      </c>
      <c r="F1132">
        <f>F165</f>
        <v>0</v>
      </c>
      <c r="G1132">
        <v>161</v>
      </c>
      <c r="H1132">
        <f>H165</f>
        <v>0</v>
      </c>
      <c r="K1132">
        <v>161</v>
      </c>
      <c r="L1132">
        <f>L165</f>
        <v>0</v>
      </c>
      <c r="M1132">
        <v>161</v>
      </c>
      <c r="N1132">
        <f>N165</f>
        <v>0</v>
      </c>
      <c r="Q1132">
        <f>IF(Charts!$B$3="none",E5964,IF(K5964="",NA(),K5964))</f>
        <v>0</v>
      </c>
      <c r="R1132">
        <f>IF(Charts!$B$3="none",F5964,IF(L5964="",NA(),L5964))</f>
        <v>0</v>
      </c>
      <c r="S1132">
        <f>IF(Charts!$B$3="none",G5964,IF(M5964="",NA(),M5964))</f>
        <v>0</v>
      </c>
      <c r="T1132">
        <f>IF(Charts!$B$3="none",H5964,IF(N5964="",NA(),N5964))</f>
        <v>0</v>
      </c>
    </row>
    <row r="1133" spans="5:20">
      <c r="E1133">
        <v>162</v>
      </c>
      <c r="F1133">
        <f>F166</f>
        <v>0</v>
      </c>
      <c r="G1133">
        <v>162</v>
      </c>
      <c r="H1133">
        <f>H166</f>
        <v>0</v>
      </c>
      <c r="K1133">
        <v>162</v>
      </c>
      <c r="L1133">
        <f>L166</f>
        <v>0</v>
      </c>
      <c r="M1133">
        <v>162</v>
      </c>
      <c r="N1133">
        <f>N166</f>
        <v>0</v>
      </c>
      <c r="Q1133">
        <f>IF(Charts!$B$3="none",E5965,IF(K5965="",NA(),K5965))</f>
        <v>0</v>
      </c>
      <c r="R1133">
        <f>IF(Charts!$B$3="none",F5965,IF(L5965="",NA(),L5965))</f>
        <v>0</v>
      </c>
      <c r="S1133">
        <f>IF(Charts!$B$3="none",G5965,IF(M5965="",NA(),M5965))</f>
        <v>0</v>
      </c>
      <c r="T1133">
        <f>IF(Charts!$B$3="none",H5965,IF(N5965="",NA(),N5965))</f>
        <v>0</v>
      </c>
    </row>
    <row r="1134" spans="5:20">
      <c r="E1134">
        <v>163</v>
      </c>
      <c r="F1134">
        <f>F167</f>
        <v>0</v>
      </c>
      <c r="G1134">
        <v>163</v>
      </c>
      <c r="H1134">
        <f>H167</f>
        <v>0</v>
      </c>
      <c r="K1134">
        <v>163</v>
      </c>
      <c r="L1134">
        <f>L167</f>
        <v>0</v>
      </c>
      <c r="M1134">
        <v>163</v>
      </c>
      <c r="N1134">
        <f>N167</f>
        <v>0</v>
      </c>
      <c r="Q1134">
        <f>IF(Charts!$B$3="none",E5966,IF(K5966="",NA(),K5966))</f>
        <v>0</v>
      </c>
      <c r="R1134">
        <f>IF(Charts!$B$3="none",F5966,IF(L5966="",NA(),L5966))</f>
        <v>0</v>
      </c>
      <c r="S1134">
        <f>IF(Charts!$B$3="none",G5966,IF(M5966="",NA(),M5966))</f>
        <v>0</v>
      </c>
      <c r="T1134">
        <f>IF(Charts!$B$3="none",H5966,IF(N5966="",NA(),N5966))</f>
        <v>0</v>
      </c>
    </row>
    <row r="1135" spans="5:20">
      <c r="E1135">
        <v>164</v>
      </c>
      <c r="F1135">
        <f>F168</f>
        <v>0</v>
      </c>
      <c r="G1135">
        <v>164</v>
      </c>
      <c r="H1135">
        <f>H168</f>
        <v>0</v>
      </c>
      <c r="K1135">
        <v>164</v>
      </c>
      <c r="L1135">
        <f>L168</f>
        <v>0</v>
      </c>
      <c r="M1135">
        <v>164</v>
      </c>
      <c r="N1135">
        <f>N168</f>
        <v>0</v>
      </c>
      <c r="Q1135">
        <f>IF(Charts!$B$3="none",E5967,IF(K5967="",NA(),K5967))</f>
        <v>0</v>
      </c>
      <c r="R1135">
        <f>IF(Charts!$B$3="none",F5967,IF(L5967="",NA(),L5967))</f>
        <v>0</v>
      </c>
      <c r="S1135">
        <f>IF(Charts!$B$3="none",G5967,IF(M5967="",NA(),M5967))</f>
        <v>0</v>
      </c>
      <c r="T1135">
        <f>IF(Charts!$B$3="none",H5967,IF(N5967="",NA(),N5967))</f>
        <v>0</v>
      </c>
    </row>
    <row r="1136" spans="5:20">
      <c r="E1136">
        <v>165</v>
      </c>
      <c r="F1136">
        <f>F169</f>
        <v>0</v>
      </c>
      <c r="G1136">
        <v>165</v>
      </c>
      <c r="H1136">
        <f>H169</f>
        <v>0</v>
      </c>
      <c r="K1136">
        <v>165</v>
      </c>
      <c r="L1136">
        <f>L169</f>
        <v>0</v>
      </c>
      <c r="M1136">
        <v>165</v>
      </c>
      <c r="N1136">
        <f>N169</f>
        <v>0</v>
      </c>
      <c r="Q1136">
        <f>IF(Charts!$B$3="none",E5968,IF(K5968="",NA(),K5968))</f>
        <v>0</v>
      </c>
      <c r="R1136">
        <f>IF(Charts!$B$3="none",F5968,IF(L5968="",NA(),L5968))</f>
        <v>0</v>
      </c>
      <c r="S1136">
        <f>IF(Charts!$B$3="none",G5968,IF(M5968="",NA(),M5968))</f>
        <v>0</v>
      </c>
      <c r="T1136">
        <f>IF(Charts!$B$3="none",H5968,IF(N5968="",NA(),N5968))</f>
        <v>0</v>
      </c>
    </row>
    <row r="1137" spans="5:20">
      <c r="E1137">
        <v>166</v>
      </c>
      <c r="F1137">
        <f>F170</f>
        <v>0</v>
      </c>
      <c r="G1137">
        <v>166</v>
      </c>
      <c r="H1137">
        <f>H170</f>
        <v>0</v>
      </c>
      <c r="K1137">
        <v>166</v>
      </c>
      <c r="L1137">
        <f>L170</f>
        <v>0</v>
      </c>
      <c r="M1137">
        <v>166</v>
      </c>
      <c r="N1137">
        <f>N170</f>
        <v>0</v>
      </c>
      <c r="Q1137">
        <f>IF(Charts!$B$3="none",E5969,IF(K5969="",NA(),K5969))</f>
        <v>0</v>
      </c>
      <c r="R1137">
        <f>IF(Charts!$B$3="none",F5969,IF(L5969="",NA(),L5969))</f>
        <v>0</v>
      </c>
      <c r="S1137">
        <f>IF(Charts!$B$3="none",G5969,IF(M5969="",NA(),M5969))</f>
        <v>0</v>
      </c>
      <c r="T1137">
        <f>IF(Charts!$B$3="none",H5969,IF(N5969="",NA(),N5969))</f>
        <v>0</v>
      </c>
    </row>
    <row r="1138" spans="5:20">
      <c r="E1138">
        <v>167</v>
      </c>
      <c r="F1138">
        <f>F171</f>
        <v>0</v>
      </c>
      <c r="G1138">
        <v>167</v>
      </c>
      <c r="H1138">
        <f>H171</f>
        <v>0</v>
      </c>
      <c r="K1138">
        <v>167</v>
      </c>
      <c r="L1138">
        <f>L171</f>
        <v>0</v>
      </c>
      <c r="M1138">
        <v>167</v>
      </c>
      <c r="N1138">
        <f>N171</f>
        <v>0</v>
      </c>
      <c r="Q1138">
        <f>IF(Charts!$B$3="none",E5970,IF(K5970="",NA(),K5970))</f>
        <v>0</v>
      </c>
      <c r="R1138">
        <f>IF(Charts!$B$3="none",F5970,IF(L5970="",NA(),L5970))</f>
        <v>0</v>
      </c>
      <c r="S1138">
        <f>IF(Charts!$B$3="none",G5970,IF(M5970="",NA(),M5970))</f>
        <v>0</v>
      </c>
      <c r="T1138">
        <f>IF(Charts!$B$3="none",H5970,IF(N5970="",NA(),N5970))</f>
        <v>0</v>
      </c>
    </row>
    <row r="1139" spans="5:20">
      <c r="E1139">
        <v>168</v>
      </c>
      <c r="F1139">
        <f>F172</f>
        <v>0</v>
      </c>
      <c r="G1139">
        <v>168</v>
      </c>
      <c r="H1139">
        <f>H172</f>
        <v>0</v>
      </c>
      <c r="K1139">
        <v>168</v>
      </c>
      <c r="L1139">
        <f>L172</f>
        <v>0</v>
      </c>
      <c r="M1139">
        <v>168</v>
      </c>
      <c r="N1139">
        <f>N172</f>
        <v>0</v>
      </c>
      <c r="Q1139">
        <f>IF(Charts!$B$3="none",E5971,IF(K5971="",NA(),K5971))</f>
        <v>0</v>
      </c>
      <c r="R1139">
        <f>IF(Charts!$B$3="none",F5971,IF(L5971="",NA(),L5971))</f>
        <v>0</v>
      </c>
      <c r="S1139">
        <f>IF(Charts!$B$3="none",G5971,IF(M5971="",NA(),M5971))</f>
        <v>0</v>
      </c>
      <c r="T1139">
        <f>IF(Charts!$B$3="none",H5971,IF(N5971="",NA(),N5971))</f>
        <v>0</v>
      </c>
    </row>
    <row r="1140" spans="5:20">
      <c r="E1140">
        <v>169</v>
      </c>
      <c r="F1140">
        <f>F173</f>
        <v>0</v>
      </c>
      <c r="G1140">
        <v>169</v>
      </c>
      <c r="H1140">
        <f>H173</f>
        <v>0</v>
      </c>
      <c r="K1140">
        <v>169</v>
      </c>
      <c r="L1140">
        <f>L173</f>
        <v>0</v>
      </c>
      <c r="M1140">
        <v>169</v>
      </c>
      <c r="N1140">
        <f>N173</f>
        <v>0</v>
      </c>
      <c r="Q1140">
        <f>IF(Charts!$B$3="none",E5972,IF(K5972="",NA(),K5972))</f>
        <v>0</v>
      </c>
      <c r="R1140">
        <f>IF(Charts!$B$3="none",F5972,IF(L5972="",NA(),L5972))</f>
        <v>0</v>
      </c>
      <c r="S1140">
        <f>IF(Charts!$B$3="none",G5972,IF(M5972="",NA(),M5972))</f>
        <v>0</v>
      </c>
      <c r="T1140">
        <f>IF(Charts!$B$3="none",H5972,IF(N5972="",NA(),N5972))</f>
        <v>0</v>
      </c>
    </row>
    <row r="1141" spans="5:20">
      <c r="E1141">
        <v>170</v>
      </c>
      <c r="F1141">
        <f>F174</f>
        <v>0</v>
      </c>
      <c r="G1141">
        <v>170</v>
      </c>
      <c r="H1141">
        <f>H174</f>
        <v>0</v>
      </c>
      <c r="K1141">
        <v>170</v>
      </c>
      <c r="L1141">
        <f>L174</f>
        <v>0</v>
      </c>
      <c r="M1141">
        <v>170</v>
      </c>
      <c r="N1141">
        <f>N174</f>
        <v>0</v>
      </c>
      <c r="Q1141">
        <f>IF(Charts!$B$3="none",E5973,IF(K5973="",NA(),K5973))</f>
        <v>0</v>
      </c>
      <c r="R1141">
        <f>IF(Charts!$B$3="none",F5973,IF(L5973="",NA(),L5973))</f>
        <v>0</v>
      </c>
      <c r="S1141">
        <f>IF(Charts!$B$3="none",G5973,IF(M5973="",NA(),M5973))</f>
        <v>0</v>
      </c>
      <c r="T1141">
        <f>IF(Charts!$B$3="none",H5973,IF(N5973="",NA(),N5973))</f>
        <v>0</v>
      </c>
    </row>
    <row r="1142" spans="5:20">
      <c r="E1142">
        <v>171</v>
      </c>
      <c r="F1142">
        <f>F175</f>
        <v>0</v>
      </c>
      <c r="G1142">
        <v>171</v>
      </c>
      <c r="H1142">
        <f>H175</f>
        <v>0</v>
      </c>
      <c r="K1142">
        <v>171</v>
      </c>
      <c r="L1142">
        <f>L175</f>
        <v>0</v>
      </c>
      <c r="M1142">
        <v>171</v>
      </c>
      <c r="N1142">
        <f>N175</f>
        <v>0</v>
      </c>
      <c r="Q1142">
        <f>IF(Charts!$B$3="none",E5974,IF(K5974="",NA(),K5974))</f>
        <v>0</v>
      </c>
      <c r="R1142">
        <f>IF(Charts!$B$3="none",F5974,IF(L5974="",NA(),L5974))</f>
        <v>0</v>
      </c>
      <c r="S1142">
        <f>IF(Charts!$B$3="none",G5974,IF(M5974="",NA(),M5974))</f>
        <v>0</v>
      </c>
      <c r="T1142">
        <f>IF(Charts!$B$3="none",H5974,IF(N5974="",NA(),N5974))</f>
        <v>0</v>
      </c>
    </row>
    <row r="1143" spans="5:20">
      <c r="E1143">
        <v>172</v>
      </c>
      <c r="F1143">
        <f>F176</f>
        <v>0</v>
      </c>
      <c r="G1143">
        <v>172</v>
      </c>
      <c r="H1143">
        <f>H176</f>
        <v>0</v>
      </c>
      <c r="K1143">
        <v>172</v>
      </c>
      <c r="L1143">
        <f>L176</f>
        <v>0</v>
      </c>
      <c r="M1143">
        <v>172</v>
      </c>
      <c r="N1143">
        <f>N176</f>
        <v>0</v>
      </c>
      <c r="Q1143">
        <f>IF(Charts!$B$3="none",E5975,IF(K5975="",NA(),K5975))</f>
        <v>0</v>
      </c>
      <c r="R1143">
        <f>IF(Charts!$B$3="none",F5975,IF(L5975="",NA(),L5975))</f>
        <v>0</v>
      </c>
      <c r="S1143">
        <f>IF(Charts!$B$3="none",G5975,IF(M5975="",NA(),M5975))</f>
        <v>0</v>
      </c>
      <c r="T1143">
        <f>IF(Charts!$B$3="none",H5975,IF(N5975="",NA(),N5975))</f>
        <v>0</v>
      </c>
    </row>
    <row r="1144" spans="5:20">
      <c r="E1144">
        <v>173</v>
      </c>
      <c r="F1144">
        <f>F177</f>
        <v>0</v>
      </c>
      <c r="G1144">
        <v>173</v>
      </c>
      <c r="H1144">
        <f>H177</f>
        <v>0</v>
      </c>
      <c r="K1144">
        <v>173</v>
      </c>
      <c r="L1144">
        <f>L177</f>
        <v>0</v>
      </c>
      <c r="M1144">
        <v>173</v>
      </c>
      <c r="N1144">
        <f>N177</f>
        <v>0</v>
      </c>
      <c r="Q1144">
        <f>IF(Charts!$B$3="none",E5976,IF(K5976="",NA(),K5976))</f>
        <v>0</v>
      </c>
      <c r="R1144">
        <f>IF(Charts!$B$3="none",F5976,IF(L5976="",NA(),L5976))</f>
        <v>0</v>
      </c>
      <c r="S1144">
        <f>IF(Charts!$B$3="none",G5976,IF(M5976="",NA(),M5976))</f>
        <v>0</v>
      </c>
      <c r="T1144">
        <f>IF(Charts!$B$3="none",H5976,IF(N5976="",NA(),N5976))</f>
        <v>0</v>
      </c>
    </row>
    <row r="1145" spans="5:20">
      <c r="E1145">
        <v>174</v>
      </c>
      <c r="F1145">
        <f>F178</f>
        <v>0</v>
      </c>
      <c r="G1145">
        <v>174</v>
      </c>
      <c r="H1145">
        <f>H178</f>
        <v>0</v>
      </c>
      <c r="K1145">
        <v>174</v>
      </c>
      <c r="L1145">
        <f>L178</f>
        <v>0</v>
      </c>
      <c r="M1145">
        <v>174</v>
      </c>
      <c r="N1145">
        <f>N178</f>
        <v>0</v>
      </c>
      <c r="Q1145">
        <f>IF(Charts!$B$3="none",E5977,IF(K5977="",NA(),K5977))</f>
        <v>0</v>
      </c>
      <c r="R1145">
        <f>IF(Charts!$B$3="none",F5977,IF(L5977="",NA(),L5977))</f>
        <v>0</v>
      </c>
      <c r="S1145">
        <f>IF(Charts!$B$3="none",G5977,IF(M5977="",NA(),M5977))</f>
        <v>0</v>
      </c>
      <c r="T1145">
        <f>IF(Charts!$B$3="none",H5977,IF(N5977="",NA(),N5977))</f>
        <v>0</v>
      </c>
    </row>
    <row r="1146" spans="5:20">
      <c r="E1146">
        <v>175</v>
      </c>
      <c r="F1146">
        <f>F179</f>
        <v>0</v>
      </c>
      <c r="G1146">
        <v>175</v>
      </c>
      <c r="H1146">
        <f>H179</f>
        <v>0</v>
      </c>
      <c r="K1146">
        <v>175</v>
      </c>
      <c r="L1146">
        <f>L179</f>
        <v>0</v>
      </c>
      <c r="M1146">
        <v>175</v>
      </c>
      <c r="N1146">
        <f>N179</f>
        <v>0</v>
      </c>
      <c r="Q1146">
        <f>IF(Charts!$B$3="none",E5978,IF(K5978="",NA(),K5978))</f>
        <v>0</v>
      </c>
      <c r="R1146">
        <f>IF(Charts!$B$3="none",F5978,IF(L5978="",NA(),L5978))</f>
        <v>0</v>
      </c>
      <c r="S1146">
        <f>IF(Charts!$B$3="none",G5978,IF(M5978="",NA(),M5978))</f>
        <v>0</v>
      </c>
      <c r="T1146">
        <f>IF(Charts!$B$3="none",H5978,IF(N5978="",NA(),N5978))</f>
        <v>0</v>
      </c>
    </row>
    <row r="1147" spans="5:20">
      <c r="E1147">
        <v>176</v>
      </c>
      <c r="F1147">
        <f>F180</f>
        <v>0</v>
      </c>
      <c r="G1147">
        <v>176</v>
      </c>
      <c r="H1147">
        <f>H180</f>
        <v>0</v>
      </c>
      <c r="K1147">
        <v>176</v>
      </c>
      <c r="L1147">
        <f>L180</f>
        <v>0</v>
      </c>
      <c r="M1147">
        <v>176</v>
      </c>
      <c r="N1147">
        <f>N180</f>
        <v>0</v>
      </c>
      <c r="Q1147">
        <f>IF(Charts!$B$3="none",E5979,IF(K5979="",NA(),K5979))</f>
        <v>0</v>
      </c>
      <c r="R1147">
        <f>IF(Charts!$B$3="none",F5979,IF(L5979="",NA(),L5979))</f>
        <v>0</v>
      </c>
      <c r="S1147">
        <f>IF(Charts!$B$3="none",G5979,IF(M5979="",NA(),M5979))</f>
        <v>0</v>
      </c>
      <c r="T1147">
        <f>IF(Charts!$B$3="none",H5979,IF(N5979="",NA(),N5979))</f>
        <v>0</v>
      </c>
    </row>
    <row r="1148" spans="5:20">
      <c r="E1148">
        <v>177</v>
      </c>
      <c r="F1148">
        <f>F181</f>
        <v>0</v>
      </c>
      <c r="G1148">
        <v>177</v>
      </c>
      <c r="H1148">
        <f>H181</f>
        <v>0</v>
      </c>
      <c r="K1148">
        <v>177</v>
      </c>
      <c r="L1148">
        <f>L181</f>
        <v>0</v>
      </c>
      <c r="M1148">
        <v>177</v>
      </c>
      <c r="N1148">
        <f>N181</f>
        <v>0</v>
      </c>
      <c r="Q1148">
        <f>IF(Charts!$B$3="none",E5980,IF(K5980="",NA(),K5980))</f>
        <v>0</v>
      </c>
      <c r="R1148">
        <f>IF(Charts!$B$3="none",F5980,IF(L5980="",NA(),L5980))</f>
        <v>0</v>
      </c>
      <c r="S1148">
        <f>IF(Charts!$B$3="none",G5980,IF(M5980="",NA(),M5980))</f>
        <v>0</v>
      </c>
      <c r="T1148">
        <f>IF(Charts!$B$3="none",H5980,IF(N5980="",NA(),N5980))</f>
        <v>0</v>
      </c>
    </row>
    <row r="1149" spans="5:20">
      <c r="E1149">
        <v>178</v>
      </c>
      <c r="F1149">
        <f>F182</f>
        <v>0</v>
      </c>
      <c r="G1149">
        <v>178</v>
      </c>
      <c r="H1149">
        <f>H182</f>
        <v>0</v>
      </c>
      <c r="K1149">
        <v>178</v>
      </c>
      <c r="L1149">
        <f>L182</f>
        <v>0</v>
      </c>
      <c r="M1149">
        <v>178</v>
      </c>
      <c r="N1149">
        <f>N182</f>
        <v>0</v>
      </c>
      <c r="Q1149">
        <f>IF(Charts!$B$3="none",E5981,IF(K5981="",NA(),K5981))</f>
        <v>0</v>
      </c>
      <c r="R1149">
        <f>IF(Charts!$B$3="none",F5981,IF(L5981="",NA(),L5981))</f>
        <v>0</v>
      </c>
      <c r="S1149">
        <f>IF(Charts!$B$3="none",G5981,IF(M5981="",NA(),M5981))</f>
        <v>0</v>
      </c>
      <c r="T1149">
        <f>IF(Charts!$B$3="none",H5981,IF(N5981="",NA(),N5981))</f>
        <v>0</v>
      </c>
    </row>
    <row r="1150" spans="5:20">
      <c r="E1150">
        <v>179</v>
      </c>
      <c r="F1150">
        <f>F183</f>
        <v>0</v>
      </c>
      <c r="G1150">
        <v>179</v>
      </c>
      <c r="H1150">
        <f>H183</f>
        <v>0</v>
      </c>
      <c r="K1150">
        <v>179</v>
      </c>
      <c r="L1150">
        <f>L183</f>
        <v>0</v>
      </c>
      <c r="M1150">
        <v>179</v>
      </c>
      <c r="N1150">
        <f>N183</f>
        <v>0</v>
      </c>
      <c r="Q1150">
        <f>IF(Charts!$B$3="none",E5982,IF(K5982="",NA(),K5982))</f>
        <v>0</v>
      </c>
      <c r="R1150">
        <f>IF(Charts!$B$3="none",F5982,IF(L5982="",NA(),L5982))</f>
        <v>0</v>
      </c>
      <c r="S1150">
        <f>IF(Charts!$B$3="none",G5982,IF(M5982="",NA(),M5982))</f>
        <v>0</v>
      </c>
      <c r="T1150">
        <f>IF(Charts!$B$3="none",H5982,IF(N5982="",NA(),N5982))</f>
        <v>0</v>
      </c>
    </row>
    <row r="1151" spans="5:20">
      <c r="E1151">
        <v>180</v>
      </c>
      <c r="F1151">
        <f>F184</f>
        <v>0</v>
      </c>
      <c r="G1151">
        <v>180</v>
      </c>
      <c r="H1151">
        <f>H184</f>
        <v>0</v>
      </c>
      <c r="K1151">
        <v>180</v>
      </c>
      <c r="L1151">
        <f>L184</f>
        <v>0</v>
      </c>
      <c r="M1151">
        <v>180</v>
      </c>
      <c r="N1151">
        <f>N184</f>
        <v>0</v>
      </c>
      <c r="Q1151">
        <f>IF(Charts!$B$3="none",E5983,IF(K5983="",NA(),K5983))</f>
        <v>0</v>
      </c>
      <c r="R1151">
        <f>IF(Charts!$B$3="none",F5983,IF(L5983="",NA(),L5983))</f>
        <v>0</v>
      </c>
      <c r="S1151">
        <f>IF(Charts!$B$3="none",G5983,IF(M5983="",NA(),M5983))</f>
        <v>0</v>
      </c>
      <c r="T1151">
        <f>IF(Charts!$B$3="none",H5983,IF(N5983="",NA(),N5983))</f>
        <v>0</v>
      </c>
    </row>
    <row r="1152" spans="5:20">
      <c r="E1152">
        <v>181</v>
      </c>
      <c r="F1152">
        <f>F185</f>
        <v>0</v>
      </c>
      <c r="G1152">
        <v>181</v>
      </c>
      <c r="H1152">
        <f>H185</f>
        <v>0</v>
      </c>
      <c r="K1152">
        <v>181</v>
      </c>
      <c r="L1152">
        <f>L185</f>
        <v>0</v>
      </c>
      <c r="M1152">
        <v>181</v>
      </c>
      <c r="N1152">
        <f>N185</f>
        <v>0</v>
      </c>
      <c r="Q1152">
        <f>IF(Charts!$B$3="none",E5984,IF(K5984="",NA(),K5984))</f>
        <v>0</v>
      </c>
      <c r="R1152">
        <f>IF(Charts!$B$3="none",F5984,IF(L5984="",NA(),L5984))</f>
        <v>0</v>
      </c>
      <c r="S1152">
        <f>IF(Charts!$B$3="none",G5984,IF(M5984="",NA(),M5984))</f>
        <v>0</v>
      </c>
      <c r="T1152">
        <f>IF(Charts!$B$3="none",H5984,IF(N5984="",NA(),N5984))</f>
        <v>0</v>
      </c>
    </row>
    <row r="1153" spans="5:20">
      <c r="E1153">
        <v>182</v>
      </c>
      <c r="F1153">
        <f>F186</f>
        <v>0</v>
      </c>
      <c r="G1153">
        <v>182</v>
      </c>
      <c r="H1153">
        <f>H186</f>
        <v>0</v>
      </c>
      <c r="K1153">
        <v>182</v>
      </c>
      <c r="L1153">
        <f>L186</f>
        <v>0</v>
      </c>
      <c r="M1153">
        <v>182</v>
      </c>
      <c r="N1153">
        <f>N186</f>
        <v>0</v>
      </c>
      <c r="Q1153">
        <f>IF(Charts!$B$3="none",E5985,IF(K5985="",NA(),K5985))</f>
        <v>0</v>
      </c>
      <c r="R1153">
        <f>IF(Charts!$B$3="none",F5985,IF(L5985="",NA(),L5985))</f>
        <v>0</v>
      </c>
      <c r="S1153">
        <f>IF(Charts!$B$3="none",G5985,IF(M5985="",NA(),M5985))</f>
        <v>0</v>
      </c>
      <c r="T1153">
        <f>IF(Charts!$B$3="none",H5985,IF(N5985="",NA(),N5985))</f>
        <v>0</v>
      </c>
    </row>
    <row r="1154" spans="5:20">
      <c r="E1154">
        <v>183</v>
      </c>
      <c r="F1154">
        <f>F187</f>
        <v>0</v>
      </c>
      <c r="G1154">
        <v>183</v>
      </c>
      <c r="H1154">
        <f>H187</f>
        <v>0</v>
      </c>
      <c r="K1154">
        <v>183</v>
      </c>
      <c r="L1154">
        <f>L187</f>
        <v>0</v>
      </c>
      <c r="M1154">
        <v>183</v>
      </c>
      <c r="N1154">
        <f>N187</f>
        <v>0</v>
      </c>
      <c r="Q1154">
        <f>IF(Charts!$B$3="none",E5986,IF(K5986="",NA(),K5986))</f>
        <v>0</v>
      </c>
      <c r="R1154">
        <f>IF(Charts!$B$3="none",F5986,IF(L5986="",NA(),L5986))</f>
        <v>0</v>
      </c>
      <c r="S1154">
        <f>IF(Charts!$B$3="none",G5986,IF(M5986="",NA(),M5986))</f>
        <v>0</v>
      </c>
      <c r="T1154">
        <f>IF(Charts!$B$3="none",H5986,IF(N5986="",NA(),N5986))</f>
        <v>0</v>
      </c>
    </row>
    <row r="1155" spans="5:20">
      <c r="E1155">
        <v>184</v>
      </c>
      <c r="F1155">
        <f>F188</f>
        <v>0</v>
      </c>
      <c r="G1155">
        <v>184</v>
      </c>
      <c r="H1155">
        <f>H188</f>
        <v>0</v>
      </c>
      <c r="K1155">
        <v>184</v>
      </c>
      <c r="L1155">
        <f>L188</f>
        <v>0</v>
      </c>
      <c r="M1155">
        <v>184</v>
      </c>
      <c r="N1155">
        <f>N188</f>
        <v>0</v>
      </c>
      <c r="Q1155">
        <f>IF(Charts!$B$3="none",E5987,IF(K5987="",NA(),K5987))</f>
        <v>0</v>
      </c>
      <c r="R1155">
        <f>IF(Charts!$B$3="none",F5987,IF(L5987="",NA(),L5987))</f>
        <v>0</v>
      </c>
      <c r="S1155">
        <f>IF(Charts!$B$3="none",G5987,IF(M5987="",NA(),M5987))</f>
        <v>0</v>
      </c>
      <c r="T1155">
        <f>IF(Charts!$B$3="none",H5987,IF(N5987="",NA(),N5987))</f>
        <v>0</v>
      </c>
    </row>
    <row r="1156" spans="5:20">
      <c r="E1156">
        <v>185</v>
      </c>
      <c r="F1156">
        <f>F189</f>
        <v>0</v>
      </c>
      <c r="G1156">
        <v>185</v>
      </c>
      <c r="H1156">
        <f>H189</f>
        <v>0</v>
      </c>
      <c r="K1156">
        <v>185</v>
      </c>
      <c r="L1156">
        <f>L189</f>
        <v>0</v>
      </c>
      <c r="M1156">
        <v>185</v>
      </c>
      <c r="N1156">
        <f>N189</f>
        <v>0</v>
      </c>
      <c r="Q1156">
        <f>IF(Charts!$B$3="none",E5988,IF(K5988="",NA(),K5988))</f>
        <v>0</v>
      </c>
      <c r="R1156">
        <f>IF(Charts!$B$3="none",F5988,IF(L5988="",NA(),L5988))</f>
        <v>0</v>
      </c>
      <c r="S1156">
        <f>IF(Charts!$B$3="none",G5988,IF(M5988="",NA(),M5988))</f>
        <v>0</v>
      </c>
      <c r="T1156">
        <f>IF(Charts!$B$3="none",H5988,IF(N5988="",NA(),N5988))</f>
        <v>0</v>
      </c>
    </row>
    <row r="1157" spans="5:20">
      <c r="E1157">
        <v>186</v>
      </c>
      <c r="F1157">
        <f>F190</f>
        <v>0</v>
      </c>
      <c r="G1157">
        <v>186</v>
      </c>
      <c r="H1157">
        <f>H190</f>
        <v>0</v>
      </c>
      <c r="K1157">
        <v>186</v>
      </c>
      <c r="L1157">
        <f>L190</f>
        <v>0</v>
      </c>
      <c r="M1157">
        <v>186</v>
      </c>
      <c r="N1157">
        <f>N190</f>
        <v>0</v>
      </c>
      <c r="Q1157">
        <f>IF(Charts!$B$3="none",E5989,IF(K5989="",NA(),K5989))</f>
        <v>0</v>
      </c>
      <c r="R1157">
        <f>IF(Charts!$B$3="none",F5989,IF(L5989="",NA(),L5989))</f>
        <v>0</v>
      </c>
      <c r="S1157">
        <f>IF(Charts!$B$3="none",G5989,IF(M5989="",NA(),M5989))</f>
        <v>0</v>
      </c>
      <c r="T1157">
        <f>IF(Charts!$B$3="none",H5989,IF(N5989="",NA(),N5989))</f>
        <v>0</v>
      </c>
    </row>
    <row r="1158" spans="5:20">
      <c r="E1158">
        <v>187</v>
      </c>
      <c r="F1158">
        <f>F191</f>
        <v>0</v>
      </c>
      <c r="G1158">
        <v>187</v>
      </c>
      <c r="H1158">
        <f>H191</f>
        <v>0</v>
      </c>
      <c r="K1158">
        <v>187</v>
      </c>
      <c r="L1158">
        <f>L191</f>
        <v>0</v>
      </c>
      <c r="M1158">
        <v>187</v>
      </c>
      <c r="N1158">
        <f>N191</f>
        <v>0</v>
      </c>
      <c r="Q1158">
        <f>IF(Charts!$B$3="none",E5990,IF(K5990="",NA(),K5990))</f>
        <v>0</v>
      </c>
      <c r="R1158">
        <f>IF(Charts!$B$3="none",F5990,IF(L5990="",NA(),L5990))</f>
        <v>0</v>
      </c>
      <c r="S1158">
        <f>IF(Charts!$B$3="none",G5990,IF(M5990="",NA(),M5990))</f>
        <v>0</v>
      </c>
      <c r="T1158">
        <f>IF(Charts!$B$3="none",H5990,IF(N5990="",NA(),N5990))</f>
        <v>0</v>
      </c>
    </row>
    <row r="1159" spans="5:20">
      <c r="E1159">
        <v>188</v>
      </c>
      <c r="F1159">
        <f>F192</f>
        <v>0</v>
      </c>
      <c r="G1159">
        <v>188</v>
      </c>
      <c r="H1159">
        <f>H192</f>
        <v>0</v>
      </c>
      <c r="K1159">
        <v>188</v>
      </c>
      <c r="L1159">
        <f>L192</f>
        <v>0</v>
      </c>
      <c r="M1159">
        <v>188</v>
      </c>
      <c r="N1159">
        <f>N192</f>
        <v>0</v>
      </c>
      <c r="Q1159">
        <f>IF(Charts!$B$3="none",E5991,IF(K5991="",NA(),K5991))</f>
        <v>0</v>
      </c>
      <c r="R1159">
        <f>IF(Charts!$B$3="none",F5991,IF(L5991="",NA(),L5991))</f>
        <v>0</v>
      </c>
      <c r="S1159">
        <f>IF(Charts!$B$3="none",G5991,IF(M5991="",NA(),M5991))</f>
        <v>0</v>
      </c>
      <c r="T1159">
        <f>IF(Charts!$B$3="none",H5991,IF(N5991="",NA(),N5991))</f>
        <v>0</v>
      </c>
    </row>
    <row r="1160" spans="5:20">
      <c r="E1160">
        <v>189</v>
      </c>
      <c r="F1160">
        <f>F193</f>
        <v>0</v>
      </c>
      <c r="G1160">
        <v>189</v>
      </c>
      <c r="H1160">
        <f>H193</f>
        <v>0</v>
      </c>
      <c r="K1160">
        <v>189</v>
      </c>
      <c r="L1160">
        <f>L193</f>
        <v>0</v>
      </c>
      <c r="M1160">
        <v>189</v>
      </c>
      <c r="N1160">
        <f>N193</f>
        <v>0</v>
      </c>
      <c r="Q1160">
        <f>IF(Charts!$B$3="none",E5992,IF(K5992="",NA(),K5992))</f>
        <v>0</v>
      </c>
      <c r="R1160">
        <f>IF(Charts!$B$3="none",F5992,IF(L5992="",NA(),L5992))</f>
        <v>0</v>
      </c>
      <c r="S1160">
        <f>IF(Charts!$B$3="none",G5992,IF(M5992="",NA(),M5992))</f>
        <v>0</v>
      </c>
      <c r="T1160">
        <f>IF(Charts!$B$3="none",H5992,IF(N5992="",NA(),N5992))</f>
        <v>0</v>
      </c>
    </row>
    <row r="1161" spans="5:20">
      <c r="E1161">
        <v>190</v>
      </c>
      <c r="F1161">
        <f>F194</f>
        <v>0</v>
      </c>
      <c r="G1161">
        <v>190</v>
      </c>
      <c r="H1161">
        <f>H194</f>
        <v>0</v>
      </c>
      <c r="K1161">
        <v>190</v>
      </c>
      <c r="L1161">
        <f>L194</f>
        <v>0</v>
      </c>
      <c r="M1161">
        <v>190</v>
      </c>
      <c r="N1161">
        <f>N194</f>
        <v>0</v>
      </c>
      <c r="Q1161">
        <f>IF(Charts!$B$3="none",E5993,IF(K5993="",NA(),K5993))</f>
        <v>0</v>
      </c>
      <c r="R1161">
        <f>IF(Charts!$B$3="none",F5993,IF(L5993="",NA(),L5993))</f>
        <v>0</v>
      </c>
      <c r="S1161">
        <f>IF(Charts!$B$3="none",G5993,IF(M5993="",NA(),M5993))</f>
        <v>0</v>
      </c>
      <c r="T1161">
        <f>IF(Charts!$B$3="none",H5993,IF(N5993="",NA(),N5993))</f>
        <v>0</v>
      </c>
    </row>
    <row r="1162" spans="5:20">
      <c r="E1162">
        <v>191</v>
      </c>
      <c r="F1162">
        <f>F195</f>
        <v>0</v>
      </c>
      <c r="G1162">
        <v>191</v>
      </c>
      <c r="H1162">
        <f>H195</f>
        <v>0</v>
      </c>
      <c r="K1162">
        <v>191</v>
      </c>
      <c r="L1162">
        <f>L195</f>
        <v>0</v>
      </c>
      <c r="M1162">
        <v>191</v>
      </c>
      <c r="N1162">
        <f>N195</f>
        <v>0</v>
      </c>
      <c r="Q1162">
        <f>IF(Charts!$B$3="none",E5994,IF(K5994="",NA(),K5994))</f>
        <v>0</v>
      </c>
      <c r="R1162">
        <f>IF(Charts!$B$3="none",F5994,IF(L5994="",NA(),L5994))</f>
        <v>0</v>
      </c>
      <c r="S1162">
        <f>IF(Charts!$B$3="none",G5994,IF(M5994="",NA(),M5994))</f>
        <v>0</v>
      </c>
      <c r="T1162">
        <f>IF(Charts!$B$3="none",H5994,IF(N5994="",NA(),N5994))</f>
        <v>0</v>
      </c>
    </row>
    <row r="1163" spans="5:20">
      <c r="E1163">
        <v>192</v>
      </c>
      <c r="F1163">
        <f>F196</f>
        <v>0</v>
      </c>
      <c r="G1163">
        <v>192</v>
      </c>
      <c r="H1163">
        <f>H196</f>
        <v>0</v>
      </c>
      <c r="K1163">
        <v>192</v>
      </c>
      <c r="L1163">
        <f>L196</f>
        <v>0</v>
      </c>
      <c r="M1163">
        <v>192</v>
      </c>
      <c r="N1163">
        <f>N196</f>
        <v>0</v>
      </c>
      <c r="Q1163">
        <f>IF(Charts!$B$3="none",E5995,IF(K5995="",NA(),K5995))</f>
        <v>0</v>
      </c>
      <c r="R1163">
        <f>IF(Charts!$B$3="none",F5995,IF(L5995="",NA(),L5995))</f>
        <v>0</v>
      </c>
      <c r="S1163">
        <f>IF(Charts!$B$3="none",G5995,IF(M5995="",NA(),M5995))</f>
        <v>0</v>
      </c>
      <c r="T1163">
        <f>IF(Charts!$B$3="none",H5995,IF(N5995="",NA(),N5995))</f>
        <v>0</v>
      </c>
    </row>
    <row r="1164" spans="5:20">
      <c r="E1164">
        <v>193</v>
      </c>
      <c r="F1164">
        <f>F197</f>
        <v>0</v>
      </c>
      <c r="G1164">
        <v>193</v>
      </c>
      <c r="H1164">
        <f>H197</f>
        <v>0</v>
      </c>
      <c r="K1164">
        <v>193</v>
      </c>
      <c r="L1164">
        <f>L197</f>
        <v>0</v>
      </c>
      <c r="M1164">
        <v>193</v>
      </c>
      <c r="N1164">
        <f>N197</f>
        <v>0</v>
      </c>
      <c r="Q1164">
        <f>IF(Charts!$B$3="none",E5996,IF(K5996="",NA(),K5996))</f>
        <v>0</v>
      </c>
      <c r="R1164">
        <f>IF(Charts!$B$3="none",F5996,IF(L5996="",NA(),L5996))</f>
        <v>0</v>
      </c>
      <c r="S1164">
        <f>IF(Charts!$B$3="none",G5996,IF(M5996="",NA(),M5996))</f>
        <v>0</v>
      </c>
      <c r="T1164">
        <f>IF(Charts!$B$3="none",H5996,IF(N5996="",NA(),N5996))</f>
        <v>0</v>
      </c>
    </row>
    <row r="1165" spans="5:20">
      <c r="E1165">
        <v>194</v>
      </c>
      <c r="F1165">
        <f>F198</f>
        <v>0</v>
      </c>
      <c r="G1165">
        <v>194</v>
      </c>
      <c r="H1165">
        <f>H198</f>
        <v>0</v>
      </c>
      <c r="K1165">
        <v>194</v>
      </c>
      <c r="L1165">
        <f>L198</f>
        <v>0</v>
      </c>
      <c r="M1165">
        <v>194</v>
      </c>
      <c r="N1165">
        <f>N198</f>
        <v>0</v>
      </c>
      <c r="Q1165">
        <f>IF(Charts!$B$3="none",E5997,IF(K5997="",NA(),K5997))</f>
        <v>0</v>
      </c>
      <c r="R1165">
        <f>IF(Charts!$B$3="none",F5997,IF(L5997="",NA(),L5997))</f>
        <v>0</v>
      </c>
      <c r="S1165">
        <f>IF(Charts!$B$3="none",G5997,IF(M5997="",NA(),M5997))</f>
        <v>0</v>
      </c>
      <c r="T1165">
        <f>IF(Charts!$B$3="none",H5997,IF(N5997="",NA(),N5997))</f>
        <v>0</v>
      </c>
    </row>
    <row r="1166" spans="5:20">
      <c r="E1166">
        <v>195</v>
      </c>
      <c r="F1166">
        <f>F199</f>
        <v>0</v>
      </c>
      <c r="G1166">
        <v>195</v>
      </c>
      <c r="H1166">
        <f>H199</f>
        <v>0</v>
      </c>
      <c r="K1166">
        <v>195</v>
      </c>
      <c r="L1166">
        <f>L199</f>
        <v>0</v>
      </c>
      <c r="M1166">
        <v>195</v>
      </c>
      <c r="N1166">
        <f>N199</f>
        <v>0</v>
      </c>
      <c r="Q1166">
        <f>IF(Charts!$B$3="none",E5998,IF(K5998="",NA(),K5998))</f>
        <v>0</v>
      </c>
      <c r="R1166">
        <f>IF(Charts!$B$3="none",F5998,IF(L5998="",NA(),L5998))</f>
        <v>0</v>
      </c>
      <c r="S1166">
        <f>IF(Charts!$B$3="none",G5998,IF(M5998="",NA(),M5998))</f>
        <v>0</v>
      </c>
      <c r="T1166">
        <f>IF(Charts!$B$3="none",H5998,IF(N5998="",NA(),N5998))</f>
        <v>0</v>
      </c>
    </row>
    <row r="1167" spans="5:20">
      <c r="E1167">
        <v>196</v>
      </c>
      <c r="F1167">
        <f>F200</f>
        <v>0</v>
      </c>
      <c r="G1167">
        <v>196</v>
      </c>
      <c r="H1167">
        <f>H200</f>
        <v>0</v>
      </c>
      <c r="K1167">
        <v>196</v>
      </c>
      <c r="L1167">
        <f>L200</f>
        <v>0</v>
      </c>
      <c r="M1167">
        <v>196</v>
      </c>
      <c r="N1167">
        <f>N200</f>
        <v>0</v>
      </c>
      <c r="Q1167">
        <f>IF(Charts!$B$3="none",E5999,IF(K5999="",NA(),K5999))</f>
        <v>0</v>
      </c>
      <c r="R1167">
        <f>IF(Charts!$B$3="none",F5999,IF(L5999="",NA(),L5999))</f>
        <v>0</v>
      </c>
      <c r="S1167">
        <f>IF(Charts!$B$3="none",G5999,IF(M5999="",NA(),M5999))</f>
        <v>0</v>
      </c>
      <c r="T1167">
        <f>IF(Charts!$B$3="none",H5999,IF(N5999="",NA(),N5999))</f>
        <v>0</v>
      </c>
    </row>
    <row r="1168" spans="5:20">
      <c r="E1168">
        <v>197</v>
      </c>
      <c r="F1168">
        <f>F201</f>
        <v>0</v>
      </c>
      <c r="G1168">
        <v>197</v>
      </c>
      <c r="H1168">
        <f>H201</f>
        <v>0</v>
      </c>
      <c r="K1168">
        <v>197</v>
      </c>
      <c r="L1168">
        <f>L201</f>
        <v>0</v>
      </c>
      <c r="M1168">
        <v>197</v>
      </c>
      <c r="N1168">
        <f>N201</f>
        <v>0</v>
      </c>
      <c r="Q1168">
        <f>IF(Charts!$B$3="none",E6000,IF(K6000="",NA(),K6000))</f>
        <v>0</v>
      </c>
      <c r="R1168">
        <f>IF(Charts!$B$3="none",F6000,IF(L6000="",NA(),L6000))</f>
        <v>0</v>
      </c>
      <c r="S1168">
        <f>IF(Charts!$B$3="none",G6000,IF(M6000="",NA(),M6000))</f>
        <v>0</v>
      </c>
      <c r="T1168">
        <f>IF(Charts!$B$3="none",H6000,IF(N6000="",NA(),N6000))</f>
        <v>0</v>
      </c>
    </row>
    <row r="1169" spans="5:20">
      <c r="E1169">
        <v>198</v>
      </c>
      <c r="F1169">
        <f>F202</f>
        <v>0</v>
      </c>
      <c r="G1169">
        <v>198</v>
      </c>
      <c r="H1169">
        <f>H202</f>
        <v>0</v>
      </c>
      <c r="K1169">
        <v>198</v>
      </c>
      <c r="L1169">
        <f>L202</f>
        <v>0</v>
      </c>
      <c r="M1169">
        <v>198</v>
      </c>
      <c r="N1169">
        <f>N202</f>
        <v>0</v>
      </c>
      <c r="Q1169">
        <f>IF(Charts!$B$3="none",E6001,IF(K6001="",NA(),K6001))</f>
        <v>0</v>
      </c>
      <c r="R1169">
        <f>IF(Charts!$B$3="none",F6001,IF(L6001="",NA(),L6001))</f>
        <v>0</v>
      </c>
      <c r="S1169">
        <f>IF(Charts!$B$3="none",G6001,IF(M6001="",NA(),M6001))</f>
        <v>0</v>
      </c>
      <c r="T1169">
        <f>IF(Charts!$B$3="none",H6001,IF(N6001="",NA(),N6001))</f>
        <v>0</v>
      </c>
    </row>
    <row r="1170" spans="5:20">
      <c r="E1170">
        <v>199</v>
      </c>
      <c r="F1170">
        <f>F203</f>
        <v>0</v>
      </c>
      <c r="G1170">
        <v>199</v>
      </c>
      <c r="H1170">
        <f>H203</f>
        <v>0</v>
      </c>
      <c r="K1170">
        <v>199</v>
      </c>
      <c r="L1170">
        <f>L203</f>
        <v>0</v>
      </c>
      <c r="M1170">
        <v>199</v>
      </c>
      <c r="N1170">
        <f>N203</f>
        <v>0</v>
      </c>
      <c r="Q1170">
        <f>IF(Charts!$B$3="none",E6002,IF(K6002="",NA(),K6002))</f>
        <v>0</v>
      </c>
      <c r="R1170">
        <f>IF(Charts!$B$3="none",F6002,IF(L6002="",NA(),L6002))</f>
        <v>0</v>
      </c>
      <c r="S1170">
        <f>IF(Charts!$B$3="none",G6002,IF(M6002="",NA(),M6002))</f>
        <v>0</v>
      </c>
      <c r="T1170">
        <f>IF(Charts!$B$3="none",H6002,IF(N6002="",NA(),N6002))</f>
        <v>0</v>
      </c>
    </row>
    <row r="1171" spans="5:20">
      <c r="E1171">
        <v>200</v>
      </c>
      <c r="F1171">
        <f>F204</f>
        <v>0</v>
      </c>
      <c r="G1171">
        <v>200</v>
      </c>
      <c r="H1171">
        <f>H204</f>
        <v>0</v>
      </c>
      <c r="K1171">
        <v>200</v>
      </c>
      <c r="L1171">
        <f>L204</f>
        <v>0</v>
      </c>
      <c r="M1171">
        <v>200</v>
      </c>
      <c r="N1171">
        <f>N204</f>
        <v>0</v>
      </c>
      <c r="Q1171">
        <f>IF(Charts!$B$3="none",E6003,IF(K6003="",NA(),K6003))</f>
        <v>0</v>
      </c>
      <c r="R1171">
        <f>IF(Charts!$B$3="none",F6003,IF(L6003="",NA(),L6003))</f>
        <v>0</v>
      </c>
      <c r="S1171">
        <f>IF(Charts!$B$3="none",G6003,IF(M6003="",NA(),M6003))</f>
        <v>0</v>
      </c>
      <c r="T1171">
        <f>IF(Charts!$B$3="none",H6003,IF(N6003="",NA(),N6003))</f>
        <v>0</v>
      </c>
    </row>
    <row r="1172" spans="5:20">
      <c r="E1172">
        <v>201</v>
      </c>
      <c r="F1172">
        <f>F205</f>
        <v>0</v>
      </c>
      <c r="G1172">
        <v>201</v>
      </c>
      <c r="H1172">
        <f>H205</f>
        <v>0</v>
      </c>
      <c r="K1172">
        <v>201</v>
      </c>
      <c r="L1172">
        <f>L205</f>
        <v>0</v>
      </c>
      <c r="M1172">
        <v>201</v>
      </c>
      <c r="N1172">
        <f>N205</f>
        <v>0</v>
      </c>
      <c r="Q1172">
        <f>IF(Charts!$B$3="none",E6004,IF(K6004="",NA(),K6004))</f>
        <v>0</v>
      </c>
      <c r="R1172">
        <f>IF(Charts!$B$3="none",F6004,IF(L6004="",NA(),L6004))</f>
        <v>0</v>
      </c>
      <c r="S1172">
        <f>IF(Charts!$B$3="none",G6004,IF(M6004="",NA(),M6004))</f>
        <v>0</v>
      </c>
      <c r="T1172">
        <f>IF(Charts!$B$3="none",H6004,IF(N6004="",NA(),N6004))</f>
        <v>0</v>
      </c>
    </row>
    <row r="1173" spans="5:20">
      <c r="E1173">
        <v>202</v>
      </c>
      <c r="F1173">
        <f>F206</f>
        <v>0</v>
      </c>
      <c r="G1173">
        <v>202</v>
      </c>
      <c r="H1173">
        <f>H206</f>
        <v>0</v>
      </c>
      <c r="K1173">
        <v>202</v>
      </c>
      <c r="L1173">
        <f>L206</f>
        <v>0</v>
      </c>
      <c r="M1173">
        <v>202</v>
      </c>
      <c r="N1173">
        <f>N206</f>
        <v>0</v>
      </c>
      <c r="Q1173">
        <f>IF(Charts!$B$3="none",E6005,IF(K6005="",NA(),K6005))</f>
        <v>0</v>
      </c>
      <c r="R1173">
        <f>IF(Charts!$B$3="none",F6005,IF(L6005="",NA(),L6005))</f>
        <v>0</v>
      </c>
      <c r="S1173">
        <f>IF(Charts!$B$3="none",G6005,IF(M6005="",NA(),M6005))</f>
        <v>0</v>
      </c>
      <c r="T1173">
        <f>IF(Charts!$B$3="none",H6005,IF(N6005="",NA(),N6005))</f>
        <v>0</v>
      </c>
    </row>
    <row r="1174" spans="5:20">
      <c r="E1174">
        <v>203</v>
      </c>
      <c r="F1174">
        <f>F207</f>
        <v>0</v>
      </c>
      <c r="G1174">
        <v>203</v>
      </c>
      <c r="H1174">
        <f>H207</f>
        <v>0</v>
      </c>
      <c r="K1174">
        <v>203</v>
      </c>
      <c r="L1174">
        <f>L207</f>
        <v>0</v>
      </c>
      <c r="M1174">
        <v>203</v>
      </c>
      <c r="N1174">
        <f>N207</f>
        <v>0</v>
      </c>
      <c r="Q1174">
        <f>IF(Charts!$B$3="none",E6006,IF(K6006="",NA(),K6006))</f>
        <v>0</v>
      </c>
      <c r="R1174">
        <f>IF(Charts!$B$3="none",F6006,IF(L6006="",NA(),L6006))</f>
        <v>0</v>
      </c>
      <c r="S1174">
        <f>IF(Charts!$B$3="none",G6006,IF(M6006="",NA(),M6006))</f>
        <v>0</v>
      </c>
      <c r="T1174">
        <f>IF(Charts!$B$3="none",H6006,IF(N6006="",NA(),N6006))</f>
        <v>0</v>
      </c>
    </row>
    <row r="1175" spans="5:20">
      <c r="E1175">
        <v>204</v>
      </c>
      <c r="F1175">
        <f>F208</f>
        <v>0</v>
      </c>
      <c r="G1175">
        <v>204</v>
      </c>
      <c r="H1175">
        <f>H208</f>
        <v>0</v>
      </c>
      <c r="K1175">
        <v>204</v>
      </c>
      <c r="L1175">
        <f>L208</f>
        <v>0</v>
      </c>
      <c r="M1175">
        <v>204</v>
      </c>
      <c r="N1175">
        <f>N208</f>
        <v>0</v>
      </c>
      <c r="Q1175">
        <f>IF(Charts!$B$3="none",E6007,IF(K6007="",NA(),K6007))</f>
        <v>0</v>
      </c>
      <c r="R1175">
        <f>IF(Charts!$B$3="none",F6007,IF(L6007="",NA(),L6007))</f>
        <v>0</v>
      </c>
      <c r="S1175">
        <f>IF(Charts!$B$3="none",G6007,IF(M6007="",NA(),M6007))</f>
        <v>0</v>
      </c>
      <c r="T1175">
        <f>IF(Charts!$B$3="none",H6007,IF(N6007="",NA(),N6007))</f>
        <v>0</v>
      </c>
    </row>
    <row r="1176" spans="5:20">
      <c r="E1176">
        <v>205</v>
      </c>
      <c r="F1176">
        <f>F209</f>
        <v>0</v>
      </c>
      <c r="G1176">
        <v>205</v>
      </c>
      <c r="H1176">
        <f>H209</f>
        <v>0</v>
      </c>
      <c r="K1176">
        <v>205</v>
      </c>
      <c r="L1176">
        <f>L209</f>
        <v>0</v>
      </c>
      <c r="M1176">
        <v>205</v>
      </c>
      <c r="N1176">
        <f>N209</f>
        <v>0</v>
      </c>
      <c r="Q1176">
        <f>IF(Charts!$B$3="none",E6008,IF(K6008="",NA(),K6008))</f>
        <v>0</v>
      </c>
      <c r="R1176">
        <f>IF(Charts!$B$3="none",F6008,IF(L6008="",NA(),L6008))</f>
        <v>0</v>
      </c>
      <c r="S1176">
        <f>IF(Charts!$B$3="none",G6008,IF(M6008="",NA(),M6008))</f>
        <v>0</v>
      </c>
      <c r="T1176">
        <f>IF(Charts!$B$3="none",H6008,IF(N6008="",NA(),N6008))</f>
        <v>0</v>
      </c>
    </row>
    <row r="1177" spans="5:20">
      <c r="E1177">
        <v>206</v>
      </c>
      <c r="F1177">
        <f>F210</f>
        <v>0</v>
      </c>
      <c r="G1177">
        <v>206</v>
      </c>
      <c r="H1177">
        <f>H210</f>
        <v>0</v>
      </c>
      <c r="K1177">
        <v>206</v>
      </c>
      <c r="L1177">
        <f>L210</f>
        <v>0</v>
      </c>
      <c r="M1177">
        <v>206</v>
      </c>
      <c r="N1177">
        <f>N210</f>
        <v>0</v>
      </c>
      <c r="Q1177">
        <f>IF(Charts!$B$3="none",E6009,IF(K6009="",NA(),K6009))</f>
        <v>0</v>
      </c>
      <c r="R1177">
        <f>IF(Charts!$B$3="none",F6009,IF(L6009="",NA(),L6009))</f>
        <v>0</v>
      </c>
      <c r="S1177">
        <f>IF(Charts!$B$3="none",G6009,IF(M6009="",NA(),M6009))</f>
        <v>0</v>
      </c>
      <c r="T1177">
        <f>IF(Charts!$B$3="none",H6009,IF(N6009="",NA(),N6009))</f>
        <v>0</v>
      </c>
    </row>
    <row r="1178" spans="5:20">
      <c r="E1178">
        <v>207</v>
      </c>
      <c r="F1178">
        <f>F211</f>
        <v>0</v>
      </c>
      <c r="G1178">
        <v>207</v>
      </c>
      <c r="H1178">
        <f>H211</f>
        <v>0</v>
      </c>
      <c r="K1178">
        <v>207</v>
      </c>
      <c r="L1178">
        <f>L211</f>
        <v>0</v>
      </c>
      <c r="M1178">
        <v>207</v>
      </c>
      <c r="N1178">
        <f>N211</f>
        <v>0</v>
      </c>
      <c r="Q1178">
        <f>IF(Charts!$B$3="none",E6010,IF(K6010="",NA(),K6010))</f>
        <v>0</v>
      </c>
      <c r="R1178">
        <f>IF(Charts!$B$3="none",F6010,IF(L6010="",NA(),L6010))</f>
        <v>0</v>
      </c>
      <c r="S1178">
        <f>IF(Charts!$B$3="none",G6010,IF(M6010="",NA(),M6010))</f>
        <v>0</v>
      </c>
      <c r="T1178">
        <f>IF(Charts!$B$3="none",H6010,IF(N6010="",NA(),N6010))</f>
        <v>0</v>
      </c>
    </row>
    <row r="1179" spans="5:20">
      <c r="E1179">
        <v>208</v>
      </c>
      <c r="F1179">
        <f>F212</f>
        <v>0</v>
      </c>
      <c r="G1179">
        <v>208</v>
      </c>
      <c r="H1179">
        <f>H212</f>
        <v>0</v>
      </c>
      <c r="K1179">
        <v>208</v>
      </c>
      <c r="L1179">
        <f>L212</f>
        <v>0</v>
      </c>
      <c r="M1179">
        <v>208</v>
      </c>
      <c r="N1179">
        <f>N212</f>
        <v>0</v>
      </c>
      <c r="Q1179">
        <f>IF(Charts!$B$3="none",E6011,IF(K6011="",NA(),K6011))</f>
        <v>0</v>
      </c>
      <c r="R1179">
        <f>IF(Charts!$B$3="none",F6011,IF(L6011="",NA(),L6011))</f>
        <v>0</v>
      </c>
      <c r="S1179">
        <f>IF(Charts!$B$3="none",G6011,IF(M6011="",NA(),M6011))</f>
        <v>0</v>
      </c>
      <c r="T1179">
        <f>IF(Charts!$B$3="none",H6011,IF(N6011="",NA(),N6011))</f>
        <v>0</v>
      </c>
    </row>
    <row r="1180" spans="5:20">
      <c r="E1180">
        <v>209</v>
      </c>
      <c r="F1180">
        <f>F213</f>
        <v>0</v>
      </c>
      <c r="G1180">
        <v>209</v>
      </c>
      <c r="H1180">
        <f>H213</f>
        <v>0</v>
      </c>
      <c r="K1180">
        <v>209</v>
      </c>
      <c r="L1180">
        <f>L213</f>
        <v>0</v>
      </c>
      <c r="M1180">
        <v>209</v>
      </c>
      <c r="N1180">
        <f>N213</f>
        <v>0</v>
      </c>
      <c r="Q1180">
        <f>IF(Charts!$B$3="none",E6012,IF(K6012="",NA(),K6012))</f>
        <v>0</v>
      </c>
      <c r="R1180">
        <f>IF(Charts!$B$3="none",F6012,IF(L6012="",NA(),L6012))</f>
        <v>0</v>
      </c>
      <c r="S1180">
        <f>IF(Charts!$B$3="none",G6012,IF(M6012="",NA(),M6012))</f>
        <v>0</v>
      </c>
      <c r="T1180">
        <f>IF(Charts!$B$3="none",H6012,IF(N6012="",NA(),N6012))</f>
        <v>0</v>
      </c>
    </row>
    <row r="1181" spans="5:20">
      <c r="E1181">
        <v>210</v>
      </c>
      <c r="F1181">
        <f>F214</f>
        <v>0</v>
      </c>
      <c r="G1181">
        <v>210</v>
      </c>
      <c r="H1181">
        <f>H214</f>
        <v>0</v>
      </c>
      <c r="K1181">
        <v>210</v>
      </c>
      <c r="L1181">
        <f>L214</f>
        <v>0</v>
      </c>
      <c r="M1181">
        <v>210</v>
      </c>
      <c r="N1181">
        <f>N214</f>
        <v>0</v>
      </c>
      <c r="Q1181">
        <f>IF(Charts!$B$3="none",E6013,IF(K6013="",NA(),K6013))</f>
        <v>0</v>
      </c>
      <c r="R1181">
        <f>IF(Charts!$B$3="none",F6013,IF(L6013="",NA(),L6013))</f>
        <v>0</v>
      </c>
      <c r="S1181">
        <f>IF(Charts!$B$3="none",G6013,IF(M6013="",NA(),M6013))</f>
        <v>0</v>
      </c>
      <c r="T1181">
        <f>IF(Charts!$B$3="none",H6013,IF(N6013="",NA(),N6013))</f>
        <v>0</v>
      </c>
    </row>
    <row r="1182" spans="5:20">
      <c r="E1182">
        <v>211</v>
      </c>
      <c r="F1182">
        <f>F215</f>
        <v>0</v>
      </c>
      <c r="G1182">
        <v>211</v>
      </c>
      <c r="H1182">
        <f>H215</f>
        <v>0</v>
      </c>
      <c r="K1182">
        <v>211</v>
      </c>
      <c r="L1182">
        <f>L215</f>
        <v>0</v>
      </c>
      <c r="M1182">
        <v>211</v>
      </c>
      <c r="N1182">
        <f>N215</f>
        <v>0</v>
      </c>
      <c r="Q1182">
        <f>IF(Charts!$B$3="none",E6014,IF(K6014="",NA(),K6014))</f>
        <v>0</v>
      </c>
      <c r="R1182">
        <f>IF(Charts!$B$3="none",F6014,IF(L6014="",NA(),L6014))</f>
        <v>0</v>
      </c>
      <c r="S1182">
        <f>IF(Charts!$B$3="none",G6014,IF(M6014="",NA(),M6014))</f>
        <v>0</v>
      </c>
      <c r="T1182">
        <f>IF(Charts!$B$3="none",H6014,IF(N6014="",NA(),N6014))</f>
        <v>0</v>
      </c>
    </row>
    <row r="1183" spans="5:20">
      <c r="E1183">
        <v>212</v>
      </c>
      <c r="F1183">
        <f>F216</f>
        <v>0</v>
      </c>
      <c r="G1183">
        <v>212</v>
      </c>
      <c r="H1183">
        <f>H216</f>
        <v>0</v>
      </c>
      <c r="K1183">
        <v>212</v>
      </c>
      <c r="L1183">
        <f>L216</f>
        <v>0</v>
      </c>
      <c r="M1183">
        <v>212</v>
      </c>
      <c r="N1183">
        <f>N216</f>
        <v>0</v>
      </c>
      <c r="Q1183">
        <f>IF(Charts!$B$3="none",E6015,IF(K6015="",NA(),K6015))</f>
        <v>0</v>
      </c>
      <c r="R1183">
        <f>IF(Charts!$B$3="none",F6015,IF(L6015="",NA(),L6015))</f>
        <v>0</v>
      </c>
      <c r="S1183">
        <f>IF(Charts!$B$3="none",G6015,IF(M6015="",NA(),M6015))</f>
        <v>0</v>
      </c>
      <c r="T1183">
        <f>IF(Charts!$B$3="none",H6015,IF(N6015="",NA(),N6015))</f>
        <v>0</v>
      </c>
    </row>
    <row r="1184" spans="5:20">
      <c r="E1184">
        <v>213</v>
      </c>
      <c r="F1184">
        <f>F217</f>
        <v>0</v>
      </c>
      <c r="G1184">
        <v>213</v>
      </c>
      <c r="H1184">
        <f>H217</f>
        <v>0</v>
      </c>
      <c r="K1184">
        <v>213</v>
      </c>
      <c r="L1184">
        <f>L217</f>
        <v>0</v>
      </c>
      <c r="M1184">
        <v>213</v>
      </c>
      <c r="N1184">
        <f>N217</f>
        <v>0</v>
      </c>
      <c r="Q1184">
        <f>IF(Charts!$B$3="none",E6016,IF(K6016="",NA(),K6016))</f>
        <v>0</v>
      </c>
      <c r="R1184">
        <f>IF(Charts!$B$3="none",F6016,IF(L6016="",NA(),L6016))</f>
        <v>0</v>
      </c>
      <c r="S1184">
        <f>IF(Charts!$B$3="none",G6016,IF(M6016="",NA(),M6016))</f>
        <v>0</v>
      </c>
      <c r="T1184">
        <f>IF(Charts!$B$3="none",H6016,IF(N6016="",NA(),N6016))</f>
        <v>0</v>
      </c>
    </row>
    <row r="1185" spans="5:20">
      <c r="E1185">
        <v>214</v>
      </c>
      <c r="F1185">
        <f>F218</f>
        <v>0</v>
      </c>
      <c r="G1185">
        <v>214</v>
      </c>
      <c r="H1185">
        <f>H218</f>
        <v>0</v>
      </c>
      <c r="K1185">
        <v>214</v>
      </c>
      <c r="L1185">
        <f>L218</f>
        <v>0</v>
      </c>
      <c r="M1185">
        <v>214</v>
      </c>
      <c r="N1185">
        <f>N218</f>
        <v>0</v>
      </c>
      <c r="Q1185">
        <f>IF(Charts!$B$3="none",E6017,IF(K6017="",NA(),K6017))</f>
        <v>0</v>
      </c>
      <c r="R1185">
        <f>IF(Charts!$B$3="none",F6017,IF(L6017="",NA(),L6017))</f>
        <v>0</v>
      </c>
      <c r="S1185">
        <f>IF(Charts!$B$3="none",G6017,IF(M6017="",NA(),M6017))</f>
        <v>0</v>
      </c>
      <c r="T1185">
        <f>IF(Charts!$B$3="none",H6017,IF(N6017="",NA(),N6017))</f>
        <v>0</v>
      </c>
    </row>
    <row r="1186" spans="5:20">
      <c r="E1186">
        <v>215</v>
      </c>
      <c r="F1186">
        <f>F219</f>
        <v>0</v>
      </c>
      <c r="G1186">
        <v>215</v>
      </c>
      <c r="H1186">
        <f>H219</f>
        <v>0</v>
      </c>
      <c r="K1186">
        <v>215</v>
      </c>
      <c r="L1186">
        <f>L219</f>
        <v>0</v>
      </c>
      <c r="M1186">
        <v>215</v>
      </c>
      <c r="N1186">
        <f>N219</f>
        <v>0</v>
      </c>
      <c r="Q1186">
        <f>IF(Charts!$B$3="none",E6018,IF(K6018="",NA(),K6018))</f>
        <v>0</v>
      </c>
      <c r="R1186">
        <f>IF(Charts!$B$3="none",F6018,IF(L6018="",NA(),L6018))</f>
        <v>0</v>
      </c>
      <c r="S1186">
        <f>IF(Charts!$B$3="none",G6018,IF(M6018="",NA(),M6018))</f>
        <v>0</v>
      </c>
      <c r="T1186">
        <f>IF(Charts!$B$3="none",H6018,IF(N6018="",NA(),N6018))</f>
        <v>0</v>
      </c>
    </row>
    <row r="1187" spans="5:20">
      <c r="E1187">
        <v>216</v>
      </c>
      <c r="F1187">
        <f>F220</f>
        <v>0</v>
      </c>
      <c r="G1187">
        <v>216</v>
      </c>
      <c r="H1187">
        <f>H220</f>
        <v>0</v>
      </c>
      <c r="K1187">
        <v>216</v>
      </c>
      <c r="L1187">
        <f>L220</f>
        <v>0</v>
      </c>
      <c r="M1187">
        <v>216</v>
      </c>
      <c r="N1187">
        <f>N220</f>
        <v>0</v>
      </c>
      <c r="Q1187">
        <f>IF(Charts!$B$3="none",E6019,IF(K6019="",NA(),K6019))</f>
        <v>0</v>
      </c>
      <c r="R1187">
        <f>IF(Charts!$B$3="none",F6019,IF(L6019="",NA(),L6019))</f>
        <v>0</v>
      </c>
      <c r="S1187">
        <f>IF(Charts!$B$3="none",G6019,IF(M6019="",NA(),M6019))</f>
        <v>0</v>
      </c>
      <c r="T1187">
        <f>IF(Charts!$B$3="none",H6019,IF(N6019="",NA(),N6019))</f>
        <v>0</v>
      </c>
    </row>
    <row r="1188" spans="5:20">
      <c r="E1188">
        <v>217</v>
      </c>
      <c r="F1188">
        <f>F221</f>
        <v>0</v>
      </c>
      <c r="G1188">
        <v>217</v>
      </c>
      <c r="H1188">
        <f>H221</f>
        <v>0</v>
      </c>
      <c r="K1188">
        <v>217</v>
      </c>
      <c r="L1188">
        <f>L221</f>
        <v>0</v>
      </c>
      <c r="M1188">
        <v>217</v>
      </c>
      <c r="N1188">
        <f>N221</f>
        <v>0</v>
      </c>
      <c r="Q1188">
        <f>IF(Charts!$B$3="none",E6020,IF(K6020="",NA(),K6020))</f>
        <v>0</v>
      </c>
      <c r="R1188">
        <f>IF(Charts!$B$3="none",F6020,IF(L6020="",NA(),L6020))</f>
        <v>0</v>
      </c>
      <c r="S1188">
        <f>IF(Charts!$B$3="none",G6020,IF(M6020="",NA(),M6020))</f>
        <v>0</v>
      </c>
      <c r="T1188">
        <f>IF(Charts!$B$3="none",H6020,IF(N6020="",NA(),N6020))</f>
        <v>0</v>
      </c>
    </row>
    <row r="1189" spans="5:20">
      <c r="E1189">
        <v>218</v>
      </c>
      <c r="F1189">
        <f>F222</f>
        <v>0</v>
      </c>
      <c r="G1189">
        <v>218</v>
      </c>
      <c r="H1189">
        <f>H222</f>
        <v>0</v>
      </c>
      <c r="K1189">
        <v>218</v>
      </c>
      <c r="L1189">
        <f>L222</f>
        <v>0</v>
      </c>
      <c r="M1189">
        <v>218</v>
      </c>
      <c r="N1189">
        <f>N222</f>
        <v>0</v>
      </c>
      <c r="Q1189">
        <f>IF(Charts!$B$3="none",E6021,IF(K6021="",NA(),K6021))</f>
        <v>0</v>
      </c>
      <c r="R1189">
        <f>IF(Charts!$B$3="none",F6021,IF(L6021="",NA(),L6021))</f>
        <v>0</v>
      </c>
      <c r="S1189">
        <f>IF(Charts!$B$3="none",G6021,IF(M6021="",NA(),M6021))</f>
        <v>0</v>
      </c>
      <c r="T1189">
        <f>IF(Charts!$B$3="none",H6021,IF(N6021="",NA(),N6021))</f>
        <v>0</v>
      </c>
    </row>
    <row r="1190" spans="5:20">
      <c r="E1190">
        <v>219</v>
      </c>
      <c r="F1190">
        <f>F223</f>
        <v>0</v>
      </c>
      <c r="G1190">
        <v>219</v>
      </c>
      <c r="H1190">
        <f>H223</f>
        <v>0</v>
      </c>
      <c r="K1190">
        <v>219</v>
      </c>
      <c r="L1190">
        <f>L223</f>
        <v>0</v>
      </c>
      <c r="M1190">
        <v>219</v>
      </c>
      <c r="N1190">
        <f>N223</f>
        <v>0</v>
      </c>
      <c r="Q1190">
        <f>IF(Charts!$B$3="none",E6022,IF(K6022="",NA(),K6022))</f>
        <v>0</v>
      </c>
      <c r="R1190">
        <f>IF(Charts!$B$3="none",F6022,IF(L6022="",NA(),L6022))</f>
        <v>0</v>
      </c>
      <c r="S1190">
        <f>IF(Charts!$B$3="none",G6022,IF(M6022="",NA(),M6022))</f>
        <v>0</v>
      </c>
      <c r="T1190">
        <f>IF(Charts!$B$3="none",H6022,IF(N6022="",NA(),N6022))</f>
        <v>0</v>
      </c>
    </row>
    <row r="1191" spans="5:20">
      <c r="E1191">
        <v>220</v>
      </c>
      <c r="F1191">
        <f>F224</f>
        <v>0</v>
      </c>
      <c r="G1191">
        <v>220</v>
      </c>
      <c r="H1191">
        <f>H224</f>
        <v>0</v>
      </c>
      <c r="K1191">
        <v>220</v>
      </c>
      <c r="L1191">
        <f>L224</f>
        <v>0</v>
      </c>
      <c r="M1191">
        <v>220</v>
      </c>
      <c r="N1191">
        <f>N224</f>
        <v>0</v>
      </c>
      <c r="Q1191">
        <f>IF(Charts!$B$3="none",E6023,IF(K6023="",NA(),K6023))</f>
        <v>0</v>
      </c>
      <c r="R1191">
        <f>IF(Charts!$B$3="none",F6023,IF(L6023="",NA(),L6023))</f>
        <v>0</v>
      </c>
      <c r="S1191">
        <f>IF(Charts!$B$3="none",G6023,IF(M6023="",NA(),M6023))</f>
        <v>0</v>
      </c>
      <c r="T1191">
        <f>IF(Charts!$B$3="none",H6023,IF(N6023="",NA(),N6023))</f>
        <v>0</v>
      </c>
    </row>
    <row r="1192" spans="5:20">
      <c r="E1192">
        <v>221</v>
      </c>
      <c r="F1192">
        <f>F225</f>
        <v>0</v>
      </c>
      <c r="G1192">
        <v>221</v>
      </c>
      <c r="H1192">
        <f>H225</f>
        <v>0</v>
      </c>
      <c r="K1192">
        <v>221</v>
      </c>
      <c r="L1192">
        <f>L225</f>
        <v>0</v>
      </c>
      <c r="M1192">
        <v>221</v>
      </c>
      <c r="N1192">
        <f>N225</f>
        <v>0</v>
      </c>
      <c r="Q1192">
        <f>IF(Charts!$B$3="none",E6024,IF(K6024="",NA(),K6024))</f>
        <v>0</v>
      </c>
      <c r="R1192">
        <f>IF(Charts!$B$3="none",F6024,IF(L6024="",NA(),L6024))</f>
        <v>0</v>
      </c>
      <c r="S1192">
        <f>IF(Charts!$B$3="none",G6024,IF(M6024="",NA(),M6024))</f>
        <v>0</v>
      </c>
      <c r="T1192">
        <f>IF(Charts!$B$3="none",H6024,IF(N6024="",NA(),N6024))</f>
        <v>0</v>
      </c>
    </row>
    <row r="1193" spans="5:20">
      <c r="E1193">
        <v>222</v>
      </c>
      <c r="F1193">
        <f>F226</f>
        <v>0</v>
      </c>
      <c r="G1193">
        <v>222</v>
      </c>
      <c r="H1193">
        <f>H226</f>
        <v>0</v>
      </c>
      <c r="K1193">
        <v>222</v>
      </c>
      <c r="L1193">
        <f>L226</f>
        <v>0</v>
      </c>
      <c r="M1193">
        <v>222</v>
      </c>
      <c r="N1193">
        <f>N226</f>
        <v>0</v>
      </c>
      <c r="Q1193">
        <f>IF(Charts!$B$3="none",E6025,IF(K6025="",NA(),K6025))</f>
        <v>0</v>
      </c>
      <c r="R1193">
        <f>IF(Charts!$B$3="none",F6025,IF(L6025="",NA(),L6025))</f>
        <v>0</v>
      </c>
      <c r="S1193">
        <f>IF(Charts!$B$3="none",G6025,IF(M6025="",NA(),M6025))</f>
        <v>0</v>
      </c>
      <c r="T1193">
        <f>IF(Charts!$B$3="none",H6025,IF(N6025="",NA(),N6025))</f>
        <v>0</v>
      </c>
    </row>
    <row r="1194" spans="5:20">
      <c r="E1194">
        <v>223</v>
      </c>
      <c r="F1194">
        <f>F227</f>
        <v>0</v>
      </c>
      <c r="G1194">
        <v>223</v>
      </c>
      <c r="H1194">
        <f>H227</f>
        <v>0</v>
      </c>
      <c r="K1194">
        <v>223</v>
      </c>
      <c r="L1194">
        <f>L227</f>
        <v>0</v>
      </c>
      <c r="M1194">
        <v>223</v>
      </c>
      <c r="N1194">
        <f>N227</f>
        <v>0</v>
      </c>
      <c r="Q1194">
        <f>IF(Charts!$B$3="none",E6026,IF(K6026="",NA(),K6026))</f>
        <v>0</v>
      </c>
      <c r="R1194">
        <f>IF(Charts!$B$3="none",F6026,IF(L6026="",NA(),L6026))</f>
        <v>0</v>
      </c>
      <c r="S1194">
        <f>IF(Charts!$B$3="none",G6026,IF(M6026="",NA(),M6026))</f>
        <v>0</v>
      </c>
      <c r="T1194">
        <f>IF(Charts!$B$3="none",H6026,IF(N6026="",NA(),N6026))</f>
        <v>0</v>
      </c>
    </row>
    <row r="1195" spans="5:20">
      <c r="E1195">
        <v>224</v>
      </c>
      <c r="F1195">
        <f>F228</f>
        <v>0</v>
      </c>
      <c r="G1195">
        <v>224</v>
      </c>
      <c r="H1195">
        <f>H228</f>
        <v>0</v>
      </c>
      <c r="K1195">
        <v>224</v>
      </c>
      <c r="L1195">
        <f>L228</f>
        <v>0</v>
      </c>
      <c r="M1195">
        <v>224</v>
      </c>
      <c r="N1195">
        <f>N228</f>
        <v>0</v>
      </c>
      <c r="Q1195">
        <f>IF(Charts!$B$3="none",E6027,IF(K6027="",NA(),K6027))</f>
        <v>0</v>
      </c>
      <c r="R1195">
        <f>IF(Charts!$B$3="none",F6027,IF(L6027="",NA(),L6027))</f>
        <v>0</v>
      </c>
      <c r="S1195">
        <f>IF(Charts!$B$3="none",G6027,IF(M6027="",NA(),M6027))</f>
        <v>0</v>
      </c>
      <c r="T1195">
        <f>IF(Charts!$B$3="none",H6027,IF(N6027="",NA(),N6027))</f>
        <v>0</v>
      </c>
    </row>
    <row r="1196" spans="5:20">
      <c r="E1196">
        <v>225</v>
      </c>
      <c r="F1196">
        <f>F229</f>
        <v>0</v>
      </c>
      <c r="G1196">
        <v>225</v>
      </c>
      <c r="H1196">
        <f>H229</f>
        <v>0</v>
      </c>
      <c r="K1196">
        <v>225</v>
      </c>
      <c r="L1196">
        <f>L229</f>
        <v>0</v>
      </c>
      <c r="M1196">
        <v>225</v>
      </c>
      <c r="N1196">
        <f>N229</f>
        <v>0</v>
      </c>
      <c r="Q1196">
        <f>IF(Charts!$B$3="none",E6028,IF(K6028="",NA(),K6028))</f>
        <v>0</v>
      </c>
      <c r="R1196">
        <f>IF(Charts!$B$3="none",F6028,IF(L6028="",NA(),L6028))</f>
        <v>0</v>
      </c>
      <c r="S1196">
        <f>IF(Charts!$B$3="none",G6028,IF(M6028="",NA(),M6028))</f>
        <v>0</v>
      </c>
      <c r="T1196">
        <f>IF(Charts!$B$3="none",H6028,IF(N6028="",NA(),N6028))</f>
        <v>0</v>
      </c>
    </row>
    <row r="1197" spans="5:20">
      <c r="E1197">
        <v>226</v>
      </c>
      <c r="F1197">
        <f>F230</f>
        <v>0</v>
      </c>
      <c r="G1197">
        <v>226</v>
      </c>
      <c r="H1197">
        <f>H230</f>
        <v>0</v>
      </c>
      <c r="K1197">
        <v>226</v>
      </c>
      <c r="L1197">
        <f>L230</f>
        <v>0</v>
      </c>
      <c r="M1197">
        <v>226</v>
      </c>
      <c r="N1197">
        <f>N230</f>
        <v>0</v>
      </c>
      <c r="Q1197">
        <f>IF(Charts!$B$3="none",E6029,IF(K6029="",NA(),K6029))</f>
        <v>0</v>
      </c>
      <c r="R1197">
        <f>IF(Charts!$B$3="none",F6029,IF(L6029="",NA(),L6029))</f>
        <v>0</v>
      </c>
      <c r="S1197">
        <f>IF(Charts!$B$3="none",G6029,IF(M6029="",NA(),M6029))</f>
        <v>0</v>
      </c>
      <c r="T1197">
        <f>IF(Charts!$B$3="none",H6029,IF(N6029="",NA(),N6029))</f>
        <v>0</v>
      </c>
    </row>
    <row r="1198" spans="5:20">
      <c r="E1198">
        <v>227</v>
      </c>
      <c r="F1198">
        <f>F231</f>
        <v>0</v>
      </c>
      <c r="G1198">
        <v>227</v>
      </c>
      <c r="H1198">
        <f>H231</f>
        <v>0</v>
      </c>
      <c r="K1198">
        <v>227</v>
      </c>
      <c r="L1198">
        <f>L231</f>
        <v>0</v>
      </c>
      <c r="M1198">
        <v>227</v>
      </c>
      <c r="N1198">
        <f>N231</f>
        <v>0</v>
      </c>
      <c r="Q1198">
        <f>IF(Charts!$B$3="none",E6030,IF(K6030="",NA(),K6030))</f>
        <v>0</v>
      </c>
      <c r="R1198">
        <f>IF(Charts!$B$3="none",F6030,IF(L6030="",NA(),L6030))</f>
        <v>0</v>
      </c>
      <c r="S1198">
        <f>IF(Charts!$B$3="none",G6030,IF(M6030="",NA(),M6030))</f>
        <v>0</v>
      </c>
      <c r="T1198">
        <f>IF(Charts!$B$3="none",H6030,IF(N6030="",NA(),N6030))</f>
        <v>0</v>
      </c>
    </row>
    <row r="1199" spans="5:20">
      <c r="E1199">
        <v>228</v>
      </c>
      <c r="F1199">
        <f>F232</f>
        <v>0</v>
      </c>
      <c r="G1199">
        <v>228</v>
      </c>
      <c r="H1199">
        <f>H232</f>
        <v>0</v>
      </c>
      <c r="K1199">
        <v>228</v>
      </c>
      <c r="L1199">
        <f>L232</f>
        <v>0</v>
      </c>
      <c r="M1199">
        <v>228</v>
      </c>
      <c r="N1199">
        <f>N232</f>
        <v>0</v>
      </c>
      <c r="Q1199">
        <f>IF(Charts!$B$3="none",E6031,IF(K6031="",NA(),K6031))</f>
        <v>0</v>
      </c>
      <c r="R1199">
        <f>IF(Charts!$B$3="none",F6031,IF(L6031="",NA(),L6031))</f>
        <v>0</v>
      </c>
      <c r="S1199">
        <f>IF(Charts!$B$3="none",G6031,IF(M6031="",NA(),M6031))</f>
        <v>0</v>
      </c>
      <c r="T1199">
        <f>IF(Charts!$B$3="none",H6031,IF(N6031="",NA(),N6031))</f>
        <v>0</v>
      </c>
    </row>
    <row r="1200" spans="5:20">
      <c r="E1200">
        <v>229</v>
      </c>
      <c r="F1200">
        <f>F233</f>
        <v>0</v>
      </c>
      <c r="G1200">
        <v>229</v>
      </c>
      <c r="H1200">
        <f>H233</f>
        <v>0</v>
      </c>
      <c r="K1200">
        <v>229</v>
      </c>
      <c r="L1200">
        <f>L233</f>
        <v>0</v>
      </c>
      <c r="M1200">
        <v>229</v>
      </c>
      <c r="N1200">
        <f>N233</f>
        <v>0</v>
      </c>
      <c r="Q1200">
        <f>IF(Charts!$B$3="none",E6032,IF(K6032="",NA(),K6032))</f>
        <v>0</v>
      </c>
      <c r="R1200">
        <f>IF(Charts!$B$3="none",F6032,IF(L6032="",NA(),L6032))</f>
        <v>0</v>
      </c>
      <c r="S1200">
        <f>IF(Charts!$B$3="none",G6032,IF(M6032="",NA(),M6032))</f>
        <v>0</v>
      </c>
      <c r="T1200">
        <f>IF(Charts!$B$3="none",H6032,IF(N6032="",NA(),N6032))</f>
        <v>0</v>
      </c>
    </row>
    <row r="1201" spans="5:20">
      <c r="E1201">
        <v>230</v>
      </c>
      <c r="F1201">
        <f>F234</f>
        <v>0</v>
      </c>
      <c r="G1201">
        <v>230</v>
      </c>
      <c r="H1201">
        <f>H234</f>
        <v>0</v>
      </c>
      <c r="K1201">
        <v>230</v>
      </c>
      <c r="L1201">
        <f>L234</f>
        <v>0</v>
      </c>
      <c r="M1201">
        <v>230</v>
      </c>
      <c r="N1201">
        <f>N234</f>
        <v>0</v>
      </c>
      <c r="Q1201">
        <f>IF(Charts!$B$3="none",E6033,IF(K6033="",NA(),K6033))</f>
        <v>0</v>
      </c>
      <c r="R1201">
        <f>IF(Charts!$B$3="none",F6033,IF(L6033="",NA(),L6033))</f>
        <v>0</v>
      </c>
      <c r="S1201">
        <f>IF(Charts!$B$3="none",G6033,IF(M6033="",NA(),M6033))</f>
        <v>0</v>
      </c>
      <c r="T1201">
        <f>IF(Charts!$B$3="none",H6033,IF(N6033="",NA(),N6033))</f>
        <v>0</v>
      </c>
    </row>
    <row r="1202" spans="5:20">
      <c r="E1202">
        <v>231</v>
      </c>
      <c r="F1202">
        <f>F235</f>
        <v>0</v>
      </c>
      <c r="G1202">
        <v>231</v>
      </c>
      <c r="H1202">
        <f>H235</f>
        <v>0</v>
      </c>
      <c r="K1202">
        <v>231</v>
      </c>
      <c r="L1202">
        <f>L235</f>
        <v>0</v>
      </c>
      <c r="M1202">
        <v>231</v>
      </c>
      <c r="N1202">
        <f>N235</f>
        <v>0</v>
      </c>
      <c r="Q1202">
        <f>IF(Charts!$B$3="none",E6034,IF(K6034="",NA(),K6034))</f>
        <v>0</v>
      </c>
      <c r="R1202">
        <f>IF(Charts!$B$3="none",F6034,IF(L6034="",NA(),L6034))</f>
        <v>0</v>
      </c>
      <c r="S1202">
        <f>IF(Charts!$B$3="none",G6034,IF(M6034="",NA(),M6034))</f>
        <v>0</v>
      </c>
      <c r="T1202">
        <f>IF(Charts!$B$3="none",H6034,IF(N6034="",NA(),N6034))</f>
        <v>0</v>
      </c>
    </row>
    <row r="1203" spans="5:20">
      <c r="E1203">
        <v>232</v>
      </c>
      <c r="F1203">
        <f>F236</f>
        <v>0</v>
      </c>
      <c r="G1203">
        <v>232</v>
      </c>
      <c r="H1203">
        <f>H236</f>
        <v>0</v>
      </c>
      <c r="K1203">
        <v>232</v>
      </c>
      <c r="L1203">
        <f>L236</f>
        <v>0</v>
      </c>
      <c r="M1203">
        <v>232</v>
      </c>
      <c r="N1203">
        <f>N236</f>
        <v>0</v>
      </c>
      <c r="Q1203">
        <f>IF(Charts!$B$3="none",E6035,IF(K6035="",NA(),K6035))</f>
        <v>0</v>
      </c>
      <c r="R1203">
        <f>IF(Charts!$B$3="none",F6035,IF(L6035="",NA(),L6035))</f>
        <v>0</v>
      </c>
      <c r="S1203">
        <f>IF(Charts!$B$3="none",G6035,IF(M6035="",NA(),M6035))</f>
        <v>0</v>
      </c>
      <c r="T1203">
        <f>IF(Charts!$B$3="none",H6035,IF(N6035="",NA(),N6035))</f>
        <v>0</v>
      </c>
    </row>
    <row r="1204" spans="5:20">
      <c r="E1204">
        <v>233</v>
      </c>
      <c r="F1204">
        <f>F237</f>
        <v>0</v>
      </c>
      <c r="G1204">
        <v>233</v>
      </c>
      <c r="H1204">
        <f>H237</f>
        <v>0</v>
      </c>
      <c r="K1204">
        <v>233</v>
      </c>
      <c r="L1204">
        <f>L237</f>
        <v>0</v>
      </c>
      <c r="M1204">
        <v>233</v>
      </c>
      <c r="N1204">
        <f>N237</f>
        <v>0</v>
      </c>
      <c r="Q1204">
        <f>IF(Charts!$B$3="none",E6036,IF(K6036="",NA(),K6036))</f>
        <v>0</v>
      </c>
      <c r="R1204">
        <f>IF(Charts!$B$3="none",F6036,IF(L6036="",NA(),L6036))</f>
        <v>0</v>
      </c>
      <c r="S1204">
        <f>IF(Charts!$B$3="none",G6036,IF(M6036="",NA(),M6036))</f>
        <v>0</v>
      </c>
      <c r="T1204">
        <f>IF(Charts!$B$3="none",H6036,IF(N6036="",NA(),N6036))</f>
        <v>0</v>
      </c>
    </row>
    <row r="1205" spans="5:20">
      <c r="E1205">
        <v>234</v>
      </c>
      <c r="F1205">
        <f>F238</f>
        <v>0</v>
      </c>
      <c r="G1205">
        <v>234</v>
      </c>
      <c r="H1205">
        <f>H238</f>
        <v>0</v>
      </c>
      <c r="K1205">
        <v>234</v>
      </c>
      <c r="L1205">
        <f>L238</f>
        <v>0</v>
      </c>
      <c r="M1205">
        <v>234</v>
      </c>
      <c r="N1205">
        <f>N238</f>
        <v>0</v>
      </c>
      <c r="Q1205">
        <f>IF(Charts!$B$3="none",E6037,IF(K6037="",NA(),K6037))</f>
        <v>0</v>
      </c>
      <c r="R1205">
        <f>IF(Charts!$B$3="none",F6037,IF(L6037="",NA(),L6037))</f>
        <v>0</v>
      </c>
      <c r="S1205">
        <f>IF(Charts!$B$3="none",G6037,IF(M6037="",NA(),M6037))</f>
        <v>0</v>
      </c>
      <c r="T1205">
        <f>IF(Charts!$B$3="none",H6037,IF(N6037="",NA(),N6037))</f>
        <v>0</v>
      </c>
    </row>
    <row r="1206" spans="5:20">
      <c r="E1206">
        <v>235</v>
      </c>
      <c r="F1206">
        <f>F239</f>
        <v>0</v>
      </c>
      <c r="G1206">
        <v>235</v>
      </c>
      <c r="H1206">
        <f>H239</f>
        <v>0</v>
      </c>
      <c r="K1206">
        <v>235</v>
      </c>
      <c r="L1206">
        <f>L239</f>
        <v>0</v>
      </c>
      <c r="M1206">
        <v>235</v>
      </c>
      <c r="N1206">
        <f>N239</f>
        <v>0</v>
      </c>
      <c r="Q1206">
        <f>IF(Charts!$B$3="none",E6038,IF(K6038="",NA(),K6038))</f>
        <v>0</v>
      </c>
      <c r="R1206">
        <f>IF(Charts!$B$3="none",F6038,IF(L6038="",NA(),L6038))</f>
        <v>0</v>
      </c>
      <c r="S1206">
        <f>IF(Charts!$B$3="none",G6038,IF(M6038="",NA(),M6038))</f>
        <v>0</v>
      </c>
      <c r="T1206">
        <f>IF(Charts!$B$3="none",H6038,IF(N6038="",NA(),N6038))</f>
        <v>0</v>
      </c>
    </row>
    <row r="1207" spans="5:20">
      <c r="E1207">
        <v>236</v>
      </c>
      <c r="F1207">
        <f>F240</f>
        <v>0</v>
      </c>
      <c r="G1207">
        <v>236</v>
      </c>
      <c r="H1207">
        <f>H240</f>
        <v>0</v>
      </c>
      <c r="K1207">
        <v>236</v>
      </c>
      <c r="L1207">
        <f>L240</f>
        <v>0</v>
      </c>
      <c r="M1207">
        <v>236</v>
      </c>
      <c r="N1207">
        <f>N240</f>
        <v>0</v>
      </c>
      <c r="Q1207">
        <f>IF(Charts!$B$3="none",E6039,IF(K6039="",NA(),K6039))</f>
        <v>0</v>
      </c>
      <c r="R1207">
        <f>IF(Charts!$B$3="none",F6039,IF(L6039="",NA(),L6039))</f>
        <v>0</v>
      </c>
      <c r="S1207">
        <f>IF(Charts!$B$3="none",G6039,IF(M6039="",NA(),M6039))</f>
        <v>0</v>
      </c>
      <c r="T1207">
        <f>IF(Charts!$B$3="none",H6039,IF(N6039="",NA(),N6039))</f>
        <v>0</v>
      </c>
    </row>
    <row r="1208" spans="5:20">
      <c r="E1208">
        <v>237</v>
      </c>
      <c r="F1208">
        <f>F241</f>
        <v>0</v>
      </c>
      <c r="G1208">
        <v>237</v>
      </c>
      <c r="H1208">
        <f>H241</f>
        <v>0</v>
      </c>
      <c r="K1208">
        <v>237</v>
      </c>
      <c r="L1208">
        <f>L241</f>
        <v>0</v>
      </c>
      <c r="M1208">
        <v>237</v>
      </c>
      <c r="N1208">
        <f>N241</f>
        <v>0</v>
      </c>
      <c r="Q1208">
        <f>IF(Charts!$B$3="none",E6040,IF(K6040="",NA(),K6040))</f>
        <v>0</v>
      </c>
      <c r="R1208">
        <f>IF(Charts!$B$3="none",F6040,IF(L6040="",NA(),L6040))</f>
        <v>0</v>
      </c>
      <c r="S1208">
        <f>IF(Charts!$B$3="none",G6040,IF(M6040="",NA(),M6040))</f>
        <v>0</v>
      </c>
      <c r="T1208">
        <f>IF(Charts!$B$3="none",H6040,IF(N6040="",NA(),N6040))</f>
        <v>0</v>
      </c>
    </row>
    <row r="1209" spans="5:20">
      <c r="E1209">
        <v>238</v>
      </c>
      <c r="F1209">
        <f>F242</f>
        <v>0</v>
      </c>
      <c r="G1209">
        <v>238</v>
      </c>
      <c r="H1209">
        <f>H242</f>
        <v>0</v>
      </c>
      <c r="K1209">
        <v>238</v>
      </c>
      <c r="L1209">
        <f>L242</f>
        <v>0</v>
      </c>
      <c r="M1209">
        <v>238</v>
      </c>
      <c r="N1209">
        <f>N242</f>
        <v>0</v>
      </c>
      <c r="Q1209">
        <f>IF(Charts!$B$3="none",E6041,IF(K6041="",NA(),K6041))</f>
        <v>0</v>
      </c>
      <c r="R1209">
        <f>IF(Charts!$B$3="none",F6041,IF(L6041="",NA(),L6041))</f>
        <v>0</v>
      </c>
      <c r="S1209">
        <f>IF(Charts!$B$3="none",G6041,IF(M6041="",NA(),M6041))</f>
        <v>0</v>
      </c>
      <c r="T1209">
        <f>IF(Charts!$B$3="none",H6041,IF(N6041="",NA(),N6041))</f>
        <v>0</v>
      </c>
    </row>
    <row r="1210" spans="5:20">
      <c r="E1210">
        <v>239</v>
      </c>
      <c r="F1210">
        <f>F243</f>
        <v>0</v>
      </c>
      <c r="G1210">
        <v>239</v>
      </c>
      <c r="H1210">
        <f>H243</f>
        <v>0</v>
      </c>
      <c r="K1210">
        <v>239</v>
      </c>
      <c r="L1210">
        <f>L243</f>
        <v>0</v>
      </c>
      <c r="M1210">
        <v>239</v>
      </c>
      <c r="N1210">
        <f>N243</f>
        <v>0</v>
      </c>
      <c r="Q1210">
        <f>IF(Charts!$B$3="none",E6042,IF(K6042="",NA(),K6042))</f>
        <v>0</v>
      </c>
      <c r="R1210">
        <f>IF(Charts!$B$3="none",F6042,IF(L6042="",NA(),L6042))</f>
        <v>0</v>
      </c>
      <c r="S1210">
        <f>IF(Charts!$B$3="none",G6042,IF(M6042="",NA(),M6042))</f>
        <v>0</v>
      </c>
      <c r="T1210">
        <f>IF(Charts!$B$3="none",H6042,IF(N6042="",NA(),N6042))</f>
        <v>0</v>
      </c>
    </row>
    <row r="1211" spans="5:20">
      <c r="E1211">
        <v>240</v>
      </c>
      <c r="F1211">
        <f>F244</f>
        <v>0</v>
      </c>
      <c r="G1211">
        <v>240</v>
      </c>
      <c r="H1211">
        <f>H244</f>
        <v>0</v>
      </c>
      <c r="K1211">
        <v>240</v>
      </c>
      <c r="L1211">
        <f>L244</f>
        <v>0</v>
      </c>
      <c r="M1211">
        <v>240</v>
      </c>
      <c r="N1211">
        <f>N244</f>
        <v>0</v>
      </c>
      <c r="Q1211">
        <f>IF(Charts!$B$3="none",E6043,IF(K6043="",NA(),K6043))</f>
        <v>0</v>
      </c>
      <c r="R1211">
        <f>IF(Charts!$B$3="none",F6043,IF(L6043="",NA(),L6043))</f>
        <v>0</v>
      </c>
      <c r="S1211">
        <f>IF(Charts!$B$3="none",G6043,IF(M6043="",NA(),M6043))</f>
        <v>0</v>
      </c>
      <c r="T1211">
        <f>IF(Charts!$B$3="none",H6043,IF(N6043="",NA(),N6043))</f>
        <v>0</v>
      </c>
    </row>
    <row r="1212" spans="5:20">
      <c r="E1212">
        <v>241</v>
      </c>
      <c r="F1212">
        <f>F245</f>
        <v>0</v>
      </c>
      <c r="G1212">
        <v>241</v>
      </c>
      <c r="H1212">
        <f>H245</f>
        <v>0</v>
      </c>
      <c r="K1212">
        <v>241</v>
      </c>
      <c r="L1212">
        <f>L245</f>
        <v>0</v>
      </c>
      <c r="M1212">
        <v>241</v>
      </c>
      <c r="N1212">
        <f>N245</f>
        <v>0</v>
      </c>
      <c r="Q1212">
        <f>IF(Charts!$B$3="none",E6044,IF(K6044="",NA(),K6044))</f>
        <v>0</v>
      </c>
      <c r="R1212">
        <f>IF(Charts!$B$3="none",F6044,IF(L6044="",NA(),L6044))</f>
        <v>0</v>
      </c>
      <c r="S1212">
        <f>IF(Charts!$B$3="none",G6044,IF(M6044="",NA(),M6044))</f>
        <v>0</v>
      </c>
      <c r="T1212">
        <f>IF(Charts!$B$3="none",H6044,IF(N6044="",NA(),N6044))</f>
        <v>0</v>
      </c>
    </row>
    <row r="1213" spans="5:20">
      <c r="E1213">
        <v>242</v>
      </c>
      <c r="F1213">
        <f>F246</f>
        <v>0</v>
      </c>
      <c r="G1213">
        <v>242</v>
      </c>
      <c r="H1213">
        <f>H246</f>
        <v>0</v>
      </c>
      <c r="K1213">
        <v>242</v>
      </c>
      <c r="L1213">
        <f>L246</f>
        <v>0</v>
      </c>
      <c r="M1213">
        <v>242</v>
      </c>
      <c r="N1213">
        <f>N246</f>
        <v>0</v>
      </c>
      <c r="Q1213">
        <f>IF(Charts!$B$3="none",E6045,IF(K6045="",NA(),K6045))</f>
        <v>0</v>
      </c>
      <c r="R1213">
        <f>IF(Charts!$B$3="none",F6045,IF(L6045="",NA(),L6045))</f>
        <v>0</v>
      </c>
      <c r="S1213">
        <f>IF(Charts!$B$3="none",G6045,IF(M6045="",NA(),M6045))</f>
        <v>0</v>
      </c>
      <c r="T1213">
        <f>IF(Charts!$B$3="none",H6045,IF(N6045="",NA(),N6045))</f>
        <v>0</v>
      </c>
    </row>
    <row r="1214" spans="5:20">
      <c r="E1214">
        <v>243</v>
      </c>
      <c r="F1214">
        <f>F247</f>
        <v>0</v>
      </c>
      <c r="G1214">
        <v>243</v>
      </c>
      <c r="H1214">
        <f>H247</f>
        <v>0</v>
      </c>
      <c r="K1214">
        <v>243</v>
      </c>
      <c r="L1214">
        <f>L247</f>
        <v>0</v>
      </c>
      <c r="M1214">
        <v>243</v>
      </c>
      <c r="N1214">
        <f>N247</f>
        <v>0</v>
      </c>
      <c r="Q1214">
        <f>IF(Charts!$B$3="none",E6046,IF(K6046="",NA(),K6046))</f>
        <v>0</v>
      </c>
      <c r="R1214">
        <f>IF(Charts!$B$3="none",F6046,IF(L6046="",NA(),L6046))</f>
        <v>0</v>
      </c>
      <c r="S1214">
        <f>IF(Charts!$B$3="none",G6046,IF(M6046="",NA(),M6046))</f>
        <v>0</v>
      </c>
      <c r="T1214">
        <f>IF(Charts!$B$3="none",H6046,IF(N6046="",NA(),N6046))</f>
        <v>0</v>
      </c>
    </row>
    <row r="1215" spans="5:20">
      <c r="E1215">
        <v>244</v>
      </c>
      <c r="F1215">
        <f>F248</f>
        <v>0</v>
      </c>
      <c r="G1215">
        <v>244</v>
      </c>
      <c r="H1215">
        <f>H248</f>
        <v>0</v>
      </c>
      <c r="K1215">
        <v>244</v>
      </c>
      <c r="L1215">
        <f>L248</f>
        <v>0</v>
      </c>
      <c r="M1215">
        <v>244</v>
      </c>
      <c r="N1215">
        <f>N248</f>
        <v>0</v>
      </c>
      <c r="Q1215">
        <f>IF(Charts!$B$3="none",E6047,IF(K6047="",NA(),K6047))</f>
        <v>0</v>
      </c>
      <c r="R1215">
        <f>IF(Charts!$B$3="none",F6047,IF(L6047="",NA(),L6047))</f>
        <v>0</v>
      </c>
      <c r="S1215">
        <f>IF(Charts!$B$3="none",G6047,IF(M6047="",NA(),M6047))</f>
        <v>0</v>
      </c>
      <c r="T1215">
        <f>IF(Charts!$B$3="none",H6047,IF(N6047="",NA(),N6047))</f>
        <v>0</v>
      </c>
    </row>
    <row r="1216" spans="5:20">
      <c r="E1216">
        <v>245</v>
      </c>
      <c r="F1216">
        <f>F249</f>
        <v>0</v>
      </c>
      <c r="G1216">
        <v>245</v>
      </c>
      <c r="H1216">
        <f>H249</f>
        <v>0</v>
      </c>
      <c r="K1216">
        <v>245</v>
      </c>
      <c r="L1216">
        <f>L249</f>
        <v>0</v>
      </c>
      <c r="M1216">
        <v>245</v>
      </c>
      <c r="N1216">
        <f>N249</f>
        <v>0</v>
      </c>
      <c r="Q1216">
        <f>IF(Charts!$B$3="none",E6048,IF(K6048="",NA(),K6048))</f>
        <v>0</v>
      </c>
      <c r="R1216">
        <f>IF(Charts!$B$3="none",F6048,IF(L6048="",NA(),L6048))</f>
        <v>0</v>
      </c>
      <c r="S1216">
        <f>IF(Charts!$B$3="none",G6048,IF(M6048="",NA(),M6048))</f>
        <v>0</v>
      </c>
      <c r="T1216">
        <f>IF(Charts!$B$3="none",H6048,IF(N6048="",NA(),N6048))</f>
        <v>0</v>
      </c>
    </row>
    <row r="1217" spans="5:20">
      <c r="E1217">
        <v>246</v>
      </c>
      <c r="F1217">
        <f>F250</f>
        <v>0</v>
      </c>
      <c r="G1217">
        <v>246</v>
      </c>
      <c r="H1217">
        <f>H250</f>
        <v>0</v>
      </c>
      <c r="K1217">
        <v>246</v>
      </c>
      <c r="L1217">
        <f>L250</f>
        <v>0</v>
      </c>
      <c r="M1217">
        <v>246</v>
      </c>
      <c r="N1217">
        <f>N250</f>
        <v>0</v>
      </c>
      <c r="Q1217">
        <f>IF(Charts!$B$3="none",E6049,IF(K6049="",NA(),K6049))</f>
        <v>0</v>
      </c>
      <c r="R1217">
        <f>IF(Charts!$B$3="none",F6049,IF(L6049="",NA(),L6049))</f>
        <v>0</v>
      </c>
      <c r="S1217">
        <f>IF(Charts!$B$3="none",G6049,IF(M6049="",NA(),M6049))</f>
        <v>0</v>
      </c>
      <c r="T1217">
        <f>IF(Charts!$B$3="none",H6049,IF(N6049="",NA(),N6049))</f>
        <v>0</v>
      </c>
    </row>
    <row r="1218" spans="5:20">
      <c r="E1218">
        <v>247</v>
      </c>
      <c r="F1218">
        <f>F251</f>
        <v>0</v>
      </c>
      <c r="G1218">
        <v>247</v>
      </c>
      <c r="H1218">
        <f>H251</f>
        <v>0</v>
      </c>
      <c r="K1218">
        <v>247</v>
      </c>
      <c r="L1218">
        <f>L251</f>
        <v>0</v>
      </c>
      <c r="M1218">
        <v>247</v>
      </c>
      <c r="N1218">
        <f>N251</f>
        <v>0</v>
      </c>
      <c r="Q1218">
        <f>IF(Charts!$B$3="none",E6050,IF(K6050="",NA(),K6050))</f>
        <v>0</v>
      </c>
      <c r="R1218">
        <f>IF(Charts!$B$3="none",F6050,IF(L6050="",NA(),L6050))</f>
        <v>0</v>
      </c>
      <c r="S1218">
        <f>IF(Charts!$B$3="none",G6050,IF(M6050="",NA(),M6050))</f>
        <v>0</v>
      </c>
      <c r="T1218">
        <f>IF(Charts!$B$3="none",H6050,IF(N6050="",NA(),N6050))</f>
        <v>0</v>
      </c>
    </row>
    <row r="1219" spans="5:20">
      <c r="E1219">
        <v>248</v>
      </c>
      <c r="F1219">
        <f>F252</f>
        <v>0</v>
      </c>
      <c r="G1219">
        <v>248</v>
      </c>
      <c r="H1219">
        <f>H252</f>
        <v>0</v>
      </c>
      <c r="K1219">
        <v>248</v>
      </c>
      <c r="L1219">
        <f>L252</f>
        <v>0</v>
      </c>
      <c r="M1219">
        <v>248</v>
      </c>
      <c r="N1219">
        <f>N252</f>
        <v>0</v>
      </c>
      <c r="Q1219">
        <f>IF(Charts!$B$3="none",E6051,IF(K6051="",NA(),K6051))</f>
        <v>0</v>
      </c>
      <c r="R1219">
        <f>IF(Charts!$B$3="none",F6051,IF(L6051="",NA(),L6051))</f>
        <v>0</v>
      </c>
      <c r="S1219">
        <f>IF(Charts!$B$3="none",G6051,IF(M6051="",NA(),M6051))</f>
        <v>0</v>
      </c>
      <c r="T1219">
        <f>IF(Charts!$B$3="none",H6051,IF(N6051="",NA(),N6051))</f>
        <v>0</v>
      </c>
    </row>
    <row r="1220" spans="5:20">
      <c r="E1220">
        <v>249</v>
      </c>
      <c r="F1220">
        <f>F253</f>
        <v>0</v>
      </c>
      <c r="G1220">
        <v>249</v>
      </c>
      <c r="H1220">
        <f>H253</f>
        <v>0</v>
      </c>
      <c r="K1220">
        <v>249</v>
      </c>
      <c r="L1220">
        <f>L253</f>
        <v>0</v>
      </c>
      <c r="M1220">
        <v>249</v>
      </c>
      <c r="N1220">
        <f>N253</f>
        <v>0</v>
      </c>
      <c r="Q1220">
        <f>IF(Charts!$B$3="none",E6052,IF(K6052="",NA(),K6052))</f>
        <v>0</v>
      </c>
      <c r="R1220">
        <f>IF(Charts!$B$3="none",F6052,IF(L6052="",NA(),L6052))</f>
        <v>0</v>
      </c>
      <c r="S1220">
        <f>IF(Charts!$B$3="none",G6052,IF(M6052="",NA(),M6052))</f>
        <v>0</v>
      </c>
      <c r="T1220">
        <f>IF(Charts!$B$3="none",H6052,IF(N6052="",NA(),N6052))</f>
        <v>0</v>
      </c>
    </row>
    <row r="1221" spans="5:20">
      <c r="E1221">
        <v>250</v>
      </c>
      <c r="F1221">
        <f>F254</f>
        <v>0</v>
      </c>
      <c r="G1221">
        <v>250</v>
      </c>
      <c r="H1221">
        <f>H254</f>
        <v>0</v>
      </c>
      <c r="K1221">
        <v>250</v>
      </c>
      <c r="L1221">
        <f>L254</f>
        <v>0</v>
      </c>
      <c r="M1221">
        <v>250</v>
      </c>
      <c r="N1221">
        <f>N254</f>
        <v>0</v>
      </c>
      <c r="Q1221">
        <f>IF(Charts!$B$3="none",E6053,IF(K6053="",NA(),K6053))</f>
        <v>0</v>
      </c>
      <c r="R1221">
        <f>IF(Charts!$B$3="none",F6053,IF(L6053="",NA(),L6053))</f>
        <v>0</v>
      </c>
      <c r="S1221">
        <f>IF(Charts!$B$3="none",G6053,IF(M6053="",NA(),M6053))</f>
        <v>0</v>
      </c>
      <c r="T1221">
        <f>IF(Charts!$B$3="none",H6053,IF(N6053="",NA(),N6053))</f>
        <v>0</v>
      </c>
    </row>
    <row r="1222" spans="5:20">
      <c r="E1222">
        <v>251</v>
      </c>
      <c r="F1222">
        <f>F255</f>
        <v>0</v>
      </c>
      <c r="G1222">
        <v>251</v>
      </c>
      <c r="H1222">
        <f>H255</f>
        <v>0</v>
      </c>
      <c r="K1222">
        <v>251</v>
      </c>
      <c r="L1222">
        <f>L255</f>
        <v>0</v>
      </c>
      <c r="M1222">
        <v>251</v>
      </c>
      <c r="N1222">
        <f>N255</f>
        <v>0</v>
      </c>
      <c r="Q1222">
        <f>IF(Charts!$B$3="none",E6054,IF(K6054="",NA(),K6054))</f>
        <v>0</v>
      </c>
      <c r="R1222">
        <f>IF(Charts!$B$3="none",F6054,IF(L6054="",NA(),L6054))</f>
        <v>0</v>
      </c>
      <c r="S1222">
        <f>IF(Charts!$B$3="none",G6054,IF(M6054="",NA(),M6054))</f>
        <v>0</v>
      </c>
      <c r="T1222">
        <f>IF(Charts!$B$3="none",H6054,IF(N6054="",NA(),N6054))</f>
        <v>0</v>
      </c>
    </row>
    <row r="1223" spans="5:20">
      <c r="E1223">
        <v>252</v>
      </c>
      <c r="F1223">
        <f>F256</f>
        <v>0</v>
      </c>
      <c r="G1223">
        <v>252</v>
      </c>
      <c r="H1223">
        <f>H256</f>
        <v>0</v>
      </c>
      <c r="K1223">
        <v>252</v>
      </c>
      <c r="L1223">
        <f>L256</f>
        <v>0</v>
      </c>
      <c r="M1223">
        <v>252</v>
      </c>
      <c r="N1223">
        <f>N256</f>
        <v>0</v>
      </c>
      <c r="Q1223">
        <f>IF(Charts!$B$3="none",E6055,IF(K6055="",NA(),K6055))</f>
        <v>0</v>
      </c>
      <c r="R1223">
        <f>IF(Charts!$B$3="none",F6055,IF(L6055="",NA(),L6055))</f>
        <v>0</v>
      </c>
      <c r="S1223">
        <f>IF(Charts!$B$3="none",G6055,IF(M6055="",NA(),M6055))</f>
        <v>0</v>
      </c>
      <c r="T1223">
        <f>IF(Charts!$B$3="none",H6055,IF(N6055="",NA(),N6055))</f>
        <v>0</v>
      </c>
    </row>
    <row r="1224" spans="5:20">
      <c r="E1224">
        <v>253</v>
      </c>
      <c r="F1224">
        <f>F257</f>
        <v>0</v>
      </c>
      <c r="G1224">
        <v>253</v>
      </c>
      <c r="H1224">
        <f>H257</f>
        <v>0</v>
      </c>
      <c r="K1224">
        <v>253</v>
      </c>
      <c r="L1224">
        <f>L257</f>
        <v>0</v>
      </c>
      <c r="M1224">
        <v>253</v>
      </c>
      <c r="N1224">
        <f>N257</f>
        <v>0</v>
      </c>
      <c r="Q1224">
        <f>IF(Charts!$B$3="none",E6056,IF(K6056="",NA(),K6056))</f>
        <v>0</v>
      </c>
      <c r="R1224">
        <f>IF(Charts!$B$3="none",F6056,IF(L6056="",NA(),L6056))</f>
        <v>0</v>
      </c>
      <c r="S1224">
        <f>IF(Charts!$B$3="none",G6056,IF(M6056="",NA(),M6056))</f>
        <v>0</v>
      </c>
      <c r="T1224">
        <f>IF(Charts!$B$3="none",H6056,IF(N6056="",NA(),N6056))</f>
        <v>0</v>
      </c>
    </row>
    <row r="1225" spans="5:20">
      <c r="E1225">
        <v>254</v>
      </c>
      <c r="F1225">
        <f>F258</f>
        <v>0</v>
      </c>
      <c r="G1225">
        <v>254</v>
      </c>
      <c r="H1225">
        <f>H258</f>
        <v>0</v>
      </c>
      <c r="K1225">
        <v>254</v>
      </c>
      <c r="L1225">
        <f>L258</f>
        <v>0</v>
      </c>
      <c r="M1225">
        <v>254</v>
      </c>
      <c r="N1225">
        <f>N258</f>
        <v>0</v>
      </c>
      <c r="Q1225">
        <f>IF(Charts!$B$3="none",E6057,IF(K6057="",NA(),K6057))</f>
        <v>0</v>
      </c>
      <c r="R1225">
        <f>IF(Charts!$B$3="none",F6057,IF(L6057="",NA(),L6057))</f>
        <v>0</v>
      </c>
      <c r="S1225">
        <f>IF(Charts!$B$3="none",G6057,IF(M6057="",NA(),M6057))</f>
        <v>0</v>
      </c>
      <c r="T1225">
        <f>IF(Charts!$B$3="none",H6057,IF(N6057="",NA(),N6057))</f>
        <v>0</v>
      </c>
    </row>
    <row r="1226" spans="5:20">
      <c r="E1226">
        <v>255</v>
      </c>
      <c r="F1226">
        <f>F259</f>
        <v>0</v>
      </c>
      <c r="G1226">
        <v>255</v>
      </c>
      <c r="H1226">
        <f>H259</f>
        <v>0</v>
      </c>
      <c r="K1226">
        <v>255</v>
      </c>
      <c r="L1226">
        <f>L259</f>
        <v>0</v>
      </c>
      <c r="M1226">
        <v>255</v>
      </c>
      <c r="N1226">
        <f>N259</f>
        <v>0</v>
      </c>
      <c r="Q1226">
        <f>IF(Charts!$B$3="none",E6058,IF(K6058="",NA(),K6058))</f>
        <v>0</v>
      </c>
      <c r="R1226">
        <f>IF(Charts!$B$3="none",F6058,IF(L6058="",NA(),L6058))</f>
        <v>0</v>
      </c>
      <c r="S1226">
        <f>IF(Charts!$B$3="none",G6058,IF(M6058="",NA(),M6058))</f>
        <v>0</v>
      </c>
      <c r="T1226">
        <f>IF(Charts!$B$3="none",H6058,IF(N6058="",NA(),N6058))</f>
        <v>0</v>
      </c>
    </row>
    <row r="1227" spans="5:20">
      <c r="E1227">
        <v>256</v>
      </c>
      <c r="F1227">
        <f>F260</f>
        <v>0</v>
      </c>
      <c r="G1227">
        <v>256</v>
      </c>
      <c r="H1227">
        <f>H260</f>
        <v>0</v>
      </c>
      <c r="K1227">
        <v>256</v>
      </c>
      <c r="L1227">
        <f>L260</f>
        <v>0</v>
      </c>
      <c r="M1227">
        <v>256</v>
      </c>
      <c r="N1227">
        <f>N260</f>
        <v>0</v>
      </c>
      <c r="Q1227">
        <f>IF(Charts!$B$3="none",E6059,IF(K6059="",NA(),K6059))</f>
        <v>0</v>
      </c>
      <c r="R1227">
        <f>IF(Charts!$B$3="none",F6059,IF(L6059="",NA(),L6059))</f>
        <v>0</v>
      </c>
      <c r="S1227">
        <f>IF(Charts!$B$3="none",G6059,IF(M6059="",NA(),M6059))</f>
        <v>0</v>
      </c>
      <c r="T1227">
        <f>IF(Charts!$B$3="none",H6059,IF(N6059="",NA(),N6059))</f>
        <v>0</v>
      </c>
    </row>
    <row r="1228" spans="5:20">
      <c r="E1228">
        <v>257</v>
      </c>
      <c r="F1228">
        <f>F261</f>
        <v>0</v>
      </c>
      <c r="G1228">
        <v>257</v>
      </c>
      <c r="H1228">
        <f>H261</f>
        <v>0</v>
      </c>
      <c r="K1228">
        <v>257</v>
      </c>
      <c r="L1228">
        <f>L261</f>
        <v>0</v>
      </c>
      <c r="M1228">
        <v>257</v>
      </c>
      <c r="N1228">
        <f>N261</f>
        <v>0</v>
      </c>
      <c r="Q1228">
        <f>IF(Charts!$B$3="none",E6060,IF(K6060="",NA(),K6060))</f>
        <v>0</v>
      </c>
      <c r="R1228">
        <f>IF(Charts!$B$3="none",F6060,IF(L6060="",NA(),L6060))</f>
        <v>0</v>
      </c>
      <c r="S1228">
        <f>IF(Charts!$B$3="none",G6060,IF(M6060="",NA(),M6060))</f>
        <v>0</v>
      </c>
      <c r="T1228">
        <f>IF(Charts!$B$3="none",H6060,IF(N6060="",NA(),N6060))</f>
        <v>0</v>
      </c>
    </row>
    <row r="1229" spans="5:20">
      <c r="E1229">
        <v>258</v>
      </c>
      <c r="F1229">
        <f>F262</f>
        <v>0</v>
      </c>
      <c r="G1229">
        <v>258</v>
      </c>
      <c r="H1229">
        <f>H262</f>
        <v>0</v>
      </c>
      <c r="K1229">
        <v>258</v>
      </c>
      <c r="L1229">
        <f>L262</f>
        <v>0</v>
      </c>
      <c r="M1229">
        <v>258</v>
      </c>
      <c r="N1229">
        <f>N262</f>
        <v>0</v>
      </c>
      <c r="Q1229">
        <f>IF(Charts!$B$3="none",E6061,IF(K6061="",NA(),K6061))</f>
        <v>0</v>
      </c>
      <c r="R1229">
        <f>IF(Charts!$B$3="none",F6061,IF(L6061="",NA(),L6061))</f>
        <v>0</v>
      </c>
      <c r="S1229">
        <f>IF(Charts!$B$3="none",G6061,IF(M6061="",NA(),M6061))</f>
        <v>0</v>
      </c>
      <c r="T1229">
        <f>IF(Charts!$B$3="none",H6061,IF(N6061="",NA(),N6061))</f>
        <v>0</v>
      </c>
    </row>
    <row r="1230" spans="5:20">
      <c r="E1230">
        <v>259</v>
      </c>
      <c r="F1230">
        <f>F263</f>
        <v>0</v>
      </c>
      <c r="G1230">
        <v>259</v>
      </c>
      <c r="H1230">
        <f>H263</f>
        <v>0</v>
      </c>
      <c r="K1230">
        <v>259</v>
      </c>
      <c r="L1230">
        <f>L263</f>
        <v>0</v>
      </c>
      <c r="M1230">
        <v>259</v>
      </c>
      <c r="N1230">
        <f>N263</f>
        <v>0</v>
      </c>
      <c r="Q1230">
        <f>IF(Charts!$B$3="none",E6062,IF(K6062="",NA(),K6062))</f>
        <v>0</v>
      </c>
      <c r="R1230">
        <f>IF(Charts!$B$3="none",F6062,IF(L6062="",NA(),L6062))</f>
        <v>0</v>
      </c>
      <c r="S1230">
        <f>IF(Charts!$B$3="none",G6062,IF(M6062="",NA(),M6062))</f>
        <v>0</v>
      </c>
      <c r="T1230">
        <f>IF(Charts!$B$3="none",H6062,IF(N6062="",NA(),N6062))</f>
        <v>0</v>
      </c>
    </row>
    <row r="1231" spans="5:20">
      <c r="E1231">
        <v>260</v>
      </c>
      <c r="F1231">
        <f>F264</f>
        <v>0</v>
      </c>
      <c r="G1231">
        <v>260</v>
      </c>
      <c r="H1231">
        <f>H264</f>
        <v>0</v>
      </c>
      <c r="K1231">
        <v>260</v>
      </c>
      <c r="L1231">
        <f>L264</f>
        <v>0</v>
      </c>
      <c r="M1231">
        <v>260</v>
      </c>
      <c r="N1231">
        <f>N264</f>
        <v>0</v>
      </c>
      <c r="Q1231">
        <f>IF(Charts!$B$3="none",E6063,IF(K6063="",NA(),K6063))</f>
        <v>0</v>
      </c>
      <c r="R1231">
        <f>IF(Charts!$B$3="none",F6063,IF(L6063="",NA(),L6063))</f>
        <v>0</v>
      </c>
      <c r="S1231">
        <f>IF(Charts!$B$3="none",G6063,IF(M6063="",NA(),M6063))</f>
        <v>0</v>
      </c>
      <c r="T1231">
        <f>IF(Charts!$B$3="none",H6063,IF(N6063="",NA(),N6063))</f>
        <v>0</v>
      </c>
    </row>
    <row r="1232" spans="5:20">
      <c r="E1232">
        <v>261</v>
      </c>
      <c r="F1232">
        <f>F265</f>
        <v>0</v>
      </c>
      <c r="G1232">
        <v>261</v>
      </c>
      <c r="H1232">
        <f>H265</f>
        <v>0</v>
      </c>
      <c r="K1232">
        <v>261</v>
      </c>
      <c r="L1232">
        <f>L265</f>
        <v>0</v>
      </c>
      <c r="M1232">
        <v>261</v>
      </c>
      <c r="N1232">
        <f>N265</f>
        <v>0</v>
      </c>
      <c r="Q1232">
        <f>IF(Charts!$B$3="none",E6064,IF(K6064="",NA(),K6064))</f>
        <v>0</v>
      </c>
      <c r="R1232">
        <f>IF(Charts!$B$3="none",F6064,IF(L6064="",NA(),L6064))</f>
        <v>0</v>
      </c>
      <c r="S1232">
        <f>IF(Charts!$B$3="none",G6064,IF(M6064="",NA(),M6064))</f>
        <v>0</v>
      </c>
      <c r="T1232">
        <f>IF(Charts!$B$3="none",H6064,IF(N6064="",NA(),N6064))</f>
        <v>0</v>
      </c>
    </row>
    <row r="1233" spans="5:20">
      <c r="E1233">
        <v>262</v>
      </c>
      <c r="F1233">
        <f>F266</f>
        <v>0</v>
      </c>
      <c r="G1233">
        <v>262</v>
      </c>
      <c r="H1233">
        <f>H266</f>
        <v>0</v>
      </c>
      <c r="K1233">
        <v>262</v>
      </c>
      <c r="L1233">
        <f>L266</f>
        <v>0</v>
      </c>
      <c r="M1233">
        <v>262</v>
      </c>
      <c r="N1233">
        <f>N266</f>
        <v>0</v>
      </c>
      <c r="Q1233">
        <f>IF(Charts!$B$3="none",E6065,IF(K6065="",NA(),K6065))</f>
        <v>0</v>
      </c>
      <c r="R1233">
        <f>IF(Charts!$B$3="none",F6065,IF(L6065="",NA(),L6065))</f>
        <v>0</v>
      </c>
      <c r="S1233">
        <f>IF(Charts!$B$3="none",G6065,IF(M6065="",NA(),M6065))</f>
        <v>0</v>
      </c>
      <c r="T1233">
        <f>IF(Charts!$B$3="none",H6065,IF(N6065="",NA(),N6065))</f>
        <v>0</v>
      </c>
    </row>
    <row r="1234" spans="5:20">
      <c r="E1234">
        <v>263</v>
      </c>
      <c r="F1234">
        <f>F267</f>
        <v>0</v>
      </c>
      <c r="G1234">
        <v>263</v>
      </c>
      <c r="H1234">
        <f>H267</f>
        <v>0</v>
      </c>
      <c r="K1234">
        <v>263</v>
      </c>
      <c r="L1234">
        <f>L267</f>
        <v>0</v>
      </c>
      <c r="M1234">
        <v>263</v>
      </c>
      <c r="N1234">
        <f>N267</f>
        <v>0</v>
      </c>
      <c r="Q1234">
        <f>IF(Charts!$B$3="none",E6066,IF(K6066="",NA(),K6066))</f>
        <v>0</v>
      </c>
      <c r="R1234">
        <f>IF(Charts!$B$3="none",F6066,IF(L6066="",NA(),L6066))</f>
        <v>0</v>
      </c>
      <c r="S1234">
        <f>IF(Charts!$B$3="none",G6066,IF(M6066="",NA(),M6066))</f>
        <v>0</v>
      </c>
      <c r="T1234">
        <f>IF(Charts!$B$3="none",H6066,IF(N6066="",NA(),N6066))</f>
        <v>0</v>
      </c>
    </row>
    <row r="1235" spans="5:20">
      <c r="E1235">
        <v>264</v>
      </c>
      <c r="F1235">
        <f>F268</f>
        <v>0</v>
      </c>
      <c r="G1235">
        <v>264</v>
      </c>
      <c r="H1235">
        <f>H268</f>
        <v>0</v>
      </c>
      <c r="K1235">
        <v>264</v>
      </c>
      <c r="L1235">
        <f>L268</f>
        <v>0</v>
      </c>
      <c r="M1235">
        <v>264</v>
      </c>
      <c r="N1235">
        <f>N268</f>
        <v>0</v>
      </c>
      <c r="Q1235">
        <f>IF(Charts!$B$3="none",E6067,IF(K6067="",NA(),K6067))</f>
        <v>0</v>
      </c>
      <c r="R1235">
        <f>IF(Charts!$B$3="none",F6067,IF(L6067="",NA(),L6067))</f>
        <v>0</v>
      </c>
      <c r="S1235">
        <f>IF(Charts!$B$3="none",G6067,IF(M6067="",NA(),M6067))</f>
        <v>0</v>
      </c>
      <c r="T1235">
        <f>IF(Charts!$B$3="none",H6067,IF(N6067="",NA(),N6067))</f>
        <v>0</v>
      </c>
    </row>
    <row r="1236" spans="5:20">
      <c r="E1236">
        <v>265</v>
      </c>
      <c r="F1236">
        <f>F269</f>
        <v>0</v>
      </c>
      <c r="G1236">
        <v>265</v>
      </c>
      <c r="H1236">
        <f>H269</f>
        <v>0</v>
      </c>
      <c r="K1236">
        <v>265</v>
      </c>
      <c r="L1236">
        <f>L269</f>
        <v>0</v>
      </c>
      <c r="M1236">
        <v>265</v>
      </c>
      <c r="N1236">
        <f>N269</f>
        <v>0</v>
      </c>
      <c r="Q1236">
        <f>IF(Charts!$B$3="none",E6068,IF(K6068="",NA(),K6068))</f>
        <v>0</v>
      </c>
      <c r="R1236">
        <f>IF(Charts!$B$3="none",F6068,IF(L6068="",NA(),L6068))</f>
        <v>0</v>
      </c>
      <c r="S1236">
        <f>IF(Charts!$B$3="none",G6068,IF(M6068="",NA(),M6068))</f>
        <v>0</v>
      </c>
      <c r="T1236">
        <f>IF(Charts!$B$3="none",H6068,IF(N6068="",NA(),N6068))</f>
        <v>0</v>
      </c>
    </row>
    <row r="1237" spans="5:20">
      <c r="E1237">
        <v>266</v>
      </c>
      <c r="F1237">
        <f>F270</f>
        <v>0</v>
      </c>
      <c r="G1237">
        <v>266</v>
      </c>
      <c r="H1237">
        <f>H270</f>
        <v>0</v>
      </c>
      <c r="K1237">
        <v>266</v>
      </c>
      <c r="L1237">
        <f>L270</f>
        <v>0</v>
      </c>
      <c r="M1237">
        <v>266</v>
      </c>
      <c r="N1237">
        <f>N270</f>
        <v>0</v>
      </c>
      <c r="Q1237">
        <f>IF(Charts!$B$3="none",E6069,IF(K6069="",NA(),K6069))</f>
        <v>0</v>
      </c>
      <c r="R1237">
        <f>IF(Charts!$B$3="none",F6069,IF(L6069="",NA(),L6069))</f>
        <v>0</v>
      </c>
      <c r="S1237">
        <f>IF(Charts!$B$3="none",G6069,IF(M6069="",NA(),M6069))</f>
        <v>0</v>
      </c>
      <c r="T1237">
        <f>IF(Charts!$B$3="none",H6069,IF(N6069="",NA(),N6069))</f>
        <v>0</v>
      </c>
    </row>
    <row r="1238" spans="5:20">
      <c r="E1238">
        <v>267</v>
      </c>
      <c r="F1238">
        <f>F271</f>
        <v>0</v>
      </c>
      <c r="G1238">
        <v>267</v>
      </c>
      <c r="H1238">
        <f>H271</f>
        <v>0</v>
      </c>
      <c r="K1238">
        <v>267</v>
      </c>
      <c r="L1238">
        <f>L271</f>
        <v>0</v>
      </c>
      <c r="M1238">
        <v>267</v>
      </c>
      <c r="N1238">
        <f>N271</f>
        <v>0</v>
      </c>
      <c r="Q1238">
        <f>IF(Charts!$B$3="none",E6070,IF(K6070="",NA(),K6070))</f>
        <v>0</v>
      </c>
      <c r="R1238">
        <f>IF(Charts!$B$3="none",F6070,IF(L6070="",NA(),L6070))</f>
        <v>0</v>
      </c>
      <c r="S1238">
        <f>IF(Charts!$B$3="none",G6070,IF(M6070="",NA(),M6070))</f>
        <v>0</v>
      </c>
      <c r="T1238">
        <f>IF(Charts!$B$3="none",H6070,IF(N6070="",NA(),N6070))</f>
        <v>0</v>
      </c>
    </row>
    <row r="1239" spans="5:20">
      <c r="E1239">
        <v>268</v>
      </c>
      <c r="F1239">
        <f>F272</f>
        <v>0</v>
      </c>
      <c r="G1239">
        <v>268</v>
      </c>
      <c r="H1239">
        <f>H272</f>
        <v>0</v>
      </c>
      <c r="K1239">
        <v>268</v>
      </c>
      <c r="L1239">
        <f>L272</f>
        <v>0</v>
      </c>
      <c r="M1239">
        <v>268</v>
      </c>
      <c r="N1239">
        <f>N272</f>
        <v>0</v>
      </c>
      <c r="Q1239">
        <f>IF(Charts!$B$3="none",E6071,IF(K6071="",NA(),K6071))</f>
        <v>0</v>
      </c>
      <c r="R1239">
        <f>IF(Charts!$B$3="none",F6071,IF(L6071="",NA(),L6071))</f>
        <v>0</v>
      </c>
      <c r="S1239">
        <f>IF(Charts!$B$3="none",G6071,IF(M6071="",NA(),M6071))</f>
        <v>0</v>
      </c>
      <c r="T1239">
        <f>IF(Charts!$B$3="none",H6071,IF(N6071="",NA(),N6071))</f>
        <v>0</v>
      </c>
    </row>
    <row r="1240" spans="5:20">
      <c r="E1240">
        <v>269</v>
      </c>
      <c r="F1240">
        <f>F273</f>
        <v>0</v>
      </c>
      <c r="G1240">
        <v>269</v>
      </c>
      <c r="H1240">
        <f>H273</f>
        <v>0</v>
      </c>
      <c r="K1240">
        <v>269</v>
      </c>
      <c r="L1240">
        <f>L273</f>
        <v>0</v>
      </c>
      <c r="M1240">
        <v>269</v>
      </c>
      <c r="N1240">
        <f>N273</f>
        <v>0</v>
      </c>
      <c r="Q1240">
        <f>IF(Charts!$B$3="none",E6072,IF(K6072="",NA(),K6072))</f>
        <v>0</v>
      </c>
      <c r="R1240">
        <f>IF(Charts!$B$3="none",F6072,IF(L6072="",NA(),L6072))</f>
        <v>0</v>
      </c>
      <c r="S1240">
        <f>IF(Charts!$B$3="none",G6072,IF(M6072="",NA(),M6072))</f>
        <v>0</v>
      </c>
      <c r="T1240">
        <f>IF(Charts!$B$3="none",H6072,IF(N6072="",NA(),N6072))</f>
        <v>0</v>
      </c>
    </row>
    <row r="1241" spans="5:20">
      <c r="E1241">
        <v>270</v>
      </c>
      <c r="F1241">
        <f>F274</f>
        <v>0</v>
      </c>
      <c r="G1241">
        <v>270</v>
      </c>
      <c r="H1241">
        <f>H274</f>
        <v>0</v>
      </c>
      <c r="K1241">
        <v>270</v>
      </c>
      <c r="L1241">
        <f>L274</f>
        <v>0</v>
      </c>
      <c r="M1241">
        <v>270</v>
      </c>
      <c r="N1241">
        <f>N274</f>
        <v>0</v>
      </c>
      <c r="Q1241">
        <f>IF(Charts!$B$3="none",E6073,IF(K6073="",NA(),K6073))</f>
        <v>0</v>
      </c>
      <c r="R1241">
        <f>IF(Charts!$B$3="none",F6073,IF(L6073="",NA(),L6073))</f>
        <v>0</v>
      </c>
      <c r="S1241">
        <f>IF(Charts!$B$3="none",G6073,IF(M6073="",NA(),M6073))</f>
        <v>0</v>
      </c>
      <c r="T1241">
        <f>IF(Charts!$B$3="none",H6073,IF(N6073="",NA(),N6073))</f>
        <v>0</v>
      </c>
    </row>
    <row r="1242" spans="5:20">
      <c r="E1242">
        <v>271</v>
      </c>
      <c r="F1242">
        <f>F275</f>
        <v>0</v>
      </c>
      <c r="G1242">
        <v>271</v>
      </c>
      <c r="H1242">
        <f>H275</f>
        <v>0</v>
      </c>
      <c r="K1242">
        <v>271</v>
      </c>
      <c r="L1242">
        <f>L275</f>
        <v>0</v>
      </c>
      <c r="M1242">
        <v>271</v>
      </c>
      <c r="N1242">
        <f>N275</f>
        <v>0</v>
      </c>
      <c r="Q1242">
        <f>IF(Charts!$B$3="none",E6074,IF(K6074="",NA(),K6074))</f>
        <v>0</v>
      </c>
      <c r="R1242">
        <f>IF(Charts!$B$3="none",F6074,IF(L6074="",NA(),L6074))</f>
        <v>0</v>
      </c>
      <c r="S1242">
        <f>IF(Charts!$B$3="none",G6074,IF(M6074="",NA(),M6074))</f>
        <v>0</v>
      </c>
      <c r="T1242">
        <f>IF(Charts!$B$3="none",H6074,IF(N6074="",NA(),N6074))</f>
        <v>0</v>
      </c>
    </row>
    <row r="1243" spans="5:20">
      <c r="E1243">
        <v>272</v>
      </c>
      <c r="F1243">
        <f>F276</f>
        <v>0</v>
      </c>
      <c r="G1243">
        <v>272</v>
      </c>
      <c r="H1243">
        <f>H276</f>
        <v>0</v>
      </c>
      <c r="K1243">
        <v>272</v>
      </c>
      <c r="L1243">
        <f>L276</f>
        <v>0</v>
      </c>
      <c r="M1243">
        <v>272</v>
      </c>
      <c r="N1243">
        <f>N276</f>
        <v>0</v>
      </c>
      <c r="Q1243">
        <f>IF(Charts!$B$3="none",E6075,IF(K6075="",NA(),K6075))</f>
        <v>0</v>
      </c>
      <c r="R1243">
        <f>IF(Charts!$B$3="none",F6075,IF(L6075="",NA(),L6075))</f>
        <v>0</v>
      </c>
      <c r="S1243">
        <f>IF(Charts!$B$3="none",G6075,IF(M6075="",NA(),M6075))</f>
        <v>0</v>
      </c>
      <c r="T1243">
        <f>IF(Charts!$B$3="none",H6075,IF(N6075="",NA(),N6075))</f>
        <v>0</v>
      </c>
    </row>
    <row r="1244" spans="5:20">
      <c r="E1244">
        <v>273</v>
      </c>
      <c r="F1244">
        <f>F277</f>
        <v>0</v>
      </c>
      <c r="G1244">
        <v>273</v>
      </c>
      <c r="H1244">
        <f>H277</f>
        <v>0</v>
      </c>
      <c r="K1244">
        <v>273</v>
      </c>
      <c r="L1244">
        <f>L277</f>
        <v>0</v>
      </c>
      <c r="M1244">
        <v>273</v>
      </c>
      <c r="N1244">
        <f>N277</f>
        <v>0</v>
      </c>
      <c r="Q1244">
        <f>IF(Charts!$B$3="none",E6076,IF(K6076="",NA(),K6076))</f>
        <v>0</v>
      </c>
      <c r="R1244">
        <f>IF(Charts!$B$3="none",F6076,IF(L6076="",NA(),L6076))</f>
        <v>0</v>
      </c>
      <c r="S1244">
        <f>IF(Charts!$B$3="none",G6076,IF(M6076="",NA(),M6076))</f>
        <v>0</v>
      </c>
      <c r="T1244">
        <f>IF(Charts!$B$3="none",H6076,IF(N6076="",NA(),N6076))</f>
        <v>0</v>
      </c>
    </row>
    <row r="1245" spans="5:20">
      <c r="E1245">
        <v>274</v>
      </c>
      <c r="F1245">
        <f>F278</f>
        <v>0</v>
      </c>
      <c r="G1245">
        <v>274</v>
      </c>
      <c r="H1245">
        <f>H278</f>
        <v>0</v>
      </c>
      <c r="K1245">
        <v>274</v>
      </c>
      <c r="L1245">
        <f>L278</f>
        <v>0</v>
      </c>
      <c r="M1245">
        <v>274</v>
      </c>
      <c r="N1245">
        <f>N278</f>
        <v>0</v>
      </c>
      <c r="Q1245">
        <f>IF(Charts!$B$3="none",E6077,IF(K6077="",NA(),K6077))</f>
        <v>0</v>
      </c>
      <c r="R1245">
        <f>IF(Charts!$B$3="none",F6077,IF(L6077="",NA(),L6077))</f>
        <v>0</v>
      </c>
      <c r="S1245">
        <f>IF(Charts!$B$3="none",G6077,IF(M6077="",NA(),M6077))</f>
        <v>0</v>
      </c>
      <c r="T1245">
        <f>IF(Charts!$B$3="none",H6077,IF(N6077="",NA(),N6077))</f>
        <v>0</v>
      </c>
    </row>
    <row r="1246" spans="5:20">
      <c r="E1246">
        <v>275</v>
      </c>
      <c r="F1246">
        <f>F279</f>
        <v>0</v>
      </c>
      <c r="G1246">
        <v>275</v>
      </c>
      <c r="H1246">
        <f>H279</f>
        <v>0</v>
      </c>
      <c r="K1246">
        <v>275</v>
      </c>
      <c r="L1246">
        <f>L279</f>
        <v>0</v>
      </c>
      <c r="M1246">
        <v>275</v>
      </c>
      <c r="N1246">
        <f>N279</f>
        <v>0</v>
      </c>
      <c r="Q1246">
        <f>IF(Charts!$B$3="none",E6078,IF(K6078="",NA(),K6078))</f>
        <v>0</v>
      </c>
      <c r="R1246">
        <f>IF(Charts!$B$3="none",F6078,IF(L6078="",NA(),L6078))</f>
        <v>0</v>
      </c>
      <c r="S1246">
        <f>IF(Charts!$B$3="none",G6078,IF(M6078="",NA(),M6078))</f>
        <v>0</v>
      </c>
      <c r="T1246">
        <f>IF(Charts!$B$3="none",H6078,IF(N6078="",NA(),N6078))</f>
        <v>0</v>
      </c>
    </row>
    <row r="1247" spans="5:20">
      <c r="E1247">
        <v>276</v>
      </c>
      <c r="F1247">
        <f>F280</f>
        <v>0</v>
      </c>
      <c r="G1247">
        <v>276</v>
      </c>
      <c r="H1247">
        <f>H280</f>
        <v>0</v>
      </c>
      <c r="K1247">
        <v>276</v>
      </c>
      <c r="L1247">
        <f>L280</f>
        <v>0</v>
      </c>
      <c r="M1247">
        <v>276</v>
      </c>
      <c r="N1247">
        <f>N280</f>
        <v>0</v>
      </c>
      <c r="Q1247">
        <f>IF(Charts!$B$3="none",E6079,IF(K6079="",NA(),K6079))</f>
        <v>0</v>
      </c>
      <c r="R1247">
        <f>IF(Charts!$B$3="none",F6079,IF(L6079="",NA(),L6079))</f>
        <v>0</v>
      </c>
      <c r="S1247">
        <f>IF(Charts!$B$3="none",G6079,IF(M6079="",NA(),M6079))</f>
        <v>0</v>
      </c>
      <c r="T1247">
        <f>IF(Charts!$B$3="none",H6079,IF(N6079="",NA(),N6079))</f>
        <v>0</v>
      </c>
    </row>
    <row r="1248" spans="5:20">
      <c r="E1248">
        <v>277</v>
      </c>
      <c r="F1248">
        <f>F281</f>
        <v>0</v>
      </c>
      <c r="G1248">
        <v>277</v>
      </c>
      <c r="H1248">
        <f>H281</f>
        <v>0</v>
      </c>
      <c r="K1248">
        <v>277</v>
      </c>
      <c r="L1248">
        <f>L281</f>
        <v>0</v>
      </c>
      <c r="M1248">
        <v>277</v>
      </c>
      <c r="N1248">
        <f>N281</f>
        <v>0</v>
      </c>
      <c r="Q1248">
        <f>IF(Charts!$B$3="none",E6080,IF(K6080="",NA(),K6080))</f>
        <v>0</v>
      </c>
      <c r="R1248">
        <f>IF(Charts!$B$3="none",F6080,IF(L6080="",NA(),L6080))</f>
        <v>0</v>
      </c>
      <c r="S1248">
        <f>IF(Charts!$B$3="none",G6080,IF(M6080="",NA(),M6080))</f>
        <v>0</v>
      </c>
      <c r="T1248">
        <f>IF(Charts!$B$3="none",H6080,IF(N6080="",NA(),N6080))</f>
        <v>0</v>
      </c>
    </row>
    <row r="1249" spans="5:20">
      <c r="E1249">
        <v>278</v>
      </c>
      <c r="F1249">
        <f>F282</f>
        <v>0</v>
      </c>
      <c r="G1249">
        <v>278</v>
      </c>
      <c r="H1249">
        <f>H282</f>
        <v>0</v>
      </c>
      <c r="K1249">
        <v>278</v>
      </c>
      <c r="L1249">
        <f>L282</f>
        <v>0</v>
      </c>
      <c r="M1249">
        <v>278</v>
      </c>
      <c r="N1249">
        <f>N282</f>
        <v>0</v>
      </c>
      <c r="Q1249">
        <f>IF(Charts!$B$3="none",E6081,IF(K6081="",NA(),K6081))</f>
        <v>0</v>
      </c>
      <c r="R1249">
        <f>IF(Charts!$B$3="none",F6081,IF(L6081="",NA(),L6081))</f>
        <v>0</v>
      </c>
      <c r="S1249">
        <f>IF(Charts!$B$3="none",G6081,IF(M6081="",NA(),M6081))</f>
        <v>0</v>
      </c>
      <c r="T1249">
        <f>IF(Charts!$B$3="none",H6081,IF(N6081="",NA(),N6081))</f>
        <v>0</v>
      </c>
    </row>
    <row r="1250" spans="5:20">
      <c r="E1250">
        <v>279</v>
      </c>
      <c r="F1250">
        <f>F283</f>
        <v>0</v>
      </c>
      <c r="G1250">
        <v>279</v>
      </c>
      <c r="H1250">
        <f>H283</f>
        <v>0</v>
      </c>
      <c r="K1250">
        <v>279</v>
      </c>
      <c r="L1250">
        <f>L283</f>
        <v>0</v>
      </c>
      <c r="M1250">
        <v>279</v>
      </c>
      <c r="N1250">
        <f>N283</f>
        <v>0</v>
      </c>
      <c r="Q1250">
        <f>IF(Charts!$B$3="none",E6082,IF(K6082="",NA(),K6082))</f>
        <v>0</v>
      </c>
      <c r="R1250">
        <f>IF(Charts!$B$3="none",F6082,IF(L6082="",NA(),L6082))</f>
        <v>0</v>
      </c>
      <c r="S1250">
        <f>IF(Charts!$B$3="none",G6082,IF(M6082="",NA(),M6082))</f>
        <v>0</v>
      </c>
      <c r="T1250">
        <f>IF(Charts!$B$3="none",H6082,IF(N6082="",NA(),N6082))</f>
        <v>0</v>
      </c>
    </row>
    <row r="1251" spans="5:20">
      <c r="E1251">
        <v>280</v>
      </c>
      <c r="F1251">
        <f>F284</f>
        <v>0</v>
      </c>
      <c r="G1251">
        <v>280</v>
      </c>
      <c r="H1251">
        <f>H284</f>
        <v>0</v>
      </c>
      <c r="K1251">
        <v>280</v>
      </c>
      <c r="L1251">
        <f>L284</f>
        <v>0</v>
      </c>
      <c r="M1251">
        <v>280</v>
      </c>
      <c r="N1251">
        <f>N284</f>
        <v>0</v>
      </c>
      <c r="Q1251">
        <f>IF(Charts!$B$3="none",E6083,IF(K6083="",NA(),K6083))</f>
        <v>0</v>
      </c>
      <c r="R1251">
        <f>IF(Charts!$B$3="none",F6083,IF(L6083="",NA(),L6083))</f>
        <v>0</v>
      </c>
      <c r="S1251">
        <f>IF(Charts!$B$3="none",G6083,IF(M6083="",NA(),M6083))</f>
        <v>0</v>
      </c>
      <c r="T1251">
        <f>IF(Charts!$B$3="none",H6083,IF(N6083="",NA(),N6083))</f>
        <v>0</v>
      </c>
    </row>
    <row r="1252" spans="5:20">
      <c r="E1252">
        <v>281</v>
      </c>
      <c r="F1252">
        <f>F285</f>
        <v>0</v>
      </c>
      <c r="G1252">
        <v>281</v>
      </c>
      <c r="H1252">
        <f>H285</f>
        <v>0</v>
      </c>
      <c r="K1252">
        <v>281</v>
      </c>
      <c r="L1252">
        <f>L285</f>
        <v>0</v>
      </c>
      <c r="M1252">
        <v>281</v>
      </c>
      <c r="N1252">
        <f>N285</f>
        <v>0</v>
      </c>
      <c r="Q1252">
        <f>IF(Charts!$B$3="none",E6084,IF(K6084="",NA(),K6084))</f>
        <v>0</v>
      </c>
      <c r="R1252">
        <f>IF(Charts!$B$3="none",F6084,IF(L6084="",NA(),L6084))</f>
        <v>0</v>
      </c>
      <c r="S1252">
        <f>IF(Charts!$B$3="none",G6084,IF(M6084="",NA(),M6084))</f>
        <v>0</v>
      </c>
      <c r="T1252">
        <f>IF(Charts!$B$3="none",H6084,IF(N6084="",NA(),N6084))</f>
        <v>0</v>
      </c>
    </row>
    <row r="1253" spans="5:20">
      <c r="E1253">
        <v>282</v>
      </c>
      <c r="F1253">
        <f>F286</f>
        <v>0</v>
      </c>
      <c r="G1253">
        <v>282</v>
      </c>
      <c r="H1253">
        <f>H286</f>
        <v>0</v>
      </c>
      <c r="K1253">
        <v>282</v>
      </c>
      <c r="L1253">
        <f>L286</f>
        <v>0</v>
      </c>
      <c r="M1253">
        <v>282</v>
      </c>
      <c r="N1253">
        <f>N286</f>
        <v>0</v>
      </c>
      <c r="Q1253">
        <f>IF(Charts!$B$3="none",E6085,IF(K6085="",NA(),K6085))</f>
        <v>0</v>
      </c>
      <c r="R1253">
        <f>IF(Charts!$B$3="none",F6085,IF(L6085="",NA(),L6085))</f>
        <v>0</v>
      </c>
      <c r="S1253">
        <f>IF(Charts!$B$3="none",G6085,IF(M6085="",NA(),M6085))</f>
        <v>0</v>
      </c>
      <c r="T1253">
        <f>IF(Charts!$B$3="none",H6085,IF(N6085="",NA(),N6085))</f>
        <v>0</v>
      </c>
    </row>
    <row r="1254" spans="5:20">
      <c r="E1254">
        <v>283</v>
      </c>
      <c r="F1254">
        <f>F287</f>
        <v>0</v>
      </c>
      <c r="G1254">
        <v>283</v>
      </c>
      <c r="H1254">
        <f>H287</f>
        <v>0</v>
      </c>
      <c r="K1254">
        <v>283</v>
      </c>
      <c r="L1254">
        <f>L287</f>
        <v>0</v>
      </c>
      <c r="M1254">
        <v>283</v>
      </c>
      <c r="N1254">
        <f>N287</f>
        <v>0</v>
      </c>
      <c r="Q1254">
        <f>IF(Charts!$B$3="none",E6086,IF(K6086="",NA(),K6086))</f>
        <v>0</v>
      </c>
      <c r="R1254">
        <f>IF(Charts!$B$3="none",F6086,IF(L6086="",NA(),L6086))</f>
        <v>0</v>
      </c>
      <c r="S1254">
        <f>IF(Charts!$B$3="none",G6086,IF(M6086="",NA(),M6086))</f>
        <v>0</v>
      </c>
      <c r="T1254">
        <f>IF(Charts!$B$3="none",H6086,IF(N6086="",NA(),N6086))</f>
        <v>0</v>
      </c>
    </row>
    <row r="1255" spans="5:20">
      <c r="E1255">
        <v>284</v>
      </c>
      <c r="F1255">
        <f>F288</f>
        <v>0</v>
      </c>
      <c r="G1255">
        <v>284</v>
      </c>
      <c r="H1255">
        <f>H288</f>
        <v>0</v>
      </c>
      <c r="K1255">
        <v>284</v>
      </c>
      <c r="L1255">
        <f>L288</f>
        <v>0</v>
      </c>
      <c r="M1255">
        <v>284</v>
      </c>
      <c r="N1255">
        <f>N288</f>
        <v>0</v>
      </c>
      <c r="Q1255">
        <f>IF(Charts!$B$3="none",E6087,IF(K6087="",NA(),K6087))</f>
        <v>0</v>
      </c>
      <c r="R1255">
        <f>IF(Charts!$B$3="none",F6087,IF(L6087="",NA(),L6087))</f>
        <v>0</v>
      </c>
      <c r="S1255">
        <f>IF(Charts!$B$3="none",G6087,IF(M6087="",NA(),M6087))</f>
        <v>0</v>
      </c>
      <c r="T1255">
        <f>IF(Charts!$B$3="none",H6087,IF(N6087="",NA(),N6087))</f>
        <v>0</v>
      </c>
    </row>
    <row r="1256" spans="5:20">
      <c r="E1256">
        <v>285</v>
      </c>
      <c r="F1256">
        <f>F289</f>
        <v>0</v>
      </c>
      <c r="G1256">
        <v>285</v>
      </c>
      <c r="H1256">
        <f>H289</f>
        <v>0</v>
      </c>
      <c r="K1256">
        <v>285</v>
      </c>
      <c r="L1256">
        <f>L289</f>
        <v>0</v>
      </c>
      <c r="M1256">
        <v>285</v>
      </c>
      <c r="N1256">
        <f>N289</f>
        <v>0</v>
      </c>
      <c r="Q1256">
        <f>IF(Charts!$B$3="none",E6088,IF(K6088="",NA(),K6088))</f>
        <v>0</v>
      </c>
      <c r="R1256">
        <f>IF(Charts!$B$3="none",F6088,IF(L6088="",NA(),L6088))</f>
        <v>0</v>
      </c>
      <c r="S1256">
        <f>IF(Charts!$B$3="none",G6088,IF(M6088="",NA(),M6088))</f>
        <v>0</v>
      </c>
      <c r="T1256">
        <f>IF(Charts!$B$3="none",H6088,IF(N6088="",NA(),N6088))</f>
        <v>0</v>
      </c>
    </row>
    <row r="1257" spans="5:20">
      <c r="E1257">
        <v>286</v>
      </c>
      <c r="F1257">
        <f>F290</f>
        <v>0</v>
      </c>
      <c r="G1257">
        <v>286</v>
      </c>
      <c r="H1257">
        <f>H290</f>
        <v>0</v>
      </c>
      <c r="K1257">
        <v>286</v>
      </c>
      <c r="L1257">
        <f>L290</f>
        <v>0</v>
      </c>
      <c r="M1257">
        <v>286</v>
      </c>
      <c r="N1257">
        <f>N290</f>
        <v>0</v>
      </c>
      <c r="Q1257">
        <f>IF(Charts!$B$3="none",E6089,IF(K6089="",NA(),K6089))</f>
        <v>0</v>
      </c>
      <c r="R1257">
        <f>IF(Charts!$B$3="none",F6089,IF(L6089="",NA(),L6089))</f>
        <v>0</v>
      </c>
      <c r="S1257">
        <f>IF(Charts!$B$3="none",G6089,IF(M6089="",NA(),M6089))</f>
        <v>0</v>
      </c>
      <c r="T1257">
        <f>IF(Charts!$B$3="none",H6089,IF(N6089="",NA(),N6089))</f>
        <v>0</v>
      </c>
    </row>
    <row r="1258" spans="5:20">
      <c r="E1258">
        <v>287</v>
      </c>
      <c r="F1258">
        <f>F291</f>
        <v>0</v>
      </c>
      <c r="G1258">
        <v>287</v>
      </c>
      <c r="H1258">
        <f>H291</f>
        <v>0</v>
      </c>
      <c r="K1258">
        <v>287</v>
      </c>
      <c r="L1258">
        <f>L291</f>
        <v>0</v>
      </c>
      <c r="M1258">
        <v>287</v>
      </c>
      <c r="N1258">
        <f>N291</f>
        <v>0</v>
      </c>
      <c r="Q1258">
        <f>IF(Charts!$B$3="none",E6090,IF(K6090="",NA(),K6090))</f>
        <v>0</v>
      </c>
      <c r="R1258">
        <f>IF(Charts!$B$3="none",F6090,IF(L6090="",NA(),L6090))</f>
        <v>0</v>
      </c>
      <c r="S1258">
        <f>IF(Charts!$B$3="none",G6090,IF(M6090="",NA(),M6090))</f>
        <v>0</v>
      </c>
      <c r="T1258">
        <f>IF(Charts!$B$3="none",H6090,IF(N6090="",NA(),N6090))</f>
        <v>0</v>
      </c>
    </row>
    <row r="1259" spans="5:20">
      <c r="E1259">
        <v>288</v>
      </c>
      <c r="F1259">
        <f>F292</f>
        <v>0</v>
      </c>
      <c r="G1259">
        <v>288</v>
      </c>
      <c r="H1259">
        <f>H292</f>
        <v>0</v>
      </c>
      <c r="K1259">
        <v>288</v>
      </c>
      <c r="L1259">
        <f>L292</f>
        <v>0</v>
      </c>
      <c r="M1259">
        <v>288</v>
      </c>
      <c r="N1259">
        <f>N292</f>
        <v>0</v>
      </c>
      <c r="Q1259">
        <f>IF(Charts!$B$3="none",E6091,IF(K6091="",NA(),K6091))</f>
        <v>0</v>
      </c>
      <c r="R1259">
        <f>IF(Charts!$B$3="none",F6091,IF(L6091="",NA(),L6091))</f>
        <v>0</v>
      </c>
      <c r="S1259">
        <f>IF(Charts!$B$3="none",G6091,IF(M6091="",NA(),M6091))</f>
        <v>0</v>
      </c>
      <c r="T1259">
        <f>IF(Charts!$B$3="none",H6091,IF(N6091="",NA(),N6091))</f>
        <v>0</v>
      </c>
    </row>
    <row r="1260" spans="5:20">
      <c r="E1260">
        <v>289</v>
      </c>
      <c r="F1260">
        <f>F293</f>
        <v>0</v>
      </c>
      <c r="G1260">
        <v>289</v>
      </c>
      <c r="H1260">
        <f>H293</f>
        <v>0</v>
      </c>
      <c r="K1260">
        <v>289</v>
      </c>
      <c r="L1260">
        <f>L293</f>
        <v>0</v>
      </c>
      <c r="M1260">
        <v>289</v>
      </c>
      <c r="N1260">
        <f>N293</f>
        <v>0</v>
      </c>
      <c r="Q1260">
        <f>IF(Charts!$B$3="none",E6092,IF(K6092="",NA(),K6092))</f>
        <v>0</v>
      </c>
      <c r="R1260">
        <f>IF(Charts!$B$3="none",F6092,IF(L6092="",NA(),L6092))</f>
        <v>0</v>
      </c>
      <c r="S1260">
        <f>IF(Charts!$B$3="none",G6092,IF(M6092="",NA(),M6092))</f>
        <v>0</v>
      </c>
      <c r="T1260">
        <f>IF(Charts!$B$3="none",H6092,IF(N6092="",NA(),N6092))</f>
        <v>0</v>
      </c>
    </row>
    <row r="1261" spans="5:20">
      <c r="E1261">
        <v>290</v>
      </c>
      <c r="F1261">
        <f>F294</f>
        <v>0</v>
      </c>
      <c r="G1261">
        <v>290</v>
      </c>
      <c r="H1261">
        <f>H294</f>
        <v>0</v>
      </c>
      <c r="K1261">
        <v>290</v>
      </c>
      <c r="L1261">
        <f>L294</f>
        <v>0</v>
      </c>
      <c r="M1261">
        <v>290</v>
      </c>
      <c r="N1261">
        <f>N294</f>
        <v>0</v>
      </c>
      <c r="Q1261">
        <f>IF(Charts!$B$3="none",E6093,IF(K6093="",NA(),K6093))</f>
        <v>0</v>
      </c>
      <c r="R1261">
        <f>IF(Charts!$B$3="none",F6093,IF(L6093="",NA(),L6093))</f>
        <v>0</v>
      </c>
      <c r="S1261">
        <f>IF(Charts!$B$3="none",G6093,IF(M6093="",NA(),M6093))</f>
        <v>0</v>
      </c>
      <c r="T1261">
        <f>IF(Charts!$B$3="none",H6093,IF(N6093="",NA(),N6093))</f>
        <v>0</v>
      </c>
    </row>
    <row r="1262" spans="5:20">
      <c r="E1262">
        <v>291</v>
      </c>
      <c r="F1262">
        <f>F295</f>
        <v>0</v>
      </c>
      <c r="G1262">
        <v>291</v>
      </c>
      <c r="H1262">
        <f>H295</f>
        <v>0</v>
      </c>
      <c r="K1262">
        <v>291</v>
      </c>
      <c r="L1262">
        <f>L295</f>
        <v>0</v>
      </c>
      <c r="M1262">
        <v>291</v>
      </c>
      <c r="N1262">
        <f>N295</f>
        <v>0</v>
      </c>
      <c r="Q1262">
        <f>IF(Charts!$B$3="none",E6094,IF(K6094="",NA(),K6094))</f>
        <v>0</v>
      </c>
      <c r="R1262">
        <f>IF(Charts!$B$3="none",F6094,IF(L6094="",NA(),L6094))</f>
        <v>0</v>
      </c>
      <c r="S1262">
        <f>IF(Charts!$B$3="none",G6094,IF(M6094="",NA(),M6094))</f>
        <v>0</v>
      </c>
      <c r="T1262">
        <f>IF(Charts!$B$3="none",H6094,IF(N6094="",NA(),N6094))</f>
        <v>0</v>
      </c>
    </row>
    <row r="1263" spans="5:20">
      <c r="E1263">
        <v>292</v>
      </c>
      <c r="F1263">
        <f>F296</f>
        <v>0</v>
      </c>
      <c r="G1263">
        <v>292</v>
      </c>
      <c r="H1263">
        <f>H296</f>
        <v>0</v>
      </c>
      <c r="K1263">
        <v>292</v>
      </c>
      <c r="L1263">
        <f>L296</f>
        <v>0</v>
      </c>
      <c r="M1263">
        <v>292</v>
      </c>
      <c r="N1263">
        <f>N296</f>
        <v>0</v>
      </c>
      <c r="Q1263">
        <f>IF(Charts!$B$3="none",E6095,IF(K6095="",NA(),K6095))</f>
        <v>0</v>
      </c>
      <c r="R1263">
        <f>IF(Charts!$B$3="none",F6095,IF(L6095="",NA(),L6095))</f>
        <v>0</v>
      </c>
      <c r="S1263">
        <f>IF(Charts!$B$3="none",G6095,IF(M6095="",NA(),M6095))</f>
        <v>0</v>
      </c>
      <c r="T1263">
        <f>IF(Charts!$B$3="none",H6095,IF(N6095="",NA(),N6095))</f>
        <v>0</v>
      </c>
    </row>
    <row r="1264" spans="5:20">
      <c r="E1264">
        <v>293</v>
      </c>
      <c r="F1264">
        <f>F297</f>
        <v>0</v>
      </c>
      <c r="G1264">
        <v>293</v>
      </c>
      <c r="H1264">
        <f>H297</f>
        <v>0</v>
      </c>
      <c r="K1264">
        <v>293</v>
      </c>
      <c r="L1264">
        <f>L297</f>
        <v>0</v>
      </c>
      <c r="M1264">
        <v>293</v>
      </c>
      <c r="N1264">
        <f>N297</f>
        <v>0</v>
      </c>
      <c r="Q1264">
        <f>IF(Charts!$B$3="none",E6096,IF(K6096="",NA(),K6096))</f>
        <v>0</v>
      </c>
      <c r="R1264">
        <f>IF(Charts!$B$3="none",F6096,IF(L6096="",NA(),L6096))</f>
        <v>0</v>
      </c>
      <c r="S1264">
        <f>IF(Charts!$B$3="none",G6096,IF(M6096="",NA(),M6096))</f>
        <v>0</v>
      </c>
      <c r="T1264">
        <f>IF(Charts!$B$3="none",H6096,IF(N6096="",NA(),N6096))</f>
        <v>0</v>
      </c>
    </row>
    <row r="1265" spans="5:20">
      <c r="E1265">
        <v>294</v>
      </c>
      <c r="F1265">
        <f>F298</f>
        <v>0</v>
      </c>
      <c r="G1265">
        <v>294</v>
      </c>
      <c r="H1265">
        <f>H298</f>
        <v>0</v>
      </c>
      <c r="K1265">
        <v>294</v>
      </c>
      <c r="L1265">
        <f>L298</f>
        <v>0</v>
      </c>
      <c r="M1265">
        <v>294</v>
      </c>
      <c r="N1265">
        <f>N298</f>
        <v>0</v>
      </c>
      <c r="Q1265">
        <f>IF(Charts!$B$3="none",E6097,IF(K6097="",NA(),K6097))</f>
        <v>0</v>
      </c>
      <c r="R1265">
        <f>IF(Charts!$B$3="none",F6097,IF(L6097="",NA(),L6097))</f>
        <v>0</v>
      </c>
      <c r="S1265">
        <f>IF(Charts!$B$3="none",G6097,IF(M6097="",NA(),M6097))</f>
        <v>0</v>
      </c>
      <c r="T1265">
        <f>IF(Charts!$B$3="none",H6097,IF(N6097="",NA(),N6097))</f>
        <v>0</v>
      </c>
    </row>
    <row r="1266" spans="5:20">
      <c r="E1266">
        <v>295</v>
      </c>
      <c r="F1266">
        <f>F299</f>
        <v>0</v>
      </c>
      <c r="G1266">
        <v>295</v>
      </c>
      <c r="H1266">
        <f>H299</f>
        <v>0</v>
      </c>
      <c r="K1266">
        <v>295</v>
      </c>
      <c r="L1266">
        <f>L299</f>
        <v>0</v>
      </c>
      <c r="M1266">
        <v>295</v>
      </c>
      <c r="N1266">
        <f>N299</f>
        <v>0</v>
      </c>
      <c r="Q1266">
        <f>IF(Charts!$B$3="none",E6098,IF(K6098="",NA(),K6098))</f>
        <v>0</v>
      </c>
      <c r="R1266">
        <f>IF(Charts!$B$3="none",F6098,IF(L6098="",NA(),L6098))</f>
        <v>0</v>
      </c>
      <c r="S1266">
        <f>IF(Charts!$B$3="none",G6098,IF(M6098="",NA(),M6098))</f>
        <v>0</v>
      </c>
      <c r="T1266">
        <f>IF(Charts!$B$3="none",H6098,IF(N6098="",NA(),N6098))</f>
        <v>0</v>
      </c>
    </row>
    <row r="1267" spans="5:20">
      <c r="E1267">
        <v>296</v>
      </c>
      <c r="F1267">
        <f>F300</f>
        <v>0</v>
      </c>
      <c r="G1267">
        <v>296</v>
      </c>
      <c r="H1267">
        <f>H300</f>
        <v>0</v>
      </c>
      <c r="K1267">
        <v>296</v>
      </c>
      <c r="L1267">
        <f>L300</f>
        <v>0</v>
      </c>
      <c r="M1267">
        <v>296</v>
      </c>
      <c r="N1267">
        <f>N300</f>
        <v>0</v>
      </c>
      <c r="Q1267">
        <f>IF(Charts!$B$3="none",E6099,IF(K6099="",NA(),K6099))</f>
        <v>0</v>
      </c>
      <c r="R1267">
        <f>IF(Charts!$B$3="none",F6099,IF(L6099="",NA(),L6099))</f>
        <v>0</v>
      </c>
      <c r="S1267">
        <f>IF(Charts!$B$3="none",G6099,IF(M6099="",NA(),M6099))</f>
        <v>0</v>
      </c>
      <c r="T1267">
        <f>IF(Charts!$B$3="none",H6099,IF(N6099="",NA(),N6099))</f>
        <v>0</v>
      </c>
    </row>
    <row r="1268" spans="5:20">
      <c r="E1268">
        <v>297</v>
      </c>
      <c r="F1268">
        <f>F301</f>
        <v>0</v>
      </c>
      <c r="G1268">
        <v>297</v>
      </c>
      <c r="H1268">
        <f>H301</f>
        <v>0</v>
      </c>
      <c r="K1268">
        <v>297</v>
      </c>
      <c r="L1268">
        <f>L301</f>
        <v>0</v>
      </c>
      <c r="M1268">
        <v>297</v>
      </c>
      <c r="N1268">
        <f>N301</f>
        <v>0</v>
      </c>
      <c r="Q1268">
        <f>IF(Charts!$B$3="none",E6100,IF(K6100="",NA(),K6100))</f>
        <v>0</v>
      </c>
      <c r="R1268">
        <f>IF(Charts!$B$3="none",F6100,IF(L6100="",NA(),L6100))</f>
        <v>0</v>
      </c>
      <c r="S1268">
        <f>IF(Charts!$B$3="none",G6100,IF(M6100="",NA(),M6100))</f>
        <v>0</v>
      </c>
      <c r="T1268">
        <f>IF(Charts!$B$3="none",H6100,IF(N6100="",NA(),N6100))</f>
        <v>0</v>
      </c>
    </row>
    <row r="1269" spans="5:20">
      <c r="E1269">
        <v>298</v>
      </c>
      <c r="F1269">
        <f>F302</f>
        <v>0</v>
      </c>
      <c r="G1269">
        <v>298</v>
      </c>
      <c r="H1269">
        <f>H302</f>
        <v>0</v>
      </c>
      <c r="K1269">
        <v>298</v>
      </c>
      <c r="L1269">
        <f>L302</f>
        <v>0</v>
      </c>
      <c r="M1269">
        <v>298</v>
      </c>
      <c r="N1269">
        <f>N302</f>
        <v>0</v>
      </c>
      <c r="Q1269">
        <f>IF(Charts!$B$3="none",E6101,IF(K6101="",NA(),K6101))</f>
        <v>0</v>
      </c>
      <c r="R1269">
        <f>IF(Charts!$B$3="none",F6101,IF(L6101="",NA(),L6101))</f>
        <v>0</v>
      </c>
      <c r="S1269">
        <f>IF(Charts!$B$3="none",G6101,IF(M6101="",NA(),M6101))</f>
        <v>0</v>
      </c>
      <c r="T1269">
        <f>IF(Charts!$B$3="none",H6101,IF(N6101="",NA(),N6101))</f>
        <v>0</v>
      </c>
    </row>
    <row r="1270" spans="5:20">
      <c r="E1270">
        <v>299</v>
      </c>
      <c r="F1270">
        <f>F303</f>
        <v>0</v>
      </c>
      <c r="G1270">
        <v>299</v>
      </c>
      <c r="H1270">
        <f>H303</f>
        <v>0</v>
      </c>
      <c r="K1270">
        <v>299</v>
      </c>
      <c r="L1270">
        <f>L303</f>
        <v>0</v>
      </c>
      <c r="M1270">
        <v>299</v>
      </c>
      <c r="N1270">
        <f>N303</f>
        <v>0</v>
      </c>
      <c r="Q1270">
        <f>IF(Charts!$B$3="none",E6102,IF(K6102="",NA(),K6102))</f>
        <v>0</v>
      </c>
      <c r="R1270">
        <f>IF(Charts!$B$3="none",F6102,IF(L6102="",NA(),L6102))</f>
        <v>0</v>
      </c>
      <c r="S1270">
        <f>IF(Charts!$B$3="none",G6102,IF(M6102="",NA(),M6102))</f>
        <v>0</v>
      </c>
      <c r="T1270">
        <f>IF(Charts!$B$3="none",H6102,IF(N6102="",NA(),N6102))</f>
        <v>0</v>
      </c>
    </row>
    <row r="1271" spans="5:20">
      <c r="E1271">
        <v>300</v>
      </c>
      <c r="F1271">
        <f>F304</f>
        <v>0</v>
      </c>
      <c r="G1271">
        <v>300</v>
      </c>
      <c r="H1271">
        <f>H304</f>
        <v>0</v>
      </c>
      <c r="K1271">
        <v>300</v>
      </c>
      <c r="L1271">
        <f>L304</f>
        <v>0</v>
      </c>
      <c r="M1271">
        <v>300</v>
      </c>
      <c r="N1271">
        <f>N304</f>
        <v>0</v>
      </c>
      <c r="Q1271">
        <f>IF(Charts!$B$3="none",E6103,IF(K6103="",NA(),K6103))</f>
        <v>0</v>
      </c>
      <c r="R1271">
        <f>IF(Charts!$B$3="none",F6103,IF(L6103="",NA(),L6103))</f>
        <v>0</v>
      </c>
      <c r="S1271">
        <f>IF(Charts!$B$3="none",G6103,IF(M6103="",NA(),M6103))</f>
        <v>0</v>
      </c>
      <c r="T1271">
        <f>IF(Charts!$B$3="none",H6103,IF(N6103="",NA(),N6103))</f>
        <v>0</v>
      </c>
    </row>
    <row r="1272" spans="5:20">
      <c r="E1272">
        <v>301</v>
      </c>
      <c r="F1272">
        <f>F305</f>
        <v>0</v>
      </c>
      <c r="G1272">
        <v>301</v>
      </c>
      <c r="H1272">
        <f>H305</f>
        <v>0</v>
      </c>
      <c r="K1272">
        <v>301</v>
      </c>
      <c r="L1272">
        <f>L305</f>
        <v>0</v>
      </c>
      <c r="M1272">
        <v>301</v>
      </c>
      <c r="N1272">
        <f>N305</f>
        <v>0</v>
      </c>
      <c r="Q1272">
        <f>IF(Charts!$B$3="none",E6104,IF(K6104="",NA(),K6104))</f>
        <v>0</v>
      </c>
      <c r="R1272">
        <f>IF(Charts!$B$3="none",F6104,IF(L6104="",NA(),L6104))</f>
        <v>0</v>
      </c>
      <c r="S1272">
        <f>IF(Charts!$B$3="none",G6104,IF(M6104="",NA(),M6104))</f>
        <v>0</v>
      </c>
      <c r="T1272">
        <f>IF(Charts!$B$3="none",H6104,IF(N6104="",NA(),N6104))</f>
        <v>0</v>
      </c>
    </row>
    <row r="1273" spans="5:20">
      <c r="E1273">
        <v>302</v>
      </c>
      <c r="F1273">
        <f>F306</f>
        <v>0</v>
      </c>
      <c r="G1273">
        <v>302</v>
      </c>
      <c r="H1273">
        <f>H306</f>
        <v>0</v>
      </c>
      <c r="K1273">
        <v>302</v>
      </c>
      <c r="L1273">
        <f>L306</f>
        <v>0</v>
      </c>
      <c r="M1273">
        <v>302</v>
      </c>
      <c r="N1273">
        <f>N306</f>
        <v>0</v>
      </c>
      <c r="Q1273">
        <f>IF(Charts!$B$3="none",E6105,IF(K6105="",NA(),K6105))</f>
        <v>0</v>
      </c>
      <c r="R1273">
        <f>IF(Charts!$B$3="none",F6105,IF(L6105="",NA(),L6105))</f>
        <v>0</v>
      </c>
      <c r="S1273">
        <f>IF(Charts!$B$3="none",G6105,IF(M6105="",NA(),M6105))</f>
        <v>0</v>
      </c>
      <c r="T1273">
        <f>IF(Charts!$B$3="none",H6105,IF(N6105="",NA(),N6105))</f>
        <v>0</v>
      </c>
    </row>
    <row r="1274" spans="5:20">
      <c r="E1274">
        <v>303</v>
      </c>
      <c r="F1274">
        <f>F307</f>
        <v>0</v>
      </c>
      <c r="G1274">
        <v>303</v>
      </c>
      <c r="H1274">
        <f>H307</f>
        <v>0</v>
      </c>
      <c r="K1274">
        <v>303</v>
      </c>
      <c r="L1274">
        <f>L307</f>
        <v>0</v>
      </c>
      <c r="M1274">
        <v>303</v>
      </c>
      <c r="N1274">
        <f>N307</f>
        <v>0</v>
      </c>
      <c r="Q1274">
        <f>IF(Charts!$B$3="none",E6106,IF(K6106="",NA(),K6106))</f>
        <v>0</v>
      </c>
      <c r="R1274">
        <f>IF(Charts!$B$3="none",F6106,IF(L6106="",NA(),L6106))</f>
        <v>0</v>
      </c>
      <c r="S1274">
        <f>IF(Charts!$B$3="none",G6106,IF(M6106="",NA(),M6106))</f>
        <v>0</v>
      </c>
      <c r="T1274">
        <f>IF(Charts!$B$3="none",H6106,IF(N6106="",NA(),N6106))</f>
        <v>0</v>
      </c>
    </row>
    <row r="1275" spans="5:20">
      <c r="E1275">
        <v>304</v>
      </c>
      <c r="F1275">
        <f>F308</f>
        <v>0</v>
      </c>
      <c r="G1275">
        <v>304</v>
      </c>
      <c r="H1275">
        <f>H308</f>
        <v>0</v>
      </c>
      <c r="K1275">
        <v>304</v>
      </c>
      <c r="L1275">
        <f>L308</f>
        <v>0</v>
      </c>
      <c r="M1275">
        <v>304</v>
      </c>
      <c r="N1275">
        <f>N308</f>
        <v>0</v>
      </c>
      <c r="Q1275">
        <f>IF(Charts!$B$3="none",E6107,IF(K6107="",NA(),K6107))</f>
        <v>0</v>
      </c>
      <c r="R1275">
        <f>IF(Charts!$B$3="none",F6107,IF(L6107="",NA(),L6107))</f>
        <v>0</v>
      </c>
      <c r="S1275">
        <f>IF(Charts!$B$3="none",G6107,IF(M6107="",NA(),M6107))</f>
        <v>0</v>
      </c>
      <c r="T1275">
        <f>IF(Charts!$B$3="none",H6107,IF(N6107="",NA(),N6107))</f>
        <v>0</v>
      </c>
    </row>
    <row r="1276" spans="5:20">
      <c r="E1276">
        <v>305</v>
      </c>
      <c r="F1276">
        <f>F309</f>
        <v>0</v>
      </c>
      <c r="G1276">
        <v>305</v>
      </c>
      <c r="H1276">
        <f>H309</f>
        <v>0</v>
      </c>
      <c r="K1276">
        <v>305</v>
      </c>
      <c r="L1276">
        <f>L309</f>
        <v>0</v>
      </c>
      <c r="M1276">
        <v>305</v>
      </c>
      <c r="N1276">
        <f>N309</f>
        <v>0</v>
      </c>
      <c r="Q1276">
        <f>IF(Charts!$B$3="none",E6108,IF(K6108="",NA(),K6108))</f>
        <v>0</v>
      </c>
      <c r="R1276">
        <f>IF(Charts!$B$3="none",F6108,IF(L6108="",NA(),L6108))</f>
        <v>0</v>
      </c>
      <c r="S1276">
        <f>IF(Charts!$B$3="none",G6108,IF(M6108="",NA(),M6108))</f>
        <v>0</v>
      </c>
      <c r="T1276">
        <f>IF(Charts!$B$3="none",H6108,IF(N6108="",NA(),N6108))</f>
        <v>0</v>
      </c>
    </row>
    <row r="1277" spans="5:20">
      <c r="E1277">
        <v>306</v>
      </c>
      <c r="F1277">
        <f>F310</f>
        <v>0</v>
      </c>
      <c r="G1277">
        <v>306</v>
      </c>
      <c r="H1277">
        <f>H310</f>
        <v>0</v>
      </c>
      <c r="K1277">
        <v>306</v>
      </c>
      <c r="L1277">
        <f>L310</f>
        <v>0</v>
      </c>
      <c r="M1277">
        <v>306</v>
      </c>
      <c r="N1277">
        <f>N310</f>
        <v>0</v>
      </c>
      <c r="Q1277">
        <f>IF(Charts!$B$3="none",E6109,IF(K6109="",NA(),K6109))</f>
        <v>0</v>
      </c>
      <c r="R1277">
        <f>IF(Charts!$B$3="none",F6109,IF(L6109="",NA(),L6109))</f>
        <v>0</v>
      </c>
      <c r="S1277">
        <f>IF(Charts!$B$3="none",G6109,IF(M6109="",NA(),M6109))</f>
        <v>0</v>
      </c>
      <c r="T1277">
        <f>IF(Charts!$B$3="none",H6109,IF(N6109="",NA(),N6109))</f>
        <v>0</v>
      </c>
    </row>
    <row r="1278" spans="5:20">
      <c r="E1278">
        <v>307</v>
      </c>
      <c r="F1278">
        <f>F311</f>
        <v>0</v>
      </c>
      <c r="G1278">
        <v>307</v>
      </c>
      <c r="H1278">
        <f>H311</f>
        <v>0</v>
      </c>
      <c r="K1278">
        <v>307</v>
      </c>
      <c r="L1278">
        <f>L311</f>
        <v>0</v>
      </c>
      <c r="M1278">
        <v>307</v>
      </c>
      <c r="N1278">
        <f>N311</f>
        <v>0</v>
      </c>
      <c r="Q1278">
        <f>IF(Charts!$B$3="none",E6110,IF(K6110="",NA(),K6110))</f>
        <v>0</v>
      </c>
      <c r="R1278">
        <f>IF(Charts!$B$3="none",F6110,IF(L6110="",NA(),L6110))</f>
        <v>0</v>
      </c>
      <c r="S1278">
        <f>IF(Charts!$B$3="none",G6110,IF(M6110="",NA(),M6110))</f>
        <v>0</v>
      </c>
      <c r="T1278">
        <f>IF(Charts!$B$3="none",H6110,IF(N6110="",NA(),N6110))</f>
        <v>0</v>
      </c>
    </row>
    <row r="1279" spans="5:20">
      <c r="E1279">
        <v>308</v>
      </c>
      <c r="F1279">
        <f>F312</f>
        <v>0</v>
      </c>
      <c r="G1279">
        <v>308</v>
      </c>
      <c r="H1279">
        <f>H312</f>
        <v>0</v>
      </c>
      <c r="K1279">
        <v>308</v>
      </c>
      <c r="L1279">
        <f>L312</f>
        <v>0</v>
      </c>
      <c r="M1279">
        <v>308</v>
      </c>
      <c r="N1279">
        <f>N312</f>
        <v>0</v>
      </c>
      <c r="Q1279">
        <f>IF(Charts!$B$3="none",E6111,IF(K6111="",NA(),K6111))</f>
        <v>0</v>
      </c>
      <c r="R1279">
        <f>IF(Charts!$B$3="none",F6111,IF(L6111="",NA(),L6111))</f>
        <v>0</v>
      </c>
      <c r="S1279">
        <f>IF(Charts!$B$3="none",G6111,IF(M6111="",NA(),M6111))</f>
        <v>0</v>
      </c>
      <c r="T1279">
        <f>IF(Charts!$B$3="none",H6111,IF(N6111="",NA(),N6111))</f>
        <v>0</v>
      </c>
    </row>
    <row r="1280" spans="5:20">
      <c r="E1280">
        <v>309</v>
      </c>
      <c r="F1280">
        <f>F313</f>
        <v>0</v>
      </c>
      <c r="G1280">
        <v>309</v>
      </c>
      <c r="H1280">
        <f>H313</f>
        <v>0</v>
      </c>
      <c r="K1280">
        <v>309</v>
      </c>
      <c r="L1280">
        <f>L313</f>
        <v>0</v>
      </c>
      <c r="M1280">
        <v>309</v>
      </c>
      <c r="N1280">
        <f>N313</f>
        <v>0</v>
      </c>
      <c r="Q1280">
        <f>IF(Charts!$B$3="none",E6112,IF(K6112="",NA(),K6112))</f>
        <v>0</v>
      </c>
      <c r="R1280">
        <f>IF(Charts!$B$3="none",F6112,IF(L6112="",NA(),L6112))</f>
        <v>0</v>
      </c>
      <c r="S1280">
        <f>IF(Charts!$B$3="none",G6112,IF(M6112="",NA(),M6112))</f>
        <v>0</v>
      </c>
      <c r="T1280">
        <f>IF(Charts!$B$3="none",H6112,IF(N6112="",NA(),N6112))</f>
        <v>0</v>
      </c>
    </row>
    <row r="1281" spans="5:20">
      <c r="E1281">
        <v>310</v>
      </c>
      <c r="F1281">
        <f>F314</f>
        <v>0</v>
      </c>
      <c r="G1281">
        <v>310</v>
      </c>
      <c r="H1281">
        <f>H314</f>
        <v>0</v>
      </c>
      <c r="K1281">
        <v>310</v>
      </c>
      <c r="L1281">
        <f>L314</f>
        <v>0</v>
      </c>
      <c r="M1281">
        <v>310</v>
      </c>
      <c r="N1281">
        <f>N314</f>
        <v>0</v>
      </c>
      <c r="Q1281">
        <f>IF(Charts!$B$3="none",E6113,IF(K6113="",NA(),K6113))</f>
        <v>0</v>
      </c>
      <c r="R1281">
        <f>IF(Charts!$B$3="none",F6113,IF(L6113="",NA(),L6113))</f>
        <v>0</v>
      </c>
      <c r="S1281">
        <f>IF(Charts!$B$3="none",G6113,IF(M6113="",NA(),M6113))</f>
        <v>0</v>
      </c>
      <c r="T1281">
        <f>IF(Charts!$B$3="none",H6113,IF(N6113="",NA(),N6113))</f>
        <v>0</v>
      </c>
    </row>
    <row r="1282" spans="5:20">
      <c r="E1282">
        <v>311</v>
      </c>
      <c r="F1282">
        <f>F315</f>
        <v>0</v>
      </c>
      <c r="G1282">
        <v>311</v>
      </c>
      <c r="H1282">
        <f>H315</f>
        <v>0</v>
      </c>
      <c r="K1282">
        <v>311</v>
      </c>
      <c r="L1282">
        <f>L315</f>
        <v>0</v>
      </c>
      <c r="M1282">
        <v>311</v>
      </c>
      <c r="N1282">
        <f>N315</f>
        <v>0</v>
      </c>
      <c r="Q1282">
        <f>IF(Charts!$B$3="none",E6114,IF(K6114="",NA(),K6114))</f>
        <v>0</v>
      </c>
      <c r="R1282">
        <f>IF(Charts!$B$3="none",F6114,IF(L6114="",NA(),L6114))</f>
        <v>0</v>
      </c>
      <c r="S1282">
        <f>IF(Charts!$B$3="none",G6114,IF(M6114="",NA(),M6114))</f>
        <v>0</v>
      </c>
      <c r="T1282">
        <f>IF(Charts!$B$3="none",H6114,IF(N6114="",NA(),N6114))</f>
        <v>0</v>
      </c>
    </row>
    <row r="1283" spans="5:20">
      <c r="E1283">
        <v>312</v>
      </c>
      <c r="F1283">
        <f>F316</f>
        <v>0</v>
      </c>
      <c r="G1283">
        <v>312</v>
      </c>
      <c r="H1283">
        <f>H316</f>
        <v>0</v>
      </c>
      <c r="K1283">
        <v>312</v>
      </c>
      <c r="L1283">
        <f>L316</f>
        <v>0</v>
      </c>
      <c r="M1283">
        <v>312</v>
      </c>
      <c r="N1283">
        <f>N316</f>
        <v>0</v>
      </c>
      <c r="Q1283">
        <f>IF(Charts!$B$3="none",E6115,IF(K6115="",NA(),K6115))</f>
        <v>0</v>
      </c>
      <c r="R1283">
        <f>IF(Charts!$B$3="none",F6115,IF(L6115="",NA(),L6115))</f>
        <v>0</v>
      </c>
      <c r="S1283">
        <f>IF(Charts!$B$3="none",G6115,IF(M6115="",NA(),M6115))</f>
        <v>0</v>
      </c>
      <c r="T1283">
        <f>IF(Charts!$B$3="none",H6115,IF(N6115="",NA(),N6115))</f>
        <v>0</v>
      </c>
    </row>
    <row r="1284" spans="5:20">
      <c r="E1284">
        <v>313</v>
      </c>
      <c r="F1284">
        <f>F317</f>
        <v>0</v>
      </c>
      <c r="G1284">
        <v>313</v>
      </c>
      <c r="H1284">
        <f>H317</f>
        <v>0</v>
      </c>
      <c r="K1284">
        <v>313</v>
      </c>
      <c r="L1284">
        <f>L317</f>
        <v>0</v>
      </c>
      <c r="M1284">
        <v>313</v>
      </c>
      <c r="N1284">
        <f>N317</f>
        <v>0</v>
      </c>
      <c r="Q1284">
        <f>IF(Charts!$B$3="none",E6116,IF(K6116="",NA(),K6116))</f>
        <v>0</v>
      </c>
      <c r="R1284">
        <f>IF(Charts!$B$3="none",F6116,IF(L6116="",NA(),L6116))</f>
        <v>0</v>
      </c>
      <c r="S1284">
        <f>IF(Charts!$B$3="none",G6116,IF(M6116="",NA(),M6116))</f>
        <v>0</v>
      </c>
      <c r="T1284">
        <f>IF(Charts!$B$3="none",H6116,IF(N6116="",NA(),N6116))</f>
        <v>0</v>
      </c>
    </row>
    <row r="1285" spans="5:20">
      <c r="E1285">
        <v>314</v>
      </c>
      <c r="F1285">
        <f>F318</f>
        <v>0</v>
      </c>
      <c r="G1285">
        <v>314</v>
      </c>
      <c r="H1285">
        <f>H318</f>
        <v>0</v>
      </c>
      <c r="K1285">
        <v>314</v>
      </c>
      <c r="L1285">
        <f>L318</f>
        <v>0</v>
      </c>
      <c r="M1285">
        <v>314</v>
      </c>
      <c r="N1285">
        <f>N318</f>
        <v>0</v>
      </c>
      <c r="Q1285">
        <f>IF(Charts!$B$3="none",E6117,IF(K6117="",NA(),K6117))</f>
        <v>0</v>
      </c>
      <c r="R1285">
        <f>IF(Charts!$B$3="none",F6117,IF(L6117="",NA(),L6117))</f>
        <v>0</v>
      </c>
      <c r="S1285">
        <f>IF(Charts!$B$3="none",G6117,IF(M6117="",NA(),M6117))</f>
        <v>0</v>
      </c>
      <c r="T1285">
        <f>IF(Charts!$B$3="none",H6117,IF(N6117="",NA(),N6117))</f>
        <v>0</v>
      </c>
    </row>
    <row r="1286" spans="5:20">
      <c r="E1286">
        <v>315</v>
      </c>
      <c r="F1286">
        <f>F319</f>
        <v>0</v>
      </c>
      <c r="G1286">
        <v>315</v>
      </c>
      <c r="H1286">
        <f>H319</f>
        <v>0</v>
      </c>
      <c r="K1286">
        <v>315</v>
      </c>
      <c r="L1286">
        <f>L319</f>
        <v>0</v>
      </c>
      <c r="M1286">
        <v>315</v>
      </c>
      <c r="N1286">
        <f>N319</f>
        <v>0</v>
      </c>
      <c r="Q1286">
        <f>IF(Charts!$B$3="none",E6118,IF(K6118="",NA(),K6118))</f>
        <v>0</v>
      </c>
      <c r="R1286">
        <f>IF(Charts!$B$3="none",F6118,IF(L6118="",NA(),L6118))</f>
        <v>0</v>
      </c>
      <c r="S1286">
        <f>IF(Charts!$B$3="none",G6118,IF(M6118="",NA(),M6118))</f>
        <v>0</v>
      </c>
      <c r="T1286">
        <f>IF(Charts!$B$3="none",H6118,IF(N6118="",NA(),N6118))</f>
        <v>0</v>
      </c>
    </row>
    <row r="1287" spans="5:20">
      <c r="E1287">
        <v>316</v>
      </c>
      <c r="F1287">
        <f>F320</f>
        <v>0</v>
      </c>
      <c r="G1287">
        <v>316</v>
      </c>
      <c r="H1287">
        <f>H320</f>
        <v>0</v>
      </c>
      <c r="K1287">
        <v>316</v>
      </c>
      <c r="L1287">
        <f>L320</f>
        <v>0</v>
      </c>
      <c r="M1287">
        <v>316</v>
      </c>
      <c r="N1287">
        <f>N320</f>
        <v>0</v>
      </c>
      <c r="Q1287">
        <f>IF(Charts!$B$3="none",E6119,IF(K6119="",NA(),K6119))</f>
        <v>0</v>
      </c>
      <c r="R1287">
        <f>IF(Charts!$B$3="none",F6119,IF(L6119="",NA(),L6119))</f>
        <v>0</v>
      </c>
      <c r="S1287">
        <f>IF(Charts!$B$3="none",G6119,IF(M6119="",NA(),M6119))</f>
        <v>0</v>
      </c>
      <c r="T1287">
        <f>IF(Charts!$B$3="none",H6119,IF(N6119="",NA(),N6119))</f>
        <v>0</v>
      </c>
    </row>
    <row r="1288" spans="5:20">
      <c r="E1288">
        <v>317</v>
      </c>
      <c r="F1288">
        <f>F321</f>
        <v>0</v>
      </c>
      <c r="G1288">
        <v>317</v>
      </c>
      <c r="H1288">
        <f>H321</f>
        <v>0</v>
      </c>
      <c r="K1288">
        <v>317</v>
      </c>
      <c r="L1288">
        <f>L321</f>
        <v>0</v>
      </c>
      <c r="M1288">
        <v>317</v>
      </c>
      <c r="N1288">
        <f>N321</f>
        <v>0</v>
      </c>
      <c r="Q1288">
        <f>IF(Charts!$B$3="none",E6120,IF(K6120="",NA(),K6120))</f>
        <v>0</v>
      </c>
      <c r="R1288">
        <f>IF(Charts!$B$3="none",F6120,IF(L6120="",NA(),L6120))</f>
        <v>0</v>
      </c>
      <c r="S1288">
        <f>IF(Charts!$B$3="none",G6120,IF(M6120="",NA(),M6120))</f>
        <v>0</v>
      </c>
      <c r="T1288">
        <f>IF(Charts!$B$3="none",H6120,IF(N6120="",NA(),N6120))</f>
        <v>0</v>
      </c>
    </row>
    <row r="1289" spans="5:20">
      <c r="E1289">
        <v>318</v>
      </c>
      <c r="F1289">
        <f>F322</f>
        <v>0</v>
      </c>
      <c r="G1289">
        <v>318</v>
      </c>
      <c r="H1289">
        <f>H322</f>
        <v>0</v>
      </c>
      <c r="K1289">
        <v>318</v>
      </c>
      <c r="L1289">
        <f>L322</f>
        <v>0</v>
      </c>
      <c r="M1289">
        <v>318</v>
      </c>
      <c r="N1289">
        <f>N322</f>
        <v>0</v>
      </c>
      <c r="Q1289">
        <f>IF(Charts!$B$3="none",E6121,IF(K6121="",NA(),K6121))</f>
        <v>0</v>
      </c>
      <c r="R1289">
        <f>IF(Charts!$B$3="none",F6121,IF(L6121="",NA(),L6121))</f>
        <v>0</v>
      </c>
      <c r="S1289">
        <f>IF(Charts!$B$3="none",G6121,IF(M6121="",NA(),M6121))</f>
        <v>0</v>
      </c>
      <c r="T1289">
        <f>IF(Charts!$B$3="none",H6121,IF(N6121="",NA(),N6121))</f>
        <v>0</v>
      </c>
    </row>
    <row r="1290" spans="5:20">
      <c r="E1290">
        <v>319</v>
      </c>
      <c r="F1290">
        <f>F323</f>
        <v>0</v>
      </c>
      <c r="G1290">
        <v>319</v>
      </c>
      <c r="H1290">
        <f>H323</f>
        <v>0</v>
      </c>
      <c r="K1290">
        <v>319</v>
      </c>
      <c r="L1290">
        <f>L323</f>
        <v>0</v>
      </c>
      <c r="M1290">
        <v>319</v>
      </c>
      <c r="N1290">
        <f>N323</f>
        <v>0</v>
      </c>
      <c r="Q1290">
        <f>IF(Charts!$B$3="none",E6122,IF(K6122="",NA(),K6122))</f>
        <v>0</v>
      </c>
      <c r="R1290">
        <f>IF(Charts!$B$3="none",F6122,IF(L6122="",NA(),L6122))</f>
        <v>0</v>
      </c>
      <c r="S1290">
        <f>IF(Charts!$B$3="none",G6122,IF(M6122="",NA(),M6122))</f>
        <v>0</v>
      </c>
      <c r="T1290">
        <f>IF(Charts!$B$3="none",H6122,IF(N6122="",NA(),N6122))</f>
        <v>0</v>
      </c>
    </row>
    <row r="1291" spans="5:20">
      <c r="E1291">
        <v>320</v>
      </c>
      <c r="F1291">
        <f>F324</f>
        <v>0</v>
      </c>
      <c r="G1291">
        <v>320</v>
      </c>
      <c r="H1291">
        <f>H324</f>
        <v>0</v>
      </c>
      <c r="K1291">
        <v>320</v>
      </c>
      <c r="L1291">
        <f>L324</f>
        <v>0</v>
      </c>
      <c r="M1291">
        <v>320</v>
      </c>
      <c r="N1291">
        <f>N324</f>
        <v>0</v>
      </c>
      <c r="Q1291">
        <f>IF(Charts!$B$3="none",E6123,IF(K6123="",NA(),K6123))</f>
        <v>0</v>
      </c>
      <c r="R1291">
        <f>IF(Charts!$B$3="none",F6123,IF(L6123="",NA(),L6123))</f>
        <v>0</v>
      </c>
      <c r="S1291">
        <f>IF(Charts!$B$3="none",G6123,IF(M6123="",NA(),M6123))</f>
        <v>0</v>
      </c>
      <c r="T1291">
        <f>IF(Charts!$B$3="none",H6123,IF(N6123="",NA(),N6123))</f>
        <v>0</v>
      </c>
    </row>
    <row r="1292" spans="5:20">
      <c r="E1292">
        <v>321</v>
      </c>
      <c r="F1292">
        <f>F325</f>
        <v>0</v>
      </c>
      <c r="G1292">
        <v>321</v>
      </c>
      <c r="H1292">
        <f>H325</f>
        <v>0</v>
      </c>
      <c r="K1292">
        <v>321</v>
      </c>
      <c r="L1292">
        <f>L325</f>
        <v>0</v>
      </c>
      <c r="M1292">
        <v>321</v>
      </c>
      <c r="N1292">
        <f>N325</f>
        <v>0</v>
      </c>
      <c r="Q1292">
        <f>IF(Charts!$B$3="none",E6124,IF(K6124="",NA(),K6124))</f>
        <v>0</v>
      </c>
      <c r="R1292">
        <f>IF(Charts!$B$3="none",F6124,IF(L6124="",NA(),L6124))</f>
        <v>0</v>
      </c>
      <c r="S1292">
        <f>IF(Charts!$B$3="none",G6124,IF(M6124="",NA(),M6124))</f>
        <v>0</v>
      </c>
      <c r="T1292">
        <f>IF(Charts!$B$3="none",H6124,IF(N6124="",NA(),N6124))</f>
        <v>0</v>
      </c>
    </row>
    <row r="1293" spans="5:20">
      <c r="E1293">
        <v>322</v>
      </c>
      <c r="F1293">
        <f>F326</f>
        <v>0</v>
      </c>
      <c r="G1293">
        <v>322</v>
      </c>
      <c r="H1293">
        <f>H326</f>
        <v>0</v>
      </c>
      <c r="K1293">
        <v>322</v>
      </c>
      <c r="L1293">
        <f>L326</f>
        <v>0</v>
      </c>
      <c r="M1293">
        <v>322</v>
      </c>
      <c r="N1293">
        <f>N326</f>
        <v>0</v>
      </c>
      <c r="Q1293">
        <f>IF(Charts!$B$3="none",E6125,IF(K6125="",NA(),K6125))</f>
        <v>0</v>
      </c>
      <c r="R1293">
        <f>IF(Charts!$B$3="none",F6125,IF(L6125="",NA(),L6125))</f>
        <v>0</v>
      </c>
      <c r="S1293">
        <f>IF(Charts!$B$3="none",G6125,IF(M6125="",NA(),M6125))</f>
        <v>0</v>
      </c>
      <c r="T1293">
        <f>IF(Charts!$B$3="none",H6125,IF(N6125="",NA(),N6125))</f>
        <v>0</v>
      </c>
    </row>
    <row r="1294" spans="5:20">
      <c r="E1294">
        <v>323</v>
      </c>
      <c r="F1294">
        <f>F327</f>
        <v>0</v>
      </c>
      <c r="G1294">
        <v>323</v>
      </c>
      <c r="H1294">
        <f>H327</f>
        <v>0</v>
      </c>
      <c r="K1294">
        <v>323</v>
      </c>
      <c r="L1294">
        <f>L327</f>
        <v>0</v>
      </c>
      <c r="M1294">
        <v>323</v>
      </c>
      <c r="N1294">
        <f>N327</f>
        <v>0</v>
      </c>
      <c r="Q1294">
        <f>IF(Charts!$B$3="none",E6126,IF(K6126="",NA(),K6126))</f>
        <v>0</v>
      </c>
      <c r="R1294">
        <f>IF(Charts!$B$3="none",F6126,IF(L6126="",NA(),L6126))</f>
        <v>0</v>
      </c>
      <c r="S1294">
        <f>IF(Charts!$B$3="none",G6126,IF(M6126="",NA(),M6126))</f>
        <v>0</v>
      </c>
      <c r="T1294">
        <f>IF(Charts!$B$3="none",H6126,IF(N6126="",NA(),N6126))</f>
        <v>0</v>
      </c>
    </row>
    <row r="1295" spans="5:20">
      <c r="E1295">
        <v>324</v>
      </c>
      <c r="F1295">
        <f>F328</f>
        <v>0</v>
      </c>
      <c r="G1295">
        <v>324</v>
      </c>
      <c r="H1295">
        <f>H328</f>
        <v>0</v>
      </c>
      <c r="K1295">
        <v>324</v>
      </c>
      <c r="L1295">
        <f>L328</f>
        <v>0</v>
      </c>
      <c r="M1295">
        <v>324</v>
      </c>
      <c r="N1295">
        <f>N328</f>
        <v>0</v>
      </c>
      <c r="Q1295">
        <f>IF(Charts!$B$3="none",E6127,IF(K6127="",NA(),K6127))</f>
        <v>0</v>
      </c>
      <c r="R1295">
        <f>IF(Charts!$B$3="none",F6127,IF(L6127="",NA(),L6127))</f>
        <v>0</v>
      </c>
      <c r="S1295">
        <f>IF(Charts!$B$3="none",G6127,IF(M6127="",NA(),M6127))</f>
        <v>0</v>
      </c>
      <c r="T1295">
        <f>IF(Charts!$B$3="none",H6127,IF(N6127="",NA(),N6127))</f>
        <v>0</v>
      </c>
    </row>
    <row r="1296" spans="5:20">
      <c r="E1296">
        <v>325</v>
      </c>
      <c r="F1296">
        <f>F329</f>
        <v>0</v>
      </c>
      <c r="G1296">
        <v>325</v>
      </c>
      <c r="H1296">
        <f>H329</f>
        <v>0</v>
      </c>
      <c r="K1296">
        <v>325</v>
      </c>
      <c r="L1296">
        <f>L329</f>
        <v>0</v>
      </c>
      <c r="M1296">
        <v>325</v>
      </c>
      <c r="N1296">
        <f>N329</f>
        <v>0</v>
      </c>
      <c r="Q1296">
        <f>IF(Charts!$B$3="none",E6128,IF(K6128="",NA(),K6128))</f>
        <v>0</v>
      </c>
      <c r="R1296">
        <f>IF(Charts!$B$3="none",F6128,IF(L6128="",NA(),L6128))</f>
        <v>0</v>
      </c>
      <c r="S1296">
        <f>IF(Charts!$B$3="none",G6128,IF(M6128="",NA(),M6128))</f>
        <v>0</v>
      </c>
      <c r="T1296">
        <f>IF(Charts!$B$3="none",H6128,IF(N6128="",NA(),N6128))</f>
        <v>0</v>
      </c>
    </row>
    <row r="1297" spans="5:20">
      <c r="E1297">
        <v>326</v>
      </c>
      <c r="F1297">
        <f>F330</f>
        <v>0</v>
      </c>
      <c r="G1297">
        <v>326</v>
      </c>
      <c r="H1297">
        <f>H330</f>
        <v>0</v>
      </c>
      <c r="K1297">
        <v>326</v>
      </c>
      <c r="L1297">
        <f>L330</f>
        <v>0</v>
      </c>
      <c r="M1297">
        <v>326</v>
      </c>
      <c r="N1297">
        <f>N330</f>
        <v>0</v>
      </c>
      <c r="Q1297">
        <f>IF(Charts!$B$3="none",E6129,IF(K6129="",NA(),K6129))</f>
        <v>0</v>
      </c>
      <c r="R1297">
        <f>IF(Charts!$B$3="none",F6129,IF(L6129="",NA(),L6129))</f>
        <v>0</v>
      </c>
      <c r="S1297">
        <f>IF(Charts!$B$3="none",G6129,IF(M6129="",NA(),M6129))</f>
        <v>0</v>
      </c>
      <c r="T1297">
        <f>IF(Charts!$B$3="none",H6129,IF(N6129="",NA(),N6129))</f>
        <v>0</v>
      </c>
    </row>
    <row r="1298" spans="5:20">
      <c r="E1298">
        <v>327</v>
      </c>
      <c r="F1298">
        <f>F331</f>
        <v>0</v>
      </c>
      <c r="G1298">
        <v>327</v>
      </c>
      <c r="H1298">
        <f>H331</f>
        <v>0</v>
      </c>
      <c r="K1298">
        <v>327</v>
      </c>
      <c r="L1298">
        <f>L331</f>
        <v>0</v>
      </c>
      <c r="M1298">
        <v>327</v>
      </c>
      <c r="N1298">
        <f>N331</f>
        <v>0</v>
      </c>
      <c r="Q1298">
        <f>IF(Charts!$B$3="none",E6130,IF(K6130="",NA(),K6130))</f>
        <v>0</v>
      </c>
      <c r="R1298">
        <f>IF(Charts!$B$3="none",F6130,IF(L6130="",NA(),L6130))</f>
        <v>0</v>
      </c>
      <c r="S1298">
        <f>IF(Charts!$B$3="none",G6130,IF(M6130="",NA(),M6130))</f>
        <v>0</v>
      </c>
      <c r="T1298">
        <f>IF(Charts!$B$3="none",H6130,IF(N6130="",NA(),N6130))</f>
        <v>0</v>
      </c>
    </row>
    <row r="1299" spans="5:20">
      <c r="E1299">
        <v>328</v>
      </c>
      <c r="F1299">
        <f>F332</f>
        <v>0</v>
      </c>
      <c r="G1299">
        <v>328</v>
      </c>
      <c r="H1299">
        <f>H332</f>
        <v>0</v>
      </c>
      <c r="K1299">
        <v>328</v>
      </c>
      <c r="L1299">
        <f>L332</f>
        <v>0</v>
      </c>
      <c r="M1299">
        <v>328</v>
      </c>
      <c r="N1299">
        <f>N332</f>
        <v>0</v>
      </c>
      <c r="Q1299">
        <f>IF(Charts!$B$3="none",E6131,IF(K6131="",NA(),K6131))</f>
        <v>0</v>
      </c>
      <c r="R1299">
        <f>IF(Charts!$B$3="none",F6131,IF(L6131="",NA(),L6131))</f>
        <v>0</v>
      </c>
      <c r="S1299">
        <f>IF(Charts!$B$3="none",G6131,IF(M6131="",NA(),M6131))</f>
        <v>0</v>
      </c>
      <c r="T1299">
        <f>IF(Charts!$B$3="none",H6131,IF(N6131="",NA(),N6131))</f>
        <v>0</v>
      </c>
    </row>
    <row r="1300" spans="5:20">
      <c r="E1300">
        <v>329</v>
      </c>
      <c r="F1300">
        <f>F333</f>
        <v>0</v>
      </c>
      <c r="G1300">
        <v>329</v>
      </c>
      <c r="H1300">
        <f>H333</f>
        <v>0</v>
      </c>
      <c r="K1300">
        <v>329</v>
      </c>
      <c r="L1300">
        <f>L333</f>
        <v>0</v>
      </c>
      <c r="M1300">
        <v>329</v>
      </c>
      <c r="N1300">
        <f>N333</f>
        <v>0</v>
      </c>
      <c r="Q1300">
        <f>IF(Charts!$B$3="none",E6132,IF(K6132="",NA(),K6132))</f>
        <v>0</v>
      </c>
      <c r="R1300">
        <f>IF(Charts!$B$3="none",F6132,IF(L6132="",NA(),L6132))</f>
        <v>0</v>
      </c>
      <c r="S1300">
        <f>IF(Charts!$B$3="none",G6132,IF(M6132="",NA(),M6132))</f>
        <v>0</v>
      </c>
      <c r="T1300">
        <f>IF(Charts!$B$3="none",H6132,IF(N6132="",NA(),N6132))</f>
        <v>0</v>
      </c>
    </row>
    <row r="1301" spans="5:20">
      <c r="E1301">
        <v>330</v>
      </c>
      <c r="F1301">
        <f>F334</f>
        <v>0</v>
      </c>
      <c r="G1301">
        <v>330</v>
      </c>
      <c r="H1301">
        <f>H334</f>
        <v>0</v>
      </c>
      <c r="K1301">
        <v>330</v>
      </c>
      <c r="L1301">
        <f>L334</f>
        <v>0</v>
      </c>
      <c r="M1301">
        <v>330</v>
      </c>
      <c r="N1301">
        <f>N334</f>
        <v>0</v>
      </c>
      <c r="Q1301">
        <f>IF(Charts!$B$3="none",E6133,IF(K6133="",NA(),K6133))</f>
        <v>0</v>
      </c>
      <c r="R1301">
        <f>IF(Charts!$B$3="none",F6133,IF(L6133="",NA(),L6133))</f>
        <v>0</v>
      </c>
      <c r="S1301">
        <f>IF(Charts!$B$3="none",G6133,IF(M6133="",NA(),M6133))</f>
        <v>0</v>
      </c>
      <c r="T1301">
        <f>IF(Charts!$B$3="none",H6133,IF(N6133="",NA(),N6133))</f>
        <v>0</v>
      </c>
    </row>
    <row r="1302" spans="5:20">
      <c r="E1302">
        <v>331</v>
      </c>
      <c r="F1302">
        <f>F335</f>
        <v>0</v>
      </c>
      <c r="G1302">
        <v>331</v>
      </c>
      <c r="H1302">
        <f>H335</f>
        <v>0</v>
      </c>
      <c r="K1302">
        <v>331</v>
      </c>
      <c r="L1302">
        <f>L335</f>
        <v>0</v>
      </c>
      <c r="M1302">
        <v>331</v>
      </c>
      <c r="N1302">
        <f>N335</f>
        <v>0</v>
      </c>
      <c r="Q1302">
        <f>IF(Charts!$B$3="none",E6134,IF(K6134="",NA(),K6134))</f>
        <v>0</v>
      </c>
      <c r="R1302">
        <f>IF(Charts!$B$3="none",F6134,IF(L6134="",NA(),L6134))</f>
        <v>0</v>
      </c>
      <c r="S1302">
        <f>IF(Charts!$B$3="none",G6134,IF(M6134="",NA(),M6134))</f>
        <v>0</v>
      </c>
      <c r="T1302">
        <f>IF(Charts!$B$3="none",H6134,IF(N6134="",NA(),N6134))</f>
        <v>0</v>
      </c>
    </row>
    <row r="1303" spans="5:20">
      <c r="E1303">
        <v>332</v>
      </c>
      <c r="F1303">
        <f>F336</f>
        <v>0</v>
      </c>
      <c r="G1303">
        <v>332</v>
      </c>
      <c r="H1303">
        <f>H336</f>
        <v>0</v>
      </c>
      <c r="K1303">
        <v>332</v>
      </c>
      <c r="L1303">
        <f>L336</f>
        <v>0</v>
      </c>
      <c r="M1303">
        <v>332</v>
      </c>
      <c r="N1303">
        <f>N336</f>
        <v>0</v>
      </c>
      <c r="Q1303">
        <f>IF(Charts!$B$3="none",E6135,IF(K6135="",NA(),K6135))</f>
        <v>0</v>
      </c>
      <c r="R1303">
        <f>IF(Charts!$B$3="none",F6135,IF(L6135="",NA(),L6135))</f>
        <v>0</v>
      </c>
      <c r="S1303">
        <f>IF(Charts!$B$3="none",G6135,IF(M6135="",NA(),M6135))</f>
        <v>0</v>
      </c>
      <c r="T1303">
        <f>IF(Charts!$B$3="none",H6135,IF(N6135="",NA(),N6135))</f>
        <v>0</v>
      </c>
    </row>
    <row r="1304" spans="5:20">
      <c r="E1304">
        <v>333</v>
      </c>
      <c r="F1304">
        <f>F337</f>
        <v>0</v>
      </c>
      <c r="G1304">
        <v>333</v>
      </c>
      <c r="H1304">
        <f>H337</f>
        <v>0</v>
      </c>
      <c r="K1304">
        <v>333</v>
      </c>
      <c r="L1304">
        <f>L337</f>
        <v>0</v>
      </c>
      <c r="M1304">
        <v>333</v>
      </c>
      <c r="N1304">
        <f>N337</f>
        <v>0</v>
      </c>
      <c r="Q1304">
        <f>IF(Charts!$B$3="none",E6136,IF(K6136="",NA(),K6136))</f>
        <v>0</v>
      </c>
      <c r="R1304">
        <f>IF(Charts!$B$3="none",F6136,IF(L6136="",NA(),L6136))</f>
        <v>0</v>
      </c>
      <c r="S1304">
        <f>IF(Charts!$B$3="none",G6136,IF(M6136="",NA(),M6136))</f>
        <v>0</v>
      </c>
      <c r="T1304">
        <f>IF(Charts!$B$3="none",H6136,IF(N6136="",NA(),N6136))</f>
        <v>0</v>
      </c>
    </row>
    <row r="1305" spans="5:20">
      <c r="E1305">
        <v>334</v>
      </c>
      <c r="F1305">
        <f>F338</f>
        <v>0</v>
      </c>
      <c r="G1305">
        <v>334</v>
      </c>
      <c r="H1305">
        <f>H338</f>
        <v>0</v>
      </c>
      <c r="K1305">
        <v>334</v>
      </c>
      <c r="L1305">
        <f>L338</f>
        <v>0</v>
      </c>
      <c r="M1305">
        <v>334</v>
      </c>
      <c r="N1305">
        <f>N338</f>
        <v>0</v>
      </c>
      <c r="Q1305">
        <f>IF(Charts!$B$3="none",E6137,IF(K6137="",NA(),K6137))</f>
        <v>0</v>
      </c>
      <c r="R1305">
        <f>IF(Charts!$B$3="none",F6137,IF(L6137="",NA(),L6137))</f>
        <v>0</v>
      </c>
      <c r="S1305">
        <f>IF(Charts!$B$3="none",G6137,IF(M6137="",NA(),M6137))</f>
        <v>0</v>
      </c>
      <c r="T1305">
        <f>IF(Charts!$B$3="none",H6137,IF(N6137="",NA(),N6137))</f>
        <v>0</v>
      </c>
    </row>
    <row r="1306" spans="5:20">
      <c r="E1306">
        <v>335</v>
      </c>
      <c r="F1306">
        <f>F339</f>
        <v>0</v>
      </c>
      <c r="G1306">
        <v>335</v>
      </c>
      <c r="H1306">
        <f>H339</f>
        <v>0</v>
      </c>
      <c r="K1306">
        <v>335</v>
      </c>
      <c r="L1306">
        <f>L339</f>
        <v>0</v>
      </c>
      <c r="M1306">
        <v>335</v>
      </c>
      <c r="N1306">
        <f>N339</f>
        <v>0</v>
      </c>
      <c r="Q1306">
        <f>IF(Charts!$B$3="none",E6138,IF(K6138="",NA(),K6138))</f>
        <v>0</v>
      </c>
      <c r="R1306">
        <f>IF(Charts!$B$3="none",F6138,IF(L6138="",NA(),L6138))</f>
        <v>0</v>
      </c>
      <c r="S1306">
        <f>IF(Charts!$B$3="none",G6138,IF(M6138="",NA(),M6138))</f>
        <v>0</v>
      </c>
      <c r="T1306">
        <f>IF(Charts!$B$3="none",H6138,IF(N6138="",NA(),N6138))</f>
        <v>0</v>
      </c>
    </row>
    <row r="1307" spans="5:20">
      <c r="E1307">
        <v>336</v>
      </c>
      <c r="F1307">
        <f>F340</f>
        <v>0</v>
      </c>
      <c r="G1307">
        <v>336</v>
      </c>
      <c r="H1307">
        <f>H340</f>
        <v>0</v>
      </c>
      <c r="K1307">
        <v>336</v>
      </c>
      <c r="L1307">
        <f>L340</f>
        <v>0</v>
      </c>
      <c r="M1307">
        <v>336</v>
      </c>
      <c r="N1307">
        <f>N340</f>
        <v>0</v>
      </c>
      <c r="Q1307">
        <f>IF(Charts!$B$3="none",E6139,IF(K6139="",NA(),K6139))</f>
        <v>0</v>
      </c>
      <c r="R1307">
        <f>IF(Charts!$B$3="none",F6139,IF(L6139="",NA(),L6139))</f>
        <v>0</v>
      </c>
      <c r="S1307">
        <f>IF(Charts!$B$3="none",G6139,IF(M6139="",NA(),M6139))</f>
        <v>0</v>
      </c>
      <c r="T1307">
        <f>IF(Charts!$B$3="none",H6139,IF(N6139="",NA(),N6139))</f>
        <v>0</v>
      </c>
    </row>
    <row r="1308" spans="5:20">
      <c r="E1308">
        <v>337</v>
      </c>
      <c r="F1308">
        <f>F341</f>
        <v>0</v>
      </c>
      <c r="G1308">
        <v>337</v>
      </c>
      <c r="H1308">
        <f>H341</f>
        <v>0</v>
      </c>
      <c r="K1308">
        <v>337</v>
      </c>
      <c r="L1308">
        <f>L341</f>
        <v>0</v>
      </c>
      <c r="M1308">
        <v>337</v>
      </c>
      <c r="N1308">
        <f>N341</f>
        <v>0</v>
      </c>
      <c r="Q1308">
        <f>IF(Charts!$B$3="none",E6140,IF(K6140="",NA(),K6140))</f>
        <v>0</v>
      </c>
      <c r="R1308">
        <f>IF(Charts!$B$3="none",F6140,IF(L6140="",NA(),L6140))</f>
        <v>0</v>
      </c>
      <c r="S1308">
        <f>IF(Charts!$B$3="none",G6140,IF(M6140="",NA(),M6140))</f>
        <v>0</v>
      </c>
      <c r="T1308">
        <f>IF(Charts!$B$3="none",H6140,IF(N6140="",NA(),N6140))</f>
        <v>0</v>
      </c>
    </row>
    <row r="1309" spans="5:20">
      <c r="E1309">
        <v>338</v>
      </c>
      <c r="F1309">
        <f>F342</f>
        <v>0</v>
      </c>
      <c r="G1309">
        <v>338</v>
      </c>
      <c r="H1309">
        <f>H342</f>
        <v>0</v>
      </c>
      <c r="K1309">
        <v>338</v>
      </c>
      <c r="L1309">
        <f>L342</f>
        <v>0</v>
      </c>
      <c r="M1309">
        <v>338</v>
      </c>
      <c r="N1309">
        <f>N342</f>
        <v>0</v>
      </c>
      <c r="Q1309">
        <f>IF(Charts!$B$3="none",E6141,IF(K6141="",NA(),K6141))</f>
        <v>0</v>
      </c>
      <c r="R1309">
        <f>IF(Charts!$B$3="none",F6141,IF(L6141="",NA(),L6141))</f>
        <v>0</v>
      </c>
      <c r="S1309">
        <f>IF(Charts!$B$3="none",G6141,IF(M6141="",NA(),M6141))</f>
        <v>0</v>
      </c>
      <c r="T1309">
        <f>IF(Charts!$B$3="none",H6141,IF(N6141="",NA(),N6141))</f>
        <v>0</v>
      </c>
    </row>
    <row r="1310" spans="5:20">
      <c r="E1310">
        <v>339</v>
      </c>
      <c r="F1310">
        <f>F343</f>
        <v>0</v>
      </c>
      <c r="G1310">
        <v>339</v>
      </c>
      <c r="H1310">
        <f>H343</f>
        <v>0</v>
      </c>
      <c r="K1310">
        <v>339</v>
      </c>
      <c r="L1310">
        <f>L343</f>
        <v>0</v>
      </c>
      <c r="M1310">
        <v>339</v>
      </c>
      <c r="N1310">
        <f>N343</f>
        <v>0</v>
      </c>
      <c r="Q1310">
        <f>IF(Charts!$B$3="none",E6142,IF(K6142="",NA(),K6142))</f>
        <v>0</v>
      </c>
      <c r="R1310">
        <f>IF(Charts!$B$3="none",F6142,IF(L6142="",NA(),L6142))</f>
        <v>0</v>
      </c>
      <c r="S1310">
        <f>IF(Charts!$B$3="none",G6142,IF(M6142="",NA(),M6142))</f>
        <v>0</v>
      </c>
      <c r="T1310">
        <f>IF(Charts!$B$3="none",H6142,IF(N6142="",NA(),N6142))</f>
        <v>0</v>
      </c>
    </row>
    <row r="1311" spans="5:20">
      <c r="E1311">
        <v>340</v>
      </c>
      <c r="F1311">
        <f>F344</f>
        <v>0</v>
      </c>
      <c r="G1311">
        <v>340</v>
      </c>
      <c r="H1311">
        <f>H344</f>
        <v>0</v>
      </c>
      <c r="K1311">
        <v>340</v>
      </c>
      <c r="L1311">
        <f>L344</f>
        <v>0</v>
      </c>
      <c r="M1311">
        <v>340</v>
      </c>
      <c r="N1311">
        <f>N344</f>
        <v>0</v>
      </c>
      <c r="Q1311">
        <f>IF(Charts!$B$3="none",E6143,IF(K6143="",NA(),K6143))</f>
        <v>0</v>
      </c>
      <c r="R1311">
        <f>IF(Charts!$B$3="none",F6143,IF(L6143="",NA(),L6143))</f>
        <v>0</v>
      </c>
      <c r="S1311">
        <f>IF(Charts!$B$3="none",G6143,IF(M6143="",NA(),M6143))</f>
        <v>0</v>
      </c>
      <c r="T1311">
        <f>IF(Charts!$B$3="none",H6143,IF(N6143="",NA(),N6143))</f>
        <v>0</v>
      </c>
    </row>
    <row r="1312" spans="5:20">
      <c r="E1312">
        <v>341</v>
      </c>
      <c r="F1312">
        <f>F345</f>
        <v>0</v>
      </c>
      <c r="G1312">
        <v>341</v>
      </c>
      <c r="H1312">
        <f>H345</f>
        <v>0</v>
      </c>
      <c r="K1312">
        <v>341</v>
      </c>
      <c r="L1312">
        <f>L345</f>
        <v>0</v>
      </c>
      <c r="M1312">
        <v>341</v>
      </c>
      <c r="N1312">
        <f>N345</f>
        <v>0</v>
      </c>
      <c r="Q1312">
        <f>IF(Charts!$B$3="none",E6144,IF(K6144="",NA(),K6144))</f>
        <v>0</v>
      </c>
      <c r="R1312">
        <f>IF(Charts!$B$3="none",F6144,IF(L6144="",NA(),L6144))</f>
        <v>0</v>
      </c>
      <c r="S1312">
        <f>IF(Charts!$B$3="none",G6144,IF(M6144="",NA(),M6144))</f>
        <v>0</v>
      </c>
      <c r="T1312">
        <f>IF(Charts!$B$3="none",H6144,IF(N6144="",NA(),N6144))</f>
        <v>0</v>
      </c>
    </row>
    <row r="1313" spans="5:20">
      <c r="E1313">
        <v>342</v>
      </c>
      <c r="F1313">
        <f>F346</f>
        <v>0</v>
      </c>
      <c r="G1313">
        <v>342</v>
      </c>
      <c r="H1313">
        <f>H346</f>
        <v>0</v>
      </c>
      <c r="K1313">
        <v>342</v>
      </c>
      <c r="L1313">
        <f>L346</f>
        <v>0</v>
      </c>
      <c r="M1313">
        <v>342</v>
      </c>
      <c r="N1313">
        <f>N346</f>
        <v>0</v>
      </c>
      <c r="Q1313">
        <f>IF(Charts!$B$3="none",E6145,IF(K6145="",NA(),K6145))</f>
        <v>0</v>
      </c>
      <c r="R1313">
        <f>IF(Charts!$B$3="none",F6145,IF(L6145="",NA(),L6145))</f>
        <v>0</v>
      </c>
      <c r="S1313">
        <f>IF(Charts!$B$3="none",G6145,IF(M6145="",NA(),M6145))</f>
        <v>0</v>
      </c>
      <c r="T1313">
        <f>IF(Charts!$B$3="none",H6145,IF(N6145="",NA(),N6145))</f>
        <v>0</v>
      </c>
    </row>
    <row r="1314" spans="5:20">
      <c r="E1314">
        <v>343</v>
      </c>
      <c r="F1314">
        <f>F347</f>
        <v>0</v>
      </c>
      <c r="G1314">
        <v>343</v>
      </c>
      <c r="H1314">
        <f>H347</f>
        <v>0</v>
      </c>
      <c r="K1314">
        <v>343</v>
      </c>
      <c r="L1314">
        <f>L347</f>
        <v>0</v>
      </c>
      <c r="M1314">
        <v>343</v>
      </c>
      <c r="N1314">
        <f>N347</f>
        <v>0</v>
      </c>
      <c r="Q1314">
        <f>IF(Charts!$B$3="none",E6146,IF(K6146="",NA(),K6146))</f>
        <v>0</v>
      </c>
      <c r="R1314">
        <f>IF(Charts!$B$3="none",F6146,IF(L6146="",NA(),L6146))</f>
        <v>0</v>
      </c>
      <c r="S1314">
        <f>IF(Charts!$B$3="none",G6146,IF(M6146="",NA(),M6146))</f>
        <v>0</v>
      </c>
      <c r="T1314">
        <f>IF(Charts!$B$3="none",H6146,IF(N6146="",NA(),N6146))</f>
        <v>0</v>
      </c>
    </row>
    <row r="1315" spans="5:20">
      <c r="E1315">
        <v>344</v>
      </c>
      <c r="F1315">
        <f>F348</f>
        <v>0</v>
      </c>
      <c r="G1315">
        <v>344</v>
      </c>
      <c r="H1315">
        <f>H348</f>
        <v>0</v>
      </c>
      <c r="K1315">
        <v>344</v>
      </c>
      <c r="L1315">
        <f>L348</f>
        <v>0</v>
      </c>
      <c r="M1315">
        <v>344</v>
      </c>
      <c r="N1315">
        <f>N348</f>
        <v>0</v>
      </c>
      <c r="Q1315">
        <f>IF(Charts!$B$3="none",E6147,IF(K6147="",NA(),K6147))</f>
        <v>0</v>
      </c>
      <c r="R1315">
        <f>IF(Charts!$B$3="none",F6147,IF(L6147="",NA(),L6147))</f>
        <v>0</v>
      </c>
      <c r="S1315">
        <f>IF(Charts!$B$3="none",G6147,IF(M6147="",NA(),M6147))</f>
        <v>0</v>
      </c>
      <c r="T1315">
        <f>IF(Charts!$B$3="none",H6147,IF(N6147="",NA(),N6147))</f>
        <v>0</v>
      </c>
    </row>
    <row r="1316" spans="5:20">
      <c r="E1316">
        <v>345</v>
      </c>
      <c r="F1316">
        <f>F349</f>
        <v>0</v>
      </c>
      <c r="G1316">
        <v>345</v>
      </c>
      <c r="H1316">
        <f>H349</f>
        <v>0</v>
      </c>
      <c r="K1316">
        <v>345</v>
      </c>
      <c r="L1316">
        <f>L349</f>
        <v>0</v>
      </c>
      <c r="M1316">
        <v>345</v>
      </c>
      <c r="N1316">
        <f>N349</f>
        <v>0</v>
      </c>
      <c r="Q1316">
        <f>IF(Charts!$B$3="none",E6148,IF(K6148="",NA(),K6148))</f>
        <v>0</v>
      </c>
      <c r="R1316">
        <f>IF(Charts!$B$3="none",F6148,IF(L6148="",NA(),L6148))</f>
        <v>0</v>
      </c>
      <c r="S1316">
        <f>IF(Charts!$B$3="none",G6148,IF(M6148="",NA(),M6148))</f>
        <v>0</v>
      </c>
      <c r="T1316">
        <f>IF(Charts!$B$3="none",H6148,IF(N6148="",NA(),N6148))</f>
        <v>0</v>
      </c>
    </row>
    <row r="1317" spans="5:20">
      <c r="E1317">
        <v>346</v>
      </c>
      <c r="F1317">
        <f>F350</f>
        <v>0</v>
      </c>
      <c r="G1317">
        <v>346</v>
      </c>
      <c r="H1317">
        <f>H350</f>
        <v>0</v>
      </c>
      <c r="K1317">
        <v>346</v>
      </c>
      <c r="L1317">
        <f>L350</f>
        <v>0</v>
      </c>
      <c r="M1317">
        <v>346</v>
      </c>
      <c r="N1317">
        <f>N350</f>
        <v>0</v>
      </c>
      <c r="Q1317">
        <f>IF(Charts!$B$3="none",E6149,IF(K6149="",NA(),K6149))</f>
        <v>0</v>
      </c>
      <c r="R1317">
        <f>IF(Charts!$B$3="none",F6149,IF(L6149="",NA(),L6149))</f>
        <v>0</v>
      </c>
      <c r="S1317">
        <f>IF(Charts!$B$3="none",G6149,IF(M6149="",NA(),M6149))</f>
        <v>0</v>
      </c>
      <c r="T1317">
        <f>IF(Charts!$B$3="none",H6149,IF(N6149="",NA(),N6149))</f>
        <v>0</v>
      </c>
    </row>
    <row r="1318" spans="5:20">
      <c r="E1318">
        <v>347</v>
      </c>
      <c r="F1318">
        <f>F351</f>
        <v>0</v>
      </c>
      <c r="G1318">
        <v>347</v>
      </c>
      <c r="H1318">
        <f>H351</f>
        <v>0</v>
      </c>
      <c r="K1318">
        <v>347</v>
      </c>
      <c r="L1318">
        <f>L351</f>
        <v>0</v>
      </c>
      <c r="M1318">
        <v>347</v>
      </c>
      <c r="N1318">
        <f>N351</f>
        <v>0</v>
      </c>
      <c r="Q1318">
        <f>IF(Charts!$B$3="none",E6150,IF(K6150="",NA(),K6150))</f>
        <v>0</v>
      </c>
      <c r="R1318">
        <f>IF(Charts!$B$3="none",F6150,IF(L6150="",NA(),L6150))</f>
        <v>0</v>
      </c>
      <c r="S1318">
        <f>IF(Charts!$B$3="none",G6150,IF(M6150="",NA(),M6150))</f>
        <v>0</v>
      </c>
      <c r="T1318">
        <f>IF(Charts!$B$3="none",H6150,IF(N6150="",NA(),N6150))</f>
        <v>0</v>
      </c>
    </row>
    <row r="1319" spans="5:20">
      <c r="E1319">
        <v>348</v>
      </c>
      <c r="F1319">
        <f>F352</f>
        <v>0</v>
      </c>
      <c r="G1319">
        <v>348</v>
      </c>
      <c r="H1319">
        <f>H352</f>
        <v>0</v>
      </c>
      <c r="K1319">
        <v>348</v>
      </c>
      <c r="L1319">
        <f>L352</f>
        <v>0</v>
      </c>
      <c r="M1319">
        <v>348</v>
      </c>
      <c r="N1319">
        <f>N352</f>
        <v>0</v>
      </c>
      <c r="Q1319">
        <f>IF(Charts!$B$3="none",E6151,IF(K6151="",NA(),K6151))</f>
        <v>0</v>
      </c>
      <c r="R1319">
        <f>IF(Charts!$B$3="none",F6151,IF(L6151="",NA(),L6151))</f>
        <v>0</v>
      </c>
      <c r="S1319">
        <f>IF(Charts!$B$3="none",G6151,IF(M6151="",NA(),M6151))</f>
        <v>0</v>
      </c>
      <c r="T1319">
        <f>IF(Charts!$B$3="none",H6151,IF(N6151="",NA(),N6151))</f>
        <v>0</v>
      </c>
    </row>
    <row r="1320" spans="5:20">
      <c r="E1320">
        <v>349</v>
      </c>
      <c r="F1320">
        <f>F353</f>
        <v>0</v>
      </c>
      <c r="G1320">
        <v>349</v>
      </c>
      <c r="H1320">
        <f>H353</f>
        <v>0</v>
      </c>
      <c r="K1320">
        <v>349</v>
      </c>
      <c r="L1320">
        <f>L353</f>
        <v>0</v>
      </c>
      <c r="M1320">
        <v>349</v>
      </c>
      <c r="N1320">
        <f>N353</f>
        <v>0</v>
      </c>
      <c r="Q1320">
        <f>IF(Charts!$B$3="none",E6152,IF(K6152="",NA(),K6152))</f>
        <v>0</v>
      </c>
      <c r="R1320">
        <f>IF(Charts!$B$3="none",F6152,IF(L6152="",NA(),L6152))</f>
        <v>0</v>
      </c>
      <c r="S1320">
        <f>IF(Charts!$B$3="none",G6152,IF(M6152="",NA(),M6152))</f>
        <v>0</v>
      </c>
      <c r="T1320">
        <f>IF(Charts!$B$3="none",H6152,IF(N6152="",NA(),N6152))</f>
        <v>0</v>
      </c>
    </row>
    <row r="1321" spans="5:20">
      <c r="E1321">
        <v>350</v>
      </c>
      <c r="F1321">
        <f>F354</f>
        <v>0</v>
      </c>
      <c r="G1321">
        <v>350</v>
      </c>
      <c r="H1321">
        <f>H354</f>
        <v>0</v>
      </c>
      <c r="K1321">
        <v>350</v>
      </c>
      <c r="L1321">
        <f>L354</f>
        <v>0</v>
      </c>
      <c r="M1321">
        <v>350</v>
      </c>
      <c r="N1321">
        <f>N354</f>
        <v>0</v>
      </c>
      <c r="Q1321">
        <f>IF(Charts!$B$3="none",E6153,IF(K6153="",NA(),K6153))</f>
        <v>0</v>
      </c>
      <c r="R1321">
        <f>IF(Charts!$B$3="none",F6153,IF(L6153="",NA(),L6153))</f>
        <v>0</v>
      </c>
      <c r="S1321">
        <f>IF(Charts!$B$3="none",G6153,IF(M6153="",NA(),M6153))</f>
        <v>0</v>
      </c>
      <c r="T1321">
        <f>IF(Charts!$B$3="none",H6153,IF(N6153="",NA(),N6153))</f>
        <v>0</v>
      </c>
    </row>
    <row r="1322" spans="5:20">
      <c r="E1322">
        <v>351</v>
      </c>
      <c r="F1322">
        <f>F355</f>
        <v>0</v>
      </c>
      <c r="G1322">
        <v>351</v>
      </c>
      <c r="H1322">
        <f>H355</f>
        <v>0</v>
      </c>
      <c r="K1322">
        <v>351</v>
      </c>
      <c r="L1322">
        <f>L355</f>
        <v>0</v>
      </c>
      <c r="M1322">
        <v>351</v>
      </c>
      <c r="N1322">
        <f>N355</f>
        <v>0</v>
      </c>
      <c r="Q1322">
        <f>IF(Charts!$B$3="none",E6154,IF(K6154="",NA(),K6154))</f>
        <v>0</v>
      </c>
      <c r="R1322">
        <f>IF(Charts!$B$3="none",F6154,IF(L6154="",NA(),L6154))</f>
        <v>0</v>
      </c>
      <c r="S1322">
        <f>IF(Charts!$B$3="none",G6154,IF(M6154="",NA(),M6154))</f>
        <v>0</v>
      </c>
      <c r="T1322">
        <f>IF(Charts!$B$3="none",H6154,IF(N6154="",NA(),N6154))</f>
        <v>0</v>
      </c>
    </row>
    <row r="1323" spans="5:20">
      <c r="E1323">
        <v>352</v>
      </c>
      <c r="F1323">
        <f>F356</f>
        <v>0</v>
      </c>
      <c r="G1323">
        <v>352</v>
      </c>
      <c r="H1323">
        <f>H356</f>
        <v>0</v>
      </c>
      <c r="K1323">
        <v>352</v>
      </c>
      <c r="L1323">
        <f>L356</f>
        <v>0</v>
      </c>
      <c r="M1323">
        <v>352</v>
      </c>
      <c r="N1323">
        <f>N356</f>
        <v>0</v>
      </c>
      <c r="Q1323">
        <f>IF(Charts!$B$3="none",E6155,IF(K6155="",NA(),K6155))</f>
        <v>0</v>
      </c>
      <c r="R1323">
        <f>IF(Charts!$B$3="none",F6155,IF(L6155="",NA(),L6155))</f>
        <v>0</v>
      </c>
      <c r="S1323">
        <f>IF(Charts!$B$3="none",G6155,IF(M6155="",NA(),M6155))</f>
        <v>0</v>
      </c>
      <c r="T1323">
        <f>IF(Charts!$B$3="none",H6155,IF(N6155="",NA(),N6155))</f>
        <v>0</v>
      </c>
    </row>
    <row r="1324" spans="5:20">
      <c r="E1324">
        <v>353</v>
      </c>
      <c r="F1324">
        <f>F357</f>
        <v>0</v>
      </c>
      <c r="G1324">
        <v>353</v>
      </c>
      <c r="H1324">
        <f>H357</f>
        <v>0</v>
      </c>
      <c r="K1324">
        <v>353</v>
      </c>
      <c r="L1324">
        <f>L357</f>
        <v>0</v>
      </c>
      <c r="M1324">
        <v>353</v>
      </c>
      <c r="N1324">
        <f>N357</f>
        <v>0</v>
      </c>
      <c r="Q1324">
        <f>IF(Charts!$B$3="none",E6156,IF(K6156="",NA(),K6156))</f>
        <v>0</v>
      </c>
      <c r="R1324">
        <f>IF(Charts!$B$3="none",F6156,IF(L6156="",NA(),L6156))</f>
        <v>0</v>
      </c>
      <c r="S1324">
        <f>IF(Charts!$B$3="none",G6156,IF(M6156="",NA(),M6156))</f>
        <v>0</v>
      </c>
      <c r="T1324">
        <f>IF(Charts!$B$3="none",H6156,IF(N6156="",NA(),N6156))</f>
        <v>0</v>
      </c>
    </row>
    <row r="1325" spans="5:20">
      <c r="E1325">
        <v>354</v>
      </c>
      <c r="F1325">
        <f>F358</f>
        <v>0</v>
      </c>
      <c r="G1325">
        <v>354</v>
      </c>
      <c r="H1325">
        <f>H358</f>
        <v>0</v>
      </c>
      <c r="K1325">
        <v>354</v>
      </c>
      <c r="L1325">
        <f>L358</f>
        <v>0</v>
      </c>
      <c r="M1325">
        <v>354</v>
      </c>
      <c r="N1325">
        <f>N358</f>
        <v>0</v>
      </c>
      <c r="Q1325">
        <f>IF(Charts!$B$3="none",E6157,IF(K6157="",NA(),K6157))</f>
        <v>0</v>
      </c>
      <c r="R1325">
        <f>IF(Charts!$B$3="none",F6157,IF(L6157="",NA(),L6157))</f>
        <v>0</v>
      </c>
      <c r="S1325">
        <f>IF(Charts!$B$3="none",G6157,IF(M6157="",NA(),M6157))</f>
        <v>0</v>
      </c>
      <c r="T1325">
        <f>IF(Charts!$B$3="none",H6157,IF(N6157="",NA(),N6157))</f>
        <v>0</v>
      </c>
    </row>
    <row r="1326" spans="5:20">
      <c r="E1326">
        <v>355</v>
      </c>
      <c r="F1326">
        <f>F359</f>
        <v>0</v>
      </c>
      <c r="G1326">
        <v>355</v>
      </c>
      <c r="H1326">
        <f>H359</f>
        <v>0</v>
      </c>
      <c r="K1326">
        <v>355</v>
      </c>
      <c r="L1326">
        <f>L359</f>
        <v>0</v>
      </c>
      <c r="M1326">
        <v>355</v>
      </c>
      <c r="N1326">
        <f>N359</f>
        <v>0</v>
      </c>
      <c r="Q1326">
        <f>IF(Charts!$B$3="none",E6158,IF(K6158="",NA(),K6158))</f>
        <v>0</v>
      </c>
      <c r="R1326">
        <f>IF(Charts!$B$3="none",F6158,IF(L6158="",NA(),L6158))</f>
        <v>0</v>
      </c>
      <c r="S1326">
        <f>IF(Charts!$B$3="none",G6158,IF(M6158="",NA(),M6158))</f>
        <v>0</v>
      </c>
      <c r="T1326">
        <f>IF(Charts!$B$3="none",H6158,IF(N6158="",NA(),N6158))</f>
        <v>0</v>
      </c>
    </row>
    <row r="1327" spans="5:20">
      <c r="E1327">
        <v>356</v>
      </c>
      <c r="F1327">
        <f>F360</f>
        <v>0</v>
      </c>
      <c r="G1327">
        <v>356</v>
      </c>
      <c r="H1327">
        <f>H360</f>
        <v>0</v>
      </c>
      <c r="K1327">
        <v>356</v>
      </c>
      <c r="L1327">
        <f>L360</f>
        <v>0</v>
      </c>
      <c r="M1327">
        <v>356</v>
      </c>
      <c r="N1327">
        <f>N360</f>
        <v>0</v>
      </c>
      <c r="Q1327">
        <f>IF(Charts!$B$3="none",E6159,IF(K6159="",NA(),K6159))</f>
        <v>0</v>
      </c>
      <c r="R1327">
        <f>IF(Charts!$B$3="none",F6159,IF(L6159="",NA(),L6159))</f>
        <v>0</v>
      </c>
      <c r="S1327">
        <f>IF(Charts!$B$3="none",G6159,IF(M6159="",NA(),M6159))</f>
        <v>0</v>
      </c>
      <c r="T1327">
        <f>IF(Charts!$B$3="none",H6159,IF(N6159="",NA(),N6159))</f>
        <v>0</v>
      </c>
    </row>
    <row r="1328" spans="5:20">
      <c r="E1328">
        <v>357</v>
      </c>
      <c r="F1328">
        <f>F361</f>
        <v>0</v>
      </c>
      <c r="G1328">
        <v>357</v>
      </c>
      <c r="H1328">
        <f>H361</f>
        <v>0</v>
      </c>
      <c r="K1328">
        <v>357</v>
      </c>
      <c r="L1328">
        <f>L361</f>
        <v>0</v>
      </c>
      <c r="M1328">
        <v>357</v>
      </c>
      <c r="N1328">
        <f>N361</f>
        <v>0</v>
      </c>
      <c r="Q1328">
        <f>IF(Charts!$B$3="none",E6160,IF(K6160="",NA(),K6160))</f>
        <v>0</v>
      </c>
      <c r="R1328">
        <f>IF(Charts!$B$3="none",F6160,IF(L6160="",NA(),L6160))</f>
        <v>0</v>
      </c>
      <c r="S1328">
        <f>IF(Charts!$B$3="none",G6160,IF(M6160="",NA(),M6160))</f>
        <v>0</v>
      </c>
      <c r="T1328">
        <f>IF(Charts!$B$3="none",H6160,IF(N6160="",NA(),N6160))</f>
        <v>0</v>
      </c>
    </row>
    <row r="1329" spans="5:20">
      <c r="E1329">
        <v>358</v>
      </c>
      <c r="F1329">
        <f>F362</f>
        <v>0</v>
      </c>
      <c r="G1329">
        <v>358</v>
      </c>
      <c r="H1329">
        <f>H362</f>
        <v>0</v>
      </c>
      <c r="K1329">
        <v>358</v>
      </c>
      <c r="L1329">
        <f>L362</f>
        <v>0</v>
      </c>
      <c r="M1329">
        <v>358</v>
      </c>
      <c r="N1329">
        <f>N362</f>
        <v>0</v>
      </c>
      <c r="Q1329">
        <f>IF(Charts!$B$3="none",E6161,IF(K6161="",NA(),K6161))</f>
        <v>0</v>
      </c>
      <c r="R1329">
        <f>IF(Charts!$B$3="none",F6161,IF(L6161="",NA(),L6161))</f>
        <v>0</v>
      </c>
      <c r="S1329">
        <f>IF(Charts!$B$3="none",G6161,IF(M6161="",NA(),M6161))</f>
        <v>0</v>
      </c>
      <c r="T1329">
        <f>IF(Charts!$B$3="none",H6161,IF(N6161="",NA(),N6161))</f>
        <v>0</v>
      </c>
    </row>
    <row r="1330" spans="5:20">
      <c r="E1330">
        <v>359</v>
      </c>
      <c r="F1330">
        <f>F363</f>
        <v>0</v>
      </c>
      <c r="G1330">
        <v>359</v>
      </c>
      <c r="H1330">
        <f>H363</f>
        <v>0</v>
      </c>
      <c r="K1330">
        <v>359</v>
      </c>
      <c r="L1330">
        <f>L363</f>
        <v>0</v>
      </c>
      <c r="M1330">
        <v>359</v>
      </c>
      <c r="N1330">
        <f>N363</f>
        <v>0</v>
      </c>
      <c r="Q1330">
        <f>IF(Charts!$B$3="none",E6162,IF(K6162="",NA(),K6162))</f>
        <v>0</v>
      </c>
      <c r="R1330">
        <f>IF(Charts!$B$3="none",F6162,IF(L6162="",NA(),L6162))</f>
        <v>0</v>
      </c>
      <c r="S1330">
        <f>IF(Charts!$B$3="none",G6162,IF(M6162="",NA(),M6162))</f>
        <v>0</v>
      </c>
      <c r="T1330">
        <f>IF(Charts!$B$3="none",H6162,IF(N6162="",NA(),N6162))</f>
        <v>0</v>
      </c>
    </row>
    <row r="1331" spans="5:20">
      <c r="E1331">
        <v>360</v>
      </c>
      <c r="F1331">
        <f>F364</f>
        <v>0</v>
      </c>
      <c r="G1331">
        <v>360</v>
      </c>
      <c r="H1331">
        <f>H364</f>
        <v>0</v>
      </c>
      <c r="K1331">
        <v>360</v>
      </c>
      <c r="L1331">
        <f>L364</f>
        <v>0</v>
      </c>
      <c r="M1331">
        <v>360</v>
      </c>
      <c r="N1331">
        <f>N364</f>
        <v>0</v>
      </c>
      <c r="Q1331">
        <f>IF(Charts!$B$3="none",E6163,IF(K6163="",NA(),K6163))</f>
        <v>0</v>
      </c>
      <c r="R1331">
        <f>IF(Charts!$B$3="none",F6163,IF(L6163="",NA(),L6163))</f>
        <v>0</v>
      </c>
      <c r="S1331">
        <f>IF(Charts!$B$3="none",G6163,IF(M6163="",NA(),M6163))</f>
        <v>0</v>
      </c>
      <c r="T1331">
        <f>IF(Charts!$B$3="none",H6163,IF(N6163="",NA(),N6163))</f>
        <v>0</v>
      </c>
    </row>
    <row r="1332" spans="5:20">
      <c r="E1332">
        <v>361</v>
      </c>
      <c r="F1332">
        <f>F365</f>
        <v>0</v>
      </c>
      <c r="G1332">
        <v>361</v>
      </c>
      <c r="H1332">
        <f>H365</f>
        <v>0</v>
      </c>
      <c r="K1332">
        <v>361</v>
      </c>
      <c r="L1332">
        <f>L365</f>
        <v>0</v>
      </c>
      <c r="M1332">
        <v>361</v>
      </c>
      <c r="N1332">
        <f>N365</f>
        <v>0</v>
      </c>
      <c r="Q1332">
        <f>IF(Charts!$B$3="none",E6164,IF(K6164="",NA(),K6164))</f>
        <v>0</v>
      </c>
      <c r="R1332">
        <f>IF(Charts!$B$3="none",F6164,IF(L6164="",NA(),L6164))</f>
        <v>0</v>
      </c>
      <c r="S1332">
        <f>IF(Charts!$B$3="none",G6164,IF(M6164="",NA(),M6164))</f>
        <v>0</v>
      </c>
      <c r="T1332">
        <f>IF(Charts!$B$3="none",H6164,IF(N6164="",NA(),N6164))</f>
        <v>0</v>
      </c>
    </row>
    <row r="1333" spans="5:20">
      <c r="E1333">
        <v>362</v>
      </c>
      <c r="F1333">
        <f>F366</f>
        <v>0</v>
      </c>
      <c r="G1333">
        <v>362</v>
      </c>
      <c r="H1333">
        <f>H366</f>
        <v>0</v>
      </c>
      <c r="K1333">
        <v>362</v>
      </c>
      <c r="L1333">
        <f>L366</f>
        <v>0</v>
      </c>
      <c r="M1333">
        <v>362</v>
      </c>
      <c r="N1333">
        <f>N366</f>
        <v>0</v>
      </c>
      <c r="Q1333">
        <f>IF(Charts!$B$3="none",E6165,IF(K6165="",NA(),K6165))</f>
        <v>0</v>
      </c>
      <c r="R1333">
        <f>IF(Charts!$B$3="none",F6165,IF(L6165="",NA(),L6165))</f>
        <v>0</v>
      </c>
      <c r="S1333">
        <f>IF(Charts!$B$3="none",G6165,IF(M6165="",NA(),M6165))</f>
        <v>0</v>
      </c>
      <c r="T1333">
        <f>IF(Charts!$B$3="none",H6165,IF(N6165="",NA(),N6165))</f>
        <v>0</v>
      </c>
    </row>
    <row r="1334" spans="5:20">
      <c r="E1334">
        <v>363</v>
      </c>
      <c r="F1334">
        <f>F367</f>
        <v>0</v>
      </c>
      <c r="G1334">
        <v>363</v>
      </c>
      <c r="H1334">
        <f>H367</f>
        <v>0</v>
      </c>
      <c r="K1334">
        <v>363</v>
      </c>
      <c r="L1334">
        <f>L367</f>
        <v>0</v>
      </c>
      <c r="M1334">
        <v>363</v>
      </c>
      <c r="N1334">
        <f>N367</f>
        <v>0</v>
      </c>
      <c r="Q1334">
        <f>IF(Charts!$B$3="none",E6166,IF(K6166="",NA(),K6166))</f>
        <v>0</v>
      </c>
      <c r="R1334">
        <f>IF(Charts!$B$3="none",F6166,IF(L6166="",NA(),L6166))</f>
        <v>0</v>
      </c>
      <c r="S1334">
        <f>IF(Charts!$B$3="none",G6166,IF(M6166="",NA(),M6166))</f>
        <v>0</v>
      </c>
      <c r="T1334">
        <f>IF(Charts!$B$3="none",H6166,IF(N6166="",NA(),N6166))</f>
        <v>0</v>
      </c>
    </row>
    <row r="1335" spans="5:20">
      <c r="E1335">
        <v>364</v>
      </c>
      <c r="F1335">
        <f>F368</f>
        <v>0</v>
      </c>
      <c r="G1335">
        <v>364</v>
      </c>
      <c r="H1335">
        <f>H368</f>
        <v>0</v>
      </c>
      <c r="K1335">
        <v>364</v>
      </c>
      <c r="L1335">
        <f>L368</f>
        <v>0</v>
      </c>
      <c r="M1335">
        <v>364</v>
      </c>
      <c r="N1335">
        <f>N368</f>
        <v>0</v>
      </c>
      <c r="Q1335">
        <f>IF(Charts!$B$3="none",E6167,IF(K6167="",NA(),K6167))</f>
        <v>0</v>
      </c>
      <c r="R1335">
        <f>IF(Charts!$B$3="none",F6167,IF(L6167="",NA(),L6167))</f>
        <v>0</v>
      </c>
      <c r="S1335">
        <f>IF(Charts!$B$3="none",G6167,IF(M6167="",NA(),M6167))</f>
        <v>0</v>
      </c>
      <c r="T1335">
        <f>IF(Charts!$B$3="none",H6167,IF(N6167="",NA(),N6167))</f>
        <v>0</v>
      </c>
    </row>
    <row r="1336" spans="5:20">
      <c r="E1336">
        <v>365</v>
      </c>
      <c r="F1336">
        <f>F369</f>
        <v>0</v>
      </c>
      <c r="G1336">
        <v>365</v>
      </c>
      <c r="H1336">
        <f>H369</f>
        <v>0</v>
      </c>
      <c r="K1336">
        <v>365</v>
      </c>
      <c r="L1336">
        <f>L369</f>
        <v>0</v>
      </c>
      <c r="M1336">
        <v>365</v>
      </c>
      <c r="N1336">
        <f>N369</f>
        <v>0</v>
      </c>
      <c r="Q1336">
        <f>IF(Charts!$B$3="none",E6168,IF(K6168="",NA(),K6168))</f>
        <v>0</v>
      </c>
      <c r="R1336">
        <f>IF(Charts!$B$3="none",F6168,IF(L6168="",NA(),L6168))</f>
        <v>0</v>
      </c>
      <c r="S1336">
        <f>IF(Charts!$B$3="none",G6168,IF(M6168="",NA(),M6168))</f>
        <v>0</v>
      </c>
      <c r="T1336">
        <f>IF(Charts!$B$3="none",H6168,IF(N6168="",NA(),N6168))</f>
        <v>0</v>
      </c>
    </row>
    <row r="1337" spans="5:20">
      <c r="E1337">
        <v>366</v>
      </c>
      <c r="F1337">
        <f>F370</f>
        <v>0</v>
      </c>
      <c r="G1337">
        <v>366</v>
      </c>
      <c r="H1337">
        <f>H370</f>
        <v>0</v>
      </c>
      <c r="K1337">
        <v>366</v>
      </c>
      <c r="L1337">
        <f>L370</f>
        <v>0</v>
      </c>
      <c r="M1337">
        <v>366</v>
      </c>
      <c r="N1337">
        <f>N370</f>
        <v>0</v>
      </c>
      <c r="Q1337">
        <f>IF(Charts!$B$3="none",E6169,IF(K6169="",NA(),K6169))</f>
        <v>0</v>
      </c>
      <c r="R1337">
        <f>IF(Charts!$B$3="none",F6169,IF(L6169="",NA(),L6169))</f>
        <v>0</v>
      </c>
      <c r="S1337">
        <f>IF(Charts!$B$3="none",G6169,IF(M6169="",NA(),M6169))</f>
        <v>0</v>
      </c>
      <c r="T1337">
        <f>IF(Charts!$B$3="none",H6169,IF(N6169="",NA(),N6169))</f>
        <v>0</v>
      </c>
    </row>
    <row r="1338" spans="5:20">
      <c r="E1338">
        <v>367</v>
      </c>
      <c r="F1338">
        <f>F371</f>
        <v>0</v>
      </c>
      <c r="G1338">
        <v>367</v>
      </c>
      <c r="H1338">
        <f>H371</f>
        <v>0</v>
      </c>
      <c r="K1338">
        <v>367</v>
      </c>
      <c r="L1338">
        <f>L371</f>
        <v>0</v>
      </c>
      <c r="M1338">
        <v>367</v>
      </c>
      <c r="N1338">
        <f>N371</f>
        <v>0</v>
      </c>
      <c r="Q1338">
        <f>IF(Charts!$B$3="none",E6170,IF(K6170="",NA(),K6170))</f>
        <v>0</v>
      </c>
      <c r="R1338">
        <f>IF(Charts!$B$3="none",F6170,IF(L6170="",NA(),L6170))</f>
        <v>0</v>
      </c>
      <c r="S1338">
        <f>IF(Charts!$B$3="none",G6170,IF(M6170="",NA(),M6170))</f>
        <v>0</v>
      </c>
      <c r="T1338">
        <f>IF(Charts!$B$3="none",H6170,IF(N6170="",NA(),N6170))</f>
        <v>0</v>
      </c>
    </row>
    <row r="1339" spans="5:20">
      <c r="E1339">
        <v>368</v>
      </c>
      <c r="F1339">
        <f>F372</f>
        <v>0</v>
      </c>
      <c r="G1339">
        <v>368</v>
      </c>
      <c r="H1339">
        <f>H372</f>
        <v>0</v>
      </c>
      <c r="K1339">
        <v>368</v>
      </c>
      <c r="L1339">
        <f>L372</f>
        <v>0</v>
      </c>
      <c r="M1339">
        <v>368</v>
      </c>
      <c r="N1339">
        <f>N372</f>
        <v>0</v>
      </c>
      <c r="Q1339">
        <f>IF(Charts!$B$3="none",E6171,IF(K6171="",NA(),K6171))</f>
        <v>0</v>
      </c>
      <c r="R1339">
        <f>IF(Charts!$B$3="none",F6171,IF(L6171="",NA(),L6171))</f>
        <v>0</v>
      </c>
      <c r="S1339">
        <f>IF(Charts!$B$3="none",G6171,IF(M6171="",NA(),M6171))</f>
        <v>0</v>
      </c>
      <c r="T1339">
        <f>IF(Charts!$B$3="none",H6171,IF(N6171="",NA(),N6171))</f>
        <v>0</v>
      </c>
    </row>
    <row r="1340" spans="5:20">
      <c r="E1340">
        <v>369</v>
      </c>
      <c r="F1340">
        <f>F373</f>
        <v>0</v>
      </c>
      <c r="G1340">
        <v>369</v>
      </c>
      <c r="H1340">
        <f>H373</f>
        <v>0</v>
      </c>
      <c r="K1340">
        <v>369</v>
      </c>
      <c r="L1340">
        <f>L373</f>
        <v>0</v>
      </c>
      <c r="M1340">
        <v>369</v>
      </c>
      <c r="N1340">
        <f>N373</f>
        <v>0</v>
      </c>
      <c r="Q1340">
        <f>IF(Charts!$B$3="none",E6172,IF(K6172="",NA(),K6172))</f>
        <v>0</v>
      </c>
      <c r="R1340">
        <f>IF(Charts!$B$3="none",F6172,IF(L6172="",NA(),L6172))</f>
        <v>0</v>
      </c>
      <c r="S1340">
        <f>IF(Charts!$B$3="none",G6172,IF(M6172="",NA(),M6172))</f>
        <v>0</v>
      </c>
      <c r="T1340">
        <f>IF(Charts!$B$3="none",H6172,IF(N6172="",NA(),N6172))</f>
        <v>0</v>
      </c>
    </row>
    <row r="1341" spans="5:20">
      <c r="E1341">
        <v>370</v>
      </c>
      <c r="F1341">
        <f>F374</f>
        <v>0</v>
      </c>
      <c r="G1341">
        <v>370</v>
      </c>
      <c r="H1341">
        <f>H374</f>
        <v>0</v>
      </c>
      <c r="K1341">
        <v>370</v>
      </c>
      <c r="L1341">
        <f>L374</f>
        <v>0</v>
      </c>
      <c r="M1341">
        <v>370</v>
      </c>
      <c r="N1341">
        <f>N374</f>
        <v>0</v>
      </c>
      <c r="Q1341">
        <f>IF(Charts!$B$3="none",E6173,IF(K6173="",NA(),K6173))</f>
        <v>0</v>
      </c>
      <c r="R1341">
        <f>IF(Charts!$B$3="none",F6173,IF(L6173="",NA(),L6173))</f>
        <v>0</v>
      </c>
      <c r="S1341">
        <f>IF(Charts!$B$3="none",G6173,IF(M6173="",NA(),M6173))</f>
        <v>0</v>
      </c>
      <c r="T1341">
        <f>IF(Charts!$B$3="none",H6173,IF(N6173="",NA(),N6173))</f>
        <v>0</v>
      </c>
    </row>
    <row r="1342" spans="5:20">
      <c r="E1342">
        <v>371</v>
      </c>
      <c r="F1342">
        <f>F375</f>
        <v>0</v>
      </c>
      <c r="G1342">
        <v>371</v>
      </c>
      <c r="H1342">
        <f>H375</f>
        <v>0</v>
      </c>
      <c r="K1342">
        <v>371</v>
      </c>
      <c r="L1342">
        <f>L375</f>
        <v>0</v>
      </c>
      <c r="M1342">
        <v>371</v>
      </c>
      <c r="N1342">
        <f>N375</f>
        <v>0</v>
      </c>
      <c r="Q1342">
        <f>IF(Charts!$B$3="none",E6174,IF(K6174="",NA(),K6174))</f>
        <v>0</v>
      </c>
      <c r="R1342">
        <f>IF(Charts!$B$3="none",F6174,IF(L6174="",NA(),L6174))</f>
        <v>0</v>
      </c>
      <c r="S1342">
        <f>IF(Charts!$B$3="none",G6174,IF(M6174="",NA(),M6174))</f>
        <v>0</v>
      </c>
      <c r="T1342">
        <f>IF(Charts!$B$3="none",H6174,IF(N6174="",NA(),N6174))</f>
        <v>0</v>
      </c>
    </row>
    <row r="1343" spans="5:20">
      <c r="E1343">
        <v>372</v>
      </c>
      <c r="F1343">
        <f>F376</f>
        <v>0</v>
      </c>
      <c r="G1343">
        <v>372</v>
      </c>
      <c r="H1343">
        <f>H376</f>
        <v>0</v>
      </c>
      <c r="K1343">
        <v>372</v>
      </c>
      <c r="L1343">
        <f>L376</f>
        <v>0</v>
      </c>
      <c r="M1343">
        <v>372</v>
      </c>
      <c r="N1343">
        <f>N376</f>
        <v>0</v>
      </c>
      <c r="Q1343">
        <f>IF(Charts!$B$3="none",E6175,IF(K6175="",NA(),K6175))</f>
        <v>0</v>
      </c>
      <c r="R1343">
        <f>IF(Charts!$B$3="none",F6175,IF(L6175="",NA(),L6175))</f>
        <v>0</v>
      </c>
      <c r="S1343">
        <f>IF(Charts!$B$3="none",G6175,IF(M6175="",NA(),M6175))</f>
        <v>0</v>
      </c>
      <c r="T1343">
        <f>IF(Charts!$B$3="none",H6175,IF(N6175="",NA(),N6175))</f>
        <v>0</v>
      </c>
    </row>
    <row r="1344" spans="5:20">
      <c r="E1344">
        <v>373</v>
      </c>
      <c r="F1344">
        <f>F377</f>
        <v>0</v>
      </c>
      <c r="G1344">
        <v>373</v>
      </c>
      <c r="H1344">
        <f>H377</f>
        <v>0</v>
      </c>
      <c r="K1344">
        <v>373</v>
      </c>
      <c r="L1344">
        <f>L377</f>
        <v>0</v>
      </c>
      <c r="M1344">
        <v>373</v>
      </c>
      <c r="N1344">
        <f>N377</f>
        <v>0</v>
      </c>
      <c r="Q1344">
        <f>IF(Charts!$B$3="none",E6176,IF(K6176="",NA(),K6176))</f>
        <v>0</v>
      </c>
      <c r="R1344">
        <f>IF(Charts!$B$3="none",F6176,IF(L6176="",NA(),L6176))</f>
        <v>0</v>
      </c>
      <c r="S1344">
        <f>IF(Charts!$B$3="none",G6176,IF(M6176="",NA(),M6176))</f>
        <v>0</v>
      </c>
      <c r="T1344">
        <f>IF(Charts!$B$3="none",H6176,IF(N6176="",NA(),N6176))</f>
        <v>0</v>
      </c>
    </row>
    <row r="1345" spans="5:20">
      <c r="E1345">
        <v>374</v>
      </c>
      <c r="F1345">
        <f>F378</f>
        <v>0</v>
      </c>
      <c r="G1345">
        <v>374</v>
      </c>
      <c r="H1345">
        <f>H378</f>
        <v>0</v>
      </c>
      <c r="K1345">
        <v>374</v>
      </c>
      <c r="L1345">
        <f>L378</f>
        <v>0</v>
      </c>
      <c r="M1345">
        <v>374</v>
      </c>
      <c r="N1345">
        <f>N378</f>
        <v>0</v>
      </c>
      <c r="Q1345">
        <f>IF(Charts!$B$3="none",E6177,IF(K6177="",NA(),K6177))</f>
        <v>0</v>
      </c>
      <c r="R1345">
        <f>IF(Charts!$B$3="none",F6177,IF(L6177="",NA(),L6177))</f>
        <v>0</v>
      </c>
      <c r="S1345">
        <f>IF(Charts!$B$3="none",G6177,IF(M6177="",NA(),M6177))</f>
        <v>0</v>
      </c>
      <c r="T1345">
        <f>IF(Charts!$B$3="none",H6177,IF(N6177="",NA(),N6177))</f>
        <v>0</v>
      </c>
    </row>
    <row r="1346" spans="5:20">
      <c r="E1346">
        <v>375</v>
      </c>
      <c r="F1346">
        <f>F379</f>
        <v>0</v>
      </c>
      <c r="G1346">
        <v>375</v>
      </c>
      <c r="H1346">
        <f>H379</f>
        <v>0</v>
      </c>
      <c r="K1346">
        <v>375</v>
      </c>
      <c r="L1346">
        <f>L379</f>
        <v>0</v>
      </c>
      <c r="M1346">
        <v>375</v>
      </c>
      <c r="N1346">
        <f>N379</f>
        <v>0</v>
      </c>
      <c r="Q1346">
        <f>IF(Charts!$B$3="none",E6178,IF(K6178="",NA(),K6178))</f>
        <v>0</v>
      </c>
      <c r="R1346">
        <f>IF(Charts!$B$3="none",F6178,IF(L6178="",NA(),L6178))</f>
        <v>0</v>
      </c>
      <c r="S1346">
        <f>IF(Charts!$B$3="none",G6178,IF(M6178="",NA(),M6178))</f>
        <v>0</v>
      </c>
      <c r="T1346">
        <f>IF(Charts!$B$3="none",H6178,IF(N6178="",NA(),N6178))</f>
        <v>0</v>
      </c>
    </row>
    <row r="1347" spans="5:20">
      <c r="E1347">
        <v>376</v>
      </c>
      <c r="F1347">
        <f>F380</f>
        <v>0</v>
      </c>
      <c r="G1347">
        <v>376</v>
      </c>
      <c r="H1347">
        <f>H380</f>
        <v>0</v>
      </c>
      <c r="K1347">
        <v>376</v>
      </c>
      <c r="L1347">
        <f>L380</f>
        <v>0</v>
      </c>
      <c r="M1347">
        <v>376</v>
      </c>
      <c r="N1347">
        <f>N380</f>
        <v>0</v>
      </c>
      <c r="Q1347">
        <f>IF(Charts!$B$3="none",E6179,IF(K6179="",NA(),K6179))</f>
        <v>0</v>
      </c>
      <c r="R1347">
        <f>IF(Charts!$B$3="none",F6179,IF(L6179="",NA(),L6179))</f>
        <v>0</v>
      </c>
      <c r="S1347">
        <f>IF(Charts!$B$3="none",G6179,IF(M6179="",NA(),M6179))</f>
        <v>0</v>
      </c>
      <c r="T1347">
        <f>IF(Charts!$B$3="none",H6179,IF(N6179="",NA(),N6179))</f>
        <v>0</v>
      </c>
    </row>
    <row r="1348" spans="5:20">
      <c r="E1348">
        <v>377</v>
      </c>
      <c r="F1348">
        <f>F381</f>
        <v>0</v>
      </c>
      <c r="G1348">
        <v>377</v>
      </c>
      <c r="H1348">
        <f>H381</f>
        <v>0</v>
      </c>
      <c r="K1348">
        <v>377</v>
      </c>
      <c r="L1348">
        <f>L381</f>
        <v>0</v>
      </c>
      <c r="M1348">
        <v>377</v>
      </c>
      <c r="N1348">
        <f>N381</f>
        <v>0</v>
      </c>
      <c r="Q1348">
        <f>IF(Charts!$B$3="none",E6180,IF(K6180="",NA(),K6180))</f>
        <v>0</v>
      </c>
      <c r="R1348">
        <f>IF(Charts!$B$3="none",F6180,IF(L6180="",NA(),L6180))</f>
        <v>0</v>
      </c>
      <c r="S1348">
        <f>IF(Charts!$B$3="none",G6180,IF(M6180="",NA(),M6180))</f>
        <v>0</v>
      </c>
      <c r="T1348">
        <f>IF(Charts!$B$3="none",H6180,IF(N6180="",NA(),N6180))</f>
        <v>0</v>
      </c>
    </row>
    <row r="1349" spans="5:20">
      <c r="E1349">
        <v>378</v>
      </c>
      <c r="F1349">
        <f>F382</f>
        <v>0</v>
      </c>
      <c r="G1349">
        <v>378</v>
      </c>
      <c r="H1349">
        <f>H382</f>
        <v>0</v>
      </c>
      <c r="K1349">
        <v>378</v>
      </c>
      <c r="L1349">
        <f>L382</f>
        <v>0</v>
      </c>
      <c r="M1349">
        <v>378</v>
      </c>
      <c r="N1349">
        <f>N382</f>
        <v>0</v>
      </c>
      <c r="Q1349">
        <f>IF(Charts!$B$3="none",E6181,IF(K6181="",NA(),K6181))</f>
        <v>0</v>
      </c>
      <c r="R1349">
        <f>IF(Charts!$B$3="none",F6181,IF(L6181="",NA(),L6181))</f>
        <v>0</v>
      </c>
      <c r="S1349">
        <f>IF(Charts!$B$3="none",G6181,IF(M6181="",NA(),M6181))</f>
        <v>0</v>
      </c>
      <c r="T1349">
        <f>IF(Charts!$B$3="none",H6181,IF(N6181="",NA(),N6181))</f>
        <v>0</v>
      </c>
    </row>
    <row r="1350" spans="5:20">
      <c r="E1350">
        <v>379</v>
      </c>
      <c r="F1350">
        <f>F383</f>
        <v>0</v>
      </c>
      <c r="G1350">
        <v>379</v>
      </c>
      <c r="H1350">
        <f>H383</f>
        <v>0</v>
      </c>
      <c r="K1350">
        <v>379</v>
      </c>
      <c r="L1350">
        <f>L383</f>
        <v>0</v>
      </c>
      <c r="M1350">
        <v>379</v>
      </c>
      <c r="N1350">
        <f>N383</f>
        <v>0</v>
      </c>
      <c r="Q1350">
        <f>IF(Charts!$B$3="none",E6182,IF(K6182="",NA(),K6182))</f>
        <v>0</v>
      </c>
      <c r="R1350">
        <f>IF(Charts!$B$3="none",F6182,IF(L6182="",NA(),L6182))</f>
        <v>0</v>
      </c>
      <c r="S1350">
        <f>IF(Charts!$B$3="none",G6182,IF(M6182="",NA(),M6182))</f>
        <v>0</v>
      </c>
      <c r="T1350">
        <f>IF(Charts!$B$3="none",H6182,IF(N6182="",NA(),N6182))</f>
        <v>0</v>
      </c>
    </row>
    <row r="1351" spans="5:20">
      <c r="E1351">
        <v>380</v>
      </c>
      <c r="F1351">
        <f>F384</f>
        <v>0</v>
      </c>
      <c r="G1351">
        <v>380</v>
      </c>
      <c r="H1351">
        <f>H384</f>
        <v>0</v>
      </c>
      <c r="K1351">
        <v>380</v>
      </c>
      <c r="L1351">
        <f>L384</f>
        <v>0</v>
      </c>
      <c r="M1351">
        <v>380</v>
      </c>
      <c r="N1351">
        <f>N384</f>
        <v>0</v>
      </c>
      <c r="Q1351">
        <f>IF(Charts!$B$3="none",E6183,IF(K6183="",NA(),K6183))</f>
        <v>0</v>
      </c>
      <c r="R1351">
        <f>IF(Charts!$B$3="none",F6183,IF(L6183="",NA(),L6183))</f>
        <v>0</v>
      </c>
      <c r="S1351">
        <f>IF(Charts!$B$3="none",G6183,IF(M6183="",NA(),M6183))</f>
        <v>0</v>
      </c>
      <c r="T1351">
        <f>IF(Charts!$B$3="none",H6183,IF(N6183="",NA(),N6183))</f>
        <v>0</v>
      </c>
    </row>
    <row r="1352" spans="5:20">
      <c r="E1352">
        <v>381</v>
      </c>
      <c r="F1352">
        <f>F385</f>
        <v>0</v>
      </c>
      <c r="G1352">
        <v>381</v>
      </c>
      <c r="H1352">
        <f>H385</f>
        <v>0</v>
      </c>
      <c r="K1352">
        <v>381</v>
      </c>
      <c r="L1352">
        <f>L385</f>
        <v>0</v>
      </c>
      <c r="M1352">
        <v>381</v>
      </c>
      <c r="N1352">
        <f>N385</f>
        <v>0</v>
      </c>
      <c r="Q1352">
        <f>IF(Charts!$B$3="none",E6184,IF(K6184="",NA(),K6184))</f>
        <v>0</v>
      </c>
      <c r="R1352">
        <f>IF(Charts!$B$3="none",F6184,IF(L6184="",NA(),L6184))</f>
        <v>0</v>
      </c>
      <c r="S1352">
        <f>IF(Charts!$B$3="none",G6184,IF(M6184="",NA(),M6184))</f>
        <v>0</v>
      </c>
      <c r="T1352">
        <f>IF(Charts!$B$3="none",H6184,IF(N6184="",NA(),N6184))</f>
        <v>0</v>
      </c>
    </row>
    <row r="1353" spans="5:20">
      <c r="E1353">
        <v>382</v>
      </c>
      <c r="F1353">
        <f>F386</f>
        <v>0</v>
      </c>
      <c r="G1353">
        <v>382</v>
      </c>
      <c r="H1353">
        <f>H386</f>
        <v>0</v>
      </c>
      <c r="K1353">
        <v>382</v>
      </c>
      <c r="L1353">
        <f>L386</f>
        <v>0</v>
      </c>
      <c r="M1353">
        <v>382</v>
      </c>
      <c r="N1353">
        <f>N386</f>
        <v>0</v>
      </c>
      <c r="Q1353">
        <f>IF(Charts!$B$3="none",E6185,IF(K6185="",NA(),K6185))</f>
        <v>0</v>
      </c>
      <c r="R1353">
        <f>IF(Charts!$B$3="none",F6185,IF(L6185="",NA(),L6185))</f>
        <v>0</v>
      </c>
      <c r="S1353">
        <f>IF(Charts!$B$3="none",G6185,IF(M6185="",NA(),M6185))</f>
        <v>0</v>
      </c>
      <c r="T1353">
        <f>IF(Charts!$B$3="none",H6185,IF(N6185="",NA(),N6185))</f>
        <v>0</v>
      </c>
    </row>
    <row r="1354" spans="5:20">
      <c r="E1354">
        <v>383</v>
      </c>
      <c r="F1354">
        <f>F387</f>
        <v>0</v>
      </c>
      <c r="G1354">
        <v>383</v>
      </c>
      <c r="H1354">
        <f>H387</f>
        <v>0</v>
      </c>
      <c r="K1354">
        <v>383</v>
      </c>
      <c r="L1354">
        <f>L387</f>
        <v>0</v>
      </c>
      <c r="M1354">
        <v>383</v>
      </c>
      <c r="N1354">
        <f>N387</f>
        <v>0</v>
      </c>
      <c r="Q1354">
        <f>IF(Charts!$B$3="none",E6186,IF(K6186="",NA(),K6186))</f>
        <v>0</v>
      </c>
      <c r="R1354">
        <f>IF(Charts!$B$3="none",F6186,IF(L6186="",NA(),L6186))</f>
        <v>0</v>
      </c>
      <c r="S1354">
        <f>IF(Charts!$B$3="none",G6186,IF(M6186="",NA(),M6186))</f>
        <v>0</v>
      </c>
      <c r="T1354">
        <f>IF(Charts!$B$3="none",H6186,IF(N6186="",NA(),N6186))</f>
        <v>0</v>
      </c>
    </row>
    <row r="1355" spans="5:20">
      <c r="E1355">
        <v>384</v>
      </c>
      <c r="F1355">
        <f>F388</f>
        <v>0</v>
      </c>
      <c r="G1355">
        <v>384</v>
      </c>
      <c r="H1355">
        <f>H388</f>
        <v>0</v>
      </c>
      <c r="K1355">
        <v>384</v>
      </c>
      <c r="L1355">
        <f>L388</f>
        <v>0</v>
      </c>
      <c r="M1355">
        <v>384</v>
      </c>
      <c r="N1355">
        <f>N388</f>
        <v>0</v>
      </c>
      <c r="Q1355">
        <f>IF(Charts!$B$3="none",E6187,IF(K6187="",NA(),K6187))</f>
        <v>0</v>
      </c>
      <c r="R1355">
        <f>IF(Charts!$B$3="none",F6187,IF(L6187="",NA(),L6187))</f>
        <v>0</v>
      </c>
      <c r="S1355">
        <f>IF(Charts!$B$3="none",G6187,IF(M6187="",NA(),M6187))</f>
        <v>0</v>
      </c>
      <c r="T1355">
        <f>IF(Charts!$B$3="none",H6187,IF(N6187="",NA(),N6187))</f>
        <v>0</v>
      </c>
    </row>
    <row r="1356" spans="5:20">
      <c r="E1356">
        <v>385</v>
      </c>
      <c r="F1356">
        <f>F389</f>
        <v>0</v>
      </c>
      <c r="G1356">
        <v>385</v>
      </c>
      <c r="H1356">
        <f>H389</f>
        <v>0</v>
      </c>
      <c r="K1356">
        <v>385</v>
      </c>
      <c r="L1356">
        <f>L389</f>
        <v>0</v>
      </c>
      <c r="M1356">
        <v>385</v>
      </c>
      <c r="N1356">
        <f>N389</f>
        <v>0</v>
      </c>
      <c r="Q1356">
        <f>IF(Charts!$B$3="none",E6188,IF(K6188="",NA(),K6188))</f>
        <v>0</v>
      </c>
      <c r="R1356">
        <f>IF(Charts!$B$3="none",F6188,IF(L6188="",NA(),L6188))</f>
        <v>0</v>
      </c>
      <c r="S1356">
        <f>IF(Charts!$B$3="none",G6188,IF(M6188="",NA(),M6188))</f>
        <v>0</v>
      </c>
      <c r="T1356">
        <f>IF(Charts!$B$3="none",H6188,IF(N6188="",NA(),N6188))</f>
        <v>0</v>
      </c>
    </row>
    <row r="1357" spans="5:20">
      <c r="E1357">
        <v>386</v>
      </c>
      <c r="F1357">
        <f>F390</f>
        <v>0</v>
      </c>
      <c r="G1357">
        <v>386</v>
      </c>
      <c r="H1357">
        <f>H390</f>
        <v>0</v>
      </c>
      <c r="K1357">
        <v>386</v>
      </c>
      <c r="L1357">
        <f>L390</f>
        <v>0</v>
      </c>
      <c r="M1357">
        <v>386</v>
      </c>
      <c r="N1357">
        <f>N390</f>
        <v>0</v>
      </c>
      <c r="Q1357">
        <f>IF(Charts!$B$3="none",E6189,IF(K6189="",NA(),K6189))</f>
        <v>0</v>
      </c>
      <c r="R1357">
        <f>IF(Charts!$B$3="none",F6189,IF(L6189="",NA(),L6189))</f>
        <v>0</v>
      </c>
      <c r="S1357">
        <f>IF(Charts!$B$3="none",G6189,IF(M6189="",NA(),M6189))</f>
        <v>0</v>
      </c>
      <c r="T1357">
        <f>IF(Charts!$B$3="none",H6189,IF(N6189="",NA(),N6189))</f>
        <v>0</v>
      </c>
    </row>
    <row r="1358" spans="5:20">
      <c r="E1358">
        <v>387</v>
      </c>
      <c r="F1358">
        <f>F391</f>
        <v>0</v>
      </c>
      <c r="G1358">
        <v>387</v>
      </c>
      <c r="H1358">
        <f>H391</f>
        <v>0</v>
      </c>
      <c r="K1358">
        <v>387</v>
      </c>
      <c r="L1358">
        <f>L391</f>
        <v>0</v>
      </c>
      <c r="M1358">
        <v>387</v>
      </c>
      <c r="N1358">
        <f>N391</f>
        <v>0</v>
      </c>
      <c r="Q1358">
        <f>IF(Charts!$B$3="none",E6190,IF(K6190="",NA(),K6190))</f>
        <v>0</v>
      </c>
      <c r="R1358">
        <f>IF(Charts!$B$3="none",F6190,IF(L6190="",NA(),L6190))</f>
        <v>0</v>
      </c>
      <c r="S1358">
        <f>IF(Charts!$B$3="none",G6190,IF(M6190="",NA(),M6190))</f>
        <v>0</v>
      </c>
      <c r="T1358">
        <f>IF(Charts!$B$3="none",H6190,IF(N6190="",NA(),N6190))</f>
        <v>0</v>
      </c>
    </row>
    <row r="1359" spans="5:20">
      <c r="E1359">
        <v>388</v>
      </c>
      <c r="F1359">
        <f>F392</f>
        <v>0</v>
      </c>
      <c r="G1359">
        <v>388</v>
      </c>
      <c r="H1359">
        <f>H392</f>
        <v>0</v>
      </c>
      <c r="K1359">
        <v>388</v>
      </c>
      <c r="L1359">
        <f>L392</f>
        <v>0</v>
      </c>
      <c r="M1359">
        <v>388</v>
      </c>
      <c r="N1359">
        <f>N392</f>
        <v>0</v>
      </c>
      <c r="Q1359">
        <f>IF(Charts!$B$3="none",E6191,IF(K6191="",NA(),K6191))</f>
        <v>0</v>
      </c>
      <c r="R1359">
        <f>IF(Charts!$B$3="none",F6191,IF(L6191="",NA(),L6191))</f>
        <v>0</v>
      </c>
      <c r="S1359">
        <f>IF(Charts!$B$3="none",G6191,IF(M6191="",NA(),M6191))</f>
        <v>0</v>
      </c>
      <c r="T1359">
        <f>IF(Charts!$B$3="none",H6191,IF(N6191="",NA(),N6191))</f>
        <v>0</v>
      </c>
    </row>
    <row r="1360" spans="5:20">
      <c r="E1360">
        <v>389</v>
      </c>
      <c r="F1360">
        <f>F393</f>
        <v>0</v>
      </c>
      <c r="G1360">
        <v>389</v>
      </c>
      <c r="H1360">
        <f>H393</f>
        <v>0</v>
      </c>
      <c r="K1360">
        <v>389</v>
      </c>
      <c r="L1360">
        <f>L393</f>
        <v>0</v>
      </c>
      <c r="M1360">
        <v>389</v>
      </c>
      <c r="N1360">
        <f>N393</f>
        <v>0</v>
      </c>
      <c r="Q1360">
        <f>IF(Charts!$B$3="none",E6192,IF(K6192="",NA(),K6192))</f>
        <v>0</v>
      </c>
      <c r="R1360">
        <f>IF(Charts!$B$3="none",F6192,IF(L6192="",NA(),L6192))</f>
        <v>0</v>
      </c>
      <c r="S1360">
        <f>IF(Charts!$B$3="none",G6192,IF(M6192="",NA(),M6192))</f>
        <v>0</v>
      </c>
      <c r="T1360">
        <f>IF(Charts!$B$3="none",H6192,IF(N6192="",NA(),N6192))</f>
        <v>0</v>
      </c>
    </row>
    <row r="1361" spans="5:20">
      <c r="E1361">
        <v>390</v>
      </c>
      <c r="F1361">
        <f>F394</f>
        <v>0</v>
      </c>
      <c r="G1361">
        <v>390</v>
      </c>
      <c r="H1361">
        <f>H394</f>
        <v>0</v>
      </c>
      <c r="K1361">
        <v>390</v>
      </c>
      <c r="L1361">
        <f>L394</f>
        <v>0</v>
      </c>
      <c r="M1361">
        <v>390</v>
      </c>
      <c r="N1361">
        <f>N394</f>
        <v>0</v>
      </c>
      <c r="Q1361">
        <f>IF(Charts!$B$3="none",E6193,IF(K6193="",NA(),K6193))</f>
        <v>0</v>
      </c>
      <c r="R1361">
        <f>IF(Charts!$B$3="none",F6193,IF(L6193="",NA(),L6193))</f>
        <v>0</v>
      </c>
      <c r="S1361">
        <f>IF(Charts!$B$3="none",G6193,IF(M6193="",NA(),M6193))</f>
        <v>0</v>
      </c>
      <c r="T1361">
        <f>IF(Charts!$B$3="none",H6193,IF(N6193="",NA(),N6193))</f>
        <v>0</v>
      </c>
    </row>
    <row r="1362" spans="5:20">
      <c r="E1362">
        <v>391</v>
      </c>
      <c r="F1362">
        <f>F395</f>
        <v>0</v>
      </c>
      <c r="G1362">
        <v>391</v>
      </c>
      <c r="H1362">
        <f>H395</f>
        <v>0</v>
      </c>
      <c r="K1362">
        <v>391</v>
      </c>
      <c r="L1362">
        <f>L395</f>
        <v>0</v>
      </c>
      <c r="M1362">
        <v>391</v>
      </c>
      <c r="N1362">
        <f>N395</f>
        <v>0</v>
      </c>
      <c r="Q1362">
        <f>IF(Charts!$B$3="none",E6194,IF(K6194="",NA(),K6194))</f>
        <v>0</v>
      </c>
      <c r="R1362">
        <f>IF(Charts!$B$3="none",F6194,IF(L6194="",NA(),L6194))</f>
        <v>0</v>
      </c>
      <c r="S1362">
        <f>IF(Charts!$B$3="none",G6194,IF(M6194="",NA(),M6194))</f>
        <v>0</v>
      </c>
      <c r="T1362">
        <f>IF(Charts!$B$3="none",H6194,IF(N6194="",NA(),N6194))</f>
        <v>0</v>
      </c>
    </row>
    <row r="1363" spans="5:20">
      <c r="E1363">
        <v>392</v>
      </c>
      <c r="F1363">
        <f>F396</f>
        <v>0</v>
      </c>
      <c r="G1363">
        <v>392</v>
      </c>
      <c r="H1363">
        <f>H396</f>
        <v>0</v>
      </c>
      <c r="K1363">
        <v>392</v>
      </c>
      <c r="L1363">
        <f>L396</f>
        <v>0</v>
      </c>
      <c r="M1363">
        <v>392</v>
      </c>
      <c r="N1363">
        <f>N396</f>
        <v>0</v>
      </c>
      <c r="Q1363">
        <f>IF(Charts!$B$3="none",E6195,IF(K6195="",NA(),K6195))</f>
        <v>0</v>
      </c>
      <c r="R1363">
        <f>IF(Charts!$B$3="none",F6195,IF(L6195="",NA(),L6195))</f>
        <v>0</v>
      </c>
      <c r="S1363">
        <f>IF(Charts!$B$3="none",G6195,IF(M6195="",NA(),M6195))</f>
        <v>0</v>
      </c>
      <c r="T1363">
        <f>IF(Charts!$B$3="none",H6195,IF(N6195="",NA(),N6195))</f>
        <v>0</v>
      </c>
    </row>
    <row r="1364" spans="5:20">
      <c r="E1364">
        <v>393</v>
      </c>
      <c r="F1364">
        <f>F397</f>
        <v>0</v>
      </c>
      <c r="G1364">
        <v>393</v>
      </c>
      <c r="H1364">
        <f>H397</f>
        <v>0</v>
      </c>
      <c r="K1364">
        <v>393</v>
      </c>
      <c r="L1364">
        <f>L397</f>
        <v>0</v>
      </c>
      <c r="M1364">
        <v>393</v>
      </c>
      <c r="N1364">
        <f>N397</f>
        <v>0</v>
      </c>
      <c r="Q1364">
        <f>IF(Charts!$B$3="none",E6196,IF(K6196="",NA(),K6196))</f>
        <v>0</v>
      </c>
      <c r="R1364">
        <f>IF(Charts!$B$3="none",F6196,IF(L6196="",NA(),L6196))</f>
        <v>0</v>
      </c>
      <c r="S1364">
        <f>IF(Charts!$B$3="none",G6196,IF(M6196="",NA(),M6196))</f>
        <v>0</v>
      </c>
      <c r="T1364">
        <f>IF(Charts!$B$3="none",H6196,IF(N6196="",NA(),N6196))</f>
        <v>0</v>
      </c>
    </row>
    <row r="1365" spans="5:20">
      <c r="E1365">
        <v>394</v>
      </c>
      <c r="F1365">
        <f>F398</f>
        <v>0</v>
      </c>
      <c r="G1365">
        <v>394</v>
      </c>
      <c r="H1365">
        <f>H398</f>
        <v>0</v>
      </c>
      <c r="K1365">
        <v>394</v>
      </c>
      <c r="L1365">
        <f>L398</f>
        <v>0</v>
      </c>
      <c r="M1365">
        <v>394</v>
      </c>
      <c r="N1365">
        <f>N398</f>
        <v>0</v>
      </c>
      <c r="Q1365">
        <f>IF(Charts!$B$3="none",E6197,IF(K6197="",NA(),K6197))</f>
        <v>0</v>
      </c>
      <c r="R1365">
        <f>IF(Charts!$B$3="none",F6197,IF(L6197="",NA(),L6197))</f>
        <v>0</v>
      </c>
      <c r="S1365">
        <f>IF(Charts!$B$3="none",G6197,IF(M6197="",NA(),M6197))</f>
        <v>0</v>
      </c>
      <c r="T1365">
        <f>IF(Charts!$B$3="none",H6197,IF(N6197="",NA(),N6197))</f>
        <v>0</v>
      </c>
    </row>
    <row r="1366" spans="5:20">
      <c r="E1366">
        <v>395</v>
      </c>
      <c r="F1366">
        <f>F399</f>
        <v>0</v>
      </c>
      <c r="G1366">
        <v>395</v>
      </c>
      <c r="H1366">
        <f>H399</f>
        <v>0</v>
      </c>
      <c r="K1366">
        <v>395</v>
      </c>
      <c r="L1366">
        <f>L399</f>
        <v>0</v>
      </c>
      <c r="M1366">
        <v>395</v>
      </c>
      <c r="N1366">
        <f>N399</f>
        <v>0</v>
      </c>
      <c r="Q1366">
        <f>IF(Charts!$B$3="none",E6198,IF(K6198="",NA(),K6198))</f>
        <v>0</v>
      </c>
      <c r="R1366">
        <f>IF(Charts!$B$3="none",F6198,IF(L6198="",NA(),L6198))</f>
        <v>0</v>
      </c>
      <c r="S1366">
        <f>IF(Charts!$B$3="none",G6198,IF(M6198="",NA(),M6198))</f>
        <v>0</v>
      </c>
      <c r="T1366">
        <f>IF(Charts!$B$3="none",H6198,IF(N6198="",NA(),N6198))</f>
        <v>0</v>
      </c>
    </row>
    <row r="1367" spans="5:20">
      <c r="E1367">
        <v>396</v>
      </c>
      <c r="F1367">
        <f>F400</f>
        <v>0</v>
      </c>
      <c r="G1367">
        <v>396</v>
      </c>
      <c r="H1367">
        <f>H400</f>
        <v>0</v>
      </c>
      <c r="K1367">
        <v>396</v>
      </c>
      <c r="L1367">
        <f>L400</f>
        <v>0</v>
      </c>
      <c r="M1367">
        <v>396</v>
      </c>
      <c r="N1367">
        <f>N400</f>
        <v>0</v>
      </c>
      <c r="Q1367">
        <f>IF(Charts!$B$3="none",E6199,IF(K6199="",NA(),K6199))</f>
        <v>0</v>
      </c>
      <c r="R1367">
        <f>IF(Charts!$B$3="none",F6199,IF(L6199="",NA(),L6199))</f>
        <v>0</v>
      </c>
      <c r="S1367">
        <f>IF(Charts!$B$3="none",G6199,IF(M6199="",NA(),M6199))</f>
        <v>0</v>
      </c>
      <c r="T1367">
        <f>IF(Charts!$B$3="none",H6199,IF(N6199="",NA(),N6199))</f>
        <v>0</v>
      </c>
    </row>
    <row r="1368" spans="5:20">
      <c r="E1368">
        <v>397</v>
      </c>
      <c r="F1368">
        <f>F401</f>
        <v>0</v>
      </c>
      <c r="G1368">
        <v>397</v>
      </c>
      <c r="H1368">
        <f>H401</f>
        <v>0</v>
      </c>
      <c r="K1368">
        <v>397</v>
      </c>
      <c r="L1368">
        <f>L401</f>
        <v>0</v>
      </c>
      <c r="M1368">
        <v>397</v>
      </c>
      <c r="N1368">
        <f>N401</f>
        <v>0</v>
      </c>
      <c r="Q1368">
        <f>IF(Charts!$B$3="none",E6200,IF(K6200="",NA(),K6200))</f>
        <v>0</v>
      </c>
      <c r="R1368">
        <f>IF(Charts!$B$3="none",F6200,IF(L6200="",NA(),L6200))</f>
        <v>0</v>
      </c>
      <c r="S1368">
        <f>IF(Charts!$B$3="none",G6200,IF(M6200="",NA(),M6200))</f>
        <v>0</v>
      </c>
      <c r="T1368">
        <f>IF(Charts!$B$3="none",H6200,IF(N6200="",NA(),N6200))</f>
        <v>0</v>
      </c>
    </row>
    <row r="1369" spans="5:20">
      <c r="E1369">
        <v>398</v>
      </c>
      <c r="F1369">
        <f>F402</f>
        <v>0</v>
      </c>
      <c r="G1369">
        <v>398</v>
      </c>
      <c r="H1369">
        <f>H402</f>
        <v>0</v>
      </c>
      <c r="K1369">
        <v>398</v>
      </c>
      <c r="L1369">
        <f>L402</f>
        <v>0</v>
      </c>
      <c r="M1369">
        <v>398</v>
      </c>
      <c r="N1369">
        <f>N402</f>
        <v>0</v>
      </c>
      <c r="Q1369">
        <f>IF(Charts!$B$3="none",E6201,IF(K6201="",NA(),K6201))</f>
        <v>0</v>
      </c>
      <c r="R1369">
        <f>IF(Charts!$B$3="none",F6201,IF(L6201="",NA(),L6201))</f>
        <v>0</v>
      </c>
      <c r="S1369">
        <f>IF(Charts!$B$3="none",G6201,IF(M6201="",NA(),M6201))</f>
        <v>0</v>
      </c>
      <c r="T1369">
        <f>IF(Charts!$B$3="none",H6201,IF(N6201="",NA(),N6201))</f>
        <v>0</v>
      </c>
    </row>
    <row r="1370" spans="5:20">
      <c r="E1370">
        <v>399</v>
      </c>
      <c r="F1370">
        <f>F403</f>
        <v>0</v>
      </c>
      <c r="G1370">
        <v>399</v>
      </c>
      <c r="H1370">
        <f>H403</f>
        <v>0</v>
      </c>
      <c r="K1370">
        <v>399</v>
      </c>
      <c r="L1370">
        <f>L403</f>
        <v>0</v>
      </c>
      <c r="M1370">
        <v>399</v>
      </c>
      <c r="N1370">
        <f>N403</f>
        <v>0</v>
      </c>
      <c r="Q1370">
        <f>IF(Charts!$B$3="none",E6202,IF(K6202="",NA(),K6202))</f>
        <v>0</v>
      </c>
      <c r="R1370">
        <f>IF(Charts!$B$3="none",F6202,IF(L6202="",NA(),L6202))</f>
        <v>0</v>
      </c>
      <c r="S1370">
        <f>IF(Charts!$B$3="none",G6202,IF(M6202="",NA(),M6202))</f>
        <v>0</v>
      </c>
      <c r="T1370">
        <f>IF(Charts!$B$3="none",H6202,IF(N6202="",NA(),N6202))</f>
        <v>0</v>
      </c>
    </row>
    <row r="1371" spans="5:20">
      <c r="E1371">
        <v>400</v>
      </c>
      <c r="F1371">
        <f>F404</f>
        <v>0</v>
      </c>
      <c r="G1371">
        <v>400</v>
      </c>
      <c r="H1371">
        <f>H404</f>
        <v>0</v>
      </c>
      <c r="K1371">
        <v>400</v>
      </c>
      <c r="L1371">
        <f>L404</f>
        <v>0</v>
      </c>
      <c r="M1371">
        <v>400</v>
      </c>
      <c r="N1371">
        <f>N404</f>
        <v>0</v>
      </c>
      <c r="Q1371">
        <f>IF(Charts!$B$3="none",E6203,IF(K6203="",NA(),K6203))</f>
        <v>0</v>
      </c>
      <c r="R1371">
        <f>IF(Charts!$B$3="none",F6203,IF(L6203="",NA(),L6203))</f>
        <v>0</v>
      </c>
      <c r="S1371">
        <f>IF(Charts!$B$3="none",G6203,IF(M6203="",NA(),M6203))</f>
        <v>0</v>
      </c>
      <c r="T1371">
        <f>IF(Charts!$B$3="none",H6203,IF(N6203="",NA(),N6203))</f>
        <v>0</v>
      </c>
    </row>
    <row r="1372" spans="5:20">
      <c r="E1372">
        <v>401</v>
      </c>
      <c r="F1372">
        <f>F405</f>
        <v>0</v>
      </c>
      <c r="G1372">
        <v>401</v>
      </c>
      <c r="H1372">
        <f>H405</f>
        <v>0</v>
      </c>
      <c r="K1372">
        <v>401</v>
      </c>
      <c r="L1372">
        <f>L405</f>
        <v>0</v>
      </c>
      <c r="M1372">
        <v>401</v>
      </c>
      <c r="N1372">
        <f>N405</f>
        <v>0</v>
      </c>
      <c r="Q1372">
        <f>IF(Charts!$B$3="none",E6204,IF(K6204="",NA(),K6204))</f>
        <v>0</v>
      </c>
      <c r="R1372">
        <f>IF(Charts!$B$3="none",F6204,IF(L6204="",NA(),L6204))</f>
        <v>0</v>
      </c>
      <c r="S1372">
        <f>IF(Charts!$B$3="none",G6204,IF(M6204="",NA(),M6204))</f>
        <v>0</v>
      </c>
      <c r="T1372">
        <f>IF(Charts!$B$3="none",H6204,IF(N6204="",NA(),N6204))</f>
        <v>0</v>
      </c>
    </row>
    <row r="1373" spans="5:20">
      <c r="E1373">
        <v>402</v>
      </c>
      <c r="F1373">
        <f>F406</f>
        <v>0</v>
      </c>
      <c r="G1373">
        <v>402</v>
      </c>
      <c r="H1373">
        <f>H406</f>
        <v>0</v>
      </c>
      <c r="K1373">
        <v>402</v>
      </c>
      <c r="L1373">
        <f>L406</f>
        <v>0</v>
      </c>
      <c r="M1373">
        <v>402</v>
      </c>
      <c r="N1373">
        <f>N406</f>
        <v>0</v>
      </c>
      <c r="Q1373">
        <f>IF(Charts!$B$3="none",E6205,IF(K6205="",NA(),K6205))</f>
        <v>0</v>
      </c>
      <c r="R1373">
        <f>IF(Charts!$B$3="none",F6205,IF(L6205="",NA(),L6205))</f>
        <v>0</v>
      </c>
      <c r="S1373">
        <f>IF(Charts!$B$3="none",G6205,IF(M6205="",NA(),M6205))</f>
        <v>0</v>
      </c>
      <c r="T1373">
        <f>IF(Charts!$B$3="none",H6205,IF(N6205="",NA(),N6205))</f>
        <v>0</v>
      </c>
    </row>
    <row r="1374" spans="5:20">
      <c r="E1374">
        <v>403</v>
      </c>
      <c r="F1374">
        <f>F407</f>
        <v>0</v>
      </c>
      <c r="G1374">
        <v>403</v>
      </c>
      <c r="H1374">
        <f>H407</f>
        <v>0</v>
      </c>
      <c r="K1374">
        <v>403</v>
      </c>
      <c r="L1374">
        <f>L407</f>
        <v>0</v>
      </c>
      <c r="M1374">
        <v>403</v>
      </c>
      <c r="N1374">
        <f>N407</f>
        <v>0</v>
      </c>
      <c r="Q1374">
        <f>IF(Charts!$B$3="none",E6206,IF(K6206="",NA(),K6206))</f>
        <v>0</v>
      </c>
      <c r="R1374">
        <f>IF(Charts!$B$3="none",F6206,IF(L6206="",NA(),L6206))</f>
        <v>0</v>
      </c>
      <c r="S1374">
        <f>IF(Charts!$B$3="none",G6206,IF(M6206="",NA(),M6206))</f>
        <v>0</v>
      </c>
      <c r="T1374">
        <f>IF(Charts!$B$3="none",H6206,IF(N6206="",NA(),N6206))</f>
        <v>0</v>
      </c>
    </row>
    <row r="1375" spans="5:20">
      <c r="E1375">
        <v>404</v>
      </c>
      <c r="F1375">
        <f>F408</f>
        <v>0</v>
      </c>
      <c r="G1375">
        <v>404</v>
      </c>
      <c r="H1375">
        <f>H408</f>
        <v>0</v>
      </c>
      <c r="K1375">
        <v>404</v>
      </c>
      <c r="L1375">
        <f>L408</f>
        <v>0</v>
      </c>
      <c r="M1375">
        <v>404</v>
      </c>
      <c r="N1375">
        <f>N408</f>
        <v>0</v>
      </c>
      <c r="Q1375">
        <f>IF(Charts!$B$3="none",E6207,IF(K6207="",NA(),K6207))</f>
        <v>0</v>
      </c>
      <c r="R1375">
        <f>IF(Charts!$B$3="none",F6207,IF(L6207="",NA(),L6207))</f>
        <v>0</v>
      </c>
      <c r="S1375">
        <f>IF(Charts!$B$3="none",G6207,IF(M6207="",NA(),M6207))</f>
        <v>0</v>
      </c>
      <c r="T1375">
        <f>IF(Charts!$B$3="none",H6207,IF(N6207="",NA(),N6207))</f>
        <v>0</v>
      </c>
    </row>
    <row r="1376" spans="5:20">
      <c r="E1376">
        <v>405</v>
      </c>
      <c r="F1376">
        <f>F409</f>
        <v>0</v>
      </c>
      <c r="G1376">
        <v>405</v>
      </c>
      <c r="H1376">
        <f>H409</f>
        <v>0</v>
      </c>
      <c r="K1376">
        <v>405</v>
      </c>
      <c r="L1376">
        <f>L409</f>
        <v>0</v>
      </c>
      <c r="M1376">
        <v>405</v>
      </c>
      <c r="N1376">
        <f>N409</f>
        <v>0</v>
      </c>
      <c r="Q1376">
        <f>IF(Charts!$B$3="none",E6208,IF(K6208="",NA(),K6208))</f>
        <v>0</v>
      </c>
      <c r="R1376">
        <f>IF(Charts!$B$3="none",F6208,IF(L6208="",NA(),L6208))</f>
        <v>0</v>
      </c>
      <c r="S1376">
        <f>IF(Charts!$B$3="none",G6208,IF(M6208="",NA(),M6208))</f>
        <v>0</v>
      </c>
      <c r="T1376">
        <f>IF(Charts!$B$3="none",H6208,IF(N6208="",NA(),N6208))</f>
        <v>0</v>
      </c>
    </row>
    <row r="1377" spans="5:20">
      <c r="E1377">
        <v>406</v>
      </c>
      <c r="F1377">
        <f>F410</f>
        <v>0</v>
      </c>
      <c r="G1377">
        <v>406</v>
      </c>
      <c r="H1377">
        <f>H410</f>
        <v>0</v>
      </c>
      <c r="K1377">
        <v>406</v>
      </c>
      <c r="L1377">
        <f>L410</f>
        <v>0</v>
      </c>
      <c r="M1377">
        <v>406</v>
      </c>
      <c r="N1377">
        <f>N410</f>
        <v>0</v>
      </c>
      <c r="Q1377">
        <f>IF(Charts!$B$3="none",E6209,IF(K6209="",NA(),K6209))</f>
        <v>0</v>
      </c>
      <c r="R1377">
        <f>IF(Charts!$B$3="none",F6209,IF(L6209="",NA(),L6209))</f>
        <v>0</v>
      </c>
      <c r="S1377">
        <f>IF(Charts!$B$3="none",G6209,IF(M6209="",NA(),M6209))</f>
        <v>0</v>
      </c>
      <c r="T1377">
        <f>IF(Charts!$B$3="none",H6209,IF(N6209="",NA(),N6209))</f>
        <v>0</v>
      </c>
    </row>
    <row r="1378" spans="5:20">
      <c r="E1378">
        <v>407</v>
      </c>
      <c r="F1378">
        <f>F411</f>
        <v>0</v>
      </c>
      <c r="G1378">
        <v>407</v>
      </c>
      <c r="H1378">
        <f>H411</f>
        <v>0</v>
      </c>
      <c r="K1378">
        <v>407</v>
      </c>
      <c r="L1378">
        <f>L411</f>
        <v>0</v>
      </c>
      <c r="M1378">
        <v>407</v>
      </c>
      <c r="N1378">
        <f>N411</f>
        <v>0</v>
      </c>
      <c r="Q1378">
        <f>IF(Charts!$B$3="none",E6210,IF(K6210="",NA(),K6210))</f>
        <v>0</v>
      </c>
      <c r="R1378">
        <f>IF(Charts!$B$3="none",F6210,IF(L6210="",NA(),L6210))</f>
        <v>0</v>
      </c>
      <c r="S1378">
        <f>IF(Charts!$B$3="none",G6210,IF(M6210="",NA(),M6210))</f>
        <v>0</v>
      </c>
      <c r="T1378">
        <f>IF(Charts!$B$3="none",H6210,IF(N6210="",NA(),N6210))</f>
        <v>0</v>
      </c>
    </row>
    <row r="1379" spans="5:20">
      <c r="E1379">
        <v>408</v>
      </c>
      <c r="F1379">
        <f>F412</f>
        <v>0</v>
      </c>
      <c r="G1379">
        <v>408</v>
      </c>
      <c r="H1379">
        <f>H412</f>
        <v>0</v>
      </c>
      <c r="K1379">
        <v>408</v>
      </c>
      <c r="L1379">
        <f>L412</f>
        <v>0</v>
      </c>
      <c r="M1379">
        <v>408</v>
      </c>
      <c r="N1379">
        <f>N412</f>
        <v>0</v>
      </c>
      <c r="Q1379">
        <f>IF(Charts!$B$3="none",E6211,IF(K6211="",NA(),K6211))</f>
        <v>0</v>
      </c>
      <c r="R1379">
        <f>IF(Charts!$B$3="none",F6211,IF(L6211="",NA(),L6211))</f>
        <v>0</v>
      </c>
      <c r="S1379">
        <f>IF(Charts!$B$3="none",G6211,IF(M6211="",NA(),M6211))</f>
        <v>0</v>
      </c>
      <c r="T1379">
        <f>IF(Charts!$B$3="none",H6211,IF(N6211="",NA(),N6211))</f>
        <v>0</v>
      </c>
    </row>
    <row r="1380" spans="5:20">
      <c r="E1380">
        <v>409</v>
      </c>
      <c r="F1380">
        <f>F413</f>
        <v>0</v>
      </c>
      <c r="G1380">
        <v>409</v>
      </c>
      <c r="H1380">
        <f>H413</f>
        <v>0</v>
      </c>
      <c r="K1380">
        <v>409</v>
      </c>
      <c r="L1380">
        <f>L413</f>
        <v>0</v>
      </c>
      <c r="M1380">
        <v>409</v>
      </c>
      <c r="N1380">
        <f>N413</f>
        <v>0</v>
      </c>
      <c r="Q1380">
        <f>IF(Charts!$B$3="none",E6212,IF(K6212="",NA(),K6212))</f>
        <v>0</v>
      </c>
      <c r="R1380">
        <f>IF(Charts!$B$3="none",F6212,IF(L6212="",NA(),L6212))</f>
        <v>0</v>
      </c>
      <c r="S1380">
        <f>IF(Charts!$B$3="none",G6212,IF(M6212="",NA(),M6212))</f>
        <v>0</v>
      </c>
      <c r="T1380">
        <f>IF(Charts!$B$3="none",H6212,IF(N6212="",NA(),N6212))</f>
        <v>0</v>
      </c>
    </row>
    <row r="1381" spans="5:20">
      <c r="E1381">
        <v>410</v>
      </c>
      <c r="F1381">
        <f>F414</f>
        <v>0</v>
      </c>
      <c r="G1381">
        <v>410</v>
      </c>
      <c r="H1381">
        <f>H414</f>
        <v>0</v>
      </c>
      <c r="K1381">
        <v>410</v>
      </c>
      <c r="L1381">
        <f>L414</f>
        <v>0</v>
      </c>
      <c r="M1381">
        <v>410</v>
      </c>
      <c r="N1381">
        <f>N414</f>
        <v>0</v>
      </c>
      <c r="Q1381">
        <f>IF(Charts!$B$3="none",E6213,IF(K6213="",NA(),K6213))</f>
        <v>0</v>
      </c>
      <c r="R1381">
        <f>IF(Charts!$B$3="none",F6213,IF(L6213="",NA(),L6213))</f>
        <v>0</v>
      </c>
      <c r="S1381">
        <f>IF(Charts!$B$3="none",G6213,IF(M6213="",NA(),M6213))</f>
        <v>0</v>
      </c>
      <c r="T1381">
        <f>IF(Charts!$B$3="none",H6213,IF(N6213="",NA(),N6213))</f>
        <v>0</v>
      </c>
    </row>
    <row r="1382" spans="5:20">
      <c r="E1382">
        <v>411</v>
      </c>
      <c r="F1382">
        <f>F415</f>
        <v>0</v>
      </c>
      <c r="G1382">
        <v>411</v>
      </c>
      <c r="H1382">
        <f>H415</f>
        <v>0</v>
      </c>
      <c r="K1382">
        <v>411</v>
      </c>
      <c r="L1382">
        <f>L415</f>
        <v>0</v>
      </c>
      <c r="M1382">
        <v>411</v>
      </c>
      <c r="N1382">
        <f>N415</f>
        <v>0</v>
      </c>
      <c r="Q1382">
        <f>IF(Charts!$B$3="none",E6214,IF(K6214="",NA(),K6214))</f>
        <v>0</v>
      </c>
      <c r="R1382">
        <f>IF(Charts!$B$3="none",F6214,IF(L6214="",NA(),L6214))</f>
        <v>0</v>
      </c>
      <c r="S1382">
        <f>IF(Charts!$B$3="none",G6214,IF(M6214="",NA(),M6214))</f>
        <v>0</v>
      </c>
      <c r="T1382">
        <f>IF(Charts!$B$3="none",H6214,IF(N6214="",NA(),N6214))</f>
        <v>0</v>
      </c>
    </row>
    <row r="1383" spans="5:20">
      <c r="E1383">
        <v>412</v>
      </c>
      <c r="F1383">
        <f>F416</f>
        <v>0</v>
      </c>
      <c r="G1383">
        <v>412</v>
      </c>
      <c r="H1383">
        <f>H416</f>
        <v>0</v>
      </c>
      <c r="K1383">
        <v>412</v>
      </c>
      <c r="L1383">
        <f>L416</f>
        <v>0</v>
      </c>
      <c r="M1383">
        <v>412</v>
      </c>
      <c r="N1383">
        <f>N416</f>
        <v>0</v>
      </c>
      <c r="Q1383">
        <f>IF(Charts!$B$3="none",E6215,IF(K6215="",NA(),K6215))</f>
        <v>0</v>
      </c>
      <c r="R1383">
        <f>IF(Charts!$B$3="none",F6215,IF(L6215="",NA(),L6215))</f>
        <v>0</v>
      </c>
      <c r="S1383">
        <f>IF(Charts!$B$3="none",G6215,IF(M6215="",NA(),M6215))</f>
        <v>0</v>
      </c>
      <c r="T1383">
        <f>IF(Charts!$B$3="none",H6215,IF(N6215="",NA(),N6215))</f>
        <v>0</v>
      </c>
    </row>
    <row r="1384" spans="5:20">
      <c r="E1384">
        <v>413</v>
      </c>
      <c r="F1384">
        <f>F417</f>
        <v>0</v>
      </c>
      <c r="G1384">
        <v>413</v>
      </c>
      <c r="H1384">
        <f>H417</f>
        <v>0</v>
      </c>
      <c r="K1384">
        <v>413</v>
      </c>
      <c r="L1384">
        <f>L417</f>
        <v>0</v>
      </c>
      <c r="M1384">
        <v>413</v>
      </c>
      <c r="N1384">
        <f>N417</f>
        <v>0</v>
      </c>
      <c r="Q1384">
        <f>IF(Charts!$B$3="none",E6216,IF(K6216="",NA(),K6216))</f>
        <v>0</v>
      </c>
      <c r="R1384">
        <f>IF(Charts!$B$3="none",F6216,IF(L6216="",NA(),L6216))</f>
        <v>0</v>
      </c>
      <c r="S1384">
        <f>IF(Charts!$B$3="none",G6216,IF(M6216="",NA(),M6216))</f>
        <v>0</v>
      </c>
      <c r="T1384">
        <f>IF(Charts!$B$3="none",H6216,IF(N6216="",NA(),N6216))</f>
        <v>0</v>
      </c>
    </row>
    <row r="1385" spans="5:20">
      <c r="E1385">
        <v>414</v>
      </c>
      <c r="F1385">
        <f>F418</f>
        <v>0</v>
      </c>
      <c r="G1385">
        <v>414</v>
      </c>
      <c r="H1385">
        <f>H418</f>
        <v>0</v>
      </c>
      <c r="K1385">
        <v>414</v>
      </c>
      <c r="L1385">
        <f>L418</f>
        <v>0</v>
      </c>
      <c r="M1385">
        <v>414</v>
      </c>
      <c r="N1385">
        <f>N418</f>
        <v>0</v>
      </c>
      <c r="Q1385">
        <f>IF(Charts!$B$3="none",E6217,IF(K6217="",NA(),K6217))</f>
        <v>0</v>
      </c>
      <c r="R1385">
        <f>IF(Charts!$B$3="none",F6217,IF(L6217="",NA(),L6217))</f>
        <v>0</v>
      </c>
      <c r="S1385">
        <f>IF(Charts!$B$3="none",G6217,IF(M6217="",NA(),M6217))</f>
        <v>0</v>
      </c>
      <c r="T1385">
        <f>IF(Charts!$B$3="none",H6217,IF(N6217="",NA(),N6217))</f>
        <v>0</v>
      </c>
    </row>
    <row r="1386" spans="5:20">
      <c r="E1386">
        <v>415</v>
      </c>
      <c r="F1386">
        <f>F419</f>
        <v>0</v>
      </c>
      <c r="G1386">
        <v>415</v>
      </c>
      <c r="H1386">
        <f>H419</f>
        <v>0</v>
      </c>
      <c r="K1386">
        <v>415</v>
      </c>
      <c r="L1386">
        <f>L419</f>
        <v>0</v>
      </c>
      <c r="M1386">
        <v>415</v>
      </c>
      <c r="N1386">
        <f>N419</f>
        <v>0</v>
      </c>
      <c r="Q1386">
        <f>IF(Charts!$B$3="none",E6218,IF(K6218="",NA(),K6218))</f>
        <v>0</v>
      </c>
      <c r="R1386">
        <f>IF(Charts!$B$3="none",F6218,IF(L6218="",NA(),L6218))</f>
        <v>0</v>
      </c>
      <c r="S1386">
        <f>IF(Charts!$B$3="none",G6218,IF(M6218="",NA(),M6218))</f>
        <v>0</v>
      </c>
      <c r="T1386">
        <f>IF(Charts!$B$3="none",H6218,IF(N6218="",NA(),N6218))</f>
        <v>0</v>
      </c>
    </row>
    <row r="1387" spans="5:20">
      <c r="E1387">
        <v>416</v>
      </c>
      <c r="F1387">
        <f>F420</f>
        <v>0</v>
      </c>
      <c r="G1387">
        <v>416</v>
      </c>
      <c r="H1387">
        <f>H420</f>
        <v>0</v>
      </c>
      <c r="K1387">
        <v>416</v>
      </c>
      <c r="L1387">
        <f>L420</f>
        <v>0</v>
      </c>
      <c r="M1387">
        <v>416</v>
      </c>
      <c r="N1387">
        <f>N420</f>
        <v>0</v>
      </c>
      <c r="Q1387">
        <f>IF(Charts!$B$3="none",E6219,IF(K6219="",NA(),K6219))</f>
        <v>0</v>
      </c>
      <c r="R1387">
        <f>IF(Charts!$B$3="none",F6219,IF(L6219="",NA(),L6219))</f>
        <v>0</v>
      </c>
      <c r="S1387">
        <f>IF(Charts!$B$3="none",G6219,IF(M6219="",NA(),M6219))</f>
        <v>0</v>
      </c>
      <c r="T1387">
        <f>IF(Charts!$B$3="none",H6219,IF(N6219="",NA(),N6219))</f>
        <v>0</v>
      </c>
    </row>
    <row r="1388" spans="5:20">
      <c r="E1388">
        <v>417</v>
      </c>
      <c r="F1388">
        <f>F421</f>
        <v>0</v>
      </c>
      <c r="G1388">
        <v>417</v>
      </c>
      <c r="H1388">
        <f>H421</f>
        <v>0</v>
      </c>
      <c r="K1388">
        <v>417</v>
      </c>
      <c r="L1388">
        <f>L421</f>
        <v>0</v>
      </c>
      <c r="M1388">
        <v>417</v>
      </c>
      <c r="N1388">
        <f>N421</f>
        <v>0</v>
      </c>
      <c r="Q1388">
        <f>IF(Charts!$B$3="none",E6220,IF(K6220="",NA(),K6220))</f>
        <v>0</v>
      </c>
      <c r="R1388">
        <f>IF(Charts!$B$3="none",F6220,IF(L6220="",NA(),L6220))</f>
        <v>0</v>
      </c>
      <c r="S1388">
        <f>IF(Charts!$B$3="none",G6220,IF(M6220="",NA(),M6220))</f>
        <v>0</v>
      </c>
      <c r="T1388">
        <f>IF(Charts!$B$3="none",H6220,IF(N6220="",NA(),N6220))</f>
        <v>0</v>
      </c>
    </row>
    <row r="1389" spans="5:20">
      <c r="E1389">
        <v>418</v>
      </c>
      <c r="F1389">
        <f>F422</f>
        <v>0</v>
      </c>
      <c r="G1389">
        <v>418</v>
      </c>
      <c r="H1389">
        <f>H422</f>
        <v>0</v>
      </c>
      <c r="K1389">
        <v>418</v>
      </c>
      <c r="L1389">
        <f>L422</f>
        <v>0</v>
      </c>
      <c r="M1389">
        <v>418</v>
      </c>
      <c r="N1389">
        <f>N422</f>
        <v>0</v>
      </c>
      <c r="Q1389">
        <f>IF(Charts!$B$3="none",E6221,IF(K6221="",NA(),K6221))</f>
        <v>0</v>
      </c>
      <c r="R1389">
        <f>IF(Charts!$B$3="none",F6221,IF(L6221="",NA(),L6221))</f>
        <v>0</v>
      </c>
      <c r="S1389">
        <f>IF(Charts!$B$3="none",G6221,IF(M6221="",NA(),M6221))</f>
        <v>0</v>
      </c>
      <c r="T1389">
        <f>IF(Charts!$B$3="none",H6221,IF(N6221="",NA(),N6221))</f>
        <v>0</v>
      </c>
    </row>
    <row r="1390" spans="5:20">
      <c r="E1390">
        <v>419</v>
      </c>
      <c r="F1390">
        <f>F423</f>
        <v>0</v>
      </c>
      <c r="G1390">
        <v>419</v>
      </c>
      <c r="H1390">
        <f>H423</f>
        <v>0</v>
      </c>
      <c r="K1390">
        <v>419</v>
      </c>
      <c r="L1390">
        <f>L423</f>
        <v>0</v>
      </c>
      <c r="M1390">
        <v>419</v>
      </c>
      <c r="N1390">
        <f>N423</f>
        <v>0</v>
      </c>
      <c r="Q1390">
        <f>IF(Charts!$B$3="none",E6222,IF(K6222="",NA(),K6222))</f>
        <v>0</v>
      </c>
      <c r="R1390">
        <f>IF(Charts!$B$3="none",F6222,IF(L6222="",NA(),L6222))</f>
        <v>0</v>
      </c>
      <c r="S1390">
        <f>IF(Charts!$B$3="none",G6222,IF(M6222="",NA(),M6222))</f>
        <v>0</v>
      </c>
      <c r="T1390">
        <f>IF(Charts!$B$3="none",H6222,IF(N6222="",NA(),N6222))</f>
        <v>0</v>
      </c>
    </row>
    <row r="1391" spans="5:20">
      <c r="E1391">
        <v>420</v>
      </c>
      <c r="F1391">
        <f>F424</f>
        <v>0</v>
      </c>
      <c r="G1391">
        <v>420</v>
      </c>
      <c r="H1391">
        <f>H424</f>
        <v>0</v>
      </c>
      <c r="K1391">
        <v>420</v>
      </c>
      <c r="L1391">
        <f>L424</f>
        <v>0</v>
      </c>
      <c r="M1391">
        <v>420</v>
      </c>
      <c r="N1391">
        <f>N424</f>
        <v>0</v>
      </c>
      <c r="Q1391">
        <f>IF(Charts!$B$3="none",E6223,IF(K6223="",NA(),K6223))</f>
        <v>0</v>
      </c>
      <c r="R1391">
        <f>IF(Charts!$B$3="none",F6223,IF(L6223="",NA(),L6223))</f>
        <v>0</v>
      </c>
      <c r="S1391">
        <f>IF(Charts!$B$3="none",G6223,IF(M6223="",NA(),M6223))</f>
        <v>0</v>
      </c>
      <c r="T1391">
        <f>IF(Charts!$B$3="none",H6223,IF(N6223="",NA(),N6223))</f>
        <v>0</v>
      </c>
    </row>
    <row r="1392" spans="5:20">
      <c r="E1392">
        <v>421</v>
      </c>
      <c r="F1392">
        <f>F425</f>
        <v>0</v>
      </c>
      <c r="G1392">
        <v>421</v>
      </c>
      <c r="H1392">
        <f>H425</f>
        <v>0</v>
      </c>
      <c r="K1392">
        <v>421</v>
      </c>
      <c r="L1392">
        <f>L425</f>
        <v>0</v>
      </c>
      <c r="M1392">
        <v>421</v>
      </c>
      <c r="N1392">
        <f>N425</f>
        <v>0</v>
      </c>
      <c r="Q1392">
        <f>IF(Charts!$B$3="none",E6224,IF(K6224="",NA(),K6224))</f>
        <v>0</v>
      </c>
      <c r="R1392">
        <f>IF(Charts!$B$3="none",F6224,IF(L6224="",NA(),L6224))</f>
        <v>0</v>
      </c>
      <c r="S1392">
        <f>IF(Charts!$B$3="none",G6224,IF(M6224="",NA(),M6224))</f>
        <v>0</v>
      </c>
      <c r="T1392">
        <f>IF(Charts!$B$3="none",H6224,IF(N6224="",NA(),N6224))</f>
        <v>0</v>
      </c>
    </row>
    <row r="1393" spans="5:20">
      <c r="E1393">
        <v>422</v>
      </c>
      <c r="F1393">
        <f>F426</f>
        <v>0</v>
      </c>
      <c r="G1393">
        <v>422</v>
      </c>
      <c r="H1393">
        <f>H426</f>
        <v>0</v>
      </c>
      <c r="K1393">
        <v>422</v>
      </c>
      <c r="L1393">
        <f>L426</f>
        <v>0</v>
      </c>
      <c r="M1393">
        <v>422</v>
      </c>
      <c r="N1393">
        <f>N426</f>
        <v>0</v>
      </c>
      <c r="Q1393">
        <f>IF(Charts!$B$3="none",E6225,IF(K6225="",NA(),K6225))</f>
        <v>0</v>
      </c>
      <c r="R1393">
        <f>IF(Charts!$B$3="none",F6225,IF(L6225="",NA(),L6225))</f>
        <v>0</v>
      </c>
      <c r="S1393">
        <f>IF(Charts!$B$3="none",G6225,IF(M6225="",NA(),M6225))</f>
        <v>0</v>
      </c>
      <c r="T1393">
        <f>IF(Charts!$B$3="none",H6225,IF(N6225="",NA(),N6225))</f>
        <v>0</v>
      </c>
    </row>
    <row r="1394" spans="5:20">
      <c r="E1394">
        <v>423</v>
      </c>
      <c r="F1394">
        <f>F427</f>
        <v>0</v>
      </c>
      <c r="G1394">
        <v>423</v>
      </c>
      <c r="H1394">
        <f>H427</f>
        <v>0</v>
      </c>
      <c r="K1394">
        <v>423</v>
      </c>
      <c r="L1394">
        <f>L427</f>
        <v>0</v>
      </c>
      <c r="M1394">
        <v>423</v>
      </c>
      <c r="N1394">
        <f>N427</f>
        <v>0</v>
      </c>
      <c r="Q1394">
        <f>IF(Charts!$B$3="none",E6226,IF(K6226="",NA(),K6226))</f>
        <v>0</v>
      </c>
      <c r="R1394">
        <f>IF(Charts!$B$3="none",F6226,IF(L6226="",NA(),L6226))</f>
        <v>0</v>
      </c>
      <c r="S1394">
        <f>IF(Charts!$B$3="none",G6226,IF(M6226="",NA(),M6226))</f>
        <v>0</v>
      </c>
      <c r="T1394">
        <f>IF(Charts!$B$3="none",H6226,IF(N6226="",NA(),N6226))</f>
        <v>0</v>
      </c>
    </row>
    <row r="1395" spans="5:20">
      <c r="E1395">
        <v>424</v>
      </c>
      <c r="F1395">
        <f>F428</f>
        <v>0</v>
      </c>
      <c r="G1395">
        <v>424</v>
      </c>
      <c r="H1395">
        <f>H428</f>
        <v>0</v>
      </c>
      <c r="K1395">
        <v>424</v>
      </c>
      <c r="L1395">
        <f>L428</f>
        <v>0</v>
      </c>
      <c r="M1395">
        <v>424</v>
      </c>
      <c r="N1395">
        <f>N428</f>
        <v>0</v>
      </c>
      <c r="Q1395">
        <f>IF(Charts!$B$3="none",E6227,IF(K6227="",NA(),K6227))</f>
        <v>0</v>
      </c>
      <c r="R1395">
        <f>IF(Charts!$B$3="none",F6227,IF(L6227="",NA(),L6227))</f>
        <v>0</v>
      </c>
      <c r="S1395">
        <f>IF(Charts!$B$3="none",G6227,IF(M6227="",NA(),M6227))</f>
        <v>0</v>
      </c>
      <c r="T1395">
        <f>IF(Charts!$B$3="none",H6227,IF(N6227="",NA(),N6227))</f>
        <v>0</v>
      </c>
    </row>
    <row r="1396" spans="5:20">
      <c r="E1396">
        <v>425</v>
      </c>
      <c r="F1396">
        <f>F429</f>
        <v>0</v>
      </c>
      <c r="G1396">
        <v>425</v>
      </c>
      <c r="H1396">
        <f>H429</f>
        <v>0</v>
      </c>
      <c r="K1396">
        <v>425</v>
      </c>
      <c r="L1396">
        <f>L429</f>
        <v>0</v>
      </c>
      <c r="M1396">
        <v>425</v>
      </c>
      <c r="N1396">
        <f>N429</f>
        <v>0</v>
      </c>
      <c r="Q1396">
        <f>IF(Charts!$B$3="none",E6228,IF(K6228="",NA(),K6228))</f>
        <v>0</v>
      </c>
      <c r="R1396">
        <f>IF(Charts!$B$3="none",F6228,IF(L6228="",NA(),L6228))</f>
        <v>0</v>
      </c>
      <c r="S1396">
        <f>IF(Charts!$B$3="none",G6228,IF(M6228="",NA(),M6228))</f>
        <v>0</v>
      </c>
      <c r="T1396">
        <f>IF(Charts!$B$3="none",H6228,IF(N6228="",NA(),N6228))</f>
        <v>0</v>
      </c>
    </row>
    <row r="1397" spans="5:20">
      <c r="E1397">
        <v>426</v>
      </c>
      <c r="F1397">
        <f>F430</f>
        <v>0</v>
      </c>
      <c r="G1397">
        <v>426</v>
      </c>
      <c r="H1397">
        <f>H430</f>
        <v>0</v>
      </c>
      <c r="K1397">
        <v>426</v>
      </c>
      <c r="L1397">
        <f>L430</f>
        <v>0</v>
      </c>
      <c r="M1397">
        <v>426</v>
      </c>
      <c r="N1397">
        <f>N430</f>
        <v>0</v>
      </c>
      <c r="Q1397">
        <f>IF(Charts!$B$3="none",E6229,IF(K6229="",NA(),K6229))</f>
        <v>0</v>
      </c>
      <c r="R1397">
        <f>IF(Charts!$B$3="none",F6229,IF(L6229="",NA(),L6229))</f>
        <v>0</v>
      </c>
      <c r="S1397">
        <f>IF(Charts!$B$3="none",G6229,IF(M6229="",NA(),M6229))</f>
        <v>0</v>
      </c>
      <c r="T1397">
        <f>IF(Charts!$B$3="none",H6229,IF(N6229="",NA(),N6229))</f>
        <v>0</v>
      </c>
    </row>
    <row r="1398" spans="5:20">
      <c r="E1398">
        <v>427</v>
      </c>
      <c r="F1398">
        <f>F431</f>
        <v>0</v>
      </c>
      <c r="G1398">
        <v>427</v>
      </c>
      <c r="H1398">
        <f>H431</f>
        <v>0</v>
      </c>
      <c r="K1398">
        <v>427</v>
      </c>
      <c r="L1398">
        <f>L431</f>
        <v>0</v>
      </c>
      <c r="M1398">
        <v>427</v>
      </c>
      <c r="N1398">
        <f>N431</f>
        <v>0</v>
      </c>
      <c r="Q1398">
        <f>IF(Charts!$B$3="none",E6230,IF(K6230="",NA(),K6230))</f>
        <v>0</v>
      </c>
      <c r="R1398">
        <f>IF(Charts!$B$3="none",F6230,IF(L6230="",NA(),L6230))</f>
        <v>0</v>
      </c>
      <c r="S1398">
        <f>IF(Charts!$B$3="none",G6230,IF(M6230="",NA(),M6230))</f>
        <v>0</v>
      </c>
      <c r="T1398">
        <f>IF(Charts!$B$3="none",H6230,IF(N6230="",NA(),N6230))</f>
        <v>0</v>
      </c>
    </row>
    <row r="1399" spans="5:20">
      <c r="E1399">
        <v>428</v>
      </c>
      <c r="F1399">
        <f>F432</f>
        <v>0</v>
      </c>
      <c r="G1399">
        <v>428</v>
      </c>
      <c r="H1399">
        <f>H432</f>
        <v>0</v>
      </c>
      <c r="K1399">
        <v>428</v>
      </c>
      <c r="L1399">
        <f>L432</f>
        <v>0</v>
      </c>
      <c r="M1399">
        <v>428</v>
      </c>
      <c r="N1399">
        <f>N432</f>
        <v>0</v>
      </c>
      <c r="Q1399">
        <f>IF(Charts!$B$3="none",E6231,IF(K6231="",NA(),K6231))</f>
        <v>0</v>
      </c>
      <c r="R1399">
        <f>IF(Charts!$B$3="none",F6231,IF(L6231="",NA(),L6231))</f>
        <v>0</v>
      </c>
      <c r="S1399">
        <f>IF(Charts!$B$3="none",G6231,IF(M6231="",NA(),M6231))</f>
        <v>0</v>
      </c>
      <c r="T1399">
        <f>IF(Charts!$B$3="none",H6231,IF(N6231="",NA(),N6231))</f>
        <v>0</v>
      </c>
    </row>
    <row r="1400" spans="5:20">
      <c r="E1400">
        <v>429</v>
      </c>
      <c r="F1400">
        <f>F433</f>
        <v>0</v>
      </c>
      <c r="G1400">
        <v>429</v>
      </c>
      <c r="H1400">
        <f>H433</f>
        <v>0</v>
      </c>
      <c r="K1400">
        <v>429</v>
      </c>
      <c r="L1400">
        <f>L433</f>
        <v>0</v>
      </c>
      <c r="M1400">
        <v>429</v>
      </c>
      <c r="N1400">
        <f>N433</f>
        <v>0</v>
      </c>
      <c r="Q1400">
        <f>IF(Charts!$B$3="none",E6232,IF(K6232="",NA(),K6232))</f>
        <v>0</v>
      </c>
      <c r="R1400">
        <f>IF(Charts!$B$3="none",F6232,IF(L6232="",NA(),L6232))</f>
        <v>0</v>
      </c>
      <c r="S1400">
        <f>IF(Charts!$B$3="none",G6232,IF(M6232="",NA(),M6232))</f>
        <v>0</v>
      </c>
      <c r="T1400">
        <f>IF(Charts!$B$3="none",H6232,IF(N6232="",NA(),N6232))</f>
        <v>0</v>
      </c>
    </row>
    <row r="1401" spans="5:20">
      <c r="E1401">
        <v>430</v>
      </c>
      <c r="F1401">
        <f>F434</f>
        <v>0</v>
      </c>
      <c r="G1401">
        <v>430</v>
      </c>
      <c r="H1401">
        <f>H434</f>
        <v>0</v>
      </c>
      <c r="K1401">
        <v>430</v>
      </c>
      <c r="L1401">
        <f>L434</f>
        <v>0</v>
      </c>
      <c r="M1401">
        <v>430</v>
      </c>
      <c r="N1401">
        <f>N434</f>
        <v>0</v>
      </c>
      <c r="Q1401">
        <f>IF(Charts!$B$3="none",E6233,IF(K6233="",NA(),K6233))</f>
        <v>0</v>
      </c>
      <c r="R1401">
        <f>IF(Charts!$B$3="none",F6233,IF(L6233="",NA(),L6233))</f>
        <v>0</v>
      </c>
      <c r="S1401">
        <f>IF(Charts!$B$3="none",G6233,IF(M6233="",NA(),M6233))</f>
        <v>0</v>
      </c>
      <c r="T1401">
        <f>IF(Charts!$B$3="none",H6233,IF(N6233="",NA(),N6233))</f>
        <v>0</v>
      </c>
    </row>
    <row r="1402" spans="5:20">
      <c r="E1402">
        <v>431</v>
      </c>
      <c r="F1402">
        <f>F435</f>
        <v>0</v>
      </c>
      <c r="G1402">
        <v>431</v>
      </c>
      <c r="H1402">
        <f>H435</f>
        <v>0</v>
      </c>
      <c r="K1402">
        <v>431</v>
      </c>
      <c r="L1402">
        <f>L435</f>
        <v>0</v>
      </c>
      <c r="M1402">
        <v>431</v>
      </c>
      <c r="N1402">
        <f>N435</f>
        <v>0</v>
      </c>
      <c r="Q1402">
        <f>IF(Charts!$B$3="none",E6234,IF(K6234="",NA(),K6234))</f>
        <v>0</v>
      </c>
      <c r="R1402">
        <f>IF(Charts!$B$3="none",F6234,IF(L6234="",NA(),L6234))</f>
        <v>0</v>
      </c>
      <c r="S1402">
        <f>IF(Charts!$B$3="none",G6234,IF(M6234="",NA(),M6234))</f>
        <v>0</v>
      </c>
      <c r="T1402">
        <f>IF(Charts!$B$3="none",H6234,IF(N6234="",NA(),N6234))</f>
        <v>0</v>
      </c>
    </row>
    <row r="1403" spans="5:20">
      <c r="E1403">
        <v>432</v>
      </c>
      <c r="F1403">
        <f>F436</f>
        <v>0</v>
      </c>
      <c r="G1403">
        <v>432</v>
      </c>
      <c r="H1403">
        <f>H436</f>
        <v>0</v>
      </c>
      <c r="K1403">
        <v>432</v>
      </c>
      <c r="L1403">
        <f>L436</f>
        <v>0</v>
      </c>
      <c r="M1403">
        <v>432</v>
      </c>
      <c r="N1403">
        <f>N436</f>
        <v>0</v>
      </c>
      <c r="Q1403">
        <f>IF(Charts!$B$3="none",E6235,IF(K6235="",NA(),K6235))</f>
        <v>0</v>
      </c>
      <c r="R1403">
        <f>IF(Charts!$B$3="none",F6235,IF(L6235="",NA(),L6235))</f>
        <v>0</v>
      </c>
      <c r="S1403">
        <f>IF(Charts!$B$3="none",G6235,IF(M6235="",NA(),M6235))</f>
        <v>0</v>
      </c>
      <c r="T1403">
        <f>IF(Charts!$B$3="none",H6235,IF(N6235="",NA(),N6235))</f>
        <v>0</v>
      </c>
    </row>
    <row r="1404" spans="5:20">
      <c r="E1404">
        <v>433</v>
      </c>
      <c r="F1404">
        <f>F437</f>
        <v>0</v>
      </c>
      <c r="G1404">
        <v>433</v>
      </c>
      <c r="H1404">
        <f>H437</f>
        <v>0</v>
      </c>
      <c r="K1404">
        <v>433</v>
      </c>
      <c r="L1404">
        <f>L437</f>
        <v>0</v>
      </c>
      <c r="M1404">
        <v>433</v>
      </c>
      <c r="N1404">
        <f>N437</f>
        <v>0</v>
      </c>
      <c r="Q1404">
        <f>IF(Charts!$B$3="none",E6236,IF(K6236="",NA(),K6236))</f>
        <v>0</v>
      </c>
      <c r="R1404">
        <f>IF(Charts!$B$3="none",F6236,IF(L6236="",NA(),L6236))</f>
        <v>0</v>
      </c>
      <c r="S1404">
        <f>IF(Charts!$B$3="none",G6236,IF(M6236="",NA(),M6236))</f>
        <v>0</v>
      </c>
      <c r="T1404">
        <f>IF(Charts!$B$3="none",H6236,IF(N6236="",NA(),N6236))</f>
        <v>0</v>
      </c>
    </row>
    <row r="1405" spans="5:20">
      <c r="E1405">
        <v>434</v>
      </c>
      <c r="F1405">
        <f>F438</f>
        <v>0</v>
      </c>
      <c r="G1405">
        <v>434</v>
      </c>
      <c r="H1405">
        <f>H438</f>
        <v>0</v>
      </c>
      <c r="K1405">
        <v>434</v>
      </c>
      <c r="L1405">
        <f>L438</f>
        <v>0</v>
      </c>
      <c r="M1405">
        <v>434</v>
      </c>
      <c r="N1405">
        <f>N438</f>
        <v>0</v>
      </c>
      <c r="Q1405">
        <f>IF(Charts!$B$3="none",E6237,IF(K6237="",NA(),K6237))</f>
        <v>0</v>
      </c>
      <c r="R1405">
        <f>IF(Charts!$B$3="none",F6237,IF(L6237="",NA(),L6237))</f>
        <v>0</v>
      </c>
      <c r="S1405">
        <f>IF(Charts!$B$3="none",G6237,IF(M6237="",NA(),M6237))</f>
        <v>0</v>
      </c>
      <c r="T1405">
        <f>IF(Charts!$B$3="none",H6237,IF(N6237="",NA(),N6237))</f>
        <v>0</v>
      </c>
    </row>
    <row r="1406" spans="5:20">
      <c r="E1406">
        <v>435</v>
      </c>
      <c r="F1406">
        <f>F439</f>
        <v>0</v>
      </c>
      <c r="G1406">
        <v>435</v>
      </c>
      <c r="H1406">
        <f>H439</f>
        <v>0</v>
      </c>
      <c r="K1406">
        <v>435</v>
      </c>
      <c r="L1406">
        <f>L439</f>
        <v>0</v>
      </c>
      <c r="M1406">
        <v>435</v>
      </c>
      <c r="N1406">
        <f>N439</f>
        <v>0</v>
      </c>
      <c r="Q1406">
        <f>IF(Charts!$B$3="none",E6238,IF(K6238="",NA(),K6238))</f>
        <v>0</v>
      </c>
      <c r="R1406">
        <f>IF(Charts!$B$3="none",F6238,IF(L6238="",NA(),L6238))</f>
        <v>0</v>
      </c>
      <c r="S1406">
        <f>IF(Charts!$B$3="none",G6238,IF(M6238="",NA(),M6238))</f>
        <v>0</v>
      </c>
      <c r="T1406">
        <f>IF(Charts!$B$3="none",H6238,IF(N6238="",NA(),N6238))</f>
        <v>0</v>
      </c>
    </row>
    <row r="1407" spans="5:20">
      <c r="E1407">
        <v>436</v>
      </c>
      <c r="F1407">
        <f>F440</f>
        <v>0</v>
      </c>
      <c r="G1407">
        <v>436</v>
      </c>
      <c r="H1407">
        <f>H440</f>
        <v>0</v>
      </c>
      <c r="K1407">
        <v>436</v>
      </c>
      <c r="L1407">
        <f>L440</f>
        <v>0</v>
      </c>
      <c r="M1407">
        <v>436</v>
      </c>
      <c r="N1407">
        <f>N440</f>
        <v>0</v>
      </c>
      <c r="Q1407">
        <f>IF(Charts!$B$3="none",E6239,IF(K6239="",NA(),K6239))</f>
        <v>0</v>
      </c>
      <c r="R1407">
        <f>IF(Charts!$B$3="none",F6239,IF(L6239="",NA(),L6239))</f>
        <v>0</v>
      </c>
      <c r="S1407">
        <f>IF(Charts!$B$3="none",G6239,IF(M6239="",NA(),M6239))</f>
        <v>0</v>
      </c>
      <c r="T1407">
        <f>IF(Charts!$B$3="none",H6239,IF(N6239="",NA(),N6239))</f>
        <v>0</v>
      </c>
    </row>
    <row r="1408" spans="5:20">
      <c r="E1408">
        <v>437</v>
      </c>
      <c r="F1408">
        <f>F441</f>
        <v>0</v>
      </c>
      <c r="G1408">
        <v>437</v>
      </c>
      <c r="H1408">
        <f>H441</f>
        <v>0</v>
      </c>
      <c r="K1408">
        <v>437</v>
      </c>
      <c r="L1408">
        <f>L441</f>
        <v>0</v>
      </c>
      <c r="M1408">
        <v>437</v>
      </c>
      <c r="N1408">
        <f>N441</f>
        <v>0</v>
      </c>
      <c r="Q1408">
        <f>IF(Charts!$B$3="none",E6240,IF(K6240="",NA(),K6240))</f>
        <v>0</v>
      </c>
      <c r="R1408">
        <f>IF(Charts!$B$3="none",F6240,IF(L6240="",NA(),L6240))</f>
        <v>0</v>
      </c>
      <c r="S1408">
        <f>IF(Charts!$B$3="none",G6240,IF(M6240="",NA(),M6240))</f>
        <v>0</v>
      </c>
      <c r="T1408">
        <f>IF(Charts!$B$3="none",H6240,IF(N6240="",NA(),N6240))</f>
        <v>0</v>
      </c>
    </row>
    <row r="1409" spans="5:20">
      <c r="E1409">
        <v>438</v>
      </c>
      <c r="F1409">
        <f>F442</f>
        <v>0</v>
      </c>
      <c r="G1409">
        <v>438</v>
      </c>
      <c r="H1409">
        <f>H442</f>
        <v>0</v>
      </c>
      <c r="K1409">
        <v>438</v>
      </c>
      <c r="L1409">
        <f>L442</f>
        <v>0</v>
      </c>
      <c r="M1409">
        <v>438</v>
      </c>
      <c r="N1409">
        <f>N442</f>
        <v>0</v>
      </c>
      <c r="Q1409">
        <f>IF(Charts!$B$3="none",E6241,IF(K6241="",NA(),K6241))</f>
        <v>0</v>
      </c>
      <c r="R1409">
        <f>IF(Charts!$B$3="none",F6241,IF(L6241="",NA(),L6241))</f>
        <v>0</v>
      </c>
      <c r="S1409">
        <f>IF(Charts!$B$3="none",G6241,IF(M6241="",NA(),M6241))</f>
        <v>0</v>
      </c>
      <c r="T1409">
        <f>IF(Charts!$B$3="none",H6241,IF(N6241="",NA(),N6241))</f>
        <v>0</v>
      </c>
    </row>
    <row r="1410" spans="5:20">
      <c r="E1410">
        <v>439</v>
      </c>
      <c r="F1410">
        <f>F443</f>
        <v>0</v>
      </c>
      <c r="G1410">
        <v>439</v>
      </c>
      <c r="H1410">
        <f>H443</f>
        <v>0</v>
      </c>
      <c r="K1410">
        <v>439</v>
      </c>
      <c r="L1410">
        <f>L443</f>
        <v>0</v>
      </c>
      <c r="M1410">
        <v>439</v>
      </c>
      <c r="N1410">
        <f>N443</f>
        <v>0</v>
      </c>
      <c r="Q1410">
        <f>IF(Charts!$B$3="none",E6242,IF(K6242="",NA(),K6242))</f>
        <v>0</v>
      </c>
      <c r="R1410">
        <f>IF(Charts!$B$3="none",F6242,IF(L6242="",NA(),L6242))</f>
        <v>0</v>
      </c>
      <c r="S1410">
        <f>IF(Charts!$B$3="none",G6242,IF(M6242="",NA(),M6242))</f>
        <v>0</v>
      </c>
      <c r="T1410">
        <f>IF(Charts!$B$3="none",H6242,IF(N6242="",NA(),N6242))</f>
        <v>0</v>
      </c>
    </row>
    <row r="1411" spans="5:20">
      <c r="E1411">
        <v>440</v>
      </c>
      <c r="F1411">
        <f>F444</f>
        <v>0</v>
      </c>
      <c r="G1411">
        <v>440</v>
      </c>
      <c r="H1411">
        <f>H444</f>
        <v>0</v>
      </c>
      <c r="K1411">
        <v>440</v>
      </c>
      <c r="L1411">
        <f>L444</f>
        <v>0</v>
      </c>
      <c r="M1411">
        <v>440</v>
      </c>
      <c r="N1411">
        <f>N444</f>
        <v>0</v>
      </c>
      <c r="Q1411">
        <f>IF(Charts!$B$3="none",E6243,IF(K6243="",NA(),K6243))</f>
        <v>0</v>
      </c>
      <c r="R1411">
        <f>IF(Charts!$B$3="none",F6243,IF(L6243="",NA(),L6243))</f>
        <v>0</v>
      </c>
      <c r="S1411">
        <f>IF(Charts!$B$3="none",G6243,IF(M6243="",NA(),M6243))</f>
        <v>0</v>
      </c>
      <c r="T1411">
        <f>IF(Charts!$B$3="none",H6243,IF(N6243="",NA(),N6243))</f>
        <v>0</v>
      </c>
    </row>
    <row r="1412" spans="5:20">
      <c r="E1412">
        <v>441</v>
      </c>
      <c r="F1412">
        <f>F445</f>
        <v>0</v>
      </c>
      <c r="G1412">
        <v>441</v>
      </c>
      <c r="H1412">
        <f>H445</f>
        <v>0</v>
      </c>
      <c r="K1412">
        <v>441</v>
      </c>
      <c r="L1412">
        <f>L445</f>
        <v>0</v>
      </c>
      <c r="M1412">
        <v>441</v>
      </c>
      <c r="N1412">
        <f>N445</f>
        <v>0</v>
      </c>
      <c r="Q1412">
        <f>IF(Charts!$B$3="none",E6244,IF(K6244="",NA(),K6244))</f>
        <v>0</v>
      </c>
      <c r="R1412">
        <f>IF(Charts!$B$3="none",F6244,IF(L6244="",NA(),L6244))</f>
        <v>0</v>
      </c>
      <c r="S1412">
        <f>IF(Charts!$B$3="none",G6244,IF(M6244="",NA(),M6244))</f>
        <v>0</v>
      </c>
      <c r="T1412">
        <f>IF(Charts!$B$3="none",H6244,IF(N6244="",NA(),N6244))</f>
        <v>0</v>
      </c>
    </row>
    <row r="1413" spans="5:20">
      <c r="E1413">
        <v>442</v>
      </c>
      <c r="F1413">
        <f>F446</f>
        <v>0</v>
      </c>
      <c r="G1413">
        <v>442</v>
      </c>
      <c r="H1413">
        <f>H446</f>
        <v>0</v>
      </c>
      <c r="K1413">
        <v>442</v>
      </c>
      <c r="L1413">
        <f>L446</f>
        <v>0</v>
      </c>
      <c r="M1413">
        <v>442</v>
      </c>
      <c r="N1413">
        <f>N446</f>
        <v>0</v>
      </c>
      <c r="Q1413">
        <f>IF(Charts!$B$3="none",E6245,IF(K6245="",NA(),K6245))</f>
        <v>0</v>
      </c>
      <c r="R1413">
        <f>IF(Charts!$B$3="none",F6245,IF(L6245="",NA(),L6245))</f>
        <v>0</v>
      </c>
      <c r="S1413">
        <f>IF(Charts!$B$3="none",G6245,IF(M6245="",NA(),M6245))</f>
        <v>0</v>
      </c>
      <c r="T1413">
        <f>IF(Charts!$B$3="none",H6245,IF(N6245="",NA(),N6245))</f>
        <v>0</v>
      </c>
    </row>
    <row r="1414" spans="5:20">
      <c r="E1414">
        <v>443</v>
      </c>
      <c r="F1414">
        <f>F447</f>
        <v>0</v>
      </c>
      <c r="G1414">
        <v>443</v>
      </c>
      <c r="H1414">
        <f>H447</f>
        <v>0</v>
      </c>
      <c r="K1414">
        <v>443</v>
      </c>
      <c r="L1414">
        <f>L447</f>
        <v>0</v>
      </c>
      <c r="M1414">
        <v>443</v>
      </c>
      <c r="N1414">
        <f>N447</f>
        <v>0</v>
      </c>
      <c r="Q1414">
        <f>IF(Charts!$B$3="none",E6246,IF(K6246="",NA(),K6246))</f>
        <v>0</v>
      </c>
      <c r="R1414">
        <f>IF(Charts!$B$3="none",F6246,IF(L6246="",NA(),L6246))</f>
        <v>0</v>
      </c>
      <c r="S1414">
        <f>IF(Charts!$B$3="none",G6246,IF(M6246="",NA(),M6246))</f>
        <v>0</v>
      </c>
      <c r="T1414">
        <f>IF(Charts!$B$3="none",H6246,IF(N6246="",NA(),N6246))</f>
        <v>0</v>
      </c>
    </row>
    <row r="1415" spans="5:20">
      <c r="E1415">
        <v>444</v>
      </c>
      <c r="F1415">
        <f>F448</f>
        <v>0</v>
      </c>
      <c r="G1415">
        <v>444</v>
      </c>
      <c r="H1415">
        <f>H448</f>
        <v>0</v>
      </c>
      <c r="K1415">
        <v>444</v>
      </c>
      <c r="L1415">
        <f>L448</f>
        <v>0</v>
      </c>
      <c r="M1415">
        <v>444</v>
      </c>
      <c r="N1415">
        <f>N448</f>
        <v>0</v>
      </c>
      <c r="Q1415">
        <f>IF(Charts!$B$3="none",E6247,IF(K6247="",NA(),K6247))</f>
        <v>0</v>
      </c>
      <c r="R1415">
        <f>IF(Charts!$B$3="none",F6247,IF(L6247="",NA(),L6247))</f>
        <v>0</v>
      </c>
      <c r="S1415">
        <f>IF(Charts!$B$3="none",G6247,IF(M6247="",NA(),M6247))</f>
        <v>0</v>
      </c>
      <c r="T1415">
        <f>IF(Charts!$B$3="none",H6247,IF(N6247="",NA(),N6247))</f>
        <v>0</v>
      </c>
    </row>
    <row r="1416" spans="5:20">
      <c r="E1416">
        <v>445</v>
      </c>
      <c r="F1416">
        <f>F449</f>
        <v>0</v>
      </c>
      <c r="G1416">
        <v>445</v>
      </c>
      <c r="H1416">
        <f>H449</f>
        <v>0</v>
      </c>
      <c r="K1416">
        <v>445</v>
      </c>
      <c r="L1416">
        <f>L449</f>
        <v>0</v>
      </c>
      <c r="M1416">
        <v>445</v>
      </c>
      <c r="N1416">
        <f>N449</f>
        <v>0</v>
      </c>
      <c r="Q1416">
        <f>IF(Charts!$B$3="none",E6248,IF(K6248="",NA(),K6248))</f>
        <v>0</v>
      </c>
      <c r="R1416">
        <f>IF(Charts!$B$3="none",F6248,IF(L6248="",NA(),L6248))</f>
        <v>0</v>
      </c>
      <c r="S1416">
        <f>IF(Charts!$B$3="none",G6248,IF(M6248="",NA(),M6248))</f>
        <v>0</v>
      </c>
      <c r="T1416">
        <f>IF(Charts!$B$3="none",H6248,IF(N6248="",NA(),N6248))</f>
        <v>0</v>
      </c>
    </row>
    <row r="1417" spans="5:20">
      <c r="E1417">
        <v>446</v>
      </c>
      <c r="F1417">
        <f>F450</f>
        <v>0</v>
      </c>
      <c r="G1417">
        <v>446</v>
      </c>
      <c r="H1417">
        <f>H450</f>
        <v>0</v>
      </c>
      <c r="K1417">
        <v>446</v>
      </c>
      <c r="L1417">
        <f>L450</f>
        <v>0</v>
      </c>
      <c r="M1417">
        <v>446</v>
      </c>
      <c r="N1417">
        <f>N450</f>
        <v>0</v>
      </c>
      <c r="Q1417">
        <f>IF(Charts!$B$3="none",E6249,IF(K6249="",NA(),K6249))</f>
        <v>0</v>
      </c>
      <c r="R1417">
        <f>IF(Charts!$B$3="none",F6249,IF(L6249="",NA(),L6249))</f>
        <v>0</v>
      </c>
      <c r="S1417">
        <f>IF(Charts!$B$3="none",G6249,IF(M6249="",NA(),M6249))</f>
        <v>0</v>
      </c>
      <c r="T1417">
        <f>IF(Charts!$B$3="none",H6249,IF(N6249="",NA(),N6249))</f>
        <v>0</v>
      </c>
    </row>
    <row r="1418" spans="5:20">
      <c r="E1418">
        <v>447</v>
      </c>
      <c r="F1418">
        <f>F451</f>
        <v>0</v>
      </c>
      <c r="G1418">
        <v>447</v>
      </c>
      <c r="H1418">
        <f>H451</f>
        <v>0</v>
      </c>
      <c r="K1418">
        <v>447</v>
      </c>
      <c r="L1418">
        <f>L451</f>
        <v>0</v>
      </c>
      <c r="M1418">
        <v>447</v>
      </c>
      <c r="N1418">
        <f>N451</f>
        <v>0</v>
      </c>
      <c r="Q1418">
        <f>IF(Charts!$B$3="none",E6250,IF(K6250="",NA(),K6250))</f>
        <v>0</v>
      </c>
      <c r="R1418">
        <f>IF(Charts!$B$3="none",F6250,IF(L6250="",NA(),L6250))</f>
        <v>0</v>
      </c>
      <c r="S1418">
        <f>IF(Charts!$B$3="none",G6250,IF(M6250="",NA(),M6250))</f>
        <v>0</v>
      </c>
      <c r="T1418">
        <f>IF(Charts!$B$3="none",H6250,IF(N6250="",NA(),N6250))</f>
        <v>0</v>
      </c>
    </row>
    <row r="1419" spans="5:20">
      <c r="E1419">
        <v>448</v>
      </c>
      <c r="F1419">
        <f>F452</f>
        <v>0</v>
      </c>
      <c r="G1419">
        <v>448</v>
      </c>
      <c r="H1419">
        <f>H452</f>
        <v>0</v>
      </c>
      <c r="K1419">
        <v>448</v>
      </c>
      <c r="L1419">
        <f>L452</f>
        <v>0</v>
      </c>
      <c r="M1419">
        <v>448</v>
      </c>
      <c r="N1419">
        <f>N452</f>
        <v>0</v>
      </c>
      <c r="Q1419">
        <f>IF(Charts!$B$3="none",E6251,IF(K6251="",NA(),K6251))</f>
        <v>0</v>
      </c>
      <c r="R1419">
        <f>IF(Charts!$B$3="none",F6251,IF(L6251="",NA(),L6251))</f>
        <v>0</v>
      </c>
      <c r="S1419">
        <f>IF(Charts!$B$3="none",G6251,IF(M6251="",NA(),M6251))</f>
        <v>0</v>
      </c>
      <c r="T1419">
        <f>IF(Charts!$B$3="none",H6251,IF(N6251="",NA(),N6251))</f>
        <v>0</v>
      </c>
    </row>
    <row r="1420" spans="5:20">
      <c r="E1420">
        <v>449</v>
      </c>
      <c r="F1420">
        <f>F453</f>
        <v>0</v>
      </c>
      <c r="G1420">
        <v>449</v>
      </c>
      <c r="H1420">
        <f>H453</f>
        <v>0</v>
      </c>
      <c r="K1420">
        <v>449</v>
      </c>
      <c r="L1420">
        <f>L453</f>
        <v>0</v>
      </c>
      <c r="M1420">
        <v>449</v>
      </c>
      <c r="N1420">
        <f>N453</f>
        <v>0</v>
      </c>
      <c r="Q1420">
        <f>IF(Charts!$B$3="none",E6252,IF(K6252="",NA(),K6252))</f>
        <v>0</v>
      </c>
      <c r="R1420">
        <f>IF(Charts!$B$3="none",F6252,IF(L6252="",NA(),L6252))</f>
        <v>0</v>
      </c>
      <c r="S1420">
        <f>IF(Charts!$B$3="none",G6252,IF(M6252="",NA(),M6252))</f>
        <v>0</v>
      </c>
      <c r="T1420">
        <f>IF(Charts!$B$3="none",H6252,IF(N6252="",NA(),N6252))</f>
        <v>0</v>
      </c>
    </row>
    <row r="1421" spans="5:20">
      <c r="E1421">
        <v>450</v>
      </c>
      <c r="F1421">
        <f>F454</f>
        <v>0</v>
      </c>
      <c r="G1421">
        <v>450</v>
      </c>
      <c r="H1421">
        <f>H454</f>
        <v>0</v>
      </c>
      <c r="K1421">
        <v>450</v>
      </c>
      <c r="L1421">
        <f>L454</f>
        <v>0</v>
      </c>
      <c r="M1421">
        <v>450</v>
      </c>
      <c r="N1421">
        <f>N454</f>
        <v>0</v>
      </c>
      <c r="Q1421">
        <f>IF(Charts!$B$3="none",E6253,IF(K6253="",NA(),K6253))</f>
        <v>0</v>
      </c>
      <c r="R1421">
        <f>IF(Charts!$B$3="none",F6253,IF(L6253="",NA(),L6253))</f>
        <v>0</v>
      </c>
      <c r="S1421">
        <f>IF(Charts!$B$3="none",G6253,IF(M6253="",NA(),M6253))</f>
        <v>0</v>
      </c>
      <c r="T1421">
        <f>IF(Charts!$B$3="none",H6253,IF(N6253="",NA(),N6253))</f>
        <v>0</v>
      </c>
    </row>
    <row r="1422" spans="5:20">
      <c r="E1422">
        <v>451</v>
      </c>
      <c r="F1422">
        <f>F455</f>
        <v>0</v>
      </c>
      <c r="G1422">
        <v>451</v>
      </c>
      <c r="H1422">
        <f>H455</f>
        <v>0</v>
      </c>
      <c r="K1422">
        <v>451</v>
      </c>
      <c r="L1422">
        <f>L455</f>
        <v>0</v>
      </c>
      <c r="M1422">
        <v>451</v>
      </c>
      <c r="N1422">
        <f>N455</f>
        <v>0</v>
      </c>
      <c r="Q1422">
        <f>IF(Charts!$B$3="none",E6254,IF(K6254="",NA(),K6254))</f>
        <v>0</v>
      </c>
      <c r="R1422">
        <f>IF(Charts!$B$3="none",F6254,IF(L6254="",NA(),L6254))</f>
        <v>0</v>
      </c>
      <c r="S1422">
        <f>IF(Charts!$B$3="none",G6254,IF(M6254="",NA(),M6254))</f>
        <v>0</v>
      </c>
      <c r="T1422">
        <f>IF(Charts!$B$3="none",H6254,IF(N6254="",NA(),N6254))</f>
        <v>0</v>
      </c>
    </row>
    <row r="1423" spans="5:20">
      <c r="E1423">
        <v>452</v>
      </c>
      <c r="F1423">
        <f>F456</f>
        <v>0</v>
      </c>
      <c r="G1423">
        <v>452</v>
      </c>
      <c r="H1423">
        <f>H456</f>
        <v>0</v>
      </c>
      <c r="K1423">
        <v>452</v>
      </c>
      <c r="L1423">
        <f>L456</f>
        <v>0</v>
      </c>
      <c r="M1423">
        <v>452</v>
      </c>
      <c r="N1423">
        <f>N456</f>
        <v>0</v>
      </c>
      <c r="Q1423">
        <f>IF(Charts!$B$3="none",E6255,IF(K6255="",NA(),K6255))</f>
        <v>0</v>
      </c>
      <c r="R1423">
        <f>IF(Charts!$B$3="none",F6255,IF(L6255="",NA(),L6255))</f>
        <v>0</v>
      </c>
      <c r="S1423">
        <f>IF(Charts!$B$3="none",G6255,IF(M6255="",NA(),M6255))</f>
        <v>0</v>
      </c>
      <c r="T1423">
        <f>IF(Charts!$B$3="none",H6255,IF(N6255="",NA(),N6255))</f>
        <v>0</v>
      </c>
    </row>
    <row r="1424" spans="5:20">
      <c r="E1424">
        <v>453</v>
      </c>
      <c r="F1424">
        <f>F457</f>
        <v>0</v>
      </c>
      <c r="G1424">
        <v>453</v>
      </c>
      <c r="H1424">
        <f>H457</f>
        <v>0</v>
      </c>
      <c r="K1424">
        <v>453</v>
      </c>
      <c r="L1424">
        <f>L457</f>
        <v>0</v>
      </c>
      <c r="M1424">
        <v>453</v>
      </c>
      <c r="N1424">
        <f>N457</f>
        <v>0</v>
      </c>
      <c r="Q1424">
        <f>IF(Charts!$B$3="none",E6256,IF(K6256="",NA(),K6256))</f>
        <v>0</v>
      </c>
      <c r="R1424">
        <f>IF(Charts!$B$3="none",F6256,IF(L6256="",NA(),L6256))</f>
        <v>0</v>
      </c>
      <c r="S1424">
        <f>IF(Charts!$B$3="none",G6256,IF(M6256="",NA(),M6256))</f>
        <v>0</v>
      </c>
      <c r="T1424">
        <f>IF(Charts!$B$3="none",H6256,IF(N6256="",NA(),N6256))</f>
        <v>0</v>
      </c>
    </row>
    <row r="1425" spans="5:20">
      <c r="E1425">
        <v>454</v>
      </c>
      <c r="F1425">
        <f>F458</f>
        <v>0</v>
      </c>
      <c r="G1425">
        <v>454</v>
      </c>
      <c r="H1425">
        <f>H458</f>
        <v>0</v>
      </c>
      <c r="K1425">
        <v>454</v>
      </c>
      <c r="L1425">
        <f>L458</f>
        <v>0</v>
      </c>
      <c r="M1425">
        <v>454</v>
      </c>
      <c r="N1425">
        <f>N458</f>
        <v>0</v>
      </c>
      <c r="Q1425">
        <f>IF(Charts!$B$3="none",E6257,IF(K6257="",NA(),K6257))</f>
        <v>0</v>
      </c>
      <c r="R1425">
        <f>IF(Charts!$B$3="none",F6257,IF(L6257="",NA(),L6257))</f>
        <v>0</v>
      </c>
      <c r="S1425">
        <f>IF(Charts!$B$3="none",G6257,IF(M6257="",NA(),M6257))</f>
        <v>0</v>
      </c>
      <c r="T1425">
        <f>IF(Charts!$B$3="none",H6257,IF(N6257="",NA(),N6257))</f>
        <v>0</v>
      </c>
    </row>
    <row r="1426" spans="5:20">
      <c r="E1426">
        <v>455</v>
      </c>
      <c r="F1426">
        <f>F459</f>
        <v>0</v>
      </c>
      <c r="G1426">
        <v>455</v>
      </c>
      <c r="H1426">
        <f>H459</f>
        <v>0</v>
      </c>
      <c r="K1426">
        <v>455</v>
      </c>
      <c r="L1426">
        <f>L459</f>
        <v>0</v>
      </c>
      <c r="M1426">
        <v>455</v>
      </c>
      <c r="N1426">
        <f>N459</f>
        <v>0</v>
      </c>
      <c r="Q1426">
        <f>IF(Charts!$B$3="none",E6258,IF(K6258="",NA(),K6258))</f>
        <v>0</v>
      </c>
      <c r="R1426">
        <f>IF(Charts!$B$3="none",F6258,IF(L6258="",NA(),L6258))</f>
        <v>0</v>
      </c>
      <c r="S1426">
        <f>IF(Charts!$B$3="none",G6258,IF(M6258="",NA(),M6258))</f>
        <v>0</v>
      </c>
      <c r="T1426">
        <f>IF(Charts!$B$3="none",H6258,IF(N6258="",NA(),N6258))</f>
        <v>0</v>
      </c>
    </row>
    <row r="1427" spans="5:20">
      <c r="E1427">
        <v>456</v>
      </c>
      <c r="F1427">
        <f>F460</f>
        <v>0</v>
      </c>
      <c r="G1427">
        <v>456</v>
      </c>
      <c r="H1427">
        <f>H460</f>
        <v>0</v>
      </c>
      <c r="K1427">
        <v>456</v>
      </c>
      <c r="L1427">
        <f>L460</f>
        <v>0</v>
      </c>
      <c r="M1427">
        <v>456</v>
      </c>
      <c r="N1427">
        <f>N460</f>
        <v>0</v>
      </c>
      <c r="Q1427">
        <f>IF(Charts!$B$3="none",E6259,IF(K6259="",NA(),K6259))</f>
        <v>0</v>
      </c>
      <c r="R1427">
        <f>IF(Charts!$B$3="none",F6259,IF(L6259="",NA(),L6259))</f>
        <v>0</v>
      </c>
      <c r="S1427">
        <f>IF(Charts!$B$3="none",G6259,IF(M6259="",NA(),M6259))</f>
        <v>0</v>
      </c>
      <c r="T1427">
        <f>IF(Charts!$B$3="none",H6259,IF(N6259="",NA(),N6259))</f>
        <v>0</v>
      </c>
    </row>
    <row r="1428" spans="5:20">
      <c r="E1428">
        <v>457</v>
      </c>
      <c r="F1428">
        <f>F461</f>
        <v>0</v>
      </c>
      <c r="G1428">
        <v>457</v>
      </c>
      <c r="H1428">
        <f>H461</f>
        <v>0</v>
      </c>
      <c r="K1428">
        <v>457</v>
      </c>
      <c r="L1428">
        <f>L461</f>
        <v>0</v>
      </c>
      <c r="M1428">
        <v>457</v>
      </c>
      <c r="N1428">
        <f>N461</f>
        <v>0</v>
      </c>
      <c r="Q1428">
        <f>IF(Charts!$B$3="none",E6260,IF(K6260="",NA(),K6260))</f>
        <v>0</v>
      </c>
      <c r="R1428">
        <f>IF(Charts!$B$3="none",F6260,IF(L6260="",NA(),L6260))</f>
        <v>0</v>
      </c>
      <c r="S1428">
        <f>IF(Charts!$B$3="none",G6260,IF(M6260="",NA(),M6260))</f>
        <v>0</v>
      </c>
      <c r="T1428">
        <f>IF(Charts!$B$3="none",H6260,IF(N6260="",NA(),N6260))</f>
        <v>0</v>
      </c>
    </row>
    <row r="1429" spans="5:20">
      <c r="E1429">
        <v>458</v>
      </c>
      <c r="F1429">
        <f>F462</f>
        <v>0</v>
      </c>
      <c r="G1429">
        <v>458</v>
      </c>
      <c r="H1429">
        <f>H462</f>
        <v>0</v>
      </c>
      <c r="K1429">
        <v>458</v>
      </c>
      <c r="L1429">
        <f>L462</f>
        <v>0</v>
      </c>
      <c r="M1429">
        <v>458</v>
      </c>
      <c r="N1429">
        <f>N462</f>
        <v>0</v>
      </c>
      <c r="Q1429">
        <f>IF(Charts!$B$3="none",E6261,IF(K6261="",NA(),K6261))</f>
        <v>0</v>
      </c>
      <c r="R1429">
        <f>IF(Charts!$B$3="none",F6261,IF(L6261="",NA(),L6261))</f>
        <v>0</v>
      </c>
      <c r="S1429">
        <f>IF(Charts!$B$3="none",G6261,IF(M6261="",NA(),M6261))</f>
        <v>0</v>
      </c>
      <c r="T1429">
        <f>IF(Charts!$B$3="none",H6261,IF(N6261="",NA(),N6261))</f>
        <v>0</v>
      </c>
    </row>
    <row r="1430" spans="5:20">
      <c r="E1430">
        <v>459</v>
      </c>
      <c r="F1430">
        <f>F463</f>
        <v>0</v>
      </c>
      <c r="G1430">
        <v>459</v>
      </c>
      <c r="H1430">
        <f>H463</f>
        <v>0</v>
      </c>
      <c r="K1430">
        <v>459</v>
      </c>
      <c r="L1430">
        <f>L463</f>
        <v>0</v>
      </c>
      <c r="M1430">
        <v>459</v>
      </c>
      <c r="N1430">
        <f>N463</f>
        <v>0</v>
      </c>
      <c r="Q1430">
        <f>IF(Charts!$B$3="none",E6262,IF(K6262="",NA(),K6262))</f>
        <v>0</v>
      </c>
      <c r="R1430">
        <f>IF(Charts!$B$3="none",F6262,IF(L6262="",NA(),L6262))</f>
        <v>0</v>
      </c>
      <c r="S1430">
        <f>IF(Charts!$B$3="none",G6262,IF(M6262="",NA(),M6262))</f>
        <v>0</v>
      </c>
      <c r="T1430">
        <f>IF(Charts!$B$3="none",H6262,IF(N6262="",NA(),N6262))</f>
        <v>0</v>
      </c>
    </row>
    <row r="1431" spans="5:20">
      <c r="E1431">
        <v>460</v>
      </c>
      <c r="F1431">
        <f>F464</f>
        <v>0</v>
      </c>
      <c r="G1431">
        <v>460</v>
      </c>
      <c r="H1431">
        <f>H464</f>
        <v>0</v>
      </c>
      <c r="K1431">
        <v>460</v>
      </c>
      <c r="L1431">
        <f>L464</f>
        <v>0</v>
      </c>
      <c r="M1431">
        <v>460</v>
      </c>
      <c r="N1431">
        <f>N464</f>
        <v>0</v>
      </c>
      <c r="Q1431">
        <f>IF(Charts!$B$3="none",E6263,IF(K6263="",NA(),K6263))</f>
        <v>0</v>
      </c>
      <c r="R1431">
        <f>IF(Charts!$B$3="none",F6263,IF(L6263="",NA(),L6263))</f>
        <v>0</v>
      </c>
      <c r="S1431">
        <f>IF(Charts!$B$3="none",G6263,IF(M6263="",NA(),M6263))</f>
        <v>0</v>
      </c>
      <c r="T1431">
        <f>IF(Charts!$B$3="none",H6263,IF(N6263="",NA(),N6263))</f>
        <v>0</v>
      </c>
    </row>
    <row r="1432" spans="5:20">
      <c r="E1432">
        <v>461</v>
      </c>
      <c r="F1432">
        <f>F465</f>
        <v>0</v>
      </c>
      <c r="G1432">
        <v>461</v>
      </c>
      <c r="H1432">
        <f>H465</f>
        <v>0</v>
      </c>
      <c r="K1432">
        <v>461</v>
      </c>
      <c r="L1432">
        <f>L465</f>
        <v>0</v>
      </c>
      <c r="M1432">
        <v>461</v>
      </c>
      <c r="N1432">
        <f>N465</f>
        <v>0</v>
      </c>
      <c r="Q1432">
        <f>IF(Charts!$B$3="none",E6264,IF(K6264="",NA(),K6264))</f>
        <v>0</v>
      </c>
      <c r="R1432">
        <f>IF(Charts!$B$3="none",F6264,IF(L6264="",NA(),L6264))</f>
        <v>0</v>
      </c>
      <c r="S1432">
        <f>IF(Charts!$B$3="none",G6264,IF(M6264="",NA(),M6264))</f>
        <v>0</v>
      </c>
      <c r="T1432">
        <f>IF(Charts!$B$3="none",H6264,IF(N6264="",NA(),N6264))</f>
        <v>0</v>
      </c>
    </row>
    <row r="1433" spans="5:20">
      <c r="E1433">
        <v>462</v>
      </c>
      <c r="F1433">
        <f>F466</f>
        <v>0</v>
      </c>
      <c r="G1433">
        <v>462</v>
      </c>
      <c r="H1433">
        <f>H466</f>
        <v>0</v>
      </c>
      <c r="K1433">
        <v>462</v>
      </c>
      <c r="L1433">
        <f>L466</f>
        <v>0</v>
      </c>
      <c r="M1433">
        <v>462</v>
      </c>
      <c r="N1433">
        <f>N466</f>
        <v>0</v>
      </c>
      <c r="Q1433">
        <f>IF(Charts!$B$3="none",E6265,IF(K6265="",NA(),K6265))</f>
        <v>0</v>
      </c>
      <c r="R1433">
        <f>IF(Charts!$B$3="none",F6265,IF(L6265="",NA(),L6265))</f>
        <v>0</v>
      </c>
      <c r="S1433">
        <f>IF(Charts!$B$3="none",G6265,IF(M6265="",NA(),M6265))</f>
        <v>0</v>
      </c>
      <c r="T1433">
        <f>IF(Charts!$B$3="none",H6265,IF(N6265="",NA(),N6265))</f>
        <v>0</v>
      </c>
    </row>
    <row r="1434" spans="5:20">
      <c r="E1434">
        <v>463</v>
      </c>
      <c r="F1434">
        <f>F467</f>
        <v>0</v>
      </c>
      <c r="G1434">
        <v>463</v>
      </c>
      <c r="H1434">
        <f>H467</f>
        <v>0</v>
      </c>
      <c r="K1434">
        <v>463</v>
      </c>
      <c r="L1434">
        <f>L467</f>
        <v>0</v>
      </c>
      <c r="M1434">
        <v>463</v>
      </c>
      <c r="N1434">
        <f>N467</f>
        <v>0</v>
      </c>
      <c r="Q1434">
        <f>IF(Charts!$B$3="none",E6266,IF(K6266="",NA(),K6266))</f>
        <v>0</v>
      </c>
      <c r="R1434">
        <f>IF(Charts!$B$3="none",F6266,IF(L6266="",NA(),L6266))</f>
        <v>0</v>
      </c>
      <c r="S1434">
        <f>IF(Charts!$B$3="none",G6266,IF(M6266="",NA(),M6266))</f>
        <v>0</v>
      </c>
      <c r="T1434">
        <f>IF(Charts!$B$3="none",H6266,IF(N6266="",NA(),N6266))</f>
        <v>0</v>
      </c>
    </row>
    <row r="1435" spans="5:20">
      <c r="E1435">
        <v>464</v>
      </c>
      <c r="F1435">
        <f>F468</f>
        <v>0</v>
      </c>
      <c r="G1435">
        <v>464</v>
      </c>
      <c r="H1435">
        <f>H468</f>
        <v>0</v>
      </c>
      <c r="K1435">
        <v>464</v>
      </c>
      <c r="L1435">
        <f>L468</f>
        <v>0</v>
      </c>
      <c r="M1435">
        <v>464</v>
      </c>
      <c r="N1435">
        <f>N468</f>
        <v>0</v>
      </c>
      <c r="Q1435">
        <f>IF(Charts!$B$3="none",E6267,IF(K6267="",NA(),K6267))</f>
        <v>0</v>
      </c>
      <c r="R1435">
        <f>IF(Charts!$B$3="none",F6267,IF(L6267="",NA(),L6267))</f>
        <v>0</v>
      </c>
      <c r="S1435">
        <f>IF(Charts!$B$3="none",G6267,IF(M6267="",NA(),M6267))</f>
        <v>0</v>
      </c>
      <c r="T1435">
        <f>IF(Charts!$B$3="none",H6267,IF(N6267="",NA(),N6267))</f>
        <v>0</v>
      </c>
    </row>
    <row r="1436" spans="5:20">
      <c r="E1436">
        <v>465</v>
      </c>
      <c r="F1436">
        <f>F469</f>
        <v>0</v>
      </c>
      <c r="G1436">
        <v>465</v>
      </c>
      <c r="H1436">
        <f>H469</f>
        <v>0</v>
      </c>
      <c r="K1436">
        <v>465</v>
      </c>
      <c r="L1436">
        <f>L469</f>
        <v>0</v>
      </c>
      <c r="M1436">
        <v>465</v>
      </c>
      <c r="N1436">
        <f>N469</f>
        <v>0</v>
      </c>
      <c r="Q1436">
        <f>IF(Charts!$B$3="none",E6268,IF(K6268="",NA(),K6268))</f>
        <v>0</v>
      </c>
      <c r="R1436">
        <f>IF(Charts!$B$3="none",F6268,IF(L6268="",NA(),L6268))</f>
        <v>0</v>
      </c>
      <c r="S1436">
        <f>IF(Charts!$B$3="none",G6268,IF(M6268="",NA(),M6268))</f>
        <v>0</v>
      </c>
      <c r="T1436">
        <f>IF(Charts!$B$3="none",H6268,IF(N6268="",NA(),N6268))</f>
        <v>0</v>
      </c>
    </row>
    <row r="1437" spans="5:20">
      <c r="E1437">
        <v>466</v>
      </c>
      <c r="F1437">
        <f>F470</f>
        <v>0</v>
      </c>
      <c r="G1437">
        <v>466</v>
      </c>
      <c r="H1437">
        <f>H470</f>
        <v>0</v>
      </c>
      <c r="K1437">
        <v>466</v>
      </c>
      <c r="L1437">
        <f>L470</f>
        <v>0</v>
      </c>
      <c r="M1437">
        <v>466</v>
      </c>
      <c r="N1437">
        <f>N470</f>
        <v>0</v>
      </c>
      <c r="Q1437">
        <f>IF(Charts!$B$3="none",E6269,IF(K6269="",NA(),K6269))</f>
        <v>0</v>
      </c>
      <c r="R1437">
        <f>IF(Charts!$B$3="none",F6269,IF(L6269="",NA(),L6269))</f>
        <v>0</v>
      </c>
      <c r="S1437">
        <f>IF(Charts!$B$3="none",G6269,IF(M6269="",NA(),M6269))</f>
        <v>0</v>
      </c>
      <c r="T1437">
        <f>IF(Charts!$B$3="none",H6269,IF(N6269="",NA(),N6269))</f>
        <v>0</v>
      </c>
    </row>
    <row r="1438" spans="5:20">
      <c r="E1438">
        <v>467</v>
      </c>
      <c r="F1438">
        <f>F471</f>
        <v>0</v>
      </c>
      <c r="G1438">
        <v>467</v>
      </c>
      <c r="H1438">
        <f>H471</f>
        <v>0</v>
      </c>
      <c r="K1438">
        <v>467</v>
      </c>
      <c r="L1438">
        <f>L471</f>
        <v>0</v>
      </c>
      <c r="M1438">
        <v>467</v>
      </c>
      <c r="N1438">
        <f>N471</f>
        <v>0</v>
      </c>
      <c r="Q1438">
        <f>IF(Charts!$B$3="none",E6270,IF(K6270="",NA(),K6270))</f>
        <v>0</v>
      </c>
      <c r="R1438">
        <f>IF(Charts!$B$3="none",F6270,IF(L6270="",NA(),L6270))</f>
        <v>0</v>
      </c>
      <c r="S1438">
        <f>IF(Charts!$B$3="none",G6270,IF(M6270="",NA(),M6270))</f>
        <v>0</v>
      </c>
      <c r="T1438">
        <f>IF(Charts!$B$3="none",H6270,IF(N6270="",NA(),N6270))</f>
        <v>0</v>
      </c>
    </row>
    <row r="1439" spans="5:20">
      <c r="E1439">
        <v>468</v>
      </c>
      <c r="F1439">
        <f>F472</f>
        <v>0</v>
      </c>
      <c r="G1439">
        <v>468</v>
      </c>
      <c r="H1439">
        <f>H472</f>
        <v>0</v>
      </c>
      <c r="K1439">
        <v>468</v>
      </c>
      <c r="L1439">
        <f>L472</f>
        <v>0</v>
      </c>
      <c r="M1439">
        <v>468</v>
      </c>
      <c r="N1439">
        <f>N472</f>
        <v>0</v>
      </c>
      <c r="Q1439">
        <f>IF(Charts!$B$3="none",E6271,IF(K6271="",NA(),K6271))</f>
        <v>0</v>
      </c>
      <c r="R1439">
        <f>IF(Charts!$B$3="none",F6271,IF(L6271="",NA(),L6271))</f>
        <v>0</v>
      </c>
      <c r="S1439">
        <f>IF(Charts!$B$3="none",G6271,IF(M6271="",NA(),M6271))</f>
        <v>0</v>
      </c>
      <c r="T1439">
        <f>IF(Charts!$B$3="none",H6271,IF(N6271="",NA(),N6271))</f>
        <v>0</v>
      </c>
    </row>
    <row r="1440" spans="5:20">
      <c r="E1440">
        <v>469</v>
      </c>
      <c r="F1440">
        <f>F473</f>
        <v>0</v>
      </c>
      <c r="G1440">
        <v>469</v>
      </c>
      <c r="H1440">
        <f>H473</f>
        <v>0</v>
      </c>
      <c r="K1440">
        <v>469</v>
      </c>
      <c r="L1440">
        <f>L473</f>
        <v>0</v>
      </c>
      <c r="M1440">
        <v>469</v>
      </c>
      <c r="N1440">
        <f>N473</f>
        <v>0</v>
      </c>
      <c r="Q1440">
        <f>IF(Charts!$B$3="none",E6272,IF(K6272="",NA(),K6272))</f>
        <v>0</v>
      </c>
      <c r="R1440">
        <f>IF(Charts!$B$3="none",F6272,IF(L6272="",NA(),L6272))</f>
        <v>0</v>
      </c>
      <c r="S1440">
        <f>IF(Charts!$B$3="none",G6272,IF(M6272="",NA(),M6272))</f>
        <v>0</v>
      </c>
      <c r="T1440">
        <f>IF(Charts!$B$3="none",H6272,IF(N6272="",NA(),N6272))</f>
        <v>0</v>
      </c>
    </row>
    <row r="1441" spans="5:20">
      <c r="E1441">
        <v>470</v>
      </c>
      <c r="F1441">
        <f>F474</f>
        <v>0</v>
      </c>
      <c r="G1441">
        <v>470</v>
      </c>
      <c r="H1441">
        <f>H474</f>
        <v>0</v>
      </c>
      <c r="K1441">
        <v>470</v>
      </c>
      <c r="L1441">
        <f>L474</f>
        <v>0</v>
      </c>
      <c r="M1441">
        <v>470</v>
      </c>
      <c r="N1441">
        <f>N474</f>
        <v>0</v>
      </c>
      <c r="Q1441">
        <f>IF(Charts!$B$3="none",E6273,IF(K6273="",NA(),K6273))</f>
        <v>0</v>
      </c>
      <c r="R1441">
        <f>IF(Charts!$B$3="none",F6273,IF(L6273="",NA(),L6273))</f>
        <v>0</v>
      </c>
      <c r="S1441">
        <f>IF(Charts!$B$3="none",G6273,IF(M6273="",NA(),M6273))</f>
        <v>0</v>
      </c>
      <c r="T1441">
        <f>IF(Charts!$B$3="none",H6273,IF(N6273="",NA(),N6273))</f>
        <v>0</v>
      </c>
    </row>
    <row r="1442" spans="5:20">
      <c r="E1442">
        <v>471</v>
      </c>
      <c r="F1442">
        <f>F475</f>
        <v>0</v>
      </c>
      <c r="G1442">
        <v>471</v>
      </c>
      <c r="H1442">
        <f>H475</f>
        <v>0</v>
      </c>
      <c r="K1442">
        <v>471</v>
      </c>
      <c r="L1442">
        <f>L475</f>
        <v>0</v>
      </c>
      <c r="M1442">
        <v>471</v>
      </c>
      <c r="N1442">
        <f>N475</f>
        <v>0</v>
      </c>
      <c r="Q1442">
        <f>IF(Charts!$B$3="none",E6274,IF(K6274="",NA(),K6274))</f>
        <v>0</v>
      </c>
      <c r="R1442">
        <f>IF(Charts!$B$3="none",F6274,IF(L6274="",NA(),L6274))</f>
        <v>0</v>
      </c>
      <c r="S1442">
        <f>IF(Charts!$B$3="none",G6274,IF(M6274="",NA(),M6274))</f>
        <v>0</v>
      </c>
      <c r="T1442">
        <f>IF(Charts!$B$3="none",H6274,IF(N6274="",NA(),N6274))</f>
        <v>0</v>
      </c>
    </row>
    <row r="1443" spans="5:20">
      <c r="E1443">
        <v>472</v>
      </c>
      <c r="F1443">
        <f>F476</f>
        <v>0</v>
      </c>
      <c r="G1443">
        <v>472</v>
      </c>
      <c r="H1443">
        <f>H476</f>
        <v>0</v>
      </c>
      <c r="K1443">
        <v>472</v>
      </c>
      <c r="L1443">
        <f>L476</f>
        <v>0</v>
      </c>
      <c r="M1443">
        <v>472</v>
      </c>
      <c r="N1443">
        <f>N476</f>
        <v>0</v>
      </c>
      <c r="Q1443">
        <f>IF(Charts!$B$3="none",E6275,IF(K6275="",NA(),K6275))</f>
        <v>0</v>
      </c>
      <c r="R1443">
        <f>IF(Charts!$B$3="none",F6275,IF(L6275="",NA(),L6275))</f>
        <v>0</v>
      </c>
      <c r="S1443">
        <f>IF(Charts!$B$3="none",G6275,IF(M6275="",NA(),M6275))</f>
        <v>0</v>
      </c>
      <c r="T1443">
        <f>IF(Charts!$B$3="none",H6275,IF(N6275="",NA(),N6275))</f>
        <v>0</v>
      </c>
    </row>
    <row r="1444" spans="5:20">
      <c r="E1444">
        <v>473</v>
      </c>
      <c r="F1444">
        <f>F477</f>
        <v>0</v>
      </c>
      <c r="G1444">
        <v>473</v>
      </c>
      <c r="H1444">
        <f>H477</f>
        <v>0</v>
      </c>
      <c r="K1444">
        <v>473</v>
      </c>
      <c r="L1444">
        <f>L477</f>
        <v>0</v>
      </c>
      <c r="M1444">
        <v>473</v>
      </c>
      <c r="N1444">
        <f>N477</f>
        <v>0</v>
      </c>
      <c r="Q1444">
        <f>IF(Charts!$B$3="none",E6276,IF(K6276="",NA(),K6276))</f>
        <v>0</v>
      </c>
      <c r="R1444">
        <f>IF(Charts!$B$3="none",F6276,IF(L6276="",NA(),L6276))</f>
        <v>0</v>
      </c>
      <c r="S1444">
        <f>IF(Charts!$B$3="none",G6276,IF(M6276="",NA(),M6276))</f>
        <v>0</v>
      </c>
      <c r="T1444">
        <f>IF(Charts!$B$3="none",H6276,IF(N6276="",NA(),N6276))</f>
        <v>0</v>
      </c>
    </row>
    <row r="1445" spans="5:20">
      <c r="E1445">
        <v>474</v>
      </c>
      <c r="F1445">
        <f>F478</f>
        <v>0</v>
      </c>
      <c r="G1445">
        <v>474</v>
      </c>
      <c r="H1445">
        <f>H478</f>
        <v>0</v>
      </c>
      <c r="K1445">
        <v>474</v>
      </c>
      <c r="L1445">
        <f>L478</f>
        <v>0</v>
      </c>
      <c r="M1445">
        <v>474</v>
      </c>
      <c r="N1445">
        <f>N478</f>
        <v>0</v>
      </c>
      <c r="Q1445">
        <f>IF(Charts!$B$3="none",E6277,IF(K6277="",NA(),K6277))</f>
        <v>0</v>
      </c>
      <c r="R1445">
        <f>IF(Charts!$B$3="none",F6277,IF(L6277="",NA(),L6277))</f>
        <v>0</v>
      </c>
      <c r="S1445">
        <f>IF(Charts!$B$3="none",G6277,IF(M6277="",NA(),M6277))</f>
        <v>0</v>
      </c>
      <c r="T1445">
        <f>IF(Charts!$B$3="none",H6277,IF(N6277="",NA(),N6277))</f>
        <v>0</v>
      </c>
    </row>
    <row r="1446" spans="5:20">
      <c r="E1446">
        <v>475</v>
      </c>
      <c r="F1446">
        <f>F479</f>
        <v>0</v>
      </c>
      <c r="G1446">
        <v>475</v>
      </c>
      <c r="H1446">
        <f>H479</f>
        <v>0</v>
      </c>
      <c r="K1446">
        <v>475</v>
      </c>
      <c r="L1446">
        <f>L479</f>
        <v>0</v>
      </c>
      <c r="M1446">
        <v>475</v>
      </c>
      <c r="N1446">
        <f>N479</f>
        <v>0</v>
      </c>
      <c r="Q1446">
        <f>IF(Charts!$B$3="none",E6278,IF(K6278="",NA(),K6278))</f>
        <v>0</v>
      </c>
      <c r="R1446">
        <f>IF(Charts!$B$3="none",F6278,IF(L6278="",NA(),L6278))</f>
        <v>0</v>
      </c>
      <c r="S1446">
        <f>IF(Charts!$B$3="none",G6278,IF(M6278="",NA(),M6278))</f>
        <v>0</v>
      </c>
      <c r="T1446">
        <f>IF(Charts!$B$3="none",H6278,IF(N6278="",NA(),N6278))</f>
        <v>0</v>
      </c>
    </row>
    <row r="1447" spans="5:20">
      <c r="E1447">
        <v>476</v>
      </c>
      <c r="F1447">
        <f>F480</f>
        <v>0</v>
      </c>
      <c r="G1447">
        <v>476</v>
      </c>
      <c r="H1447">
        <f>H480</f>
        <v>0</v>
      </c>
      <c r="K1447">
        <v>476</v>
      </c>
      <c r="L1447">
        <f>L480</f>
        <v>0</v>
      </c>
      <c r="M1447">
        <v>476</v>
      </c>
      <c r="N1447">
        <f>N480</f>
        <v>0</v>
      </c>
      <c r="Q1447">
        <f>IF(Charts!$B$3="none",E6279,IF(K6279="",NA(),K6279))</f>
        <v>0</v>
      </c>
      <c r="R1447">
        <f>IF(Charts!$B$3="none",F6279,IF(L6279="",NA(),L6279))</f>
        <v>0</v>
      </c>
      <c r="S1447">
        <f>IF(Charts!$B$3="none",G6279,IF(M6279="",NA(),M6279))</f>
        <v>0</v>
      </c>
      <c r="T1447">
        <f>IF(Charts!$B$3="none",H6279,IF(N6279="",NA(),N6279))</f>
        <v>0</v>
      </c>
    </row>
    <row r="1448" spans="5:20">
      <c r="E1448">
        <v>477</v>
      </c>
      <c r="F1448">
        <f>F481</f>
        <v>0</v>
      </c>
      <c r="G1448">
        <v>477</v>
      </c>
      <c r="H1448">
        <f>H481</f>
        <v>0</v>
      </c>
      <c r="K1448">
        <v>477</v>
      </c>
      <c r="L1448">
        <f>L481</f>
        <v>0</v>
      </c>
      <c r="M1448">
        <v>477</v>
      </c>
      <c r="N1448">
        <f>N481</f>
        <v>0</v>
      </c>
      <c r="Q1448">
        <f>IF(Charts!$B$3="none",E6280,IF(K6280="",NA(),K6280))</f>
        <v>0</v>
      </c>
      <c r="R1448">
        <f>IF(Charts!$B$3="none",F6280,IF(L6280="",NA(),L6280))</f>
        <v>0</v>
      </c>
      <c r="S1448">
        <f>IF(Charts!$B$3="none",G6280,IF(M6280="",NA(),M6280))</f>
        <v>0</v>
      </c>
      <c r="T1448">
        <f>IF(Charts!$B$3="none",H6280,IF(N6280="",NA(),N6280))</f>
        <v>0</v>
      </c>
    </row>
    <row r="1449" spans="5:20">
      <c r="E1449">
        <v>478</v>
      </c>
      <c r="F1449">
        <f>F482</f>
        <v>0</v>
      </c>
      <c r="G1449">
        <v>478</v>
      </c>
      <c r="H1449">
        <f>H482</f>
        <v>0</v>
      </c>
      <c r="K1449">
        <v>478</v>
      </c>
      <c r="L1449">
        <f>L482</f>
        <v>0</v>
      </c>
      <c r="M1449">
        <v>478</v>
      </c>
      <c r="N1449">
        <f>N482</f>
        <v>0</v>
      </c>
      <c r="Q1449">
        <f>IF(Charts!$B$3="none",E6281,IF(K6281="",NA(),K6281))</f>
        <v>0</v>
      </c>
      <c r="R1449">
        <f>IF(Charts!$B$3="none",F6281,IF(L6281="",NA(),L6281))</f>
        <v>0</v>
      </c>
      <c r="S1449">
        <f>IF(Charts!$B$3="none",G6281,IF(M6281="",NA(),M6281))</f>
        <v>0</v>
      </c>
      <c r="T1449">
        <f>IF(Charts!$B$3="none",H6281,IF(N6281="",NA(),N6281))</f>
        <v>0</v>
      </c>
    </row>
    <row r="1450" spans="5:20">
      <c r="E1450">
        <v>479</v>
      </c>
      <c r="F1450">
        <f>F483</f>
        <v>0</v>
      </c>
      <c r="G1450">
        <v>479</v>
      </c>
      <c r="H1450">
        <f>H483</f>
        <v>0</v>
      </c>
      <c r="K1450">
        <v>479</v>
      </c>
      <c r="L1450">
        <f>L483</f>
        <v>0</v>
      </c>
      <c r="M1450">
        <v>479</v>
      </c>
      <c r="N1450">
        <f>N483</f>
        <v>0</v>
      </c>
      <c r="Q1450">
        <f>IF(Charts!$B$3="none",E6282,IF(K6282="",NA(),K6282))</f>
        <v>0</v>
      </c>
      <c r="R1450">
        <f>IF(Charts!$B$3="none",F6282,IF(L6282="",NA(),L6282))</f>
        <v>0</v>
      </c>
      <c r="S1450">
        <f>IF(Charts!$B$3="none",G6282,IF(M6282="",NA(),M6282))</f>
        <v>0</v>
      </c>
      <c r="T1450">
        <f>IF(Charts!$B$3="none",H6282,IF(N6282="",NA(),N6282))</f>
        <v>0</v>
      </c>
    </row>
    <row r="1451" spans="5:20">
      <c r="E1451">
        <v>480</v>
      </c>
      <c r="F1451">
        <f>F484</f>
        <v>0</v>
      </c>
      <c r="G1451">
        <v>480</v>
      </c>
      <c r="H1451">
        <f>H484</f>
        <v>0</v>
      </c>
      <c r="K1451">
        <v>480</v>
      </c>
      <c r="L1451">
        <f>L484</f>
        <v>0</v>
      </c>
      <c r="M1451">
        <v>480</v>
      </c>
      <c r="N1451">
        <f>N484</f>
        <v>0</v>
      </c>
      <c r="Q1451">
        <f>IF(Charts!$B$3="none",E6283,IF(K6283="",NA(),K6283))</f>
        <v>0</v>
      </c>
      <c r="R1451">
        <f>IF(Charts!$B$3="none",F6283,IF(L6283="",NA(),L6283))</f>
        <v>0</v>
      </c>
      <c r="S1451">
        <f>IF(Charts!$B$3="none",G6283,IF(M6283="",NA(),M6283))</f>
        <v>0</v>
      </c>
      <c r="T1451">
        <f>IF(Charts!$B$3="none",H6283,IF(N6283="",NA(),N6283))</f>
        <v>0</v>
      </c>
    </row>
    <row r="1452" spans="5:20">
      <c r="E1452">
        <v>481</v>
      </c>
      <c r="F1452">
        <f>F485</f>
        <v>0</v>
      </c>
      <c r="G1452">
        <v>481</v>
      </c>
      <c r="H1452">
        <f>H485</f>
        <v>0</v>
      </c>
      <c r="K1452">
        <v>481</v>
      </c>
      <c r="L1452">
        <f>L485</f>
        <v>0</v>
      </c>
      <c r="M1452">
        <v>481</v>
      </c>
      <c r="N1452">
        <f>N485</f>
        <v>0</v>
      </c>
      <c r="Q1452">
        <f>IF(Charts!$B$3="none",E6284,IF(K6284="",NA(),K6284))</f>
        <v>0</v>
      </c>
      <c r="R1452">
        <f>IF(Charts!$B$3="none",F6284,IF(L6284="",NA(),L6284))</f>
        <v>0</v>
      </c>
      <c r="S1452">
        <f>IF(Charts!$B$3="none",G6284,IF(M6284="",NA(),M6284))</f>
        <v>0</v>
      </c>
      <c r="T1452">
        <f>IF(Charts!$B$3="none",H6284,IF(N6284="",NA(),N6284))</f>
        <v>0</v>
      </c>
    </row>
    <row r="1453" spans="5:20">
      <c r="E1453">
        <v>482</v>
      </c>
      <c r="F1453">
        <f>F486</f>
        <v>0</v>
      </c>
      <c r="G1453">
        <v>482</v>
      </c>
      <c r="H1453">
        <f>H486</f>
        <v>0</v>
      </c>
      <c r="K1453">
        <v>482</v>
      </c>
      <c r="L1453">
        <f>L486</f>
        <v>0</v>
      </c>
      <c r="M1453">
        <v>482</v>
      </c>
      <c r="N1453">
        <f>N486</f>
        <v>0</v>
      </c>
      <c r="Q1453">
        <f>IF(Charts!$B$3="none",E6285,IF(K6285="",NA(),K6285))</f>
        <v>0</v>
      </c>
      <c r="R1453">
        <f>IF(Charts!$B$3="none",F6285,IF(L6285="",NA(),L6285))</f>
        <v>0</v>
      </c>
      <c r="S1453">
        <f>IF(Charts!$B$3="none",G6285,IF(M6285="",NA(),M6285))</f>
        <v>0</v>
      </c>
      <c r="T1453">
        <f>IF(Charts!$B$3="none",H6285,IF(N6285="",NA(),N6285))</f>
        <v>0</v>
      </c>
    </row>
    <row r="1454" spans="5:20">
      <c r="E1454">
        <v>483</v>
      </c>
      <c r="F1454">
        <f>F487</f>
        <v>0</v>
      </c>
      <c r="G1454">
        <v>483</v>
      </c>
      <c r="H1454">
        <f>H487</f>
        <v>0</v>
      </c>
      <c r="K1454">
        <v>483</v>
      </c>
      <c r="L1454">
        <f>L487</f>
        <v>0</v>
      </c>
      <c r="M1454">
        <v>483</v>
      </c>
      <c r="N1454">
        <f>N487</f>
        <v>0</v>
      </c>
      <c r="Q1454">
        <f>IF(Charts!$B$3="none",E6286,IF(K6286="",NA(),K6286))</f>
        <v>0</v>
      </c>
      <c r="R1454">
        <f>IF(Charts!$B$3="none",F6286,IF(L6286="",NA(),L6286))</f>
        <v>0</v>
      </c>
      <c r="S1454">
        <f>IF(Charts!$B$3="none",G6286,IF(M6286="",NA(),M6286))</f>
        <v>0</v>
      </c>
      <c r="T1454">
        <f>IF(Charts!$B$3="none",H6286,IF(N6286="",NA(),N6286))</f>
        <v>0</v>
      </c>
    </row>
    <row r="1455" spans="5:20">
      <c r="E1455">
        <v>484</v>
      </c>
      <c r="F1455">
        <f>F488</f>
        <v>0</v>
      </c>
      <c r="G1455">
        <v>484</v>
      </c>
      <c r="H1455">
        <f>H488</f>
        <v>0</v>
      </c>
      <c r="K1455">
        <v>484</v>
      </c>
      <c r="L1455">
        <f>L488</f>
        <v>0</v>
      </c>
      <c r="M1455">
        <v>484</v>
      </c>
      <c r="N1455">
        <f>N488</f>
        <v>0</v>
      </c>
      <c r="Q1455">
        <f>IF(Charts!$B$3="none",E6287,IF(K6287="",NA(),K6287))</f>
        <v>0</v>
      </c>
      <c r="R1455">
        <f>IF(Charts!$B$3="none",F6287,IF(L6287="",NA(),L6287))</f>
        <v>0</v>
      </c>
      <c r="S1455">
        <f>IF(Charts!$B$3="none",G6287,IF(M6287="",NA(),M6287))</f>
        <v>0</v>
      </c>
      <c r="T1455">
        <f>IF(Charts!$B$3="none",H6287,IF(N6287="",NA(),N6287))</f>
        <v>0</v>
      </c>
    </row>
    <row r="1456" spans="5:20">
      <c r="E1456">
        <v>485</v>
      </c>
      <c r="F1456">
        <f>F489</f>
        <v>0</v>
      </c>
      <c r="G1456">
        <v>485</v>
      </c>
      <c r="H1456">
        <f>H489</f>
        <v>0</v>
      </c>
      <c r="K1456">
        <v>485</v>
      </c>
      <c r="L1456">
        <f>L489</f>
        <v>0</v>
      </c>
      <c r="M1456">
        <v>485</v>
      </c>
      <c r="N1456">
        <f>N489</f>
        <v>0</v>
      </c>
      <c r="Q1456">
        <f>IF(Charts!$B$3="none",E6288,IF(K6288="",NA(),K6288))</f>
        <v>0</v>
      </c>
      <c r="R1456">
        <f>IF(Charts!$B$3="none",F6288,IF(L6288="",NA(),L6288))</f>
        <v>0</v>
      </c>
      <c r="S1456">
        <f>IF(Charts!$B$3="none",G6288,IF(M6288="",NA(),M6288))</f>
        <v>0</v>
      </c>
      <c r="T1456">
        <f>IF(Charts!$B$3="none",H6288,IF(N6288="",NA(),N6288))</f>
        <v>0</v>
      </c>
    </row>
    <row r="1457" spans="5:20">
      <c r="E1457">
        <v>486</v>
      </c>
      <c r="F1457">
        <f>F490</f>
        <v>0</v>
      </c>
      <c r="G1457">
        <v>486</v>
      </c>
      <c r="H1457">
        <f>H490</f>
        <v>0</v>
      </c>
      <c r="K1457">
        <v>486</v>
      </c>
      <c r="L1457">
        <f>L490</f>
        <v>0</v>
      </c>
      <c r="M1457">
        <v>486</v>
      </c>
      <c r="N1457">
        <f>N490</f>
        <v>0</v>
      </c>
      <c r="Q1457">
        <f>IF(Charts!$B$3="none",E6289,IF(K6289="",NA(),K6289))</f>
        <v>0</v>
      </c>
      <c r="R1457">
        <f>IF(Charts!$B$3="none",F6289,IF(L6289="",NA(),L6289))</f>
        <v>0</v>
      </c>
      <c r="S1457">
        <f>IF(Charts!$B$3="none",G6289,IF(M6289="",NA(),M6289))</f>
        <v>0</v>
      </c>
      <c r="T1457">
        <f>IF(Charts!$B$3="none",H6289,IF(N6289="",NA(),N6289))</f>
        <v>0</v>
      </c>
    </row>
    <row r="1458" spans="5:20">
      <c r="E1458">
        <v>487</v>
      </c>
      <c r="F1458">
        <f>F491</f>
        <v>0</v>
      </c>
      <c r="G1458">
        <v>487</v>
      </c>
      <c r="H1458">
        <f>H491</f>
        <v>0</v>
      </c>
      <c r="K1458">
        <v>487</v>
      </c>
      <c r="L1458">
        <f>L491</f>
        <v>0</v>
      </c>
      <c r="M1458">
        <v>487</v>
      </c>
      <c r="N1458">
        <f>N491</f>
        <v>0</v>
      </c>
      <c r="Q1458">
        <f>IF(Charts!$B$3="none",E6290,IF(K6290="",NA(),K6290))</f>
        <v>0</v>
      </c>
      <c r="R1458">
        <f>IF(Charts!$B$3="none",F6290,IF(L6290="",NA(),L6290))</f>
        <v>0</v>
      </c>
      <c r="S1458">
        <f>IF(Charts!$B$3="none",G6290,IF(M6290="",NA(),M6290))</f>
        <v>0</v>
      </c>
      <c r="T1458">
        <f>IF(Charts!$B$3="none",H6290,IF(N6290="",NA(),N6290))</f>
        <v>0</v>
      </c>
    </row>
    <row r="1459" spans="5:20">
      <c r="E1459">
        <v>488</v>
      </c>
      <c r="F1459">
        <f>F492</f>
        <v>0</v>
      </c>
      <c r="G1459">
        <v>488</v>
      </c>
      <c r="H1459">
        <f>H492</f>
        <v>0</v>
      </c>
      <c r="K1459">
        <v>488</v>
      </c>
      <c r="L1459">
        <f>L492</f>
        <v>0</v>
      </c>
      <c r="M1459">
        <v>488</v>
      </c>
      <c r="N1459">
        <f>N492</f>
        <v>0</v>
      </c>
      <c r="Q1459">
        <f>IF(Charts!$B$3="none",E6291,IF(K6291="",NA(),K6291))</f>
        <v>0</v>
      </c>
      <c r="R1459">
        <f>IF(Charts!$B$3="none",F6291,IF(L6291="",NA(),L6291))</f>
        <v>0</v>
      </c>
      <c r="S1459">
        <f>IF(Charts!$B$3="none",G6291,IF(M6291="",NA(),M6291))</f>
        <v>0</v>
      </c>
      <c r="T1459">
        <f>IF(Charts!$B$3="none",H6291,IF(N6291="",NA(),N6291))</f>
        <v>0</v>
      </c>
    </row>
    <row r="1460" spans="5:20">
      <c r="E1460">
        <v>489</v>
      </c>
      <c r="F1460">
        <f>F493</f>
        <v>0</v>
      </c>
      <c r="G1460">
        <v>489</v>
      </c>
      <c r="H1460">
        <f>H493</f>
        <v>0</v>
      </c>
      <c r="K1460">
        <v>489</v>
      </c>
      <c r="L1460">
        <f>L493</f>
        <v>0</v>
      </c>
      <c r="M1460">
        <v>489</v>
      </c>
      <c r="N1460">
        <f>N493</f>
        <v>0</v>
      </c>
      <c r="Q1460">
        <f>IF(Charts!$B$3="none",E6292,IF(K6292="",NA(),K6292))</f>
        <v>0</v>
      </c>
      <c r="R1460">
        <f>IF(Charts!$B$3="none",F6292,IF(L6292="",NA(),L6292))</f>
        <v>0</v>
      </c>
      <c r="S1460">
        <f>IF(Charts!$B$3="none",G6292,IF(M6292="",NA(),M6292))</f>
        <v>0</v>
      </c>
      <c r="T1460">
        <f>IF(Charts!$B$3="none",H6292,IF(N6292="",NA(),N6292))</f>
        <v>0</v>
      </c>
    </row>
    <row r="1461" spans="5:20">
      <c r="E1461">
        <v>490</v>
      </c>
      <c r="F1461">
        <f>F494</f>
        <v>0</v>
      </c>
      <c r="G1461">
        <v>490</v>
      </c>
      <c r="H1461">
        <f>H494</f>
        <v>0</v>
      </c>
      <c r="K1461">
        <v>490</v>
      </c>
      <c r="L1461">
        <f>L494</f>
        <v>0</v>
      </c>
      <c r="M1461">
        <v>490</v>
      </c>
      <c r="N1461">
        <f>N494</f>
        <v>0</v>
      </c>
      <c r="Q1461">
        <f>IF(Charts!$B$3="none",E6293,IF(K6293="",NA(),K6293))</f>
        <v>0</v>
      </c>
      <c r="R1461">
        <f>IF(Charts!$B$3="none",F6293,IF(L6293="",NA(),L6293))</f>
        <v>0</v>
      </c>
      <c r="S1461">
        <f>IF(Charts!$B$3="none",G6293,IF(M6293="",NA(),M6293))</f>
        <v>0</v>
      </c>
      <c r="T1461">
        <f>IF(Charts!$B$3="none",H6293,IF(N6293="",NA(),N6293))</f>
        <v>0</v>
      </c>
    </row>
    <row r="1462" spans="5:20">
      <c r="E1462">
        <v>491</v>
      </c>
      <c r="F1462">
        <f>F495</f>
        <v>0</v>
      </c>
      <c r="G1462">
        <v>491</v>
      </c>
      <c r="H1462">
        <f>H495</f>
        <v>0</v>
      </c>
      <c r="K1462">
        <v>491</v>
      </c>
      <c r="L1462">
        <f>L495</f>
        <v>0</v>
      </c>
      <c r="M1462">
        <v>491</v>
      </c>
      <c r="N1462">
        <f>N495</f>
        <v>0</v>
      </c>
      <c r="Q1462">
        <f>IF(Charts!$B$3="none",E6294,IF(K6294="",NA(),K6294))</f>
        <v>0</v>
      </c>
      <c r="R1462">
        <f>IF(Charts!$B$3="none",F6294,IF(L6294="",NA(),L6294))</f>
        <v>0</v>
      </c>
      <c r="S1462">
        <f>IF(Charts!$B$3="none",G6294,IF(M6294="",NA(),M6294))</f>
        <v>0</v>
      </c>
      <c r="T1462">
        <f>IF(Charts!$B$3="none",H6294,IF(N6294="",NA(),N6294))</f>
        <v>0</v>
      </c>
    </row>
    <row r="1463" spans="5:20">
      <c r="E1463">
        <v>492</v>
      </c>
      <c r="F1463">
        <f>F496</f>
        <v>0</v>
      </c>
      <c r="G1463">
        <v>492</v>
      </c>
      <c r="H1463">
        <f>H496</f>
        <v>0</v>
      </c>
      <c r="K1463">
        <v>492</v>
      </c>
      <c r="L1463">
        <f>L496</f>
        <v>0</v>
      </c>
      <c r="M1463">
        <v>492</v>
      </c>
      <c r="N1463">
        <f>N496</f>
        <v>0</v>
      </c>
      <c r="Q1463">
        <f>IF(Charts!$B$3="none",E6295,IF(K6295="",NA(),K6295))</f>
        <v>0</v>
      </c>
      <c r="R1463">
        <f>IF(Charts!$B$3="none",F6295,IF(L6295="",NA(),L6295))</f>
        <v>0</v>
      </c>
      <c r="S1463">
        <f>IF(Charts!$B$3="none",G6295,IF(M6295="",NA(),M6295))</f>
        <v>0</v>
      </c>
      <c r="T1463">
        <f>IF(Charts!$B$3="none",H6295,IF(N6295="",NA(),N6295))</f>
        <v>0</v>
      </c>
    </row>
    <row r="1464" spans="5:20">
      <c r="E1464">
        <v>493</v>
      </c>
      <c r="F1464">
        <f>F497</f>
        <v>0</v>
      </c>
      <c r="G1464">
        <v>493</v>
      </c>
      <c r="H1464">
        <f>H497</f>
        <v>0</v>
      </c>
      <c r="K1464">
        <v>493</v>
      </c>
      <c r="L1464">
        <f>L497</f>
        <v>0</v>
      </c>
      <c r="M1464">
        <v>493</v>
      </c>
      <c r="N1464">
        <f>N497</f>
        <v>0</v>
      </c>
      <c r="Q1464">
        <f>IF(Charts!$B$3="none",E6296,IF(K6296="",NA(),K6296))</f>
        <v>0</v>
      </c>
      <c r="R1464">
        <f>IF(Charts!$B$3="none",F6296,IF(L6296="",NA(),L6296))</f>
        <v>0</v>
      </c>
      <c r="S1464">
        <f>IF(Charts!$B$3="none",G6296,IF(M6296="",NA(),M6296))</f>
        <v>0</v>
      </c>
      <c r="T1464">
        <f>IF(Charts!$B$3="none",H6296,IF(N6296="",NA(),N6296))</f>
        <v>0</v>
      </c>
    </row>
    <row r="1465" spans="5:20">
      <c r="E1465">
        <v>494</v>
      </c>
      <c r="F1465">
        <f>F498</f>
        <v>0</v>
      </c>
      <c r="G1465">
        <v>494</v>
      </c>
      <c r="H1465">
        <f>H498</f>
        <v>0</v>
      </c>
      <c r="K1465">
        <v>494</v>
      </c>
      <c r="L1465">
        <f>L498</f>
        <v>0</v>
      </c>
      <c r="M1465">
        <v>494</v>
      </c>
      <c r="N1465">
        <f>N498</f>
        <v>0</v>
      </c>
      <c r="Q1465">
        <f>IF(Charts!$B$3="none",E6297,IF(K6297="",NA(),K6297))</f>
        <v>0</v>
      </c>
      <c r="R1465">
        <f>IF(Charts!$B$3="none",F6297,IF(L6297="",NA(),L6297))</f>
        <v>0</v>
      </c>
      <c r="S1465">
        <f>IF(Charts!$B$3="none",G6297,IF(M6297="",NA(),M6297))</f>
        <v>0</v>
      </c>
      <c r="T1465">
        <f>IF(Charts!$B$3="none",H6297,IF(N6297="",NA(),N6297))</f>
        <v>0</v>
      </c>
    </row>
    <row r="1466" spans="5:20">
      <c r="E1466">
        <v>495</v>
      </c>
      <c r="F1466">
        <f>F499</f>
        <v>0</v>
      </c>
      <c r="G1466">
        <v>495</v>
      </c>
      <c r="H1466">
        <f>H499</f>
        <v>0</v>
      </c>
      <c r="K1466">
        <v>495</v>
      </c>
      <c r="L1466">
        <f>L499</f>
        <v>0</v>
      </c>
      <c r="M1466">
        <v>495</v>
      </c>
      <c r="N1466">
        <f>N499</f>
        <v>0</v>
      </c>
      <c r="Q1466">
        <f>IF(Charts!$B$3="none",E6298,IF(K6298="",NA(),K6298))</f>
        <v>0</v>
      </c>
      <c r="R1466">
        <f>IF(Charts!$B$3="none",F6298,IF(L6298="",NA(),L6298))</f>
        <v>0</v>
      </c>
      <c r="S1466">
        <f>IF(Charts!$B$3="none",G6298,IF(M6298="",NA(),M6298))</f>
        <v>0</v>
      </c>
      <c r="T1466">
        <f>IF(Charts!$B$3="none",H6298,IF(N6298="",NA(),N6298))</f>
        <v>0</v>
      </c>
    </row>
    <row r="1467" spans="5:20">
      <c r="E1467">
        <v>496</v>
      </c>
      <c r="F1467">
        <f>F500</f>
        <v>0</v>
      </c>
      <c r="G1467">
        <v>496</v>
      </c>
      <c r="H1467">
        <f>H500</f>
        <v>0</v>
      </c>
      <c r="K1467">
        <v>496</v>
      </c>
      <c r="L1467">
        <f>L500</f>
        <v>0</v>
      </c>
      <c r="M1467">
        <v>496</v>
      </c>
      <c r="N1467">
        <f>N500</f>
        <v>0</v>
      </c>
      <c r="Q1467">
        <f>IF(Charts!$B$3="none",E6299,IF(K6299="",NA(),K6299))</f>
        <v>0</v>
      </c>
      <c r="R1467">
        <f>IF(Charts!$B$3="none",F6299,IF(L6299="",NA(),L6299))</f>
        <v>0</v>
      </c>
      <c r="S1467">
        <f>IF(Charts!$B$3="none",G6299,IF(M6299="",NA(),M6299))</f>
        <v>0</v>
      </c>
      <c r="T1467">
        <f>IF(Charts!$B$3="none",H6299,IF(N6299="",NA(),N6299))</f>
        <v>0</v>
      </c>
    </row>
    <row r="1468" spans="5:20">
      <c r="E1468">
        <v>497</v>
      </c>
      <c r="F1468">
        <f>F501</f>
        <v>0</v>
      </c>
      <c r="G1468">
        <v>497</v>
      </c>
      <c r="H1468">
        <f>H501</f>
        <v>0</v>
      </c>
      <c r="K1468">
        <v>497</v>
      </c>
      <c r="L1468">
        <f>L501</f>
        <v>0</v>
      </c>
      <c r="M1468">
        <v>497</v>
      </c>
      <c r="N1468">
        <f>N501</f>
        <v>0</v>
      </c>
      <c r="Q1468">
        <f>IF(Charts!$B$3="none",E6300,IF(K6300="",NA(),K6300))</f>
        <v>0</v>
      </c>
      <c r="R1468">
        <f>IF(Charts!$B$3="none",F6300,IF(L6300="",NA(),L6300))</f>
        <v>0</v>
      </c>
      <c r="S1468">
        <f>IF(Charts!$B$3="none",G6300,IF(M6300="",NA(),M6300))</f>
        <v>0</v>
      </c>
      <c r="T1468">
        <f>IF(Charts!$B$3="none",H6300,IF(N6300="",NA(),N6300))</f>
        <v>0</v>
      </c>
    </row>
    <row r="1469" spans="5:20">
      <c r="E1469">
        <v>498</v>
      </c>
      <c r="F1469">
        <f>F502</f>
        <v>0</v>
      </c>
      <c r="G1469">
        <v>498</v>
      </c>
      <c r="H1469">
        <f>H502</f>
        <v>0</v>
      </c>
      <c r="K1469">
        <v>498</v>
      </c>
      <c r="L1469">
        <f>L502</f>
        <v>0</v>
      </c>
      <c r="M1469">
        <v>498</v>
      </c>
      <c r="N1469">
        <f>N502</f>
        <v>0</v>
      </c>
      <c r="Q1469">
        <f>IF(Charts!$B$3="none",E6301,IF(K6301="",NA(),K6301))</f>
        <v>0</v>
      </c>
      <c r="R1469">
        <f>IF(Charts!$B$3="none",F6301,IF(L6301="",NA(),L6301))</f>
        <v>0</v>
      </c>
      <c r="S1469">
        <f>IF(Charts!$B$3="none",G6301,IF(M6301="",NA(),M6301))</f>
        <v>0</v>
      </c>
      <c r="T1469">
        <f>IF(Charts!$B$3="none",H6301,IF(N6301="",NA(),N6301))</f>
        <v>0</v>
      </c>
    </row>
    <row r="1470" spans="5:20">
      <c r="E1470">
        <v>499</v>
      </c>
      <c r="F1470">
        <f>F503</f>
        <v>0</v>
      </c>
      <c r="G1470">
        <v>499</v>
      </c>
      <c r="H1470">
        <f>H503</f>
        <v>0</v>
      </c>
      <c r="K1470">
        <v>499</v>
      </c>
      <c r="L1470">
        <f>L503</f>
        <v>0</v>
      </c>
      <c r="M1470">
        <v>499</v>
      </c>
      <c r="N1470">
        <f>N503</f>
        <v>0</v>
      </c>
      <c r="Q1470">
        <f>IF(Charts!$B$3="none",E6302,IF(K6302="",NA(),K6302))</f>
        <v>0</v>
      </c>
      <c r="R1470">
        <f>IF(Charts!$B$3="none",F6302,IF(L6302="",NA(),L6302))</f>
        <v>0</v>
      </c>
      <c r="S1470">
        <f>IF(Charts!$B$3="none",G6302,IF(M6302="",NA(),M6302))</f>
        <v>0</v>
      </c>
      <c r="T1470">
        <f>IF(Charts!$B$3="none",H6302,IF(N6302="",NA(),N6302))</f>
        <v>0</v>
      </c>
    </row>
    <row r="1471" spans="5:20">
      <c r="E1471">
        <v>500</v>
      </c>
      <c r="F1471">
        <f>F504</f>
        <v>0</v>
      </c>
      <c r="G1471">
        <v>500</v>
      </c>
      <c r="H1471">
        <f>H504</f>
        <v>0</v>
      </c>
      <c r="K1471">
        <v>500</v>
      </c>
      <c r="L1471">
        <f>L504</f>
        <v>0</v>
      </c>
      <c r="M1471">
        <v>500</v>
      </c>
      <c r="N1471">
        <f>N504</f>
        <v>0</v>
      </c>
      <c r="Q1471">
        <f>IF(Charts!$B$3="none",E6303,IF(K6303="",NA(),K6303))</f>
        <v>0</v>
      </c>
      <c r="R1471">
        <f>IF(Charts!$B$3="none",F6303,IF(L6303="",NA(),L6303))</f>
        <v>0</v>
      </c>
      <c r="S1471">
        <f>IF(Charts!$B$3="none",G6303,IF(M6303="",NA(),M6303))</f>
        <v>0</v>
      </c>
      <c r="T1471">
        <f>IF(Charts!$B$3="none",H6303,IF(N6303="",NA(),N6303))</f>
        <v>0</v>
      </c>
    </row>
    <row r="1472" spans="5:20">
      <c r="E1472">
        <v>501</v>
      </c>
      <c r="F1472">
        <f>F505</f>
        <v>0</v>
      </c>
      <c r="G1472">
        <v>501</v>
      </c>
      <c r="H1472">
        <f>H505</f>
        <v>0</v>
      </c>
      <c r="K1472">
        <v>501</v>
      </c>
      <c r="L1472">
        <f>L505</f>
        <v>0</v>
      </c>
      <c r="M1472">
        <v>501</v>
      </c>
      <c r="N1472">
        <f>N505</f>
        <v>0</v>
      </c>
      <c r="Q1472">
        <f>IF(Charts!$B$3="none",E6304,IF(K6304="",NA(),K6304))</f>
        <v>0</v>
      </c>
      <c r="R1472">
        <f>IF(Charts!$B$3="none",F6304,IF(L6304="",NA(),L6304))</f>
        <v>0</v>
      </c>
      <c r="S1472">
        <f>IF(Charts!$B$3="none",G6304,IF(M6304="",NA(),M6304))</f>
        <v>0</v>
      </c>
      <c r="T1472">
        <f>IF(Charts!$B$3="none",H6304,IF(N6304="",NA(),N6304))</f>
        <v>0</v>
      </c>
    </row>
    <row r="1473" spans="5:20">
      <c r="E1473">
        <v>502</v>
      </c>
      <c r="F1473">
        <f>F506</f>
        <v>0</v>
      </c>
      <c r="G1473">
        <v>502</v>
      </c>
      <c r="H1473">
        <f>H506</f>
        <v>0</v>
      </c>
      <c r="K1473">
        <v>502</v>
      </c>
      <c r="L1473">
        <f>L506</f>
        <v>0</v>
      </c>
      <c r="M1473">
        <v>502</v>
      </c>
      <c r="N1473">
        <f>N506</f>
        <v>0</v>
      </c>
      <c r="Q1473">
        <f>IF(Charts!$B$3="none",E6305,IF(K6305="",NA(),K6305))</f>
        <v>0</v>
      </c>
      <c r="R1473">
        <f>IF(Charts!$B$3="none",F6305,IF(L6305="",NA(),L6305))</f>
        <v>0</v>
      </c>
      <c r="S1473">
        <f>IF(Charts!$B$3="none",G6305,IF(M6305="",NA(),M6305))</f>
        <v>0</v>
      </c>
      <c r="T1473">
        <f>IF(Charts!$B$3="none",H6305,IF(N6305="",NA(),N6305))</f>
        <v>0</v>
      </c>
    </row>
    <row r="1474" spans="5:20">
      <c r="E1474">
        <v>503</v>
      </c>
      <c r="F1474">
        <f>F507</f>
        <v>0</v>
      </c>
      <c r="G1474">
        <v>503</v>
      </c>
      <c r="H1474">
        <f>H507</f>
        <v>0</v>
      </c>
      <c r="K1474">
        <v>503</v>
      </c>
      <c r="L1474">
        <f>L507</f>
        <v>0</v>
      </c>
      <c r="M1474">
        <v>503</v>
      </c>
      <c r="N1474">
        <f>N507</f>
        <v>0</v>
      </c>
      <c r="Q1474">
        <f>IF(Charts!$B$3="none",E6306,IF(K6306="",NA(),K6306))</f>
        <v>0</v>
      </c>
      <c r="R1474">
        <f>IF(Charts!$B$3="none",F6306,IF(L6306="",NA(),L6306))</f>
        <v>0</v>
      </c>
      <c r="S1474">
        <f>IF(Charts!$B$3="none",G6306,IF(M6306="",NA(),M6306))</f>
        <v>0</v>
      </c>
      <c r="T1474">
        <f>IF(Charts!$B$3="none",H6306,IF(N6306="",NA(),N6306))</f>
        <v>0</v>
      </c>
    </row>
    <row r="1475" spans="5:20">
      <c r="E1475">
        <v>504</v>
      </c>
      <c r="F1475">
        <f>F508</f>
        <v>0</v>
      </c>
      <c r="G1475">
        <v>504</v>
      </c>
      <c r="H1475">
        <f>H508</f>
        <v>0</v>
      </c>
      <c r="K1475">
        <v>504</v>
      </c>
      <c r="L1475">
        <f>L508</f>
        <v>0</v>
      </c>
      <c r="M1475">
        <v>504</v>
      </c>
      <c r="N1475">
        <f>N508</f>
        <v>0</v>
      </c>
      <c r="Q1475">
        <f>IF(Charts!$B$3="none",E6307,IF(K6307="",NA(),K6307))</f>
        <v>0</v>
      </c>
      <c r="R1475">
        <f>IF(Charts!$B$3="none",F6307,IF(L6307="",NA(),L6307))</f>
        <v>0</v>
      </c>
      <c r="S1475">
        <f>IF(Charts!$B$3="none",G6307,IF(M6307="",NA(),M6307))</f>
        <v>0</v>
      </c>
      <c r="T1475">
        <f>IF(Charts!$B$3="none",H6307,IF(N6307="",NA(),N6307))</f>
        <v>0</v>
      </c>
    </row>
    <row r="1476" spans="5:20">
      <c r="E1476">
        <v>505</v>
      </c>
      <c r="F1476">
        <f>F509</f>
        <v>0</v>
      </c>
      <c r="G1476">
        <v>505</v>
      </c>
      <c r="H1476">
        <f>H509</f>
        <v>0</v>
      </c>
      <c r="K1476">
        <v>505</v>
      </c>
      <c r="L1476">
        <f>L509</f>
        <v>0</v>
      </c>
      <c r="M1476">
        <v>505</v>
      </c>
      <c r="N1476">
        <f>N509</f>
        <v>0</v>
      </c>
      <c r="Q1476">
        <f>IF(Charts!$B$3="none",E6308,IF(K6308="",NA(),K6308))</f>
        <v>0</v>
      </c>
      <c r="R1476">
        <f>IF(Charts!$B$3="none",F6308,IF(L6308="",NA(),L6308))</f>
        <v>0</v>
      </c>
      <c r="S1476">
        <f>IF(Charts!$B$3="none",G6308,IF(M6308="",NA(),M6308))</f>
        <v>0</v>
      </c>
      <c r="T1476">
        <f>IF(Charts!$B$3="none",H6308,IF(N6308="",NA(),N6308))</f>
        <v>0</v>
      </c>
    </row>
    <row r="1477" spans="5:20">
      <c r="E1477">
        <v>506</v>
      </c>
      <c r="F1477">
        <f>F510</f>
        <v>0</v>
      </c>
      <c r="G1477">
        <v>506</v>
      </c>
      <c r="H1477">
        <f>H510</f>
        <v>0</v>
      </c>
      <c r="K1477">
        <v>506</v>
      </c>
      <c r="L1477">
        <f>L510</f>
        <v>0</v>
      </c>
      <c r="M1477">
        <v>506</v>
      </c>
      <c r="N1477">
        <f>N510</f>
        <v>0</v>
      </c>
      <c r="Q1477">
        <f>IF(Charts!$B$3="none",E6309,IF(K6309="",NA(),K6309))</f>
        <v>0</v>
      </c>
      <c r="R1477">
        <f>IF(Charts!$B$3="none",F6309,IF(L6309="",NA(),L6309))</f>
        <v>0</v>
      </c>
      <c r="S1477">
        <f>IF(Charts!$B$3="none",G6309,IF(M6309="",NA(),M6309))</f>
        <v>0</v>
      </c>
      <c r="T1477">
        <f>IF(Charts!$B$3="none",H6309,IF(N6309="",NA(),N6309))</f>
        <v>0</v>
      </c>
    </row>
    <row r="1478" spans="5:20">
      <c r="E1478">
        <v>507</v>
      </c>
      <c r="F1478">
        <f>F511</f>
        <v>0</v>
      </c>
      <c r="G1478">
        <v>507</v>
      </c>
      <c r="H1478">
        <f>H511</f>
        <v>0</v>
      </c>
      <c r="K1478">
        <v>507</v>
      </c>
      <c r="L1478">
        <f>L511</f>
        <v>0</v>
      </c>
      <c r="M1478">
        <v>507</v>
      </c>
      <c r="N1478">
        <f>N511</f>
        <v>0</v>
      </c>
      <c r="Q1478">
        <f>IF(Charts!$B$3="none",E6310,IF(K6310="",NA(),K6310))</f>
        <v>0</v>
      </c>
      <c r="R1478">
        <f>IF(Charts!$B$3="none",F6310,IF(L6310="",NA(),L6310))</f>
        <v>0</v>
      </c>
      <c r="S1478">
        <f>IF(Charts!$B$3="none",G6310,IF(M6310="",NA(),M6310))</f>
        <v>0</v>
      </c>
      <c r="T1478">
        <f>IF(Charts!$B$3="none",H6310,IF(N6310="",NA(),N6310))</f>
        <v>0</v>
      </c>
    </row>
    <row r="1479" spans="5:20">
      <c r="E1479">
        <v>508</v>
      </c>
      <c r="F1479">
        <f>F512</f>
        <v>0</v>
      </c>
      <c r="G1479">
        <v>508</v>
      </c>
      <c r="H1479">
        <f>H512</f>
        <v>0</v>
      </c>
      <c r="K1479">
        <v>508</v>
      </c>
      <c r="L1479">
        <f>L512</f>
        <v>0</v>
      </c>
      <c r="M1479">
        <v>508</v>
      </c>
      <c r="N1479">
        <f>N512</f>
        <v>0</v>
      </c>
      <c r="Q1479">
        <f>IF(Charts!$B$3="none",E6311,IF(K6311="",NA(),K6311))</f>
        <v>0</v>
      </c>
      <c r="R1479">
        <f>IF(Charts!$B$3="none",F6311,IF(L6311="",NA(),L6311))</f>
        <v>0</v>
      </c>
      <c r="S1479">
        <f>IF(Charts!$B$3="none",G6311,IF(M6311="",NA(),M6311))</f>
        <v>0</v>
      </c>
      <c r="T1479">
        <f>IF(Charts!$B$3="none",H6311,IF(N6311="",NA(),N6311))</f>
        <v>0</v>
      </c>
    </row>
    <row r="1480" spans="5:20">
      <c r="E1480">
        <v>509</v>
      </c>
      <c r="F1480">
        <f>F513</f>
        <v>0</v>
      </c>
      <c r="G1480">
        <v>509</v>
      </c>
      <c r="H1480">
        <f>H513</f>
        <v>0</v>
      </c>
      <c r="K1480">
        <v>509</v>
      </c>
      <c r="L1480">
        <f>L513</f>
        <v>0</v>
      </c>
      <c r="M1480">
        <v>509</v>
      </c>
      <c r="N1480">
        <f>N513</f>
        <v>0</v>
      </c>
      <c r="Q1480">
        <f>IF(Charts!$B$3="none",E6312,IF(K6312="",NA(),K6312))</f>
        <v>0</v>
      </c>
      <c r="R1480">
        <f>IF(Charts!$B$3="none",F6312,IF(L6312="",NA(),L6312))</f>
        <v>0</v>
      </c>
      <c r="S1480">
        <f>IF(Charts!$B$3="none",G6312,IF(M6312="",NA(),M6312))</f>
        <v>0</v>
      </c>
      <c r="T1480">
        <f>IF(Charts!$B$3="none",H6312,IF(N6312="",NA(),N6312))</f>
        <v>0</v>
      </c>
    </row>
    <row r="1481" spans="5:20">
      <c r="E1481">
        <v>510</v>
      </c>
      <c r="F1481">
        <f>F514</f>
        <v>0</v>
      </c>
      <c r="G1481">
        <v>510</v>
      </c>
      <c r="H1481">
        <f>H514</f>
        <v>0</v>
      </c>
      <c r="K1481">
        <v>510</v>
      </c>
      <c r="L1481">
        <f>L514</f>
        <v>0</v>
      </c>
      <c r="M1481">
        <v>510</v>
      </c>
      <c r="N1481">
        <f>N514</f>
        <v>0</v>
      </c>
      <c r="Q1481">
        <f>IF(Charts!$B$3="none",E6313,IF(K6313="",NA(),K6313))</f>
        <v>0</v>
      </c>
      <c r="R1481">
        <f>IF(Charts!$B$3="none",F6313,IF(L6313="",NA(),L6313))</f>
        <v>0</v>
      </c>
      <c r="S1481">
        <f>IF(Charts!$B$3="none",G6313,IF(M6313="",NA(),M6313))</f>
        <v>0</v>
      </c>
      <c r="T1481">
        <f>IF(Charts!$B$3="none",H6313,IF(N6313="",NA(),N6313))</f>
        <v>0</v>
      </c>
    </row>
    <row r="1482" spans="5:20">
      <c r="E1482">
        <v>511</v>
      </c>
      <c r="F1482">
        <f>F515</f>
        <v>0</v>
      </c>
      <c r="G1482">
        <v>511</v>
      </c>
      <c r="H1482">
        <f>H515</f>
        <v>0</v>
      </c>
      <c r="K1482">
        <v>511</v>
      </c>
      <c r="L1482">
        <f>L515</f>
        <v>0</v>
      </c>
      <c r="M1482">
        <v>511</v>
      </c>
      <c r="N1482">
        <f>N515</f>
        <v>0</v>
      </c>
      <c r="Q1482">
        <f>IF(Charts!$B$3="none",E6314,IF(K6314="",NA(),K6314))</f>
        <v>0</v>
      </c>
      <c r="R1482">
        <f>IF(Charts!$B$3="none",F6314,IF(L6314="",NA(),L6314))</f>
        <v>0</v>
      </c>
      <c r="S1482">
        <f>IF(Charts!$B$3="none",G6314,IF(M6314="",NA(),M6314))</f>
        <v>0</v>
      </c>
      <c r="T1482">
        <f>IF(Charts!$B$3="none",H6314,IF(N6314="",NA(),N6314))</f>
        <v>0</v>
      </c>
    </row>
    <row r="1483" spans="5:20">
      <c r="E1483">
        <v>512</v>
      </c>
      <c r="F1483">
        <f>F516</f>
        <v>0</v>
      </c>
      <c r="G1483">
        <v>512</v>
      </c>
      <c r="H1483">
        <f>H516</f>
        <v>0</v>
      </c>
      <c r="K1483">
        <v>512</v>
      </c>
      <c r="L1483">
        <f>L516</f>
        <v>0</v>
      </c>
      <c r="M1483">
        <v>512</v>
      </c>
      <c r="N1483">
        <f>N516</f>
        <v>0</v>
      </c>
      <c r="Q1483">
        <f>IF(Charts!$B$3="none",E6315,IF(K6315="",NA(),K6315))</f>
        <v>0</v>
      </c>
      <c r="R1483">
        <f>IF(Charts!$B$3="none",F6315,IF(L6315="",NA(),L6315))</f>
        <v>0</v>
      </c>
      <c r="S1483">
        <f>IF(Charts!$B$3="none",G6315,IF(M6315="",NA(),M6315))</f>
        <v>0</v>
      </c>
      <c r="T1483">
        <f>IF(Charts!$B$3="none",H6315,IF(N6315="",NA(),N6315))</f>
        <v>0</v>
      </c>
    </row>
    <row r="1484" spans="5:20">
      <c r="E1484">
        <v>513</v>
      </c>
      <c r="F1484">
        <f>F517</f>
        <v>0</v>
      </c>
      <c r="G1484">
        <v>513</v>
      </c>
      <c r="H1484">
        <f>H517</f>
        <v>0</v>
      </c>
      <c r="K1484">
        <v>513</v>
      </c>
      <c r="L1484">
        <f>L517</f>
        <v>0</v>
      </c>
      <c r="M1484">
        <v>513</v>
      </c>
      <c r="N1484">
        <f>N517</f>
        <v>0</v>
      </c>
      <c r="Q1484">
        <f>IF(Charts!$B$3="none",E6316,IF(K6316="",NA(),K6316))</f>
        <v>0</v>
      </c>
      <c r="R1484">
        <f>IF(Charts!$B$3="none",F6316,IF(L6316="",NA(),L6316))</f>
        <v>0</v>
      </c>
      <c r="S1484">
        <f>IF(Charts!$B$3="none",G6316,IF(M6316="",NA(),M6316))</f>
        <v>0</v>
      </c>
      <c r="T1484">
        <f>IF(Charts!$B$3="none",H6316,IF(N6316="",NA(),N6316))</f>
        <v>0</v>
      </c>
    </row>
    <row r="1485" spans="5:20">
      <c r="E1485">
        <v>514</v>
      </c>
      <c r="F1485">
        <f>F518</f>
        <v>0</v>
      </c>
      <c r="G1485">
        <v>514</v>
      </c>
      <c r="H1485">
        <f>H518</f>
        <v>0</v>
      </c>
      <c r="K1485">
        <v>514</v>
      </c>
      <c r="L1485">
        <f>L518</f>
        <v>0</v>
      </c>
      <c r="M1485">
        <v>514</v>
      </c>
      <c r="N1485">
        <f>N518</f>
        <v>0</v>
      </c>
      <c r="Q1485">
        <f>IF(Charts!$B$3="none",E6317,IF(K6317="",NA(),K6317))</f>
        <v>0</v>
      </c>
      <c r="R1485">
        <f>IF(Charts!$B$3="none",F6317,IF(L6317="",NA(),L6317))</f>
        <v>0</v>
      </c>
      <c r="S1485">
        <f>IF(Charts!$B$3="none",G6317,IF(M6317="",NA(),M6317))</f>
        <v>0</v>
      </c>
      <c r="T1485">
        <f>IF(Charts!$B$3="none",H6317,IF(N6317="",NA(),N6317))</f>
        <v>0</v>
      </c>
    </row>
    <row r="1486" spans="5:20">
      <c r="E1486">
        <v>515</v>
      </c>
      <c r="F1486">
        <f>F519</f>
        <v>0</v>
      </c>
      <c r="G1486">
        <v>515</v>
      </c>
      <c r="H1486">
        <f>H519</f>
        <v>0</v>
      </c>
      <c r="K1486">
        <v>515</v>
      </c>
      <c r="L1486">
        <f>L519</f>
        <v>0</v>
      </c>
      <c r="M1486">
        <v>515</v>
      </c>
      <c r="N1486">
        <f>N519</f>
        <v>0</v>
      </c>
      <c r="Q1486">
        <f>IF(Charts!$B$3="none",E6318,IF(K6318="",NA(),K6318))</f>
        <v>0</v>
      </c>
      <c r="R1486">
        <f>IF(Charts!$B$3="none",F6318,IF(L6318="",NA(),L6318))</f>
        <v>0</v>
      </c>
      <c r="S1486">
        <f>IF(Charts!$B$3="none",G6318,IF(M6318="",NA(),M6318))</f>
        <v>0</v>
      </c>
      <c r="T1486">
        <f>IF(Charts!$B$3="none",H6318,IF(N6318="",NA(),N6318))</f>
        <v>0</v>
      </c>
    </row>
    <row r="1487" spans="5:20">
      <c r="E1487">
        <v>516</v>
      </c>
      <c r="F1487">
        <f>F520</f>
        <v>0</v>
      </c>
      <c r="G1487">
        <v>516</v>
      </c>
      <c r="H1487">
        <f>H520</f>
        <v>0</v>
      </c>
      <c r="K1487">
        <v>516</v>
      </c>
      <c r="L1487">
        <f>L520</f>
        <v>0</v>
      </c>
      <c r="M1487">
        <v>516</v>
      </c>
      <c r="N1487">
        <f>N520</f>
        <v>0</v>
      </c>
      <c r="Q1487">
        <f>IF(Charts!$B$3="none",E6319,IF(K6319="",NA(),K6319))</f>
        <v>0</v>
      </c>
      <c r="R1487">
        <f>IF(Charts!$B$3="none",F6319,IF(L6319="",NA(),L6319))</f>
        <v>0</v>
      </c>
      <c r="S1487">
        <f>IF(Charts!$B$3="none",G6319,IF(M6319="",NA(),M6319))</f>
        <v>0</v>
      </c>
      <c r="T1487">
        <f>IF(Charts!$B$3="none",H6319,IF(N6319="",NA(),N6319))</f>
        <v>0</v>
      </c>
    </row>
    <row r="1488" spans="5:20">
      <c r="E1488">
        <v>517</v>
      </c>
      <c r="F1488">
        <f>F521</f>
        <v>0</v>
      </c>
      <c r="G1488">
        <v>517</v>
      </c>
      <c r="H1488">
        <f>H521</f>
        <v>0</v>
      </c>
      <c r="K1488">
        <v>517</v>
      </c>
      <c r="L1488">
        <f>L521</f>
        <v>0</v>
      </c>
      <c r="M1488">
        <v>517</v>
      </c>
      <c r="N1488">
        <f>N521</f>
        <v>0</v>
      </c>
      <c r="Q1488">
        <f>IF(Charts!$B$3="none",E6320,IF(K6320="",NA(),K6320))</f>
        <v>0</v>
      </c>
      <c r="R1488">
        <f>IF(Charts!$B$3="none",F6320,IF(L6320="",NA(),L6320))</f>
        <v>0</v>
      </c>
      <c r="S1488">
        <f>IF(Charts!$B$3="none",G6320,IF(M6320="",NA(),M6320))</f>
        <v>0</v>
      </c>
      <c r="T1488">
        <f>IF(Charts!$B$3="none",H6320,IF(N6320="",NA(),N6320))</f>
        <v>0</v>
      </c>
    </row>
    <row r="1489" spans="5:20">
      <c r="E1489">
        <v>518</v>
      </c>
      <c r="F1489">
        <f>F522</f>
        <v>0</v>
      </c>
      <c r="G1489">
        <v>518</v>
      </c>
      <c r="H1489">
        <f>H522</f>
        <v>0</v>
      </c>
      <c r="K1489">
        <v>518</v>
      </c>
      <c r="L1489">
        <f>L522</f>
        <v>0</v>
      </c>
      <c r="M1489">
        <v>518</v>
      </c>
      <c r="N1489">
        <f>N522</f>
        <v>0</v>
      </c>
      <c r="Q1489">
        <f>IF(Charts!$B$3="none",E6321,IF(K6321="",NA(),K6321))</f>
        <v>0</v>
      </c>
      <c r="R1489">
        <f>IF(Charts!$B$3="none",F6321,IF(L6321="",NA(),L6321))</f>
        <v>0</v>
      </c>
      <c r="S1489">
        <f>IF(Charts!$B$3="none",G6321,IF(M6321="",NA(),M6321))</f>
        <v>0</v>
      </c>
      <c r="T1489">
        <f>IF(Charts!$B$3="none",H6321,IF(N6321="",NA(),N6321))</f>
        <v>0</v>
      </c>
    </row>
    <row r="1490" spans="5:20">
      <c r="E1490">
        <v>519</v>
      </c>
      <c r="F1490">
        <f>F523</f>
        <v>0</v>
      </c>
      <c r="G1490">
        <v>519</v>
      </c>
      <c r="H1490">
        <f>H523</f>
        <v>0</v>
      </c>
      <c r="K1490">
        <v>519</v>
      </c>
      <c r="L1490">
        <f>L523</f>
        <v>0</v>
      </c>
      <c r="M1490">
        <v>519</v>
      </c>
      <c r="N1490">
        <f>N523</f>
        <v>0</v>
      </c>
      <c r="Q1490">
        <f>IF(Charts!$B$3="none",E6322,IF(K6322="",NA(),K6322))</f>
        <v>0</v>
      </c>
      <c r="R1490">
        <f>IF(Charts!$B$3="none",F6322,IF(L6322="",NA(),L6322))</f>
        <v>0</v>
      </c>
      <c r="S1490">
        <f>IF(Charts!$B$3="none",G6322,IF(M6322="",NA(),M6322))</f>
        <v>0</v>
      </c>
      <c r="T1490">
        <f>IF(Charts!$B$3="none",H6322,IF(N6322="",NA(),N6322))</f>
        <v>0</v>
      </c>
    </row>
    <row r="1491" spans="5:20">
      <c r="E1491">
        <v>520</v>
      </c>
      <c r="F1491">
        <f>F524</f>
        <v>0</v>
      </c>
      <c r="G1491">
        <v>520</v>
      </c>
      <c r="H1491">
        <f>H524</f>
        <v>0</v>
      </c>
      <c r="K1491">
        <v>520</v>
      </c>
      <c r="L1491">
        <f>L524</f>
        <v>0</v>
      </c>
      <c r="M1491">
        <v>520</v>
      </c>
      <c r="N1491">
        <f>N524</f>
        <v>0</v>
      </c>
      <c r="Q1491">
        <f>IF(Charts!$B$3="none",E6323,IF(K6323="",NA(),K6323))</f>
        <v>0</v>
      </c>
      <c r="R1491">
        <f>IF(Charts!$B$3="none",F6323,IF(L6323="",NA(),L6323))</f>
        <v>0</v>
      </c>
      <c r="S1491">
        <f>IF(Charts!$B$3="none",G6323,IF(M6323="",NA(),M6323))</f>
        <v>0</v>
      </c>
      <c r="T1491">
        <f>IF(Charts!$B$3="none",H6323,IF(N6323="",NA(),N6323))</f>
        <v>0</v>
      </c>
    </row>
    <row r="1492" spans="5:20">
      <c r="E1492">
        <v>521</v>
      </c>
      <c r="F1492">
        <f>F525</f>
        <v>0</v>
      </c>
      <c r="G1492">
        <v>521</v>
      </c>
      <c r="H1492">
        <f>H525</f>
        <v>0</v>
      </c>
      <c r="K1492">
        <v>521</v>
      </c>
      <c r="L1492">
        <f>L525</f>
        <v>0</v>
      </c>
      <c r="M1492">
        <v>521</v>
      </c>
      <c r="N1492">
        <f>N525</f>
        <v>0</v>
      </c>
      <c r="Q1492">
        <f>IF(Charts!$B$3="none",E6324,IF(K6324="",NA(),K6324))</f>
        <v>0</v>
      </c>
      <c r="R1492">
        <f>IF(Charts!$B$3="none",F6324,IF(L6324="",NA(),L6324))</f>
        <v>0</v>
      </c>
      <c r="S1492">
        <f>IF(Charts!$B$3="none",G6324,IF(M6324="",NA(),M6324))</f>
        <v>0</v>
      </c>
      <c r="T1492">
        <f>IF(Charts!$B$3="none",H6324,IF(N6324="",NA(),N6324))</f>
        <v>0</v>
      </c>
    </row>
    <row r="1493" spans="5:20">
      <c r="E1493">
        <v>522</v>
      </c>
      <c r="F1493">
        <f>F526</f>
        <v>0</v>
      </c>
      <c r="G1493">
        <v>522</v>
      </c>
      <c r="H1493">
        <f>H526</f>
        <v>0</v>
      </c>
      <c r="K1493">
        <v>522</v>
      </c>
      <c r="L1493">
        <f>L526</f>
        <v>0</v>
      </c>
      <c r="M1493">
        <v>522</v>
      </c>
      <c r="N1493">
        <f>N526</f>
        <v>0</v>
      </c>
      <c r="Q1493">
        <f>IF(Charts!$B$3="none",E6325,IF(K6325="",NA(),K6325))</f>
        <v>0</v>
      </c>
      <c r="R1493">
        <f>IF(Charts!$B$3="none",F6325,IF(L6325="",NA(),L6325))</f>
        <v>0</v>
      </c>
      <c r="S1493">
        <f>IF(Charts!$B$3="none",G6325,IF(M6325="",NA(),M6325))</f>
        <v>0</v>
      </c>
      <c r="T1493">
        <f>IF(Charts!$B$3="none",H6325,IF(N6325="",NA(),N6325))</f>
        <v>0</v>
      </c>
    </row>
    <row r="1494" spans="5:20">
      <c r="E1494">
        <v>523</v>
      </c>
      <c r="F1494">
        <f>F527</f>
        <v>0</v>
      </c>
      <c r="G1494">
        <v>523</v>
      </c>
      <c r="H1494">
        <f>H527</f>
        <v>0</v>
      </c>
      <c r="K1494">
        <v>523</v>
      </c>
      <c r="L1494">
        <f>L527</f>
        <v>0</v>
      </c>
      <c r="M1494">
        <v>523</v>
      </c>
      <c r="N1494">
        <f>N527</f>
        <v>0</v>
      </c>
      <c r="Q1494">
        <f>IF(Charts!$B$3="none",E6326,IF(K6326="",NA(),K6326))</f>
        <v>0</v>
      </c>
      <c r="R1494">
        <f>IF(Charts!$B$3="none",F6326,IF(L6326="",NA(),L6326))</f>
        <v>0</v>
      </c>
      <c r="S1494">
        <f>IF(Charts!$B$3="none",G6326,IF(M6326="",NA(),M6326))</f>
        <v>0</v>
      </c>
      <c r="T1494">
        <f>IF(Charts!$B$3="none",H6326,IF(N6326="",NA(),N6326))</f>
        <v>0</v>
      </c>
    </row>
    <row r="1495" spans="5:20">
      <c r="E1495">
        <v>524</v>
      </c>
      <c r="F1495">
        <f>F528</f>
        <v>0</v>
      </c>
      <c r="G1495">
        <v>524</v>
      </c>
      <c r="H1495">
        <f>H528</f>
        <v>0</v>
      </c>
      <c r="K1495">
        <v>524</v>
      </c>
      <c r="L1495">
        <f>L528</f>
        <v>0</v>
      </c>
      <c r="M1495">
        <v>524</v>
      </c>
      <c r="N1495">
        <f>N528</f>
        <v>0</v>
      </c>
      <c r="Q1495">
        <f>IF(Charts!$B$3="none",E6327,IF(K6327="",NA(),K6327))</f>
        <v>0</v>
      </c>
      <c r="R1495">
        <f>IF(Charts!$B$3="none",F6327,IF(L6327="",NA(),L6327))</f>
        <v>0</v>
      </c>
      <c r="S1495">
        <f>IF(Charts!$B$3="none",G6327,IF(M6327="",NA(),M6327))</f>
        <v>0</v>
      </c>
      <c r="T1495">
        <f>IF(Charts!$B$3="none",H6327,IF(N6327="",NA(),N6327))</f>
        <v>0</v>
      </c>
    </row>
    <row r="1496" spans="5:20">
      <c r="E1496">
        <v>525</v>
      </c>
      <c r="F1496">
        <f>F529</f>
        <v>0</v>
      </c>
      <c r="G1496">
        <v>525</v>
      </c>
      <c r="H1496">
        <f>H529</f>
        <v>0</v>
      </c>
      <c r="K1496">
        <v>525</v>
      </c>
      <c r="L1496">
        <f>L529</f>
        <v>0</v>
      </c>
      <c r="M1496">
        <v>525</v>
      </c>
      <c r="N1496">
        <f>N529</f>
        <v>0</v>
      </c>
      <c r="Q1496">
        <f>IF(Charts!$B$3="none",E6328,IF(K6328="",NA(),K6328))</f>
        <v>0</v>
      </c>
      <c r="R1496">
        <f>IF(Charts!$B$3="none",F6328,IF(L6328="",NA(),L6328))</f>
        <v>0</v>
      </c>
      <c r="S1496">
        <f>IF(Charts!$B$3="none",G6328,IF(M6328="",NA(),M6328))</f>
        <v>0</v>
      </c>
      <c r="T1496">
        <f>IF(Charts!$B$3="none",H6328,IF(N6328="",NA(),N6328))</f>
        <v>0</v>
      </c>
    </row>
    <row r="1497" spans="5:20">
      <c r="E1497">
        <v>526</v>
      </c>
      <c r="F1497">
        <f>F530</f>
        <v>0</v>
      </c>
      <c r="G1497">
        <v>526</v>
      </c>
      <c r="H1497">
        <f>H530</f>
        <v>0</v>
      </c>
      <c r="K1497">
        <v>526</v>
      </c>
      <c r="L1497">
        <f>L530</f>
        <v>0</v>
      </c>
      <c r="M1497">
        <v>526</v>
      </c>
      <c r="N1497">
        <f>N530</f>
        <v>0</v>
      </c>
      <c r="Q1497">
        <f>IF(Charts!$B$3="none",E6329,IF(K6329="",NA(),K6329))</f>
        <v>0</v>
      </c>
      <c r="R1497">
        <f>IF(Charts!$B$3="none",F6329,IF(L6329="",NA(),L6329))</f>
        <v>0</v>
      </c>
      <c r="S1497">
        <f>IF(Charts!$B$3="none",G6329,IF(M6329="",NA(),M6329))</f>
        <v>0</v>
      </c>
      <c r="T1497">
        <f>IF(Charts!$B$3="none",H6329,IF(N6329="",NA(),N6329))</f>
        <v>0</v>
      </c>
    </row>
    <row r="1498" spans="5:20">
      <c r="E1498">
        <v>527</v>
      </c>
      <c r="F1498">
        <f>F531</f>
        <v>0</v>
      </c>
      <c r="G1498">
        <v>527</v>
      </c>
      <c r="H1498">
        <f>H531</f>
        <v>0</v>
      </c>
      <c r="K1498">
        <v>527</v>
      </c>
      <c r="L1498">
        <f>L531</f>
        <v>0</v>
      </c>
      <c r="M1498">
        <v>527</v>
      </c>
      <c r="N1498">
        <f>N531</f>
        <v>0</v>
      </c>
      <c r="Q1498">
        <f>IF(Charts!$B$3="none",E6330,IF(K6330="",NA(),K6330))</f>
        <v>0</v>
      </c>
      <c r="R1498">
        <f>IF(Charts!$B$3="none",F6330,IF(L6330="",NA(),L6330))</f>
        <v>0</v>
      </c>
      <c r="S1498">
        <f>IF(Charts!$B$3="none",G6330,IF(M6330="",NA(),M6330))</f>
        <v>0</v>
      </c>
      <c r="T1498">
        <f>IF(Charts!$B$3="none",H6330,IF(N6330="",NA(),N6330))</f>
        <v>0</v>
      </c>
    </row>
    <row r="1499" spans="5:20">
      <c r="E1499">
        <v>528</v>
      </c>
      <c r="F1499">
        <f>F532</f>
        <v>0</v>
      </c>
      <c r="G1499">
        <v>528</v>
      </c>
      <c r="H1499">
        <f>H532</f>
        <v>0</v>
      </c>
      <c r="K1499">
        <v>528</v>
      </c>
      <c r="L1499">
        <f>L532</f>
        <v>0</v>
      </c>
      <c r="M1499">
        <v>528</v>
      </c>
      <c r="N1499">
        <f>N532</f>
        <v>0</v>
      </c>
      <c r="Q1499">
        <f>IF(Charts!$B$3="none",E6331,IF(K6331="",NA(),K6331))</f>
        <v>0</v>
      </c>
      <c r="R1499">
        <f>IF(Charts!$B$3="none",F6331,IF(L6331="",NA(),L6331))</f>
        <v>0</v>
      </c>
      <c r="S1499">
        <f>IF(Charts!$B$3="none",G6331,IF(M6331="",NA(),M6331))</f>
        <v>0</v>
      </c>
      <c r="T1499">
        <f>IF(Charts!$B$3="none",H6331,IF(N6331="",NA(),N6331))</f>
        <v>0</v>
      </c>
    </row>
    <row r="1500" spans="5:20">
      <c r="E1500">
        <v>529</v>
      </c>
      <c r="F1500">
        <f>F533</f>
        <v>0</v>
      </c>
      <c r="G1500">
        <v>529</v>
      </c>
      <c r="H1500">
        <f>H533</f>
        <v>0</v>
      </c>
      <c r="K1500">
        <v>529</v>
      </c>
      <c r="L1500">
        <f>L533</f>
        <v>0</v>
      </c>
      <c r="M1500">
        <v>529</v>
      </c>
      <c r="N1500">
        <f>N533</f>
        <v>0</v>
      </c>
      <c r="Q1500">
        <f>IF(Charts!$B$3="none",E6332,IF(K6332="",NA(),K6332))</f>
        <v>0</v>
      </c>
      <c r="R1500">
        <f>IF(Charts!$B$3="none",F6332,IF(L6332="",NA(),L6332))</f>
        <v>0</v>
      </c>
      <c r="S1500">
        <f>IF(Charts!$B$3="none",G6332,IF(M6332="",NA(),M6332))</f>
        <v>0</v>
      </c>
      <c r="T1500">
        <f>IF(Charts!$B$3="none",H6332,IF(N6332="",NA(),N6332))</f>
        <v>0</v>
      </c>
    </row>
    <row r="1501" spans="5:20">
      <c r="E1501">
        <v>530</v>
      </c>
      <c r="F1501">
        <f>F534</f>
        <v>0</v>
      </c>
      <c r="G1501">
        <v>530</v>
      </c>
      <c r="H1501">
        <f>H534</f>
        <v>0</v>
      </c>
      <c r="K1501">
        <v>530</v>
      </c>
      <c r="L1501">
        <f>L534</f>
        <v>0</v>
      </c>
      <c r="M1501">
        <v>530</v>
      </c>
      <c r="N1501">
        <f>N534</f>
        <v>0</v>
      </c>
      <c r="Q1501">
        <f>IF(Charts!$B$3="none",E6333,IF(K6333="",NA(),K6333))</f>
        <v>0</v>
      </c>
      <c r="R1501">
        <f>IF(Charts!$B$3="none",F6333,IF(L6333="",NA(),L6333))</f>
        <v>0</v>
      </c>
      <c r="S1501">
        <f>IF(Charts!$B$3="none",G6333,IF(M6333="",NA(),M6333))</f>
        <v>0</v>
      </c>
      <c r="T1501">
        <f>IF(Charts!$B$3="none",H6333,IF(N6333="",NA(),N6333))</f>
        <v>0</v>
      </c>
    </row>
    <row r="1502" spans="5:20">
      <c r="E1502">
        <v>531</v>
      </c>
      <c r="F1502">
        <f>F535</f>
        <v>0</v>
      </c>
      <c r="G1502">
        <v>531</v>
      </c>
      <c r="H1502">
        <f>H535</f>
        <v>0</v>
      </c>
      <c r="K1502">
        <v>531</v>
      </c>
      <c r="L1502">
        <f>L535</f>
        <v>0</v>
      </c>
      <c r="M1502">
        <v>531</v>
      </c>
      <c r="N1502">
        <f>N535</f>
        <v>0</v>
      </c>
      <c r="Q1502">
        <f>IF(Charts!$B$3="none",E6334,IF(K6334="",NA(),K6334))</f>
        <v>0</v>
      </c>
      <c r="R1502">
        <f>IF(Charts!$B$3="none",F6334,IF(L6334="",NA(),L6334))</f>
        <v>0</v>
      </c>
      <c r="S1502">
        <f>IF(Charts!$B$3="none",G6334,IF(M6334="",NA(),M6334))</f>
        <v>0</v>
      </c>
      <c r="T1502">
        <f>IF(Charts!$B$3="none",H6334,IF(N6334="",NA(),N6334))</f>
        <v>0</v>
      </c>
    </row>
    <row r="1503" spans="5:20">
      <c r="E1503">
        <v>532</v>
      </c>
      <c r="F1503">
        <f>F536</f>
        <v>0</v>
      </c>
      <c r="G1503">
        <v>532</v>
      </c>
      <c r="H1503">
        <f>H536</f>
        <v>0</v>
      </c>
      <c r="K1503">
        <v>532</v>
      </c>
      <c r="L1503">
        <f>L536</f>
        <v>0</v>
      </c>
      <c r="M1503">
        <v>532</v>
      </c>
      <c r="N1503">
        <f>N536</f>
        <v>0</v>
      </c>
      <c r="Q1503">
        <f>IF(Charts!$B$3="none",E6335,IF(K6335="",NA(),K6335))</f>
        <v>0</v>
      </c>
      <c r="R1503">
        <f>IF(Charts!$B$3="none",F6335,IF(L6335="",NA(),L6335))</f>
        <v>0</v>
      </c>
      <c r="S1503">
        <f>IF(Charts!$B$3="none",G6335,IF(M6335="",NA(),M6335))</f>
        <v>0</v>
      </c>
      <c r="T1503">
        <f>IF(Charts!$B$3="none",H6335,IF(N6335="",NA(),N6335))</f>
        <v>0</v>
      </c>
    </row>
    <row r="1504" spans="5:20">
      <c r="E1504">
        <v>533</v>
      </c>
      <c r="F1504">
        <f>F537</f>
        <v>0</v>
      </c>
      <c r="G1504">
        <v>533</v>
      </c>
      <c r="H1504">
        <f>H537</f>
        <v>0</v>
      </c>
      <c r="K1504">
        <v>533</v>
      </c>
      <c r="L1504">
        <f>L537</f>
        <v>0</v>
      </c>
      <c r="M1504">
        <v>533</v>
      </c>
      <c r="N1504">
        <f>N537</f>
        <v>0</v>
      </c>
      <c r="Q1504">
        <f>IF(Charts!$B$3="none",E6336,IF(K6336="",NA(),K6336))</f>
        <v>0</v>
      </c>
      <c r="R1504">
        <f>IF(Charts!$B$3="none",F6336,IF(L6336="",NA(),L6336))</f>
        <v>0</v>
      </c>
      <c r="S1504">
        <f>IF(Charts!$B$3="none",G6336,IF(M6336="",NA(),M6336))</f>
        <v>0</v>
      </c>
      <c r="T1504">
        <f>IF(Charts!$B$3="none",H6336,IF(N6336="",NA(),N6336))</f>
        <v>0</v>
      </c>
    </row>
    <row r="1505" spans="5:20">
      <c r="E1505">
        <v>534</v>
      </c>
      <c r="F1505">
        <f>F538</f>
        <v>0</v>
      </c>
      <c r="G1505">
        <v>534</v>
      </c>
      <c r="H1505">
        <f>H538</f>
        <v>0</v>
      </c>
      <c r="K1505">
        <v>534</v>
      </c>
      <c r="L1505">
        <f>L538</f>
        <v>0</v>
      </c>
      <c r="M1505">
        <v>534</v>
      </c>
      <c r="N1505">
        <f>N538</f>
        <v>0</v>
      </c>
      <c r="Q1505">
        <f>IF(Charts!$B$3="none",E6337,IF(K6337="",NA(),K6337))</f>
        <v>0</v>
      </c>
      <c r="R1505">
        <f>IF(Charts!$B$3="none",F6337,IF(L6337="",NA(),L6337))</f>
        <v>0</v>
      </c>
      <c r="S1505">
        <f>IF(Charts!$B$3="none",G6337,IF(M6337="",NA(),M6337))</f>
        <v>0</v>
      </c>
      <c r="T1505">
        <f>IF(Charts!$B$3="none",H6337,IF(N6337="",NA(),N6337))</f>
        <v>0</v>
      </c>
    </row>
    <row r="1506" spans="5:20">
      <c r="E1506">
        <v>535</v>
      </c>
      <c r="F1506">
        <f>F539</f>
        <v>0</v>
      </c>
      <c r="G1506">
        <v>535</v>
      </c>
      <c r="H1506">
        <f>H539</f>
        <v>0</v>
      </c>
      <c r="K1506">
        <v>535</v>
      </c>
      <c r="L1506">
        <f>L539</f>
        <v>0</v>
      </c>
      <c r="M1506">
        <v>535</v>
      </c>
      <c r="N1506">
        <f>N539</f>
        <v>0</v>
      </c>
      <c r="Q1506">
        <f>IF(Charts!$B$3="none",E6338,IF(K6338="",NA(),K6338))</f>
        <v>0</v>
      </c>
      <c r="R1506">
        <f>IF(Charts!$B$3="none",F6338,IF(L6338="",NA(),L6338))</f>
        <v>0</v>
      </c>
      <c r="S1506">
        <f>IF(Charts!$B$3="none",G6338,IF(M6338="",NA(),M6338))</f>
        <v>0</v>
      </c>
      <c r="T1506">
        <f>IF(Charts!$B$3="none",H6338,IF(N6338="",NA(),N6338))</f>
        <v>0</v>
      </c>
    </row>
    <row r="1507" spans="5:20">
      <c r="E1507">
        <v>536</v>
      </c>
      <c r="F1507">
        <f>F540</f>
        <v>0</v>
      </c>
      <c r="G1507">
        <v>536</v>
      </c>
      <c r="H1507">
        <f>H540</f>
        <v>0</v>
      </c>
      <c r="K1507">
        <v>536</v>
      </c>
      <c r="L1507">
        <f>L540</f>
        <v>0</v>
      </c>
      <c r="M1507">
        <v>536</v>
      </c>
      <c r="N1507">
        <f>N540</f>
        <v>0</v>
      </c>
      <c r="Q1507">
        <f>IF(Charts!$B$3="none",E6339,IF(K6339="",NA(),K6339))</f>
        <v>0</v>
      </c>
      <c r="R1507">
        <f>IF(Charts!$B$3="none",F6339,IF(L6339="",NA(),L6339))</f>
        <v>0</v>
      </c>
      <c r="S1507">
        <f>IF(Charts!$B$3="none",G6339,IF(M6339="",NA(),M6339))</f>
        <v>0</v>
      </c>
      <c r="T1507">
        <f>IF(Charts!$B$3="none",H6339,IF(N6339="",NA(),N6339))</f>
        <v>0</v>
      </c>
    </row>
    <row r="1508" spans="5:20">
      <c r="E1508">
        <v>537</v>
      </c>
      <c r="F1508">
        <f>F541</f>
        <v>0</v>
      </c>
      <c r="G1508">
        <v>537</v>
      </c>
      <c r="H1508">
        <f>H541</f>
        <v>0</v>
      </c>
      <c r="K1508">
        <v>537</v>
      </c>
      <c r="L1508">
        <f>L541</f>
        <v>0</v>
      </c>
      <c r="M1508">
        <v>537</v>
      </c>
      <c r="N1508">
        <f>N541</f>
        <v>0</v>
      </c>
      <c r="Q1508">
        <f>IF(Charts!$B$3="none",E6340,IF(K6340="",NA(),K6340))</f>
        <v>0</v>
      </c>
      <c r="R1508">
        <f>IF(Charts!$B$3="none",F6340,IF(L6340="",NA(),L6340))</f>
        <v>0</v>
      </c>
      <c r="S1508">
        <f>IF(Charts!$B$3="none",G6340,IF(M6340="",NA(),M6340))</f>
        <v>0</v>
      </c>
      <c r="T1508">
        <f>IF(Charts!$B$3="none",H6340,IF(N6340="",NA(),N6340))</f>
        <v>0</v>
      </c>
    </row>
    <row r="1509" spans="5:20">
      <c r="E1509">
        <v>538</v>
      </c>
      <c r="F1509">
        <f>F542</f>
        <v>0</v>
      </c>
      <c r="G1509">
        <v>538</v>
      </c>
      <c r="H1509">
        <f>H542</f>
        <v>0</v>
      </c>
      <c r="K1509">
        <v>538</v>
      </c>
      <c r="L1509">
        <f>L542</f>
        <v>0</v>
      </c>
      <c r="M1509">
        <v>538</v>
      </c>
      <c r="N1509">
        <f>N542</f>
        <v>0</v>
      </c>
      <c r="Q1509">
        <f>IF(Charts!$B$3="none",E6341,IF(K6341="",NA(),K6341))</f>
        <v>0</v>
      </c>
      <c r="R1509">
        <f>IF(Charts!$B$3="none",F6341,IF(L6341="",NA(),L6341))</f>
        <v>0</v>
      </c>
      <c r="S1509">
        <f>IF(Charts!$B$3="none",G6341,IF(M6341="",NA(),M6341))</f>
        <v>0</v>
      </c>
      <c r="T1509">
        <f>IF(Charts!$B$3="none",H6341,IF(N6341="",NA(),N6341))</f>
        <v>0</v>
      </c>
    </row>
    <row r="1510" spans="5:20">
      <c r="E1510">
        <v>539</v>
      </c>
      <c r="F1510">
        <f>F543</f>
        <v>0</v>
      </c>
      <c r="G1510">
        <v>539</v>
      </c>
      <c r="H1510">
        <f>H543</f>
        <v>0</v>
      </c>
      <c r="K1510">
        <v>539</v>
      </c>
      <c r="L1510">
        <f>L543</f>
        <v>0</v>
      </c>
      <c r="M1510">
        <v>539</v>
      </c>
      <c r="N1510">
        <f>N543</f>
        <v>0</v>
      </c>
      <c r="Q1510">
        <f>IF(Charts!$B$3="none",E6342,IF(K6342="",NA(),K6342))</f>
        <v>0</v>
      </c>
      <c r="R1510">
        <f>IF(Charts!$B$3="none",F6342,IF(L6342="",NA(),L6342))</f>
        <v>0</v>
      </c>
      <c r="S1510">
        <f>IF(Charts!$B$3="none",G6342,IF(M6342="",NA(),M6342))</f>
        <v>0</v>
      </c>
      <c r="T1510">
        <f>IF(Charts!$B$3="none",H6342,IF(N6342="",NA(),N6342))</f>
        <v>0</v>
      </c>
    </row>
    <row r="1511" spans="5:20">
      <c r="E1511">
        <v>540</v>
      </c>
      <c r="F1511">
        <f>F544</f>
        <v>0</v>
      </c>
      <c r="G1511">
        <v>540</v>
      </c>
      <c r="H1511">
        <f>H544</f>
        <v>0</v>
      </c>
      <c r="K1511">
        <v>540</v>
      </c>
      <c r="L1511">
        <f>L544</f>
        <v>0</v>
      </c>
      <c r="M1511">
        <v>540</v>
      </c>
      <c r="N1511">
        <f>N544</f>
        <v>0</v>
      </c>
      <c r="Q1511">
        <f>IF(Charts!$B$3="none",E6343,IF(K6343="",NA(),K6343))</f>
        <v>0</v>
      </c>
      <c r="R1511">
        <f>IF(Charts!$B$3="none",F6343,IF(L6343="",NA(),L6343))</f>
        <v>0</v>
      </c>
      <c r="S1511">
        <f>IF(Charts!$B$3="none",G6343,IF(M6343="",NA(),M6343))</f>
        <v>0</v>
      </c>
      <c r="T1511">
        <f>IF(Charts!$B$3="none",H6343,IF(N6343="",NA(),N6343))</f>
        <v>0</v>
      </c>
    </row>
    <row r="1512" spans="5:20">
      <c r="E1512">
        <v>541</v>
      </c>
      <c r="F1512">
        <f>F545</f>
        <v>0</v>
      </c>
      <c r="G1512">
        <v>541</v>
      </c>
      <c r="H1512">
        <f>H545</f>
        <v>0</v>
      </c>
      <c r="K1512">
        <v>541</v>
      </c>
      <c r="L1512">
        <f>L545</f>
        <v>0</v>
      </c>
      <c r="M1512">
        <v>541</v>
      </c>
      <c r="N1512">
        <f>N545</f>
        <v>0</v>
      </c>
      <c r="Q1512">
        <f>IF(Charts!$B$3="none",E6344,IF(K6344="",NA(),K6344))</f>
        <v>0</v>
      </c>
      <c r="R1512">
        <f>IF(Charts!$B$3="none",F6344,IF(L6344="",NA(),L6344))</f>
        <v>0</v>
      </c>
      <c r="S1512">
        <f>IF(Charts!$B$3="none",G6344,IF(M6344="",NA(),M6344))</f>
        <v>0</v>
      </c>
      <c r="T1512">
        <f>IF(Charts!$B$3="none",H6344,IF(N6344="",NA(),N6344))</f>
        <v>0</v>
      </c>
    </row>
    <row r="1513" spans="5:20">
      <c r="E1513">
        <v>542</v>
      </c>
      <c r="F1513">
        <f>F546</f>
        <v>0</v>
      </c>
      <c r="G1513">
        <v>542</v>
      </c>
      <c r="H1513">
        <f>H546</f>
        <v>0</v>
      </c>
      <c r="K1513">
        <v>542</v>
      </c>
      <c r="L1513">
        <f>L546</f>
        <v>0</v>
      </c>
      <c r="M1513">
        <v>542</v>
      </c>
      <c r="N1513">
        <f>N546</f>
        <v>0</v>
      </c>
      <c r="Q1513">
        <f>IF(Charts!$B$3="none",E6345,IF(K6345="",NA(),K6345))</f>
        <v>0</v>
      </c>
      <c r="R1513">
        <f>IF(Charts!$B$3="none",F6345,IF(L6345="",NA(),L6345))</f>
        <v>0</v>
      </c>
      <c r="S1513">
        <f>IF(Charts!$B$3="none",G6345,IF(M6345="",NA(),M6345))</f>
        <v>0</v>
      </c>
      <c r="T1513">
        <f>IF(Charts!$B$3="none",H6345,IF(N6345="",NA(),N6345))</f>
        <v>0</v>
      </c>
    </row>
    <row r="1514" spans="5:20">
      <c r="E1514">
        <v>543</v>
      </c>
      <c r="F1514">
        <f>F547</f>
        <v>0</v>
      </c>
      <c r="G1514">
        <v>543</v>
      </c>
      <c r="H1514">
        <f>H547</f>
        <v>0</v>
      </c>
      <c r="K1514">
        <v>543</v>
      </c>
      <c r="L1514">
        <f>L547</f>
        <v>0</v>
      </c>
      <c r="M1514">
        <v>543</v>
      </c>
      <c r="N1514">
        <f>N547</f>
        <v>0</v>
      </c>
      <c r="Q1514">
        <f>IF(Charts!$B$3="none",E6346,IF(K6346="",NA(),K6346))</f>
        <v>0</v>
      </c>
      <c r="R1514">
        <f>IF(Charts!$B$3="none",F6346,IF(L6346="",NA(),L6346))</f>
        <v>0</v>
      </c>
      <c r="S1514">
        <f>IF(Charts!$B$3="none",G6346,IF(M6346="",NA(),M6346))</f>
        <v>0</v>
      </c>
      <c r="T1514">
        <f>IF(Charts!$B$3="none",H6346,IF(N6346="",NA(),N6346))</f>
        <v>0</v>
      </c>
    </row>
    <row r="1515" spans="5:20">
      <c r="E1515">
        <v>544</v>
      </c>
      <c r="F1515">
        <f>F548</f>
        <v>0</v>
      </c>
      <c r="G1515">
        <v>544</v>
      </c>
      <c r="H1515">
        <f>H548</f>
        <v>0</v>
      </c>
      <c r="K1515">
        <v>544</v>
      </c>
      <c r="L1515">
        <f>L548</f>
        <v>0</v>
      </c>
      <c r="M1515">
        <v>544</v>
      </c>
      <c r="N1515">
        <f>N548</f>
        <v>0</v>
      </c>
      <c r="Q1515">
        <f>IF(Charts!$B$3="none",E6347,IF(K6347="",NA(),K6347))</f>
        <v>0</v>
      </c>
      <c r="R1515">
        <f>IF(Charts!$B$3="none",F6347,IF(L6347="",NA(),L6347))</f>
        <v>0</v>
      </c>
      <c r="S1515">
        <f>IF(Charts!$B$3="none",G6347,IF(M6347="",NA(),M6347))</f>
        <v>0</v>
      </c>
      <c r="T1515">
        <f>IF(Charts!$B$3="none",H6347,IF(N6347="",NA(),N6347))</f>
        <v>0</v>
      </c>
    </row>
    <row r="1516" spans="5:20">
      <c r="E1516">
        <v>545</v>
      </c>
      <c r="F1516">
        <f>F549</f>
        <v>0</v>
      </c>
      <c r="G1516">
        <v>545</v>
      </c>
      <c r="H1516">
        <f>H549</f>
        <v>0</v>
      </c>
      <c r="K1516">
        <v>545</v>
      </c>
      <c r="L1516">
        <f>L549</f>
        <v>0</v>
      </c>
      <c r="M1516">
        <v>545</v>
      </c>
      <c r="N1516">
        <f>N549</f>
        <v>0</v>
      </c>
      <c r="Q1516">
        <f>IF(Charts!$B$3="none",E6348,IF(K6348="",NA(),K6348))</f>
        <v>0</v>
      </c>
      <c r="R1516">
        <f>IF(Charts!$B$3="none",F6348,IF(L6348="",NA(),L6348))</f>
        <v>0</v>
      </c>
      <c r="S1516">
        <f>IF(Charts!$B$3="none",G6348,IF(M6348="",NA(),M6348))</f>
        <v>0</v>
      </c>
      <c r="T1516">
        <f>IF(Charts!$B$3="none",H6348,IF(N6348="",NA(),N6348))</f>
        <v>0</v>
      </c>
    </row>
    <row r="1517" spans="5:20">
      <c r="E1517">
        <v>546</v>
      </c>
      <c r="F1517">
        <f>F550</f>
        <v>0</v>
      </c>
      <c r="G1517">
        <v>546</v>
      </c>
      <c r="H1517">
        <f>H550</f>
        <v>0</v>
      </c>
      <c r="K1517">
        <v>546</v>
      </c>
      <c r="L1517">
        <f>L550</f>
        <v>0</v>
      </c>
      <c r="M1517">
        <v>546</v>
      </c>
      <c r="N1517">
        <f>N550</f>
        <v>0</v>
      </c>
      <c r="Q1517">
        <f>IF(Charts!$B$3="none",E6349,IF(K6349="",NA(),K6349))</f>
        <v>0</v>
      </c>
      <c r="R1517">
        <f>IF(Charts!$B$3="none",F6349,IF(L6349="",NA(),L6349))</f>
        <v>0</v>
      </c>
      <c r="S1517">
        <f>IF(Charts!$B$3="none",G6349,IF(M6349="",NA(),M6349))</f>
        <v>0</v>
      </c>
      <c r="T1517">
        <f>IF(Charts!$B$3="none",H6349,IF(N6349="",NA(),N6349))</f>
        <v>0</v>
      </c>
    </row>
    <row r="1518" spans="5:20">
      <c r="E1518">
        <v>547</v>
      </c>
      <c r="F1518">
        <f>F551</f>
        <v>0</v>
      </c>
      <c r="G1518">
        <v>547</v>
      </c>
      <c r="H1518">
        <f>H551</f>
        <v>0</v>
      </c>
      <c r="K1518">
        <v>547</v>
      </c>
      <c r="L1518">
        <f>L551</f>
        <v>0</v>
      </c>
      <c r="M1518">
        <v>547</v>
      </c>
      <c r="N1518">
        <f>N551</f>
        <v>0</v>
      </c>
      <c r="Q1518">
        <f>IF(Charts!$B$3="none",E6350,IF(K6350="",NA(),K6350))</f>
        <v>0</v>
      </c>
      <c r="R1518">
        <f>IF(Charts!$B$3="none",F6350,IF(L6350="",NA(),L6350))</f>
        <v>0</v>
      </c>
      <c r="S1518">
        <f>IF(Charts!$B$3="none",G6350,IF(M6350="",NA(),M6350))</f>
        <v>0</v>
      </c>
      <c r="T1518">
        <f>IF(Charts!$B$3="none",H6350,IF(N6350="",NA(),N6350))</f>
        <v>0</v>
      </c>
    </row>
    <row r="1519" spans="5:20">
      <c r="E1519">
        <v>548</v>
      </c>
      <c r="F1519">
        <f>F552</f>
        <v>0</v>
      </c>
      <c r="G1519">
        <v>548</v>
      </c>
      <c r="H1519">
        <f>H552</f>
        <v>0</v>
      </c>
      <c r="K1519">
        <v>548</v>
      </c>
      <c r="L1519">
        <f>L552</f>
        <v>0</v>
      </c>
      <c r="M1519">
        <v>548</v>
      </c>
      <c r="N1519">
        <f>N552</f>
        <v>0</v>
      </c>
      <c r="Q1519">
        <f>IF(Charts!$B$3="none",E6351,IF(K6351="",NA(),K6351))</f>
        <v>0</v>
      </c>
      <c r="R1519">
        <f>IF(Charts!$B$3="none",F6351,IF(L6351="",NA(),L6351))</f>
        <v>0</v>
      </c>
      <c r="S1519">
        <f>IF(Charts!$B$3="none",G6351,IF(M6351="",NA(),M6351))</f>
        <v>0</v>
      </c>
      <c r="T1519">
        <f>IF(Charts!$B$3="none",H6351,IF(N6351="",NA(),N6351))</f>
        <v>0</v>
      </c>
    </row>
    <row r="1520" spans="5:20">
      <c r="E1520">
        <v>549</v>
      </c>
      <c r="F1520">
        <f>F553</f>
        <v>0</v>
      </c>
      <c r="G1520">
        <v>549</v>
      </c>
      <c r="H1520">
        <f>H553</f>
        <v>0</v>
      </c>
      <c r="K1520">
        <v>549</v>
      </c>
      <c r="L1520">
        <f>L553</f>
        <v>0</v>
      </c>
      <c r="M1520">
        <v>549</v>
      </c>
      <c r="N1520">
        <f>N553</f>
        <v>0</v>
      </c>
      <c r="Q1520">
        <f>IF(Charts!$B$3="none",E6352,IF(K6352="",NA(),K6352))</f>
        <v>0</v>
      </c>
      <c r="R1520">
        <f>IF(Charts!$B$3="none",F6352,IF(L6352="",NA(),L6352))</f>
        <v>0</v>
      </c>
      <c r="S1520">
        <f>IF(Charts!$B$3="none",G6352,IF(M6352="",NA(),M6352))</f>
        <v>0</v>
      </c>
      <c r="T1520">
        <f>IF(Charts!$B$3="none",H6352,IF(N6352="",NA(),N6352))</f>
        <v>0</v>
      </c>
    </row>
    <row r="1521" spans="5:20">
      <c r="E1521">
        <v>550</v>
      </c>
      <c r="F1521">
        <f>F554</f>
        <v>0</v>
      </c>
      <c r="G1521">
        <v>550</v>
      </c>
      <c r="H1521">
        <f>H554</f>
        <v>0</v>
      </c>
      <c r="K1521">
        <v>550</v>
      </c>
      <c r="L1521">
        <f>L554</f>
        <v>0</v>
      </c>
      <c r="M1521">
        <v>550</v>
      </c>
      <c r="N1521">
        <f>N554</f>
        <v>0</v>
      </c>
      <c r="Q1521">
        <f>IF(Charts!$B$3="none",E6353,IF(K6353="",NA(),K6353))</f>
        <v>0</v>
      </c>
      <c r="R1521">
        <f>IF(Charts!$B$3="none",F6353,IF(L6353="",NA(),L6353))</f>
        <v>0</v>
      </c>
      <c r="S1521">
        <f>IF(Charts!$B$3="none",G6353,IF(M6353="",NA(),M6353))</f>
        <v>0</v>
      </c>
      <c r="T1521">
        <f>IF(Charts!$B$3="none",H6353,IF(N6353="",NA(),N6353))</f>
        <v>0</v>
      </c>
    </row>
    <row r="1522" spans="5:20">
      <c r="E1522">
        <v>551</v>
      </c>
      <c r="F1522">
        <f>F555</f>
        <v>0</v>
      </c>
      <c r="G1522">
        <v>551</v>
      </c>
      <c r="H1522">
        <f>H555</f>
        <v>0</v>
      </c>
      <c r="K1522">
        <v>551</v>
      </c>
      <c r="L1522">
        <f>L555</f>
        <v>0</v>
      </c>
      <c r="M1522">
        <v>551</v>
      </c>
      <c r="N1522">
        <f>N555</f>
        <v>0</v>
      </c>
      <c r="Q1522">
        <f>IF(Charts!$B$3="none",E6354,IF(K6354="",NA(),K6354))</f>
        <v>0</v>
      </c>
      <c r="R1522">
        <f>IF(Charts!$B$3="none",F6354,IF(L6354="",NA(),L6354))</f>
        <v>0</v>
      </c>
      <c r="S1522">
        <f>IF(Charts!$B$3="none",G6354,IF(M6354="",NA(),M6354))</f>
        <v>0</v>
      </c>
      <c r="T1522">
        <f>IF(Charts!$B$3="none",H6354,IF(N6354="",NA(),N6354))</f>
        <v>0</v>
      </c>
    </row>
    <row r="1523" spans="5:20">
      <c r="E1523">
        <v>552</v>
      </c>
      <c r="F1523">
        <f>F556</f>
        <v>0</v>
      </c>
      <c r="G1523">
        <v>552</v>
      </c>
      <c r="H1523">
        <f>H556</f>
        <v>0</v>
      </c>
      <c r="K1523">
        <v>552</v>
      </c>
      <c r="L1523">
        <f>L556</f>
        <v>0</v>
      </c>
      <c r="M1523">
        <v>552</v>
      </c>
      <c r="N1523">
        <f>N556</f>
        <v>0</v>
      </c>
      <c r="Q1523">
        <f>IF(Charts!$B$3="none",E6355,IF(K6355="",NA(),K6355))</f>
        <v>0</v>
      </c>
      <c r="R1523">
        <f>IF(Charts!$B$3="none",F6355,IF(L6355="",NA(),L6355))</f>
        <v>0</v>
      </c>
      <c r="S1523">
        <f>IF(Charts!$B$3="none",G6355,IF(M6355="",NA(),M6355))</f>
        <v>0</v>
      </c>
      <c r="T1523">
        <f>IF(Charts!$B$3="none",H6355,IF(N6355="",NA(),N6355))</f>
        <v>0</v>
      </c>
    </row>
    <row r="1524" spans="5:20">
      <c r="E1524">
        <v>553</v>
      </c>
      <c r="F1524">
        <f>F557</f>
        <v>0</v>
      </c>
      <c r="G1524">
        <v>553</v>
      </c>
      <c r="H1524">
        <f>H557</f>
        <v>0</v>
      </c>
      <c r="K1524">
        <v>553</v>
      </c>
      <c r="L1524">
        <f>L557</f>
        <v>0</v>
      </c>
      <c r="M1524">
        <v>553</v>
      </c>
      <c r="N1524">
        <f>N557</f>
        <v>0</v>
      </c>
      <c r="Q1524">
        <f>IF(Charts!$B$3="none",E6356,IF(K6356="",NA(),K6356))</f>
        <v>0</v>
      </c>
      <c r="R1524">
        <f>IF(Charts!$B$3="none",F6356,IF(L6356="",NA(),L6356))</f>
        <v>0</v>
      </c>
      <c r="S1524">
        <f>IF(Charts!$B$3="none",G6356,IF(M6356="",NA(),M6356))</f>
        <v>0</v>
      </c>
      <c r="T1524">
        <f>IF(Charts!$B$3="none",H6356,IF(N6356="",NA(),N6356))</f>
        <v>0</v>
      </c>
    </row>
    <row r="1525" spans="5:20">
      <c r="E1525">
        <v>554</v>
      </c>
      <c r="F1525">
        <f>F558</f>
        <v>0</v>
      </c>
      <c r="G1525">
        <v>554</v>
      </c>
      <c r="H1525">
        <f>H558</f>
        <v>0</v>
      </c>
      <c r="K1525">
        <v>554</v>
      </c>
      <c r="L1525">
        <f>L558</f>
        <v>0</v>
      </c>
      <c r="M1525">
        <v>554</v>
      </c>
      <c r="N1525">
        <f>N558</f>
        <v>0</v>
      </c>
      <c r="Q1525">
        <f>IF(Charts!$B$3="none",E6357,IF(K6357="",NA(),K6357))</f>
        <v>0</v>
      </c>
      <c r="R1525">
        <f>IF(Charts!$B$3="none",F6357,IF(L6357="",NA(),L6357))</f>
        <v>0</v>
      </c>
      <c r="S1525">
        <f>IF(Charts!$B$3="none",G6357,IF(M6357="",NA(),M6357))</f>
        <v>0</v>
      </c>
      <c r="T1525">
        <f>IF(Charts!$B$3="none",H6357,IF(N6357="",NA(),N6357))</f>
        <v>0</v>
      </c>
    </row>
    <row r="1526" spans="5:20">
      <c r="E1526">
        <v>555</v>
      </c>
      <c r="F1526">
        <f>F559</f>
        <v>0</v>
      </c>
      <c r="G1526">
        <v>555</v>
      </c>
      <c r="H1526">
        <f>H559</f>
        <v>0</v>
      </c>
      <c r="K1526">
        <v>555</v>
      </c>
      <c r="L1526">
        <f>L559</f>
        <v>0</v>
      </c>
      <c r="M1526">
        <v>555</v>
      </c>
      <c r="N1526">
        <f>N559</f>
        <v>0</v>
      </c>
      <c r="Q1526">
        <f>IF(Charts!$B$3="none",E6358,IF(K6358="",NA(),K6358))</f>
        <v>0</v>
      </c>
      <c r="R1526">
        <f>IF(Charts!$B$3="none",F6358,IF(L6358="",NA(),L6358))</f>
        <v>0</v>
      </c>
      <c r="S1526">
        <f>IF(Charts!$B$3="none",G6358,IF(M6358="",NA(),M6358))</f>
        <v>0</v>
      </c>
      <c r="T1526">
        <f>IF(Charts!$B$3="none",H6358,IF(N6358="",NA(),N6358))</f>
        <v>0</v>
      </c>
    </row>
    <row r="1527" spans="5:20">
      <c r="E1527">
        <v>556</v>
      </c>
      <c r="F1527">
        <f>F560</f>
        <v>0</v>
      </c>
      <c r="G1527">
        <v>556</v>
      </c>
      <c r="H1527">
        <f>H560</f>
        <v>0</v>
      </c>
      <c r="K1527">
        <v>556</v>
      </c>
      <c r="L1527">
        <f>L560</f>
        <v>0</v>
      </c>
      <c r="M1527">
        <v>556</v>
      </c>
      <c r="N1527">
        <f>N560</f>
        <v>0</v>
      </c>
      <c r="Q1527">
        <f>IF(Charts!$B$3="none",E6359,IF(K6359="",NA(),K6359))</f>
        <v>0</v>
      </c>
      <c r="R1527">
        <f>IF(Charts!$B$3="none",F6359,IF(L6359="",NA(),L6359))</f>
        <v>0</v>
      </c>
      <c r="S1527">
        <f>IF(Charts!$B$3="none",G6359,IF(M6359="",NA(),M6359))</f>
        <v>0</v>
      </c>
      <c r="T1527">
        <f>IF(Charts!$B$3="none",H6359,IF(N6359="",NA(),N6359))</f>
        <v>0</v>
      </c>
    </row>
    <row r="1528" spans="5:20">
      <c r="E1528">
        <v>557</v>
      </c>
      <c r="F1528">
        <f>F561</f>
        <v>0</v>
      </c>
      <c r="G1528">
        <v>557</v>
      </c>
      <c r="H1528">
        <f>H561</f>
        <v>0</v>
      </c>
      <c r="K1528">
        <v>557</v>
      </c>
      <c r="L1528">
        <f>L561</f>
        <v>0</v>
      </c>
      <c r="M1528">
        <v>557</v>
      </c>
      <c r="N1528">
        <f>N561</f>
        <v>0</v>
      </c>
      <c r="Q1528">
        <f>IF(Charts!$B$3="none",E6360,IF(K6360="",NA(),K6360))</f>
        <v>0</v>
      </c>
      <c r="R1528">
        <f>IF(Charts!$B$3="none",F6360,IF(L6360="",NA(),L6360))</f>
        <v>0</v>
      </c>
      <c r="S1528">
        <f>IF(Charts!$B$3="none",G6360,IF(M6360="",NA(),M6360))</f>
        <v>0</v>
      </c>
      <c r="T1528">
        <f>IF(Charts!$B$3="none",H6360,IF(N6360="",NA(),N6360))</f>
        <v>0</v>
      </c>
    </row>
    <row r="1529" spans="5:20">
      <c r="E1529">
        <v>558</v>
      </c>
      <c r="F1529">
        <f>F562</f>
        <v>0</v>
      </c>
      <c r="G1529">
        <v>558</v>
      </c>
      <c r="H1529">
        <f>H562</f>
        <v>0</v>
      </c>
      <c r="K1529">
        <v>558</v>
      </c>
      <c r="L1529">
        <f>L562</f>
        <v>0</v>
      </c>
      <c r="M1529">
        <v>558</v>
      </c>
      <c r="N1529">
        <f>N562</f>
        <v>0</v>
      </c>
      <c r="Q1529">
        <f>IF(Charts!$B$3="none",E6361,IF(K6361="",NA(),K6361))</f>
        <v>0</v>
      </c>
      <c r="R1529">
        <f>IF(Charts!$B$3="none",F6361,IF(L6361="",NA(),L6361))</f>
        <v>0</v>
      </c>
      <c r="S1529">
        <f>IF(Charts!$B$3="none",G6361,IF(M6361="",NA(),M6361))</f>
        <v>0</v>
      </c>
      <c r="T1529">
        <f>IF(Charts!$B$3="none",H6361,IF(N6361="",NA(),N6361))</f>
        <v>0</v>
      </c>
    </row>
    <row r="1530" spans="5:20">
      <c r="E1530">
        <v>559</v>
      </c>
      <c r="F1530">
        <f>F563</f>
        <v>0</v>
      </c>
      <c r="G1530">
        <v>559</v>
      </c>
      <c r="H1530">
        <f>H563</f>
        <v>0</v>
      </c>
      <c r="K1530">
        <v>559</v>
      </c>
      <c r="L1530">
        <f>L563</f>
        <v>0</v>
      </c>
      <c r="M1530">
        <v>559</v>
      </c>
      <c r="N1530">
        <f>N563</f>
        <v>0</v>
      </c>
      <c r="Q1530">
        <f>IF(Charts!$B$3="none",E6362,IF(K6362="",NA(),K6362))</f>
        <v>0</v>
      </c>
      <c r="R1530">
        <f>IF(Charts!$B$3="none",F6362,IF(L6362="",NA(),L6362))</f>
        <v>0</v>
      </c>
      <c r="S1530">
        <f>IF(Charts!$B$3="none",G6362,IF(M6362="",NA(),M6362))</f>
        <v>0</v>
      </c>
      <c r="T1530">
        <f>IF(Charts!$B$3="none",H6362,IF(N6362="",NA(),N6362))</f>
        <v>0</v>
      </c>
    </row>
    <row r="1531" spans="5:20">
      <c r="E1531">
        <v>560</v>
      </c>
      <c r="F1531">
        <f>F564</f>
        <v>0</v>
      </c>
      <c r="G1531">
        <v>560</v>
      </c>
      <c r="H1531">
        <f>H564</f>
        <v>0</v>
      </c>
      <c r="K1531">
        <v>560</v>
      </c>
      <c r="L1531">
        <f>L564</f>
        <v>0</v>
      </c>
      <c r="M1531">
        <v>560</v>
      </c>
      <c r="N1531">
        <f>N564</f>
        <v>0</v>
      </c>
      <c r="Q1531">
        <f>IF(Charts!$B$3="none",E6363,IF(K6363="",NA(),K6363))</f>
        <v>0</v>
      </c>
      <c r="R1531">
        <f>IF(Charts!$B$3="none",F6363,IF(L6363="",NA(),L6363))</f>
        <v>0</v>
      </c>
      <c r="S1531">
        <f>IF(Charts!$B$3="none",G6363,IF(M6363="",NA(),M6363))</f>
        <v>0</v>
      </c>
      <c r="T1531">
        <f>IF(Charts!$B$3="none",H6363,IF(N6363="",NA(),N6363))</f>
        <v>0</v>
      </c>
    </row>
    <row r="1532" spans="5:20">
      <c r="E1532">
        <v>561</v>
      </c>
      <c r="F1532">
        <f>F565</f>
        <v>0</v>
      </c>
      <c r="G1532">
        <v>561</v>
      </c>
      <c r="H1532">
        <f>H565</f>
        <v>0</v>
      </c>
      <c r="K1532">
        <v>561</v>
      </c>
      <c r="L1532">
        <f>L565</f>
        <v>0</v>
      </c>
      <c r="M1532">
        <v>561</v>
      </c>
      <c r="N1532">
        <f>N565</f>
        <v>0</v>
      </c>
      <c r="Q1532">
        <f>IF(Charts!$B$3="none",E6364,IF(K6364="",NA(),K6364))</f>
        <v>0</v>
      </c>
      <c r="R1532">
        <f>IF(Charts!$B$3="none",F6364,IF(L6364="",NA(),L6364))</f>
        <v>0</v>
      </c>
      <c r="S1532">
        <f>IF(Charts!$B$3="none",G6364,IF(M6364="",NA(),M6364))</f>
        <v>0</v>
      </c>
      <c r="T1532">
        <f>IF(Charts!$B$3="none",H6364,IF(N6364="",NA(),N6364))</f>
        <v>0</v>
      </c>
    </row>
    <row r="1533" spans="5:20">
      <c r="E1533">
        <v>562</v>
      </c>
      <c r="F1533">
        <f>F566</f>
        <v>0</v>
      </c>
      <c r="G1533">
        <v>562</v>
      </c>
      <c r="H1533">
        <f>H566</f>
        <v>0</v>
      </c>
      <c r="K1533">
        <v>562</v>
      </c>
      <c r="L1533">
        <f>L566</f>
        <v>0</v>
      </c>
      <c r="M1533">
        <v>562</v>
      </c>
      <c r="N1533">
        <f>N566</f>
        <v>0</v>
      </c>
      <c r="Q1533">
        <f>IF(Charts!$B$3="none",E6365,IF(K6365="",NA(),K6365))</f>
        <v>0</v>
      </c>
      <c r="R1533">
        <f>IF(Charts!$B$3="none",F6365,IF(L6365="",NA(),L6365))</f>
        <v>0</v>
      </c>
      <c r="S1533">
        <f>IF(Charts!$B$3="none",G6365,IF(M6365="",NA(),M6365))</f>
        <v>0</v>
      </c>
      <c r="T1533">
        <f>IF(Charts!$B$3="none",H6365,IF(N6365="",NA(),N6365))</f>
        <v>0</v>
      </c>
    </row>
    <row r="1534" spans="5:20">
      <c r="E1534">
        <v>563</v>
      </c>
      <c r="F1534">
        <f>F567</f>
        <v>0</v>
      </c>
      <c r="G1534">
        <v>563</v>
      </c>
      <c r="H1534">
        <f>H567</f>
        <v>0</v>
      </c>
      <c r="K1534">
        <v>563</v>
      </c>
      <c r="L1534">
        <f>L567</f>
        <v>0</v>
      </c>
      <c r="M1534">
        <v>563</v>
      </c>
      <c r="N1534">
        <f>N567</f>
        <v>0</v>
      </c>
      <c r="Q1534">
        <f>IF(Charts!$B$3="none",E6366,IF(K6366="",NA(),K6366))</f>
        <v>0</v>
      </c>
      <c r="R1534">
        <f>IF(Charts!$B$3="none",F6366,IF(L6366="",NA(),L6366))</f>
        <v>0</v>
      </c>
      <c r="S1534">
        <f>IF(Charts!$B$3="none",G6366,IF(M6366="",NA(),M6366))</f>
        <v>0</v>
      </c>
      <c r="T1534">
        <f>IF(Charts!$B$3="none",H6366,IF(N6366="",NA(),N6366))</f>
        <v>0</v>
      </c>
    </row>
    <row r="1535" spans="5:20">
      <c r="E1535">
        <v>564</v>
      </c>
      <c r="F1535">
        <f>F568</f>
        <v>0</v>
      </c>
      <c r="G1535">
        <v>564</v>
      </c>
      <c r="H1535">
        <f>H568</f>
        <v>0</v>
      </c>
      <c r="K1535">
        <v>564</v>
      </c>
      <c r="L1535">
        <f>L568</f>
        <v>0</v>
      </c>
      <c r="M1535">
        <v>564</v>
      </c>
      <c r="N1535">
        <f>N568</f>
        <v>0</v>
      </c>
      <c r="Q1535">
        <f>IF(Charts!$B$3="none",E6367,IF(K6367="",NA(),K6367))</f>
        <v>0</v>
      </c>
      <c r="R1535">
        <f>IF(Charts!$B$3="none",F6367,IF(L6367="",NA(),L6367))</f>
        <v>0</v>
      </c>
      <c r="S1535">
        <f>IF(Charts!$B$3="none",G6367,IF(M6367="",NA(),M6367))</f>
        <v>0</v>
      </c>
      <c r="T1535">
        <f>IF(Charts!$B$3="none",H6367,IF(N6367="",NA(),N6367))</f>
        <v>0</v>
      </c>
    </row>
    <row r="1536" spans="5:20">
      <c r="E1536">
        <v>565</v>
      </c>
      <c r="F1536">
        <f>F569</f>
        <v>0</v>
      </c>
      <c r="G1536">
        <v>565</v>
      </c>
      <c r="H1536">
        <f>H569</f>
        <v>0</v>
      </c>
      <c r="K1536">
        <v>565</v>
      </c>
      <c r="L1536">
        <f>L569</f>
        <v>0</v>
      </c>
      <c r="M1536">
        <v>565</v>
      </c>
      <c r="N1536">
        <f>N569</f>
        <v>0</v>
      </c>
      <c r="Q1536">
        <f>IF(Charts!$B$3="none",E6368,IF(K6368="",NA(),K6368))</f>
        <v>0</v>
      </c>
      <c r="R1536">
        <f>IF(Charts!$B$3="none",F6368,IF(L6368="",NA(),L6368))</f>
        <v>0</v>
      </c>
      <c r="S1536">
        <f>IF(Charts!$B$3="none",G6368,IF(M6368="",NA(),M6368))</f>
        <v>0</v>
      </c>
      <c r="T1536">
        <f>IF(Charts!$B$3="none",H6368,IF(N6368="",NA(),N6368))</f>
        <v>0</v>
      </c>
    </row>
    <row r="1537" spans="5:20">
      <c r="E1537">
        <v>566</v>
      </c>
      <c r="F1537">
        <f>F570</f>
        <v>0</v>
      </c>
      <c r="G1537">
        <v>566</v>
      </c>
      <c r="H1537">
        <f>H570</f>
        <v>0</v>
      </c>
      <c r="K1537">
        <v>566</v>
      </c>
      <c r="L1537">
        <f>L570</f>
        <v>0</v>
      </c>
      <c r="M1537">
        <v>566</v>
      </c>
      <c r="N1537">
        <f>N570</f>
        <v>0</v>
      </c>
      <c r="Q1537">
        <f>IF(Charts!$B$3="none",E6369,IF(K6369="",NA(),K6369))</f>
        <v>0</v>
      </c>
      <c r="R1537">
        <f>IF(Charts!$B$3="none",F6369,IF(L6369="",NA(),L6369))</f>
        <v>0</v>
      </c>
      <c r="S1537">
        <f>IF(Charts!$B$3="none",G6369,IF(M6369="",NA(),M6369))</f>
        <v>0</v>
      </c>
      <c r="T1537">
        <f>IF(Charts!$B$3="none",H6369,IF(N6369="",NA(),N6369))</f>
        <v>0</v>
      </c>
    </row>
    <row r="1538" spans="5:20">
      <c r="E1538">
        <v>567</v>
      </c>
      <c r="F1538">
        <f>F571</f>
        <v>0</v>
      </c>
      <c r="G1538">
        <v>567</v>
      </c>
      <c r="H1538">
        <f>H571</f>
        <v>0</v>
      </c>
      <c r="K1538">
        <v>567</v>
      </c>
      <c r="L1538">
        <f>L571</f>
        <v>0</v>
      </c>
      <c r="M1538">
        <v>567</v>
      </c>
      <c r="N1538">
        <f>N571</f>
        <v>0</v>
      </c>
      <c r="Q1538">
        <f>IF(Charts!$B$3="none",E6370,IF(K6370="",NA(),K6370))</f>
        <v>0</v>
      </c>
      <c r="R1538">
        <f>IF(Charts!$B$3="none",F6370,IF(L6370="",NA(),L6370))</f>
        <v>0</v>
      </c>
      <c r="S1538">
        <f>IF(Charts!$B$3="none",G6370,IF(M6370="",NA(),M6370))</f>
        <v>0</v>
      </c>
      <c r="T1538">
        <f>IF(Charts!$B$3="none",H6370,IF(N6370="",NA(),N6370))</f>
        <v>0</v>
      </c>
    </row>
    <row r="1539" spans="5:20">
      <c r="E1539">
        <v>568</v>
      </c>
      <c r="F1539">
        <f>F572</f>
        <v>0</v>
      </c>
      <c r="G1539">
        <v>568</v>
      </c>
      <c r="H1539">
        <f>H572</f>
        <v>0</v>
      </c>
      <c r="K1539">
        <v>568</v>
      </c>
      <c r="L1539">
        <f>L572</f>
        <v>0</v>
      </c>
      <c r="M1539">
        <v>568</v>
      </c>
      <c r="N1539">
        <f>N572</f>
        <v>0</v>
      </c>
      <c r="Q1539">
        <f>IF(Charts!$B$3="none",E6371,IF(K6371="",NA(),K6371))</f>
        <v>0</v>
      </c>
      <c r="R1539">
        <f>IF(Charts!$B$3="none",F6371,IF(L6371="",NA(),L6371))</f>
        <v>0</v>
      </c>
      <c r="S1539">
        <f>IF(Charts!$B$3="none",G6371,IF(M6371="",NA(),M6371))</f>
        <v>0</v>
      </c>
      <c r="T1539">
        <f>IF(Charts!$B$3="none",H6371,IF(N6371="",NA(),N6371))</f>
        <v>0</v>
      </c>
    </row>
    <row r="1540" spans="5:20">
      <c r="E1540">
        <v>569</v>
      </c>
      <c r="F1540">
        <f>F573</f>
        <v>0</v>
      </c>
      <c r="G1540">
        <v>569</v>
      </c>
      <c r="H1540">
        <f>H573</f>
        <v>0</v>
      </c>
      <c r="K1540">
        <v>569</v>
      </c>
      <c r="L1540">
        <f>L573</f>
        <v>0</v>
      </c>
      <c r="M1540">
        <v>569</v>
      </c>
      <c r="N1540">
        <f>N573</f>
        <v>0</v>
      </c>
      <c r="Q1540">
        <f>IF(Charts!$B$3="none",E6372,IF(K6372="",NA(),K6372))</f>
        <v>0</v>
      </c>
      <c r="R1540">
        <f>IF(Charts!$B$3="none",F6372,IF(L6372="",NA(),L6372))</f>
        <v>0</v>
      </c>
      <c r="S1540">
        <f>IF(Charts!$B$3="none",G6372,IF(M6372="",NA(),M6372))</f>
        <v>0</v>
      </c>
      <c r="T1540">
        <f>IF(Charts!$B$3="none",H6372,IF(N6372="",NA(),N6372))</f>
        <v>0</v>
      </c>
    </row>
    <row r="1541" spans="5:20">
      <c r="E1541">
        <v>570</v>
      </c>
      <c r="F1541">
        <f>F574</f>
        <v>0</v>
      </c>
      <c r="G1541">
        <v>570</v>
      </c>
      <c r="H1541">
        <f>H574</f>
        <v>0</v>
      </c>
      <c r="K1541">
        <v>570</v>
      </c>
      <c r="L1541">
        <f>L574</f>
        <v>0</v>
      </c>
      <c r="M1541">
        <v>570</v>
      </c>
      <c r="N1541">
        <f>N574</f>
        <v>0</v>
      </c>
      <c r="Q1541">
        <f>IF(Charts!$B$3="none",E6373,IF(K6373="",NA(),K6373))</f>
        <v>0</v>
      </c>
      <c r="R1541">
        <f>IF(Charts!$B$3="none",F6373,IF(L6373="",NA(),L6373))</f>
        <v>0</v>
      </c>
      <c r="S1541">
        <f>IF(Charts!$B$3="none",G6373,IF(M6373="",NA(),M6373))</f>
        <v>0</v>
      </c>
      <c r="T1541">
        <f>IF(Charts!$B$3="none",H6373,IF(N6373="",NA(),N6373))</f>
        <v>0</v>
      </c>
    </row>
    <row r="1542" spans="5:20">
      <c r="E1542">
        <v>571</v>
      </c>
      <c r="F1542">
        <f>F575</f>
        <v>0</v>
      </c>
      <c r="G1542">
        <v>571</v>
      </c>
      <c r="H1542">
        <f>H575</f>
        <v>0</v>
      </c>
      <c r="K1542">
        <v>571</v>
      </c>
      <c r="L1542">
        <f>L575</f>
        <v>0</v>
      </c>
      <c r="M1542">
        <v>571</v>
      </c>
      <c r="N1542">
        <f>N575</f>
        <v>0</v>
      </c>
      <c r="Q1542">
        <f>IF(Charts!$B$3="none",E6374,IF(K6374="",NA(),K6374))</f>
        <v>0</v>
      </c>
      <c r="R1542">
        <f>IF(Charts!$B$3="none",F6374,IF(L6374="",NA(),L6374))</f>
        <v>0</v>
      </c>
      <c r="S1542">
        <f>IF(Charts!$B$3="none",G6374,IF(M6374="",NA(),M6374))</f>
        <v>0</v>
      </c>
      <c r="T1542">
        <f>IF(Charts!$B$3="none",H6374,IF(N6374="",NA(),N6374))</f>
        <v>0</v>
      </c>
    </row>
    <row r="1543" spans="5:20">
      <c r="E1543">
        <v>572</v>
      </c>
      <c r="F1543">
        <f>F576</f>
        <v>0</v>
      </c>
      <c r="G1543">
        <v>572</v>
      </c>
      <c r="H1543">
        <f>H576</f>
        <v>0</v>
      </c>
      <c r="K1543">
        <v>572</v>
      </c>
      <c r="L1543">
        <f>L576</f>
        <v>0</v>
      </c>
      <c r="M1543">
        <v>572</v>
      </c>
      <c r="N1543">
        <f>N576</f>
        <v>0</v>
      </c>
      <c r="Q1543">
        <f>IF(Charts!$B$3="none",E6375,IF(K6375="",NA(),K6375))</f>
        <v>0</v>
      </c>
      <c r="R1543">
        <f>IF(Charts!$B$3="none",F6375,IF(L6375="",NA(),L6375))</f>
        <v>0</v>
      </c>
      <c r="S1543">
        <f>IF(Charts!$B$3="none",G6375,IF(M6375="",NA(),M6375))</f>
        <v>0</v>
      </c>
      <c r="T1543">
        <f>IF(Charts!$B$3="none",H6375,IF(N6375="",NA(),N6375))</f>
        <v>0</v>
      </c>
    </row>
    <row r="1544" spans="5:20">
      <c r="E1544">
        <v>573</v>
      </c>
      <c r="F1544">
        <f>F577</f>
        <v>0</v>
      </c>
      <c r="G1544">
        <v>573</v>
      </c>
      <c r="H1544">
        <f>H577</f>
        <v>0</v>
      </c>
      <c r="K1544">
        <v>573</v>
      </c>
      <c r="L1544">
        <f>L577</f>
        <v>0</v>
      </c>
      <c r="M1544">
        <v>573</v>
      </c>
      <c r="N1544">
        <f>N577</f>
        <v>0</v>
      </c>
      <c r="Q1544">
        <f>IF(Charts!$B$3="none",E6376,IF(K6376="",NA(),K6376))</f>
        <v>0</v>
      </c>
      <c r="R1544">
        <f>IF(Charts!$B$3="none",F6376,IF(L6376="",NA(),L6376))</f>
        <v>0</v>
      </c>
      <c r="S1544">
        <f>IF(Charts!$B$3="none",G6376,IF(M6376="",NA(),M6376))</f>
        <v>0</v>
      </c>
      <c r="T1544">
        <f>IF(Charts!$B$3="none",H6376,IF(N6376="",NA(),N6376))</f>
        <v>0</v>
      </c>
    </row>
    <row r="1545" spans="5:20">
      <c r="E1545">
        <v>574</v>
      </c>
      <c r="F1545">
        <f>F578</f>
        <v>0</v>
      </c>
      <c r="G1545">
        <v>574</v>
      </c>
      <c r="H1545">
        <f>H578</f>
        <v>0</v>
      </c>
      <c r="K1545">
        <v>574</v>
      </c>
      <c r="L1545">
        <f>L578</f>
        <v>0</v>
      </c>
      <c r="M1545">
        <v>574</v>
      </c>
      <c r="N1545">
        <f>N578</f>
        <v>0</v>
      </c>
      <c r="Q1545">
        <f>IF(Charts!$B$3="none",E6377,IF(K6377="",NA(),K6377))</f>
        <v>0</v>
      </c>
      <c r="R1545">
        <f>IF(Charts!$B$3="none",F6377,IF(L6377="",NA(),L6377))</f>
        <v>0</v>
      </c>
      <c r="S1545">
        <f>IF(Charts!$B$3="none",G6377,IF(M6377="",NA(),M6377))</f>
        <v>0</v>
      </c>
      <c r="T1545">
        <f>IF(Charts!$B$3="none",H6377,IF(N6377="",NA(),N6377))</f>
        <v>0</v>
      </c>
    </row>
    <row r="1546" spans="5:20">
      <c r="E1546">
        <v>575</v>
      </c>
      <c r="F1546">
        <f>F579</f>
        <v>0</v>
      </c>
      <c r="G1546">
        <v>575</v>
      </c>
      <c r="H1546">
        <f>H579</f>
        <v>0</v>
      </c>
      <c r="K1546">
        <v>575</v>
      </c>
      <c r="L1546">
        <f>L579</f>
        <v>0</v>
      </c>
      <c r="M1546">
        <v>575</v>
      </c>
      <c r="N1546">
        <f>N579</f>
        <v>0</v>
      </c>
      <c r="Q1546">
        <f>IF(Charts!$B$3="none",E6378,IF(K6378="",NA(),K6378))</f>
        <v>0</v>
      </c>
      <c r="R1546">
        <f>IF(Charts!$B$3="none",F6378,IF(L6378="",NA(),L6378))</f>
        <v>0</v>
      </c>
      <c r="S1546">
        <f>IF(Charts!$B$3="none",G6378,IF(M6378="",NA(),M6378))</f>
        <v>0</v>
      </c>
      <c r="T1546">
        <f>IF(Charts!$B$3="none",H6378,IF(N6378="",NA(),N6378))</f>
        <v>0</v>
      </c>
    </row>
    <row r="1547" spans="5:20">
      <c r="E1547">
        <v>576</v>
      </c>
      <c r="F1547">
        <f>F580</f>
        <v>0</v>
      </c>
      <c r="G1547">
        <v>576</v>
      </c>
      <c r="H1547">
        <f>H580</f>
        <v>0</v>
      </c>
      <c r="K1547">
        <v>576</v>
      </c>
      <c r="L1547">
        <f>L580</f>
        <v>0</v>
      </c>
      <c r="M1547">
        <v>576</v>
      </c>
      <c r="N1547">
        <f>N580</f>
        <v>0</v>
      </c>
      <c r="Q1547">
        <f>IF(Charts!$B$3="none",E6379,IF(K6379="",NA(),K6379))</f>
        <v>0</v>
      </c>
      <c r="R1547">
        <f>IF(Charts!$B$3="none",F6379,IF(L6379="",NA(),L6379))</f>
        <v>0</v>
      </c>
      <c r="S1547">
        <f>IF(Charts!$B$3="none",G6379,IF(M6379="",NA(),M6379))</f>
        <v>0</v>
      </c>
      <c r="T1547">
        <f>IF(Charts!$B$3="none",H6379,IF(N6379="",NA(),N6379))</f>
        <v>0</v>
      </c>
    </row>
    <row r="1548" spans="5:20">
      <c r="E1548">
        <v>577</v>
      </c>
      <c r="F1548">
        <f>F581</f>
        <v>0</v>
      </c>
      <c r="G1548">
        <v>577</v>
      </c>
      <c r="H1548">
        <f>H581</f>
        <v>0</v>
      </c>
      <c r="K1548">
        <v>577</v>
      </c>
      <c r="L1548">
        <f>L581</f>
        <v>0</v>
      </c>
      <c r="M1548">
        <v>577</v>
      </c>
      <c r="N1548">
        <f>N581</f>
        <v>0</v>
      </c>
      <c r="Q1548">
        <f>IF(Charts!$B$3="none",E6380,IF(K6380="",NA(),K6380))</f>
        <v>0</v>
      </c>
      <c r="R1548">
        <f>IF(Charts!$B$3="none",F6380,IF(L6380="",NA(),L6380))</f>
        <v>0</v>
      </c>
      <c r="S1548">
        <f>IF(Charts!$B$3="none",G6380,IF(M6380="",NA(),M6380))</f>
        <v>0</v>
      </c>
      <c r="T1548">
        <f>IF(Charts!$B$3="none",H6380,IF(N6380="",NA(),N6380))</f>
        <v>0</v>
      </c>
    </row>
    <row r="1549" spans="5:20">
      <c r="E1549">
        <v>578</v>
      </c>
      <c r="F1549">
        <f>F582</f>
        <v>0</v>
      </c>
      <c r="G1549">
        <v>578</v>
      </c>
      <c r="H1549">
        <f>H582</f>
        <v>0</v>
      </c>
      <c r="K1549">
        <v>578</v>
      </c>
      <c r="L1549">
        <f>L582</f>
        <v>0</v>
      </c>
      <c r="M1549">
        <v>578</v>
      </c>
      <c r="N1549">
        <f>N582</f>
        <v>0</v>
      </c>
      <c r="Q1549">
        <f>IF(Charts!$B$3="none",E6381,IF(K6381="",NA(),K6381))</f>
        <v>0</v>
      </c>
      <c r="R1549">
        <f>IF(Charts!$B$3="none",F6381,IF(L6381="",NA(),L6381))</f>
        <v>0</v>
      </c>
      <c r="S1549">
        <f>IF(Charts!$B$3="none",G6381,IF(M6381="",NA(),M6381))</f>
        <v>0</v>
      </c>
      <c r="T1549">
        <f>IF(Charts!$B$3="none",H6381,IF(N6381="",NA(),N6381))</f>
        <v>0</v>
      </c>
    </row>
    <row r="1550" spans="5:20">
      <c r="E1550">
        <v>579</v>
      </c>
      <c r="F1550">
        <f>F583</f>
        <v>0</v>
      </c>
      <c r="G1550">
        <v>579</v>
      </c>
      <c r="H1550">
        <f>H583</f>
        <v>0</v>
      </c>
      <c r="K1550">
        <v>579</v>
      </c>
      <c r="L1550">
        <f>L583</f>
        <v>0</v>
      </c>
      <c r="M1550">
        <v>579</v>
      </c>
      <c r="N1550">
        <f>N583</f>
        <v>0</v>
      </c>
      <c r="Q1550">
        <f>IF(Charts!$B$3="none",E6382,IF(K6382="",NA(),K6382))</f>
        <v>0</v>
      </c>
      <c r="R1550">
        <f>IF(Charts!$B$3="none",F6382,IF(L6382="",NA(),L6382))</f>
        <v>0</v>
      </c>
      <c r="S1550">
        <f>IF(Charts!$B$3="none",G6382,IF(M6382="",NA(),M6382))</f>
        <v>0</v>
      </c>
      <c r="T1550">
        <f>IF(Charts!$B$3="none",H6382,IF(N6382="",NA(),N6382))</f>
        <v>0</v>
      </c>
    </row>
    <row r="1551" spans="5:20">
      <c r="E1551">
        <v>580</v>
      </c>
      <c r="F1551">
        <f>F584</f>
        <v>0</v>
      </c>
      <c r="G1551">
        <v>580</v>
      </c>
      <c r="H1551">
        <f>H584</f>
        <v>0</v>
      </c>
      <c r="K1551">
        <v>580</v>
      </c>
      <c r="L1551">
        <f>L584</f>
        <v>0</v>
      </c>
      <c r="M1551">
        <v>580</v>
      </c>
      <c r="N1551">
        <f>N584</f>
        <v>0</v>
      </c>
      <c r="Q1551">
        <f>IF(Charts!$B$3="none",E6383,IF(K6383="",NA(),K6383))</f>
        <v>0</v>
      </c>
      <c r="R1551">
        <f>IF(Charts!$B$3="none",F6383,IF(L6383="",NA(),L6383))</f>
        <v>0</v>
      </c>
      <c r="S1551">
        <f>IF(Charts!$B$3="none",G6383,IF(M6383="",NA(),M6383))</f>
        <v>0</v>
      </c>
      <c r="T1551">
        <f>IF(Charts!$B$3="none",H6383,IF(N6383="",NA(),N6383))</f>
        <v>0</v>
      </c>
    </row>
    <row r="1552" spans="5:20">
      <c r="E1552">
        <v>581</v>
      </c>
      <c r="F1552">
        <f>F585</f>
        <v>0</v>
      </c>
      <c r="G1552">
        <v>581</v>
      </c>
      <c r="H1552">
        <f>H585</f>
        <v>0</v>
      </c>
      <c r="K1552">
        <v>581</v>
      </c>
      <c r="L1552">
        <f>L585</f>
        <v>0</v>
      </c>
      <c r="M1552">
        <v>581</v>
      </c>
      <c r="N1552">
        <f>N585</f>
        <v>0</v>
      </c>
      <c r="Q1552">
        <f>IF(Charts!$B$3="none",E6384,IF(K6384="",NA(),K6384))</f>
        <v>0</v>
      </c>
      <c r="R1552">
        <f>IF(Charts!$B$3="none",F6384,IF(L6384="",NA(),L6384))</f>
        <v>0</v>
      </c>
      <c r="S1552">
        <f>IF(Charts!$B$3="none",G6384,IF(M6384="",NA(),M6384))</f>
        <v>0</v>
      </c>
      <c r="T1552">
        <f>IF(Charts!$B$3="none",H6384,IF(N6384="",NA(),N6384))</f>
        <v>0</v>
      </c>
    </row>
    <row r="1553" spans="5:20">
      <c r="E1553">
        <v>582</v>
      </c>
      <c r="F1553">
        <f>F586</f>
        <v>0</v>
      </c>
      <c r="G1553">
        <v>582</v>
      </c>
      <c r="H1553">
        <f>H586</f>
        <v>0</v>
      </c>
      <c r="K1553">
        <v>582</v>
      </c>
      <c r="L1553">
        <f>L586</f>
        <v>0</v>
      </c>
      <c r="M1553">
        <v>582</v>
      </c>
      <c r="N1553">
        <f>N586</f>
        <v>0</v>
      </c>
      <c r="Q1553">
        <f>IF(Charts!$B$3="none",E6385,IF(K6385="",NA(),K6385))</f>
        <v>0</v>
      </c>
      <c r="R1553">
        <f>IF(Charts!$B$3="none",F6385,IF(L6385="",NA(),L6385))</f>
        <v>0</v>
      </c>
      <c r="S1553">
        <f>IF(Charts!$B$3="none",G6385,IF(M6385="",NA(),M6385))</f>
        <v>0</v>
      </c>
      <c r="T1553">
        <f>IF(Charts!$B$3="none",H6385,IF(N6385="",NA(),N6385))</f>
        <v>0</v>
      </c>
    </row>
    <row r="1554" spans="5:20">
      <c r="E1554">
        <v>583</v>
      </c>
      <c r="F1554">
        <f>F587</f>
        <v>0</v>
      </c>
      <c r="G1554">
        <v>583</v>
      </c>
      <c r="H1554">
        <f>H587</f>
        <v>0</v>
      </c>
      <c r="K1554">
        <v>583</v>
      </c>
      <c r="L1554">
        <f>L587</f>
        <v>0</v>
      </c>
      <c r="M1554">
        <v>583</v>
      </c>
      <c r="N1554">
        <f>N587</f>
        <v>0</v>
      </c>
      <c r="Q1554">
        <f>IF(Charts!$B$3="none",E6386,IF(K6386="",NA(),K6386))</f>
        <v>0</v>
      </c>
      <c r="R1554">
        <f>IF(Charts!$B$3="none",F6386,IF(L6386="",NA(),L6386))</f>
        <v>0</v>
      </c>
      <c r="S1554">
        <f>IF(Charts!$B$3="none",G6386,IF(M6386="",NA(),M6386))</f>
        <v>0</v>
      </c>
      <c r="T1554">
        <f>IF(Charts!$B$3="none",H6386,IF(N6386="",NA(),N6386))</f>
        <v>0</v>
      </c>
    </row>
    <row r="1555" spans="5:20">
      <c r="E1555">
        <v>584</v>
      </c>
      <c r="F1555">
        <f>F588</f>
        <v>0</v>
      </c>
      <c r="G1555">
        <v>584</v>
      </c>
      <c r="H1555">
        <f>H588</f>
        <v>0</v>
      </c>
      <c r="K1555">
        <v>584</v>
      </c>
      <c r="L1555">
        <f>L588</f>
        <v>0</v>
      </c>
      <c r="M1555">
        <v>584</v>
      </c>
      <c r="N1555">
        <f>N588</f>
        <v>0</v>
      </c>
      <c r="Q1555">
        <f>IF(Charts!$B$3="none",E6387,IF(K6387="",NA(),K6387))</f>
        <v>0</v>
      </c>
      <c r="R1555">
        <f>IF(Charts!$B$3="none",F6387,IF(L6387="",NA(),L6387))</f>
        <v>0</v>
      </c>
      <c r="S1555">
        <f>IF(Charts!$B$3="none",G6387,IF(M6387="",NA(),M6387))</f>
        <v>0</v>
      </c>
      <c r="T1555">
        <f>IF(Charts!$B$3="none",H6387,IF(N6387="",NA(),N6387))</f>
        <v>0</v>
      </c>
    </row>
    <row r="1556" spans="5:20">
      <c r="E1556">
        <v>585</v>
      </c>
      <c r="F1556">
        <f>F589</f>
        <v>0</v>
      </c>
      <c r="G1556">
        <v>585</v>
      </c>
      <c r="H1556">
        <f>H589</f>
        <v>0</v>
      </c>
      <c r="K1556">
        <v>585</v>
      </c>
      <c r="L1556">
        <f>L589</f>
        <v>0</v>
      </c>
      <c r="M1556">
        <v>585</v>
      </c>
      <c r="N1556">
        <f>N589</f>
        <v>0</v>
      </c>
      <c r="Q1556">
        <f>IF(Charts!$B$3="none",E6388,IF(K6388="",NA(),K6388))</f>
        <v>0</v>
      </c>
      <c r="R1556">
        <f>IF(Charts!$B$3="none",F6388,IF(L6388="",NA(),L6388))</f>
        <v>0</v>
      </c>
      <c r="S1556">
        <f>IF(Charts!$B$3="none",G6388,IF(M6388="",NA(),M6388))</f>
        <v>0</v>
      </c>
      <c r="T1556">
        <f>IF(Charts!$B$3="none",H6388,IF(N6388="",NA(),N6388))</f>
        <v>0</v>
      </c>
    </row>
    <row r="1557" spans="5:20">
      <c r="E1557">
        <v>586</v>
      </c>
      <c r="F1557">
        <f>F590</f>
        <v>0</v>
      </c>
      <c r="G1557">
        <v>586</v>
      </c>
      <c r="H1557">
        <f>H590</f>
        <v>0</v>
      </c>
      <c r="K1557">
        <v>586</v>
      </c>
      <c r="L1557">
        <f>L590</f>
        <v>0</v>
      </c>
      <c r="M1557">
        <v>586</v>
      </c>
      <c r="N1557">
        <f>N590</f>
        <v>0</v>
      </c>
      <c r="Q1557">
        <f>IF(Charts!$B$3="none",E6389,IF(K6389="",NA(),K6389))</f>
        <v>0</v>
      </c>
      <c r="R1557">
        <f>IF(Charts!$B$3="none",F6389,IF(L6389="",NA(),L6389))</f>
        <v>0</v>
      </c>
      <c r="S1557">
        <f>IF(Charts!$B$3="none",G6389,IF(M6389="",NA(),M6389))</f>
        <v>0</v>
      </c>
      <c r="T1557">
        <f>IF(Charts!$B$3="none",H6389,IF(N6389="",NA(),N6389))</f>
        <v>0</v>
      </c>
    </row>
    <row r="1558" spans="5:20">
      <c r="E1558">
        <v>587</v>
      </c>
      <c r="F1558">
        <f>F591</f>
        <v>0</v>
      </c>
      <c r="G1558">
        <v>587</v>
      </c>
      <c r="H1558">
        <f>H591</f>
        <v>0</v>
      </c>
      <c r="K1558">
        <v>587</v>
      </c>
      <c r="L1558">
        <f>L591</f>
        <v>0</v>
      </c>
      <c r="M1558">
        <v>587</v>
      </c>
      <c r="N1558">
        <f>N591</f>
        <v>0</v>
      </c>
      <c r="Q1558">
        <f>IF(Charts!$B$3="none",E6390,IF(K6390="",NA(),K6390))</f>
        <v>0</v>
      </c>
      <c r="R1558">
        <f>IF(Charts!$B$3="none",F6390,IF(L6390="",NA(),L6390))</f>
        <v>0</v>
      </c>
      <c r="S1558">
        <f>IF(Charts!$B$3="none",G6390,IF(M6390="",NA(),M6390))</f>
        <v>0</v>
      </c>
      <c r="T1558">
        <f>IF(Charts!$B$3="none",H6390,IF(N6390="",NA(),N6390))</f>
        <v>0</v>
      </c>
    </row>
    <row r="1559" spans="5:20">
      <c r="E1559">
        <v>588</v>
      </c>
      <c r="F1559">
        <f>F592</f>
        <v>0</v>
      </c>
      <c r="G1559">
        <v>588</v>
      </c>
      <c r="H1559">
        <f>H592</f>
        <v>0</v>
      </c>
      <c r="K1559">
        <v>588</v>
      </c>
      <c r="L1559">
        <f>L592</f>
        <v>0</v>
      </c>
      <c r="M1559">
        <v>588</v>
      </c>
      <c r="N1559">
        <f>N592</f>
        <v>0</v>
      </c>
      <c r="Q1559">
        <f>IF(Charts!$B$3="none",E6391,IF(K6391="",NA(),K6391))</f>
        <v>0</v>
      </c>
      <c r="R1559">
        <f>IF(Charts!$B$3="none",F6391,IF(L6391="",NA(),L6391))</f>
        <v>0</v>
      </c>
      <c r="S1559">
        <f>IF(Charts!$B$3="none",G6391,IF(M6391="",NA(),M6391))</f>
        <v>0</v>
      </c>
      <c r="T1559">
        <f>IF(Charts!$B$3="none",H6391,IF(N6391="",NA(),N6391))</f>
        <v>0</v>
      </c>
    </row>
    <row r="1560" spans="5:20">
      <c r="E1560">
        <v>589</v>
      </c>
      <c r="F1560">
        <f>F593</f>
        <v>0</v>
      </c>
      <c r="G1560">
        <v>589</v>
      </c>
      <c r="H1560">
        <f>H593</f>
        <v>0</v>
      </c>
      <c r="K1560">
        <v>589</v>
      </c>
      <c r="L1560">
        <f>L593</f>
        <v>0</v>
      </c>
      <c r="M1560">
        <v>589</v>
      </c>
      <c r="N1560">
        <f>N593</f>
        <v>0</v>
      </c>
      <c r="Q1560">
        <f>IF(Charts!$B$3="none",E6392,IF(K6392="",NA(),K6392))</f>
        <v>0</v>
      </c>
      <c r="R1560">
        <f>IF(Charts!$B$3="none",F6392,IF(L6392="",NA(),L6392))</f>
        <v>0</v>
      </c>
      <c r="S1560">
        <f>IF(Charts!$B$3="none",G6392,IF(M6392="",NA(),M6392))</f>
        <v>0</v>
      </c>
      <c r="T1560">
        <f>IF(Charts!$B$3="none",H6392,IF(N6392="",NA(),N6392))</f>
        <v>0</v>
      </c>
    </row>
    <row r="1561" spans="5:20">
      <c r="E1561">
        <v>590</v>
      </c>
      <c r="F1561">
        <f>F594</f>
        <v>0</v>
      </c>
      <c r="G1561">
        <v>590</v>
      </c>
      <c r="H1561">
        <f>H594</f>
        <v>0</v>
      </c>
      <c r="K1561">
        <v>590</v>
      </c>
      <c r="L1561">
        <f>L594</f>
        <v>0</v>
      </c>
      <c r="M1561">
        <v>590</v>
      </c>
      <c r="N1561">
        <f>N594</f>
        <v>0</v>
      </c>
      <c r="Q1561">
        <f>IF(Charts!$B$3="none",E6393,IF(K6393="",NA(),K6393))</f>
        <v>0</v>
      </c>
      <c r="R1561">
        <f>IF(Charts!$B$3="none",F6393,IF(L6393="",NA(),L6393))</f>
        <v>0</v>
      </c>
      <c r="S1561">
        <f>IF(Charts!$B$3="none",G6393,IF(M6393="",NA(),M6393))</f>
        <v>0</v>
      </c>
      <c r="T1561">
        <f>IF(Charts!$B$3="none",H6393,IF(N6393="",NA(),N6393))</f>
        <v>0</v>
      </c>
    </row>
    <row r="1562" spans="5:20">
      <c r="E1562">
        <v>591</v>
      </c>
      <c r="F1562">
        <f>F595</f>
        <v>0</v>
      </c>
      <c r="G1562">
        <v>591</v>
      </c>
      <c r="H1562">
        <f>H595</f>
        <v>0</v>
      </c>
      <c r="K1562">
        <v>591</v>
      </c>
      <c r="L1562">
        <f>L595</f>
        <v>0</v>
      </c>
      <c r="M1562">
        <v>591</v>
      </c>
      <c r="N1562">
        <f>N595</f>
        <v>0</v>
      </c>
      <c r="Q1562">
        <f>IF(Charts!$B$3="none",E6394,IF(K6394="",NA(),K6394))</f>
        <v>0</v>
      </c>
      <c r="R1562">
        <f>IF(Charts!$B$3="none",F6394,IF(L6394="",NA(),L6394))</f>
        <v>0</v>
      </c>
      <c r="S1562">
        <f>IF(Charts!$B$3="none",G6394,IF(M6394="",NA(),M6394))</f>
        <v>0</v>
      </c>
      <c r="T1562">
        <f>IF(Charts!$B$3="none",H6394,IF(N6394="",NA(),N6394))</f>
        <v>0</v>
      </c>
    </row>
    <row r="1563" spans="5:20">
      <c r="E1563">
        <v>592</v>
      </c>
      <c r="F1563">
        <f>F596</f>
        <v>0</v>
      </c>
      <c r="G1563">
        <v>592</v>
      </c>
      <c r="H1563">
        <f>H596</f>
        <v>0</v>
      </c>
      <c r="K1563">
        <v>592</v>
      </c>
      <c r="L1563">
        <f>L596</f>
        <v>0</v>
      </c>
      <c r="M1563">
        <v>592</v>
      </c>
      <c r="N1563">
        <f>N596</f>
        <v>0</v>
      </c>
      <c r="Q1563">
        <f>IF(Charts!$B$3="none",E6395,IF(K6395="",NA(),K6395))</f>
        <v>0</v>
      </c>
      <c r="R1563">
        <f>IF(Charts!$B$3="none",F6395,IF(L6395="",NA(),L6395))</f>
        <v>0</v>
      </c>
      <c r="S1563">
        <f>IF(Charts!$B$3="none",G6395,IF(M6395="",NA(),M6395))</f>
        <v>0</v>
      </c>
      <c r="T1563">
        <f>IF(Charts!$B$3="none",H6395,IF(N6395="",NA(),N6395))</f>
        <v>0</v>
      </c>
    </row>
    <row r="1564" spans="5:20">
      <c r="E1564">
        <v>593</v>
      </c>
      <c r="F1564">
        <f>F597</f>
        <v>0</v>
      </c>
      <c r="G1564">
        <v>593</v>
      </c>
      <c r="H1564">
        <f>H597</f>
        <v>0</v>
      </c>
      <c r="K1564">
        <v>593</v>
      </c>
      <c r="L1564">
        <f>L597</f>
        <v>0</v>
      </c>
      <c r="M1564">
        <v>593</v>
      </c>
      <c r="N1564">
        <f>N597</f>
        <v>0</v>
      </c>
      <c r="Q1564">
        <f>IF(Charts!$B$3="none",E6396,IF(K6396="",NA(),K6396))</f>
        <v>0</v>
      </c>
      <c r="R1564">
        <f>IF(Charts!$B$3="none",F6396,IF(L6396="",NA(),L6396))</f>
        <v>0</v>
      </c>
      <c r="S1564">
        <f>IF(Charts!$B$3="none",G6396,IF(M6396="",NA(),M6396))</f>
        <v>0</v>
      </c>
      <c r="T1564">
        <f>IF(Charts!$B$3="none",H6396,IF(N6396="",NA(),N6396))</f>
        <v>0</v>
      </c>
    </row>
    <row r="1565" spans="5:20">
      <c r="E1565">
        <v>594</v>
      </c>
      <c r="F1565">
        <f>F598</f>
        <v>0</v>
      </c>
      <c r="G1565">
        <v>594</v>
      </c>
      <c r="H1565">
        <f>H598</f>
        <v>0</v>
      </c>
      <c r="K1565">
        <v>594</v>
      </c>
      <c r="L1565">
        <f>L598</f>
        <v>0</v>
      </c>
      <c r="M1565">
        <v>594</v>
      </c>
      <c r="N1565">
        <f>N598</f>
        <v>0</v>
      </c>
      <c r="Q1565">
        <f>IF(Charts!$B$3="none",E6397,IF(K6397="",NA(),K6397))</f>
        <v>0</v>
      </c>
      <c r="R1565">
        <f>IF(Charts!$B$3="none",F6397,IF(L6397="",NA(),L6397))</f>
        <v>0</v>
      </c>
      <c r="S1565">
        <f>IF(Charts!$B$3="none",G6397,IF(M6397="",NA(),M6397))</f>
        <v>0</v>
      </c>
      <c r="T1565">
        <f>IF(Charts!$B$3="none",H6397,IF(N6397="",NA(),N6397))</f>
        <v>0</v>
      </c>
    </row>
    <row r="1566" spans="5:20">
      <c r="E1566">
        <v>595</v>
      </c>
      <c r="F1566">
        <f>F599</f>
        <v>0</v>
      </c>
      <c r="G1566">
        <v>595</v>
      </c>
      <c r="H1566">
        <f>H599</f>
        <v>0</v>
      </c>
      <c r="K1566">
        <v>595</v>
      </c>
      <c r="L1566">
        <f>L599</f>
        <v>0</v>
      </c>
      <c r="M1566">
        <v>595</v>
      </c>
      <c r="N1566">
        <f>N599</f>
        <v>0</v>
      </c>
      <c r="Q1566">
        <f>IF(Charts!$B$3="none",E6398,IF(K6398="",NA(),K6398))</f>
        <v>0</v>
      </c>
      <c r="R1566">
        <f>IF(Charts!$B$3="none",F6398,IF(L6398="",NA(),L6398))</f>
        <v>0</v>
      </c>
      <c r="S1566">
        <f>IF(Charts!$B$3="none",G6398,IF(M6398="",NA(),M6398))</f>
        <v>0</v>
      </c>
      <c r="T1566">
        <f>IF(Charts!$B$3="none",H6398,IF(N6398="",NA(),N6398))</f>
        <v>0</v>
      </c>
    </row>
    <row r="1567" spans="5:20">
      <c r="E1567">
        <v>596</v>
      </c>
      <c r="F1567">
        <f>F600</f>
        <v>0</v>
      </c>
      <c r="G1567">
        <v>596</v>
      </c>
      <c r="H1567">
        <f>H600</f>
        <v>0</v>
      </c>
      <c r="K1567">
        <v>596</v>
      </c>
      <c r="L1567">
        <f>L600</f>
        <v>0</v>
      </c>
      <c r="M1567">
        <v>596</v>
      </c>
      <c r="N1567">
        <f>N600</f>
        <v>0</v>
      </c>
      <c r="Q1567">
        <f>IF(Charts!$B$3="none",E6399,IF(K6399="",NA(),K6399))</f>
        <v>0</v>
      </c>
      <c r="R1567">
        <f>IF(Charts!$B$3="none",F6399,IF(L6399="",NA(),L6399))</f>
        <v>0</v>
      </c>
      <c r="S1567">
        <f>IF(Charts!$B$3="none",G6399,IF(M6399="",NA(),M6399))</f>
        <v>0</v>
      </c>
      <c r="T1567">
        <f>IF(Charts!$B$3="none",H6399,IF(N6399="",NA(),N6399))</f>
        <v>0</v>
      </c>
    </row>
    <row r="1568" spans="5:20">
      <c r="E1568">
        <v>597</v>
      </c>
      <c r="F1568">
        <f>F601</f>
        <v>0</v>
      </c>
      <c r="G1568">
        <v>597</v>
      </c>
      <c r="H1568">
        <f>H601</f>
        <v>0</v>
      </c>
      <c r="K1568">
        <v>597</v>
      </c>
      <c r="L1568">
        <f>L601</f>
        <v>0</v>
      </c>
      <c r="M1568">
        <v>597</v>
      </c>
      <c r="N1568">
        <f>N601</f>
        <v>0</v>
      </c>
      <c r="Q1568">
        <f>IF(Charts!$B$3="none",E6400,IF(K6400="",NA(),K6400))</f>
        <v>0</v>
      </c>
      <c r="R1568">
        <f>IF(Charts!$B$3="none",F6400,IF(L6400="",NA(),L6400))</f>
        <v>0</v>
      </c>
      <c r="S1568">
        <f>IF(Charts!$B$3="none",G6400,IF(M6400="",NA(),M6400))</f>
        <v>0</v>
      </c>
      <c r="T1568">
        <f>IF(Charts!$B$3="none",H6400,IF(N6400="",NA(),N6400))</f>
        <v>0</v>
      </c>
    </row>
    <row r="1569" spans="5:20">
      <c r="E1569">
        <v>598</v>
      </c>
      <c r="F1569">
        <f>F602</f>
        <v>0</v>
      </c>
      <c r="G1569">
        <v>598</v>
      </c>
      <c r="H1569">
        <f>H602</f>
        <v>0</v>
      </c>
      <c r="K1569">
        <v>598</v>
      </c>
      <c r="L1569">
        <f>L602</f>
        <v>0</v>
      </c>
      <c r="M1569">
        <v>598</v>
      </c>
      <c r="N1569">
        <f>N602</f>
        <v>0</v>
      </c>
      <c r="Q1569">
        <f>IF(Charts!$B$3="none",E6401,IF(K6401="",NA(),K6401))</f>
        <v>0</v>
      </c>
      <c r="R1569">
        <f>IF(Charts!$B$3="none",F6401,IF(L6401="",NA(),L6401))</f>
        <v>0</v>
      </c>
      <c r="S1569">
        <f>IF(Charts!$B$3="none",G6401,IF(M6401="",NA(),M6401))</f>
        <v>0</v>
      </c>
      <c r="T1569">
        <f>IF(Charts!$B$3="none",H6401,IF(N6401="",NA(),N6401))</f>
        <v>0</v>
      </c>
    </row>
    <row r="1570" spans="5:20">
      <c r="E1570">
        <v>599</v>
      </c>
      <c r="F1570">
        <f>F603</f>
        <v>0</v>
      </c>
      <c r="G1570">
        <v>599</v>
      </c>
      <c r="H1570">
        <f>H603</f>
        <v>0</v>
      </c>
      <c r="K1570">
        <v>599</v>
      </c>
      <c r="L1570">
        <f>L603</f>
        <v>0</v>
      </c>
      <c r="M1570">
        <v>599</v>
      </c>
      <c r="N1570">
        <f>N603</f>
        <v>0</v>
      </c>
      <c r="Q1570">
        <f>IF(Charts!$B$3="none",E6402,IF(K6402="",NA(),K6402))</f>
        <v>0</v>
      </c>
      <c r="R1570">
        <f>IF(Charts!$B$3="none",F6402,IF(L6402="",NA(),L6402))</f>
        <v>0</v>
      </c>
      <c r="S1570">
        <f>IF(Charts!$B$3="none",G6402,IF(M6402="",NA(),M6402))</f>
        <v>0</v>
      </c>
      <c r="T1570">
        <f>IF(Charts!$B$3="none",H6402,IF(N6402="",NA(),N6402))</f>
        <v>0</v>
      </c>
    </row>
    <row r="1571" spans="5:20">
      <c r="E1571">
        <v>600</v>
      </c>
      <c r="F1571">
        <f>F604</f>
        <v>0</v>
      </c>
      <c r="G1571">
        <v>600</v>
      </c>
      <c r="H1571">
        <f>H604</f>
        <v>0</v>
      </c>
      <c r="K1571">
        <v>600</v>
      </c>
      <c r="L1571">
        <f>L604</f>
        <v>0</v>
      </c>
      <c r="M1571">
        <v>600</v>
      </c>
      <c r="N1571">
        <f>N604</f>
        <v>0</v>
      </c>
      <c r="Q1571">
        <f>IF(Charts!$B$3="none",E6403,IF(K6403="",NA(),K6403))</f>
        <v>0</v>
      </c>
      <c r="R1571">
        <f>IF(Charts!$B$3="none",F6403,IF(L6403="",NA(),L6403))</f>
        <v>0</v>
      </c>
      <c r="S1571">
        <f>IF(Charts!$B$3="none",G6403,IF(M6403="",NA(),M6403))</f>
        <v>0</v>
      </c>
      <c r="T1571">
        <f>IF(Charts!$B$3="none",H6403,IF(N6403="",NA(),N6403))</f>
        <v>0</v>
      </c>
    </row>
    <row r="1572" spans="5:20">
      <c r="E1572">
        <v>601</v>
      </c>
      <c r="F1572">
        <f>F605</f>
        <v>0</v>
      </c>
      <c r="G1572">
        <v>601</v>
      </c>
      <c r="H1572">
        <f>H605</f>
        <v>0</v>
      </c>
      <c r="K1572">
        <v>601</v>
      </c>
      <c r="L1572">
        <f>L605</f>
        <v>0</v>
      </c>
      <c r="M1572">
        <v>601</v>
      </c>
      <c r="N1572">
        <f>N605</f>
        <v>0</v>
      </c>
      <c r="Q1572">
        <f>IF(Charts!$B$3="none",E6404,IF(K6404="",NA(),K6404))</f>
        <v>0</v>
      </c>
      <c r="R1572">
        <f>IF(Charts!$B$3="none",F6404,IF(L6404="",NA(),L6404))</f>
        <v>0</v>
      </c>
      <c r="S1572">
        <f>IF(Charts!$B$3="none",G6404,IF(M6404="",NA(),M6404))</f>
        <v>0</v>
      </c>
      <c r="T1572">
        <f>IF(Charts!$B$3="none",H6404,IF(N6404="",NA(),N6404))</f>
        <v>0</v>
      </c>
    </row>
    <row r="1573" spans="5:20">
      <c r="E1573">
        <v>602</v>
      </c>
      <c r="F1573">
        <f>F606</f>
        <v>0</v>
      </c>
      <c r="G1573">
        <v>602</v>
      </c>
      <c r="H1573">
        <f>H606</f>
        <v>0</v>
      </c>
      <c r="K1573">
        <v>602</v>
      </c>
      <c r="L1573">
        <f>L606</f>
        <v>0</v>
      </c>
      <c r="M1573">
        <v>602</v>
      </c>
      <c r="N1573">
        <f>N606</f>
        <v>0</v>
      </c>
      <c r="Q1573">
        <f>IF(Charts!$B$3="none",E6405,IF(K6405="",NA(),K6405))</f>
        <v>0</v>
      </c>
      <c r="R1573">
        <f>IF(Charts!$B$3="none",F6405,IF(L6405="",NA(),L6405))</f>
        <v>0</v>
      </c>
      <c r="S1573">
        <f>IF(Charts!$B$3="none",G6405,IF(M6405="",NA(),M6405))</f>
        <v>0</v>
      </c>
      <c r="T1573">
        <f>IF(Charts!$B$3="none",H6405,IF(N6405="",NA(),N6405))</f>
        <v>0</v>
      </c>
    </row>
    <row r="1574" spans="5:20">
      <c r="E1574">
        <v>603</v>
      </c>
      <c r="F1574">
        <f>F607</f>
        <v>0</v>
      </c>
      <c r="G1574">
        <v>603</v>
      </c>
      <c r="H1574">
        <f>H607</f>
        <v>0</v>
      </c>
      <c r="K1574">
        <v>603</v>
      </c>
      <c r="L1574">
        <f>L607</f>
        <v>0</v>
      </c>
      <c r="M1574">
        <v>603</v>
      </c>
      <c r="N1574">
        <f>N607</f>
        <v>0</v>
      </c>
      <c r="Q1574">
        <f>IF(Charts!$B$3="none",E6406,IF(K6406="",NA(),K6406))</f>
        <v>0</v>
      </c>
      <c r="R1574">
        <f>IF(Charts!$B$3="none",F6406,IF(L6406="",NA(),L6406))</f>
        <v>0</v>
      </c>
      <c r="S1574">
        <f>IF(Charts!$B$3="none",G6406,IF(M6406="",NA(),M6406))</f>
        <v>0</v>
      </c>
      <c r="T1574">
        <f>IF(Charts!$B$3="none",H6406,IF(N6406="",NA(),N6406))</f>
        <v>0</v>
      </c>
    </row>
    <row r="1575" spans="5:20">
      <c r="E1575">
        <v>604</v>
      </c>
      <c r="F1575">
        <f>F608</f>
        <v>0</v>
      </c>
      <c r="G1575">
        <v>604</v>
      </c>
      <c r="H1575">
        <f>H608</f>
        <v>0</v>
      </c>
      <c r="K1575">
        <v>604</v>
      </c>
      <c r="L1575">
        <f>L608</f>
        <v>0</v>
      </c>
      <c r="M1575">
        <v>604</v>
      </c>
      <c r="N1575">
        <f>N608</f>
        <v>0</v>
      </c>
      <c r="Q1575">
        <f>IF(Charts!$B$3="none",E6407,IF(K6407="",NA(),K6407))</f>
        <v>0</v>
      </c>
      <c r="R1575">
        <f>IF(Charts!$B$3="none",F6407,IF(L6407="",NA(),L6407))</f>
        <v>0</v>
      </c>
      <c r="S1575">
        <f>IF(Charts!$B$3="none",G6407,IF(M6407="",NA(),M6407))</f>
        <v>0</v>
      </c>
      <c r="T1575">
        <f>IF(Charts!$B$3="none",H6407,IF(N6407="",NA(),N6407))</f>
        <v>0</v>
      </c>
    </row>
    <row r="1576" spans="5:20">
      <c r="E1576">
        <v>605</v>
      </c>
      <c r="F1576">
        <f>F609</f>
        <v>0</v>
      </c>
      <c r="G1576">
        <v>605</v>
      </c>
      <c r="H1576">
        <f>H609</f>
        <v>0</v>
      </c>
      <c r="K1576">
        <v>605</v>
      </c>
      <c r="L1576">
        <f>L609</f>
        <v>0</v>
      </c>
      <c r="M1576">
        <v>605</v>
      </c>
      <c r="N1576">
        <f>N609</f>
        <v>0</v>
      </c>
      <c r="Q1576">
        <f>IF(Charts!$B$3="none",E6408,IF(K6408="",NA(),K6408))</f>
        <v>0</v>
      </c>
      <c r="R1576">
        <f>IF(Charts!$B$3="none",F6408,IF(L6408="",NA(),L6408))</f>
        <v>0</v>
      </c>
      <c r="S1576">
        <f>IF(Charts!$B$3="none",G6408,IF(M6408="",NA(),M6408))</f>
        <v>0</v>
      </c>
      <c r="T1576">
        <f>IF(Charts!$B$3="none",H6408,IF(N6408="",NA(),N6408))</f>
        <v>0</v>
      </c>
    </row>
    <row r="1577" spans="5:20">
      <c r="E1577">
        <v>606</v>
      </c>
      <c r="F1577">
        <f>F610</f>
        <v>0</v>
      </c>
      <c r="G1577">
        <v>606</v>
      </c>
      <c r="H1577">
        <f>H610</f>
        <v>0</v>
      </c>
      <c r="K1577">
        <v>606</v>
      </c>
      <c r="L1577">
        <f>L610</f>
        <v>0</v>
      </c>
      <c r="M1577">
        <v>606</v>
      </c>
      <c r="N1577">
        <f>N610</f>
        <v>0</v>
      </c>
      <c r="Q1577">
        <f>IF(Charts!$B$3="none",E6409,IF(K6409="",NA(),K6409))</f>
        <v>0</v>
      </c>
      <c r="R1577">
        <f>IF(Charts!$B$3="none",F6409,IF(L6409="",NA(),L6409))</f>
        <v>0</v>
      </c>
      <c r="S1577">
        <f>IF(Charts!$B$3="none",G6409,IF(M6409="",NA(),M6409))</f>
        <v>0</v>
      </c>
      <c r="T1577">
        <f>IF(Charts!$B$3="none",H6409,IF(N6409="",NA(),N6409))</f>
        <v>0</v>
      </c>
    </row>
    <row r="1578" spans="5:20">
      <c r="E1578">
        <v>607</v>
      </c>
      <c r="F1578">
        <f>F611</f>
        <v>0</v>
      </c>
      <c r="G1578">
        <v>607</v>
      </c>
      <c r="H1578">
        <f>H611</f>
        <v>0</v>
      </c>
      <c r="K1578">
        <v>607</v>
      </c>
      <c r="L1578">
        <f>L611</f>
        <v>0</v>
      </c>
      <c r="M1578">
        <v>607</v>
      </c>
      <c r="N1578">
        <f>N611</f>
        <v>0</v>
      </c>
      <c r="Q1578">
        <f>IF(Charts!$B$3="none",E6410,IF(K6410="",NA(),K6410))</f>
        <v>0</v>
      </c>
      <c r="R1578">
        <f>IF(Charts!$B$3="none",F6410,IF(L6410="",NA(),L6410))</f>
        <v>0</v>
      </c>
      <c r="S1578">
        <f>IF(Charts!$B$3="none",G6410,IF(M6410="",NA(),M6410))</f>
        <v>0</v>
      </c>
      <c r="T1578">
        <f>IF(Charts!$B$3="none",H6410,IF(N6410="",NA(),N6410))</f>
        <v>0</v>
      </c>
    </row>
    <row r="1579" spans="5:20">
      <c r="E1579">
        <v>608</v>
      </c>
      <c r="F1579">
        <f>F612</f>
        <v>0</v>
      </c>
      <c r="G1579">
        <v>608</v>
      </c>
      <c r="H1579">
        <f>H612</f>
        <v>0</v>
      </c>
      <c r="K1579">
        <v>608</v>
      </c>
      <c r="L1579">
        <f>L612</f>
        <v>0</v>
      </c>
      <c r="M1579">
        <v>608</v>
      </c>
      <c r="N1579">
        <f>N612</f>
        <v>0</v>
      </c>
      <c r="Q1579">
        <f>IF(Charts!$B$3="none",E6411,IF(K6411="",NA(),K6411))</f>
        <v>0</v>
      </c>
      <c r="R1579">
        <f>IF(Charts!$B$3="none",F6411,IF(L6411="",NA(),L6411))</f>
        <v>0</v>
      </c>
      <c r="S1579">
        <f>IF(Charts!$B$3="none",G6411,IF(M6411="",NA(),M6411))</f>
        <v>0</v>
      </c>
      <c r="T1579">
        <f>IF(Charts!$B$3="none",H6411,IF(N6411="",NA(),N6411))</f>
        <v>0</v>
      </c>
    </row>
    <row r="1580" spans="5:20">
      <c r="E1580">
        <v>609</v>
      </c>
      <c r="F1580">
        <f>F613</f>
        <v>0</v>
      </c>
      <c r="G1580">
        <v>609</v>
      </c>
      <c r="H1580">
        <f>H613</f>
        <v>0</v>
      </c>
      <c r="K1580">
        <v>609</v>
      </c>
      <c r="L1580">
        <f>L613</f>
        <v>0</v>
      </c>
      <c r="M1580">
        <v>609</v>
      </c>
      <c r="N1580">
        <f>N613</f>
        <v>0</v>
      </c>
      <c r="Q1580">
        <f>IF(Charts!$B$3="none",E6412,IF(K6412="",NA(),K6412))</f>
        <v>0</v>
      </c>
      <c r="R1580">
        <f>IF(Charts!$B$3="none",F6412,IF(L6412="",NA(),L6412))</f>
        <v>0</v>
      </c>
      <c r="S1580">
        <f>IF(Charts!$B$3="none",G6412,IF(M6412="",NA(),M6412))</f>
        <v>0</v>
      </c>
      <c r="T1580">
        <f>IF(Charts!$B$3="none",H6412,IF(N6412="",NA(),N6412))</f>
        <v>0</v>
      </c>
    </row>
    <row r="1581" spans="5:20">
      <c r="E1581">
        <v>610</v>
      </c>
      <c r="F1581">
        <f>F614</f>
        <v>0</v>
      </c>
      <c r="G1581">
        <v>610</v>
      </c>
      <c r="H1581">
        <f>H614</f>
        <v>0</v>
      </c>
      <c r="K1581">
        <v>610</v>
      </c>
      <c r="L1581">
        <f>L614</f>
        <v>0</v>
      </c>
      <c r="M1581">
        <v>610</v>
      </c>
      <c r="N1581">
        <f>N614</f>
        <v>0</v>
      </c>
      <c r="Q1581">
        <f>IF(Charts!$B$3="none",E6413,IF(K6413="",NA(),K6413))</f>
        <v>0</v>
      </c>
      <c r="R1581">
        <f>IF(Charts!$B$3="none",F6413,IF(L6413="",NA(),L6413))</f>
        <v>0</v>
      </c>
      <c r="S1581">
        <f>IF(Charts!$B$3="none",G6413,IF(M6413="",NA(),M6413))</f>
        <v>0</v>
      </c>
      <c r="T1581">
        <f>IF(Charts!$B$3="none",H6413,IF(N6413="",NA(),N6413))</f>
        <v>0</v>
      </c>
    </row>
    <row r="1582" spans="5:20">
      <c r="E1582">
        <v>611</v>
      </c>
      <c r="F1582">
        <f>F615</f>
        <v>0</v>
      </c>
      <c r="G1582">
        <v>611</v>
      </c>
      <c r="H1582">
        <f>H615</f>
        <v>0</v>
      </c>
      <c r="K1582">
        <v>611</v>
      </c>
      <c r="L1582">
        <f>L615</f>
        <v>0</v>
      </c>
      <c r="M1582">
        <v>611</v>
      </c>
      <c r="N1582">
        <f>N615</f>
        <v>0</v>
      </c>
      <c r="Q1582">
        <f>IF(Charts!$B$3="none",E6414,IF(K6414="",NA(),K6414))</f>
        <v>0</v>
      </c>
      <c r="R1582">
        <f>IF(Charts!$B$3="none",F6414,IF(L6414="",NA(),L6414))</f>
        <v>0</v>
      </c>
      <c r="S1582">
        <f>IF(Charts!$B$3="none",G6414,IF(M6414="",NA(),M6414))</f>
        <v>0</v>
      </c>
      <c r="T1582">
        <f>IF(Charts!$B$3="none",H6414,IF(N6414="",NA(),N6414))</f>
        <v>0</v>
      </c>
    </row>
    <row r="1583" spans="5:20">
      <c r="E1583">
        <v>612</v>
      </c>
      <c r="F1583">
        <f>F616</f>
        <v>0</v>
      </c>
      <c r="G1583">
        <v>612</v>
      </c>
      <c r="H1583">
        <f>H616</f>
        <v>0</v>
      </c>
      <c r="K1583">
        <v>612</v>
      </c>
      <c r="L1583">
        <f>L616</f>
        <v>0</v>
      </c>
      <c r="M1583">
        <v>612</v>
      </c>
      <c r="N1583">
        <f>N616</f>
        <v>0</v>
      </c>
      <c r="Q1583">
        <f>IF(Charts!$B$3="none",E6415,IF(K6415="",NA(),K6415))</f>
        <v>0</v>
      </c>
      <c r="R1583">
        <f>IF(Charts!$B$3="none",F6415,IF(L6415="",NA(),L6415))</f>
        <v>0</v>
      </c>
      <c r="S1583">
        <f>IF(Charts!$B$3="none",G6415,IF(M6415="",NA(),M6415))</f>
        <v>0</v>
      </c>
      <c r="T1583">
        <f>IF(Charts!$B$3="none",H6415,IF(N6415="",NA(),N6415))</f>
        <v>0</v>
      </c>
    </row>
    <row r="1584" spans="5:20">
      <c r="E1584">
        <v>613</v>
      </c>
      <c r="F1584">
        <f>F617</f>
        <v>0</v>
      </c>
      <c r="G1584">
        <v>613</v>
      </c>
      <c r="H1584">
        <f>H617</f>
        <v>0</v>
      </c>
      <c r="K1584">
        <v>613</v>
      </c>
      <c r="L1584">
        <f>L617</f>
        <v>0</v>
      </c>
      <c r="M1584">
        <v>613</v>
      </c>
      <c r="N1584">
        <f>N617</f>
        <v>0</v>
      </c>
      <c r="Q1584">
        <f>IF(Charts!$B$3="none",E6416,IF(K6416="",NA(),K6416))</f>
        <v>0</v>
      </c>
      <c r="R1584">
        <f>IF(Charts!$B$3="none",F6416,IF(L6416="",NA(),L6416))</f>
        <v>0</v>
      </c>
      <c r="S1584">
        <f>IF(Charts!$B$3="none",G6416,IF(M6416="",NA(),M6416))</f>
        <v>0</v>
      </c>
      <c r="T1584">
        <f>IF(Charts!$B$3="none",H6416,IF(N6416="",NA(),N6416))</f>
        <v>0</v>
      </c>
    </row>
    <row r="1585" spans="5:20">
      <c r="E1585">
        <v>614</v>
      </c>
      <c r="F1585">
        <f>F618</f>
        <v>0</v>
      </c>
      <c r="G1585">
        <v>614</v>
      </c>
      <c r="H1585">
        <f>H618</f>
        <v>0</v>
      </c>
      <c r="K1585">
        <v>614</v>
      </c>
      <c r="L1585">
        <f>L618</f>
        <v>0</v>
      </c>
      <c r="M1585">
        <v>614</v>
      </c>
      <c r="N1585">
        <f>N618</f>
        <v>0</v>
      </c>
      <c r="Q1585">
        <f>IF(Charts!$B$3="none",E6417,IF(K6417="",NA(),K6417))</f>
        <v>0</v>
      </c>
      <c r="R1585">
        <f>IF(Charts!$B$3="none",F6417,IF(L6417="",NA(),L6417))</f>
        <v>0</v>
      </c>
      <c r="S1585">
        <f>IF(Charts!$B$3="none",G6417,IF(M6417="",NA(),M6417))</f>
        <v>0</v>
      </c>
      <c r="T1585">
        <f>IF(Charts!$B$3="none",H6417,IF(N6417="",NA(),N6417))</f>
        <v>0</v>
      </c>
    </row>
    <row r="1586" spans="5:20">
      <c r="E1586">
        <v>615</v>
      </c>
      <c r="F1586">
        <f>F619</f>
        <v>0</v>
      </c>
      <c r="G1586">
        <v>615</v>
      </c>
      <c r="H1586">
        <f>H619</f>
        <v>0</v>
      </c>
      <c r="K1586">
        <v>615</v>
      </c>
      <c r="L1586">
        <f>L619</f>
        <v>0</v>
      </c>
      <c r="M1586">
        <v>615</v>
      </c>
      <c r="N1586">
        <f>N619</f>
        <v>0</v>
      </c>
      <c r="Q1586">
        <f>IF(Charts!$B$3="none",E6418,IF(K6418="",NA(),K6418))</f>
        <v>0</v>
      </c>
      <c r="R1586">
        <f>IF(Charts!$B$3="none",F6418,IF(L6418="",NA(),L6418))</f>
        <v>0</v>
      </c>
      <c r="S1586">
        <f>IF(Charts!$B$3="none",G6418,IF(M6418="",NA(),M6418))</f>
        <v>0</v>
      </c>
      <c r="T1586">
        <f>IF(Charts!$B$3="none",H6418,IF(N6418="",NA(),N6418))</f>
        <v>0</v>
      </c>
    </row>
    <row r="1587" spans="5:20">
      <c r="E1587">
        <v>616</v>
      </c>
      <c r="F1587">
        <f>F620</f>
        <v>0</v>
      </c>
      <c r="G1587">
        <v>616</v>
      </c>
      <c r="H1587">
        <f>H620</f>
        <v>0</v>
      </c>
      <c r="K1587">
        <v>616</v>
      </c>
      <c r="L1587">
        <f>L620</f>
        <v>0</v>
      </c>
      <c r="M1587">
        <v>616</v>
      </c>
      <c r="N1587">
        <f>N620</f>
        <v>0</v>
      </c>
      <c r="Q1587">
        <f>IF(Charts!$B$3="none",E6419,IF(K6419="",NA(),K6419))</f>
        <v>0</v>
      </c>
      <c r="R1587">
        <f>IF(Charts!$B$3="none",F6419,IF(L6419="",NA(),L6419))</f>
        <v>0</v>
      </c>
      <c r="S1587">
        <f>IF(Charts!$B$3="none",G6419,IF(M6419="",NA(),M6419))</f>
        <v>0</v>
      </c>
      <c r="T1587">
        <f>IF(Charts!$B$3="none",H6419,IF(N6419="",NA(),N6419))</f>
        <v>0</v>
      </c>
    </row>
    <row r="1588" spans="5:20">
      <c r="E1588">
        <v>617</v>
      </c>
      <c r="F1588">
        <f>F621</f>
        <v>0</v>
      </c>
      <c r="G1588">
        <v>617</v>
      </c>
      <c r="H1588">
        <f>H621</f>
        <v>0</v>
      </c>
      <c r="K1588">
        <v>617</v>
      </c>
      <c r="L1588">
        <f>L621</f>
        <v>0</v>
      </c>
      <c r="M1588">
        <v>617</v>
      </c>
      <c r="N1588">
        <f>N621</f>
        <v>0</v>
      </c>
      <c r="Q1588">
        <f>IF(Charts!$B$3="none",E6420,IF(K6420="",NA(),K6420))</f>
        <v>0</v>
      </c>
      <c r="R1588">
        <f>IF(Charts!$B$3="none",F6420,IF(L6420="",NA(),L6420))</f>
        <v>0</v>
      </c>
      <c r="S1588">
        <f>IF(Charts!$B$3="none",G6420,IF(M6420="",NA(),M6420))</f>
        <v>0</v>
      </c>
      <c r="T1588">
        <f>IF(Charts!$B$3="none",H6420,IF(N6420="",NA(),N6420))</f>
        <v>0</v>
      </c>
    </row>
    <row r="1589" spans="5:20">
      <c r="E1589">
        <v>618</v>
      </c>
      <c r="F1589">
        <f>F622</f>
        <v>0</v>
      </c>
      <c r="G1589">
        <v>618</v>
      </c>
      <c r="H1589">
        <f>H622</f>
        <v>0</v>
      </c>
      <c r="K1589">
        <v>618</v>
      </c>
      <c r="L1589">
        <f>L622</f>
        <v>0</v>
      </c>
      <c r="M1589">
        <v>618</v>
      </c>
      <c r="N1589">
        <f>N622</f>
        <v>0</v>
      </c>
      <c r="Q1589">
        <f>IF(Charts!$B$3="none",E6421,IF(K6421="",NA(),K6421))</f>
        <v>0</v>
      </c>
      <c r="R1589">
        <f>IF(Charts!$B$3="none",F6421,IF(L6421="",NA(),L6421))</f>
        <v>0</v>
      </c>
      <c r="S1589">
        <f>IF(Charts!$B$3="none",G6421,IF(M6421="",NA(),M6421))</f>
        <v>0</v>
      </c>
      <c r="T1589">
        <f>IF(Charts!$B$3="none",H6421,IF(N6421="",NA(),N6421))</f>
        <v>0</v>
      </c>
    </row>
    <row r="1590" spans="5:20">
      <c r="E1590">
        <v>619</v>
      </c>
      <c r="F1590">
        <f>F623</f>
        <v>0</v>
      </c>
      <c r="G1590">
        <v>619</v>
      </c>
      <c r="H1590">
        <f>H623</f>
        <v>0</v>
      </c>
      <c r="K1590">
        <v>619</v>
      </c>
      <c r="L1590">
        <f>L623</f>
        <v>0</v>
      </c>
      <c r="M1590">
        <v>619</v>
      </c>
      <c r="N1590">
        <f>N623</f>
        <v>0</v>
      </c>
      <c r="Q1590">
        <f>IF(Charts!$B$3="none",E6422,IF(K6422="",NA(),K6422))</f>
        <v>0</v>
      </c>
      <c r="R1590">
        <f>IF(Charts!$B$3="none",F6422,IF(L6422="",NA(),L6422))</f>
        <v>0</v>
      </c>
      <c r="S1590">
        <f>IF(Charts!$B$3="none",G6422,IF(M6422="",NA(),M6422))</f>
        <v>0</v>
      </c>
      <c r="T1590">
        <f>IF(Charts!$B$3="none",H6422,IF(N6422="",NA(),N6422))</f>
        <v>0</v>
      </c>
    </row>
    <row r="1591" spans="5:20">
      <c r="E1591">
        <v>620</v>
      </c>
      <c r="F1591">
        <f>F624</f>
        <v>0</v>
      </c>
      <c r="G1591">
        <v>620</v>
      </c>
      <c r="H1591">
        <f>H624</f>
        <v>0</v>
      </c>
      <c r="K1591">
        <v>620</v>
      </c>
      <c r="L1591">
        <f>L624</f>
        <v>0</v>
      </c>
      <c r="M1591">
        <v>620</v>
      </c>
      <c r="N1591">
        <f>N624</f>
        <v>0</v>
      </c>
      <c r="Q1591">
        <f>IF(Charts!$B$3="none",E6423,IF(K6423="",NA(),K6423))</f>
        <v>0</v>
      </c>
      <c r="R1591">
        <f>IF(Charts!$B$3="none",F6423,IF(L6423="",NA(),L6423))</f>
        <v>0</v>
      </c>
      <c r="S1591">
        <f>IF(Charts!$B$3="none",G6423,IF(M6423="",NA(),M6423))</f>
        <v>0</v>
      </c>
      <c r="T1591">
        <f>IF(Charts!$B$3="none",H6423,IF(N6423="",NA(),N6423))</f>
        <v>0</v>
      </c>
    </row>
    <row r="1592" spans="5:20">
      <c r="E1592">
        <v>621</v>
      </c>
      <c r="F1592">
        <f>F625</f>
        <v>0</v>
      </c>
      <c r="G1592">
        <v>621</v>
      </c>
      <c r="H1592">
        <f>H625</f>
        <v>0</v>
      </c>
      <c r="K1592">
        <v>621</v>
      </c>
      <c r="L1592">
        <f>L625</f>
        <v>0</v>
      </c>
      <c r="M1592">
        <v>621</v>
      </c>
      <c r="N1592">
        <f>N625</f>
        <v>0</v>
      </c>
      <c r="Q1592">
        <f>IF(Charts!$B$3="none",E6424,IF(K6424="",NA(),K6424))</f>
        <v>0</v>
      </c>
      <c r="R1592">
        <f>IF(Charts!$B$3="none",F6424,IF(L6424="",NA(),L6424))</f>
        <v>0</v>
      </c>
      <c r="S1592">
        <f>IF(Charts!$B$3="none",G6424,IF(M6424="",NA(),M6424))</f>
        <v>0</v>
      </c>
      <c r="T1592">
        <f>IF(Charts!$B$3="none",H6424,IF(N6424="",NA(),N6424))</f>
        <v>0</v>
      </c>
    </row>
    <row r="1593" spans="5:20">
      <c r="E1593">
        <v>622</v>
      </c>
      <c r="F1593">
        <f>F626</f>
        <v>0</v>
      </c>
      <c r="G1593">
        <v>622</v>
      </c>
      <c r="H1593">
        <f>H626</f>
        <v>0</v>
      </c>
      <c r="K1593">
        <v>622</v>
      </c>
      <c r="L1593">
        <f>L626</f>
        <v>0</v>
      </c>
      <c r="M1593">
        <v>622</v>
      </c>
      <c r="N1593">
        <f>N626</f>
        <v>0</v>
      </c>
      <c r="Q1593">
        <f>IF(Charts!$B$3="none",E6425,IF(K6425="",NA(),K6425))</f>
        <v>0</v>
      </c>
      <c r="R1593">
        <f>IF(Charts!$B$3="none",F6425,IF(L6425="",NA(),L6425))</f>
        <v>0</v>
      </c>
      <c r="S1593">
        <f>IF(Charts!$B$3="none",G6425,IF(M6425="",NA(),M6425))</f>
        <v>0</v>
      </c>
      <c r="T1593">
        <f>IF(Charts!$B$3="none",H6425,IF(N6425="",NA(),N6425))</f>
        <v>0</v>
      </c>
    </row>
    <row r="1594" spans="5:20">
      <c r="E1594">
        <v>623</v>
      </c>
      <c r="F1594">
        <f>F627</f>
        <v>0</v>
      </c>
      <c r="G1594">
        <v>623</v>
      </c>
      <c r="H1594">
        <f>H627</f>
        <v>0</v>
      </c>
      <c r="K1594">
        <v>623</v>
      </c>
      <c r="L1594">
        <f>L627</f>
        <v>0</v>
      </c>
      <c r="M1594">
        <v>623</v>
      </c>
      <c r="N1594">
        <f>N627</f>
        <v>0</v>
      </c>
      <c r="Q1594">
        <f>IF(Charts!$B$3="none",E6426,IF(K6426="",NA(),K6426))</f>
        <v>0</v>
      </c>
      <c r="R1594">
        <f>IF(Charts!$B$3="none",F6426,IF(L6426="",NA(),L6426))</f>
        <v>0</v>
      </c>
      <c r="S1594">
        <f>IF(Charts!$B$3="none",G6426,IF(M6426="",NA(),M6426))</f>
        <v>0</v>
      </c>
      <c r="T1594">
        <f>IF(Charts!$B$3="none",H6426,IF(N6426="",NA(),N6426))</f>
        <v>0</v>
      </c>
    </row>
    <row r="1595" spans="5:20">
      <c r="E1595">
        <v>624</v>
      </c>
      <c r="F1595">
        <f>F628</f>
        <v>0</v>
      </c>
      <c r="G1595">
        <v>624</v>
      </c>
      <c r="H1595">
        <f>H628</f>
        <v>0</v>
      </c>
      <c r="K1595">
        <v>624</v>
      </c>
      <c r="L1595">
        <f>L628</f>
        <v>0</v>
      </c>
      <c r="M1595">
        <v>624</v>
      </c>
      <c r="N1595">
        <f>N628</f>
        <v>0</v>
      </c>
      <c r="Q1595">
        <f>IF(Charts!$B$3="none",E6427,IF(K6427="",NA(),K6427))</f>
        <v>0</v>
      </c>
      <c r="R1595">
        <f>IF(Charts!$B$3="none",F6427,IF(L6427="",NA(),L6427))</f>
        <v>0</v>
      </c>
      <c r="S1595">
        <f>IF(Charts!$B$3="none",G6427,IF(M6427="",NA(),M6427))</f>
        <v>0</v>
      </c>
      <c r="T1595">
        <f>IF(Charts!$B$3="none",H6427,IF(N6427="",NA(),N6427))</f>
        <v>0</v>
      </c>
    </row>
    <row r="1596" spans="5:20">
      <c r="E1596">
        <v>625</v>
      </c>
      <c r="F1596">
        <f>F629</f>
        <v>0</v>
      </c>
      <c r="G1596">
        <v>625</v>
      </c>
      <c r="H1596">
        <f>H629</f>
        <v>0</v>
      </c>
      <c r="K1596">
        <v>625</v>
      </c>
      <c r="L1596">
        <f>L629</f>
        <v>0</v>
      </c>
      <c r="M1596">
        <v>625</v>
      </c>
      <c r="N1596">
        <f>N629</f>
        <v>0</v>
      </c>
      <c r="Q1596">
        <f>IF(Charts!$B$3="none",E6428,IF(K6428="",NA(),K6428))</f>
        <v>0</v>
      </c>
      <c r="R1596">
        <f>IF(Charts!$B$3="none",F6428,IF(L6428="",NA(),L6428))</f>
        <v>0</v>
      </c>
      <c r="S1596">
        <f>IF(Charts!$B$3="none",G6428,IF(M6428="",NA(),M6428))</f>
        <v>0</v>
      </c>
      <c r="T1596">
        <f>IF(Charts!$B$3="none",H6428,IF(N6428="",NA(),N6428))</f>
        <v>0</v>
      </c>
    </row>
    <row r="1597" spans="5:20">
      <c r="E1597">
        <v>626</v>
      </c>
      <c r="F1597">
        <f>F630</f>
        <v>0</v>
      </c>
      <c r="G1597">
        <v>626</v>
      </c>
      <c r="H1597">
        <f>H630</f>
        <v>0</v>
      </c>
      <c r="K1597">
        <v>626</v>
      </c>
      <c r="L1597">
        <f>L630</f>
        <v>0</v>
      </c>
      <c r="M1597">
        <v>626</v>
      </c>
      <c r="N1597">
        <f>N630</f>
        <v>0</v>
      </c>
      <c r="Q1597">
        <f>IF(Charts!$B$3="none",E6429,IF(K6429="",NA(),K6429))</f>
        <v>0</v>
      </c>
      <c r="R1597">
        <f>IF(Charts!$B$3="none",F6429,IF(L6429="",NA(),L6429))</f>
        <v>0</v>
      </c>
      <c r="S1597">
        <f>IF(Charts!$B$3="none",G6429,IF(M6429="",NA(),M6429))</f>
        <v>0</v>
      </c>
      <c r="T1597">
        <f>IF(Charts!$B$3="none",H6429,IF(N6429="",NA(),N6429))</f>
        <v>0</v>
      </c>
    </row>
    <row r="1598" spans="5:20">
      <c r="E1598">
        <v>627</v>
      </c>
      <c r="F1598">
        <f>F631</f>
        <v>0</v>
      </c>
      <c r="G1598">
        <v>627</v>
      </c>
      <c r="H1598">
        <f>H631</f>
        <v>0</v>
      </c>
      <c r="K1598">
        <v>627</v>
      </c>
      <c r="L1598">
        <f>L631</f>
        <v>0</v>
      </c>
      <c r="M1598">
        <v>627</v>
      </c>
      <c r="N1598">
        <f>N631</f>
        <v>0</v>
      </c>
      <c r="Q1598">
        <f>IF(Charts!$B$3="none",E6430,IF(K6430="",NA(),K6430))</f>
        <v>0</v>
      </c>
      <c r="R1598">
        <f>IF(Charts!$B$3="none",F6430,IF(L6430="",NA(),L6430))</f>
        <v>0</v>
      </c>
      <c r="S1598">
        <f>IF(Charts!$B$3="none",G6430,IF(M6430="",NA(),M6430))</f>
        <v>0</v>
      </c>
      <c r="T1598">
        <f>IF(Charts!$B$3="none",H6430,IF(N6430="",NA(),N6430))</f>
        <v>0</v>
      </c>
    </row>
    <row r="1599" spans="5:20">
      <c r="E1599">
        <v>628</v>
      </c>
      <c r="F1599">
        <f>F632</f>
        <v>0</v>
      </c>
      <c r="G1599">
        <v>628</v>
      </c>
      <c r="H1599">
        <f>H632</f>
        <v>0</v>
      </c>
      <c r="K1599">
        <v>628</v>
      </c>
      <c r="L1599">
        <f>L632</f>
        <v>0</v>
      </c>
      <c r="M1599">
        <v>628</v>
      </c>
      <c r="N1599">
        <f>N632</f>
        <v>0</v>
      </c>
      <c r="Q1599">
        <f>IF(Charts!$B$3="none",E6431,IF(K6431="",NA(),K6431))</f>
        <v>0</v>
      </c>
      <c r="R1599">
        <f>IF(Charts!$B$3="none",F6431,IF(L6431="",NA(),L6431))</f>
        <v>0</v>
      </c>
      <c r="S1599">
        <f>IF(Charts!$B$3="none",G6431,IF(M6431="",NA(),M6431))</f>
        <v>0</v>
      </c>
      <c r="T1599">
        <f>IF(Charts!$B$3="none",H6431,IF(N6431="",NA(),N6431))</f>
        <v>0</v>
      </c>
    </row>
    <row r="1600" spans="5:20">
      <c r="E1600">
        <v>629</v>
      </c>
      <c r="F1600">
        <f>F633</f>
        <v>0</v>
      </c>
      <c r="G1600">
        <v>629</v>
      </c>
      <c r="H1600">
        <f>H633</f>
        <v>0</v>
      </c>
      <c r="K1600">
        <v>629</v>
      </c>
      <c r="L1600">
        <f>L633</f>
        <v>0</v>
      </c>
      <c r="M1600">
        <v>629</v>
      </c>
      <c r="N1600">
        <f>N633</f>
        <v>0</v>
      </c>
      <c r="Q1600">
        <f>IF(Charts!$B$3="none",E6432,IF(K6432="",NA(),K6432))</f>
        <v>0</v>
      </c>
      <c r="R1600">
        <f>IF(Charts!$B$3="none",F6432,IF(L6432="",NA(),L6432))</f>
        <v>0</v>
      </c>
      <c r="S1600">
        <f>IF(Charts!$B$3="none",G6432,IF(M6432="",NA(),M6432))</f>
        <v>0</v>
      </c>
      <c r="T1600">
        <f>IF(Charts!$B$3="none",H6432,IF(N6432="",NA(),N6432))</f>
        <v>0</v>
      </c>
    </row>
    <row r="1601" spans="5:20">
      <c r="E1601">
        <v>630</v>
      </c>
      <c r="F1601">
        <f>F634</f>
        <v>0</v>
      </c>
      <c r="G1601">
        <v>630</v>
      </c>
      <c r="H1601">
        <f>H634</f>
        <v>0</v>
      </c>
      <c r="K1601">
        <v>630</v>
      </c>
      <c r="L1601">
        <f>L634</f>
        <v>0</v>
      </c>
      <c r="M1601">
        <v>630</v>
      </c>
      <c r="N1601">
        <f>N634</f>
        <v>0</v>
      </c>
      <c r="Q1601">
        <f>IF(Charts!$B$3="none",E6433,IF(K6433="",NA(),K6433))</f>
        <v>0</v>
      </c>
      <c r="R1601">
        <f>IF(Charts!$B$3="none",F6433,IF(L6433="",NA(),L6433))</f>
        <v>0</v>
      </c>
      <c r="S1601">
        <f>IF(Charts!$B$3="none",G6433,IF(M6433="",NA(),M6433))</f>
        <v>0</v>
      </c>
      <c r="T1601">
        <f>IF(Charts!$B$3="none",H6433,IF(N6433="",NA(),N6433))</f>
        <v>0</v>
      </c>
    </row>
    <row r="1602" spans="5:20">
      <c r="E1602">
        <v>631</v>
      </c>
      <c r="F1602">
        <f>F635</f>
        <v>0</v>
      </c>
      <c r="G1602">
        <v>631</v>
      </c>
      <c r="H1602">
        <f>H635</f>
        <v>0</v>
      </c>
      <c r="K1602">
        <v>631</v>
      </c>
      <c r="L1602">
        <f>L635</f>
        <v>0</v>
      </c>
      <c r="M1602">
        <v>631</v>
      </c>
      <c r="N1602">
        <f>N635</f>
        <v>0</v>
      </c>
      <c r="Q1602">
        <f>IF(Charts!$B$3="none",E6434,IF(K6434="",NA(),K6434))</f>
        <v>0</v>
      </c>
      <c r="R1602">
        <f>IF(Charts!$B$3="none",F6434,IF(L6434="",NA(),L6434))</f>
        <v>0</v>
      </c>
      <c r="S1602">
        <f>IF(Charts!$B$3="none",G6434,IF(M6434="",NA(),M6434))</f>
        <v>0</v>
      </c>
      <c r="T1602">
        <f>IF(Charts!$B$3="none",H6434,IF(N6434="",NA(),N6434))</f>
        <v>0</v>
      </c>
    </row>
    <row r="1603" spans="5:20">
      <c r="E1603">
        <v>632</v>
      </c>
      <c r="F1603">
        <f>F636</f>
        <v>0</v>
      </c>
      <c r="G1603">
        <v>632</v>
      </c>
      <c r="H1603">
        <f>H636</f>
        <v>0</v>
      </c>
      <c r="K1603">
        <v>632</v>
      </c>
      <c r="L1603">
        <f>L636</f>
        <v>0</v>
      </c>
      <c r="M1603">
        <v>632</v>
      </c>
      <c r="N1603">
        <f>N636</f>
        <v>0</v>
      </c>
      <c r="Q1603">
        <f>IF(Charts!$B$3="none",E6435,IF(K6435="",NA(),K6435))</f>
        <v>0</v>
      </c>
      <c r="R1603">
        <f>IF(Charts!$B$3="none",F6435,IF(L6435="",NA(),L6435))</f>
        <v>0</v>
      </c>
      <c r="S1603">
        <f>IF(Charts!$B$3="none",G6435,IF(M6435="",NA(),M6435))</f>
        <v>0</v>
      </c>
      <c r="T1603">
        <f>IF(Charts!$B$3="none",H6435,IF(N6435="",NA(),N6435))</f>
        <v>0</v>
      </c>
    </row>
    <row r="1604" spans="5:20">
      <c r="E1604">
        <v>633</v>
      </c>
      <c r="F1604">
        <f>F637</f>
        <v>0</v>
      </c>
      <c r="G1604">
        <v>633</v>
      </c>
      <c r="H1604">
        <f>H637</f>
        <v>0</v>
      </c>
      <c r="K1604">
        <v>633</v>
      </c>
      <c r="L1604">
        <f>L637</f>
        <v>0</v>
      </c>
      <c r="M1604">
        <v>633</v>
      </c>
      <c r="N1604">
        <f>N637</f>
        <v>0</v>
      </c>
      <c r="Q1604">
        <f>IF(Charts!$B$3="none",E6436,IF(K6436="",NA(),K6436))</f>
        <v>0</v>
      </c>
      <c r="R1604">
        <f>IF(Charts!$B$3="none",F6436,IF(L6436="",NA(),L6436))</f>
        <v>0</v>
      </c>
      <c r="S1604">
        <f>IF(Charts!$B$3="none",G6436,IF(M6436="",NA(),M6436))</f>
        <v>0</v>
      </c>
      <c r="T1604">
        <f>IF(Charts!$B$3="none",H6436,IF(N6436="",NA(),N6436))</f>
        <v>0</v>
      </c>
    </row>
    <row r="1605" spans="5:20">
      <c r="E1605">
        <v>634</v>
      </c>
      <c r="F1605">
        <f>F638</f>
        <v>0</v>
      </c>
      <c r="G1605">
        <v>634</v>
      </c>
      <c r="H1605">
        <f>H638</f>
        <v>0</v>
      </c>
      <c r="K1605">
        <v>634</v>
      </c>
      <c r="L1605">
        <f>L638</f>
        <v>0</v>
      </c>
      <c r="M1605">
        <v>634</v>
      </c>
      <c r="N1605">
        <f>N638</f>
        <v>0</v>
      </c>
      <c r="Q1605">
        <f>IF(Charts!$B$3="none",E6437,IF(K6437="",NA(),K6437))</f>
        <v>0</v>
      </c>
      <c r="R1605">
        <f>IF(Charts!$B$3="none",F6437,IF(L6437="",NA(),L6437))</f>
        <v>0</v>
      </c>
      <c r="S1605">
        <f>IF(Charts!$B$3="none",G6437,IF(M6437="",NA(),M6437))</f>
        <v>0</v>
      </c>
      <c r="T1605">
        <f>IF(Charts!$B$3="none",H6437,IF(N6437="",NA(),N6437))</f>
        <v>0</v>
      </c>
    </row>
    <row r="1606" spans="5:20">
      <c r="E1606">
        <v>635</v>
      </c>
      <c r="F1606">
        <f>F639</f>
        <v>0</v>
      </c>
      <c r="G1606">
        <v>635</v>
      </c>
      <c r="H1606">
        <f>H639</f>
        <v>0</v>
      </c>
      <c r="K1606">
        <v>635</v>
      </c>
      <c r="L1606">
        <f>L639</f>
        <v>0</v>
      </c>
      <c r="M1606">
        <v>635</v>
      </c>
      <c r="N1606">
        <f>N639</f>
        <v>0</v>
      </c>
      <c r="Q1606">
        <f>IF(Charts!$B$3="none",E6438,IF(K6438="",NA(),K6438))</f>
        <v>0</v>
      </c>
      <c r="R1606">
        <f>IF(Charts!$B$3="none",F6438,IF(L6438="",NA(),L6438))</f>
        <v>0</v>
      </c>
      <c r="S1606">
        <f>IF(Charts!$B$3="none",G6438,IF(M6438="",NA(),M6438))</f>
        <v>0</v>
      </c>
      <c r="T1606">
        <f>IF(Charts!$B$3="none",H6438,IF(N6438="",NA(),N6438))</f>
        <v>0</v>
      </c>
    </row>
    <row r="1607" spans="5:20">
      <c r="E1607">
        <v>636</v>
      </c>
      <c r="F1607">
        <f>F640</f>
        <v>0</v>
      </c>
      <c r="G1607">
        <v>636</v>
      </c>
      <c r="H1607">
        <f>H640</f>
        <v>0</v>
      </c>
      <c r="K1607">
        <v>636</v>
      </c>
      <c r="L1607">
        <f>L640</f>
        <v>0</v>
      </c>
      <c r="M1607">
        <v>636</v>
      </c>
      <c r="N1607">
        <f>N640</f>
        <v>0</v>
      </c>
      <c r="Q1607">
        <f>IF(Charts!$B$3="none",E6439,IF(K6439="",NA(),K6439))</f>
        <v>0</v>
      </c>
      <c r="R1607">
        <f>IF(Charts!$B$3="none",F6439,IF(L6439="",NA(),L6439))</f>
        <v>0</v>
      </c>
      <c r="S1607">
        <f>IF(Charts!$B$3="none",G6439,IF(M6439="",NA(),M6439))</f>
        <v>0</v>
      </c>
      <c r="T1607">
        <f>IF(Charts!$B$3="none",H6439,IF(N6439="",NA(),N6439))</f>
        <v>0</v>
      </c>
    </row>
    <row r="1608" spans="5:20">
      <c r="E1608">
        <v>637</v>
      </c>
      <c r="F1608">
        <f>F641</f>
        <v>0</v>
      </c>
      <c r="G1608">
        <v>637</v>
      </c>
      <c r="H1608">
        <f>H641</f>
        <v>0</v>
      </c>
      <c r="K1608">
        <v>637</v>
      </c>
      <c r="L1608">
        <f>L641</f>
        <v>0</v>
      </c>
      <c r="M1608">
        <v>637</v>
      </c>
      <c r="N1608">
        <f>N641</f>
        <v>0</v>
      </c>
      <c r="Q1608">
        <f>IF(Charts!$B$3="none",E6440,IF(K6440="",NA(),K6440))</f>
        <v>0</v>
      </c>
      <c r="R1608">
        <f>IF(Charts!$B$3="none",F6440,IF(L6440="",NA(),L6440))</f>
        <v>0</v>
      </c>
      <c r="S1608">
        <f>IF(Charts!$B$3="none",G6440,IF(M6440="",NA(),M6440))</f>
        <v>0</v>
      </c>
      <c r="T1608">
        <f>IF(Charts!$B$3="none",H6440,IF(N6440="",NA(),N6440))</f>
        <v>0</v>
      </c>
    </row>
    <row r="1609" spans="5:20">
      <c r="E1609">
        <v>638</v>
      </c>
      <c r="F1609">
        <f>F642</f>
        <v>0</v>
      </c>
      <c r="G1609">
        <v>638</v>
      </c>
      <c r="H1609">
        <f>H642</f>
        <v>0</v>
      </c>
      <c r="K1609">
        <v>638</v>
      </c>
      <c r="L1609">
        <f>L642</f>
        <v>0</v>
      </c>
      <c r="M1609">
        <v>638</v>
      </c>
      <c r="N1609">
        <f>N642</f>
        <v>0</v>
      </c>
      <c r="Q1609">
        <f>IF(Charts!$B$3="none",E6441,IF(K6441="",NA(),K6441))</f>
        <v>0</v>
      </c>
      <c r="R1609">
        <f>IF(Charts!$B$3="none",F6441,IF(L6441="",NA(),L6441))</f>
        <v>0</v>
      </c>
      <c r="S1609">
        <f>IF(Charts!$B$3="none",G6441,IF(M6441="",NA(),M6441))</f>
        <v>0</v>
      </c>
      <c r="T1609">
        <f>IF(Charts!$B$3="none",H6441,IF(N6441="",NA(),N6441))</f>
        <v>0</v>
      </c>
    </row>
    <row r="1610" spans="5:20">
      <c r="E1610">
        <v>639</v>
      </c>
      <c r="F1610">
        <f>F643</f>
        <v>0</v>
      </c>
      <c r="G1610">
        <v>639</v>
      </c>
      <c r="H1610">
        <f>H643</f>
        <v>0</v>
      </c>
      <c r="K1610">
        <v>639</v>
      </c>
      <c r="L1610">
        <f>L643</f>
        <v>0</v>
      </c>
      <c r="M1610">
        <v>639</v>
      </c>
      <c r="N1610">
        <f>N643</f>
        <v>0</v>
      </c>
      <c r="Q1610">
        <f>IF(Charts!$B$3="none",E6442,IF(K6442="",NA(),K6442))</f>
        <v>0</v>
      </c>
      <c r="R1610">
        <f>IF(Charts!$B$3="none",F6442,IF(L6442="",NA(),L6442))</f>
        <v>0</v>
      </c>
      <c r="S1610">
        <f>IF(Charts!$B$3="none",G6442,IF(M6442="",NA(),M6442))</f>
        <v>0</v>
      </c>
      <c r="T1610">
        <f>IF(Charts!$B$3="none",H6442,IF(N6442="",NA(),N6442))</f>
        <v>0</v>
      </c>
    </row>
    <row r="1611" spans="5:20">
      <c r="E1611">
        <v>640</v>
      </c>
      <c r="F1611">
        <f>F644</f>
        <v>0</v>
      </c>
      <c r="G1611">
        <v>640</v>
      </c>
      <c r="H1611">
        <f>H644</f>
        <v>0</v>
      </c>
      <c r="K1611">
        <v>640</v>
      </c>
      <c r="L1611">
        <f>L644</f>
        <v>0</v>
      </c>
      <c r="M1611">
        <v>640</v>
      </c>
      <c r="N1611">
        <f>N644</f>
        <v>0</v>
      </c>
      <c r="Q1611">
        <f>IF(Charts!$B$3="none",E6443,IF(K6443="",NA(),K6443))</f>
        <v>0</v>
      </c>
      <c r="R1611">
        <f>IF(Charts!$B$3="none",F6443,IF(L6443="",NA(),L6443))</f>
        <v>0</v>
      </c>
      <c r="S1611">
        <f>IF(Charts!$B$3="none",G6443,IF(M6443="",NA(),M6443))</f>
        <v>0</v>
      </c>
      <c r="T1611">
        <f>IF(Charts!$B$3="none",H6443,IF(N6443="",NA(),N6443))</f>
        <v>0</v>
      </c>
    </row>
    <row r="1612" spans="5:20">
      <c r="E1612">
        <v>641</v>
      </c>
      <c r="F1612">
        <f>F645</f>
        <v>0</v>
      </c>
      <c r="G1612">
        <v>641</v>
      </c>
      <c r="H1612">
        <f>H645</f>
        <v>0</v>
      </c>
      <c r="K1612">
        <v>641</v>
      </c>
      <c r="L1612">
        <f>L645</f>
        <v>0</v>
      </c>
      <c r="M1612">
        <v>641</v>
      </c>
      <c r="N1612">
        <f>N645</f>
        <v>0</v>
      </c>
      <c r="Q1612">
        <f>IF(Charts!$B$3="none",E6444,IF(K6444="",NA(),K6444))</f>
        <v>0</v>
      </c>
      <c r="R1612">
        <f>IF(Charts!$B$3="none",F6444,IF(L6444="",NA(),L6444))</f>
        <v>0</v>
      </c>
      <c r="S1612">
        <f>IF(Charts!$B$3="none",G6444,IF(M6444="",NA(),M6444))</f>
        <v>0</v>
      </c>
      <c r="T1612">
        <f>IF(Charts!$B$3="none",H6444,IF(N6444="",NA(),N6444))</f>
        <v>0</v>
      </c>
    </row>
    <row r="1613" spans="5:20">
      <c r="E1613">
        <v>642</v>
      </c>
      <c r="F1613">
        <f>F646</f>
        <v>0</v>
      </c>
      <c r="G1613">
        <v>642</v>
      </c>
      <c r="H1613">
        <f>H646</f>
        <v>0</v>
      </c>
      <c r="K1613">
        <v>642</v>
      </c>
      <c r="L1613">
        <f>L646</f>
        <v>0</v>
      </c>
      <c r="M1613">
        <v>642</v>
      </c>
      <c r="N1613">
        <f>N646</f>
        <v>0</v>
      </c>
      <c r="Q1613">
        <f>IF(Charts!$B$3="none",E6445,IF(K6445="",NA(),K6445))</f>
        <v>0</v>
      </c>
      <c r="R1613">
        <f>IF(Charts!$B$3="none",F6445,IF(L6445="",NA(),L6445))</f>
        <v>0</v>
      </c>
      <c r="S1613">
        <f>IF(Charts!$B$3="none",G6445,IF(M6445="",NA(),M6445))</f>
        <v>0</v>
      </c>
      <c r="T1613">
        <f>IF(Charts!$B$3="none",H6445,IF(N6445="",NA(),N6445))</f>
        <v>0</v>
      </c>
    </row>
    <row r="1614" spans="5:20">
      <c r="E1614">
        <v>643</v>
      </c>
      <c r="F1614">
        <f>F647</f>
        <v>0</v>
      </c>
      <c r="G1614">
        <v>643</v>
      </c>
      <c r="H1614">
        <f>H647</f>
        <v>0</v>
      </c>
      <c r="K1614">
        <v>643</v>
      </c>
      <c r="L1614">
        <f>L647</f>
        <v>0</v>
      </c>
      <c r="M1614">
        <v>643</v>
      </c>
      <c r="N1614">
        <f>N647</f>
        <v>0</v>
      </c>
      <c r="Q1614">
        <f>IF(Charts!$B$3="none",E6446,IF(K6446="",NA(),K6446))</f>
        <v>0</v>
      </c>
      <c r="R1614">
        <f>IF(Charts!$B$3="none",F6446,IF(L6446="",NA(),L6446))</f>
        <v>0</v>
      </c>
      <c r="S1614">
        <f>IF(Charts!$B$3="none",G6446,IF(M6446="",NA(),M6446))</f>
        <v>0</v>
      </c>
      <c r="T1614">
        <f>IF(Charts!$B$3="none",H6446,IF(N6446="",NA(),N6446))</f>
        <v>0</v>
      </c>
    </row>
    <row r="1615" spans="5:20">
      <c r="E1615">
        <v>644</v>
      </c>
      <c r="F1615">
        <f>F648</f>
        <v>0</v>
      </c>
      <c r="G1615">
        <v>644</v>
      </c>
      <c r="H1615">
        <f>H648</f>
        <v>0</v>
      </c>
      <c r="K1615">
        <v>644</v>
      </c>
      <c r="L1615">
        <f>L648</f>
        <v>0</v>
      </c>
      <c r="M1615">
        <v>644</v>
      </c>
      <c r="N1615">
        <f>N648</f>
        <v>0</v>
      </c>
      <c r="Q1615">
        <f>IF(Charts!$B$3="none",E6447,IF(K6447="",NA(),K6447))</f>
        <v>0</v>
      </c>
      <c r="R1615">
        <f>IF(Charts!$B$3="none",F6447,IF(L6447="",NA(),L6447))</f>
        <v>0</v>
      </c>
      <c r="S1615">
        <f>IF(Charts!$B$3="none",G6447,IF(M6447="",NA(),M6447))</f>
        <v>0</v>
      </c>
      <c r="T1615">
        <f>IF(Charts!$B$3="none",H6447,IF(N6447="",NA(),N6447))</f>
        <v>0</v>
      </c>
    </row>
    <row r="1616" spans="5:20">
      <c r="E1616">
        <v>645</v>
      </c>
      <c r="F1616">
        <f>F649</f>
        <v>0</v>
      </c>
      <c r="G1616">
        <v>645</v>
      </c>
      <c r="H1616">
        <f>H649</f>
        <v>0</v>
      </c>
      <c r="K1616">
        <v>645</v>
      </c>
      <c r="L1616">
        <f>L649</f>
        <v>0</v>
      </c>
      <c r="M1616">
        <v>645</v>
      </c>
      <c r="N1616">
        <f>N649</f>
        <v>0</v>
      </c>
      <c r="Q1616">
        <f>IF(Charts!$B$3="none",E6448,IF(K6448="",NA(),K6448))</f>
        <v>0</v>
      </c>
      <c r="R1616">
        <f>IF(Charts!$B$3="none",F6448,IF(L6448="",NA(),L6448))</f>
        <v>0</v>
      </c>
      <c r="S1616">
        <f>IF(Charts!$B$3="none",G6448,IF(M6448="",NA(),M6448))</f>
        <v>0</v>
      </c>
      <c r="T1616">
        <f>IF(Charts!$B$3="none",H6448,IF(N6448="",NA(),N6448))</f>
        <v>0</v>
      </c>
    </row>
    <row r="1617" spans="5:20">
      <c r="E1617">
        <v>646</v>
      </c>
      <c r="F1617">
        <f>F650</f>
        <v>0</v>
      </c>
      <c r="G1617">
        <v>646</v>
      </c>
      <c r="H1617">
        <f>H650</f>
        <v>0</v>
      </c>
      <c r="K1617">
        <v>646</v>
      </c>
      <c r="L1617">
        <f>L650</f>
        <v>0</v>
      </c>
      <c r="M1617">
        <v>646</v>
      </c>
      <c r="N1617">
        <f>N650</f>
        <v>0</v>
      </c>
      <c r="Q1617">
        <f>IF(Charts!$B$3="none",E6449,IF(K6449="",NA(),K6449))</f>
        <v>0</v>
      </c>
      <c r="R1617">
        <f>IF(Charts!$B$3="none",F6449,IF(L6449="",NA(),L6449))</f>
        <v>0</v>
      </c>
      <c r="S1617">
        <f>IF(Charts!$B$3="none",G6449,IF(M6449="",NA(),M6449))</f>
        <v>0</v>
      </c>
      <c r="T1617">
        <f>IF(Charts!$B$3="none",H6449,IF(N6449="",NA(),N6449))</f>
        <v>0</v>
      </c>
    </row>
    <row r="1618" spans="5:20">
      <c r="E1618">
        <v>647</v>
      </c>
      <c r="F1618">
        <f>F651</f>
        <v>0</v>
      </c>
      <c r="G1618">
        <v>647</v>
      </c>
      <c r="H1618">
        <f>H651</f>
        <v>0</v>
      </c>
      <c r="K1618">
        <v>647</v>
      </c>
      <c r="L1618">
        <f>L651</f>
        <v>0</v>
      </c>
      <c r="M1618">
        <v>647</v>
      </c>
      <c r="N1618">
        <f>N651</f>
        <v>0</v>
      </c>
      <c r="Q1618">
        <f>IF(Charts!$B$3="none",E6450,IF(K6450="",NA(),K6450))</f>
        <v>0</v>
      </c>
      <c r="R1618">
        <f>IF(Charts!$B$3="none",F6450,IF(L6450="",NA(),L6450))</f>
        <v>0</v>
      </c>
      <c r="S1618">
        <f>IF(Charts!$B$3="none",G6450,IF(M6450="",NA(),M6450))</f>
        <v>0</v>
      </c>
      <c r="T1618">
        <f>IF(Charts!$B$3="none",H6450,IF(N6450="",NA(),N6450))</f>
        <v>0</v>
      </c>
    </row>
    <row r="1619" spans="5:20">
      <c r="E1619">
        <v>648</v>
      </c>
      <c r="F1619">
        <f>F652</f>
        <v>0</v>
      </c>
      <c r="G1619">
        <v>648</v>
      </c>
      <c r="H1619">
        <f>H652</f>
        <v>0</v>
      </c>
      <c r="K1619">
        <v>648</v>
      </c>
      <c r="L1619">
        <f>L652</f>
        <v>0</v>
      </c>
      <c r="M1619">
        <v>648</v>
      </c>
      <c r="N1619">
        <f>N652</f>
        <v>0</v>
      </c>
      <c r="Q1619">
        <f>IF(Charts!$B$3="none",E6451,IF(K6451="",NA(),K6451))</f>
        <v>0</v>
      </c>
      <c r="R1619">
        <f>IF(Charts!$B$3="none",F6451,IF(L6451="",NA(),L6451))</f>
        <v>0</v>
      </c>
      <c r="S1619">
        <f>IF(Charts!$B$3="none",G6451,IF(M6451="",NA(),M6451))</f>
        <v>0</v>
      </c>
      <c r="T1619">
        <f>IF(Charts!$B$3="none",H6451,IF(N6451="",NA(),N6451))</f>
        <v>0</v>
      </c>
    </row>
    <row r="1620" spans="5:20">
      <c r="E1620">
        <v>649</v>
      </c>
      <c r="F1620">
        <f>F653</f>
        <v>0</v>
      </c>
      <c r="G1620">
        <v>649</v>
      </c>
      <c r="H1620">
        <f>H653</f>
        <v>0</v>
      </c>
      <c r="K1620">
        <v>649</v>
      </c>
      <c r="L1620">
        <f>L653</f>
        <v>0</v>
      </c>
      <c r="M1620">
        <v>649</v>
      </c>
      <c r="N1620">
        <f>N653</f>
        <v>0</v>
      </c>
      <c r="Q1620">
        <f>IF(Charts!$B$3="none",E6452,IF(K6452="",NA(),K6452))</f>
        <v>0</v>
      </c>
      <c r="R1620">
        <f>IF(Charts!$B$3="none",F6452,IF(L6452="",NA(),L6452))</f>
        <v>0</v>
      </c>
      <c r="S1620">
        <f>IF(Charts!$B$3="none",G6452,IF(M6452="",NA(),M6452))</f>
        <v>0</v>
      </c>
      <c r="T1620">
        <f>IF(Charts!$B$3="none",H6452,IF(N6452="",NA(),N6452))</f>
        <v>0</v>
      </c>
    </row>
    <row r="1621" spans="5:20">
      <c r="E1621">
        <v>650</v>
      </c>
      <c r="F1621">
        <f>F654</f>
        <v>0</v>
      </c>
      <c r="G1621">
        <v>650</v>
      </c>
      <c r="H1621">
        <f>H654</f>
        <v>0</v>
      </c>
      <c r="K1621">
        <v>650</v>
      </c>
      <c r="L1621">
        <f>L654</f>
        <v>0</v>
      </c>
      <c r="M1621">
        <v>650</v>
      </c>
      <c r="N1621">
        <f>N654</f>
        <v>0</v>
      </c>
      <c r="Q1621">
        <f>IF(Charts!$B$3="none",E6453,IF(K6453="",NA(),K6453))</f>
        <v>0</v>
      </c>
      <c r="R1621">
        <f>IF(Charts!$B$3="none",F6453,IF(L6453="",NA(),L6453))</f>
        <v>0</v>
      </c>
      <c r="S1621">
        <f>IF(Charts!$B$3="none",G6453,IF(M6453="",NA(),M6453))</f>
        <v>0</v>
      </c>
      <c r="T1621">
        <f>IF(Charts!$B$3="none",H6453,IF(N6453="",NA(),N6453))</f>
        <v>0</v>
      </c>
    </row>
    <row r="1622" spans="5:20">
      <c r="E1622">
        <v>651</v>
      </c>
      <c r="F1622">
        <f>F655</f>
        <v>0</v>
      </c>
      <c r="G1622">
        <v>651</v>
      </c>
      <c r="H1622">
        <f>H655</f>
        <v>0</v>
      </c>
      <c r="K1622">
        <v>651</v>
      </c>
      <c r="L1622">
        <f>L655</f>
        <v>0</v>
      </c>
      <c r="M1622">
        <v>651</v>
      </c>
      <c r="N1622">
        <f>N655</f>
        <v>0</v>
      </c>
      <c r="Q1622">
        <f>IF(Charts!$B$3="none",E6454,IF(K6454="",NA(),K6454))</f>
        <v>0</v>
      </c>
      <c r="R1622">
        <f>IF(Charts!$B$3="none",F6454,IF(L6454="",NA(),L6454))</f>
        <v>0</v>
      </c>
      <c r="S1622">
        <f>IF(Charts!$B$3="none",G6454,IF(M6454="",NA(),M6454))</f>
        <v>0</v>
      </c>
      <c r="T1622">
        <f>IF(Charts!$B$3="none",H6454,IF(N6454="",NA(),N6454))</f>
        <v>0</v>
      </c>
    </row>
    <row r="1623" spans="5:20">
      <c r="E1623">
        <v>652</v>
      </c>
      <c r="F1623">
        <f>F656</f>
        <v>0</v>
      </c>
      <c r="G1623">
        <v>652</v>
      </c>
      <c r="H1623">
        <f>H656</f>
        <v>0</v>
      </c>
      <c r="K1623">
        <v>652</v>
      </c>
      <c r="L1623">
        <f>L656</f>
        <v>0</v>
      </c>
      <c r="M1623">
        <v>652</v>
      </c>
      <c r="N1623">
        <f>N656</f>
        <v>0</v>
      </c>
      <c r="Q1623">
        <f>IF(Charts!$B$3="none",E6455,IF(K6455="",NA(),K6455))</f>
        <v>0</v>
      </c>
      <c r="R1623">
        <f>IF(Charts!$B$3="none",F6455,IF(L6455="",NA(),L6455))</f>
        <v>0</v>
      </c>
      <c r="S1623">
        <f>IF(Charts!$B$3="none",G6455,IF(M6455="",NA(),M6455))</f>
        <v>0</v>
      </c>
      <c r="T1623">
        <f>IF(Charts!$B$3="none",H6455,IF(N6455="",NA(),N6455))</f>
        <v>0</v>
      </c>
    </row>
    <row r="1624" spans="5:20">
      <c r="E1624">
        <v>653</v>
      </c>
      <c r="F1624">
        <f>F657</f>
        <v>0</v>
      </c>
      <c r="G1624">
        <v>653</v>
      </c>
      <c r="H1624">
        <f>H657</f>
        <v>0</v>
      </c>
      <c r="K1624">
        <v>653</v>
      </c>
      <c r="L1624">
        <f>L657</f>
        <v>0</v>
      </c>
      <c r="M1624">
        <v>653</v>
      </c>
      <c r="N1624">
        <f>N657</f>
        <v>0</v>
      </c>
      <c r="Q1624">
        <f>IF(Charts!$B$3="none",E6456,IF(K6456="",NA(),K6456))</f>
        <v>0</v>
      </c>
      <c r="R1624">
        <f>IF(Charts!$B$3="none",F6456,IF(L6456="",NA(),L6456))</f>
        <v>0</v>
      </c>
      <c r="S1624">
        <f>IF(Charts!$B$3="none",G6456,IF(M6456="",NA(),M6456))</f>
        <v>0</v>
      </c>
      <c r="T1624">
        <f>IF(Charts!$B$3="none",H6456,IF(N6456="",NA(),N6456))</f>
        <v>0</v>
      </c>
    </row>
    <row r="1625" spans="5:20">
      <c r="E1625">
        <v>654</v>
      </c>
      <c r="F1625">
        <f>F658</f>
        <v>0</v>
      </c>
      <c r="G1625">
        <v>654</v>
      </c>
      <c r="H1625">
        <f>H658</f>
        <v>0</v>
      </c>
      <c r="K1625">
        <v>654</v>
      </c>
      <c r="L1625">
        <f>L658</f>
        <v>0</v>
      </c>
      <c r="M1625">
        <v>654</v>
      </c>
      <c r="N1625">
        <f>N658</f>
        <v>0</v>
      </c>
      <c r="Q1625">
        <f>IF(Charts!$B$3="none",E6457,IF(K6457="",NA(),K6457))</f>
        <v>0</v>
      </c>
      <c r="R1625">
        <f>IF(Charts!$B$3="none",F6457,IF(L6457="",NA(),L6457))</f>
        <v>0</v>
      </c>
      <c r="S1625">
        <f>IF(Charts!$B$3="none",G6457,IF(M6457="",NA(),M6457))</f>
        <v>0</v>
      </c>
      <c r="T1625">
        <f>IF(Charts!$B$3="none",H6457,IF(N6457="",NA(),N6457))</f>
        <v>0</v>
      </c>
    </row>
    <row r="1626" spans="5:20">
      <c r="E1626">
        <v>655</v>
      </c>
      <c r="F1626">
        <f>F659</f>
        <v>0</v>
      </c>
      <c r="G1626">
        <v>655</v>
      </c>
      <c r="H1626">
        <f>H659</f>
        <v>0</v>
      </c>
      <c r="K1626">
        <v>655</v>
      </c>
      <c r="L1626">
        <f>L659</f>
        <v>0</v>
      </c>
      <c r="M1626">
        <v>655</v>
      </c>
      <c r="N1626">
        <f>N659</f>
        <v>0</v>
      </c>
      <c r="Q1626">
        <f>IF(Charts!$B$3="none",E6458,IF(K6458="",NA(),K6458))</f>
        <v>0</v>
      </c>
      <c r="R1626">
        <f>IF(Charts!$B$3="none",F6458,IF(L6458="",NA(),L6458))</f>
        <v>0</v>
      </c>
      <c r="S1626">
        <f>IF(Charts!$B$3="none",G6458,IF(M6458="",NA(),M6458))</f>
        <v>0</v>
      </c>
      <c r="T1626">
        <f>IF(Charts!$B$3="none",H6458,IF(N6458="",NA(),N6458))</f>
        <v>0</v>
      </c>
    </row>
    <row r="1627" spans="5:20">
      <c r="E1627">
        <v>656</v>
      </c>
      <c r="F1627">
        <f>F660</f>
        <v>0</v>
      </c>
      <c r="G1627">
        <v>656</v>
      </c>
      <c r="H1627">
        <f>H660</f>
        <v>0</v>
      </c>
      <c r="K1627">
        <v>656</v>
      </c>
      <c r="L1627">
        <f>L660</f>
        <v>0</v>
      </c>
      <c r="M1627">
        <v>656</v>
      </c>
      <c r="N1627">
        <f>N660</f>
        <v>0</v>
      </c>
      <c r="Q1627">
        <f>IF(Charts!$B$3="none",E6459,IF(K6459="",NA(),K6459))</f>
        <v>0</v>
      </c>
      <c r="R1627">
        <f>IF(Charts!$B$3="none",F6459,IF(L6459="",NA(),L6459))</f>
        <v>0</v>
      </c>
      <c r="S1627">
        <f>IF(Charts!$B$3="none",G6459,IF(M6459="",NA(),M6459))</f>
        <v>0</v>
      </c>
      <c r="T1627">
        <f>IF(Charts!$B$3="none",H6459,IF(N6459="",NA(),N6459))</f>
        <v>0</v>
      </c>
    </row>
    <row r="1628" spans="5:20">
      <c r="E1628">
        <v>657</v>
      </c>
      <c r="F1628">
        <f>F661</f>
        <v>0</v>
      </c>
      <c r="G1628">
        <v>657</v>
      </c>
      <c r="H1628">
        <f>H661</f>
        <v>0</v>
      </c>
      <c r="K1628">
        <v>657</v>
      </c>
      <c r="L1628">
        <f>L661</f>
        <v>0</v>
      </c>
      <c r="M1628">
        <v>657</v>
      </c>
      <c r="N1628">
        <f>N661</f>
        <v>0</v>
      </c>
      <c r="Q1628">
        <f>IF(Charts!$B$3="none",E6460,IF(K6460="",NA(),K6460))</f>
        <v>0</v>
      </c>
      <c r="R1628">
        <f>IF(Charts!$B$3="none",F6460,IF(L6460="",NA(),L6460))</f>
        <v>0</v>
      </c>
      <c r="S1628">
        <f>IF(Charts!$B$3="none",G6460,IF(M6460="",NA(),M6460))</f>
        <v>0</v>
      </c>
      <c r="T1628">
        <f>IF(Charts!$B$3="none",H6460,IF(N6460="",NA(),N6460))</f>
        <v>0</v>
      </c>
    </row>
    <row r="1629" spans="5:20">
      <c r="E1629">
        <v>658</v>
      </c>
      <c r="F1629">
        <f>F662</f>
        <v>0</v>
      </c>
      <c r="G1629">
        <v>658</v>
      </c>
      <c r="H1629">
        <f>H662</f>
        <v>0</v>
      </c>
      <c r="K1629">
        <v>658</v>
      </c>
      <c r="L1629">
        <f>L662</f>
        <v>0</v>
      </c>
      <c r="M1629">
        <v>658</v>
      </c>
      <c r="N1629">
        <f>N662</f>
        <v>0</v>
      </c>
      <c r="Q1629">
        <f>IF(Charts!$B$3="none",E6461,IF(K6461="",NA(),K6461))</f>
        <v>0</v>
      </c>
      <c r="R1629">
        <f>IF(Charts!$B$3="none",F6461,IF(L6461="",NA(),L6461))</f>
        <v>0</v>
      </c>
      <c r="S1629">
        <f>IF(Charts!$B$3="none",G6461,IF(M6461="",NA(),M6461))</f>
        <v>0</v>
      </c>
      <c r="T1629">
        <f>IF(Charts!$B$3="none",H6461,IF(N6461="",NA(),N6461))</f>
        <v>0</v>
      </c>
    </row>
    <row r="1630" spans="5:20">
      <c r="E1630">
        <v>659</v>
      </c>
      <c r="F1630">
        <f>F663</f>
        <v>0</v>
      </c>
      <c r="G1630">
        <v>659</v>
      </c>
      <c r="H1630">
        <f>H663</f>
        <v>0</v>
      </c>
      <c r="K1630">
        <v>659</v>
      </c>
      <c r="L1630">
        <f>L663</f>
        <v>0</v>
      </c>
      <c r="M1630">
        <v>659</v>
      </c>
      <c r="N1630">
        <f>N663</f>
        <v>0</v>
      </c>
      <c r="Q1630">
        <f>IF(Charts!$B$3="none",E6462,IF(K6462="",NA(),K6462))</f>
        <v>0</v>
      </c>
      <c r="R1630">
        <f>IF(Charts!$B$3="none",F6462,IF(L6462="",NA(),L6462))</f>
        <v>0</v>
      </c>
      <c r="S1630">
        <f>IF(Charts!$B$3="none",G6462,IF(M6462="",NA(),M6462))</f>
        <v>0</v>
      </c>
      <c r="T1630">
        <f>IF(Charts!$B$3="none",H6462,IF(N6462="",NA(),N6462))</f>
        <v>0</v>
      </c>
    </row>
    <row r="1631" spans="5:20">
      <c r="E1631">
        <v>660</v>
      </c>
      <c r="F1631">
        <f>F664</f>
        <v>0</v>
      </c>
      <c r="G1631">
        <v>660</v>
      </c>
      <c r="H1631">
        <f>H664</f>
        <v>0</v>
      </c>
      <c r="K1631">
        <v>660</v>
      </c>
      <c r="L1631">
        <f>L664</f>
        <v>0</v>
      </c>
      <c r="M1631">
        <v>660</v>
      </c>
      <c r="N1631">
        <f>N664</f>
        <v>0</v>
      </c>
      <c r="Q1631">
        <f>IF(Charts!$B$3="none",E6463,IF(K6463="",NA(),K6463))</f>
        <v>0</v>
      </c>
      <c r="R1631">
        <f>IF(Charts!$B$3="none",F6463,IF(L6463="",NA(),L6463))</f>
        <v>0</v>
      </c>
      <c r="S1631">
        <f>IF(Charts!$B$3="none",G6463,IF(M6463="",NA(),M6463))</f>
        <v>0</v>
      </c>
      <c r="T1631">
        <f>IF(Charts!$B$3="none",H6463,IF(N6463="",NA(),N6463))</f>
        <v>0</v>
      </c>
    </row>
    <row r="1632" spans="5:20">
      <c r="E1632">
        <v>661</v>
      </c>
      <c r="F1632">
        <f>F665</f>
        <v>0</v>
      </c>
      <c r="G1632">
        <v>661</v>
      </c>
      <c r="H1632">
        <f>H665</f>
        <v>0</v>
      </c>
      <c r="K1632">
        <v>661</v>
      </c>
      <c r="L1632">
        <f>L665</f>
        <v>0</v>
      </c>
      <c r="M1632">
        <v>661</v>
      </c>
      <c r="N1632">
        <f>N665</f>
        <v>0</v>
      </c>
      <c r="Q1632">
        <f>IF(Charts!$B$3="none",E6464,IF(K6464="",NA(),K6464))</f>
        <v>0</v>
      </c>
      <c r="R1632">
        <f>IF(Charts!$B$3="none",F6464,IF(L6464="",NA(),L6464))</f>
        <v>0</v>
      </c>
      <c r="S1632">
        <f>IF(Charts!$B$3="none",G6464,IF(M6464="",NA(),M6464))</f>
        <v>0</v>
      </c>
      <c r="T1632">
        <f>IF(Charts!$B$3="none",H6464,IF(N6464="",NA(),N6464))</f>
        <v>0</v>
      </c>
    </row>
    <row r="1633" spans="5:20">
      <c r="E1633">
        <v>662</v>
      </c>
      <c r="F1633">
        <f>F666</f>
        <v>0</v>
      </c>
      <c r="G1633">
        <v>662</v>
      </c>
      <c r="H1633">
        <f>H666</f>
        <v>0</v>
      </c>
      <c r="K1633">
        <v>662</v>
      </c>
      <c r="L1633">
        <f>L666</f>
        <v>0</v>
      </c>
      <c r="M1633">
        <v>662</v>
      </c>
      <c r="N1633">
        <f>N666</f>
        <v>0</v>
      </c>
      <c r="Q1633">
        <f>IF(Charts!$B$3="none",E6465,IF(K6465="",NA(),K6465))</f>
        <v>0</v>
      </c>
      <c r="R1633">
        <f>IF(Charts!$B$3="none",F6465,IF(L6465="",NA(),L6465))</f>
        <v>0</v>
      </c>
      <c r="S1633">
        <f>IF(Charts!$B$3="none",G6465,IF(M6465="",NA(),M6465))</f>
        <v>0</v>
      </c>
      <c r="T1633">
        <f>IF(Charts!$B$3="none",H6465,IF(N6465="",NA(),N6465))</f>
        <v>0</v>
      </c>
    </row>
    <row r="1634" spans="5:20">
      <c r="E1634">
        <v>663</v>
      </c>
      <c r="F1634">
        <f>F667</f>
        <v>0</v>
      </c>
      <c r="G1634">
        <v>663</v>
      </c>
      <c r="H1634">
        <f>H667</f>
        <v>0</v>
      </c>
      <c r="K1634">
        <v>663</v>
      </c>
      <c r="L1634">
        <f>L667</f>
        <v>0</v>
      </c>
      <c r="M1634">
        <v>663</v>
      </c>
      <c r="N1634">
        <f>N667</f>
        <v>0</v>
      </c>
      <c r="Q1634">
        <f>IF(Charts!$B$3="none",E6466,IF(K6466="",NA(),K6466))</f>
        <v>0</v>
      </c>
      <c r="R1634">
        <f>IF(Charts!$B$3="none",F6466,IF(L6466="",NA(),L6466))</f>
        <v>0</v>
      </c>
      <c r="S1634">
        <f>IF(Charts!$B$3="none",G6466,IF(M6466="",NA(),M6466))</f>
        <v>0</v>
      </c>
      <c r="T1634">
        <f>IF(Charts!$B$3="none",H6466,IF(N6466="",NA(),N6466))</f>
        <v>0</v>
      </c>
    </row>
    <row r="1635" spans="5:20">
      <c r="E1635">
        <v>664</v>
      </c>
      <c r="F1635">
        <f>F668</f>
        <v>0</v>
      </c>
      <c r="G1635">
        <v>664</v>
      </c>
      <c r="H1635">
        <f>H668</f>
        <v>0</v>
      </c>
      <c r="K1635">
        <v>664</v>
      </c>
      <c r="L1635">
        <f>L668</f>
        <v>0</v>
      </c>
      <c r="M1635">
        <v>664</v>
      </c>
      <c r="N1635">
        <f>N668</f>
        <v>0</v>
      </c>
      <c r="Q1635">
        <f>IF(Charts!$B$3="none",E6467,IF(K6467="",NA(),K6467))</f>
        <v>0</v>
      </c>
      <c r="R1635">
        <f>IF(Charts!$B$3="none",F6467,IF(L6467="",NA(),L6467))</f>
        <v>0</v>
      </c>
      <c r="S1635">
        <f>IF(Charts!$B$3="none",G6467,IF(M6467="",NA(),M6467))</f>
        <v>0</v>
      </c>
      <c r="T1635">
        <f>IF(Charts!$B$3="none",H6467,IF(N6467="",NA(),N6467))</f>
        <v>0</v>
      </c>
    </row>
    <row r="1636" spans="5:20">
      <c r="E1636">
        <v>665</v>
      </c>
      <c r="F1636">
        <f>F669</f>
        <v>0</v>
      </c>
      <c r="G1636">
        <v>665</v>
      </c>
      <c r="H1636">
        <f>H669</f>
        <v>0</v>
      </c>
      <c r="K1636">
        <v>665</v>
      </c>
      <c r="L1636">
        <f>L669</f>
        <v>0</v>
      </c>
      <c r="M1636">
        <v>665</v>
      </c>
      <c r="N1636">
        <f>N669</f>
        <v>0</v>
      </c>
      <c r="Q1636">
        <f>IF(Charts!$B$3="none",E6468,IF(K6468="",NA(),K6468))</f>
        <v>0</v>
      </c>
      <c r="R1636">
        <f>IF(Charts!$B$3="none",F6468,IF(L6468="",NA(),L6468))</f>
        <v>0</v>
      </c>
      <c r="S1636">
        <f>IF(Charts!$B$3="none",G6468,IF(M6468="",NA(),M6468))</f>
        <v>0</v>
      </c>
      <c r="T1636">
        <f>IF(Charts!$B$3="none",H6468,IF(N6468="",NA(),N6468))</f>
        <v>0</v>
      </c>
    </row>
    <row r="1637" spans="5:20">
      <c r="E1637">
        <v>666</v>
      </c>
      <c r="F1637">
        <f>F670</f>
        <v>0</v>
      </c>
      <c r="G1637">
        <v>666</v>
      </c>
      <c r="H1637">
        <f>H670</f>
        <v>0</v>
      </c>
      <c r="K1637">
        <v>666</v>
      </c>
      <c r="L1637">
        <f>L670</f>
        <v>0</v>
      </c>
      <c r="M1637">
        <v>666</v>
      </c>
      <c r="N1637">
        <f>N670</f>
        <v>0</v>
      </c>
      <c r="Q1637">
        <f>IF(Charts!$B$3="none",E6469,IF(K6469="",NA(),K6469))</f>
        <v>0</v>
      </c>
      <c r="R1637">
        <f>IF(Charts!$B$3="none",F6469,IF(L6469="",NA(),L6469))</f>
        <v>0</v>
      </c>
      <c r="S1637">
        <f>IF(Charts!$B$3="none",G6469,IF(M6469="",NA(),M6469))</f>
        <v>0</v>
      </c>
      <c r="T1637">
        <f>IF(Charts!$B$3="none",H6469,IF(N6469="",NA(),N6469))</f>
        <v>0</v>
      </c>
    </row>
    <row r="1638" spans="5:20">
      <c r="E1638">
        <v>667</v>
      </c>
      <c r="F1638">
        <f>F671</f>
        <v>0</v>
      </c>
      <c r="G1638">
        <v>667</v>
      </c>
      <c r="H1638">
        <f>H671</f>
        <v>0</v>
      </c>
      <c r="K1638">
        <v>667</v>
      </c>
      <c r="L1638">
        <f>L671</f>
        <v>0</v>
      </c>
      <c r="M1638">
        <v>667</v>
      </c>
      <c r="N1638">
        <f>N671</f>
        <v>0</v>
      </c>
      <c r="Q1638">
        <f>IF(Charts!$B$3="none",E6470,IF(K6470="",NA(),K6470))</f>
        <v>0</v>
      </c>
      <c r="R1638">
        <f>IF(Charts!$B$3="none",F6470,IF(L6470="",NA(),L6470))</f>
        <v>0</v>
      </c>
      <c r="S1638">
        <f>IF(Charts!$B$3="none",G6470,IF(M6470="",NA(),M6470))</f>
        <v>0</v>
      </c>
      <c r="T1638">
        <f>IF(Charts!$B$3="none",H6470,IF(N6470="",NA(),N6470))</f>
        <v>0</v>
      </c>
    </row>
    <row r="1639" spans="5:20">
      <c r="E1639">
        <v>668</v>
      </c>
      <c r="F1639">
        <f>F672</f>
        <v>0</v>
      </c>
      <c r="G1639">
        <v>668</v>
      </c>
      <c r="H1639">
        <f>H672</f>
        <v>0</v>
      </c>
      <c r="K1639">
        <v>668</v>
      </c>
      <c r="L1639">
        <f>L672</f>
        <v>0</v>
      </c>
      <c r="M1639">
        <v>668</v>
      </c>
      <c r="N1639">
        <f>N672</f>
        <v>0</v>
      </c>
      <c r="Q1639">
        <f>IF(Charts!$B$3="none",E6471,IF(K6471="",NA(),K6471))</f>
        <v>0</v>
      </c>
      <c r="R1639">
        <f>IF(Charts!$B$3="none",F6471,IF(L6471="",NA(),L6471))</f>
        <v>0</v>
      </c>
      <c r="S1639">
        <f>IF(Charts!$B$3="none",G6471,IF(M6471="",NA(),M6471))</f>
        <v>0</v>
      </c>
      <c r="T1639">
        <f>IF(Charts!$B$3="none",H6471,IF(N6471="",NA(),N6471))</f>
        <v>0</v>
      </c>
    </row>
    <row r="1640" spans="5:20">
      <c r="E1640">
        <v>669</v>
      </c>
      <c r="F1640">
        <f>F673</f>
        <v>0</v>
      </c>
      <c r="G1640">
        <v>669</v>
      </c>
      <c r="H1640">
        <f>H673</f>
        <v>0</v>
      </c>
      <c r="K1640">
        <v>669</v>
      </c>
      <c r="L1640">
        <f>L673</f>
        <v>0</v>
      </c>
      <c r="M1640">
        <v>669</v>
      </c>
      <c r="N1640">
        <f>N673</f>
        <v>0</v>
      </c>
      <c r="Q1640">
        <f>IF(Charts!$B$3="none",E6472,IF(K6472="",NA(),K6472))</f>
        <v>0</v>
      </c>
      <c r="R1640">
        <f>IF(Charts!$B$3="none",F6472,IF(L6472="",NA(),L6472))</f>
        <v>0</v>
      </c>
      <c r="S1640">
        <f>IF(Charts!$B$3="none",G6472,IF(M6472="",NA(),M6472))</f>
        <v>0</v>
      </c>
      <c r="T1640">
        <f>IF(Charts!$B$3="none",H6472,IF(N6472="",NA(),N6472))</f>
        <v>0</v>
      </c>
    </row>
    <row r="1641" spans="5:20">
      <c r="E1641">
        <v>670</v>
      </c>
      <c r="F1641">
        <f>F674</f>
        <v>0</v>
      </c>
      <c r="G1641">
        <v>670</v>
      </c>
      <c r="H1641">
        <f>H674</f>
        <v>0</v>
      </c>
      <c r="K1641">
        <v>670</v>
      </c>
      <c r="L1641">
        <f>L674</f>
        <v>0</v>
      </c>
      <c r="M1641">
        <v>670</v>
      </c>
      <c r="N1641">
        <f>N674</f>
        <v>0</v>
      </c>
      <c r="Q1641">
        <f>IF(Charts!$B$3="none",E6473,IF(K6473="",NA(),K6473))</f>
        <v>0</v>
      </c>
      <c r="R1641">
        <f>IF(Charts!$B$3="none",F6473,IF(L6473="",NA(),L6473))</f>
        <v>0</v>
      </c>
      <c r="S1641">
        <f>IF(Charts!$B$3="none",G6473,IF(M6473="",NA(),M6473))</f>
        <v>0</v>
      </c>
      <c r="T1641">
        <f>IF(Charts!$B$3="none",H6473,IF(N6473="",NA(),N6473))</f>
        <v>0</v>
      </c>
    </row>
    <row r="1642" spans="5:20">
      <c r="E1642">
        <v>671</v>
      </c>
      <c r="F1642">
        <f>F675</f>
        <v>0</v>
      </c>
      <c r="G1642">
        <v>671</v>
      </c>
      <c r="H1642">
        <f>H675</f>
        <v>0</v>
      </c>
      <c r="K1642">
        <v>671</v>
      </c>
      <c r="L1642">
        <f>L675</f>
        <v>0</v>
      </c>
      <c r="M1642">
        <v>671</v>
      </c>
      <c r="N1642">
        <f>N675</f>
        <v>0</v>
      </c>
      <c r="Q1642">
        <f>IF(Charts!$B$3="none",E6474,IF(K6474="",NA(),K6474))</f>
        <v>0</v>
      </c>
      <c r="R1642">
        <f>IF(Charts!$B$3="none",F6474,IF(L6474="",NA(),L6474))</f>
        <v>0</v>
      </c>
      <c r="S1642">
        <f>IF(Charts!$B$3="none",G6474,IF(M6474="",NA(),M6474))</f>
        <v>0</v>
      </c>
      <c r="T1642">
        <f>IF(Charts!$B$3="none",H6474,IF(N6474="",NA(),N6474))</f>
        <v>0</v>
      </c>
    </row>
    <row r="1643" spans="5:20">
      <c r="E1643">
        <v>672</v>
      </c>
      <c r="F1643">
        <f>F676</f>
        <v>0</v>
      </c>
      <c r="G1643">
        <v>672</v>
      </c>
      <c r="H1643">
        <f>H676</f>
        <v>0</v>
      </c>
      <c r="K1643">
        <v>672</v>
      </c>
      <c r="L1643">
        <f>L676</f>
        <v>0</v>
      </c>
      <c r="M1643">
        <v>672</v>
      </c>
      <c r="N1643">
        <f>N676</f>
        <v>0</v>
      </c>
      <c r="Q1643">
        <f>IF(Charts!$B$3="none",E6475,IF(K6475="",NA(),K6475))</f>
        <v>0</v>
      </c>
      <c r="R1643">
        <f>IF(Charts!$B$3="none",F6475,IF(L6475="",NA(),L6475))</f>
        <v>0</v>
      </c>
      <c r="S1643">
        <f>IF(Charts!$B$3="none",G6475,IF(M6475="",NA(),M6475))</f>
        <v>0</v>
      </c>
      <c r="T1643">
        <f>IF(Charts!$B$3="none",H6475,IF(N6475="",NA(),N6475))</f>
        <v>0</v>
      </c>
    </row>
    <row r="1644" spans="5:20">
      <c r="E1644">
        <v>673</v>
      </c>
      <c r="F1644">
        <f>F677</f>
        <v>0</v>
      </c>
      <c r="G1644">
        <v>673</v>
      </c>
      <c r="H1644">
        <f>H677</f>
        <v>0</v>
      </c>
      <c r="K1644">
        <v>673</v>
      </c>
      <c r="L1644">
        <f>L677</f>
        <v>0</v>
      </c>
      <c r="M1644">
        <v>673</v>
      </c>
      <c r="N1644">
        <f>N677</f>
        <v>0</v>
      </c>
      <c r="Q1644">
        <f>IF(Charts!$B$3="none",E6476,IF(K6476="",NA(),K6476))</f>
        <v>0</v>
      </c>
      <c r="R1644">
        <f>IF(Charts!$B$3="none",F6476,IF(L6476="",NA(),L6476))</f>
        <v>0</v>
      </c>
      <c r="S1644">
        <f>IF(Charts!$B$3="none",G6476,IF(M6476="",NA(),M6476))</f>
        <v>0</v>
      </c>
      <c r="T1644">
        <f>IF(Charts!$B$3="none",H6476,IF(N6476="",NA(),N6476))</f>
        <v>0</v>
      </c>
    </row>
    <row r="1645" spans="5:20">
      <c r="E1645">
        <v>674</v>
      </c>
      <c r="F1645">
        <f>F678</f>
        <v>0</v>
      </c>
      <c r="G1645">
        <v>674</v>
      </c>
      <c r="H1645">
        <f>H678</f>
        <v>0</v>
      </c>
      <c r="K1645">
        <v>674</v>
      </c>
      <c r="L1645">
        <f>L678</f>
        <v>0</v>
      </c>
      <c r="M1645">
        <v>674</v>
      </c>
      <c r="N1645">
        <f>N678</f>
        <v>0</v>
      </c>
      <c r="Q1645">
        <f>IF(Charts!$B$3="none",E6477,IF(K6477="",NA(),K6477))</f>
        <v>0</v>
      </c>
      <c r="R1645">
        <f>IF(Charts!$B$3="none",F6477,IF(L6477="",NA(),L6477))</f>
        <v>0</v>
      </c>
      <c r="S1645">
        <f>IF(Charts!$B$3="none",G6477,IF(M6477="",NA(),M6477))</f>
        <v>0</v>
      </c>
      <c r="T1645">
        <f>IF(Charts!$B$3="none",H6477,IF(N6477="",NA(),N6477))</f>
        <v>0</v>
      </c>
    </row>
    <row r="1646" spans="5:20">
      <c r="E1646">
        <v>675</v>
      </c>
      <c r="F1646">
        <f>F679</f>
        <v>0</v>
      </c>
      <c r="G1646">
        <v>675</v>
      </c>
      <c r="H1646">
        <f>H679</f>
        <v>0</v>
      </c>
      <c r="K1646">
        <v>675</v>
      </c>
      <c r="L1646">
        <f>L679</f>
        <v>0</v>
      </c>
      <c r="M1646">
        <v>675</v>
      </c>
      <c r="N1646">
        <f>N679</f>
        <v>0</v>
      </c>
      <c r="Q1646">
        <f>IF(Charts!$B$3="none",E6478,IF(K6478="",NA(),K6478))</f>
        <v>0</v>
      </c>
      <c r="R1646">
        <f>IF(Charts!$B$3="none",F6478,IF(L6478="",NA(),L6478))</f>
        <v>0</v>
      </c>
      <c r="S1646">
        <f>IF(Charts!$B$3="none",G6478,IF(M6478="",NA(),M6478))</f>
        <v>0</v>
      </c>
      <c r="T1646">
        <f>IF(Charts!$B$3="none",H6478,IF(N6478="",NA(),N6478))</f>
        <v>0</v>
      </c>
    </row>
    <row r="1647" spans="5:20">
      <c r="E1647">
        <v>676</v>
      </c>
      <c r="F1647">
        <f>F680</f>
        <v>0</v>
      </c>
      <c r="G1647">
        <v>676</v>
      </c>
      <c r="H1647">
        <f>H680</f>
        <v>0</v>
      </c>
      <c r="K1647">
        <v>676</v>
      </c>
      <c r="L1647">
        <f>L680</f>
        <v>0</v>
      </c>
      <c r="M1647">
        <v>676</v>
      </c>
      <c r="N1647">
        <f>N680</f>
        <v>0</v>
      </c>
      <c r="Q1647">
        <f>IF(Charts!$B$3="none",E6479,IF(K6479="",NA(),K6479))</f>
        <v>0</v>
      </c>
      <c r="R1647">
        <f>IF(Charts!$B$3="none",F6479,IF(L6479="",NA(),L6479))</f>
        <v>0</v>
      </c>
      <c r="S1647">
        <f>IF(Charts!$B$3="none",G6479,IF(M6479="",NA(),M6479))</f>
        <v>0</v>
      </c>
      <c r="T1647">
        <f>IF(Charts!$B$3="none",H6479,IF(N6479="",NA(),N6479))</f>
        <v>0</v>
      </c>
    </row>
    <row r="1648" spans="5:20">
      <c r="E1648">
        <v>677</v>
      </c>
      <c r="F1648">
        <f>F681</f>
        <v>0</v>
      </c>
      <c r="G1648">
        <v>677</v>
      </c>
      <c r="H1648">
        <f>H681</f>
        <v>0</v>
      </c>
      <c r="K1648">
        <v>677</v>
      </c>
      <c r="L1648">
        <f>L681</f>
        <v>0</v>
      </c>
      <c r="M1648">
        <v>677</v>
      </c>
      <c r="N1648">
        <f>N681</f>
        <v>0</v>
      </c>
      <c r="Q1648">
        <f>IF(Charts!$B$3="none",E6480,IF(K6480="",NA(),K6480))</f>
        <v>0</v>
      </c>
      <c r="R1648">
        <f>IF(Charts!$B$3="none",F6480,IF(L6480="",NA(),L6480))</f>
        <v>0</v>
      </c>
      <c r="S1648">
        <f>IF(Charts!$B$3="none",G6480,IF(M6480="",NA(),M6480))</f>
        <v>0</v>
      </c>
      <c r="T1648">
        <f>IF(Charts!$B$3="none",H6480,IF(N6480="",NA(),N6480))</f>
        <v>0</v>
      </c>
    </row>
    <row r="1649" spans="5:20">
      <c r="E1649">
        <v>678</v>
      </c>
      <c r="F1649">
        <f>F682</f>
        <v>0</v>
      </c>
      <c r="G1649">
        <v>678</v>
      </c>
      <c r="H1649">
        <f>H682</f>
        <v>0</v>
      </c>
      <c r="K1649">
        <v>678</v>
      </c>
      <c r="L1649">
        <f>L682</f>
        <v>0</v>
      </c>
      <c r="M1649">
        <v>678</v>
      </c>
      <c r="N1649">
        <f>N682</f>
        <v>0</v>
      </c>
      <c r="Q1649">
        <f>IF(Charts!$B$3="none",E6481,IF(K6481="",NA(),K6481))</f>
        <v>0</v>
      </c>
      <c r="R1649">
        <f>IF(Charts!$B$3="none",F6481,IF(L6481="",NA(),L6481))</f>
        <v>0</v>
      </c>
      <c r="S1649">
        <f>IF(Charts!$B$3="none",G6481,IF(M6481="",NA(),M6481))</f>
        <v>0</v>
      </c>
      <c r="T1649">
        <f>IF(Charts!$B$3="none",H6481,IF(N6481="",NA(),N6481))</f>
        <v>0</v>
      </c>
    </row>
    <row r="1650" spans="5:20">
      <c r="E1650">
        <v>679</v>
      </c>
      <c r="F1650">
        <f>F683</f>
        <v>0</v>
      </c>
      <c r="G1650">
        <v>679</v>
      </c>
      <c r="H1650">
        <f>H683</f>
        <v>0</v>
      </c>
      <c r="K1650">
        <v>679</v>
      </c>
      <c r="L1650">
        <f>L683</f>
        <v>0</v>
      </c>
      <c r="M1650">
        <v>679</v>
      </c>
      <c r="N1650">
        <f>N683</f>
        <v>0</v>
      </c>
      <c r="Q1650">
        <f>IF(Charts!$B$3="none",E6482,IF(K6482="",NA(),K6482))</f>
        <v>0</v>
      </c>
      <c r="R1650">
        <f>IF(Charts!$B$3="none",F6482,IF(L6482="",NA(),L6482))</f>
        <v>0</v>
      </c>
      <c r="S1650">
        <f>IF(Charts!$B$3="none",G6482,IF(M6482="",NA(),M6482))</f>
        <v>0</v>
      </c>
      <c r="T1650">
        <f>IF(Charts!$B$3="none",H6482,IF(N6482="",NA(),N6482))</f>
        <v>0</v>
      </c>
    </row>
    <row r="1651" spans="5:20">
      <c r="E1651">
        <v>680</v>
      </c>
      <c r="F1651">
        <f>F684</f>
        <v>0</v>
      </c>
      <c r="G1651">
        <v>680</v>
      </c>
      <c r="H1651">
        <f>H684</f>
        <v>0</v>
      </c>
      <c r="K1651">
        <v>680</v>
      </c>
      <c r="L1651">
        <f>L684</f>
        <v>0</v>
      </c>
      <c r="M1651">
        <v>680</v>
      </c>
      <c r="N1651">
        <f>N684</f>
        <v>0</v>
      </c>
      <c r="Q1651">
        <f>IF(Charts!$B$3="none",E6483,IF(K6483="",NA(),K6483))</f>
        <v>0</v>
      </c>
      <c r="R1651">
        <f>IF(Charts!$B$3="none",F6483,IF(L6483="",NA(),L6483))</f>
        <v>0</v>
      </c>
      <c r="S1651">
        <f>IF(Charts!$B$3="none",G6483,IF(M6483="",NA(),M6483))</f>
        <v>0</v>
      </c>
      <c r="T1651">
        <f>IF(Charts!$B$3="none",H6483,IF(N6483="",NA(),N6483))</f>
        <v>0</v>
      </c>
    </row>
    <row r="1652" spans="5:20">
      <c r="E1652">
        <v>681</v>
      </c>
      <c r="F1652">
        <f>F685</f>
        <v>0</v>
      </c>
      <c r="G1652">
        <v>681</v>
      </c>
      <c r="H1652">
        <f>H685</f>
        <v>0</v>
      </c>
      <c r="K1652">
        <v>681</v>
      </c>
      <c r="L1652">
        <f>L685</f>
        <v>0</v>
      </c>
      <c r="M1652">
        <v>681</v>
      </c>
      <c r="N1652">
        <f>N685</f>
        <v>0</v>
      </c>
      <c r="Q1652">
        <f>IF(Charts!$B$3="none",E6484,IF(K6484="",NA(),K6484))</f>
        <v>0</v>
      </c>
      <c r="R1652">
        <f>IF(Charts!$B$3="none",F6484,IF(L6484="",NA(),L6484))</f>
        <v>0</v>
      </c>
      <c r="S1652">
        <f>IF(Charts!$B$3="none",G6484,IF(M6484="",NA(),M6484))</f>
        <v>0</v>
      </c>
      <c r="T1652">
        <f>IF(Charts!$B$3="none",H6484,IF(N6484="",NA(),N6484))</f>
        <v>0</v>
      </c>
    </row>
    <row r="1653" spans="5:20">
      <c r="E1653">
        <v>682</v>
      </c>
      <c r="F1653">
        <f>F686</f>
        <v>0</v>
      </c>
      <c r="G1653">
        <v>682</v>
      </c>
      <c r="H1653">
        <f>H686</f>
        <v>0</v>
      </c>
      <c r="K1653">
        <v>682</v>
      </c>
      <c r="L1653">
        <f>L686</f>
        <v>0</v>
      </c>
      <c r="M1653">
        <v>682</v>
      </c>
      <c r="N1653">
        <f>N686</f>
        <v>0</v>
      </c>
      <c r="Q1653">
        <f>IF(Charts!$B$3="none",E6485,IF(K6485="",NA(),K6485))</f>
        <v>0</v>
      </c>
      <c r="R1653">
        <f>IF(Charts!$B$3="none",F6485,IF(L6485="",NA(),L6485))</f>
        <v>0</v>
      </c>
      <c r="S1653">
        <f>IF(Charts!$B$3="none",G6485,IF(M6485="",NA(),M6485))</f>
        <v>0</v>
      </c>
      <c r="T1653">
        <f>IF(Charts!$B$3="none",H6485,IF(N6485="",NA(),N6485))</f>
        <v>0</v>
      </c>
    </row>
    <row r="1654" spans="5:20">
      <c r="E1654">
        <v>683</v>
      </c>
      <c r="F1654">
        <f>F687</f>
        <v>0</v>
      </c>
      <c r="G1654">
        <v>683</v>
      </c>
      <c r="H1654">
        <f>H687</f>
        <v>0</v>
      </c>
      <c r="K1654">
        <v>683</v>
      </c>
      <c r="L1654">
        <f>L687</f>
        <v>0</v>
      </c>
      <c r="M1654">
        <v>683</v>
      </c>
      <c r="N1654">
        <f>N687</f>
        <v>0</v>
      </c>
      <c r="Q1654">
        <f>IF(Charts!$B$3="none",E6486,IF(K6486="",NA(),K6486))</f>
        <v>0</v>
      </c>
      <c r="R1654">
        <f>IF(Charts!$B$3="none",F6486,IF(L6486="",NA(),L6486))</f>
        <v>0</v>
      </c>
      <c r="S1654">
        <f>IF(Charts!$B$3="none",G6486,IF(M6486="",NA(),M6486))</f>
        <v>0</v>
      </c>
      <c r="T1654">
        <f>IF(Charts!$B$3="none",H6486,IF(N6486="",NA(),N6486))</f>
        <v>0</v>
      </c>
    </row>
    <row r="1655" spans="5:20">
      <c r="E1655">
        <v>684</v>
      </c>
      <c r="F1655">
        <f>F688</f>
        <v>0</v>
      </c>
      <c r="G1655">
        <v>684</v>
      </c>
      <c r="H1655">
        <f>H688</f>
        <v>0</v>
      </c>
      <c r="K1655">
        <v>684</v>
      </c>
      <c r="L1655">
        <f>L688</f>
        <v>0</v>
      </c>
      <c r="M1655">
        <v>684</v>
      </c>
      <c r="N1655">
        <f>N688</f>
        <v>0</v>
      </c>
      <c r="Q1655">
        <f>IF(Charts!$B$3="none",E6487,IF(K6487="",NA(),K6487))</f>
        <v>0</v>
      </c>
      <c r="R1655">
        <f>IF(Charts!$B$3="none",F6487,IF(L6487="",NA(),L6487))</f>
        <v>0</v>
      </c>
      <c r="S1655">
        <f>IF(Charts!$B$3="none",G6487,IF(M6487="",NA(),M6487))</f>
        <v>0</v>
      </c>
      <c r="T1655">
        <f>IF(Charts!$B$3="none",H6487,IF(N6487="",NA(),N6487))</f>
        <v>0</v>
      </c>
    </row>
    <row r="1656" spans="5:20">
      <c r="E1656">
        <v>685</v>
      </c>
      <c r="F1656">
        <f>F689</f>
        <v>0</v>
      </c>
      <c r="G1656">
        <v>685</v>
      </c>
      <c r="H1656">
        <f>H689</f>
        <v>0</v>
      </c>
      <c r="K1656">
        <v>685</v>
      </c>
      <c r="L1656">
        <f>L689</f>
        <v>0</v>
      </c>
      <c r="M1656">
        <v>685</v>
      </c>
      <c r="N1656">
        <f>N689</f>
        <v>0</v>
      </c>
      <c r="Q1656">
        <f>IF(Charts!$B$3="none",E6488,IF(K6488="",NA(),K6488))</f>
        <v>0</v>
      </c>
      <c r="R1656">
        <f>IF(Charts!$B$3="none",F6488,IF(L6488="",NA(),L6488))</f>
        <v>0</v>
      </c>
      <c r="S1656">
        <f>IF(Charts!$B$3="none",G6488,IF(M6488="",NA(),M6488))</f>
        <v>0</v>
      </c>
      <c r="T1656">
        <f>IF(Charts!$B$3="none",H6488,IF(N6488="",NA(),N6488))</f>
        <v>0</v>
      </c>
    </row>
    <row r="1657" spans="5:20">
      <c r="E1657">
        <v>686</v>
      </c>
      <c r="F1657">
        <f>F690</f>
        <v>0</v>
      </c>
      <c r="G1657">
        <v>686</v>
      </c>
      <c r="H1657">
        <f>H690</f>
        <v>0</v>
      </c>
      <c r="K1657">
        <v>686</v>
      </c>
      <c r="L1657">
        <f>L690</f>
        <v>0</v>
      </c>
      <c r="M1657">
        <v>686</v>
      </c>
      <c r="N1657">
        <f>N690</f>
        <v>0</v>
      </c>
      <c r="Q1657">
        <f>IF(Charts!$B$3="none",E6489,IF(K6489="",NA(),K6489))</f>
        <v>0</v>
      </c>
      <c r="R1657">
        <f>IF(Charts!$B$3="none",F6489,IF(L6489="",NA(),L6489))</f>
        <v>0</v>
      </c>
      <c r="S1657">
        <f>IF(Charts!$B$3="none",G6489,IF(M6489="",NA(),M6489))</f>
        <v>0</v>
      </c>
      <c r="T1657">
        <f>IF(Charts!$B$3="none",H6489,IF(N6489="",NA(),N6489))</f>
        <v>0</v>
      </c>
    </row>
    <row r="1658" spans="5:20">
      <c r="E1658">
        <v>687</v>
      </c>
      <c r="F1658">
        <f>F691</f>
        <v>0</v>
      </c>
      <c r="G1658">
        <v>687</v>
      </c>
      <c r="H1658">
        <f>H691</f>
        <v>0</v>
      </c>
      <c r="K1658">
        <v>687</v>
      </c>
      <c r="L1658">
        <f>L691</f>
        <v>0</v>
      </c>
      <c r="M1658">
        <v>687</v>
      </c>
      <c r="N1658">
        <f>N691</f>
        <v>0</v>
      </c>
      <c r="Q1658">
        <f>IF(Charts!$B$3="none",E6490,IF(K6490="",NA(),K6490))</f>
        <v>0</v>
      </c>
      <c r="R1658">
        <f>IF(Charts!$B$3="none",F6490,IF(L6490="",NA(),L6490))</f>
        <v>0</v>
      </c>
      <c r="S1658">
        <f>IF(Charts!$B$3="none",G6490,IF(M6490="",NA(),M6490))</f>
        <v>0</v>
      </c>
      <c r="T1658">
        <f>IF(Charts!$B$3="none",H6490,IF(N6490="",NA(),N6490))</f>
        <v>0</v>
      </c>
    </row>
    <row r="1659" spans="5:20">
      <c r="E1659">
        <v>688</v>
      </c>
      <c r="F1659">
        <f>F692</f>
        <v>0</v>
      </c>
      <c r="G1659">
        <v>688</v>
      </c>
      <c r="H1659">
        <f>H692</f>
        <v>0</v>
      </c>
      <c r="K1659">
        <v>688</v>
      </c>
      <c r="L1659">
        <f>L692</f>
        <v>0</v>
      </c>
      <c r="M1659">
        <v>688</v>
      </c>
      <c r="N1659">
        <f>N692</f>
        <v>0</v>
      </c>
      <c r="Q1659">
        <f>IF(Charts!$B$3="none",E6491,IF(K6491="",NA(),K6491))</f>
        <v>0</v>
      </c>
      <c r="R1659">
        <f>IF(Charts!$B$3="none",F6491,IF(L6491="",NA(),L6491))</f>
        <v>0</v>
      </c>
      <c r="S1659">
        <f>IF(Charts!$B$3="none",G6491,IF(M6491="",NA(),M6491))</f>
        <v>0</v>
      </c>
      <c r="T1659">
        <f>IF(Charts!$B$3="none",H6491,IF(N6491="",NA(),N6491))</f>
        <v>0</v>
      </c>
    </row>
    <row r="1660" spans="5:20">
      <c r="E1660">
        <v>689</v>
      </c>
      <c r="F1660">
        <f>F693</f>
        <v>0</v>
      </c>
      <c r="G1660">
        <v>689</v>
      </c>
      <c r="H1660">
        <f>H693</f>
        <v>0</v>
      </c>
      <c r="K1660">
        <v>689</v>
      </c>
      <c r="L1660">
        <f>L693</f>
        <v>0</v>
      </c>
      <c r="M1660">
        <v>689</v>
      </c>
      <c r="N1660">
        <f>N693</f>
        <v>0</v>
      </c>
      <c r="Q1660">
        <f>IF(Charts!$B$3="none",E6492,IF(K6492="",NA(),K6492))</f>
        <v>0</v>
      </c>
      <c r="R1660">
        <f>IF(Charts!$B$3="none",F6492,IF(L6492="",NA(),L6492))</f>
        <v>0</v>
      </c>
      <c r="S1660">
        <f>IF(Charts!$B$3="none",G6492,IF(M6492="",NA(),M6492))</f>
        <v>0</v>
      </c>
      <c r="T1660">
        <f>IF(Charts!$B$3="none",H6492,IF(N6492="",NA(),N6492))</f>
        <v>0</v>
      </c>
    </row>
    <row r="1661" spans="5:20">
      <c r="E1661">
        <v>690</v>
      </c>
      <c r="F1661">
        <f>F694</f>
        <v>0</v>
      </c>
      <c r="G1661">
        <v>690</v>
      </c>
      <c r="H1661">
        <f>H694</f>
        <v>0</v>
      </c>
      <c r="K1661">
        <v>690</v>
      </c>
      <c r="L1661">
        <f>L694</f>
        <v>0</v>
      </c>
      <c r="M1661">
        <v>690</v>
      </c>
      <c r="N1661">
        <f>N694</f>
        <v>0</v>
      </c>
      <c r="Q1661">
        <f>IF(Charts!$B$3="none",E6493,IF(K6493="",NA(),K6493))</f>
        <v>0</v>
      </c>
      <c r="R1661">
        <f>IF(Charts!$B$3="none",F6493,IF(L6493="",NA(),L6493))</f>
        <v>0</v>
      </c>
      <c r="S1661">
        <f>IF(Charts!$B$3="none",G6493,IF(M6493="",NA(),M6493))</f>
        <v>0</v>
      </c>
      <c r="T1661">
        <f>IF(Charts!$B$3="none",H6493,IF(N6493="",NA(),N6493))</f>
        <v>0</v>
      </c>
    </row>
    <row r="1662" spans="5:20">
      <c r="E1662">
        <v>691</v>
      </c>
      <c r="F1662">
        <f>F695</f>
        <v>0</v>
      </c>
      <c r="G1662">
        <v>691</v>
      </c>
      <c r="H1662">
        <f>H695</f>
        <v>0</v>
      </c>
      <c r="K1662">
        <v>691</v>
      </c>
      <c r="L1662">
        <f>L695</f>
        <v>0</v>
      </c>
      <c r="M1662">
        <v>691</v>
      </c>
      <c r="N1662">
        <f>N695</f>
        <v>0</v>
      </c>
      <c r="Q1662">
        <f>IF(Charts!$B$3="none",E6494,IF(K6494="",NA(),K6494))</f>
        <v>0</v>
      </c>
      <c r="R1662">
        <f>IF(Charts!$B$3="none",F6494,IF(L6494="",NA(),L6494))</f>
        <v>0</v>
      </c>
      <c r="S1662">
        <f>IF(Charts!$B$3="none",G6494,IF(M6494="",NA(),M6494))</f>
        <v>0</v>
      </c>
      <c r="T1662">
        <f>IF(Charts!$B$3="none",H6494,IF(N6494="",NA(),N6494))</f>
        <v>0</v>
      </c>
    </row>
    <row r="1663" spans="5:20">
      <c r="E1663">
        <v>692</v>
      </c>
      <c r="F1663">
        <f>F696</f>
        <v>0</v>
      </c>
      <c r="G1663">
        <v>692</v>
      </c>
      <c r="H1663">
        <f>H696</f>
        <v>0</v>
      </c>
      <c r="K1663">
        <v>692</v>
      </c>
      <c r="L1663">
        <f>L696</f>
        <v>0</v>
      </c>
      <c r="M1663">
        <v>692</v>
      </c>
      <c r="N1663">
        <f>N696</f>
        <v>0</v>
      </c>
      <c r="Q1663">
        <f>IF(Charts!$B$3="none",E6495,IF(K6495="",NA(),K6495))</f>
        <v>0</v>
      </c>
      <c r="R1663">
        <f>IF(Charts!$B$3="none",F6495,IF(L6495="",NA(),L6495))</f>
        <v>0</v>
      </c>
      <c r="S1663">
        <f>IF(Charts!$B$3="none",G6495,IF(M6495="",NA(),M6495))</f>
        <v>0</v>
      </c>
      <c r="T1663">
        <f>IF(Charts!$B$3="none",H6495,IF(N6495="",NA(),N6495))</f>
        <v>0</v>
      </c>
    </row>
    <row r="1664" spans="5:20">
      <c r="E1664">
        <v>693</v>
      </c>
      <c r="F1664">
        <f>F697</f>
        <v>0</v>
      </c>
      <c r="G1664">
        <v>693</v>
      </c>
      <c r="H1664">
        <f>H697</f>
        <v>0</v>
      </c>
      <c r="K1664">
        <v>693</v>
      </c>
      <c r="L1664">
        <f>L697</f>
        <v>0</v>
      </c>
      <c r="M1664">
        <v>693</v>
      </c>
      <c r="N1664">
        <f>N697</f>
        <v>0</v>
      </c>
      <c r="Q1664">
        <f>IF(Charts!$B$3="none",E6496,IF(K6496="",NA(),K6496))</f>
        <v>0</v>
      </c>
      <c r="R1664">
        <f>IF(Charts!$B$3="none",F6496,IF(L6496="",NA(),L6496))</f>
        <v>0</v>
      </c>
      <c r="S1664">
        <f>IF(Charts!$B$3="none",G6496,IF(M6496="",NA(),M6496))</f>
        <v>0</v>
      </c>
      <c r="T1664">
        <f>IF(Charts!$B$3="none",H6496,IF(N6496="",NA(),N6496))</f>
        <v>0</v>
      </c>
    </row>
    <row r="1665" spans="5:20">
      <c r="E1665">
        <v>694</v>
      </c>
      <c r="F1665">
        <f>F698</f>
        <v>0</v>
      </c>
      <c r="G1665">
        <v>694</v>
      </c>
      <c r="H1665">
        <f>H698</f>
        <v>0</v>
      </c>
      <c r="K1665">
        <v>694</v>
      </c>
      <c r="L1665">
        <f>L698</f>
        <v>0</v>
      </c>
      <c r="M1665">
        <v>694</v>
      </c>
      <c r="N1665">
        <f>N698</f>
        <v>0</v>
      </c>
      <c r="Q1665">
        <f>IF(Charts!$B$3="none",E6497,IF(K6497="",NA(),K6497))</f>
        <v>0</v>
      </c>
      <c r="R1665">
        <f>IF(Charts!$B$3="none",F6497,IF(L6497="",NA(),L6497))</f>
        <v>0</v>
      </c>
      <c r="S1665">
        <f>IF(Charts!$B$3="none",G6497,IF(M6497="",NA(),M6497))</f>
        <v>0</v>
      </c>
      <c r="T1665">
        <f>IF(Charts!$B$3="none",H6497,IF(N6497="",NA(),N6497))</f>
        <v>0</v>
      </c>
    </row>
    <row r="1666" spans="5:20">
      <c r="E1666">
        <v>695</v>
      </c>
      <c r="F1666">
        <f>F699</f>
        <v>0</v>
      </c>
      <c r="G1666">
        <v>695</v>
      </c>
      <c r="H1666">
        <f>H699</f>
        <v>0</v>
      </c>
      <c r="K1666">
        <v>695</v>
      </c>
      <c r="L1666">
        <f>L699</f>
        <v>0</v>
      </c>
      <c r="M1666">
        <v>695</v>
      </c>
      <c r="N1666">
        <f>N699</f>
        <v>0</v>
      </c>
      <c r="Q1666">
        <f>IF(Charts!$B$3="none",E6498,IF(K6498="",NA(),K6498))</f>
        <v>0</v>
      </c>
      <c r="R1666">
        <f>IF(Charts!$B$3="none",F6498,IF(L6498="",NA(),L6498))</f>
        <v>0</v>
      </c>
      <c r="S1666">
        <f>IF(Charts!$B$3="none",G6498,IF(M6498="",NA(),M6498))</f>
        <v>0</v>
      </c>
      <c r="T1666">
        <f>IF(Charts!$B$3="none",H6498,IF(N6498="",NA(),N6498))</f>
        <v>0</v>
      </c>
    </row>
    <row r="1667" spans="5:20">
      <c r="E1667">
        <v>696</v>
      </c>
      <c r="F1667">
        <f>F700</f>
        <v>0</v>
      </c>
      <c r="G1667">
        <v>696</v>
      </c>
      <c r="H1667">
        <f>H700</f>
        <v>0</v>
      </c>
      <c r="K1667">
        <v>696</v>
      </c>
      <c r="L1667">
        <f>L700</f>
        <v>0</v>
      </c>
      <c r="M1667">
        <v>696</v>
      </c>
      <c r="N1667">
        <f>N700</f>
        <v>0</v>
      </c>
      <c r="Q1667">
        <f>IF(Charts!$B$3="none",E6499,IF(K6499="",NA(),K6499))</f>
        <v>0</v>
      </c>
      <c r="R1667">
        <f>IF(Charts!$B$3="none",F6499,IF(L6499="",NA(),L6499))</f>
        <v>0</v>
      </c>
      <c r="S1667">
        <f>IF(Charts!$B$3="none",G6499,IF(M6499="",NA(),M6499))</f>
        <v>0</v>
      </c>
      <c r="T1667">
        <f>IF(Charts!$B$3="none",H6499,IF(N6499="",NA(),N6499))</f>
        <v>0</v>
      </c>
    </row>
    <row r="1668" spans="5:20">
      <c r="E1668">
        <v>697</v>
      </c>
      <c r="F1668">
        <f>F701</f>
        <v>0</v>
      </c>
      <c r="G1668">
        <v>697</v>
      </c>
      <c r="H1668">
        <f>H701</f>
        <v>0</v>
      </c>
      <c r="K1668">
        <v>697</v>
      </c>
      <c r="L1668">
        <f>L701</f>
        <v>0</v>
      </c>
      <c r="M1668">
        <v>697</v>
      </c>
      <c r="N1668">
        <f>N701</f>
        <v>0</v>
      </c>
      <c r="Q1668">
        <f>IF(Charts!$B$3="none",E6500,IF(K6500="",NA(),K6500))</f>
        <v>0</v>
      </c>
      <c r="R1668">
        <f>IF(Charts!$B$3="none",F6500,IF(L6500="",NA(),L6500))</f>
        <v>0</v>
      </c>
      <c r="S1668">
        <f>IF(Charts!$B$3="none",G6500,IF(M6500="",NA(),M6500))</f>
        <v>0</v>
      </c>
      <c r="T1668">
        <f>IF(Charts!$B$3="none",H6500,IF(N6500="",NA(),N6500))</f>
        <v>0</v>
      </c>
    </row>
    <row r="1669" spans="5:20">
      <c r="E1669">
        <v>698</v>
      </c>
      <c r="F1669">
        <f>F702</f>
        <v>0</v>
      </c>
      <c r="G1669">
        <v>698</v>
      </c>
      <c r="H1669">
        <f>H702</f>
        <v>0</v>
      </c>
      <c r="K1669">
        <v>698</v>
      </c>
      <c r="L1669">
        <f>L702</f>
        <v>0</v>
      </c>
      <c r="M1669">
        <v>698</v>
      </c>
      <c r="N1669">
        <f>N702</f>
        <v>0</v>
      </c>
      <c r="Q1669">
        <f>IF(Charts!$B$3="none",E6501,IF(K6501="",NA(),K6501))</f>
        <v>0</v>
      </c>
      <c r="R1669">
        <f>IF(Charts!$B$3="none",F6501,IF(L6501="",NA(),L6501))</f>
        <v>0</v>
      </c>
      <c r="S1669">
        <f>IF(Charts!$B$3="none",G6501,IF(M6501="",NA(),M6501))</f>
        <v>0</v>
      </c>
      <c r="T1669">
        <f>IF(Charts!$B$3="none",H6501,IF(N6501="",NA(),N6501))</f>
        <v>0</v>
      </c>
    </row>
    <row r="1670" spans="5:20">
      <c r="E1670">
        <v>699</v>
      </c>
      <c r="F1670">
        <f>F703</f>
        <v>0</v>
      </c>
      <c r="G1670">
        <v>699</v>
      </c>
      <c r="H1670">
        <f>H703</f>
        <v>0</v>
      </c>
      <c r="K1670">
        <v>699</v>
      </c>
      <c r="L1670">
        <f>L703</f>
        <v>0</v>
      </c>
      <c r="M1670">
        <v>699</v>
      </c>
      <c r="N1670">
        <f>N703</f>
        <v>0</v>
      </c>
      <c r="Q1670">
        <f>IF(Charts!$B$3="none",E6502,IF(K6502="",NA(),K6502))</f>
        <v>0</v>
      </c>
      <c r="R1670">
        <f>IF(Charts!$B$3="none",F6502,IF(L6502="",NA(),L6502))</f>
        <v>0</v>
      </c>
      <c r="S1670">
        <f>IF(Charts!$B$3="none",G6502,IF(M6502="",NA(),M6502))</f>
        <v>0</v>
      </c>
      <c r="T1670">
        <f>IF(Charts!$B$3="none",H6502,IF(N6502="",NA(),N6502))</f>
        <v>0</v>
      </c>
    </row>
    <row r="1671" spans="5:20">
      <c r="E1671">
        <v>700</v>
      </c>
      <c r="F1671">
        <f>F704</f>
        <v>0</v>
      </c>
      <c r="G1671">
        <v>700</v>
      </c>
      <c r="H1671">
        <f>H704</f>
        <v>0</v>
      </c>
      <c r="K1671">
        <v>700</v>
      </c>
      <c r="L1671">
        <f>L704</f>
        <v>0</v>
      </c>
      <c r="M1671">
        <v>700</v>
      </c>
      <c r="N1671">
        <f>N704</f>
        <v>0</v>
      </c>
      <c r="Q1671">
        <f>IF(Charts!$B$3="none",E6503,IF(K6503="",NA(),K6503))</f>
        <v>0</v>
      </c>
      <c r="R1671">
        <f>IF(Charts!$B$3="none",F6503,IF(L6503="",NA(),L6503))</f>
        <v>0</v>
      </c>
      <c r="S1671">
        <f>IF(Charts!$B$3="none",G6503,IF(M6503="",NA(),M6503))</f>
        <v>0</v>
      </c>
      <c r="T1671">
        <f>IF(Charts!$B$3="none",H6503,IF(N6503="",NA(),N6503))</f>
        <v>0</v>
      </c>
    </row>
    <row r="1672" spans="5:20">
      <c r="E1672">
        <v>701</v>
      </c>
      <c r="F1672">
        <f>F705</f>
        <v>0</v>
      </c>
      <c r="G1672">
        <v>701</v>
      </c>
      <c r="H1672">
        <f>H705</f>
        <v>0</v>
      </c>
      <c r="K1672">
        <v>701</v>
      </c>
      <c r="L1672">
        <f>L705</f>
        <v>0</v>
      </c>
      <c r="M1672">
        <v>701</v>
      </c>
      <c r="N1672">
        <f>N705</f>
        <v>0</v>
      </c>
      <c r="Q1672">
        <f>IF(Charts!$B$3="none",E6504,IF(K6504="",NA(),K6504))</f>
        <v>0</v>
      </c>
      <c r="R1672">
        <f>IF(Charts!$B$3="none",F6504,IF(L6504="",NA(),L6504))</f>
        <v>0</v>
      </c>
      <c r="S1672">
        <f>IF(Charts!$B$3="none",G6504,IF(M6504="",NA(),M6504))</f>
        <v>0</v>
      </c>
      <c r="T1672">
        <f>IF(Charts!$B$3="none",H6504,IF(N6504="",NA(),N6504))</f>
        <v>0</v>
      </c>
    </row>
    <row r="1673" spans="5:20">
      <c r="E1673">
        <v>702</v>
      </c>
      <c r="F1673">
        <f>F706</f>
        <v>0</v>
      </c>
      <c r="G1673">
        <v>702</v>
      </c>
      <c r="H1673">
        <f>H706</f>
        <v>0</v>
      </c>
      <c r="K1673">
        <v>702</v>
      </c>
      <c r="L1673">
        <f>L706</f>
        <v>0</v>
      </c>
      <c r="M1673">
        <v>702</v>
      </c>
      <c r="N1673">
        <f>N706</f>
        <v>0</v>
      </c>
      <c r="Q1673">
        <f>IF(Charts!$B$3="none",E6505,IF(K6505="",NA(),K6505))</f>
        <v>0</v>
      </c>
      <c r="R1673">
        <f>IF(Charts!$B$3="none",F6505,IF(L6505="",NA(),L6505))</f>
        <v>0</v>
      </c>
      <c r="S1673">
        <f>IF(Charts!$B$3="none",G6505,IF(M6505="",NA(),M6505))</f>
        <v>0</v>
      </c>
      <c r="T1673">
        <f>IF(Charts!$B$3="none",H6505,IF(N6505="",NA(),N6505))</f>
        <v>0</v>
      </c>
    </row>
    <row r="1674" spans="5:20">
      <c r="E1674">
        <v>703</v>
      </c>
      <c r="F1674">
        <f>F707</f>
        <v>0</v>
      </c>
      <c r="G1674">
        <v>703</v>
      </c>
      <c r="H1674">
        <f>H707</f>
        <v>0</v>
      </c>
      <c r="K1674">
        <v>703</v>
      </c>
      <c r="L1674">
        <f>L707</f>
        <v>0</v>
      </c>
      <c r="M1674">
        <v>703</v>
      </c>
      <c r="N1674">
        <f>N707</f>
        <v>0</v>
      </c>
      <c r="Q1674">
        <f>IF(Charts!$B$3="none",E6506,IF(K6506="",NA(),K6506))</f>
        <v>0</v>
      </c>
      <c r="R1674">
        <f>IF(Charts!$B$3="none",F6506,IF(L6506="",NA(),L6506))</f>
        <v>0</v>
      </c>
      <c r="S1674">
        <f>IF(Charts!$B$3="none",G6506,IF(M6506="",NA(),M6506))</f>
        <v>0</v>
      </c>
      <c r="T1674">
        <f>IF(Charts!$B$3="none",H6506,IF(N6506="",NA(),N6506))</f>
        <v>0</v>
      </c>
    </row>
    <row r="1675" spans="5:20">
      <c r="E1675">
        <v>704</v>
      </c>
      <c r="F1675">
        <f>F708</f>
        <v>0</v>
      </c>
      <c r="G1675">
        <v>704</v>
      </c>
      <c r="H1675">
        <f>H708</f>
        <v>0</v>
      </c>
      <c r="K1675">
        <v>704</v>
      </c>
      <c r="L1675">
        <f>L708</f>
        <v>0</v>
      </c>
      <c r="M1675">
        <v>704</v>
      </c>
      <c r="N1675">
        <f>N708</f>
        <v>0</v>
      </c>
      <c r="Q1675">
        <f>IF(Charts!$B$3="none",E6507,IF(K6507="",NA(),K6507))</f>
        <v>0</v>
      </c>
      <c r="R1675">
        <f>IF(Charts!$B$3="none",F6507,IF(L6507="",NA(),L6507))</f>
        <v>0</v>
      </c>
      <c r="S1675">
        <f>IF(Charts!$B$3="none",G6507,IF(M6507="",NA(),M6507))</f>
        <v>0</v>
      </c>
      <c r="T1675">
        <f>IF(Charts!$B$3="none",H6507,IF(N6507="",NA(),N6507))</f>
        <v>0</v>
      </c>
    </row>
    <row r="1676" spans="5:20">
      <c r="E1676">
        <v>705</v>
      </c>
      <c r="F1676">
        <f>F709</f>
        <v>0</v>
      </c>
      <c r="G1676">
        <v>705</v>
      </c>
      <c r="H1676">
        <f>H709</f>
        <v>0</v>
      </c>
      <c r="K1676">
        <v>705</v>
      </c>
      <c r="L1676">
        <f>L709</f>
        <v>0</v>
      </c>
      <c r="M1676">
        <v>705</v>
      </c>
      <c r="N1676">
        <f>N709</f>
        <v>0</v>
      </c>
      <c r="Q1676">
        <f>IF(Charts!$B$3="none",E6508,IF(K6508="",NA(),K6508))</f>
        <v>0</v>
      </c>
      <c r="R1676">
        <f>IF(Charts!$B$3="none",F6508,IF(L6508="",NA(),L6508))</f>
        <v>0</v>
      </c>
      <c r="S1676">
        <f>IF(Charts!$B$3="none",G6508,IF(M6508="",NA(),M6508))</f>
        <v>0</v>
      </c>
      <c r="T1676">
        <f>IF(Charts!$B$3="none",H6508,IF(N6508="",NA(),N6508))</f>
        <v>0</v>
      </c>
    </row>
    <row r="1677" spans="5:20">
      <c r="E1677">
        <v>706</v>
      </c>
      <c r="F1677">
        <f>F710</f>
        <v>0</v>
      </c>
      <c r="G1677">
        <v>706</v>
      </c>
      <c r="H1677">
        <f>H710</f>
        <v>0</v>
      </c>
      <c r="K1677">
        <v>706</v>
      </c>
      <c r="L1677">
        <f>L710</f>
        <v>0</v>
      </c>
      <c r="M1677">
        <v>706</v>
      </c>
      <c r="N1677">
        <f>N710</f>
        <v>0</v>
      </c>
      <c r="Q1677">
        <f>IF(Charts!$B$3="none",E6509,IF(K6509="",NA(),K6509))</f>
        <v>0</v>
      </c>
      <c r="R1677">
        <f>IF(Charts!$B$3="none",F6509,IF(L6509="",NA(),L6509))</f>
        <v>0</v>
      </c>
      <c r="S1677">
        <f>IF(Charts!$B$3="none",G6509,IF(M6509="",NA(),M6509))</f>
        <v>0</v>
      </c>
      <c r="T1677">
        <f>IF(Charts!$B$3="none",H6509,IF(N6509="",NA(),N6509))</f>
        <v>0</v>
      </c>
    </row>
    <row r="1678" spans="5:20">
      <c r="E1678">
        <v>707</v>
      </c>
      <c r="F1678">
        <f>F711</f>
        <v>0</v>
      </c>
      <c r="G1678">
        <v>707</v>
      </c>
      <c r="H1678">
        <f>H711</f>
        <v>0</v>
      </c>
      <c r="K1678">
        <v>707</v>
      </c>
      <c r="L1678">
        <f>L711</f>
        <v>0</v>
      </c>
      <c r="M1678">
        <v>707</v>
      </c>
      <c r="N1678">
        <f>N711</f>
        <v>0</v>
      </c>
      <c r="Q1678">
        <f>IF(Charts!$B$3="none",E6510,IF(K6510="",NA(),K6510))</f>
        <v>0</v>
      </c>
      <c r="R1678">
        <f>IF(Charts!$B$3="none",F6510,IF(L6510="",NA(),L6510))</f>
        <v>0</v>
      </c>
      <c r="S1678">
        <f>IF(Charts!$B$3="none",G6510,IF(M6510="",NA(),M6510))</f>
        <v>0</v>
      </c>
      <c r="T1678">
        <f>IF(Charts!$B$3="none",H6510,IF(N6510="",NA(),N6510))</f>
        <v>0</v>
      </c>
    </row>
    <row r="1679" spans="5:20">
      <c r="E1679">
        <v>708</v>
      </c>
      <c r="F1679">
        <f>F712</f>
        <v>0</v>
      </c>
      <c r="G1679">
        <v>708</v>
      </c>
      <c r="H1679">
        <f>H712</f>
        <v>0</v>
      </c>
      <c r="K1679">
        <v>708</v>
      </c>
      <c r="L1679">
        <f>L712</f>
        <v>0</v>
      </c>
      <c r="M1679">
        <v>708</v>
      </c>
      <c r="N1679">
        <f>N712</f>
        <v>0</v>
      </c>
      <c r="Q1679">
        <f>IF(Charts!$B$3="none",E6511,IF(K6511="",NA(),K6511))</f>
        <v>0</v>
      </c>
      <c r="R1679">
        <f>IF(Charts!$B$3="none",F6511,IF(L6511="",NA(),L6511))</f>
        <v>0</v>
      </c>
      <c r="S1679">
        <f>IF(Charts!$B$3="none",G6511,IF(M6511="",NA(),M6511))</f>
        <v>0</v>
      </c>
      <c r="T1679">
        <f>IF(Charts!$B$3="none",H6511,IF(N6511="",NA(),N6511))</f>
        <v>0</v>
      </c>
    </row>
    <row r="1680" spans="5:20">
      <c r="E1680">
        <v>709</v>
      </c>
      <c r="F1680">
        <f>F713</f>
        <v>0</v>
      </c>
      <c r="G1680">
        <v>709</v>
      </c>
      <c r="H1680">
        <f>H713</f>
        <v>0</v>
      </c>
      <c r="K1680">
        <v>709</v>
      </c>
      <c r="L1680">
        <f>L713</f>
        <v>0</v>
      </c>
      <c r="M1680">
        <v>709</v>
      </c>
      <c r="N1680">
        <f>N713</f>
        <v>0</v>
      </c>
      <c r="Q1680">
        <f>IF(Charts!$B$3="none",E6512,IF(K6512="",NA(),K6512))</f>
        <v>0</v>
      </c>
      <c r="R1680">
        <f>IF(Charts!$B$3="none",F6512,IF(L6512="",NA(),L6512))</f>
        <v>0</v>
      </c>
      <c r="S1680">
        <f>IF(Charts!$B$3="none",G6512,IF(M6512="",NA(),M6512))</f>
        <v>0</v>
      </c>
      <c r="T1680">
        <f>IF(Charts!$B$3="none",H6512,IF(N6512="",NA(),N6512))</f>
        <v>0</v>
      </c>
    </row>
    <row r="1681" spans="5:20">
      <c r="E1681">
        <v>710</v>
      </c>
      <c r="F1681">
        <f>F714</f>
        <v>0</v>
      </c>
      <c r="G1681">
        <v>710</v>
      </c>
      <c r="H1681">
        <f>H714</f>
        <v>0</v>
      </c>
      <c r="K1681">
        <v>710</v>
      </c>
      <c r="L1681">
        <f>L714</f>
        <v>0</v>
      </c>
      <c r="M1681">
        <v>710</v>
      </c>
      <c r="N1681">
        <f>N714</f>
        <v>0</v>
      </c>
      <c r="Q1681">
        <f>IF(Charts!$B$3="none",E6513,IF(K6513="",NA(),K6513))</f>
        <v>0</v>
      </c>
      <c r="R1681">
        <f>IF(Charts!$B$3="none",F6513,IF(L6513="",NA(),L6513))</f>
        <v>0</v>
      </c>
      <c r="S1681">
        <f>IF(Charts!$B$3="none",G6513,IF(M6513="",NA(),M6513))</f>
        <v>0</v>
      </c>
      <c r="T1681">
        <f>IF(Charts!$B$3="none",H6513,IF(N6513="",NA(),N6513))</f>
        <v>0</v>
      </c>
    </row>
    <row r="1682" spans="5:20">
      <c r="E1682">
        <v>711</v>
      </c>
      <c r="F1682">
        <f>F715</f>
        <v>0</v>
      </c>
      <c r="G1682">
        <v>711</v>
      </c>
      <c r="H1682">
        <f>H715</f>
        <v>0</v>
      </c>
      <c r="K1682">
        <v>711</v>
      </c>
      <c r="L1682">
        <f>L715</f>
        <v>0</v>
      </c>
      <c r="M1682">
        <v>711</v>
      </c>
      <c r="N1682">
        <f>N715</f>
        <v>0</v>
      </c>
      <c r="Q1682">
        <f>IF(Charts!$B$3="none",E6514,IF(K6514="",NA(),K6514))</f>
        <v>0</v>
      </c>
      <c r="R1682">
        <f>IF(Charts!$B$3="none",F6514,IF(L6514="",NA(),L6514))</f>
        <v>0</v>
      </c>
      <c r="S1682">
        <f>IF(Charts!$B$3="none",G6514,IF(M6514="",NA(),M6514))</f>
        <v>0</v>
      </c>
      <c r="T1682">
        <f>IF(Charts!$B$3="none",H6514,IF(N6514="",NA(),N6514))</f>
        <v>0</v>
      </c>
    </row>
    <row r="1683" spans="5:20">
      <c r="E1683">
        <v>712</v>
      </c>
      <c r="F1683">
        <f>F716</f>
        <v>0</v>
      </c>
      <c r="G1683">
        <v>712</v>
      </c>
      <c r="H1683">
        <f>H716</f>
        <v>0</v>
      </c>
      <c r="K1683">
        <v>712</v>
      </c>
      <c r="L1683">
        <f>L716</f>
        <v>0</v>
      </c>
      <c r="M1683">
        <v>712</v>
      </c>
      <c r="N1683">
        <f>N716</f>
        <v>0</v>
      </c>
      <c r="Q1683">
        <f>IF(Charts!$B$3="none",E6515,IF(K6515="",NA(),K6515))</f>
        <v>0</v>
      </c>
      <c r="R1683">
        <f>IF(Charts!$B$3="none",F6515,IF(L6515="",NA(),L6515))</f>
        <v>0</v>
      </c>
      <c r="S1683">
        <f>IF(Charts!$B$3="none",G6515,IF(M6515="",NA(),M6515))</f>
        <v>0</v>
      </c>
      <c r="T1683">
        <f>IF(Charts!$B$3="none",H6515,IF(N6515="",NA(),N6515))</f>
        <v>0</v>
      </c>
    </row>
    <row r="1684" spans="5:20">
      <c r="E1684">
        <v>713</v>
      </c>
      <c r="F1684">
        <f>F717</f>
        <v>0</v>
      </c>
      <c r="G1684">
        <v>713</v>
      </c>
      <c r="H1684">
        <f>H717</f>
        <v>0</v>
      </c>
      <c r="K1684">
        <v>713</v>
      </c>
      <c r="L1684">
        <f>L717</f>
        <v>0</v>
      </c>
      <c r="M1684">
        <v>713</v>
      </c>
      <c r="N1684">
        <f>N717</f>
        <v>0</v>
      </c>
      <c r="Q1684">
        <f>IF(Charts!$B$3="none",E6516,IF(K6516="",NA(),K6516))</f>
        <v>0</v>
      </c>
      <c r="R1684">
        <f>IF(Charts!$B$3="none",F6516,IF(L6516="",NA(),L6516))</f>
        <v>0</v>
      </c>
      <c r="S1684">
        <f>IF(Charts!$B$3="none",G6516,IF(M6516="",NA(),M6516))</f>
        <v>0</v>
      </c>
      <c r="T1684">
        <f>IF(Charts!$B$3="none",H6516,IF(N6516="",NA(),N6516))</f>
        <v>0</v>
      </c>
    </row>
    <row r="1685" spans="5:20">
      <c r="E1685">
        <v>714</v>
      </c>
      <c r="F1685">
        <f>F718</f>
        <v>0</v>
      </c>
      <c r="G1685">
        <v>714</v>
      </c>
      <c r="H1685">
        <f>H718</f>
        <v>0</v>
      </c>
      <c r="K1685">
        <v>714</v>
      </c>
      <c r="L1685">
        <f>L718</f>
        <v>0</v>
      </c>
      <c r="M1685">
        <v>714</v>
      </c>
      <c r="N1685">
        <f>N718</f>
        <v>0</v>
      </c>
      <c r="Q1685">
        <f>IF(Charts!$B$3="none",E6517,IF(K6517="",NA(),K6517))</f>
        <v>0</v>
      </c>
      <c r="R1685">
        <f>IF(Charts!$B$3="none",F6517,IF(L6517="",NA(),L6517))</f>
        <v>0</v>
      </c>
      <c r="S1685">
        <f>IF(Charts!$B$3="none",G6517,IF(M6517="",NA(),M6517))</f>
        <v>0</v>
      </c>
      <c r="T1685">
        <f>IF(Charts!$B$3="none",H6517,IF(N6517="",NA(),N6517))</f>
        <v>0</v>
      </c>
    </row>
    <row r="1686" spans="5:20">
      <c r="E1686">
        <v>715</v>
      </c>
      <c r="F1686">
        <f>F719</f>
        <v>0</v>
      </c>
      <c r="G1686">
        <v>715</v>
      </c>
      <c r="H1686">
        <f>H719</f>
        <v>0</v>
      </c>
      <c r="K1686">
        <v>715</v>
      </c>
      <c r="L1686">
        <f>L719</f>
        <v>0</v>
      </c>
      <c r="M1686">
        <v>715</v>
      </c>
      <c r="N1686">
        <f>N719</f>
        <v>0</v>
      </c>
      <c r="Q1686">
        <f>IF(Charts!$B$3="none",E6518,IF(K6518="",NA(),K6518))</f>
        <v>0</v>
      </c>
      <c r="R1686">
        <f>IF(Charts!$B$3="none",F6518,IF(L6518="",NA(),L6518))</f>
        <v>0</v>
      </c>
      <c r="S1686">
        <f>IF(Charts!$B$3="none",G6518,IF(M6518="",NA(),M6518))</f>
        <v>0</v>
      </c>
      <c r="T1686">
        <f>IF(Charts!$B$3="none",H6518,IF(N6518="",NA(),N6518))</f>
        <v>0</v>
      </c>
    </row>
    <row r="1687" spans="5:20">
      <c r="E1687">
        <v>716</v>
      </c>
      <c r="F1687">
        <f>F720</f>
        <v>0</v>
      </c>
      <c r="G1687">
        <v>716</v>
      </c>
      <c r="H1687">
        <f>H720</f>
        <v>0</v>
      </c>
      <c r="K1687">
        <v>716</v>
      </c>
      <c r="L1687">
        <f>L720</f>
        <v>0</v>
      </c>
      <c r="M1687">
        <v>716</v>
      </c>
      <c r="N1687">
        <f>N720</f>
        <v>0</v>
      </c>
      <c r="Q1687">
        <f>IF(Charts!$B$3="none",E6519,IF(K6519="",NA(),K6519))</f>
        <v>0</v>
      </c>
      <c r="R1687">
        <f>IF(Charts!$B$3="none",F6519,IF(L6519="",NA(),L6519))</f>
        <v>0</v>
      </c>
      <c r="S1687">
        <f>IF(Charts!$B$3="none",G6519,IF(M6519="",NA(),M6519))</f>
        <v>0</v>
      </c>
      <c r="T1687">
        <f>IF(Charts!$B$3="none",H6519,IF(N6519="",NA(),N6519))</f>
        <v>0</v>
      </c>
    </row>
    <row r="1688" spans="5:20">
      <c r="E1688">
        <v>717</v>
      </c>
      <c r="F1688">
        <f>F721</f>
        <v>0</v>
      </c>
      <c r="G1688">
        <v>717</v>
      </c>
      <c r="H1688">
        <f>H721</f>
        <v>0</v>
      </c>
      <c r="K1688">
        <v>717</v>
      </c>
      <c r="L1688">
        <f>L721</f>
        <v>0</v>
      </c>
      <c r="M1688">
        <v>717</v>
      </c>
      <c r="N1688">
        <f>N721</f>
        <v>0</v>
      </c>
      <c r="Q1688">
        <f>IF(Charts!$B$3="none",E6520,IF(K6520="",NA(),K6520))</f>
        <v>0</v>
      </c>
      <c r="R1688">
        <f>IF(Charts!$B$3="none",F6520,IF(L6520="",NA(),L6520))</f>
        <v>0</v>
      </c>
      <c r="S1688">
        <f>IF(Charts!$B$3="none",G6520,IF(M6520="",NA(),M6520))</f>
        <v>0</v>
      </c>
      <c r="T1688">
        <f>IF(Charts!$B$3="none",H6520,IF(N6520="",NA(),N6520))</f>
        <v>0</v>
      </c>
    </row>
    <row r="1689" spans="5:20">
      <c r="E1689">
        <v>718</v>
      </c>
      <c r="F1689">
        <f>F722</f>
        <v>0</v>
      </c>
      <c r="G1689">
        <v>718</v>
      </c>
      <c r="H1689">
        <f>H722</f>
        <v>0</v>
      </c>
      <c r="K1689">
        <v>718</v>
      </c>
      <c r="L1689">
        <f>L722</f>
        <v>0</v>
      </c>
      <c r="M1689">
        <v>718</v>
      </c>
      <c r="N1689">
        <f>N722</f>
        <v>0</v>
      </c>
      <c r="Q1689">
        <f>IF(Charts!$B$3="none",E6521,IF(K6521="",NA(),K6521))</f>
        <v>0</v>
      </c>
      <c r="R1689">
        <f>IF(Charts!$B$3="none",F6521,IF(L6521="",NA(),L6521))</f>
        <v>0</v>
      </c>
      <c r="S1689">
        <f>IF(Charts!$B$3="none",G6521,IF(M6521="",NA(),M6521))</f>
        <v>0</v>
      </c>
      <c r="T1689">
        <f>IF(Charts!$B$3="none",H6521,IF(N6521="",NA(),N6521))</f>
        <v>0</v>
      </c>
    </row>
    <row r="1690" spans="5:20">
      <c r="E1690">
        <v>719</v>
      </c>
      <c r="F1690">
        <f>F723</f>
        <v>0</v>
      </c>
      <c r="G1690">
        <v>719</v>
      </c>
      <c r="H1690">
        <f>H723</f>
        <v>0</v>
      </c>
      <c r="K1690">
        <v>719</v>
      </c>
      <c r="L1690">
        <f>L723</f>
        <v>0</v>
      </c>
      <c r="M1690">
        <v>719</v>
      </c>
      <c r="N1690">
        <f>N723</f>
        <v>0</v>
      </c>
      <c r="Q1690">
        <f>IF(Charts!$B$3="none",E6522,IF(K6522="",NA(),K6522))</f>
        <v>0</v>
      </c>
      <c r="R1690">
        <f>IF(Charts!$B$3="none",F6522,IF(L6522="",NA(),L6522))</f>
        <v>0</v>
      </c>
      <c r="S1690">
        <f>IF(Charts!$B$3="none",G6522,IF(M6522="",NA(),M6522))</f>
        <v>0</v>
      </c>
      <c r="T1690">
        <f>IF(Charts!$B$3="none",H6522,IF(N6522="",NA(),N6522))</f>
        <v>0</v>
      </c>
    </row>
    <row r="1691" spans="5:20">
      <c r="E1691">
        <v>720</v>
      </c>
      <c r="F1691">
        <f>F724</f>
        <v>0</v>
      </c>
      <c r="G1691">
        <v>720</v>
      </c>
      <c r="H1691">
        <f>H724</f>
        <v>0</v>
      </c>
      <c r="K1691">
        <v>720</v>
      </c>
      <c r="L1691">
        <f>L724</f>
        <v>0</v>
      </c>
      <c r="M1691">
        <v>720</v>
      </c>
      <c r="N1691">
        <f>N724</f>
        <v>0</v>
      </c>
      <c r="Q1691">
        <f>IF(Charts!$B$3="none",E6523,IF(K6523="",NA(),K6523))</f>
        <v>0</v>
      </c>
      <c r="R1691">
        <f>IF(Charts!$B$3="none",F6523,IF(L6523="",NA(),L6523))</f>
        <v>0</v>
      </c>
      <c r="S1691">
        <f>IF(Charts!$B$3="none",G6523,IF(M6523="",NA(),M6523))</f>
        <v>0</v>
      </c>
      <c r="T1691">
        <f>IF(Charts!$B$3="none",H6523,IF(N6523="",NA(),N6523))</f>
        <v>0</v>
      </c>
    </row>
    <row r="1692" spans="5:20">
      <c r="E1692">
        <v>721</v>
      </c>
      <c r="F1692">
        <f>F725</f>
        <v>0</v>
      </c>
      <c r="G1692">
        <v>721</v>
      </c>
      <c r="H1692">
        <f>H725</f>
        <v>0</v>
      </c>
      <c r="K1692">
        <v>721</v>
      </c>
      <c r="L1692">
        <f>L725</f>
        <v>0</v>
      </c>
      <c r="M1692">
        <v>721</v>
      </c>
      <c r="N1692">
        <f>N725</f>
        <v>0</v>
      </c>
      <c r="Q1692">
        <f>IF(Charts!$B$3="none",E6524,IF(K6524="",NA(),K6524))</f>
        <v>0</v>
      </c>
      <c r="R1692">
        <f>IF(Charts!$B$3="none",F6524,IF(L6524="",NA(),L6524))</f>
        <v>0</v>
      </c>
      <c r="S1692">
        <f>IF(Charts!$B$3="none",G6524,IF(M6524="",NA(),M6524))</f>
        <v>0</v>
      </c>
      <c r="T1692">
        <f>IF(Charts!$B$3="none",H6524,IF(N6524="",NA(),N6524))</f>
        <v>0</v>
      </c>
    </row>
    <row r="1693" spans="5:20">
      <c r="E1693">
        <v>722</v>
      </c>
      <c r="F1693">
        <f>F726</f>
        <v>0</v>
      </c>
      <c r="G1693">
        <v>722</v>
      </c>
      <c r="H1693">
        <f>H726</f>
        <v>0</v>
      </c>
      <c r="K1693">
        <v>722</v>
      </c>
      <c r="L1693">
        <f>L726</f>
        <v>0</v>
      </c>
      <c r="M1693">
        <v>722</v>
      </c>
      <c r="N1693">
        <f>N726</f>
        <v>0</v>
      </c>
      <c r="Q1693">
        <f>IF(Charts!$B$3="none",E6525,IF(K6525="",NA(),K6525))</f>
        <v>0</v>
      </c>
      <c r="R1693">
        <f>IF(Charts!$B$3="none",F6525,IF(L6525="",NA(),L6525))</f>
        <v>0</v>
      </c>
      <c r="S1693">
        <f>IF(Charts!$B$3="none",G6525,IF(M6525="",NA(),M6525))</f>
        <v>0</v>
      </c>
      <c r="T1693">
        <f>IF(Charts!$B$3="none",H6525,IF(N6525="",NA(),N6525))</f>
        <v>0</v>
      </c>
    </row>
    <row r="1694" spans="5:20">
      <c r="E1694">
        <v>723</v>
      </c>
      <c r="F1694">
        <f>F727</f>
        <v>0</v>
      </c>
      <c r="G1694">
        <v>723</v>
      </c>
      <c r="H1694">
        <f>H727</f>
        <v>0</v>
      </c>
      <c r="K1694">
        <v>723</v>
      </c>
      <c r="L1694">
        <f>L727</f>
        <v>0</v>
      </c>
      <c r="M1694">
        <v>723</v>
      </c>
      <c r="N1694">
        <f>N727</f>
        <v>0</v>
      </c>
      <c r="Q1694">
        <f>IF(Charts!$B$3="none",E6526,IF(K6526="",NA(),K6526))</f>
        <v>0</v>
      </c>
      <c r="R1694">
        <f>IF(Charts!$B$3="none",F6526,IF(L6526="",NA(),L6526))</f>
        <v>0</v>
      </c>
      <c r="S1694">
        <f>IF(Charts!$B$3="none",G6526,IF(M6526="",NA(),M6526))</f>
        <v>0</v>
      </c>
      <c r="T1694">
        <f>IF(Charts!$B$3="none",H6526,IF(N6526="",NA(),N6526))</f>
        <v>0</v>
      </c>
    </row>
    <row r="1695" spans="5:20">
      <c r="E1695">
        <v>724</v>
      </c>
      <c r="F1695">
        <f>F728</f>
        <v>0</v>
      </c>
      <c r="G1695">
        <v>724</v>
      </c>
      <c r="H1695">
        <f>H728</f>
        <v>0</v>
      </c>
      <c r="K1695">
        <v>724</v>
      </c>
      <c r="L1695">
        <f>L728</f>
        <v>0</v>
      </c>
      <c r="M1695">
        <v>724</v>
      </c>
      <c r="N1695">
        <f>N728</f>
        <v>0</v>
      </c>
      <c r="Q1695">
        <f>IF(Charts!$B$3="none",E6527,IF(K6527="",NA(),K6527))</f>
        <v>0</v>
      </c>
      <c r="R1695">
        <f>IF(Charts!$B$3="none",F6527,IF(L6527="",NA(),L6527))</f>
        <v>0</v>
      </c>
      <c r="S1695">
        <f>IF(Charts!$B$3="none",G6527,IF(M6527="",NA(),M6527))</f>
        <v>0</v>
      </c>
      <c r="T1695">
        <f>IF(Charts!$B$3="none",H6527,IF(N6527="",NA(),N6527))</f>
        <v>0</v>
      </c>
    </row>
    <row r="1696" spans="5:20">
      <c r="E1696">
        <v>725</v>
      </c>
      <c r="F1696">
        <f>F729</f>
        <v>0</v>
      </c>
      <c r="G1696">
        <v>725</v>
      </c>
      <c r="H1696">
        <f>H729</f>
        <v>0</v>
      </c>
      <c r="K1696">
        <v>725</v>
      </c>
      <c r="L1696">
        <f>L729</f>
        <v>0</v>
      </c>
      <c r="M1696">
        <v>725</v>
      </c>
      <c r="N1696">
        <f>N729</f>
        <v>0</v>
      </c>
      <c r="Q1696">
        <f>IF(Charts!$B$3="none",E6528,IF(K6528="",NA(),K6528))</f>
        <v>0</v>
      </c>
      <c r="R1696">
        <f>IF(Charts!$B$3="none",F6528,IF(L6528="",NA(),L6528))</f>
        <v>0</v>
      </c>
      <c r="S1696">
        <f>IF(Charts!$B$3="none",G6528,IF(M6528="",NA(),M6528))</f>
        <v>0</v>
      </c>
      <c r="T1696">
        <f>IF(Charts!$B$3="none",H6528,IF(N6528="",NA(),N6528))</f>
        <v>0</v>
      </c>
    </row>
    <row r="1697" spans="5:20">
      <c r="E1697">
        <v>726</v>
      </c>
      <c r="F1697">
        <f>F730</f>
        <v>0</v>
      </c>
      <c r="G1697">
        <v>726</v>
      </c>
      <c r="H1697">
        <f>H730</f>
        <v>0</v>
      </c>
      <c r="K1697">
        <v>726</v>
      </c>
      <c r="L1697">
        <f>L730</f>
        <v>0</v>
      </c>
      <c r="M1697">
        <v>726</v>
      </c>
      <c r="N1697">
        <f>N730</f>
        <v>0</v>
      </c>
      <c r="Q1697">
        <f>IF(Charts!$B$3="none",E6529,IF(K6529="",NA(),K6529))</f>
        <v>0</v>
      </c>
      <c r="R1697">
        <f>IF(Charts!$B$3="none",F6529,IF(L6529="",NA(),L6529))</f>
        <v>0</v>
      </c>
      <c r="S1697">
        <f>IF(Charts!$B$3="none",G6529,IF(M6529="",NA(),M6529))</f>
        <v>0</v>
      </c>
      <c r="T1697">
        <f>IF(Charts!$B$3="none",H6529,IF(N6529="",NA(),N6529))</f>
        <v>0</v>
      </c>
    </row>
    <row r="1698" spans="5:20">
      <c r="E1698">
        <v>727</v>
      </c>
      <c r="F1698">
        <f>F731</f>
        <v>0</v>
      </c>
      <c r="G1698">
        <v>727</v>
      </c>
      <c r="H1698">
        <f>H731</f>
        <v>0</v>
      </c>
      <c r="K1698">
        <v>727</v>
      </c>
      <c r="L1698">
        <f>L731</f>
        <v>0</v>
      </c>
      <c r="M1698">
        <v>727</v>
      </c>
      <c r="N1698">
        <f>N731</f>
        <v>0</v>
      </c>
      <c r="Q1698">
        <f>IF(Charts!$B$3="none",E6530,IF(K6530="",NA(),K6530))</f>
        <v>0</v>
      </c>
      <c r="R1698">
        <f>IF(Charts!$B$3="none",F6530,IF(L6530="",NA(),L6530))</f>
        <v>0</v>
      </c>
      <c r="S1698">
        <f>IF(Charts!$B$3="none",G6530,IF(M6530="",NA(),M6530))</f>
        <v>0</v>
      </c>
      <c r="T1698">
        <f>IF(Charts!$B$3="none",H6530,IF(N6530="",NA(),N6530))</f>
        <v>0</v>
      </c>
    </row>
    <row r="1699" spans="5:20">
      <c r="E1699">
        <v>728</v>
      </c>
      <c r="F1699">
        <f>F732</f>
        <v>0</v>
      </c>
      <c r="G1699">
        <v>728</v>
      </c>
      <c r="H1699">
        <f>H732</f>
        <v>0</v>
      </c>
      <c r="K1699">
        <v>728</v>
      </c>
      <c r="L1699">
        <f>L732</f>
        <v>0</v>
      </c>
      <c r="M1699">
        <v>728</v>
      </c>
      <c r="N1699">
        <f>N732</f>
        <v>0</v>
      </c>
      <c r="Q1699">
        <f>IF(Charts!$B$3="none",E6531,IF(K6531="",NA(),K6531))</f>
        <v>0</v>
      </c>
      <c r="R1699">
        <f>IF(Charts!$B$3="none",F6531,IF(L6531="",NA(),L6531))</f>
        <v>0</v>
      </c>
      <c r="S1699">
        <f>IF(Charts!$B$3="none",G6531,IF(M6531="",NA(),M6531))</f>
        <v>0</v>
      </c>
      <c r="T1699">
        <f>IF(Charts!$B$3="none",H6531,IF(N6531="",NA(),N6531))</f>
        <v>0</v>
      </c>
    </row>
    <row r="1700" spans="5:20">
      <c r="E1700">
        <v>729</v>
      </c>
      <c r="F1700">
        <f>F733</f>
        <v>0</v>
      </c>
      <c r="G1700">
        <v>729</v>
      </c>
      <c r="H1700">
        <f>H733</f>
        <v>0</v>
      </c>
      <c r="K1700">
        <v>729</v>
      </c>
      <c r="L1700">
        <f>L733</f>
        <v>0</v>
      </c>
      <c r="M1700">
        <v>729</v>
      </c>
      <c r="N1700">
        <f>N733</f>
        <v>0</v>
      </c>
      <c r="Q1700">
        <f>IF(Charts!$B$3="none",E6532,IF(K6532="",NA(),K6532))</f>
        <v>0</v>
      </c>
      <c r="R1700">
        <f>IF(Charts!$B$3="none",F6532,IF(L6532="",NA(),L6532))</f>
        <v>0</v>
      </c>
      <c r="S1700">
        <f>IF(Charts!$B$3="none",G6532,IF(M6532="",NA(),M6532))</f>
        <v>0</v>
      </c>
      <c r="T1700">
        <f>IF(Charts!$B$3="none",H6532,IF(N6532="",NA(),N6532))</f>
        <v>0</v>
      </c>
    </row>
    <row r="1701" spans="5:20">
      <c r="E1701">
        <v>730</v>
      </c>
      <c r="F1701">
        <f>F734</f>
        <v>0</v>
      </c>
      <c r="G1701">
        <v>730</v>
      </c>
      <c r="H1701">
        <f>H734</f>
        <v>0</v>
      </c>
      <c r="K1701">
        <v>730</v>
      </c>
      <c r="L1701">
        <f>L734</f>
        <v>0</v>
      </c>
      <c r="M1701">
        <v>730</v>
      </c>
      <c r="N1701">
        <f>N734</f>
        <v>0</v>
      </c>
      <c r="Q1701">
        <f>IF(Charts!$B$3="none",E6533,IF(K6533="",NA(),K6533))</f>
        <v>0</v>
      </c>
      <c r="R1701">
        <f>IF(Charts!$B$3="none",F6533,IF(L6533="",NA(),L6533))</f>
        <v>0</v>
      </c>
      <c r="S1701">
        <f>IF(Charts!$B$3="none",G6533,IF(M6533="",NA(),M6533))</f>
        <v>0</v>
      </c>
      <c r="T1701">
        <f>IF(Charts!$B$3="none",H6533,IF(N6533="",NA(),N6533))</f>
        <v>0</v>
      </c>
    </row>
    <row r="1702" spans="5:20">
      <c r="E1702">
        <v>731</v>
      </c>
      <c r="F1702">
        <f>F735</f>
        <v>0</v>
      </c>
      <c r="G1702">
        <v>731</v>
      </c>
      <c r="H1702">
        <f>H735</f>
        <v>0</v>
      </c>
      <c r="K1702">
        <v>731</v>
      </c>
      <c r="L1702">
        <f>L735</f>
        <v>0</v>
      </c>
      <c r="M1702">
        <v>731</v>
      </c>
      <c r="N1702">
        <f>N735</f>
        <v>0</v>
      </c>
      <c r="Q1702">
        <f>IF(Charts!$B$3="none",E6534,IF(K6534="",NA(),K6534))</f>
        <v>0</v>
      </c>
      <c r="R1702">
        <f>IF(Charts!$B$3="none",F6534,IF(L6534="",NA(),L6534))</f>
        <v>0</v>
      </c>
      <c r="S1702">
        <f>IF(Charts!$B$3="none",G6534,IF(M6534="",NA(),M6534))</f>
        <v>0</v>
      </c>
      <c r="T1702">
        <f>IF(Charts!$B$3="none",H6534,IF(N6534="",NA(),N6534))</f>
        <v>0</v>
      </c>
    </row>
    <row r="1703" spans="5:20">
      <c r="E1703">
        <v>732</v>
      </c>
      <c r="F1703">
        <f>F736</f>
        <v>0</v>
      </c>
      <c r="G1703">
        <v>732</v>
      </c>
      <c r="H1703">
        <f>H736</f>
        <v>0</v>
      </c>
      <c r="K1703">
        <v>732</v>
      </c>
      <c r="L1703">
        <f>L736</f>
        <v>0</v>
      </c>
      <c r="M1703">
        <v>732</v>
      </c>
      <c r="N1703">
        <f>N736</f>
        <v>0</v>
      </c>
      <c r="Q1703">
        <f>IF(Charts!$B$3="none",E6535,IF(K6535="",NA(),K6535))</f>
        <v>0</v>
      </c>
      <c r="R1703">
        <f>IF(Charts!$B$3="none",F6535,IF(L6535="",NA(),L6535))</f>
        <v>0</v>
      </c>
      <c r="S1703">
        <f>IF(Charts!$B$3="none",G6535,IF(M6535="",NA(),M6535))</f>
        <v>0</v>
      </c>
      <c r="T1703">
        <f>IF(Charts!$B$3="none",H6535,IF(N6535="",NA(),N6535))</f>
        <v>0</v>
      </c>
    </row>
    <row r="1704" spans="5:20">
      <c r="E1704">
        <v>733</v>
      </c>
      <c r="F1704">
        <f>F737</f>
        <v>0</v>
      </c>
      <c r="G1704">
        <v>733</v>
      </c>
      <c r="H1704">
        <f>H737</f>
        <v>0</v>
      </c>
      <c r="K1704">
        <v>733</v>
      </c>
      <c r="L1704">
        <f>L737</f>
        <v>0</v>
      </c>
      <c r="M1704">
        <v>733</v>
      </c>
      <c r="N1704">
        <f>N737</f>
        <v>0</v>
      </c>
      <c r="Q1704">
        <f>IF(Charts!$B$3="none",E6536,IF(K6536="",NA(),K6536))</f>
        <v>0</v>
      </c>
      <c r="R1704">
        <f>IF(Charts!$B$3="none",F6536,IF(L6536="",NA(),L6536))</f>
        <v>0</v>
      </c>
      <c r="S1704">
        <f>IF(Charts!$B$3="none",G6536,IF(M6536="",NA(),M6536))</f>
        <v>0</v>
      </c>
      <c r="T1704">
        <f>IF(Charts!$B$3="none",H6536,IF(N6536="",NA(),N6536))</f>
        <v>0</v>
      </c>
    </row>
    <row r="1705" spans="5:20">
      <c r="E1705">
        <v>734</v>
      </c>
      <c r="F1705">
        <f>F738</f>
        <v>0</v>
      </c>
      <c r="G1705">
        <v>734</v>
      </c>
      <c r="H1705">
        <f>H738</f>
        <v>0</v>
      </c>
      <c r="K1705">
        <v>734</v>
      </c>
      <c r="L1705">
        <f>L738</f>
        <v>0</v>
      </c>
      <c r="M1705">
        <v>734</v>
      </c>
      <c r="N1705">
        <f>N738</f>
        <v>0</v>
      </c>
      <c r="Q1705">
        <f>IF(Charts!$B$3="none",E6537,IF(K6537="",NA(),K6537))</f>
        <v>0</v>
      </c>
      <c r="R1705">
        <f>IF(Charts!$B$3="none",F6537,IF(L6537="",NA(),L6537))</f>
        <v>0</v>
      </c>
      <c r="S1705">
        <f>IF(Charts!$B$3="none",G6537,IF(M6537="",NA(),M6537))</f>
        <v>0</v>
      </c>
      <c r="T1705">
        <f>IF(Charts!$B$3="none",H6537,IF(N6537="",NA(),N6537))</f>
        <v>0</v>
      </c>
    </row>
    <row r="1706" spans="5:20">
      <c r="E1706">
        <v>735</v>
      </c>
      <c r="F1706">
        <f>F739</f>
        <v>0</v>
      </c>
      <c r="G1706">
        <v>735</v>
      </c>
      <c r="H1706">
        <f>H739</f>
        <v>0</v>
      </c>
      <c r="K1706">
        <v>735</v>
      </c>
      <c r="L1706">
        <f>L739</f>
        <v>0</v>
      </c>
      <c r="M1706">
        <v>735</v>
      </c>
      <c r="N1706">
        <f>N739</f>
        <v>0</v>
      </c>
      <c r="Q1706">
        <f>IF(Charts!$B$3="none",E6538,IF(K6538="",NA(),K6538))</f>
        <v>0</v>
      </c>
      <c r="R1706">
        <f>IF(Charts!$B$3="none",F6538,IF(L6538="",NA(),L6538))</f>
        <v>0</v>
      </c>
      <c r="S1706">
        <f>IF(Charts!$B$3="none",G6538,IF(M6538="",NA(),M6538))</f>
        <v>0</v>
      </c>
      <c r="T1706">
        <f>IF(Charts!$B$3="none",H6538,IF(N6538="",NA(),N6538))</f>
        <v>0</v>
      </c>
    </row>
    <row r="1707" spans="5:20">
      <c r="E1707">
        <v>736</v>
      </c>
      <c r="F1707">
        <f>F740</f>
        <v>0</v>
      </c>
      <c r="G1707">
        <v>736</v>
      </c>
      <c r="H1707">
        <f>H740</f>
        <v>0</v>
      </c>
      <c r="K1707">
        <v>736</v>
      </c>
      <c r="L1707">
        <f>L740</f>
        <v>0</v>
      </c>
      <c r="M1707">
        <v>736</v>
      </c>
      <c r="N1707">
        <f>N740</f>
        <v>0</v>
      </c>
      <c r="Q1707">
        <f>IF(Charts!$B$3="none",E6539,IF(K6539="",NA(),K6539))</f>
        <v>0</v>
      </c>
      <c r="R1707">
        <f>IF(Charts!$B$3="none",F6539,IF(L6539="",NA(),L6539))</f>
        <v>0</v>
      </c>
      <c r="S1707">
        <f>IF(Charts!$B$3="none",G6539,IF(M6539="",NA(),M6539))</f>
        <v>0</v>
      </c>
      <c r="T1707">
        <f>IF(Charts!$B$3="none",H6539,IF(N6539="",NA(),N6539))</f>
        <v>0</v>
      </c>
    </row>
    <row r="1708" spans="5:20">
      <c r="E1708">
        <v>737</v>
      </c>
      <c r="F1708">
        <f>F741</f>
        <v>0</v>
      </c>
      <c r="G1708">
        <v>737</v>
      </c>
      <c r="H1708">
        <f>H741</f>
        <v>0</v>
      </c>
      <c r="K1708">
        <v>737</v>
      </c>
      <c r="L1708">
        <f>L741</f>
        <v>0</v>
      </c>
      <c r="M1708">
        <v>737</v>
      </c>
      <c r="N1708">
        <f>N741</f>
        <v>0</v>
      </c>
      <c r="Q1708">
        <f>IF(Charts!$B$3="none",E6540,IF(K6540="",NA(),K6540))</f>
        <v>0</v>
      </c>
      <c r="R1708">
        <f>IF(Charts!$B$3="none",F6540,IF(L6540="",NA(),L6540))</f>
        <v>0</v>
      </c>
      <c r="S1708">
        <f>IF(Charts!$B$3="none",G6540,IF(M6540="",NA(),M6540))</f>
        <v>0</v>
      </c>
      <c r="T1708">
        <f>IF(Charts!$B$3="none",H6540,IF(N6540="",NA(),N6540))</f>
        <v>0</v>
      </c>
    </row>
    <row r="1709" spans="5:20">
      <c r="E1709">
        <v>738</v>
      </c>
      <c r="F1709">
        <f>F742</f>
        <v>0</v>
      </c>
      <c r="G1709">
        <v>738</v>
      </c>
      <c r="H1709">
        <f>H742</f>
        <v>0</v>
      </c>
      <c r="K1709">
        <v>738</v>
      </c>
      <c r="L1709">
        <f>L742</f>
        <v>0</v>
      </c>
      <c r="M1709">
        <v>738</v>
      </c>
      <c r="N1709">
        <f>N742</f>
        <v>0</v>
      </c>
      <c r="Q1709">
        <f>IF(Charts!$B$3="none",E6541,IF(K6541="",NA(),K6541))</f>
        <v>0</v>
      </c>
      <c r="R1709">
        <f>IF(Charts!$B$3="none",F6541,IF(L6541="",NA(),L6541))</f>
        <v>0</v>
      </c>
      <c r="S1709">
        <f>IF(Charts!$B$3="none",G6541,IF(M6541="",NA(),M6541))</f>
        <v>0</v>
      </c>
      <c r="T1709">
        <f>IF(Charts!$B$3="none",H6541,IF(N6541="",NA(),N6541))</f>
        <v>0</v>
      </c>
    </row>
    <row r="1710" spans="5:20">
      <c r="E1710">
        <v>739</v>
      </c>
      <c r="F1710">
        <f>F743</f>
        <v>0</v>
      </c>
      <c r="G1710">
        <v>739</v>
      </c>
      <c r="H1710">
        <f>H743</f>
        <v>0</v>
      </c>
      <c r="K1710">
        <v>739</v>
      </c>
      <c r="L1710">
        <f>L743</f>
        <v>0</v>
      </c>
      <c r="M1710">
        <v>739</v>
      </c>
      <c r="N1710">
        <f>N743</f>
        <v>0</v>
      </c>
      <c r="Q1710">
        <f>IF(Charts!$B$3="none",E6542,IF(K6542="",NA(),K6542))</f>
        <v>0</v>
      </c>
      <c r="R1710">
        <f>IF(Charts!$B$3="none",F6542,IF(L6542="",NA(),L6542))</f>
        <v>0</v>
      </c>
      <c r="S1710">
        <f>IF(Charts!$B$3="none",G6542,IF(M6542="",NA(),M6542))</f>
        <v>0</v>
      </c>
      <c r="T1710">
        <f>IF(Charts!$B$3="none",H6542,IF(N6542="",NA(),N6542))</f>
        <v>0</v>
      </c>
    </row>
    <row r="1711" spans="5:20">
      <c r="E1711">
        <v>740</v>
      </c>
      <c r="F1711">
        <f>F744</f>
        <v>0</v>
      </c>
      <c r="G1711">
        <v>740</v>
      </c>
      <c r="H1711">
        <f>H744</f>
        <v>0</v>
      </c>
      <c r="K1711">
        <v>740</v>
      </c>
      <c r="L1711">
        <f>L744</f>
        <v>0</v>
      </c>
      <c r="M1711">
        <v>740</v>
      </c>
      <c r="N1711">
        <f>N744</f>
        <v>0</v>
      </c>
      <c r="Q1711">
        <f>IF(Charts!$B$3="none",E6543,IF(K6543="",NA(),K6543))</f>
        <v>0</v>
      </c>
      <c r="R1711">
        <f>IF(Charts!$B$3="none",F6543,IF(L6543="",NA(),L6543))</f>
        <v>0</v>
      </c>
      <c r="S1711">
        <f>IF(Charts!$B$3="none",G6543,IF(M6543="",NA(),M6543))</f>
        <v>0</v>
      </c>
      <c r="T1711">
        <f>IF(Charts!$B$3="none",H6543,IF(N6543="",NA(),N6543))</f>
        <v>0</v>
      </c>
    </row>
    <row r="1712" spans="5:20">
      <c r="E1712">
        <v>741</v>
      </c>
      <c r="F1712">
        <f>F745</f>
        <v>0</v>
      </c>
      <c r="G1712">
        <v>741</v>
      </c>
      <c r="H1712">
        <f>H745</f>
        <v>0</v>
      </c>
      <c r="K1712">
        <v>741</v>
      </c>
      <c r="L1712">
        <f>L745</f>
        <v>0</v>
      </c>
      <c r="M1712">
        <v>741</v>
      </c>
      <c r="N1712">
        <f>N745</f>
        <v>0</v>
      </c>
      <c r="Q1712">
        <f>IF(Charts!$B$3="none",E6544,IF(K6544="",NA(),K6544))</f>
        <v>0</v>
      </c>
      <c r="R1712">
        <f>IF(Charts!$B$3="none",F6544,IF(L6544="",NA(),L6544))</f>
        <v>0</v>
      </c>
      <c r="S1712">
        <f>IF(Charts!$B$3="none",G6544,IF(M6544="",NA(),M6544))</f>
        <v>0</v>
      </c>
      <c r="T1712">
        <f>IF(Charts!$B$3="none",H6544,IF(N6544="",NA(),N6544))</f>
        <v>0</v>
      </c>
    </row>
    <row r="1713" spans="5:20">
      <c r="E1713">
        <v>742</v>
      </c>
      <c r="F1713">
        <f>F746</f>
        <v>0</v>
      </c>
      <c r="G1713">
        <v>742</v>
      </c>
      <c r="H1713">
        <f>H746</f>
        <v>0</v>
      </c>
      <c r="K1713">
        <v>742</v>
      </c>
      <c r="L1713">
        <f>L746</f>
        <v>0</v>
      </c>
      <c r="M1713">
        <v>742</v>
      </c>
      <c r="N1713">
        <f>N746</f>
        <v>0</v>
      </c>
      <c r="Q1713">
        <f>IF(Charts!$B$3="none",E6545,IF(K6545="",NA(),K6545))</f>
        <v>0</v>
      </c>
      <c r="R1713">
        <f>IF(Charts!$B$3="none",F6545,IF(L6545="",NA(),L6545))</f>
        <v>0</v>
      </c>
      <c r="S1713">
        <f>IF(Charts!$B$3="none",G6545,IF(M6545="",NA(),M6545))</f>
        <v>0</v>
      </c>
      <c r="T1713">
        <f>IF(Charts!$B$3="none",H6545,IF(N6545="",NA(),N6545))</f>
        <v>0</v>
      </c>
    </row>
    <row r="1714" spans="5:20">
      <c r="E1714">
        <v>743</v>
      </c>
      <c r="F1714">
        <f>F747</f>
        <v>0</v>
      </c>
      <c r="G1714">
        <v>743</v>
      </c>
      <c r="H1714">
        <f>H747</f>
        <v>0</v>
      </c>
      <c r="K1714">
        <v>743</v>
      </c>
      <c r="L1714">
        <f>L747</f>
        <v>0</v>
      </c>
      <c r="M1714">
        <v>743</v>
      </c>
      <c r="N1714">
        <f>N747</f>
        <v>0</v>
      </c>
      <c r="Q1714">
        <f>IF(Charts!$B$3="none",E6546,IF(K6546="",NA(),K6546))</f>
        <v>0</v>
      </c>
      <c r="R1714">
        <f>IF(Charts!$B$3="none",F6546,IF(L6546="",NA(),L6546))</f>
        <v>0</v>
      </c>
      <c r="S1714">
        <f>IF(Charts!$B$3="none",G6546,IF(M6546="",NA(),M6546))</f>
        <v>0</v>
      </c>
      <c r="T1714">
        <f>IF(Charts!$B$3="none",H6546,IF(N6546="",NA(),N6546))</f>
        <v>0</v>
      </c>
    </row>
    <row r="1715" spans="5:20">
      <c r="E1715">
        <v>744</v>
      </c>
      <c r="F1715">
        <f>F748</f>
        <v>0</v>
      </c>
      <c r="G1715">
        <v>744</v>
      </c>
      <c r="H1715">
        <f>H748</f>
        <v>0</v>
      </c>
      <c r="K1715">
        <v>744</v>
      </c>
      <c r="L1715">
        <f>L748</f>
        <v>0</v>
      </c>
      <c r="M1715">
        <v>744</v>
      </c>
      <c r="N1715">
        <f>N748</f>
        <v>0</v>
      </c>
      <c r="Q1715">
        <f>IF(Charts!$B$3="none",E6547,IF(K6547="",NA(),K6547))</f>
        <v>0</v>
      </c>
      <c r="R1715">
        <f>IF(Charts!$B$3="none",F6547,IF(L6547="",NA(),L6547))</f>
        <v>0</v>
      </c>
      <c r="S1715">
        <f>IF(Charts!$B$3="none",G6547,IF(M6547="",NA(),M6547))</f>
        <v>0</v>
      </c>
      <c r="T1715">
        <f>IF(Charts!$B$3="none",H6547,IF(N6547="",NA(),N6547))</f>
        <v>0</v>
      </c>
    </row>
    <row r="1716" spans="5:20">
      <c r="E1716">
        <v>745</v>
      </c>
      <c r="F1716">
        <f>F749</f>
        <v>0</v>
      </c>
      <c r="G1716">
        <v>745</v>
      </c>
      <c r="H1716">
        <f>H749</f>
        <v>0</v>
      </c>
      <c r="K1716">
        <v>745</v>
      </c>
      <c r="L1716">
        <f>L749</f>
        <v>0</v>
      </c>
      <c r="M1716">
        <v>745</v>
      </c>
      <c r="N1716">
        <f>N749</f>
        <v>0</v>
      </c>
      <c r="Q1716">
        <f>IF(Charts!$B$3="none",E6548,IF(K6548="",NA(),K6548))</f>
        <v>0</v>
      </c>
      <c r="R1716">
        <f>IF(Charts!$B$3="none",F6548,IF(L6548="",NA(),L6548))</f>
        <v>0</v>
      </c>
      <c r="S1716">
        <f>IF(Charts!$B$3="none",G6548,IF(M6548="",NA(),M6548))</f>
        <v>0</v>
      </c>
      <c r="T1716">
        <f>IF(Charts!$B$3="none",H6548,IF(N6548="",NA(),N6548))</f>
        <v>0</v>
      </c>
    </row>
    <row r="1717" spans="5:20">
      <c r="E1717">
        <v>746</v>
      </c>
      <c r="F1717">
        <f>F750</f>
        <v>0</v>
      </c>
      <c r="G1717">
        <v>746</v>
      </c>
      <c r="H1717">
        <f>H750</f>
        <v>0</v>
      </c>
      <c r="K1717">
        <v>746</v>
      </c>
      <c r="L1717">
        <f>L750</f>
        <v>0</v>
      </c>
      <c r="M1717">
        <v>746</v>
      </c>
      <c r="N1717">
        <f>N750</f>
        <v>0</v>
      </c>
      <c r="Q1717">
        <f>IF(Charts!$B$3="none",E6549,IF(K6549="",NA(),K6549))</f>
        <v>0</v>
      </c>
      <c r="R1717">
        <f>IF(Charts!$B$3="none",F6549,IF(L6549="",NA(),L6549))</f>
        <v>0</v>
      </c>
      <c r="S1717">
        <f>IF(Charts!$B$3="none",G6549,IF(M6549="",NA(),M6549))</f>
        <v>0</v>
      </c>
      <c r="T1717">
        <f>IF(Charts!$B$3="none",H6549,IF(N6549="",NA(),N6549))</f>
        <v>0</v>
      </c>
    </row>
    <row r="1718" spans="5:20">
      <c r="E1718">
        <v>747</v>
      </c>
      <c r="F1718">
        <f>F751</f>
        <v>0</v>
      </c>
      <c r="G1718">
        <v>747</v>
      </c>
      <c r="H1718">
        <f>H751</f>
        <v>0</v>
      </c>
      <c r="K1718">
        <v>747</v>
      </c>
      <c r="L1718">
        <f>L751</f>
        <v>0</v>
      </c>
      <c r="M1718">
        <v>747</v>
      </c>
      <c r="N1718">
        <f>N751</f>
        <v>0</v>
      </c>
      <c r="Q1718">
        <f>IF(Charts!$B$3="none",E6550,IF(K6550="",NA(),K6550))</f>
        <v>0</v>
      </c>
      <c r="R1718">
        <f>IF(Charts!$B$3="none",F6550,IF(L6550="",NA(),L6550))</f>
        <v>0</v>
      </c>
      <c r="S1718">
        <f>IF(Charts!$B$3="none",G6550,IF(M6550="",NA(),M6550))</f>
        <v>0</v>
      </c>
      <c r="T1718">
        <f>IF(Charts!$B$3="none",H6550,IF(N6550="",NA(),N6550))</f>
        <v>0</v>
      </c>
    </row>
    <row r="1719" spans="5:20">
      <c r="E1719">
        <v>748</v>
      </c>
      <c r="F1719">
        <f>F752</f>
        <v>0</v>
      </c>
      <c r="G1719">
        <v>748</v>
      </c>
      <c r="H1719">
        <f>H752</f>
        <v>0</v>
      </c>
      <c r="K1719">
        <v>748</v>
      </c>
      <c r="L1719">
        <f>L752</f>
        <v>0</v>
      </c>
      <c r="M1719">
        <v>748</v>
      </c>
      <c r="N1719">
        <f>N752</f>
        <v>0</v>
      </c>
      <c r="Q1719">
        <f>IF(Charts!$B$3="none",E6551,IF(K6551="",NA(),K6551))</f>
        <v>0</v>
      </c>
      <c r="R1719">
        <f>IF(Charts!$B$3="none",F6551,IF(L6551="",NA(),L6551))</f>
        <v>0</v>
      </c>
      <c r="S1719">
        <f>IF(Charts!$B$3="none",G6551,IF(M6551="",NA(),M6551))</f>
        <v>0</v>
      </c>
      <c r="T1719">
        <f>IF(Charts!$B$3="none",H6551,IF(N6551="",NA(),N6551))</f>
        <v>0</v>
      </c>
    </row>
    <row r="1720" spans="5:20">
      <c r="E1720">
        <v>749</v>
      </c>
      <c r="F1720">
        <f>F753</f>
        <v>0</v>
      </c>
      <c r="G1720">
        <v>749</v>
      </c>
      <c r="H1720">
        <f>H753</f>
        <v>0</v>
      </c>
      <c r="K1720">
        <v>749</v>
      </c>
      <c r="L1720">
        <f>L753</f>
        <v>0</v>
      </c>
      <c r="M1720">
        <v>749</v>
      </c>
      <c r="N1720">
        <f>N753</f>
        <v>0</v>
      </c>
      <c r="Q1720">
        <f>IF(Charts!$B$3="none",E6552,IF(K6552="",NA(),K6552))</f>
        <v>0</v>
      </c>
      <c r="R1720">
        <f>IF(Charts!$B$3="none",F6552,IF(L6552="",NA(),L6552))</f>
        <v>0</v>
      </c>
      <c r="S1720">
        <f>IF(Charts!$B$3="none",G6552,IF(M6552="",NA(),M6552))</f>
        <v>0</v>
      </c>
      <c r="T1720">
        <f>IF(Charts!$B$3="none",H6552,IF(N6552="",NA(),N6552))</f>
        <v>0</v>
      </c>
    </row>
    <row r="1721" spans="5:20">
      <c r="E1721">
        <v>750</v>
      </c>
      <c r="F1721">
        <f>F754</f>
        <v>0</v>
      </c>
      <c r="G1721">
        <v>750</v>
      </c>
      <c r="H1721">
        <f>H754</f>
        <v>0</v>
      </c>
      <c r="K1721">
        <v>750</v>
      </c>
      <c r="L1721">
        <f>L754</f>
        <v>0</v>
      </c>
      <c r="M1721">
        <v>750</v>
      </c>
      <c r="N1721">
        <f>N754</f>
        <v>0</v>
      </c>
      <c r="Q1721">
        <f>IF(Charts!$B$3="none",E6553,IF(K6553="",NA(),K6553))</f>
        <v>0</v>
      </c>
      <c r="R1721">
        <f>IF(Charts!$B$3="none",F6553,IF(L6553="",NA(),L6553))</f>
        <v>0</v>
      </c>
      <c r="S1721">
        <f>IF(Charts!$B$3="none",G6553,IF(M6553="",NA(),M6553))</f>
        <v>0</v>
      </c>
      <c r="T1721">
        <f>IF(Charts!$B$3="none",H6553,IF(N6553="",NA(),N6553))</f>
        <v>0</v>
      </c>
    </row>
    <row r="1722" spans="5:20">
      <c r="E1722">
        <v>751</v>
      </c>
      <c r="F1722">
        <f>F755</f>
        <v>0</v>
      </c>
      <c r="G1722">
        <v>751</v>
      </c>
      <c r="H1722">
        <f>H755</f>
        <v>0</v>
      </c>
      <c r="K1722">
        <v>751</v>
      </c>
      <c r="L1722">
        <f>L755</f>
        <v>0</v>
      </c>
      <c r="M1722">
        <v>751</v>
      </c>
      <c r="N1722">
        <f>N755</f>
        <v>0</v>
      </c>
      <c r="Q1722">
        <f>IF(Charts!$B$3="none",E6554,IF(K6554="",NA(),K6554))</f>
        <v>0</v>
      </c>
      <c r="R1722">
        <f>IF(Charts!$B$3="none",F6554,IF(L6554="",NA(),L6554))</f>
        <v>0</v>
      </c>
      <c r="S1722">
        <f>IF(Charts!$B$3="none",G6554,IF(M6554="",NA(),M6554))</f>
        <v>0</v>
      </c>
      <c r="T1722">
        <f>IF(Charts!$B$3="none",H6554,IF(N6554="",NA(),N6554))</f>
        <v>0</v>
      </c>
    </row>
    <row r="1723" spans="5:20">
      <c r="E1723">
        <v>752</v>
      </c>
      <c r="F1723">
        <f>F756</f>
        <v>0</v>
      </c>
      <c r="G1723">
        <v>752</v>
      </c>
      <c r="H1723">
        <f>H756</f>
        <v>0</v>
      </c>
      <c r="K1723">
        <v>752</v>
      </c>
      <c r="L1723">
        <f>L756</f>
        <v>0</v>
      </c>
      <c r="M1723">
        <v>752</v>
      </c>
      <c r="N1723">
        <f>N756</f>
        <v>0</v>
      </c>
      <c r="Q1723">
        <f>IF(Charts!$B$3="none",E6555,IF(K6555="",NA(),K6555))</f>
        <v>0</v>
      </c>
      <c r="R1723">
        <f>IF(Charts!$B$3="none",F6555,IF(L6555="",NA(),L6555))</f>
        <v>0</v>
      </c>
      <c r="S1723">
        <f>IF(Charts!$B$3="none",G6555,IF(M6555="",NA(),M6555))</f>
        <v>0</v>
      </c>
      <c r="T1723">
        <f>IF(Charts!$B$3="none",H6555,IF(N6555="",NA(),N6555))</f>
        <v>0</v>
      </c>
    </row>
    <row r="1724" spans="5:20">
      <c r="E1724">
        <v>753</v>
      </c>
      <c r="F1724">
        <f>F757</f>
        <v>0</v>
      </c>
      <c r="G1724">
        <v>753</v>
      </c>
      <c r="H1724">
        <f>H757</f>
        <v>0</v>
      </c>
      <c r="K1724">
        <v>753</v>
      </c>
      <c r="L1724">
        <f>L757</f>
        <v>0</v>
      </c>
      <c r="M1724">
        <v>753</v>
      </c>
      <c r="N1724">
        <f>N757</f>
        <v>0</v>
      </c>
      <c r="Q1724">
        <f>IF(Charts!$B$3="none",E6556,IF(K6556="",NA(),K6556))</f>
        <v>0</v>
      </c>
      <c r="R1724">
        <f>IF(Charts!$B$3="none",F6556,IF(L6556="",NA(),L6556))</f>
        <v>0</v>
      </c>
      <c r="S1724">
        <f>IF(Charts!$B$3="none",G6556,IF(M6556="",NA(),M6556))</f>
        <v>0</v>
      </c>
      <c r="T1724">
        <f>IF(Charts!$B$3="none",H6556,IF(N6556="",NA(),N6556))</f>
        <v>0</v>
      </c>
    </row>
    <row r="1725" spans="5:20">
      <c r="E1725">
        <v>754</v>
      </c>
      <c r="F1725">
        <f>F758</f>
        <v>0</v>
      </c>
      <c r="G1725">
        <v>754</v>
      </c>
      <c r="H1725">
        <f>H758</f>
        <v>0</v>
      </c>
      <c r="K1725">
        <v>754</v>
      </c>
      <c r="L1725">
        <f>L758</f>
        <v>0</v>
      </c>
      <c r="M1725">
        <v>754</v>
      </c>
      <c r="N1725">
        <f>N758</f>
        <v>0</v>
      </c>
      <c r="Q1725">
        <f>IF(Charts!$B$3="none",E6557,IF(K6557="",NA(),K6557))</f>
        <v>0</v>
      </c>
      <c r="R1725">
        <f>IF(Charts!$B$3="none",F6557,IF(L6557="",NA(),L6557))</f>
        <v>0</v>
      </c>
      <c r="S1725">
        <f>IF(Charts!$B$3="none",G6557,IF(M6557="",NA(),M6557))</f>
        <v>0</v>
      </c>
      <c r="T1725">
        <f>IF(Charts!$B$3="none",H6557,IF(N6557="",NA(),N6557))</f>
        <v>0</v>
      </c>
    </row>
    <row r="1726" spans="5:20">
      <c r="E1726">
        <v>755</v>
      </c>
      <c r="F1726">
        <f>F759</f>
        <v>0</v>
      </c>
      <c r="G1726">
        <v>755</v>
      </c>
      <c r="H1726">
        <f>H759</f>
        <v>0</v>
      </c>
      <c r="K1726">
        <v>755</v>
      </c>
      <c r="L1726">
        <f>L759</f>
        <v>0</v>
      </c>
      <c r="M1726">
        <v>755</v>
      </c>
      <c r="N1726">
        <f>N759</f>
        <v>0</v>
      </c>
      <c r="Q1726">
        <f>IF(Charts!$B$3="none",E6558,IF(K6558="",NA(),K6558))</f>
        <v>0</v>
      </c>
      <c r="R1726">
        <f>IF(Charts!$B$3="none",F6558,IF(L6558="",NA(),L6558))</f>
        <v>0</v>
      </c>
      <c r="S1726">
        <f>IF(Charts!$B$3="none",G6558,IF(M6558="",NA(),M6558))</f>
        <v>0</v>
      </c>
      <c r="T1726">
        <f>IF(Charts!$B$3="none",H6558,IF(N6558="",NA(),N6558))</f>
        <v>0</v>
      </c>
    </row>
    <row r="1727" spans="5:20">
      <c r="E1727">
        <v>756</v>
      </c>
      <c r="F1727">
        <f>F760</f>
        <v>0</v>
      </c>
      <c r="G1727">
        <v>756</v>
      </c>
      <c r="H1727">
        <f>H760</f>
        <v>0</v>
      </c>
      <c r="K1727">
        <v>756</v>
      </c>
      <c r="L1727">
        <f>L760</f>
        <v>0</v>
      </c>
      <c r="M1727">
        <v>756</v>
      </c>
      <c r="N1727">
        <f>N760</f>
        <v>0</v>
      </c>
      <c r="Q1727">
        <f>IF(Charts!$B$3="none",E6559,IF(K6559="",NA(),K6559))</f>
        <v>0</v>
      </c>
      <c r="R1727">
        <f>IF(Charts!$B$3="none",F6559,IF(L6559="",NA(),L6559))</f>
        <v>0</v>
      </c>
      <c r="S1727">
        <f>IF(Charts!$B$3="none",G6559,IF(M6559="",NA(),M6559))</f>
        <v>0</v>
      </c>
      <c r="T1727">
        <f>IF(Charts!$B$3="none",H6559,IF(N6559="",NA(),N6559))</f>
        <v>0</v>
      </c>
    </row>
    <row r="1728" spans="5:20">
      <c r="E1728">
        <v>757</v>
      </c>
      <c r="F1728">
        <f>F761</f>
        <v>0</v>
      </c>
      <c r="G1728">
        <v>757</v>
      </c>
      <c r="H1728">
        <f>H761</f>
        <v>0</v>
      </c>
      <c r="K1728">
        <v>757</v>
      </c>
      <c r="L1728">
        <f>L761</f>
        <v>0</v>
      </c>
      <c r="M1728">
        <v>757</v>
      </c>
      <c r="N1728">
        <f>N761</f>
        <v>0</v>
      </c>
      <c r="Q1728">
        <f>IF(Charts!$B$3="none",E6560,IF(K6560="",NA(),K6560))</f>
        <v>0</v>
      </c>
      <c r="R1728">
        <f>IF(Charts!$B$3="none",F6560,IF(L6560="",NA(),L6560))</f>
        <v>0</v>
      </c>
      <c r="S1728">
        <f>IF(Charts!$B$3="none",G6560,IF(M6560="",NA(),M6560))</f>
        <v>0</v>
      </c>
      <c r="T1728">
        <f>IF(Charts!$B$3="none",H6560,IF(N6560="",NA(),N6560))</f>
        <v>0</v>
      </c>
    </row>
    <row r="1729" spans="5:20">
      <c r="E1729">
        <v>758</v>
      </c>
      <c r="F1729">
        <f>F762</f>
        <v>0</v>
      </c>
      <c r="G1729">
        <v>758</v>
      </c>
      <c r="H1729">
        <f>H762</f>
        <v>0</v>
      </c>
      <c r="K1729">
        <v>758</v>
      </c>
      <c r="L1729">
        <f>L762</f>
        <v>0</v>
      </c>
      <c r="M1729">
        <v>758</v>
      </c>
      <c r="N1729">
        <f>N762</f>
        <v>0</v>
      </c>
      <c r="Q1729">
        <f>IF(Charts!$B$3="none",E6561,IF(K6561="",NA(),K6561))</f>
        <v>0</v>
      </c>
      <c r="R1729">
        <f>IF(Charts!$B$3="none",F6561,IF(L6561="",NA(),L6561))</f>
        <v>0</v>
      </c>
      <c r="S1729">
        <f>IF(Charts!$B$3="none",G6561,IF(M6561="",NA(),M6561))</f>
        <v>0</v>
      </c>
      <c r="T1729">
        <f>IF(Charts!$B$3="none",H6561,IF(N6561="",NA(),N6561))</f>
        <v>0</v>
      </c>
    </row>
    <row r="1730" spans="5:20">
      <c r="E1730">
        <v>759</v>
      </c>
      <c r="F1730">
        <f>F763</f>
        <v>0</v>
      </c>
      <c r="G1730">
        <v>759</v>
      </c>
      <c r="H1730">
        <f>H763</f>
        <v>0</v>
      </c>
      <c r="K1730">
        <v>759</v>
      </c>
      <c r="L1730">
        <f>L763</f>
        <v>0</v>
      </c>
      <c r="M1730">
        <v>759</v>
      </c>
      <c r="N1730">
        <f>N763</f>
        <v>0</v>
      </c>
      <c r="Q1730">
        <f>IF(Charts!$B$3="none",E6562,IF(K6562="",NA(),K6562))</f>
        <v>0</v>
      </c>
      <c r="R1730">
        <f>IF(Charts!$B$3="none",F6562,IF(L6562="",NA(),L6562))</f>
        <v>0</v>
      </c>
      <c r="S1730">
        <f>IF(Charts!$B$3="none",G6562,IF(M6562="",NA(),M6562))</f>
        <v>0</v>
      </c>
      <c r="T1730">
        <f>IF(Charts!$B$3="none",H6562,IF(N6562="",NA(),N6562))</f>
        <v>0</v>
      </c>
    </row>
    <row r="1731" spans="5:20">
      <c r="E1731">
        <v>760</v>
      </c>
      <c r="F1731">
        <f>F764</f>
        <v>0</v>
      </c>
      <c r="G1731">
        <v>760</v>
      </c>
      <c r="H1731">
        <f>H764</f>
        <v>0</v>
      </c>
      <c r="K1731">
        <v>760</v>
      </c>
      <c r="L1731">
        <f>L764</f>
        <v>0</v>
      </c>
      <c r="M1731">
        <v>760</v>
      </c>
      <c r="N1731">
        <f>N764</f>
        <v>0</v>
      </c>
      <c r="Q1731">
        <f>IF(Charts!$B$3="none",E6563,IF(K6563="",NA(),K6563))</f>
        <v>0</v>
      </c>
      <c r="R1731">
        <f>IF(Charts!$B$3="none",F6563,IF(L6563="",NA(),L6563))</f>
        <v>0</v>
      </c>
      <c r="S1731">
        <f>IF(Charts!$B$3="none",G6563,IF(M6563="",NA(),M6563))</f>
        <v>0</v>
      </c>
      <c r="T1731">
        <f>IF(Charts!$B$3="none",H6563,IF(N6563="",NA(),N6563))</f>
        <v>0</v>
      </c>
    </row>
    <row r="1732" spans="5:20">
      <c r="E1732">
        <v>761</v>
      </c>
      <c r="F1732">
        <f>F765</f>
        <v>0</v>
      </c>
      <c r="G1732">
        <v>761</v>
      </c>
      <c r="H1732">
        <f>H765</f>
        <v>0</v>
      </c>
      <c r="K1732">
        <v>761</v>
      </c>
      <c r="L1732">
        <f>L765</f>
        <v>0</v>
      </c>
      <c r="M1732">
        <v>761</v>
      </c>
      <c r="N1732">
        <f>N765</f>
        <v>0</v>
      </c>
      <c r="Q1732">
        <f>IF(Charts!$B$3="none",E6564,IF(K6564="",NA(),K6564))</f>
        <v>0</v>
      </c>
      <c r="R1732">
        <f>IF(Charts!$B$3="none",F6564,IF(L6564="",NA(),L6564))</f>
        <v>0</v>
      </c>
      <c r="S1732">
        <f>IF(Charts!$B$3="none",G6564,IF(M6564="",NA(),M6564))</f>
        <v>0</v>
      </c>
      <c r="T1732">
        <f>IF(Charts!$B$3="none",H6564,IF(N6564="",NA(),N6564))</f>
        <v>0</v>
      </c>
    </row>
    <row r="1733" spans="5:20">
      <c r="E1733">
        <v>762</v>
      </c>
      <c r="F1733">
        <f>F766</f>
        <v>0</v>
      </c>
      <c r="G1733">
        <v>762</v>
      </c>
      <c r="H1733">
        <f>H766</f>
        <v>0</v>
      </c>
      <c r="K1733">
        <v>762</v>
      </c>
      <c r="L1733">
        <f>L766</f>
        <v>0</v>
      </c>
      <c r="M1733">
        <v>762</v>
      </c>
      <c r="N1733">
        <f>N766</f>
        <v>0</v>
      </c>
      <c r="Q1733">
        <f>IF(Charts!$B$3="none",E6565,IF(K6565="",NA(),K6565))</f>
        <v>0</v>
      </c>
      <c r="R1733">
        <f>IF(Charts!$B$3="none",F6565,IF(L6565="",NA(),L6565))</f>
        <v>0</v>
      </c>
      <c r="S1733">
        <f>IF(Charts!$B$3="none",G6565,IF(M6565="",NA(),M6565))</f>
        <v>0</v>
      </c>
      <c r="T1733">
        <f>IF(Charts!$B$3="none",H6565,IF(N6565="",NA(),N6565))</f>
        <v>0</v>
      </c>
    </row>
    <row r="1734" spans="5:20">
      <c r="E1734">
        <v>763</v>
      </c>
      <c r="F1734">
        <f>F767</f>
        <v>0</v>
      </c>
      <c r="G1734">
        <v>763</v>
      </c>
      <c r="H1734">
        <f>H767</f>
        <v>0</v>
      </c>
      <c r="K1734">
        <v>763</v>
      </c>
      <c r="L1734">
        <f>L767</f>
        <v>0</v>
      </c>
      <c r="M1734">
        <v>763</v>
      </c>
      <c r="N1734">
        <f>N767</f>
        <v>0</v>
      </c>
      <c r="Q1734">
        <f>IF(Charts!$B$3="none",E6566,IF(K6566="",NA(),K6566))</f>
        <v>0</v>
      </c>
      <c r="R1734">
        <f>IF(Charts!$B$3="none",F6566,IF(L6566="",NA(),L6566))</f>
        <v>0</v>
      </c>
      <c r="S1734">
        <f>IF(Charts!$B$3="none",G6566,IF(M6566="",NA(),M6566))</f>
        <v>0</v>
      </c>
      <c r="T1734">
        <f>IF(Charts!$B$3="none",H6566,IF(N6566="",NA(),N6566))</f>
        <v>0</v>
      </c>
    </row>
    <row r="1735" spans="5:20">
      <c r="E1735">
        <v>764</v>
      </c>
      <c r="F1735">
        <f>F768</f>
        <v>0</v>
      </c>
      <c r="G1735">
        <v>764</v>
      </c>
      <c r="H1735">
        <f>H768</f>
        <v>0</v>
      </c>
      <c r="K1735">
        <v>764</v>
      </c>
      <c r="L1735">
        <f>L768</f>
        <v>0</v>
      </c>
      <c r="M1735">
        <v>764</v>
      </c>
      <c r="N1735">
        <f>N768</f>
        <v>0</v>
      </c>
      <c r="Q1735">
        <f>IF(Charts!$B$3="none",E6567,IF(K6567="",NA(),K6567))</f>
        <v>0</v>
      </c>
      <c r="R1735">
        <f>IF(Charts!$B$3="none",F6567,IF(L6567="",NA(),L6567))</f>
        <v>0</v>
      </c>
      <c r="S1735">
        <f>IF(Charts!$B$3="none",G6567,IF(M6567="",NA(),M6567))</f>
        <v>0</v>
      </c>
      <c r="T1735">
        <f>IF(Charts!$B$3="none",H6567,IF(N6567="",NA(),N6567))</f>
        <v>0</v>
      </c>
    </row>
    <row r="1736" spans="5:20">
      <c r="E1736">
        <v>765</v>
      </c>
      <c r="F1736">
        <f>F769</f>
        <v>0</v>
      </c>
      <c r="G1736">
        <v>765</v>
      </c>
      <c r="H1736">
        <f>H769</f>
        <v>0</v>
      </c>
      <c r="K1736">
        <v>765</v>
      </c>
      <c r="L1736">
        <f>L769</f>
        <v>0</v>
      </c>
      <c r="M1736">
        <v>765</v>
      </c>
      <c r="N1736">
        <f>N769</f>
        <v>0</v>
      </c>
      <c r="Q1736">
        <f>IF(Charts!$B$3="none",E6568,IF(K6568="",NA(),K6568))</f>
        <v>0</v>
      </c>
      <c r="R1736">
        <f>IF(Charts!$B$3="none",F6568,IF(L6568="",NA(),L6568))</f>
        <v>0</v>
      </c>
      <c r="S1736">
        <f>IF(Charts!$B$3="none",G6568,IF(M6568="",NA(),M6568))</f>
        <v>0</v>
      </c>
      <c r="T1736">
        <f>IF(Charts!$B$3="none",H6568,IF(N6568="",NA(),N6568))</f>
        <v>0</v>
      </c>
    </row>
    <row r="1737" spans="5:20">
      <c r="E1737">
        <v>766</v>
      </c>
      <c r="F1737">
        <f>F770</f>
        <v>0</v>
      </c>
      <c r="G1737">
        <v>766</v>
      </c>
      <c r="H1737">
        <f>H770</f>
        <v>0</v>
      </c>
      <c r="K1737">
        <v>766</v>
      </c>
      <c r="L1737">
        <f>L770</f>
        <v>0</v>
      </c>
      <c r="M1737">
        <v>766</v>
      </c>
      <c r="N1737">
        <f>N770</f>
        <v>0</v>
      </c>
      <c r="Q1737">
        <f>IF(Charts!$B$3="none",E6569,IF(K6569="",NA(),K6569))</f>
        <v>0</v>
      </c>
      <c r="R1737">
        <f>IF(Charts!$B$3="none",F6569,IF(L6569="",NA(),L6569))</f>
        <v>0</v>
      </c>
      <c r="S1737">
        <f>IF(Charts!$B$3="none",G6569,IF(M6569="",NA(),M6569))</f>
        <v>0</v>
      </c>
      <c r="T1737">
        <f>IF(Charts!$B$3="none",H6569,IF(N6569="",NA(),N6569))</f>
        <v>0</v>
      </c>
    </row>
    <row r="1738" spans="5:20">
      <c r="E1738">
        <v>767</v>
      </c>
      <c r="F1738">
        <f>F771</f>
        <v>0</v>
      </c>
      <c r="G1738">
        <v>767</v>
      </c>
      <c r="H1738">
        <f>H771</f>
        <v>0</v>
      </c>
      <c r="K1738">
        <v>767</v>
      </c>
      <c r="L1738">
        <f>L771</f>
        <v>0</v>
      </c>
      <c r="M1738">
        <v>767</v>
      </c>
      <c r="N1738">
        <f>N771</f>
        <v>0</v>
      </c>
      <c r="Q1738">
        <f>IF(Charts!$B$3="none",E6570,IF(K6570="",NA(),K6570))</f>
        <v>0</v>
      </c>
      <c r="R1738">
        <f>IF(Charts!$B$3="none",F6570,IF(L6570="",NA(),L6570))</f>
        <v>0</v>
      </c>
      <c r="S1738">
        <f>IF(Charts!$B$3="none",G6570,IF(M6570="",NA(),M6570))</f>
        <v>0</v>
      </c>
      <c r="T1738">
        <f>IF(Charts!$B$3="none",H6570,IF(N6570="",NA(),N6570))</f>
        <v>0</v>
      </c>
    </row>
    <row r="1739" spans="5:20">
      <c r="E1739">
        <v>768</v>
      </c>
      <c r="F1739">
        <f>F772</f>
        <v>0</v>
      </c>
      <c r="G1739">
        <v>768</v>
      </c>
      <c r="H1739">
        <f>H772</f>
        <v>0</v>
      </c>
      <c r="K1739">
        <v>768</v>
      </c>
      <c r="L1739">
        <f>L772</f>
        <v>0</v>
      </c>
      <c r="M1739">
        <v>768</v>
      </c>
      <c r="N1739">
        <f>N772</f>
        <v>0</v>
      </c>
      <c r="Q1739">
        <f>IF(Charts!$B$3="none",E6571,IF(K6571="",NA(),K6571))</f>
        <v>0</v>
      </c>
      <c r="R1739">
        <f>IF(Charts!$B$3="none",F6571,IF(L6571="",NA(),L6571))</f>
        <v>0</v>
      </c>
      <c r="S1739">
        <f>IF(Charts!$B$3="none",G6571,IF(M6571="",NA(),M6571))</f>
        <v>0</v>
      </c>
      <c r="T1739">
        <f>IF(Charts!$B$3="none",H6571,IF(N6571="",NA(),N6571))</f>
        <v>0</v>
      </c>
    </row>
    <row r="1740" spans="5:20">
      <c r="E1740">
        <v>769</v>
      </c>
      <c r="F1740">
        <f>F773</f>
        <v>0</v>
      </c>
      <c r="G1740">
        <v>769</v>
      </c>
      <c r="H1740">
        <f>H773</f>
        <v>0</v>
      </c>
      <c r="K1740">
        <v>769</v>
      </c>
      <c r="L1740">
        <f>L773</f>
        <v>0</v>
      </c>
      <c r="M1740">
        <v>769</v>
      </c>
      <c r="N1740">
        <f>N773</f>
        <v>0</v>
      </c>
      <c r="Q1740">
        <f>IF(Charts!$B$3="none",E6572,IF(K6572="",NA(),K6572))</f>
        <v>0</v>
      </c>
      <c r="R1740">
        <f>IF(Charts!$B$3="none",F6572,IF(L6572="",NA(),L6572))</f>
        <v>0</v>
      </c>
      <c r="S1740">
        <f>IF(Charts!$B$3="none",G6572,IF(M6572="",NA(),M6572))</f>
        <v>0</v>
      </c>
      <c r="T1740">
        <f>IF(Charts!$B$3="none",H6572,IF(N6572="",NA(),N6572))</f>
        <v>0</v>
      </c>
    </row>
    <row r="1741" spans="5:20">
      <c r="E1741">
        <v>770</v>
      </c>
      <c r="F1741">
        <f>F774</f>
        <v>0</v>
      </c>
      <c r="G1741">
        <v>770</v>
      </c>
      <c r="H1741">
        <f>H774</f>
        <v>0</v>
      </c>
      <c r="K1741">
        <v>770</v>
      </c>
      <c r="L1741">
        <f>L774</f>
        <v>0</v>
      </c>
      <c r="M1741">
        <v>770</v>
      </c>
      <c r="N1741">
        <f>N774</f>
        <v>0</v>
      </c>
      <c r="Q1741">
        <f>IF(Charts!$B$3="none",E6573,IF(K6573="",NA(),K6573))</f>
        <v>0</v>
      </c>
      <c r="R1741">
        <f>IF(Charts!$B$3="none",F6573,IF(L6573="",NA(),L6573))</f>
        <v>0</v>
      </c>
      <c r="S1741">
        <f>IF(Charts!$B$3="none",G6573,IF(M6573="",NA(),M6573))</f>
        <v>0</v>
      </c>
      <c r="T1741">
        <f>IF(Charts!$B$3="none",H6573,IF(N6573="",NA(),N6573))</f>
        <v>0</v>
      </c>
    </row>
    <row r="1742" spans="5:20">
      <c r="E1742">
        <v>771</v>
      </c>
      <c r="F1742">
        <f>F775</f>
        <v>0</v>
      </c>
      <c r="G1742">
        <v>771</v>
      </c>
      <c r="H1742">
        <f>H775</f>
        <v>0</v>
      </c>
      <c r="K1742">
        <v>771</v>
      </c>
      <c r="L1742">
        <f>L775</f>
        <v>0</v>
      </c>
      <c r="M1742">
        <v>771</v>
      </c>
      <c r="N1742">
        <f>N775</f>
        <v>0</v>
      </c>
      <c r="Q1742">
        <f>IF(Charts!$B$3="none",E6574,IF(K6574="",NA(),K6574))</f>
        <v>0</v>
      </c>
      <c r="R1742">
        <f>IF(Charts!$B$3="none",F6574,IF(L6574="",NA(),L6574))</f>
        <v>0</v>
      </c>
      <c r="S1742">
        <f>IF(Charts!$B$3="none",G6574,IF(M6574="",NA(),M6574))</f>
        <v>0</v>
      </c>
      <c r="T1742">
        <f>IF(Charts!$B$3="none",H6574,IF(N6574="",NA(),N6574))</f>
        <v>0</v>
      </c>
    </row>
    <row r="1743" spans="5:20">
      <c r="E1743">
        <v>772</v>
      </c>
      <c r="F1743">
        <f>F776</f>
        <v>0</v>
      </c>
      <c r="G1743">
        <v>772</v>
      </c>
      <c r="H1743">
        <f>H776</f>
        <v>0</v>
      </c>
      <c r="K1743">
        <v>772</v>
      </c>
      <c r="L1743">
        <f>L776</f>
        <v>0</v>
      </c>
      <c r="M1743">
        <v>772</v>
      </c>
      <c r="N1743">
        <f>N776</f>
        <v>0</v>
      </c>
      <c r="Q1743">
        <f>IF(Charts!$B$3="none",E6575,IF(K6575="",NA(),K6575))</f>
        <v>0</v>
      </c>
      <c r="R1743">
        <f>IF(Charts!$B$3="none",F6575,IF(L6575="",NA(),L6575))</f>
        <v>0</v>
      </c>
      <c r="S1743">
        <f>IF(Charts!$B$3="none",G6575,IF(M6575="",NA(),M6575))</f>
        <v>0</v>
      </c>
      <c r="T1743">
        <f>IF(Charts!$B$3="none",H6575,IF(N6575="",NA(),N6575))</f>
        <v>0</v>
      </c>
    </row>
    <row r="1744" spans="5:20">
      <c r="E1744">
        <v>773</v>
      </c>
      <c r="F1744">
        <f>F777</f>
        <v>0</v>
      </c>
      <c r="G1744">
        <v>773</v>
      </c>
      <c r="H1744">
        <f>H777</f>
        <v>0</v>
      </c>
      <c r="K1744">
        <v>773</v>
      </c>
      <c r="L1744">
        <f>L777</f>
        <v>0</v>
      </c>
      <c r="M1744">
        <v>773</v>
      </c>
      <c r="N1744">
        <f>N777</f>
        <v>0</v>
      </c>
      <c r="Q1744">
        <f>IF(Charts!$B$3="none",E6576,IF(K6576="",NA(),K6576))</f>
        <v>0</v>
      </c>
      <c r="R1744">
        <f>IF(Charts!$B$3="none",F6576,IF(L6576="",NA(),L6576))</f>
        <v>0</v>
      </c>
      <c r="S1744">
        <f>IF(Charts!$B$3="none",G6576,IF(M6576="",NA(),M6576))</f>
        <v>0</v>
      </c>
      <c r="T1744">
        <f>IF(Charts!$B$3="none",H6576,IF(N6576="",NA(),N6576))</f>
        <v>0</v>
      </c>
    </row>
    <row r="1745" spans="5:20">
      <c r="E1745">
        <v>774</v>
      </c>
      <c r="F1745">
        <f>F778</f>
        <v>0</v>
      </c>
      <c r="G1745">
        <v>774</v>
      </c>
      <c r="H1745">
        <f>H778</f>
        <v>0</v>
      </c>
      <c r="K1745">
        <v>774</v>
      </c>
      <c r="L1745">
        <f>L778</f>
        <v>0</v>
      </c>
      <c r="M1745">
        <v>774</v>
      </c>
      <c r="N1745">
        <f>N778</f>
        <v>0</v>
      </c>
      <c r="Q1745">
        <f>IF(Charts!$B$3="none",E6577,IF(K6577="",NA(),K6577))</f>
        <v>0</v>
      </c>
      <c r="R1745">
        <f>IF(Charts!$B$3="none",F6577,IF(L6577="",NA(),L6577))</f>
        <v>0</v>
      </c>
      <c r="S1745">
        <f>IF(Charts!$B$3="none",G6577,IF(M6577="",NA(),M6577))</f>
        <v>0</v>
      </c>
      <c r="T1745">
        <f>IF(Charts!$B$3="none",H6577,IF(N6577="",NA(),N6577))</f>
        <v>0</v>
      </c>
    </row>
    <row r="1746" spans="5:20">
      <c r="E1746">
        <v>775</v>
      </c>
      <c r="F1746">
        <f>F779</f>
        <v>0</v>
      </c>
      <c r="G1746">
        <v>775</v>
      </c>
      <c r="H1746">
        <f>H779</f>
        <v>0</v>
      </c>
      <c r="K1746">
        <v>775</v>
      </c>
      <c r="L1746">
        <f>L779</f>
        <v>0</v>
      </c>
      <c r="M1746">
        <v>775</v>
      </c>
      <c r="N1746">
        <f>N779</f>
        <v>0</v>
      </c>
      <c r="Q1746">
        <f>IF(Charts!$B$3="none",E6578,IF(K6578="",NA(),K6578))</f>
        <v>0</v>
      </c>
      <c r="R1746">
        <f>IF(Charts!$B$3="none",F6578,IF(L6578="",NA(),L6578))</f>
        <v>0</v>
      </c>
      <c r="S1746">
        <f>IF(Charts!$B$3="none",G6578,IF(M6578="",NA(),M6578))</f>
        <v>0</v>
      </c>
      <c r="T1746">
        <f>IF(Charts!$B$3="none",H6578,IF(N6578="",NA(),N6578))</f>
        <v>0</v>
      </c>
    </row>
    <row r="1747" spans="5:20">
      <c r="E1747">
        <v>776</v>
      </c>
      <c r="F1747">
        <f>F780</f>
        <v>0</v>
      </c>
      <c r="G1747">
        <v>776</v>
      </c>
      <c r="H1747">
        <f>H780</f>
        <v>0</v>
      </c>
      <c r="K1747">
        <v>776</v>
      </c>
      <c r="L1747">
        <f>L780</f>
        <v>0</v>
      </c>
      <c r="M1747">
        <v>776</v>
      </c>
      <c r="N1747">
        <f>N780</f>
        <v>0</v>
      </c>
      <c r="Q1747">
        <f>IF(Charts!$B$3="none",E6579,IF(K6579="",NA(),K6579))</f>
        <v>0</v>
      </c>
      <c r="R1747">
        <f>IF(Charts!$B$3="none",F6579,IF(L6579="",NA(),L6579))</f>
        <v>0</v>
      </c>
      <c r="S1747">
        <f>IF(Charts!$B$3="none",G6579,IF(M6579="",NA(),M6579))</f>
        <v>0</v>
      </c>
      <c r="T1747">
        <f>IF(Charts!$B$3="none",H6579,IF(N6579="",NA(),N6579))</f>
        <v>0</v>
      </c>
    </row>
    <row r="1748" spans="5:20">
      <c r="E1748">
        <v>777</v>
      </c>
      <c r="F1748">
        <f>F781</f>
        <v>0</v>
      </c>
      <c r="G1748">
        <v>777</v>
      </c>
      <c r="H1748">
        <f>H781</f>
        <v>0</v>
      </c>
      <c r="K1748">
        <v>777</v>
      </c>
      <c r="L1748">
        <f>L781</f>
        <v>0</v>
      </c>
      <c r="M1748">
        <v>777</v>
      </c>
      <c r="N1748">
        <f>N781</f>
        <v>0</v>
      </c>
      <c r="Q1748">
        <f>IF(Charts!$B$3="none",E6580,IF(K6580="",NA(),K6580))</f>
        <v>0</v>
      </c>
      <c r="R1748">
        <f>IF(Charts!$B$3="none",F6580,IF(L6580="",NA(),L6580))</f>
        <v>0</v>
      </c>
      <c r="S1748">
        <f>IF(Charts!$B$3="none",G6580,IF(M6580="",NA(),M6580))</f>
        <v>0</v>
      </c>
      <c r="T1748">
        <f>IF(Charts!$B$3="none",H6580,IF(N6580="",NA(),N6580))</f>
        <v>0</v>
      </c>
    </row>
    <row r="1749" spans="5:20">
      <c r="E1749">
        <v>778</v>
      </c>
      <c r="F1749">
        <f>F782</f>
        <v>0</v>
      </c>
      <c r="G1749">
        <v>778</v>
      </c>
      <c r="H1749">
        <f>H782</f>
        <v>0</v>
      </c>
      <c r="K1749">
        <v>778</v>
      </c>
      <c r="L1749">
        <f>L782</f>
        <v>0</v>
      </c>
      <c r="M1749">
        <v>778</v>
      </c>
      <c r="N1749">
        <f>N782</f>
        <v>0</v>
      </c>
      <c r="Q1749">
        <f>IF(Charts!$B$3="none",E6581,IF(K6581="",NA(),K6581))</f>
        <v>0</v>
      </c>
      <c r="R1749">
        <f>IF(Charts!$B$3="none",F6581,IF(L6581="",NA(),L6581))</f>
        <v>0</v>
      </c>
      <c r="S1749">
        <f>IF(Charts!$B$3="none",G6581,IF(M6581="",NA(),M6581))</f>
        <v>0</v>
      </c>
      <c r="T1749">
        <f>IF(Charts!$B$3="none",H6581,IF(N6581="",NA(),N6581))</f>
        <v>0</v>
      </c>
    </row>
    <row r="1750" spans="5:20">
      <c r="E1750">
        <v>779</v>
      </c>
      <c r="F1750">
        <f>F783</f>
        <v>0</v>
      </c>
      <c r="G1750">
        <v>779</v>
      </c>
      <c r="H1750">
        <f>H783</f>
        <v>0</v>
      </c>
      <c r="K1750">
        <v>779</v>
      </c>
      <c r="L1750">
        <f>L783</f>
        <v>0</v>
      </c>
      <c r="M1750">
        <v>779</v>
      </c>
      <c r="N1750">
        <f>N783</f>
        <v>0</v>
      </c>
      <c r="Q1750">
        <f>IF(Charts!$B$3="none",E6582,IF(K6582="",NA(),K6582))</f>
        <v>0</v>
      </c>
      <c r="R1750">
        <f>IF(Charts!$B$3="none",F6582,IF(L6582="",NA(),L6582))</f>
        <v>0</v>
      </c>
      <c r="S1750">
        <f>IF(Charts!$B$3="none",G6582,IF(M6582="",NA(),M6582))</f>
        <v>0</v>
      </c>
      <c r="T1750">
        <f>IF(Charts!$B$3="none",H6582,IF(N6582="",NA(),N6582))</f>
        <v>0</v>
      </c>
    </row>
    <row r="1751" spans="5:20">
      <c r="E1751">
        <v>780</v>
      </c>
      <c r="F1751">
        <f>F784</f>
        <v>0</v>
      </c>
      <c r="G1751">
        <v>780</v>
      </c>
      <c r="H1751">
        <f>H784</f>
        <v>0</v>
      </c>
      <c r="K1751">
        <v>780</v>
      </c>
      <c r="L1751">
        <f>L784</f>
        <v>0</v>
      </c>
      <c r="M1751">
        <v>780</v>
      </c>
      <c r="N1751">
        <f>N784</f>
        <v>0</v>
      </c>
      <c r="Q1751">
        <f>IF(Charts!$B$3="none",E6583,IF(K6583="",NA(),K6583))</f>
        <v>0</v>
      </c>
      <c r="R1751">
        <f>IF(Charts!$B$3="none",F6583,IF(L6583="",NA(),L6583))</f>
        <v>0</v>
      </c>
      <c r="S1751">
        <f>IF(Charts!$B$3="none",G6583,IF(M6583="",NA(),M6583))</f>
        <v>0</v>
      </c>
      <c r="T1751">
        <f>IF(Charts!$B$3="none",H6583,IF(N6583="",NA(),N6583))</f>
        <v>0</v>
      </c>
    </row>
    <row r="1752" spans="5:20">
      <c r="E1752">
        <v>781</v>
      </c>
      <c r="F1752">
        <f>F785</f>
        <v>0</v>
      </c>
      <c r="G1752">
        <v>781</v>
      </c>
      <c r="H1752">
        <f>H785</f>
        <v>0</v>
      </c>
      <c r="K1752">
        <v>781</v>
      </c>
      <c r="L1752">
        <f>L785</f>
        <v>0</v>
      </c>
      <c r="M1752">
        <v>781</v>
      </c>
      <c r="N1752">
        <f>N785</f>
        <v>0</v>
      </c>
      <c r="Q1752">
        <f>IF(Charts!$B$3="none",E6584,IF(K6584="",NA(),K6584))</f>
        <v>0</v>
      </c>
      <c r="R1752">
        <f>IF(Charts!$B$3="none",F6584,IF(L6584="",NA(),L6584))</f>
        <v>0</v>
      </c>
      <c r="S1752">
        <f>IF(Charts!$B$3="none",G6584,IF(M6584="",NA(),M6584))</f>
        <v>0</v>
      </c>
      <c r="T1752">
        <f>IF(Charts!$B$3="none",H6584,IF(N6584="",NA(),N6584))</f>
        <v>0</v>
      </c>
    </row>
    <row r="1753" spans="5:20">
      <c r="E1753">
        <v>782</v>
      </c>
      <c r="F1753">
        <f>F786</f>
        <v>0</v>
      </c>
      <c r="G1753">
        <v>782</v>
      </c>
      <c r="H1753">
        <f>H786</f>
        <v>0</v>
      </c>
      <c r="K1753">
        <v>782</v>
      </c>
      <c r="L1753">
        <f>L786</f>
        <v>0</v>
      </c>
      <c r="M1753">
        <v>782</v>
      </c>
      <c r="N1753">
        <f>N786</f>
        <v>0</v>
      </c>
      <c r="Q1753">
        <f>IF(Charts!$B$3="none",E6585,IF(K6585="",NA(),K6585))</f>
        <v>0</v>
      </c>
      <c r="R1753">
        <f>IF(Charts!$B$3="none",F6585,IF(L6585="",NA(),L6585))</f>
        <v>0</v>
      </c>
      <c r="S1753">
        <f>IF(Charts!$B$3="none",G6585,IF(M6585="",NA(),M6585))</f>
        <v>0</v>
      </c>
      <c r="T1753">
        <f>IF(Charts!$B$3="none",H6585,IF(N6585="",NA(),N6585))</f>
        <v>0</v>
      </c>
    </row>
    <row r="1754" spans="5:20">
      <c r="E1754">
        <v>783</v>
      </c>
      <c r="F1754">
        <f>F787</f>
        <v>0</v>
      </c>
      <c r="G1754">
        <v>783</v>
      </c>
      <c r="H1754">
        <f>H787</f>
        <v>0</v>
      </c>
      <c r="K1754">
        <v>783</v>
      </c>
      <c r="L1754">
        <f>L787</f>
        <v>0</v>
      </c>
      <c r="M1754">
        <v>783</v>
      </c>
      <c r="N1754">
        <f>N787</f>
        <v>0</v>
      </c>
      <c r="Q1754">
        <f>IF(Charts!$B$3="none",E6586,IF(K6586="",NA(),K6586))</f>
        <v>0</v>
      </c>
      <c r="R1754">
        <f>IF(Charts!$B$3="none",F6586,IF(L6586="",NA(),L6586))</f>
        <v>0</v>
      </c>
      <c r="S1754">
        <f>IF(Charts!$B$3="none",G6586,IF(M6586="",NA(),M6586))</f>
        <v>0</v>
      </c>
      <c r="T1754">
        <f>IF(Charts!$B$3="none",H6586,IF(N6586="",NA(),N6586))</f>
        <v>0</v>
      </c>
    </row>
    <row r="1755" spans="5:20">
      <c r="E1755">
        <v>784</v>
      </c>
      <c r="F1755">
        <f>F788</f>
        <v>0</v>
      </c>
      <c r="G1755">
        <v>784</v>
      </c>
      <c r="H1755">
        <f>H788</f>
        <v>0</v>
      </c>
      <c r="K1755">
        <v>784</v>
      </c>
      <c r="L1755">
        <f>L788</f>
        <v>0</v>
      </c>
      <c r="M1755">
        <v>784</v>
      </c>
      <c r="N1755">
        <f>N788</f>
        <v>0</v>
      </c>
      <c r="Q1755">
        <f>IF(Charts!$B$3="none",E6587,IF(K6587="",NA(),K6587))</f>
        <v>0</v>
      </c>
      <c r="R1755">
        <f>IF(Charts!$B$3="none",F6587,IF(L6587="",NA(),L6587))</f>
        <v>0</v>
      </c>
      <c r="S1755">
        <f>IF(Charts!$B$3="none",G6587,IF(M6587="",NA(),M6587))</f>
        <v>0</v>
      </c>
      <c r="T1755">
        <f>IF(Charts!$B$3="none",H6587,IF(N6587="",NA(),N6587))</f>
        <v>0</v>
      </c>
    </row>
    <row r="1756" spans="5:20">
      <c r="E1756">
        <v>785</v>
      </c>
      <c r="F1756">
        <f>F789</f>
        <v>0</v>
      </c>
      <c r="G1756">
        <v>785</v>
      </c>
      <c r="H1756">
        <f>H789</f>
        <v>0</v>
      </c>
      <c r="K1756">
        <v>785</v>
      </c>
      <c r="L1756">
        <f>L789</f>
        <v>0</v>
      </c>
      <c r="M1756">
        <v>785</v>
      </c>
      <c r="N1756">
        <f>N789</f>
        <v>0</v>
      </c>
      <c r="Q1756">
        <f>IF(Charts!$B$3="none",E6588,IF(K6588="",NA(),K6588))</f>
        <v>0</v>
      </c>
      <c r="R1756">
        <f>IF(Charts!$B$3="none",F6588,IF(L6588="",NA(),L6588))</f>
        <v>0</v>
      </c>
      <c r="S1756">
        <f>IF(Charts!$B$3="none",G6588,IF(M6588="",NA(),M6588))</f>
        <v>0</v>
      </c>
      <c r="T1756">
        <f>IF(Charts!$B$3="none",H6588,IF(N6588="",NA(),N6588))</f>
        <v>0</v>
      </c>
    </row>
    <row r="1757" spans="5:20">
      <c r="E1757">
        <v>786</v>
      </c>
      <c r="F1757">
        <f>F790</f>
        <v>0</v>
      </c>
      <c r="G1757">
        <v>786</v>
      </c>
      <c r="H1757">
        <f>H790</f>
        <v>0</v>
      </c>
      <c r="K1757">
        <v>786</v>
      </c>
      <c r="L1757">
        <f>L790</f>
        <v>0</v>
      </c>
      <c r="M1757">
        <v>786</v>
      </c>
      <c r="N1757">
        <f>N790</f>
        <v>0</v>
      </c>
      <c r="Q1757">
        <f>IF(Charts!$B$3="none",E6589,IF(K6589="",NA(),K6589))</f>
        <v>0</v>
      </c>
      <c r="R1757">
        <f>IF(Charts!$B$3="none",F6589,IF(L6589="",NA(),L6589))</f>
        <v>0</v>
      </c>
      <c r="S1757">
        <f>IF(Charts!$B$3="none",G6589,IF(M6589="",NA(),M6589))</f>
        <v>0</v>
      </c>
      <c r="T1757">
        <f>IF(Charts!$B$3="none",H6589,IF(N6589="",NA(),N6589))</f>
        <v>0</v>
      </c>
    </row>
    <row r="1758" spans="5:20">
      <c r="E1758">
        <v>787</v>
      </c>
      <c r="F1758">
        <f>F791</f>
        <v>0</v>
      </c>
      <c r="G1758">
        <v>787</v>
      </c>
      <c r="H1758">
        <f>H791</f>
        <v>0</v>
      </c>
      <c r="K1758">
        <v>787</v>
      </c>
      <c r="L1758">
        <f>L791</f>
        <v>0</v>
      </c>
      <c r="M1758">
        <v>787</v>
      </c>
      <c r="N1758">
        <f>N791</f>
        <v>0</v>
      </c>
      <c r="Q1758">
        <f>IF(Charts!$B$3="none",E6590,IF(K6590="",NA(),K6590))</f>
        <v>0</v>
      </c>
      <c r="R1758">
        <f>IF(Charts!$B$3="none",F6590,IF(L6590="",NA(),L6590))</f>
        <v>0</v>
      </c>
      <c r="S1758">
        <f>IF(Charts!$B$3="none",G6590,IF(M6590="",NA(),M6590))</f>
        <v>0</v>
      </c>
      <c r="T1758">
        <f>IF(Charts!$B$3="none",H6590,IF(N6590="",NA(),N6590))</f>
        <v>0</v>
      </c>
    </row>
    <row r="1759" spans="5:20">
      <c r="E1759">
        <v>788</v>
      </c>
      <c r="F1759">
        <f>F792</f>
        <v>0</v>
      </c>
      <c r="G1759">
        <v>788</v>
      </c>
      <c r="H1759">
        <f>H792</f>
        <v>0</v>
      </c>
      <c r="K1759">
        <v>788</v>
      </c>
      <c r="L1759">
        <f>L792</f>
        <v>0</v>
      </c>
      <c r="M1759">
        <v>788</v>
      </c>
      <c r="N1759">
        <f>N792</f>
        <v>0</v>
      </c>
      <c r="Q1759">
        <f>IF(Charts!$B$3="none",E6591,IF(K6591="",NA(),K6591))</f>
        <v>0</v>
      </c>
      <c r="R1759">
        <f>IF(Charts!$B$3="none",F6591,IF(L6591="",NA(),L6591))</f>
        <v>0</v>
      </c>
      <c r="S1759">
        <f>IF(Charts!$B$3="none",G6591,IF(M6591="",NA(),M6591))</f>
        <v>0</v>
      </c>
      <c r="T1759">
        <f>IF(Charts!$B$3="none",H6591,IF(N6591="",NA(),N6591))</f>
        <v>0</v>
      </c>
    </row>
    <row r="1760" spans="5:20">
      <c r="E1760">
        <v>789</v>
      </c>
      <c r="F1760">
        <f>F793</f>
        <v>0</v>
      </c>
      <c r="G1760">
        <v>789</v>
      </c>
      <c r="H1760">
        <f>H793</f>
        <v>0</v>
      </c>
      <c r="K1760">
        <v>789</v>
      </c>
      <c r="L1760">
        <f>L793</f>
        <v>0</v>
      </c>
      <c r="M1760">
        <v>789</v>
      </c>
      <c r="N1760">
        <f>N793</f>
        <v>0</v>
      </c>
      <c r="Q1760">
        <f>IF(Charts!$B$3="none",E6592,IF(K6592="",NA(),K6592))</f>
        <v>0</v>
      </c>
      <c r="R1760">
        <f>IF(Charts!$B$3="none",F6592,IF(L6592="",NA(),L6592))</f>
        <v>0</v>
      </c>
      <c r="S1760">
        <f>IF(Charts!$B$3="none",G6592,IF(M6592="",NA(),M6592))</f>
        <v>0</v>
      </c>
      <c r="T1760">
        <f>IF(Charts!$B$3="none",H6592,IF(N6592="",NA(),N6592))</f>
        <v>0</v>
      </c>
    </row>
    <row r="1761" spans="5:20">
      <c r="E1761">
        <v>790</v>
      </c>
      <c r="F1761">
        <f>F794</f>
        <v>0</v>
      </c>
      <c r="G1761">
        <v>790</v>
      </c>
      <c r="H1761">
        <f>H794</f>
        <v>0</v>
      </c>
      <c r="K1761">
        <v>790</v>
      </c>
      <c r="L1761">
        <f>L794</f>
        <v>0</v>
      </c>
      <c r="M1761">
        <v>790</v>
      </c>
      <c r="N1761">
        <f>N794</f>
        <v>0</v>
      </c>
      <c r="Q1761">
        <f>IF(Charts!$B$3="none",E6593,IF(K6593="",NA(),K6593))</f>
        <v>0</v>
      </c>
      <c r="R1761">
        <f>IF(Charts!$B$3="none",F6593,IF(L6593="",NA(),L6593))</f>
        <v>0</v>
      </c>
      <c r="S1761">
        <f>IF(Charts!$B$3="none",G6593,IF(M6593="",NA(),M6593))</f>
        <v>0</v>
      </c>
      <c r="T1761">
        <f>IF(Charts!$B$3="none",H6593,IF(N6593="",NA(),N6593))</f>
        <v>0</v>
      </c>
    </row>
    <row r="1762" spans="5:20">
      <c r="E1762">
        <v>791</v>
      </c>
      <c r="F1762">
        <f>F795</f>
        <v>0</v>
      </c>
      <c r="G1762">
        <v>791</v>
      </c>
      <c r="H1762">
        <f>H795</f>
        <v>0</v>
      </c>
      <c r="K1762">
        <v>791</v>
      </c>
      <c r="L1762">
        <f>L795</f>
        <v>0</v>
      </c>
      <c r="M1762">
        <v>791</v>
      </c>
      <c r="N1762">
        <f>N795</f>
        <v>0</v>
      </c>
      <c r="Q1762">
        <f>IF(Charts!$B$3="none",E6594,IF(K6594="",NA(),K6594))</f>
        <v>0</v>
      </c>
      <c r="R1762">
        <f>IF(Charts!$B$3="none",F6594,IF(L6594="",NA(),L6594))</f>
        <v>0</v>
      </c>
      <c r="S1762">
        <f>IF(Charts!$B$3="none",G6594,IF(M6594="",NA(),M6594))</f>
        <v>0</v>
      </c>
      <c r="T1762">
        <f>IF(Charts!$B$3="none",H6594,IF(N6594="",NA(),N6594))</f>
        <v>0</v>
      </c>
    </row>
    <row r="1763" spans="5:20">
      <c r="E1763">
        <v>792</v>
      </c>
      <c r="F1763">
        <f>F796</f>
        <v>0</v>
      </c>
      <c r="G1763">
        <v>792</v>
      </c>
      <c r="H1763">
        <f>H796</f>
        <v>0</v>
      </c>
      <c r="K1763">
        <v>792</v>
      </c>
      <c r="L1763">
        <f>L796</f>
        <v>0</v>
      </c>
      <c r="M1763">
        <v>792</v>
      </c>
      <c r="N1763">
        <f>N796</f>
        <v>0</v>
      </c>
      <c r="Q1763">
        <f>IF(Charts!$B$3="none",E6595,IF(K6595="",NA(),K6595))</f>
        <v>0</v>
      </c>
      <c r="R1763">
        <f>IF(Charts!$B$3="none",F6595,IF(L6595="",NA(),L6595))</f>
        <v>0</v>
      </c>
      <c r="S1763">
        <f>IF(Charts!$B$3="none",G6595,IF(M6595="",NA(),M6595))</f>
        <v>0</v>
      </c>
      <c r="T1763">
        <f>IF(Charts!$B$3="none",H6595,IF(N6595="",NA(),N6595))</f>
        <v>0</v>
      </c>
    </row>
    <row r="1764" spans="5:20">
      <c r="E1764">
        <v>793</v>
      </c>
      <c r="F1764">
        <f>F797</f>
        <v>0</v>
      </c>
      <c r="G1764">
        <v>793</v>
      </c>
      <c r="H1764">
        <f>H797</f>
        <v>0</v>
      </c>
      <c r="K1764">
        <v>793</v>
      </c>
      <c r="L1764">
        <f>L797</f>
        <v>0</v>
      </c>
      <c r="M1764">
        <v>793</v>
      </c>
      <c r="N1764">
        <f>N797</f>
        <v>0</v>
      </c>
      <c r="Q1764">
        <f>IF(Charts!$B$3="none",E6596,IF(K6596="",NA(),K6596))</f>
        <v>0</v>
      </c>
      <c r="R1764">
        <f>IF(Charts!$B$3="none",F6596,IF(L6596="",NA(),L6596))</f>
        <v>0</v>
      </c>
      <c r="S1764">
        <f>IF(Charts!$B$3="none",G6596,IF(M6596="",NA(),M6596))</f>
        <v>0</v>
      </c>
      <c r="T1764">
        <f>IF(Charts!$B$3="none",H6596,IF(N6596="",NA(),N6596))</f>
        <v>0</v>
      </c>
    </row>
    <row r="1765" spans="5:20">
      <c r="E1765">
        <v>794</v>
      </c>
      <c r="F1765">
        <f>F798</f>
        <v>0</v>
      </c>
      <c r="G1765">
        <v>794</v>
      </c>
      <c r="H1765">
        <f>H798</f>
        <v>0</v>
      </c>
      <c r="K1765">
        <v>794</v>
      </c>
      <c r="L1765">
        <f>L798</f>
        <v>0</v>
      </c>
      <c r="M1765">
        <v>794</v>
      </c>
      <c r="N1765">
        <f>N798</f>
        <v>0</v>
      </c>
      <c r="Q1765">
        <f>IF(Charts!$B$3="none",E6597,IF(K6597="",NA(),K6597))</f>
        <v>0</v>
      </c>
      <c r="R1765">
        <f>IF(Charts!$B$3="none",F6597,IF(L6597="",NA(),L6597))</f>
        <v>0</v>
      </c>
      <c r="S1765">
        <f>IF(Charts!$B$3="none",G6597,IF(M6597="",NA(),M6597))</f>
        <v>0</v>
      </c>
      <c r="T1765">
        <f>IF(Charts!$B$3="none",H6597,IF(N6597="",NA(),N6597))</f>
        <v>0</v>
      </c>
    </row>
    <row r="1766" spans="5:20">
      <c r="E1766">
        <v>795</v>
      </c>
      <c r="F1766">
        <f>F799</f>
        <v>0</v>
      </c>
      <c r="G1766">
        <v>795</v>
      </c>
      <c r="H1766">
        <f>H799</f>
        <v>0</v>
      </c>
      <c r="K1766">
        <v>795</v>
      </c>
      <c r="L1766">
        <f>L799</f>
        <v>0</v>
      </c>
      <c r="M1766">
        <v>795</v>
      </c>
      <c r="N1766">
        <f>N799</f>
        <v>0</v>
      </c>
      <c r="Q1766">
        <f>IF(Charts!$B$3="none",E6598,IF(K6598="",NA(),K6598))</f>
        <v>0</v>
      </c>
      <c r="R1766">
        <f>IF(Charts!$B$3="none",F6598,IF(L6598="",NA(),L6598))</f>
        <v>0</v>
      </c>
      <c r="S1766">
        <f>IF(Charts!$B$3="none",G6598,IF(M6598="",NA(),M6598))</f>
        <v>0</v>
      </c>
      <c r="T1766">
        <f>IF(Charts!$B$3="none",H6598,IF(N6598="",NA(),N6598))</f>
        <v>0</v>
      </c>
    </row>
    <row r="1767" spans="5:20">
      <c r="E1767">
        <v>796</v>
      </c>
      <c r="F1767">
        <f>F800</f>
        <v>0</v>
      </c>
      <c r="G1767">
        <v>796</v>
      </c>
      <c r="H1767">
        <f>H800</f>
        <v>0</v>
      </c>
      <c r="K1767">
        <v>796</v>
      </c>
      <c r="L1767">
        <f>L800</f>
        <v>0</v>
      </c>
      <c r="M1767">
        <v>796</v>
      </c>
      <c r="N1767">
        <f>N800</f>
        <v>0</v>
      </c>
      <c r="Q1767">
        <f>IF(Charts!$B$3="none",E6599,IF(K6599="",NA(),K6599))</f>
        <v>0</v>
      </c>
      <c r="R1767">
        <f>IF(Charts!$B$3="none",F6599,IF(L6599="",NA(),L6599))</f>
        <v>0</v>
      </c>
      <c r="S1767">
        <f>IF(Charts!$B$3="none",G6599,IF(M6599="",NA(),M6599))</f>
        <v>0</v>
      </c>
      <c r="T1767">
        <f>IF(Charts!$B$3="none",H6599,IF(N6599="",NA(),N6599))</f>
        <v>0</v>
      </c>
    </row>
    <row r="1768" spans="5:20">
      <c r="E1768">
        <v>797</v>
      </c>
      <c r="F1768">
        <f>F801</f>
        <v>0</v>
      </c>
      <c r="G1768">
        <v>797</v>
      </c>
      <c r="H1768">
        <f>H801</f>
        <v>0</v>
      </c>
      <c r="K1768">
        <v>797</v>
      </c>
      <c r="L1768">
        <f>L801</f>
        <v>0</v>
      </c>
      <c r="M1768">
        <v>797</v>
      </c>
      <c r="N1768">
        <f>N801</f>
        <v>0</v>
      </c>
      <c r="Q1768">
        <f>IF(Charts!$B$3="none",E6600,IF(K6600="",NA(),K6600))</f>
        <v>0</v>
      </c>
      <c r="R1768">
        <f>IF(Charts!$B$3="none",F6600,IF(L6600="",NA(),L6600))</f>
        <v>0</v>
      </c>
      <c r="S1768">
        <f>IF(Charts!$B$3="none",G6600,IF(M6600="",NA(),M6600))</f>
        <v>0</v>
      </c>
      <c r="T1768">
        <f>IF(Charts!$B$3="none",H6600,IF(N6600="",NA(),N6600))</f>
        <v>0</v>
      </c>
    </row>
    <row r="1769" spans="5:20">
      <c r="E1769">
        <v>798</v>
      </c>
      <c r="F1769">
        <f>F802</f>
        <v>0</v>
      </c>
      <c r="G1769">
        <v>798</v>
      </c>
      <c r="H1769">
        <f>H802</f>
        <v>0</v>
      </c>
      <c r="K1769">
        <v>798</v>
      </c>
      <c r="L1769">
        <f>L802</f>
        <v>0</v>
      </c>
      <c r="M1769">
        <v>798</v>
      </c>
      <c r="N1769">
        <f>N802</f>
        <v>0</v>
      </c>
      <c r="Q1769">
        <f>IF(Charts!$B$3="none",E6601,IF(K6601="",NA(),K6601))</f>
        <v>0</v>
      </c>
      <c r="R1769">
        <f>IF(Charts!$B$3="none",F6601,IF(L6601="",NA(),L6601))</f>
        <v>0</v>
      </c>
      <c r="S1769">
        <f>IF(Charts!$B$3="none",G6601,IF(M6601="",NA(),M6601))</f>
        <v>0</v>
      </c>
      <c r="T1769">
        <f>IF(Charts!$B$3="none",H6601,IF(N6601="",NA(),N6601))</f>
        <v>0</v>
      </c>
    </row>
    <row r="1770" spans="5:20">
      <c r="E1770">
        <v>799</v>
      </c>
      <c r="F1770">
        <f>F803</f>
        <v>0</v>
      </c>
      <c r="G1770">
        <v>799</v>
      </c>
      <c r="H1770">
        <f>H803</f>
        <v>0</v>
      </c>
      <c r="K1770">
        <v>799</v>
      </c>
      <c r="L1770">
        <f>L803</f>
        <v>0</v>
      </c>
      <c r="M1770">
        <v>799</v>
      </c>
      <c r="N1770">
        <f>N803</f>
        <v>0</v>
      </c>
      <c r="Q1770">
        <f>IF(Charts!$B$3="none",E6602,IF(K6602="",NA(),K6602))</f>
        <v>0</v>
      </c>
      <c r="R1770">
        <f>IF(Charts!$B$3="none",F6602,IF(L6602="",NA(),L6602))</f>
        <v>0</v>
      </c>
      <c r="S1770">
        <f>IF(Charts!$B$3="none",G6602,IF(M6602="",NA(),M6602))</f>
        <v>0</v>
      </c>
      <c r="T1770">
        <f>IF(Charts!$B$3="none",H6602,IF(N6602="",NA(),N6602))</f>
        <v>0</v>
      </c>
    </row>
    <row r="1771" spans="5:20">
      <c r="E1771">
        <v>800</v>
      </c>
      <c r="F1771">
        <f>F804</f>
        <v>0</v>
      </c>
      <c r="G1771">
        <v>800</v>
      </c>
      <c r="H1771">
        <f>H804</f>
        <v>0</v>
      </c>
      <c r="K1771">
        <v>800</v>
      </c>
      <c r="L1771">
        <f>L804</f>
        <v>0</v>
      </c>
      <c r="M1771">
        <v>800</v>
      </c>
      <c r="N1771">
        <f>N804</f>
        <v>0</v>
      </c>
      <c r="Q1771">
        <f>IF(Charts!$B$3="none",E6603,IF(K6603="",NA(),K6603))</f>
        <v>0</v>
      </c>
      <c r="R1771">
        <f>IF(Charts!$B$3="none",F6603,IF(L6603="",NA(),L6603))</f>
        <v>0</v>
      </c>
      <c r="S1771">
        <f>IF(Charts!$B$3="none",G6603,IF(M6603="",NA(),M6603))</f>
        <v>0</v>
      </c>
      <c r="T1771">
        <f>IF(Charts!$B$3="none",H6603,IF(N6603="",NA(),N6603))</f>
        <v>0</v>
      </c>
    </row>
    <row r="1772" spans="5:20">
      <c r="E1772">
        <v>801</v>
      </c>
      <c r="F1772">
        <f>F805</f>
        <v>0</v>
      </c>
      <c r="G1772">
        <v>801</v>
      </c>
      <c r="H1772">
        <f>H805</f>
        <v>0</v>
      </c>
      <c r="K1772">
        <v>801</v>
      </c>
      <c r="L1772">
        <f>L805</f>
        <v>0</v>
      </c>
      <c r="M1772">
        <v>801</v>
      </c>
      <c r="N1772">
        <f>N805</f>
        <v>0</v>
      </c>
      <c r="Q1772">
        <f>IF(Charts!$B$3="none",E6604,IF(K6604="",NA(),K6604))</f>
        <v>0</v>
      </c>
      <c r="R1772">
        <f>IF(Charts!$B$3="none",F6604,IF(L6604="",NA(),L6604))</f>
        <v>0</v>
      </c>
      <c r="S1772">
        <f>IF(Charts!$B$3="none",G6604,IF(M6604="",NA(),M6604))</f>
        <v>0</v>
      </c>
      <c r="T1772">
        <f>IF(Charts!$B$3="none",H6604,IF(N6604="",NA(),N6604))</f>
        <v>0</v>
      </c>
    </row>
    <row r="1773" spans="5:20">
      <c r="E1773">
        <v>802</v>
      </c>
      <c r="F1773">
        <f>F806</f>
        <v>0</v>
      </c>
      <c r="G1773">
        <v>802</v>
      </c>
      <c r="H1773">
        <f>H806</f>
        <v>0</v>
      </c>
      <c r="K1773">
        <v>802</v>
      </c>
      <c r="L1773">
        <f>L806</f>
        <v>0</v>
      </c>
      <c r="M1773">
        <v>802</v>
      </c>
      <c r="N1773">
        <f>N806</f>
        <v>0</v>
      </c>
      <c r="Q1773">
        <f>IF(Charts!$B$3="none",E6605,IF(K6605="",NA(),K6605))</f>
        <v>0</v>
      </c>
      <c r="R1773">
        <f>IF(Charts!$B$3="none",F6605,IF(L6605="",NA(),L6605))</f>
        <v>0</v>
      </c>
      <c r="S1773">
        <f>IF(Charts!$B$3="none",G6605,IF(M6605="",NA(),M6605))</f>
        <v>0</v>
      </c>
      <c r="T1773">
        <f>IF(Charts!$B$3="none",H6605,IF(N6605="",NA(),N6605))</f>
        <v>0</v>
      </c>
    </row>
    <row r="1774" spans="5:20">
      <c r="E1774">
        <v>803</v>
      </c>
      <c r="F1774">
        <f>F807</f>
        <v>0</v>
      </c>
      <c r="G1774">
        <v>803</v>
      </c>
      <c r="H1774">
        <f>H807</f>
        <v>0</v>
      </c>
      <c r="K1774">
        <v>803</v>
      </c>
      <c r="L1774">
        <f>L807</f>
        <v>0</v>
      </c>
      <c r="M1774">
        <v>803</v>
      </c>
      <c r="N1774">
        <f>N807</f>
        <v>0</v>
      </c>
      <c r="Q1774">
        <f>IF(Charts!$B$3="none",E6606,IF(K6606="",NA(),K6606))</f>
        <v>0</v>
      </c>
      <c r="R1774">
        <f>IF(Charts!$B$3="none",F6606,IF(L6606="",NA(),L6606))</f>
        <v>0</v>
      </c>
      <c r="S1774">
        <f>IF(Charts!$B$3="none",G6606,IF(M6606="",NA(),M6606))</f>
        <v>0</v>
      </c>
      <c r="T1774">
        <f>IF(Charts!$B$3="none",H6606,IF(N6606="",NA(),N6606))</f>
        <v>0</v>
      </c>
    </row>
    <row r="1775" spans="5:20">
      <c r="E1775">
        <v>804</v>
      </c>
      <c r="F1775">
        <f>F808</f>
        <v>0</v>
      </c>
      <c r="G1775">
        <v>804</v>
      </c>
      <c r="H1775">
        <f>H808</f>
        <v>0</v>
      </c>
      <c r="K1775">
        <v>804</v>
      </c>
      <c r="L1775">
        <f>L808</f>
        <v>0</v>
      </c>
      <c r="M1775">
        <v>804</v>
      </c>
      <c r="N1775">
        <f>N808</f>
        <v>0</v>
      </c>
      <c r="Q1775">
        <f>IF(Charts!$B$3="none",E6607,IF(K6607="",NA(),K6607))</f>
        <v>0</v>
      </c>
      <c r="R1775">
        <f>IF(Charts!$B$3="none",F6607,IF(L6607="",NA(),L6607))</f>
        <v>0</v>
      </c>
      <c r="S1775">
        <f>IF(Charts!$B$3="none",G6607,IF(M6607="",NA(),M6607))</f>
        <v>0</v>
      </c>
      <c r="T1775">
        <f>IF(Charts!$B$3="none",H6607,IF(N6607="",NA(),N6607))</f>
        <v>0</v>
      </c>
    </row>
    <row r="1776" spans="5:20">
      <c r="E1776">
        <v>805</v>
      </c>
      <c r="F1776">
        <f>F809</f>
        <v>0</v>
      </c>
      <c r="G1776">
        <v>805</v>
      </c>
      <c r="H1776">
        <f>H809</f>
        <v>0</v>
      </c>
      <c r="K1776">
        <v>805</v>
      </c>
      <c r="L1776">
        <f>L809</f>
        <v>0</v>
      </c>
      <c r="M1776">
        <v>805</v>
      </c>
      <c r="N1776">
        <f>N809</f>
        <v>0</v>
      </c>
      <c r="Q1776">
        <f>IF(Charts!$B$3="none",E6608,IF(K6608="",NA(),K6608))</f>
        <v>0</v>
      </c>
      <c r="R1776">
        <f>IF(Charts!$B$3="none",F6608,IF(L6608="",NA(),L6608))</f>
        <v>0</v>
      </c>
      <c r="S1776">
        <f>IF(Charts!$B$3="none",G6608,IF(M6608="",NA(),M6608))</f>
        <v>0</v>
      </c>
      <c r="T1776">
        <f>IF(Charts!$B$3="none",H6608,IF(N6608="",NA(),N6608))</f>
        <v>0</v>
      </c>
    </row>
    <row r="1777" spans="5:20">
      <c r="E1777">
        <v>806</v>
      </c>
      <c r="F1777">
        <f>F810</f>
        <v>0</v>
      </c>
      <c r="G1777">
        <v>806</v>
      </c>
      <c r="H1777">
        <f>H810</f>
        <v>0</v>
      </c>
      <c r="K1777">
        <v>806</v>
      </c>
      <c r="L1777">
        <f>L810</f>
        <v>0</v>
      </c>
      <c r="M1777">
        <v>806</v>
      </c>
      <c r="N1777">
        <f>N810</f>
        <v>0</v>
      </c>
      <c r="Q1777">
        <f>IF(Charts!$B$3="none",E6609,IF(K6609="",NA(),K6609))</f>
        <v>0</v>
      </c>
      <c r="R1777">
        <f>IF(Charts!$B$3="none",F6609,IF(L6609="",NA(),L6609))</f>
        <v>0</v>
      </c>
      <c r="S1777">
        <f>IF(Charts!$B$3="none",G6609,IF(M6609="",NA(),M6609))</f>
        <v>0</v>
      </c>
      <c r="T1777">
        <f>IF(Charts!$B$3="none",H6609,IF(N6609="",NA(),N6609))</f>
        <v>0</v>
      </c>
    </row>
    <row r="1778" spans="5:20">
      <c r="E1778">
        <v>807</v>
      </c>
      <c r="F1778">
        <f>F811</f>
        <v>0</v>
      </c>
      <c r="G1778">
        <v>807</v>
      </c>
      <c r="H1778">
        <f>H811</f>
        <v>0</v>
      </c>
      <c r="K1778">
        <v>807</v>
      </c>
      <c r="L1778">
        <f>L811</f>
        <v>0</v>
      </c>
      <c r="M1778">
        <v>807</v>
      </c>
      <c r="N1778">
        <f>N811</f>
        <v>0</v>
      </c>
      <c r="Q1778">
        <f>IF(Charts!$B$3="none",E6610,IF(K6610="",NA(),K6610))</f>
        <v>0</v>
      </c>
      <c r="R1778">
        <f>IF(Charts!$B$3="none",F6610,IF(L6610="",NA(),L6610))</f>
        <v>0</v>
      </c>
      <c r="S1778">
        <f>IF(Charts!$B$3="none",G6610,IF(M6610="",NA(),M6610))</f>
        <v>0</v>
      </c>
      <c r="T1778">
        <f>IF(Charts!$B$3="none",H6610,IF(N6610="",NA(),N6610))</f>
        <v>0</v>
      </c>
    </row>
    <row r="1779" spans="5:20">
      <c r="E1779">
        <v>808</v>
      </c>
      <c r="F1779">
        <f>F812</f>
        <v>0</v>
      </c>
      <c r="G1779">
        <v>808</v>
      </c>
      <c r="H1779">
        <f>H812</f>
        <v>0</v>
      </c>
      <c r="K1779">
        <v>808</v>
      </c>
      <c r="L1779">
        <f>L812</f>
        <v>0</v>
      </c>
      <c r="M1779">
        <v>808</v>
      </c>
      <c r="N1779">
        <f>N812</f>
        <v>0</v>
      </c>
      <c r="Q1779">
        <f>IF(Charts!$B$3="none",E6611,IF(K6611="",NA(),K6611))</f>
        <v>0</v>
      </c>
      <c r="R1779">
        <f>IF(Charts!$B$3="none",F6611,IF(L6611="",NA(),L6611))</f>
        <v>0</v>
      </c>
      <c r="S1779">
        <f>IF(Charts!$B$3="none",G6611,IF(M6611="",NA(),M6611))</f>
        <v>0</v>
      </c>
      <c r="T1779">
        <f>IF(Charts!$B$3="none",H6611,IF(N6611="",NA(),N6611))</f>
        <v>0</v>
      </c>
    </row>
    <row r="1780" spans="5:20">
      <c r="E1780">
        <v>809</v>
      </c>
      <c r="F1780">
        <f>F813</f>
        <v>0</v>
      </c>
      <c r="G1780">
        <v>809</v>
      </c>
      <c r="H1780">
        <f>H813</f>
        <v>0</v>
      </c>
      <c r="K1780">
        <v>809</v>
      </c>
      <c r="L1780">
        <f>L813</f>
        <v>0</v>
      </c>
      <c r="M1780">
        <v>809</v>
      </c>
      <c r="N1780">
        <f>N813</f>
        <v>0</v>
      </c>
      <c r="Q1780">
        <f>IF(Charts!$B$3="none",E6612,IF(K6612="",NA(),K6612))</f>
        <v>0</v>
      </c>
      <c r="R1780">
        <f>IF(Charts!$B$3="none",F6612,IF(L6612="",NA(),L6612))</f>
        <v>0</v>
      </c>
      <c r="S1780">
        <f>IF(Charts!$B$3="none",G6612,IF(M6612="",NA(),M6612))</f>
        <v>0</v>
      </c>
      <c r="T1780">
        <f>IF(Charts!$B$3="none",H6612,IF(N6612="",NA(),N6612))</f>
        <v>0</v>
      </c>
    </row>
    <row r="1781" spans="5:20">
      <c r="E1781">
        <v>810</v>
      </c>
      <c r="F1781">
        <f>F814</f>
        <v>0</v>
      </c>
      <c r="G1781">
        <v>810</v>
      </c>
      <c r="H1781">
        <f>H814</f>
        <v>0</v>
      </c>
      <c r="K1781">
        <v>810</v>
      </c>
      <c r="L1781">
        <f>L814</f>
        <v>0</v>
      </c>
      <c r="M1781">
        <v>810</v>
      </c>
      <c r="N1781">
        <f>N814</f>
        <v>0</v>
      </c>
      <c r="Q1781">
        <f>IF(Charts!$B$3="none",E6613,IF(K6613="",NA(),K6613))</f>
        <v>0</v>
      </c>
      <c r="R1781">
        <f>IF(Charts!$B$3="none",F6613,IF(L6613="",NA(),L6613))</f>
        <v>0</v>
      </c>
      <c r="S1781">
        <f>IF(Charts!$B$3="none",G6613,IF(M6613="",NA(),M6613))</f>
        <v>0</v>
      </c>
      <c r="T1781">
        <f>IF(Charts!$B$3="none",H6613,IF(N6613="",NA(),N6613))</f>
        <v>0</v>
      </c>
    </row>
    <row r="1782" spans="5:20">
      <c r="E1782">
        <v>811</v>
      </c>
      <c r="F1782">
        <f>F815</f>
        <v>0</v>
      </c>
      <c r="G1782">
        <v>811</v>
      </c>
      <c r="H1782">
        <f>H815</f>
        <v>0</v>
      </c>
      <c r="K1782">
        <v>811</v>
      </c>
      <c r="L1782">
        <f>L815</f>
        <v>0</v>
      </c>
      <c r="M1782">
        <v>811</v>
      </c>
      <c r="N1782">
        <f>N815</f>
        <v>0</v>
      </c>
      <c r="Q1782">
        <f>IF(Charts!$B$3="none",E6614,IF(K6614="",NA(),K6614))</f>
        <v>0</v>
      </c>
      <c r="R1782">
        <f>IF(Charts!$B$3="none",F6614,IF(L6614="",NA(),L6614))</f>
        <v>0</v>
      </c>
      <c r="S1782">
        <f>IF(Charts!$B$3="none",G6614,IF(M6614="",NA(),M6614))</f>
        <v>0</v>
      </c>
      <c r="T1782">
        <f>IF(Charts!$B$3="none",H6614,IF(N6614="",NA(),N6614))</f>
        <v>0</v>
      </c>
    </row>
    <row r="1783" spans="5:20">
      <c r="E1783">
        <v>812</v>
      </c>
      <c r="F1783">
        <f>F816</f>
        <v>0</v>
      </c>
      <c r="G1783">
        <v>812</v>
      </c>
      <c r="H1783">
        <f>H816</f>
        <v>0</v>
      </c>
      <c r="K1783">
        <v>812</v>
      </c>
      <c r="L1783">
        <f>L816</f>
        <v>0</v>
      </c>
      <c r="M1783">
        <v>812</v>
      </c>
      <c r="N1783">
        <f>N816</f>
        <v>0</v>
      </c>
      <c r="Q1783">
        <f>IF(Charts!$B$3="none",E6615,IF(K6615="",NA(),K6615))</f>
        <v>0</v>
      </c>
      <c r="R1783">
        <f>IF(Charts!$B$3="none",F6615,IF(L6615="",NA(),L6615))</f>
        <v>0</v>
      </c>
      <c r="S1783">
        <f>IF(Charts!$B$3="none",G6615,IF(M6615="",NA(),M6615))</f>
        <v>0</v>
      </c>
      <c r="T1783">
        <f>IF(Charts!$B$3="none",H6615,IF(N6615="",NA(),N6615))</f>
        <v>0</v>
      </c>
    </row>
    <row r="1784" spans="5:20">
      <c r="E1784">
        <v>813</v>
      </c>
      <c r="F1784">
        <f>F817</f>
        <v>0</v>
      </c>
      <c r="G1784">
        <v>813</v>
      </c>
      <c r="H1784">
        <f>H817</f>
        <v>0</v>
      </c>
      <c r="K1784">
        <v>813</v>
      </c>
      <c r="L1784">
        <f>L817</f>
        <v>0</v>
      </c>
      <c r="M1784">
        <v>813</v>
      </c>
      <c r="N1784">
        <f>N817</f>
        <v>0</v>
      </c>
      <c r="Q1784">
        <f>IF(Charts!$B$3="none",E6616,IF(K6616="",NA(),K6616))</f>
        <v>0</v>
      </c>
      <c r="R1784">
        <f>IF(Charts!$B$3="none",F6616,IF(L6616="",NA(),L6616))</f>
        <v>0</v>
      </c>
      <c r="S1784">
        <f>IF(Charts!$B$3="none",G6616,IF(M6616="",NA(),M6616))</f>
        <v>0</v>
      </c>
      <c r="T1784">
        <f>IF(Charts!$B$3="none",H6616,IF(N6616="",NA(),N6616))</f>
        <v>0</v>
      </c>
    </row>
    <row r="1785" spans="5:20">
      <c r="E1785">
        <v>814</v>
      </c>
      <c r="F1785">
        <f>F818</f>
        <v>0</v>
      </c>
      <c r="G1785">
        <v>814</v>
      </c>
      <c r="H1785">
        <f>H818</f>
        <v>0</v>
      </c>
      <c r="K1785">
        <v>814</v>
      </c>
      <c r="L1785">
        <f>L818</f>
        <v>0</v>
      </c>
      <c r="M1785">
        <v>814</v>
      </c>
      <c r="N1785">
        <f>N818</f>
        <v>0</v>
      </c>
      <c r="Q1785">
        <f>IF(Charts!$B$3="none",E6617,IF(K6617="",NA(),K6617))</f>
        <v>0</v>
      </c>
      <c r="R1785">
        <f>IF(Charts!$B$3="none",F6617,IF(L6617="",NA(),L6617))</f>
        <v>0</v>
      </c>
      <c r="S1785">
        <f>IF(Charts!$B$3="none",G6617,IF(M6617="",NA(),M6617))</f>
        <v>0</v>
      </c>
      <c r="T1785">
        <f>IF(Charts!$B$3="none",H6617,IF(N6617="",NA(),N6617))</f>
        <v>0</v>
      </c>
    </row>
    <row r="1786" spans="5:20">
      <c r="E1786">
        <v>815</v>
      </c>
      <c r="F1786">
        <f>F819</f>
        <v>0</v>
      </c>
      <c r="G1786">
        <v>815</v>
      </c>
      <c r="H1786">
        <f>H819</f>
        <v>0</v>
      </c>
      <c r="K1786">
        <v>815</v>
      </c>
      <c r="L1786">
        <f>L819</f>
        <v>0</v>
      </c>
      <c r="M1786">
        <v>815</v>
      </c>
      <c r="N1786">
        <f>N819</f>
        <v>0</v>
      </c>
      <c r="Q1786">
        <f>IF(Charts!$B$3="none",E6618,IF(K6618="",NA(),K6618))</f>
        <v>0</v>
      </c>
      <c r="R1786">
        <f>IF(Charts!$B$3="none",F6618,IF(L6618="",NA(),L6618))</f>
        <v>0</v>
      </c>
      <c r="S1786">
        <f>IF(Charts!$B$3="none",G6618,IF(M6618="",NA(),M6618))</f>
        <v>0</v>
      </c>
      <c r="T1786">
        <f>IF(Charts!$B$3="none",H6618,IF(N6618="",NA(),N6618))</f>
        <v>0</v>
      </c>
    </row>
    <row r="1787" spans="5:20">
      <c r="E1787">
        <v>816</v>
      </c>
      <c r="F1787">
        <f>F820</f>
        <v>0</v>
      </c>
      <c r="G1787">
        <v>816</v>
      </c>
      <c r="H1787">
        <f>H820</f>
        <v>0</v>
      </c>
      <c r="K1787">
        <v>816</v>
      </c>
      <c r="L1787">
        <f>L820</f>
        <v>0</v>
      </c>
      <c r="M1787">
        <v>816</v>
      </c>
      <c r="N1787">
        <f>N820</f>
        <v>0</v>
      </c>
      <c r="Q1787">
        <f>IF(Charts!$B$3="none",E6619,IF(K6619="",NA(),K6619))</f>
        <v>0</v>
      </c>
      <c r="R1787">
        <f>IF(Charts!$B$3="none",F6619,IF(L6619="",NA(),L6619))</f>
        <v>0</v>
      </c>
      <c r="S1787">
        <f>IF(Charts!$B$3="none",G6619,IF(M6619="",NA(),M6619))</f>
        <v>0</v>
      </c>
      <c r="T1787">
        <f>IF(Charts!$B$3="none",H6619,IF(N6619="",NA(),N6619))</f>
        <v>0</v>
      </c>
    </row>
    <row r="1788" spans="5:20">
      <c r="E1788">
        <v>817</v>
      </c>
      <c r="F1788">
        <f>F821</f>
        <v>0</v>
      </c>
      <c r="G1788">
        <v>817</v>
      </c>
      <c r="H1788">
        <f>H821</f>
        <v>0</v>
      </c>
      <c r="K1788">
        <v>817</v>
      </c>
      <c r="L1788">
        <f>L821</f>
        <v>0</v>
      </c>
      <c r="M1788">
        <v>817</v>
      </c>
      <c r="N1788">
        <f>N821</f>
        <v>0</v>
      </c>
      <c r="Q1788">
        <f>IF(Charts!$B$3="none",E6620,IF(K6620="",NA(),K6620))</f>
        <v>0</v>
      </c>
      <c r="R1788">
        <f>IF(Charts!$B$3="none",F6620,IF(L6620="",NA(),L6620))</f>
        <v>0</v>
      </c>
      <c r="S1788">
        <f>IF(Charts!$B$3="none",G6620,IF(M6620="",NA(),M6620))</f>
        <v>0</v>
      </c>
      <c r="T1788">
        <f>IF(Charts!$B$3="none",H6620,IF(N6620="",NA(),N6620))</f>
        <v>0</v>
      </c>
    </row>
    <row r="1789" spans="5:20">
      <c r="E1789">
        <v>818</v>
      </c>
      <c r="F1789">
        <f>F822</f>
        <v>0</v>
      </c>
      <c r="G1789">
        <v>818</v>
      </c>
      <c r="H1789">
        <f>H822</f>
        <v>0</v>
      </c>
      <c r="K1789">
        <v>818</v>
      </c>
      <c r="L1789">
        <f>L822</f>
        <v>0</v>
      </c>
      <c r="M1789">
        <v>818</v>
      </c>
      <c r="N1789">
        <f>N822</f>
        <v>0</v>
      </c>
      <c r="Q1789">
        <f>IF(Charts!$B$3="none",E6621,IF(K6621="",NA(),K6621))</f>
        <v>0</v>
      </c>
      <c r="R1789">
        <f>IF(Charts!$B$3="none",F6621,IF(L6621="",NA(),L6621))</f>
        <v>0</v>
      </c>
      <c r="S1789">
        <f>IF(Charts!$B$3="none",G6621,IF(M6621="",NA(),M6621))</f>
        <v>0</v>
      </c>
      <c r="T1789">
        <f>IF(Charts!$B$3="none",H6621,IF(N6621="",NA(),N6621))</f>
        <v>0</v>
      </c>
    </row>
    <row r="1790" spans="5:20">
      <c r="E1790">
        <v>819</v>
      </c>
      <c r="F1790">
        <f>F823</f>
        <v>0</v>
      </c>
      <c r="G1790">
        <v>819</v>
      </c>
      <c r="H1790">
        <f>H823</f>
        <v>0</v>
      </c>
      <c r="K1790">
        <v>819</v>
      </c>
      <c r="L1790">
        <f>L823</f>
        <v>0</v>
      </c>
      <c r="M1790">
        <v>819</v>
      </c>
      <c r="N1790">
        <f>N823</f>
        <v>0</v>
      </c>
      <c r="Q1790">
        <f>IF(Charts!$B$3="none",E6622,IF(K6622="",NA(),K6622))</f>
        <v>0</v>
      </c>
      <c r="R1790">
        <f>IF(Charts!$B$3="none",F6622,IF(L6622="",NA(),L6622))</f>
        <v>0</v>
      </c>
      <c r="S1790">
        <f>IF(Charts!$B$3="none",G6622,IF(M6622="",NA(),M6622))</f>
        <v>0</v>
      </c>
      <c r="T1790">
        <f>IF(Charts!$B$3="none",H6622,IF(N6622="",NA(),N6622))</f>
        <v>0</v>
      </c>
    </row>
    <row r="1791" spans="5:20">
      <c r="E1791">
        <v>820</v>
      </c>
      <c r="F1791">
        <f>F824</f>
        <v>0</v>
      </c>
      <c r="G1791">
        <v>820</v>
      </c>
      <c r="H1791">
        <f>H824</f>
        <v>0</v>
      </c>
      <c r="K1791">
        <v>820</v>
      </c>
      <c r="L1791">
        <f>L824</f>
        <v>0</v>
      </c>
      <c r="M1791">
        <v>820</v>
      </c>
      <c r="N1791">
        <f>N824</f>
        <v>0</v>
      </c>
      <c r="Q1791">
        <f>IF(Charts!$B$3="none",E6623,IF(K6623="",NA(),K6623))</f>
        <v>0</v>
      </c>
      <c r="R1791">
        <f>IF(Charts!$B$3="none",F6623,IF(L6623="",NA(),L6623))</f>
        <v>0</v>
      </c>
      <c r="S1791">
        <f>IF(Charts!$B$3="none",G6623,IF(M6623="",NA(),M6623))</f>
        <v>0</v>
      </c>
      <c r="T1791">
        <f>IF(Charts!$B$3="none",H6623,IF(N6623="",NA(),N6623))</f>
        <v>0</v>
      </c>
    </row>
    <row r="1792" spans="5:20">
      <c r="E1792">
        <v>821</v>
      </c>
      <c r="F1792">
        <f>F825</f>
        <v>0</v>
      </c>
      <c r="G1792">
        <v>821</v>
      </c>
      <c r="H1792">
        <f>H825</f>
        <v>0</v>
      </c>
      <c r="K1792">
        <v>821</v>
      </c>
      <c r="L1792">
        <f>L825</f>
        <v>0</v>
      </c>
      <c r="M1792">
        <v>821</v>
      </c>
      <c r="N1792">
        <f>N825</f>
        <v>0</v>
      </c>
      <c r="Q1792">
        <f>IF(Charts!$B$3="none",E6624,IF(K6624="",NA(),K6624))</f>
        <v>0</v>
      </c>
      <c r="R1792">
        <f>IF(Charts!$B$3="none",F6624,IF(L6624="",NA(),L6624))</f>
        <v>0</v>
      </c>
      <c r="S1792">
        <f>IF(Charts!$B$3="none",G6624,IF(M6624="",NA(),M6624))</f>
        <v>0</v>
      </c>
      <c r="T1792">
        <f>IF(Charts!$B$3="none",H6624,IF(N6624="",NA(),N6624))</f>
        <v>0</v>
      </c>
    </row>
    <row r="1793" spans="5:20">
      <c r="E1793">
        <v>822</v>
      </c>
      <c r="F1793">
        <f>F826</f>
        <v>0</v>
      </c>
      <c r="G1793">
        <v>822</v>
      </c>
      <c r="H1793">
        <f>H826</f>
        <v>0</v>
      </c>
      <c r="K1793">
        <v>822</v>
      </c>
      <c r="L1793">
        <f>L826</f>
        <v>0</v>
      </c>
      <c r="M1793">
        <v>822</v>
      </c>
      <c r="N1793">
        <f>N826</f>
        <v>0</v>
      </c>
      <c r="Q1793">
        <f>IF(Charts!$B$3="none",E6625,IF(K6625="",NA(),K6625))</f>
        <v>0</v>
      </c>
      <c r="R1793">
        <f>IF(Charts!$B$3="none",F6625,IF(L6625="",NA(),L6625))</f>
        <v>0</v>
      </c>
      <c r="S1793">
        <f>IF(Charts!$B$3="none",G6625,IF(M6625="",NA(),M6625))</f>
        <v>0</v>
      </c>
      <c r="T1793">
        <f>IF(Charts!$B$3="none",H6625,IF(N6625="",NA(),N6625))</f>
        <v>0</v>
      </c>
    </row>
    <row r="1794" spans="5:20">
      <c r="E1794">
        <v>823</v>
      </c>
      <c r="F1794">
        <f>F827</f>
        <v>0</v>
      </c>
      <c r="G1794">
        <v>823</v>
      </c>
      <c r="H1794">
        <f>H827</f>
        <v>0</v>
      </c>
      <c r="K1794">
        <v>823</v>
      </c>
      <c r="L1794">
        <f>L827</f>
        <v>0</v>
      </c>
      <c r="M1794">
        <v>823</v>
      </c>
      <c r="N1794">
        <f>N827</f>
        <v>0</v>
      </c>
      <c r="Q1794">
        <f>IF(Charts!$B$3="none",E6626,IF(K6626="",NA(),K6626))</f>
        <v>0</v>
      </c>
      <c r="R1794">
        <f>IF(Charts!$B$3="none",F6626,IF(L6626="",NA(),L6626))</f>
        <v>0</v>
      </c>
      <c r="S1794">
        <f>IF(Charts!$B$3="none",G6626,IF(M6626="",NA(),M6626))</f>
        <v>0</v>
      </c>
      <c r="T1794">
        <f>IF(Charts!$B$3="none",H6626,IF(N6626="",NA(),N6626))</f>
        <v>0</v>
      </c>
    </row>
    <row r="1795" spans="5:20">
      <c r="E1795">
        <v>824</v>
      </c>
      <c r="F1795">
        <f>F828</f>
        <v>0</v>
      </c>
      <c r="G1795">
        <v>824</v>
      </c>
      <c r="H1795">
        <f>H828</f>
        <v>0</v>
      </c>
      <c r="K1795">
        <v>824</v>
      </c>
      <c r="L1795">
        <f>L828</f>
        <v>0</v>
      </c>
      <c r="M1795">
        <v>824</v>
      </c>
      <c r="N1795">
        <f>N828</f>
        <v>0</v>
      </c>
      <c r="Q1795">
        <f>IF(Charts!$B$3="none",E6627,IF(K6627="",NA(),K6627))</f>
        <v>0</v>
      </c>
      <c r="R1795">
        <f>IF(Charts!$B$3="none",F6627,IF(L6627="",NA(),L6627))</f>
        <v>0</v>
      </c>
      <c r="S1795">
        <f>IF(Charts!$B$3="none",G6627,IF(M6627="",NA(),M6627))</f>
        <v>0</v>
      </c>
      <c r="T1795">
        <f>IF(Charts!$B$3="none",H6627,IF(N6627="",NA(),N6627))</f>
        <v>0</v>
      </c>
    </row>
    <row r="1796" spans="5:20">
      <c r="E1796">
        <v>825</v>
      </c>
      <c r="F1796">
        <f>F829</f>
        <v>0</v>
      </c>
      <c r="G1796">
        <v>825</v>
      </c>
      <c r="H1796">
        <f>H829</f>
        <v>0</v>
      </c>
      <c r="K1796">
        <v>825</v>
      </c>
      <c r="L1796">
        <f>L829</f>
        <v>0</v>
      </c>
      <c r="M1796">
        <v>825</v>
      </c>
      <c r="N1796">
        <f>N829</f>
        <v>0</v>
      </c>
      <c r="Q1796">
        <f>IF(Charts!$B$3="none",E6628,IF(K6628="",NA(),K6628))</f>
        <v>0</v>
      </c>
      <c r="R1796">
        <f>IF(Charts!$B$3="none",F6628,IF(L6628="",NA(),L6628))</f>
        <v>0</v>
      </c>
      <c r="S1796">
        <f>IF(Charts!$B$3="none",G6628,IF(M6628="",NA(),M6628))</f>
        <v>0</v>
      </c>
      <c r="T1796">
        <f>IF(Charts!$B$3="none",H6628,IF(N6628="",NA(),N6628))</f>
        <v>0</v>
      </c>
    </row>
    <row r="1797" spans="5:20">
      <c r="E1797">
        <v>826</v>
      </c>
      <c r="F1797">
        <f>F830</f>
        <v>0</v>
      </c>
      <c r="G1797">
        <v>826</v>
      </c>
      <c r="H1797">
        <f>H830</f>
        <v>0</v>
      </c>
      <c r="K1797">
        <v>826</v>
      </c>
      <c r="L1797">
        <f>L830</f>
        <v>0</v>
      </c>
      <c r="M1797">
        <v>826</v>
      </c>
      <c r="N1797">
        <f>N830</f>
        <v>0</v>
      </c>
      <c r="Q1797">
        <f>IF(Charts!$B$3="none",E6629,IF(K6629="",NA(),K6629))</f>
        <v>0</v>
      </c>
      <c r="R1797">
        <f>IF(Charts!$B$3="none",F6629,IF(L6629="",NA(),L6629))</f>
        <v>0</v>
      </c>
      <c r="S1797">
        <f>IF(Charts!$B$3="none",G6629,IF(M6629="",NA(),M6629))</f>
        <v>0</v>
      </c>
      <c r="T1797">
        <f>IF(Charts!$B$3="none",H6629,IF(N6629="",NA(),N6629))</f>
        <v>0</v>
      </c>
    </row>
    <row r="1798" spans="5:20">
      <c r="E1798">
        <v>827</v>
      </c>
      <c r="F1798">
        <f>F831</f>
        <v>0</v>
      </c>
      <c r="G1798">
        <v>827</v>
      </c>
      <c r="H1798">
        <f>H831</f>
        <v>0</v>
      </c>
      <c r="K1798">
        <v>827</v>
      </c>
      <c r="L1798">
        <f>L831</f>
        <v>0</v>
      </c>
      <c r="M1798">
        <v>827</v>
      </c>
      <c r="N1798">
        <f>N831</f>
        <v>0</v>
      </c>
      <c r="Q1798">
        <f>IF(Charts!$B$3="none",E6630,IF(K6630="",NA(),K6630))</f>
        <v>0</v>
      </c>
      <c r="R1798">
        <f>IF(Charts!$B$3="none",F6630,IF(L6630="",NA(),L6630))</f>
        <v>0</v>
      </c>
      <c r="S1798">
        <f>IF(Charts!$B$3="none",G6630,IF(M6630="",NA(),M6630))</f>
        <v>0</v>
      </c>
      <c r="T1798">
        <f>IF(Charts!$B$3="none",H6630,IF(N6630="",NA(),N6630))</f>
        <v>0</v>
      </c>
    </row>
    <row r="1799" spans="5:20">
      <c r="E1799">
        <v>828</v>
      </c>
      <c r="F1799">
        <f>F832</f>
        <v>0</v>
      </c>
      <c r="G1799">
        <v>828</v>
      </c>
      <c r="H1799">
        <f>H832</f>
        <v>0</v>
      </c>
      <c r="K1799">
        <v>828</v>
      </c>
      <c r="L1799">
        <f>L832</f>
        <v>0</v>
      </c>
      <c r="M1799">
        <v>828</v>
      </c>
      <c r="N1799">
        <f>N832</f>
        <v>0</v>
      </c>
      <c r="Q1799">
        <f>IF(Charts!$B$3="none",E6631,IF(K6631="",NA(),K6631))</f>
        <v>0</v>
      </c>
      <c r="R1799">
        <f>IF(Charts!$B$3="none",F6631,IF(L6631="",NA(),L6631))</f>
        <v>0</v>
      </c>
      <c r="S1799">
        <f>IF(Charts!$B$3="none",G6631,IF(M6631="",NA(),M6631))</f>
        <v>0</v>
      </c>
      <c r="T1799">
        <f>IF(Charts!$B$3="none",H6631,IF(N6631="",NA(),N6631))</f>
        <v>0</v>
      </c>
    </row>
    <row r="1800" spans="5:20">
      <c r="E1800">
        <v>829</v>
      </c>
      <c r="F1800">
        <f>F833</f>
        <v>0</v>
      </c>
      <c r="G1800">
        <v>829</v>
      </c>
      <c r="H1800">
        <f>H833</f>
        <v>0</v>
      </c>
      <c r="K1800">
        <v>829</v>
      </c>
      <c r="L1800">
        <f>L833</f>
        <v>0</v>
      </c>
      <c r="M1800">
        <v>829</v>
      </c>
      <c r="N1800">
        <f>N833</f>
        <v>0</v>
      </c>
      <c r="Q1800">
        <f>IF(Charts!$B$3="none",E6632,IF(K6632="",NA(),K6632))</f>
        <v>0</v>
      </c>
      <c r="R1800">
        <f>IF(Charts!$B$3="none",F6632,IF(L6632="",NA(),L6632))</f>
        <v>0</v>
      </c>
      <c r="S1800">
        <f>IF(Charts!$B$3="none",G6632,IF(M6632="",NA(),M6632))</f>
        <v>0</v>
      </c>
      <c r="T1800">
        <f>IF(Charts!$B$3="none",H6632,IF(N6632="",NA(),N6632))</f>
        <v>0</v>
      </c>
    </row>
    <row r="1801" spans="5:20">
      <c r="E1801">
        <v>830</v>
      </c>
      <c r="F1801">
        <f>F834</f>
        <v>0</v>
      </c>
      <c r="G1801">
        <v>830</v>
      </c>
      <c r="H1801">
        <f>H834</f>
        <v>0</v>
      </c>
      <c r="K1801">
        <v>830</v>
      </c>
      <c r="L1801">
        <f>L834</f>
        <v>0</v>
      </c>
      <c r="M1801">
        <v>830</v>
      </c>
      <c r="N1801">
        <f>N834</f>
        <v>0</v>
      </c>
      <c r="Q1801">
        <f>IF(Charts!$B$3="none",E6633,IF(K6633="",NA(),K6633))</f>
        <v>0</v>
      </c>
      <c r="R1801">
        <f>IF(Charts!$B$3="none",F6633,IF(L6633="",NA(),L6633))</f>
        <v>0</v>
      </c>
      <c r="S1801">
        <f>IF(Charts!$B$3="none",G6633,IF(M6633="",NA(),M6633))</f>
        <v>0</v>
      </c>
      <c r="T1801">
        <f>IF(Charts!$B$3="none",H6633,IF(N6633="",NA(),N6633))</f>
        <v>0</v>
      </c>
    </row>
    <row r="1802" spans="5:20">
      <c r="E1802">
        <v>831</v>
      </c>
      <c r="F1802">
        <f>F835</f>
        <v>0</v>
      </c>
      <c r="G1802">
        <v>831</v>
      </c>
      <c r="H1802">
        <f>H835</f>
        <v>0</v>
      </c>
      <c r="K1802">
        <v>831</v>
      </c>
      <c r="L1802">
        <f>L835</f>
        <v>0</v>
      </c>
      <c r="M1802">
        <v>831</v>
      </c>
      <c r="N1802">
        <f>N835</f>
        <v>0</v>
      </c>
      <c r="Q1802">
        <f>IF(Charts!$B$3="none",E6634,IF(K6634="",NA(),K6634))</f>
        <v>0</v>
      </c>
      <c r="R1802">
        <f>IF(Charts!$B$3="none",F6634,IF(L6634="",NA(),L6634))</f>
        <v>0</v>
      </c>
      <c r="S1802">
        <f>IF(Charts!$B$3="none",G6634,IF(M6634="",NA(),M6634))</f>
        <v>0</v>
      </c>
      <c r="T1802">
        <f>IF(Charts!$B$3="none",H6634,IF(N6634="",NA(),N6634))</f>
        <v>0</v>
      </c>
    </row>
    <row r="1803" spans="5:20">
      <c r="E1803">
        <v>832</v>
      </c>
      <c r="F1803">
        <f>F836</f>
        <v>0</v>
      </c>
      <c r="G1803">
        <v>832</v>
      </c>
      <c r="H1803">
        <f>H836</f>
        <v>0</v>
      </c>
      <c r="K1803">
        <v>832</v>
      </c>
      <c r="L1803">
        <f>L836</f>
        <v>0</v>
      </c>
      <c r="M1803">
        <v>832</v>
      </c>
      <c r="N1803">
        <f>N836</f>
        <v>0</v>
      </c>
      <c r="Q1803">
        <f>IF(Charts!$B$3="none",E6635,IF(K6635="",NA(),K6635))</f>
        <v>0</v>
      </c>
      <c r="R1803">
        <f>IF(Charts!$B$3="none",F6635,IF(L6635="",NA(),L6635))</f>
        <v>0</v>
      </c>
      <c r="S1803">
        <f>IF(Charts!$B$3="none",G6635,IF(M6635="",NA(),M6635))</f>
        <v>0</v>
      </c>
      <c r="T1803">
        <f>IF(Charts!$B$3="none",H6635,IF(N6635="",NA(),N6635))</f>
        <v>0</v>
      </c>
    </row>
    <row r="1804" spans="5:20">
      <c r="E1804">
        <v>833</v>
      </c>
      <c r="F1804">
        <f>F837</f>
        <v>0</v>
      </c>
      <c r="G1804">
        <v>833</v>
      </c>
      <c r="H1804">
        <f>H837</f>
        <v>0</v>
      </c>
      <c r="K1804">
        <v>833</v>
      </c>
      <c r="L1804">
        <f>L837</f>
        <v>0</v>
      </c>
      <c r="M1804">
        <v>833</v>
      </c>
      <c r="N1804">
        <f>N837</f>
        <v>0</v>
      </c>
      <c r="Q1804">
        <f>IF(Charts!$B$3="none",E6636,IF(K6636="",NA(),K6636))</f>
        <v>0</v>
      </c>
      <c r="R1804">
        <f>IF(Charts!$B$3="none",F6636,IF(L6636="",NA(),L6636))</f>
        <v>0</v>
      </c>
      <c r="S1804">
        <f>IF(Charts!$B$3="none",G6636,IF(M6636="",NA(),M6636))</f>
        <v>0</v>
      </c>
      <c r="T1804">
        <f>IF(Charts!$B$3="none",H6636,IF(N6636="",NA(),N6636))</f>
        <v>0</v>
      </c>
    </row>
    <row r="1805" spans="5:20">
      <c r="E1805">
        <v>834</v>
      </c>
      <c r="F1805">
        <f>F838</f>
        <v>0</v>
      </c>
      <c r="G1805">
        <v>834</v>
      </c>
      <c r="H1805">
        <f>H838</f>
        <v>0</v>
      </c>
      <c r="K1805">
        <v>834</v>
      </c>
      <c r="L1805">
        <f>L838</f>
        <v>0</v>
      </c>
      <c r="M1805">
        <v>834</v>
      </c>
      <c r="N1805">
        <f>N838</f>
        <v>0</v>
      </c>
      <c r="Q1805">
        <f>IF(Charts!$B$3="none",E6637,IF(K6637="",NA(),K6637))</f>
        <v>0</v>
      </c>
      <c r="R1805">
        <f>IF(Charts!$B$3="none",F6637,IF(L6637="",NA(),L6637))</f>
        <v>0</v>
      </c>
      <c r="S1805">
        <f>IF(Charts!$B$3="none",G6637,IF(M6637="",NA(),M6637))</f>
        <v>0</v>
      </c>
      <c r="T1805">
        <f>IF(Charts!$B$3="none",H6637,IF(N6637="",NA(),N6637))</f>
        <v>0</v>
      </c>
    </row>
    <row r="1806" spans="5:20">
      <c r="E1806">
        <v>835</v>
      </c>
      <c r="F1806">
        <f>F839</f>
        <v>0</v>
      </c>
      <c r="G1806">
        <v>835</v>
      </c>
      <c r="H1806">
        <f>H839</f>
        <v>0</v>
      </c>
      <c r="K1806">
        <v>835</v>
      </c>
      <c r="L1806">
        <f>L839</f>
        <v>0</v>
      </c>
      <c r="M1806">
        <v>835</v>
      </c>
      <c r="N1806">
        <f>N839</f>
        <v>0</v>
      </c>
      <c r="Q1806">
        <f>IF(Charts!$B$3="none",E6638,IF(K6638="",NA(),K6638))</f>
        <v>0</v>
      </c>
      <c r="R1806">
        <f>IF(Charts!$B$3="none",F6638,IF(L6638="",NA(),L6638))</f>
        <v>0</v>
      </c>
      <c r="S1806">
        <f>IF(Charts!$B$3="none",G6638,IF(M6638="",NA(),M6638))</f>
        <v>0</v>
      </c>
      <c r="T1806">
        <f>IF(Charts!$B$3="none",H6638,IF(N6638="",NA(),N6638))</f>
        <v>0</v>
      </c>
    </row>
    <row r="1807" spans="5:20">
      <c r="E1807">
        <v>836</v>
      </c>
      <c r="F1807">
        <f>F840</f>
        <v>0</v>
      </c>
      <c r="G1807">
        <v>836</v>
      </c>
      <c r="H1807">
        <f>H840</f>
        <v>0</v>
      </c>
      <c r="K1807">
        <v>836</v>
      </c>
      <c r="L1807">
        <f>L840</f>
        <v>0</v>
      </c>
      <c r="M1807">
        <v>836</v>
      </c>
      <c r="N1807">
        <f>N840</f>
        <v>0</v>
      </c>
      <c r="Q1807">
        <f>IF(Charts!$B$3="none",E6639,IF(K6639="",NA(),K6639))</f>
        <v>0</v>
      </c>
      <c r="R1807">
        <f>IF(Charts!$B$3="none",F6639,IF(L6639="",NA(),L6639))</f>
        <v>0</v>
      </c>
      <c r="S1807">
        <f>IF(Charts!$B$3="none",G6639,IF(M6639="",NA(),M6639))</f>
        <v>0</v>
      </c>
      <c r="T1807">
        <f>IF(Charts!$B$3="none",H6639,IF(N6639="",NA(),N6639))</f>
        <v>0</v>
      </c>
    </row>
    <row r="1808" spans="5:20">
      <c r="E1808">
        <v>837</v>
      </c>
      <c r="F1808">
        <f>F841</f>
        <v>0</v>
      </c>
      <c r="G1808">
        <v>837</v>
      </c>
      <c r="H1808">
        <f>H841</f>
        <v>0</v>
      </c>
      <c r="K1808">
        <v>837</v>
      </c>
      <c r="L1808">
        <f>L841</f>
        <v>0</v>
      </c>
      <c r="M1808">
        <v>837</v>
      </c>
      <c r="N1808">
        <f>N841</f>
        <v>0</v>
      </c>
      <c r="Q1808">
        <f>IF(Charts!$B$3="none",E6640,IF(K6640="",NA(),K6640))</f>
        <v>0</v>
      </c>
      <c r="R1808">
        <f>IF(Charts!$B$3="none",F6640,IF(L6640="",NA(),L6640))</f>
        <v>0</v>
      </c>
      <c r="S1808">
        <f>IF(Charts!$B$3="none",G6640,IF(M6640="",NA(),M6640))</f>
        <v>0</v>
      </c>
      <c r="T1808">
        <f>IF(Charts!$B$3="none",H6640,IF(N6640="",NA(),N6640))</f>
        <v>0</v>
      </c>
    </row>
    <row r="1809" spans="5:20">
      <c r="E1809">
        <v>838</v>
      </c>
      <c r="F1809">
        <f>F842</f>
        <v>0</v>
      </c>
      <c r="G1809">
        <v>838</v>
      </c>
      <c r="H1809">
        <f>H842</f>
        <v>0</v>
      </c>
      <c r="K1809">
        <v>838</v>
      </c>
      <c r="L1809">
        <f>L842</f>
        <v>0</v>
      </c>
      <c r="M1809">
        <v>838</v>
      </c>
      <c r="N1809">
        <f>N842</f>
        <v>0</v>
      </c>
      <c r="Q1809">
        <f>IF(Charts!$B$3="none",E6641,IF(K6641="",NA(),K6641))</f>
        <v>0</v>
      </c>
      <c r="R1809">
        <f>IF(Charts!$B$3="none",F6641,IF(L6641="",NA(),L6641))</f>
        <v>0</v>
      </c>
      <c r="S1809">
        <f>IF(Charts!$B$3="none",G6641,IF(M6641="",NA(),M6641))</f>
        <v>0</v>
      </c>
      <c r="T1809">
        <f>IF(Charts!$B$3="none",H6641,IF(N6641="",NA(),N6641))</f>
        <v>0</v>
      </c>
    </row>
    <row r="1810" spans="5:20">
      <c r="E1810">
        <v>839</v>
      </c>
      <c r="F1810">
        <f>F843</f>
        <v>0</v>
      </c>
      <c r="G1810">
        <v>839</v>
      </c>
      <c r="H1810">
        <f>H843</f>
        <v>0</v>
      </c>
      <c r="K1810">
        <v>839</v>
      </c>
      <c r="L1810">
        <f>L843</f>
        <v>0</v>
      </c>
      <c r="M1810">
        <v>839</v>
      </c>
      <c r="N1810">
        <f>N843</f>
        <v>0</v>
      </c>
      <c r="Q1810">
        <f>IF(Charts!$B$3="none",E6642,IF(K6642="",NA(),K6642))</f>
        <v>0</v>
      </c>
      <c r="R1810">
        <f>IF(Charts!$B$3="none",F6642,IF(L6642="",NA(),L6642))</f>
        <v>0</v>
      </c>
      <c r="S1810">
        <f>IF(Charts!$B$3="none",G6642,IF(M6642="",NA(),M6642))</f>
        <v>0</v>
      </c>
      <c r="T1810">
        <f>IF(Charts!$B$3="none",H6642,IF(N6642="",NA(),N6642))</f>
        <v>0</v>
      </c>
    </row>
    <row r="1811" spans="5:20">
      <c r="E1811">
        <v>840</v>
      </c>
      <c r="F1811">
        <f>F844</f>
        <v>0</v>
      </c>
      <c r="G1811">
        <v>840</v>
      </c>
      <c r="H1811">
        <f>H844</f>
        <v>0</v>
      </c>
      <c r="K1811">
        <v>840</v>
      </c>
      <c r="L1811">
        <f>L844</f>
        <v>0</v>
      </c>
      <c r="M1811">
        <v>840</v>
      </c>
      <c r="N1811">
        <f>N844</f>
        <v>0</v>
      </c>
      <c r="Q1811">
        <f>IF(Charts!$B$3="none",E6643,IF(K6643="",NA(),K6643))</f>
        <v>0</v>
      </c>
      <c r="R1811">
        <f>IF(Charts!$B$3="none",F6643,IF(L6643="",NA(),L6643))</f>
        <v>0</v>
      </c>
      <c r="S1811">
        <f>IF(Charts!$B$3="none",G6643,IF(M6643="",NA(),M6643))</f>
        <v>0</v>
      </c>
      <c r="T1811">
        <f>IF(Charts!$B$3="none",H6643,IF(N6643="",NA(),N6643))</f>
        <v>0</v>
      </c>
    </row>
    <row r="1812" spans="5:20">
      <c r="E1812">
        <v>841</v>
      </c>
      <c r="F1812">
        <f>F845</f>
        <v>0</v>
      </c>
      <c r="G1812">
        <v>841</v>
      </c>
      <c r="H1812">
        <f>H845</f>
        <v>0</v>
      </c>
      <c r="K1812">
        <v>841</v>
      </c>
      <c r="L1812">
        <f>L845</f>
        <v>0</v>
      </c>
      <c r="M1812">
        <v>841</v>
      </c>
      <c r="N1812">
        <f>N845</f>
        <v>0</v>
      </c>
      <c r="Q1812">
        <f>IF(Charts!$B$3="none",E6644,IF(K6644="",NA(),K6644))</f>
        <v>0</v>
      </c>
      <c r="R1812">
        <f>IF(Charts!$B$3="none",F6644,IF(L6644="",NA(),L6644))</f>
        <v>0</v>
      </c>
      <c r="S1812">
        <f>IF(Charts!$B$3="none",G6644,IF(M6644="",NA(),M6644))</f>
        <v>0</v>
      </c>
      <c r="T1812">
        <f>IF(Charts!$B$3="none",H6644,IF(N6644="",NA(),N6644))</f>
        <v>0</v>
      </c>
    </row>
    <row r="1813" spans="5:20">
      <c r="E1813">
        <v>842</v>
      </c>
      <c r="F1813">
        <f>F846</f>
        <v>0</v>
      </c>
      <c r="G1813">
        <v>842</v>
      </c>
      <c r="H1813">
        <f>H846</f>
        <v>0</v>
      </c>
      <c r="K1813">
        <v>842</v>
      </c>
      <c r="L1813">
        <f>L846</f>
        <v>0</v>
      </c>
      <c r="M1813">
        <v>842</v>
      </c>
      <c r="N1813">
        <f>N846</f>
        <v>0</v>
      </c>
      <c r="Q1813">
        <f>IF(Charts!$B$3="none",E6645,IF(K6645="",NA(),K6645))</f>
        <v>0</v>
      </c>
      <c r="R1813">
        <f>IF(Charts!$B$3="none",F6645,IF(L6645="",NA(),L6645))</f>
        <v>0</v>
      </c>
      <c r="S1813">
        <f>IF(Charts!$B$3="none",G6645,IF(M6645="",NA(),M6645))</f>
        <v>0</v>
      </c>
      <c r="T1813">
        <f>IF(Charts!$B$3="none",H6645,IF(N6645="",NA(),N6645))</f>
        <v>0</v>
      </c>
    </row>
    <row r="1814" spans="5:20">
      <c r="E1814">
        <v>843</v>
      </c>
      <c r="F1814">
        <f>F847</f>
        <v>0</v>
      </c>
      <c r="G1814">
        <v>843</v>
      </c>
      <c r="H1814">
        <f>H847</f>
        <v>0</v>
      </c>
      <c r="K1814">
        <v>843</v>
      </c>
      <c r="L1814">
        <f>L847</f>
        <v>0</v>
      </c>
      <c r="M1814">
        <v>843</v>
      </c>
      <c r="N1814">
        <f>N847</f>
        <v>0</v>
      </c>
      <c r="Q1814">
        <f>IF(Charts!$B$3="none",E6646,IF(K6646="",NA(),K6646))</f>
        <v>0</v>
      </c>
      <c r="R1814">
        <f>IF(Charts!$B$3="none",F6646,IF(L6646="",NA(),L6646))</f>
        <v>0</v>
      </c>
      <c r="S1814">
        <f>IF(Charts!$B$3="none",G6646,IF(M6646="",NA(),M6646))</f>
        <v>0</v>
      </c>
      <c r="T1814">
        <f>IF(Charts!$B$3="none",H6646,IF(N6646="",NA(),N6646))</f>
        <v>0</v>
      </c>
    </row>
    <row r="1815" spans="5:20">
      <c r="E1815">
        <v>844</v>
      </c>
      <c r="F1815">
        <f>F848</f>
        <v>0</v>
      </c>
      <c r="G1815">
        <v>844</v>
      </c>
      <c r="H1815">
        <f>H848</f>
        <v>0</v>
      </c>
      <c r="K1815">
        <v>844</v>
      </c>
      <c r="L1815">
        <f>L848</f>
        <v>0</v>
      </c>
      <c r="M1815">
        <v>844</v>
      </c>
      <c r="N1815">
        <f>N848</f>
        <v>0</v>
      </c>
      <c r="Q1815">
        <f>IF(Charts!$B$3="none",E6647,IF(K6647="",NA(),K6647))</f>
        <v>0</v>
      </c>
      <c r="R1815">
        <f>IF(Charts!$B$3="none",F6647,IF(L6647="",NA(),L6647))</f>
        <v>0</v>
      </c>
      <c r="S1815">
        <f>IF(Charts!$B$3="none",G6647,IF(M6647="",NA(),M6647))</f>
        <v>0</v>
      </c>
      <c r="T1815">
        <f>IF(Charts!$B$3="none",H6647,IF(N6647="",NA(),N6647))</f>
        <v>0</v>
      </c>
    </row>
    <row r="1816" spans="5:20">
      <c r="E1816">
        <v>845</v>
      </c>
      <c r="F1816">
        <f>F849</f>
        <v>0</v>
      </c>
      <c r="G1816">
        <v>845</v>
      </c>
      <c r="H1816">
        <f>H849</f>
        <v>0</v>
      </c>
      <c r="K1816">
        <v>845</v>
      </c>
      <c r="L1816">
        <f>L849</f>
        <v>0</v>
      </c>
      <c r="M1816">
        <v>845</v>
      </c>
      <c r="N1816">
        <f>N849</f>
        <v>0</v>
      </c>
      <c r="Q1816">
        <f>IF(Charts!$B$3="none",E6648,IF(K6648="",NA(),K6648))</f>
        <v>0</v>
      </c>
      <c r="R1816">
        <f>IF(Charts!$B$3="none",F6648,IF(L6648="",NA(),L6648))</f>
        <v>0</v>
      </c>
      <c r="S1816">
        <f>IF(Charts!$B$3="none",G6648,IF(M6648="",NA(),M6648))</f>
        <v>0</v>
      </c>
      <c r="T1816">
        <f>IF(Charts!$B$3="none",H6648,IF(N6648="",NA(),N6648))</f>
        <v>0</v>
      </c>
    </row>
    <row r="1817" spans="5:20">
      <c r="E1817">
        <v>846</v>
      </c>
      <c r="F1817">
        <f>F850</f>
        <v>0</v>
      </c>
      <c r="G1817">
        <v>846</v>
      </c>
      <c r="H1817">
        <f>H850</f>
        <v>0</v>
      </c>
      <c r="K1817">
        <v>846</v>
      </c>
      <c r="L1817">
        <f>L850</f>
        <v>0</v>
      </c>
      <c r="M1817">
        <v>846</v>
      </c>
      <c r="N1817">
        <f>N850</f>
        <v>0</v>
      </c>
      <c r="Q1817">
        <f>IF(Charts!$B$3="none",E6649,IF(K6649="",NA(),K6649))</f>
        <v>0</v>
      </c>
      <c r="R1817">
        <f>IF(Charts!$B$3="none",F6649,IF(L6649="",NA(),L6649))</f>
        <v>0</v>
      </c>
      <c r="S1817">
        <f>IF(Charts!$B$3="none",G6649,IF(M6649="",NA(),M6649))</f>
        <v>0</v>
      </c>
      <c r="T1817">
        <f>IF(Charts!$B$3="none",H6649,IF(N6649="",NA(),N6649))</f>
        <v>0</v>
      </c>
    </row>
    <row r="1818" spans="5:20">
      <c r="E1818">
        <v>847</v>
      </c>
      <c r="F1818">
        <f>F851</f>
        <v>0</v>
      </c>
      <c r="G1818">
        <v>847</v>
      </c>
      <c r="H1818">
        <f>H851</f>
        <v>0</v>
      </c>
      <c r="K1818">
        <v>847</v>
      </c>
      <c r="L1818">
        <f>L851</f>
        <v>0</v>
      </c>
      <c r="M1818">
        <v>847</v>
      </c>
      <c r="N1818">
        <f>N851</f>
        <v>0</v>
      </c>
      <c r="Q1818">
        <f>IF(Charts!$B$3="none",E6650,IF(K6650="",NA(),K6650))</f>
        <v>0</v>
      </c>
      <c r="R1818">
        <f>IF(Charts!$B$3="none",F6650,IF(L6650="",NA(),L6650))</f>
        <v>0</v>
      </c>
      <c r="S1818">
        <f>IF(Charts!$B$3="none",G6650,IF(M6650="",NA(),M6650))</f>
        <v>0</v>
      </c>
      <c r="T1818">
        <f>IF(Charts!$B$3="none",H6650,IF(N6650="",NA(),N6650))</f>
        <v>0</v>
      </c>
    </row>
    <row r="1819" spans="5:20">
      <c r="E1819">
        <v>848</v>
      </c>
      <c r="F1819">
        <f>F852</f>
        <v>0</v>
      </c>
      <c r="G1819">
        <v>848</v>
      </c>
      <c r="H1819">
        <f>H852</f>
        <v>0</v>
      </c>
      <c r="K1819">
        <v>848</v>
      </c>
      <c r="L1819">
        <f>L852</f>
        <v>0</v>
      </c>
      <c r="M1819">
        <v>848</v>
      </c>
      <c r="N1819">
        <f>N852</f>
        <v>0</v>
      </c>
      <c r="Q1819">
        <f>IF(Charts!$B$3="none",E6651,IF(K6651="",NA(),K6651))</f>
        <v>0</v>
      </c>
      <c r="R1819">
        <f>IF(Charts!$B$3="none",F6651,IF(L6651="",NA(),L6651))</f>
        <v>0</v>
      </c>
      <c r="S1819">
        <f>IF(Charts!$B$3="none",G6651,IF(M6651="",NA(),M6651))</f>
        <v>0</v>
      </c>
      <c r="T1819">
        <f>IF(Charts!$B$3="none",H6651,IF(N6651="",NA(),N6651))</f>
        <v>0</v>
      </c>
    </row>
    <row r="1820" spans="5:20">
      <c r="E1820">
        <v>849</v>
      </c>
      <c r="F1820">
        <f>F853</f>
        <v>0</v>
      </c>
      <c r="G1820">
        <v>849</v>
      </c>
      <c r="H1820">
        <f>H853</f>
        <v>0</v>
      </c>
      <c r="K1820">
        <v>849</v>
      </c>
      <c r="L1820">
        <f>L853</f>
        <v>0</v>
      </c>
      <c r="M1820">
        <v>849</v>
      </c>
      <c r="N1820">
        <f>N853</f>
        <v>0</v>
      </c>
      <c r="Q1820">
        <f>IF(Charts!$B$3="none",E6652,IF(K6652="",NA(),K6652))</f>
        <v>0</v>
      </c>
      <c r="R1820">
        <f>IF(Charts!$B$3="none",F6652,IF(L6652="",NA(),L6652))</f>
        <v>0</v>
      </c>
      <c r="S1820">
        <f>IF(Charts!$B$3="none",G6652,IF(M6652="",NA(),M6652))</f>
        <v>0</v>
      </c>
      <c r="T1820">
        <f>IF(Charts!$B$3="none",H6652,IF(N6652="",NA(),N6652))</f>
        <v>0</v>
      </c>
    </row>
    <row r="1821" spans="5:20">
      <c r="E1821">
        <v>850</v>
      </c>
      <c r="F1821">
        <f>F854</f>
        <v>0</v>
      </c>
      <c r="G1821">
        <v>850</v>
      </c>
      <c r="H1821">
        <f>H854</f>
        <v>0</v>
      </c>
      <c r="K1821">
        <v>850</v>
      </c>
      <c r="L1821">
        <f>L854</f>
        <v>0</v>
      </c>
      <c r="M1821">
        <v>850</v>
      </c>
      <c r="N1821">
        <f>N854</f>
        <v>0</v>
      </c>
      <c r="Q1821">
        <f>IF(Charts!$B$3="none",E6653,IF(K6653="",NA(),K6653))</f>
        <v>0</v>
      </c>
      <c r="R1821">
        <f>IF(Charts!$B$3="none",F6653,IF(L6653="",NA(),L6653))</f>
        <v>0</v>
      </c>
      <c r="S1821">
        <f>IF(Charts!$B$3="none",G6653,IF(M6653="",NA(),M6653))</f>
        <v>0</v>
      </c>
      <c r="T1821">
        <f>IF(Charts!$B$3="none",H6653,IF(N6653="",NA(),N6653))</f>
        <v>0</v>
      </c>
    </row>
    <row r="1822" spans="5:20">
      <c r="E1822">
        <v>851</v>
      </c>
      <c r="F1822">
        <f>F855</f>
        <v>0</v>
      </c>
      <c r="G1822">
        <v>851</v>
      </c>
      <c r="H1822">
        <f>H855</f>
        <v>0</v>
      </c>
      <c r="K1822">
        <v>851</v>
      </c>
      <c r="L1822">
        <f>L855</f>
        <v>0</v>
      </c>
      <c r="M1822">
        <v>851</v>
      </c>
      <c r="N1822">
        <f>N855</f>
        <v>0</v>
      </c>
      <c r="Q1822">
        <f>IF(Charts!$B$3="none",E6654,IF(K6654="",NA(),K6654))</f>
        <v>0</v>
      </c>
      <c r="R1822">
        <f>IF(Charts!$B$3="none",F6654,IF(L6654="",NA(),L6654))</f>
        <v>0</v>
      </c>
      <c r="S1822">
        <f>IF(Charts!$B$3="none",G6654,IF(M6654="",NA(),M6654))</f>
        <v>0</v>
      </c>
      <c r="T1822">
        <f>IF(Charts!$B$3="none",H6654,IF(N6654="",NA(),N6654))</f>
        <v>0</v>
      </c>
    </row>
    <row r="1823" spans="5:20">
      <c r="E1823">
        <v>852</v>
      </c>
      <c r="F1823">
        <f>F856</f>
        <v>0</v>
      </c>
      <c r="G1823">
        <v>852</v>
      </c>
      <c r="H1823">
        <f>H856</f>
        <v>0</v>
      </c>
      <c r="K1823">
        <v>852</v>
      </c>
      <c r="L1823">
        <f>L856</f>
        <v>0</v>
      </c>
      <c r="M1823">
        <v>852</v>
      </c>
      <c r="N1823">
        <f>N856</f>
        <v>0</v>
      </c>
      <c r="Q1823">
        <f>IF(Charts!$B$3="none",E6655,IF(K6655="",NA(),K6655))</f>
        <v>0</v>
      </c>
      <c r="R1823">
        <f>IF(Charts!$B$3="none",F6655,IF(L6655="",NA(),L6655))</f>
        <v>0</v>
      </c>
      <c r="S1823">
        <f>IF(Charts!$B$3="none",G6655,IF(M6655="",NA(),M6655))</f>
        <v>0</v>
      </c>
      <c r="T1823">
        <f>IF(Charts!$B$3="none",H6655,IF(N6655="",NA(),N6655))</f>
        <v>0</v>
      </c>
    </row>
    <row r="1824" spans="5:20">
      <c r="E1824">
        <v>853</v>
      </c>
      <c r="F1824">
        <f>F857</f>
        <v>0</v>
      </c>
      <c r="G1824">
        <v>853</v>
      </c>
      <c r="H1824">
        <f>H857</f>
        <v>0</v>
      </c>
      <c r="K1824">
        <v>853</v>
      </c>
      <c r="L1824">
        <f>L857</f>
        <v>0</v>
      </c>
      <c r="M1824">
        <v>853</v>
      </c>
      <c r="N1824">
        <f>N857</f>
        <v>0</v>
      </c>
      <c r="Q1824">
        <f>IF(Charts!$B$3="none",E6656,IF(K6656="",NA(),K6656))</f>
        <v>0</v>
      </c>
      <c r="R1824">
        <f>IF(Charts!$B$3="none",F6656,IF(L6656="",NA(),L6656))</f>
        <v>0</v>
      </c>
      <c r="S1824">
        <f>IF(Charts!$B$3="none",G6656,IF(M6656="",NA(),M6656))</f>
        <v>0</v>
      </c>
      <c r="T1824">
        <f>IF(Charts!$B$3="none",H6656,IF(N6656="",NA(),N6656))</f>
        <v>0</v>
      </c>
    </row>
    <row r="1825" spans="5:20">
      <c r="E1825">
        <v>854</v>
      </c>
      <c r="F1825">
        <f>F858</f>
        <v>0</v>
      </c>
      <c r="G1825">
        <v>854</v>
      </c>
      <c r="H1825">
        <f>H858</f>
        <v>0</v>
      </c>
      <c r="K1825">
        <v>854</v>
      </c>
      <c r="L1825">
        <f>L858</f>
        <v>0</v>
      </c>
      <c r="M1825">
        <v>854</v>
      </c>
      <c r="N1825">
        <f>N858</f>
        <v>0</v>
      </c>
      <c r="Q1825">
        <f>IF(Charts!$B$3="none",E6657,IF(K6657="",NA(),K6657))</f>
        <v>0</v>
      </c>
      <c r="R1825">
        <f>IF(Charts!$B$3="none",F6657,IF(L6657="",NA(),L6657))</f>
        <v>0</v>
      </c>
      <c r="S1825">
        <f>IF(Charts!$B$3="none",G6657,IF(M6657="",NA(),M6657))</f>
        <v>0</v>
      </c>
      <c r="T1825">
        <f>IF(Charts!$B$3="none",H6657,IF(N6657="",NA(),N6657))</f>
        <v>0</v>
      </c>
    </row>
    <row r="1826" spans="5:20">
      <c r="E1826">
        <v>855</v>
      </c>
      <c r="F1826">
        <f>F859</f>
        <v>0</v>
      </c>
      <c r="G1826">
        <v>855</v>
      </c>
      <c r="H1826">
        <f>H859</f>
        <v>0</v>
      </c>
      <c r="K1826">
        <v>855</v>
      </c>
      <c r="L1826">
        <f>L859</f>
        <v>0</v>
      </c>
      <c r="M1826">
        <v>855</v>
      </c>
      <c r="N1826">
        <f>N859</f>
        <v>0</v>
      </c>
      <c r="Q1826">
        <f>IF(Charts!$B$3="none",E6658,IF(K6658="",NA(),K6658))</f>
        <v>0</v>
      </c>
      <c r="R1826">
        <f>IF(Charts!$B$3="none",F6658,IF(L6658="",NA(),L6658))</f>
        <v>0</v>
      </c>
      <c r="S1826">
        <f>IF(Charts!$B$3="none",G6658,IF(M6658="",NA(),M6658))</f>
        <v>0</v>
      </c>
      <c r="T1826">
        <f>IF(Charts!$B$3="none",H6658,IF(N6658="",NA(),N6658))</f>
        <v>0</v>
      </c>
    </row>
    <row r="1827" spans="5:20">
      <c r="E1827">
        <v>856</v>
      </c>
      <c r="F1827">
        <f>F860</f>
        <v>0</v>
      </c>
      <c r="G1827">
        <v>856</v>
      </c>
      <c r="H1827">
        <f>H860</f>
        <v>0</v>
      </c>
      <c r="K1827">
        <v>856</v>
      </c>
      <c r="L1827">
        <f>L860</f>
        <v>0</v>
      </c>
      <c r="M1827">
        <v>856</v>
      </c>
      <c r="N1827">
        <f>N860</f>
        <v>0</v>
      </c>
      <c r="Q1827">
        <f>IF(Charts!$B$3="none",E6659,IF(K6659="",NA(),K6659))</f>
        <v>0</v>
      </c>
      <c r="R1827">
        <f>IF(Charts!$B$3="none",F6659,IF(L6659="",NA(),L6659))</f>
        <v>0</v>
      </c>
      <c r="S1827">
        <f>IF(Charts!$B$3="none",G6659,IF(M6659="",NA(),M6659))</f>
        <v>0</v>
      </c>
      <c r="T1827">
        <f>IF(Charts!$B$3="none",H6659,IF(N6659="",NA(),N6659))</f>
        <v>0</v>
      </c>
    </row>
    <row r="1828" spans="5:20">
      <c r="E1828">
        <v>857</v>
      </c>
      <c r="F1828">
        <f>F861</f>
        <v>0</v>
      </c>
      <c r="G1828">
        <v>857</v>
      </c>
      <c r="H1828">
        <f>H861</f>
        <v>0</v>
      </c>
      <c r="K1828">
        <v>857</v>
      </c>
      <c r="L1828">
        <f>L861</f>
        <v>0</v>
      </c>
      <c r="M1828">
        <v>857</v>
      </c>
      <c r="N1828">
        <f>N861</f>
        <v>0</v>
      </c>
      <c r="Q1828">
        <f>IF(Charts!$B$3="none",E6660,IF(K6660="",NA(),K6660))</f>
        <v>0</v>
      </c>
      <c r="R1828">
        <f>IF(Charts!$B$3="none",F6660,IF(L6660="",NA(),L6660))</f>
        <v>0</v>
      </c>
      <c r="S1828">
        <f>IF(Charts!$B$3="none",G6660,IF(M6660="",NA(),M6660))</f>
        <v>0</v>
      </c>
      <c r="T1828">
        <f>IF(Charts!$B$3="none",H6660,IF(N6660="",NA(),N6660))</f>
        <v>0</v>
      </c>
    </row>
    <row r="1829" spans="5:20">
      <c r="E1829">
        <v>858</v>
      </c>
      <c r="F1829">
        <f>F862</f>
        <v>0</v>
      </c>
      <c r="G1829">
        <v>858</v>
      </c>
      <c r="H1829">
        <f>H862</f>
        <v>0</v>
      </c>
      <c r="K1829">
        <v>858</v>
      </c>
      <c r="L1829">
        <f>L862</f>
        <v>0</v>
      </c>
      <c r="M1829">
        <v>858</v>
      </c>
      <c r="N1829">
        <f>N862</f>
        <v>0</v>
      </c>
      <c r="Q1829">
        <f>IF(Charts!$B$3="none",E6661,IF(K6661="",NA(),K6661))</f>
        <v>0</v>
      </c>
      <c r="R1829">
        <f>IF(Charts!$B$3="none",F6661,IF(L6661="",NA(),L6661))</f>
        <v>0</v>
      </c>
      <c r="S1829">
        <f>IF(Charts!$B$3="none",G6661,IF(M6661="",NA(),M6661))</f>
        <v>0</v>
      </c>
      <c r="T1829">
        <f>IF(Charts!$B$3="none",H6661,IF(N6661="",NA(),N6661))</f>
        <v>0</v>
      </c>
    </row>
    <row r="1830" spans="5:20">
      <c r="E1830">
        <v>859</v>
      </c>
      <c r="F1830">
        <f>F863</f>
        <v>0</v>
      </c>
      <c r="G1830">
        <v>859</v>
      </c>
      <c r="H1830">
        <f>H863</f>
        <v>0</v>
      </c>
      <c r="K1830">
        <v>859</v>
      </c>
      <c r="L1830">
        <f>L863</f>
        <v>0</v>
      </c>
      <c r="M1830">
        <v>859</v>
      </c>
      <c r="N1830">
        <f>N863</f>
        <v>0</v>
      </c>
      <c r="Q1830">
        <f>IF(Charts!$B$3="none",E6662,IF(K6662="",NA(),K6662))</f>
        <v>0</v>
      </c>
      <c r="R1830">
        <f>IF(Charts!$B$3="none",F6662,IF(L6662="",NA(),L6662))</f>
        <v>0</v>
      </c>
      <c r="S1830">
        <f>IF(Charts!$B$3="none",G6662,IF(M6662="",NA(),M6662))</f>
        <v>0</v>
      </c>
      <c r="T1830">
        <f>IF(Charts!$B$3="none",H6662,IF(N6662="",NA(),N6662))</f>
        <v>0</v>
      </c>
    </row>
    <row r="1831" spans="5:20">
      <c r="E1831">
        <v>860</v>
      </c>
      <c r="F1831">
        <f>F864</f>
        <v>0</v>
      </c>
      <c r="G1831">
        <v>860</v>
      </c>
      <c r="H1831">
        <f>H864</f>
        <v>0</v>
      </c>
      <c r="K1831">
        <v>860</v>
      </c>
      <c r="L1831">
        <f>L864</f>
        <v>0</v>
      </c>
      <c r="M1831">
        <v>860</v>
      </c>
      <c r="N1831">
        <f>N864</f>
        <v>0</v>
      </c>
      <c r="Q1831">
        <f>IF(Charts!$B$3="none",E6663,IF(K6663="",NA(),K6663))</f>
        <v>0</v>
      </c>
      <c r="R1831">
        <f>IF(Charts!$B$3="none",F6663,IF(L6663="",NA(),L6663))</f>
        <v>0</v>
      </c>
      <c r="S1831">
        <f>IF(Charts!$B$3="none",G6663,IF(M6663="",NA(),M6663))</f>
        <v>0</v>
      </c>
      <c r="T1831">
        <f>IF(Charts!$B$3="none",H6663,IF(N6663="",NA(),N6663))</f>
        <v>0</v>
      </c>
    </row>
    <row r="1832" spans="5:20">
      <c r="E1832">
        <v>861</v>
      </c>
      <c r="F1832">
        <f>F865</f>
        <v>0</v>
      </c>
      <c r="G1832">
        <v>861</v>
      </c>
      <c r="H1832">
        <f>H865</f>
        <v>0</v>
      </c>
      <c r="K1832">
        <v>861</v>
      </c>
      <c r="L1832">
        <f>L865</f>
        <v>0</v>
      </c>
      <c r="M1832">
        <v>861</v>
      </c>
      <c r="N1832">
        <f>N865</f>
        <v>0</v>
      </c>
      <c r="Q1832">
        <f>IF(Charts!$B$3="none",E6664,IF(K6664="",NA(),K6664))</f>
        <v>0</v>
      </c>
      <c r="R1832">
        <f>IF(Charts!$B$3="none",F6664,IF(L6664="",NA(),L6664))</f>
        <v>0</v>
      </c>
      <c r="S1832">
        <f>IF(Charts!$B$3="none",G6664,IF(M6664="",NA(),M6664))</f>
        <v>0</v>
      </c>
      <c r="T1832">
        <f>IF(Charts!$B$3="none",H6664,IF(N6664="",NA(),N6664))</f>
        <v>0</v>
      </c>
    </row>
    <row r="1833" spans="5:20">
      <c r="E1833">
        <v>862</v>
      </c>
      <c r="F1833">
        <f>F866</f>
        <v>0</v>
      </c>
      <c r="G1833">
        <v>862</v>
      </c>
      <c r="H1833">
        <f>H866</f>
        <v>0</v>
      </c>
      <c r="K1833">
        <v>862</v>
      </c>
      <c r="L1833">
        <f>L866</f>
        <v>0</v>
      </c>
      <c r="M1833">
        <v>862</v>
      </c>
      <c r="N1833">
        <f>N866</f>
        <v>0</v>
      </c>
      <c r="Q1833">
        <f>IF(Charts!$B$3="none",E6665,IF(K6665="",NA(),K6665))</f>
        <v>0</v>
      </c>
      <c r="R1833">
        <f>IF(Charts!$B$3="none",F6665,IF(L6665="",NA(),L6665))</f>
        <v>0</v>
      </c>
      <c r="S1833">
        <f>IF(Charts!$B$3="none",G6665,IF(M6665="",NA(),M6665))</f>
        <v>0</v>
      </c>
      <c r="T1833">
        <f>IF(Charts!$B$3="none",H6665,IF(N6665="",NA(),N6665))</f>
        <v>0</v>
      </c>
    </row>
    <row r="1834" spans="5:20">
      <c r="E1834">
        <v>863</v>
      </c>
      <c r="F1834">
        <f>F867</f>
        <v>0</v>
      </c>
      <c r="G1834">
        <v>863</v>
      </c>
      <c r="H1834">
        <f>H867</f>
        <v>0</v>
      </c>
      <c r="K1834">
        <v>863</v>
      </c>
      <c r="L1834">
        <f>L867</f>
        <v>0</v>
      </c>
      <c r="M1834">
        <v>863</v>
      </c>
      <c r="N1834">
        <f>N867</f>
        <v>0</v>
      </c>
      <c r="Q1834">
        <f>IF(Charts!$B$3="none",E6666,IF(K6666="",NA(),K6666))</f>
        <v>0</v>
      </c>
      <c r="R1834">
        <f>IF(Charts!$B$3="none",F6666,IF(L6666="",NA(),L6666))</f>
        <v>0</v>
      </c>
      <c r="S1834">
        <f>IF(Charts!$B$3="none",G6666,IF(M6666="",NA(),M6666))</f>
        <v>0</v>
      </c>
      <c r="T1834">
        <f>IF(Charts!$B$3="none",H6666,IF(N6666="",NA(),N6666))</f>
        <v>0</v>
      </c>
    </row>
    <row r="1835" spans="5:20">
      <c r="E1835">
        <v>864</v>
      </c>
      <c r="F1835">
        <f>F868</f>
        <v>0</v>
      </c>
      <c r="G1835">
        <v>864</v>
      </c>
      <c r="H1835">
        <f>H868</f>
        <v>0</v>
      </c>
      <c r="K1835">
        <v>864</v>
      </c>
      <c r="L1835">
        <f>L868</f>
        <v>0</v>
      </c>
      <c r="M1835">
        <v>864</v>
      </c>
      <c r="N1835">
        <f>N868</f>
        <v>0</v>
      </c>
      <c r="Q1835">
        <f>IF(Charts!$B$3="none",E6667,IF(K6667="",NA(),K6667))</f>
        <v>0</v>
      </c>
      <c r="R1835">
        <f>IF(Charts!$B$3="none",F6667,IF(L6667="",NA(),L6667))</f>
        <v>0</v>
      </c>
      <c r="S1835">
        <f>IF(Charts!$B$3="none",G6667,IF(M6667="",NA(),M6667))</f>
        <v>0</v>
      </c>
      <c r="T1835">
        <f>IF(Charts!$B$3="none",H6667,IF(N6667="",NA(),N6667))</f>
        <v>0</v>
      </c>
    </row>
    <row r="1836" spans="5:20">
      <c r="E1836">
        <v>865</v>
      </c>
      <c r="F1836">
        <f>F869</f>
        <v>0</v>
      </c>
      <c r="G1836">
        <v>865</v>
      </c>
      <c r="H1836">
        <f>H869</f>
        <v>0</v>
      </c>
      <c r="K1836">
        <v>865</v>
      </c>
      <c r="L1836">
        <f>L869</f>
        <v>0</v>
      </c>
      <c r="M1836">
        <v>865</v>
      </c>
      <c r="N1836">
        <f>N869</f>
        <v>0</v>
      </c>
      <c r="Q1836">
        <f>IF(Charts!$B$3="none",E6668,IF(K6668="",NA(),K6668))</f>
        <v>0</v>
      </c>
      <c r="R1836">
        <f>IF(Charts!$B$3="none",F6668,IF(L6668="",NA(),L6668))</f>
        <v>0</v>
      </c>
      <c r="S1836">
        <f>IF(Charts!$B$3="none",G6668,IF(M6668="",NA(),M6668))</f>
        <v>0</v>
      </c>
      <c r="T1836">
        <f>IF(Charts!$B$3="none",H6668,IF(N6668="",NA(),N6668))</f>
        <v>0</v>
      </c>
    </row>
    <row r="1837" spans="5:20">
      <c r="E1837">
        <v>866</v>
      </c>
      <c r="F1837">
        <f>F870</f>
        <v>0</v>
      </c>
      <c r="G1837">
        <v>866</v>
      </c>
      <c r="H1837">
        <f>H870</f>
        <v>0</v>
      </c>
      <c r="K1837">
        <v>866</v>
      </c>
      <c r="L1837">
        <f>L870</f>
        <v>0</v>
      </c>
      <c r="M1837">
        <v>866</v>
      </c>
      <c r="N1837">
        <f>N870</f>
        <v>0</v>
      </c>
      <c r="Q1837">
        <f>IF(Charts!$B$3="none",E6669,IF(K6669="",NA(),K6669))</f>
        <v>0</v>
      </c>
      <c r="R1837">
        <f>IF(Charts!$B$3="none",F6669,IF(L6669="",NA(),L6669))</f>
        <v>0</v>
      </c>
      <c r="S1837">
        <f>IF(Charts!$B$3="none",G6669,IF(M6669="",NA(),M6669))</f>
        <v>0</v>
      </c>
      <c r="T1837">
        <f>IF(Charts!$B$3="none",H6669,IF(N6669="",NA(),N6669))</f>
        <v>0</v>
      </c>
    </row>
    <row r="1838" spans="5:20">
      <c r="E1838">
        <v>867</v>
      </c>
      <c r="F1838">
        <f>F871</f>
        <v>0</v>
      </c>
      <c r="G1838">
        <v>867</v>
      </c>
      <c r="H1838">
        <f>H871</f>
        <v>0</v>
      </c>
      <c r="K1838">
        <v>867</v>
      </c>
      <c r="L1838">
        <f>L871</f>
        <v>0</v>
      </c>
      <c r="M1838">
        <v>867</v>
      </c>
      <c r="N1838">
        <f>N871</f>
        <v>0</v>
      </c>
      <c r="Q1838">
        <f>IF(Charts!$B$3="none",E6670,IF(K6670="",NA(),K6670))</f>
        <v>0</v>
      </c>
      <c r="R1838">
        <f>IF(Charts!$B$3="none",F6670,IF(L6670="",NA(),L6670))</f>
        <v>0</v>
      </c>
      <c r="S1838">
        <f>IF(Charts!$B$3="none",G6670,IF(M6670="",NA(),M6670))</f>
        <v>0</v>
      </c>
      <c r="T1838">
        <f>IF(Charts!$B$3="none",H6670,IF(N6670="",NA(),N6670))</f>
        <v>0</v>
      </c>
    </row>
    <row r="1839" spans="5:20">
      <c r="E1839">
        <v>868</v>
      </c>
      <c r="F1839">
        <f>F872</f>
        <v>0</v>
      </c>
      <c r="G1839">
        <v>868</v>
      </c>
      <c r="H1839">
        <f>H872</f>
        <v>0</v>
      </c>
      <c r="K1839">
        <v>868</v>
      </c>
      <c r="L1839">
        <f>L872</f>
        <v>0</v>
      </c>
      <c r="M1839">
        <v>868</v>
      </c>
      <c r="N1839">
        <f>N872</f>
        <v>0</v>
      </c>
      <c r="Q1839">
        <f>IF(Charts!$B$3="none",E6671,IF(K6671="",NA(),K6671))</f>
        <v>0</v>
      </c>
      <c r="R1839">
        <f>IF(Charts!$B$3="none",F6671,IF(L6671="",NA(),L6671))</f>
        <v>0</v>
      </c>
      <c r="S1839">
        <f>IF(Charts!$B$3="none",G6671,IF(M6671="",NA(),M6671))</f>
        <v>0</v>
      </c>
      <c r="T1839">
        <f>IF(Charts!$B$3="none",H6671,IF(N6671="",NA(),N6671))</f>
        <v>0</v>
      </c>
    </row>
    <row r="1840" spans="5:20">
      <c r="E1840">
        <v>869</v>
      </c>
      <c r="F1840">
        <f>F873</f>
        <v>0</v>
      </c>
      <c r="G1840">
        <v>869</v>
      </c>
      <c r="H1840">
        <f>H873</f>
        <v>0</v>
      </c>
      <c r="K1840">
        <v>869</v>
      </c>
      <c r="L1840">
        <f>L873</f>
        <v>0</v>
      </c>
      <c r="M1840">
        <v>869</v>
      </c>
      <c r="N1840">
        <f>N873</f>
        <v>0</v>
      </c>
      <c r="Q1840">
        <f>IF(Charts!$B$3="none",E6672,IF(K6672="",NA(),K6672))</f>
        <v>0</v>
      </c>
      <c r="R1840">
        <f>IF(Charts!$B$3="none",F6672,IF(L6672="",NA(),L6672))</f>
        <v>0</v>
      </c>
      <c r="S1840">
        <f>IF(Charts!$B$3="none",G6672,IF(M6672="",NA(),M6672))</f>
        <v>0</v>
      </c>
      <c r="T1840">
        <f>IF(Charts!$B$3="none",H6672,IF(N6672="",NA(),N6672))</f>
        <v>0</v>
      </c>
    </row>
    <row r="1841" spans="5:20">
      <c r="E1841">
        <v>870</v>
      </c>
      <c r="F1841">
        <f>F874</f>
        <v>0</v>
      </c>
      <c r="G1841">
        <v>870</v>
      </c>
      <c r="H1841">
        <f>H874</f>
        <v>0</v>
      </c>
      <c r="K1841">
        <v>870</v>
      </c>
      <c r="L1841">
        <f>L874</f>
        <v>0</v>
      </c>
      <c r="M1841">
        <v>870</v>
      </c>
      <c r="N1841">
        <f>N874</f>
        <v>0</v>
      </c>
      <c r="Q1841">
        <f>IF(Charts!$B$3="none",E6673,IF(K6673="",NA(),K6673))</f>
        <v>0</v>
      </c>
      <c r="R1841">
        <f>IF(Charts!$B$3="none",F6673,IF(L6673="",NA(),L6673))</f>
        <v>0</v>
      </c>
      <c r="S1841">
        <f>IF(Charts!$B$3="none",G6673,IF(M6673="",NA(),M6673))</f>
        <v>0</v>
      </c>
      <c r="T1841">
        <f>IF(Charts!$B$3="none",H6673,IF(N6673="",NA(),N6673))</f>
        <v>0</v>
      </c>
    </row>
    <row r="1842" spans="5:20">
      <c r="E1842">
        <v>871</v>
      </c>
      <c r="F1842">
        <f>F875</f>
        <v>0</v>
      </c>
      <c r="G1842">
        <v>871</v>
      </c>
      <c r="H1842">
        <f>H875</f>
        <v>0</v>
      </c>
      <c r="K1842">
        <v>871</v>
      </c>
      <c r="L1842">
        <f>L875</f>
        <v>0</v>
      </c>
      <c r="M1842">
        <v>871</v>
      </c>
      <c r="N1842">
        <f>N875</f>
        <v>0</v>
      </c>
      <c r="Q1842">
        <f>IF(Charts!$B$3="none",E6674,IF(K6674="",NA(),K6674))</f>
        <v>0</v>
      </c>
      <c r="R1842">
        <f>IF(Charts!$B$3="none",F6674,IF(L6674="",NA(),L6674))</f>
        <v>0</v>
      </c>
      <c r="S1842">
        <f>IF(Charts!$B$3="none",G6674,IF(M6674="",NA(),M6674))</f>
        <v>0</v>
      </c>
      <c r="T1842">
        <f>IF(Charts!$B$3="none",H6674,IF(N6674="",NA(),N6674))</f>
        <v>0</v>
      </c>
    </row>
    <row r="1843" spans="5:20">
      <c r="E1843">
        <v>872</v>
      </c>
      <c r="F1843">
        <f>F876</f>
        <v>0</v>
      </c>
      <c r="G1843">
        <v>872</v>
      </c>
      <c r="H1843">
        <f>H876</f>
        <v>0</v>
      </c>
      <c r="K1843">
        <v>872</v>
      </c>
      <c r="L1843">
        <f>L876</f>
        <v>0</v>
      </c>
      <c r="M1843">
        <v>872</v>
      </c>
      <c r="N1843">
        <f>N876</f>
        <v>0</v>
      </c>
      <c r="Q1843">
        <f>IF(Charts!$B$3="none",E6675,IF(K6675="",NA(),K6675))</f>
        <v>0</v>
      </c>
      <c r="R1843">
        <f>IF(Charts!$B$3="none",F6675,IF(L6675="",NA(),L6675))</f>
        <v>0</v>
      </c>
      <c r="S1843">
        <f>IF(Charts!$B$3="none",G6675,IF(M6675="",NA(),M6675))</f>
        <v>0</v>
      </c>
      <c r="T1843">
        <f>IF(Charts!$B$3="none",H6675,IF(N6675="",NA(),N6675))</f>
        <v>0</v>
      </c>
    </row>
    <row r="1844" spans="5:20">
      <c r="E1844">
        <v>873</v>
      </c>
      <c r="F1844">
        <f>F877</f>
        <v>0</v>
      </c>
      <c r="G1844">
        <v>873</v>
      </c>
      <c r="H1844">
        <f>H877</f>
        <v>0</v>
      </c>
      <c r="K1844">
        <v>873</v>
      </c>
      <c r="L1844">
        <f>L877</f>
        <v>0</v>
      </c>
      <c r="M1844">
        <v>873</v>
      </c>
      <c r="N1844">
        <f>N877</f>
        <v>0</v>
      </c>
      <c r="Q1844">
        <f>IF(Charts!$B$3="none",E6676,IF(K6676="",NA(),K6676))</f>
        <v>0</v>
      </c>
      <c r="R1844">
        <f>IF(Charts!$B$3="none",F6676,IF(L6676="",NA(),L6676))</f>
        <v>0</v>
      </c>
      <c r="S1844">
        <f>IF(Charts!$B$3="none",G6676,IF(M6676="",NA(),M6676))</f>
        <v>0</v>
      </c>
      <c r="T1844">
        <f>IF(Charts!$B$3="none",H6676,IF(N6676="",NA(),N6676))</f>
        <v>0</v>
      </c>
    </row>
    <row r="1845" spans="5:20">
      <c r="E1845">
        <v>874</v>
      </c>
      <c r="F1845">
        <f>F878</f>
        <v>0</v>
      </c>
      <c r="G1845">
        <v>874</v>
      </c>
      <c r="H1845">
        <f>H878</f>
        <v>0</v>
      </c>
      <c r="K1845">
        <v>874</v>
      </c>
      <c r="L1845">
        <f>L878</f>
        <v>0</v>
      </c>
      <c r="M1845">
        <v>874</v>
      </c>
      <c r="N1845">
        <f>N878</f>
        <v>0</v>
      </c>
      <c r="Q1845">
        <f>IF(Charts!$B$3="none",E6677,IF(K6677="",NA(),K6677))</f>
        <v>0</v>
      </c>
      <c r="R1845">
        <f>IF(Charts!$B$3="none",F6677,IF(L6677="",NA(),L6677))</f>
        <v>0</v>
      </c>
      <c r="S1845">
        <f>IF(Charts!$B$3="none",G6677,IF(M6677="",NA(),M6677))</f>
        <v>0</v>
      </c>
      <c r="T1845">
        <f>IF(Charts!$B$3="none",H6677,IF(N6677="",NA(),N6677))</f>
        <v>0</v>
      </c>
    </row>
    <row r="1846" spans="5:20">
      <c r="E1846">
        <v>875</v>
      </c>
      <c r="F1846">
        <f>F879</f>
        <v>0</v>
      </c>
      <c r="G1846">
        <v>875</v>
      </c>
      <c r="H1846">
        <f>H879</f>
        <v>0</v>
      </c>
      <c r="K1846">
        <v>875</v>
      </c>
      <c r="L1846">
        <f>L879</f>
        <v>0</v>
      </c>
      <c r="M1846">
        <v>875</v>
      </c>
      <c r="N1846">
        <f>N879</f>
        <v>0</v>
      </c>
      <c r="Q1846">
        <f>IF(Charts!$B$3="none",E6678,IF(K6678="",NA(),K6678))</f>
        <v>0</v>
      </c>
      <c r="R1846">
        <f>IF(Charts!$B$3="none",F6678,IF(L6678="",NA(),L6678))</f>
        <v>0</v>
      </c>
      <c r="S1846">
        <f>IF(Charts!$B$3="none",G6678,IF(M6678="",NA(),M6678))</f>
        <v>0</v>
      </c>
      <c r="T1846">
        <f>IF(Charts!$B$3="none",H6678,IF(N6678="",NA(),N6678))</f>
        <v>0</v>
      </c>
    </row>
    <row r="1847" spans="5:20">
      <c r="E1847">
        <v>876</v>
      </c>
      <c r="F1847">
        <f>F880</f>
        <v>0</v>
      </c>
      <c r="G1847">
        <v>876</v>
      </c>
      <c r="H1847">
        <f>H880</f>
        <v>0</v>
      </c>
      <c r="K1847">
        <v>876</v>
      </c>
      <c r="L1847">
        <f>L880</f>
        <v>0</v>
      </c>
      <c r="M1847">
        <v>876</v>
      </c>
      <c r="N1847">
        <f>N880</f>
        <v>0</v>
      </c>
      <c r="Q1847">
        <f>IF(Charts!$B$3="none",E6679,IF(K6679="",NA(),K6679))</f>
        <v>0</v>
      </c>
      <c r="R1847">
        <f>IF(Charts!$B$3="none",F6679,IF(L6679="",NA(),L6679))</f>
        <v>0</v>
      </c>
      <c r="S1847">
        <f>IF(Charts!$B$3="none",G6679,IF(M6679="",NA(),M6679))</f>
        <v>0</v>
      </c>
      <c r="T1847">
        <f>IF(Charts!$B$3="none",H6679,IF(N6679="",NA(),N6679))</f>
        <v>0</v>
      </c>
    </row>
    <row r="1848" spans="5:20">
      <c r="E1848">
        <v>877</v>
      </c>
      <c r="F1848">
        <f>F881</f>
        <v>0</v>
      </c>
      <c r="G1848">
        <v>877</v>
      </c>
      <c r="H1848">
        <f>H881</f>
        <v>0</v>
      </c>
      <c r="K1848">
        <v>877</v>
      </c>
      <c r="L1848">
        <f>L881</f>
        <v>0</v>
      </c>
      <c r="M1848">
        <v>877</v>
      </c>
      <c r="N1848">
        <f>N881</f>
        <v>0</v>
      </c>
      <c r="Q1848">
        <f>IF(Charts!$B$3="none",E6680,IF(K6680="",NA(),K6680))</f>
        <v>0</v>
      </c>
      <c r="R1848">
        <f>IF(Charts!$B$3="none",F6680,IF(L6680="",NA(),L6680))</f>
        <v>0</v>
      </c>
      <c r="S1848">
        <f>IF(Charts!$B$3="none",G6680,IF(M6680="",NA(),M6680))</f>
        <v>0</v>
      </c>
      <c r="T1848">
        <f>IF(Charts!$B$3="none",H6680,IF(N6680="",NA(),N6680))</f>
        <v>0</v>
      </c>
    </row>
    <row r="1849" spans="5:20">
      <c r="E1849">
        <v>878</v>
      </c>
      <c r="F1849">
        <f>F882</f>
        <v>0</v>
      </c>
      <c r="G1849">
        <v>878</v>
      </c>
      <c r="H1849">
        <f>H882</f>
        <v>0</v>
      </c>
      <c r="K1849">
        <v>878</v>
      </c>
      <c r="L1849">
        <f>L882</f>
        <v>0</v>
      </c>
      <c r="M1849">
        <v>878</v>
      </c>
      <c r="N1849">
        <f>N882</f>
        <v>0</v>
      </c>
      <c r="Q1849">
        <f>IF(Charts!$B$3="none",E6681,IF(K6681="",NA(),K6681))</f>
        <v>0</v>
      </c>
      <c r="R1849">
        <f>IF(Charts!$B$3="none",F6681,IF(L6681="",NA(),L6681))</f>
        <v>0</v>
      </c>
      <c r="S1849">
        <f>IF(Charts!$B$3="none",G6681,IF(M6681="",NA(),M6681))</f>
        <v>0</v>
      </c>
      <c r="T1849">
        <f>IF(Charts!$B$3="none",H6681,IF(N6681="",NA(),N6681))</f>
        <v>0</v>
      </c>
    </row>
    <row r="1850" spans="5:20">
      <c r="E1850">
        <v>879</v>
      </c>
      <c r="F1850">
        <f>F883</f>
        <v>0</v>
      </c>
      <c r="G1850">
        <v>879</v>
      </c>
      <c r="H1850">
        <f>H883</f>
        <v>0</v>
      </c>
      <c r="K1850">
        <v>879</v>
      </c>
      <c r="L1850">
        <f>L883</f>
        <v>0</v>
      </c>
      <c r="M1850">
        <v>879</v>
      </c>
      <c r="N1850">
        <f>N883</f>
        <v>0</v>
      </c>
      <c r="Q1850">
        <f>IF(Charts!$B$3="none",E6682,IF(K6682="",NA(),K6682))</f>
        <v>0</v>
      </c>
      <c r="R1850">
        <f>IF(Charts!$B$3="none",F6682,IF(L6682="",NA(),L6682))</f>
        <v>0</v>
      </c>
      <c r="S1850">
        <f>IF(Charts!$B$3="none",G6682,IF(M6682="",NA(),M6682))</f>
        <v>0</v>
      </c>
      <c r="T1850">
        <f>IF(Charts!$B$3="none",H6682,IF(N6682="",NA(),N6682))</f>
        <v>0</v>
      </c>
    </row>
    <row r="1851" spans="5:20">
      <c r="E1851">
        <v>880</v>
      </c>
      <c r="F1851">
        <f>F884</f>
        <v>0</v>
      </c>
      <c r="G1851">
        <v>880</v>
      </c>
      <c r="H1851">
        <f>H884</f>
        <v>0</v>
      </c>
      <c r="K1851">
        <v>880</v>
      </c>
      <c r="L1851">
        <f>L884</f>
        <v>0</v>
      </c>
      <c r="M1851">
        <v>880</v>
      </c>
      <c r="N1851">
        <f>N884</f>
        <v>0</v>
      </c>
      <c r="Q1851">
        <f>IF(Charts!$B$3="none",E6683,IF(K6683="",NA(),K6683))</f>
        <v>0</v>
      </c>
      <c r="R1851">
        <f>IF(Charts!$B$3="none",F6683,IF(L6683="",NA(),L6683))</f>
        <v>0</v>
      </c>
      <c r="S1851">
        <f>IF(Charts!$B$3="none",G6683,IF(M6683="",NA(),M6683))</f>
        <v>0</v>
      </c>
      <c r="T1851">
        <f>IF(Charts!$B$3="none",H6683,IF(N6683="",NA(),N6683))</f>
        <v>0</v>
      </c>
    </row>
    <row r="1852" spans="5:20">
      <c r="E1852">
        <v>881</v>
      </c>
      <c r="F1852">
        <f>F885</f>
        <v>0</v>
      </c>
      <c r="G1852">
        <v>881</v>
      </c>
      <c r="H1852">
        <f>H885</f>
        <v>0</v>
      </c>
      <c r="K1852">
        <v>881</v>
      </c>
      <c r="L1852">
        <f>L885</f>
        <v>0</v>
      </c>
      <c r="M1852">
        <v>881</v>
      </c>
      <c r="N1852">
        <f>N885</f>
        <v>0</v>
      </c>
      <c r="Q1852">
        <f>IF(Charts!$B$3="none",E6684,IF(K6684="",NA(),K6684))</f>
        <v>0</v>
      </c>
      <c r="R1852">
        <f>IF(Charts!$B$3="none",F6684,IF(L6684="",NA(),L6684))</f>
        <v>0</v>
      </c>
      <c r="S1852">
        <f>IF(Charts!$B$3="none",G6684,IF(M6684="",NA(),M6684))</f>
        <v>0</v>
      </c>
      <c r="T1852">
        <f>IF(Charts!$B$3="none",H6684,IF(N6684="",NA(),N6684))</f>
        <v>0</v>
      </c>
    </row>
    <row r="1853" spans="5:20">
      <c r="E1853">
        <v>882</v>
      </c>
      <c r="F1853">
        <f>F886</f>
        <v>0</v>
      </c>
      <c r="G1853">
        <v>882</v>
      </c>
      <c r="H1853">
        <f>H886</f>
        <v>0</v>
      </c>
      <c r="K1853">
        <v>882</v>
      </c>
      <c r="L1853">
        <f>L886</f>
        <v>0</v>
      </c>
      <c r="M1853">
        <v>882</v>
      </c>
      <c r="N1853">
        <f>N886</f>
        <v>0</v>
      </c>
      <c r="Q1853">
        <f>IF(Charts!$B$3="none",E6685,IF(K6685="",NA(),K6685))</f>
        <v>0</v>
      </c>
      <c r="R1853">
        <f>IF(Charts!$B$3="none",F6685,IF(L6685="",NA(),L6685))</f>
        <v>0</v>
      </c>
      <c r="S1853">
        <f>IF(Charts!$B$3="none",G6685,IF(M6685="",NA(),M6685))</f>
        <v>0</v>
      </c>
      <c r="T1853">
        <f>IF(Charts!$B$3="none",H6685,IF(N6685="",NA(),N6685))</f>
        <v>0</v>
      </c>
    </row>
    <row r="1854" spans="5:20">
      <c r="E1854">
        <v>883</v>
      </c>
      <c r="F1854">
        <f>F887</f>
        <v>0</v>
      </c>
      <c r="G1854">
        <v>883</v>
      </c>
      <c r="H1854">
        <f>H887</f>
        <v>0</v>
      </c>
      <c r="K1854">
        <v>883</v>
      </c>
      <c r="L1854">
        <f>L887</f>
        <v>0</v>
      </c>
      <c r="M1854">
        <v>883</v>
      </c>
      <c r="N1854">
        <f>N887</f>
        <v>0</v>
      </c>
      <c r="Q1854">
        <f>IF(Charts!$B$3="none",E6686,IF(K6686="",NA(),K6686))</f>
        <v>0</v>
      </c>
      <c r="R1854">
        <f>IF(Charts!$B$3="none",F6686,IF(L6686="",NA(),L6686))</f>
        <v>0</v>
      </c>
      <c r="S1854">
        <f>IF(Charts!$B$3="none",G6686,IF(M6686="",NA(),M6686))</f>
        <v>0</v>
      </c>
      <c r="T1854">
        <f>IF(Charts!$B$3="none",H6686,IF(N6686="",NA(),N6686))</f>
        <v>0</v>
      </c>
    </row>
    <row r="1855" spans="5:20">
      <c r="E1855">
        <v>884</v>
      </c>
      <c r="F1855">
        <f>F888</f>
        <v>0</v>
      </c>
      <c r="G1855">
        <v>884</v>
      </c>
      <c r="H1855">
        <f>H888</f>
        <v>0</v>
      </c>
      <c r="K1855">
        <v>884</v>
      </c>
      <c r="L1855">
        <f>L888</f>
        <v>0</v>
      </c>
      <c r="M1855">
        <v>884</v>
      </c>
      <c r="N1855">
        <f>N888</f>
        <v>0</v>
      </c>
      <c r="Q1855">
        <f>IF(Charts!$B$3="none",E6687,IF(K6687="",NA(),K6687))</f>
        <v>0</v>
      </c>
      <c r="R1855">
        <f>IF(Charts!$B$3="none",F6687,IF(L6687="",NA(),L6687))</f>
        <v>0</v>
      </c>
      <c r="S1855">
        <f>IF(Charts!$B$3="none",G6687,IF(M6687="",NA(),M6687))</f>
        <v>0</v>
      </c>
      <c r="T1855">
        <f>IF(Charts!$B$3="none",H6687,IF(N6687="",NA(),N6687))</f>
        <v>0</v>
      </c>
    </row>
    <row r="1856" spans="5:20">
      <c r="E1856">
        <v>885</v>
      </c>
      <c r="F1856">
        <f>F889</f>
        <v>0</v>
      </c>
      <c r="G1856">
        <v>885</v>
      </c>
      <c r="H1856">
        <f>H889</f>
        <v>0</v>
      </c>
      <c r="K1856">
        <v>885</v>
      </c>
      <c r="L1856">
        <f>L889</f>
        <v>0</v>
      </c>
      <c r="M1856">
        <v>885</v>
      </c>
      <c r="N1856">
        <f>N889</f>
        <v>0</v>
      </c>
      <c r="Q1856">
        <f>IF(Charts!$B$3="none",E6688,IF(K6688="",NA(),K6688))</f>
        <v>0</v>
      </c>
      <c r="R1856">
        <f>IF(Charts!$B$3="none",F6688,IF(L6688="",NA(),L6688))</f>
        <v>0</v>
      </c>
      <c r="S1856">
        <f>IF(Charts!$B$3="none",G6688,IF(M6688="",NA(),M6688))</f>
        <v>0</v>
      </c>
      <c r="T1856">
        <f>IF(Charts!$B$3="none",H6688,IF(N6688="",NA(),N6688))</f>
        <v>0</v>
      </c>
    </row>
    <row r="1857" spans="5:20">
      <c r="E1857">
        <v>886</v>
      </c>
      <c r="F1857">
        <f>F890</f>
        <v>0</v>
      </c>
      <c r="G1857">
        <v>886</v>
      </c>
      <c r="H1857">
        <f>H890</f>
        <v>0</v>
      </c>
      <c r="K1857">
        <v>886</v>
      </c>
      <c r="L1857">
        <f>L890</f>
        <v>0</v>
      </c>
      <c r="M1857">
        <v>886</v>
      </c>
      <c r="N1857">
        <f>N890</f>
        <v>0</v>
      </c>
      <c r="Q1857">
        <f>IF(Charts!$B$3="none",E6689,IF(K6689="",NA(),K6689))</f>
        <v>0</v>
      </c>
      <c r="R1857">
        <f>IF(Charts!$B$3="none",F6689,IF(L6689="",NA(),L6689))</f>
        <v>0</v>
      </c>
      <c r="S1857">
        <f>IF(Charts!$B$3="none",G6689,IF(M6689="",NA(),M6689))</f>
        <v>0</v>
      </c>
      <c r="T1857">
        <f>IF(Charts!$B$3="none",H6689,IF(N6689="",NA(),N6689))</f>
        <v>0</v>
      </c>
    </row>
    <row r="1858" spans="5:20">
      <c r="E1858">
        <v>887</v>
      </c>
      <c r="F1858">
        <f>F891</f>
        <v>0</v>
      </c>
      <c r="G1858">
        <v>887</v>
      </c>
      <c r="H1858">
        <f>H891</f>
        <v>0</v>
      </c>
      <c r="K1858">
        <v>887</v>
      </c>
      <c r="L1858">
        <f>L891</f>
        <v>0</v>
      </c>
      <c r="M1858">
        <v>887</v>
      </c>
      <c r="N1858">
        <f>N891</f>
        <v>0</v>
      </c>
      <c r="Q1858">
        <f>IF(Charts!$B$3="none",E6690,IF(K6690="",NA(),K6690))</f>
        <v>0</v>
      </c>
      <c r="R1858">
        <f>IF(Charts!$B$3="none",F6690,IF(L6690="",NA(),L6690))</f>
        <v>0</v>
      </c>
      <c r="S1858">
        <f>IF(Charts!$B$3="none",G6690,IF(M6690="",NA(),M6690))</f>
        <v>0</v>
      </c>
      <c r="T1858">
        <f>IF(Charts!$B$3="none",H6690,IF(N6690="",NA(),N6690))</f>
        <v>0</v>
      </c>
    </row>
    <row r="1859" spans="5:20">
      <c r="E1859">
        <v>888</v>
      </c>
      <c r="F1859">
        <f>F892</f>
        <v>0</v>
      </c>
      <c r="G1859">
        <v>888</v>
      </c>
      <c r="H1859">
        <f>H892</f>
        <v>0</v>
      </c>
      <c r="K1859">
        <v>888</v>
      </c>
      <c r="L1859">
        <f>L892</f>
        <v>0</v>
      </c>
      <c r="M1859">
        <v>888</v>
      </c>
      <c r="N1859">
        <f>N892</f>
        <v>0</v>
      </c>
      <c r="Q1859">
        <f>IF(Charts!$B$3="none",E6691,IF(K6691="",NA(),K6691))</f>
        <v>0</v>
      </c>
      <c r="R1859">
        <f>IF(Charts!$B$3="none",F6691,IF(L6691="",NA(),L6691))</f>
        <v>0</v>
      </c>
      <c r="S1859">
        <f>IF(Charts!$B$3="none",G6691,IF(M6691="",NA(),M6691))</f>
        <v>0</v>
      </c>
      <c r="T1859">
        <f>IF(Charts!$B$3="none",H6691,IF(N6691="",NA(),N6691))</f>
        <v>0</v>
      </c>
    </row>
    <row r="1860" spans="5:20">
      <c r="E1860">
        <v>889</v>
      </c>
      <c r="F1860">
        <f>F893</f>
        <v>0</v>
      </c>
      <c r="G1860">
        <v>889</v>
      </c>
      <c r="H1860">
        <f>H893</f>
        <v>0</v>
      </c>
      <c r="K1860">
        <v>889</v>
      </c>
      <c r="L1860">
        <f>L893</f>
        <v>0</v>
      </c>
      <c r="M1860">
        <v>889</v>
      </c>
      <c r="N1860">
        <f>N893</f>
        <v>0</v>
      </c>
      <c r="Q1860">
        <f>IF(Charts!$B$3="none",E6692,IF(K6692="",NA(),K6692))</f>
        <v>0</v>
      </c>
      <c r="R1860">
        <f>IF(Charts!$B$3="none",F6692,IF(L6692="",NA(),L6692))</f>
        <v>0</v>
      </c>
      <c r="S1860">
        <f>IF(Charts!$B$3="none",G6692,IF(M6692="",NA(),M6692))</f>
        <v>0</v>
      </c>
      <c r="T1860">
        <f>IF(Charts!$B$3="none",H6692,IF(N6692="",NA(),N6692))</f>
        <v>0</v>
      </c>
    </row>
    <row r="1861" spans="5:20">
      <c r="E1861">
        <v>890</v>
      </c>
      <c r="F1861">
        <f>F894</f>
        <v>0</v>
      </c>
      <c r="G1861">
        <v>890</v>
      </c>
      <c r="H1861">
        <f>H894</f>
        <v>0</v>
      </c>
      <c r="K1861">
        <v>890</v>
      </c>
      <c r="L1861">
        <f>L894</f>
        <v>0</v>
      </c>
      <c r="M1861">
        <v>890</v>
      </c>
      <c r="N1861">
        <f>N894</f>
        <v>0</v>
      </c>
      <c r="Q1861">
        <f>IF(Charts!$B$3="none",E6693,IF(K6693="",NA(),K6693))</f>
        <v>0</v>
      </c>
      <c r="R1861">
        <f>IF(Charts!$B$3="none",F6693,IF(L6693="",NA(),L6693))</f>
        <v>0</v>
      </c>
      <c r="S1861">
        <f>IF(Charts!$B$3="none",G6693,IF(M6693="",NA(),M6693))</f>
        <v>0</v>
      </c>
      <c r="T1861">
        <f>IF(Charts!$B$3="none",H6693,IF(N6693="",NA(),N6693))</f>
        <v>0</v>
      </c>
    </row>
    <row r="1862" spans="5:20">
      <c r="E1862">
        <v>891</v>
      </c>
      <c r="F1862">
        <f>F895</f>
        <v>0</v>
      </c>
      <c r="G1862">
        <v>891</v>
      </c>
      <c r="H1862">
        <f>H895</f>
        <v>0</v>
      </c>
      <c r="K1862">
        <v>891</v>
      </c>
      <c r="L1862">
        <f>L895</f>
        <v>0</v>
      </c>
      <c r="M1862">
        <v>891</v>
      </c>
      <c r="N1862">
        <f>N895</f>
        <v>0</v>
      </c>
      <c r="Q1862">
        <f>IF(Charts!$B$3="none",E6694,IF(K6694="",NA(),K6694))</f>
        <v>0</v>
      </c>
      <c r="R1862">
        <f>IF(Charts!$B$3="none",F6694,IF(L6694="",NA(),L6694))</f>
        <v>0</v>
      </c>
      <c r="S1862">
        <f>IF(Charts!$B$3="none",G6694,IF(M6694="",NA(),M6694))</f>
        <v>0</v>
      </c>
      <c r="T1862">
        <f>IF(Charts!$B$3="none",H6694,IF(N6694="",NA(),N6694))</f>
        <v>0</v>
      </c>
    </row>
    <row r="1863" spans="5:20">
      <c r="E1863">
        <v>892</v>
      </c>
      <c r="F1863">
        <f>F896</f>
        <v>0</v>
      </c>
      <c r="G1863">
        <v>892</v>
      </c>
      <c r="H1863">
        <f>H896</f>
        <v>0</v>
      </c>
      <c r="K1863">
        <v>892</v>
      </c>
      <c r="L1863">
        <f>L896</f>
        <v>0</v>
      </c>
      <c r="M1863">
        <v>892</v>
      </c>
      <c r="N1863">
        <f>N896</f>
        <v>0</v>
      </c>
      <c r="Q1863">
        <f>IF(Charts!$B$3="none",E6695,IF(K6695="",NA(),K6695))</f>
        <v>0</v>
      </c>
      <c r="R1863">
        <f>IF(Charts!$B$3="none",F6695,IF(L6695="",NA(),L6695))</f>
        <v>0</v>
      </c>
      <c r="S1863">
        <f>IF(Charts!$B$3="none",G6695,IF(M6695="",NA(),M6695))</f>
        <v>0</v>
      </c>
      <c r="T1863">
        <f>IF(Charts!$B$3="none",H6695,IF(N6695="",NA(),N6695))</f>
        <v>0</v>
      </c>
    </row>
    <row r="1864" spans="5:20">
      <c r="E1864">
        <v>893</v>
      </c>
      <c r="F1864">
        <f>F897</f>
        <v>0</v>
      </c>
      <c r="G1864">
        <v>893</v>
      </c>
      <c r="H1864">
        <f>H897</f>
        <v>0</v>
      </c>
      <c r="K1864">
        <v>893</v>
      </c>
      <c r="L1864">
        <f>L897</f>
        <v>0</v>
      </c>
      <c r="M1864">
        <v>893</v>
      </c>
      <c r="N1864">
        <f>N897</f>
        <v>0</v>
      </c>
      <c r="Q1864">
        <f>IF(Charts!$B$3="none",E6696,IF(K6696="",NA(),K6696))</f>
        <v>0</v>
      </c>
      <c r="R1864">
        <f>IF(Charts!$B$3="none",F6696,IF(L6696="",NA(),L6696))</f>
        <v>0</v>
      </c>
      <c r="S1864">
        <f>IF(Charts!$B$3="none",G6696,IF(M6696="",NA(),M6696))</f>
        <v>0</v>
      </c>
      <c r="T1864">
        <f>IF(Charts!$B$3="none",H6696,IF(N6696="",NA(),N6696))</f>
        <v>0</v>
      </c>
    </row>
    <row r="1865" spans="5:20">
      <c r="E1865">
        <v>894</v>
      </c>
      <c r="F1865">
        <f>F898</f>
        <v>0</v>
      </c>
      <c r="G1865">
        <v>894</v>
      </c>
      <c r="H1865">
        <f>H898</f>
        <v>0</v>
      </c>
      <c r="K1865">
        <v>894</v>
      </c>
      <c r="L1865">
        <f>L898</f>
        <v>0</v>
      </c>
      <c r="M1865">
        <v>894</v>
      </c>
      <c r="N1865">
        <f>N898</f>
        <v>0</v>
      </c>
      <c r="Q1865">
        <f>IF(Charts!$B$3="none",E6697,IF(K6697="",NA(),K6697))</f>
        <v>0</v>
      </c>
      <c r="R1865">
        <f>IF(Charts!$B$3="none",F6697,IF(L6697="",NA(),L6697))</f>
        <v>0</v>
      </c>
      <c r="S1865">
        <f>IF(Charts!$B$3="none",G6697,IF(M6697="",NA(),M6697))</f>
        <v>0</v>
      </c>
      <c r="T1865">
        <f>IF(Charts!$B$3="none",H6697,IF(N6697="",NA(),N6697))</f>
        <v>0</v>
      </c>
    </row>
    <row r="1866" spans="5:20">
      <c r="E1866">
        <v>895</v>
      </c>
      <c r="F1866">
        <f>F899</f>
        <v>0</v>
      </c>
      <c r="G1866">
        <v>895</v>
      </c>
      <c r="H1866">
        <f>H899</f>
        <v>0</v>
      </c>
      <c r="K1866">
        <v>895</v>
      </c>
      <c r="L1866">
        <f>L899</f>
        <v>0</v>
      </c>
      <c r="M1866">
        <v>895</v>
      </c>
      <c r="N1866">
        <f>N899</f>
        <v>0</v>
      </c>
      <c r="Q1866">
        <f>IF(Charts!$B$3="none",E6698,IF(K6698="",NA(),K6698))</f>
        <v>0</v>
      </c>
      <c r="R1866">
        <f>IF(Charts!$B$3="none",F6698,IF(L6698="",NA(),L6698))</f>
        <v>0</v>
      </c>
      <c r="S1866">
        <f>IF(Charts!$B$3="none",G6698,IF(M6698="",NA(),M6698))</f>
        <v>0</v>
      </c>
      <c r="T1866">
        <f>IF(Charts!$B$3="none",H6698,IF(N6698="",NA(),N6698))</f>
        <v>0</v>
      </c>
    </row>
    <row r="1867" spans="5:20">
      <c r="E1867">
        <v>896</v>
      </c>
      <c r="F1867">
        <f>F900</f>
        <v>0</v>
      </c>
      <c r="G1867">
        <v>896</v>
      </c>
      <c r="H1867">
        <f>H900</f>
        <v>0</v>
      </c>
      <c r="K1867">
        <v>896</v>
      </c>
      <c r="L1867">
        <f>L900</f>
        <v>0</v>
      </c>
      <c r="M1867">
        <v>896</v>
      </c>
      <c r="N1867">
        <f>N900</f>
        <v>0</v>
      </c>
      <c r="Q1867">
        <f>IF(Charts!$B$3="none",E6699,IF(K6699="",NA(),K6699))</f>
        <v>0</v>
      </c>
      <c r="R1867">
        <f>IF(Charts!$B$3="none",F6699,IF(L6699="",NA(),L6699))</f>
        <v>0</v>
      </c>
      <c r="S1867">
        <f>IF(Charts!$B$3="none",G6699,IF(M6699="",NA(),M6699))</f>
        <v>0</v>
      </c>
      <c r="T1867">
        <f>IF(Charts!$B$3="none",H6699,IF(N6699="",NA(),N6699))</f>
        <v>0</v>
      </c>
    </row>
    <row r="1868" spans="5:20">
      <c r="E1868">
        <v>897</v>
      </c>
      <c r="F1868">
        <f>F901</f>
        <v>0</v>
      </c>
      <c r="G1868">
        <v>897</v>
      </c>
      <c r="H1868">
        <f>H901</f>
        <v>0</v>
      </c>
      <c r="K1868">
        <v>897</v>
      </c>
      <c r="L1868">
        <f>L901</f>
        <v>0</v>
      </c>
      <c r="M1868">
        <v>897</v>
      </c>
      <c r="N1868">
        <f>N901</f>
        <v>0</v>
      </c>
      <c r="Q1868">
        <f>IF(Charts!$B$3="none",E6700,IF(K6700="",NA(),K6700))</f>
        <v>0</v>
      </c>
      <c r="R1868">
        <f>IF(Charts!$B$3="none",F6700,IF(L6700="",NA(),L6700))</f>
        <v>0</v>
      </c>
      <c r="S1868">
        <f>IF(Charts!$B$3="none",G6700,IF(M6700="",NA(),M6700))</f>
        <v>0</v>
      </c>
      <c r="T1868">
        <f>IF(Charts!$B$3="none",H6700,IF(N6700="",NA(),N6700))</f>
        <v>0</v>
      </c>
    </row>
    <row r="1869" spans="5:20">
      <c r="E1869">
        <v>898</v>
      </c>
      <c r="F1869">
        <f>F902</f>
        <v>0</v>
      </c>
      <c r="G1869">
        <v>898</v>
      </c>
      <c r="H1869">
        <f>H902</f>
        <v>0</v>
      </c>
      <c r="K1869">
        <v>898</v>
      </c>
      <c r="L1869">
        <f>L902</f>
        <v>0</v>
      </c>
      <c r="M1869">
        <v>898</v>
      </c>
      <c r="N1869">
        <f>N902</f>
        <v>0</v>
      </c>
      <c r="Q1869">
        <f>IF(Charts!$B$3="none",E6701,IF(K6701="",NA(),K6701))</f>
        <v>0</v>
      </c>
      <c r="R1869">
        <f>IF(Charts!$B$3="none",F6701,IF(L6701="",NA(),L6701))</f>
        <v>0</v>
      </c>
      <c r="S1869">
        <f>IF(Charts!$B$3="none",G6701,IF(M6701="",NA(),M6701))</f>
        <v>0</v>
      </c>
      <c r="T1869">
        <f>IF(Charts!$B$3="none",H6701,IF(N6701="",NA(),N6701))</f>
        <v>0</v>
      </c>
    </row>
    <row r="1870" spans="5:20">
      <c r="E1870">
        <v>899</v>
      </c>
      <c r="F1870">
        <f>F903</f>
        <v>0</v>
      </c>
      <c r="G1870">
        <v>899</v>
      </c>
      <c r="H1870">
        <f>H903</f>
        <v>0</v>
      </c>
      <c r="K1870">
        <v>899</v>
      </c>
      <c r="L1870">
        <f>L903</f>
        <v>0</v>
      </c>
      <c r="M1870">
        <v>899</v>
      </c>
      <c r="N1870">
        <f>N903</f>
        <v>0</v>
      </c>
      <c r="Q1870">
        <f>IF(Charts!$B$3="none",E6702,IF(K6702="",NA(),K6702))</f>
        <v>0</v>
      </c>
      <c r="R1870">
        <f>IF(Charts!$B$3="none",F6702,IF(L6702="",NA(),L6702))</f>
        <v>0</v>
      </c>
      <c r="S1870">
        <f>IF(Charts!$B$3="none",G6702,IF(M6702="",NA(),M6702))</f>
        <v>0</v>
      </c>
      <c r="T1870">
        <f>IF(Charts!$B$3="none",H6702,IF(N6702="",NA(),N6702))</f>
        <v>0</v>
      </c>
    </row>
    <row r="1871" spans="5:20">
      <c r="E1871">
        <v>900</v>
      </c>
      <c r="F1871">
        <f>F904</f>
        <v>0</v>
      </c>
      <c r="G1871">
        <v>900</v>
      </c>
      <c r="H1871">
        <f>H904</f>
        <v>0</v>
      </c>
      <c r="K1871">
        <v>900</v>
      </c>
      <c r="L1871">
        <f>L904</f>
        <v>0</v>
      </c>
      <c r="M1871">
        <v>900</v>
      </c>
      <c r="N1871">
        <f>N904</f>
        <v>0</v>
      </c>
      <c r="Q1871">
        <f>IF(Charts!$B$3="none",E6703,IF(K6703="",NA(),K6703))</f>
        <v>0</v>
      </c>
      <c r="R1871">
        <f>IF(Charts!$B$3="none",F6703,IF(L6703="",NA(),L6703))</f>
        <v>0</v>
      </c>
      <c r="S1871">
        <f>IF(Charts!$B$3="none",G6703,IF(M6703="",NA(),M6703))</f>
        <v>0</v>
      </c>
      <c r="T1871">
        <f>IF(Charts!$B$3="none",H6703,IF(N6703="",NA(),N6703))</f>
        <v>0</v>
      </c>
    </row>
    <row r="1872" spans="5:20">
      <c r="E1872">
        <v>901</v>
      </c>
      <c r="F1872">
        <f>F905</f>
        <v>0</v>
      </c>
      <c r="G1872">
        <v>901</v>
      </c>
      <c r="H1872">
        <f>H905</f>
        <v>0</v>
      </c>
      <c r="K1872">
        <v>901</v>
      </c>
      <c r="L1872">
        <f>L905</f>
        <v>0</v>
      </c>
      <c r="M1872">
        <v>901</v>
      </c>
      <c r="N1872">
        <f>N905</f>
        <v>0</v>
      </c>
      <c r="Q1872">
        <f>IF(Charts!$B$3="none",E6704,IF(K6704="",NA(),K6704))</f>
        <v>0</v>
      </c>
      <c r="R1872">
        <f>IF(Charts!$B$3="none",F6704,IF(L6704="",NA(),L6704))</f>
        <v>0</v>
      </c>
      <c r="S1872">
        <f>IF(Charts!$B$3="none",G6704,IF(M6704="",NA(),M6704))</f>
        <v>0</v>
      </c>
      <c r="T1872">
        <f>IF(Charts!$B$3="none",H6704,IF(N6704="",NA(),N6704))</f>
        <v>0</v>
      </c>
    </row>
    <row r="1873" spans="5:20">
      <c r="E1873">
        <v>902</v>
      </c>
      <c r="F1873">
        <f>F906</f>
        <v>0</v>
      </c>
      <c r="G1873">
        <v>902</v>
      </c>
      <c r="H1873">
        <f>H906</f>
        <v>0</v>
      </c>
      <c r="K1873">
        <v>902</v>
      </c>
      <c r="L1873">
        <f>L906</f>
        <v>0</v>
      </c>
      <c r="M1873">
        <v>902</v>
      </c>
      <c r="N1873">
        <f>N906</f>
        <v>0</v>
      </c>
      <c r="Q1873">
        <f>IF(Charts!$B$3="none",E6705,IF(K6705="",NA(),K6705))</f>
        <v>0</v>
      </c>
      <c r="R1873">
        <f>IF(Charts!$B$3="none",F6705,IF(L6705="",NA(),L6705))</f>
        <v>0</v>
      </c>
      <c r="S1873">
        <f>IF(Charts!$B$3="none",G6705,IF(M6705="",NA(),M6705))</f>
        <v>0</v>
      </c>
      <c r="T1873">
        <f>IF(Charts!$B$3="none",H6705,IF(N6705="",NA(),N6705))</f>
        <v>0</v>
      </c>
    </row>
    <row r="1874" spans="5:20">
      <c r="E1874">
        <v>903</v>
      </c>
      <c r="F1874">
        <f>F907</f>
        <v>0</v>
      </c>
      <c r="G1874">
        <v>903</v>
      </c>
      <c r="H1874">
        <f>H907</f>
        <v>0</v>
      </c>
      <c r="K1874">
        <v>903</v>
      </c>
      <c r="L1874">
        <f>L907</f>
        <v>0</v>
      </c>
      <c r="M1874">
        <v>903</v>
      </c>
      <c r="N1874">
        <f>N907</f>
        <v>0</v>
      </c>
      <c r="Q1874">
        <f>IF(Charts!$B$3="none",E6706,IF(K6706="",NA(),K6706))</f>
        <v>0</v>
      </c>
      <c r="R1874">
        <f>IF(Charts!$B$3="none",F6706,IF(L6706="",NA(),L6706))</f>
        <v>0</v>
      </c>
      <c r="S1874">
        <f>IF(Charts!$B$3="none",G6706,IF(M6706="",NA(),M6706))</f>
        <v>0</v>
      </c>
      <c r="T1874">
        <f>IF(Charts!$B$3="none",H6706,IF(N6706="",NA(),N6706))</f>
        <v>0</v>
      </c>
    </row>
    <row r="1875" spans="5:20">
      <c r="E1875">
        <v>904</v>
      </c>
      <c r="F1875">
        <f>F908</f>
        <v>0</v>
      </c>
      <c r="G1875">
        <v>904</v>
      </c>
      <c r="H1875">
        <f>H908</f>
        <v>0</v>
      </c>
      <c r="K1875">
        <v>904</v>
      </c>
      <c r="L1875">
        <f>L908</f>
        <v>0</v>
      </c>
      <c r="M1875">
        <v>904</v>
      </c>
      <c r="N1875">
        <f>N908</f>
        <v>0</v>
      </c>
      <c r="Q1875">
        <f>IF(Charts!$B$3="none",E6707,IF(K6707="",NA(),K6707))</f>
        <v>0</v>
      </c>
      <c r="R1875">
        <f>IF(Charts!$B$3="none",F6707,IF(L6707="",NA(),L6707))</f>
        <v>0</v>
      </c>
      <c r="S1875">
        <f>IF(Charts!$B$3="none",G6707,IF(M6707="",NA(),M6707))</f>
        <v>0</v>
      </c>
      <c r="T1875">
        <f>IF(Charts!$B$3="none",H6707,IF(N6707="",NA(),N6707))</f>
        <v>0</v>
      </c>
    </row>
    <row r="1876" spans="5:20">
      <c r="E1876">
        <v>905</v>
      </c>
      <c r="F1876">
        <f>F909</f>
        <v>0</v>
      </c>
      <c r="G1876">
        <v>905</v>
      </c>
      <c r="H1876">
        <f>H909</f>
        <v>0</v>
      </c>
      <c r="K1876">
        <v>905</v>
      </c>
      <c r="L1876">
        <f>L909</f>
        <v>0</v>
      </c>
      <c r="M1876">
        <v>905</v>
      </c>
      <c r="N1876">
        <f>N909</f>
        <v>0</v>
      </c>
      <c r="Q1876">
        <f>IF(Charts!$B$3="none",E6708,IF(K6708="",NA(),K6708))</f>
        <v>0</v>
      </c>
      <c r="R1876">
        <f>IF(Charts!$B$3="none",F6708,IF(L6708="",NA(),L6708))</f>
        <v>0</v>
      </c>
      <c r="S1876">
        <f>IF(Charts!$B$3="none",G6708,IF(M6708="",NA(),M6708))</f>
        <v>0</v>
      </c>
      <c r="T1876">
        <f>IF(Charts!$B$3="none",H6708,IF(N6708="",NA(),N6708))</f>
        <v>0</v>
      </c>
    </row>
    <row r="1877" spans="5:20">
      <c r="E1877">
        <v>906</v>
      </c>
      <c r="F1877">
        <f>F910</f>
        <v>0</v>
      </c>
      <c r="G1877">
        <v>906</v>
      </c>
      <c r="H1877">
        <f>H910</f>
        <v>0</v>
      </c>
      <c r="K1877">
        <v>906</v>
      </c>
      <c r="L1877">
        <f>L910</f>
        <v>0</v>
      </c>
      <c r="M1877">
        <v>906</v>
      </c>
      <c r="N1877">
        <f>N910</f>
        <v>0</v>
      </c>
      <c r="Q1877">
        <f>IF(Charts!$B$3="none",E6709,IF(K6709="",NA(),K6709))</f>
        <v>0</v>
      </c>
      <c r="R1877">
        <f>IF(Charts!$B$3="none",F6709,IF(L6709="",NA(),L6709))</f>
        <v>0</v>
      </c>
      <c r="S1877">
        <f>IF(Charts!$B$3="none",G6709,IF(M6709="",NA(),M6709))</f>
        <v>0</v>
      </c>
      <c r="T1877">
        <f>IF(Charts!$B$3="none",H6709,IF(N6709="",NA(),N6709))</f>
        <v>0</v>
      </c>
    </row>
    <row r="1878" spans="5:20">
      <c r="E1878">
        <v>907</v>
      </c>
      <c r="F1878">
        <f>F911</f>
        <v>0</v>
      </c>
      <c r="G1878">
        <v>907</v>
      </c>
      <c r="H1878">
        <f>H911</f>
        <v>0</v>
      </c>
      <c r="K1878">
        <v>907</v>
      </c>
      <c r="L1878">
        <f>L911</f>
        <v>0</v>
      </c>
      <c r="M1878">
        <v>907</v>
      </c>
      <c r="N1878">
        <f>N911</f>
        <v>0</v>
      </c>
      <c r="Q1878">
        <f>IF(Charts!$B$3="none",E6710,IF(K6710="",NA(),K6710))</f>
        <v>0</v>
      </c>
      <c r="R1878">
        <f>IF(Charts!$B$3="none",F6710,IF(L6710="",NA(),L6710))</f>
        <v>0</v>
      </c>
      <c r="S1878">
        <f>IF(Charts!$B$3="none",G6710,IF(M6710="",NA(),M6710))</f>
        <v>0</v>
      </c>
      <c r="T1878">
        <f>IF(Charts!$B$3="none",H6710,IF(N6710="",NA(),N6710))</f>
        <v>0</v>
      </c>
    </row>
    <row r="1879" spans="5:20">
      <c r="E1879">
        <v>908</v>
      </c>
      <c r="F1879">
        <f>F912</f>
        <v>0</v>
      </c>
      <c r="G1879">
        <v>908</v>
      </c>
      <c r="H1879">
        <f>H912</f>
        <v>0</v>
      </c>
      <c r="K1879">
        <v>908</v>
      </c>
      <c r="L1879">
        <f>L912</f>
        <v>0</v>
      </c>
      <c r="M1879">
        <v>908</v>
      </c>
      <c r="N1879">
        <f>N912</f>
        <v>0</v>
      </c>
      <c r="Q1879">
        <f>IF(Charts!$B$3="none",E6711,IF(K6711="",NA(),K6711))</f>
        <v>0</v>
      </c>
      <c r="R1879">
        <f>IF(Charts!$B$3="none",F6711,IF(L6711="",NA(),L6711))</f>
        <v>0</v>
      </c>
      <c r="S1879">
        <f>IF(Charts!$B$3="none",G6711,IF(M6711="",NA(),M6711))</f>
        <v>0</v>
      </c>
      <c r="T1879">
        <f>IF(Charts!$B$3="none",H6711,IF(N6711="",NA(),N6711))</f>
        <v>0</v>
      </c>
    </row>
    <row r="1880" spans="5:20">
      <c r="E1880">
        <v>909</v>
      </c>
      <c r="F1880">
        <f>F913</f>
        <v>0</v>
      </c>
      <c r="G1880">
        <v>909</v>
      </c>
      <c r="H1880">
        <f>H913</f>
        <v>0</v>
      </c>
      <c r="K1880">
        <v>909</v>
      </c>
      <c r="L1880">
        <f>L913</f>
        <v>0</v>
      </c>
      <c r="M1880">
        <v>909</v>
      </c>
      <c r="N1880">
        <f>N913</f>
        <v>0</v>
      </c>
      <c r="Q1880">
        <f>IF(Charts!$B$3="none",E6712,IF(K6712="",NA(),K6712))</f>
        <v>0</v>
      </c>
      <c r="R1880">
        <f>IF(Charts!$B$3="none",F6712,IF(L6712="",NA(),L6712))</f>
        <v>0</v>
      </c>
      <c r="S1880">
        <f>IF(Charts!$B$3="none",G6712,IF(M6712="",NA(),M6712))</f>
        <v>0</v>
      </c>
      <c r="T1880">
        <f>IF(Charts!$B$3="none",H6712,IF(N6712="",NA(),N6712))</f>
        <v>0</v>
      </c>
    </row>
    <row r="1881" spans="5:20">
      <c r="E1881">
        <v>910</v>
      </c>
      <c r="F1881">
        <f>F914</f>
        <v>0</v>
      </c>
      <c r="G1881">
        <v>910</v>
      </c>
      <c r="H1881">
        <f>H914</f>
        <v>0</v>
      </c>
      <c r="K1881">
        <v>910</v>
      </c>
      <c r="L1881">
        <f>L914</f>
        <v>0</v>
      </c>
      <c r="M1881">
        <v>910</v>
      </c>
      <c r="N1881">
        <f>N914</f>
        <v>0</v>
      </c>
      <c r="Q1881">
        <f>IF(Charts!$B$3="none",E6713,IF(K6713="",NA(),K6713))</f>
        <v>0</v>
      </c>
      <c r="R1881">
        <f>IF(Charts!$B$3="none",F6713,IF(L6713="",NA(),L6713))</f>
        <v>0</v>
      </c>
      <c r="S1881">
        <f>IF(Charts!$B$3="none",G6713,IF(M6713="",NA(),M6713))</f>
        <v>0</v>
      </c>
      <c r="T1881">
        <f>IF(Charts!$B$3="none",H6713,IF(N6713="",NA(),N6713))</f>
        <v>0</v>
      </c>
    </row>
    <row r="1882" spans="5:20">
      <c r="E1882">
        <v>911</v>
      </c>
      <c r="F1882">
        <f>F915</f>
        <v>0</v>
      </c>
      <c r="G1882">
        <v>911</v>
      </c>
      <c r="H1882">
        <f>H915</f>
        <v>0</v>
      </c>
      <c r="K1882">
        <v>911</v>
      </c>
      <c r="L1882">
        <f>L915</f>
        <v>0</v>
      </c>
      <c r="M1882">
        <v>911</v>
      </c>
      <c r="N1882">
        <f>N915</f>
        <v>0</v>
      </c>
      <c r="Q1882">
        <f>IF(Charts!$B$3="none",E6714,IF(K6714="",NA(),K6714))</f>
        <v>0</v>
      </c>
      <c r="R1882">
        <f>IF(Charts!$B$3="none",F6714,IF(L6714="",NA(),L6714))</f>
        <v>0</v>
      </c>
      <c r="S1882">
        <f>IF(Charts!$B$3="none",G6714,IF(M6714="",NA(),M6714))</f>
        <v>0</v>
      </c>
      <c r="T1882">
        <f>IF(Charts!$B$3="none",H6714,IF(N6714="",NA(),N6714))</f>
        <v>0</v>
      </c>
    </row>
    <row r="1883" spans="5:20">
      <c r="E1883">
        <v>912</v>
      </c>
      <c r="F1883">
        <f>F916</f>
        <v>0</v>
      </c>
      <c r="G1883">
        <v>912</v>
      </c>
      <c r="H1883">
        <f>H916</f>
        <v>0</v>
      </c>
      <c r="K1883">
        <v>912</v>
      </c>
      <c r="L1883">
        <f>L916</f>
        <v>0</v>
      </c>
      <c r="M1883">
        <v>912</v>
      </c>
      <c r="N1883">
        <f>N916</f>
        <v>0</v>
      </c>
      <c r="Q1883">
        <f>IF(Charts!$B$3="none",E6715,IF(K6715="",NA(),K6715))</f>
        <v>0</v>
      </c>
      <c r="R1883">
        <f>IF(Charts!$B$3="none",F6715,IF(L6715="",NA(),L6715))</f>
        <v>0</v>
      </c>
      <c r="S1883">
        <f>IF(Charts!$B$3="none",G6715,IF(M6715="",NA(),M6715))</f>
        <v>0</v>
      </c>
      <c r="T1883">
        <f>IF(Charts!$B$3="none",H6715,IF(N6715="",NA(),N6715))</f>
        <v>0</v>
      </c>
    </row>
    <row r="1884" spans="5:20">
      <c r="E1884">
        <v>913</v>
      </c>
      <c r="F1884">
        <f>F917</f>
        <v>0</v>
      </c>
      <c r="G1884">
        <v>913</v>
      </c>
      <c r="H1884">
        <f>H917</f>
        <v>0</v>
      </c>
      <c r="K1884">
        <v>913</v>
      </c>
      <c r="L1884">
        <f>L917</f>
        <v>0</v>
      </c>
      <c r="M1884">
        <v>913</v>
      </c>
      <c r="N1884">
        <f>N917</f>
        <v>0</v>
      </c>
      <c r="Q1884">
        <f>IF(Charts!$B$3="none",E6716,IF(K6716="",NA(),K6716))</f>
        <v>0</v>
      </c>
      <c r="R1884">
        <f>IF(Charts!$B$3="none",F6716,IF(L6716="",NA(),L6716))</f>
        <v>0</v>
      </c>
      <c r="S1884">
        <f>IF(Charts!$B$3="none",G6716,IF(M6716="",NA(),M6716))</f>
        <v>0</v>
      </c>
      <c r="T1884">
        <f>IF(Charts!$B$3="none",H6716,IF(N6716="",NA(),N6716))</f>
        <v>0</v>
      </c>
    </row>
    <row r="1885" spans="5:20">
      <c r="E1885">
        <v>914</v>
      </c>
      <c r="F1885">
        <f>F918</f>
        <v>0</v>
      </c>
      <c r="G1885">
        <v>914</v>
      </c>
      <c r="H1885">
        <f>H918</f>
        <v>0</v>
      </c>
      <c r="K1885">
        <v>914</v>
      </c>
      <c r="L1885">
        <f>L918</f>
        <v>0</v>
      </c>
      <c r="M1885">
        <v>914</v>
      </c>
      <c r="N1885">
        <f>N918</f>
        <v>0</v>
      </c>
      <c r="Q1885">
        <f>IF(Charts!$B$3="none",E6717,IF(K6717="",NA(),K6717))</f>
        <v>0</v>
      </c>
      <c r="R1885">
        <f>IF(Charts!$B$3="none",F6717,IF(L6717="",NA(),L6717))</f>
        <v>0</v>
      </c>
      <c r="S1885">
        <f>IF(Charts!$B$3="none",G6717,IF(M6717="",NA(),M6717))</f>
        <v>0</v>
      </c>
      <c r="T1885">
        <f>IF(Charts!$B$3="none",H6717,IF(N6717="",NA(),N6717))</f>
        <v>0</v>
      </c>
    </row>
    <row r="1886" spans="5:20">
      <c r="E1886">
        <v>915</v>
      </c>
      <c r="F1886">
        <f>F919</f>
        <v>0</v>
      </c>
      <c r="G1886">
        <v>915</v>
      </c>
      <c r="H1886">
        <f>H919</f>
        <v>0</v>
      </c>
      <c r="K1886">
        <v>915</v>
      </c>
      <c r="L1886">
        <f>L919</f>
        <v>0</v>
      </c>
      <c r="M1886">
        <v>915</v>
      </c>
      <c r="N1886">
        <f>N919</f>
        <v>0</v>
      </c>
      <c r="Q1886">
        <f>IF(Charts!$B$3="none",E6718,IF(K6718="",NA(),K6718))</f>
        <v>0</v>
      </c>
      <c r="R1886">
        <f>IF(Charts!$B$3="none",F6718,IF(L6718="",NA(),L6718))</f>
        <v>0</v>
      </c>
      <c r="S1886">
        <f>IF(Charts!$B$3="none",G6718,IF(M6718="",NA(),M6718))</f>
        <v>0</v>
      </c>
      <c r="T1886">
        <f>IF(Charts!$B$3="none",H6718,IF(N6718="",NA(),N6718))</f>
        <v>0</v>
      </c>
    </row>
    <row r="1887" spans="5:20">
      <c r="E1887">
        <v>916</v>
      </c>
      <c r="F1887">
        <f>F920</f>
        <v>0</v>
      </c>
      <c r="G1887">
        <v>916</v>
      </c>
      <c r="H1887">
        <f>H920</f>
        <v>0</v>
      </c>
      <c r="K1887">
        <v>916</v>
      </c>
      <c r="L1887">
        <f>L920</f>
        <v>0</v>
      </c>
      <c r="M1887">
        <v>916</v>
      </c>
      <c r="N1887">
        <f>N920</f>
        <v>0</v>
      </c>
      <c r="Q1887">
        <f>IF(Charts!$B$3="none",E6719,IF(K6719="",NA(),K6719))</f>
        <v>0</v>
      </c>
      <c r="R1887">
        <f>IF(Charts!$B$3="none",F6719,IF(L6719="",NA(),L6719))</f>
        <v>0</v>
      </c>
      <c r="S1887">
        <f>IF(Charts!$B$3="none",G6719,IF(M6719="",NA(),M6719))</f>
        <v>0</v>
      </c>
      <c r="T1887">
        <f>IF(Charts!$B$3="none",H6719,IF(N6719="",NA(),N6719))</f>
        <v>0</v>
      </c>
    </row>
    <row r="1888" spans="5:20">
      <c r="E1888">
        <v>917</v>
      </c>
      <c r="F1888">
        <f>F921</f>
        <v>0</v>
      </c>
      <c r="G1888">
        <v>917</v>
      </c>
      <c r="H1888">
        <f>H921</f>
        <v>0</v>
      </c>
      <c r="K1888">
        <v>917</v>
      </c>
      <c r="L1888">
        <f>L921</f>
        <v>0</v>
      </c>
      <c r="M1888">
        <v>917</v>
      </c>
      <c r="N1888">
        <f>N921</f>
        <v>0</v>
      </c>
      <c r="Q1888">
        <f>IF(Charts!$B$3="none",E6720,IF(K6720="",NA(),K6720))</f>
        <v>0</v>
      </c>
      <c r="R1888">
        <f>IF(Charts!$B$3="none",F6720,IF(L6720="",NA(),L6720))</f>
        <v>0</v>
      </c>
      <c r="S1888">
        <f>IF(Charts!$B$3="none",G6720,IF(M6720="",NA(),M6720))</f>
        <v>0</v>
      </c>
      <c r="T1888">
        <f>IF(Charts!$B$3="none",H6720,IF(N6720="",NA(),N6720))</f>
        <v>0</v>
      </c>
    </row>
    <row r="1889" spans="5:20">
      <c r="E1889">
        <v>918</v>
      </c>
      <c r="F1889">
        <f>F922</f>
        <v>0</v>
      </c>
      <c r="G1889">
        <v>918</v>
      </c>
      <c r="H1889">
        <f>H922</f>
        <v>0</v>
      </c>
      <c r="K1889">
        <v>918</v>
      </c>
      <c r="L1889">
        <f>L922</f>
        <v>0</v>
      </c>
      <c r="M1889">
        <v>918</v>
      </c>
      <c r="N1889">
        <f>N922</f>
        <v>0</v>
      </c>
      <c r="Q1889">
        <f>IF(Charts!$B$3="none",E6721,IF(K6721="",NA(),K6721))</f>
        <v>0</v>
      </c>
      <c r="R1889">
        <f>IF(Charts!$B$3="none",F6721,IF(L6721="",NA(),L6721))</f>
        <v>0</v>
      </c>
      <c r="S1889">
        <f>IF(Charts!$B$3="none",G6721,IF(M6721="",NA(),M6721))</f>
        <v>0</v>
      </c>
      <c r="T1889">
        <f>IF(Charts!$B$3="none",H6721,IF(N6721="",NA(),N6721))</f>
        <v>0</v>
      </c>
    </row>
    <row r="1890" spans="5:20">
      <c r="E1890">
        <v>919</v>
      </c>
      <c r="F1890">
        <f>F923</f>
        <v>0</v>
      </c>
      <c r="G1890">
        <v>919</v>
      </c>
      <c r="H1890">
        <f>H923</f>
        <v>0</v>
      </c>
      <c r="K1890">
        <v>919</v>
      </c>
      <c r="L1890">
        <f>L923</f>
        <v>0</v>
      </c>
      <c r="M1890">
        <v>919</v>
      </c>
      <c r="N1890">
        <f>N923</f>
        <v>0</v>
      </c>
      <c r="Q1890">
        <f>IF(Charts!$B$3="none",E6722,IF(K6722="",NA(),K6722))</f>
        <v>0</v>
      </c>
      <c r="R1890">
        <f>IF(Charts!$B$3="none",F6722,IF(L6722="",NA(),L6722))</f>
        <v>0</v>
      </c>
      <c r="S1890">
        <f>IF(Charts!$B$3="none",G6722,IF(M6722="",NA(),M6722))</f>
        <v>0</v>
      </c>
      <c r="T1890">
        <f>IF(Charts!$B$3="none",H6722,IF(N6722="",NA(),N6722))</f>
        <v>0</v>
      </c>
    </row>
    <row r="1891" spans="5:20">
      <c r="E1891">
        <v>920</v>
      </c>
      <c r="F1891">
        <f>F924</f>
        <v>0</v>
      </c>
      <c r="G1891">
        <v>920</v>
      </c>
      <c r="H1891">
        <f>H924</f>
        <v>0</v>
      </c>
      <c r="K1891">
        <v>920</v>
      </c>
      <c r="L1891">
        <f>L924</f>
        <v>0</v>
      </c>
      <c r="M1891">
        <v>920</v>
      </c>
      <c r="N1891">
        <f>N924</f>
        <v>0</v>
      </c>
      <c r="Q1891">
        <f>IF(Charts!$B$3="none",E6723,IF(K6723="",NA(),K6723))</f>
        <v>0</v>
      </c>
      <c r="R1891">
        <f>IF(Charts!$B$3="none",F6723,IF(L6723="",NA(),L6723))</f>
        <v>0</v>
      </c>
      <c r="S1891">
        <f>IF(Charts!$B$3="none",G6723,IF(M6723="",NA(),M6723))</f>
        <v>0</v>
      </c>
      <c r="T1891">
        <f>IF(Charts!$B$3="none",H6723,IF(N6723="",NA(),N6723))</f>
        <v>0</v>
      </c>
    </row>
    <row r="1892" spans="5:20">
      <c r="E1892">
        <v>921</v>
      </c>
      <c r="F1892">
        <f>F925</f>
        <v>0</v>
      </c>
      <c r="G1892">
        <v>921</v>
      </c>
      <c r="H1892">
        <f>H925</f>
        <v>0</v>
      </c>
      <c r="K1892">
        <v>921</v>
      </c>
      <c r="L1892">
        <f>L925</f>
        <v>0</v>
      </c>
      <c r="M1892">
        <v>921</v>
      </c>
      <c r="N1892">
        <f>N925</f>
        <v>0</v>
      </c>
      <c r="Q1892">
        <f>IF(Charts!$B$3="none",E6724,IF(K6724="",NA(),K6724))</f>
        <v>0</v>
      </c>
      <c r="R1892">
        <f>IF(Charts!$B$3="none",F6724,IF(L6724="",NA(),L6724))</f>
        <v>0</v>
      </c>
      <c r="S1892">
        <f>IF(Charts!$B$3="none",G6724,IF(M6724="",NA(),M6724))</f>
        <v>0</v>
      </c>
      <c r="T1892">
        <f>IF(Charts!$B$3="none",H6724,IF(N6724="",NA(),N6724))</f>
        <v>0</v>
      </c>
    </row>
    <row r="1893" spans="5:20">
      <c r="E1893">
        <v>922</v>
      </c>
      <c r="F1893">
        <f>F926</f>
        <v>0</v>
      </c>
      <c r="G1893">
        <v>922</v>
      </c>
      <c r="H1893">
        <f>H926</f>
        <v>0</v>
      </c>
      <c r="K1893">
        <v>922</v>
      </c>
      <c r="L1893">
        <f>L926</f>
        <v>0</v>
      </c>
      <c r="M1893">
        <v>922</v>
      </c>
      <c r="N1893">
        <f>N926</f>
        <v>0</v>
      </c>
      <c r="Q1893">
        <f>IF(Charts!$B$3="none",E6725,IF(K6725="",NA(),K6725))</f>
        <v>0</v>
      </c>
      <c r="R1893">
        <f>IF(Charts!$B$3="none",F6725,IF(L6725="",NA(),L6725))</f>
        <v>0</v>
      </c>
      <c r="S1893">
        <f>IF(Charts!$B$3="none",G6725,IF(M6725="",NA(),M6725))</f>
        <v>0</v>
      </c>
      <c r="T1893">
        <f>IF(Charts!$B$3="none",H6725,IF(N6725="",NA(),N6725))</f>
        <v>0</v>
      </c>
    </row>
    <row r="1894" spans="5:20">
      <c r="E1894">
        <v>923</v>
      </c>
      <c r="F1894">
        <f>F927</f>
        <v>0</v>
      </c>
      <c r="G1894">
        <v>923</v>
      </c>
      <c r="H1894">
        <f>H927</f>
        <v>0</v>
      </c>
      <c r="K1894">
        <v>923</v>
      </c>
      <c r="L1894">
        <f>L927</f>
        <v>0</v>
      </c>
      <c r="M1894">
        <v>923</v>
      </c>
      <c r="N1894">
        <f>N927</f>
        <v>0</v>
      </c>
      <c r="Q1894">
        <f>IF(Charts!$B$3="none",E6726,IF(K6726="",NA(),K6726))</f>
        <v>0</v>
      </c>
      <c r="R1894">
        <f>IF(Charts!$B$3="none",F6726,IF(L6726="",NA(),L6726))</f>
        <v>0</v>
      </c>
      <c r="S1894">
        <f>IF(Charts!$B$3="none",G6726,IF(M6726="",NA(),M6726))</f>
        <v>0</v>
      </c>
      <c r="T1894">
        <f>IF(Charts!$B$3="none",H6726,IF(N6726="",NA(),N6726))</f>
        <v>0</v>
      </c>
    </row>
    <row r="1895" spans="5:20">
      <c r="E1895">
        <v>924</v>
      </c>
      <c r="F1895">
        <f>F928</f>
        <v>0</v>
      </c>
      <c r="G1895">
        <v>924</v>
      </c>
      <c r="H1895">
        <f>H928</f>
        <v>0</v>
      </c>
      <c r="K1895">
        <v>924</v>
      </c>
      <c r="L1895">
        <f>L928</f>
        <v>0</v>
      </c>
      <c r="M1895">
        <v>924</v>
      </c>
      <c r="N1895">
        <f>N928</f>
        <v>0</v>
      </c>
      <c r="Q1895">
        <f>IF(Charts!$B$3="none",E6727,IF(K6727="",NA(),K6727))</f>
        <v>0</v>
      </c>
      <c r="R1895">
        <f>IF(Charts!$B$3="none",F6727,IF(L6727="",NA(),L6727))</f>
        <v>0</v>
      </c>
      <c r="S1895">
        <f>IF(Charts!$B$3="none",G6727,IF(M6727="",NA(),M6727))</f>
        <v>0</v>
      </c>
      <c r="T1895">
        <f>IF(Charts!$B$3="none",H6727,IF(N6727="",NA(),N6727))</f>
        <v>0</v>
      </c>
    </row>
    <row r="1896" spans="5:20">
      <c r="E1896">
        <v>925</v>
      </c>
      <c r="F1896">
        <f>F929</f>
        <v>0</v>
      </c>
      <c r="G1896">
        <v>925</v>
      </c>
      <c r="H1896">
        <f>H929</f>
        <v>0</v>
      </c>
      <c r="K1896">
        <v>925</v>
      </c>
      <c r="L1896">
        <f>L929</f>
        <v>0</v>
      </c>
      <c r="M1896">
        <v>925</v>
      </c>
      <c r="N1896">
        <f>N929</f>
        <v>0</v>
      </c>
      <c r="Q1896">
        <f>IF(Charts!$B$3="none",E6728,IF(K6728="",NA(),K6728))</f>
        <v>0</v>
      </c>
      <c r="R1896">
        <f>IF(Charts!$B$3="none",F6728,IF(L6728="",NA(),L6728))</f>
        <v>0</v>
      </c>
      <c r="S1896">
        <f>IF(Charts!$B$3="none",G6728,IF(M6728="",NA(),M6728))</f>
        <v>0</v>
      </c>
      <c r="T1896">
        <f>IF(Charts!$B$3="none",H6728,IF(N6728="",NA(),N6728))</f>
        <v>0</v>
      </c>
    </row>
    <row r="1897" spans="5:20">
      <c r="E1897">
        <v>926</v>
      </c>
      <c r="F1897">
        <f>F930</f>
        <v>0</v>
      </c>
      <c r="G1897">
        <v>926</v>
      </c>
      <c r="H1897">
        <f>H930</f>
        <v>0</v>
      </c>
      <c r="K1897">
        <v>926</v>
      </c>
      <c r="L1897">
        <f>L930</f>
        <v>0</v>
      </c>
      <c r="M1897">
        <v>926</v>
      </c>
      <c r="N1897">
        <f>N930</f>
        <v>0</v>
      </c>
      <c r="Q1897">
        <f>IF(Charts!$B$3="none",E6729,IF(K6729="",NA(),K6729))</f>
        <v>0</v>
      </c>
      <c r="R1897">
        <f>IF(Charts!$B$3="none",F6729,IF(L6729="",NA(),L6729))</f>
        <v>0</v>
      </c>
      <c r="S1897">
        <f>IF(Charts!$B$3="none",G6729,IF(M6729="",NA(),M6729))</f>
        <v>0</v>
      </c>
      <c r="T1897">
        <f>IF(Charts!$B$3="none",H6729,IF(N6729="",NA(),N6729))</f>
        <v>0</v>
      </c>
    </row>
    <row r="1898" spans="5:20">
      <c r="E1898">
        <v>927</v>
      </c>
      <c r="F1898">
        <f>F931</f>
        <v>0</v>
      </c>
      <c r="G1898">
        <v>927</v>
      </c>
      <c r="H1898">
        <f>H931</f>
        <v>0</v>
      </c>
      <c r="K1898">
        <v>927</v>
      </c>
      <c r="L1898">
        <f>L931</f>
        <v>0</v>
      </c>
      <c r="M1898">
        <v>927</v>
      </c>
      <c r="N1898">
        <f>N931</f>
        <v>0</v>
      </c>
      <c r="Q1898">
        <f>IF(Charts!$B$3="none",E6730,IF(K6730="",NA(),K6730))</f>
        <v>0</v>
      </c>
      <c r="R1898">
        <f>IF(Charts!$B$3="none",F6730,IF(L6730="",NA(),L6730))</f>
        <v>0</v>
      </c>
      <c r="S1898">
        <f>IF(Charts!$B$3="none",G6730,IF(M6730="",NA(),M6730))</f>
        <v>0</v>
      </c>
      <c r="T1898">
        <f>IF(Charts!$B$3="none",H6730,IF(N6730="",NA(),N6730))</f>
        <v>0</v>
      </c>
    </row>
    <row r="1899" spans="5:20">
      <c r="E1899">
        <v>928</v>
      </c>
      <c r="F1899">
        <f>F932</f>
        <v>0</v>
      </c>
      <c r="G1899">
        <v>928</v>
      </c>
      <c r="H1899">
        <f>H932</f>
        <v>0</v>
      </c>
      <c r="K1899">
        <v>928</v>
      </c>
      <c r="L1899">
        <f>L932</f>
        <v>0</v>
      </c>
      <c r="M1899">
        <v>928</v>
      </c>
      <c r="N1899">
        <f>N932</f>
        <v>0</v>
      </c>
      <c r="Q1899">
        <f>IF(Charts!$B$3="none",E6731,IF(K6731="",NA(),K6731))</f>
        <v>0</v>
      </c>
      <c r="R1899">
        <f>IF(Charts!$B$3="none",F6731,IF(L6731="",NA(),L6731))</f>
        <v>0</v>
      </c>
      <c r="S1899">
        <f>IF(Charts!$B$3="none",G6731,IF(M6731="",NA(),M6731))</f>
        <v>0</v>
      </c>
      <c r="T1899">
        <f>IF(Charts!$B$3="none",H6731,IF(N6731="",NA(),N6731))</f>
        <v>0</v>
      </c>
    </row>
    <row r="1900" spans="5:20">
      <c r="E1900">
        <v>929</v>
      </c>
      <c r="F1900">
        <f>F933</f>
        <v>0</v>
      </c>
      <c r="G1900">
        <v>929</v>
      </c>
      <c r="H1900">
        <f>H933</f>
        <v>0</v>
      </c>
      <c r="K1900">
        <v>929</v>
      </c>
      <c r="L1900">
        <f>L933</f>
        <v>0</v>
      </c>
      <c r="M1900">
        <v>929</v>
      </c>
      <c r="N1900">
        <f>N933</f>
        <v>0</v>
      </c>
      <c r="Q1900">
        <f>IF(Charts!$B$3="none",E6732,IF(K6732="",NA(),K6732))</f>
        <v>0</v>
      </c>
      <c r="R1900">
        <f>IF(Charts!$B$3="none",F6732,IF(L6732="",NA(),L6732))</f>
        <v>0</v>
      </c>
      <c r="S1900">
        <f>IF(Charts!$B$3="none",G6732,IF(M6732="",NA(),M6732))</f>
        <v>0</v>
      </c>
      <c r="T1900">
        <f>IF(Charts!$B$3="none",H6732,IF(N6732="",NA(),N6732))</f>
        <v>0</v>
      </c>
    </row>
    <row r="1901" spans="5:20">
      <c r="E1901">
        <v>930</v>
      </c>
      <c r="F1901">
        <f>F934</f>
        <v>0</v>
      </c>
      <c r="G1901">
        <v>930</v>
      </c>
      <c r="H1901">
        <f>H934</f>
        <v>0</v>
      </c>
      <c r="K1901">
        <v>930</v>
      </c>
      <c r="L1901">
        <f>L934</f>
        <v>0</v>
      </c>
      <c r="M1901">
        <v>930</v>
      </c>
      <c r="N1901">
        <f>N934</f>
        <v>0</v>
      </c>
      <c r="Q1901">
        <f>IF(Charts!$B$3="none",E6733,IF(K6733="",NA(),K6733))</f>
        <v>0</v>
      </c>
      <c r="R1901">
        <f>IF(Charts!$B$3="none",F6733,IF(L6733="",NA(),L6733))</f>
        <v>0</v>
      </c>
      <c r="S1901">
        <f>IF(Charts!$B$3="none",G6733,IF(M6733="",NA(),M6733))</f>
        <v>0</v>
      </c>
      <c r="T1901">
        <f>IF(Charts!$B$3="none",H6733,IF(N6733="",NA(),N6733))</f>
        <v>0</v>
      </c>
    </row>
    <row r="1902" spans="5:20">
      <c r="E1902">
        <v>931</v>
      </c>
      <c r="F1902">
        <f>F935</f>
        <v>0</v>
      </c>
      <c r="G1902">
        <v>931</v>
      </c>
      <c r="H1902">
        <f>H935</f>
        <v>0</v>
      </c>
      <c r="K1902">
        <v>931</v>
      </c>
      <c r="L1902">
        <f>L935</f>
        <v>0</v>
      </c>
      <c r="M1902">
        <v>931</v>
      </c>
      <c r="N1902">
        <f>N935</f>
        <v>0</v>
      </c>
      <c r="Q1902">
        <f>IF(Charts!$B$3="none",E6734,IF(K6734="",NA(),K6734))</f>
        <v>0</v>
      </c>
      <c r="R1902">
        <f>IF(Charts!$B$3="none",F6734,IF(L6734="",NA(),L6734))</f>
        <v>0</v>
      </c>
      <c r="S1902">
        <f>IF(Charts!$B$3="none",G6734,IF(M6734="",NA(),M6734))</f>
        <v>0</v>
      </c>
      <c r="T1902">
        <f>IF(Charts!$B$3="none",H6734,IF(N6734="",NA(),N6734))</f>
        <v>0</v>
      </c>
    </row>
    <row r="1903" spans="5:20">
      <c r="E1903">
        <v>932</v>
      </c>
      <c r="F1903">
        <f>F936</f>
        <v>0</v>
      </c>
      <c r="G1903">
        <v>932</v>
      </c>
      <c r="H1903">
        <f>H936</f>
        <v>0</v>
      </c>
      <c r="K1903">
        <v>932</v>
      </c>
      <c r="L1903">
        <f>L936</f>
        <v>0</v>
      </c>
      <c r="M1903">
        <v>932</v>
      </c>
      <c r="N1903">
        <f>N936</f>
        <v>0</v>
      </c>
      <c r="Q1903">
        <f>IF(Charts!$B$3="none",E6735,IF(K6735="",NA(),K6735))</f>
        <v>0</v>
      </c>
      <c r="R1903">
        <f>IF(Charts!$B$3="none",F6735,IF(L6735="",NA(),L6735))</f>
        <v>0</v>
      </c>
      <c r="S1903">
        <f>IF(Charts!$B$3="none",G6735,IF(M6735="",NA(),M6735))</f>
        <v>0</v>
      </c>
      <c r="T1903">
        <f>IF(Charts!$B$3="none",H6735,IF(N6735="",NA(),N6735))</f>
        <v>0</v>
      </c>
    </row>
    <row r="1904" spans="5:20">
      <c r="E1904">
        <v>933</v>
      </c>
      <c r="F1904">
        <f>F937</f>
        <v>0</v>
      </c>
      <c r="G1904">
        <v>933</v>
      </c>
      <c r="H1904">
        <f>H937</f>
        <v>0</v>
      </c>
      <c r="K1904">
        <v>933</v>
      </c>
      <c r="L1904">
        <f>L937</f>
        <v>0</v>
      </c>
      <c r="M1904">
        <v>933</v>
      </c>
      <c r="N1904">
        <f>N937</f>
        <v>0</v>
      </c>
      <c r="Q1904">
        <f>IF(Charts!$B$3="none",E6736,IF(K6736="",NA(),K6736))</f>
        <v>0</v>
      </c>
      <c r="R1904">
        <f>IF(Charts!$B$3="none",F6736,IF(L6736="",NA(),L6736))</f>
        <v>0</v>
      </c>
      <c r="S1904">
        <f>IF(Charts!$B$3="none",G6736,IF(M6736="",NA(),M6736))</f>
        <v>0</v>
      </c>
      <c r="T1904">
        <f>IF(Charts!$B$3="none",H6736,IF(N6736="",NA(),N6736))</f>
        <v>0</v>
      </c>
    </row>
    <row r="1905" spans="5:20">
      <c r="E1905">
        <v>934</v>
      </c>
      <c r="F1905">
        <f>F938</f>
        <v>0</v>
      </c>
      <c r="G1905">
        <v>934</v>
      </c>
      <c r="H1905">
        <f>H938</f>
        <v>0</v>
      </c>
      <c r="K1905">
        <v>934</v>
      </c>
      <c r="L1905">
        <f>L938</f>
        <v>0</v>
      </c>
      <c r="M1905">
        <v>934</v>
      </c>
      <c r="N1905">
        <f>N938</f>
        <v>0</v>
      </c>
      <c r="Q1905">
        <f>IF(Charts!$B$3="none",E6737,IF(K6737="",NA(),K6737))</f>
        <v>0</v>
      </c>
      <c r="R1905">
        <f>IF(Charts!$B$3="none",F6737,IF(L6737="",NA(),L6737))</f>
        <v>0</v>
      </c>
      <c r="S1905">
        <f>IF(Charts!$B$3="none",G6737,IF(M6737="",NA(),M6737))</f>
        <v>0</v>
      </c>
      <c r="T1905">
        <f>IF(Charts!$B$3="none",H6737,IF(N6737="",NA(),N6737))</f>
        <v>0</v>
      </c>
    </row>
    <row r="1906" spans="5:20">
      <c r="E1906">
        <v>935</v>
      </c>
      <c r="F1906">
        <f>F939</f>
        <v>0</v>
      </c>
      <c r="G1906">
        <v>935</v>
      </c>
      <c r="H1906">
        <f>H939</f>
        <v>0</v>
      </c>
      <c r="K1906">
        <v>935</v>
      </c>
      <c r="L1906">
        <f>L939</f>
        <v>0</v>
      </c>
      <c r="M1906">
        <v>935</v>
      </c>
      <c r="N1906">
        <f>N939</f>
        <v>0</v>
      </c>
      <c r="Q1906">
        <f>IF(Charts!$B$3="none",E6738,IF(K6738="",NA(),K6738))</f>
        <v>0</v>
      </c>
      <c r="R1906">
        <f>IF(Charts!$B$3="none",F6738,IF(L6738="",NA(),L6738))</f>
        <v>0</v>
      </c>
      <c r="S1906">
        <f>IF(Charts!$B$3="none",G6738,IF(M6738="",NA(),M6738))</f>
        <v>0</v>
      </c>
      <c r="T1906">
        <f>IF(Charts!$B$3="none",H6738,IF(N6738="",NA(),N6738))</f>
        <v>0</v>
      </c>
    </row>
    <row r="1907" spans="5:20">
      <c r="E1907">
        <v>936</v>
      </c>
      <c r="F1907">
        <f>F940</f>
        <v>0</v>
      </c>
      <c r="G1907">
        <v>936</v>
      </c>
      <c r="H1907">
        <f>H940</f>
        <v>0</v>
      </c>
      <c r="K1907">
        <v>936</v>
      </c>
      <c r="L1907">
        <f>L940</f>
        <v>0</v>
      </c>
      <c r="M1907">
        <v>936</v>
      </c>
      <c r="N1907">
        <f>N940</f>
        <v>0</v>
      </c>
      <c r="Q1907">
        <f>IF(Charts!$B$3="none",E6739,IF(K6739="",NA(),K6739))</f>
        <v>0</v>
      </c>
      <c r="R1907">
        <f>IF(Charts!$B$3="none",F6739,IF(L6739="",NA(),L6739))</f>
        <v>0</v>
      </c>
      <c r="S1907">
        <f>IF(Charts!$B$3="none",G6739,IF(M6739="",NA(),M6739))</f>
        <v>0</v>
      </c>
      <c r="T1907">
        <f>IF(Charts!$B$3="none",H6739,IF(N6739="",NA(),N6739))</f>
        <v>0</v>
      </c>
    </row>
    <row r="1908" spans="5:20">
      <c r="E1908">
        <v>937</v>
      </c>
      <c r="F1908">
        <f>F941</f>
        <v>0</v>
      </c>
      <c r="G1908">
        <v>937</v>
      </c>
      <c r="H1908">
        <f>H941</f>
        <v>0</v>
      </c>
      <c r="K1908">
        <v>937</v>
      </c>
      <c r="L1908">
        <f>L941</f>
        <v>0</v>
      </c>
      <c r="M1908">
        <v>937</v>
      </c>
      <c r="N1908">
        <f>N941</f>
        <v>0</v>
      </c>
      <c r="Q1908">
        <f>IF(Charts!$B$3="none",E6740,IF(K6740="",NA(),K6740))</f>
        <v>0</v>
      </c>
      <c r="R1908">
        <f>IF(Charts!$B$3="none",F6740,IF(L6740="",NA(),L6740))</f>
        <v>0</v>
      </c>
      <c r="S1908">
        <f>IF(Charts!$B$3="none",G6740,IF(M6740="",NA(),M6740))</f>
        <v>0</v>
      </c>
      <c r="T1908">
        <f>IF(Charts!$B$3="none",H6740,IF(N6740="",NA(),N6740))</f>
        <v>0</v>
      </c>
    </row>
    <row r="1909" spans="5:20">
      <c r="E1909">
        <v>938</v>
      </c>
      <c r="F1909">
        <f>F942</f>
        <v>0</v>
      </c>
      <c r="G1909">
        <v>938</v>
      </c>
      <c r="H1909">
        <f>H942</f>
        <v>0</v>
      </c>
      <c r="K1909">
        <v>938</v>
      </c>
      <c r="L1909">
        <f>L942</f>
        <v>0</v>
      </c>
      <c r="M1909">
        <v>938</v>
      </c>
      <c r="N1909">
        <f>N942</f>
        <v>0</v>
      </c>
      <c r="Q1909">
        <f>IF(Charts!$B$3="none",E6741,IF(K6741="",NA(),K6741))</f>
        <v>0</v>
      </c>
      <c r="R1909">
        <f>IF(Charts!$B$3="none",F6741,IF(L6741="",NA(),L6741))</f>
        <v>0</v>
      </c>
      <c r="S1909">
        <f>IF(Charts!$B$3="none",G6741,IF(M6741="",NA(),M6741))</f>
        <v>0</v>
      </c>
      <c r="T1909">
        <f>IF(Charts!$B$3="none",H6741,IF(N6741="",NA(),N6741))</f>
        <v>0</v>
      </c>
    </row>
    <row r="1910" spans="5:20">
      <c r="E1910">
        <v>939</v>
      </c>
      <c r="F1910">
        <f>F943</f>
        <v>0</v>
      </c>
      <c r="G1910">
        <v>939</v>
      </c>
      <c r="H1910">
        <f>H943</f>
        <v>0</v>
      </c>
      <c r="K1910">
        <v>939</v>
      </c>
      <c r="L1910">
        <f>L943</f>
        <v>0</v>
      </c>
      <c r="M1910">
        <v>939</v>
      </c>
      <c r="N1910">
        <f>N943</f>
        <v>0</v>
      </c>
      <c r="Q1910">
        <f>IF(Charts!$B$3="none",E6742,IF(K6742="",NA(),K6742))</f>
        <v>0</v>
      </c>
      <c r="R1910">
        <f>IF(Charts!$B$3="none",F6742,IF(L6742="",NA(),L6742))</f>
        <v>0</v>
      </c>
      <c r="S1910">
        <f>IF(Charts!$B$3="none",G6742,IF(M6742="",NA(),M6742))</f>
        <v>0</v>
      </c>
      <c r="T1910">
        <f>IF(Charts!$B$3="none",H6742,IF(N6742="",NA(),N6742))</f>
        <v>0</v>
      </c>
    </row>
    <row r="1911" spans="5:20">
      <c r="E1911">
        <v>940</v>
      </c>
      <c r="F1911">
        <f>F944</f>
        <v>0</v>
      </c>
      <c r="G1911">
        <v>940</v>
      </c>
      <c r="H1911">
        <f>H944</f>
        <v>0</v>
      </c>
      <c r="K1911">
        <v>940</v>
      </c>
      <c r="L1911">
        <f>L944</f>
        <v>0</v>
      </c>
      <c r="M1911">
        <v>940</v>
      </c>
      <c r="N1911">
        <f>N944</f>
        <v>0</v>
      </c>
      <c r="Q1911">
        <f>IF(Charts!$B$3="none",E6743,IF(K6743="",NA(),K6743))</f>
        <v>0</v>
      </c>
      <c r="R1911">
        <f>IF(Charts!$B$3="none",F6743,IF(L6743="",NA(),L6743))</f>
        <v>0</v>
      </c>
      <c r="S1911">
        <f>IF(Charts!$B$3="none",G6743,IF(M6743="",NA(),M6743))</f>
        <v>0</v>
      </c>
      <c r="T1911">
        <f>IF(Charts!$B$3="none",H6743,IF(N6743="",NA(),N6743))</f>
        <v>0</v>
      </c>
    </row>
    <row r="1912" spans="5:20">
      <c r="E1912">
        <v>941</v>
      </c>
      <c r="F1912">
        <f>F945</f>
        <v>0</v>
      </c>
      <c r="G1912">
        <v>941</v>
      </c>
      <c r="H1912">
        <f>H945</f>
        <v>0</v>
      </c>
      <c r="K1912">
        <v>941</v>
      </c>
      <c r="L1912">
        <f>L945</f>
        <v>0</v>
      </c>
      <c r="M1912">
        <v>941</v>
      </c>
      <c r="N1912">
        <f>N945</f>
        <v>0</v>
      </c>
      <c r="Q1912">
        <f>IF(Charts!$B$3="none",E6744,IF(K6744="",NA(),K6744))</f>
        <v>0</v>
      </c>
      <c r="R1912">
        <f>IF(Charts!$B$3="none",F6744,IF(L6744="",NA(),L6744))</f>
        <v>0</v>
      </c>
      <c r="S1912">
        <f>IF(Charts!$B$3="none",G6744,IF(M6744="",NA(),M6744))</f>
        <v>0</v>
      </c>
      <c r="T1912">
        <f>IF(Charts!$B$3="none",H6744,IF(N6744="",NA(),N6744))</f>
        <v>0</v>
      </c>
    </row>
    <row r="1913" spans="5:20">
      <c r="E1913">
        <v>942</v>
      </c>
      <c r="F1913">
        <f>F946</f>
        <v>0</v>
      </c>
      <c r="G1913">
        <v>942</v>
      </c>
      <c r="H1913">
        <f>H946</f>
        <v>0</v>
      </c>
      <c r="K1913">
        <v>942</v>
      </c>
      <c r="L1913">
        <f>L946</f>
        <v>0</v>
      </c>
      <c r="M1913">
        <v>942</v>
      </c>
      <c r="N1913">
        <f>N946</f>
        <v>0</v>
      </c>
      <c r="Q1913">
        <f>IF(Charts!$B$3="none",E6745,IF(K6745="",NA(),K6745))</f>
        <v>0</v>
      </c>
      <c r="R1913">
        <f>IF(Charts!$B$3="none",F6745,IF(L6745="",NA(),L6745))</f>
        <v>0</v>
      </c>
      <c r="S1913">
        <f>IF(Charts!$B$3="none",G6745,IF(M6745="",NA(),M6745))</f>
        <v>0</v>
      </c>
      <c r="T1913">
        <f>IF(Charts!$B$3="none",H6745,IF(N6745="",NA(),N6745))</f>
        <v>0</v>
      </c>
    </row>
    <row r="1914" spans="5:20">
      <c r="E1914">
        <v>943</v>
      </c>
      <c r="F1914">
        <f>F947</f>
        <v>0</v>
      </c>
      <c r="G1914">
        <v>943</v>
      </c>
      <c r="H1914">
        <f>H947</f>
        <v>0</v>
      </c>
      <c r="K1914">
        <v>943</v>
      </c>
      <c r="L1914">
        <f>L947</f>
        <v>0</v>
      </c>
      <c r="M1914">
        <v>943</v>
      </c>
      <c r="N1914">
        <f>N947</f>
        <v>0</v>
      </c>
      <c r="Q1914">
        <f>IF(Charts!$B$3="none",E6746,IF(K6746="",NA(),K6746))</f>
        <v>0</v>
      </c>
      <c r="R1914">
        <f>IF(Charts!$B$3="none",F6746,IF(L6746="",NA(),L6746))</f>
        <v>0</v>
      </c>
      <c r="S1914">
        <f>IF(Charts!$B$3="none",G6746,IF(M6746="",NA(),M6746))</f>
        <v>0</v>
      </c>
      <c r="T1914">
        <f>IF(Charts!$B$3="none",H6746,IF(N6746="",NA(),N6746))</f>
        <v>0</v>
      </c>
    </row>
    <row r="1915" spans="5:20">
      <c r="E1915">
        <v>944</v>
      </c>
      <c r="F1915">
        <f>F948</f>
        <v>0</v>
      </c>
      <c r="G1915">
        <v>944</v>
      </c>
      <c r="H1915">
        <f>H948</f>
        <v>0</v>
      </c>
      <c r="K1915">
        <v>944</v>
      </c>
      <c r="L1915">
        <f>L948</f>
        <v>0</v>
      </c>
      <c r="M1915">
        <v>944</v>
      </c>
      <c r="N1915">
        <f>N948</f>
        <v>0</v>
      </c>
      <c r="Q1915">
        <f>IF(Charts!$B$3="none",E6747,IF(K6747="",NA(),K6747))</f>
        <v>0</v>
      </c>
      <c r="R1915">
        <f>IF(Charts!$B$3="none",F6747,IF(L6747="",NA(),L6747))</f>
        <v>0</v>
      </c>
      <c r="S1915">
        <f>IF(Charts!$B$3="none",G6747,IF(M6747="",NA(),M6747))</f>
        <v>0</v>
      </c>
      <c r="T1915">
        <f>IF(Charts!$B$3="none",H6747,IF(N6747="",NA(),N6747))</f>
        <v>0</v>
      </c>
    </row>
    <row r="1916" spans="5:20">
      <c r="E1916">
        <v>945</v>
      </c>
      <c r="F1916">
        <f>F949</f>
        <v>0</v>
      </c>
      <c r="G1916">
        <v>945</v>
      </c>
      <c r="H1916">
        <f>H949</f>
        <v>0</v>
      </c>
      <c r="K1916">
        <v>945</v>
      </c>
      <c r="L1916">
        <f>L949</f>
        <v>0</v>
      </c>
      <c r="M1916">
        <v>945</v>
      </c>
      <c r="N1916">
        <f>N949</f>
        <v>0</v>
      </c>
      <c r="Q1916">
        <f>IF(Charts!$B$3="none",E6748,IF(K6748="",NA(),K6748))</f>
        <v>0</v>
      </c>
      <c r="R1916">
        <f>IF(Charts!$B$3="none",F6748,IF(L6748="",NA(),L6748))</f>
        <v>0</v>
      </c>
      <c r="S1916">
        <f>IF(Charts!$B$3="none",G6748,IF(M6748="",NA(),M6748))</f>
        <v>0</v>
      </c>
      <c r="T1916">
        <f>IF(Charts!$B$3="none",H6748,IF(N6748="",NA(),N6748))</f>
        <v>0</v>
      </c>
    </row>
    <row r="1917" spans="5:20">
      <c r="E1917">
        <v>946</v>
      </c>
      <c r="F1917">
        <f>F950</f>
        <v>0</v>
      </c>
      <c r="G1917">
        <v>946</v>
      </c>
      <c r="H1917">
        <f>H950</f>
        <v>0</v>
      </c>
      <c r="K1917">
        <v>946</v>
      </c>
      <c r="L1917">
        <f>L950</f>
        <v>0</v>
      </c>
      <c r="M1917">
        <v>946</v>
      </c>
      <c r="N1917">
        <f>N950</f>
        <v>0</v>
      </c>
      <c r="Q1917">
        <f>IF(Charts!$B$3="none",E6749,IF(K6749="",NA(),K6749))</f>
        <v>0</v>
      </c>
      <c r="R1917">
        <f>IF(Charts!$B$3="none",F6749,IF(L6749="",NA(),L6749))</f>
        <v>0</v>
      </c>
      <c r="S1917">
        <f>IF(Charts!$B$3="none",G6749,IF(M6749="",NA(),M6749))</f>
        <v>0</v>
      </c>
      <c r="T1917">
        <f>IF(Charts!$B$3="none",H6749,IF(N6749="",NA(),N6749))</f>
        <v>0</v>
      </c>
    </row>
    <row r="1918" spans="5:20">
      <c r="E1918">
        <v>947</v>
      </c>
      <c r="F1918">
        <f>F951</f>
        <v>0</v>
      </c>
      <c r="G1918">
        <v>947</v>
      </c>
      <c r="H1918">
        <f>H951</f>
        <v>0</v>
      </c>
      <c r="K1918">
        <v>947</v>
      </c>
      <c r="L1918">
        <f>L951</f>
        <v>0</v>
      </c>
      <c r="M1918">
        <v>947</v>
      </c>
      <c r="N1918">
        <f>N951</f>
        <v>0</v>
      </c>
      <c r="Q1918">
        <f>IF(Charts!$B$3="none",E6750,IF(K6750="",NA(),K6750))</f>
        <v>0</v>
      </c>
      <c r="R1918">
        <f>IF(Charts!$B$3="none",F6750,IF(L6750="",NA(),L6750))</f>
        <v>0</v>
      </c>
      <c r="S1918">
        <f>IF(Charts!$B$3="none",G6750,IF(M6750="",NA(),M6750))</f>
        <v>0</v>
      </c>
      <c r="T1918">
        <f>IF(Charts!$B$3="none",H6750,IF(N6750="",NA(),N6750))</f>
        <v>0</v>
      </c>
    </row>
    <row r="1919" spans="5:20">
      <c r="E1919">
        <v>948</v>
      </c>
      <c r="F1919">
        <f>F952</f>
        <v>0</v>
      </c>
      <c r="G1919">
        <v>948</v>
      </c>
      <c r="H1919">
        <f>H952</f>
        <v>0</v>
      </c>
      <c r="K1919">
        <v>948</v>
      </c>
      <c r="L1919">
        <f>L952</f>
        <v>0</v>
      </c>
      <c r="M1919">
        <v>948</v>
      </c>
      <c r="N1919">
        <f>N952</f>
        <v>0</v>
      </c>
      <c r="Q1919">
        <f>IF(Charts!$B$3="none",E6751,IF(K6751="",NA(),K6751))</f>
        <v>0</v>
      </c>
      <c r="R1919">
        <f>IF(Charts!$B$3="none",F6751,IF(L6751="",NA(),L6751))</f>
        <v>0</v>
      </c>
      <c r="S1919">
        <f>IF(Charts!$B$3="none",G6751,IF(M6751="",NA(),M6751))</f>
        <v>0</v>
      </c>
      <c r="T1919">
        <f>IF(Charts!$B$3="none",H6751,IF(N6751="",NA(),N6751))</f>
        <v>0</v>
      </c>
    </row>
    <row r="1920" spans="5:20">
      <c r="E1920">
        <v>949</v>
      </c>
      <c r="F1920">
        <f>F953</f>
        <v>0</v>
      </c>
      <c r="G1920">
        <v>949</v>
      </c>
      <c r="H1920">
        <f>H953</f>
        <v>0</v>
      </c>
      <c r="K1920">
        <v>949</v>
      </c>
      <c r="L1920">
        <f>L953</f>
        <v>0</v>
      </c>
      <c r="M1920">
        <v>949</v>
      </c>
      <c r="N1920">
        <f>N953</f>
        <v>0</v>
      </c>
      <c r="Q1920">
        <f>IF(Charts!$B$3="none",E6752,IF(K6752="",NA(),K6752))</f>
        <v>0</v>
      </c>
      <c r="R1920">
        <f>IF(Charts!$B$3="none",F6752,IF(L6752="",NA(),L6752))</f>
        <v>0</v>
      </c>
      <c r="S1920">
        <f>IF(Charts!$B$3="none",G6752,IF(M6752="",NA(),M6752))</f>
        <v>0</v>
      </c>
      <c r="T1920">
        <f>IF(Charts!$B$3="none",H6752,IF(N6752="",NA(),N6752))</f>
        <v>0</v>
      </c>
    </row>
    <row r="1921" spans="5:20">
      <c r="E1921">
        <v>950</v>
      </c>
      <c r="F1921">
        <f>F954</f>
        <v>0</v>
      </c>
      <c r="G1921">
        <v>950</v>
      </c>
      <c r="H1921">
        <f>H954</f>
        <v>0</v>
      </c>
      <c r="K1921">
        <v>950</v>
      </c>
      <c r="L1921">
        <f>L954</f>
        <v>0</v>
      </c>
      <c r="M1921">
        <v>950</v>
      </c>
      <c r="N1921">
        <f>N954</f>
        <v>0</v>
      </c>
      <c r="Q1921">
        <f>IF(Charts!$B$3="none",E6753,IF(K6753="",NA(),K6753))</f>
        <v>0</v>
      </c>
      <c r="R1921">
        <f>IF(Charts!$B$3="none",F6753,IF(L6753="",NA(),L6753))</f>
        <v>0</v>
      </c>
      <c r="S1921">
        <f>IF(Charts!$B$3="none",G6753,IF(M6753="",NA(),M6753))</f>
        <v>0</v>
      </c>
      <c r="T1921">
        <f>IF(Charts!$B$3="none",H6753,IF(N6753="",NA(),N6753))</f>
        <v>0</v>
      </c>
    </row>
    <row r="1922" spans="5:20">
      <c r="E1922">
        <v>951</v>
      </c>
      <c r="F1922">
        <f>F955</f>
        <v>0</v>
      </c>
      <c r="G1922">
        <v>951</v>
      </c>
      <c r="H1922">
        <f>H955</f>
        <v>0</v>
      </c>
      <c r="K1922">
        <v>951</v>
      </c>
      <c r="L1922">
        <f>L955</f>
        <v>0</v>
      </c>
      <c r="M1922">
        <v>951</v>
      </c>
      <c r="N1922">
        <f>N955</f>
        <v>0</v>
      </c>
      <c r="Q1922">
        <f>IF(Charts!$B$3="none",E6754,IF(K6754="",NA(),K6754))</f>
        <v>0</v>
      </c>
      <c r="R1922">
        <f>IF(Charts!$B$3="none",F6754,IF(L6754="",NA(),L6754))</f>
        <v>0</v>
      </c>
      <c r="S1922">
        <f>IF(Charts!$B$3="none",G6754,IF(M6754="",NA(),M6754))</f>
        <v>0</v>
      </c>
      <c r="T1922">
        <f>IF(Charts!$B$3="none",H6754,IF(N6754="",NA(),N6754))</f>
        <v>0</v>
      </c>
    </row>
    <row r="1923" spans="5:20">
      <c r="E1923">
        <v>952</v>
      </c>
      <c r="F1923">
        <f>F956</f>
        <v>0</v>
      </c>
      <c r="G1923">
        <v>952</v>
      </c>
      <c r="H1923">
        <f>H956</f>
        <v>0</v>
      </c>
      <c r="K1923">
        <v>952</v>
      </c>
      <c r="L1923">
        <f>L956</f>
        <v>0</v>
      </c>
      <c r="M1923">
        <v>952</v>
      </c>
      <c r="N1923">
        <f>N956</f>
        <v>0</v>
      </c>
      <c r="Q1923">
        <f>IF(Charts!$B$3="none",E6755,IF(K6755="",NA(),K6755))</f>
        <v>0</v>
      </c>
      <c r="R1923">
        <f>IF(Charts!$B$3="none",F6755,IF(L6755="",NA(),L6755))</f>
        <v>0</v>
      </c>
      <c r="S1923">
        <f>IF(Charts!$B$3="none",G6755,IF(M6755="",NA(),M6755))</f>
        <v>0</v>
      </c>
      <c r="T1923">
        <f>IF(Charts!$B$3="none",H6755,IF(N6755="",NA(),N6755))</f>
        <v>0</v>
      </c>
    </row>
    <row r="1924" spans="5:20">
      <c r="E1924">
        <v>953</v>
      </c>
      <c r="F1924">
        <f>F957</f>
        <v>0</v>
      </c>
      <c r="G1924">
        <v>953</v>
      </c>
      <c r="H1924">
        <f>H957</f>
        <v>0</v>
      </c>
      <c r="K1924">
        <v>953</v>
      </c>
      <c r="L1924">
        <f>L957</f>
        <v>0</v>
      </c>
      <c r="M1924">
        <v>953</v>
      </c>
      <c r="N1924">
        <f>N957</f>
        <v>0</v>
      </c>
      <c r="Q1924">
        <f>IF(Charts!$B$3="none",E6756,IF(K6756="",NA(),K6756))</f>
        <v>0</v>
      </c>
      <c r="R1924">
        <f>IF(Charts!$B$3="none",F6756,IF(L6756="",NA(),L6756))</f>
        <v>0</v>
      </c>
      <c r="S1924">
        <f>IF(Charts!$B$3="none",G6756,IF(M6756="",NA(),M6756))</f>
        <v>0</v>
      </c>
      <c r="T1924">
        <f>IF(Charts!$B$3="none",H6756,IF(N6756="",NA(),N6756))</f>
        <v>0</v>
      </c>
    </row>
    <row r="1925" spans="5:20">
      <c r="E1925">
        <v>954</v>
      </c>
      <c r="F1925">
        <f>F958</f>
        <v>0</v>
      </c>
      <c r="G1925">
        <v>954</v>
      </c>
      <c r="H1925">
        <f>H958</f>
        <v>0</v>
      </c>
      <c r="K1925">
        <v>954</v>
      </c>
      <c r="L1925">
        <f>L958</f>
        <v>0</v>
      </c>
      <c r="M1925">
        <v>954</v>
      </c>
      <c r="N1925">
        <f>N958</f>
        <v>0</v>
      </c>
      <c r="Q1925">
        <f>IF(Charts!$B$3="none",E6757,IF(K6757="",NA(),K6757))</f>
        <v>0</v>
      </c>
      <c r="R1925">
        <f>IF(Charts!$B$3="none",F6757,IF(L6757="",NA(),L6757))</f>
        <v>0</v>
      </c>
      <c r="S1925">
        <f>IF(Charts!$B$3="none",G6757,IF(M6757="",NA(),M6757))</f>
        <v>0</v>
      </c>
      <c r="T1925">
        <f>IF(Charts!$B$3="none",H6757,IF(N6757="",NA(),N6757))</f>
        <v>0</v>
      </c>
    </row>
    <row r="1926" spans="5:20">
      <c r="E1926">
        <v>955</v>
      </c>
      <c r="F1926">
        <f>F959</f>
        <v>0</v>
      </c>
      <c r="G1926">
        <v>955</v>
      </c>
      <c r="H1926">
        <f>H959</f>
        <v>0</v>
      </c>
      <c r="K1926">
        <v>955</v>
      </c>
      <c r="L1926">
        <f>L959</f>
        <v>0</v>
      </c>
      <c r="M1926">
        <v>955</v>
      </c>
      <c r="N1926">
        <f>N959</f>
        <v>0</v>
      </c>
      <c r="Q1926">
        <f>IF(Charts!$B$3="none",E6758,IF(K6758="",NA(),K6758))</f>
        <v>0</v>
      </c>
      <c r="R1926">
        <f>IF(Charts!$B$3="none",F6758,IF(L6758="",NA(),L6758))</f>
        <v>0</v>
      </c>
      <c r="S1926">
        <f>IF(Charts!$B$3="none",G6758,IF(M6758="",NA(),M6758))</f>
        <v>0</v>
      </c>
      <c r="T1926">
        <f>IF(Charts!$B$3="none",H6758,IF(N6758="",NA(),N6758))</f>
        <v>0</v>
      </c>
    </row>
    <row r="1927" spans="5:20">
      <c r="E1927">
        <v>956</v>
      </c>
      <c r="F1927">
        <f>F960</f>
        <v>0</v>
      </c>
      <c r="G1927">
        <v>956</v>
      </c>
      <c r="H1927">
        <f>H960</f>
        <v>0</v>
      </c>
      <c r="K1927">
        <v>956</v>
      </c>
      <c r="L1927">
        <f>L960</f>
        <v>0</v>
      </c>
      <c r="M1927">
        <v>956</v>
      </c>
      <c r="N1927">
        <f>N960</f>
        <v>0</v>
      </c>
      <c r="Q1927">
        <f>IF(Charts!$B$3="none",E6759,IF(K6759="",NA(),K6759))</f>
        <v>0</v>
      </c>
      <c r="R1927">
        <f>IF(Charts!$B$3="none",F6759,IF(L6759="",NA(),L6759))</f>
        <v>0</v>
      </c>
      <c r="S1927">
        <f>IF(Charts!$B$3="none",G6759,IF(M6759="",NA(),M6759))</f>
        <v>0</v>
      </c>
      <c r="T1927">
        <f>IF(Charts!$B$3="none",H6759,IF(N6759="",NA(),N6759))</f>
        <v>0</v>
      </c>
    </row>
    <row r="1928" spans="5:20">
      <c r="E1928">
        <v>957</v>
      </c>
      <c r="F1928">
        <f>F961</f>
        <v>0</v>
      </c>
      <c r="G1928">
        <v>957</v>
      </c>
      <c r="H1928">
        <f>H961</f>
        <v>0</v>
      </c>
      <c r="K1928">
        <v>957</v>
      </c>
      <c r="L1928">
        <f>L961</f>
        <v>0</v>
      </c>
      <c r="M1928">
        <v>957</v>
      </c>
      <c r="N1928">
        <f>N961</f>
        <v>0</v>
      </c>
      <c r="Q1928">
        <f>IF(Charts!$B$3="none",E6760,IF(K6760="",NA(),K6760))</f>
        <v>0</v>
      </c>
      <c r="R1928">
        <f>IF(Charts!$B$3="none",F6760,IF(L6760="",NA(),L6760))</f>
        <v>0</v>
      </c>
      <c r="S1928">
        <f>IF(Charts!$B$3="none",G6760,IF(M6760="",NA(),M6760))</f>
        <v>0</v>
      </c>
      <c r="T1928">
        <f>IF(Charts!$B$3="none",H6760,IF(N6760="",NA(),N6760))</f>
        <v>0</v>
      </c>
    </row>
    <row r="1929" spans="5:20">
      <c r="E1929">
        <v>958</v>
      </c>
      <c r="F1929">
        <f>F962</f>
        <v>0</v>
      </c>
      <c r="G1929">
        <v>958</v>
      </c>
      <c r="H1929">
        <f>H962</f>
        <v>0</v>
      </c>
      <c r="K1929">
        <v>958</v>
      </c>
      <c r="L1929">
        <f>L962</f>
        <v>0</v>
      </c>
      <c r="M1929">
        <v>958</v>
      </c>
      <c r="N1929">
        <f>N962</f>
        <v>0</v>
      </c>
      <c r="Q1929">
        <f>IF(Charts!$B$3="none",E6761,IF(K6761="",NA(),K6761))</f>
        <v>0</v>
      </c>
      <c r="R1929">
        <f>IF(Charts!$B$3="none",F6761,IF(L6761="",NA(),L6761))</f>
        <v>0</v>
      </c>
      <c r="S1929">
        <f>IF(Charts!$B$3="none",G6761,IF(M6761="",NA(),M6761))</f>
        <v>0</v>
      </c>
      <c r="T1929">
        <f>IF(Charts!$B$3="none",H6761,IF(N6761="",NA(),N6761))</f>
        <v>0</v>
      </c>
    </row>
    <row r="1930" spans="5:20">
      <c r="E1930">
        <v>959</v>
      </c>
      <c r="F1930">
        <f>F963</f>
        <v>0</v>
      </c>
      <c r="G1930">
        <v>959</v>
      </c>
      <c r="H1930">
        <f>H963</f>
        <v>0</v>
      </c>
      <c r="K1930">
        <v>959</v>
      </c>
      <c r="L1930">
        <f>L963</f>
        <v>0</v>
      </c>
      <c r="M1930">
        <v>959</v>
      </c>
      <c r="N1930">
        <f>N963</f>
        <v>0</v>
      </c>
      <c r="Q1930">
        <f>IF(Charts!$B$3="none",E6762,IF(K6762="",NA(),K6762))</f>
        <v>0</v>
      </c>
      <c r="R1930">
        <f>IF(Charts!$B$3="none",F6762,IF(L6762="",NA(),L6762))</f>
        <v>0</v>
      </c>
      <c r="S1930">
        <f>IF(Charts!$B$3="none",G6762,IF(M6762="",NA(),M6762))</f>
        <v>0</v>
      </c>
      <c r="T1930">
        <f>IF(Charts!$B$3="none",H6762,IF(N6762="",NA(),N6762))</f>
        <v>0</v>
      </c>
    </row>
    <row r="1931" spans="5:20">
      <c r="E1931">
        <v>960</v>
      </c>
      <c r="F1931">
        <f>F964</f>
        <v>0</v>
      </c>
      <c r="G1931">
        <v>960</v>
      </c>
      <c r="H1931">
        <f>H964</f>
        <v>0</v>
      </c>
      <c r="K1931">
        <v>960</v>
      </c>
      <c r="L1931">
        <f>L964</f>
        <v>0</v>
      </c>
      <c r="M1931">
        <v>960</v>
      </c>
      <c r="N1931">
        <f>N964</f>
        <v>0</v>
      </c>
      <c r="Q1931">
        <f>IF(Charts!$B$3="none",E6763,IF(K6763="",NA(),K6763))</f>
        <v>0</v>
      </c>
      <c r="R1931">
        <f>IF(Charts!$B$3="none",F6763,IF(L6763="",NA(),L6763))</f>
        <v>0</v>
      </c>
      <c r="S1931">
        <f>IF(Charts!$B$3="none",G6763,IF(M6763="",NA(),M6763))</f>
        <v>0</v>
      </c>
      <c r="T1931">
        <f>IF(Charts!$B$3="none",H6763,IF(N6763="",NA(),N6763))</f>
        <v>0</v>
      </c>
    </row>
    <row r="1932" spans="5:20">
      <c r="E1932">
        <v>961</v>
      </c>
      <c r="F1932">
        <f>F965</f>
        <v>0</v>
      </c>
      <c r="G1932">
        <v>961</v>
      </c>
      <c r="H1932">
        <f>H965</f>
        <v>0</v>
      </c>
      <c r="K1932">
        <v>961</v>
      </c>
      <c r="L1932">
        <f>L965</f>
        <v>0</v>
      </c>
      <c r="M1932">
        <v>961</v>
      </c>
      <c r="N1932">
        <f>N965</f>
        <v>0</v>
      </c>
      <c r="Q1932">
        <f>IF(Charts!$B$3="none",E6764,IF(K6764="",NA(),K6764))</f>
        <v>0</v>
      </c>
      <c r="R1932">
        <f>IF(Charts!$B$3="none",F6764,IF(L6764="",NA(),L6764))</f>
        <v>0</v>
      </c>
      <c r="S1932">
        <f>IF(Charts!$B$3="none",G6764,IF(M6764="",NA(),M6764))</f>
        <v>0</v>
      </c>
      <c r="T1932">
        <f>IF(Charts!$B$3="none",H6764,IF(N6764="",NA(),N6764))</f>
        <v>0</v>
      </c>
    </row>
    <row r="1933" spans="5:20">
      <c r="E1933">
        <v>962</v>
      </c>
      <c r="F1933">
        <f>F966</f>
        <v>0</v>
      </c>
      <c r="G1933">
        <v>962</v>
      </c>
      <c r="H1933">
        <f>H966</f>
        <v>0</v>
      </c>
      <c r="K1933">
        <v>962</v>
      </c>
      <c r="L1933">
        <f>L966</f>
        <v>0</v>
      </c>
      <c r="M1933">
        <v>962</v>
      </c>
      <c r="N1933">
        <f>N966</f>
        <v>0</v>
      </c>
      <c r="Q1933">
        <f>IF(Charts!$B$3="none",E6765,IF(K6765="",NA(),K6765))</f>
        <v>0</v>
      </c>
      <c r="R1933">
        <f>IF(Charts!$B$3="none",F6765,IF(L6765="",NA(),L6765))</f>
        <v>0</v>
      </c>
      <c r="S1933">
        <f>IF(Charts!$B$3="none",G6765,IF(M6765="",NA(),M6765))</f>
        <v>0</v>
      </c>
      <c r="T1933">
        <f>IF(Charts!$B$3="none",H6765,IF(N6765="",NA(),N6765))</f>
        <v>0</v>
      </c>
    </row>
    <row r="1934" spans="5:20">
      <c r="E1934">
        <v>963</v>
      </c>
      <c r="F1934">
        <f>F967</f>
        <v>0</v>
      </c>
      <c r="G1934">
        <v>963</v>
      </c>
      <c r="H1934">
        <f>H967</f>
        <v>0</v>
      </c>
      <c r="K1934">
        <v>963</v>
      </c>
      <c r="L1934">
        <f>L967</f>
        <v>0</v>
      </c>
      <c r="M1934">
        <v>963</v>
      </c>
      <c r="N1934">
        <f>N967</f>
        <v>0</v>
      </c>
      <c r="Q1934">
        <f>IF(Charts!$B$3="none",E6766,IF(K6766="",NA(),K6766))</f>
        <v>0</v>
      </c>
      <c r="R1934">
        <f>IF(Charts!$B$3="none",F6766,IF(L6766="",NA(),L6766))</f>
        <v>0</v>
      </c>
      <c r="S1934">
        <f>IF(Charts!$B$3="none",G6766,IF(M6766="",NA(),M6766))</f>
        <v>0</v>
      </c>
      <c r="T1934">
        <f>IF(Charts!$B$3="none",H6766,IF(N6766="",NA(),N6766))</f>
        <v>0</v>
      </c>
    </row>
    <row r="1935" spans="5:20">
      <c r="E1935">
        <v>964</v>
      </c>
      <c r="F1935">
        <f>F968</f>
        <v>0</v>
      </c>
      <c r="G1935">
        <v>964</v>
      </c>
      <c r="H1935">
        <f>H968</f>
        <v>0</v>
      </c>
      <c r="K1935">
        <v>964</v>
      </c>
      <c r="L1935">
        <f>L968</f>
        <v>0</v>
      </c>
      <c r="M1935">
        <v>964</v>
      </c>
      <c r="N1935">
        <f>N968</f>
        <v>0</v>
      </c>
    </row>
    <row r="1936" spans="5:20">
      <c r="E1936">
        <v>965</v>
      </c>
      <c r="F1936">
        <f>F969</f>
        <v>0</v>
      </c>
      <c r="G1936">
        <v>965</v>
      </c>
      <c r="H1936">
        <f>H969</f>
        <v>0</v>
      </c>
      <c r="K1936">
        <v>965</v>
      </c>
      <c r="L1936">
        <f>L969</f>
        <v>0</v>
      </c>
      <c r="M1936">
        <v>965</v>
      </c>
      <c r="N1936">
        <f>N969</f>
        <v>0</v>
      </c>
    </row>
    <row r="1937" spans="5:14">
      <c r="E1937">
        <v>2</v>
      </c>
      <c r="F1937">
        <f>IF(F6="","",F5)</f>
        <v>0</v>
      </c>
      <c r="G1937">
        <v>2</v>
      </c>
      <c r="H1937">
        <f>H5</f>
        <v>0</v>
      </c>
      <c r="K1937">
        <v>2</v>
      </c>
      <c r="L1937">
        <f>IF(L6="","",L5)</f>
        <v>0</v>
      </c>
      <c r="M1937">
        <v>2</v>
      </c>
      <c r="N1937">
        <f>N5</f>
        <v>0</v>
      </c>
    </row>
    <row r="1938" spans="5:14">
      <c r="E1938">
        <v>3</v>
      </c>
      <c r="F1938">
        <f>IF(F7="","",F6)</f>
        <v>0</v>
      </c>
      <c r="G1938">
        <v>3</v>
      </c>
      <c r="H1938">
        <f>H6</f>
        <v>0</v>
      </c>
      <c r="K1938">
        <v>3</v>
      </c>
      <c r="L1938">
        <f>IF(L7="","",L6)</f>
        <v>0</v>
      </c>
      <c r="M1938">
        <v>3</v>
      </c>
      <c r="N1938">
        <f>N6</f>
        <v>0</v>
      </c>
    </row>
    <row r="1939" spans="5:14">
      <c r="E1939">
        <v>4</v>
      </c>
      <c r="F1939">
        <f>IF(F8="","",F7)</f>
        <v>0</v>
      </c>
      <c r="G1939">
        <v>4</v>
      </c>
      <c r="H1939">
        <f>H7</f>
        <v>0</v>
      </c>
      <c r="K1939">
        <v>4</v>
      </c>
      <c r="L1939">
        <f>IF(L8="","",L7)</f>
        <v>0</v>
      </c>
      <c r="M1939">
        <v>4</v>
      </c>
      <c r="N1939">
        <f>N7</f>
        <v>0</v>
      </c>
    </row>
    <row r="1940" spans="5:14">
      <c r="E1940">
        <v>5</v>
      </c>
      <c r="F1940">
        <f>IF(F9="","",F8)</f>
        <v>0</v>
      </c>
      <c r="G1940">
        <v>5</v>
      </c>
      <c r="H1940">
        <f>H8</f>
        <v>0</v>
      </c>
      <c r="K1940">
        <v>5</v>
      </c>
      <c r="L1940">
        <f>IF(L9="","",L8)</f>
        <v>0</v>
      </c>
      <c r="M1940">
        <v>5</v>
      </c>
      <c r="N1940">
        <f>N8</f>
        <v>0</v>
      </c>
    </row>
    <row r="1941" spans="5:14">
      <c r="E1941">
        <v>6</v>
      </c>
      <c r="F1941">
        <f>IF(F10="","",F9)</f>
        <v>0</v>
      </c>
      <c r="G1941">
        <v>6</v>
      </c>
      <c r="H1941">
        <f>H9</f>
        <v>0</v>
      </c>
      <c r="K1941">
        <v>6</v>
      </c>
      <c r="L1941">
        <f>IF(L10="","",L9)</f>
        <v>0</v>
      </c>
      <c r="M1941">
        <v>6</v>
      </c>
      <c r="N1941">
        <f>N9</f>
        <v>0</v>
      </c>
    </row>
    <row r="1942" spans="5:14">
      <c r="E1942">
        <v>7</v>
      </c>
      <c r="F1942">
        <f>IF(F11="","",F10)</f>
        <v>0</v>
      </c>
      <c r="G1942">
        <v>7</v>
      </c>
      <c r="H1942">
        <f>H10</f>
        <v>0</v>
      </c>
      <c r="K1942">
        <v>7</v>
      </c>
      <c r="L1942">
        <f>IF(L11="","",L10)</f>
        <v>0</v>
      </c>
      <c r="M1942">
        <v>7</v>
      </c>
      <c r="N1942">
        <f>N10</f>
        <v>0</v>
      </c>
    </row>
    <row r="1943" spans="5:14">
      <c r="E1943">
        <v>8</v>
      </c>
      <c r="F1943">
        <f>IF(F12="","",F11)</f>
        <v>0</v>
      </c>
      <c r="G1943">
        <v>8</v>
      </c>
      <c r="H1943">
        <f>H11</f>
        <v>0</v>
      </c>
      <c r="K1943">
        <v>8</v>
      </c>
      <c r="L1943">
        <f>IF(L12="","",L11)</f>
        <v>0</v>
      </c>
      <c r="M1943">
        <v>8</v>
      </c>
      <c r="N1943">
        <f>N11</f>
        <v>0</v>
      </c>
    </row>
    <row r="1944" spans="5:14">
      <c r="E1944">
        <v>9</v>
      </c>
      <c r="F1944">
        <f>IF(F13="","",F12)</f>
        <v>0</v>
      </c>
      <c r="G1944">
        <v>9</v>
      </c>
      <c r="H1944">
        <f>H12</f>
        <v>0</v>
      </c>
      <c r="K1944">
        <v>9</v>
      </c>
      <c r="L1944">
        <f>IF(L13="","",L12)</f>
        <v>0</v>
      </c>
      <c r="M1944">
        <v>9</v>
      </c>
      <c r="N1944">
        <f>N12</f>
        <v>0</v>
      </c>
    </row>
    <row r="1945" spans="5:14">
      <c r="E1945">
        <v>10</v>
      </c>
      <c r="F1945">
        <f>IF(F14="","",F13)</f>
        <v>0</v>
      </c>
      <c r="G1945">
        <v>10</v>
      </c>
      <c r="H1945">
        <f>H13</f>
        <v>0</v>
      </c>
      <c r="K1945">
        <v>10</v>
      </c>
      <c r="L1945">
        <f>IF(L14="","",L13)</f>
        <v>0</v>
      </c>
      <c r="M1945">
        <v>10</v>
      </c>
      <c r="N1945">
        <f>N13</f>
        <v>0</v>
      </c>
    </row>
    <row r="1946" spans="5:14">
      <c r="E1946">
        <v>11</v>
      </c>
      <c r="F1946">
        <f>IF(F15="","",F14)</f>
        <v>0</v>
      </c>
      <c r="G1946">
        <v>11</v>
      </c>
      <c r="H1946">
        <f>H14</f>
        <v>0</v>
      </c>
      <c r="K1946">
        <v>11</v>
      </c>
      <c r="L1946">
        <f>IF(L15="","",L14)</f>
        <v>0</v>
      </c>
      <c r="M1946">
        <v>11</v>
      </c>
      <c r="N1946">
        <f>N14</f>
        <v>0</v>
      </c>
    </row>
    <row r="1947" spans="5:14">
      <c r="E1947">
        <v>12</v>
      </c>
      <c r="F1947">
        <f>IF(F16="","",F15)</f>
        <v>0</v>
      </c>
      <c r="G1947">
        <v>12</v>
      </c>
      <c r="H1947">
        <f>H15</f>
        <v>0</v>
      </c>
      <c r="K1947">
        <v>12</v>
      </c>
      <c r="L1947">
        <f>IF(L16="","",L15)</f>
        <v>0</v>
      </c>
      <c r="M1947">
        <v>12</v>
      </c>
      <c r="N1947">
        <f>N15</f>
        <v>0</v>
      </c>
    </row>
    <row r="1948" spans="5:14">
      <c r="E1948">
        <v>13</v>
      </c>
      <c r="F1948">
        <f>IF(F17="","",F16)</f>
        <v>0</v>
      </c>
      <c r="G1948">
        <v>13</v>
      </c>
      <c r="H1948">
        <f>H16</f>
        <v>0</v>
      </c>
      <c r="K1948">
        <v>13</v>
      </c>
      <c r="L1948">
        <f>IF(L17="","",L16)</f>
        <v>0</v>
      </c>
      <c r="M1948">
        <v>13</v>
      </c>
      <c r="N1948">
        <f>N16</f>
        <v>0</v>
      </c>
    </row>
    <row r="1949" spans="5:14">
      <c r="E1949">
        <v>14</v>
      </c>
      <c r="F1949">
        <f>IF(F18="","",F17)</f>
        <v>0</v>
      </c>
      <c r="G1949">
        <v>14</v>
      </c>
      <c r="H1949">
        <f>H17</f>
        <v>0</v>
      </c>
      <c r="K1949">
        <v>14</v>
      </c>
      <c r="L1949">
        <f>IF(L18="","",L17)</f>
        <v>0</v>
      </c>
      <c r="M1949">
        <v>14</v>
      </c>
      <c r="N1949">
        <f>N17</f>
        <v>0</v>
      </c>
    </row>
    <row r="1950" spans="5:14">
      <c r="E1950">
        <v>15</v>
      </c>
      <c r="F1950">
        <f>IF(F19="","",F18)</f>
        <v>0</v>
      </c>
      <c r="G1950">
        <v>15</v>
      </c>
      <c r="H1950">
        <f>H18</f>
        <v>0</v>
      </c>
      <c r="K1950">
        <v>15</v>
      </c>
      <c r="L1950">
        <f>IF(L19="","",L18)</f>
        <v>0</v>
      </c>
      <c r="M1950">
        <v>15</v>
      </c>
      <c r="N1950">
        <f>N18</f>
        <v>0</v>
      </c>
    </row>
    <row r="1951" spans="5:14">
      <c r="E1951">
        <v>16</v>
      </c>
      <c r="F1951">
        <f>IF(F20="","",F19)</f>
        <v>0</v>
      </c>
      <c r="G1951">
        <v>16</v>
      </c>
      <c r="H1951">
        <f>H19</f>
        <v>0</v>
      </c>
      <c r="K1951">
        <v>16</v>
      </c>
      <c r="L1951">
        <f>IF(L20="","",L19)</f>
        <v>0</v>
      </c>
      <c r="M1951">
        <v>16</v>
      </c>
      <c r="N1951">
        <f>N19</f>
        <v>0</v>
      </c>
    </row>
    <row r="1952" spans="5:14">
      <c r="E1952">
        <v>17</v>
      </c>
      <c r="F1952">
        <f>IF(F21="","",F20)</f>
        <v>0</v>
      </c>
      <c r="G1952">
        <v>17</v>
      </c>
      <c r="H1952">
        <f>H20</f>
        <v>0</v>
      </c>
      <c r="K1952">
        <v>17</v>
      </c>
      <c r="L1952">
        <f>IF(L21="","",L20)</f>
        <v>0</v>
      </c>
      <c r="M1952">
        <v>17</v>
      </c>
      <c r="N1952">
        <f>N20</f>
        <v>0</v>
      </c>
    </row>
    <row r="1953" spans="5:14">
      <c r="E1953">
        <v>18</v>
      </c>
      <c r="F1953">
        <f>IF(F22="","",F21)</f>
        <v>0</v>
      </c>
      <c r="G1953">
        <v>18</v>
      </c>
      <c r="H1953">
        <f>H21</f>
        <v>0</v>
      </c>
      <c r="K1953">
        <v>18</v>
      </c>
      <c r="L1953">
        <f>IF(L22="","",L21)</f>
        <v>0</v>
      </c>
      <c r="M1953">
        <v>18</v>
      </c>
      <c r="N1953">
        <f>N21</f>
        <v>0</v>
      </c>
    </row>
    <row r="1954" spans="5:14">
      <c r="E1954">
        <v>19</v>
      </c>
      <c r="F1954">
        <f>IF(F23="","",F22)</f>
        <v>0</v>
      </c>
      <c r="G1954">
        <v>19</v>
      </c>
      <c r="H1954">
        <f>H22</f>
        <v>0</v>
      </c>
      <c r="K1954">
        <v>19</v>
      </c>
      <c r="L1954">
        <f>IF(L23="","",L22)</f>
        <v>0</v>
      </c>
      <c r="M1954">
        <v>19</v>
      </c>
      <c r="N1954">
        <f>N22</f>
        <v>0</v>
      </c>
    </row>
    <row r="1955" spans="5:14">
      <c r="E1955">
        <v>20</v>
      </c>
      <c r="F1955">
        <f>IF(F24="","",F23)</f>
        <v>0</v>
      </c>
      <c r="G1955">
        <v>20</v>
      </c>
      <c r="H1955">
        <f>H23</f>
        <v>0</v>
      </c>
      <c r="K1955">
        <v>20</v>
      </c>
      <c r="L1955">
        <f>IF(L24="","",L23)</f>
        <v>0</v>
      </c>
      <c r="M1955">
        <v>20</v>
      </c>
      <c r="N1955">
        <f>N23</f>
        <v>0</v>
      </c>
    </row>
    <row r="1956" spans="5:14">
      <c r="E1956">
        <v>21</v>
      </c>
      <c r="F1956">
        <f>IF(F25="","",F24)</f>
        <v>0</v>
      </c>
      <c r="G1956">
        <v>21</v>
      </c>
      <c r="H1956">
        <f>H24</f>
        <v>0</v>
      </c>
      <c r="K1956">
        <v>21</v>
      </c>
      <c r="L1956">
        <f>IF(L25="","",L24)</f>
        <v>0</v>
      </c>
      <c r="M1956">
        <v>21</v>
      </c>
      <c r="N1956">
        <f>N24</f>
        <v>0</v>
      </c>
    </row>
    <row r="1957" spans="5:14">
      <c r="E1957">
        <v>22</v>
      </c>
      <c r="F1957">
        <f>IF(F26="","",F25)</f>
        <v>0</v>
      </c>
      <c r="G1957">
        <v>22</v>
      </c>
      <c r="H1957">
        <f>H25</f>
        <v>0</v>
      </c>
      <c r="K1957">
        <v>22</v>
      </c>
      <c r="L1957">
        <f>IF(L26="","",L25)</f>
        <v>0</v>
      </c>
      <c r="M1957">
        <v>22</v>
      </c>
      <c r="N1957">
        <f>N25</f>
        <v>0</v>
      </c>
    </row>
    <row r="1958" spans="5:14">
      <c r="E1958">
        <v>23</v>
      </c>
      <c r="F1958">
        <f>IF(F27="","",F26)</f>
        <v>0</v>
      </c>
      <c r="G1958">
        <v>23</v>
      </c>
      <c r="H1958">
        <f>H26</f>
        <v>0</v>
      </c>
      <c r="K1958">
        <v>23</v>
      </c>
      <c r="L1958">
        <f>IF(L27="","",L26)</f>
        <v>0</v>
      </c>
      <c r="M1958">
        <v>23</v>
      </c>
      <c r="N1958">
        <f>N26</f>
        <v>0</v>
      </c>
    </row>
    <row r="1959" spans="5:14">
      <c r="E1959">
        <v>24</v>
      </c>
      <c r="F1959">
        <f>IF(F28="","",F27)</f>
        <v>0</v>
      </c>
      <c r="G1959">
        <v>24</v>
      </c>
      <c r="H1959">
        <f>H27</f>
        <v>0</v>
      </c>
      <c r="K1959">
        <v>24</v>
      </c>
      <c r="L1959">
        <f>IF(L28="","",L27)</f>
        <v>0</v>
      </c>
      <c r="M1959">
        <v>24</v>
      </c>
      <c r="N1959">
        <f>N27</f>
        <v>0</v>
      </c>
    </row>
    <row r="1960" spans="5:14">
      <c r="E1960">
        <v>25</v>
      </c>
      <c r="F1960">
        <f>IF(F29="","",F28)</f>
        <v>0</v>
      </c>
      <c r="G1960">
        <v>25</v>
      </c>
      <c r="H1960">
        <f>H28</f>
        <v>0</v>
      </c>
      <c r="K1960">
        <v>25</v>
      </c>
      <c r="L1960">
        <f>IF(L29="","",L28)</f>
        <v>0</v>
      </c>
      <c r="M1960">
        <v>25</v>
      </c>
      <c r="N1960">
        <f>N28</f>
        <v>0</v>
      </c>
    </row>
    <row r="1961" spans="5:14">
      <c r="E1961">
        <v>26</v>
      </c>
      <c r="F1961">
        <f>IF(F30="","",F29)</f>
        <v>0</v>
      </c>
      <c r="G1961">
        <v>26</v>
      </c>
      <c r="H1961">
        <f>H29</f>
        <v>0</v>
      </c>
      <c r="K1961">
        <v>26</v>
      </c>
      <c r="L1961">
        <f>IF(L30="","",L29)</f>
        <v>0</v>
      </c>
      <c r="M1961">
        <v>26</v>
      </c>
      <c r="N1961">
        <f>N29</f>
        <v>0</v>
      </c>
    </row>
    <row r="1962" spans="5:14">
      <c r="E1962">
        <v>27</v>
      </c>
      <c r="F1962">
        <f>IF(F31="","",F30)</f>
        <v>0</v>
      </c>
      <c r="G1962">
        <v>27</v>
      </c>
      <c r="H1962">
        <f>H30</f>
        <v>0</v>
      </c>
      <c r="K1962">
        <v>27</v>
      </c>
      <c r="L1962">
        <f>IF(L31="","",L30)</f>
        <v>0</v>
      </c>
      <c r="M1962">
        <v>27</v>
      </c>
      <c r="N1962">
        <f>N30</f>
        <v>0</v>
      </c>
    </row>
    <row r="1963" spans="5:14">
      <c r="E1963">
        <v>28</v>
      </c>
      <c r="F1963">
        <f>IF(F32="","",F31)</f>
        <v>0</v>
      </c>
      <c r="G1963">
        <v>28</v>
      </c>
      <c r="H1963">
        <f>H31</f>
        <v>0</v>
      </c>
      <c r="K1963">
        <v>28</v>
      </c>
      <c r="L1963">
        <f>IF(L32="","",L31)</f>
        <v>0</v>
      </c>
      <c r="M1963">
        <v>28</v>
      </c>
      <c r="N1963">
        <f>N31</f>
        <v>0</v>
      </c>
    </row>
    <row r="1964" spans="5:14">
      <c r="E1964">
        <v>29</v>
      </c>
      <c r="F1964">
        <f>IF(F33="","",F32)</f>
        <v>0</v>
      </c>
      <c r="G1964">
        <v>29</v>
      </c>
      <c r="H1964">
        <f>H32</f>
        <v>0</v>
      </c>
      <c r="K1964">
        <v>29</v>
      </c>
      <c r="L1964">
        <f>IF(L33="","",L32)</f>
        <v>0</v>
      </c>
      <c r="M1964">
        <v>29</v>
      </c>
      <c r="N1964">
        <f>N32</f>
        <v>0</v>
      </c>
    </row>
    <row r="1965" spans="5:14">
      <c r="E1965">
        <v>30</v>
      </c>
      <c r="F1965">
        <f>IF(F34="","",F33)</f>
        <v>0</v>
      </c>
      <c r="G1965">
        <v>30</v>
      </c>
      <c r="H1965">
        <f>H33</f>
        <v>0</v>
      </c>
      <c r="K1965">
        <v>30</v>
      </c>
      <c r="L1965">
        <f>IF(L34="","",L33)</f>
        <v>0</v>
      </c>
      <c r="M1965">
        <v>30</v>
      </c>
      <c r="N1965">
        <f>N33</f>
        <v>0</v>
      </c>
    </row>
    <row r="1966" spans="5:14">
      <c r="E1966">
        <v>31</v>
      </c>
      <c r="F1966">
        <f>IF(F35="","",F34)</f>
        <v>0</v>
      </c>
      <c r="G1966">
        <v>31</v>
      </c>
      <c r="H1966">
        <f>H34</f>
        <v>0</v>
      </c>
      <c r="K1966">
        <v>31</v>
      </c>
      <c r="L1966">
        <f>IF(L35="","",L34)</f>
        <v>0</v>
      </c>
      <c r="M1966">
        <v>31</v>
      </c>
      <c r="N1966">
        <f>N34</f>
        <v>0</v>
      </c>
    </row>
    <row r="1967" spans="5:14">
      <c r="E1967">
        <v>32</v>
      </c>
      <c r="F1967">
        <f>IF(F36="","",F35)</f>
        <v>0</v>
      </c>
      <c r="G1967">
        <v>32</v>
      </c>
      <c r="H1967">
        <f>H35</f>
        <v>0</v>
      </c>
      <c r="K1967">
        <v>32</v>
      </c>
      <c r="L1967">
        <f>IF(L36="","",L35)</f>
        <v>0</v>
      </c>
      <c r="M1967">
        <v>32</v>
      </c>
      <c r="N1967">
        <f>N35</f>
        <v>0</v>
      </c>
    </row>
    <row r="1968" spans="5:14">
      <c r="E1968">
        <v>33</v>
      </c>
      <c r="F1968">
        <f>IF(F37="","",F36)</f>
        <v>0</v>
      </c>
      <c r="G1968">
        <v>33</v>
      </c>
      <c r="H1968">
        <f>H36</f>
        <v>0</v>
      </c>
      <c r="K1968">
        <v>33</v>
      </c>
      <c r="L1968">
        <f>IF(L37="","",L36)</f>
        <v>0</v>
      </c>
      <c r="M1968">
        <v>33</v>
      </c>
      <c r="N1968">
        <f>N36</f>
        <v>0</v>
      </c>
    </row>
    <row r="1969" spans="5:14">
      <c r="E1969">
        <v>34</v>
      </c>
      <c r="F1969">
        <f>IF(F38="","",F37)</f>
        <v>0</v>
      </c>
      <c r="G1969">
        <v>34</v>
      </c>
      <c r="H1969">
        <f>H37</f>
        <v>0</v>
      </c>
      <c r="K1969">
        <v>34</v>
      </c>
      <c r="L1969">
        <f>IF(L38="","",L37)</f>
        <v>0</v>
      </c>
      <c r="M1969">
        <v>34</v>
      </c>
      <c r="N1969">
        <f>N37</f>
        <v>0</v>
      </c>
    </row>
    <row r="1970" spans="5:14">
      <c r="E1970">
        <v>35</v>
      </c>
      <c r="F1970">
        <f>IF(F39="","",F38)</f>
        <v>0</v>
      </c>
      <c r="G1970">
        <v>35</v>
      </c>
      <c r="H1970">
        <f>H38</f>
        <v>0</v>
      </c>
      <c r="K1970">
        <v>35</v>
      </c>
      <c r="L1970">
        <f>IF(L39="","",L38)</f>
        <v>0</v>
      </c>
      <c r="M1970">
        <v>35</v>
      </c>
      <c r="N1970">
        <f>N38</f>
        <v>0</v>
      </c>
    </row>
    <row r="1971" spans="5:14">
      <c r="E1971">
        <v>36</v>
      </c>
      <c r="F1971">
        <f>IF(F40="","",F39)</f>
        <v>0</v>
      </c>
      <c r="G1971">
        <v>36</v>
      </c>
      <c r="H1971">
        <f>H39</f>
        <v>0</v>
      </c>
      <c r="K1971">
        <v>36</v>
      </c>
      <c r="L1971">
        <f>IF(L40="","",L39)</f>
        <v>0</v>
      </c>
      <c r="M1971">
        <v>36</v>
      </c>
      <c r="N1971">
        <f>N39</f>
        <v>0</v>
      </c>
    </row>
    <row r="1972" spans="5:14">
      <c r="E1972">
        <v>37</v>
      </c>
      <c r="F1972">
        <f>IF(F41="","",F40)</f>
        <v>0</v>
      </c>
      <c r="G1972">
        <v>37</v>
      </c>
      <c r="H1972">
        <f>H40</f>
        <v>0</v>
      </c>
      <c r="K1972">
        <v>37</v>
      </c>
      <c r="L1972">
        <f>IF(L41="","",L40)</f>
        <v>0</v>
      </c>
      <c r="M1972">
        <v>37</v>
      </c>
      <c r="N1972">
        <f>N40</f>
        <v>0</v>
      </c>
    </row>
    <row r="1973" spans="5:14">
      <c r="E1973">
        <v>38</v>
      </c>
      <c r="F1973">
        <f>IF(F42="","",F41)</f>
        <v>0</v>
      </c>
      <c r="G1973">
        <v>38</v>
      </c>
      <c r="H1973">
        <f>H41</f>
        <v>0</v>
      </c>
      <c r="K1973">
        <v>38</v>
      </c>
      <c r="L1973">
        <f>IF(L42="","",L41)</f>
        <v>0</v>
      </c>
      <c r="M1973">
        <v>38</v>
      </c>
      <c r="N1973">
        <f>N41</f>
        <v>0</v>
      </c>
    </row>
    <row r="1974" spans="5:14">
      <c r="E1974">
        <v>39</v>
      </c>
      <c r="F1974">
        <f>IF(F43="","",F42)</f>
        <v>0</v>
      </c>
      <c r="G1974">
        <v>39</v>
      </c>
      <c r="H1974">
        <f>H42</f>
        <v>0</v>
      </c>
      <c r="K1974">
        <v>39</v>
      </c>
      <c r="L1974">
        <f>IF(L43="","",L42)</f>
        <v>0</v>
      </c>
      <c r="M1974">
        <v>39</v>
      </c>
      <c r="N1974">
        <f>N42</f>
        <v>0</v>
      </c>
    </row>
    <row r="1975" spans="5:14">
      <c r="E1975">
        <v>40</v>
      </c>
      <c r="F1975">
        <f>IF(F44="","",F43)</f>
        <v>0</v>
      </c>
      <c r="G1975">
        <v>40</v>
      </c>
      <c r="H1975">
        <f>H43</f>
        <v>0</v>
      </c>
      <c r="K1975">
        <v>40</v>
      </c>
      <c r="L1975">
        <f>IF(L44="","",L43)</f>
        <v>0</v>
      </c>
      <c r="M1975">
        <v>40</v>
      </c>
      <c r="N1975">
        <f>N43</f>
        <v>0</v>
      </c>
    </row>
    <row r="1976" spans="5:14">
      <c r="E1976">
        <v>41</v>
      </c>
      <c r="F1976">
        <f>IF(F45="","",F44)</f>
        <v>0</v>
      </c>
      <c r="G1976">
        <v>41</v>
      </c>
      <c r="H1976">
        <f>H44</f>
        <v>0</v>
      </c>
      <c r="K1976">
        <v>41</v>
      </c>
      <c r="L1976">
        <f>IF(L45="","",L44)</f>
        <v>0</v>
      </c>
      <c r="M1976">
        <v>41</v>
      </c>
      <c r="N1976">
        <f>N44</f>
        <v>0</v>
      </c>
    </row>
    <row r="1977" spans="5:14">
      <c r="E1977">
        <v>42</v>
      </c>
      <c r="F1977">
        <f>IF(F46="","",F45)</f>
        <v>0</v>
      </c>
      <c r="G1977">
        <v>42</v>
      </c>
      <c r="H1977">
        <f>H45</f>
        <v>0</v>
      </c>
      <c r="K1977">
        <v>42</v>
      </c>
      <c r="L1977">
        <f>IF(L46="","",L45)</f>
        <v>0</v>
      </c>
      <c r="M1977">
        <v>42</v>
      </c>
      <c r="N1977">
        <f>N45</f>
        <v>0</v>
      </c>
    </row>
    <row r="1978" spans="5:14">
      <c r="E1978">
        <v>43</v>
      </c>
      <c r="F1978">
        <f>IF(F47="","",F46)</f>
        <v>0</v>
      </c>
      <c r="G1978">
        <v>43</v>
      </c>
      <c r="H1978">
        <f>H46</f>
        <v>0</v>
      </c>
      <c r="K1978">
        <v>43</v>
      </c>
      <c r="L1978">
        <f>IF(L47="","",L46)</f>
        <v>0</v>
      </c>
      <c r="M1978">
        <v>43</v>
      </c>
      <c r="N1978">
        <f>N46</f>
        <v>0</v>
      </c>
    </row>
    <row r="1979" spans="5:14">
      <c r="E1979">
        <v>44</v>
      </c>
      <c r="F1979">
        <f>IF(F48="","",F47)</f>
        <v>0</v>
      </c>
      <c r="G1979">
        <v>44</v>
      </c>
      <c r="H1979">
        <f>H47</f>
        <v>0</v>
      </c>
      <c r="K1979">
        <v>44</v>
      </c>
      <c r="L1979">
        <f>IF(L48="","",L47)</f>
        <v>0</v>
      </c>
      <c r="M1979">
        <v>44</v>
      </c>
      <c r="N1979">
        <f>N47</f>
        <v>0</v>
      </c>
    </row>
    <row r="1980" spans="5:14">
      <c r="E1980">
        <v>45</v>
      </c>
      <c r="F1980">
        <f>IF(F49="","",F48)</f>
        <v>0</v>
      </c>
      <c r="G1980">
        <v>45</v>
      </c>
      <c r="H1980">
        <f>H48</f>
        <v>0</v>
      </c>
      <c r="K1980">
        <v>45</v>
      </c>
      <c r="L1980">
        <f>IF(L49="","",L48)</f>
        <v>0</v>
      </c>
      <c r="M1980">
        <v>45</v>
      </c>
      <c r="N1980">
        <f>N48</f>
        <v>0</v>
      </c>
    </row>
    <row r="1981" spans="5:14">
      <c r="E1981">
        <v>46</v>
      </c>
      <c r="F1981">
        <f>IF(F50="","",F49)</f>
        <v>0</v>
      </c>
      <c r="G1981">
        <v>46</v>
      </c>
      <c r="H1981">
        <f>H49</f>
        <v>0</v>
      </c>
      <c r="K1981">
        <v>46</v>
      </c>
      <c r="L1981">
        <f>IF(L50="","",L49)</f>
        <v>0</v>
      </c>
      <c r="M1981">
        <v>46</v>
      </c>
      <c r="N1981">
        <f>N49</f>
        <v>0</v>
      </c>
    </row>
    <row r="1982" spans="5:14">
      <c r="E1982">
        <v>47</v>
      </c>
      <c r="F1982">
        <f>IF(F51="","",F50)</f>
        <v>0</v>
      </c>
      <c r="G1982">
        <v>47</v>
      </c>
      <c r="H1982">
        <f>H50</f>
        <v>0</v>
      </c>
      <c r="K1982">
        <v>47</v>
      </c>
      <c r="L1982">
        <f>IF(L51="","",L50)</f>
        <v>0</v>
      </c>
      <c r="M1982">
        <v>47</v>
      </c>
      <c r="N1982">
        <f>N50</f>
        <v>0</v>
      </c>
    </row>
    <row r="1983" spans="5:14">
      <c r="E1983">
        <v>48</v>
      </c>
      <c r="F1983">
        <f>IF(F52="","",F51)</f>
        <v>0</v>
      </c>
      <c r="G1983">
        <v>48</v>
      </c>
      <c r="H1983">
        <f>H51</f>
        <v>0</v>
      </c>
      <c r="K1983">
        <v>48</v>
      </c>
      <c r="L1983">
        <f>IF(L52="","",L51)</f>
        <v>0</v>
      </c>
      <c r="M1983">
        <v>48</v>
      </c>
      <c r="N1983">
        <f>N51</f>
        <v>0</v>
      </c>
    </row>
    <row r="1984" spans="5:14">
      <c r="E1984">
        <v>49</v>
      </c>
      <c r="F1984">
        <f>IF(F53="","",F52)</f>
        <v>0</v>
      </c>
      <c r="G1984">
        <v>49</v>
      </c>
      <c r="H1984">
        <f>H52</f>
        <v>0</v>
      </c>
      <c r="K1984">
        <v>49</v>
      </c>
      <c r="L1984">
        <f>IF(L53="","",L52)</f>
        <v>0</v>
      </c>
      <c r="M1984">
        <v>49</v>
      </c>
      <c r="N1984">
        <f>N52</f>
        <v>0</v>
      </c>
    </row>
    <row r="1985" spans="5:14">
      <c r="E1985">
        <v>50</v>
      </c>
      <c r="F1985">
        <f>IF(F54="","",F53)</f>
        <v>0</v>
      </c>
      <c r="G1985">
        <v>50</v>
      </c>
      <c r="H1985">
        <f>H53</f>
        <v>0</v>
      </c>
      <c r="K1985">
        <v>50</v>
      </c>
      <c r="L1985">
        <f>IF(L54="","",L53)</f>
        <v>0</v>
      </c>
      <c r="M1985">
        <v>50</v>
      </c>
      <c r="N1985">
        <f>N53</f>
        <v>0</v>
      </c>
    </row>
    <row r="1986" spans="5:14">
      <c r="E1986">
        <v>51</v>
      </c>
      <c r="F1986">
        <f>IF(F55="","",F54)</f>
        <v>0</v>
      </c>
      <c r="G1986">
        <v>51</v>
      </c>
      <c r="H1986">
        <f>H54</f>
        <v>0</v>
      </c>
      <c r="K1986">
        <v>51</v>
      </c>
      <c r="L1986">
        <f>IF(L55="","",L54)</f>
        <v>0</v>
      </c>
      <c r="M1986">
        <v>51</v>
      </c>
      <c r="N1986">
        <f>N54</f>
        <v>0</v>
      </c>
    </row>
    <row r="1987" spans="5:14">
      <c r="E1987">
        <v>52</v>
      </c>
      <c r="F1987">
        <f>IF(F56="","",F55)</f>
        <v>0</v>
      </c>
      <c r="G1987">
        <v>52</v>
      </c>
      <c r="H1987">
        <f>H55</f>
        <v>0</v>
      </c>
      <c r="K1987">
        <v>52</v>
      </c>
      <c r="L1987">
        <f>IF(L56="","",L55)</f>
        <v>0</v>
      </c>
      <c r="M1987">
        <v>52</v>
      </c>
      <c r="N1987">
        <f>N55</f>
        <v>0</v>
      </c>
    </row>
    <row r="1988" spans="5:14">
      <c r="E1988">
        <v>53</v>
      </c>
      <c r="F1988">
        <f>IF(F57="","",F56)</f>
        <v>0</v>
      </c>
      <c r="G1988">
        <v>53</v>
      </c>
      <c r="H1988">
        <f>H56</f>
        <v>0</v>
      </c>
      <c r="K1988">
        <v>53</v>
      </c>
      <c r="L1988">
        <f>IF(L57="","",L56)</f>
        <v>0</v>
      </c>
      <c r="M1988">
        <v>53</v>
      </c>
      <c r="N1988">
        <f>N56</f>
        <v>0</v>
      </c>
    </row>
    <row r="1989" spans="5:14">
      <c r="E1989">
        <v>54</v>
      </c>
      <c r="F1989">
        <f>IF(F58="","",F57)</f>
        <v>0</v>
      </c>
      <c r="G1989">
        <v>54</v>
      </c>
      <c r="H1989">
        <f>H57</f>
        <v>0</v>
      </c>
      <c r="K1989">
        <v>54</v>
      </c>
      <c r="L1989">
        <f>IF(L58="","",L57)</f>
        <v>0</v>
      </c>
      <c r="M1989">
        <v>54</v>
      </c>
      <c r="N1989">
        <f>N57</f>
        <v>0</v>
      </c>
    </row>
    <row r="1990" spans="5:14">
      <c r="E1990">
        <v>55</v>
      </c>
      <c r="F1990">
        <f>IF(F59="","",F58)</f>
        <v>0</v>
      </c>
      <c r="G1990">
        <v>55</v>
      </c>
      <c r="H1990">
        <f>H58</f>
        <v>0</v>
      </c>
      <c r="K1990">
        <v>55</v>
      </c>
      <c r="L1990">
        <f>IF(L59="","",L58)</f>
        <v>0</v>
      </c>
      <c r="M1990">
        <v>55</v>
      </c>
      <c r="N1990">
        <f>N58</f>
        <v>0</v>
      </c>
    </row>
    <row r="1991" spans="5:14">
      <c r="E1991">
        <v>56</v>
      </c>
      <c r="F1991">
        <f>IF(F60="","",F59)</f>
        <v>0</v>
      </c>
      <c r="G1991">
        <v>56</v>
      </c>
      <c r="H1991">
        <f>H59</f>
        <v>0</v>
      </c>
      <c r="K1991">
        <v>56</v>
      </c>
      <c r="L1991">
        <f>IF(L60="","",L59)</f>
        <v>0</v>
      </c>
      <c r="M1991">
        <v>56</v>
      </c>
      <c r="N1991">
        <f>N59</f>
        <v>0</v>
      </c>
    </row>
    <row r="1992" spans="5:14">
      <c r="E1992">
        <v>57</v>
      </c>
      <c r="F1992">
        <f>IF(F61="","",F60)</f>
        <v>0</v>
      </c>
      <c r="G1992">
        <v>57</v>
      </c>
      <c r="H1992">
        <f>H60</f>
        <v>0</v>
      </c>
      <c r="K1992">
        <v>57</v>
      </c>
      <c r="L1992">
        <f>IF(L61="","",L60)</f>
        <v>0</v>
      </c>
      <c r="M1992">
        <v>57</v>
      </c>
      <c r="N1992">
        <f>N60</f>
        <v>0</v>
      </c>
    </row>
    <row r="1993" spans="5:14">
      <c r="E1993">
        <v>58</v>
      </c>
      <c r="F1993">
        <f>IF(F62="","",F61)</f>
        <v>0</v>
      </c>
      <c r="G1993">
        <v>58</v>
      </c>
      <c r="H1993">
        <f>H61</f>
        <v>0</v>
      </c>
      <c r="K1993">
        <v>58</v>
      </c>
      <c r="L1993">
        <f>IF(L62="","",L61)</f>
        <v>0</v>
      </c>
      <c r="M1993">
        <v>58</v>
      </c>
      <c r="N1993">
        <f>N61</f>
        <v>0</v>
      </c>
    </row>
    <row r="1994" spans="5:14">
      <c r="E1994">
        <v>59</v>
      </c>
      <c r="F1994">
        <f>IF(F63="","",F62)</f>
        <v>0</v>
      </c>
      <c r="G1994">
        <v>59</v>
      </c>
      <c r="H1994">
        <f>H62</f>
        <v>0</v>
      </c>
      <c r="K1994">
        <v>59</v>
      </c>
      <c r="L1994">
        <f>IF(L63="","",L62)</f>
        <v>0</v>
      </c>
      <c r="M1994">
        <v>59</v>
      </c>
      <c r="N1994">
        <f>N62</f>
        <v>0</v>
      </c>
    </row>
    <row r="1995" spans="5:14">
      <c r="E1995">
        <v>60</v>
      </c>
      <c r="F1995">
        <f>IF(F64="","",F63)</f>
        <v>0</v>
      </c>
      <c r="G1995">
        <v>60</v>
      </c>
      <c r="H1995">
        <f>H63</f>
        <v>0</v>
      </c>
      <c r="K1995">
        <v>60</v>
      </c>
      <c r="L1995">
        <f>IF(L64="","",L63)</f>
        <v>0</v>
      </c>
      <c r="M1995">
        <v>60</v>
      </c>
      <c r="N1995">
        <f>N63</f>
        <v>0</v>
      </c>
    </row>
    <row r="1996" spans="5:14">
      <c r="E1996">
        <v>61</v>
      </c>
      <c r="F1996">
        <f>IF(F65="","",F64)</f>
        <v>0</v>
      </c>
      <c r="G1996">
        <v>61</v>
      </c>
      <c r="H1996">
        <f>H64</f>
        <v>0</v>
      </c>
      <c r="K1996">
        <v>61</v>
      </c>
      <c r="L1996">
        <f>IF(L65="","",L64)</f>
        <v>0</v>
      </c>
      <c r="M1996">
        <v>61</v>
      </c>
      <c r="N1996">
        <f>N64</f>
        <v>0</v>
      </c>
    </row>
    <row r="1997" spans="5:14">
      <c r="E1997">
        <v>62</v>
      </c>
      <c r="F1997">
        <f>IF(F66="","",F65)</f>
        <v>0</v>
      </c>
      <c r="G1997">
        <v>62</v>
      </c>
      <c r="H1997">
        <f>H65</f>
        <v>0</v>
      </c>
      <c r="K1997">
        <v>62</v>
      </c>
      <c r="L1997">
        <f>IF(L66="","",L65)</f>
        <v>0</v>
      </c>
      <c r="M1997">
        <v>62</v>
      </c>
      <c r="N1997">
        <f>N65</f>
        <v>0</v>
      </c>
    </row>
    <row r="1998" spans="5:14">
      <c r="E1998">
        <v>63</v>
      </c>
      <c r="F1998">
        <f>IF(F67="","",F66)</f>
        <v>0</v>
      </c>
      <c r="G1998">
        <v>63</v>
      </c>
      <c r="H1998">
        <f>H66</f>
        <v>0</v>
      </c>
      <c r="K1998">
        <v>63</v>
      </c>
      <c r="L1998">
        <f>IF(L67="","",L66)</f>
        <v>0</v>
      </c>
      <c r="M1998">
        <v>63</v>
      </c>
      <c r="N1998">
        <f>N66</f>
        <v>0</v>
      </c>
    </row>
    <row r="1999" spans="5:14">
      <c r="E1999">
        <v>64</v>
      </c>
      <c r="F1999">
        <f>IF(F68="","",F67)</f>
        <v>0</v>
      </c>
      <c r="G1999">
        <v>64</v>
      </c>
      <c r="H1999">
        <f>H67</f>
        <v>0</v>
      </c>
      <c r="K1999">
        <v>64</v>
      </c>
      <c r="L1999">
        <f>IF(L68="","",L67)</f>
        <v>0</v>
      </c>
      <c r="M1999">
        <v>64</v>
      </c>
      <c r="N1999">
        <f>N67</f>
        <v>0</v>
      </c>
    </row>
    <row r="2000" spans="5:14">
      <c r="E2000">
        <v>65</v>
      </c>
      <c r="F2000">
        <f>IF(F69="","",F68)</f>
        <v>0</v>
      </c>
      <c r="G2000">
        <v>65</v>
      </c>
      <c r="H2000">
        <f>H68</f>
        <v>0</v>
      </c>
      <c r="K2000">
        <v>65</v>
      </c>
      <c r="L2000">
        <f>IF(L69="","",L68)</f>
        <v>0</v>
      </c>
      <c r="M2000">
        <v>65</v>
      </c>
      <c r="N2000">
        <f>N68</f>
        <v>0</v>
      </c>
    </row>
    <row r="2001" spans="5:14">
      <c r="E2001">
        <v>66</v>
      </c>
      <c r="F2001">
        <f>IF(F70="","",F69)</f>
        <v>0</v>
      </c>
      <c r="G2001">
        <v>66</v>
      </c>
      <c r="H2001">
        <f>H69</f>
        <v>0</v>
      </c>
      <c r="K2001">
        <v>66</v>
      </c>
      <c r="L2001">
        <f>IF(L70="","",L69)</f>
        <v>0</v>
      </c>
      <c r="M2001">
        <v>66</v>
      </c>
      <c r="N2001">
        <f>N69</f>
        <v>0</v>
      </c>
    </row>
    <row r="2002" spans="5:14">
      <c r="E2002">
        <v>67</v>
      </c>
      <c r="F2002">
        <f>IF(F71="","",F70)</f>
        <v>0</v>
      </c>
      <c r="G2002">
        <v>67</v>
      </c>
      <c r="H2002">
        <f>H70</f>
        <v>0</v>
      </c>
      <c r="K2002">
        <v>67</v>
      </c>
      <c r="L2002">
        <f>IF(L71="","",L70)</f>
        <v>0</v>
      </c>
      <c r="M2002">
        <v>67</v>
      </c>
      <c r="N2002">
        <f>N70</f>
        <v>0</v>
      </c>
    </row>
    <row r="2003" spans="5:14">
      <c r="E2003">
        <v>68</v>
      </c>
      <c r="F2003">
        <f>IF(F72="","",F71)</f>
        <v>0</v>
      </c>
      <c r="G2003">
        <v>68</v>
      </c>
      <c r="H2003">
        <f>H71</f>
        <v>0</v>
      </c>
      <c r="K2003">
        <v>68</v>
      </c>
      <c r="L2003">
        <f>IF(L72="","",L71)</f>
        <v>0</v>
      </c>
      <c r="M2003">
        <v>68</v>
      </c>
      <c r="N2003">
        <f>N71</f>
        <v>0</v>
      </c>
    </row>
    <row r="2004" spans="5:14">
      <c r="E2004">
        <v>69</v>
      </c>
      <c r="F2004">
        <f>IF(F73="","",F72)</f>
        <v>0</v>
      </c>
      <c r="G2004">
        <v>69</v>
      </c>
      <c r="H2004">
        <f>H72</f>
        <v>0</v>
      </c>
      <c r="K2004">
        <v>69</v>
      </c>
      <c r="L2004">
        <f>IF(L73="","",L72)</f>
        <v>0</v>
      </c>
      <c r="M2004">
        <v>69</v>
      </c>
      <c r="N2004">
        <f>N72</f>
        <v>0</v>
      </c>
    </row>
    <row r="2005" spans="5:14">
      <c r="E2005">
        <v>70</v>
      </c>
      <c r="F2005">
        <f>IF(F74="","",F73)</f>
        <v>0</v>
      </c>
      <c r="G2005">
        <v>70</v>
      </c>
      <c r="H2005">
        <f>H73</f>
        <v>0</v>
      </c>
      <c r="K2005">
        <v>70</v>
      </c>
      <c r="L2005">
        <f>IF(L74="","",L73)</f>
        <v>0</v>
      </c>
      <c r="M2005">
        <v>70</v>
      </c>
      <c r="N2005">
        <f>N73</f>
        <v>0</v>
      </c>
    </row>
    <row r="2006" spans="5:14">
      <c r="E2006">
        <v>71</v>
      </c>
      <c r="F2006">
        <f>IF(F75="","",F74)</f>
        <v>0</v>
      </c>
      <c r="G2006">
        <v>71</v>
      </c>
      <c r="H2006">
        <f>H74</f>
        <v>0</v>
      </c>
      <c r="K2006">
        <v>71</v>
      </c>
      <c r="L2006">
        <f>IF(L75="","",L74)</f>
        <v>0</v>
      </c>
      <c r="M2006">
        <v>71</v>
      </c>
      <c r="N2006">
        <f>N74</f>
        <v>0</v>
      </c>
    </row>
    <row r="2007" spans="5:14">
      <c r="E2007">
        <v>72</v>
      </c>
      <c r="F2007">
        <f>IF(F76="","",F75)</f>
        <v>0</v>
      </c>
      <c r="G2007">
        <v>72</v>
      </c>
      <c r="H2007">
        <f>H75</f>
        <v>0</v>
      </c>
      <c r="K2007">
        <v>72</v>
      </c>
      <c r="L2007">
        <f>IF(L76="","",L75)</f>
        <v>0</v>
      </c>
      <c r="M2007">
        <v>72</v>
      </c>
      <c r="N2007">
        <f>N75</f>
        <v>0</v>
      </c>
    </row>
    <row r="2008" spans="5:14">
      <c r="E2008">
        <v>73</v>
      </c>
      <c r="F2008">
        <f>IF(F77="","",F76)</f>
        <v>0</v>
      </c>
      <c r="G2008">
        <v>73</v>
      </c>
      <c r="H2008">
        <f>H76</f>
        <v>0</v>
      </c>
      <c r="K2008">
        <v>73</v>
      </c>
      <c r="L2008">
        <f>IF(L77="","",L76)</f>
        <v>0</v>
      </c>
      <c r="M2008">
        <v>73</v>
      </c>
      <c r="N2008">
        <f>N76</f>
        <v>0</v>
      </c>
    </row>
    <row r="2009" spans="5:14">
      <c r="E2009">
        <v>74</v>
      </c>
      <c r="F2009">
        <f>IF(F78="","",F77)</f>
        <v>0</v>
      </c>
      <c r="G2009">
        <v>74</v>
      </c>
      <c r="H2009">
        <f>H77</f>
        <v>0</v>
      </c>
      <c r="K2009">
        <v>74</v>
      </c>
      <c r="L2009">
        <f>IF(L78="","",L77)</f>
        <v>0</v>
      </c>
      <c r="M2009">
        <v>74</v>
      </c>
      <c r="N2009">
        <f>N77</f>
        <v>0</v>
      </c>
    </row>
    <row r="2010" spans="5:14">
      <c r="E2010">
        <v>75</v>
      </c>
      <c r="F2010">
        <f>IF(F79="","",F78)</f>
        <v>0</v>
      </c>
      <c r="G2010">
        <v>75</v>
      </c>
      <c r="H2010">
        <f>H78</f>
        <v>0</v>
      </c>
      <c r="K2010">
        <v>75</v>
      </c>
      <c r="L2010">
        <f>IF(L79="","",L78)</f>
        <v>0</v>
      </c>
      <c r="M2010">
        <v>75</v>
      </c>
      <c r="N2010">
        <f>N78</f>
        <v>0</v>
      </c>
    </row>
    <row r="2011" spans="5:14">
      <c r="E2011">
        <v>76</v>
      </c>
      <c r="F2011">
        <f>IF(F80="","",F79)</f>
        <v>0</v>
      </c>
      <c r="G2011">
        <v>76</v>
      </c>
      <c r="H2011">
        <f>H79</f>
        <v>0</v>
      </c>
      <c r="K2011">
        <v>76</v>
      </c>
      <c r="L2011">
        <f>IF(L80="","",L79)</f>
        <v>0</v>
      </c>
      <c r="M2011">
        <v>76</v>
      </c>
      <c r="N2011">
        <f>N79</f>
        <v>0</v>
      </c>
    </row>
    <row r="2012" spans="5:14">
      <c r="E2012">
        <v>77</v>
      </c>
      <c r="F2012">
        <f>IF(F81="","",F80)</f>
        <v>0</v>
      </c>
      <c r="G2012">
        <v>77</v>
      </c>
      <c r="H2012">
        <f>H80</f>
        <v>0</v>
      </c>
      <c r="K2012">
        <v>77</v>
      </c>
      <c r="L2012">
        <f>IF(L81="","",L80)</f>
        <v>0</v>
      </c>
      <c r="M2012">
        <v>77</v>
      </c>
      <c r="N2012">
        <f>N80</f>
        <v>0</v>
      </c>
    </row>
    <row r="2013" spans="5:14">
      <c r="E2013">
        <v>78</v>
      </c>
      <c r="F2013">
        <f>IF(F82="","",F81)</f>
        <v>0</v>
      </c>
      <c r="G2013">
        <v>78</v>
      </c>
      <c r="H2013">
        <f>H81</f>
        <v>0</v>
      </c>
      <c r="K2013">
        <v>78</v>
      </c>
      <c r="L2013">
        <f>IF(L82="","",L81)</f>
        <v>0</v>
      </c>
      <c r="M2013">
        <v>78</v>
      </c>
      <c r="N2013">
        <f>N81</f>
        <v>0</v>
      </c>
    </row>
    <row r="2014" spans="5:14">
      <c r="E2014">
        <v>79</v>
      </c>
      <c r="F2014">
        <f>IF(F83="","",F82)</f>
        <v>0</v>
      </c>
      <c r="G2014">
        <v>79</v>
      </c>
      <c r="H2014">
        <f>H82</f>
        <v>0</v>
      </c>
      <c r="K2014">
        <v>79</v>
      </c>
      <c r="L2014">
        <f>IF(L83="","",L82)</f>
        <v>0</v>
      </c>
      <c r="M2014">
        <v>79</v>
      </c>
      <c r="N2014">
        <f>N82</f>
        <v>0</v>
      </c>
    </row>
    <row r="2015" spans="5:14">
      <c r="E2015">
        <v>80</v>
      </c>
      <c r="F2015">
        <f>IF(F84="","",F83)</f>
        <v>0</v>
      </c>
      <c r="G2015">
        <v>80</v>
      </c>
      <c r="H2015">
        <f>H83</f>
        <v>0</v>
      </c>
      <c r="K2015">
        <v>80</v>
      </c>
      <c r="L2015">
        <f>IF(L84="","",L83)</f>
        <v>0</v>
      </c>
      <c r="M2015">
        <v>80</v>
      </c>
      <c r="N2015">
        <f>N83</f>
        <v>0</v>
      </c>
    </row>
    <row r="2016" spans="5:14">
      <c r="E2016">
        <v>81</v>
      </c>
      <c r="F2016">
        <f>IF(F85="","",F84)</f>
        <v>0</v>
      </c>
      <c r="G2016">
        <v>81</v>
      </c>
      <c r="H2016">
        <f>H84</f>
        <v>0</v>
      </c>
      <c r="K2016">
        <v>81</v>
      </c>
      <c r="L2016">
        <f>IF(L85="","",L84)</f>
        <v>0</v>
      </c>
      <c r="M2016">
        <v>81</v>
      </c>
      <c r="N2016">
        <f>N84</f>
        <v>0</v>
      </c>
    </row>
    <row r="2017" spans="5:14">
      <c r="E2017">
        <v>82</v>
      </c>
      <c r="F2017">
        <f>IF(F86="","",F85)</f>
        <v>0</v>
      </c>
      <c r="G2017">
        <v>82</v>
      </c>
      <c r="H2017">
        <f>H85</f>
        <v>0</v>
      </c>
      <c r="K2017">
        <v>82</v>
      </c>
      <c r="L2017">
        <f>IF(L86="","",L85)</f>
        <v>0</v>
      </c>
      <c r="M2017">
        <v>82</v>
      </c>
      <c r="N2017">
        <f>N85</f>
        <v>0</v>
      </c>
    </row>
    <row r="2018" spans="5:14">
      <c r="E2018">
        <v>83</v>
      </c>
      <c r="F2018">
        <f>IF(F87="","",F86)</f>
        <v>0</v>
      </c>
      <c r="G2018">
        <v>83</v>
      </c>
      <c r="H2018">
        <f>H86</f>
        <v>0</v>
      </c>
      <c r="K2018">
        <v>83</v>
      </c>
      <c r="L2018">
        <f>IF(L87="","",L86)</f>
        <v>0</v>
      </c>
      <c r="M2018">
        <v>83</v>
      </c>
      <c r="N2018">
        <f>N86</f>
        <v>0</v>
      </c>
    </row>
    <row r="2019" spans="5:14">
      <c r="E2019">
        <v>84</v>
      </c>
      <c r="F2019">
        <f>IF(F88="","",F87)</f>
        <v>0</v>
      </c>
      <c r="G2019">
        <v>84</v>
      </c>
      <c r="H2019">
        <f>H87</f>
        <v>0</v>
      </c>
      <c r="K2019">
        <v>84</v>
      </c>
      <c r="L2019">
        <f>IF(L88="","",L87)</f>
        <v>0</v>
      </c>
      <c r="M2019">
        <v>84</v>
      </c>
      <c r="N2019">
        <f>N87</f>
        <v>0</v>
      </c>
    </row>
    <row r="2020" spans="5:14">
      <c r="E2020">
        <v>85</v>
      </c>
      <c r="F2020">
        <f>IF(F89="","",F88)</f>
        <v>0</v>
      </c>
      <c r="G2020">
        <v>85</v>
      </c>
      <c r="H2020">
        <f>H88</f>
        <v>0</v>
      </c>
      <c r="K2020">
        <v>85</v>
      </c>
      <c r="L2020">
        <f>IF(L89="","",L88)</f>
        <v>0</v>
      </c>
      <c r="M2020">
        <v>85</v>
      </c>
      <c r="N2020">
        <f>N88</f>
        <v>0</v>
      </c>
    </row>
    <row r="2021" spans="5:14">
      <c r="E2021">
        <v>86</v>
      </c>
      <c r="F2021">
        <f>IF(F90="","",F89)</f>
        <v>0</v>
      </c>
      <c r="G2021">
        <v>86</v>
      </c>
      <c r="H2021">
        <f>H89</f>
        <v>0</v>
      </c>
      <c r="K2021">
        <v>86</v>
      </c>
      <c r="L2021">
        <f>IF(L90="","",L89)</f>
        <v>0</v>
      </c>
      <c r="M2021">
        <v>86</v>
      </c>
      <c r="N2021">
        <f>N89</f>
        <v>0</v>
      </c>
    </row>
    <row r="2022" spans="5:14">
      <c r="E2022">
        <v>87</v>
      </c>
      <c r="F2022">
        <f>IF(F91="","",F90)</f>
        <v>0</v>
      </c>
      <c r="G2022">
        <v>87</v>
      </c>
      <c r="H2022">
        <f>H90</f>
        <v>0</v>
      </c>
      <c r="K2022">
        <v>87</v>
      </c>
      <c r="L2022">
        <f>IF(L91="","",L90)</f>
        <v>0</v>
      </c>
      <c r="M2022">
        <v>87</v>
      </c>
      <c r="N2022">
        <f>N90</f>
        <v>0</v>
      </c>
    </row>
    <row r="2023" spans="5:14">
      <c r="E2023">
        <v>88</v>
      </c>
      <c r="F2023">
        <f>IF(F92="","",F91)</f>
        <v>0</v>
      </c>
      <c r="G2023">
        <v>88</v>
      </c>
      <c r="H2023">
        <f>H91</f>
        <v>0</v>
      </c>
      <c r="K2023">
        <v>88</v>
      </c>
      <c r="L2023">
        <f>IF(L92="","",L91)</f>
        <v>0</v>
      </c>
      <c r="M2023">
        <v>88</v>
      </c>
      <c r="N2023">
        <f>N91</f>
        <v>0</v>
      </c>
    </row>
    <row r="2024" spans="5:14">
      <c r="E2024">
        <v>89</v>
      </c>
      <c r="F2024">
        <f>IF(F93="","",F92)</f>
        <v>0</v>
      </c>
      <c r="G2024">
        <v>89</v>
      </c>
      <c r="H2024">
        <f>H92</f>
        <v>0</v>
      </c>
      <c r="K2024">
        <v>89</v>
      </c>
      <c r="L2024">
        <f>IF(L93="","",L92)</f>
        <v>0</v>
      </c>
      <c r="M2024">
        <v>89</v>
      </c>
      <c r="N2024">
        <f>N92</f>
        <v>0</v>
      </c>
    </row>
    <row r="2025" spans="5:14">
      <c r="E2025">
        <v>90</v>
      </c>
      <c r="F2025">
        <f>IF(F94="","",F93)</f>
        <v>0</v>
      </c>
      <c r="G2025">
        <v>90</v>
      </c>
      <c r="H2025">
        <f>H93</f>
        <v>0</v>
      </c>
      <c r="K2025">
        <v>90</v>
      </c>
      <c r="L2025">
        <f>IF(L94="","",L93)</f>
        <v>0</v>
      </c>
      <c r="M2025">
        <v>90</v>
      </c>
      <c r="N2025">
        <f>N93</f>
        <v>0</v>
      </c>
    </row>
    <row r="2026" spans="5:14">
      <c r="E2026">
        <v>91</v>
      </c>
      <c r="F2026">
        <f>IF(F95="","",F94)</f>
        <v>0</v>
      </c>
      <c r="G2026">
        <v>91</v>
      </c>
      <c r="H2026">
        <f>H94</f>
        <v>0</v>
      </c>
      <c r="K2026">
        <v>91</v>
      </c>
      <c r="L2026">
        <f>IF(L95="","",L94)</f>
        <v>0</v>
      </c>
      <c r="M2026">
        <v>91</v>
      </c>
      <c r="N2026">
        <f>N94</f>
        <v>0</v>
      </c>
    </row>
    <row r="2027" spans="5:14">
      <c r="E2027">
        <v>92</v>
      </c>
      <c r="F2027">
        <f>IF(F96="","",F95)</f>
        <v>0</v>
      </c>
      <c r="G2027">
        <v>92</v>
      </c>
      <c r="H2027">
        <f>H95</f>
        <v>0</v>
      </c>
      <c r="K2027">
        <v>92</v>
      </c>
      <c r="L2027">
        <f>IF(L96="","",L95)</f>
        <v>0</v>
      </c>
      <c r="M2027">
        <v>92</v>
      </c>
      <c r="N2027">
        <f>N95</f>
        <v>0</v>
      </c>
    </row>
    <row r="2028" spans="5:14">
      <c r="E2028">
        <v>93</v>
      </c>
      <c r="F2028">
        <f>IF(F97="","",F96)</f>
        <v>0</v>
      </c>
      <c r="G2028">
        <v>93</v>
      </c>
      <c r="H2028">
        <f>H96</f>
        <v>0</v>
      </c>
      <c r="K2028">
        <v>93</v>
      </c>
      <c r="L2028">
        <f>IF(L97="","",L96)</f>
        <v>0</v>
      </c>
      <c r="M2028">
        <v>93</v>
      </c>
      <c r="N2028">
        <f>N96</f>
        <v>0</v>
      </c>
    </row>
    <row r="2029" spans="5:14">
      <c r="E2029">
        <v>94</v>
      </c>
      <c r="F2029">
        <f>IF(F98="","",F97)</f>
        <v>0</v>
      </c>
      <c r="G2029">
        <v>94</v>
      </c>
      <c r="H2029">
        <f>H97</f>
        <v>0</v>
      </c>
      <c r="K2029">
        <v>94</v>
      </c>
      <c r="L2029">
        <f>IF(L98="","",L97)</f>
        <v>0</v>
      </c>
      <c r="M2029">
        <v>94</v>
      </c>
      <c r="N2029">
        <f>N97</f>
        <v>0</v>
      </c>
    </row>
    <row r="2030" spans="5:14">
      <c r="E2030">
        <v>95</v>
      </c>
      <c r="F2030">
        <f>IF(F99="","",F98)</f>
        <v>0</v>
      </c>
      <c r="G2030">
        <v>95</v>
      </c>
      <c r="H2030">
        <f>H98</f>
        <v>0</v>
      </c>
      <c r="K2030">
        <v>95</v>
      </c>
      <c r="L2030">
        <f>IF(L99="","",L98)</f>
        <v>0</v>
      </c>
      <c r="M2030">
        <v>95</v>
      </c>
      <c r="N2030">
        <f>N98</f>
        <v>0</v>
      </c>
    </row>
    <row r="2031" spans="5:14">
      <c r="E2031">
        <v>96</v>
      </c>
      <c r="F2031">
        <f>IF(F100="","",F99)</f>
        <v>0</v>
      </c>
      <c r="G2031">
        <v>96</v>
      </c>
      <c r="H2031">
        <f>H99</f>
        <v>0</v>
      </c>
      <c r="K2031">
        <v>96</v>
      </c>
      <c r="L2031">
        <f>IF(L100="","",L99)</f>
        <v>0</v>
      </c>
      <c r="M2031">
        <v>96</v>
      </c>
      <c r="N2031">
        <f>N99</f>
        <v>0</v>
      </c>
    </row>
    <row r="2032" spans="5:14">
      <c r="E2032">
        <v>97</v>
      </c>
      <c r="F2032">
        <f>IF(F101="","",F100)</f>
        <v>0</v>
      </c>
      <c r="G2032">
        <v>97</v>
      </c>
      <c r="H2032">
        <f>H100</f>
        <v>0</v>
      </c>
      <c r="K2032">
        <v>97</v>
      </c>
      <c r="L2032">
        <f>IF(L101="","",L100)</f>
        <v>0</v>
      </c>
      <c r="M2032">
        <v>97</v>
      </c>
      <c r="N2032">
        <f>N100</f>
        <v>0</v>
      </c>
    </row>
    <row r="2033" spans="5:14">
      <c r="E2033">
        <v>98</v>
      </c>
      <c r="F2033">
        <f>IF(F102="","",F101)</f>
        <v>0</v>
      </c>
      <c r="G2033">
        <v>98</v>
      </c>
      <c r="H2033">
        <f>H101</f>
        <v>0</v>
      </c>
      <c r="K2033">
        <v>98</v>
      </c>
      <c r="L2033">
        <f>IF(L102="","",L101)</f>
        <v>0</v>
      </c>
      <c r="M2033">
        <v>98</v>
      </c>
      <c r="N2033">
        <f>N101</f>
        <v>0</v>
      </c>
    </row>
    <row r="2034" spans="5:14">
      <c r="E2034">
        <v>99</v>
      </c>
      <c r="F2034">
        <f>IF(F103="","",F102)</f>
        <v>0</v>
      </c>
      <c r="G2034">
        <v>99</v>
      </c>
      <c r="H2034">
        <f>H102</f>
        <v>0</v>
      </c>
      <c r="K2034">
        <v>99</v>
      </c>
      <c r="L2034">
        <f>IF(L103="","",L102)</f>
        <v>0</v>
      </c>
      <c r="M2034">
        <v>99</v>
      </c>
      <c r="N2034">
        <f>N102</f>
        <v>0</v>
      </c>
    </row>
    <row r="2035" spans="5:14">
      <c r="E2035">
        <v>100</v>
      </c>
      <c r="F2035">
        <f>IF(F104="","",F103)</f>
        <v>0</v>
      </c>
      <c r="G2035">
        <v>100</v>
      </c>
      <c r="H2035">
        <f>H103</f>
        <v>0</v>
      </c>
      <c r="K2035">
        <v>100</v>
      </c>
      <c r="L2035">
        <f>IF(L104="","",L103)</f>
        <v>0</v>
      </c>
      <c r="M2035">
        <v>100</v>
      </c>
      <c r="N2035">
        <f>N103</f>
        <v>0</v>
      </c>
    </row>
    <row r="2036" spans="5:14">
      <c r="E2036">
        <v>101</v>
      </c>
      <c r="F2036">
        <f>IF(F105="","",F104)</f>
        <v>0</v>
      </c>
      <c r="G2036">
        <v>101</v>
      </c>
      <c r="H2036">
        <f>H104</f>
        <v>0</v>
      </c>
      <c r="K2036">
        <v>101</v>
      </c>
      <c r="L2036">
        <f>IF(L105="","",L104)</f>
        <v>0</v>
      </c>
      <c r="M2036">
        <v>101</v>
      </c>
      <c r="N2036">
        <f>N104</f>
        <v>0</v>
      </c>
    </row>
    <row r="2037" spans="5:14">
      <c r="E2037">
        <v>102</v>
      </c>
      <c r="F2037">
        <f>IF(F106="","",F105)</f>
        <v>0</v>
      </c>
      <c r="G2037">
        <v>102</v>
      </c>
      <c r="H2037">
        <f>H105</f>
        <v>0</v>
      </c>
      <c r="K2037">
        <v>102</v>
      </c>
      <c r="L2037">
        <f>IF(L106="","",L105)</f>
        <v>0</v>
      </c>
      <c r="M2037">
        <v>102</v>
      </c>
      <c r="N2037">
        <f>N105</f>
        <v>0</v>
      </c>
    </row>
    <row r="2038" spans="5:14">
      <c r="E2038">
        <v>103</v>
      </c>
      <c r="F2038">
        <f>IF(F107="","",F106)</f>
        <v>0</v>
      </c>
      <c r="G2038">
        <v>103</v>
      </c>
      <c r="H2038">
        <f>H106</f>
        <v>0</v>
      </c>
      <c r="K2038">
        <v>103</v>
      </c>
      <c r="L2038">
        <f>IF(L107="","",L106)</f>
        <v>0</v>
      </c>
      <c r="M2038">
        <v>103</v>
      </c>
      <c r="N2038">
        <f>N106</f>
        <v>0</v>
      </c>
    </row>
    <row r="2039" spans="5:14">
      <c r="E2039">
        <v>104</v>
      </c>
      <c r="F2039">
        <f>IF(F108="","",F107)</f>
        <v>0</v>
      </c>
      <c r="G2039">
        <v>104</v>
      </c>
      <c r="H2039">
        <f>H107</f>
        <v>0</v>
      </c>
      <c r="K2039">
        <v>104</v>
      </c>
      <c r="L2039">
        <f>IF(L108="","",L107)</f>
        <v>0</v>
      </c>
      <c r="M2039">
        <v>104</v>
      </c>
      <c r="N2039">
        <f>N107</f>
        <v>0</v>
      </c>
    </row>
    <row r="2040" spans="5:14">
      <c r="E2040">
        <v>105</v>
      </c>
      <c r="F2040">
        <f>IF(F109="","",F108)</f>
        <v>0</v>
      </c>
      <c r="G2040">
        <v>105</v>
      </c>
      <c r="H2040">
        <f>H108</f>
        <v>0</v>
      </c>
      <c r="K2040">
        <v>105</v>
      </c>
      <c r="L2040">
        <f>IF(L109="","",L108)</f>
        <v>0</v>
      </c>
      <c r="M2040">
        <v>105</v>
      </c>
      <c r="N2040">
        <f>N108</f>
        <v>0</v>
      </c>
    </row>
    <row r="2041" spans="5:14">
      <c r="E2041">
        <v>106</v>
      </c>
      <c r="F2041">
        <f>IF(F110="","",F109)</f>
        <v>0</v>
      </c>
      <c r="G2041">
        <v>106</v>
      </c>
      <c r="H2041">
        <f>H109</f>
        <v>0</v>
      </c>
      <c r="K2041">
        <v>106</v>
      </c>
      <c r="L2041">
        <f>IF(L110="","",L109)</f>
        <v>0</v>
      </c>
      <c r="M2041">
        <v>106</v>
      </c>
      <c r="N2041">
        <f>N109</f>
        <v>0</v>
      </c>
    </row>
    <row r="2042" spans="5:14">
      <c r="E2042">
        <v>107</v>
      </c>
      <c r="F2042">
        <f>IF(F111="","",F110)</f>
        <v>0</v>
      </c>
      <c r="G2042">
        <v>107</v>
      </c>
      <c r="H2042">
        <f>H110</f>
        <v>0</v>
      </c>
      <c r="K2042">
        <v>107</v>
      </c>
      <c r="L2042">
        <f>IF(L111="","",L110)</f>
        <v>0</v>
      </c>
      <c r="M2042">
        <v>107</v>
      </c>
      <c r="N2042">
        <f>N110</f>
        <v>0</v>
      </c>
    </row>
    <row r="2043" spans="5:14">
      <c r="E2043">
        <v>108</v>
      </c>
      <c r="F2043">
        <f>IF(F112="","",F111)</f>
        <v>0</v>
      </c>
      <c r="G2043">
        <v>108</v>
      </c>
      <c r="H2043">
        <f>H111</f>
        <v>0</v>
      </c>
      <c r="K2043">
        <v>108</v>
      </c>
      <c r="L2043">
        <f>IF(L112="","",L111)</f>
        <v>0</v>
      </c>
      <c r="M2043">
        <v>108</v>
      </c>
      <c r="N2043">
        <f>N111</f>
        <v>0</v>
      </c>
    </row>
    <row r="2044" spans="5:14">
      <c r="E2044">
        <v>109</v>
      </c>
      <c r="F2044">
        <f>IF(F113="","",F112)</f>
        <v>0</v>
      </c>
      <c r="G2044">
        <v>109</v>
      </c>
      <c r="H2044">
        <f>H112</f>
        <v>0</v>
      </c>
      <c r="K2044">
        <v>109</v>
      </c>
      <c r="L2044">
        <f>IF(L113="","",L112)</f>
        <v>0</v>
      </c>
      <c r="M2044">
        <v>109</v>
      </c>
      <c r="N2044">
        <f>N112</f>
        <v>0</v>
      </c>
    </row>
    <row r="2045" spans="5:14">
      <c r="E2045">
        <v>110</v>
      </c>
      <c r="F2045">
        <f>IF(F114="","",F113)</f>
        <v>0</v>
      </c>
      <c r="G2045">
        <v>110</v>
      </c>
      <c r="H2045">
        <f>H113</f>
        <v>0</v>
      </c>
      <c r="K2045">
        <v>110</v>
      </c>
      <c r="L2045">
        <f>IF(L114="","",L113)</f>
        <v>0</v>
      </c>
      <c r="M2045">
        <v>110</v>
      </c>
      <c r="N2045">
        <f>N113</f>
        <v>0</v>
      </c>
    </row>
    <row r="2046" spans="5:14">
      <c r="E2046">
        <v>111</v>
      </c>
      <c r="F2046">
        <f>IF(F115="","",F114)</f>
        <v>0</v>
      </c>
      <c r="G2046">
        <v>111</v>
      </c>
      <c r="H2046">
        <f>H114</f>
        <v>0</v>
      </c>
      <c r="K2046">
        <v>111</v>
      </c>
      <c r="L2046">
        <f>IF(L115="","",L114)</f>
        <v>0</v>
      </c>
      <c r="M2046">
        <v>111</v>
      </c>
      <c r="N2046">
        <f>N114</f>
        <v>0</v>
      </c>
    </row>
    <row r="2047" spans="5:14">
      <c r="E2047">
        <v>112</v>
      </c>
      <c r="F2047">
        <f>IF(F116="","",F115)</f>
        <v>0</v>
      </c>
      <c r="G2047">
        <v>112</v>
      </c>
      <c r="H2047">
        <f>H115</f>
        <v>0</v>
      </c>
      <c r="K2047">
        <v>112</v>
      </c>
      <c r="L2047">
        <f>IF(L116="","",L115)</f>
        <v>0</v>
      </c>
      <c r="M2047">
        <v>112</v>
      </c>
      <c r="N2047">
        <f>N115</f>
        <v>0</v>
      </c>
    </row>
    <row r="2048" spans="5:14">
      <c r="E2048">
        <v>113</v>
      </c>
      <c r="F2048">
        <f>IF(F117="","",F116)</f>
        <v>0</v>
      </c>
      <c r="G2048">
        <v>113</v>
      </c>
      <c r="H2048">
        <f>H116</f>
        <v>0</v>
      </c>
      <c r="K2048">
        <v>113</v>
      </c>
      <c r="L2048">
        <f>IF(L117="","",L116)</f>
        <v>0</v>
      </c>
      <c r="M2048">
        <v>113</v>
      </c>
      <c r="N2048">
        <f>N116</f>
        <v>0</v>
      </c>
    </row>
    <row r="2049" spans="5:14">
      <c r="E2049">
        <v>114</v>
      </c>
      <c r="F2049">
        <f>IF(F118="","",F117)</f>
        <v>0</v>
      </c>
      <c r="G2049">
        <v>114</v>
      </c>
      <c r="H2049">
        <f>H117</f>
        <v>0</v>
      </c>
      <c r="K2049">
        <v>114</v>
      </c>
      <c r="L2049">
        <f>IF(L118="","",L117)</f>
        <v>0</v>
      </c>
      <c r="M2049">
        <v>114</v>
      </c>
      <c r="N2049">
        <f>N117</f>
        <v>0</v>
      </c>
    </row>
    <row r="2050" spans="5:14">
      <c r="E2050">
        <v>115</v>
      </c>
      <c r="F2050">
        <f>IF(F119="","",F118)</f>
        <v>0</v>
      </c>
      <c r="G2050">
        <v>115</v>
      </c>
      <c r="H2050">
        <f>H118</f>
        <v>0</v>
      </c>
      <c r="K2050">
        <v>115</v>
      </c>
      <c r="L2050">
        <f>IF(L119="","",L118)</f>
        <v>0</v>
      </c>
      <c r="M2050">
        <v>115</v>
      </c>
      <c r="N2050">
        <f>N118</f>
        <v>0</v>
      </c>
    </row>
    <row r="2051" spans="5:14">
      <c r="E2051">
        <v>116</v>
      </c>
      <c r="F2051">
        <f>IF(F120="","",F119)</f>
        <v>0</v>
      </c>
      <c r="G2051">
        <v>116</v>
      </c>
      <c r="H2051">
        <f>H119</f>
        <v>0</v>
      </c>
      <c r="K2051">
        <v>116</v>
      </c>
      <c r="L2051">
        <f>IF(L120="","",L119)</f>
        <v>0</v>
      </c>
      <c r="M2051">
        <v>116</v>
      </c>
      <c r="N2051">
        <f>N119</f>
        <v>0</v>
      </c>
    </row>
    <row r="2052" spans="5:14">
      <c r="E2052">
        <v>117</v>
      </c>
      <c r="F2052">
        <f>IF(F121="","",F120)</f>
        <v>0</v>
      </c>
      <c r="G2052">
        <v>117</v>
      </c>
      <c r="H2052">
        <f>H120</f>
        <v>0</v>
      </c>
      <c r="K2052">
        <v>117</v>
      </c>
      <c r="L2052">
        <f>IF(L121="","",L120)</f>
        <v>0</v>
      </c>
      <c r="M2052">
        <v>117</v>
      </c>
      <c r="N2052">
        <f>N120</f>
        <v>0</v>
      </c>
    </row>
    <row r="2053" spans="5:14">
      <c r="E2053">
        <v>118</v>
      </c>
      <c r="F2053">
        <f>IF(F122="","",F121)</f>
        <v>0</v>
      </c>
      <c r="G2053">
        <v>118</v>
      </c>
      <c r="H2053">
        <f>H121</f>
        <v>0</v>
      </c>
      <c r="K2053">
        <v>118</v>
      </c>
      <c r="L2053">
        <f>IF(L122="","",L121)</f>
        <v>0</v>
      </c>
      <c r="M2053">
        <v>118</v>
      </c>
      <c r="N2053">
        <f>N121</f>
        <v>0</v>
      </c>
    </row>
    <row r="2054" spans="5:14">
      <c r="E2054">
        <v>119</v>
      </c>
      <c r="F2054">
        <f>IF(F123="","",F122)</f>
        <v>0</v>
      </c>
      <c r="G2054">
        <v>119</v>
      </c>
      <c r="H2054">
        <f>H122</f>
        <v>0</v>
      </c>
      <c r="K2054">
        <v>119</v>
      </c>
      <c r="L2054">
        <f>IF(L123="","",L122)</f>
        <v>0</v>
      </c>
      <c r="M2054">
        <v>119</v>
      </c>
      <c r="N2054">
        <f>N122</f>
        <v>0</v>
      </c>
    </row>
    <row r="2055" spans="5:14">
      <c r="E2055">
        <v>120</v>
      </c>
      <c r="F2055">
        <f>IF(F124="","",F123)</f>
        <v>0</v>
      </c>
      <c r="G2055">
        <v>120</v>
      </c>
      <c r="H2055">
        <f>H123</f>
        <v>0</v>
      </c>
      <c r="K2055">
        <v>120</v>
      </c>
      <c r="L2055">
        <f>IF(L124="","",L123)</f>
        <v>0</v>
      </c>
      <c r="M2055">
        <v>120</v>
      </c>
      <c r="N2055">
        <f>N123</f>
        <v>0</v>
      </c>
    </row>
    <row r="2056" spans="5:14">
      <c r="E2056">
        <v>121</v>
      </c>
      <c r="F2056">
        <f>IF(F125="","",F124)</f>
        <v>0</v>
      </c>
      <c r="G2056">
        <v>121</v>
      </c>
      <c r="H2056">
        <f>H124</f>
        <v>0</v>
      </c>
      <c r="K2056">
        <v>121</v>
      </c>
      <c r="L2056">
        <f>IF(L125="","",L124)</f>
        <v>0</v>
      </c>
      <c r="M2056">
        <v>121</v>
      </c>
      <c r="N2056">
        <f>N124</f>
        <v>0</v>
      </c>
    </row>
    <row r="2057" spans="5:14">
      <c r="E2057">
        <v>122</v>
      </c>
      <c r="F2057">
        <f>IF(F126="","",F125)</f>
        <v>0</v>
      </c>
      <c r="G2057">
        <v>122</v>
      </c>
      <c r="H2057">
        <f>H125</f>
        <v>0</v>
      </c>
      <c r="K2057">
        <v>122</v>
      </c>
      <c r="L2057">
        <f>IF(L126="","",L125)</f>
        <v>0</v>
      </c>
      <c r="M2057">
        <v>122</v>
      </c>
      <c r="N2057">
        <f>N125</f>
        <v>0</v>
      </c>
    </row>
    <row r="2058" spans="5:14">
      <c r="E2058">
        <v>123</v>
      </c>
      <c r="F2058">
        <f>IF(F127="","",F126)</f>
        <v>0</v>
      </c>
      <c r="G2058">
        <v>123</v>
      </c>
      <c r="H2058">
        <f>H126</f>
        <v>0</v>
      </c>
      <c r="K2058">
        <v>123</v>
      </c>
      <c r="L2058">
        <f>IF(L127="","",L126)</f>
        <v>0</v>
      </c>
      <c r="M2058">
        <v>123</v>
      </c>
      <c r="N2058">
        <f>N126</f>
        <v>0</v>
      </c>
    </row>
    <row r="2059" spans="5:14">
      <c r="E2059">
        <v>124</v>
      </c>
      <c r="F2059">
        <f>IF(F128="","",F127)</f>
        <v>0</v>
      </c>
      <c r="G2059">
        <v>124</v>
      </c>
      <c r="H2059">
        <f>H127</f>
        <v>0</v>
      </c>
      <c r="K2059">
        <v>124</v>
      </c>
      <c r="L2059">
        <f>IF(L128="","",L127)</f>
        <v>0</v>
      </c>
      <c r="M2059">
        <v>124</v>
      </c>
      <c r="N2059">
        <f>N127</f>
        <v>0</v>
      </c>
    </row>
    <row r="2060" spans="5:14">
      <c r="E2060">
        <v>125</v>
      </c>
      <c r="F2060">
        <f>IF(F129="","",F128)</f>
        <v>0</v>
      </c>
      <c r="G2060">
        <v>125</v>
      </c>
      <c r="H2060">
        <f>H128</f>
        <v>0</v>
      </c>
      <c r="K2060">
        <v>125</v>
      </c>
      <c r="L2060">
        <f>IF(L129="","",L128)</f>
        <v>0</v>
      </c>
      <c r="M2060">
        <v>125</v>
      </c>
      <c r="N2060">
        <f>N128</f>
        <v>0</v>
      </c>
    </row>
    <row r="2061" spans="5:14">
      <c r="E2061">
        <v>126</v>
      </c>
      <c r="F2061">
        <f>IF(F130="","",F129)</f>
        <v>0</v>
      </c>
      <c r="G2061">
        <v>126</v>
      </c>
      <c r="H2061">
        <f>H129</f>
        <v>0</v>
      </c>
      <c r="K2061">
        <v>126</v>
      </c>
      <c r="L2061">
        <f>IF(L130="","",L129)</f>
        <v>0</v>
      </c>
      <c r="M2061">
        <v>126</v>
      </c>
      <c r="N2061">
        <f>N129</f>
        <v>0</v>
      </c>
    </row>
    <row r="2062" spans="5:14">
      <c r="E2062">
        <v>127</v>
      </c>
      <c r="F2062">
        <f>IF(F131="","",F130)</f>
        <v>0</v>
      </c>
      <c r="G2062">
        <v>127</v>
      </c>
      <c r="H2062">
        <f>H130</f>
        <v>0</v>
      </c>
      <c r="K2062">
        <v>127</v>
      </c>
      <c r="L2062">
        <f>IF(L131="","",L130)</f>
        <v>0</v>
      </c>
      <c r="M2062">
        <v>127</v>
      </c>
      <c r="N2062">
        <f>N130</f>
        <v>0</v>
      </c>
    </row>
    <row r="2063" spans="5:14">
      <c r="E2063">
        <v>128</v>
      </c>
      <c r="F2063">
        <f>IF(F132="","",F131)</f>
        <v>0</v>
      </c>
      <c r="G2063">
        <v>128</v>
      </c>
      <c r="H2063">
        <f>H131</f>
        <v>0</v>
      </c>
      <c r="K2063">
        <v>128</v>
      </c>
      <c r="L2063">
        <f>IF(L132="","",L131)</f>
        <v>0</v>
      </c>
      <c r="M2063">
        <v>128</v>
      </c>
      <c r="N2063">
        <f>N131</f>
        <v>0</v>
      </c>
    </row>
    <row r="2064" spans="5:14">
      <c r="E2064">
        <v>129</v>
      </c>
      <c r="F2064">
        <f>IF(F133="","",F132)</f>
        <v>0</v>
      </c>
      <c r="G2064">
        <v>129</v>
      </c>
      <c r="H2064">
        <f>H132</f>
        <v>0</v>
      </c>
      <c r="K2064">
        <v>129</v>
      </c>
      <c r="L2064">
        <f>IF(L133="","",L132)</f>
        <v>0</v>
      </c>
      <c r="M2064">
        <v>129</v>
      </c>
      <c r="N2064">
        <f>N132</f>
        <v>0</v>
      </c>
    </row>
    <row r="2065" spans="5:14">
      <c r="E2065">
        <v>130</v>
      </c>
      <c r="F2065">
        <f>IF(F134="","",F133)</f>
        <v>0</v>
      </c>
      <c r="G2065">
        <v>130</v>
      </c>
      <c r="H2065">
        <f>H133</f>
        <v>0</v>
      </c>
      <c r="K2065">
        <v>130</v>
      </c>
      <c r="L2065">
        <f>IF(L134="","",L133)</f>
        <v>0</v>
      </c>
      <c r="M2065">
        <v>130</v>
      </c>
      <c r="N2065">
        <f>N133</f>
        <v>0</v>
      </c>
    </row>
    <row r="2066" spans="5:14">
      <c r="E2066">
        <v>131</v>
      </c>
      <c r="F2066">
        <f>IF(F135="","",F134)</f>
        <v>0</v>
      </c>
      <c r="G2066">
        <v>131</v>
      </c>
      <c r="H2066">
        <f>H134</f>
        <v>0</v>
      </c>
      <c r="K2066">
        <v>131</v>
      </c>
      <c r="L2066">
        <f>IF(L135="","",L134)</f>
        <v>0</v>
      </c>
      <c r="M2066">
        <v>131</v>
      </c>
      <c r="N2066">
        <f>N134</f>
        <v>0</v>
      </c>
    </row>
    <row r="2067" spans="5:14">
      <c r="E2067">
        <v>132</v>
      </c>
      <c r="F2067">
        <f>IF(F136="","",F135)</f>
        <v>0</v>
      </c>
      <c r="G2067">
        <v>132</v>
      </c>
      <c r="H2067">
        <f>H135</f>
        <v>0</v>
      </c>
      <c r="K2067">
        <v>132</v>
      </c>
      <c r="L2067">
        <f>IF(L136="","",L135)</f>
        <v>0</v>
      </c>
      <c r="M2067">
        <v>132</v>
      </c>
      <c r="N2067">
        <f>N135</f>
        <v>0</v>
      </c>
    </row>
    <row r="2068" spans="5:14">
      <c r="E2068">
        <v>133</v>
      </c>
      <c r="F2068">
        <f>IF(F137="","",F136)</f>
        <v>0</v>
      </c>
      <c r="G2068">
        <v>133</v>
      </c>
      <c r="H2068">
        <f>H136</f>
        <v>0</v>
      </c>
      <c r="K2068">
        <v>133</v>
      </c>
      <c r="L2068">
        <f>IF(L137="","",L136)</f>
        <v>0</v>
      </c>
      <c r="M2068">
        <v>133</v>
      </c>
      <c r="N2068">
        <f>N136</f>
        <v>0</v>
      </c>
    </row>
    <row r="2069" spans="5:14">
      <c r="E2069">
        <v>134</v>
      </c>
      <c r="F2069">
        <f>IF(F138="","",F137)</f>
        <v>0</v>
      </c>
      <c r="G2069">
        <v>134</v>
      </c>
      <c r="H2069">
        <f>H137</f>
        <v>0</v>
      </c>
      <c r="K2069">
        <v>134</v>
      </c>
      <c r="L2069">
        <f>IF(L138="","",L137)</f>
        <v>0</v>
      </c>
      <c r="M2069">
        <v>134</v>
      </c>
      <c r="N2069">
        <f>N137</f>
        <v>0</v>
      </c>
    </row>
    <row r="2070" spans="5:14">
      <c r="E2070">
        <v>135</v>
      </c>
      <c r="F2070">
        <f>IF(F139="","",F138)</f>
        <v>0</v>
      </c>
      <c r="G2070">
        <v>135</v>
      </c>
      <c r="H2070">
        <f>H138</f>
        <v>0</v>
      </c>
      <c r="K2070">
        <v>135</v>
      </c>
      <c r="L2070">
        <f>IF(L139="","",L138)</f>
        <v>0</v>
      </c>
      <c r="M2070">
        <v>135</v>
      </c>
      <c r="N2070">
        <f>N138</f>
        <v>0</v>
      </c>
    </row>
    <row r="2071" spans="5:14">
      <c r="E2071">
        <v>136</v>
      </c>
      <c r="F2071">
        <f>IF(F140="","",F139)</f>
        <v>0</v>
      </c>
      <c r="G2071">
        <v>136</v>
      </c>
      <c r="H2071">
        <f>H139</f>
        <v>0</v>
      </c>
      <c r="K2071">
        <v>136</v>
      </c>
      <c r="L2071">
        <f>IF(L140="","",L139)</f>
        <v>0</v>
      </c>
      <c r="M2071">
        <v>136</v>
      </c>
      <c r="N2071">
        <f>N139</f>
        <v>0</v>
      </c>
    </row>
    <row r="2072" spans="5:14">
      <c r="E2072">
        <v>137</v>
      </c>
      <c r="F2072">
        <f>IF(F141="","",F140)</f>
        <v>0</v>
      </c>
      <c r="G2072">
        <v>137</v>
      </c>
      <c r="H2072">
        <f>H140</f>
        <v>0</v>
      </c>
      <c r="K2072">
        <v>137</v>
      </c>
      <c r="L2072">
        <f>IF(L141="","",L140)</f>
        <v>0</v>
      </c>
      <c r="M2072">
        <v>137</v>
      </c>
      <c r="N2072">
        <f>N140</f>
        <v>0</v>
      </c>
    </row>
    <row r="2073" spans="5:14">
      <c r="E2073">
        <v>138</v>
      </c>
      <c r="F2073">
        <f>IF(F142="","",F141)</f>
        <v>0</v>
      </c>
      <c r="G2073">
        <v>138</v>
      </c>
      <c r="H2073">
        <f>H141</f>
        <v>0</v>
      </c>
      <c r="K2073">
        <v>138</v>
      </c>
      <c r="L2073">
        <f>IF(L142="","",L141)</f>
        <v>0</v>
      </c>
      <c r="M2073">
        <v>138</v>
      </c>
      <c r="N2073">
        <f>N141</f>
        <v>0</v>
      </c>
    </row>
    <row r="2074" spans="5:14">
      <c r="E2074">
        <v>139</v>
      </c>
      <c r="F2074">
        <f>IF(F143="","",F142)</f>
        <v>0</v>
      </c>
      <c r="G2074">
        <v>139</v>
      </c>
      <c r="H2074">
        <f>H142</f>
        <v>0</v>
      </c>
      <c r="K2074">
        <v>139</v>
      </c>
      <c r="L2074">
        <f>IF(L143="","",L142)</f>
        <v>0</v>
      </c>
      <c r="M2074">
        <v>139</v>
      </c>
      <c r="N2074">
        <f>N142</f>
        <v>0</v>
      </c>
    </row>
    <row r="2075" spans="5:14">
      <c r="E2075">
        <v>140</v>
      </c>
      <c r="F2075">
        <f>IF(F144="","",F143)</f>
        <v>0</v>
      </c>
      <c r="G2075">
        <v>140</v>
      </c>
      <c r="H2075">
        <f>H143</f>
        <v>0</v>
      </c>
      <c r="K2075">
        <v>140</v>
      </c>
      <c r="L2075">
        <f>IF(L144="","",L143)</f>
        <v>0</v>
      </c>
      <c r="M2075">
        <v>140</v>
      </c>
      <c r="N2075">
        <f>N143</f>
        <v>0</v>
      </c>
    </row>
    <row r="2076" spans="5:14">
      <c r="E2076">
        <v>141</v>
      </c>
      <c r="F2076">
        <f>IF(F145="","",F144)</f>
        <v>0</v>
      </c>
      <c r="G2076">
        <v>141</v>
      </c>
      <c r="H2076">
        <f>H144</f>
        <v>0</v>
      </c>
      <c r="K2076">
        <v>141</v>
      </c>
      <c r="L2076">
        <f>IF(L145="","",L144)</f>
        <v>0</v>
      </c>
      <c r="M2076">
        <v>141</v>
      </c>
      <c r="N2076">
        <f>N144</f>
        <v>0</v>
      </c>
    </row>
    <row r="2077" spans="5:14">
      <c r="E2077">
        <v>142</v>
      </c>
      <c r="F2077">
        <f>IF(F146="","",F145)</f>
        <v>0</v>
      </c>
      <c r="G2077">
        <v>142</v>
      </c>
      <c r="H2077">
        <f>H145</f>
        <v>0</v>
      </c>
      <c r="K2077">
        <v>142</v>
      </c>
      <c r="L2077">
        <f>IF(L146="","",L145)</f>
        <v>0</v>
      </c>
      <c r="M2077">
        <v>142</v>
      </c>
      <c r="N2077">
        <f>N145</f>
        <v>0</v>
      </c>
    </row>
    <row r="2078" spans="5:14">
      <c r="E2078">
        <v>143</v>
      </c>
      <c r="F2078">
        <f>IF(F147="","",F146)</f>
        <v>0</v>
      </c>
      <c r="G2078">
        <v>143</v>
      </c>
      <c r="H2078">
        <f>H146</f>
        <v>0</v>
      </c>
      <c r="K2078">
        <v>143</v>
      </c>
      <c r="L2078">
        <f>IF(L147="","",L146)</f>
        <v>0</v>
      </c>
      <c r="M2078">
        <v>143</v>
      </c>
      <c r="N2078">
        <f>N146</f>
        <v>0</v>
      </c>
    </row>
    <row r="2079" spans="5:14">
      <c r="E2079">
        <v>144</v>
      </c>
      <c r="F2079">
        <f>IF(F148="","",F147)</f>
        <v>0</v>
      </c>
      <c r="G2079">
        <v>144</v>
      </c>
      <c r="H2079">
        <f>H147</f>
        <v>0</v>
      </c>
      <c r="K2079">
        <v>144</v>
      </c>
      <c r="L2079">
        <f>IF(L148="","",L147)</f>
        <v>0</v>
      </c>
      <c r="M2079">
        <v>144</v>
      </c>
      <c r="N2079">
        <f>N147</f>
        <v>0</v>
      </c>
    </row>
    <row r="2080" spans="5:14">
      <c r="E2080">
        <v>145</v>
      </c>
      <c r="F2080">
        <f>IF(F149="","",F148)</f>
        <v>0</v>
      </c>
      <c r="G2080">
        <v>145</v>
      </c>
      <c r="H2080">
        <f>H148</f>
        <v>0</v>
      </c>
      <c r="K2080">
        <v>145</v>
      </c>
      <c r="L2080">
        <f>IF(L149="","",L148)</f>
        <v>0</v>
      </c>
      <c r="M2080">
        <v>145</v>
      </c>
      <c r="N2080">
        <f>N148</f>
        <v>0</v>
      </c>
    </row>
    <row r="2081" spans="5:14">
      <c r="E2081">
        <v>146</v>
      </c>
      <c r="F2081">
        <f>IF(F150="","",F149)</f>
        <v>0</v>
      </c>
      <c r="G2081">
        <v>146</v>
      </c>
      <c r="H2081">
        <f>H149</f>
        <v>0</v>
      </c>
      <c r="K2081">
        <v>146</v>
      </c>
      <c r="L2081">
        <f>IF(L150="","",L149)</f>
        <v>0</v>
      </c>
      <c r="M2081">
        <v>146</v>
      </c>
      <c r="N2081">
        <f>N149</f>
        <v>0</v>
      </c>
    </row>
    <row r="2082" spans="5:14">
      <c r="E2082">
        <v>147</v>
      </c>
      <c r="F2082">
        <f>IF(F151="","",F150)</f>
        <v>0</v>
      </c>
      <c r="G2082">
        <v>147</v>
      </c>
      <c r="H2082">
        <f>H150</f>
        <v>0</v>
      </c>
      <c r="K2082">
        <v>147</v>
      </c>
      <c r="L2082">
        <f>IF(L151="","",L150)</f>
        <v>0</v>
      </c>
      <c r="M2082">
        <v>147</v>
      </c>
      <c r="N2082">
        <f>N150</f>
        <v>0</v>
      </c>
    </row>
    <row r="2083" spans="5:14">
      <c r="E2083">
        <v>148</v>
      </c>
      <c r="F2083">
        <f>IF(F152="","",F151)</f>
        <v>0</v>
      </c>
      <c r="G2083">
        <v>148</v>
      </c>
      <c r="H2083">
        <f>H151</f>
        <v>0</v>
      </c>
      <c r="K2083">
        <v>148</v>
      </c>
      <c r="L2083">
        <f>IF(L152="","",L151)</f>
        <v>0</v>
      </c>
      <c r="M2083">
        <v>148</v>
      </c>
      <c r="N2083">
        <f>N151</f>
        <v>0</v>
      </c>
    </row>
    <row r="2084" spans="5:14">
      <c r="E2084">
        <v>149</v>
      </c>
      <c r="F2084">
        <f>IF(F153="","",F152)</f>
        <v>0</v>
      </c>
      <c r="G2084">
        <v>149</v>
      </c>
      <c r="H2084">
        <f>H152</f>
        <v>0</v>
      </c>
      <c r="K2084">
        <v>149</v>
      </c>
      <c r="L2084">
        <f>IF(L153="","",L152)</f>
        <v>0</v>
      </c>
      <c r="M2084">
        <v>149</v>
      </c>
      <c r="N2084">
        <f>N152</f>
        <v>0</v>
      </c>
    </row>
    <row r="2085" spans="5:14">
      <c r="E2085">
        <v>150</v>
      </c>
      <c r="F2085">
        <f>IF(F154="","",F153)</f>
        <v>0</v>
      </c>
      <c r="G2085">
        <v>150</v>
      </c>
      <c r="H2085">
        <f>H153</f>
        <v>0</v>
      </c>
      <c r="K2085">
        <v>150</v>
      </c>
      <c r="L2085">
        <f>IF(L154="","",L153)</f>
        <v>0</v>
      </c>
      <c r="M2085">
        <v>150</v>
      </c>
      <c r="N2085">
        <f>N153</f>
        <v>0</v>
      </c>
    </row>
    <row r="2086" spans="5:14">
      <c r="E2086">
        <v>151</v>
      </c>
      <c r="F2086">
        <f>IF(F155="","",F154)</f>
        <v>0</v>
      </c>
      <c r="G2086">
        <v>151</v>
      </c>
      <c r="H2086">
        <f>H154</f>
        <v>0</v>
      </c>
      <c r="K2086">
        <v>151</v>
      </c>
      <c r="L2086">
        <f>IF(L155="","",L154)</f>
        <v>0</v>
      </c>
      <c r="M2086">
        <v>151</v>
      </c>
      <c r="N2086">
        <f>N154</f>
        <v>0</v>
      </c>
    </row>
    <row r="2087" spans="5:14">
      <c r="E2087">
        <v>152</v>
      </c>
      <c r="F2087">
        <f>IF(F156="","",F155)</f>
        <v>0</v>
      </c>
      <c r="G2087">
        <v>152</v>
      </c>
      <c r="H2087">
        <f>H155</f>
        <v>0</v>
      </c>
      <c r="K2087">
        <v>152</v>
      </c>
      <c r="L2087">
        <f>IF(L156="","",L155)</f>
        <v>0</v>
      </c>
      <c r="M2087">
        <v>152</v>
      </c>
      <c r="N2087">
        <f>N155</f>
        <v>0</v>
      </c>
    </row>
    <row r="2088" spans="5:14">
      <c r="E2088">
        <v>153</v>
      </c>
      <c r="F2088">
        <f>IF(F157="","",F156)</f>
        <v>0</v>
      </c>
      <c r="G2088">
        <v>153</v>
      </c>
      <c r="H2088">
        <f>H156</f>
        <v>0</v>
      </c>
      <c r="K2088">
        <v>153</v>
      </c>
      <c r="L2088">
        <f>IF(L157="","",L156)</f>
        <v>0</v>
      </c>
      <c r="M2088">
        <v>153</v>
      </c>
      <c r="N2088">
        <f>N156</f>
        <v>0</v>
      </c>
    </row>
    <row r="2089" spans="5:14">
      <c r="E2089">
        <v>154</v>
      </c>
      <c r="F2089">
        <f>IF(F158="","",F157)</f>
        <v>0</v>
      </c>
      <c r="G2089">
        <v>154</v>
      </c>
      <c r="H2089">
        <f>H157</f>
        <v>0</v>
      </c>
      <c r="K2089">
        <v>154</v>
      </c>
      <c r="L2089">
        <f>IF(L158="","",L157)</f>
        <v>0</v>
      </c>
      <c r="M2089">
        <v>154</v>
      </c>
      <c r="N2089">
        <f>N157</f>
        <v>0</v>
      </c>
    </row>
    <row r="2090" spans="5:14">
      <c r="E2090">
        <v>155</v>
      </c>
      <c r="F2090">
        <f>IF(F159="","",F158)</f>
        <v>0</v>
      </c>
      <c r="G2090">
        <v>155</v>
      </c>
      <c r="H2090">
        <f>H158</f>
        <v>0</v>
      </c>
      <c r="K2090">
        <v>155</v>
      </c>
      <c r="L2090">
        <f>IF(L159="","",L158)</f>
        <v>0</v>
      </c>
      <c r="M2090">
        <v>155</v>
      </c>
      <c r="N2090">
        <f>N158</f>
        <v>0</v>
      </c>
    </row>
    <row r="2091" spans="5:14">
      <c r="E2091">
        <v>156</v>
      </c>
      <c r="F2091">
        <f>IF(F160="","",F159)</f>
        <v>0</v>
      </c>
      <c r="G2091">
        <v>156</v>
      </c>
      <c r="H2091">
        <f>H159</f>
        <v>0</v>
      </c>
      <c r="K2091">
        <v>156</v>
      </c>
      <c r="L2091">
        <f>IF(L160="","",L159)</f>
        <v>0</v>
      </c>
      <c r="M2091">
        <v>156</v>
      </c>
      <c r="N2091">
        <f>N159</f>
        <v>0</v>
      </c>
    </row>
    <row r="2092" spans="5:14">
      <c r="E2092">
        <v>157</v>
      </c>
      <c r="F2092">
        <f>IF(F161="","",F160)</f>
        <v>0</v>
      </c>
      <c r="G2092">
        <v>157</v>
      </c>
      <c r="H2092">
        <f>H160</f>
        <v>0</v>
      </c>
      <c r="K2092">
        <v>157</v>
      </c>
      <c r="L2092">
        <f>IF(L161="","",L160)</f>
        <v>0</v>
      </c>
      <c r="M2092">
        <v>157</v>
      </c>
      <c r="N2092">
        <f>N160</f>
        <v>0</v>
      </c>
    </row>
    <row r="2093" spans="5:14">
      <c r="E2093">
        <v>158</v>
      </c>
      <c r="F2093">
        <f>IF(F162="","",F161)</f>
        <v>0</v>
      </c>
      <c r="G2093">
        <v>158</v>
      </c>
      <c r="H2093">
        <f>H161</f>
        <v>0</v>
      </c>
      <c r="K2093">
        <v>158</v>
      </c>
      <c r="L2093">
        <f>IF(L162="","",L161)</f>
        <v>0</v>
      </c>
      <c r="M2093">
        <v>158</v>
      </c>
      <c r="N2093">
        <f>N161</f>
        <v>0</v>
      </c>
    </row>
    <row r="2094" spans="5:14">
      <c r="E2094">
        <v>159</v>
      </c>
      <c r="F2094">
        <f>IF(F163="","",F162)</f>
        <v>0</v>
      </c>
      <c r="G2094">
        <v>159</v>
      </c>
      <c r="H2094">
        <f>H162</f>
        <v>0</v>
      </c>
      <c r="K2094">
        <v>159</v>
      </c>
      <c r="L2094">
        <f>IF(L163="","",L162)</f>
        <v>0</v>
      </c>
      <c r="M2094">
        <v>159</v>
      </c>
      <c r="N2094">
        <f>N162</f>
        <v>0</v>
      </c>
    </row>
    <row r="2095" spans="5:14">
      <c r="E2095">
        <v>160</v>
      </c>
      <c r="F2095">
        <f>IF(F164="","",F163)</f>
        <v>0</v>
      </c>
      <c r="G2095">
        <v>160</v>
      </c>
      <c r="H2095">
        <f>H163</f>
        <v>0</v>
      </c>
      <c r="K2095">
        <v>160</v>
      </c>
      <c r="L2095">
        <f>IF(L164="","",L163)</f>
        <v>0</v>
      </c>
      <c r="M2095">
        <v>160</v>
      </c>
      <c r="N2095">
        <f>N163</f>
        <v>0</v>
      </c>
    </row>
    <row r="2096" spans="5:14">
      <c r="E2096">
        <v>161</v>
      </c>
      <c r="F2096">
        <f>IF(F165="","",F164)</f>
        <v>0</v>
      </c>
      <c r="G2096">
        <v>161</v>
      </c>
      <c r="H2096">
        <f>H164</f>
        <v>0</v>
      </c>
      <c r="K2096">
        <v>161</v>
      </c>
      <c r="L2096">
        <f>IF(L165="","",L164)</f>
        <v>0</v>
      </c>
      <c r="M2096">
        <v>161</v>
      </c>
      <c r="N2096">
        <f>N164</f>
        <v>0</v>
      </c>
    </row>
    <row r="2097" spans="5:14">
      <c r="E2097">
        <v>162</v>
      </c>
      <c r="F2097">
        <f>IF(F166="","",F165)</f>
        <v>0</v>
      </c>
      <c r="G2097">
        <v>162</v>
      </c>
      <c r="H2097">
        <f>H165</f>
        <v>0</v>
      </c>
      <c r="K2097">
        <v>162</v>
      </c>
      <c r="L2097">
        <f>IF(L166="","",L165)</f>
        <v>0</v>
      </c>
      <c r="M2097">
        <v>162</v>
      </c>
      <c r="N2097">
        <f>N165</f>
        <v>0</v>
      </c>
    </row>
    <row r="2098" spans="5:14">
      <c r="E2098">
        <v>163</v>
      </c>
      <c r="F2098">
        <f>IF(F167="","",F166)</f>
        <v>0</v>
      </c>
      <c r="G2098">
        <v>163</v>
      </c>
      <c r="H2098">
        <f>H166</f>
        <v>0</v>
      </c>
      <c r="K2098">
        <v>163</v>
      </c>
      <c r="L2098">
        <f>IF(L167="","",L166)</f>
        <v>0</v>
      </c>
      <c r="M2098">
        <v>163</v>
      </c>
      <c r="N2098">
        <f>N166</f>
        <v>0</v>
      </c>
    </row>
    <row r="2099" spans="5:14">
      <c r="E2099">
        <v>164</v>
      </c>
      <c r="F2099">
        <f>IF(F168="","",F167)</f>
        <v>0</v>
      </c>
      <c r="G2099">
        <v>164</v>
      </c>
      <c r="H2099">
        <f>H167</f>
        <v>0</v>
      </c>
      <c r="K2099">
        <v>164</v>
      </c>
      <c r="L2099">
        <f>IF(L168="","",L167)</f>
        <v>0</v>
      </c>
      <c r="M2099">
        <v>164</v>
      </c>
      <c r="N2099">
        <f>N167</f>
        <v>0</v>
      </c>
    </row>
    <row r="2100" spans="5:14">
      <c r="E2100">
        <v>165</v>
      </c>
      <c r="F2100">
        <f>IF(F169="","",F168)</f>
        <v>0</v>
      </c>
      <c r="G2100">
        <v>165</v>
      </c>
      <c r="H2100">
        <f>H168</f>
        <v>0</v>
      </c>
      <c r="K2100">
        <v>165</v>
      </c>
      <c r="L2100">
        <f>IF(L169="","",L168)</f>
        <v>0</v>
      </c>
      <c r="M2100">
        <v>165</v>
      </c>
      <c r="N2100">
        <f>N168</f>
        <v>0</v>
      </c>
    </row>
    <row r="2101" spans="5:14">
      <c r="E2101">
        <v>166</v>
      </c>
      <c r="F2101">
        <f>IF(F170="","",F169)</f>
        <v>0</v>
      </c>
      <c r="G2101">
        <v>166</v>
      </c>
      <c r="H2101">
        <f>H169</f>
        <v>0</v>
      </c>
      <c r="K2101">
        <v>166</v>
      </c>
      <c r="L2101">
        <f>IF(L170="","",L169)</f>
        <v>0</v>
      </c>
      <c r="M2101">
        <v>166</v>
      </c>
      <c r="N2101">
        <f>N169</f>
        <v>0</v>
      </c>
    </row>
    <row r="2102" spans="5:14">
      <c r="E2102">
        <v>167</v>
      </c>
      <c r="F2102">
        <f>IF(F171="","",F170)</f>
        <v>0</v>
      </c>
      <c r="G2102">
        <v>167</v>
      </c>
      <c r="H2102">
        <f>H170</f>
        <v>0</v>
      </c>
      <c r="K2102">
        <v>167</v>
      </c>
      <c r="L2102">
        <f>IF(L171="","",L170)</f>
        <v>0</v>
      </c>
      <c r="M2102">
        <v>167</v>
      </c>
      <c r="N2102">
        <f>N170</f>
        <v>0</v>
      </c>
    </row>
    <row r="2103" spans="5:14">
      <c r="E2103">
        <v>168</v>
      </c>
      <c r="F2103">
        <f>IF(F172="","",F171)</f>
        <v>0</v>
      </c>
      <c r="G2103">
        <v>168</v>
      </c>
      <c r="H2103">
        <f>H171</f>
        <v>0</v>
      </c>
      <c r="K2103">
        <v>168</v>
      </c>
      <c r="L2103">
        <f>IF(L172="","",L171)</f>
        <v>0</v>
      </c>
      <c r="M2103">
        <v>168</v>
      </c>
      <c r="N2103">
        <f>N171</f>
        <v>0</v>
      </c>
    </row>
    <row r="2104" spans="5:14">
      <c r="E2104">
        <v>169</v>
      </c>
      <c r="F2104">
        <f>IF(F173="","",F172)</f>
        <v>0</v>
      </c>
      <c r="G2104">
        <v>169</v>
      </c>
      <c r="H2104">
        <f>H172</f>
        <v>0</v>
      </c>
      <c r="K2104">
        <v>169</v>
      </c>
      <c r="L2104">
        <f>IF(L173="","",L172)</f>
        <v>0</v>
      </c>
      <c r="M2104">
        <v>169</v>
      </c>
      <c r="N2104">
        <f>N172</f>
        <v>0</v>
      </c>
    </row>
    <row r="2105" spans="5:14">
      <c r="E2105">
        <v>170</v>
      </c>
      <c r="F2105">
        <f>IF(F174="","",F173)</f>
        <v>0</v>
      </c>
      <c r="G2105">
        <v>170</v>
      </c>
      <c r="H2105">
        <f>H173</f>
        <v>0</v>
      </c>
      <c r="K2105">
        <v>170</v>
      </c>
      <c r="L2105">
        <f>IF(L174="","",L173)</f>
        <v>0</v>
      </c>
      <c r="M2105">
        <v>170</v>
      </c>
      <c r="N2105">
        <f>N173</f>
        <v>0</v>
      </c>
    </row>
    <row r="2106" spans="5:14">
      <c r="E2106">
        <v>171</v>
      </c>
      <c r="F2106">
        <f>IF(F175="","",F174)</f>
        <v>0</v>
      </c>
      <c r="G2106">
        <v>171</v>
      </c>
      <c r="H2106">
        <f>H174</f>
        <v>0</v>
      </c>
      <c r="K2106">
        <v>171</v>
      </c>
      <c r="L2106">
        <f>IF(L175="","",L174)</f>
        <v>0</v>
      </c>
      <c r="M2106">
        <v>171</v>
      </c>
      <c r="N2106">
        <f>N174</f>
        <v>0</v>
      </c>
    </row>
    <row r="2107" spans="5:14">
      <c r="E2107">
        <v>172</v>
      </c>
      <c r="F2107">
        <f>IF(F176="","",F175)</f>
        <v>0</v>
      </c>
      <c r="G2107">
        <v>172</v>
      </c>
      <c r="H2107">
        <f>H175</f>
        <v>0</v>
      </c>
      <c r="K2107">
        <v>172</v>
      </c>
      <c r="L2107">
        <f>IF(L176="","",L175)</f>
        <v>0</v>
      </c>
      <c r="M2107">
        <v>172</v>
      </c>
      <c r="N2107">
        <f>N175</f>
        <v>0</v>
      </c>
    </row>
    <row r="2108" spans="5:14">
      <c r="E2108">
        <v>173</v>
      </c>
      <c r="F2108">
        <f>IF(F177="","",F176)</f>
        <v>0</v>
      </c>
      <c r="G2108">
        <v>173</v>
      </c>
      <c r="H2108">
        <f>H176</f>
        <v>0</v>
      </c>
      <c r="K2108">
        <v>173</v>
      </c>
      <c r="L2108">
        <f>IF(L177="","",L176)</f>
        <v>0</v>
      </c>
      <c r="M2108">
        <v>173</v>
      </c>
      <c r="N2108">
        <f>N176</f>
        <v>0</v>
      </c>
    </row>
    <row r="2109" spans="5:14">
      <c r="E2109">
        <v>174</v>
      </c>
      <c r="F2109">
        <f>IF(F178="","",F177)</f>
        <v>0</v>
      </c>
      <c r="G2109">
        <v>174</v>
      </c>
      <c r="H2109">
        <f>H177</f>
        <v>0</v>
      </c>
      <c r="K2109">
        <v>174</v>
      </c>
      <c r="L2109">
        <f>IF(L178="","",L177)</f>
        <v>0</v>
      </c>
      <c r="M2109">
        <v>174</v>
      </c>
      <c r="N2109">
        <f>N177</f>
        <v>0</v>
      </c>
    </row>
    <row r="2110" spans="5:14">
      <c r="E2110">
        <v>175</v>
      </c>
      <c r="F2110">
        <f>IF(F179="","",F178)</f>
        <v>0</v>
      </c>
      <c r="G2110">
        <v>175</v>
      </c>
      <c r="H2110">
        <f>H178</f>
        <v>0</v>
      </c>
      <c r="K2110">
        <v>175</v>
      </c>
      <c r="L2110">
        <f>IF(L179="","",L178)</f>
        <v>0</v>
      </c>
      <c r="M2110">
        <v>175</v>
      </c>
      <c r="N2110">
        <f>N178</f>
        <v>0</v>
      </c>
    </row>
    <row r="2111" spans="5:14">
      <c r="E2111">
        <v>176</v>
      </c>
      <c r="F2111">
        <f>IF(F180="","",F179)</f>
        <v>0</v>
      </c>
      <c r="G2111">
        <v>176</v>
      </c>
      <c r="H2111">
        <f>H179</f>
        <v>0</v>
      </c>
      <c r="K2111">
        <v>176</v>
      </c>
      <c r="L2111">
        <f>IF(L180="","",L179)</f>
        <v>0</v>
      </c>
      <c r="M2111">
        <v>176</v>
      </c>
      <c r="N2111">
        <f>N179</f>
        <v>0</v>
      </c>
    </row>
    <row r="2112" spans="5:14">
      <c r="E2112">
        <v>177</v>
      </c>
      <c r="F2112">
        <f>IF(F181="","",F180)</f>
        <v>0</v>
      </c>
      <c r="G2112">
        <v>177</v>
      </c>
      <c r="H2112">
        <f>H180</f>
        <v>0</v>
      </c>
      <c r="K2112">
        <v>177</v>
      </c>
      <c r="L2112">
        <f>IF(L181="","",L180)</f>
        <v>0</v>
      </c>
      <c r="M2112">
        <v>177</v>
      </c>
      <c r="N2112">
        <f>N180</f>
        <v>0</v>
      </c>
    </row>
    <row r="2113" spans="5:14">
      <c r="E2113">
        <v>178</v>
      </c>
      <c r="F2113">
        <f>IF(F182="","",F181)</f>
        <v>0</v>
      </c>
      <c r="G2113">
        <v>178</v>
      </c>
      <c r="H2113">
        <f>H181</f>
        <v>0</v>
      </c>
      <c r="K2113">
        <v>178</v>
      </c>
      <c r="L2113">
        <f>IF(L182="","",L181)</f>
        <v>0</v>
      </c>
      <c r="M2113">
        <v>178</v>
      </c>
      <c r="N2113">
        <f>N181</f>
        <v>0</v>
      </c>
    </row>
    <row r="2114" spans="5:14">
      <c r="E2114">
        <v>179</v>
      </c>
      <c r="F2114">
        <f>IF(F183="","",F182)</f>
        <v>0</v>
      </c>
      <c r="G2114">
        <v>179</v>
      </c>
      <c r="H2114">
        <f>H182</f>
        <v>0</v>
      </c>
      <c r="K2114">
        <v>179</v>
      </c>
      <c r="L2114">
        <f>IF(L183="","",L182)</f>
        <v>0</v>
      </c>
      <c r="M2114">
        <v>179</v>
      </c>
      <c r="N2114">
        <f>N182</f>
        <v>0</v>
      </c>
    </row>
    <row r="2115" spans="5:14">
      <c r="E2115">
        <v>180</v>
      </c>
      <c r="F2115">
        <f>IF(F184="","",F183)</f>
        <v>0</v>
      </c>
      <c r="G2115">
        <v>180</v>
      </c>
      <c r="H2115">
        <f>H183</f>
        <v>0</v>
      </c>
      <c r="K2115">
        <v>180</v>
      </c>
      <c r="L2115">
        <f>IF(L184="","",L183)</f>
        <v>0</v>
      </c>
      <c r="M2115">
        <v>180</v>
      </c>
      <c r="N2115">
        <f>N183</f>
        <v>0</v>
      </c>
    </row>
    <row r="2116" spans="5:14">
      <c r="E2116">
        <v>181</v>
      </c>
      <c r="F2116">
        <f>IF(F185="","",F184)</f>
        <v>0</v>
      </c>
      <c r="G2116">
        <v>181</v>
      </c>
      <c r="H2116">
        <f>H184</f>
        <v>0</v>
      </c>
      <c r="K2116">
        <v>181</v>
      </c>
      <c r="L2116">
        <f>IF(L185="","",L184)</f>
        <v>0</v>
      </c>
      <c r="M2116">
        <v>181</v>
      </c>
      <c r="N2116">
        <f>N184</f>
        <v>0</v>
      </c>
    </row>
    <row r="2117" spans="5:14">
      <c r="E2117">
        <v>182</v>
      </c>
      <c r="F2117">
        <f>IF(F186="","",F185)</f>
        <v>0</v>
      </c>
      <c r="G2117">
        <v>182</v>
      </c>
      <c r="H2117">
        <f>H185</f>
        <v>0</v>
      </c>
      <c r="K2117">
        <v>182</v>
      </c>
      <c r="L2117">
        <f>IF(L186="","",L185)</f>
        <v>0</v>
      </c>
      <c r="M2117">
        <v>182</v>
      </c>
      <c r="N2117">
        <f>N185</f>
        <v>0</v>
      </c>
    </row>
    <row r="2118" spans="5:14">
      <c r="E2118">
        <v>183</v>
      </c>
      <c r="F2118">
        <f>IF(F187="","",F186)</f>
        <v>0</v>
      </c>
      <c r="G2118">
        <v>183</v>
      </c>
      <c r="H2118">
        <f>H186</f>
        <v>0</v>
      </c>
      <c r="K2118">
        <v>183</v>
      </c>
      <c r="L2118">
        <f>IF(L187="","",L186)</f>
        <v>0</v>
      </c>
      <c r="M2118">
        <v>183</v>
      </c>
      <c r="N2118">
        <f>N186</f>
        <v>0</v>
      </c>
    </row>
    <row r="2119" spans="5:14">
      <c r="E2119">
        <v>184</v>
      </c>
      <c r="F2119">
        <f>IF(F188="","",F187)</f>
        <v>0</v>
      </c>
      <c r="G2119">
        <v>184</v>
      </c>
      <c r="H2119">
        <f>H187</f>
        <v>0</v>
      </c>
      <c r="K2119">
        <v>184</v>
      </c>
      <c r="L2119">
        <f>IF(L188="","",L187)</f>
        <v>0</v>
      </c>
      <c r="M2119">
        <v>184</v>
      </c>
      <c r="N2119">
        <f>N187</f>
        <v>0</v>
      </c>
    </row>
    <row r="2120" spans="5:14">
      <c r="E2120">
        <v>185</v>
      </c>
      <c r="F2120">
        <f>IF(F189="","",F188)</f>
        <v>0</v>
      </c>
      <c r="G2120">
        <v>185</v>
      </c>
      <c r="H2120">
        <f>H188</f>
        <v>0</v>
      </c>
      <c r="K2120">
        <v>185</v>
      </c>
      <c r="L2120">
        <f>IF(L189="","",L188)</f>
        <v>0</v>
      </c>
      <c r="M2120">
        <v>185</v>
      </c>
      <c r="N2120">
        <f>N188</f>
        <v>0</v>
      </c>
    </row>
    <row r="2121" spans="5:14">
      <c r="E2121">
        <v>186</v>
      </c>
      <c r="F2121">
        <f>IF(F190="","",F189)</f>
        <v>0</v>
      </c>
      <c r="G2121">
        <v>186</v>
      </c>
      <c r="H2121">
        <f>H189</f>
        <v>0</v>
      </c>
      <c r="K2121">
        <v>186</v>
      </c>
      <c r="L2121">
        <f>IF(L190="","",L189)</f>
        <v>0</v>
      </c>
      <c r="M2121">
        <v>186</v>
      </c>
      <c r="N2121">
        <f>N189</f>
        <v>0</v>
      </c>
    </row>
    <row r="2122" spans="5:14">
      <c r="E2122">
        <v>187</v>
      </c>
      <c r="F2122">
        <f>IF(F191="","",F190)</f>
        <v>0</v>
      </c>
      <c r="G2122">
        <v>187</v>
      </c>
      <c r="H2122">
        <f>H190</f>
        <v>0</v>
      </c>
      <c r="K2122">
        <v>187</v>
      </c>
      <c r="L2122">
        <f>IF(L191="","",L190)</f>
        <v>0</v>
      </c>
      <c r="M2122">
        <v>187</v>
      </c>
      <c r="N2122">
        <f>N190</f>
        <v>0</v>
      </c>
    </row>
    <row r="2123" spans="5:14">
      <c r="E2123">
        <v>188</v>
      </c>
      <c r="F2123">
        <f>IF(F192="","",F191)</f>
        <v>0</v>
      </c>
      <c r="G2123">
        <v>188</v>
      </c>
      <c r="H2123">
        <f>H191</f>
        <v>0</v>
      </c>
      <c r="K2123">
        <v>188</v>
      </c>
      <c r="L2123">
        <f>IF(L192="","",L191)</f>
        <v>0</v>
      </c>
      <c r="M2123">
        <v>188</v>
      </c>
      <c r="N2123">
        <f>N191</f>
        <v>0</v>
      </c>
    </row>
    <row r="2124" spans="5:14">
      <c r="E2124">
        <v>189</v>
      </c>
      <c r="F2124">
        <f>IF(F193="","",F192)</f>
        <v>0</v>
      </c>
      <c r="G2124">
        <v>189</v>
      </c>
      <c r="H2124">
        <f>H192</f>
        <v>0</v>
      </c>
      <c r="K2124">
        <v>189</v>
      </c>
      <c r="L2124">
        <f>IF(L193="","",L192)</f>
        <v>0</v>
      </c>
      <c r="M2124">
        <v>189</v>
      </c>
      <c r="N2124">
        <f>N192</f>
        <v>0</v>
      </c>
    </row>
    <row r="2125" spans="5:14">
      <c r="E2125">
        <v>190</v>
      </c>
      <c r="F2125">
        <f>IF(F194="","",F193)</f>
        <v>0</v>
      </c>
      <c r="G2125">
        <v>190</v>
      </c>
      <c r="H2125">
        <f>H193</f>
        <v>0</v>
      </c>
      <c r="K2125">
        <v>190</v>
      </c>
      <c r="L2125">
        <f>IF(L194="","",L193)</f>
        <v>0</v>
      </c>
      <c r="M2125">
        <v>190</v>
      </c>
      <c r="N2125">
        <f>N193</f>
        <v>0</v>
      </c>
    </row>
    <row r="2126" spans="5:14">
      <c r="E2126">
        <v>191</v>
      </c>
      <c r="F2126">
        <f>IF(F195="","",F194)</f>
        <v>0</v>
      </c>
      <c r="G2126">
        <v>191</v>
      </c>
      <c r="H2126">
        <f>H194</f>
        <v>0</v>
      </c>
      <c r="K2126">
        <v>191</v>
      </c>
      <c r="L2126">
        <f>IF(L195="","",L194)</f>
        <v>0</v>
      </c>
      <c r="M2126">
        <v>191</v>
      </c>
      <c r="N2126">
        <f>N194</f>
        <v>0</v>
      </c>
    </row>
    <row r="2127" spans="5:14">
      <c r="E2127">
        <v>192</v>
      </c>
      <c r="F2127">
        <f>IF(F196="","",F195)</f>
        <v>0</v>
      </c>
      <c r="G2127">
        <v>192</v>
      </c>
      <c r="H2127">
        <f>H195</f>
        <v>0</v>
      </c>
      <c r="K2127">
        <v>192</v>
      </c>
      <c r="L2127">
        <f>IF(L196="","",L195)</f>
        <v>0</v>
      </c>
      <c r="M2127">
        <v>192</v>
      </c>
      <c r="N2127">
        <f>N195</f>
        <v>0</v>
      </c>
    </row>
    <row r="2128" spans="5:14">
      <c r="E2128">
        <v>193</v>
      </c>
      <c r="F2128">
        <f>IF(F197="","",F196)</f>
        <v>0</v>
      </c>
      <c r="G2128">
        <v>193</v>
      </c>
      <c r="H2128">
        <f>H196</f>
        <v>0</v>
      </c>
      <c r="K2128">
        <v>193</v>
      </c>
      <c r="L2128">
        <f>IF(L197="","",L196)</f>
        <v>0</v>
      </c>
      <c r="M2128">
        <v>193</v>
      </c>
      <c r="N2128">
        <f>N196</f>
        <v>0</v>
      </c>
    </row>
    <row r="2129" spans="5:14">
      <c r="E2129">
        <v>194</v>
      </c>
      <c r="F2129">
        <f>IF(F198="","",F197)</f>
        <v>0</v>
      </c>
      <c r="G2129">
        <v>194</v>
      </c>
      <c r="H2129">
        <f>H197</f>
        <v>0</v>
      </c>
      <c r="K2129">
        <v>194</v>
      </c>
      <c r="L2129">
        <f>IF(L198="","",L197)</f>
        <v>0</v>
      </c>
      <c r="M2129">
        <v>194</v>
      </c>
      <c r="N2129">
        <f>N197</f>
        <v>0</v>
      </c>
    </row>
    <row r="2130" spans="5:14">
      <c r="E2130">
        <v>195</v>
      </c>
      <c r="F2130">
        <f>IF(F199="","",F198)</f>
        <v>0</v>
      </c>
      <c r="G2130">
        <v>195</v>
      </c>
      <c r="H2130">
        <f>H198</f>
        <v>0</v>
      </c>
      <c r="K2130">
        <v>195</v>
      </c>
      <c r="L2130">
        <f>IF(L199="","",L198)</f>
        <v>0</v>
      </c>
      <c r="M2130">
        <v>195</v>
      </c>
      <c r="N2130">
        <f>N198</f>
        <v>0</v>
      </c>
    </row>
    <row r="2131" spans="5:14">
      <c r="E2131">
        <v>196</v>
      </c>
      <c r="F2131">
        <f>IF(F200="","",F199)</f>
        <v>0</v>
      </c>
      <c r="G2131">
        <v>196</v>
      </c>
      <c r="H2131">
        <f>H199</f>
        <v>0</v>
      </c>
      <c r="K2131">
        <v>196</v>
      </c>
      <c r="L2131">
        <f>IF(L200="","",L199)</f>
        <v>0</v>
      </c>
      <c r="M2131">
        <v>196</v>
      </c>
      <c r="N2131">
        <f>N199</f>
        <v>0</v>
      </c>
    </row>
    <row r="2132" spans="5:14">
      <c r="E2132">
        <v>197</v>
      </c>
      <c r="F2132">
        <f>IF(F201="","",F200)</f>
        <v>0</v>
      </c>
      <c r="G2132">
        <v>197</v>
      </c>
      <c r="H2132">
        <f>H200</f>
        <v>0</v>
      </c>
      <c r="K2132">
        <v>197</v>
      </c>
      <c r="L2132">
        <f>IF(L201="","",L200)</f>
        <v>0</v>
      </c>
      <c r="M2132">
        <v>197</v>
      </c>
      <c r="N2132">
        <f>N200</f>
        <v>0</v>
      </c>
    </row>
    <row r="2133" spans="5:14">
      <c r="E2133">
        <v>198</v>
      </c>
      <c r="F2133">
        <f>IF(F202="","",F201)</f>
        <v>0</v>
      </c>
      <c r="G2133">
        <v>198</v>
      </c>
      <c r="H2133">
        <f>H201</f>
        <v>0</v>
      </c>
      <c r="K2133">
        <v>198</v>
      </c>
      <c r="L2133">
        <f>IF(L202="","",L201)</f>
        <v>0</v>
      </c>
      <c r="M2133">
        <v>198</v>
      </c>
      <c r="N2133">
        <f>N201</f>
        <v>0</v>
      </c>
    </row>
    <row r="2134" spans="5:14">
      <c r="E2134">
        <v>199</v>
      </c>
      <c r="F2134">
        <f>IF(F203="","",F202)</f>
        <v>0</v>
      </c>
      <c r="G2134">
        <v>199</v>
      </c>
      <c r="H2134">
        <f>H202</f>
        <v>0</v>
      </c>
      <c r="K2134">
        <v>199</v>
      </c>
      <c r="L2134">
        <f>IF(L203="","",L202)</f>
        <v>0</v>
      </c>
      <c r="M2134">
        <v>199</v>
      </c>
      <c r="N2134">
        <f>N202</f>
        <v>0</v>
      </c>
    </row>
    <row r="2135" spans="5:14">
      <c r="E2135">
        <v>200</v>
      </c>
      <c r="F2135">
        <f>IF(F204="","",F203)</f>
        <v>0</v>
      </c>
      <c r="G2135">
        <v>200</v>
      </c>
      <c r="H2135">
        <f>H203</f>
        <v>0</v>
      </c>
      <c r="K2135">
        <v>200</v>
      </c>
      <c r="L2135">
        <f>IF(L204="","",L203)</f>
        <v>0</v>
      </c>
      <c r="M2135">
        <v>200</v>
      </c>
      <c r="N2135">
        <f>N203</f>
        <v>0</v>
      </c>
    </row>
    <row r="2136" spans="5:14">
      <c r="E2136">
        <v>201</v>
      </c>
      <c r="F2136">
        <f>IF(F205="","",F204)</f>
        <v>0</v>
      </c>
      <c r="G2136">
        <v>201</v>
      </c>
      <c r="H2136">
        <f>H204</f>
        <v>0</v>
      </c>
      <c r="K2136">
        <v>201</v>
      </c>
      <c r="L2136">
        <f>IF(L205="","",L204)</f>
        <v>0</v>
      </c>
      <c r="M2136">
        <v>201</v>
      </c>
      <c r="N2136">
        <f>N204</f>
        <v>0</v>
      </c>
    </row>
    <row r="2137" spans="5:14">
      <c r="E2137">
        <v>202</v>
      </c>
      <c r="F2137">
        <f>IF(F206="","",F205)</f>
        <v>0</v>
      </c>
      <c r="G2137">
        <v>202</v>
      </c>
      <c r="H2137">
        <f>H205</f>
        <v>0</v>
      </c>
      <c r="K2137">
        <v>202</v>
      </c>
      <c r="L2137">
        <f>IF(L206="","",L205)</f>
        <v>0</v>
      </c>
      <c r="M2137">
        <v>202</v>
      </c>
      <c r="N2137">
        <f>N205</f>
        <v>0</v>
      </c>
    </row>
    <row r="2138" spans="5:14">
      <c r="E2138">
        <v>203</v>
      </c>
      <c r="F2138">
        <f>IF(F207="","",F206)</f>
        <v>0</v>
      </c>
      <c r="G2138">
        <v>203</v>
      </c>
      <c r="H2138">
        <f>H206</f>
        <v>0</v>
      </c>
      <c r="K2138">
        <v>203</v>
      </c>
      <c r="L2138">
        <f>IF(L207="","",L206)</f>
        <v>0</v>
      </c>
      <c r="M2138">
        <v>203</v>
      </c>
      <c r="N2138">
        <f>N206</f>
        <v>0</v>
      </c>
    </row>
    <row r="2139" spans="5:14">
      <c r="E2139">
        <v>204</v>
      </c>
      <c r="F2139">
        <f>IF(F208="","",F207)</f>
        <v>0</v>
      </c>
      <c r="G2139">
        <v>204</v>
      </c>
      <c r="H2139">
        <f>H207</f>
        <v>0</v>
      </c>
      <c r="K2139">
        <v>204</v>
      </c>
      <c r="L2139">
        <f>IF(L208="","",L207)</f>
        <v>0</v>
      </c>
      <c r="M2139">
        <v>204</v>
      </c>
      <c r="N2139">
        <f>N207</f>
        <v>0</v>
      </c>
    </row>
    <row r="2140" spans="5:14">
      <c r="E2140">
        <v>205</v>
      </c>
      <c r="F2140">
        <f>IF(F209="","",F208)</f>
        <v>0</v>
      </c>
      <c r="G2140">
        <v>205</v>
      </c>
      <c r="H2140">
        <f>H208</f>
        <v>0</v>
      </c>
      <c r="K2140">
        <v>205</v>
      </c>
      <c r="L2140">
        <f>IF(L209="","",L208)</f>
        <v>0</v>
      </c>
      <c r="M2140">
        <v>205</v>
      </c>
      <c r="N2140">
        <f>N208</f>
        <v>0</v>
      </c>
    </row>
    <row r="2141" spans="5:14">
      <c r="E2141">
        <v>206</v>
      </c>
      <c r="F2141">
        <f>IF(F210="","",F209)</f>
        <v>0</v>
      </c>
      <c r="G2141">
        <v>206</v>
      </c>
      <c r="H2141">
        <f>H209</f>
        <v>0</v>
      </c>
      <c r="K2141">
        <v>206</v>
      </c>
      <c r="L2141">
        <f>IF(L210="","",L209)</f>
        <v>0</v>
      </c>
      <c r="M2141">
        <v>206</v>
      </c>
      <c r="N2141">
        <f>N209</f>
        <v>0</v>
      </c>
    </row>
    <row r="2142" spans="5:14">
      <c r="E2142">
        <v>207</v>
      </c>
      <c r="F2142">
        <f>IF(F211="","",F210)</f>
        <v>0</v>
      </c>
      <c r="G2142">
        <v>207</v>
      </c>
      <c r="H2142">
        <f>H210</f>
        <v>0</v>
      </c>
      <c r="K2142">
        <v>207</v>
      </c>
      <c r="L2142">
        <f>IF(L211="","",L210)</f>
        <v>0</v>
      </c>
      <c r="M2142">
        <v>207</v>
      </c>
      <c r="N2142">
        <f>N210</f>
        <v>0</v>
      </c>
    </row>
    <row r="2143" spans="5:14">
      <c r="E2143">
        <v>208</v>
      </c>
      <c r="F2143">
        <f>IF(F212="","",F211)</f>
        <v>0</v>
      </c>
      <c r="G2143">
        <v>208</v>
      </c>
      <c r="H2143">
        <f>H211</f>
        <v>0</v>
      </c>
      <c r="K2143">
        <v>208</v>
      </c>
      <c r="L2143">
        <f>IF(L212="","",L211)</f>
        <v>0</v>
      </c>
      <c r="M2143">
        <v>208</v>
      </c>
      <c r="N2143">
        <f>N211</f>
        <v>0</v>
      </c>
    </row>
    <row r="2144" spans="5:14">
      <c r="E2144">
        <v>209</v>
      </c>
      <c r="F2144">
        <f>IF(F213="","",F212)</f>
        <v>0</v>
      </c>
      <c r="G2144">
        <v>209</v>
      </c>
      <c r="H2144">
        <f>H212</f>
        <v>0</v>
      </c>
      <c r="K2144">
        <v>209</v>
      </c>
      <c r="L2144">
        <f>IF(L213="","",L212)</f>
        <v>0</v>
      </c>
      <c r="M2144">
        <v>209</v>
      </c>
      <c r="N2144">
        <f>N212</f>
        <v>0</v>
      </c>
    </row>
    <row r="2145" spans="5:14">
      <c r="E2145">
        <v>210</v>
      </c>
      <c r="F2145">
        <f>IF(F214="","",F213)</f>
        <v>0</v>
      </c>
      <c r="G2145">
        <v>210</v>
      </c>
      <c r="H2145">
        <f>H213</f>
        <v>0</v>
      </c>
      <c r="K2145">
        <v>210</v>
      </c>
      <c r="L2145">
        <f>IF(L214="","",L213)</f>
        <v>0</v>
      </c>
      <c r="M2145">
        <v>210</v>
      </c>
      <c r="N2145">
        <f>N213</f>
        <v>0</v>
      </c>
    </row>
    <row r="2146" spans="5:14">
      <c r="E2146">
        <v>211</v>
      </c>
      <c r="F2146">
        <f>IF(F215="","",F214)</f>
        <v>0</v>
      </c>
      <c r="G2146">
        <v>211</v>
      </c>
      <c r="H2146">
        <f>H214</f>
        <v>0</v>
      </c>
      <c r="K2146">
        <v>211</v>
      </c>
      <c r="L2146">
        <f>IF(L215="","",L214)</f>
        <v>0</v>
      </c>
      <c r="M2146">
        <v>211</v>
      </c>
      <c r="N2146">
        <f>N214</f>
        <v>0</v>
      </c>
    </row>
    <row r="2147" spans="5:14">
      <c r="E2147">
        <v>212</v>
      </c>
      <c r="F2147">
        <f>IF(F216="","",F215)</f>
        <v>0</v>
      </c>
      <c r="G2147">
        <v>212</v>
      </c>
      <c r="H2147">
        <f>H215</f>
        <v>0</v>
      </c>
      <c r="K2147">
        <v>212</v>
      </c>
      <c r="L2147">
        <f>IF(L216="","",L215)</f>
        <v>0</v>
      </c>
      <c r="M2147">
        <v>212</v>
      </c>
      <c r="N2147">
        <f>N215</f>
        <v>0</v>
      </c>
    </row>
    <row r="2148" spans="5:14">
      <c r="E2148">
        <v>213</v>
      </c>
      <c r="F2148">
        <f>IF(F217="","",F216)</f>
        <v>0</v>
      </c>
      <c r="G2148">
        <v>213</v>
      </c>
      <c r="H2148">
        <f>H216</f>
        <v>0</v>
      </c>
      <c r="K2148">
        <v>213</v>
      </c>
      <c r="L2148">
        <f>IF(L217="","",L216)</f>
        <v>0</v>
      </c>
      <c r="M2148">
        <v>213</v>
      </c>
      <c r="N2148">
        <f>N216</f>
        <v>0</v>
      </c>
    </row>
    <row r="2149" spans="5:14">
      <c r="E2149">
        <v>214</v>
      </c>
      <c r="F2149">
        <f>IF(F218="","",F217)</f>
        <v>0</v>
      </c>
      <c r="G2149">
        <v>214</v>
      </c>
      <c r="H2149">
        <f>H217</f>
        <v>0</v>
      </c>
      <c r="K2149">
        <v>214</v>
      </c>
      <c r="L2149">
        <f>IF(L218="","",L217)</f>
        <v>0</v>
      </c>
      <c r="M2149">
        <v>214</v>
      </c>
      <c r="N2149">
        <f>N217</f>
        <v>0</v>
      </c>
    </row>
    <row r="2150" spans="5:14">
      <c r="E2150">
        <v>215</v>
      </c>
      <c r="F2150">
        <f>IF(F219="","",F218)</f>
        <v>0</v>
      </c>
      <c r="G2150">
        <v>215</v>
      </c>
      <c r="H2150">
        <f>H218</f>
        <v>0</v>
      </c>
      <c r="K2150">
        <v>215</v>
      </c>
      <c r="L2150">
        <f>IF(L219="","",L218)</f>
        <v>0</v>
      </c>
      <c r="M2150">
        <v>215</v>
      </c>
      <c r="N2150">
        <f>N218</f>
        <v>0</v>
      </c>
    </row>
    <row r="2151" spans="5:14">
      <c r="E2151">
        <v>216</v>
      </c>
      <c r="F2151">
        <f>IF(F220="","",F219)</f>
        <v>0</v>
      </c>
      <c r="G2151">
        <v>216</v>
      </c>
      <c r="H2151">
        <f>H219</f>
        <v>0</v>
      </c>
      <c r="K2151">
        <v>216</v>
      </c>
      <c r="L2151">
        <f>IF(L220="","",L219)</f>
        <v>0</v>
      </c>
      <c r="M2151">
        <v>216</v>
      </c>
      <c r="N2151">
        <f>N219</f>
        <v>0</v>
      </c>
    </row>
    <row r="2152" spans="5:14">
      <c r="E2152">
        <v>217</v>
      </c>
      <c r="F2152">
        <f>IF(F221="","",F220)</f>
        <v>0</v>
      </c>
      <c r="G2152">
        <v>217</v>
      </c>
      <c r="H2152">
        <f>H220</f>
        <v>0</v>
      </c>
      <c r="K2152">
        <v>217</v>
      </c>
      <c r="L2152">
        <f>IF(L221="","",L220)</f>
        <v>0</v>
      </c>
      <c r="M2152">
        <v>217</v>
      </c>
      <c r="N2152">
        <f>N220</f>
        <v>0</v>
      </c>
    </row>
    <row r="2153" spans="5:14">
      <c r="E2153">
        <v>218</v>
      </c>
      <c r="F2153">
        <f>IF(F222="","",F221)</f>
        <v>0</v>
      </c>
      <c r="G2153">
        <v>218</v>
      </c>
      <c r="H2153">
        <f>H221</f>
        <v>0</v>
      </c>
      <c r="K2153">
        <v>218</v>
      </c>
      <c r="L2153">
        <f>IF(L222="","",L221)</f>
        <v>0</v>
      </c>
      <c r="M2153">
        <v>218</v>
      </c>
      <c r="N2153">
        <f>N221</f>
        <v>0</v>
      </c>
    </row>
    <row r="2154" spans="5:14">
      <c r="E2154">
        <v>219</v>
      </c>
      <c r="F2154">
        <f>IF(F223="","",F222)</f>
        <v>0</v>
      </c>
      <c r="G2154">
        <v>219</v>
      </c>
      <c r="H2154">
        <f>H222</f>
        <v>0</v>
      </c>
      <c r="K2154">
        <v>219</v>
      </c>
      <c r="L2154">
        <f>IF(L223="","",L222)</f>
        <v>0</v>
      </c>
      <c r="M2154">
        <v>219</v>
      </c>
      <c r="N2154">
        <f>N222</f>
        <v>0</v>
      </c>
    </row>
    <row r="2155" spans="5:14">
      <c r="E2155">
        <v>220</v>
      </c>
      <c r="F2155">
        <f>IF(F224="","",F223)</f>
        <v>0</v>
      </c>
      <c r="G2155">
        <v>220</v>
      </c>
      <c r="H2155">
        <f>H223</f>
        <v>0</v>
      </c>
      <c r="K2155">
        <v>220</v>
      </c>
      <c r="L2155">
        <f>IF(L224="","",L223)</f>
        <v>0</v>
      </c>
      <c r="M2155">
        <v>220</v>
      </c>
      <c r="N2155">
        <f>N223</f>
        <v>0</v>
      </c>
    </row>
    <row r="2156" spans="5:14">
      <c r="E2156">
        <v>221</v>
      </c>
      <c r="F2156">
        <f>IF(F225="","",F224)</f>
        <v>0</v>
      </c>
      <c r="G2156">
        <v>221</v>
      </c>
      <c r="H2156">
        <f>H224</f>
        <v>0</v>
      </c>
      <c r="K2156">
        <v>221</v>
      </c>
      <c r="L2156">
        <f>IF(L225="","",L224)</f>
        <v>0</v>
      </c>
      <c r="M2156">
        <v>221</v>
      </c>
      <c r="N2156">
        <f>N224</f>
        <v>0</v>
      </c>
    </row>
    <row r="2157" spans="5:14">
      <c r="E2157">
        <v>222</v>
      </c>
      <c r="F2157">
        <f>IF(F226="","",F225)</f>
        <v>0</v>
      </c>
      <c r="G2157">
        <v>222</v>
      </c>
      <c r="H2157">
        <f>H225</f>
        <v>0</v>
      </c>
      <c r="K2157">
        <v>222</v>
      </c>
      <c r="L2157">
        <f>IF(L226="","",L225)</f>
        <v>0</v>
      </c>
      <c r="M2157">
        <v>222</v>
      </c>
      <c r="N2157">
        <f>N225</f>
        <v>0</v>
      </c>
    </row>
    <row r="2158" spans="5:14">
      <c r="E2158">
        <v>223</v>
      </c>
      <c r="F2158">
        <f>IF(F227="","",F226)</f>
        <v>0</v>
      </c>
      <c r="G2158">
        <v>223</v>
      </c>
      <c r="H2158">
        <f>H226</f>
        <v>0</v>
      </c>
      <c r="K2158">
        <v>223</v>
      </c>
      <c r="L2158">
        <f>IF(L227="","",L226)</f>
        <v>0</v>
      </c>
      <c r="M2158">
        <v>223</v>
      </c>
      <c r="N2158">
        <f>N226</f>
        <v>0</v>
      </c>
    </row>
    <row r="2159" spans="5:14">
      <c r="E2159">
        <v>224</v>
      </c>
      <c r="F2159">
        <f>IF(F228="","",F227)</f>
        <v>0</v>
      </c>
      <c r="G2159">
        <v>224</v>
      </c>
      <c r="H2159">
        <f>H227</f>
        <v>0</v>
      </c>
      <c r="K2159">
        <v>224</v>
      </c>
      <c r="L2159">
        <f>IF(L228="","",L227)</f>
        <v>0</v>
      </c>
      <c r="M2159">
        <v>224</v>
      </c>
      <c r="N2159">
        <f>N227</f>
        <v>0</v>
      </c>
    </row>
    <row r="2160" spans="5:14">
      <c r="E2160">
        <v>225</v>
      </c>
      <c r="F2160">
        <f>IF(F229="","",F228)</f>
        <v>0</v>
      </c>
      <c r="G2160">
        <v>225</v>
      </c>
      <c r="H2160">
        <f>H228</f>
        <v>0</v>
      </c>
      <c r="K2160">
        <v>225</v>
      </c>
      <c r="L2160">
        <f>IF(L229="","",L228)</f>
        <v>0</v>
      </c>
      <c r="M2160">
        <v>225</v>
      </c>
      <c r="N2160">
        <f>N228</f>
        <v>0</v>
      </c>
    </row>
    <row r="2161" spans="5:14">
      <c r="E2161">
        <v>226</v>
      </c>
      <c r="F2161">
        <f>IF(F230="","",F229)</f>
        <v>0</v>
      </c>
      <c r="G2161">
        <v>226</v>
      </c>
      <c r="H2161">
        <f>H229</f>
        <v>0</v>
      </c>
      <c r="K2161">
        <v>226</v>
      </c>
      <c r="L2161">
        <f>IF(L230="","",L229)</f>
        <v>0</v>
      </c>
      <c r="M2161">
        <v>226</v>
      </c>
      <c r="N2161">
        <f>N229</f>
        <v>0</v>
      </c>
    </row>
    <row r="2162" spans="5:14">
      <c r="E2162">
        <v>227</v>
      </c>
      <c r="F2162">
        <f>IF(F231="","",F230)</f>
        <v>0</v>
      </c>
      <c r="G2162">
        <v>227</v>
      </c>
      <c r="H2162">
        <f>H230</f>
        <v>0</v>
      </c>
      <c r="K2162">
        <v>227</v>
      </c>
      <c r="L2162">
        <f>IF(L231="","",L230)</f>
        <v>0</v>
      </c>
      <c r="M2162">
        <v>227</v>
      </c>
      <c r="N2162">
        <f>N230</f>
        <v>0</v>
      </c>
    </row>
    <row r="2163" spans="5:14">
      <c r="E2163">
        <v>228</v>
      </c>
      <c r="F2163">
        <f>IF(F232="","",F231)</f>
        <v>0</v>
      </c>
      <c r="G2163">
        <v>228</v>
      </c>
      <c r="H2163">
        <f>H231</f>
        <v>0</v>
      </c>
      <c r="K2163">
        <v>228</v>
      </c>
      <c r="L2163">
        <f>IF(L232="","",L231)</f>
        <v>0</v>
      </c>
      <c r="M2163">
        <v>228</v>
      </c>
      <c r="N2163">
        <f>N231</f>
        <v>0</v>
      </c>
    </row>
    <row r="2164" spans="5:14">
      <c r="E2164">
        <v>229</v>
      </c>
      <c r="F2164">
        <f>IF(F233="","",F232)</f>
        <v>0</v>
      </c>
      <c r="G2164">
        <v>229</v>
      </c>
      <c r="H2164">
        <f>H232</f>
        <v>0</v>
      </c>
      <c r="K2164">
        <v>229</v>
      </c>
      <c r="L2164">
        <f>IF(L233="","",L232)</f>
        <v>0</v>
      </c>
      <c r="M2164">
        <v>229</v>
      </c>
      <c r="N2164">
        <f>N232</f>
        <v>0</v>
      </c>
    </row>
    <row r="2165" spans="5:14">
      <c r="E2165">
        <v>230</v>
      </c>
      <c r="F2165">
        <f>IF(F234="","",F233)</f>
        <v>0</v>
      </c>
      <c r="G2165">
        <v>230</v>
      </c>
      <c r="H2165">
        <f>H233</f>
        <v>0</v>
      </c>
      <c r="K2165">
        <v>230</v>
      </c>
      <c r="L2165">
        <f>IF(L234="","",L233)</f>
        <v>0</v>
      </c>
      <c r="M2165">
        <v>230</v>
      </c>
      <c r="N2165">
        <f>N233</f>
        <v>0</v>
      </c>
    </row>
    <row r="2166" spans="5:14">
      <c r="E2166">
        <v>231</v>
      </c>
      <c r="F2166">
        <f>IF(F235="","",F234)</f>
        <v>0</v>
      </c>
      <c r="G2166">
        <v>231</v>
      </c>
      <c r="H2166">
        <f>H234</f>
        <v>0</v>
      </c>
      <c r="K2166">
        <v>231</v>
      </c>
      <c r="L2166">
        <f>IF(L235="","",L234)</f>
        <v>0</v>
      </c>
      <c r="M2166">
        <v>231</v>
      </c>
      <c r="N2166">
        <f>N234</f>
        <v>0</v>
      </c>
    </row>
    <row r="2167" spans="5:14">
      <c r="E2167">
        <v>232</v>
      </c>
      <c r="F2167">
        <f>IF(F236="","",F235)</f>
        <v>0</v>
      </c>
      <c r="G2167">
        <v>232</v>
      </c>
      <c r="H2167">
        <f>H235</f>
        <v>0</v>
      </c>
      <c r="K2167">
        <v>232</v>
      </c>
      <c r="L2167">
        <f>IF(L236="","",L235)</f>
        <v>0</v>
      </c>
      <c r="M2167">
        <v>232</v>
      </c>
      <c r="N2167">
        <f>N235</f>
        <v>0</v>
      </c>
    </row>
    <row r="2168" spans="5:14">
      <c r="E2168">
        <v>233</v>
      </c>
      <c r="F2168">
        <f>IF(F237="","",F236)</f>
        <v>0</v>
      </c>
      <c r="G2168">
        <v>233</v>
      </c>
      <c r="H2168">
        <f>H236</f>
        <v>0</v>
      </c>
      <c r="K2168">
        <v>233</v>
      </c>
      <c r="L2168">
        <f>IF(L237="","",L236)</f>
        <v>0</v>
      </c>
      <c r="M2168">
        <v>233</v>
      </c>
      <c r="N2168">
        <f>N236</f>
        <v>0</v>
      </c>
    </row>
    <row r="2169" spans="5:14">
      <c r="E2169">
        <v>234</v>
      </c>
      <c r="F2169">
        <f>IF(F238="","",F237)</f>
        <v>0</v>
      </c>
      <c r="G2169">
        <v>234</v>
      </c>
      <c r="H2169">
        <f>H237</f>
        <v>0</v>
      </c>
      <c r="K2169">
        <v>234</v>
      </c>
      <c r="L2169">
        <f>IF(L238="","",L237)</f>
        <v>0</v>
      </c>
      <c r="M2169">
        <v>234</v>
      </c>
      <c r="N2169">
        <f>N237</f>
        <v>0</v>
      </c>
    </row>
    <row r="2170" spans="5:14">
      <c r="E2170">
        <v>235</v>
      </c>
      <c r="F2170">
        <f>IF(F239="","",F238)</f>
        <v>0</v>
      </c>
      <c r="G2170">
        <v>235</v>
      </c>
      <c r="H2170">
        <f>H238</f>
        <v>0</v>
      </c>
      <c r="K2170">
        <v>235</v>
      </c>
      <c r="L2170">
        <f>IF(L239="","",L238)</f>
        <v>0</v>
      </c>
      <c r="M2170">
        <v>235</v>
      </c>
      <c r="N2170">
        <f>N238</f>
        <v>0</v>
      </c>
    </row>
    <row r="2171" spans="5:14">
      <c r="E2171">
        <v>236</v>
      </c>
      <c r="F2171">
        <f>IF(F240="","",F239)</f>
        <v>0</v>
      </c>
      <c r="G2171">
        <v>236</v>
      </c>
      <c r="H2171">
        <f>H239</f>
        <v>0</v>
      </c>
      <c r="K2171">
        <v>236</v>
      </c>
      <c r="L2171">
        <f>IF(L240="","",L239)</f>
        <v>0</v>
      </c>
      <c r="M2171">
        <v>236</v>
      </c>
      <c r="N2171">
        <f>N239</f>
        <v>0</v>
      </c>
    </row>
    <row r="2172" spans="5:14">
      <c r="E2172">
        <v>237</v>
      </c>
      <c r="F2172">
        <f>IF(F241="","",F240)</f>
        <v>0</v>
      </c>
      <c r="G2172">
        <v>237</v>
      </c>
      <c r="H2172">
        <f>H240</f>
        <v>0</v>
      </c>
      <c r="K2172">
        <v>237</v>
      </c>
      <c r="L2172">
        <f>IF(L241="","",L240)</f>
        <v>0</v>
      </c>
      <c r="M2172">
        <v>237</v>
      </c>
      <c r="N2172">
        <f>N240</f>
        <v>0</v>
      </c>
    </row>
    <row r="2173" spans="5:14">
      <c r="E2173">
        <v>238</v>
      </c>
      <c r="F2173">
        <f>IF(F242="","",F241)</f>
        <v>0</v>
      </c>
      <c r="G2173">
        <v>238</v>
      </c>
      <c r="H2173">
        <f>H241</f>
        <v>0</v>
      </c>
      <c r="K2173">
        <v>238</v>
      </c>
      <c r="L2173">
        <f>IF(L242="","",L241)</f>
        <v>0</v>
      </c>
      <c r="M2173">
        <v>238</v>
      </c>
      <c r="N2173">
        <f>N241</f>
        <v>0</v>
      </c>
    </row>
    <row r="2174" spans="5:14">
      <c r="E2174">
        <v>239</v>
      </c>
      <c r="F2174">
        <f>IF(F243="","",F242)</f>
        <v>0</v>
      </c>
      <c r="G2174">
        <v>239</v>
      </c>
      <c r="H2174">
        <f>H242</f>
        <v>0</v>
      </c>
      <c r="K2174">
        <v>239</v>
      </c>
      <c r="L2174">
        <f>IF(L243="","",L242)</f>
        <v>0</v>
      </c>
      <c r="M2174">
        <v>239</v>
      </c>
      <c r="N2174">
        <f>N242</f>
        <v>0</v>
      </c>
    </row>
    <row r="2175" spans="5:14">
      <c r="E2175">
        <v>240</v>
      </c>
      <c r="F2175">
        <f>IF(F244="","",F243)</f>
        <v>0</v>
      </c>
      <c r="G2175">
        <v>240</v>
      </c>
      <c r="H2175">
        <f>H243</f>
        <v>0</v>
      </c>
      <c r="K2175">
        <v>240</v>
      </c>
      <c r="L2175">
        <f>IF(L244="","",L243)</f>
        <v>0</v>
      </c>
      <c r="M2175">
        <v>240</v>
      </c>
      <c r="N2175">
        <f>N243</f>
        <v>0</v>
      </c>
    </row>
    <row r="2176" spans="5:14">
      <c r="E2176">
        <v>241</v>
      </c>
      <c r="F2176">
        <f>IF(F245="","",F244)</f>
        <v>0</v>
      </c>
      <c r="G2176">
        <v>241</v>
      </c>
      <c r="H2176">
        <f>H244</f>
        <v>0</v>
      </c>
      <c r="K2176">
        <v>241</v>
      </c>
      <c r="L2176">
        <f>IF(L245="","",L244)</f>
        <v>0</v>
      </c>
      <c r="M2176">
        <v>241</v>
      </c>
      <c r="N2176">
        <f>N244</f>
        <v>0</v>
      </c>
    </row>
    <row r="2177" spans="5:14">
      <c r="E2177">
        <v>242</v>
      </c>
      <c r="F2177">
        <f>IF(F246="","",F245)</f>
        <v>0</v>
      </c>
      <c r="G2177">
        <v>242</v>
      </c>
      <c r="H2177">
        <f>H245</f>
        <v>0</v>
      </c>
      <c r="K2177">
        <v>242</v>
      </c>
      <c r="L2177">
        <f>IF(L246="","",L245)</f>
        <v>0</v>
      </c>
      <c r="M2177">
        <v>242</v>
      </c>
      <c r="N2177">
        <f>N245</f>
        <v>0</v>
      </c>
    </row>
    <row r="2178" spans="5:14">
      <c r="E2178">
        <v>243</v>
      </c>
      <c r="F2178">
        <f>IF(F247="","",F246)</f>
        <v>0</v>
      </c>
      <c r="G2178">
        <v>243</v>
      </c>
      <c r="H2178">
        <f>H246</f>
        <v>0</v>
      </c>
      <c r="K2178">
        <v>243</v>
      </c>
      <c r="L2178">
        <f>IF(L247="","",L246)</f>
        <v>0</v>
      </c>
      <c r="M2178">
        <v>243</v>
      </c>
      <c r="N2178">
        <f>N246</f>
        <v>0</v>
      </c>
    </row>
    <row r="2179" spans="5:14">
      <c r="E2179">
        <v>244</v>
      </c>
      <c r="F2179">
        <f>IF(F248="","",F247)</f>
        <v>0</v>
      </c>
      <c r="G2179">
        <v>244</v>
      </c>
      <c r="H2179">
        <f>H247</f>
        <v>0</v>
      </c>
      <c r="K2179">
        <v>244</v>
      </c>
      <c r="L2179">
        <f>IF(L248="","",L247)</f>
        <v>0</v>
      </c>
      <c r="M2179">
        <v>244</v>
      </c>
      <c r="N2179">
        <f>N247</f>
        <v>0</v>
      </c>
    </row>
    <row r="2180" spans="5:14">
      <c r="E2180">
        <v>245</v>
      </c>
      <c r="F2180">
        <f>IF(F249="","",F248)</f>
        <v>0</v>
      </c>
      <c r="G2180">
        <v>245</v>
      </c>
      <c r="H2180">
        <f>H248</f>
        <v>0</v>
      </c>
      <c r="K2180">
        <v>245</v>
      </c>
      <c r="L2180">
        <f>IF(L249="","",L248)</f>
        <v>0</v>
      </c>
      <c r="M2180">
        <v>245</v>
      </c>
      <c r="N2180">
        <f>N248</f>
        <v>0</v>
      </c>
    </row>
    <row r="2181" spans="5:14">
      <c r="E2181">
        <v>246</v>
      </c>
      <c r="F2181">
        <f>IF(F250="","",F249)</f>
        <v>0</v>
      </c>
      <c r="G2181">
        <v>246</v>
      </c>
      <c r="H2181">
        <f>H249</f>
        <v>0</v>
      </c>
      <c r="K2181">
        <v>246</v>
      </c>
      <c r="L2181">
        <f>IF(L250="","",L249)</f>
        <v>0</v>
      </c>
      <c r="M2181">
        <v>246</v>
      </c>
      <c r="N2181">
        <f>N249</f>
        <v>0</v>
      </c>
    </row>
    <row r="2182" spans="5:14">
      <c r="E2182">
        <v>247</v>
      </c>
      <c r="F2182">
        <f>IF(F251="","",F250)</f>
        <v>0</v>
      </c>
      <c r="G2182">
        <v>247</v>
      </c>
      <c r="H2182">
        <f>H250</f>
        <v>0</v>
      </c>
      <c r="K2182">
        <v>247</v>
      </c>
      <c r="L2182">
        <f>IF(L251="","",L250)</f>
        <v>0</v>
      </c>
      <c r="M2182">
        <v>247</v>
      </c>
      <c r="N2182">
        <f>N250</f>
        <v>0</v>
      </c>
    </row>
    <row r="2183" spans="5:14">
      <c r="E2183">
        <v>248</v>
      </c>
      <c r="F2183">
        <f>IF(F252="","",F251)</f>
        <v>0</v>
      </c>
      <c r="G2183">
        <v>248</v>
      </c>
      <c r="H2183">
        <f>H251</f>
        <v>0</v>
      </c>
      <c r="K2183">
        <v>248</v>
      </c>
      <c r="L2183">
        <f>IF(L252="","",L251)</f>
        <v>0</v>
      </c>
      <c r="M2183">
        <v>248</v>
      </c>
      <c r="N2183">
        <f>N251</f>
        <v>0</v>
      </c>
    </row>
    <row r="2184" spans="5:14">
      <c r="E2184">
        <v>249</v>
      </c>
      <c r="F2184">
        <f>IF(F253="","",F252)</f>
        <v>0</v>
      </c>
      <c r="G2184">
        <v>249</v>
      </c>
      <c r="H2184">
        <f>H252</f>
        <v>0</v>
      </c>
      <c r="K2184">
        <v>249</v>
      </c>
      <c r="L2184">
        <f>IF(L253="","",L252)</f>
        <v>0</v>
      </c>
      <c r="M2184">
        <v>249</v>
      </c>
      <c r="N2184">
        <f>N252</f>
        <v>0</v>
      </c>
    </row>
    <row r="2185" spans="5:14">
      <c r="E2185">
        <v>250</v>
      </c>
      <c r="F2185">
        <f>IF(F254="","",F253)</f>
        <v>0</v>
      </c>
      <c r="G2185">
        <v>250</v>
      </c>
      <c r="H2185">
        <f>H253</f>
        <v>0</v>
      </c>
      <c r="K2185">
        <v>250</v>
      </c>
      <c r="L2185">
        <f>IF(L254="","",L253)</f>
        <v>0</v>
      </c>
      <c r="M2185">
        <v>250</v>
      </c>
      <c r="N2185">
        <f>N253</f>
        <v>0</v>
      </c>
    </row>
    <row r="2186" spans="5:14">
      <c r="E2186">
        <v>251</v>
      </c>
      <c r="F2186">
        <f>IF(F255="","",F254)</f>
        <v>0</v>
      </c>
      <c r="G2186">
        <v>251</v>
      </c>
      <c r="H2186">
        <f>H254</f>
        <v>0</v>
      </c>
      <c r="K2186">
        <v>251</v>
      </c>
      <c r="L2186">
        <f>IF(L255="","",L254)</f>
        <v>0</v>
      </c>
      <c r="M2186">
        <v>251</v>
      </c>
      <c r="N2186">
        <f>N254</f>
        <v>0</v>
      </c>
    </row>
    <row r="2187" spans="5:14">
      <c r="E2187">
        <v>252</v>
      </c>
      <c r="F2187">
        <f>IF(F256="","",F255)</f>
        <v>0</v>
      </c>
      <c r="G2187">
        <v>252</v>
      </c>
      <c r="H2187">
        <f>H255</f>
        <v>0</v>
      </c>
      <c r="K2187">
        <v>252</v>
      </c>
      <c r="L2187">
        <f>IF(L256="","",L255)</f>
        <v>0</v>
      </c>
      <c r="M2187">
        <v>252</v>
      </c>
      <c r="N2187">
        <f>N255</f>
        <v>0</v>
      </c>
    </row>
    <row r="2188" spans="5:14">
      <c r="E2188">
        <v>253</v>
      </c>
      <c r="F2188">
        <f>IF(F257="","",F256)</f>
        <v>0</v>
      </c>
      <c r="G2188">
        <v>253</v>
      </c>
      <c r="H2188">
        <f>H256</f>
        <v>0</v>
      </c>
      <c r="K2188">
        <v>253</v>
      </c>
      <c r="L2188">
        <f>IF(L257="","",L256)</f>
        <v>0</v>
      </c>
      <c r="M2188">
        <v>253</v>
      </c>
      <c r="N2188">
        <f>N256</f>
        <v>0</v>
      </c>
    </row>
    <row r="2189" spans="5:14">
      <c r="E2189">
        <v>254</v>
      </c>
      <c r="F2189">
        <f>IF(F258="","",F257)</f>
        <v>0</v>
      </c>
      <c r="G2189">
        <v>254</v>
      </c>
      <c r="H2189">
        <f>H257</f>
        <v>0</v>
      </c>
      <c r="K2189">
        <v>254</v>
      </c>
      <c r="L2189">
        <f>IF(L258="","",L257)</f>
        <v>0</v>
      </c>
      <c r="M2189">
        <v>254</v>
      </c>
      <c r="N2189">
        <f>N257</f>
        <v>0</v>
      </c>
    </row>
    <row r="2190" spans="5:14">
      <c r="E2190">
        <v>255</v>
      </c>
      <c r="F2190">
        <f>IF(F259="","",F258)</f>
        <v>0</v>
      </c>
      <c r="G2190">
        <v>255</v>
      </c>
      <c r="H2190">
        <f>H258</f>
        <v>0</v>
      </c>
      <c r="K2190">
        <v>255</v>
      </c>
      <c r="L2190">
        <f>IF(L259="","",L258)</f>
        <v>0</v>
      </c>
      <c r="M2190">
        <v>255</v>
      </c>
      <c r="N2190">
        <f>N258</f>
        <v>0</v>
      </c>
    </row>
    <row r="2191" spans="5:14">
      <c r="E2191">
        <v>256</v>
      </c>
      <c r="F2191">
        <f>IF(F260="","",F259)</f>
        <v>0</v>
      </c>
      <c r="G2191">
        <v>256</v>
      </c>
      <c r="H2191">
        <f>H259</f>
        <v>0</v>
      </c>
      <c r="K2191">
        <v>256</v>
      </c>
      <c r="L2191">
        <f>IF(L260="","",L259)</f>
        <v>0</v>
      </c>
      <c r="M2191">
        <v>256</v>
      </c>
      <c r="N2191">
        <f>N259</f>
        <v>0</v>
      </c>
    </row>
    <row r="2192" spans="5:14">
      <c r="E2192">
        <v>257</v>
      </c>
      <c r="F2192">
        <f>IF(F261="","",F260)</f>
        <v>0</v>
      </c>
      <c r="G2192">
        <v>257</v>
      </c>
      <c r="H2192">
        <f>H260</f>
        <v>0</v>
      </c>
      <c r="K2192">
        <v>257</v>
      </c>
      <c r="L2192">
        <f>IF(L261="","",L260)</f>
        <v>0</v>
      </c>
      <c r="M2192">
        <v>257</v>
      </c>
      <c r="N2192">
        <f>N260</f>
        <v>0</v>
      </c>
    </row>
    <row r="2193" spans="5:14">
      <c r="E2193">
        <v>258</v>
      </c>
      <c r="F2193">
        <f>IF(F262="","",F261)</f>
        <v>0</v>
      </c>
      <c r="G2193">
        <v>258</v>
      </c>
      <c r="H2193">
        <f>H261</f>
        <v>0</v>
      </c>
      <c r="K2193">
        <v>258</v>
      </c>
      <c r="L2193">
        <f>IF(L262="","",L261)</f>
        <v>0</v>
      </c>
      <c r="M2193">
        <v>258</v>
      </c>
      <c r="N2193">
        <f>N261</f>
        <v>0</v>
      </c>
    </row>
    <row r="2194" spans="5:14">
      <c r="E2194">
        <v>259</v>
      </c>
      <c r="F2194">
        <f>IF(F263="","",F262)</f>
        <v>0</v>
      </c>
      <c r="G2194">
        <v>259</v>
      </c>
      <c r="H2194">
        <f>H262</f>
        <v>0</v>
      </c>
      <c r="K2194">
        <v>259</v>
      </c>
      <c r="L2194">
        <f>IF(L263="","",L262)</f>
        <v>0</v>
      </c>
      <c r="M2194">
        <v>259</v>
      </c>
      <c r="N2194">
        <f>N262</f>
        <v>0</v>
      </c>
    </row>
    <row r="2195" spans="5:14">
      <c r="E2195">
        <v>260</v>
      </c>
      <c r="F2195">
        <f>IF(F264="","",F263)</f>
        <v>0</v>
      </c>
      <c r="G2195">
        <v>260</v>
      </c>
      <c r="H2195">
        <f>H263</f>
        <v>0</v>
      </c>
      <c r="K2195">
        <v>260</v>
      </c>
      <c r="L2195">
        <f>IF(L264="","",L263)</f>
        <v>0</v>
      </c>
      <c r="M2195">
        <v>260</v>
      </c>
      <c r="N2195">
        <f>N263</f>
        <v>0</v>
      </c>
    </row>
    <row r="2196" spans="5:14">
      <c r="E2196">
        <v>261</v>
      </c>
      <c r="F2196">
        <f>IF(F265="","",F264)</f>
        <v>0</v>
      </c>
      <c r="G2196">
        <v>261</v>
      </c>
      <c r="H2196">
        <f>H264</f>
        <v>0</v>
      </c>
      <c r="K2196">
        <v>261</v>
      </c>
      <c r="L2196">
        <f>IF(L265="","",L264)</f>
        <v>0</v>
      </c>
      <c r="M2196">
        <v>261</v>
      </c>
      <c r="N2196">
        <f>N264</f>
        <v>0</v>
      </c>
    </row>
    <row r="2197" spans="5:14">
      <c r="E2197">
        <v>262</v>
      </c>
      <c r="F2197">
        <f>IF(F266="","",F265)</f>
        <v>0</v>
      </c>
      <c r="G2197">
        <v>262</v>
      </c>
      <c r="H2197">
        <f>H265</f>
        <v>0</v>
      </c>
      <c r="K2197">
        <v>262</v>
      </c>
      <c r="L2197">
        <f>IF(L266="","",L265)</f>
        <v>0</v>
      </c>
      <c r="M2197">
        <v>262</v>
      </c>
      <c r="N2197">
        <f>N265</f>
        <v>0</v>
      </c>
    </row>
    <row r="2198" spans="5:14">
      <c r="E2198">
        <v>263</v>
      </c>
      <c r="F2198">
        <f>IF(F267="","",F266)</f>
        <v>0</v>
      </c>
      <c r="G2198">
        <v>263</v>
      </c>
      <c r="H2198">
        <f>H266</f>
        <v>0</v>
      </c>
      <c r="K2198">
        <v>263</v>
      </c>
      <c r="L2198">
        <f>IF(L267="","",L266)</f>
        <v>0</v>
      </c>
      <c r="M2198">
        <v>263</v>
      </c>
      <c r="N2198">
        <f>N266</f>
        <v>0</v>
      </c>
    </row>
    <row r="2199" spans="5:14">
      <c r="E2199">
        <v>264</v>
      </c>
      <c r="F2199">
        <f>IF(F268="","",F267)</f>
        <v>0</v>
      </c>
      <c r="G2199">
        <v>264</v>
      </c>
      <c r="H2199">
        <f>H267</f>
        <v>0</v>
      </c>
      <c r="K2199">
        <v>264</v>
      </c>
      <c r="L2199">
        <f>IF(L268="","",L267)</f>
        <v>0</v>
      </c>
      <c r="M2199">
        <v>264</v>
      </c>
      <c r="N2199">
        <f>N267</f>
        <v>0</v>
      </c>
    </row>
    <row r="2200" spans="5:14">
      <c r="E2200">
        <v>265</v>
      </c>
      <c r="F2200">
        <f>IF(F269="","",F268)</f>
        <v>0</v>
      </c>
      <c r="G2200">
        <v>265</v>
      </c>
      <c r="H2200">
        <f>H268</f>
        <v>0</v>
      </c>
      <c r="K2200">
        <v>265</v>
      </c>
      <c r="L2200">
        <f>IF(L269="","",L268)</f>
        <v>0</v>
      </c>
      <c r="M2200">
        <v>265</v>
      </c>
      <c r="N2200">
        <f>N268</f>
        <v>0</v>
      </c>
    </row>
    <row r="2201" spans="5:14">
      <c r="E2201">
        <v>266</v>
      </c>
      <c r="F2201">
        <f>IF(F270="","",F269)</f>
        <v>0</v>
      </c>
      <c r="G2201">
        <v>266</v>
      </c>
      <c r="H2201">
        <f>H269</f>
        <v>0</v>
      </c>
      <c r="K2201">
        <v>266</v>
      </c>
      <c r="L2201">
        <f>IF(L270="","",L269)</f>
        <v>0</v>
      </c>
      <c r="M2201">
        <v>266</v>
      </c>
      <c r="N2201">
        <f>N269</f>
        <v>0</v>
      </c>
    </row>
    <row r="2202" spans="5:14">
      <c r="E2202">
        <v>267</v>
      </c>
      <c r="F2202">
        <f>IF(F271="","",F270)</f>
        <v>0</v>
      </c>
      <c r="G2202">
        <v>267</v>
      </c>
      <c r="H2202">
        <f>H270</f>
        <v>0</v>
      </c>
      <c r="K2202">
        <v>267</v>
      </c>
      <c r="L2202">
        <f>IF(L271="","",L270)</f>
        <v>0</v>
      </c>
      <c r="M2202">
        <v>267</v>
      </c>
      <c r="N2202">
        <f>N270</f>
        <v>0</v>
      </c>
    </row>
    <row r="2203" spans="5:14">
      <c r="E2203">
        <v>268</v>
      </c>
      <c r="F2203">
        <f>IF(F272="","",F271)</f>
        <v>0</v>
      </c>
      <c r="G2203">
        <v>268</v>
      </c>
      <c r="H2203">
        <f>H271</f>
        <v>0</v>
      </c>
      <c r="K2203">
        <v>268</v>
      </c>
      <c r="L2203">
        <f>IF(L272="","",L271)</f>
        <v>0</v>
      </c>
      <c r="M2203">
        <v>268</v>
      </c>
      <c r="N2203">
        <f>N271</f>
        <v>0</v>
      </c>
    </row>
    <row r="2204" spans="5:14">
      <c r="E2204">
        <v>269</v>
      </c>
      <c r="F2204">
        <f>IF(F273="","",F272)</f>
        <v>0</v>
      </c>
      <c r="G2204">
        <v>269</v>
      </c>
      <c r="H2204">
        <f>H272</f>
        <v>0</v>
      </c>
      <c r="K2204">
        <v>269</v>
      </c>
      <c r="L2204">
        <f>IF(L273="","",L272)</f>
        <v>0</v>
      </c>
      <c r="M2204">
        <v>269</v>
      </c>
      <c r="N2204">
        <f>N272</f>
        <v>0</v>
      </c>
    </row>
    <row r="2205" spans="5:14">
      <c r="E2205">
        <v>270</v>
      </c>
      <c r="F2205">
        <f>IF(F274="","",F273)</f>
        <v>0</v>
      </c>
      <c r="G2205">
        <v>270</v>
      </c>
      <c r="H2205">
        <f>H273</f>
        <v>0</v>
      </c>
      <c r="K2205">
        <v>270</v>
      </c>
      <c r="L2205">
        <f>IF(L274="","",L273)</f>
        <v>0</v>
      </c>
      <c r="M2205">
        <v>270</v>
      </c>
      <c r="N2205">
        <f>N273</f>
        <v>0</v>
      </c>
    </row>
    <row r="2206" spans="5:14">
      <c r="E2206">
        <v>271</v>
      </c>
      <c r="F2206">
        <f>IF(F275="","",F274)</f>
        <v>0</v>
      </c>
      <c r="G2206">
        <v>271</v>
      </c>
      <c r="H2206">
        <f>H274</f>
        <v>0</v>
      </c>
      <c r="K2206">
        <v>271</v>
      </c>
      <c r="L2206">
        <f>IF(L275="","",L274)</f>
        <v>0</v>
      </c>
      <c r="M2206">
        <v>271</v>
      </c>
      <c r="N2206">
        <f>N274</f>
        <v>0</v>
      </c>
    </row>
    <row r="2207" spans="5:14">
      <c r="E2207">
        <v>272</v>
      </c>
      <c r="F2207">
        <f>IF(F276="","",F275)</f>
        <v>0</v>
      </c>
      <c r="G2207">
        <v>272</v>
      </c>
      <c r="H2207">
        <f>H275</f>
        <v>0</v>
      </c>
      <c r="K2207">
        <v>272</v>
      </c>
      <c r="L2207">
        <f>IF(L276="","",L275)</f>
        <v>0</v>
      </c>
      <c r="M2207">
        <v>272</v>
      </c>
      <c r="N2207">
        <f>N275</f>
        <v>0</v>
      </c>
    </row>
    <row r="2208" spans="5:14">
      <c r="E2208">
        <v>273</v>
      </c>
      <c r="F2208">
        <f>IF(F277="","",F276)</f>
        <v>0</v>
      </c>
      <c r="G2208">
        <v>273</v>
      </c>
      <c r="H2208">
        <f>H276</f>
        <v>0</v>
      </c>
      <c r="K2208">
        <v>273</v>
      </c>
      <c r="L2208">
        <f>IF(L277="","",L276)</f>
        <v>0</v>
      </c>
      <c r="M2208">
        <v>273</v>
      </c>
      <c r="N2208">
        <f>N276</f>
        <v>0</v>
      </c>
    </row>
    <row r="2209" spans="5:14">
      <c r="E2209">
        <v>274</v>
      </c>
      <c r="F2209">
        <f>IF(F278="","",F277)</f>
        <v>0</v>
      </c>
      <c r="G2209">
        <v>274</v>
      </c>
      <c r="H2209">
        <f>H277</f>
        <v>0</v>
      </c>
      <c r="K2209">
        <v>274</v>
      </c>
      <c r="L2209">
        <f>IF(L278="","",L277)</f>
        <v>0</v>
      </c>
      <c r="M2209">
        <v>274</v>
      </c>
      <c r="N2209">
        <f>N277</f>
        <v>0</v>
      </c>
    </row>
    <row r="2210" spans="5:14">
      <c r="E2210">
        <v>275</v>
      </c>
      <c r="F2210">
        <f>IF(F279="","",F278)</f>
        <v>0</v>
      </c>
      <c r="G2210">
        <v>275</v>
      </c>
      <c r="H2210">
        <f>H278</f>
        <v>0</v>
      </c>
      <c r="K2210">
        <v>275</v>
      </c>
      <c r="L2210">
        <f>IF(L279="","",L278)</f>
        <v>0</v>
      </c>
      <c r="M2210">
        <v>275</v>
      </c>
      <c r="N2210">
        <f>N278</f>
        <v>0</v>
      </c>
    </row>
    <row r="2211" spans="5:14">
      <c r="E2211">
        <v>276</v>
      </c>
      <c r="F2211">
        <f>IF(F280="","",F279)</f>
        <v>0</v>
      </c>
      <c r="G2211">
        <v>276</v>
      </c>
      <c r="H2211">
        <f>H279</f>
        <v>0</v>
      </c>
      <c r="K2211">
        <v>276</v>
      </c>
      <c r="L2211">
        <f>IF(L280="","",L279)</f>
        <v>0</v>
      </c>
      <c r="M2211">
        <v>276</v>
      </c>
      <c r="N2211">
        <f>N279</f>
        <v>0</v>
      </c>
    </row>
    <row r="2212" spans="5:14">
      <c r="E2212">
        <v>277</v>
      </c>
      <c r="F2212">
        <f>IF(F281="","",F280)</f>
        <v>0</v>
      </c>
      <c r="G2212">
        <v>277</v>
      </c>
      <c r="H2212">
        <f>H280</f>
        <v>0</v>
      </c>
      <c r="K2212">
        <v>277</v>
      </c>
      <c r="L2212">
        <f>IF(L281="","",L280)</f>
        <v>0</v>
      </c>
      <c r="M2212">
        <v>277</v>
      </c>
      <c r="N2212">
        <f>N280</f>
        <v>0</v>
      </c>
    </row>
    <row r="2213" spans="5:14">
      <c r="E2213">
        <v>278</v>
      </c>
      <c r="F2213">
        <f>IF(F282="","",F281)</f>
        <v>0</v>
      </c>
      <c r="G2213">
        <v>278</v>
      </c>
      <c r="H2213">
        <f>H281</f>
        <v>0</v>
      </c>
      <c r="K2213">
        <v>278</v>
      </c>
      <c r="L2213">
        <f>IF(L282="","",L281)</f>
        <v>0</v>
      </c>
      <c r="M2213">
        <v>278</v>
      </c>
      <c r="N2213">
        <f>N281</f>
        <v>0</v>
      </c>
    </row>
    <row r="2214" spans="5:14">
      <c r="E2214">
        <v>279</v>
      </c>
      <c r="F2214">
        <f>IF(F283="","",F282)</f>
        <v>0</v>
      </c>
      <c r="G2214">
        <v>279</v>
      </c>
      <c r="H2214">
        <f>H282</f>
        <v>0</v>
      </c>
      <c r="K2214">
        <v>279</v>
      </c>
      <c r="L2214">
        <f>IF(L283="","",L282)</f>
        <v>0</v>
      </c>
      <c r="M2214">
        <v>279</v>
      </c>
      <c r="N2214">
        <f>N282</f>
        <v>0</v>
      </c>
    </row>
    <row r="2215" spans="5:14">
      <c r="E2215">
        <v>280</v>
      </c>
      <c r="F2215">
        <f>IF(F284="","",F283)</f>
        <v>0</v>
      </c>
      <c r="G2215">
        <v>280</v>
      </c>
      <c r="H2215">
        <f>H283</f>
        <v>0</v>
      </c>
      <c r="K2215">
        <v>280</v>
      </c>
      <c r="L2215">
        <f>IF(L284="","",L283)</f>
        <v>0</v>
      </c>
      <c r="M2215">
        <v>280</v>
      </c>
      <c r="N2215">
        <f>N283</f>
        <v>0</v>
      </c>
    </row>
    <row r="2216" spans="5:14">
      <c r="E2216">
        <v>281</v>
      </c>
      <c r="F2216">
        <f>IF(F285="","",F284)</f>
        <v>0</v>
      </c>
      <c r="G2216">
        <v>281</v>
      </c>
      <c r="H2216">
        <f>H284</f>
        <v>0</v>
      </c>
      <c r="K2216">
        <v>281</v>
      </c>
      <c r="L2216">
        <f>IF(L285="","",L284)</f>
        <v>0</v>
      </c>
      <c r="M2216">
        <v>281</v>
      </c>
      <c r="N2216">
        <f>N284</f>
        <v>0</v>
      </c>
    </row>
    <row r="2217" spans="5:14">
      <c r="E2217">
        <v>282</v>
      </c>
      <c r="F2217">
        <f>IF(F286="","",F285)</f>
        <v>0</v>
      </c>
      <c r="G2217">
        <v>282</v>
      </c>
      <c r="H2217">
        <f>H285</f>
        <v>0</v>
      </c>
      <c r="K2217">
        <v>282</v>
      </c>
      <c r="L2217">
        <f>IF(L286="","",L285)</f>
        <v>0</v>
      </c>
      <c r="M2217">
        <v>282</v>
      </c>
      <c r="N2217">
        <f>N285</f>
        <v>0</v>
      </c>
    </row>
    <row r="2218" spans="5:14">
      <c r="E2218">
        <v>283</v>
      </c>
      <c r="F2218">
        <f>IF(F287="","",F286)</f>
        <v>0</v>
      </c>
      <c r="G2218">
        <v>283</v>
      </c>
      <c r="H2218">
        <f>H286</f>
        <v>0</v>
      </c>
      <c r="K2218">
        <v>283</v>
      </c>
      <c r="L2218">
        <f>IF(L287="","",L286)</f>
        <v>0</v>
      </c>
      <c r="M2218">
        <v>283</v>
      </c>
      <c r="N2218">
        <f>N286</f>
        <v>0</v>
      </c>
    </row>
    <row r="2219" spans="5:14">
      <c r="E2219">
        <v>284</v>
      </c>
      <c r="F2219">
        <f>IF(F288="","",F287)</f>
        <v>0</v>
      </c>
      <c r="G2219">
        <v>284</v>
      </c>
      <c r="H2219">
        <f>H287</f>
        <v>0</v>
      </c>
      <c r="K2219">
        <v>284</v>
      </c>
      <c r="L2219">
        <f>IF(L288="","",L287)</f>
        <v>0</v>
      </c>
      <c r="M2219">
        <v>284</v>
      </c>
      <c r="N2219">
        <f>N287</f>
        <v>0</v>
      </c>
    </row>
    <row r="2220" spans="5:14">
      <c r="E2220">
        <v>285</v>
      </c>
      <c r="F2220">
        <f>IF(F289="","",F288)</f>
        <v>0</v>
      </c>
      <c r="G2220">
        <v>285</v>
      </c>
      <c r="H2220">
        <f>H288</f>
        <v>0</v>
      </c>
      <c r="K2220">
        <v>285</v>
      </c>
      <c r="L2220">
        <f>IF(L289="","",L288)</f>
        <v>0</v>
      </c>
      <c r="M2220">
        <v>285</v>
      </c>
      <c r="N2220">
        <f>N288</f>
        <v>0</v>
      </c>
    </row>
    <row r="2221" spans="5:14">
      <c r="E2221">
        <v>286</v>
      </c>
      <c r="F2221">
        <f>IF(F290="","",F289)</f>
        <v>0</v>
      </c>
      <c r="G2221">
        <v>286</v>
      </c>
      <c r="H2221">
        <f>H289</f>
        <v>0</v>
      </c>
      <c r="K2221">
        <v>286</v>
      </c>
      <c r="L2221">
        <f>IF(L290="","",L289)</f>
        <v>0</v>
      </c>
      <c r="M2221">
        <v>286</v>
      </c>
      <c r="N2221">
        <f>N289</f>
        <v>0</v>
      </c>
    </row>
    <row r="2222" spans="5:14">
      <c r="E2222">
        <v>287</v>
      </c>
      <c r="F2222">
        <f>IF(F291="","",F290)</f>
        <v>0</v>
      </c>
      <c r="G2222">
        <v>287</v>
      </c>
      <c r="H2222">
        <f>H290</f>
        <v>0</v>
      </c>
      <c r="K2222">
        <v>287</v>
      </c>
      <c r="L2222">
        <f>IF(L291="","",L290)</f>
        <v>0</v>
      </c>
      <c r="M2222">
        <v>287</v>
      </c>
      <c r="N2222">
        <f>N290</f>
        <v>0</v>
      </c>
    </row>
    <row r="2223" spans="5:14">
      <c r="E2223">
        <v>288</v>
      </c>
      <c r="F2223">
        <f>IF(F292="","",F291)</f>
        <v>0</v>
      </c>
      <c r="G2223">
        <v>288</v>
      </c>
      <c r="H2223">
        <f>H291</f>
        <v>0</v>
      </c>
      <c r="K2223">
        <v>288</v>
      </c>
      <c r="L2223">
        <f>IF(L292="","",L291)</f>
        <v>0</v>
      </c>
      <c r="M2223">
        <v>288</v>
      </c>
      <c r="N2223">
        <f>N291</f>
        <v>0</v>
      </c>
    </row>
    <row r="2224" spans="5:14">
      <c r="E2224">
        <v>289</v>
      </c>
      <c r="F2224">
        <f>IF(F293="","",F292)</f>
        <v>0</v>
      </c>
      <c r="G2224">
        <v>289</v>
      </c>
      <c r="H2224">
        <f>H292</f>
        <v>0</v>
      </c>
      <c r="K2224">
        <v>289</v>
      </c>
      <c r="L2224">
        <f>IF(L293="","",L292)</f>
        <v>0</v>
      </c>
      <c r="M2224">
        <v>289</v>
      </c>
      <c r="N2224">
        <f>N292</f>
        <v>0</v>
      </c>
    </row>
    <row r="2225" spans="5:14">
      <c r="E2225">
        <v>290</v>
      </c>
      <c r="F2225">
        <f>IF(F294="","",F293)</f>
        <v>0</v>
      </c>
      <c r="G2225">
        <v>290</v>
      </c>
      <c r="H2225">
        <f>H293</f>
        <v>0</v>
      </c>
      <c r="K2225">
        <v>290</v>
      </c>
      <c r="L2225">
        <f>IF(L294="","",L293)</f>
        <v>0</v>
      </c>
      <c r="M2225">
        <v>290</v>
      </c>
      <c r="N2225">
        <f>N293</f>
        <v>0</v>
      </c>
    </row>
    <row r="2226" spans="5:14">
      <c r="E2226">
        <v>291</v>
      </c>
      <c r="F2226">
        <f>IF(F295="","",F294)</f>
        <v>0</v>
      </c>
      <c r="G2226">
        <v>291</v>
      </c>
      <c r="H2226">
        <f>H294</f>
        <v>0</v>
      </c>
      <c r="K2226">
        <v>291</v>
      </c>
      <c r="L2226">
        <f>IF(L295="","",L294)</f>
        <v>0</v>
      </c>
      <c r="M2226">
        <v>291</v>
      </c>
      <c r="N2226">
        <f>N294</f>
        <v>0</v>
      </c>
    </row>
    <row r="2227" spans="5:14">
      <c r="E2227">
        <v>292</v>
      </c>
      <c r="F2227">
        <f>IF(F296="","",F295)</f>
        <v>0</v>
      </c>
      <c r="G2227">
        <v>292</v>
      </c>
      <c r="H2227">
        <f>H295</f>
        <v>0</v>
      </c>
      <c r="K2227">
        <v>292</v>
      </c>
      <c r="L2227">
        <f>IF(L296="","",L295)</f>
        <v>0</v>
      </c>
      <c r="M2227">
        <v>292</v>
      </c>
      <c r="N2227">
        <f>N295</f>
        <v>0</v>
      </c>
    </row>
    <row r="2228" spans="5:14">
      <c r="E2228">
        <v>293</v>
      </c>
      <c r="F2228">
        <f>IF(F297="","",F296)</f>
        <v>0</v>
      </c>
      <c r="G2228">
        <v>293</v>
      </c>
      <c r="H2228">
        <f>H296</f>
        <v>0</v>
      </c>
      <c r="K2228">
        <v>293</v>
      </c>
      <c r="L2228">
        <f>IF(L297="","",L296)</f>
        <v>0</v>
      </c>
      <c r="M2228">
        <v>293</v>
      </c>
      <c r="N2228">
        <f>N296</f>
        <v>0</v>
      </c>
    </row>
    <row r="2229" spans="5:14">
      <c r="E2229">
        <v>294</v>
      </c>
      <c r="F2229">
        <f>IF(F298="","",F297)</f>
        <v>0</v>
      </c>
      <c r="G2229">
        <v>294</v>
      </c>
      <c r="H2229">
        <f>H297</f>
        <v>0</v>
      </c>
      <c r="K2229">
        <v>294</v>
      </c>
      <c r="L2229">
        <f>IF(L298="","",L297)</f>
        <v>0</v>
      </c>
      <c r="M2229">
        <v>294</v>
      </c>
      <c r="N2229">
        <f>N297</f>
        <v>0</v>
      </c>
    </row>
    <row r="2230" spans="5:14">
      <c r="E2230">
        <v>295</v>
      </c>
      <c r="F2230">
        <f>IF(F299="","",F298)</f>
        <v>0</v>
      </c>
      <c r="G2230">
        <v>295</v>
      </c>
      <c r="H2230">
        <f>H298</f>
        <v>0</v>
      </c>
      <c r="K2230">
        <v>295</v>
      </c>
      <c r="L2230">
        <f>IF(L299="","",L298)</f>
        <v>0</v>
      </c>
      <c r="M2230">
        <v>295</v>
      </c>
      <c r="N2230">
        <f>N298</f>
        <v>0</v>
      </c>
    </row>
    <row r="2231" spans="5:14">
      <c r="E2231">
        <v>296</v>
      </c>
      <c r="F2231">
        <f>IF(F300="","",F299)</f>
        <v>0</v>
      </c>
      <c r="G2231">
        <v>296</v>
      </c>
      <c r="H2231">
        <f>H299</f>
        <v>0</v>
      </c>
      <c r="K2231">
        <v>296</v>
      </c>
      <c r="L2231">
        <f>IF(L300="","",L299)</f>
        <v>0</v>
      </c>
      <c r="M2231">
        <v>296</v>
      </c>
      <c r="N2231">
        <f>N299</f>
        <v>0</v>
      </c>
    </row>
    <row r="2232" spans="5:14">
      <c r="E2232">
        <v>297</v>
      </c>
      <c r="F2232">
        <f>IF(F301="","",F300)</f>
        <v>0</v>
      </c>
      <c r="G2232">
        <v>297</v>
      </c>
      <c r="H2232">
        <f>H300</f>
        <v>0</v>
      </c>
      <c r="K2232">
        <v>297</v>
      </c>
      <c r="L2232">
        <f>IF(L301="","",L300)</f>
        <v>0</v>
      </c>
      <c r="M2232">
        <v>297</v>
      </c>
      <c r="N2232">
        <f>N300</f>
        <v>0</v>
      </c>
    </row>
    <row r="2233" spans="5:14">
      <c r="E2233">
        <v>298</v>
      </c>
      <c r="F2233">
        <f>IF(F302="","",F301)</f>
        <v>0</v>
      </c>
      <c r="G2233">
        <v>298</v>
      </c>
      <c r="H2233">
        <f>H301</f>
        <v>0</v>
      </c>
      <c r="K2233">
        <v>298</v>
      </c>
      <c r="L2233">
        <f>IF(L302="","",L301)</f>
        <v>0</v>
      </c>
      <c r="M2233">
        <v>298</v>
      </c>
      <c r="N2233">
        <f>N301</f>
        <v>0</v>
      </c>
    </row>
    <row r="2234" spans="5:14">
      <c r="E2234">
        <v>299</v>
      </c>
      <c r="F2234">
        <f>IF(F303="","",F302)</f>
        <v>0</v>
      </c>
      <c r="G2234">
        <v>299</v>
      </c>
      <c r="H2234">
        <f>H302</f>
        <v>0</v>
      </c>
      <c r="K2234">
        <v>299</v>
      </c>
      <c r="L2234">
        <f>IF(L303="","",L302)</f>
        <v>0</v>
      </c>
      <c r="M2234">
        <v>299</v>
      </c>
      <c r="N2234">
        <f>N302</f>
        <v>0</v>
      </c>
    </row>
    <row r="2235" spans="5:14">
      <c r="E2235">
        <v>300</v>
      </c>
      <c r="F2235">
        <f>IF(F304="","",F303)</f>
        <v>0</v>
      </c>
      <c r="G2235">
        <v>300</v>
      </c>
      <c r="H2235">
        <f>H303</f>
        <v>0</v>
      </c>
      <c r="K2235">
        <v>300</v>
      </c>
      <c r="L2235">
        <f>IF(L304="","",L303)</f>
        <v>0</v>
      </c>
      <c r="M2235">
        <v>300</v>
      </c>
      <c r="N2235">
        <f>N303</f>
        <v>0</v>
      </c>
    </row>
    <row r="2236" spans="5:14">
      <c r="E2236">
        <v>301</v>
      </c>
      <c r="F2236">
        <f>IF(F305="","",F304)</f>
        <v>0</v>
      </c>
      <c r="G2236">
        <v>301</v>
      </c>
      <c r="H2236">
        <f>H304</f>
        <v>0</v>
      </c>
      <c r="K2236">
        <v>301</v>
      </c>
      <c r="L2236">
        <f>IF(L305="","",L304)</f>
        <v>0</v>
      </c>
      <c r="M2236">
        <v>301</v>
      </c>
      <c r="N2236">
        <f>N304</f>
        <v>0</v>
      </c>
    </row>
    <row r="2237" spans="5:14">
      <c r="E2237">
        <v>302</v>
      </c>
      <c r="F2237">
        <f>IF(F306="","",F305)</f>
        <v>0</v>
      </c>
      <c r="G2237">
        <v>302</v>
      </c>
      <c r="H2237">
        <f>H305</f>
        <v>0</v>
      </c>
      <c r="K2237">
        <v>302</v>
      </c>
      <c r="L2237">
        <f>IF(L306="","",L305)</f>
        <v>0</v>
      </c>
      <c r="M2237">
        <v>302</v>
      </c>
      <c r="N2237">
        <f>N305</f>
        <v>0</v>
      </c>
    </row>
    <row r="2238" spans="5:14">
      <c r="E2238">
        <v>303</v>
      </c>
      <c r="F2238">
        <f>IF(F307="","",F306)</f>
        <v>0</v>
      </c>
      <c r="G2238">
        <v>303</v>
      </c>
      <c r="H2238">
        <f>H306</f>
        <v>0</v>
      </c>
      <c r="K2238">
        <v>303</v>
      </c>
      <c r="L2238">
        <f>IF(L307="","",L306)</f>
        <v>0</v>
      </c>
      <c r="M2238">
        <v>303</v>
      </c>
      <c r="N2238">
        <f>N306</f>
        <v>0</v>
      </c>
    </row>
    <row r="2239" spans="5:14">
      <c r="E2239">
        <v>304</v>
      </c>
      <c r="F2239">
        <f>IF(F308="","",F307)</f>
        <v>0</v>
      </c>
      <c r="G2239">
        <v>304</v>
      </c>
      <c r="H2239">
        <f>H307</f>
        <v>0</v>
      </c>
      <c r="K2239">
        <v>304</v>
      </c>
      <c r="L2239">
        <f>IF(L308="","",L307)</f>
        <v>0</v>
      </c>
      <c r="M2239">
        <v>304</v>
      </c>
      <c r="N2239">
        <f>N307</f>
        <v>0</v>
      </c>
    </row>
    <row r="2240" spans="5:14">
      <c r="E2240">
        <v>305</v>
      </c>
      <c r="F2240">
        <f>IF(F309="","",F308)</f>
        <v>0</v>
      </c>
      <c r="G2240">
        <v>305</v>
      </c>
      <c r="H2240">
        <f>H308</f>
        <v>0</v>
      </c>
      <c r="K2240">
        <v>305</v>
      </c>
      <c r="L2240">
        <f>IF(L309="","",L308)</f>
        <v>0</v>
      </c>
      <c r="M2240">
        <v>305</v>
      </c>
      <c r="N2240">
        <f>N308</f>
        <v>0</v>
      </c>
    </row>
    <row r="2241" spans="5:14">
      <c r="E2241">
        <v>306</v>
      </c>
      <c r="F2241">
        <f>IF(F310="","",F309)</f>
        <v>0</v>
      </c>
      <c r="G2241">
        <v>306</v>
      </c>
      <c r="H2241">
        <f>H309</f>
        <v>0</v>
      </c>
      <c r="K2241">
        <v>306</v>
      </c>
      <c r="L2241">
        <f>IF(L310="","",L309)</f>
        <v>0</v>
      </c>
      <c r="M2241">
        <v>306</v>
      </c>
      <c r="N2241">
        <f>N309</f>
        <v>0</v>
      </c>
    </row>
    <row r="2242" spans="5:14">
      <c r="E2242">
        <v>307</v>
      </c>
      <c r="F2242">
        <f>IF(F311="","",F310)</f>
        <v>0</v>
      </c>
      <c r="G2242">
        <v>307</v>
      </c>
      <c r="H2242">
        <f>H310</f>
        <v>0</v>
      </c>
      <c r="K2242">
        <v>307</v>
      </c>
      <c r="L2242">
        <f>IF(L311="","",L310)</f>
        <v>0</v>
      </c>
      <c r="M2242">
        <v>307</v>
      </c>
      <c r="N2242">
        <f>N310</f>
        <v>0</v>
      </c>
    </row>
    <row r="2243" spans="5:14">
      <c r="E2243">
        <v>308</v>
      </c>
      <c r="F2243">
        <f>IF(F312="","",F311)</f>
        <v>0</v>
      </c>
      <c r="G2243">
        <v>308</v>
      </c>
      <c r="H2243">
        <f>H311</f>
        <v>0</v>
      </c>
      <c r="K2243">
        <v>308</v>
      </c>
      <c r="L2243">
        <f>IF(L312="","",L311)</f>
        <v>0</v>
      </c>
      <c r="M2243">
        <v>308</v>
      </c>
      <c r="N2243">
        <f>N311</f>
        <v>0</v>
      </c>
    </row>
    <row r="2244" spans="5:14">
      <c r="E2244">
        <v>309</v>
      </c>
      <c r="F2244">
        <f>IF(F313="","",F312)</f>
        <v>0</v>
      </c>
      <c r="G2244">
        <v>309</v>
      </c>
      <c r="H2244">
        <f>H312</f>
        <v>0</v>
      </c>
      <c r="K2244">
        <v>309</v>
      </c>
      <c r="L2244">
        <f>IF(L313="","",L312)</f>
        <v>0</v>
      </c>
      <c r="M2244">
        <v>309</v>
      </c>
      <c r="N2244">
        <f>N312</f>
        <v>0</v>
      </c>
    </row>
    <row r="2245" spans="5:14">
      <c r="E2245">
        <v>310</v>
      </c>
      <c r="F2245">
        <f>IF(F314="","",F313)</f>
        <v>0</v>
      </c>
      <c r="G2245">
        <v>310</v>
      </c>
      <c r="H2245">
        <f>H313</f>
        <v>0</v>
      </c>
      <c r="K2245">
        <v>310</v>
      </c>
      <c r="L2245">
        <f>IF(L314="","",L313)</f>
        <v>0</v>
      </c>
      <c r="M2245">
        <v>310</v>
      </c>
      <c r="N2245">
        <f>N313</f>
        <v>0</v>
      </c>
    </row>
    <row r="2246" spans="5:14">
      <c r="E2246">
        <v>311</v>
      </c>
      <c r="F2246">
        <f>IF(F315="","",F314)</f>
        <v>0</v>
      </c>
      <c r="G2246">
        <v>311</v>
      </c>
      <c r="H2246">
        <f>H314</f>
        <v>0</v>
      </c>
      <c r="K2246">
        <v>311</v>
      </c>
      <c r="L2246">
        <f>IF(L315="","",L314)</f>
        <v>0</v>
      </c>
      <c r="M2246">
        <v>311</v>
      </c>
      <c r="N2246">
        <f>N314</f>
        <v>0</v>
      </c>
    </row>
    <row r="2247" spans="5:14">
      <c r="E2247">
        <v>312</v>
      </c>
      <c r="F2247">
        <f>IF(F316="","",F315)</f>
        <v>0</v>
      </c>
      <c r="G2247">
        <v>312</v>
      </c>
      <c r="H2247">
        <f>H315</f>
        <v>0</v>
      </c>
      <c r="K2247">
        <v>312</v>
      </c>
      <c r="L2247">
        <f>IF(L316="","",L315)</f>
        <v>0</v>
      </c>
      <c r="M2247">
        <v>312</v>
      </c>
      <c r="N2247">
        <f>N315</f>
        <v>0</v>
      </c>
    </row>
    <row r="2248" spans="5:14">
      <c r="E2248">
        <v>313</v>
      </c>
      <c r="F2248">
        <f>IF(F317="","",F316)</f>
        <v>0</v>
      </c>
      <c r="G2248">
        <v>313</v>
      </c>
      <c r="H2248">
        <f>H316</f>
        <v>0</v>
      </c>
      <c r="K2248">
        <v>313</v>
      </c>
      <c r="L2248">
        <f>IF(L317="","",L316)</f>
        <v>0</v>
      </c>
      <c r="M2248">
        <v>313</v>
      </c>
      <c r="N2248">
        <f>N316</f>
        <v>0</v>
      </c>
    </row>
    <row r="2249" spans="5:14">
      <c r="E2249">
        <v>314</v>
      </c>
      <c r="F2249">
        <f>IF(F318="","",F317)</f>
        <v>0</v>
      </c>
      <c r="G2249">
        <v>314</v>
      </c>
      <c r="H2249">
        <f>H317</f>
        <v>0</v>
      </c>
      <c r="K2249">
        <v>314</v>
      </c>
      <c r="L2249">
        <f>IF(L318="","",L317)</f>
        <v>0</v>
      </c>
      <c r="M2249">
        <v>314</v>
      </c>
      <c r="N2249">
        <f>N317</f>
        <v>0</v>
      </c>
    </row>
    <row r="2250" spans="5:14">
      <c r="E2250">
        <v>315</v>
      </c>
      <c r="F2250">
        <f>IF(F319="","",F318)</f>
        <v>0</v>
      </c>
      <c r="G2250">
        <v>315</v>
      </c>
      <c r="H2250">
        <f>H318</f>
        <v>0</v>
      </c>
      <c r="K2250">
        <v>315</v>
      </c>
      <c r="L2250">
        <f>IF(L319="","",L318)</f>
        <v>0</v>
      </c>
      <c r="M2250">
        <v>315</v>
      </c>
      <c r="N2250">
        <f>N318</f>
        <v>0</v>
      </c>
    </row>
    <row r="2251" spans="5:14">
      <c r="E2251">
        <v>316</v>
      </c>
      <c r="F2251">
        <f>IF(F320="","",F319)</f>
        <v>0</v>
      </c>
      <c r="G2251">
        <v>316</v>
      </c>
      <c r="H2251">
        <f>H319</f>
        <v>0</v>
      </c>
      <c r="K2251">
        <v>316</v>
      </c>
      <c r="L2251">
        <f>IF(L320="","",L319)</f>
        <v>0</v>
      </c>
      <c r="M2251">
        <v>316</v>
      </c>
      <c r="N2251">
        <f>N319</f>
        <v>0</v>
      </c>
    </row>
    <row r="2252" spans="5:14">
      <c r="E2252">
        <v>317</v>
      </c>
      <c r="F2252">
        <f>IF(F321="","",F320)</f>
        <v>0</v>
      </c>
      <c r="G2252">
        <v>317</v>
      </c>
      <c r="H2252">
        <f>H320</f>
        <v>0</v>
      </c>
      <c r="K2252">
        <v>317</v>
      </c>
      <c r="L2252">
        <f>IF(L321="","",L320)</f>
        <v>0</v>
      </c>
      <c r="M2252">
        <v>317</v>
      </c>
      <c r="N2252">
        <f>N320</f>
        <v>0</v>
      </c>
    </row>
    <row r="2253" spans="5:14">
      <c r="E2253">
        <v>318</v>
      </c>
      <c r="F2253">
        <f>IF(F322="","",F321)</f>
        <v>0</v>
      </c>
      <c r="G2253">
        <v>318</v>
      </c>
      <c r="H2253">
        <f>H321</f>
        <v>0</v>
      </c>
      <c r="K2253">
        <v>318</v>
      </c>
      <c r="L2253">
        <f>IF(L322="","",L321)</f>
        <v>0</v>
      </c>
      <c r="M2253">
        <v>318</v>
      </c>
      <c r="N2253">
        <f>N321</f>
        <v>0</v>
      </c>
    </row>
    <row r="2254" spans="5:14">
      <c r="E2254">
        <v>319</v>
      </c>
      <c r="F2254">
        <f>IF(F323="","",F322)</f>
        <v>0</v>
      </c>
      <c r="G2254">
        <v>319</v>
      </c>
      <c r="H2254">
        <f>H322</f>
        <v>0</v>
      </c>
      <c r="K2254">
        <v>319</v>
      </c>
      <c r="L2254">
        <f>IF(L323="","",L322)</f>
        <v>0</v>
      </c>
      <c r="M2254">
        <v>319</v>
      </c>
      <c r="N2254">
        <f>N322</f>
        <v>0</v>
      </c>
    </row>
    <row r="2255" spans="5:14">
      <c r="E2255">
        <v>320</v>
      </c>
      <c r="F2255">
        <f>IF(F324="","",F323)</f>
        <v>0</v>
      </c>
      <c r="G2255">
        <v>320</v>
      </c>
      <c r="H2255">
        <f>H323</f>
        <v>0</v>
      </c>
      <c r="K2255">
        <v>320</v>
      </c>
      <c r="L2255">
        <f>IF(L324="","",L323)</f>
        <v>0</v>
      </c>
      <c r="M2255">
        <v>320</v>
      </c>
      <c r="N2255">
        <f>N323</f>
        <v>0</v>
      </c>
    </row>
    <row r="2256" spans="5:14">
      <c r="E2256">
        <v>321</v>
      </c>
      <c r="F2256">
        <f>IF(F325="","",F324)</f>
        <v>0</v>
      </c>
      <c r="G2256">
        <v>321</v>
      </c>
      <c r="H2256">
        <f>H324</f>
        <v>0</v>
      </c>
      <c r="K2256">
        <v>321</v>
      </c>
      <c r="L2256">
        <f>IF(L325="","",L324)</f>
        <v>0</v>
      </c>
      <c r="M2256">
        <v>321</v>
      </c>
      <c r="N2256">
        <f>N324</f>
        <v>0</v>
      </c>
    </row>
    <row r="2257" spans="5:14">
      <c r="E2257">
        <v>322</v>
      </c>
      <c r="F2257">
        <f>IF(F326="","",F325)</f>
        <v>0</v>
      </c>
      <c r="G2257">
        <v>322</v>
      </c>
      <c r="H2257">
        <f>H325</f>
        <v>0</v>
      </c>
      <c r="K2257">
        <v>322</v>
      </c>
      <c r="L2257">
        <f>IF(L326="","",L325)</f>
        <v>0</v>
      </c>
      <c r="M2257">
        <v>322</v>
      </c>
      <c r="N2257">
        <f>N325</f>
        <v>0</v>
      </c>
    </row>
    <row r="2258" spans="5:14">
      <c r="E2258">
        <v>323</v>
      </c>
      <c r="F2258">
        <f>IF(F327="","",F326)</f>
        <v>0</v>
      </c>
      <c r="G2258">
        <v>323</v>
      </c>
      <c r="H2258">
        <f>H326</f>
        <v>0</v>
      </c>
      <c r="K2258">
        <v>323</v>
      </c>
      <c r="L2258">
        <f>IF(L327="","",L326)</f>
        <v>0</v>
      </c>
      <c r="M2258">
        <v>323</v>
      </c>
      <c r="N2258">
        <f>N326</f>
        <v>0</v>
      </c>
    </row>
    <row r="2259" spans="5:14">
      <c r="E2259">
        <v>324</v>
      </c>
      <c r="F2259">
        <f>IF(F328="","",F327)</f>
        <v>0</v>
      </c>
      <c r="G2259">
        <v>324</v>
      </c>
      <c r="H2259">
        <f>H327</f>
        <v>0</v>
      </c>
      <c r="K2259">
        <v>324</v>
      </c>
      <c r="L2259">
        <f>IF(L328="","",L327)</f>
        <v>0</v>
      </c>
      <c r="M2259">
        <v>324</v>
      </c>
      <c r="N2259">
        <f>N327</f>
        <v>0</v>
      </c>
    </row>
    <row r="2260" spans="5:14">
      <c r="E2260">
        <v>325</v>
      </c>
      <c r="F2260">
        <f>IF(F329="","",F328)</f>
        <v>0</v>
      </c>
      <c r="G2260">
        <v>325</v>
      </c>
      <c r="H2260">
        <f>H328</f>
        <v>0</v>
      </c>
      <c r="K2260">
        <v>325</v>
      </c>
      <c r="L2260">
        <f>IF(L329="","",L328)</f>
        <v>0</v>
      </c>
      <c r="M2260">
        <v>325</v>
      </c>
      <c r="N2260">
        <f>N328</f>
        <v>0</v>
      </c>
    </row>
    <row r="2261" spans="5:14">
      <c r="E2261">
        <v>326</v>
      </c>
      <c r="F2261">
        <f>IF(F330="","",F329)</f>
        <v>0</v>
      </c>
      <c r="G2261">
        <v>326</v>
      </c>
      <c r="H2261">
        <f>H329</f>
        <v>0</v>
      </c>
      <c r="K2261">
        <v>326</v>
      </c>
      <c r="L2261">
        <f>IF(L330="","",L329)</f>
        <v>0</v>
      </c>
      <c r="M2261">
        <v>326</v>
      </c>
      <c r="N2261">
        <f>N329</f>
        <v>0</v>
      </c>
    </row>
    <row r="2262" spans="5:14">
      <c r="E2262">
        <v>327</v>
      </c>
      <c r="F2262">
        <f>IF(F331="","",F330)</f>
        <v>0</v>
      </c>
      <c r="G2262">
        <v>327</v>
      </c>
      <c r="H2262">
        <f>H330</f>
        <v>0</v>
      </c>
      <c r="K2262">
        <v>327</v>
      </c>
      <c r="L2262">
        <f>IF(L331="","",L330)</f>
        <v>0</v>
      </c>
      <c r="M2262">
        <v>327</v>
      </c>
      <c r="N2262">
        <f>N330</f>
        <v>0</v>
      </c>
    </row>
    <row r="2263" spans="5:14">
      <c r="E2263">
        <v>328</v>
      </c>
      <c r="F2263">
        <f>IF(F332="","",F331)</f>
        <v>0</v>
      </c>
      <c r="G2263">
        <v>328</v>
      </c>
      <c r="H2263">
        <f>H331</f>
        <v>0</v>
      </c>
      <c r="K2263">
        <v>328</v>
      </c>
      <c r="L2263">
        <f>IF(L332="","",L331)</f>
        <v>0</v>
      </c>
      <c r="M2263">
        <v>328</v>
      </c>
      <c r="N2263">
        <f>N331</f>
        <v>0</v>
      </c>
    </row>
    <row r="2264" spans="5:14">
      <c r="E2264">
        <v>329</v>
      </c>
      <c r="F2264">
        <f>IF(F333="","",F332)</f>
        <v>0</v>
      </c>
      <c r="G2264">
        <v>329</v>
      </c>
      <c r="H2264">
        <f>H332</f>
        <v>0</v>
      </c>
      <c r="K2264">
        <v>329</v>
      </c>
      <c r="L2264">
        <f>IF(L333="","",L332)</f>
        <v>0</v>
      </c>
      <c r="M2264">
        <v>329</v>
      </c>
      <c r="N2264">
        <f>N332</f>
        <v>0</v>
      </c>
    </row>
    <row r="2265" spans="5:14">
      <c r="E2265">
        <v>330</v>
      </c>
      <c r="F2265">
        <f>IF(F334="","",F333)</f>
        <v>0</v>
      </c>
      <c r="G2265">
        <v>330</v>
      </c>
      <c r="H2265">
        <f>H333</f>
        <v>0</v>
      </c>
      <c r="K2265">
        <v>330</v>
      </c>
      <c r="L2265">
        <f>IF(L334="","",L333)</f>
        <v>0</v>
      </c>
      <c r="M2265">
        <v>330</v>
      </c>
      <c r="N2265">
        <f>N333</f>
        <v>0</v>
      </c>
    </row>
    <row r="2266" spans="5:14">
      <c r="E2266">
        <v>331</v>
      </c>
      <c r="F2266">
        <f>IF(F335="","",F334)</f>
        <v>0</v>
      </c>
      <c r="G2266">
        <v>331</v>
      </c>
      <c r="H2266">
        <f>H334</f>
        <v>0</v>
      </c>
      <c r="K2266">
        <v>331</v>
      </c>
      <c r="L2266">
        <f>IF(L335="","",L334)</f>
        <v>0</v>
      </c>
      <c r="M2266">
        <v>331</v>
      </c>
      <c r="N2266">
        <f>N334</f>
        <v>0</v>
      </c>
    </row>
    <row r="2267" spans="5:14">
      <c r="E2267">
        <v>332</v>
      </c>
      <c r="F2267">
        <f>IF(F336="","",F335)</f>
        <v>0</v>
      </c>
      <c r="G2267">
        <v>332</v>
      </c>
      <c r="H2267">
        <f>H335</f>
        <v>0</v>
      </c>
      <c r="K2267">
        <v>332</v>
      </c>
      <c r="L2267">
        <f>IF(L336="","",L335)</f>
        <v>0</v>
      </c>
      <c r="M2267">
        <v>332</v>
      </c>
      <c r="N2267">
        <f>N335</f>
        <v>0</v>
      </c>
    </row>
    <row r="2268" spans="5:14">
      <c r="E2268">
        <v>333</v>
      </c>
      <c r="F2268">
        <f>IF(F337="","",F336)</f>
        <v>0</v>
      </c>
      <c r="G2268">
        <v>333</v>
      </c>
      <c r="H2268">
        <f>H336</f>
        <v>0</v>
      </c>
      <c r="K2268">
        <v>333</v>
      </c>
      <c r="L2268">
        <f>IF(L337="","",L336)</f>
        <v>0</v>
      </c>
      <c r="M2268">
        <v>333</v>
      </c>
      <c r="N2268">
        <f>N336</f>
        <v>0</v>
      </c>
    </row>
    <row r="2269" spans="5:14">
      <c r="E2269">
        <v>334</v>
      </c>
      <c r="F2269">
        <f>IF(F338="","",F337)</f>
        <v>0</v>
      </c>
      <c r="G2269">
        <v>334</v>
      </c>
      <c r="H2269">
        <f>H337</f>
        <v>0</v>
      </c>
      <c r="K2269">
        <v>334</v>
      </c>
      <c r="L2269">
        <f>IF(L338="","",L337)</f>
        <v>0</v>
      </c>
      <c r="M2269">
        <v>334</v>
      </c>
      <c r="N2269">
        <f>N337</f>
        <v>0</v>
      </c>
    </row>
    <row r="2270" spans="5:14">
      <c r="E2270">
        <v>335</v>
      </c>
      <c r="F2270">
        <f>IF(F339="","",F338)</f>
        <v>0</v>
      </c>
      <c r="G2270">
        <v>335</v>
      </c>
      <c r="H2270">
        <f>H338</f>
        <v>0</v>
      </c>
      <c r="K2270">
        <v>335</v>
      </c>
      <c r="L2270">
        <f>IF(L339="","",L338)</f>
        <v>0</v>
      </c>
      <c r="M2270">
        <v>335</v>
      </c>
      <c r="N2270">
        <f>N338</f>
        <v>0</v>
      </c>
    </row>
    <row r="2271" spans="5:14">
      <c r="E2271">
        <v>336</v>
      </c>
      <c r="F2271">
        <f>IF(F340="","",F339)</f>
        <v>0</v>
      </c>
      <c r="G2271">
        <v>336</v>
      </c>
      <c r="H2271">
        <f>H339</f>
        <v>0</v>
      </c>
      <c r="K2271">
        <v>336</v>
      </c>
      <c r="L2271">
        <f>IF(L340="","",L339)</f>
        <v>0</v>
      </c>
      <c r="M2271">
        <v>336</v>
      </c>
      <c r="N2271">
        <f>N339</f>
        <v>0</v>
      </c>
    </row>
    <row r="2272" spans="5:14">
      <c r="E2272">
        <v>337</v>
      </c>
      <c r="F2272">
        <f>IF(F341="","",F340)</f>
        <v>0</v>
      </c>
      <c r="G2272">
        <v>337</v>
      </c>
      <c r="H2272">
        <f>H340</f>
        <v>0</v>
      </c>
      <c r="K2272">
        <v>337</v>
      </c>
      <c r="L2272">
        <f>IF(L341="","",L340)</f>
        <v>0</v>
      </c>
      <c r="M2272">
        <v>337</v>
      </c>
      <c r="N2272">
        <f>N340</f>
        <v>0</v>
      </c>
    </row>
    <row r="2273" spans="5:14">
      <c r="E2273">
        <v>338</v>
      </c>
      <c r="F2273">
        <f>IF(F342="","",F341)</f>
        <v>0</v>
      </c>
      <c r="G2273">
        <v>338</v>
      </c>
      <c r="H2273">
        <f>H341</f>
        <v>0</v>
      </c>
      <c r="K2273">
        <v>338</v>
      </c>
      <c r="L2273">
        <f>IF(L342="","",L341)</f>
        <v>0</v>
      </c>
      <c r="M2273">
        <v>338</v>
      </c>
      <c r="N2273">
        <f>N341</f>
        <v>0</v>
      </c>
    </row>
    <row r="2274" spans="5:14">
      <c r="E2274">
        <v>339</v>
      </c>
      <c r="F2274">
        <f>IF(F343="","",F342)</f>
        <v>0</v>
      </c>
      <c r="G2274">
        <v>339</v>
      </c>
      <c r="H2274">
        <f>H342</f>
        <v>0</v>
      </c>
      <c r="K2274">
        <v>339</v>
      </c>
      <c r="L2274">
        <f>IF(L343="","",L342)</f>
        <v>0</v>
      </c>
      <c r="M2274">
        <v>339</v>
      </c>
      <c r="N2274">
        <f>N342</f>
        <v>0</v>
      </c>
    </row>
    <row r="2275" spans="5:14">
      <c r="E2275">
        <v>340</v>
      </c>
      <c r="F2275">
        <f>IF(F344="","",F343)</f>
        <v>0</v>
      </c>
      <c r="G2275">
        <v>340</v>
      </c>
      <c r="H2275">
        <f>H343</f>
        <v>0</v>
      </c>
      <c r="K2275">
        <v>340</v>
      </c>
      <c r="L2275">
        <f>IF(L344="","",L343)</f>
        <v>0</v>
      </c>
      <c r="M2275">
        <v>340</v>
      </c>
      <c r="N2275">
        <f>N343</f>
        <v>0</v>
      </c>
    </row>
    <row r="2276" spans="5:14">
      <c r="E2276">
        <v>341</v>
      </c>
      <c r="F2276">
        <f>IF(F345="","",F344)</f>
        <v>0</v>
      </c>
      <c r="G2276">
        <v>341</v>
      </c>
      <c r="H2276">
        <f>H344</f>
        <v>0</v>
      </c>
      <c r="K2276">
        <v>341</v>
      </c>
      <c r="L2276">
        <f>IF(L345="","",L344)</f>
        <v>0</v>
      </c>
      <c r="M2276">
        <v>341</v>
      </c>
      <c r="N2276">
        <f>N344</f>
        <v>0</v>
      </c>
    </row>
    <row r="2277" spans="5:14">
      <c r="E2277">
        <v>342</v>
      </c>
      <c r="F2277">
        <f>IF(F346="","",F345)</f>
        <v>0</v>
      </c>
      <c r="G2277">
        <v>342</v>
      </c>
      <c r="H2277">
        <f>H345</f>
        <v>0</v>
      </c>
      <c r="K2277">
        <v>342</v>
      </c>
      <c r="L2277">
        <f>IF(L346="","",L345)</f>
        <v>0</v>
      </c>
      <c r="M2277">
        <v>342</v>
      </c>
      <c r="N2277">
        <f>N345</f>
        <v>0</v>
      </c>
    </row>
    <row r="2278" spans="5:14">
      <c r="E2278">
        <v>343</v>
      </c>
      <c r="F2278">
        <f>IF(F347="","",F346)</f>
        <v>0</v>
      </c>
      <c r="G2278">
        <v>343</v>
      </c>
      <c r="H2278">
        <f>H346</f>
        <v>0</v>
      </c>
      <c r="K2278">
        <v>343</v>
      </c>
      <c r="L2278">
        <f>IF(L347="","",L346)</f>
        <v>0</v>
      </c>
      <c r="M2278">
        <v>343</v>
      </c>
      <c r="N2278">
        <f>N346</f>
        <v>0</v>
      </c>
    </row>
    <row r="2279" spans="5:14">
      <c r="E2279">
        <v>344</v>
      </c>
      <c r="F2279">
        <f>IF(F348="","",F347)</f>
        <v>0</v>
      </c>
      <c r="G2279">
        <v>344</v>
      </c>
      <c r="H2279">
        <f>H347</f>
        <v>0</v>
      </c>
      <c r="K2279">
        <v>344</v>
      </c>
      <c r="L2279">
        <f>IF(L348="","",L347)</f>
        <v>0</v>
      </c>
      <c r="M2279">
        <v>344</v>
      </c>
      <c r="N2279">
        <f>N347</f>
        <v>0</v>
      </c>
    </row>
    <row r="2280" spans="5:14">
      <c r="E2280">
        <v>345</v>
      </c>
      <c r="F2280">
        <f>IF(F349="","",F348)</f>
        <v>0</v>
      </c>
      <c r="G2280">
        <v>345</v>
      </c>
      <c r="H2280">
        <f>H348</f>
        <v>0</v>
      </c>
      <c r="K2280">
        <v>345</v>
      </c>
      <c r="L2280">
        <f>IF(L349="","",L348)</f>
        <v>0</v>
      </c>
      <c r="M2280">
        <v>345</v>
      </c>
      <c r="N2280">
        <f>N348</f>
        <v>0</v>
      </c>
    </row>
    <row r="2281" spans="5:14">
      <c r="E2281">
        <v>346</v>
      </c>
      <c r="F2281">
        <f>IF(F350="","",F349)</f>
        <v>0</v>
      </c>
      <c r="G2281">
        <v>346</v>
      </c>
      <c r="H2281">
        <f>H349</f>
        <v>0</v>
      </c>
      <c r="K2281">
        <v>346</v>
      </c>
      <c r="L2281">
        <f>IF(L350="","",L349)</f>
        <v>0</v>
      </c>
      <c r="M2281">
        <v>346</v>
      </c>
      <c r="N2281">
        <f>N349</f>
        <v>0</v>
      </c>
    </row>
    <row r="2282" spans="5:14">
      <c r="E2282">
        <v>347</v>
      </c>
      <c r="F2282">
        <f>IF(F351="","",F350)</f>
        <v>0</v>
      </c>
      <c r="G2282">
        <v>347</v>
      </c>
      <c r="H2282">
        <f>H350</f>
        <v>0</v>
      </c>
      <c r="K2282">
        <v>347</v>
      </c>
      <c r="L2282">
        <f>IF(L351="","",L350)</f>
        <v>0</v>
      </c>
      <c r="M2282">
        <v>347</v>
      </c>
      <c r="N2282">
        <f>N350</f>
        <v>0</v>
      </c>
    </row>
    <row r="2283" spans="5:14">
      <c r="E2283">
        <v>348</v>
      </c>
      <c r="F2283">
        <f>IF(F352="","",F351)</f>
        <v>0</v>
      </c>
      <c r="G2283">
        <v>348</v>
      </c>
      <c r="H2283">
        <f>H351</f>
        <v>0</v>
      </c>
      <c r="K2283">
        <v>348</v>
      </c>
      <c r="L2283">
        <f>IF(L352="","",L351)</f>
        <v>0</v>
      </c>
      <c r="M2283">
        <v>348</v>
      </c>
      <c r="N2283">
        <f>N351</f>
        <v>0</v>
      </c>
    </row>
    <row r="2284" spans="5:14">
      <c r="E2284">
        <v>349</v>
      </c>
      <c r="F2284">
        <f>IF(F353="","",F352)</f>
        <v>0</v>
      </c>
      <c r="G2284">
        <v>349</v>
      </c>
      <c r="H2284">
        <f>H352</f>
        <v>0</v>
      </c>
      <c r="K2284">
        <v>349</v>
      </c>
      <c r="L2284">
        <f>IF(L353="","",L352)</f>
        <v>0</v>
      </c>
      <c r="M2284">
        <v>349</v>
      </c>
      <c r="N2284">
        <f>N352</f>
        <v>0</v>
      </c>
    </row>
    <row r="2285" spans="5:14">
      <c r="E2285">
        <v>350</v>
      </c>
      <c r="F2285">
        <f>IF(F354="","",F353)</f>
        <v>0</v>
      </c>
      <c r="G2285">
        <v>350</v>
      </c>
      <c r="H2285">
        <f>H353</f>
        <v>0</v>
      </c>
      <c r="K2285">
        <v>350</v>
      </c>
      <c r="L2285">
        <f>IF(L354="","",L353)</f>
        <v>0</v>
      </c>
      <c r="M2285">
        <v>350</v>
      </c>
      <c r="N2285">
        <f>N353</f>
        <v>0</v>
      </c>
    </row>
    <row r="2286" spans="5:14">
      <c r="E2286">
        <v>351</v>
      </c>
      <c r="F2286">
        <f>IF(F355="","",F354)</f>
        <v>0</v>
      </c>
      <c r="G2286">
        <v>351</v>
      </c>
      <c r="H2286">
        <f>H354</f>
        <v>0</v>
      </c>
      <c r="K2286">
        <v>351</v>
      </c>
      <c r="L2286">
        <f>IF(L355="","",L354)</f>
        <v>0</v>
      </c>
      <c r="M2286">
        <v>351</v>
      </c>
      <c r="N2286">
        <f>N354</f>
        <v>0</v>
      </c>
    </row>
    <row r="2287" spans="5:14">
      <c r="E2287">
        <v>352</v>
      </c>
      <c r="F2287">
        <f>IF(F356="","",F355)</f>
        <v>0</v>
      </c>
      <c r="G2287">
        <v>352</v>
      </c>
      <c r="H2287">
        <f>H355</f>
        <v>0</v>
      </c>
      <c r="K2287">
        <v>352</v>
      </c>
      <c r="L2287">
        <f>IF(L356="","",L355)</f>
        <v>0</v>
      </c>
      <c r="M2287">
        <v>352</v>
      </c>
      <c r="N2287">
        <f>N355</f>
        <v>0</v>
      </c>
    </row>
    <row r="2288" spans="5:14">
      <c r="E2288">
        <v>353</v>
      </c>
      <c r="F2288">
        <f>IF(F357="","",F356)</f>
        <v>0</v>
      </c>
      <c r="G2288">
        <v>353</v>
      </c>
      <c r="H2288">
        <f>H356</f>
        <v>0</v>
      </c>
      <c r="K2288">
        <v>353</v>
      </c>
      <c r="L2288">
        <f>IF(L357="","",L356)</f>
        <v>0</v>
      </c>
      <c r="M2288">
        <v>353</v>
      </c>
      <c r="N2288">
        <f>N356</f>
        <v>0</v>
      </c>
    </row>
    <row r="2289" spans="5:14">
      <c r="E2289">
        <v>354</v>
      </c>
      <c r="F2289">
        <f>IF(F358="","",F357)</f>
        <v>0</v>
      </c>
      <c r="G2289">
        <v>354</v>
      </c>
      <c r="H2289">
        <f>H357</f>
        <v>0</v>
      </c>
      <c r="K2289">
        <v>354</v>
      </c>
      <c r="L2289">
        <f>IF(L358="","",L357)</f>
        <v>0</v>
      </c>
      <c r="M2289">
        <v>354</v>
      </c>
      <c r="N2289">
        <f>N357</f>
        <v>0</v>
      </c>
    </row>
    <row r="2290" spans="5:14">
      <c r="E2290">
        <v>355</v>
      </c>
      <c r="F2290">
        <f>IF(F359="","",F358)</f>
        <v>0</v>
      </c>
      <c r="G2290">
        <v>355</v>
      </c>
      <c r="H2290">
        <f>H358</f>
        <v>0</v>
      </c>
      <c r="K2290">
        <v>355</v>
      </c>
      <c r="L2290">
        <f>IF(L359="","",L358)</f>
        <v>0</v>
      </c>
      <c r="M2290">
        <v>355</v>
      </c>
      <c r="N2290">
        <f>N358</f>
        <v>0</v>
      </c>
    </row>
    <row r="2291" spans="5:14">
      <c r="E2291">
        <v>356</v>
      </c>
      <c r="F2291">
        <f>IF(F360="","",F359)</f>
        <v>0</v>
      </c>
      <c r="G2291">
        <v>356</v>
      </c>
      <c r="H2291">
        <f>H359</f>
        <v>0</v>
      </c>
      <c r="K2291">
        <v>356</v>
      </c>
      <c r="L2291">
        <f>IF(L360="","",L359)</f>
        <v>0</v>
      </c>
      <c r="M2291">
        <v>356</v>
      </c>
      <c r="N2291">
        <f>N359</f>
        <v>0</v>
      </c>
    </row>
    <row r="2292" spans="5:14">
      <c r="E2292">
        <v>357</v>
      </c>
      <c r="F2292">
        <f>IF(F361="","",F360)</f>
        <v>0</v>
      </c>
      <c r="G2292">
        <v>357</v>
      </c>
      <c r="H2292">
        <f>H360</f>
        <v>0</v>
      </c>
      <c r="K2292">
        <v>357</v>
      </c>
      <c r="L2292">
        <f>IF(L361="","",L360)</f>
        <v>0</v>
      </c>
      <c r="M2292">
        <v>357</v>
      </c>
      <c r="N2292">
        <f>N360</f>
        <v>0</v>
      </c>
    </row>
    <row r="2293" spans="5:14">
      <c r="E2293">
        <v>358</v>
      </c>
      <c r="F2293">
        <f>IF(F362="","",F361)</f>
        <v>0</v>
      </c>
      <c r="G2293">
        <v>358</v>
      </c>
      <c r="H2293">
        <f>H361</f>
        <v>0</v>
      </c>
      <c r="K2293">
        <v>358</v>
      </c>
      <c r="L2293">
        <f>IF(L362="","",L361)</f>
        <v>0</v>
      </c>
      <c r="M2293">
        <v>358</v>
      </c>
      <c r="N2293">
        <f>N361</f>
        <v>0</v>
      </c>
    </row>
    <row r="2294" spans="5:14">
      <c r="E2294">
        <v>359</v>
      </c>
      <c r="F2294">
        <f>IF(F363="","",F362)</f>
        <v>0</v>
      </c>
      <c r="G2294">
        <v>359</v>
      </c>
      <c r="H2294">
        <f>H362</f>
        <v>0</v>
      </c>
      <c r="K2294">
        <v>359</v>
      </c>
      <c r="L2294">
        <f>IF(L363="","",L362)</f>
        <v>0</v>
      </c>
      <c r="M2294">
        <v>359</v>
      </c>
      <c r="N2294">
        <f>N362</f>
        <v>0</v>
      </c>
    </row>
    <row r="2295" spans="5:14">
      <c r="E2295">
        <v>360</v>
      </c>
      <c r="F2295">
        <f>IF(F364="","",F363)</f>
        <v>0</v>
      </c>
      <c r="G2295">
        <v>360</v>
      </c>
      <c r="H2295">
        <f>H363</f>
        <v>0</v>
      </c>
      <c r="K2295">
        <v>360</v>
      </c>
      <c r="L2295">
        <f>IF(L364="","",L363)</f>
        <v>0</v>
      </c>
      <c r="M2295">
        <v>360</v>
      </c>
      <c r="N2295">
        <f>N363</f>
        <v>0</v>
      </c>
    </row>
    <row r="2296" spans="5:14">
      <c r="E2296">
        <v>361</v>
      </c>
      <c r="F2296">
        <f>IF(F365="","",F364)</f>
        <v>0</v>
      </c>
      <c r="G2296">
        <v>361</v>
      </c>
      <c r="H2296">
        <f>H364</f>
        <v>0</v>
      </c>
      <c r="K2296">
        <v>361</v>
      </c>
      <c r="L2296">
        <f>IF(L365="","",L364)</f>
        <v>0</v>
      </c>
      <c r="M2296">
        <v>361</v>
      </c>
      <c r="N2296">
        <f>N364</f>
        <v>0</v>
      </c>
    </row>
    <row r="2297" spans="5:14">
      <c r="E2297">
        <v>362</v>
      </c>
      <c r="F2297">
        <f>IF(F366="","",F365)</f>
        <v>0</v>
      </c>
      <c r="G2297">
        <v>362</v>
      </c>
      <c r="H2297">
        <f>H365</f>
        <v>0</v>
      </c>
      <c r="K2297">
        <v>362</v>
      </c>
      <c r="L2297">
        <f>IF(L366="","",L365)</f>
        <v>0</v>
      </c>
      <c r="M2297">
        <v>362</v>
      </c>
      <c r="N2297">
        <f>N365</f>
        <v>0</v>
      </c>
    </row>
    <row r="2298" spans="5:14">
      <c r="E2298">
        <v>363</v>
      </c>
      <c r="F2298">
        <f>IF(F367="","",F366)</f>
        <v>0</v>
      </c>
      <c r="G2298">
        <v>363</v>
      </c>
      <c r="H2298">
        <f>H366</f>
        <v>0</v>
      </c>
      <c r="K2298">
        <v>363</v>
      </c>
      <c r="L2298">
        <f>IF(L367="","",L366)</f>
        <v>0</v>
      </c>
      <c r="M2298">
        <v>363</v>
      </c>
      <c r="N2298">
        <f>N366</f>
        <v>0</v>
      </c>
    </row>
    <row r="2299" spans="5:14">
      <c r="E2299">
        <v>364</v>
      </c>
      <c r="F2299">
        <f>IF(F368="","",F367)</f>
        <v>0</v>
      </c>
      <c r="G2299">
        <v>364</v>
      </c>
      <c r="H2299">
        <f>H367</f>
        <v>0</v>
      </c>
      <c r="K2299">
        <v>364</v>
      </c>
      <c r="L2299">
        <f>IF(L368="","",L367)</f>
        <v>0</v>
      </c>
      <c r="M2299">
        <v>364</v>
      </c>
      <c r="N2299">
        <f>N367</f>
        <v>0</v>
      </c>
    </row>
    <row r="2300" spans="5:14">
      <c r="E2300">
        <v>365</v>
      </c>
      <c r="F2300">
        <f>IF(F369="","",F368)</f>
        <v>0</v>
      </c>
      <c r="G2300">
        <v>365</v>
      </c>
      <c r="H2300">
        <f>H368</f>
        <v>0</v>
      </c>
      <c r="K2300">
        <v>365</v>
      </c>
      <c r="L2300">
        <f>IF(L369="","",L368)</f>
        <v>0</v>
      </c>
      <c r="M2300">
        <v>365</v>
      </c>
      <c r="N2300">
        <f>N368</f>
        <v>0</v>
      </c>
    </row>
    <row r="2301" spans="5:14">
      <c r="E2301">
        <v>366</v>
      </c>
      <c r="F2301">
        <f>IF(F370="","",F369)</f>
        <v>0</v>
      </c>
      <c r="G2301">
        <v>366</v>
      </c>
      <c r="H2301">
        <f>H369</f>
        <v>0</v>
      </c>
      <c r="K2301">
        <v>366</v>
      </c>
      <c r="L2301">
        <f>IF(L370="","",L369)</f>
        <v>0</v>
      </c>
      <c r="M2301">
        <v>366</v>
      </c>
      <c r="N2301">
        <f>N369</f>
        <v>0</v>
      </c>
    </row>
    <row r="2302" spans="5:14">
      <c r="E2302">
        <v>367</v>
      </c>
      <c r="F2302">
        <f>IF(F371="","",F370)</f>
        <v>0</v>
      </c>
      <c r="G2302">
        <v>367</v>
      </c>
      <c r="H2302">
        <f>H370</f>
        <v>0</v>
      </c>
      <c r="K2302">
        <v>367</v>
      </c>
      <c r="L2302">
        <f>IF(L371="","",L370)</f>
        <v>0</v>
      </c>
      <c r="M2302">
        <v>367</v>
      </c>
      <c r="N2302">
        <f>N370</f>
        <v>0</v>
      </c>
    </row>
    <row r="2303" spans="5:14">
      <c r="E2303">
        <v>368</v>
      </c>
      <c r="F2303">
        <f>IF(F372="","",F371)</f>
        <v>0</v>
      </c>
      <c r="G2303">
        <v>368</v>
      </c>
      <c r="H2303">
        <f>H371</f>
        <v>0</v>
      </c>
      <c r="K2303">
        <v>368</v>
      </c>
      <c r="L2303">
        <f>IF(L372="","",L371)</f>
        <v>0</v>
      </c>
      <c r="M2303">
        <v>368</v>
      </c>
      <c r="N2303">
        <f>N371</f>
        <v>0</v>
      </c>
    </row>
    <row r="2304" spans="5:14">
      <c r="E2304">
        <v>369</v>
      </c>
      <c r="F2304">
        <f>IF(F373="","",F372)</f>
        <v>0</v>
      </c>
      <c r="G2304">
        <v>369</v>
      </c>
      <c r="H2304">
        <f>H372</f>
        <v>0</v>
      </c>
      <c r="K2304">
        <v>369</v>
      </c>
      <c r="L2304">
        <f>IF(L373="","",L372)</f>
        <v>0</v>
      </c>
      <c r="M2304">
        <v>369</v>
      </c>
      <c r="N2304">
        <f>N372</f>
        <v>0</v>
      </c>
    </row>
    <row r="2305" spans="5:14">
      <c r="E2305">
        <v>370</v>
      </c>
      <c r="F2305">
        <f>IF(F374="","",F373)</f>
        <v>0</v>
      </c>
      <c r="G2305">
        <v>370</v>
      </c>
      <c r="H2305">
        <f>H373</f>
        <v>0</v>
      </c>
      <c r="K2305">
        <v>370</v>
      </c>
      <c r="L2305">
        <f>IF(L374="","",L373)</f>
        <v>0</v>
      </c>
      <c r="M2305">
        <v>370</v>
      </c>
      <c r="N2305">
        <f>N373</f>
        <v>0</v>
      </c>
    </row>
    <row r="2306" spans="5:14">
      <c r="E2306">
        <v>371</v>
      </c>
      <c r="F2306">
        <f>IF(F375="","",F374)</f>
        <v>0</v>
      </c>
      <c r="G2306">
        <v>371</v>
      </c>
      <c r="H2306">
        <f>H374</f>
        <v>0</v>
      </c>
      <c r="K2306">
        <v>371</v>
      </c>
      <c r="L2306">
        <f>IF(L375="","",L374)</f>
        <v>0</v>
      </c>
      <c r="M2306">
        <v>371</v>
      </c>
      <c r="N2306">
        <f>N374</f>
        <v>0</v>
      </c>
    </row>
    <row r="2307" spans="5:14">
      <c r="E2307">
        <v>372</v>
      </c>
      <c r="F2307">
        <f>IF(F376="","",F375)</f>
        <v>0</v>
      </c>
      <c r="G2307">
        <v>372</v>
      </c>
      <c r="H2307">
        <f>H375</f>
        <v>0</v>
      </c>
      <c r="K2307">
        <v>372</v>
      </c>
      <c r="L2307">
        <f>IF(L376="","",L375)</f>
        <v>0</v>
      </c>
      <c r="M2307">
        <v>372</v>
      </c>
      <c r="N2307">
        <f>N375</f>
        <v>0</v>
      </c>
    </row>
    <row r="2308" spans="5:14">
      <c r="E2308">
        <v>373</v>
      </c>
      <c r="F2308">
        <f>IF(F377="","",F376)</f>
        <v>0</v>
      </c>
      <c r="G2308">
        <v>373</v>
      </c>
      <c r="H2308">
        <f>H376</f>
        <v>0</v>
      </c>
      <c r="K2308">
        <v>373</v>
      </c>
      <c r="L2308">
        <f>IF(L377="","",L376)</f>
        <v>0</v>
      </c>
      <c r="M2308">
        <v>373</v>
      </c>
      <c r="N2308">
        <f>N376</f>
        <v>0</v>
      </c>
    </row>
    <row r="2309" spans="5:14">
      <c r="E2309">
        <v>374</v>
      </c>
      <c r="F2309">
        <f>IF(F378="","",F377)</f>
        <v>0</v>
      </c>
      <c r="G2309">
        <v>374</v>
      </c>
      <c r="H2309">
        <f>H377</f>
        <v>0</v>
      </c>
      <c r="K2309">
        <v>374</v>
      </c>
      <c r="L2309">
        <f>IF(L378="","",L377)</f>
        <v>0</v>
      </c>
      <c r="M2309">
        <v>374</v>
      </c>
      <c r="N2309">
        <f>N377</f>
        <v>0</v>
      </c>
    </row>
    <row r="2310" spans="5:14">
      <c r="E2310">
        <v>375</v>
      </c>
      <c r="F2310">
        <f>IF(F379="","",F378)</f>
        <v>0</v>
      </c>
      <c r="G2310">
        <v>375</v>
      </c>
      <c r="H2310">
        <f>H378</f>
        <v>0</v>
      </c>
      <c r="K2310">
        <v>375</v>
      </c>
      <c r="L2310">
        <f>IF(L379="","",L378)</f>
        <v>0</v>
      </c>
      <c r="M2310">
        <v>375</v>
      </c>
      <c r="N2310">
        <f>N378</f>
        <v>0</v>
      </c>
    </row>
    <row r="2311" spans="5:14">
      <c r="E2311">
        <v>376</v>
      </c>
      <c r="F2311">
        <f>IF(F380="","",F379)</f>
        <v>0</v>
      </c>
      <c r="G2311">
        <v>376</v>
      </c>
      <c r="H2311">
        <f>H379</f>
        <v>0</v>
      </c>
      <c r="K2311">
        <v>376</v>
      </c>
      <c r="L2311">
        <f>IF(L380="","",L379)</f>
        <v>0</v>
      </c>
      <c r="M2311">
        <v>376</v>
      </c>
      <c r="N2311">
        <f>N379</f>
        <v>0</v>
      </c>
    </row>
    <row r="2312" spans="5:14">
      <c r="E2312">
        <v>377</v>
      </c>
      <c r="F2312">
        <f>IF(F381="","",F380)</f>
        <v>0</v>
      </c>
      <c r="G2312">
        <v>377</v>
      </c>
      <c r="H2312">
        <f>H380</f>
        <v>0</v>
      </c>
      <c r="K2312">
        <v>377</v>
      </c>
      <c r="L2312">
        <f>IF(L381="","",L380)</f>
        <v>0</v>
      </c>
      <c r="M2312">
        <v>377</v>
      </c>
      <c r="N2312">
        <f>N380</f>
        <v>0</v>
      </c>
    </row>
    <row r="2313" spans="5:14">
      <c r="E2313">
        <v>378</v>
      </c>
      <c r="F2313">
        <f>IF(F382="","",F381)</f>
        <v>0</v>
      </c>
      <c r="G2313">
        <v>378</v>
      </c>
      <c r="H2313">
        <f>H381</f>
        <v>0</v>
      </c>
      <c r="K2313">
        <v>378</v>
      </c>
      <c r="L2313">
        <f>IF(L382="","",L381)</f>
        <v>0</v>
      </c>
      <c r="M2313">
        <v>378</v>
      </c>
      <c r="N2313">
        <f>N381</f>
        <v>0</v>
      </c>
    </row>
    <row r="2314" spans="5:14">
      <c r="E2314">
        <v>379</v>
      </c>
      <c r="F2314">
        <f>IF(F383="","",F382)</f>
        <v>0</v>
      </c>
      <c r="G2314">
        <v>379</v>
      </c>
      <c r="H2314">
        <f>H382</f>
        <v>0</v>
      </c>
      <c r="K2314">
        <v>379</v>
      </c>
      <c r="L2314">
        <f>IF(L383="","",L382)</f>
        <v>0</v>
      </c>
      <c r="M2314">
        <v>379</v>
      </c>
      <c r="N2314">
        <f>N382</f>
        <v>0</v>
      </c>
    </row>
    <row r="2315" spans="5:14">
      <c r="E2315">
        <v>380</v>
      </c>
      <c r="F2315">
        <f>IF(F384="","",F383)</f>
        <v>0</v>
      </c>
      <c r="G2315">
        <v>380</v>
      </c>
      <c r="H2315">
        <f>H383</f>
        <v>0</v>
      </c>
      <c r="K2315">
        <v>380</v>
      </c>
      <c r="L2315">
        <f>IF(L384="","",L383)</f>
        <v>0</v>
      </c>
      <c r="M2315">
        <v>380</v>
      </c>
      <c r="N2315">
        <f>N383</f>
        <v>0</v>
      </c>
    </row>
    <row r="2316" spans="5:14">
      <c r="E2316">
        <v>381</v>
      </c>
      <c r="F2316">
        <f>IF(F385="","",F384)</f>
        <v>0</v>
      </c>
      <c r="G2316">
        <v>381</v>
      </c>
      <c r="H2316">
        <f>H384</f>
        <v>0</v>
      </c>
      <c r="K2316">
        <v>381</v>
      </c>
      <c r="L2316">
        <f>IF(L385="","",L384)</f>
        <v>0</v>
      </c>
      <c r="M2316">
        <v>381</v>
      </c>
      <c r="N2316">
        <f>N384</f>
        <v>0</v>
      </c>
    </row>
    <row r="2317" spans="5:14">
      <c r="E2317">
        <v>382</v>
      </c>
      <c r="F2317">
        <f>IF(F386="","",F385)</f>
        <v>0</v>
      </c>
      <c r="G2317">
        <v>382</v>
      </c>
      <c r="H2317">
        <f>H385</f>
        <v>0</v>
      </c>
      <c r="K2317">
        <v>382</v>
      </c>
      <c r="L2317">
        <f>IF(L386="","",L385)</f>
        <v>0</v>
      </c>
      <c r="M2317">
        <v>382</v>
      </c>
      <c r="N2317">
        <f>N385</f>
        <v>0</v>
      </c>
    </row>
    <row r="2318" spans="5:14">
      <c r="E2318">
        <v>383</v>
      </c>
      <c r="F2318">
        <f>IF(F387="","",F386)</f>
        <v>0</v>
      </c>
      <c r="G2318">
        <v>383</v>
      </c>
      <c r="H2318">
        <f>H386</f>
        <v>0</v>
      </c>
      <c r="K2318">
        <v>383</v>
      </c>
      <c r="L2318">
        <f>IF(L387="","",L386)</f>
        <v>0</v>
      </c>
      <c r="M2318">
        <v>383</v>
      </c>
      <c r="N2318">
        <f>N386</f>
        <v>0</v>
      </c>
    </row>
    <row r="2319" spans="5:14">
      <c r="E2319">
        <v>384</v>
      </c>
      <c r="F2319">
        <f>IF(F388="","",F387)</f>
        <v>0</v>
      </c>
      <c r="G2319">
        <v>384</v>
      </c>
      <c r="H2319">
        <f>H387</f>
        <v>0</v>
      </c>
      <c r="K2319">
        <v>384</v>
      </c>
      <c r="L2319">
        <f>IF(L388="","",L387)</f>
        <v>0</v>
      </c>
      <c r="M2319">
        <v>384</v>
      </c>
      <c r="N2319">
        <f>N387</f>
        <v>0</v>
      </c>
    </row>
    <row r="2320" spans="5:14">
      <c r="E2320">
        <v>385</v>
      </c>
      <c r="F2320">
        <f>IF(F389="","",F388)</f>
        <v>0</v>
      </c>
      <c r="G2320">
        <v>385</v>
      </c>
      <c r="H2320">
        <f>H388</f>
        <v>0</v>
      </c>
      <c r="K2320">
        <v>385</v>
      </c>
      <c r="L2320">
        <f>IF(L389="","",L388)</f>
        <v>0</v>
      </c>
      <c r="M2320">
        <v>385</v>
      </c>
      <c r="N2320">
        <f>N388</f>
        <v>0</v>
      </c>
    </row>
    <row r="2321" spans="5:14">
      <c r="E2321">
        <v>386</v>
      </c>
      <c r="F2321">
        <f>IF(F390="","",F389)</f>
        <v>0</v>
      </c>
      <c r="G2321">
        <v>386</v>
      </c>
      <c r="H2321">
        <f>H389</f>
        <v>0</v>
      </c>
      <c r="K2321">
        <v>386</v>
      </c>
      <c r="L2321">
        <f>IF(L390="","",L389)</f>
        <v>0</v>
      </c>
      <c r="M2321">
        <v>386</v>
      </c>
      <c r="N2321">
        <f>N389</f>
        <v>0</v>
      </c>
    </row>
    <row r="2322" spans="5:14">
      <c r="E2322">
        <v>387</v>
      </c>
      <c r="F2322">
        <f>IF(F391="","",F390)</f>
        <v>0</v>
      </c>
      <c r="G2322">
        <v>387</v>
      </c>
      <c r="H2322">
        <f>H390</f>
        <v>0</v>
      </c>
      <c r="K2322">
        <v>387</v>
      </c>
      <c r="L2322">
        <f>IF(L391="","",L390)</f>
        <v>0</v>
      </c>
      <c r="M2322">
        <v>387</v>
      </c>
      <c r="N2322">
        <f>N390</f>
        <v>0</v>
      </c>
    </row>
    <row r="2323" spans="5:14">
      <c r="E2323">
        <v>388</v>
      </c>
      <c r="F2323">
        <f>IF(F392="","",F391)</f>
        <v>0</v>
      </c>
      <c r="G2323">
        <v>388</v>
      </c>
      <c r="H2323">
        <f>H391</f>
        <v>0</v>
      </c>
      <c r="K2323">
        <v>388</v>
      </c>
      <c r="L2323">
        <f>IF(L392="","",L391)</f>
        <v>0</v>
      </c>
      <c r="M2323">
        <v>388</v>
      </c>
      <c r="N2323">
        <f>N391</f>
        <v>0</v>
      </c>
    </row>
    <row r="2324" spans="5:14">
      <c r="E2324">
        <v>389</v>
      </c>
      <c r="F2324">
        <f>IF(F393="","",F392)</f>
        <v>0</v>
      </c>
      <c r="G2324">
        <v>389</v>
      </c>
      <c r="H2324">
        <f>H392</f>
        <v>0</v>
      </c>
      <c r="K2324">
        <v>389</v>
      </c>
      <c r="L2324">
        <f>IF(L393="","",L392)</f>
        <v>0</v>
      </c>
      <c r="M2324">
        <v>389</v>
      </c>
      <c r="N2324">
        <f>N392</f>
        <v>0</v>
      </c>
    </row>
    <row r="2325" spans="5:14">
      <c r="E2325">
        <v>390</v>
      </c>
      <c r="F2325">
        <f>IF(F394="","",F393)</f>
        <v>0</v>
      </c>
      <c r="G2325">
        <v>390</v>
      </c>
      <c r="H2325">
        <f>H393</f>
        <v>0</v>
      </c>
      <c r="K2325">
        <v>390</v>
      </c>
      <c r="L2325">
        <f>IF(L394="","",L393)</f>
        <v>0</v>
      </c>
      <c r="M2325">
        <v>390</v>
      </c>
      <c r="N2325">
        <f>N393</f>
        <v>0</v>
      </c>
    </row>
    <row r="2326" spans="5:14">
      <c r="E2326">
        <v>391</v>
      </c>
      <c r="F2326">
        <f>IF(F395="","",F394)</f>
        <v>0</v>
      </c>
      <c r="G2326">
        <v>391</v>
      </c>
      <c r="H2326">
        <f>H394</f>
        <v>0</v>
      </c>
      <c r="K2326">
        <v>391</v>
      </c>
      <c r="L2326">
        <f>IF(L395="","",L394)</f>
        <v>0</v>
      </c>
      <c r="M2326">
        <v>391</v>
      </c>
      <c r="N2326">
        <f>N394</f>
        <v>0</v>
      </c>
    </row>
    <row r="2327" spans="5:14">
      <c r="E2327">
        <v>392</v>
      </c>
      <c r="F2327">
        <f>IF(F396="","",F395)</f>
        <v>0</v>
      </c>
      <c r="G2327">
        <v>392</v>
      </c>
      <c r="H2327">
        <f>H395</f>
        <v>0</v>
      </c>
      <c r="K2327">
        <v>392</v>
      </c>
      <c r="L2327">
        <f>IF(L396="","",L395)</f>
        <v>0</v>
      </c>
      <c r="M2327">
        <v>392</v>
      </c>
      <c r="N2327">
        <f>N395</f>
        <v>0</v>
      </c>
    </row>
    <row r="2328" spans="5:14">
      <c r="E2328">
        <v>393</v>
      </c>
      <c r="F2328">
        <f>IF(F397="","",F396)</f>
        <v>0</v>
      </c>
      <c r="G2328">
        <v>393</v>
      </c>
      <c r="H2328">
        <f>H396</f>
        <v>0</v>
      </c>
      <c r="K2328">
        <v>393</v>
      </c>
      <c r="L2328">
        <f>IF(L397="","",L396)</f>
        <v>0</v>
      </c>
      <c r="M2328">
        <v>393</v>
      </c>
      <c r="N2328">
        <f>N396</f>
        <v>0</v>
      </c>
    </row>
    <row r="2329" spans="5:14">
      <c r="E2329">
        <v>394</v>
      </c>
      <c r="F2329">
        <f>IF(F398="","",F397)</f>
        <v>0</v>
      </c>
      <c r="G2329">
        <v>394</v>
      </c>
      <c r="H2329">
        <f>H397</f>
        <v>0</v>
      </c>
      <c r="K2329">
        <v>394</v>
      </c>
      <c r="L2329">
        <f>IF(L398="","",L397)</f>
        <v>0</v>
      </c>
      <c r="M2329">
        <v>394</v>
      </c>
      <c r="N2329">
        <f>N397</f>
        <v>0</v>
      </c>
    </row>
    <row r="2330" spans="5:14">
      <c r="E2330">
        <v>395</v>
      </c>
      <c r="F2330">
        <f>IF(F399="","",F398)</f>
        <v>0</v>
      </c>
      <c r="G2330">
        <v>395</v>
      </c>
      <c r="H2330">
        <f>H398</f>
        <v>0</v>
      </c>
      <c r="K2330">
        <v>395</v>
      </c>
      <c r="L2330">
        <f>IF(L399="","",L398)</f>
        <v>0</v>
      </c>
      <c r="M2330">
        <v>395</v>
      </c>
      <c r="N2330">
        <f>N398</f>
        <v>0</v>
      </c>
    </row>
    <row r="2331" spans="5:14">
      <c r="E2331">
        <v>396</v>
      </c>
      <c r="F2331">
        <f>IF(F400="","",F399)</f>
        <v>0</v>
      </c>
      <c r="G2331">
        <v>396</v>
      </c>
      <c r="H2331">
        <f>H399</f>
        <v>0</v>
      </c>
      <c r="K2331">
        <v>396</v>
      </c>
      <c r="L2331">
        <f>IF(L400="","",L399)</f>
        <v>0</v>
      </c>
      <c r="M2331">
        <v>396</v>
      </c>
      <c r="N2331">
        <f>N399</f>
        <v>0</v>
      </c>
    </row>
    <row r="2332" spans="5:14">
      <c r="E2332">
        <v>397</v>
      </c>
      <c r="F2332">
        <f>IF(F401="","",F400)</f>
        <v>0</v>
      </c>
      <c r="G2332">
        <v>397</v>
      </c>
      <c r="H2332">
        <f>H400</f>
        <v>0</v>
      </c>
      <c r="K2332">
        <v>397</v>
      </c>
      <c r="L2332">
        <f>IF(L401="","",L400)</f>
        <v>0</v>
      </c>
      <c r="M2332">
        <v>397</v>
      </c>
      <c r="N2332">
        <f>N400</f>
        <v>0</v>
      </c>
    </row>
    <row r="2333" spans="5:14">
      <c r="E2333">
        <v>398</v>
      </c>
      <c r="F2333">
        <f>IF(F402="","",F401)</f>
        <v>0</v>
      </c>
      <c r="G2333">
        <v>398</v>
      </c>
      <c r="H2333">
        <f>H401</f>
        <v>0</v>
      </c>
      <c r="K2333">
        <v>398</v>
      </c>
      <c r="L2333">
        <f>IF(L402="","",L401)</f>
        <v>0</v>
      </c>
      <c r="M2333">
        <v>398</v>
      </c>
      <c r="N2333">
        <f>N401</f>
        <v>0</v>
      </c>
    </row>
    <row r="2334" spans="5:14">
      <c r="E2334">
        <v>399</v>
      </c>
      <c r="F2334">
        <f>IF(F403="","",F402)</f>
        <v>0</v>
      </c>
      <c r="G2334">
        <v>399</v>
      </c>
      <c r="H2334">
        <f>H402</f>
        <v>0</v>
      </c>
      <c r="K2334">
        <v>399</v>
      </c>
      <c r="L2334">
        <f>IF(L403="","",L402)</f>
        <v>0</v>
      </c>
      <c r="M2334">
        <v>399</v>
      </c>
      <c r="N2334">
        <f>N402</f>
        <v>0</v>
      </c>
    </row>
    <row r="2335" spans="5:14">
      <c r="E2335">
        <v>400</v>
      </c>
      <c r="F2335">
        <f>IF(F404="","",F403)</f>
        <v>0</v>
      </c>
      <c r="G2335">
        <v>400</v>
      </c>
      <c r="H2335">
        <f>H403</f>
        <v>0</v>
      </c>
      <c r="K2335">
        <v>400</v>
      </c>
      <c r="L2335">
        <f>IF(L404="","",L403)</f>
        <v>0</v>
      </c>
      <c r="M2335">
        <v>400</v>
      </c>
      <c r="N2335">
        <f>N403</f>
        <v>0</v>
      </c>
    </row>
    <row r="2336" spans="5:14">
      <c r="E2336">
        <v>401</v>
      </c>
      <c r="F2336">
        <f>IF(F405="","",F404)</f>
        <v>0</v>
      </c>
      <c r="G2336">
        <v>401</v>
      </c>
      <c r="H2336">
        <f>H404</f>
        <v>0</v>
      </c>
      <c r="K2336">
        <v>401</v>
      </c>
      <c r="L2336">
        <f>IF(L405="","",L404)</f>
        <v>0</v>
      </c>
      <c r="M2336">
        <v>401</v>
      </c>
      <c r="N2336">
        <f>N404</f>
        <v>0</v>
      </c>
    </row>
    <row r="2337" spans="5:14">
      <c r="E2337">
        <v>402</v>
      </c>
      <c r="F2337">
        <f>IF(F406="","",F405)</f>
        <v>0</v>
      </c>
      <c r="G2337">
        <v>402</v>
      </c>
      <c r="H2337">
        <f>H405</f>
        <v>0</v>
      </c>
      <c r="K2337">
        <v>402</v>
      </c>
      <c r="L2337">
        <f>IF(L406="","",L405)</f>
        <v>0</v>
      </c>
      <c r="M2337">
        <v>402</v>
      </c>
      <c r="N2337">
        <f>N405</f>
        <v>0</v>
      </c>
    </row>
    <row r="2338" spans="5:14">
      <c r="E2338">
        <v>403</v>
      </c>
      <c r="F2338">
        <f>IF(F407="","",F406)</f>
        <v>0</v>
      </c>
      <c r="G2338">
        <v>403</v>
      </c>
      <c r="H2338">
        <f>H406</f>
        <v>0</v>
      </c>
      <c r="K2338">
        <v>403</v>
      </c>
      <c r="L2338">
        <f>IF(L407="","",L406)</f>
        <v>0</v>
      </c>
      <c r="M2338">
        <v>403</v>
      </c>
      <c r="N2338">
        <f>N406</f>
        <v>0</v>
      </c>
    </row>
    <row r="2339" spans="5:14">
      <c r="E2339">
        <v>404</v>
      </c>
      <c r="F2339">
        <f>IF(F408="","",F407)</f>
        <v>0</v>
      </c>
      <c r="G2339">
        <v>404</v>
      </c>
      <c r="H2339">
        <f>H407</f>
        <v>0</v>
      </c>
      <c r="K2339">
        <v>404</v>
      </c>
      <c r="L2339">
        <f>IF(L408="","",L407)</f>
        <v>0</v>
      </c>
      <c r="M2339">
        <v>404</v>
      </c>
      <c r="N2339">
        <f>N407</f>
        <v>0</v>
      </c>
    </row>
    <row r="2340" spans="5:14">
      <c r="E2340">
        <v>405</v>
      </c>
      <c r="F2340">
        <f>IF(F409="","",F408)</f>
        <v>0</v>
      </c>
      <c r="G2340">
        <v>405</v>
      </c>
      <c r="H2340">
        <f>H408</f>
        <v>0</v>
      </c>
      <c r="K2340">
        <v>405</v>
      </c>
      <c r="L2340">
        <f>IF(L409="","",L408)</f>
        <v>0</v>
      </c>
      <c r="M2340">
        <v>405</v>
      </c>
      <c r="N2340">
        <f>N408</f>
        <v>0</v>
      </c>
    </row>
    <row r="2341" spans="5:14">
      <c r="E2341">
        <v>406</v>
      </c>
      <c r="F2341">
        <f>IF(F410="","",F409)</f>
        <v>0</v>
      </c>
      <c r="G2341">
        <v>406</v>
      </c>
      <c r="H2341">
        <f>H409</f>
        <v>0</v>
      </c>
      <c r="K2341">
        <v>406</v>
      </c>
      <c r="L2341">
        <f>IF(L410="","",L409)</f>
        <v>0</v>
      </c>
      <c r="M2341">
        <v>406</v>
      </c>
      <c r="N2341">
        <f>N409</f>
        <v>0</v>
      </c>
    </row>
    <row r="2342" spans="5:14">
      <c r="E2342">
        <v>407</v>
      </c>
      <c r="F2342">
        <f>IF(F411="","",F410)</f>
        <v>0</v>
      </c>
      <c r="G2342">
        <v>407</v>
      </c>
      <c r="H2342">
        <f>H410</f>
        <v>0</v>
      </c>
      <c r="K2342">
        <v>407</v>
      </c>
      <c r="L2342">
        <f>IF(L411="","",L410)</f>
        <v>0</v>
      </c>
      <c r="M2342">
        <v>407</v>
      </c>
      <c r="N2342">
        <f>N410</f>
        <v>0</v>
      </c>
    </row>
    <row r="2343" spans="5:14">
      <c r="E2343">
        <v>408</v>
      </c>
      <c r="F2343">
        <f>IF(F412="","",F411)</f>
        <v>0</v>
      </c>
      <c r="G2343">
        <v>408</v>
      </c>
      <c r="H2343">
        <f>H411</f>
        <v>0</v>
      </c>
      <c r="K2343">
        <v>408</v>
      </c>
      <c r="L2343">
        <f>IF(L412="","",L411)</f>
        <v>0</v>
      </c>
      <c r="M2343">
        <v>408</v>
      </c>
      <c r="N2343">
        <f>N411</f>
        <v>0</v>
      </c>
    </row>
    <row r="2344" spans="5:14">
      <c r="E2344">
        <v>409</v>
      </c>
      <c r="F2344">
        <f>IF(F413="","",F412)</f>
        <v>0</v>
      </c>
      <c r="G2344">
        <v>409</v>
      </c>
      <c r="H2344">
        <f>H412</f>
        <v>0</v>
      </c>
      <c r="K2344">
        <v>409</v>
      </c>
      <c r="L2344">
        <f>IF(L413="","",L412)</f>
        <v>0</v>
      </c>
      <c r="M2344">
        <v>409</v>
      </c>
      <c r="N2344">
        <f>N412</f>
        <v>0</v>
      </c>
    </row>
    <row r="2345" spans="5:14">
      <c r="E2345">
        <v>410</v>
      </c>
      <c r="F2345">
        <f>IF(F414="","",F413)</f>
        <v>0</v>
      </c>
      <c r="G2345">
        <v>410</v>
      </c>
      <c r="H2345">
        <f>H413</f>
        <v>0</v>
      </c>
      <c r="K2345">
        <v>410</v>
      </c>
      <c r="L2345">
        <f>IF(L414="","",L413)</f>
        <v>0</v>
      </c>
      <c r="M2345">
        <v>410</v>
      </c>
      <c r="N2345">
        <f>N413</f>
        <v>0</v>
      </c>
    </row>
    <row r="2346" spans="5:14">
      <c r="E2346">
        <v>411</v>
      </c>
      <c r="F2346">
        <f>IF(F415="","",F414)</f>
        <v>0</v>
      </c>
      <c r="G2346">
        <v>411</v>
      </c>
      <c r="H2346">
        <f>H414</f>
        <v>0</v>
      </c>
      <c r="K2346">
        <v>411</v>
      </c>
      <c r="L2346">
        <f>IF(L415="","",L414)</f>
        <v>0</v>
      </c>
      <c r="M2346">
        <v>411</v>
      </c>
      <c r="N2346">
        <f>N414</f>
        <v>0</v>
      </c>
    </row>
    <row r="2347" spans="5:14">
      <c r="E2347">
        <v>412</v>
      </c>
      <c r="F2347">
        <f>IF(F416="","",F415)</f>
        <v>0</v>
      </c>
      <c r="G2347">
        <v>412</v>
      </c>
      <c r="H2347">
        <f>H415</f>
        <v>0</v>
      </c>
      <c r="K2347">
        <v>412</v>
      </c>
      <c r="L2347">
        <f>IF(L416="","",L415)</f>
        <v>0</v>
      </c>
      <c r="M2347">
        <v>412</v>
      </c>
      <c r="N2347">
        <f>N415</f>
        <v>0</v>
      </c>
    </row>
    <row r="2348" spans="5:14">
      <c r="E2348">
        <v>413</v>
      </c>
      <c r="F2348">
        <f>IF(F417="","",F416)</f>
        <v>0</v>
      </c>
      <c r="G2348">
        <v>413</v>
      </c>
      <c r="H2348">
        <f>H416</f>
        <v>0</v>
      </c>
      <c r="K2348">
        <v>413</v>
      </c>
      <c r="L2348">
        <f>IF(L417="","",L416)</f>
        <v>0</v>
      </c>
      <c r="M2348">
        <v>413</v>
      </c>
      <c r="N2348">
        <f>N416</f>
        <v>0</v>
      </c>
    </row>
    <row r="2349" spans="5:14">
      <c r="E2349">
        <v>414</v>
      </c>
      <c r="F2349">
        <f>IF(F418="","",F417)</f>
        <v>0</v>
      </c>
      <c r="G2349">
        <v>414</v>
      </c>
      <c r="H2349">
        <f>H417</f>
        <v>0</v>
      </c>
      <c r="K2349">
        <v>414</v>
      </c>
      <c r="L2349">
        <f>IF(L418="","",L417)</f>
        <v>0</v>
      </c>
      <c r="M2349">
        <v>414</v>
      </c>
      <c r="N2349">
        <f>N417</f>
        <v>0</v>
      </c>
    </row>
    <row r="2350" spans="5:14">
      <c r="E2350">
        <v>415</v>
      </c>
      <c r="F2350">
        <f>IF(F419="","",F418)</f>
        <v>0</v>
      </c>
      <c r="G2350">
        <v>415</v>
      </c>
      <c r="H2350">
        <f>H418</f>
        <v>0</v>
      </c>
      <c r="K2350">
        <v>415</v>
      </c>
      <c r="L2350">
        <f>IF(L419="","",L418)</f>
        <v>0</v>
      </c>
      <c r="M2350">
        <v>415</v>
      </c>
      <c r="N2350">
        <f>N418</f>
        <v>0</v>
      </c>
    </row>
    <row r="2351" spans="5:14">
      <c r="E2351">
        <v>416</v>
      </c>
      <c r="F2351">
        <f>IF(F420="","",F419)</f>
        <v>0</v>
      </c>
      <c r="G2351">
        <v>416</v>
      </c>
      <c r="H2351">
        <f>H419</f>
        <v>0</v>
      </c>
      <c r="K2351">
        <v>416</v>
      </c>
      <c r="L2351">
        <f>IF(L420="","",L419)</f>
        <v>0</v>
      </c>
      <c r="M2351">
        <v>416</v>
      </c>
      <c r="N2351">
        <f>N419</f>
        <v>0</v>
      </c>
    </row>
    <row r="2352" spans="5:14">
      <c r="E2352">
        <v>417</v>
      </c>
      <c r="F2352">
        <f>IF(F421="","",F420)</f>
        <v>0</v>
      </c>
      <c r="G2352">
        <v>417</v>
      </c>
      <c r="H2352">
        <f>H420</f>
        <v>0</v>
      </c>
      <c r="K2352">
        <v>417</v>
      </c>
      <c r="L2352">
        <f>IF(L421="","",L420)</f>
        <v>0</v>
      </c>
      <c r="M2352">
        <v>417</v>
      </c>
      <c r="N2352">
        <f>N420</f>
        <v>0</v>
      </c>
    </row>
    <row r="2353" spans="5:14">
      <c r="E2353">
        <v>418</v>
      </c>
      <c r="F2353">
        <f>IF(F422="","",F421)</f>
        <v>0</v>
      </c>
      <c r="G2353">
        <v>418</v>
      </c>
      <c r="H2353">
        <f>H421</f>
        <v>0</v>
      </c>
      <c r="K2353">
        <v>418</v>
      </c>
      <c r="L2353">
        <f>IF(L422="","",L421)</f>
        <v>0</v>
      </c>
      <c r="M2353">
        <v>418</v>
      </c>
      <c r="N2353">
        <f>N421</f>
        <v>0</v>
      </c>
    </row>
    <row r="2354" spans="5:14">
      <c r="E2354">
        <v>419</v>
      </c>
      <c r="F2354">
        <f>IF(F423="","",F422)</f>
        <v>0</v>
      </c>
      <c r="G2354">
        <v>419</v>
      </c>
      <c r="H2354">
        <f>H422</f>
        <v>0</v>
      </c>
      <c r="K2354">
        <v>419</v>
      </c>
      <c r="L2354">
        <f>IF(L423="","",L422)</f>
        <v>0</v>
      </c>
      <c r="M2354">
        <v>419</v>
      </c>
      <c r="N2354">
        <f>N422</f>
        <v>0</v>
      </c>
    </row>
    <row r="2355" spans="5:14">
      <c r="E2355">
        <v>420</v>
      </c>
      <c r="F2355">
        <f>IF(F424="","",F423)</f>
        <v>0</v>
      </c>
      <c r="G2355">
        <v>420</v>
      </c>
      <c r="H2355">
        <f>H423</f>
        <v>0</v>
      </c>
      <c r="K2355">
        <v>420</v>
      </c>
      <c r="L2355">
        <f>IF(L424="","",L423)</f>
        <v>0</v>
      </c>
      <c r="M2355">
        <v>420</v>
      </c>
      <c r="N2355">
        <f>N423</f>
        <v>0</v>
      </c>
    </row>
    <row r="2356" spans="5:14">
      <c r="E2356">
        <v>421</v>
      </c>
      <c r="F2356">
        <f>IF(F425="","",F424)</f>
        <v>0</v>
      </c>
      <c r="G2356">
        <v>421</v>
      </c>
      <c r="H2356">
        <f>H424</f>
        <v>0</v>
      </c>
      <c r="K2356">
        <v>421</v>
      </c>
      <c r="L2356">
        <f>IF(L425="","",L424)</f>
        <v>0</v>
      </c>
      <c r="M2356">
        <v>421</v>
      </c>
      <c r="N2356">
        <f>N424</f>
        <v>0</v>
      </c>
    </row>
    <row r="2357" spans="5:14">
      <c r="E2357">
        <v>422</v>
      </c>
      <c r="F2357">
        <f>IF(F426="","",F425)</f>
        <v>0</v>
      </c>
      <c r="G2357">
        <v>422</v>
      </c>
      <c r="H2357">
        <f>H425</f>
        <v>0</v>
      </c>
      <c r="K2357">
        <v>422</v>
      </c>
      <c r="L2357">
        <f>IF(L426="","",L425)</f>
        <v>0</v>
      </c>
      <c r="M2357">
        <v>422</v>
      </c>
      <c r="N2357">
        <f>N425</f>
        <v>0</v>
      </c>
    </row>
    <row r="2358" spans="5:14">
      <c r="E2358">
        <v>423</v>
      </c>
      <c r="F2358">
        <f>IF(F427="","",F426)</f>
        <v>0</v>
      </c>
      <c r="G2358">
        <v>423</v>
      </c>
      <c r="H2358">
        <f>H426</f>
        <v>0</v>
      </c>
      <c r="K2358">
        <v>423</v>
      </c>
      <c r="L2358">
        <f>IF(L427="","",L426)</f>
        <v>0</v>
      </c>
      <c r="M2358">
        <v>423</v>
      </c>
      <c r="N2358">
        <f>N426</f>
        <v>0</v>
      </c>
    </row>
    <row r="2359" spans="5:14">
      <c r="E2359">
        <v>424</v>
      </c>
      <c r="F2359">
        <f>IF(F428="","",F427)</f>
        <v>0</v>
      </c>
      <c r="G2359">
        <v>424</v>
      </c>
      <c r="H2359">
        <f>H427</f>
        <v>0</v>
      </c>
      <c r="K2359">
        <v>424</v>
      </c>
      <c r="L2359">
        <f>IF(L428="","",L427)</f>
        <v>0</v>
      </c>
      <c r="M2359">
        <v>424</v>
      </c>
      <c r="N2359">
        <f>N427</f>
        <v>0</v>
      </c>
    </row>
    <row r="2360" spans="5:14">
      <c r="E2360">
        <v>425</v>
      </c>
      <c r="F2360">
        <f>IF(F429="","",F428)</f>
        <v>0</v>
      </c>
      <c r="G2360">
        <v>425</v>
      </c>
      <c r="H2360">
        <f>H428</f>
        <v>0</v>
      </c>
      <c r="K2360">
        <v>425</v>
      </c>
      <c r="L2360">
        <f>IF(L429="","",L428)</f>
        <v>0</v>
      </c>
      <c r="M2360">
        <v>425</v>
      </c>
      <c r="N2360">
        <f>N428</f>
        <v>0</v>
      </c>
    </row>
    <row r="2361" spans="5:14">
      <c r="E2361">
        <v>426</v>
      </c>
      <c r="F2361">
        <f>IF(F430="","",F429)</f>
        <v>0</v>
      </c>
      <c r="G2361">
        <v>426</v>
      </c>
      <c r="H2361">
        <f>H429</f>
        <v>0</v>
      </c>
      <c r="K2361">
        <v>426</v>
      </c>
      <c r="L2361">
        <f>IF(L430="","",L429)</f>
        <v>0</v>
      </c>
      <c r="M2361">
        <v>426</v>
      </c>
      <c r="N2361">
        <f>N429</f>
        <v>0</v>
      </c>
    </row>
    <row r="2362" spans="5:14">
      <c r="E2362">
        <v>427</v>
      </c>
      <c r="F2362">
        <f>IF(F431="","",F430)</f>
        <v>0</v>
      </c>
      <c r="G2362">
        <v>427</v>
      </c>
      <c r="H2362">
        <f>H430</f>
        <v>0</v>
      </c>
      <c r="K2362">
        <v>427</v>
      </c>
      <c r="L2362">
        <f>IF(L431="","",L430)</f>
        <v>0</v>
      </c>
      <c r="M2362">
        <v>427</v>
      </c>
      <c r="N2362">
        <f>N430</f>
        <v>0</v>
      </c>
    </row>
    <row r="2363" spans="5:14">
      <c r="E2363">
        <v>428</v>
      </c>
      <c r="F2363">
        <f>IF(F432="","",F431)</f>
        <v>0</v>
      </c>
      <c r="G2363">
        <v>428</v>
      </c>
      <c r="H2363">
        <f>H431</f>
        <v>0</v>
      </c>
      <c r="K2363">
        <v>428</v>
      </c>
      <c r="L2363">
        <f>IF(L432="","",L431)</f>
        <v>0</v>
      </c>
      <c r="M2363">
        <v>428</v>
      </c>
      <c r="N2363">
        <f>N431</f>
        <v>0</v>
      </c>
    </row>
    <row r="2364" spans="5:14">
      <c r="E2364">
        <v>429</v>
      </c>
      <c r="F2364">
        <f>IF(F433="","",F432)</f>
        <v>0</v>
      </c>
      <c r="G2364">
        <v>429</v>
      </c>
      <c r="H2364">
        <f>H432</f>
        <v>0</v>
      </c>
      <c r="K2364">
        <v>429</v>
      </c>
      <c r="L2364">
        <f>IF(L433="","",L432)</f>
        <v>0</v>
      </c>
      <c r="M2364">
        <v>429</v>
      </c>
      <c r="N2364">
        <f>N432</f>
        <v>0</v>
      </c>
    </row>
    <row r="2365" spans="5:14">
      <c r="E2365">
        <v>430</v>
      </c>
      <c r="F2365">
        <f>IF(F434="","",F433)</f>
        <v>0</v>
      </c>
      <c r="G2365">
        <v>430</v>
      </c>
      <c r="H2365">
        <f>H433</f>
        <v>0</v>
      </c>
      <c r="K2365">
        <v>430</v>
      </c>
      <c r="L2365">
        <f>IF(L434="","",L433)</f>
        <v>0</v>
      </c>
      <c r="M2365">
        <v>430</v>
      </c>
      <c r="N2365">
        <f>N433</f>
        <v>0</v>
      </c>
    </row>
    <row r="2366" spans="5:14">
      <c r="E2366">
        <v>431</v>
      </c>
      <c r="F2366">
        <f>IF(F435="","",F434)</f>
        <v>0</v>
      </c>
      <c r="G2366">
        <v>431</v>
      </c>
      <c r="H2366">
        <f>H434</f>
        <v>0</v>
      </c>
      <c r="K2366">
        <v>431</v>
      </c>
      <c r="L2366">
        <f>IF(L435="","",L434)</f>
        <v>0</v>
      </c>
      <c r="M2366">
        <v>431</v>
      </c>
      <c r="N2366">
        <f>N434</f>
        <v>0</v>
      </c>
    </row>
    <row r="2367" spans="5:14">
      <c r="E2367">
        <v>432</v>
      </c>
      <c r="F2367">
        <f>IF(F436="","",F435)</f>
        <v>0</v>
      </c>
      <c r="G2367">
        <v>432</v>
      </c>
      <c r="H2367">
        <f>H435</f>
        <v>0</v>
      </c>
      <c r="K2367">
        <v>432</v>
      </c>
      <c r="L2367">
        <f>IF(L436="","",L435)</f>
        <v>0</v>
      </c>
      <c r="M2367">
        <v>432</v>
      </c>
      <c r="N2367">
        <f>N435</f>
        <v>0</v>
      </c>
    </row>
    <row r="2368" spans="5:14">
      <c r="E2368">
        <v>433</v>
      </c>
      <c r="F2368">
        <f>IF(F437="","",F436)</f>
        <v>0</v>
      </c>
      <c r="G2368">
        <v>433</v>
      </c>
      <c r="H2368">
        <f>H436</f>
        <v>0</v>
      </c>
      <c r="K2368">
        <v>433</v>
      </c>
      <c r="L2368">
        <f>IF(L437="","",L436)</f>
        <v>0</v>
      </c>
      <c r="M2368">
        <v>433</v>
      </c>
      <c r="N2368">
        <f>N436</f>
        <v>0</v>
      </c>
    </row>
    <row r="2369" spans="5:14">
      <c r="E2369">
        <v>434</v>
      </c>
      <c r="F2369">
        <f>IF(F438="","",F437)</f>
        <v>0</v>
      </c>
      <c r="G2369">
        <v>434</v>
      </c>
      <c r="H2369">
        <f>H437</f>
        <v>0</v>
      </c>
      <c r="K2369">
        <v>434</v>
      </c>
      <c r="L2369">
        <f>IF(L438="","",L437)</f>
        <v>0</v>
      </c>
      <c r="M2369">
        <v>434</v>
      </c>
      <c r="N2369">
        <f>N437</f>
        <v>0</v>
      </c>
    </row>
    <row r="2370" spans="5:14">
      <c r="E2370">
        <v>435</v>
      </c>
      <c r="F2370">
        <f>IF(F439="","",F438)</f>
        <v>0</v>
      </c>
      <c r="G2370">
        <v>435</v>
      </c>
      <c r="H2370">
        <f>H438</f>
        <v>0</v>
      </c>
      <c r="K2370">
        <v>435</v>
      </c>
      <c r="L2370">
        <f>IF(L439="","",L438)</f>
        <v>0</v>
      </c>
      <c r="M2370">
        <v>435</v>
      </c>
      <c r="N2370">
        <f>N438</f>
        <v>0</v>
      </c>
    </row>
    <row r="2371" spans="5:14">
      <c r="E2371">
        <v>436</v>
      </c>
      <c r="F2371">
        <f>IF(F440="","",F439)</f>
        <v>0</v>
      </c>
      <c r="G2371">
        <v>436</v>
      </c>
      <c r="H2371">
        <f>H439</f>
        <v>0</v>
      </c>
      <c r="K2371">
        <v>436</v>
      </c>
      <c r="L2371">
        <f>IF(L440="","",L439)</f>
        <v>0</v>
      </c>
      <c r="M2371">
        <v>436</v>
      </c>
      <c r="N2371">
        <f>N439</f>
        <v>0</v>
      </c>
    </row>
    <row r="2372" spans="5:14">
      <c r="E2372">
        <v>437</v>
      </c>
      <c r="F2372">
        <f>IF(F441="","",F440)</f>
        <v>0</v>
      </c>
      <c r="G2372">
        <v>437</v>
      </c>
      <c r="H2372">
        <f>H440</f>
        <v>0</v>
      </c>
      <c r="K2372">
        <v>437</v>
      </c>
      <c r="L2372">
        <f>IF(L441="","",L440)</f>
        <v>0</v>
      </c>
      <c r="M2372">
        <v>437</v>
      </c>
      <c r="N2372">
        <f>N440</f>
        <v>0</v>
      </c>
    </row>
    <row r="2373" spans="5:14">
      <c r="E2373">
        <v>438</v>
      </c>
      <c r="F2373">
        <f>IF(F442="","",F441)</f>
        <v>0</v>
      </c>
      <c r="G2373">
        <v>438</v>
      </c>
      <c r="H2373">
        <f>H441</f>
        <v>0</v>
      </c>
      <c r="K2373">
        <v>438</v>
      </c>
      <c r="L2373">
        <f>IF(L442="","",L441)</f>
        <v>0</v>
      </c>
      <c r="M2373">
        <v>438</v>
      </c>
      <c r="N2373">
        <f>N441</f>
        <v>0</v>
      </c>
    </row>
    <row r="2374" spans="5:14">
      <c r="E2374">
        <v>439</v>
      </c>
      <c r="F2374">
        <f>IF(F443="","",F442)</f>
        <v>0</v>
      </c>
      <c r="G2374">
        <v>439</v>
      </c>
      <c r="H2374">
        <f>H442</f>
        <v>0</v>
      </c>
      <c r="K2374">
        <v>439</v>
      </c>
      <c r="L2374">
        <f>IF(L443="","",L442)</f>
        <v>0</v>
      </c>
      <c r="M2374">
        <v>439</v>
      </c>
      <c r="N2374">
        <f>N442</f>
        <v>0</v>
      </c>
    </row>
    <row r="2375" spans="5:14">
      <c r="E2375">
        <v>440</v>
      </c>
      <c r="F2375">
        <f>IF(F444="","",F443)</f>
        <v>0</v>
      </c>
      <c r="G2375">
        <v>440</v>
      </c>
      <c r="H2375">
        <f>H443</f>
        <v>0</v>
      </c>
      <c r="K2375">
        <v>440</v>
      </c>
      <c r="L2375">
        <f>IF(L444="","",L443)</f>
        <v>0</v>
      </c>
      <c r="M2375">
        <v>440</v>
      </c>
      <c r="N2375">
        <f>N443</f>
        <v>0</v>
      </c>
    </row>
    <row r="2376" spans="5:14">
      <c r="E2376">
        <v>441</v>
      </c>
      <c r="F2376">
        <f>IF(F445="","",F444)</f>
        <v>0</v>
      </c>
      <c r="G2376">
        <v>441</v>
      </c>
      <c r="H2376">
        <f>H444</f>
        <v>0</v>
      </c>
      <c r="K2376">
        <v>441</v>
      </c>
      <c r="L2376">
        <f>IF(L445="","",L444)</f>
        <v>0</v>
      </c>
      <c r="M2376">
        <v>441</v>
      </c>
      <c r="N2376">
        <f>N444</f>
        <v>0</v>
      </c>
    </row>
    <row r="2377" spans="5:14">
      <c r="E2377">
        <v>442</v>
      </c>
      <c r="F2377">
        <f>IF(F446="","",F445)</f>
        <v>0</v>
      </c>
      <c r="G2377">
        <v>442</v>
      </c>
      <c r="H2377">
        <f>H445</f>
        <v>0</v>
      </c>
      <c r="K2377">
        <v>442</v>
      </c>
      <c r="L2377">
        <f>IF(L446="","",L445)</f>
        <v>0</v>
      </c>
      <c r="M2377">
        <v>442</v>
      </c>
      <c r="N2377">
        <f>N445</f>
        <v>0</v>
      </c>
    </row>
    <row r="2378" spans="5:14">
      <c r="E2378">
        <v>443</v>
      </c>
      <c r="F2378">
        <f>IF(F447="","",F446)</f>
        <v>0</v>
      </c>
      <c r="G2378">
        <v>443</v>
      </c>
      <c r="H2378">
        <f>H446</f>
        <v>0</v>
      </c>
      <c r="K2378">
        <v>443</v>
      </c>
      <c r="L2378">
        <f>IF(L447="","",L446)</f>
        <v>0</v>
      </c>
      <c r="M2378">
        <v>443</v>
      </c>
      <c r="N2378">
        <f>N446</f>
        <v>0</v>
      </c>
    </row>
    <row r="2379" spans="5:14">
      <c r="E2379">
        <v>444</v>
      </c>
      <c r="F2379">
        <f>IF(F448="","",F447)</f>
        <v>0</v>
      </c>
      <c r="G2379">
        <v>444</v>
      </c>
      <c r="H2379">
        <f>H447</f>
        <v>0</v>
      </c>
      <c r="K2379">
        <v>444</v>
      </c>
      <c r="L2379">
        <f>IF(L448="","",L447)</f>
        <v>0</v>
      </c>
      <c r="M2379">
        <v>444</v>
      </c>
      <c r="N2379">
        <f>N447</f>
        <v>0</v>
      </c>
    </row>
    <row r="2380" spans="5:14">
      <c r="E2380">
        <v>445</v>
      </c>
      <c r="F2380">
        <f>IF(F449="","",F448)</f>
        <v>0</v>
      </c>
      <c r="G2380">
        <v>445</v>
      </c>
      <c r="H2380">
        <f>H448</f>
        <v>0</v>
      </c>
      <c r="K2380">
        <v>445</v>
      </c>
      <c r="L2380">
        <f>IF(L449="","",L448)</f>
        <v>0</v>
      </c>
      <c r="M2380">
        <v>445</v>
      </c>
      <c r="N2380">
        <f>N448</f>
        <v>0</v>
      </c>
    </row>
    <row r="2381" spans="5:14">
      <c r="E2381">
        <v>446</v>
      </c>
      <c r="F2381">
        <f>IF(F450="","",F449)</f>
        <v>0</v>
      </c>
      <c r="G2381">
        <v>446</v>
      </c>
      <c r="H2381">
        <f>H449</f>
        <v>0</v>
      </c>
      <c r="K2381">
        <v>446</v>
      </c>
      <c r="L2381">
        <f>IF(L450="","",L449)</f>
        <v>0</v>
      </c>
      <c r="M2381">
        <v>446</v>
      </c>
      <c r="N2381">
        <f>N449</f>
        <v>0</v>
      </c>
    </row>
    <row r="2382" spans="5:14">
      <c r="E2382">
        <v>447</v>
      </c>
      <c r="F2382">
        <f>IF(F451="","",F450)</f>
        <v>0</v>
      </c>
      <c r="G2382">
        <v>447</v>
      </c>
      <c r="H2382">
        <f>H450</f>
        <v>0</v>
      </c>
      <c r="K2382">
        <v>447</v>
      </c>
      <c r="L2382">
        <f>IF(L451="","",L450)</f>
        <v>0</v>
      </c>
      <c r="M2382">
        <v>447</v>
      </c>
      <c r="N2382">
        <f>N450</f>
        <v>0</v>
      </c>
    </row>
    <row r="2383" spans="5:14">
      <c r="E2383">
        <v>448</v>
      </c>
      <c r="F2383">
        <f>IF(F452="","",F451)</f>
        <v>0</v>
      </c>
      <c r="G2383">
        <v>448</v>
      </c>
      <c r="H2383">
        <f>H451</f>
        <v>0</v>
      </c>
      <c r="K2383">
        <v>448</v>
      </c>
      <c r="L2383">
        <f>IF(L452="","",L451)</f>
        <v>0</v>
      </c>
      <c r="M2383">
        <v>448</v>
      </c>
      <c r="N2383">
        <f>N451</f>
        <v>0</v>
      </c>
    </row>
    <row r="2384" spans="5:14">
      <c r="E2384">
        <v>449</v>
      </c>
      <c r="F2384">
        <f>IF(F453="","",F452)</f>
        <v>0</v>
      </c>
      <c r="G2384">
        <v>449</v>
      </c>
      <c r="H2384">
        <f>H452</f>
        <v>0</v>
      </c>
      <c r="K2384">
        <v>449</v>
      </c>
      <c r="L2384">
        <f>IF(L453="","",L452)</f>
        <v>0</v>
      </c>
      <c r="M2384">
        <v>449</v>
      </c>
      <c r="N2384">
        <f>N452</f>
        <v>0</v>
      </c>
    </row>
    <row r="2385" spans="5:14">
      <c r="E2385">
        <v>450</v>
      </c>
      <c r="F2385">
        <f>IF(F454="","",F453)</f>
        <v>0</v>
      </c>
      <c r="G2385">
        <v>450</v>
      </c>
      <c r="H2385">
        <f>H453</f>
        <v>0</v>
      </c>
      <c r="K2385">
        <v>450</v>
      </c>
      <c r="L2385">
        <f>IF(L454="","",L453)</f>
        <v>0</v>
      </c>
      <c r="M2385">
        <v>450</v>
      </c>
      <c r="N2385">
        <f>N453</f>
        <v>0</v>
      </c>
    </row>
    <row r="2386" spans="5:14">
      <c r="E2386">
        <v>451</v>
      </c>
      <c r="F2386">
        <f>IF(F455="","",F454)</f>
        <v>0</v>
      </c>
      <c r="G2386">
        <v>451</v>
      </c>
      <c r="H2386">
        <f>H454</f>
        <v>0</v>
      </c>
      <c r="K2386">
        <v>451</v>
      </c>
      <c r="L2386">
        <f>IF(L455="","",L454)</f>
        <v>0</v>
      </c>
      <c r="M2386">
        <v>451</v>
      </c>
      <c r="N2386">
        <f>N454</f>
        <v>0</v>
      </c>
    </row>
    <row r="2387" spans="5:14">
      <c r="E2387">
        <v>452</v>
      </c>
      <c r="F2387">
        <f>IF(F456="","",F455)</f>
        <v>0</v>
      </c>
      <c r="G2387">
        <v>452</v>
      </c>
      <c r="H2387">
        <f>H455</f>
        <v>0</v>
      </c>
      <c r="K2387">
        <v>452</v>
      </c>
      <c r="L2387">
        <f>IF(L456="","",L455)</f>
        <v>0</v>
      </c>
      <c r="M2387">
        <v>452</v>
      </c>
      <c r="N2387">
        <f>N455</f>
        <v>0</v>
      </c>
    </row>
    <row r="2388" spans="5:14">
      <c r="E2388">
        <v>453</v>
      </c>
      <c r="F2388">
        <f>IF(F457="","",F456)</f>
        <v>0</v>
      </c>
      <c r="G2388">
        <v>453</v>
      </c>
      <c r="H2388">
        <f>H456</f>
        <v>0</v>
      </c>
      <c r="K2388">
        <v>453</v>
      </c>
      <c r="L2388">
        <f>IF(L457="","",L456)</f>
        <v>0</v>
      </c>
      <c r="M2388">
        <v>453</v>
      </c>
      <c r="N2388">
        <f>N456</f>
        <v>0</v>
      </c>
    </row>
    <row r="2389" spans="5:14">
      <c r="E2389">
        <v>454</v>
      </c>
      <c r="F2389">
        <f>IF(F458="","",F457)</f>
        <v>0</v>
      </c>
      <c r="G2389">
        <v>454</v>
      </c>
      <c r="H2389">
        <f>H457</f>
        <v>0</v>
      </c>
      <c r="K2389">
        <v>454</v>
      </c>
      <c r="L2389">
        <f>IF(L458="","",L457)</f>
        <v>0</v>
      </c>
      <c r="M2389">
        <v>454</v>
      </c>
      <c r="N2389">
        <f>N457</f>
        <v>0</v>
      </c>
    </row>
    <row r="2390" spans="5:14">
      <c r="E2390">
        <v>455</v>
      </c>
      <c r="F2390">
        <f>IF(F459="","",F458)</f>
        <v>0</v>
      </c>
      <c r="G2390">
        <v>455</v>
      </c>
      <c r="H2390">
        <f>H458</f>
        <v>0</v>
      </c>
      <c r="K2390">
        <v>455</v>
      </c>
      <c r="L2390">
        <f>IF(L459="","",L458)</f>
        <v>0</v>
      </c>
      <c r="M2390">
        <v>455</v>
      </c>
      <c r="N2390">
        <f>N458</f>
        <v>0</v>
      </c>
    </row>
    <row r="2391" spans="5:14">
      <c r="E2391">
        <v>456</v>
      </c>
      <c r="F2391">
        <f>IF(F460="","",F459)</f>
        <v>0</v>
      </c>
      <c r="G2391">
        <v>456</v>
      </c>
      <c r="H2391">
        <f>H459</f>
        <v>0</v>
      </c>
      <c r="K2391">
        <v>456</v>
      </c>
      <c r="L2391">
        <f>IF(L460="","",L459)</f>
        <v>0</v>
      </c>
      <c r="M2391">
        <v>456</v>
      </c>
      <c r="N2391">
        <f>N459</f>
        <v>0</v>
      </c>
    </row>
    <row r="2392" spans="5:14">
      <c r="E2392">
        <v>457</v>
      </c>
      <c r="F2392">
        <f>IF(F461="","",F460)</f>
        <v>0</v>
      </c>
      <c r="G2392">
        <v>457</v>
      </c>
      <c r="H2392">
        <f>H460</f>
        <v>0</v>
      </c>
      <c r="K2392">
        <v>457</v>
      </c>
      <c r="L2392">
        <f>IF(L461="","",L460)</f>
        <v>0</v>
      </c>
      <c r="M2392">
        <v>457</v>
      </c>
      <c r="N2392">
        <f>N460</f>
        <v>0</v>
      </c>
    </row>
    <row r="2393" spans="5:14">
      <c r="E2393">
        <v>458</v>
      </c>
      <c r="F2393">
        <f>IF(F462="","",F461)</f>
        <v>0</v>
      </c>
      <c r="G2393">
        <v>458</v>
      </c>
      <c r="H2393">
        <f>H461</f>
        <v>0</v>
      </c>
      <c r="K2393">
        <v>458</v>
      </c>
      <c r="L2393">
        <f>IF(L462="","",L461)</f>
        <v>0</v>
      </c>
      <c r="M2393">
        <v>458</v>
      </c>
      <c r="N2393">
        <f>N461</f>
        <v>0</v>
      </c>
    </row>
    <row r="2394" spans="5:14">
      <c r="E2394">
        <v>459</v>
      </c>
      <c r="F2394">
        <f>IF(F463="","",F462)</f>
        <v>0</v>
      </c>
      <c r="G2394">
        <v>459</v>
      </c>
      <c r="H2394">
        <f>H462</f>
        <v>0</v>
      </c>
      <c r="K2394">
        <v>459</v>
      </c>
      <c r="L2394">
        <f>IF(L463="","",L462)</f>
        <v>0</v>
      </c>
      <c r="M2394">
        <v>459</v>
      </c>
      <c r="N2394">
        <f>N462</f>
        <v>0</v>
      </c>
    </row>
    <row r="2395" spans="5:14">
      <c r="E2395">
        <v>460</v>
      </c>
      <c r="F2395">
        <f>IF(F464="","",F463)</f>
        <v>0</v>
      </c>
      <c r="G2395">
        <v>460</v>
      </c>
      <c r="H2395">
        <f>H463</f>
        <v>0</v>
      </c>
      <c r="K2395">
        <v>460</v>
      </c>
      <c r="L2395">
        <f>IF(L464="","",L463)</f>
        <v>0</v>
      </c>
      <c r="M2395">
        <v>460</v>
      </c>
      <c r="N2395">
        <f>N463</f>
        <v>0</v>
      </c>
    </row>
    <row r="2396" spans="5:14">
      <c r="E2396">
        <v>461</v>
      </c>
      <c r="F2396">
        <f>IF(F465="","",F464)</f>
        <v>0</v>
      </c>
      <c r="G2396">
        <v>461</v>
      </c>
      <c r="H2396">
        <f>H464</f>
        <v>0</v>
      </c>
      <c r="K2396">
        <v>461</v>
      </c>
      <c r="L2396">
        <f>IF(L465="","",L464)</f>
        <v>0</v>
      </c>
      <c r="M2396">
        <v>461</v>
      </c>
      <c r="N2396">
        <f>N464</f>
        <v>0</v>
      </c>
    </row>
    <row r="2397" spans="5:14">
      <c r="E2397">
        <v>462</v>
      </c>
      <c r="F2397">
        <f>IF(F466="","",F465)</f>
        <v>0</v>
      </c>
      <c r="G2397">
        <v>462</v>
      </c>
      <c r="H2397">
        <f>H465</f>
        <v>0</v>
      </c>
      <c r="K2397">
        <v>462</v>
      </c>
      <c r="L2397">
        <f>IF(L466="","",L465)</f>
        <v>0</v>
      </c>
      <c r="M2397">
        <v>462</v>
      </c>
      <c r="N2397">
        <f>N465</f>
        <v>0</v>
      </c>
    </row>
    <row r="2398" spans="5:14">
      <c r="E2398">
        <v>463</v>
      </c>
      <c r="F2398">
        <f>IF(F467="","",F466)</f>
        <v>0</v>
      </c>
      <c r="G2398">
        <v>463</v>
      </c>
      <c r="H2398">
        <f>H466</f>
        <v>0</v>
      </c>
      <c r="K2398">
        <v>463</v>
      </c>
      <c r="L2398">
        <f>IF(L467="","",L466)</f>
        <v>0</v>
      </c>
      <c r="M2398">
        <v>463</v>
      </c>
      <c r="N2398">
        <f>N466</f>
        <v>0</v>
      </c>
    </row>
    <row r="2399" spans="5:14">
      <c r="E2399">
        <v>464</v>
      </c>
      <c r="F2399">
        <f>IF(F468="","",F467)</f>
        <v>0</v>
      </c>
      <c r="G2399">
        <v>464</v>
      </c>
      <c r="H2399">
        <f>H467</f>
        <v>0</v>
      </c>
      <c r="K2399">
        <v>464</v>
      </c>
      <c r="L2399">
        <f>IF(L468="","",L467)</f>
        <v>0</v>
      </c>
      <c r="M2399">
        <v>464</v>
      </c>
      <c r="N2399">
        <f>N467</f>
        <v>0</v>
      </c>
    </row>
    <row r="2400" spans="5:14">
      <c r="E2400">
        <v>465</v>
      </c>
      <c r="F2400">
        <f>IF(F469="","",F468)</f>
        <v>0</v>
      </c>
      <c r="G2400">
        <v>465</v>
      </c>
      <c r="H2400">
        <f>H468</f>
        <v>0</v>
      </c>
      <c r="K2400">
        <v>465</v>
      </c>
      <c r="L2400">
        <f>IF(L469="","",L468)</f>
        <v>0</v>
      </c>
      <c r="M2400">
        <v>465</v>
      </c>
      <c r="N2400">
        <f>N468</f>
        <v>0</v>
      </c>
    </row>
    <row r="2401" spans="5:14">
      <c r="E2401">
        <v>466</v>
      </c>
      <c r="F2401">
        <f>IF(F470="","",F469)</f>
        <v>0</v>
      </c>
      <c r="G2401">
        <v>466</v>
      </c>
      <c r="H2401">
        <f>H469</f>
        <v>0</v>
      </c>
      <c r="K2401">
        <v>466</v>
      </c>
      <c r="L2401">
        <f>IF(L470="","",L469)</f>
        <v>0</v>
      </c>
      <c r="M2401">
        <v>466</v>
      </c>
      <c r="N2401">
        <f>N469</f>
        <v>0</v>
      </c>
    </row>
    <row r="2402" spans="5:14">
      <c r="E2402">
        <v>467</v>
      </c>
      <c r="F2402">
        <f>IF(F471="","",F470)</f>
        <v>0</v>
      </c>
      <c r="G2402">
        <v>467</v>
      </c>
      <c r="H2402">
        <f>H470</f>
        <v>0</v>
      </c>
      <c r="K2402">
        <v>467</v>
      </c>
      <c r="L2402">
        <f>IF(L471="","",L470)</f>
        <v>0</v>
      </c>
      <c r="M2402">
        <v>467</v>
      </c>
      <c r="N2402">
        <f>N470</f>
        <v>0</v>
      </c>
    </row>
    <row r="2403" spans="5:14">
      <c r="E2403">
        <v>468</v>
      </c>
      <c r="F2403">
        <f>IF(F472="","",F471)</f>
        <v>0</v>
      </c>
      <c r="G2403">
        <v>468</v>
      </c>
      <c r="H2403">
        <f>H471</f>
        <v>0</v>
      </c>
      <c r="K2403">
        <v>468</v>
      </c>
      <c r="L2403">
        <f>IF(L472="","",L471)</f>
        <v>0</v>
      </c>
      <c r="M2403">
        <v>468</v>
      </c>
      <c r="N2403">
        <f>N471</f>
        <v>0</v>
      </c>
    </row>
    <row r="2404" spans="5:14">
      <c r="E2404">
        <v>469</v>
      </c>
      <c r="F2404">
        <f>IF(F473="","",F472)</f>
        <v>0</v>
      </c>
      <c r="G2404">
        <v>469</v>
      </c>
      <c r="H2404">
        <f>H472</f>
        <v>0</v>
      </c>
      <c r="K2404">
        <v>469</v>
      </c>
      <c r="L2404">
        <f>IF(L473="","",L472)</f>
        <v>0</v>
      </c>
      <c r="M2404">
        <v>469</v>
      </c>
      <c r="N2404">
        <f>N472</f>
        <v>0</v>
      </c>
    </row>
    <row r="2405" spans="5:14">
      <c r="E2405">
        <v>470</v>
      </c>
      <c r="F2405">
        <f>IF(F474="","",F473)</f>
        <v>0</v>
      </c>
      <c r="G2405">
        <v>470</v>
      </c>
      <c r="H2405">
        <f>H473</f>
        <v>0</v>
      </c>
      <c r="K2405">
        <v>470</v>
      </c>
      <c r="L2405">
        <f>IF(L474="","",L473)</f>
        <v>0</v>
      </c>
      <c r="M2405">
        <v>470</v>
      </c>
      <c r="N2405">
        <f>N473</f>
        <v>0</v>
      </c>
    </row>
    <row r="2406" spans="5:14">
      <c r="E2406">
        <v>471</v>
      </c>
      <c r="F2406">
        <f>IF(F475="","",F474)</f>
        <v>0</v>
      </c>
      <c r="G2406">
        <v>471</v>
      </c>
      <c r="H2406">
        <f>H474</f>
        <v>0</v>
      </c>
      <c r="K2406">
        <v>471</v>
      </c>
      <c r="L2406">
        <f>IF(L475="","",L474)</f>
        <v>0</v>
      </c>
      <c r="M2406">
        <v>471</v>
      </c>
      <c r="N2406">
        <f>N474</f>
        <v>0</v>
      </c>
    </row>
    <row r="2407" spans="5:14">
      <c r="E2407">
        <v>472</v>
      </c>
      <c r="F2407">
        <f>IF(F476="","",F475)</f>
        <v>0</v>
      </c>
      <c r="G2407">
        <v>472</v>
      </c>
      <c r="H2407">
        <f>H475</f>
        <v>0</v>
      </c>
      <c r="K2407">
        <v>472</v>
      </c>
      <c r="L2407">
        <f>IF(L476="","",L475)</f>
        <v>0</v>
      </c>
      <c r="M2407">
        <v>472</v>
      </c>
      <c r="N2407">
        <f>N475</f>
        <v>0</v>
      </c>
    </row>
    <row r="2408" spans="5:14">
      <c r="E2408">
        <v>473</v>
      </c>
      <c r="F2408">
        <f>IF(F477="","",F476)</f>
        <v>0</v>
      </c>
      <c r="G2408">
        <v>473</v>
      </c>
      <c r="H2408">
        <f>H476</f>
        <v>0</v>
      </c>
      <c r="K2408">
        <v>473</v>
      </c>
      <c r="L2408">
        <f>IF(L477="","",L476)</f>
        <v>0</v>
      </c>
      <c r="M2408">
        <v>473</v>
      </c>
      <c r="N2408">
        <f>N476</f>
        <v>0</v>
      </c>
    </row>
    <row r="2409" spans="5:14">
      <c r="E2409">
        <v>474</v>
      </c>
      <c r="F2409">
        <f>IF(F478="","",F477)</f>
        <v>0</v>
      </c>
      <c r="G2409">
        <v>474</v>
      </c>
      <c r="H2409">
        <f>H477</f>
        <v>0</v>
      </c>
      <c r="K2409">
        <v>474</v>
      </c>
      <c r="L2409">
        <f>IF(L478="","",L477)</f>
        <v>0</v>
      </c>
      <c r="M2409">
        <v>474</v>
      </c>
      <c r="N2409">
        <f>N477</f>
        <v>0</v>
      </c>
    </row>
    <row r="2410" spans="5:14">
      <c r="E2410">
        <v>475</v>
      </c>
      <c r="F2410">
        <f>IF(F479="","",F478)</f>
        <v>0</v>
      </c>
      <c r="G2410">
        <v>475</v>
      </c>
      <c r="H2410">
        <f>H478</f>
        <v>0</v>
      </c>
      <c r="K2410">
        <v>475</v>
      </c>
      <c r="L2410">
        <f>IF(L479="","",L478)</f>
        <v>0</v>
      </c>
      <c r="M2410">
        <v>475</v>
      </c>
      <c r="N2410">
        <f>N478</f>
        <v>0</v>
      </c>
    </row>
    <row r="2411" spans="5:14">
      <c r="E2411">
        <v>476</v>
      </c>
      <c r="F2411">
        <f>IF(F480="","",F479)</f>
        <v>0</v>
      </c>
      <c r="G2411">
        <v>476</v>
      </c>
      <c r="H2411">
        <f>H479</f>
        <v>0</v>
      </c>
      <c r="K2411">
        <v>476</v>
      </c>
      <c r="L2411">
        <f>IF(L480="","",L479)</f>
        <v>0</v>
      </c>
      <c r="M2411">
        <v>476</v>
      </c>
      <c r="N2411">
        <f>N479</f>
        <v>0</v>
      </c>
    </row>
    <row r="2412" spans="5:14">
      <c r="E2412">
        <v>477</v>
      </c>
      <c r="F2412">
        <f>IF(F481="","",F480)</f>
        <v>0</v>
      </c>
      <c r="G2412">
        <v>477</v>
      </c>
      <c r="H2412">
        <f>H480</f>
        <v>0</v>
      </c>
      <c r="K2412">
        <v>477</v>
      </c>
      <c r="L2412">
        <f>IF(L481="","",L480)</f>
        <v>0</v>
      </c>
      <c r="M2412">
        <v>477</v>
      </c>
      <c r="N2412">
        <f>N480</f>
        <v>0</v>
      </c>
    </row>
    <row r="2413" spans="5:14">
      <c r="E2413">
        <v>478</v>
      </c>
      <c r="F2413">
        <f>IF(F482="","",F481)</f>
        <v>0</v>
      </c>
      <c r="G2413">
        <v>478</v>
      </c>
      <c r="H2413">
        <f>H481</f>
        <v>0</v>
      </c>
      <c r="K2413">
        <v>478</v>
      </c>
      <c r="L2413">
        <f>IF(L482="","",L481)</f>
        <v>0</v>
      </c>
      <c r="M2413">
        <v>478</v>
      </c>
      <c r="N2413">
        <f>N481</f>
        <v>0</v>
      </c>
    </row>
    <row r="2414" spans="5:14">
      <c r="E2414">
        <v>479</v>
      </c>
      <c r="F2414">
        <f>IF(F483="","",F482)</f>
        <v>0</v>
      </c>
      <c r="G2414">
        <v>479</v>
      </c>
      <c r="H2414">
        <f>H482</f>
        <v>0</v>
      </c>
      <c r="K2414">
        <v>479</v>
      </c>
      <c r="L2414">
        <f>IF(L483="","",L482)</f>
        <v>0</v>
      </c>
      <c r="M2414">
        <v>479</v>
      </c>
      <c r="N2414">
        <f>N482</f>
        <v>0</v>
      </c>
    </row>
    <row r="2415" spans="5:14">
      <c r="E2415">
        <v>480</v>
      </c>
      <c r="F2415">
        <f>IF(F484="","",F483)</f>
        <v>0</v>
      </c>
      <c r="G2415">
        <v>480</v>
      </c>
      <c r="H2415">
        <f>H483</f>
        <v>0</v>
      </c>
      <c r="K2415">
        <v>480</v>
      </c>
      <c r="L2415">
        <f>IF(L484="","",L483)</f>
        <v>0</v>
      </c>
      <c r="M2415">
        <v>480</v>
      </c>
      <c r="N2415">
        <f>N483</f>
        <v>0</v>
      </c>
    </row>
    <row r="2416" spans="5:14">
      <c r="E2416">
        <v>481</v>
      </c>
      <c r="F2416">
        <f>IF(F485="","",F484)</f>
        <v>0</v>
      </c>
      <c r="G2416">
        <v>481</v>
      </c>
      <c r="H2416">
        <f>H484</f>
        <v>0</v>
      </c>
      <c r="K2416">
        <v>481</v>
      </c>
      <c r="L2416">
        <f>IF(L485="","",L484)</f>
        <v>0</v>
      </c>
      <c r="M2416">
        <v>481</v>
      </c>
      <c r="N2416">
        <f>N484</f>
        <v>0</v>
      </c>
    </row>
    <row r="2417" spans="5:14">
      <c r="E2417">
        <v>482</v>
      </c>
      <c r="F2417">
        <f>IF(F486="","",F485)</f>
        <v>0</v>
      </c>
      <c r="G2417">
        <v>482</v>
      </c>
      <c r="H2417">
        <f>H485</f>
        <v>0</v>
      </c>
      <c r="K2417">
        <v>482</v>
      </c>
      <c r="L2417">
        <f>IF(L486="","",L485)</f>
        <v>0</v>
      </c>
      <c r="M2417">
        <v>482</v>
      </c>
      <c r="N2417">
        <f>N485</f>
        <v>0</v>
      </c>
    </row>
    <row r="2418" spans="5:14">
      <c r="E2418">
        <v>483</v>
      </c>
      <c r="F2418">
        <f>IF(F487="","",F486)</f>
        <v>0</v>
      </c>
      <c r="G2418">
        <v>483</v>
      </c>
      <c r="H2418">
        <f>H486</f>
        <v>0</v>
      </c>
      <c r="K2418">
        <v>483</v>
      </c>
      <c r="L2418">
        <f>IF(L487="","",L486)</f>
        <v>0</v>
      </c>
      <c r="M2418">
        <v>483</v>
      </c>
      <c r="N2418">
        <f>N486</f>
        <v>0</v>
      </c>
    </row>
    <row r="2419" spans="5:14">
      <c r="E2419">
        <v>484</v>
      </c>
      <c r="F2419">
        <f>IF(F488="","",F487)</f>
        <v>0</v>
      </c>
      <c r="G2419">
        <v>484</v>
      </c>
      <c r="H2419">
        <f>H487</f>
        <v>0</v>
      </c>
      <c r="K2419">
        <v>484</v>
      </c>
      <c r="L2419">
        <f>IF(L488="","",L487)</f>
        <v>0</v>
      </c>
      <c r="M2419">
        <v>484</v>
      </c>
      <c r="N2419">
        <f>N487</f>
        <v>0</v>
      </c>
    </row>
    <row r="2420" spans="5:14">
      <c r="E2420">
        <v>485</v>
      </c>
      <c r="F2420">
        <f>IF(F489="","",F488)</f>
        <v>0</v>
      </c>
      <c r="G2420">
        <v>485</v>
      </c>
      <c r="H2420">
        <f>H488</f>
        <v>0</v>
      </c>
      <c r="K2420">
        <v>485</v>
      </c>
      <c r="L2420">
        <f>IF(L489="","",L488)</f>
        <v>0</v>
      </c>
      <c r="M2420">
        <v>485</v>
      </c>
      <c r="N2420">
        <f>N488</f>
        <v>0</v>
      </c>
    </row>
    <row r="2421" spans="5:14">
      <c r="E2421">
        <v>486</v>
      </c>
      <c r="F2421">
        <f>IF(F490="","",F489)</f>
        <v>0</v>
      </c>
      <c r="G2421">
        <v>486</v>
      </c>
      <c r="H2421">
        <f>H489</f>
        <v>0</v>
      </c>
      <c r="K2421">
        <v>486</v>
      </c>
      <c r="L2421">
        <f>IF(L490="","",L489)</f>
        <v>0</v>
      </c>
      <c r="M2421">
        <v>486</v>
      </c>
      <c r="N2421">
        <f>N489</f>
        <v>0</v>
      </c>
    </row>
    <row r="2422" spans="5:14">
      <c r="E2422">
        <v>487</v>
      </c>
      <c r="F2422">
        <f>IF(F491="","",F490)</f>
        <v>0</v>
      </c>
      <c r="G2422">
        <v>487</v>
      </c>
      <c r="H2422">
        <f>H490</f>
        <v>0</v>
      </c>
      <c r="K2422">
        <v>487</v>
      </c>
      <c r="L2422">
        <f>IF(L491="","",L490)</f>
        <v>0</v>
      </c>
      <c r="M2422">
        <v>487</v>
      </c>
      <c r="N2422">
        <f>N490</f>
        <v>0</v>
      </c>
    </row>
    <row r="2423" spans="5:14">
      <c r="E2423">
        <v>488</v>
      </c>
      <c r="F2423">
        <f>IF(F492="","",F491)</f>
        <v>0</v>
      </c>
      <c r="G2423">
        <v>488</v>
      </c>
      <c r="H2423">
        <f>H491</f>
        <v>0</v>
      </c>
      <c r="K2423">
        <v>488</v>
      </c>
      <c r="L2423">
        <f>IF(L492="","",L491)</f>
        <v>0</v>
      </c>
      <c r="M2423">
        <v>488</v>
      </c>
      <c r="N2423">
        <f>N491</f>
        <v>0</v>
      </c>
    </row>
    <row r="2424" spans="5:14">
      <c r="E2424">
        <v>489</v>
      </c>
      <c r="F2424">
        <f>IF(F493="","",F492)</f>
        <v>0</v>
      </c>
      <c r="G2424">
        <v>489</v>
      </c>
      <c r="H2424">
        <f>H492</f>
        <v>0</v>
      </c>
      <c r="K2424">
        <v>489</v>
      </c>
      <c r="L2424">
        <f>IF(L493="","",L492)</f>
        <v>0</v>
      </c>
      <c r="M2424">
        <v>489</v>
      </c>
      <c r="N2424">
        <f>N492</f>
        <v>0</v>
      </c>
    </row>
    <row r="2425" spans="5:14">
      <c r="E2425">
        <v>490</v>
      </c>
      <c r="F2425">
        <f>IF(F494="","",F493)</f>
        <v>0</v>
      </c>
      <c r="G2425">
        <v>490</v>
      </c>
      <c r="H2425">
        <f>H493</f>
        <v>0</v>
      </c>
      <c r="K2425">
        <v>490</v>
      </c>
      <c r="L2425">
        <f>IF(L494="","",L493)</f>
        <v>0</v>
      </c>
      <c r="M2425">
        <v>490</v>
      </c>
      <c r="N2425">
        <f>N493</f>
        <v>0</v>
      </c>
    </row>
    <row r="2426" spans="5:14">
      <c r="E2426">
        <v>491</v>
      </c>
      <c r="F2426">
        <f>IF(F495="","",F494)</f>
        <v>0</v>
      </c>
      <c r="G2426">
        <v>491</v>
      </c>
      <c r="H2426">
        <f>H494</f>
        <v>0</v>
      </c>
      <c r="K2426">
        <v>491</v>
      </c>
      <c r="L2426">
        <f>IF(L495="","",L494)</f>
        <v>0</v>
      </c>
      <c r="M2426">
        <v>491</v>
      </c>
      <c r="N2426">
        <f>N494</f>
        <v>0</v>
      </c>
    </row>
    <row r="2427" spans="5:14">
      <c r="E2427">
        <v>492</v>
      </c>
      <c r="F2427">
        <f>IF(F496="","",F495)</f>
        <v>0</v>
      </c>
      <c r="G2427">
        <v>492</v>
      </c>
      <c r="H2427">
        <f>H495</f>
        <v>0</v>
      </c>
      <c r="K2427">
        <v>492</v>
      </c>
      <c r="L2427">
        <f>IF(L496="","",L495)</f>
        <v>0</v>
      </c>
      <c r="M2427">
        <v>492</v>
      </c>
      <c r="N2427">
        <f>N495</f>
        <v>0</v>
      </c>
    </row>
    <row r="2428" spans="5:14">
      <c r="E2428">
        <v>493</v>
      </c>
      <c r="F2428">
        <f>IF(F497="","",F496)</f>
        <v>0</v>
      </c>
      <c r="G2428">
        <v>493</v>
      </c>
      <c r="H2428">
        <f>H496</f>
        <v>0</v>
      </c>
      <c r="K2428">
        <v>493</v>
      </c>
      <c r="L2428">
        <f>IF(L497="","",L496)</f>
        <v>0</v>
      </c>
      <c r="M2428">
        <v>493</v>
      </c>
      <c r="N2428">
        <f>N496</f>
        <v>0</v>
      </c>
    </row>
    <row r="2429" spans="5:14">
      <c r="E2429">
        <v>494</v>
      </c>
      <c r="F2429">
        <f>IF(F498="","",F497)</f>
        <v>0</v>
      </c>
      <c r="G2429">
        <v>494</v>
      </c>
      <c r="H2429">
        <f>H497</f>
        <v>0</v>
      </c>
      <c r="K2429">
        <v>494</v>
      </c>
      <c r="L2429">
        <f>IF(L498="","",L497)</f>
        <v>0</v>
      </c>
      <c r="M2429">
        <v>494</v>
      </c>
      <c r="N2429">
        <f>N497</f>
        <v>0</v>
      </c>
    </row>
    <row r="2430" spans="5:14">
      <c r="E2430">
        <v>495</v>
      </c>
      <c r="F2430">
        <f>IF(F499="","",F498)</f>
        <v>0</v>
      </c>
      <c r="G2430">
        <v>495</v>
      </c>
      <c r="H2430">
        <f>H498</f>
        <v>0</v>
      </c>
      <c r="K2430">
        <v>495</v>
      </c>
      <c r="L2430">
        <f>IF(L499="","",L498)</f>
        <v>0</v>
      </c>
      <c r="M2430">
        <v>495</v>
      </c>
      <c r="N2430">
        <f>N498</f>
        <v>0</v>
      </c>
    </row>
    <row r="2431" spans="5:14">
      <c r="E2431">
        <v>496</v>
      </c>
      <c r="F2431">
        <f>IF(F500="","",F499)</f>
        <v>0</v>
      </c>
      <c r="G2431">
        <v>496</v>
      </c>
      <c r="H2431">
        <f>H499</f>
        <v>0</v>
      </c>
      <c r="K2431">
        <v>496</v>
      </c>
      <c r="L2431">
        <f>IF(L500="","",L499)</f>
        <v>0</v>
      </c>
      <c r="M2431">
        <v>496</v>
      </c>
      <c r="N2431">
        <f>N499</f>
        <v>0</v>
      </c>
    </row>
    <row r="2432" spans="5:14">
      <c r="E2432">
        <v>497</v>
      </c>
      <c r="F2432">
        <f>IF(F501="","",F500)</f>
        <v>0</v>
      </c>
      <c r="G2432">
        <v>497</v>
      </c>
      <c r="H2432">
        <f>H500</f>
        <v>0</v>
      </c>
      <c r="K2432">
        <v>497</v>
      </c>
      <c r="L2432">
        <f>IF(L501="","",L500)</f>
        <v>0</v>
      </c>
      <c r="M2432">
        <v>497</v>
      </c>
      <c r="N2432">
        <f>N500</f>
        <v>0</v>
      </c>
    </row>
    <row r="2433" spans="5:14">
      <c r="E2433">
        <v>498</v>
      </c>
      <c r="F2433">
        <f>IF(F502="","",F501)</f>
        <v>0</v>
      </c>
      <c r="G2433">
        <v>498</v>
      </c>
      <c r="H2433">
        <f>H501</f>
        <v>0</v>
      </c>
      <c r="K2433">
        <v>498</v>
      </c>
      <c r="L2433">
        <f>IF(L502="","",L501)</f>
        <v>0</v>
      </c>
      <c r="M2433">
        <v>498</v>
      </c>
      <c r="N2433">
        <f>N501</f>
        <v>0</v>
      </c>
    </row>
    <row r="2434" spans="5:14">
      <c r="E2434">
        <v>499</v>
      </c>
      <c r="F2434">
        <f>IF(F503="","",F502)</f>
        <v>0</v>
      </c>
      <c r="G2434">
        <v>499</v>
      </c>
      <c r="H2434">
        <f>H502</f>
        <v>0</v>
      </c>
      <c r="K2434">
        <v>499</v>
      </c>
      <c r="L2434">
        <f>IF(L503="","",L502)</f>
        <v>0</v>
      </c>
      <c r="M2434">
        <v>499</v>
      </c>
      <c r="N2434">
        <f>N502</f>
        <v>0</v>
      </c>
    </row>
    <row r="2435" spans="5:14">
      <c r="E2435">
        <v>500</v>
      </c>
      <c r="F2435">
        <f>IF(F504="","",F503)</f>
        <v>0</v>
      </c>
      <c r="G2435">
        <v>500</v>
      </c>
      <c r="H2435">
        <f>H503</f>
        <v>0</v>
      </c>
      <c r="K2435">
        <v>500</v>
      </c>
      <c r="L2435">
        <f>IF(L504="","",L503)</f>
        <v>0</v>
      </c>
      <c r="M2435">
        <v>500</v>
      </c>
      <c r="N2435">
        <f>N503</f>
        <v>0</v>
      </c>
    </row>
    <row r="2436" spans="5:14">
      <c r="E2436">
        <v>501</v>
      </c>
      <c r="F2436">
        <f>IF(F505="","",F504)</f>
        <v>0</v>
      </c>
      <c r="G2436">
        <v>501</v>
      </c>
      <c r="H2436">
        <f>H504</f>
        <v>0</v>
      </c>
      <c r="K2436">
        <v>501</v>
      </c>
      <c r="L2436">
        <f>IF(L505="","",L504)</f>
        <v>0</v>
      </c>
      <c r="M2436">
        <v>501</v>
      </c>
      <c r="N2436">
        <f>N504</f>
        <v>0</v>
      </c>
    </row>
    <row r="2437" spans="5:14">
      <c r="E2437">
        <v>502</v>
      </c>
      <c r="F2437">
        <f>IF(F506="","",F505)</f>
        <v>0</v>
      </c>
      <c r="G2437">
        <v>502</v>
      </c>
      <c r="H2437">
        <f>H505</f>
        <v>0</v>
      </c>
      <c r="K2437">
        <v>502</v>
      </c>
      <c r="L2437">
        <f>IF(L506="","",L505)</f>
        <v>0</v>
      </c>
      <c r="M2437">
        <v>502</v>
      </c>
      <c r="N2437">
        <f>N505</f>
        <v>0</v>
      </c>
    </row>
    <row r="2438" spans="5:14">
      <c r="E2438">
        <v>503</v>
      </c>
      <c r="F2438">
        <f>IF(F507="","",F506)</f>
        <v>0</v>
      </c>
      <c r="G2438">
        <v>503</v>
      </c>
      <c r="H2438">
        <f>H506</f>
        <v>0</v>
      </c>
      <c r="K2438">
        <v>503</v>
      </c>
      <c r="L2438">
        <f>IF(L507="","",L506)</f>
        <v>0</v>
      </c>
      <c r="M2438">
        <v>503</v>
      </c>
      <c r="N2438">
        <f>N506</f>
        <v>0</v>
      </c>
    </row>
    <row r="2439" spans="5:14">
      <c r="E2439">
        <v>504</v>
      </c>
      <c r="F2439">
        <f>IF(F508="","",F507)</f>
        <v>0</v>
      </c>
      <c r="G2439">
        <v>504</v>
      </c>
      <c r="H2439">
        <f>H507</f>
        <v>0</v>
      </c>
      <c r="K2439">
        <v>504</v>
      </c>
      <c r="L2439">
        <f>IF(L508="","",L507)</f>
        <v>0</v>
      </c>
      <c r="M2439">
        <v>504</v>
      </c>
      <c r="N2439">
        <f>N507</f>
        <v>0</v>
      </c>
    </row>
    <row r="2440" spans="5:14">
      <c r="E2440">
        <v>505</v>
      </c>
      <c r="F2440">
        <f>IF(F509="","",F508)</f>
        <v>0</v>
      </c>
      <c r="G2440">
        <v>505</v>
      </c>
      <c r="H2440">
        <f>H508</f>
        <v>0</v>
      </c>
      <c r="K2440">
        <v>505</v>
      </c>
      <c r="L2440">
        <f>IF(L509="","",L508)</f>
        <v>0</v>
      </c>
      <c r="M2440">
        <v>505</v>
      </c>
      <c r="N2440">
        <f>N508</f>
        <v>0</v>
      </c>
    </row>
    <row r="2441" spans="5:14">
      <c r="E2441">
        <v>506</v>
      </c>
      <c r="F2441">
        <f>IF(F510="","",F509)</f>
        <v>0</v>
      </c>
      <c r="G2441">
        <v>506</v>
      </c>
      <c r="H2441">
        <f>H509</f>
        <v>0</v>
      </c>
      <c r="K2441">
        <v>506</v>
      </c>
      <c r="L2441">
        <f>IF(L510="","",L509)</f>
        <v>0</v>
      </c>
      <c r="M2441">
        <v>506</v>
      </c>
      <c r="N2441">
        <f>N509</f>
        <v>0</v>
      </c>
    </row>
    <row r="2442" spans="5:14">
      <c r="E2442">
        <v>507</v>
      </c>
      <c r="F2442">
        <f>IF(F511="","",F510)</f>
        <v>0</v>
      </c>
      <c r="G2442">
        <v>507</v>
      </c>
      <c r="H2442">
        <f>H510</f>
        <v>0</v>
      </c>
      <c r="K2442">
        <v>507</v>
      </c>
      <c r="L2442">
        <f>IF(L511="","",L510)</f>
        <v>0</v>
      </c>
      <c r="M2442">
        <v>507</v>
      </c>
      <c r="N2442">
        <f>N510</f>
        <v>0</v>
      </c>
    </row>
    <row r="2443" spans="5:14">
      <c r="E2443">
        <v>508</v>
      </c>
      <c r="F2443">
        <f>IF(F512="","",F511)</f>
        <v>0</v>
      </c>
      <c r="G2443">
        <v>508</v>
      </c>
      <c r="H2443">
        <f>H511</f>
        <v>0</v>
      </c>
      <c r="K2443">
        <v>508</v>
      </c>
      <c r="L2443">
        <f>IF(L512="","",L511)</f>
        <v>0</v>
      </c>
      <c r="M2443">
        <v>508</v>
      </c>
      <c r="N2443">
        <f>N511</f>
        <v>0</v>
      </c>
    </row>
    <row r="2444" spans="5:14">
      <c r="E2444">
        <v>509</v>
      </c>
      <c r="F2444">
        <f>IF(F513="","",F512)</f>
        <v>0</v>
      </c>
      <c r="G2444">
        <v>509</v>
      </c>
      <c r="H2444">
        <f>H512</f>
        <v>0</v>
      </c>
      <c r="K2444">
        <v>509</v>
      </c>
      <c r="L2444">
        <f>IF(L513="","",L512)</f>
        <v>0</v>
      </c>
      <c r="M2444">
        <v>509</v>
      </c>
      <c r="N2444">
        <f>N512</f>
        <v>0</v>
      </c>
    </row>
    <row r="2445" spans="5:14">
      <c r="E2445">
        <v>510</v>
      </c>
      <c r="F2445">
        <f>IF(F514="","",F513)</f>
        <v>0</v>
      </c>
      <c r="G2445">
        <v>510</v>
      </c>
      <c r="H2445">
        <f>H513</f>
        <v>0</v>
      </c>
      <c r="K2445">
        <v>510</v>
      </c>
      <c r="L2445">
        <f>IF(L514="","",L513)</f>
        <v>0</v>
      </c>
      <c r="M2445">
        <v>510</v>
      </c>
      <c r="N2445">
        <f>N513</f>
        <v>0</v>
      </c>
    </row>
    <row r="2446" spans="5:14">
      <c r="E2446">
        <v>511</v>
      </c>
      <c r="F2446">
        <f>IF(F515="","",F514)</f>
        <v>0</v>
      </c>
      <c r="G2446">
        <v>511</v>
      </c>
      <c r="H2446">
        <f>H514</f>
        <v>0</v>
      </c>
      <c r="K2446">
        <v>511</v>
      </c>
      <c r="L2446">
        <f>IF(L515="","",L514)</f>
        <v>0</v>
      </c>
      <c r="M2446">
        <v>511</v>
      </c>
      <c r="N2446">
        <f>N514</f>
        <v>0</v>
      </c>
    </row>
    <row r="2447" spans="5:14">
      <c r="E2447">
        <v>512</v>
      </c>
      <c r="F2447">
        <f>IF(F516="","",F515)</f>
        <v>0</v>
      </c>
      <c r="G2447">
        <v>512</v>
      </c>
      <c r="H2447">
        <f>H515</f>
        <v>0</v>
      </c>
      <c r="K2447">
        <v>512</v>
      </c>
      <c r="L2447">
        <f>IF(L516="","",L515)</f>
        <v>0</v>
      </c>
      <c r="M2447">
        <v>512</v>
      </c>
      <c r="N2447">
        <f>N515</f>
        <v>0</v>
      </c>
    </row>
    <row r="2448" spans="5:14">
      <c r="E2448">
        <v>513</v>
      </c>
      <c r="F2448">
        <f>IF(F517="","",F516)</f>
        <v>0</v>
      </c>
      <c r="G2448">
        <v>513</v>
      </c>
      <c r="H2448">
        <f>H516</f>
        <v>0</v>
      </c>
      <c r="K2448">
        <v>513</v>
      </c>
      <c r="L2448">
        <f>IF(L517="","",L516)</f>
        <v>0</v>
      </c>
      <c r="M2448">
        <v>513</v>
      </c>
      <c r="N2448">
        <f>N516</f>
        <v>0</v>
      </c>
    </row>
    <row r="2449" spans="5:14">
      <c r="E2449">
        <v>514</v>
      </c>
      <c r="F2449">
        <f>IF(F518="","",F517)</f>
        <v>0</v>
      </c>
      <c r="G2449">
        <v>514</v>
      </c>
      <c r="H2449">
        <f>H517</f>
        <v>0</v>
      </c>
      <c r="K2449">
        <v>514</v>
      </c>
      <c r="L2449">
        <f>IF(L518="","",L517)</f>
        <v>0</v>
      </c>
      <c r="M2449">
        <v>514</v>
      </c>
      <c r="N2449">
        <f>N517</f>
        <v>0</v>
      </c>
    </row>
    <row r="2450" spans="5:14">
      <c r="E2450">
        <v>515</v>
      </c>
      <c r="F2450">
        <f>IF(F519="","",F518)</f>
        <v>0</v>
      </c>
      <c r="G2450">
        <v>515</v>
      </c>
      <c r="H2450">
        <f>H518</f>
        <v>0</v>
      </c>
      <c r="K2450">
        <v>515</v>
      </c>
      <c r="L2450">
        <f>IF(L519="","",L518)</f>
        <v>0</v>
      </c>
      <c r="M2450">
        <v>515</v>
      </c>
      <c r="N2450">
        <f>N518</f>
        <v>0</v>
      </c>
    </row>
    <row r="2451" spans="5:14">
      <c r="E2451">
        <v>516</v>
      </c>
      <c r="F2451">
        <f>IF(F520="","",F519)</f>
        <v>0</v>
      </c>
      <c r="G2451">
        <v>516</v>
      </c>
      <c r="H2451">
        <f>H519</f>
        <v>0</v>
      </c>
      <c r="K2451">
        <v>516</v>
      </c>
      <c r="L2451">
        <f>IF(L520="","",L519)</f>
        <v>0</v>
      </c>
      <c r="M2451">
        <v>516</v>
      </c>
      <c r="N2451">
        <f>N519</f>
        <v>0</v>
      </c>
    </row>
    <row r="2452" spans="5:14">
      <c r="E2452">
        <v>517</v>
      </c>
      <c r="F2452">
        <f>IF(F521="","",F520)</f>
        <v>0</v>
      </c>
      <c r="G2452">
        <v>517</v>
      </c>
      <c r="H2452">
        <f>H520</f>
        <v>0</v>
      </c>
      <c r="K2452">
        <v>517</v>
      </c>
      <c r="L2452">
        <f>IF(L521="","",L520)</f>
        <v>0</v>
      </c>
      <c r="M2452">
        <v>517</v>
      </c>
      <c r="N2452">
        <f>N520</f>
        <v>0</v>
      </c>
    </row>
    <row r="2453" spans="5:14">
      <c r="E2453">
        <v>518</v>
      </c>
      <c r="F2453">
        <f>IF(F522="","",F521)</f>
        <v>0</v>
      </c>
      <c r="G2453">
        <v>518</v>
      </c>
      <c r="H2453">
        <f>H521</f>
        <v>0</v>
      </c>
      <c r="K2453">
        <v>518</v>
      </c>
      <c r="L2453">
        <f>IF(L522="","",L521)</f>
        <v>0</v>
      </c>
      <c r="M2453">
        <v>518</v>
      </c>
      <c r="N2453">
        <f>N521</f>
        <v>0</v>
      </c>
    </row>
    <row r="2454" spans="5:14">
      <c r="E2454">
        <v>519</v>
      </c>
      <c r="F2454">
        <f>IF(F523="","",F522)</f>
        <v>0</v>
      </c>
      <c r="G2454">
        <v>519</v>
      </c>
      <c r="H2454">
        <f>H522</f>
        <v>0</v>
      </c>
      <c r="K2454">
        <v>519</v>
      </c>
      <c r="L2454">
        <f>IF(L523="","",L522)</f>
        <v>0</v>
      </c>
      <c r="M2454">
        <v>519</v>
      </c>
      <c r="N2454">
        <f>N522</f>
        <v>0</v>
      </c>
    </row>
    <row r="2455" spans="5:14">
      <c r="E2455">
        <v>520</v>
      </c>
      <c r="F2455">
        <f>IF(F524="","",F523)</f>
        <v>0</v>
      </c>
      <c r="G2455">
        <v>520</v>
      </c>
      <c r="H2455">
        <f>H523</f>
        <v>0</v>
      </c>
      <c r="K2455">
        <v>520</v>
      </c>
      <c r="L2455">
        <f>IF(L524="","",L523)</f>
        <v>0</v>
      </c>
      <c r="M2455">
        <v>520</v>
      </c>
      <c r="N2455">
        <f>N523</f>
        <v>0</v>
      </c>
    </row>
    <row r="2456" spans="5:14">
      <c r="E2456">
        <v>521</v>
      </c>
      <c r="F2456">
        <f>IF(F525="","",F524)</f>
        <v>0</v>
      </c>
      <c r="G2456">
        <v>521</v>
      </c>
      <c r="H2456">
        <f>H524</f>
        <v>0</v>
      </c>
      <c r="K2456">
        <v>521</v>
      </c>
      <c r="L2456">
        <f>IF(L525="","",L524)</f>
        <v>0</v>
      </c>
      <c r="M2456">
        <v>521</v>
      </c>
      <c r="N2456">
        <f>N524</f>
        <v>0</v>
      </c>
    </row>
    <row r="2457" spans="5:14">
      <c r="E2457">
        <v>522</v>
      </c>
      <c r="F2457">
        <f>IF(F526="","",F525)</f>
        <v>0</v>
      </c>
      <c r="G2457">
        <v>522</v>
      </c>
      <c r="H2457">
        <f>H525</f>
        <v>0</v>
      </c>
      <c r="K2457">
        <v>522</v>
      </c>
      <c r="L2457">
        <f>IF(L526="","",L525)</f>
        <v>0</v>
      </c>
      <c r="M2457">
        <v>522</v>
      </c>
      <c r="N2457">
        <f>N525</f>
        <v>0</v>
      </c>
    </row>
    <row r="2458" spans="5:14">
      <c r="E2458">
        <v>523</v>
      </c>
      <c r="F2458">
        <f>IF(F527="","",F526)</f>
        <v>0</v>
      </c>
      <c r="G2458">
        <v>523</v>
      </c>
      <c r="H2458">
        <f>H526</f>
        <v>0</v>
      </c>
      <c r="K2458">
        <v>523</v>
      </c>
      <c r="L2458">
        <f>IF(L527="","",L526)</f>
        <v>0</v>
      </c>
      <c r="M2458">
        <v>523</v>
      </c>
      <c r="N2458">
        <f>N526</f>
        <v>0</v>
      </c>
    </row>
    <row r="2459" spans="5:14">
      <c r="E2459">
        <v>524</v>
      </c>
      <c r="F2459">
        <f>IF(F528="","",F527)</f>
        <v>0</v>
      </c>
      <c r="G2459">
        <v>524</v>
      </c>
      <c r="H2459">
        <f>H527</f>
        <v>0</v>
      </c>
      <c r="K2459">
        <v>524</v>
      </c>
      <c r="L2459">
        <f>IF(L528="","",L527)</f>
        <v>0</v>
      </c>
      <c r="M2459">
        <v>524</v>
      </c>
      <c r="N2459">
        <f>N527</f>
        <v>0</v>
      </c>
    </row>
    <row r="2460" spans="5:14">
      <c r="E2460">
        <v>525</v>
      </c>
      <c r="F2460">
        <f>IF(F529="","",F528)</f>
        <v>0</v>
      </c>
      <c r="G2460">
        <v>525</v>
      </c>
      <c r="H2460">
        <f>H528</f>
        <v>0</v>
      </c>
      <c r="K2460">
        <v>525</v>
      </c>
      <c r="L2460">
        <f>IF(L529="","",L528)</f>
        <v>0</v>
      </c>
      <c r="M2460">
        <v>525</v>
      </c>
      <c r="N2460">
        <f>N528</f>
        <v>0</v>
      </c>
    </row>
    <row r="2461" spans="5:14">
      <c r="E2461">
        <v>526</v>
      </c>
      <c r="F2461">
        <f>IF(F530="","",F529)</f>
        <v>0</v>
      </c>
      <c r="G2461">
        <v>526</v>
      </c>
      <c r="H2461">
        <f>H529</f>
        <v>0</v>
      </c>
      <c r="K2461">
        <v>526</v>
      </c>
      <c r="L2461">
        <f>IF(L530="","",L529)</f>
        <v>0</v>
      </c>
      <c r="M2461">
        <v>526</v>
      </c>
      <c r="N2461">
        <f>N529</f>
        <v>0</v>
      </c>
    </row>
    <row r="2462" spans="5:14">
      <c r="E2462">
        <v>527</v>
      </c>
      <c r="F2462">
        <f>IF(F531="","",F530)</f>
        <v>0</v>
      </c>
      <c r="G2462">
        <v>527</v>
      </c>
      <c r="H2462">
        <f>H530</f>
        <v>0</v>
      </c>
      <c r="K2462">
        <v>527</v>
      </c>
      <c r="L2462">
        <f>IF(L531="","",L530)</f>
        <v>0</v>
      </c>
      <c r="M2462">
        <v>527</v>
      </c>
      <c r="N2462">
        <f>N530</f>
        <v>0</v>
      </c>
    </row>
    <row r="2463" spans="5:14">
      <c r="E2463">
        <v>528</v>
      </c>
      <c r="F2463">
        <f>IF(F532="","",F531)</f>
        <v>0</v>
      </c>
      <c r="G2463">
        <v>528</v>
      </c>
      <c r="H2463">
        <f>H531</f>
        <v>0</v>
      </c>
      <c r="K2463">
        <v>528</v>
      </c>
      <c r="L2463">
        <f>IF(L532="","",L531)</f>
        <v>0</v>
      </c>
      <c r="M2463">
        <v>528</v>
      </c>
      <c r="N2463">
        <f>N531</f>
        <v>0</v>
      </c>
    </row>
    <row r="2464" spans="5:14">
      <c r="E2464">
        <v>529</v>
      </c>
      <c r="F2464">
        <f>IF(F533="","",F532)</f>
        <v>0</v>
      </c>
      <c r="G2464">
        <v>529</v>
      </c>
      <c r="H2464">
        <f>H532</f>
        <v>0</v>
      </c>
      <c r="K2464">
        <v>529</v>
      </c>
      <c r="L2464">
        <f>IF(L533="","",L532)</f>
        <v>0</v>
      </c>
      <c r="M2464">
        <v>529</v>
      </c>
      <c r="N2464">
        <f>N532</f>
        <v>0</v>
      </c>
    </row>
    <row r="2465" spans="5:14">
      <c r="E2465">
        <v>530</v>
      </c>
      <c r="F2465">
        <f>IF(F534="","",F533)</f>
        <v>0</v>
      </c>
      <c r="G2465">
        <v>530</v>
      </c>
      <c r="H2465">
        <f>H533</f>
        <v>0</v>
      </c>
      <c r="K2465">
        <v>530</v>
      </c>
      <c r="L2465">
        <f>IF(L534="","",L533)</f>
        <v>0</v>
      </c>
      <c r="M2465">
        <v>530</v>
      </c>
      <c r="N2465">
        <f>N533</f>
        <v>0</v>
      </c>
    </row>
    <row r="2466" spans="5:14">
      <c r="E2466">
        <v>531</v>
      </c>
      <c r="F2466">
        <f>IF(F535="","",F534)</f>
        <v>0</v>
      </c>
      <c r="G2466">
        <v>531</v>
      </c>
      <c r="H2466">
        <f>H534</f>
        <v>0</v>
      </c>
      <c r="K2466">
        <v>531</v>
      </c>
      <c r="L2466">
        <f>IF(L535="","",L534)</f>
        <v>0</v>
      </c>
      <c r="M2466">
        <v>531</v>
      </c>
      <c r="N2466">
        <f>N534</f>
        <v>0</v>
      </c>
    </row>
    <row r="2467" spans="5:14">
      <c r="E2467">
        <v>532</v>
      </c>
      <c r="F2467">
        <f>IF(F536="","",F535)</f>
        <v>0</v>
      </c>
      <c r="G2467">
        <v>532</v>
      </c>
      <c r="H2467">
        <f>H535</f>
        <v>0</v>
      </c>
      <c r="K2467">
        <v>532</v>
      </c>
      <c r="L2467">
        <f>IF(L536="","",L535)</f>
        <v>0</v>
      </c>
      <c r="M2467">
        <v>532</v>
      </c>
      <c r="N2467">
        <f>N535</f>
        <v>0</v>
      </c>
    </row>
    <row r="2468" spans="5:14">
      <c r="E2468">
        <v>533</v>
      </c>
      <c r="F2468">
        <f>IF(F537="","",F536)</f>
        <v>0</v>
      </c>
      <c r="G2468">
        <v>533</v>
      </c>
      <c r="H2468">
        <f>H536</f>
        <v>0</v>
      </c>
      <c r="K2468">
        <v>533</v>
      </c>
      <c r="L2468">
        <f>IF(L537="","",L536)</f>
        <v>0</v>
      </c>
      <c r="M2468">
        <v>533</v>
      </c>
      <c r="N2468">
        <f>N536</f>
        <v>0</v>
      </c>
    </row>
    <row r="2469" spans="5:14">
      <c r="E2469">
        <v>534</v>
      </c>
      <c r="F2469">
        <f>IF(F538="","",F537)</f>
        <v>0</v>
      </c>
      <c r="G2469">
        <v>534</v>
      </c>
      <c r="H2469">
        <f>H537</f>
        <v>0</v>
      </c>
      <c r="K2469">
        <v>534</v>
      </c>
      <c r="L2469">
        <f>IF(L538="","",L537)</f>
        <v>0</v>
      </c>
      <c r="M2469">
        <v>534</v>
      </c>
      <c r="N2469">
        <f>N537</f>
        <v>0</v>
      </c>
    </row>
    <row r="2470" spans="5:14">
      <c r="E2470">
        <v>535</v>
      </c>
      <c r="F2470">
        <f>IF(F539="","",F538)</f>
        <v>0</v>
      </c>
      <c r="G2470">
        <v>535</v>
      </c>
      <c r="H2470">
        <f>H538</f>
        <v>0</v>
      </c>
      <c r="K2470">
        <v>535</v>
      </c>
      <c r="L2470">
        <f>IF(L539="","",L538)</f>
        <v>0</v>
      </c>
      <c r="M2470">
        <v>535</v>
      </c>
      <c r="N2470">
        <f>N538</f>
        <v>0</v>
      </c>
    </row>
    <row r="2471" spans="5:14">
      <c r="E2471">
        <v>536</v>
      </c>
      <c r="F2471">
        <f>IF(F540="","",F539)</f>
        <v>0</v>
      </c>
      <c r="G2471">
        <v>536</v>
      </c>
      <c r="H2471">
        <f>H539</f>
        <v>0</v>
      </c>
      <c r="K2471">
        <v>536</v>
      </c>
      <c r="L2471">
        <f>IF(L540="","",L539)</f>
        <v>0</v>
      </c>
      <c r="M2471">
        <v>536</v>
      </c>
      <c r="N2471">
        <f>N539</f>
        <v>0</v>
      </c>
    </row>
    <row r="2472" spans="5:14">
      <c r="E2472">
        <v>537</v>
      </c>
      <c r="F2472">
        <f>IF(F541="","",F540)</f>
        <v>0</v>
      </c>
      <c r="G2472">
        <v>537</v>
      </c>
      <c r="H2472">
        <f>H540</f>
        <v>0</v>
      </c>
      <c r="K2472">
        <v>537</v>
      </c>
      <c r="L2472">
        <f>IF(L541="","",L540)</f>
        <v>0</v>
      </c>
      <c r="M2472">
        <v>537</v>
      </c>
      <c r="N2472">
        <f>N540</f>
        <v>0</v>
      </c>
    </row>
    <row r="2473" spans="5:14">
      <c r="E2473">
        <v>538</v>
      </c>
      <c r="F2473">
        <f>IF(F542="","",F541)</f>
        <v>0</v>
      </c>
      <c r="G2473">
        <v>538</v>
      </c>
      <c r="H2473">
        <f>H541</f>
        <v>0</v>
      </c>
      <c r="K2473">
        <v>538</v>
      </c>
      <c r="L2473">
        <f>IF(L542="","",L541)</f>
        <v>0</v>
      </c>
      <c r="M2473">
        <v>538</v>
      </c>
      <c r="N2473">
        <f>N541</f>
        <v>0</v>
      </c>
    </row>
    <row r="2474" spans="5:14">
      <c r="E2474">
        <v>539</v>
      </c>
      <c r="F2474">
        <f>IF(F543="","",F542)</f>
        <v>0</v>
      </c>
      <c r="G2474">
        <v>539</v>
      </c>
      <c r="H2474">
        <f>H542</f>
        <v>0</v>
      </c>
      <c r="K2474">
        <v>539</v>
      </c>
      <c r="L2474">
        <f>IF(L543="","",L542)</f>
        <v>0</v>
      </c>
      <c r="M2474">
        <v>539</v>
      </c>
      <c r="N2474">
        <f>N542</f>
        <v>0</v>
      </c>
    </row>
    <row r="2475" spans="5:14">
      <c r="E2475">
        <v>540</v>
      </c>
      <c r="F2475">
        <f>IF(F544="","",F543)</f>
        <v>0</v>
      </c>
      <c r="G2475">
        <v>540</v>
      </c>
      <c r="H2475">
        <f>H543</f>
        <v>0</v>
      </c>
      <c r="K2475">
        <v>540</v>
      </c>
      <c r="L2475">
        <f>IF(L544="","",L543)</f>
        <v>0</v>
      </c>
      <c r="M2475">
        <v>540</v>
      </c>
      <c r="N2475">
        <f>N543</f>
        <v>0</v>
      </c>
    </row>
    <row r="2476" spans="5:14">
      <c r="E2476">
        <v>541</v>
      </c>
      <c r="F2476">
        <f>IF(F545="","",F544)</f>
        <v>0</v>
      </c>
      <c r="G2476">
        <v>541</v>
      </c>
      <c r="H2476">
        <f>H544</f>
        <v>0</v>
      </c>
      <c r="K2476">
        <v>541</v>
      </c>
      <c r="L2476">
        <f>IF(L545="","",L544)</f>
        <v>0</v>
      </c>
      <c r="M2476">
        <v>541</v>
      </c>
      <c r="N2476">
        <f>N544</f>
        <v>0</v>
      </c>
    </row>
    <row r="2477" spans="5:14">
      <c r="E2477">
        <v>542</v>
      </c>
      <c r="F2477">
        <f>IF(F546="","",F545)</f>
        <v>0</v>
      </c>
      <c r="G2477">
        <v>542</v>
      </c>
      <c r="H2477">
        <f>H545</f>
        <v>0</v>
      </c>
      <c r="K2477">
        <v>542</v>
      </c>
      <c r="L2477">
        <f>IF(L546="","",L545)</f>
        <v>0</v>
      </c>
      <c r="M2477">
        <v>542</v>
      </c>
      <c r="N2477">
        <f>N545</f>
        <v>0</v>
      </c>
    </row>
    <row r="2478" spans="5:14">
      <c r="E2478">
        <v>543</v>
      </c>
      <c r="F2478">
        <f>IF(F547="","",F546)</f>
        <v>0</v>
      </c>
      <c r="G2478">
        <v>543</v>
      </c>
      <c r="H2478">
        <f>H546</f>
        <v>0</v>
      </c>
      <c r="K2478">
        <v>543</v>
      </c>
      <c r="L2478">
        <f>IF(L547="","",L546)</f>
        <v>0</v>
      </c>
      <c r="M2478">
        <v>543</v>
      </c>
      <c r="N2478">
        <f>N546</f>
        <v>0</v>
      </c>
    </row>
    <row r="2479" spans="5:14">
      <c r="E2479">
        <v>544</v>
      </c>
      <c r="F2479">
        <f>IF(F548="","",F547)</f>
        <v>0</v>
      </c>
      <c r="G2479">
        <v>544</v>
      </c>
      <c r="H2479">
        <f>H547</f>
        <v>0</v>
      </c>
      <c r="K2479">
        <v>544</v>
      </c>
      <c r="L2479">
        <f>IF(L548="","",L547)</f>
        <v>0</v>
      </c>
      <c r="M2479">
        <v>544</v>
      </c>
      <c r="N2479">
        <f>N547</f>
        <v>0</v>
      </c>
    </row>
    <row r="2480" spans="5:14">
      <c r="E2480">
        <v>545</v>
      </c>
      <c r="F2480">
        <f>IF(F549="","",F548)</f>
        <v>0</v>
      </c>
      <c r="G2480">
        <v>545</v>
      </c>
      <c r="H2480">
        <f>H548</f>
        <v>0</v>
      </c>
      <c r="K2480">
        <v>545</v>
      </c>
      <c r="L2480">
        <f>IF(L549="","",L548)</f>
        <v>0</v>
      </c>
      <c r="M2480">
        <v>545</v>
      </c>
      <c r="N2480">
        <f>N548</f>
        <v>0</v>
      </c>
    </row>
    <row r="2481" spans="5:14">
      <c r="E2481">
        <v>546</v>
      </c>
      <c r="F2481">
        <f>IF(F550="","",F549)</f>
        <v>0</v>
      </c>
      <c r="G2481">
        <v>546</v>
      </c>
      <c r="H2481">
        <f>H549</f>
        <v>0</v>
      </c>
      <c r="K2481">
        <v>546</v>
      </c>
      <c r="L2481">
        <f>IF(L550="","",L549)</f>
        <v>0</v>
      </c>
      <c r="M2481">
        <v>546</v>
      </c>
      <c r="N2481">
        <f>N549</f>
        <v>0</v>
      </c>
    </row>
    <row r="2482" spans="5:14">
      <c r="E2482">
        <v>547</v>
      </c>
      <c r="F2482">
        <f>IF(F551="","",F550)</f>
        <v>0</v>
      </c>
      <c r="G2482">
        <v>547</v>
      </c>
      <c r="H2482">
        <f>H550</f>
        <v>0</v>
      </c>
      <c r="K2482">
        <v>547</v>
      </c>
      <c r="L2482">
        <f>IF(L551="","",L550)</f>
        <v>0</v>
      </c>
      <c r="M2482">
        <v>547</v>
      </c>
      <c r="N2482">
        <f>N550</f>
        <v>0</v>
      </c>
    </row>
    <row r="2483" spans="5:14">
      <c r="E2483">
        <v>548</v>
      </c>
      <c r="F2483">
        <f>IF(F552="","",F551)</f>
        <v>0</v>
      </c>
      <c r="G2483">
        <v>548</v>
      </c>
      <c r="H2483">
        <f>H551</f>
        <v>0</v>
      </c>
      <c r="K2483">
        <v>548</v>
      </c>
      <c r="L2483">
        <f>IF(L552="","",L551)</f>
        <v>0</v>
      </c>
      <c r="M2483">
        <v>548</v>
      </c>
      <c r="N2483">
        <f>N551</f>
        <v>0</v>
      </c>
    </row>
    <row r="2484" spans="5:14">
      <c r="E2484">
        <v>549</v>
      </c>
      <c r="F2484">
        <f>IF(F553="","",F552)</f>
        <v>0</v>
      </c>
      <c r="G2484">
        <v>549</v>
      </c>
      <c r="H2484">
        <f>H552</f>
        <v>0</v>
      </c>
      <c r="K2484">
        <v>549</v>
      </c>
      <c r="L2484">
        <f>IF(L553="","",L552)</f>
        <v>0</v>
      </c>
      <c r="M2484">
        <v>549</v>
      </c>
      <c r="N2484">
        <f>N552</f>
        <v>0</v>
      </c>
    </row>
    <row r="2485" spans="5:14">
      <c r="E2485">
        <v>550</v>
      </c>
      <c r="F2485">
        <f>IF(F554="","",F553)</f>
        <v>0</v>
      </c>
      <c r="G2485">
        <v>550</v>
      </c>
      <c r="H2485">
        <f>H553</f>
        <v>0</v>
      </c>
      <c r="K2485">
        <v>550</v>
      </c>
      <c r="L2485">
        <f>IF(L554="","",L553)</f>
        <v>0</v>
      </c>
      <c r="M2485">
        <v>550</v>
      </c>
      <c r="N2485">
        <f>N553</f>
        <v>0</v>
      </c>
    </row>
    <row r="2486" spans="5:14">
      <c r="E2486">
        <v>551</v>
      </c>
      <c r="F2486">
        <f>IF(F555="","",F554)</f>
        <v>0</v>
      </c>
      <c r="G2486">
        <v>551</v>
      </c>
      <c r="H2486">
        <f>H554</f>
        <v>0</v>
      </c>
      <c r="K2486">
        <v>551</v>
      </c>
      <c r="L2486">
        <f>IF(L555="","",L554)</f>
        <v>0</v>
      </c>
      <c r="M2486">
        <v>551</v>
      </c>
      <c r="N2486">
        <f>N554</f>
        <v>0</v>
      </c>
    </row>
    <row r="2487" spans="5:14">
      <c r="E2487">
        <v>552</v>
      </c>
      <c r="F2487">
        <f>IF(F556="","",F555)</f>
        <v>0</v>
      </c>
      <c r="G2487">
        <v>552</v>
      </c>
      <c r="H2487">
        <f>H555</f>
        <v>0</v>
      </c>
      <c r="K2487">
        <v>552</v>
      </c>
      <c r="L2487">
        <f>IF(L556="","",L555)</f>
        <v>0</v>
      </c>
      <c r="M2487">
        <v>552</v>
      </c>
      <c r="N2487">
        <f>N555</f>
        <v>0</v>
      </c>
    </row>
    <row r="2488" spans="5:14">
      <c r="E2488">
        <v>553</v>
      </c>
      <c r="F2488">
        <f>IF(F557="","",F556)</f>
        <v>0</v>
      </c>
      <c r="G2488">
        <v>553</v>
      </c>
      <c r="H2488">
        <f>H556</f>
        <v>0</v>
      </c>
      <c r="K2488">
        <v>553</v>
      </c>
      <c r="L2488">
        <f>IF(L557="","",L556)</f>
        <v>0</v>
      </c>
      <c r="M2488">
        <v>553</v>
      </c>
      <c r="N2488">
        <f>N556</f>
        <v>0</v>
      </c>
    </row>
    <row r="2489" spans="5:14">
      <c r="E2489">
        <v>554</v>
      </c>
      <c r="F2489">
        <f>IF(F558="","",F557)</f>
        <v>0</v>
      </c>
      <c r="G2489">
        <v>554</v>
      </c>
      <c r="H2489">
        <f>H557</f>
        <v>0</v>
      </c>
      <c r="K2489">
        <v>554</v>
      </c>
      <c r="L2489">
        <f>IF(L558="","",L557)</f>
        <v>0</v>
      </c>
      <c r="M2489">
        <v>554</v>
      </c>
      <c r="N2489">
        <f>N557</f>
        <v>0</v>
      </c>
    </row>
    <row r="2490" spans="5:14">
      <c r="E2490">
        <v>555</v>
      </c>
      <c r="F2490">
        <f>IF(F559="","",F558)</f>
        <v>0</v>
      </c>
      <c r="G2490">
        <v>555</v>
      </c>
      <c r="H2490">
        <f>H558</f>
        <v>0</v>
      </c>
      <c r="K2490">
        <v>555</v>
      </c>
      <c r="L2490">
        <f>IF(L559="","",L558)</f>
        <v>0</v>
      </c>
      <c r="M2490">
        <v>555</v>
      </c>
      <c r="N2490">
        <f>N558</f>
        <v>0</v>
      </c>
    </row>
    <row r="2491" spans="5:14">
      <c r="E2491">
        <v>556</v>
      </c>
      <c r="F2491">
        <f>IF(F560="","",F559)</f>
        <v>0</v>
      </c>
      <c r="G2491">
        <v>556</v>
      </c>
      <c r="H2491">
        <f>H559</f>
        <v>0</v>
      </c>
      <c r="K2491">
        <v>556</v>
      </c>
      <c r="L2491">
        <f>IF(L560="","",L559)</f>
        <v>0</v>
      </c>
      <c r="M2491">
        <v>556</v>
      </c>
      <c r="N2491">
        <f>N559</f>
        <v>0</v>
      </c>
    </row>
    <row r="2492" spans="5:14">
      <c r="E2492">
        <v>557</v>
      </c>
      <c r="F2492">
        <f>IF(F561="","",F560)</f>
        <v>0</v>
      </c>
      <c r="G2492">
        <v>557</v>
      </c>
      <c r="H2492">
        <f>H560</f>
        <v>0</v>
      </c>
      <c r="K2492">
        <v>557</v>
      </c>
      <c r="L2492">
        <f>IF(L561="","",L560)</f>
        <v>0</v>
      </c>
      <c r="M2492">
        <v>557</v>
      </c>
      <c r="N2492">
        <f>N560</f>
        <v>0</v>
      </c>
    </row>
    <row r="2493" spans="5:14">
      <c r="E2493">
        <v>558</v>
      </c>
      <c r="F2493">
        <f>IF(F562="","",F561)</f>
        <v>0</v>
      </c>
      <c r="G2493">
        <v>558</v>
      </c>
      <c r="H2493">
        <f>H561</f>
        <v>0</v>
      </c>
      <c r="K2493">
        <v>558</v>
      </c>
      <c r="L2493">
        <f>IF(L562="","",L561)</f>
        <v>0</v>
      </c>
      <c r="M2493">
        <v>558</v>
      </c>
      <c r="N2493">
        <f>N561</f>
        <v>0</v>
      </c>
    </row>
    <row r="2494" spans="5:14">
      <c r="E2494">
        <v>559</v>
      </c>
      <c r="F2494">
        <f>IF(F563="","",F562)</f>
        <v>0</v>
      </c>
      <c r="G2494">
        <v>559</v>
      </c>
      <c r="H2494">
        <f>H562</f>
        <v>0</v>
      </c>
      <c r="K2494">
        <v>559</v>
      </c>
      <c r="L2494">
        <f>IF(L563="","",L562)</f>
        <v>0</v>
      </c>
      <c r="M2494">
        <v>559</v>
      </c>
      <c r="N2494">
        <f>N562</f>
        <v>0</v>
      </c>
    </row>
    <row r="2495" spans="5:14">
      <c r="E2495">
        <v>560</v>
      </c>
      <c r="F2495">
        <f>IF(F564="","",F563)</f>
        <v>0</v>
      </c>
      <c r="G2495">
        <v>560</v>
      </c>
      <c r="H2495">
        <f>H563</f>
        <v>0</v>
      </c>
      <c r="K2495">
        <v>560</v>
      </c>
      <c r="L2495">
        <f>IF(L564="","",L563)</f>
        <v>0</v>
      </c>
      <c r="M2495">
        <v>560</v>
      </c>
      <c r="N2495">
        <f>N563</f>
        <v>0</v>
      </c>
    </row>
    <row r="2496" spans="5:14">
      <c r="E2496">
        <v>561</v>
      </c>
      <c r="F2496">
        <f>IF(F565="","",F564)</f>
        <v>0</v>
      </c>
      <c r="G2496">
        <v>561</v>
      </c>
      <c r="H2496">
        <f>H564</f>
        <v>0</v>
      </c>
      <c r="K2496">
        <v>561</v>
      </c>
      <c r="L2496">
        <f>IF(L565="","",L564)</f>
        <v>0</v>
      </c>
      <c r="M2496">
        <v>561</v>
      </c>
      <c r="N2496">
        <f>N564</f>
        <v>0</v>
      </c>
    </row>
    <row r="2497" spans="5:14">
      <c r="E2497">
        <v>562</v>
      </c>
      <c r="F2497">
        <f>IF(F566="","",F565)</f>
        <v>0</v>
      </c>
      <c r="G2497">
        <v>562</v>
      </c>
      <c r="H2497">
        <f>H565</f>
        <v>0</v>
      </c>
      <c r="K2497">
        <v>562</v>
      </c>
      <c r="L2497">
        <f>IF(L566="","",L565)</f>
        <v>0</v>
      </c>
      <c r="M2497">
        <v>562</v>
      </c>
      <c r="N2497">
        <f>N565</f>
        <v>0</v>
      </c>
    </row>
    <row r="2498" spans="5:14">
      <c r="E2498">
        <v>563</v>
      </c>
      <c r="F2498">
        <f>IF(F567="","",F566)</f>
        <v>0</v>
      </c>
      <c r="G2498">
        <v>563</v>
      </c>
      <c r="H2498">
        <f>H566</f>
        <v>0</v>
      </c>
      <c r="K2498">
        <v>563</v>
      </c>
      <c r="L2498">
        <f>IF(L567="","",L566)</f>
        <v>0</v>
      </c>
      <c r="M2498">
        <v>563</v>
      </c>
      <c r="N2498">
        <f>N566</f>
        <v>0</v>
      </c>
    </row>
    <row r="2499" spans="5:14">
      <c r="E2499">
        <v>564</v>
      </c>
      <c r="F2499">
        <f>IF(F568="","",F567)</f>
        <v>0</v>
      </c>
      <c r="G2499">
        <v>564</v>
      </c>
      <c r="H2499">
        <f>H567</f>
        <v>0</v>
      </c>
      <c r="K2499">
        <v>564</v>
      </c>
      <c r="L2499">
        <f>IF(L568="","",L567)</f>
        <v>0</v>
      </c>
      <c r="M2499">
        <v>564</v>
      </c>
      <c r="N2499">
        <f>N567</f>
        <v>0</v>
      </c>
    </row>
    <row r="2500" spans="5:14">
      <c r="E2500">
        <v>565</v>
      </c>
      <c r="F2500">
        <f>IF(F569="","",F568)</f>
        <v>0</v>
      </c>
      <c r="G2500">
        <v>565</v>
      </c>
      <c r="H2500">
        <f>H568</f>
        <v>0</v>
      </c>
      <c r="K2500">
        <v>565</v>
      </c>
      <c r="L2500">
        <f>IF(L569="","",L568)</f>
        <v>0</v>
      </c>
      <c r="M2500">
        <v>565</v>
      </c>
      <c r="N2500">
        <f>N568</f>
        <v>0</v>
      </c>
    </row>
    <row r="2501" spans="5:14">
      <c r="E2501">
        <v>566</v>
      </c>
      <c r="F2501">
        <f>IF(F570="","",F569)</f>
        <v>0</v>
      </c>
      <c r="G2501">
        <v>566</v>
      </c>
      <c r="H2501">
        <f>H569</f>
        <v>0</v>
      </c>
      <c r="K2501">
        <v>566</v>
      </c>
      <c r="L2501">
        <f>IF(L570="","",L569)</f>
        <v>0</v>
      </c>
      <c r="M2501">
        <v>566</v>
      </c>
      <c r="N2501">
        <f>N569</f>
        <v>0</v>
      </c>
    </row>
    <row r="2502" spans="5:14">
      <c r="E2502">
        <v>567</v>
      </c>
      <c r="F2502">
        <f>IF(F571="","",F570)</f>
        <v>0</v>
      </c>
      <c r="G2502">
        <v>567</v>
      </c>
      <c r="H2502">
        <f>H570</f>
        <v>0</v>
      </c>
      <c r="K2502">
        <v>567</v>
      </c>
      <c r="L2502">
        <f>IF(L571="","",L570)</f>
        <v>0</v>
      </c>
      <c r="M2502">
        <v>567</v>
      </c>
      <c r="N2502">
        <f>N570</f>
        <v>0</v>
      </c>
    </row>
    <row r="2503" spans="5:14">
      <c r="E2503">
        <v>568</v>
      </c>
      <c r="F2503">
        <f>IF(F572="","",F571)</f>
        <v>0</v>
      </c>
      <c r="G2503">
        <v>568</v>
      </c>
      <c r="H2503">
        <f>H571</f>
        <v>0</v>
      </c>
      <c r="K2503">
        <v>568</v>
      </c>
      <c r="L2503">
        <f>IF(L572="","",L571)</f>
        <v>0</v>
      </c>
      <c r="M2503">
        <v>568</v>
      </c>
      <c r="N2503">
        <f>N571</f>
        <v>0</v>
      </c>
    </row>
    <row r="2504" spans="5:14">
      <c r="E2504">
        <v>569</v>
      </c>
      <c r="F2504">
        <f>IF(F573="","",F572)</f>
        <v>0</v>
      </c>
      <c r="G2504">
        <v>569</v>
      </c>
      <c r="H2504">
        <f>H572</f>
        <v>0</v>
      </c>
      <c r="K2504">
        <v>569</v>
      </c>
      <c r="L2504">
        <f>IF(L573="","",L572)</f>
        <v>0</v>
      </c>
      <c r="M2504">
        <v>569</v>
      </c>
      <c r="N2504">
        <f>N572</f>
        <v>0</v>
      </c>
    </row>
    <row r="2505" spans="5:14">
      <c r="E2505">
        <v>570</v>
      </c>
      <c r="F2505">
        <f>IF(F574="","",F573)</f>
        <v>0</v>
      </c>
      <c r="G2505">
        <v>570</v>
      </c>
      <c r="H2505">
        <f>H573</f>
        <v>0</v>
      </c>
      <c r="K2505">
        <v>570</v>
      </c>
      <c r="L2505">
        <f>IF(L574="","",L573)</f>
        <v>0</v>
      </c>
      <c r="M2505">
        <v>570</v>
      </c>
      <c r="N2505">
        <f>N573</f>
        <v>0</v>
      </c>
    </row>
    <row r="2506" spans="5:14">
      <c r="E2506">
        <v>571</v>
      </c>
      <c r="F2506">
        <f>IF(F575="","",F574)</f>
        <v>0</v>
      </c>
      <c r="G2506">
        <v>571</v>
      </c>
      <c r="H2506">
        <f>H574</f>
        <v>0</v>
      </c>
      <c r="K2506">
        <v>571</v>
      </c>
      <c r="L2506">
        <f>IF(L575="","",L574)</f>
        <v>0</v>
      </c>
      <c r="M2506">
        <v>571</v>
      </c>
      <c r="N2506">
        <f>N574</f>
        <v>0</v>
      </c>
    </row>
    <row r="2507" spans="5:14">
      <c r="E2507">
        <v>572</v>
      </c>
      <c r="F2507">
        <f>IF(F576="","",F575)</f>
        <v>0</v>
      </c>
      <c r="G2507">
        <v>572</v>
      </c>
      <c r="H2507">
        <f>H575</f>
        <v>0</v>
      </c>
      <c r="K2507">
        <v>572</v>
      </c>
      <c r="L2507">
        <f>IF(L576="","",L575)</f>
        <v>0</v>
      </c>
      <c r="M2507">
        <v>572</v>
      </c>
      <c r="N2507">
        <f>N575</f>
        <v>0</v>
      </c>
    </row>
    <row r="2508" spans="5:14">
      <c r="E2508">
        <v>573</v>
      </c>
      <c r="F2508">
        <f>IF(F577="","",F576)</f>
        <v>0</v>
      </c>
      <c r="G2508">
        <v>573</v>
      </c>
      <c r="H2508">
        <f>H576</f>
        <v>0</v>
      </c>
      <c r="K2508">
        <v>573</v>
      </c>
      <c r="L2508">
        <f>IF(L577="","",L576)</f>
        <v>0</v>
      </c>
      <c r="M2508">
        <v>573</v>
      </c>
      <c r="N2508">
        <f>N576</f>
        <v>0</v>
      </c>
    </row>
    <row r="2509" spans="5:14">
      <c r="E2509">
        <v>574</v>
      </c>
      <c r="F2509">
        <f>IF(F578="","",F577)</f>
        <v>0</v>
      </c>
      <c r="G2509">
        <v>574</v>
      </c>
      <c r="H2509">
        <f>H577</f>
        <v>0</v>
      </c>
      <c r="K2509">
        <v>574</v>
      </c>
      <c r="L2509">
        <f>IF(L578="","",L577)</f>
        <v>0</v>
      </c>
      <c r="M2509">
        <v>574</v>
      </c>
      <c r="N2509">
        <f>N577</f>
        <v>0</v>
      </c>
    </row>
    <row r="2510" spans="5:14">
      <c r="E2510">
        <v>575</v>
      </c>
      <c r="F2510">
        <f>IF(F579="","",F578)</f>
        <v>0</v>
      </c>
      <c r="G2510">
        <v>575</v>
      </c>
      <c r="H2510">
        <f>H578</f>
        <v>0</v>
      </c>
      <c r="K2510">
        <v>575</v>
      </c>
      <c r="L2510">
        <f>IF(L579="","",L578)</f>
        <v>0</v>
      </c>
      <c r="M2510">
        <v>575</v>
      </c>
      <c r="N2510">
        <f>N578</f>
        <v>0</v>
      </c>
    </row>
    <row r="2511" spans="5:14">
      <c r="E2511">
        <v>576</v>
      </c>
      <c r="F2511">
        <f>IF(F580="","",F579)</f>
        <v>0</v>
      </c>
      <c r="G2511">
        <v>576</v>
      </c>
      <c r="H2511">
        <f>H579</f>
        <v>0</v>
      </c>
      <c r="K2511">
        <v>576</v>
      </c>
      <c r="L2511">
        <f>IF(L580="","",L579)</f>
        <v>0</v>
      </c>
      <c r="M2511">
        <v>576</v>
      </c>
      <c r="N2511">
        <f>N579</f>
        <v>0</v>
      </c>
    </row>
    <row r="2512" spans="5:14">
      <c r="E2512">
        <v>577</v>
      </c>
      <c r="F2512">
        <f>IF(F581="","",F580)</f>
        <v>0</v>
      </c>
      <c r="G2512">
        <v>577</v>
      </c>
      <c r="H2512">
        <f>H580</f>
        <v>0</v>
      </c>
      <c r="K2512">
        <v>577</v>
      </c>
      <c r="L2512">
        <f>IF(L581="","",L580)</f>
        <v>0</v>
      </c>
      <c r="M2512">
        <v>577</v>
      </c>
      <c r="N2512">
        <f>N580</f>
        <v>0</v>
      </c>
    </row>
    <row r="2513" spans="5:14">
      <c r="E2513">
        <v>578</v>
      </c>
      <c r="F2513">
        <f>IF(F582="","",F581)</f>
        <v>0</v>
      </c>
      <c r="G2513">
        <v>578</v>
      </c>
      <c r="H2513">
        <f>H581</f>
        <v>0</v>
      </c>
      <c r="K2513">
        <v>578</v>
      </c>
      <c r="L2513">
        <f>IF(L582="","",L581)</f>
        <v>0</v>
      </c>
      <c r="M2513">
        <v>578</v>
      </c>
      <c r="N2513">
        <f>N581</f>
        <v>0</v>
      </c>
    </row>
    <row r="2514" spans="5:14">
      <c r="E2514">
        <v>579</v>
      </c>
      <c r="F2514">
        <f>IF(F583="","",F582)</f>
        <v>0</v>
      </c>
      <c r="G2514">
        <v>579</v>
      </c>
      <c r="H2514">
        <f>H582</f>
        <v>0</v>
      </c>
      <c r="K2514">
        <v>579</v>
      </c>
      <c r="L2514">
        <f>IF(L583="","",L582)</f>
        <v>0</v>
      </c>
      <c r="M2514">
        <v>579</v>
      </c>
      <c r="N2514">
        <f>N582</f>
        <v>0</v>
      </c>
    </row>
    <row r="2515" spans="5:14">
      <c r="E2515">
        <v>580</v>
      </c>
      <c r="F2515">
        <f>IF(F584="","",F583)</f>
        <v>0</v>
      </c>
      <c r="G2515">
        <v>580</v>
      </c>
      <c r="H2515">
        <f>H583</f>
        <v>0</v>
      </c>
      <c r="K2515">
        <v>580</v>
      </c>
      <c r="L2515">
        <f>IF(L584="","",L583)</f>
        <v>0</v>
      </c>
      <c r="M2515">
        <v>580</v>
      </c>
      <c r="N2515">
        <f>N583</f>
        <v>0</v>
      </c>
    </row>
    <row r="2516" spans="5:14">
      <c r="E2516">
        <v>581</v>
      </c>
      <c r="F2516">
        <f>IF(F585="","",F584)</f>
        <v>0</v>
      </c>
      <c r="G2516">
        <v>581</v>
      </c>
      <c r="H2516">
        <f>H584</f>
        <v>0</v>
      </c>
      <c r="K2516">
        <v>581</v>
      </c>
      <c r="L2516">
        <f>IF(L585="","",L584)</f>
        <v>0</v>
      </c>
      <c r="M2516">
        <v>581</v>
      </c>
      <c r="N2516">
        <f>N584</f>
        <v>0</v>
      </c>
    </row>
    <row r="2517" spans="5:14">
      <c r="E2517">
        <v>582</v>
      </c>
      <c r="F2517">
        <f>IF(F586="","",F585)</f>
        <v>0</v>
      </c>
      <c r="G2517">
        <v>582</v>
      </c>
      <c r="H2517">
        <f>H585</f>
        <v>0</v>
      </c>
      <c r="K2517">
        <v>582</v>
      </c>
      <c r="L2517">
        <f>IF(L586="","",L585)</f>
        <v>0</v>
      </c>
      <c r="M2517">
        <v>582</v>
      </c>
      <c r="N2517">
        <f>N585</f>
        <v>0</v>
      </c>
    </row>
    <row r="2518" spans="5:14">
      <c r="E2518">
        <v>583</v>
      </c>
      <c r="F2518">
        <f>IF(F587="","",F586)</f>
        <v>0</v>
      </c>
      <c r="G2518">
        <v>583</v>
      </c>
      <c r="H2518">
        <f>H586</f>
        <v>0</v>
      </c>
      <c r="K2518">
        <v>583</v>
      </c>
      <c r="L2518">
        <f>IF(L587="","",L586)</f>
        <v>0</v>
      </c>
      <c r="M2518">
        <v>583</v>
      </c>
      <c r="N2518">
        <f>N586</f>
        <v>0</v>
      </c>
    </row>
    <row r="2519" spans="5:14">
      <c r="E2519">
        <v>584</v>
      </c>
      <c r="F2519">
        <f>IF(F588="","",F587)</f>
        <v>0</v>
      </c>
      <c r="G2519">
        <v>584</v>
      </c>
      <c r="H2519">
        <f>H587</f>
        <v>0</v>
      </c>
      <c r="K2519">
        <v>584</v>
      </c>
      <c r="L2519">
        <f>IF(L588="","",L587)</f>
        <v>0</v>
      </c>
      <c r="M2519">
        <v>584</v>
      </c>
      <c r="N2519">
        <f>N587</f>
        <v>0</v>
      </c>
    </row>
    <row r="2520" spans="5:14">
      <c r="E2520">
        <v>585</v>
      </c>
      <c r="F2520">
        <f>IF(F589="","",F588)</f>
        <v>0</v>
      </c>
      <c r="G2520">
        <v>585</v>
      </c>
      <c r="H2520">
        <f>H588</f>
        <v>0</v>
      </c>
      <c r="K2520">
        <v>585</v>
      </c>
      <c r="L2520">
        <f>IF(L589="","",L588)</f>
        <v>0</v>
      </c>
      <c r="M2520">
        <v>585</v>
      </c>
      <c r="N2520">
        <f>N588</f>
        <v>0</v>
      </c>
    </row>
    <row r="2521" spans="5:14">
      <c r="E2521">
        <v>586</v>
      </c>
      <c r="F2521">
        <f>IF(F590="","",F589)</f>
        <v>0</v>
      </c>
      <c r="G2521">
        <v>586</v>
      </c>
      <c r="H2521">
        <f>H589</f>
        <v>0</v>
      </c>
      <c r="K2521">
        <v>586</v>
      </c>
      <c r="L2521">
        <f>IF(L590="","",L589)</f>
        <v>0</v>
      </c>
      <c r="M2521">
        <v>586</v>
      </c>
      <c r="N2521">
        <f>N589</f>
        <v>0</v>
      </c>
    </row>
    <row r="2522" spans="5:14">
      <c r="E2522">
        <v>587</v>
      </c>
      <c r="F2522">
        <f>IF(F591="","",F590)</f>
        <v>0</v>
      </c>
      <c r="G2522">
        <v>587</v>
      </c>
      <c r="H2522">
        <f>H590</f>
        <v>0</v>
      </c>
      <c r="K2522">
        <v>587</v>
      </c>
      <c r="L2522">
        <f>IF(L591="","",L590)</f>
        <v>0</v>
      </c>
      <c r="M2522">
        <v>587</v>
      </c>
      <c r="N2522">
        <f>N590</f>
        <v>0</v>
      </c>
    </row>
    <row r="2523" spans="5:14">
      <c r="E2523">
        <v>588</v>
      </c>
      <c r="F2523">
        <f>IF(F592="","",F591)</f>
        <v>0</v>
      </c>
      <c r="G2523">
        <v>588</v>
      </c>
      <c r="H2523">
        <f>H591</f>
        <v>0</v>
      </c>
      <c r="K2523">
        <v>588</v>
      </c>
      <c r="L2523">
        <f>IF(L592="","",L591)</f>
        <v>0</v>
      </c>
      <c r="M2523">
        <v>588</v>
      </c>
      <c r="N2523">
        <f>N591</f>
        <v>0</v>
      </c>
    </row>
    <row r="2524" spans="5:14">
      <c r="E2524">
        <v>589</v>
      </c>
      <c r="F2524">
        <f>IF(F593="","",F592)</f>
        <v>0</v>
      </c>
      <c r="G2524">
        <v>589</v>
      </c>
      <c r="H2524">
        <f>H592</f>
        <v>0</v>
      </c>
      <c r="K2524">
        <v>589</v>
      </c>
      <c r="L2524">
        <f>IF(L593="","",L592)</f>
        <v>0</v>
      </c>
      <c r="M2524">
        <v>589</v>
      </c>
      <c r="N2524">
        <f>N592</f>
        <v>0</v>
      </c>
    </row>
    <row r="2525" spans="5:14">
      <c r="E2525">
        <v>590</v>
      </c>
      <c r="F2525">
        <f>IF(F594="","",F593)</f>
        <v>0</v>
      </c>
      <c r="G2525">
        <v>590</v>
      </c>
      <c r="H2525">
        <f>H593</f>
        <v>0</v>
      </c>
      <c r="K2525">
        <v>590</v>
      </c>
      <c r="L2525">
        <f>IF(L594="","",L593)</f>
        <v>0</v>
      </c>
      <c r="M2525">
        <v>590</v>
      </c>
      <c r="N2525">
        <f>N593</f>
        <v>0</v>
      </c>
    </row>
    <row r="2526" spans="5:14">
      <c r="E2526">
        <v>591</v>
      </c>
      <c r="F2526">
        <f>IF(F595="","",F594)</f>
        <v>0</v>
      </c>
      <c r="G2526">
        <v>591</v>
      </c>
      <c r="H2526">
        <f>H594</f>
        <v>0</v>
      </c>
      <c r="K2526">
        <v>591</v>
      </c>
      <c r="L2526">
        <f>IF(L595="","",L594)</f>
        <v>0</v>
      </c>
      <c r="M2526">
        <v>591</v>
      </c>
      <c r="N2526">
        <f>N594</f>
        <v>0</v>
      </c>
    </row>
    <row r="2527" spans="5:14">
      <c r="E2527">
        <v>592</v>
      </c>
      <c r="F2527">
        <f>IF(F596="","",F595)</f>
        <v>0</v>
      </c>
      <c r="G2527">
        <v>592</v>
      </c>
      <c r="H2527">
        <f>H595</f>
        <v>0</v>
      </c>
      <c r="K2527">
        <v>592</v>
      </c>
      <c r="L2527">
        <f>IF(L596="","",L595)</f>
        <v>0</v>
      </c>
      <c r="M2527">
        <v>592</v>
      </c>
      <c r="N2527">
        <f>N595</f>
        <v>0</v>
      </c>
    </row>
    <row r="2528" spans="5:14">
      <c r="E2528">
        <v>593</v>
      </c>
      <c r="F2528">
        <f>IF(F597="","",F596)</f>
        <v>0</v>
      </c>
      <c r="G2528">
        <v>593</v>
      </c>
      <c r="H2528">
        <f>H596</f>
        <v>0</v>
      </c>
      <c r="K2528">
        <v>593</v>
      </c>
      <c r="L2528">
        <f>IF(L597="","",L596)</f>
        <v>0</v>
      </c>
      <c r="M2528">
        <v>593</v>
      </c>
      <c r="N2528">
        <f>N596</f>
        <v>0</v>
      </c>
    </row>
    <row r="2529" spans="5:14">
      <c r="E2529">
        <v>594</v>
      </c>
      <c r="F2529">
        <f>IF(F598="","",F597)</f>
        <v>0</v>
      </c>
      <c r="G2529">
        <v>594</v>
      </c>
      <c r="H2529">
        <f>H597</f>
        <v>0</v>
      </c>
      <c r="K2529">
        <v>594</v>
      </c>
      <c r="L2529">
        <f>IF(L598="","",L597)</f>
        <v>0</v>
      </c>
      <c r="M2529">
        <v>594</v>
      </c>
      <c r="N2529">
        <f>N597</f>
        <v>0</v>
      </c>
    </row>
    <row r="2530" spans="5:14">
      <c r="E2530">
        <v>595</v>
      </c>
      <c r="F2530">
        <f>IF(F599="","",F598)</f>
        <v>0</v>
      </c>
      <c r="G2530">
        <v>595</v>
      </c>
      <c r="H2530">
        <f>H598</f>
        <v>0</v>
      </c>
      <c r="K2530">
        <v>595</v>
      </c>
      <c r="L2530">
        <f>IF(L599="","",L598)</f>
        <v>0</v>
      </c>
      <c r="M2530">
        <v>595</v>
      </c>
      <c r="N2530">
        <f>N598</f>
        <v>0</v>
      </c>
    </row>
    <row r="2531" spans="5:14">
      <c r="E2531">
        <v>596</v>
      </c>
      <c r="F2531">
        <f>IF(F600="","",F599)</f>
        <v>0</v>
      </c>
      <c r="G2531">
        <v>596</v>
      </c>
      <c r="H2531">
        <f>H599</f>
        <v>0</v>
      </c>
      <c r="K2531">
        <v>596</v>
      </c>
      <c r="L2531">
        <f>IF(L600="","",L599)</f>
        <v>0</v>
      </c>
      <c r="M2531">
        <v>596</v>
      </c>
      <c r="N2531">
        <f>N599</f>
        <v>0</v>
      </c>
    </row>
    <row r="2532" spans="5:14">
      <c r="E2532">
        <v>597</v>
      </c>
      <c r="F2532">
        <f>IF(F601="","",F600)</f>
        <v>0</v>
      </c>
      <c r="G2532">
        <v>597</v>
      </c>
      <c r="H2532">
        <f>H600</f>
        <v>0</v>
      </c>
      <c r="K2532">
        <v>597</v>
      </c>
      <c r="L2532">
        <f>IF(L601="","",L600)</f>
        <v>0</v>
      </c>
      <c r="M2532">
        <v>597</v>
      </c>
      <c r="N2532">
        <f>N600</f>
        <v>0</v>
      </c>
    </row>
    <row r="2533" spans="5:14">
      <c r="E2533">
        <v>598</v>
      </c>
      <c r="F2533">
        <f>IF(F602="","",F601)</f>
        <v>0</v>
      </c>
      <c r="G2533">
        <v>598</v>
      </c>
      <c r="H2533">
        <f>H601</f>
        <v>0</v>
      </c>
      <c r="K2533">
        <v>598</v>
      </c>
      <c r="L2533">
        <f>IF(L602="","",L601)</f>
        <v>0</v>
      </c>
      <c r="M2533">
        <v>598</v>
      </c>
      <c r="N2533">
        <f>N601</f>
        <v>0</v>
      </c>
    </row>
    <row r="2534" spans="5:14">
      <c r="E2534">
        <v>599</v>
      </c>
      <c r="F2534">
        <f>IF(F603="","",F602)</f>
        <v>0</v>
      </c>
      <c r="G2534">
        <v>599</v>
      </c>
      <c r="H2534">
        <f>H602</f>
        <v>0</v>
      </c>
      <c r="K2534">
        <v>599</v>
      </c>
      <c r="L2534">
        <f>IF(L603="","",L602)</f>
        <v>0</v>
      </c>
      <c r="M2534">
        <v>599</v>
      </c>
      <c r="N2534">
        <f>N602</f>
        <v>0</v>
      </c>
    </row>
    <row r="2535" spans="5:14">
      <c r="E2535">
        <v>600</v>
      </c>
      <c r="F2535">
        <f>IF(F604="","",F603)</f>
        <v>0</v>
      </c>
      <c r="G2535">
        <v>600</v>
      </c>
      <c r="H2535">
        <f>H603</f>
        <v>0</v>
      </c>
      <c r="K2535">
        <v>600</v>
      </c>
      <c r="L2535">
        <f>IF(L604="","",L603)</f>
        <v>0</v>
      </c>
      <c r="M2535">
        <v>600</v>
      </c>
      <c r="N2535">
        <f>N603</f>
        <v>0</v>
      </c>
    </row>
    <row r="2536" spans="5:14">
      <c r="E2536">
        <v>601</v>
      </c>
      <c r="F2536">
        <f>IF(F605="","",F604)</f>
        <v>0</v>
      </c>
      <c r="G2536">
        <v>601</v>
      </c>
      <c r="H2536">
        <f>H604</f>
        <v>0</v>
      </c>
      <c r="K2536">
        <v>601</v>
      </c>
      <c r="L2536">
        <f>IF(L605="","",L604)</f>
        <v>0</v>
      </c>
      <c r="M2536">
        <v>601</v>
      </c>
      <c r="N2536">
        <f>N604</f>
        <v>0</v>
      </c>
    </row>
    <row r="2537" spans="5:14">
      <c r="E2537">
        <v>602</v>
      </c>
      <c r="F2537">
        <f>IF(F606="","",F605)</f>
        <v>0</v>
      </c>
      <c r="G2537">
        <v>602</v>
      </c>
      <c r="H2537">
        <f>H605</f>
        <v>0</v>
      </c>
      <c r="K2537">
        <v>602</v>
      </c>
      <c r="L2537">
        <f>IF(L606="","",L605)</f>
        <v>0</v>
      </c>
      <c r="M2537">
        <v>602</v>
      </c>
      <c r="N2537">
        <f>N605</f>
        <v>0</v>
      </c>
    </row>
    <row r="2538" spans="5:14">
      <c r="E2538">
        <v>603</v>
      </c>
      <c r="F2538">
        <f>IF(F607="","",F606)</f>
        <v>0</v>
      </c>
      <c r="G2538">
        <v>603</v>
      </c>
      <c r="H2538">
        <f>H606</f>
        <v>0</v>
      </c>
      <c r="K2538">
        <v>603</v>
      </c>
      <c r="L2538">
        <f>IF(L607="","",L606)</f>
        <v>0</v>
      </c>
      <c r="M2538">
        <v>603</v>
      </c>
      <c r="N2538">
        <f>N606</f>
        <v>0</v>
      </c>
    </row>
    <row r="2539" spans="5:14">
      <c r="E2539">
        <v>604</v>
      </c>
      <c r="F2539">
        <f>IF(F608="","",F607)</f>
        <v>0</v>
      </c>
      <c r="G2539">
        <v>604</v>
      </c>
      <c r="H2539">
        <f>H607</f>
        <v>0</v>
      </c>
      <c r="K2539">
        <v>604</v>
      </c>
      <c r="L2539">
        <f>IF(L608="","",L607)</f>
        <v>0</v>
      </c>
      <c r="M2539">
        <v>604</v>
      </c>
      <c r="N2539">
        <f>N607</f>
        <v>0</v>
      </c>
    </row>
    <row r="2540" spans="5:14">
      <c r="E2540">
        <v>605</v>
      </c>
      <c r="F2540">
        <f>IF(F609="","",F608)</f>
        <v>0</v>
      </c>
      <c r="G2540">
        <v>605</v>
      </c>
      <c r="H2540">
        <f>H608</f>
        <v>0</v>
      </c>
      <c r="K2540">
        <v>605</v>
      </c>
      <c r="L2540">
        <f>IF(L609="","",L608)</f>
        <v>0</v>
      </c>
      <c r="M2540">
        <v>605</v>
      </c>
      <c r="N2540">
        <f>N608</f>
        <v>0</v>
      </c>
    </row>
    <row r="2541" spans="5:14">
      <c r="E2541">
        <v>606</v>
      </c>
      <c r="F2541">
        <f>IF(F610="","",F609)</f>
        <v>0</v>
      </c>
      <c r="G2541">
        <v>606</v>
      </c>
      <c r="H2541">
        <f>H609</f>
        <v>0</v>
      </c>
      <c r="K2541">
        <v>606</v>
      </c>
      <c r="L2541">
        <f>IF(L610="","",L609)</f>
        <v>0</v>
      </c>
      <c r="M2541">
        <v>606</v>
      </c>
      <c r="N2541">
        <f>N609</f>
        <v>0</v>
      </c>
    </row>
    <row r="2542" spans="5:14">
      <c r="E2542">
        <v>607</v>
      </c>
      <c r="F2542">
        <f>IF(F611="","",F610)</f>
        <v>0</v>
      </c>
      <c r="G2542">
        <v>607</v>
      </c>
      <c r="H2542">
        <f>H610</f>
        <v>0</v>
      </c>
      <c r="K2542">
        <v>607</v>
      </c>
      <c r="L2542">
        <f>IF(L611="","",L610)</f>
        <v>0</v>
      </c>
      <c r="M2542">
        <v>607</v>
      </c>
      <c r="N2542">
        <f>N610</f>
        <v>0</v>
      </c>
    </row>
    <row r="2543" spans="5:14">
      <c r="E2543">
        <v>608</v>
      </c>
      <c r="F2543">
        <f>IF(F612="","",F611)</f>
        <v>0</v>
      </c>
      <c r="G2543">
        <v>608</v>
      </c>
      <c r="H2543">
        <f>H611</f>
        <v>0</v>
      </c>
      <c r="K2543">
        <v>608</v>
      </c>
      <c r="L2543">
        <f>IF(L612="","",L611)</f>
        <v>0</v>
      </c>
      <c r="M2543">
        <v>608</v>
      </c>
      <c r="N2543">
        <f>N611</f>
        <v>0</v>
      </c>
    </row>
    <row r="2544" spans="5:14">
      <c r="E2544">
        <v>609</v>
      </c>
      <c r="F2544">
        <f>IF(F613="","",F612)</f>
        <v>0</v>
      </c>
      <c r="G2544">
        <v>609</v>
      </c>
      <c r="H2544">
        <f>H612</f>
        <v>0</v>
      </c>
      <c r="K2544">
        <v>609</v>
      </c>
      <c r="L2544">
        <f>IF(L613="","",L612)</f>
        <v>0</v>
      </c>
      <c r="M2544">
        <v>609</v>
      </c>
      <c r="N2544">
        <f>N612</f>
        <v>0</v>
      </c>
    </row>
    <row r="2545" spans="5:14">
      <c r="E2545">
        <v>610</v>
      </c>
      <c r="F2545">
        <f>IF(F614="","",F613)</f>
        <v>0</v>
      </c>
      <c r="G2545">
        <v>610</v>
      </c>
      <c r="H2545">
        <f>H613</f>
        <v>0</v>
      </c>
      <c r="K2545">
        <v>610</v>
      </c>
      <c r="L2545">
        <f>IF(L614="","",L613)</f>
        <v>0</v>
      </c>
      <c r="M2545">
        <v>610</v>
      </c>
      <c r="N2545">
        <f>N613</f>
        <v>0</v>
      </c>
    </row>
    <row r="2546" spans="5:14">
      <c r="E2546">
        <v>611</v>
      </c>
      <c r="F2546">
        <f>IF(F615="","",F614)</f>
        <v>0</v>
      </c>
      <c r="G2546">
        <v>611</v>
      </c>
      <c r="H2546">
        <f>H614</f>
        <v>0</v>
      </c>
      <c r="K2546">
        <v>611</v>
      </c>
      <c r="L2546">
        <f>IF(L615="","",L614)</f>
        <v>0</v>
      </c>
      <c r="M2546">
        <v>611</v>
      </c>
      <c r="N2546">
        <f>N614</f>
        <v>0</v>
      </c>
    </row>
    <row r="2547" spans="5:14">
      <c r="E2547">
        <v>612</v>
      </c>
      <c r="F2547">
        <f>IF(F616="","",F615)</f>
        <v>0</v>
      </c>
      <c r="G2547">
        <v>612</v>
      </c>
      <c r="H2547">
        <f>H615</f>
        <v>0</v>
      </c>
      <c r="K2547">
        <v>612</v>
      </c>
      <c r="L2547">
        <f>IF(L616="","",L615)</f>
        <v>0</v>
      </c>
      <c r="M2547">
        <v>612</v>
      </c>
      <c r="N2547">
        <f>N615</f>
        <v>0</v>
      </c>
    </row>
    <row r="2548" spans="5:14">
      <c r="E2548">
        <v>613</v>
      </c>
      <c r="F2548">
        <f>IF(F617="","",F616)</f>
        <v>0</v>
      </c>
      <c r="G2548">
        <v>613</v>
      </c>
      <c r="H2548">
        <f>H616</f>
        <v>0</v>
      </c>
      <c r="K2548">
        <v>613</v>
      </c>
      <c r="L2548">
        <f>IF(L617="","",L616)</f>
        <v>0</v>
      </c>
      <c r="M2548">
        <v>613</v>
      </c>
      <c r="N2548">
        <f>N616</f>
        <v>0</v>
      </c>
    </row>
    <row r="2549" spans="5:14">
      <c r="E2549">
        <v>614</v>
      </c>
      <c r="F2549">
        <f>IF(F618="","",F617)</f>
        <v>0</v>
      </c>
      <c r="G2549">
        <v>614</v>
      </c>
      <c r="H2549">
        <f>H617</f>
        <v>0</v>
      </c>
      <c r="K2549">
        <v>614</v>
      </c>
      <c r="L2549">
        <f>IF(L618="","",L617)</f>
        <v>0</v>
      </c>
      <c r="M2549">
        <v>614</v>
      </c>
      <c r="N2549">
        <f>N617</f>
        <v>0</v>
      </c>
    </row>
    <row r="2550" spans="5:14">
      <c r="E2550">
        <v>615</v>
      </c>
      <c r="F2550">
        <f>IF(F619="","",F618)</f>
        <v>0</v>
      </c>
      <c r="G2550">
        <v>615</v>
      </c>
      <c r="H2550">
        <f>H618</f>
        <v>0</v>
      </c>
      <c r="K2550">
        <v>615</v>
      </c>
      <c r="L2550">
        <f>IF(L619="","",L618)</f>
        <v>0</v>
      </c>
      <c r="M2550">
        <v>615</v>
      </c>
      <c r="N2550">
        <f>N618</f>
        <v>0</v>
      </c>
    </row>
    <row r="2551" spans="5:14">
      <c r="E2551">
        <v>616</v>
      </c>
      <c r="F2551">
        <f>IF(F620="","",F619)</f>
        <v>0</v>
      </c>
      <c r="G2551">
        <v>616</v>
      </c>
      <c r="H2551">
        <f>H619</f>
        <v>0</v>
      </c>
      <c r="K2551">
        <v>616</v>
      </c>
      <c r="L2551">
        <f>IF(L620="","",L619)</f>
        <v>0</v>
      </c>
      <c r="M2551">
        <v>616</v>
      </c>
      <c r="N2551">
        <f>N619</f>
        <v>0</v>
      </c>
    </row>
    <row r="2552" spans="5:14">
      <c r="E2552">
        <v>617</v>
      </c>
      <c r="F2552">
        <f>IF(F621="","",F620)</f>
        <v>0</v>
      </c>
      <c r="G2552">
        <v>617</v>
      </c>
      <c r="H2552">
        <f>H620</f>
        <v>0</v>
      </c>
      <c r="K2552">
        <v>617</v>
      </c>
      <c r="L2552">
        <f>IF(L621="","",L620)</f>
        <v>0</v>
      </c>
      <c r="M2552">
        <v>617</v>
      </c>
      <c r="N2552">
        <f>N620</f>
        <v>0</v>
      </c>
    </row>
    <row r="2553" spans="5:14">
      <c r="E2553">
        <v>618</v>
      </c>
      <c r="F2553">
        <f>IF(F622="","",F621)</f>
        <v>0</v>
      </c>
      <c r="G2553">
        <v>618</v>
      </c>
      <c r="H2553">
        <f>H621</f>
        <v>0</v>
      </c>
      <c r="K2553">
        <v>618</v>
      </c>
      <c r="L2553">
        <f>IF(L622="","",L621)</f>
        <v>0</v>
      </c>
      <c r="M2553">
        <v>618</v>
      </c>
      <c r="N2553">
        <f>N621</f>
        <v>0</v>
      </c>
    </row>
    <row r="2554" spans="5:14">
      <c r="E2554">
        <v>619</v>
      </c>
      <c r="F2554">
        <f>IF(F623="","",F622)</f>
        <v>0</v>
      </c>
      <c r="G2554">
        <v>619</v>
      </c>
      <c r="H2554">
        <f>H622</f>
        <v>0</v>
      </c>
      <c r="K2554">
        <v>619</v>
      </c>
      <c r="L2554">
        <f>IF(L623="","",L622)</f>
        <v>0</v>
      </c>
      <c r="M2554">
        <v>619</v>
      </c>
      <c r="N2554">
        <f>N622</f>
        <v>0</v>
      </c>
    </row>
    <row r="2555" spans="5:14">
      <c r="E2555">
        <v>620</v>
      </c>
      <c r="F2555">
        <f>IF(F624="","",F623)</f>
        <v>0</v>
      </c>
      <c r="G2555">
        <v>620</v>
      </c>
      <c r="H2555">
        <f>H623</f>
        <v>0</v>
      </c>
      <c r="K2555">
        <v>620</v>
      </c>
      <c r="L2555">
        <f>IF(L624="","",L623)</f>
        <v>0</v>
      </c>
      <c r="M2555">
        <v>620</v>
      </c>
      <c r="N2555">
        <f>N623</f>
        <v>0</v>
      </c>
    </row>
    <row r="2556" spans="5:14">
      <c r="E2556">
        <v>621</v>
      </c>
      <c r="F2556">
        <f>IF(F625="","",F624)</f>
        <v>0</v>
      </c>
      <c r="G2556">
        <v>621</v>
      </c>
      <c r="H2556">
        <f>H624</f>
        <v>0</v>
      </c>
      <c r="K2556">
        <v>621</v>
      </c>
      <c r="L2556">
        <f>IF(L625="","",L624)</f>
        <v>0</v>
      </c>
      <c r="M2556">
        <v>621</v>
      </c>
      <c r="N2556">
        <f>N624</f>
        <v>0</v>
      </c>
    </row>
    <row r="2557" spans="5:14">
      <c r="E2557">
        <v>622</v>
      </c>
      <c r="F2557">
        <f>IF(F626="","",F625)</f>
        <v>0</v>
      </c>
      <c r="G2557">
        <v>622</v>
      </c>
      <c r="H2557">
        <f>H625</f>
        <v>0</v>
      </c>
      <c r="K2557">
        <v>622</v>
      </c>
      <c r="L2557">
        <f>IF(L626="","",L625)</f>
        <v>0</v>
      </c>
      <c r="M2557">
        <v>622</v>
      </c>
      <c r="N2557">
        <f>N625</f>
        <v>0</v>
      </c>
    </row>
    <row r="2558" spans="5:14">
      <c r="E2558">
        <v>623</v>
      </c>
      <c r="F2558">
        <f>IF(F627="","",F626)</f>
        <v>0</v>
      </c>
      <c r="G2558">
        <v>623</v>
      </c>
      <c r="H2558">
        <f>H626</f>
        <v>0</v>
      </c>
      <c r="K2558">
        <v>623</v>
      </c>
      <c r="L2558">
        <f>IF(L627="","",L626)</f>
        <v>0</v>
      </c>
      <c r="M2558">
        <v>623</v>
      </c>
      <c r="N2558">
        <f>N626</f>
        <v>0</v>
      </c>
    </row>
    <row r="2559" spans="5:14">
      <c r="E2559">
        <v>624</v>
      </c>
      <c r="F2559">
        <f>IF(F628="","",F627)</f>
        <v>0</v>
      </c>
      <c r="G2559">
        <v>624</v>
      </c>
      <c r="H2559">
        <f>H627</f>
        <v>0</v>
      </c>
      <c r="K2559">
        <v>624</v>
      </c>
      <c r="L2559">
        <f>IF(L628="","",L627)</f>
        <v>0</v>
      </c>
      <c r="M2559">
        <v>624</v>
      </c>
      <c r="N2559">
        <f>N627</f>
        <v>0</v>
      </c>
    </row>
    <row r="2560" spans="5:14">
      <c r="E2560">
        <v>625</v>
      </c>
      <c r="F2560">
        <f>IF(F629="","",F628)</f>
        <v>0</v>
      </c>
      <c r="G2560">
        <v>625</v>
      </c>
      <c r="H2560">
        <f>H628</f>
        <v>0</v>
      </c>
      <c r="K2560">
        <v>625</v>
      </c>
      <c r="L2560">
        <f>IF(L629="","",L628)</f>
        <v>0</v>
      </c>
      <c r="M2560">
        <v>625</v>
      </c>
      <c r="N2560">
        <f>N628</f>
        <v>0</v>
      </c>
    </row>
    <row r="2561" spans="5:14">
      <c r="E2561">
        <v>626</v>
      </c>
      <c r="F2561">
        <f>IF(F630="","",F629)</f>
        <v>0</v>
      </c>
      <c r="G2561">
        <v>626</v>
      </c>
      <c r="H2561">
        <f>H629</f>
        <v>0</v>
      </c>
      <c r="K2561">
        <v>626</v>
      </c>
      <c r="L2561">
        <f>IF(L630="","",L629)</f>
        <v>0</v>
      </c>
      <c r="M2561">
        <v>626</v>
      </c>
      <c r="N2561">
        <f>N629</f>
        <v>0</v>
      </c>
    </row>
    <row r="2562" spans="5:14">
      <c r="E2562">
        <v>627</v>
      </c>
      <c r="F2562">
        <f>IF(F631="","",F630)</f>
        <v>0</v>
      </c>
      <c r="G2562">
        <v>627</v>
      </c>
      <c r="H2562">
        <f>H630</f>
        <v>0</v>
      </c>
      <c r="K2562">
        <v>627</v>
      </c>
      <c r="L2562">
        <f>IF(L631="","",L630)</f>
        <v>0</v>
      </c>
      <c r="M2562">
        <v>627</v>
      </c>
      <c r="N2562">
        <f>N630</f>
        <v>0</v>
      </c>
    </row>
    <row r="2563" spans="5:14">
      <c r="E2563">
        <v>628</v>
      </c>
      <c r="F2563">
        <f>IF(F632="","",F631)</f>
        <v>0</v>
      </c>
      <c r="G2563">
        <v>628</v>
      </c>
      <c r="H2563">
        <f>H631</f>
        <v>0</v>
      </c>
      <c r="K2563">
        <v>628</v>
      </c>
      <c r="L2563">
        <f>IF(L632="","",L631)</f>
        <v>0</v>
      </c>
      <c r="M2563">
        <v>628</v>
      </c>
      <c r="N2563">
        <f>N631</f>
        <v>0</v>
      </c>
    </row>
    <row r="2564" spans="5:14">
      <c r="E2564">
        <v>629</v>
      </c>
      <c r="F2564">
        <f>IF(F633="","",F632)</f>
        <v>0</v>
      </c>
      <c r="G2564">
        <v>629</v>
      </c>
      <c r="H2564">
        <f>H632</f>
        <v>0</v>
      </c>
      <c r="K2564">
        <v>629</v>
      </c>
      <c r="L2564">
        <f>IF(L633="","",L632)</f>
        <v>0</v>
      </c>
      <c r="M2564">
        <v>629</v>
      </c>
      <c r="N2564">
        <f>N632</f>
        <v>0</v>
      </c>
    </row>
    <row r="2565" spans="5:14">
      <c r="E2565">
        <v>630</v>
      </c>
      <c r="F2565">
        <f>IF(F634="","",F633)</f>
        <v>0</v>
      </c>
      <c r="G2565">
        <v>630</v>
      </c>
      <c r="H2565">
        <f>H633</f>
        <v>0</v>
      </c>
      <c r="K2565">
        <v>630</v>
      </c>
      <c r="L2565">
        <f>IF(L634="","",L633)</f>
        <v>0</v>
      </c>
      <c r="M2565">
        <v>630</v>
      </c>
      <c r="N2565">
        <f>N633</f>
        <v>0</v>
      </c>
    </row>
    <row r="2566" spans="5:14">
      <c r="E2566">
        <v>631</v>
      </c>
      <c r="F2566">
        <f>IF(F635="","",F634)</f>
        <v>0</v>
      </c>
      <c r="G2566">
        <v>631</v>
      </c>
      <c r="H2566">
        <f>H634</f>
        <v>0</v>
      </c>
      <c r="K2566">
        <v>631</v>
      </c>
      <c r="L2566">
        <f>IF(L635="","",L634)</f>
        <v>0</v>
      </c>
      <c r="M2566">
        <v>631</v>
      </c>
      <c r="N2566">
        <f>N634</f>
        <v>0</v>
      </c>
    </row>
    <row r="2567" spans="5:14">
      <c r="E2567">
        <v>632</v>
      </c>
      <c r="F2567">
        <f>IF(F636="","",F635)</f>
        <v>0</v>
      </c>
      <c r="G2567">
        <v>632</v>
      </c>
      <c r="H2567">
        <f>H635</f>
        <v>0</v>
      </c>
      <c r="K2567">
        <v>632</v>
      </c>
      <c r="L2567">
        <f>IF(L636="","",L635)</f>
        <v>0</v>
      </c>
      <c r="M2567">
        <v>632</v>
      </c>
      <c r="N2567">
        <f>N635</f>
        <v>0</v>
      </c>
    </row>
    <row r="2568" spans="5:14">
      <c r="E2568">
        <v>633</v>
      </c>
      <c r="F2568">
        <f>IF(F637="","",F636)</f>
        <v>0</v>
      </c>
      <c r="G2568">
        <v>633</v>
      </c>
      <c r="H2568">
        <f>H636</f>
        <v>0</v>
      </c>
      <c r="K2568">
        <v>633</v>
      </c>
      <c r="L2568">
        <f>IF(L637="","",L636)</f>
        <v>0</v>
      </c>
      <c r="M2568">
        <v>633</v>
      </c>
      <c r="N2568">
        <f>N636</f>
        <v>0</v>
      </c>
    </row>
    <row r="2569" spans="5:14">
      <c r="E2569">
        <v>634</v>
      </c>
      <c r="F2569">
        <f>IF(F638="","",F637)</f>
        <v>0</v>
      </c>
      <c r="G2569">
        <v>634</v>
      </c>
      <c r="H2569">
        <f>H637</f>
        <v>0</v>
      </c>
      <c r="K2569">
        <v>634</v>
      </c>
      <c r="L2569">
        <f>IF(L638="","",L637)</f>
        <v>0</v>
      </c>
      <c r="M2569">
        <v>634</v>
      </c>
      <c r="N2569">
        <f>N637</f>
        <v>0</v>
      </c>
    </row>
    <row r="2570" spans="5:14">
      <c r="E2570">
        <v>635</v>
      </c>
      <c r="F2570">
        <f>IF(F639="","",F638)</f>
        <v>0</v>
      </c>
      <c r="G2570">
        <v>635</v>
      </c>
      <c r="H2570">
        <f>H638</f>
        <v>0</v>
      </c>
      <c r="K2570">
        <v>635</v>
      </c>
      <c r="L2570">
        <f>IF(L639="","",L638)</f>
        <v>0</v>
      </c>
      <c r="M2570">
        <v>635</v>
      </c>
      <c r="N2570">
        <f>N638</f>
        <v>0</v>
      </c>
    </row>
    <row r="2571" spans="5:14">
      <c r="E2571">
        <v>636</v>
      </c>
      <c r="F2571">
        <f>IF(F640="","",F639)</f>
        <v>0</v>
      </c>
      <c r="G2571">
        <v>636</v>
      </c>
      <c r="H2571">
        <f>H639</f>
        <v>0</v>
      </c>
      <c r="K2571">
        <v>636</v>
      </c>
      <c r="L2571">
        <f>IF(L640="","",L639)</f>
        <v>0</v>
      </c>
      <c r="M2571">
        <v>636</v>
      </c>
      <c r="N2571">
        <f>N639</f>
        <v>0</v>
      </c>
    </row>
    <row r="2572" spans="5:14">
      <c r="E2572">
        <v>637</v>
      </c>
      <c r="F2572">
        <f>IF(F641="","",F640)</f>
        <v>0</v>
      </c>
      <c r="G2572">
        <v>637</v>
      </c>
      <c r="H2572">
        <f>H640</f>
        <v>0</v>
      </c>
      <c r="K2572">
        <v>637</v>
      </c>
      <c r="L2572">
        <f>IF(L641="","",L640)</f>
        <v>0</v>
      </c>
      <c r="M2572">
        <v>637</v>
      </c>
      <c r="N2572">
        <f>N640</f>
        <v>0</v>
      </c>
    </row>
    <row r="2573" spans="5:14">
      <c r="E2573">
        <v>638</v>
      </c>
      <c r="F2573">
        <f>IF(F642="","",F641)</f>
        <v>0</v>
      </c>
      <c r="G2573">
        <v>638</v>
      </c>
      <c r="H2573">
        <f>H641</f>
        <v>0</v>
      </c>
      <c r="K2573">
        <v>638</v>
      </c>
      <c r="L2573">
        <f>IF(L642="","",L641)</f>
        <v>0</v>
      </c>
      <c r="M2573">
        <v>638</v>
      </c>
      <c r="N2573">
        <f>N641</f>
        <v>0</v>
      </c>
    </row>
    <row r="2574" spans="5:14">
      <c r="E2574">
        <v>639</v>
      </c>
      <c r="F2574">
        <f>IF(F643="","",F642)</f>
        <v>0</v>
      </c>
      <c r="G2574">
        <v>639</v>
      </c>
      <c r="H2574">
        <f>H642</f>
        <v>0</v>
      </c>
      <c r="K2574">
        <v>639</v>
      </c>
      <c r="L2574">
        <f>IF(L643="","",L642)</f>
        <v>0</v>
      </c>
      <c r="M2574">
        <v>639</v>
      </c>
      <c r="N2574">
        <f>N642</f>
        <v>0</v>
      </c>
    </row>
    <row r="2575" spans="5:14">
      <c r="E2575">
        <v>640</v>
      </c>
      <c r="F2575">
        <f>IF(F644="","",F643)</f>
        <v>0</v>
      </c>
      <c r="G2575">
        <v>640</v>
      </c>
      <c r="H2575">
        <f>H643</f>
        <v>0</v>
      </c>
      <c r="K2575">
        <v>640</v>
      </c>
      <c r="L2575">
        <f>IF(L644="","",L643)</f>
        <v>0</v>
      </c>
      <c r="M2575">
        <v>640</v>
      </c>
      <c r="N2575">
        <f>N643</f>
        <v>0</v>
      </c>
    </row>
    <row r="2576" spans="5:14">
      <c r="E2576">
        <v>641</v>
      </c>
      <c r="F2576">
        <f>IF(F645="","",F644)</f>
        <v>0</v>
      </c>
      <c r="G2576">
        <v>641</v>
      </c>
      <c r="H2576">
        <f>H644</f>
        <v>0</v>
      </c>
      <c r="K2576">
        <v>641</v>
      </c>
      <c r="L2576">
        <f>IF(L645="","",L644)</f>
        <v>0</v>
      </c>
      <c r="M2576">
        <v>641</v>
      </c>
      <c r="N2576">
        <f>N644</f>
        <v>0</v>
      </c>
    </row>
    <row r="2577" spans="5:14">
      <c r="E2577">
        <v>642</v>
      </c>
      <c r="F2577">
        <f>IF(F646="","",F645)</f>
        <v>0</v>
      </c>
      <c r="G2577">
        <v>642</v>
      </c>
      <c r="H2577">
        <f>H645</f>
        <v>0</v>
      </c>
      <c r="K2577">
        <v>642</v>
      </c>
      <c r="L2577">
        <f>IF(L646="","",L645)</f>
        <v>0</v>
      </c>
      <c r="M2577">
        <v>642</v>
      </c>
      <c r="N2577">
        <f>N645</f>
        <v>0</v>
      </c>
    </row>
    <row r="2578" spans="5:14">
      <c r="E2578">
        <v>643</v>
      </c>
      <c r="F2578">
        <f>IF(F647="","",F646)</f>
        <v>0</v>
      </c>
      <c r="G2578">
        <v>643</v>
      </c>
      <c r="H2578">
        <f>H646</f>
        <v>0</v>
      </c>
      <c r="K2578">
        <v>643</v>
      </c>
      <c r="L2578">
        <f>IF(L647="","",L646)</f>
        <v>0</v>
      </c>
      <c r="M2578">
        <v>643</v>
      </c>
      <c r="N2578">
        <f>N646</f>
        <v>0</v>
      </c>
    </row>
    <row r="2579" spans="5:14">
      <c r="E2579">
        <v>644</v>
      </c>
      <c r="F2579">
        <f>IF(F648="","",F647)</f>
        <v>0</v>
      </c>
      <c r="G2579">
        <v>644</v>
      </c>
      <c r="H2579">
        <f>H647</f>
        <v>0</v>
      </c>
      <c r="K2579">
        <v>644</v>
      </c>
      <c r="L2579">
        <f>IF(L648="","",L647)</f>
        <v>0</v>
      </c>
      <c r="M2579">
        <v>644</v>
      </c>
      <c r="N2579">
        <f>N647</f>
        <v>0</v>
      </c>
    </row>
    <row r="2580" spans="5:14">
      <c r="E2580">
        <v>645</v>
      </c>
      <c r="F2580">
        <f>IF(F649="","",F648)</f>
        <v>0</v>
      </c>
      <c r="G2580">
        <v>645</v>
      </c>
      <c r="H2580">
        <f>H648</f>
        <v>0</v>
      </c>
      <c r="K2580">
        <v>645</v>
      </c>
      <c r="L2580">
        <f>IF(L649="","",L648)</f>
        <v>0</v>
      </c>
      <c r="M2580">
        <v>645</v>
      </c>
      <c r="N2580">
        <f>N648</f>
        <v>0</v>
      </c>
    </row>
    <row r="2581" spans="5:14">
      <c r="E2581">
        <v>646</v>
      </c>
      <c r="F2581">
        <f>IF(F650="","",F649)</f>
        <v>0</v>
      </c>
      <c r="G2581">
        <v>646</v>
      </c>
      <c r="H2581">
        <f>H649</f>
        <v>0</v>
      </c>
      <c r="K2581">
        <v>646</v>
      </c>
      <c r="L2581">
        <f>IF(L650="","",L649)</f>
        <v>0</v>
      </c>
      <c r="M2581">
        <v>646</v>
      </c>
      <c r="N2581">
        <f>N649</f>
        <v>0</v>
      </c>
    </row>
    <row r="2582" spans="5:14">
      <c r="E2582">
        <v>647</v>
      </c>
      <c r="F2582">
        <f>IF(F651="","",F650)</f>
        <v>0</v>
      </c>
      <c r="G2582">
        <v>647</v>
      </c>
      <c r="H2582">
        <f>H650</f>
        <v>0</v>
      </c>
      <c r="K2582">
        <v>647</v>
      </c>
      <c r="L2582">
        <f>IF(L651="","",L650)</f>
        <v>0</v>
      </c>
      <c r="M2582">
        <v>647</v>
      </c>
      <c r="N2582">
        <f>N650</f>
        <v>0</v>
      </c>
    </row>
    <row r="2583" spans="5:14">
      <c r="E2583">
        <v>648</v>
      </c>
      <c r="F2583">
        <f>IF(F652="","",F651)</f>
        <v>0</v>
      </c>
      <c r="G2583">
        <v>648</v>
      </c>
      <c r="H2583">
        <f>H651</f>
        <v>0</v>
      </c>
      <c r="K2583">
        <v>648</v>
      </c>
      <c r="L2583">
        <f>IF(L652="","",L651)</f>
        <v>0</v>
      </c>
      <c r="M2583">
        <v>648</v>
      </c>
      <c r="N2583">
        <f>N651</f>
        <v>0</v>
      </c>
    </row>
    <row r="2584" spans="5:14">
      <c r="E2584">
        <v>649</v>
      </c>
      <c r="F2584">
        <f>IF(F653="","",F652)</f>
        <v>0</v>
      </c>
      <c r="G2584">
        <v>649</v>
      </c>
      <c r="H2584">
        <f>H652</f>
        <v>0</v>
      </c>
      <c r="K2584">
        <v>649</v>
      </c>
      <c r="L2584">
        <f>IF(L653="","",L652)</f>
        <v>0</v>
      </c>
      <c r="M2584">
        <v>649</v>
      </c>
      <c r="N2584">
        <f>N652</f>
        <v>0</v>
      </c>
    </row>
    <row r="2585" spans="5:14">
      <c r="E2585">
        <v>650</v>
      </c>
      <c r="F2585">
        <f>IF(F654="","",F653)</f>
        <v>0</v>
      </c>
      <c r="G2585">
        <v>650</v>
      </c>
      <c r="H2585">
        <f>H653</f>
        <v>0</v>
      </c>
      <c r="K2585">
        <v>650</v>
      </c>
      <c r="L2585">
        <f>IF(L654="","",L653)</f>
        <v>0</v>
      </c>
      <c r="M2585">
        <v>650</v>
      </c>
      <c r="N2585">
        <f>N653</f>
        <v>0</v>
      </c>
    </row>
    <row r="2586" spans="5:14">
      <c r="E2586">
        <v>651</v>
      </c>
      <c r="F2586">
        <f>IF(F655="","",F654)</f>
        <v>0</v>
      </c>
      <c r="G2586">
        <v>651</v>
      </c>
      <c r="H2586">
        <f>H654</f>
        <v>0</v>
      </c>
      <c r="K2586">
        <v>651</v>
      </c>
      <c r="L2586">
        <f>IF(L655="","",L654)</f>
        <v>0</v>
      </c>
      <c r="M2586">
        <v>651</v>
      </c>
      <c r="N2586">
        <f>N654</f>
        <v>0</v>
      </c>
    </row>
    <row r="2587" spans="5:14">
      <c r="E2587">
        <v>652</v>
      </c>
      <c r="F2587">
        <f>IF(F656="","",F655)</f>
        <v>0</v>
      </c>
      <c r="G2587">
        <v>652</v>
      </c>
      <c r="H2587">
        <f>H655</f>
        <v>0</v>
      </c>
      <c r="K2587">
        <v>652</v>
      </c>
      <c r="L2587">
        <f>IF(L656="","",L655)</f>
        <v>0</v>
      </c>
      <c r="M2587">
        <v>652</v>
      </c>
      <c r="N2587">
        <f>N655</f>
        <v>0</v>
      </c>
    </row>
    <row r="2588" spans="5:14">
      <c r="E2588">
        <v>653</v>
      </c>
      <c r="F2588">
        <f>IF(F657="","",F656)</f>
        <v>0</v>
      </c>
      <c r="G2588">
        <v>653</v>
      </c>
      <c r="H2588">
        <f>H656</f>
        <v>0</v>
      </c>
      <c r="K2588">
        <v>653</v>
      </c>
      <c r="L2588">
        <f>IF(L657="","",L656)</f>
        <v>0</v>
      </c>
      <c r="M2588">
        <v>653</v>
      </c>
      <c r="N2588">
        <f>N656</f>
        <v>0</v>
      </c>
    </row>
    <row r="2589" spans="5:14">
      <c r="E2589">
        <v>654</v>
      </c>
      <c r="F2589">
        <f>IF(F658="","",F657)</f>
        <v>0</v>
      </c>
      <c r="G2589">
        <v>654</v>
      </c>
      <c r="H2589">
        <f>H657</f>
        <v>0</v>
      </c>
      <c r="K2589">
        <v>654</v>
      </c>
      <c r="L2589">
        <f>IF(L658="","",L657)</f>
        <v>0</v>
      </c>
      <c r="M2589">
        <v>654</v>
      </c>
      <c r="N2589">
        <f>N657</f>
        <v>0</v>
      </c>
    </row>
    <row r="2590" spans="5:14">
      <c r="E2590">
        <v>655</v>
      </c>
      <c r="F2590">
        <f>IF(F659="","",F658)</f>
        <v>0</v>
      </c>
      <c r="G2590">
        <v>655</v>
      </c>
      <c r="H2590">
        <f>H658</f>
        <v>0</v>
      </c>
      <c r="K2590">
        <v>655</v>
      </c>
      <c r="L2590">
        <f>IF(L659="","",L658)</f>
        <v>0</v>
      </c>
      <c r="M2590">
        <v>655</v>
      </c>
      <c r="N2590">
        <f>N658</f>
        <v>0</v>
      </c>
    </row>
    <row r="2591" spans="5:14">
      <c r="E2591">
        <v>656</v>
      </c>
      <c r="F2591">
        <f>IF(F660="","",F659)</f>
        <v>0</v>
      </c>
      <c r="G2591">
        <v>656</v>
      </c>
      <c r="H2591">
        <f>H659</f>
        <v>0</v>
      </c>
      <c r="K2591">
        <v>656</v>
      </c>
      <c r="L2591">
        <f>IF(L660="","",L659)</f>
        <v>0</v>
      </c>
      <c r="M2591">
        <v>656</v>
      </c>
      <c r="N2591">
        <f>N659</f>
        <v>0</v>
      </c>
    </row>
    <row r="2592" spans="5:14">
      <c r="E2592">
        <v>657</v>
      </c>
      <c r="F2592">
        <f>IF(F661="","",F660)</f>
        <v>0</v>
      </c>
      <c r="G2592">
        <v>657</v>
      </c>
      <c r="H2592">
        <f>H660</f>
        <v>0</v>
      </c>
      <c r="K2592">
        <v>657</v>
      </c>
      <c r="L2592">
        <f>IF(L661="","",L660)</f>
        <v>0</v>
      </c>
      <c r="M2592">
        <v>657</v>
      </c>
      <c r="N2592">
        <f>N660</f>
        <v>0</v>
      </c>
    </row>
    <row r="2593" spans="5:14">
      <c r="E2593">
        <v>658</v>
      </c>
      <c r="F2593">
        <f>IF(F662="","",F661)</f>
        <v>0</v>
      </c>
      <c r="G2593">
        <v>658</v>
      </c>
      <c r="H2593">
        <f>H661</f>
        <v>0</v>
      </c>
      <c r="K2593">
        <v>658</v>
      </c>
      <c r="L2593">
        <f>IF(L662="","",L661)</f>
        <v>0</v>
      </c>
      <c r="M2593">
        <v>658</v>
      </c>
      <c r="N2593">
        <f>N661</f>
        <v>0</v>
      </c>
    </row>
    <row r="2594" spans="5:14">
      <c r="E2594">
        <v>659</v>
      </c>
      <c r="F2594">
        <f>IF(F663="","",F662)</f>
        <v>0</v>
      </c>
      <c r="G2594">
        <v>659</v>
      </c>
      <c r="H2594">
        <f>H662</f>
        <v>0</v>
      </c>
      <c r="K2594">
        <v>659</v>
      </c>
      <c r="L2594">
        <f>IF(L663="","",L662)</f>
        <v>0</v>
      </c>
      <c r="M2594">
        <v>659</v>
      </c>
      <c r="N2594">
        <f>N662</f>
        <v>0</v>
      </c>
    </row>
    <row r="2595" spans="5:14">
      <c r="E2595">
        <v>660</v>
      </c>
      <c r="F2595">
        <f>IF(F664="","",F663)</f>
        <v>0</v>
      </c>
      <c r="G2595">
        <v>660</v>
      </c>
      <c r="H2595">
        <f>H663</f>
        <v>0</v>
      </c>
      <c r="K2595">
        <v>660</v>
      </c>
      <c r="L2595">
        <f>IF(L664="","",L663)</f>
        <v>0</v>
      </c>
      <c r="M2595">
        <v>660</v>
      </c>
      <c r="N2595">
        <f>N663</f>
        <v>0</v>
      </c>
    </row>
    <row r="2596" spans="5:14">
      <c r="E2596">
        <v>661</v>
      </c>
      <c r="F2596">
        <f>IF(F665="","",F664)</f>
        <v>0</v>
      </c>
      <c r="G2596">
        <v>661</v>
      </c>
      <c r="H2596">
        <f>H664</f>
        <v>0</v>
      </c>
      <c r="K2596">
        <v>661</v>
      </c>
      <c r="L2596">
        <f>IF(L665="","",L664)</f>
        <v>0</v>
      </c>
      <c r="M2596">
        <v>661</v>
      </c>
      <c r="N2596">
        <f>N664</f>
        <v>0</v>
      </c>
    </row>
    <row r="2597" spans="5:14">
      <c r="E2597">
        <v>662</v>
      </c>
      <c r="F2597">
        <f>IF(F666="","",F665)</f>
        <v>0</v>
      </c>
      <c r="G2597">
        <v>662</v>
      </c>
      <c r="H2597">
        <f>H665</f>
        <v>0</v>
      </c>
      <c r="K2597">
        <v>662</v>
      </c>
      <c r="L2597">
        <f>IF(L666="","",L665)</f>
        <v>0</v>
      </c>
      <c r="M2597">
        <v>662</v>
      </c>
      <c r="N2597">
        <f>N665</f>
        <v>0</v>
      </c>
    </row>
    <row r="2598" spans="5:14">
      <c r="E2598">
        <v>663</v>
      </c>
      <c r="F2598">
        <f>IF(F667="","",F666)</f>
        <v>0</v>
      </c>
      <c r="G2598">
        <v>663</v>
      </c>
      <c r="H2598">
        <f>H666</f>
        <v>0</v>
      </c>
      <c r="K2598">
        <v>663</v>
      </c>
      <c r="L2598">
        <f>IF(L667="","",L666)</f>
        <v>0</v>
      </c>
      <c r="M2598">
        <v>663</v>
      </c>
      <c r="N2598">
        <f>N666</f>
        <v>0</v>
      </c>
    </row>
    <row r="2599" spans="5:14">
      <c r="E2599">
        <v>664</v>
      </c>
      <c r="F2599">
        <f>IF(F668="","",F667)</f>
        <v>0</v>
      </c>
      <c r="G2599">
        <v>664</v>
      </c>
      <c r="H2599">
        <f>H667</f>
        <v>0</v>
      </c>
      <c r="K2599">
        <v>664</v>
      </c>
      <c r="L2599">
        <f>IF(L668="","",L667)</f>
        <v>0</v>
      </c>
      <c r="M2599">
        <v>664</v>
      </c>
      <c r="N2599">
        <f>N667</f>
        <v>0</v>
      </c>
    </row>
    <row r="2600" spans="5:14">
      <c r="E2600">
        <v>665</v>
      </c>
      <c r="F2600">
        <f>IF(F669="","",F668)</f>
        <v>0</v>
      </c>
      <c r="G2600">
        <v>665</v>
      </c>
      <c r="H2600">
        <f>H668</f>
        <v>0</v>
      </c>
      <c r="K2600">
        <v>665</v>
      </c>
      <c r="L2600">
        <f>IF(L669="","",L668)</f>
        <v>0</v>
      </c>
      <c r="M2600">
        <v>665</v>
      </c>
      <c r="N2600">
        <f>N668</f>
        <v>0</v>
      </c>
    </row>
    <row r="2601" spans="5:14">
      <c r="E2601">
        <v>666</v>
      </c>
      <c r="F2601">
        <f>IF(F670="","",F669)</f>
        <v>0</v>
      </c>
      <c r="G2601">
        <v>666</v>
      </c>
      <c r="H2601">
        <f>H669</f>
        <v>0</v>
      </c>
      <c r="K2601">
        <v>666</v>
      </c>
      <c r="L2601">
        <f>IF(L670="","",L669)</f>
        <v>0</v>
      </c>
      <c r="M2601">
        <v>666</v>
      </c>
      <c r="N2601">
        <f>N669</f>
        <v>0</v>
      </c>
    </row>
    <row r="2602" spans="5:14">
      <c r="E2602">
        <v>667</v>
      </c>
      <c r="F2602">
        <f>IF(F671="","",F670)</f>
        <v>0</v>
      </c>
      <c r="G2602">
        <v>667</v>
      </c>
      <c r="H2602">
        <f>H670</f>
        <v>0</v>
      </c>
      <c r="K2602">
        <v>667</v>
      </c>
      <c r="L2602">
        <f>IF(L671="","",L670)</f>
        <v>0</v>
      </c>
      <c r="M2602">
        <v>667</v>
      </c>
      <c r="N2602">
        <f>N670</f>
        <v>0</v>
      </c>
    </row>
    <row r="2603" spans="5:14">
      <c r="E2603">
        <v>668</v>
      </c>
      <c r="F2603">
        <f>IF(F672="","",F671)</f>
        <v>0</v>
      </c>
      <c r="G2603">
        <v>668</v>
      </c>
      <c r="H2603">
        <f>H671</f>
        <v>0</v>
      </c>
      <c r="K2603">
        <v>668</v>
      </c>
      <c r="L2603">
        <f>IF(L672="","",L671)</f>
        <v>0</v>
      </c>
      <c r="M2603">
        <v>668</v>
      </c>
      <c r="N2603">
        <f>N671</f>
        <v>0</v>
      </c>
    </row>
    <row r="2604" spans="5:14">
      <c r="E2604">
        <v>669</v>
      </c>
      <c r="F2604">
        <f>IF(F673="","",F672)</f>
        <v>0</v>
      </c>
      <c r="G2604">
        <v>669</v>
      </c>
      <c r="H2604">
        <f>H672</f>
        <v>0</v>
      </c>
      <c r="K2604">
        <v>669</v>
      </c>
      <c r="L2604">
        <f>IF(L673="","",L672)</f>
        <v>0</v>
      </c>
      <c r="M2604">
        <v>669</v>
      </c>
      <c r="N2604">
        <f>N672</f>
        <v>0</v>
      </c>
    </row>
    <row r="2605" spans="5:14">
      <c r="E2605">
        <v>670</v>
      </c>
      <c r="F2605">
        <f>IF(F674="","",F673)</f>
        <v>0</v>
      </c>
      <c r="G2605">
        <v>670</v>
      </c>
      <c r="H2605">
        <f>H673</f>
        <v>0</v>
      </c>
      <c r="K2605">
        <v>670</v>
      </c>
      <c r="L2605">
        <f>IF(L674="","",L673)</f>
        <v>0</v>
      </c>
      <c r="M2605">
        <v>670</v>
      </c>
      <c r="N2605">
        <f>N673</f>
        <v>0</v>
      </c>
    </row>
    <row r="2606" spans="5:14">
      <c r="E2606">
        <v>671</v>
      </c>
      <c r="F2606">
        <f>IF(F675="","",F674)</f>
        <v>0</v>
      </c>
      <c r="G2606">
        <v>671</v>
      </c>
      <c r="H2606">
        <f>H674</f>
        <v>0</v>
      </c>
      <c r="K2606">
        <v>671</v>
      </c>
      <c r="L2606">
        <f>IF(L675="","",L674)</f>
        <v>0</v>
      </c>
      <c r="M2606">
        <v>671</v>
      </c>
      <c r="N2606">
        <f>N674</f>
        <v>0</v>
      </c>
    </row>
    <row r="2607" spans="5:14">
      <c r="E2607">
        <v>672</v>
      </c>
      <c r="F2607">
        <f>IF(F676="","",F675)</f>
        <v>0</v>
      </c>
      <c r="G2607">
        <v>672</v>
      </c>
      <c r="H2607">
        <f>H675</f>
        <v>0</v>
      </c>
      <c r="K2607">
        <v>672</v>
      </c>
      <c r="L2607">
        <f>IF(L676="","",L675)</f>
        <v>0</v>
      </c>
      <c r="M2607">
        <v>672</v>
      </c>
      <c r="N2607">
        <f>N675</f>
        <v>0</v>
      </c>
    </row>
    <row r="2608" spans="5:14">
      <c r="E2608">
        <v>673</v>
      </c>
      <c r="F2608">
        <f>IF(F677="","",F676)</f>
        <v>0</v>
      </c>
      <c r="G2608">
        <v>673</v>
      </c>
      <c r="H2608">
        <f>H676</f>
        <v>0</v>
      </c>
      <c r="K2608">
        <v>673</v>
      </c>
      <c r="L2608">
        <f>IF(L677="","",L676)</f>
        <v>0</v>
      </c>
      <c r="M2608">
        <v>673</v>
      </c>
      <c r="N2608">
        <f>N676</f>
        <v>0</v>
      </c>
    </row>
    <row r="2609" spans="5:14">
      <c r="E2609">
        <v>674</v>
      </c>
      <c r="F2609">
        <f>IF(F678="","",F677)</f>
        <v>0</v>
      </c>
      <c r="G2609">
        <v>674</v>
      </c>
      <c r="H2609">
        <f>H677</f>
        <v>0</v>
      </c>
      <c r="K2609">
        <v>674</v>
      </c>
      <c r="L2609">
        <f>IF(L678="","",L677)</f>
        <v>0</v>
      </c>
      <c r="M2609">
        <v>674</v>
      </c>
      <c r="N2609">
        <f>N677</f>
        <v>0</v>
      </c>
    </row>
    <row r="2610" spans="5:14">
      <c r="E2610">
        <v>675</v>
      </c>
      <c r="F2610">
        <f>IF(F679="","",F678)</f>
        <v>0</v>
      </c>
      <c r="G2610">
        <v>675</v>
      </c>
      <c r="H2610">
        <f>H678</f>
        <v>0</v>
      </c>
      <c r="K2610">
        <v>675</v>
      </c>
      <c r="L2610">
        <f>IF(L679="","",L678)</f>
        <v>0</v>
      </c>
      <c r="M2610">
        <v>675</v>
      </c>
      <c r="N2610">
        <f>N678</f>
        <v>0</v>
      </c>
    </row>
    <row r="2611" spans="5:14">
      <c r="E2611">
        <v>676</v>
      </c>
      <c r="F2611">
        <f>IF(F680="","",F679)</f>
        <v>0</v>
      </c>
      <c r="G2611">
        <v>676</v>
      </c>
      <c r="H2611">
        <f>H679</f>
        <v>0</v>
      </c>
      <c r="K2611">
        <v>676</v>
      </c>
      <c r="L2611">
        <f>IF(L680="","",L679)</f>
        <v>0</v>
      </c>
      <c r="M2611">
        <v>676</v>
      </c>
      <c r="N2611">
        <f>N679</f>
        <v>0</v>
      </c>
    </row>
    <row r="2612" spans="5:14">
      <c r="E2612">
        <v>677</v>
      </c>
      <c r="F2612">
        <f>IF(F681="","",F680)</f>
        <v>0</v>
      </c>
      <c r="G2612">
        <v>677</v>
      </c>
      <c r="H2612">
        <f>H680</f>
        <v>0</v>
      </c>
      <c r="K2612">
        <v>677</v>
      </c>
      <c r="L2612">
        <f>IF(L681="","",L680)</f>
        <v>0</v>
      </c>
      <c r="M2612">
        <v>677</v>
      </c>
      <c r="N2612">
        <f>N680</f>
        <v>0</v>
      </c>
    </row>
    <row r="2613" spans="5:14">
      <c r="E2613">
        <v>678</v>
      </c>
      <c r="F2613">
        <f>IF(F682="","",F681)</f>
        <v>0</v>
      </c>
      <c r="G2613">
        <v>678</v>
      </c>
      <c r="H2613">
        <f>H681</f>
        <v>0</v>
      </c>
      <c r="K2613">
        <v>678</v>
      </c>
      <c r="L2613">
        <f>IF(L682="","",L681)</f>
        <v>0</v>
      </c>
      <c r="M2613">
        <v>678</v>
      </c>
      <c r="N2613">
        <f>N681</f>
        <v>0</v>
      </c>
    </row>
    <row r="2614" spans="5:14">
      <c r="E2614">
        <v>679</v>
      </c>
      <c r="F2614">
        <f>IF(F683="","",F682)</f>
        <v>0</v>
      </c>
      <c r="G2614">
        <v>679</v>
      </c>
      <c r="H2614">
        <f>H682</f>
        <v>0</v>
      </c>
      <c r="K2614">
        <v>679</v>
      </c>
      <c r="L2614">
        <f>IF(L683="","",L682)</f>
        <v>0</v>
      </c>
      <c r="M2614">
        <v>679</v>
      </c>
      <c r="N2614">
        <f>N682</f>
        <v>0</v>
      </c>
    </row>
    <row r="2615" spans="5:14">
      <c r="E2615">
        <v>680</v>
      </c>
      <c r="F2615">
        <f>IF(F684="","",F683)</f>
        <v>0</v>
      </c>
      <c r="G2615">
        <v>680</v>
      </c>
      <c r="H2615">
        <f>H683</f>
        <v>0</v>
      </c>
      <c r="K2615">
        <v>680</v>
      </c>
      <c r="L2615">
        <f>IF(L684="","",L683)</f>
        <v>0</v>
      </c>
      <c r="M2615">
        <v>680</v>
      </c>
      <c r="N2615">
        <f>N683</f>
        <v>0</v>
      </c>
    </row>
    <row r="2616" spans="5:14">
      <c r="E2616">
        <v>681</v>
      </c>
      <c r="F2616">
        <f>IF(F685="","",F684)</f>
        <v>0</v>
      </c>
      <c r="G2616">
        <v>681</v>
      </c>
      <c r="H2616">
        <f>H684</f>
        <v>0</v>
      </c>
      <c r="K2616">
        <v>681</v>
      </c>
      <c r="L2616">
        <f>IF(L685="","",L684)</f>
        <v>0</v>
      </c>
      <c r="M2616">
        <v>681</v>
      </c>
      <c r="N2616">
        <f>N684</f>
        <v>0</v>
      </c>
    </row>
    <row r="2617" spans="5:14">
      <c r="E2617">
        <v>682</v>
      </c>
      <c r="F2617">
        <f>IF(F686="","",F685)</f>
        <v>0</v>
      </c>
      <c r="G2617">
        <v>682</v>
      </c>
      <c r="H2617">
        <f>H685</f>
        <v>0</v>
      </c>
      <c r="K2617">
        <v>682</v>
      </c>
      <c r="L2617">
        <f>IF(L686="","",L685)</f>
        <v>0</v>
      </c>
      <c r="M2617">
        <v>682</v>
      </c>
      <c r="N2617">
        <f>N685</f>
        <v>0</v>
      </c>
    </row>
    <row r="2618" spans="5:14">
      <c r="E2618">
        <v>683</v>
      </c>
      <c r="F2618">
        <f>IF(F687="","",F686)</f>
        <v>0</v>
      </c>
      <c r="G2618">
        <v>683</v>
      </c>
      <c r="H2618">
        <f>H686</f>
        <v>0</v>
      </c>
      <c r="K2618">
        <v>683</v>
      </c>
      <c r="L2618">
        <f>IF(L687="","",L686)</f>
        <v>0</v>
      </c>
      <c r="M2618">
        <v>683</v>
      </c>
      <c r="N2618">
        <f>N686</f>
        <v>0</v>
      </c>
    </row>
    <row r="2619" spans="5:14">
      <c r="E2619">
        <v>684</v>
      </c>
      <c r="F2619">
        <f>IF(F688="","",F687)</f>
        <v>0</v>
      </c>
      <c r="G2619">
        <v>684</v>
      </c>
      <c r="H2619">
        <f>H687</f>
        <v>0</v>
      </c>
      <c r="K2619">
        <v>684</v>
      </c>
      <c r="L2619">
        <f>IF(L688="","",L687)</f>
        <v>0</v>
      </c>
      <c r="M2619">
        <v>684</v>
      </c>
      <c r="N2619">
        <f>N687</f>
        <v>0</v>
      </c>
    </row>
    <row r="2620" spans="5:14">
      <c r="E2620">
        <v>685</v>
      </c>
      <c r="F2620">
        <f>IF(F689="","",F688)</f>
        <v>0</v>
      </c>
      <c r="G2620">
        <v>685</v>
      </c>
      <c r="H2620">
        <f>H688</f>
        <v>0</v>
      </c>
      <c r="K2620">
        <v>685</v>
      </c>
      <c r="L2620">
        <f>IF(L689="","",L688)</f>
        <v>0</v>
      </c>
      <c r="M2620">
        <v>685</v>
      </c>
      <c r="N2620">
        <f>N688</f>
        <v>0</v>
      </c>
    </row>
    <row r="2621" spans="5:14">
      <c r="E2621">
        <v>686</v>
      </c>
      <c r="F2621">
        <f>IF(F690="","",F689)</f>
        <v>0</v>
      </c>
      <c r="G2621">
        <v>686</v>
      </c>
      <c r="H2621">
        <f>H689</f>
        <v>0</v>
      </c>
      <c r="K2621">
        <v>686</v>
      </c>
      <c r="L2621">
        <f>IF(L690="","",L689)</f>
        <v>0</v>
      </c>
      <c r="M2621">
        <v>686</v>
      </c>
      <c r="N2621">
        <f>N689</f>
        <v>0</v>
      </c>
    </row>
    <row r="2622" spans="5:14">
      <c r="E2622">
        <v>687</v>
      </c>
      <c r="F2622">
        <f>IF(F691="","",F690)</f>
        <v>0</v>
      </c>
      <c r="G2622">
        <v>687</v>
      </c>
      <c r="H2622">
        <f>H690</f>
        <v>0</v>
      </c>
      <c r="K2622">
        <v>687</v>
      </c>
      <c r="L2622">
        <f>IF(L691="","",L690)</f>
        <v>0</v>
      </c>
      <c r="M2622">
        <v>687</v>
      </c>
      <c r="N2622">
        <f>N690</f>
        <v>0</v>
      </c>
    </row>
    <row r="2623" spans="5:14">
      <c r="E2623">
        <v>688</v>
      </c>
      <c r="F2623">
        <f>IF(F692="","",F691)</f>
        <v>0</v>
      </c>
      <c r="G2623">
        <v>688</v>
      </c>
      <c r="H2623">
        <f>H691</f>
        <v>0</v>
      </c>
      <c r="K2623">
        <v>688</v>
      </c>
      <c r="L2623">
        <f>IF(L692="","",L691)</f>
        <v>0</v>
      </c>
      <c r="M2623">
        <v>688</v>
      </c>
      <c r="N2623">
        <f>N691</f>
        <v>0</v>
      </c>
    </row>
    <row r="2624" spans="5:14">
      <c r="E2624">
        <v>689</v>
      </c>
      <c r="F2624">
        <f>IF(F693="","",F692)</f>
        <v>0</v>
      </c>
      <c r="G2624">
        <v>689</v>
      </c>
      <c r="H2624">
        <f>H692</f>
        <v>0</v>
      </c>
      <c r="K2624">
        <v>689</v>
      </c>
      <c r="L2624">
        <f>IF(L693="","",L692)</f>
        <v>0</v>
      </c>
      <c r="M2624">
        <v>689</v>
      </c>
      <c r="N2624">
        <f>N692</f>
        <v>0</v>
      </c>
    </row>
    <row r="2625" spans="5:14">
      <c r="E2625">
        <v>690</v>
      </c>
      <c r="F2625">
        <f>IF(F694="","",F693)</f>
        <v>0</v>
      </c>
      <c r="G2625">
        <v>690</v>
      </c>
      <c r="H2625">
        <f>H693</f>
        <v>0</v>
      </c>
      <c r="K2625">
        <v>690</v>
      </c>
      <c r="L2625">
        <f>IF(L694="","",L693)</f>
        <v>0</v>
      </c>
      <c r="M2625">
        <v>690</v>
      </c>
      <c r="N2625">
        <f>N693</f>
        <v>0</v>
      </c>
    </row>
    <row r="2626" spans="5:14">
      <c r="E2626">
        <v>691</v>
      </c>
      <c r="F2626">
        <f>IF(F695="","",F694)</f>
        <v>0</v>
      </c>
      <c r="G2626">
        <v>691</v>
      </c>
      <c r="H2626">
        <f>H694</f>
        <v>0</v>
      </c>
      <c r="K2626">
        <v>691</v>
      </c>
      <c r="L2626">
        <f>IF(L695="","",L694)</f>
        <v>0</v>
      </c>
      <c r="M2626">
        <v>691</v>
      </c>
      <c r="N2626">
        <f>N694</f>
        <v>0</v>
      </c>
    </row>
    <row r="2627" spans="5:14">
      <c r="E2627">
        <v>692</v>
      </c>
      <c r="F2627">
        <f>IF(F696="","",F695)</f>
        <v>0</v>
      </c>
      <c r="G2627">
        <v>692</v>
      </c>
      <c r="H2627">
        <f>H695</f>
        <v>0</v>
      </c>
      <c r="K2627">
        <v>692</v>
      </c>
      <c r="L2627">
        <f>IF(L696="","",L695)</f>
        <v>0</v>
      </c>
      <c r="M2627">
        <v>692</v>
      </c>
      <c r="N2627">
        <f>N695</f>
        <v>0</v>
      </c>
    </row>
    <row r="2628" spans="5:14">
      <c r="E2628">
        <v>693</v>
      </c>
      <c r="F2628">
        <f>IF(F697="","",F696)</f>
        <v>0</v>
      </c>
      <c r="G2628">
        <v>693</v>
      </c>
      <c r="H2628">
        <f>H696</f>
        <v>0</v>
      </c>
      <c r="K2628">
        <v>693</v>
      </c>
      <c r="L2628">
        <f>IF(L697="","",L696)</f>
        <v>0</v>
      </c>
      <c r="M2628">
        <v>693</v>
      </c>
      <c r="N2628">
        <f>N696</f>
        <v>0</v>
      </c>
    </row>
    <row r="2629" spans="5:14">
      <c r="E2629">
        <v>694</v>
      </c>
      <c r="F2629">
        <f>IF(F698="","",F697)</f>
        <v>0</v>
      </c>
      <c r="G2629">
        <v>694</v>
      </c>
      <c r="H2629">
        <f>H697</f>
        <v>0</v>
      </c>
      <c r="K2629">
        <v>694</v>
      </c>
      <c r="L2629">
        <f>IF(L698="","",L697)</f>
        <v>0</v>
      </c>
      <c r="M2629">
        <v>694</v>
      </c>
      <c r="N2629">
        <f>N697</f>
        <v>0</v>
      </c>
    </row>
    <row r="2630" spans="5:14">
      <c r="E2630">
        <v>695</v>
      </c>
      <c r="F2630">
        <f>IF(F699="","",F698)</f>
        <v>0</v>
      </c>
      <c r="G2630">
        <v>695</v>
      </c>
      <c r="H2630">
        <f>H698</f>
        <v>0</v>
      </c>
      <c r="K2630">
        <v>695</v>
      </c>
      <c r="L2630">
        <f>IF(L699="","",L698)</f>
        <v>0</v>
      </c>
      <c r="M2630">
        <v>695</v>
      </c>
      <c r="N2630">
        <f>N698</f>
        <v>0</v>
      </c>
    </row>
    <row r="2631" spans="5:14">
      <c r="E2631">
        <v>696</v>
      </c>
      <c r="F2631">
        <f>IF(F700="","",F699)</f>
        <v>0</v>
      </c>
      <c r="G2631">
        <v>696</v>
      </c>
      <c r="H2631">
        <f>H699</f>
        <v>0</v>
      </c>
      <c r="K2631">
        <v>696</v>
      </c>
      <c r="L2631">
        <f>IF(L700="","",L699)</f>
        <v>0</v>
      </c>
      <c r="M2631">
        <v>696</v>
      </c>
      <c r="N2631">
        <f>N699</f>
        <v>0</v>
      </c>
    </row>
    <row r="2632" spans="5:14">
      <c r="E2632">
        <v>697</v>
      </c>
      <c r="F2632">
        <f>IF(F701="","",F700)</f>
        <v>0</v>
      </c>
      <c r="G2632">
        <v>697</v>
      </c>
      <c r="H2632">
        <f>H700</f>
        <v>0</v>
      </c>
      <c r="K2632">
        <v>697</v>
      </c>
      <c r="L2632">
        <f>IF(L701="","",L700)</f>
        <v>0</v>
      </c>
      <c r="M2632">
        <v>697</v>
      </c>
      <c r="N2632">
        <f>N700</f>
        <v>0</v>
      </c>
    </row>
    <row r="2633" spans="5:14">
      <c r="E2633">
        <v>698</v>
      </c>
      <c r="F2633">
        <f>IF(F702="","",F701)</f>
        <v>0</v>
      </c>
      <c r="G2633">
        <v>698</v>
      </c>
      <c r="H2633">
        <f>H701</f>
        <v>0</v>
      </c>
      <c r="K2633">
        <v>698</v>
      </c>
      <c r="L2633">
        <f>IF(L702="","",L701)</f>
        <v>0</v>
      </c>
      <c r="M2633">
        <v>698</v>
      </c>
      <c r="N2633">
        <f>N701</f>
        <v>0</v>
      </c>
    </row>
    <row r="2634" spans="5:14">
      <c r="E2634">
        <v>699</v>
      </c>
      <c r="F2634">
        <f>IF(F703="","",F702)</f>
        <v>0</v>
      </c>
      <c r="G2634">
        <v>699</v>
      </c>
      <c r="H2634">
        <f>H702</f>
        <v>0</v>
      </c>
      <c r="K2634">
        <v>699</v>
      </c>
      <c r="L2634">
        <f>IF(L703="","",L702)</f>
        <v>0</v>
      </c>
      <c r="M2634">
        <v>699</v>
      </c>
      <c r="N2634">
        <f>N702</f>
        <v>0</v>
      </c>
    </row>
    <row r="2635" spans="5:14">
      <c r="E2635">
        <v>700</v>
      </c>
      <c r="F2635">
        <f>IF(F704="","",F703)</f>
        <v>0</v>
      </c>
      <c r="G2635">
        <v>700</v>
      </c>
      <c r="H2635">
        <f>H703</f>
        <v>0</v>
      </c>
      <c r="K2635">
        <v>700</v>
      </c>
      <c r="L2635">
        <f>IF(L704="","",L703)</f>
        <v>0</v>
      </c>
      <c r="M2635">
        <v>700</v>
      </c>
      <c r="N2635">
        <f>N703</f>
        <v>0</v>
      </c>
    </row>
    <row r="2636" spans="5:14">
      <c r="E2636">
        <v>701</v>
      </c>
      <c r="F2636">
        <f>IF(F705="","",F704)</f>
        <v>0</v>
      </c>
      <c r="G2636">
        <v>701</v>
      </c>
      <c r="H2636">
        <f>H704</f>
        <v>0</v>
      </c>
      <c r="K2636">
        <v>701</v>
      </c>
      <c r="L2636">
        <f>IF(L705="","",L704)</f>
        <v>0</v>
      </c>
      <c r="M2636">
        <v>701</v>
      </c>
      <c r="N2636">
        <f>N704</f>
        <v>0</v>
      </c>
    </row>
    <row r="2637" spans="5:14">
      <c r="E2637">
        <v>702</v>
      </c>
      <c r="F2637">
        <f>IF(F706="","",F705)</f>
        <v>0</v>
      </c>
      <c r="G2637">
        <v>702</v>
      </c>
      <c r="H2637">
        <f>H705</f>
        <v>0</v>
      </c>
      <c r="K2637">
        <v>702</v>
      </c>
      <c r="L2637">
        <f>IF(L706="","",L705)</f>
        <v>0</v>
      </c>
      <c r="M2637">
        <v>702</v>
      </c>
      <c r="N2637">
        <f>N705</f>
        <v>0</v>
      </c>
    </row>
    <row r="2638" spans="5:14">
      <c r="E2638">
        <v>703</v>
      </c>
      <c r="F2638">
        <f>IF(F707="","",F706)</f>
        <v>0</v>
      </c>
      <c r="G2638">
        <v>703</v>
      </c>
      <c r="H2638">
        <f>H706</f>
        <v>0</v>
      </c>
      <c r="K2638">
        <v>703</v>
      </c>
      <c r="L2638">
        <f>IF(L707="","",L706)</f>
        <v>0</v>
      </c>
      <c r="M2638">
        <v>703</v>
      </c>
      <c r="N2638">
        <f>N706</f>
        <v>0</v>
      </c>
    </row>
    <row r="2639" spans="5:14">
      <c r="E2639">
        <v>704</v>
      </c>
      <c r="F2639">
        <f>IF(F708="","",F707)</f>
        <v>0</v>
      </c>
      <c r="G2639">
        <v>704</v>
      </c>
      <c r="H2639">
        <f>H707</f>
        <v>0</v>
      </c>
      <c r="K2639">
        <v>704</v>
      </c>
      <c r="L2639">
        <f>IF(L708="","",L707)</f>
        <v>0</v>
      </c>
      <c r="M2639">
        <v>704</v>
      </c>
      <c r="N2639">
        <f>N707</f>
        <v>0</v>
      </c>
    </row>
    <row r="2640" spans="5:14">
      <c r="E2640">
        <v>705</v>
      </c>
      <c r="F2640">
        <f>IF(F709="","",F708)</f>
        <v>0</v>
      </c>
      <c r="G2640">
        <v>705</v>
      </c>
      <c r="H2640">
        <f>H708</f>
        <v>0</v>
      </c>
      <c r="K2640">
        <v>705</v>
      </c>
      <c r="L2640">
        <f>IF(L709="","",L708)</f>
        <v>0</v>
      </c>
      <c r="M2640">
        <v>705</v>
      </c>
      <c r="N2640">
        <f>N708</f>
        <v>0</v>
      </c>
    </row>
    <row r="2641" spans="5:14">
      <c r="E2641">
        <v>706</v>
      </c>
      <c r="F2641">
        <f>IF(F710="","",F709)</f>
        <v>0</v>
      </c>
      <c r="G2641">
        <v>706</v>
      </c>
      <c r="H2641">
        <f>H709</f>
        <v>0</v>
      </c>
      <c r="K2641">
        <v>706</v>
      </c>
      <c r="L2641">
        <f>IF(L710="","",L709)</f>
        <v>0</v>
      </c>
      <c r="M2641">
        <v>706</v>
      </c>
      <c r="N2641">
        <f>N709</f>
        <v>0</v>
      </c>
    </row>
    <row r="2642" spans="5:14">
      <c r="E2642">
        <v>707</v>
      </c>
      <c r="F2642">
        <f>IF(F711="","",F710)</f>
        <v>0</v>
      </c>
      <c r="G2642">
        <v>707</v>
      </c>
      <c r="H2642">
        <f>H710</f>
        <v>0</v>
      </c>
      <c r="K2642">
        <v>707</v>
      </c>
      <c r="L2642">
        <f>IF(L711="","",L710)</f>
        <v>0</v>
      </c>
      <c r="M2642">
        <v>707</v>
      </c>
      <c r="N2642">
        <f>N710</f>
        <v>0</v>
      </c>
    </row>
    <row r="2643" spans="5:14">
      <c r="E2643">
        <v>708</v>
      </c>
      <c r="F2643">
        <f>IF(F712="","",F711)</f>
        <v>0</v>
      </c>
      <c r="G2643">
        <v>708</v>
      </c>
      <c r="H2643">
        <f>H711</f>
        <v>0</v>
      </c>
      <c r="K2643">
        <v>708</v>
      </c>
      <c r="L2643">
        <f>IF(L712="","",L711)</f>
        <v>0</v>
      </c>
      <c r="M2643">
        <v>708</v>
      </c>
      <c r="N2643">
        <f>N711</f>
        <v>0</v>
      </c>
    </row>
    <row r="2644" spans="5:14">
      <c r="E2644">
        <v>709</v>
      </c>
      <c r="F2644">
        <f>IF(F713="","",F712)</f>
        <v>0</v>
      </c>
      <c r="G2644">
        <v>709</v>
      </c>
      <c r="H2644">
        <f>H712</f>
        <v>0</v>
      </c>
      <c r="K2644">
        <v>709</v>
      </c>
      <c r="L2644">
        <f>IF(L713="","",L712)</f>
        <v>0</v>
      </c>
      <c r="M2644">
        <v>709</v>
      </c>
      <c r="N2644">
        <f>N712</f>
        <v>0</v>
      </c>
    </row>
    <row r="2645" spans="5:14">
      <c r="E2645">
        <v>710</v>
      </c>
      <c r="F2645">
        <f>IF(F714="","",F713)</f>
        <v>0</v>
      </c>
      <c r="G2645">
        <v>710</v>
      </c>
      <c r="H2645">
        <f>H713</f>
        <v>0</v>
      </c>
      <c r="K2645">
        <v>710</v>
      </c>
      <c r="L2645">
        <f>IF(L714="","",L713)</f>
        <v>0</v>
      </c>
      <c r="M2645">
        <v>710</v>
      </c>
      <c r="N2645">
        <f>N713</f>
        <v>0</v>
      </c>
    </row>
    <row r="2646" spans="5:14">
      <c r="E2646">
        <v>711</v>
      </c>
      <c r="F2646">
        <f>IF(F715="","",F714)</f>
        <v>0</v>
      </c>
      <c r="G2646">
        <v>711</v>
      </c>
      <c r="H2646">
        <f>H714</f>
        <v>0</v>
      </c>
      <c r="K2646">
        <v>711</v>
      </c>
      <c r="L2646">
        <f>IF(L715="","",L714)</f>
        <v>0</v>
      </c>
      <c r="M2646">
        <v>711</v>
      </c>
      <c r="N2646">
        <f>N714</f>
        <v>0</v>
      </c>
    </row>
    <row r="2647" spans="5:14">
      <c r="E2647">
        <v>712</v>
      </c>
      <c r="F2647">
        <f>IF(F716="","",F715)</f>
        <v>0</v>
      </c>
      <c r="G2647">
        <v>712</v>
      </c>
      <c r="H2647">
        <f>H715</f>
        <v>0</v>
      </c>
      <c r="K2647">
        <v>712</v>
      </c>
      <c r="L2647">
        <f>IF(L716="","",L715)</f>
        <v>0</v>
      </c>
      <c r="M2647">
        <v>712</v>
      </c>
      <c r="N2647">
        <f>N715</f>
        <v>0</v>
      </c>
    </row>
    <row r="2648" spans="5:14">
      <c r="E2648">
        <v>713</v>
      </c>
      <c r="F2648">
        <f>IF(F717="","",F716)</f>
        <v>0</v>
      </c>
      <c r="G2648">
        <v>713</v>
      </c>
      <c r="H2648">
        <f>H716</f>
        <v>0</v>
      </c>
      <c r="K2648">
        <v>713</v>
      </c>
      <c r="L2648">
        <f>IF(L717="","",L716)</f>
        <v>0</v>
      </c>
      <c r="M2648">
        <v>713</v>
      </c>
      <c r="N2648">
        <f>N716</f>
        <v>0</v>
      </c>
    </row>
    <row r="2649" spans="5:14">
      <c r="E2649">
        <v>714</v>
      </c>
      <c r="F2649">
        <f>IF(F718="","",F717)</f>
        <v>0</v>
      </c>
      <c r="G2649">
        <v>714</v>
      </c>
      <c r="H2649">
        <f>H717</f>
        <v>0</v>
      </c>
      <c r="K2649">
        <v>714</v>
      </c>
      <c r="L2649">
        <f>IF(L718="","",L717)</f>
        <v>0</v>
      </c>
      <c r="M2649">
        <v>714</v>
      </c>
      <c r="N2649">
        <f>N717</f>
        <v>0</v>
      </c>
    </row>
    <row r="2650" spans="5:14">
      <c r="E2650">
        <v>715</v>
      </c>
      <c r="F2650">
        <f>IF(F719="","",F718)</f>
        <v>0</v>
      </c>
      <c r="G2650">
        <v>715</v>
      </c>
      <c r="H2650">
        <f>H718</f>
        <v>0</v>
      </c>
      <c r="K2650">
        <v>715</v>
      </c>
      <c r="L2650">
        <f>IF(L719="","",L718)</f>
        <v>0</v>
      </c>
      <c r="M2650">
        <v>715</v>
      </c>
      <c r="N2650">
        <f>N718</f>
        <v>0</v>
      </c>
    </row>
    <row r="2651" spans="5:14">
      <c r="E2651">
        <v>716</v>
      </c>
      <c r="F2651">
        <f>IF(F720="","",F719)</f>
        <v>0</v>
      </c>
      <c r="G2651">
        <v>716</v>
      </c>
      <c r="H2651">
        <f>H719</f>
        <v>0</v>
      </c>
      <c r="K2651">
        <v>716</v>
      </c>
      <c r="L2651">
        <f>IF(L720="","",L719)</f>
        <v>0</v>
      </c>
      <c r="M2651">
        <v>716</v>
      </c>
      <c r="N2651">
        <f>N719</f>
        <v>0</v>
      </c>
    </row>
    <row r="2652" spans="5:14">
      <c r="E2652">
        <v>717</v>
      </c>
      <c r="F2652">
        <f>IF(F721="","",F720)</f>
        <v>0</v>
      </c>
      <c r="G2652">
        <v>717</v>
      </c>
      <c r="H2652">
        <f>H720</f>
        <v>0</v>
      </c>
      <c r="K2652">
        <v>717</v>
      </c>
      <c r="L2652">
        <f>IF(L721="","",L720)</f>
        <v>0</v>
      </c>
      <c r="M2652">
        <v>717</v>
      </c>
      <c r="N2652">
        <f>N720</f>
        <v>0</v>
      </c>
    </row>
    <row r="2653" spans="5:14">
      <c r="E2653">
        <v>718</v>
      </c>
      <c r="F2653">
        <f>IF(F722="","",F721)</f>
        <v>0</v>
      </c>
      <c r="G2653">
        <v>718</v>
      </c>
      <c r="H2653">
        <f>H721</f>
        <v>0</v>
      </c>
      <c r="K2653">
        <v>718</v>
      </c>
      <c r="L2653">
        <f>IF(L722="","",L721)</f>
        <v>0</v>
      </c>
      <c r="M2653">
        <v>718</v>
      </c>
      <c r="N2653">
        <f>N721</f>
        <v>0</v>
      </c>
    </row>
    <row r="2654" spans="5:14">
      <c r="E2654">
        <v>719</v>
      </c>
      <c r="F2654">
        <f>IF(F723="","",F722)</f>
        <v>0</v>
      </c>
      <c r="G2654">
        <v>719</v>
      </c>
      <c r="H2654">
        <f>H722</f>
        <v>0</v>
      </c>
      <c r="K2654">
        <v>719</v>
      </c>
      <c r="L2654">
        <f>IF(L723="","",L722)</f>
        <v>0</v>
      </c>
      <c r="M2654">
        <v>719</v>
      </c>
      <c r="N2654">
        <f>N722</f>
        <v>0</v>
      </c>
    </row>
    <row r="2655" spans="5:14">
      <c r="E2655">
        <v>720</v>
      </c>
      <c r="F2655">
        <f>IF(F724="","",F723)</f>
        <v>0</v>
      </c>
      <c r="G2655">
        <v>720</v>
      </c>
      <c r="H2655">
        <f>H723</f>
        <v>0</v>
      </c>
      <c r="K2655">
        <v>720</v>
      </c>
      <c r="L2655">
        <f>IF(L724="","",L723)</f>
        <v>0</v>
      </c>
      <c r="M2655">
        <v>720</v>
      </c>
      <c r="N2655">
        <f>N723</f>
        <v>0</v>
      </c>
    </row>
    <row r="2656" spans="5:14">
      <c r="E2656">
        <v>721</v>
      </c>
      <c r="F2656">
        <f>IF(F725="","",F724)</f>
        <v>0</v>
      </c>
      <c r="G2656">
        <v>721</v>
      </c>
      <c r="H2656">
        <f>H724</f>
        <v>0</v>
      </c>
      <c r="K2656">
        <v>721</v>
      </c>
      <c r="L2656">
        <f>IF(L725="","",L724)</f>
        <v>0</v>
      </c>
      <c r="M2656">
        <v>721</v>
      </c>
      <c r="N2656">
        <f>N724</f>
        <v>0</v>
      </c>
    </row>
    <row r="2657" spans="5:14">
      <c r="E2657">
        <v>722</v>
      </c>
      <c r="F2657">
        <f>IF(F726="","",F725)</f>
        <v>0</v>
      </c>
      <c r="G2657">
        <v>722</v>
      </c>
      <c r="H2657">
        <f>H725</f>
        <v>0</v>
      </c>
      <c r="K2657">
        <v>722</v>
      </c>
      <c r="L2657">
        <f>IF(L726="","",L725)</f>
        <v>0</v>
      </c>
      <c r="M2657">
        <v>722</v>
      </c>
      <c r="N2657">
        <f>N725</f>
        <v>0</v>
      </c>
    </row>
    <row r="2658" spans="5:14">
      <c r="E2658">
        <v>723</v>
      </c>
      <c r="F2658">
        <f>IF(F727="","",F726)</f>
        <v>0</v>
      </c>
      <c r="G2658">
        <v>723</v>
      </c>
      <c r="H2658">
        <f>H726</f>
        <v>0</v>
      </c>
      <c r="K2658">
        <v>723</v>
      </c>
      <c r="L2658">
        <f>IF(L727="","",L726)</f>
        <v>0</v>
      </c>
      <c r="M2658">
        <v>723</v>
      </c>
      <c r="N2658">
        <f>N726</f>
        <v>0</v>
      </c>
    </row>
    <row r="2659" spans="5:14">
      <c r="E2659">
        <v>724</v>
      </c>
      <c r="F2659">
        <f>IF(F728="","",F727)</f>
        <v>0</v>
      </c>
      <c r="G2659">
        <v>724</v>
      </c>
      <c r="H2659">
        <f>H727</f>
        <v>0</v>
      </c>
      <c r="K2659">
        <v>724</v>
      </c>
      <c r="L2659">
        <f>IF(L728="","",L727)</f>
        <v>0</v>
      </c>
      <c r="M2659">
        <v>724</v>
      </c>
      <c r="N2659">
        <f>N727</f>
        <v>0</v>
      </c>
    </row>
    <row r="2660" spans="5:14">
      <c r="E2660">
        <v>725</v>
      </c>
      <c r="F2660">
        <f>IF(F729="","",F728)</f>
        <v>0</v>
      </c>
      <c r="G2660">
        <v>725</v>
      </c>
      <c r="H2660">
        <f>H728</f>
        <v>0</v>
      </c>
      <c r="K2660">
        <v>725</v>
      </c>
      <c r="L2660">
        <f>IF(L729="","",L728)</f>
        <v>0</v>
      </c>
      <c r="M2660">
        <v>725</v>
      </c>
      <c r="N2660">
        <f>N728</f>
        <v>0</v>
      </c>
    </row>
    <row r="2661" spans="5:14">
      <c r="E2661">
        <v>726</v>
      </c>
      <c r="F2661">
        <f>IF(F730="","",F729)</f>
        <v>0</v>
      </c>
      <c r="G2661">
        <v>726</v>
      </c>
      <c r="H2661">
        <f>H729</f>
        <v>0</v>
      </c>
      <c r="K2661">
        <v>726</v>
      </c>
      <c r="L2661">
        <f>IF(L730="","",L729)</f>
        <v>0</v>
      </c>
      <c r="M2661">
        <v>726</v>
      </c>
      <c r="N2661">
        <f>N729</f>
        <v>0</v>
      </c>
    </row>
    <row r="2662" spans="5:14">
      <c r="E2662">
        <v>727</v>
      </c>
      <c r="F2662">
        <f>IF(F731="","",F730)</f>
        <v>0</v>
      </c>
      <c r="G2662">
        <v>727</v>
      </c>
      <c r="H2662">
        <f>H730</f>
        <v>0</v>
      </c>
      <c r="K2662">
        <v>727</v>
      </c>
      <c r="L2662">
        <f>IF(L731="","",L730)</f>
        <v>0</v>
      </c>
      <c r="M2662">
        <v>727</v>
      </c>
      <c r="N2662">
        <f>N730</f>
        <v>0</v>
      </c>
    </row>
    <row r="2663" spans="5:14">
      <c r="E2663">
        <v>728</v>
      </c>
      <c r="F2663">
        <f>IF(F732="","",F731)</f>
        <v>0</v>
      </c>
      <c r="G2663">
        <v>728</v>
      </c>
      <c r="H2663">
        <f>H731</f>
        <v>0</v>
      </c>
      <c r="K2663">
        <v>728</v>
      </c>
      <c r="L2663">
        <f>IF(L732="","",L731)</f>
        <v>0</v>
      </c>
      <c r="M2663">
        <v>728</v>
      </c>
      <c r="N2663">
        <f>N731</f>
        <v>0</v>
      </c>
    </row>
    <row r="2664" spans="5:14">
      <c r="E2664">
        <v>729</v>
      </c>
      <c r="F2664">
        <f>IF(F733="","",F732)</f>
        <v>0</v>
      </c>
      <c r="G2664">
        <v>729</v>
      </c>
      <c r="H2664">
        <f>H732</f>
        <v>0</v>
      </c>
      <c r="K2664">
        <v>729</v>
      </c>
      <c r="L2664">
        <f>IF(L733="","",L732)</f>
        <v>0</v>
      </c>
      <c r="M2664">
        <v>729</v>
      </c>
      <c r="N2664">
        <f>N732</f>
        <v>0</v>
      </c>
    </row>
    <row r="2665" spans="5:14">
      <c r="E2665">
        <v>730</v>
      </c>
      <c r="F2665">
        <f>IF(F734="","",F733)</f>
        <v>0</v>
      </c>
      <c r="G2665">
        <v>730</v>
      </c>
      <c r="H2665">
        <f>H733</f>
        <v>0</v>
      </c>
      <c r="K2665">
        <v>730</v>
      </c>
      <c r="L2665">
        <f>IF(L734="","",L733)</f>
        <v>0</v>
      </c>
      <c r="M2665">
        <v>730</v>
      </c>
      <c r="N2665">
        <f>N733</f>
        <v>0</v>
      </c>
    </row>
    <row r="2666" spans="5:14">
      <c r="E2666">
        <v>731</v>
      </c>
      <c r="F2666">
        <f>IF(F735="","",F734)</f>
        <v>0</v>
      </c>
      <c r="G2666">
        <v>731</v>
      </c>
      <c r="H2666">
        <f>H734</f>
        <v>0</v>
      </c>
      <c r="K2666">
        <v>731</v>
      </c>
      <c r="L2666">
        <f>IF(L735="","",L734)</f>
        <v>0</v>
      </c>
      <c r="M2666">
        <v>731</v>
      </c>
      <c r="N2666">
        <f>N734</f>
        <v>0</v>
      </c>
    </row>
    <row r="2667" spans="5:14">
      <c r="E2667">
        <v>732</v>
      </c>
      <c r="F2667">
        <f>IF(F736="","",F735)</f>
        <v>0</v>
      </c>
      <c r="G2667">
        <v>732</v>
      </c>
      <c r="H2667">
        <f>H735</f>
        <v>0</v>
      </c>
      <c r="K2667">
        <v>732</v>
      </c>
      <c r="L2667">
        <f>IF(L736="","",L735)</f>
        <v>0</v>
      </c>
      <c r="M2667">
        <v>732</v>
      </c>
      <c r="N2667">
        <f>N735</f>
        <v>0</v>
      </c>
    </row>
    <row r="2668" spans="5:14">
      <c r="E2668">
        <v>733</v>
      </c>
      <c r="F2668">
        <f>IF(F737="","",F736)</f>
        <v>0</v>
      </c>
      <c r="G2668">
        <v>733</v>
      </c>
      <c r="H2668">
        <f>H736</f>
        <v>0</v>
      </c>
      <c r="K2668">
        <v>733</v>
      </c>
      <c r="L2668">
        <f>IF(L737="","",L736)</f>
        <v>0</v>
      </c>
      <c r="M2668">
        <v>733</v>
      </c>
      <c r="N2668">
        <f>N736</f>
        <v>0</v>
      </c>
    </row>
    <row r="2669" spans="5:14">
      <c r="E2669">
        <v>734</v>
      </c>
      <c r="F2669">
        <f>IF(F738="","",F737)</f>
        <v>0</v>
      </c>
      <c r="G2669">
        <v>734</v>
      </c>
      <c r="H2669">
        <f>H737</f>
        <v>0</v>
      </c>
      <c r="K2669">
        <v>734</v>
      </c>
      <c r="L2669">
        <f>IF(L738="","",L737)</f>
        <v>0</v>
      </c>
      <c r="M2669">
        <v>734</v>
      </c>
      <c r="N2669">
        <f>N737</f>
        <v>0</v>
      </c>
    </row>
    <row r="2670" spans="5:14">
      <c r="E2670">
        <v>735</v>
      </c>
      <c r="F2670">
        <f>IF(F739="","",F738)</f>
        <v>0</v>
      </c>
      <c r="G2670">
        <v>735</v>
      </c>
      <c r="H2670">
        <f>H738</f>
        <v>0</v>
      </c>
      <c r="K2670">
        <v>735</v>
      </c>
      <c r="L2670">
        <f>IF(L739="","",L738)</f>
        <v>0</v>
      </c>
      <c r="M2670">
        <v>735</v>
      </c>
      <c r="N2670">
        <f>N738</f>
        <v>0</v>
      </c>
    </row>
    <row r="2671" spans="5:14">
      <c r="E2671">
        <v>736</v>
      </c>
      <c r="F2671">
        <f>IF(F740="","",F739)</f>
        <v>0</v>
      </c>
      <c r="G2671">
        <v>736</v>
      </c>
      <c r="H2671">
        <f>H739</f>
        <v>0</v>
      </c>
      <c r="K2671">
        <v>736</v>
      </c>
      <c r="L2671">
        <f>IF(L740="","",L739)</f>
        <v>0</v>
      </c>
      <c r="M2671">
        <v>736</v>
      </c>
      <c r="N2671">
        <f>N739</f>
        <v>0</v>
      </c>
    </row>
    <row r="2672" spans="5:14">
      <c r="E2672">
        <v>737</v>
      </c>
      <c r="F2672">
        <f>IF(F741="","",F740)</f>
        <v>0</v>
      </c>
      <c r="G2672">
        <v>737</v>
      </c>
      <c r="H2672">
        <f>H740</f>
        <v>0</v>
      </c>
      <c r="K2672">
        <v>737</v>
      </c>
      <c r="L2672">
        <f>IF(L741="","",L740)</f>
        <v>0</v>
      </c>
      <c r="M2672">
        <v>737</v>
      </c>
      <c r="N2672">
        <f>N740</f>
        <v>0</v>
      </c>
    </row>
    <row r="2673" spans="5:14">
      <c r="E2673">
        <v>738</v>
      </c>
      <c r="F2673">
        <f>IF(F742="","",F741)</f>
        <v>0</v>
      </c>
      <c r="G2673">
        <v>738</v>
      </c>
      <c r="H2673">
        <f>H741</f>
        <v>0</v>
      </c>
      <c r="K2673">
        <v>738</v>
      </c>
      <c r="L2673">
        <f>IF(L742="","",L741)</f>
        <v>0</v>
      </c>
      <c r="M2673">
        <v>738</v>
      </c>
      <c r="N2673">
        <f>N741</f>
        <v>0</v>
      </c>
    </row>
    <row r="2674" spans="5:14">
      <c r="E2674">
        <v>739</v>
      </c>
      <c r="F2674">
        <f>IF(F743="","",F742)</f>
        <v>0</v>
      </c>
      <c r="G2674">
        <v>739</v>
      </c>
      <c r="H2674">
        <f>H742</f>
        <v>0</v>
      </c>
      <c r="K2674">
        <v>739</v>
      </c>
      <c r="L2674">
        <f>IF(L743="","",L742)</f>
        <v>0</v>
      </c>
      <c r="M2674">
        <v>739</v>
      </c>
      <c r="N2674">
        <f>N742</f>
        <v>0</v>
      </c>
    </row>
    <row r="2675" spans="5:14">
      <c r="E2675">
        <v>740</v>
      </c>
      <c r="F2675">
        <f>IF(F744="","",F743)</f>
        <v>0</v>
      </c>
      <c r="G2675">
        <v>740</v>
      </c>
      <c r="H2675">
        <f>H743</f>
        <v>0</v>
      </c>
      <c r="K2675">
        <v>740</v>
      </c>
      <c r="L2675">
        <f>IF(L744="","",L743)</f>
        <v>0</v>
      </c>
      <c r="M2675">
        <v>740</v>
      </c>
      <c r="N2675">
        <f>N743</f>
        <v>0</v>
      </c>
    </row>
    <row r="2676" spans="5:14">
      <c r="E2676">
        <v>741</v>
      </c>
      <c r="F2676">
        <f>IF(F745="","",F744)</f>
        <v>0</v>
      </c>
      <c r="G2676">
        <v>741</v>
      </c>
      <c r="H2676">
        <f>H744</f>
        <v>0</v>
      </c>
      <c r="K2676">
        <v>741</v>
      </c>
      <c r="L2676">
        <f>IF(L745="","",L744)</f>
        <v>0</v>
      </c>
      <c r="M2676">
        <v>741</v>
      </c>
      <c r="N2676">
        <f>N744</f>
        <v>0</v>
      </c>
    </row>
    <row r="2677" spans="5:14">
      <c r="E2677">
        <v>742</v>
      </c>
      <c r="F2677">
        <f>IF(F746="","",F745)</f>
        <v>0</v>
      </c>
      <c r="G2677">
        <v>742</v>
      </c>
      <c r="H2677">
        <f>H745</f>
        <v>0</v>
      </c>
      <c r="K2677">
        <v>742</v>
      </c>
      <c r="L2677">
        <f>IF(L746="","",L745)</f>
        <v>0</v>
      </c>
      <c r="M2677">
        <v>742</v>
      </c>
      <c r="N2677">
        <f>N745</f>
        <v>0</v>
      </c>
    </row>
    <row r="2678" spans="5:14">
      <c r="E2678">
        <v>743</v>
      </c>
      <c r="F2678">
        <f>IF(F747="","",F746)</f>
        <v>0</v>
      </c>
      <c r="G2678">
        <v>743</v>
      </c>
      <c r="H2678">
        <f>H746</f>
        <v>0</v>
      </c>
      <c r="K2678">
        <v>743</v>
      </c>
      <c r="L2678">
        <f>IF(L747="","",L746)</f>
        <v>0</v>
      </c>
      <c r="M2678">
        <v>743</v>
      </c>
      <c r="N2678">
        <f>N746</f>
        <v>0</v>
      </c>
    </row>
    <row r="2679" spans="5:14">
      <c r="E2679">
        <v>744</v>
      </c>
      <c r="F2679">
        <f>IF(F748="","",F747)</f>
        <v>0</v>
      </c>
      <c r="G2679">
        <v>744</v>
      </c>
      <c r="H2679">
        <f>H747</f>
        <v>0</v>
      </c>
      <c r="K2679">
        <v>744</v>
      </c>
      <c r="L2679">
        <f>IF(L748="","",L747)</f>
        <v>0</v>
      </c>
      <c r="M2679">
        <v>744</v>
      </c>
      <c r="N2679">
        <f>N747</f>
        <v>0</v>
      </c>
    </row>
    <row r="2680" spans="5:14">
      <c r="E2680">
        <v>745</v>
      </c>
      <c r="F2680">
        <f>IF(F749="","",F748)</f>
        <v>0</v>
      </c>
      <c r="G2680">
        <v>745</v>
      </c>
      <c r="H2680">
        <f>H748</f>
        <v>0</v>
      </c>
      <c r="K2680">
        <v>745</v>
      </c>
      <c r="L2680">
        <f>IF(L749="","",L748)</f>
        <v>0</v>
      </c>
      <c r="M2680">
        <v>745</v>
      </c>
      <c r="N2680">
        <f>N748</f>
        <v>0</v>
      </c>
    </row>
    <row r="2681" spans="5:14">
      <c r="E2681">
        <v>746</v>
      </c>
      <c r="F2681">
        <f>IF(F750="","",F749)</f>
        <v>0</v>
      </c>
      <c r="G2681">
        <v>746</v>
      </c>
      <c r="H2681">
        <f>H749</f>
        <v>0</v>
      </c>
      <c r="K2681">
        <v>746</v>
      </c>
      <c r="L2681">
        <f>IF(L750="","",L749)</f>
        <v>0</v>
      </c>
      <c r="M2681">
        <v>746</v>
      </c>
      <c r="N2681">
        <f>N749</f>
        <v>0</v>
      </c>
    </row>
    <row r="2682" spans="5:14">
      <c r="E2682">
        <v>747</v>
      </c>
      <c r="F2682">
        <f>IF(F751="","",F750)</f>
        <v>0</v>
      </c>
      <c r="G2682">
        <v>747</v>
      </c>
      <c r="H2682">
        <f>H750</f>
        <v>0</v>
      </c>
      <c r="K2682">
        <v>747</v>
      </c>
      <c r="L2682">
        <f>IF(L751="","",L750)</f>
        <v>0</v>
      </c>
      <c r="M2682">
        <v>747</v>
      </c>
      <c r="N2682">
        <f>N750</f>
        <v>0</v>
      </c>
    </row>
    <row r="2683" spans="5:14">
      <c r="E2683">
        <v>748</v>
      </c>
      <c r="F2683">
        <f>IF(F752="","",F751)</f>
        <v>0</v>
      </c>
      <c r="G2683">
        <v>748</v>
      </c>
      <c r="H2683">
        <f>H751</f>
        <v>0</v>
      </c>
      <c r="K2683">
        <v>748</v>
      </c>
      <c r="L2683">
        <f>IF(L752="","",L751)</f>
        <v>0</v>
      </c>
      <c r="M2683">
        <v>748</v>
      </c>
      <c r="N2683">
        <f>N751</f>
        <v>0</v>
      </c>
    </row>
    <row r="2684" spans="5:14">
      <c r="E2684">
        <v>749</v>
      </c>
      <c r="F2684">
        <f>IF(F753="","",F752)</f>
        <v>0</v>
      </c>
      <c r="G2684">
        <v>749</v>
      </c>
      <c r="H2684">
        <f>H752</f>
        <v>0</v>
      </c>
      <c r="K2684">
        <v>749</v>
      </c>
      <c r="L2684">
        <f>IF(L753="","",L752)</f>
        <v>0</v>
      </c>
      <c r="M2684">
        <v>749</v>
      </c>
      <c r="N2684">
        <f>N752</f>
        <v>0</v>
      </c>
    </row>
    <row r="2685" spans="5:14">
      <c r="E2685">
        <v>750</v>
      </c>
      <c r="F2685">
        <f>IF(F754="","",F753)</f>
        <v>0</v>
      </c>
      <c r="G2685">
        <v>750</v>
      </c>
      <c r="H2685">
        <f>H753</f>
        <v>0</v>
      </c>
      <c r="K2685">
        <v>750</v>
      </c>
      <c r="L2685">
        <f>IF(L754="","",L753)</f>
        <v>0</v>
      </c>
      <c r="M2685">
        <v>750</v>
      </c>
      <c r="N2685">
        <f>N753</f>
        <v>0</v>
      </c>
    </row>
    <row r="2686" spans="5:14">
      <c r="E2686">
        <v>751</v>
      </c>
      <c r="F2686">
        <f>IF(F755="","",F754)</f>
        <v>0</v>
      </c>
      <c r="G2686">
        <v>751</v>
      </c>
      <c r="H2686">
        <f>H754</f>
        <v>0</v>
      </c>
      <c r="K2686">
        <v>751</v>
      </c>
      <c r="L2686">
        <f>IF(L755="","",L754)</f>
        <v>0</v>
      </c>
      <c r="M2686">
        <v>751</v>
      </c>
      <c r="N2686">
        <f>N754</f>
        <v>0</v>
      </c>
    </row>
    <row r="2687" spans="5:14">
      <c r="E2687">
        <v>752</v>
      </c>
      <c r="F2687">
        <f>IF(F756="","",F755)</f>
        <v>0</v>
      </c>
      <c r="G2687">
        <v>752</v>
      </c>
      <c r="H2687">
        <f>H755</f>
        <v>0</v>
      </c>
      <c r="K2687">
        <v>752</v>
      </c>
      <c r="L2687">
        <f>IF(L756="","",L755)</f>
        <v>0</v>
      </c>
      <c r="M2687">
        <v>752</v>
      </c>
      <c r="N2687">
        <f>N755</f>
        <v>0</v>
      </c>
    </row>
    <row r="2688" spans="5:14">
      <c r="E2688">
        <v>753</v>
      </c>
      <c r="F2688">
        <f>IF(F757="","",F756)</f>
        <v>0</v>
      </c>
      <c r="G2688">
        <v>753</v>
      </c>
      <c r="H2688">
        <f>H756</f>
        <v>0</v>
      </c>
      <c r="K2688">
        <v>753</v>
      </c>
      <c r="L2688">
        <f>IF(L757="","",L756)</f>
        <v>0</v>
      </c>
      <c r="M2688">
        <v>753</v>
      </c>
      <c r="N2688">
        <f>N756</f>
        <v>0</v>
      </c>
    </row>
    <row r="2689" spans="5:14">
      <c r="E2689">
        <v>754</v>
      </c>
      <c r="F2689">
        <f>IF(F758="","",F757)</f>
        <v>0</v>
      </c>
      <c r="G2689">
        <v>754</v>
      </c>
      <c r="H2689">
        <f>H757</f>
        <v>0</v>
      </c>
      <c r="K2689">
        <v>754</v>
      </c>
      <c r="L2689">
        <f>IF(L758="","",L757)</f>
        <v>0</v>
      </c>
      <c r="M2689">
        <v>754</v>
      </c>
      <c r="N2689">
        <f>N757</f>
        <v>0</v>
      </c>
    </row>
    <row r="2690" spans="5:14">
      <c r="E2690">
        <v>755</v>
      </c>
      <c r="F2690">
        <f>IF(F759="","",F758)</f>
        <v>0</v>
      </c>
      <c r="G2690">
        <v>755</v>
      </c>
      <c r="H2690">
        <f>H758</f>
        <v>0</v>
      </c>
      <c r="K2690">
        <v>755</v>
      </c>
      <c r="L2690">
        <f>IF(L759="","",L758)</f>
        <v>0</v>
      </c>
      <c r="M2690">
        <v>755</v>
      </c>
      <c r="N2690">
        <f>N758</f>
        <v>0</v>
      </c>
    </row>
    <row r="2691" spans="5:14">
      <c r="E2691">
        <v>756</v>
      </c>
      <c r="F2691">
        <f>IF(F760="","",F759)</f>
        <v>0</v>
      </c>
      <c r="G2691">
        <v>756</v>
      </c>
      <c r="H2691">
        <f>H759</f>
        <v>0</v>
      </c>
      <c r="K2691">
        <v>756</v>
      </c>
      <c r="L2691">
        <f>IF(L760="","",L759)</f>
        <v>0</v>
      </c>
      <c r="M2691">
        <v>756</v>
      </c>
      <c r="N2691">
        <f>N759</f>
        <v>0</v>
      </c>
    </row>
    <row r="2692" spans="5:14">
      <c r="E2692">
        <v>757</v>
      </c>
      <c r="F2692">
        <f>IF(F761="","",F760)</f>
        <v>0</v>
      </c>
      <c r="G2692">
        <v>757</v>
      </c>
      <c r="H2692">
        <f>H760</f>
        <v>0</v>
      </c>
      <c r="K2692">
        <v>757</v>
      </c>
      <c r="L2692">
        <f>IF(L761="","",L760)</f>
        <v>0</v>
      </c>
      <c r="M2692">
        <v>757</v>
      </c>
      <c r="N2692">
        <f>N760</f>
        <v>0</v>
      </c>
    </row>
    <row r="2693" spans="5:14">
      <c r="E2693">
        <v>758</v>
      </c>
      <c r="F2693">
        <f>IF(F762="","",F761)</f>
        <v>0</v>
      </c>
      <c r="G2693">
        <v>758</v>
      </c>
      <c r="H2693">
        <f>H761</f>
        <v>0</v>
      </c>
      <c r="K2693">
        <v>758</v>
      </c>
      <c r="L2693">
        <f>IF(L762="","",L761)</f>
        <v>0</v>
      </c>
      <c r="M2693">
        <v>758</v>
      </c>
      <c r="N2693">
        <f>N761</f>
        <v>0</v>
      </c>
    </row>
    <row r="2694" spans="5:14">
      <c r="E2694">
        <v>759</v>
      </c>
      <c r="F2694">
        <f>IF(F763="","",F762)</f>
        <v>0</v>
      </c>
      <c r="G2694">
        <v>759</v>
      </c>
      <c r="H2694">
        <f>H762</f>
        <v>0</v>
      </c>
      <c r="K2694">
        <v>759</v>
      </c>
      <c r="L2694">
        <f>IF(L763="","",L762)</f>
        <v>0</v>
      </c>
      <c r="M2694">
        <v>759</v>
      </c>
      <c r="N2694">
        <f>N762</f>
        <v>0</v>
      </c>
    </row>
    <row r="2695" spans="5:14">
      <c r="E2695">
        <v>760</v>
      </c>
      <c r="F2695">
        <f>IF(F764="","",F763)</f>
        <v>0</v>
      </c>
      <c r="G2695">
        <v>760</v>
      </c>
      <c r="H2695">
        <f>H763</f>
        <v>0</v>
      </c>
      <c r="K2695">
        <v>760</v>
      </c>
      <c r="L2695">
        <f>IF(L764="","",L763)</f>
        <v>0</v>
      </c>
      <c r="M2695">
        <v>760</v>
      </c>
      <c r="N2695">
        <f>N763</f>
        <v>0</v>
      </c>
    </row>
    <row r="2696" spans="5:14">
      <c r="E2696">
        <v>761</v>
      </c>
      <c r="F2696">
        <f>IF(F765="","",F764)</f>
        <v>0</v>
      </c>
      <c r="G2696">
        <v>761</v>
      </c>
      <c r="H2696">
        <f>H764</f>
        <v>0</v>
      </c>
      <c r="K2696">
        <v>761</v>
      </c>
      <c r="L2696">
        <f>IF(L765="","",L764)</f>
        <v>0</v>
      </c>
      <c r="M2696">
        <v>761</v>
      </c>
      <c r="N2696">
        <f>N764</f>
        <v>0</v>
      </c>
    </row>
    <row r="2697" spans="5:14">
      <c r="E2697">
        <v>762</v>
      </c>
      <c r="F2697">
        <f>IF(F766="","",F765)</f>
        <v>0</v>
      </c>
      <c r="G2697">
        <v>762</v>
      </c>
      <c r="H2697">
        <f>H765</f>
        <v>0</v>
      </c>
      <c r="K2697">
        <v>762</v>
      </c>
      <c r="L2697">
        <f>IF(L766="","",L765)</f>
        <v>0</v>
      </c>
      <c r="M2697">
        <v>762</v>
      </c>
      <c r="N2697">
        <f>N765</f>
        <v>0</v>
      </c>
    </row>
    <row r="2698" spans="5:14">
      <c r="E2698">
        <v>763</v>
      </c>
      <c r="F2698">
        <f>IF(F767="","",F766)</f>
        <v>0</v>
      </c>
      <c r="G2698">
        <v>763</v>
      </c>
      <c r="H2698">
        <f>H766</f>
        <v>0</v>
      </c>
      <c r="K2698">
        <v>763</v>
      </c>
      <c r="L2698">
        <f>IF(L767="","",L766)</f>
        <v>0</v>
      </c>
      <c r="M2698">
        <v>763</v>
      </c>
      <c r="N2698">
        <f>N766</f>
        <v>0</v>
      </c>
    </row>
    <row r="2699" spans="5:14">
      <c r="E2699">
        <v>764</v>
      </c>
      <c r="F2699">
        <f>IF(F768="","",F767)</f>
        <v>0</v>
      </c>
      <c r="G2699">
        <v>764</v>
      </c>
      <c r="H2699">
        <f>H767</f>
        <v>0</v>
      </c>
      <c r="K2699">
        <v>764</v>
      </c>
      <c r="L2699">
        <f>IF(L768="","",L767)</f>
        <v>0</v>
      </c>
      <c r="M2699">
        <v>764</v>
      </c>
      <c r="N2699">
        <f>N767</f>
        <v>0</v>
      </c>
    </row>
    <row r="2700" spans="5:14">
      <c r="E2700">
        <v>765</v>
      </c>
      <c r="F2700">
        <f>IF(F769="","",F768)</f>
        <v>0</v>
      </c>
      <c r="G2700">
        <v>765</v>
      </c>
      <c r="H2700">
        <f>H768</f>
        <v>0</v>
      </c>
      <c r="K2700">
        <v>765</v>
      </c>
      <c r="L2700">
        <f>IF(L769="","",L768)</f>
        <v>0</v>
      </c>
      <c r="M2700">
        <v>765</v>
      </c>
      <c r="N2700">
        <f>N768</f>
        <v>0</v>
      </c>
    </row>
    <row r="2701" spans="5:14">
      <c r="E2701">
        <v>766</v>
      </c>
      <c r="F2701">
        <f>IF(F770="","",F769)</f>
        <v>0</v>
      </c>
      <c r="G2701">
        <v>766</v>
      </c>
      <c r="H2701">
        <f>H769</f>
        <v>0</v>
      </c>
      <c r="K2701">
        <v>766</v>
      </c>
      <c r="L2701">
        <f>IF(L770="","",L769)</f>
        <v>0</v>
      </c>
      <c r="M2701">
        <v>766</v>
      </c>
      <c r="N2701">
        <f>N769</f>
        <v>0</v>
      </c>
    </row>
    <row r="2702" spans="5:14">
      <c r="E2702">
        <v>767</v>
      </c>
      <c r="F2702">
        <f>IF(F771="","",F770)</f>
        <v>0</v>
      </c>
      <c r="G2702">
        <v>767</v>
      </c>
      <c r="H2702">
        <f>H770</f>
        <v>0</v>
      </c>
      <c r="K2702">
        <v>767</v>
      </c>
      <c r="L2702">
        <f>IF(L771="","",L770)</f>
        <v>0</v>
      </c>
      <c r="M2702">
        <v>767</v>
      </c>
      <c r="N2702">
        <f>N770</f>
        <v>0</v>
      </c>
    </row>
    <row r="2703" spans="5:14">
      <c r="E2703">
        <v>768</v>
      </c>
      <c r="F2703">
        <f>IF(F772="","",F771)</f>
        <v>0</v>
      </c>
      <c r="G2703">
        <v>768</v>
      </c>
      <c r="H2703">
        <f>H771</f>
        <v>0</v>
      </c>
      <c r="K2703">
        <v>768</v>
      </c>
      <c r="L2703">
        <f>IF(L772="","",L771)</f>
        <v>0</v>
      </c>
      <c r="M2703">
        <v>768</v>
      </c>
      <c r="N2703">
        <f>N771</f>
        <v>0</v>
      </c>
    </row>
    <row r="2704" spans="5:14">
      <c r="E2704">
        <v>769</v>
      </c>
      <c r="F2704">
        <f>IF(F773="","",F772)</f>
        <v>0</v>
      </c>
      <c r="G2704">
        <v>769</v>
      </c>
      <c r="H2704">
        <f>H772</f>
        <v>0</v>
      </c>
      <c r="K2704">
        <v>769</v>
      </c>
      <c r="L2704">
        <f>IF(L773="","",L772)</f>
        <v>0</v>
      </c>
      <c r="M2704">
        <v>769</v>
      </c>
      <c r="N2704">
        <f>N772</f>
        <v>0</v>
      </c>
    </row>
    <row r="2705" spans="5:14">
      <c r="E2705">
        <v>770</v>
      </c>
      <c r="F2705">
        <f>IF(F774="","",F773)</f>
        <v>0</v>
      </c>
      <c r="G2705">
        <v>770</v>
      </c>
      <c r="H2705">
        <f>H773</f>
        <v>0</v>
      </c>
      <c r="K2705">
        <v>770</v>
      </c>
      <c r="L2705">
        <f>IF(L774="","",L773)</f>
        <v>0</v>
      </c>
      <c r="M2705">
        <v>770</v>
      </c>
      <c r="N2705">
        <f>N773</f>
        <v>0</v>
      </c>
    </row>
    <row r="2706" spans="5:14">
      <c r="E2706">
        <v>771</v>
      </c>
      <c r="F2706">
        <f>IF(F775="","",F774)</f>
        <v>0</v>
      </c>
      <c r="G2706">
        <v>771</v>
      </c>
      <c r="H2706">
        <f>H774</f>
        <v>0</v>
      </c>
      <c r="K2706">
        <v>771</v>
      </c>
      <c r="L2706">
        <f>IF(L775="","",L774)</f>
        <v>0</v>
      </c>
      <c r="M2706">
        <v>771</v>
      </c>
      <c r="N2706">
        <f>N774</f>
        <v>0</v>
      </c>
    </row>
    <row r="2707" spans="5:14">
      <c r="E2707">
        <v>772</v>
      </c>
      <c r="F2707">
        <f>IF(F776="","",F775)</f>
        <v>0</v>
      </c>
      <c r="G2707">
        <v>772</v>
      </c>
      <c r="H2707">
        <f>H775</f>
        <v>0</v>
      </c>
      <c r="K2707">
        <v>772</v>
      </c>
      <c r="L2707">
        <f>IF(L776="","",L775)</f>
        <v>0</v>
      </c>
      <c r="M2707">
        <v>772</v>
      </c>
      <c r="N2707">
        <f>N775</f>
        <v>0</v>
      </c>
    </row>
    <row r="2708" spans="5:14">
      <c r="E2708">
        <v>773</v>
      </c>
      <c r="F2708">
        <f>IF(F777="","",F776)</f>
        <v>0</v>
      </c>
      <c r="G2708">
        <v>773</v>
      </c>
      <c r="H2708">
        <f>H776</f>
        <v>0</v>
      </c>
      <c r="K2708">
        <v>773</v>
      </c>
      <c r="L2708">
        <f>IF(L777="","",L776)</f>
        <v>0</v>
      </c>
      <c r="M2708">
        <v>773</v>
      </c>
      <c r="N2708">
        <f>N776</f>
        <v>0</v>
      </c>
    </row>
    <row r="2709" spans="5:14">
      <c r="E2709">
        <v>774</v>
      </c>
      <c r="F2709">
        <f>IF(F778="","",F777)</f>
        <v>0</v>
      </c>
      <c r="G2709">
        <v>774</v>
      </c>
      <c r="H2709">
        <f>H777</f>
        <v>0</v>
      </c>
      <c r="K2709">
        <v>774</v>
      </c>
      <c r="L2709">
        <f>IF(L778="","",L777)</f>
        <v>0</v>
      </c>
      <c r="M2709">
        <v>774</v>
      </c>
      <c r="N2709">
        <f>N777</f>
        <v>0</v>
      </c>
    </row>
    <row r="2710" spans="5:14">
      <c r="E2710">
        <v>775</v>
      </c>
      <c r="F2710">
        <f>IF(F779="","",F778)</f>
        <v>0</v>
      </c>
      <c r="G2710">
        <v>775</v>
      </c>
      <c r="H2710">
        <f>H778</f>
        <v>0</v>
      </c>
      <c r="K2710">
        <v>775</v>
      </c>
      <c r="L2710">
        <f>IF(L779="","",L778)</f>
        <v>0</v>
      </c>
      <c r="M2710">
        <v>775</v>
      </c>
      <c r="N2710">
        <f>N778</f>
        <v>0</v>
      </c>
    </row>
    <row r="2711" spans="5:14">
      <c r="E2711">
        <v>776</v>
      </c>
      <c r="F2711">
        <f>IF(F780="","",F779)</f>
        <v>0</v>
      </c>
      <c r="G2711">
        <v>776</v>
      </c>
      <c r="H2711">
        <f>H779</f>
        <v>0</v>
      </c>
      <c r="K2711">
        <v>776</v>
      </c>
      <c r="L2711">
        <f>IF(L780="","",L779)</f>
        <v>0</v>
      </c>
      <c r="M2711">
        <v>776</v>
      </c>
      <c r="N2711">
        <f>N779</f>
        <v>0</v>
      </c>
    </row>
    <row r="2712" spans="5:14">
      <c r="E2712">
        <v>777</v>
      </c>
      <c r="F2712">
        <f>IF(F781="","",F780)</f>
        <v>0</v>
      </c>
      <c r="G2712">
        <v>777</v>
      </c>
      <c r="H2712">
        <f>H780</f>
        <v>0</v>
      </c>
      <c r="K2712">
        <v>777</v>
      </c>
      <c r="L2712">
        <f>IF(L781="","",L780)</f>
        <v>0</v>
      </c>
      <c r="M2712">
        <v>777</v>
      </c>
      <c r="N2712">
        <f>N780</f>
        <v>0</v>
      </c>
    </row>
    <row r="2713" spans="5:14">
      <c r="E2713">
        <v>778</v>
      </c>
      <c r="F2713">
        <f>IF(F782="","",F781)</f>
        <v>0</v>
      </c>
      <c r="G2713">
        <v>778</v>
      </c>
      <c r="H2713">
        <f>H781</f>
        <v>0</v>
      </c>
      <c r="K2713">
        <v>778</v>
      </c>
      <c r="L2713">
        <f>IF(L782="","",L781)</f>
        <v>0</v>
      </c>
      <c r="M2713">
        <v>778</v>
      </c>
      <c r="N2713">
        <f>N781</f>
        <v>0</v>
      </c>
    </row>
    <row r="2714" spans="5:14">
      <c r="E2714">
        <v>779</v>
      </c>
      <c r="F2714">
        <f>IF(F783="","",F782)</f>
        <v>0</v>
      </c>
      <c r="G2714">
        <v>779</v>
      </c>
      <c r="H2714">
        <f>H782</f>
        <v>0</v>
      </c>
      <c r="K2714">
        <v>779</v>
      </c>
      <c r="L2714">
        <f>IF(L783="","",L782)</f>
        <v>0</v>
      </c>
      <c r="M2714">
        <v>779</v>
      </c>
      <c r="N2714">
        <f>N782</f>
        <v>0</v>
      </c>
    </row>
    <row r="2715" spans="5:14">
      <c r="E2715">
        <v>780</v>
      </c>
      <c r="F2715">
        <f>IF(F784="","",F783)</f>
        <v>0</v>
      </c>
      <c r="G2715">
        <v>780</v>
      </c>
      <c r="H2715">
        <f>H783</f>
        <v>0</v>
      </c>
      <c r="K2715">
        <v>780</v>
      </c>
      <c r="L2715">
        <f>IF(L784="","",L783)</f>
        <v>0</v>
      </c>
      <c r="M2715">
        <v>780</v>
      </c>
      <c r="N2715">
        <f>N783</f>
        <v>0</v>
      </c>
    </row>
    <row r="2716" spans="5:14">
      <c r="E2716">
        <v>781</v>
      </c>
      <c r="F2716">
        <f>IF(F785="","",F784)</f>
        <v>0</v>
      </c>
      <c r="G2716">
        <v>781</v>
      </c>
      <c r="H2716">
        <f>H784</f>
        <v>0</v>
      </c>
      <c r="K2716">
        <v>781</v>
      </c>
      <c r="L2716">
        <f>IF(L785="","",L784)</f>
        <v>0</v>
      </c>
      <c r="M2716">
        <v>781</v>
      </c>
      <c r="N2716">
        <f>N784</f>
        <v>0</v>
      </c>
    </row>
    <row r="2717" spans="5:14">
      <c r="E2717">
        <v>782</v>
      </c>
      <c r="F2717">
        <f>IF(F786="","",F785)</f>
        <v>0</v>
      </c>
      <c r="G2717">
        <v>782</v>
      </c>
      <c r="H2717">
        <f>H785</f>
        <v>0</v>
      </c>
      <c r="K2717">
        <v>782</v>
      </c>
      <c r="L2717">
        <f>IF(L786="","",L785)</f>
        <v>0</v>
      </c>
      <c r="M2717">
        <v>782</v>
      </c>
      <c r="N2717">
        <f>N785</f>
        <v>0</v>
      </c>
    </row>
    <row r="2718" spans="5:14">
      <c r="E2718">
        <v>783</v>
      </c>
      <c r="F2718">
        <f>IF(F787="","",F786)</f>
        <v>0</v>
      </c>
      <c r="G2718">
        <v>783</v>
      </c>
      <c r="H2718">
        <f>H786</f>
        <v>0</v>
      </c>
      <c r="K2718">
        <v>783</v>
      </c>
      <c r="L2718">
        <f>IF(L787="","",L786)</f>
        <v>0</v>
      </c>
      <c r="M2718">
        <v>783</v>
      </c>
      <c r="N2718">
        <f>N786</f>
        <v>0</v>
      </c>
    </row>
    <row r="2719" spans="5:14">
      <c r="E2719">
        <v>784</v>
      </c>
      <c r="F2719">
        <f>IF(F788="","",F787)</f>
        <v>0</v>
      </c>
      <c r="G2719">
        <v>784</v>
      </c>
      <c r="H2719">
        <f>H787</f>
        <v>0</v>
      </c>
      <c r="K2719">
        <v>784</v>
      </c>
      <c r="L2719">
        <f>IF(L788="","",L787)</f>
        <v>0</v>
      </c>
      <c r="M2719">
        <v>784</v>
      </c>
      <c r="N2719">
        <f>N787</f>
        <v>0</v>
      </c>
    </row>
    <row r="2720" spans="5:14">
      <c r="E2720">
        <v>785</v>
      </c>
      <c r="F2720">
        <f>IF(F789="","",F788)</f>
        <v>0</v>
      </c>
      <c r="G2720">
        <v>785</v>
      </c>
      <c r="H2720">
        <f>H788</f>
        <v>0</v>
      </c>
      <c r="K2720">
        <v>785</v>
      </c>
      <c r="L2720">
        <f>IF(L789="","",L788)</f>
        <v>0</v>
      </c>
      <c r="M2720">
        <v>785</v>
      </c>
      <c r="N2720">
        <f>N788</f>
        <v>0</v>
      </c>
    </row>
    <row r="2721" spans="5:14">
      <c r="E2721">
        <v>786</v>
      </c>
      <c r="F2721">
        <f>IF(F790="","",F789)</f>
        <v>0</v>
      </c>
      <c r="G2721">
        <v>786</v>
      </c>
      <c r="H2721">
        <f>H789</f>
        <v>0</v>
      </c>
      <c r="K2721">
        <v>786</v>
      </c>
      <c r="L2721">
        <f>IF(L790="","",L789)</f>
        <v>0</v>
      </c>
      <c r="M2721">
        <v>786</v>
      </c>
      <c r="N2721">
        <f>N789</f>
        <v>0</v>
      </c>
    </row>
    <row r="2722" spans="5:14">
      <c r="E2722">
        <v>787</v>
      </c>
      <c r="F2722">
        <f>IF(F791="","",F790)</f>
        <v>0</v>
      </c>
      <c r="G2722">
        <v>787</v>
      </c>
      <c r="H2722">
        <f>H790</f>
        <v>0</v>
      </c>
      <c r="K2722">
        <v>787</v>
      </c>
      <c r="L2722">
        <f>IF(L791="","",L790)</f>
        <v>0</v>
      </c>
      <c r="M2722">
        <v>787</v>
      </c>
      <c r="N2722">
        <f>N790</f>
        <v>0</v>
      </c>
    </row>
    <row r="2723" spans="5:14">
      <c r="E2723">
        <v>788</v>
      </c>
      <c r="F2723">
        <f>IF(F792="","",F791)</f>
        <v>0</v>
      </c>
      <c r="G2723">
        <v>788</v>
      </c>
      <c r="H2723">
        <f>H791</f>
        <v>0</v>
      </c>
      <c r="K2723">
        <v>788</v>
      </c>
      <c r="L2723">
        <f>IF(L792="","",L791)</f>
        <v>0</v>
      </c>
      <c r="M2723">
        <v>788</v>
      </c>
      <c r="N2723">
        <f>N791</f>
        <v>0</v>
      </c>
    </row>
    <row r="2724" spans="5:14">
      <c r="E2724">
        <v>789</v>
      </c>
      <c r="F2724">
        <f>IF(F793="","",F792)</f>
        <v>0</v>
      </c>
      <c r="G2724">
        <v>789</v>
      </c>
      <c r="H2724">
        <f>H792</f>
        <v>0</v>
      </c>
      <c r="K2724">
        <v>789</v>
      </c>
      <c r="L2724">
        <f>IF(L793="","",L792)</f>
        <v>0</v>
      </c>
      <c r="M2724">
        <v>789</v>
      </c>
      <c r="N2724">
        <f>N792</f>
        <v>0</v>
      </c>
    </row>
    <row r="2725" spans="5:14">
      <c r="E2725">
        <v>790</v>
      </c>
      <c r="F2725">
        <f>IF(F794="","",F793)</f>
        <v>0</v>
      </c>
      <c r="G2725">
        <v>790</v>
      </c>
      <c r="H2725">
        <f>H793</f>
        <v>0</v>
      </c>
      <c r="K2725">
        <v>790</v>
      </c>
      <c r="L2725">
        <f>IF(L794="","",L793)</f>
        <v>0</v>
      </c>
      <c r="M2725">
        <v>790</v>
      </c>
      <c r="N2725">
        <f>N793</f>
        <v>0</v>
      </c>
    </row>
    <row r="2726" spans="5:14">
      <c r="E2726">
        <v>791</v>
      </c>
      <c r="F2726">
        <f>IF(F795="","",F794)</f>
        <v>0</v>
      </c>
      <c r="G2726">
        <v>791</v>
      </c>
      <c r="H2726">
        <f>H794</f>
        <v>0</v>
      </c>
      <c r="K2726">
        <v>791</v>
      </c>
      <c r="L2726">
        <f>IF(L795="","",L794)</f>
        <v>0</v>
      </c>
      <c r="M2726">
        <v>791</v>
      </c>
      <c r="N2726">
        <f>N794</f>
        <v>0</v>
      </c>
    </row>
    <row r="2727" spans="5:14">
      <c r="E2727">
        <v>792</v>
      </c>
      <c r="F2727">
        <f>IF(F796="","",F795)</f>
        <v>0</v>
      </c>
      <c r="G2727">
        <v>792</v>
      </c>
      <c r="H2727">
        <f>H795</f>
        <v>0</v>
      </c>
      <c r="K2727">
        <v>792</v>
      </c>
      <c r="L2727">
        <f>IF(L796="","",L795)</f>
        <v>0</v>
      </c>
      <c r="M2727">
        <v>792</v>
      </c>
      <c r="N2727">
        <f>N795</f>
        <v>0</v>
      </c>
    </row>
    <row r="2728" spans="5:14">
      <c r="E2728">
        <v>793</v>
      </c>
      <c r="F2728">
        <f>IF(F797="","",F796)</f>
        <v>0</v>
      </c>
      <c r="G2728">
        <v>793</v>
      </c>
      <c r="H2728">
        <f>H796</f>
        <v>0</v>
      </c>
      <c r="K2728">
        <v>793</v>
      </c>
      <c r="L2728">
        <f>IF(L797="","",L796)</f>
        <v>0</v>
      </c>
      <c r="M2728">
        <v>793</v>
      </c>
      <c r="N2728">
        <f>N796</f>
        <v>0</v>
      </c>
    </row>
    <row r="2729" spans="5:14">
      <c r="E2729">
        <v>794</v>
      </c>
      <c r="F2729">
        <f>IF(F798="","",F797)</f>
        <v>0</v>
      </c>
      <c r="G2729">
        <v>794</v>
      </c>
      <c r="H2729">
        <f>H797</f>
        <v>0</v>
      </c>
      <c r="K2729">
        <v>794</v>
      </c>
      <c r="L2729">
        <f>IF(L798="","",L797)</f>
        <v>0</v>
      </c>
      <c r="M2729">
        <v>794</v>
      </c>
      <c r="N2729">
        <f>N797</f>
        <v>0</v>
      </c>
    </row>
    <row r="2730" spans="5:14">
      <c r="E2730">
        <v>795</v>
      </c>
      <c r="F2730">
        <f>IF(F799="","",F798)</f>
        <v>0</v>
      </c>
      <c r="G2730">
        <v>795</v>
      </c>
      <c r="H2730">
        <f>H798</f>
        <v>0</v>
      </c>
      <c r="K2730">
        <v>795</v>
      </c>
      <c r="L2730">
        <f>IF(L799="","",L798)</f>
        <v>0</v>
      </c>
      <c r="M2730">
        <v>795</v>
      </c>
      <c r="N2730">
        <f>N798</f>
        <v>0</v>
      </c>
    </row>
    <row r="2731" spans="5:14">
      <c r="E2731">
        <v>796</v>
      </c>
      <c r="F2731">
        <f>IF(F800="","",F799)</f>
        <v>0</v>
      </c>
      <c r="G2731">
        <v>796</v>
      </c>
      <c r="H2731">
        <f>H799</f>
        <v>0</v>
      </c>
      <c r="K2731">
        <v>796</v>
      </c>
      <c r="L2731">
        <f>IF(L800="","",L799)</f>
        <v>0</v>
      </c>
      <c r="M2731">
        <v>796</v>
      </c>
      <c r="N2731">
        <f>N799</f>
        <v>0</v>
      </c>
    </row>
    <row r="2732" spans="5:14">
      <c r="E2732">
        <v>797</v>
      </c>
      <c r="F2732">
        <f>IF(F801="","",F800)</f>
        <v>0</v>
      </c>
      <c r="G2732">
        <v>797</v>
      </c>
      <c r="H2732">
        <f>H800</f>
        <v>0</v>
      </c>
      <c r="K2732">
        <v>797</v>
      </c>
      <c r="L2732">
        <f>IF(L801="","",L800)</f>
        <v>0</v>
      </c>
      <c r="M2732">
        <v>797</v>
      </c>
      <c r="N2732">
        <f>N800</f>
        <v>0</v>
      </c>
    </row>
    <row r="2733" spans="5:14">
      <c r="E2733">
        <v>798</v>
      </c>
      <c r="F2733">
        <f>IF(F802="","",F801)</f>
        <v>0</v>
      </c>
      <c r="G2733">
        <v>798</v>
      </c>
      <c r="H2733">
        <f>H801</f>
        <v>0</v>
      </c>
      <c r="K2733">
        <v>798</v>
      </c>
      <c r="L2733">
        <f>IF(L802="","",L801)</f>
        <v>0</v>
      </c>
      <c r="M2733">
        <v>798</v>
      </c>
      <c r="N2733">
        <f>N801</f>
        <v>0</v>
      </c>
    </row>
    <row r="2734" spans="5:14">
      <c r="E2734">
        <v>799</v>
      </c>
      <c r="F2734">
        <f>IF(F803="","",F802)</f>
        <v>0</v>
      </c>
      <c r="G2734">
        <v>799</v>
      </c>
      <c r="H2734">
        <f>H802</f>
        <v>0</v>
      </c>
      <c r="K2734">
        <v>799</v>
      </c>
      <c r="L2734">
        <f>IF(L803="","",L802)</f>
        <v>0</v>
      </c>
      <c r="M2734">
        <v>799</v>
      </c>
      <c r="N2734">
        <f>N802</f>
        <v>0</v>
      </c>
    </row>
    <row r="2735" spans="5:14">
      <c r="E2735">
        <v>800</v>
      </c>
      <c r="F2735">
        <f>IF(F804="","",F803)</f>
        <v>0</v>
      </c>
      <c r="G2735">
        <v>800</v>
      </c>
      <c r="H2735">
        <f>H803</f>
        <v>0</v>
      </c>
      <c r="K2735">
        <v>800</v>
      </c>
      <c r="L2735">
        <f>IF(L804="","",L803)</f>
        <v>0</v>
      </c>
      <c r="M2735">
        <v>800</v>
      </c>
      <c r="N2735">
        <f>N803</f>
        <v>0</v>
      </c>
    </row>
    <row r="2736" spans="5:14">
      <c r="E2736">
        <v>801</v>
      </c>
      <c r="F2736">
        <f>IF(F805="","",F804)</f>
        <v>0</v>
      </c>
      <c r="G2736">
        <v>801</v>
      </c>
      <c r="H2736">
        <f>H804</f>
        <v>0</v>
      </c>
      <c r="K2736">
        <v>801</v>
      </c>
      <c r="L2736">
        <f>IF(L805="","",L804)</f>
        <v>0</v>
      </c>
      <c r="M2736">
        <v>801</v>
      </c>
      <c r="N2736">
        <f>N804</f>
        <v>0</v>
      </c>
    </row>
    <row r="2737" spans="5:14">
      <c r="E2737">
        <v>802</v>
      </c>
      <c r="F2737">
        <f>IF(F806="","",F805)</f>
        <v>0</v>
      </c>
      <c r="G2737">
        <v>802</v>
      </c>
      <c r="H2737">
        <f>H805</f>
        <v>0</v>
      </c>
      <c r="K2737">
        <v>802</v>
      </c>
      <c r="L2737">
        <f>IF(L806="","",L805)</f>
        <v>0</v>
      </c>
      <c r="M2737">
        <v>802</v>
      </c>
      <c r="N2737">
        <f>N805</f>
        <v>0</v>
      </c>
    </row>
    <row r="2738" spans="5:14">
      <c r="E2738">
        <v>803</v>
      </c>
      <c r="F2738">
        <f>IF(F807="","",F806)</f>
        <v>0</v>
      </c>
      <c r="G2738">
        <v>803</v>
      </c>
      <c r="H2738">
        <f>H806</f>
        <v>0</v>
      </c>
      <c r="K2738">
        <v>803</v>
      </c>
      <c r="L2738">
        <f>IF(L807="","",L806)</f>
        <v>0</v>
      </c>
      <c r="M2738">
        <v>803</v>
      </c>
      <c r="N2738">
        <f>N806</f>
        <v>0</v>
      </c>
    </row>
    <row r="2739" spans="5:14">
      <c r="E2739">
        <v>804</v>
      </c>
      <c r="F2739">
        <f>IF(F808="","",F807)</f>
        <v>0</v>
      </c>
      <c r="G2739">
        <v>804</v>
      </c>
      <c r="H2739">
        <f>H807</f>
        <v>0</v>
      </c>
      <c r="K2739">
        <v>804</v>
      </c>
      <c r="L2739">
        <f>IF(L808="","",L807)</f>
        <v>0</v>
      </c>
      <c r="M2739">
        <v>804</v>
      </c>
      <c r="N2739">
        <f>N807</f>
        <v>0</v>
      </c>
    </row>
    <row r="2740" spans="5:14">
      <c r="E2740">
        <v>805</v>
      </c>
      <c r="F2740">
        <f>IF(F809="","",F808)</f>
        <v>0</v>
      </c>
      <c r="G2740">
        <v>805</v>
      </c>
      <c r="H2740">
        <f>H808</f>
        <v>0</v>
      </c>
      <c r="K2740">
        <v>805</v>
      </c>
      <c r="L2740">
        <f>IF(L809="","",L808)</f>
        <v>0</v>
      </c>
      <c r="M2740">
        <v>805</v>
      </c>
      <c r="N2740">
        <f>N808</f>
        <v>0</v>
      </c>
    </row>
    <row r="2741" spans="5:14">
      <c r="E2741">
        <v>806</v>
      </c>
      <c r="F2741">
        <f>IF(F810="","",F809)</f>
        <v>0</v>
      </c>
      <c r="G2741">
        <v>806</v>
      </c>
      <c r="H2741">
        <f>H809</f>
        <v>0</v>
      </c>
      <c r="K2741">
        <v>806</v>
      </c>
      <c r="L2741">
        <f>IF(L810="","",L809)</f>
        <v>0</v>
      </c>
      <c r="M2741">
        <v>806</v>
      </c>
      <c r="N2741">
        <f>N809</f>
        <v>0</v>
      </c>
    </row>
    <row r="2742" spans="5:14">
      <c r="E2742">
        <v>807</v>
      </c>
      <c r="F2742">
        <f>IF(F811="","",F810)</f>
        <v>0</v>
      </c>
      <c r="G2742">
        <v>807</v>
      </c>
      <c r="H2742">
        <f>H810</f>
        <v>0</v>
      </c>
      <c r="K2742">
        <v>807</v>
      </c>
      <c r="L2742">
        <f>IF(L811="","",L810)</f>
        <v>0</v>
      </c>
      <c r="M2742">
        <v>807</v>
      </c>
      <c r="N2742">
        <f>N810</f>
        <v>0</v>
      </c>
    </row>
    <row r="2743" spans="5:14">
      <c r="E2743">
        <v>808</v>
      </c>
      <c r="F2743">
        <f>IF(F812="","",F811)</f>
        <v>0</v>
      </c>
      <c r="G2743">
        <v>808</v>
      </c>
      <c r="H2743">
        <f>H811</f>
        <v>0</v>
      </c>
      <c r="K2743">
        <v>808</v>
      </c>
      <c r="L2743">
        <f>IF(L812="","",L811)</f>
        <v>0</v>
      </c>
      <c r="M2743">
        <v>808</v>
      </c>
      <c r="N2743">
        <f>N811</f>
        <v>0</v>
      </c>
    </row>
    <row r="2744" spans="5:14">
      <c r="E2744">
        <v>809</v>
      </c>
      <c r="F2744">
        <f>IF(F813="","",F812)</f>
        <v>0</v>
      </c>
      <c r="G2744">
        <v>809</v>
      </c>
      <c r="H2744">
        <f>H812</f>
        <v>0</v>
      </c>
      <c r="K2744">
        <v>809</v>
      </c>
      <c r="L2744">
        <f>IF(L813="","",L812)</f>
        <v>0</v>
      </c>
      <c r="M2744">
        <v>809</v>
      </c>
      <c r="N2744">
        <f>N812</f>
        <v>0</v>
      </c>
    </row>
    <row r="2745" spans="5:14">
      <c r="E2745">
        <v>810</v>
      </c>
      <c r="F2745">
        <f>IF(F814="","",F813)</f>
        <v>0</v>
      </c>
      <c r="G2745">
        <v>810</v>
      </c>
      <c r="H2745">
        <f>H813</f>
        <v>0</v>
      </c>
      <c r="K2745">
        <v>810</v>
      </c>
      <c r="L2745">
        <f>IF(L814="","",L813)</f>
        <v>0</v>
      </c>
      <c r="M2745">
        <v>810</v>
      </c>
      <c r="N2745">
        <f>N813</f>
        <v>0</v>
      </c>
    </row>
    <row r="2746" spans="5:14">
      <c r="E2746">
        <v>811</v>
      </c>
      <c r="F2746">
        <f>IF(F815="","",F814)</f>
        <v>0</v>
      </c>
      <c r="G2746">
        <v>811</v>
      </c>
      <c r="H2746">
        <f>H814</f>
        <v>0</v>
      </c>
      <c r="K2746">
        <v>811</v>
      </c>
      <c r="L2746">
        <f>IF(L815="","",L814)</f>
        <v>0</v>
      </c>
      <c r="M2746">
        <v>811</v>
      </c>
      <c r="N2746">
        <f>N814</f>
        <v>0</v>
      </c>
    </row>
    <row r="2747" spans="5:14">
      <c r="E2747">
        <v>812</v>
      </c>
      <c r="F2747">
        <f>IF(F816="","",F815)</f>
        <v>0</v>
      </c>
      <c r="G2747">
        <v>812</v>
      </c>
      <c r="H2747">
        <f>H815</f>
        <v>0</v>
      </c>
      <c r="K2747">
        <v>812</v>
      </c>
      <c r="L2747">
        <f>IF(L816="","",L815)</f>
        <v>0</v>
      </c>
      <c r="M2747">
        <v>812</v>
      </c>
      <c r="N2747">
        <f>N815</f>
        <v>0</v>
      </c>
    </row>
    <row r="2748" spans="5:14">
      <c r="E2748">
        <v>813</v>
      </c>
      <c r="F2748">
        <f>IF(F817="","",F816)</f>
        <v>0</v>
      </c>
      <c r="G2748">
        <v>813</v>
      </c>
      <c r="H2748">
        <f>H816</f>
        <v>0</v>
      </c>
      <c r="K2748">
        <v>813</v>
      </c>
      <c r="L2748">
        <f>IF(L817="","",L816)</f>
        <v>0</v>
      </c>
      <c r="M2748">
        <v>813</v>
      </c>
      <c r="N2748">
        <f>N816</f>
        <v>0</v>
      </c>
    </row>
    <row r="2749" spans="5:14">
      <c r="E2749">
        <v>814</v>
      </c>
      <c r="F2749">
        <f>IF(F818="","",F817)</f>
        <v>0</v>
      </c>
      <c r="G2749">
        <v>814</v>
      </c>
      <c r="H2749">
        <f>H817</f>
        <v>0</v>
      </c>
      <c r="K2749">
        <v>814</v>
      </c>
      <c r="L2749">
        <f>IF(L818="","",L817)</f>
        <v>0</v>
      </c>
      <c r="M2749">
        <v>814</v>
      </c>
      <c r="N2749">
        <f>N817</f>
        <v>0</v>
      </c>
    </row>
    <row r="2750" spans="5:14">
      <c r="E2750">
        <v>815</v>
      </c>
      <c r="F2750">
        <f>IF(F819="","",F818)</f>
        <v>0</v>
      </c>
      <c r="G2750">
        <v>815</v>
      </c>
      <c r="H2750">
        <f>H818</f>
        <v>0</v>
      </c>
      <c r="K2750">
        <v>815</v>
      </c>
      <c r="L2750">
        <f>IF(L819="","",L818)</f>
        <v>0</v>
      </c>
      <c r="M2750">
        <v>815</v>
      </c>
      <c r="N2750">
        <f>N818</f>
        <v>0</v>
      </c>
    </row>
    <row r="2751" spans="5:14">
      <c r="E2751">
        <v>816</v>
      </c>
      <c r="F2751">
        <f>IF(F820="","",F819)</f>
        <v>0</v>
      </c>
      <c r="G2751">
        <v>816</v>
      </c>
      <c r="H2751">
        <f>H819</f>
        <v>0</v>
      </c>
      <c r="K2751">
        <v>816</v>
      </c>
      <c r="L2751">
        <f>IF(L820="","",L819)</f>
        <v>0</v>
      </c>
      <c r="M2751">
        <v>816</v>
      </c>
      <c r="N2751">
        <f>N819</f>
        <v>0</v>
      </c>
    </row>
    <row r="2752" spans="5:14">
      <c r="E2752">
        <v>817</v>
      </c>
      <c r="F2752">
        <f>IF(F821="","",F820)</f>
        <v>0</v>
      </c>
      <c r="G2752">
        <v>817</v>
      </c>
      <c r="H2752">
        <f>H820</f>
        <v>0</v>
      </c>
      <c r="K2752">
        <v>817</v>
      </c>
      <c r="L2752">
        <f>IF(L821="","",L820)</f>
        <v>0</v>
      </c>
      <c r="M2752">
        <v>817</v>
      </c>
      <c r="N2752">
        <f>N820</f>
        <v>0</v>
      </c>
    </row>
    <row r="2753" spans="5:14">
      <c r="E2753">
        <v>818</v>
      </c>
      <c r="F2753">
        <f>IF(F822="","",F821)</f>
        <v>0</v>
      </c>
      <c r="G2753">
        <v>818</v>
      </c>
      <c r="H2753">
        <f>H821</f>
        <v>0</v>
      </c>
      <c r="K2753">
        <v>818</v>
      </c>
      <c r="L2753">
        <f>IF(L822="","",L821)</f>
        <v>0</v>
      </c>
      <c r="M2753">
        <v>818</v>
      </c>
      <c r="N2753">
        <f>N821</f>
        <v>0</v>
      </c>
    </row>
    <row r="2754" spans="5:14">
      <c r="E2754">
        <v>819</v>
      </c>
      <c r="F2754">
        <f>IF(F823="","",F822)</f>
        <v>0</v>
      </c>
      <c r="G2754">
        <v>819</v>
      </c>
      <c r="H2754">
        <f>H822</f>
        <v>0</v>
      </c>
      <c r="K2754">
        <v>819</v>
      </c>
      <c r="L2754">
        <f>IF(L823="","",L822)</f>
        <v>0</v>
      </c>
      <c r="M2754">
        <v>819</v>
      </c>
      <c r="N2754">
        <f>N822</f>
        <v>0</v>
      </c>
    </row>
    <row r="2755" spans="5:14">
      <c r="E2755">
        <v>820</v>
      </c>
      <c r="F2755">
        <f>IF(F824="","",F823)</f>
        <v>0</v>
      </c>
      <c r="G2755">
        <v>820</v>
      </c>
      <c r="H2755">
        <f>H823</f>
        <v>0</v>
      </c>
      <c r="K2755">
        <v>820</v>
      </c>
      <c r="L2755">
        <f>IF(L824="","",L823)</f>
        <v>0</v>
      </c>
      <c r="M2755">
        <v>820</v>
      </c>
      <c r="N2755">
        <f>N823</f>
        <v>0</v>
      </c>
    </row>
    <row r="2756" spans="5:14">
      <c r="E2756">
        <v>821</v>
      </c>
      <c r="F2756">
        <f>IF(F825="","",F824)</f>
        <v>0</v>
      </c>
      <c r="G2756">
        <v>821</v>
      </c>
      <c r="H2756">
        <f>H824</f>
        <v>0</v>
      </c>
      <c r="K2756">
        <v>821</v>
      </c>
      <c r="L2756">
        <f>IF(L825="","",L824)</f>
        <v>0</v>
      </c>
      <c r="M2756">
        <v>821</v>
      </c>
      <c r="N2756">
        <f>N824</f>
        <v>0</v>
      </c>
    </row>
    <row r="2757" spans="5:14">
      <c r="E2757">
        <v>822</v>
      </c>
      <c r="F2757">
        <f>IF(F826="","",F825)</f>
        <v>0</v>
      </c>
      <c r="G2757">
        <v>822</v>
      </c>
      <c r="H2757">
        <f>H825</f>
        <v>0</v>
      </c>
      <c r="K2757">
        <v>822</v>
      </c>
      <c r="L2757">
        <f>IF(L826="","",L825)</f>
        <v>0</v>
      </c>
      <c r="M2757">
        <v>822</v>
      </c>
      <c r="N2757">
        <f>N825</f>
        <v>0</v>
      </c>
    </row>
    <row r="2758" spans="5:14">
      <c r="E2758">
        <v>823</v>
      </c>
      <c r="F2758">
        <f>IF(F827="","",F826)</f>
        <v>0</v>
      </c>
      <c r="G2758">
        <v>823</v>
      </c>
      <c r="H2758">
        <f>H826</f>
        <v>0</v>
      </c>
      <c r="K2758">
        <v>823</v>
      </c>
      <c r="L2758">
        <f>IF(L827="","",L826)</f>
        <v>0</v>
      </c>
      <c r="M2758">
        <v>823</v>
      </c>
      <c r="N2758">
        <f>N826</f>
        <v>0</v>
      </c>
    </row>
    <row r="2759" spans="5:14">
      <c r="E2759">
        <v>824</v>
      </c>
      <c r="F2759">
        <f>IF(F828="","",F827)</f>
        <v>0</v>
      </c>
      <c r="G2759">
        <v>824</v>
      </c>
      <c r="H2759">
        <f>H827</f>
        <v>0</v>
      </c>
      <c r="K2759">
        <v>824</v>
      </c>
      <c r="L2759">
        <f>IF(L828="","",L827)</f>
        <v>0</v>
      </c>
      <c r="M2759">
        <v>824</v>
      </c>
      <c r="N2759">
        <f>N827</f>
        <v>0</v>
      </c>
    </row>
    <row r="2760" spans="5:14">
      <c r="E2760">
        <v>825</v>
      </c>
      <c r="F2760">
        <f>IF(F829="","",F828)</f>
        <v>0</v>
      </c>
      <c r="G2760">
        <v>825</v>
      </c>
      <c r="H2760">
        <f>H828</f>
        <v>0</v>
      </c>
      <c r="K2760">
        <v>825</v>
      </c>
      <c r="L2760">
        <f>IF(L829="","",L828)</f>
        <v>0</v>
      </c>
      <c r="M2760">
        <v>825</v>
      </c>
      <c r="N2760">
        <f>N828</f>
        <v>0</v>
      </c>
    </row>
    <row r="2761" spans="5:14">
      <c r="E2761">
        <v>826</v>
      </c>
      <c r="F2761">
        <f>IF(F830="","",F829)</f>
        <v>0</v>
      </c>
      <c r="G2761">
        <v>826</v>
      </c>
      <c r="H2761">
        <f>H829</f>
        <v>0</v>
      </c>
      <c r="K2761">
        <v>826</v>
      </c>
      <c r="L2761">
        <f>IF(L830="","",L829)</f>
        <v>0</v>
      </c>
      <c r="M2761">
        <v>826</v>
      </c>
      <c r="N2761">
        <f>N829</f>
        <v>0</v>
      </c>
    </row>
    <row r="2762" spans="5:14">
      <c r="E2762">
        <v>827</v>
      </c>
      <c r="F2762">
        <f>IF(F831="","",F830)</f>
        <v>0</v>
      </c>
      <c r="G2762">
        <v>827</v>
      </c>
      <c r="H2762">
        <f>H830</f>
        <v>0</v>
      </c>
      <c r="K2762">
        <v>827</v>
      </c>
      <c r="L2762">
        <f>IF(L831="","",L830)</f>
        <v>0</v>
      </c>
      <c r="M2762">
        <v>827</v>
      </c>
      <c r="N2762">
        <f>N830</f>
        <v>0</v>
      </c>
    </row>
    <row r="2763" spans="5:14">
      <c r="E2763">
        <v>828</v>
      </c>
      <c r="F2763">
        <f>IF(F832="","",F831)</f>
        <v>0</v>
      </c>
      <c r="G2763">
        <v>828</v>
      </c>
      <c r="H2763">
        <f>H831</f>
        <v>0</v>
      </c>
      <c r="K2763">
        <v>828</v>
      </c>
      <c r="L2763">
        <f>IF(L832="","",L831)</f>
        <v>0</v>
      </c>
      <c r="M2763">
        <v>828</v>
      </c>
      <c r="N2763">
        <f>N831</f>
        <v>0</v>
      </c>
    </row>
    <row r="2764" spans="5:14">
      <c r="E2764">
        <v>829</v>
      </c>
      <c r="F2764">
        <f>IF(F833="","",F832)</f>
        <v>0</v>
      </c>
      <c r="G2764">
        <v>829</v>
      </c>
      <c r="H2764">
        <f>H832</f>
        <v>0</v>
      </c>
      <c r="K2764">
        <v>829</v>
      </c>
      <c r="L2764">
        <f>IF(L833="","",L832)</f>
        <v>0</v>
      </c>
      <c r="M2764">
        <v>829</v>
      </c>
      <c r="N2764">
        <f>N832</f>
        <v>0</v>
      </c>
    </row>
    <row r="2765" spans="5:14">
      <c r="E2765">
        <v>830</v>
      </c>
      <c r="F2765">
        <f>IF(F834="","",F833)</f>
        <v>0</v>
      </c>
      <c r="G2765">
        <v>830</v>
      </c>
      <c r="H2765">
        <f>H833</f>
        <v>0</v>
      </c>
      <c r="K2765">
        <v>830</v>
      </c>
      <c r="L2765">
        <f>IF(L834="","",L833)</f>
        <v>0</v>
      </c>
      <c r="M2765">
        <v>830</v>
      </c>
      <c r="N2765">
        <f>N833</f>
        <v>0</v>
      </c>
    </row>
    <row r="2766" spans="5:14">
      <c r="E2766">
        <v>831</v>
      </c>
      <c r="F2766">
        <f>IF(F835="","",F834)</f>
        <v>0</v>
      </c>
      <c r="G2766">
        <v>831</v>
      </c>
      <c r="H2766">
        <f>H834</f>
        <v>0</v>
      </c>
      <c r="K2766">
        <v>831</v>
      </c>
      <c r="L2766">
        <f>IF(L835="","",L834)</f>
        <v>0</v>
      </c>
      <c r="M2766">
        <v>831</v>
      </c>
      <c r="N2766">
        <f>N834</f>
        <v>0</v>
      </c>
    </row>
    <row r="2767" spans="5:14">
      <c r="E2767">
        <v>832</v>
      </c>
      <c r="F2767">
        <f>IF(F836="","",F835)</f>
        <v>0</v>
      </c>
      <c r="G2767">
        <v>832</v>
      </c>
      <c r="H2767">
        <f>H835</f>
        <v>0</v>
      </c>
      <c r="K2767">
        <v>832</v>
      </c>
      <c r="L2767">
        <f>IF(L836="","",L835)</f>
        <v>0</v>
      </c>
      <c r="M2767">
        <v>832</v>
      </c>
      <c r="N2767">
        <f>N835</f>
        <v>0</v>
      </c>
    </row>
    <row r="2768" spans="5:14">
      <c r="E2768">
        <v>833</v>
      </c>
      <c r="F2768">
        <f>IF(F837="","",F836)</f>
        <v>0</v>
      </c>
      <c r="G2768">
        <v>833</v>
      </c>
      <c r="H2768">
        <f>H836</f>
        <v>0</v>
      </c>
      <c r="K2768">
        <v>833</v>
      </c>
      <c r="L2768">
        <f>IF(L837="","",L836)</f>
        <v>0</v>
      </c>
      <c r="M2768">
        <v>833</v>
      </c>
      <c r="N2768">
        <f>N836</f>
        <v>0</v>
      </c>
    </row>
    <row r="2769" spans="5:14">
      <c r="E2769">
        <v>834</v>
      </c>
      <c r="F2769">
        <f>IF(F838="","",F837)</f>
        <v>0</v>
      </c>
      <c r="G2769">
        <v>834</v>
      </c>
      <c r="H2769">
        <f>H837</f>
        <v>0</v>
      </c>
      <c r="K2769">
        <v>834</v>
      </c>
      <c r="L2769">
        <f>IF(L838="","",L837)</f>
        <v>0</v>
      </c>
      <c r="M2769">
        <v>834</v>
      </c>
      <c r="N2769">
        <f>N837</f>
        <v>0</v>
      </c>
    </row>
    <row r="2770" spans="5:14">
      <c r="E2770">
        <v>835</v>
      </c>
      <c r="F2770">
        <f>IF(F839="","",F838)</f>
        <v>0</v>
      </c>
      <c r="G2770">
        <v>835</v>
      </c>
      <c r="H2770">
        <f>H838</f>
        <v>0</v>
      </c>
      <c r="K2770">
        <v>835</v>
      </c>
      <c r="L2770">
        <f>IF(L839="","",L838)</f>
        <v>0</v>
      </c>
      <c r="M2770">
        <v>835</v>
      </c>
      <c r="N2770">
        <f>N838</f>
        <v>0</v>
      </c>
    </row>
    <row r="2771" spans="5:14">
      <c r="E2771">
        <v>836</v>
      </c>
      <c r="F2771">
        <f>IF(F840="","",F839)</f>
        <v>0</v>
      </c>
      <c r="G2771">
        <v>836</v>
      </c>
      <c r="H2771">
        <f>H839</f>
        <v>0</v>
      </c>
      <c r="K2771">
        <v>836</v>
      </c>
      <c r="L2771">
        <f>IF(L840="","",L839)</f>
        <v>0</v>
      </c>
      <c r="M2771">
        <v>836</v>
      </c>
      <c r="N2771">
        <f>N839</f>
        <v>0</v>
      </c>
    </row>
    <row r="2772" spans="5:14">
      <c r="E2772">
        <v>837</v>
      </c>
      <c r="F2772">
        <f>IF(F841="","",F840)</f>
        <v>0</v>
      </c>
      <c r="G2772">
        <v>837</v>
      </c>
      <c r="H2772">
        <f>H840</f>
        <v>0</v>
      </c>
      <c r="K2772">
        <v>837</v>
      </c>
      <c r="L2772">
        <f>IF(L841="","",L840)</f>
        <v>0</v>
      </c>
      <c r="M2772">
        <v>837</v>
      </c>
      <c r="N2772">
        <f>N840</f>
        <v>0</v>
      </c>
    </row>
    <row r="2773" spans="5:14">
      <c r="E2773">
        <v>838</v>
      </c>
      <c r="F2773">
        <f>IF(F842="","",F841)</f>
        <v>0</v>
      </c>
      <c r="G2773">
        <v>838</v>
      </c>
      <c r="H2773">
        <f>H841</f>
        <v>0</v>
      </c>
      <c r="K2773">
        <v>838</v>
      </c>
      <c r="L2773">
        <f>IF(L842="","",L841)</f>
        <v>0</v>
      </c>
      <c r="M2773">
        <v>838</v>
      </c>
      <c r="N2773">
        <f>N841</f>
        <v>0</v>
      </c>
    </row>
    <row r="2774" spans="5:14">
      <c r="E2774">
        <v>839</v>
      </c>
      <c r="F2774">
        <f>IF(F843="","",F842)</f>
        <v>0</v>
      </c>
      <c r="G2774">
        <v>839</v>
      </c>
      <c r="H2774">
        <f>H842</f>
        <v>0</v>
      </c>
      <c r="K2774">
        <v>839</v>
      </c>
      <c r="L2774">
        <f>IF(L843="","",L842)</f>
        <v>0</v>
      </c>
      <c r="M2774">
        <v>839</v>
      </c>
      <c r="N2774">
        <f>N842</f>
        <v>0</v>
      </c>
    </row>
    <row r="2775" spans="5:14">
      <c r="E2775">
        <v>840</v>
      </c>
      <c r="F2775">
        <f>IF(F844="","",F843)</f>
        <v>0</v>
      </c>
      <c r="G2775">
        <v>840</v>
      </c>
      <c r="H2775">
        <f>H843</f>
        <v>0</v>
      </c>
      <c r="K2775">
        <v>840</v>
      </c>
      <c r="L2775">
        <f>IF(L844="","",L843)</f>
        <v>0</v>
      </c>
      <c r="M2775">
        <v>840</v>
      </c>
      <c r="N2775">
        <f>N843</f>
        <v>0</v>
      </c>
    </row>
    <row r="2776" spans="5:14">
      <c r="E2776">
        <v>841</v>
      </c>
      <c r="F2776">
        <f>IF(F845="","",F844)</f>
        <v>0</v>
      </c>
      <c r="G2776">
        <v>841</v>
      </c>
      <c r="H2776">
        <f>H844</f>
        <v>0</v>
      </c>
      <c r="K2776">
        <v>841</v>
      </c>
      <c r="L2776">
        <f>IF(L845="","",L844)</f>
        <v>0</v>
      </c>
      <c r="M2776">
        <v>841</v>
      </c>
      <c r="N2776">
        <f>N844</f>
        <v>0</v>
      </c>
    </row>
    <row r="2777" spans="5:14">
      <c r="E2777">
        <v>842</v>
      </c>
      <c r="F2777">
        <f>IF(F846="","",F845)</f>
        <v>0</v>
      </c>
      <c r="G2777">
        <v>842</v>
      </c>
      <c r="H2777">
        <f>H845</f>
        <v>0</v>
      </c>
      <c r="K2777">
        <v>842</v>
      </c>
      <c r="L2777">
        <f>IF(L846="","",L845)</f>
        <v>0</v>
      </c>
      <c r="M2777">
        <v>842</v>
      </c>
      <c r="N2777">
        <f>N845</f>
        <v>0</v>
      </c>
    </row>
    <row r="2778" spans="5:14">
      <c r="E2778">
        <v>843</v>
      </c>
      <c r="F2778">
        <f>IF(F847="","",F846)</f>
        <v>0</v>
      </c>
      <c r="G2778">
        <v>843</v>
      </c>
      <c r="H2778">
        <f>H846</f>
        <v>0</v>
      </c>
      <c r="K2778">
        <v>843</v>
      </c>
      <c r="L2778">
        <f>IF(L847="","",L846)</f>
        <v>0</v>
      </c>
      <c r="M2778">
        <v>843</v>
      </c>
      <c r="N2778">
        <f>N846</f>
        <v>0</v>
      </c>
    </row>
    <row r="2779" spans="5:14">
      <c r="E2779">
        <v>844</v>
      </c>
      <c r="F2779">
        <f>IF(F848="","",F847)</f>
        <v>0</v>
      </c>
      <c r="G2779">
        <v>844</v>
      </c>
      <c r="H2779">
        <f>H847</f>
        <v>0</v>
      </c>
      <c r="K2779">
        <v>844</v>
      </c>
      <c r="L2779">
        <f>IF(L848="","",L847)</f>
        <v>0</v>
      </c>
      <c r="M2779">
        <v>844</v>
      </c>
      <c r="N2779">
        <f>N847</f>
        <v>0</v>
      </c>
    </row>
    <row r="2780" spans="5:14">
      <c r="E2780">
        <v>845</v>
      </c>
      <c r="F2780">
        <f>IF(F849="","",F848)</f>
        <v>0</v>
      </c>
      <c r="G2780">
        <v>845</v>
      </c>
      <c r="H2780">
        <f>H848</f>
        <v>0</v>
      </c>
      <c r="K2780">
        <v>845</v>
      </c>
      <c r="L2780">
        <f>IF(L849="","",L848)</f>
        <v>0</v>
      </c>
      <c r="M2780">
        <v>845</v>
      </c>
      <c r="N2780">
        <f>N848</f>
        <v>0</v>
      </c>
    </row>
    <row r="2781" spans="5:14">
      <c r="E2781">
        <v>846</v>
      </c>
      <c r="F2781">
        <f>IF(F850="","",F849)</f>
        <v>0</v>
      </c>
      <c r="G2781">
        <v>846</v>
      </c>
      <c r="H2781">
        <f>H849</f>
        <v>0</v>
      </c>
      <c r="K2781">
        <v>846</v>
      </c>
      <c r="L2781">
        <f>IF(L850="","",L849)</f>
        <v>0</v>
      </c>
      <c r="M2781">
        <v>846</v>
      </c>
      <c r="N2781">
        <f>N849</f>
        <v>0</v>
      </c>
    </row>
    <row r="2782" spans="5:14">
      <c r="E2782">
        <v>847</v>
      </c>
      <c r="F2782">
        <f>IF(F851="","",F850)</f>
        <v>0</v>
      </c>
      <c r="G2782">
        <v>847</v>
      </c>
      <c r="H2782">
        <f>H850</f>
        <v>0</v>
      </c>
      <c r="K2782">
        <v>847</v>
      </c>
      <c r="L2782">
        <f>IF(L851="","",L850)</f>
        <v>0</v>
      </c>
      <c r="M2782">
        <v>847</v>
      </c>
      <c r="N2782">
        <f>N850</f>
        <v>0</v>
      </c>
    </row>
    <row r="2783" spans="5:14">
      <c r="E2783">
        <v>848</v>
      </c>
      <c r="F2783">
        <f>IF(F852="","",F851)</f>
        <v>0</v>
      </c>
      <c r="G2783">
        <v>848</v>
      </c>
      <c r="H2783">
        <f>H851</f>
        <v>0</v>
      </c>
      <c r="K2783">
        <v>848</v>
      </c>
      <c r="L2783">
        <f>IF(L852="","",L851)</f>
        <v>0</v>
      </c>
      <c r="M2783">
        <v>848</v>
      </c>
      <c r="N2783">
        <f>N851</f>
        <v>0</v>
      </c>
    </row>
    <row r="2784" spans="5:14">
      <c r="E2784">
        <v>849</v>
      </c>
      <c r="F2784">
        <f>IF(F853="","",F852)</f>
        <v>0</v>
      </c>
      <c r="G2784">
        <v>849</v>
      </c>
      <c r="H2784">
        <f>H852</f>
        <v>0</v>
      </c>
      <c r="K2784">
        <v>849</v>
      </c>
      <c r="L2784">
        <f>IF(L853="","",L852)</f>
        <v>0</v>
      </c>
      <c r="M2784">
        <v>849</v>
      </c>
      <c r="N2784">
        <f>N852</f>
        <v>0</v>
      </c>
    </row>
    <row r="2785" spans="5:14">
      <c r="E2785">
        <v>850</v>
      </c>
      <c r="F2785">
        <f>IF(F854="","",F853)</f>
        <v>0</v>
      </c>
      <c r="G2785">
        <v>850</v>
      </c>
      <c r="H2785">
        <f>H853</f>
        <v>0</v>
      </c>
      <c r="K2785">
        <v>850</v>
      </c>
      <c r="L2785">
        <f>IF(L854="","",L853)</f>
        <v>0</v>
      </c>
      <c r="M2785">
        <v>850</v>
      </c>
      <c r="N2785">
        <f>N853</f>
        <v>0</v>
      </c>
    </row>
    <row r="2786" spans="5:14">
      <c r="E2786">
        <v>851</v>
      </c>
      <c r="F2786">
        <f>IF(F855="","",F854)</f>
        <v>0</v>
      </c>
      <c r="G2786">
        <v>851</v>
      </c>
      <c r="H2786">
        <f>H854</f>
        <v>0</v>
      </c>
      <c r="K2786">
        <v>851</v>
      </c>
      <c r="L2786">
        <f>IF(L855="","",L854)</f>
        <v>0</v>
      </c>
      <c r="M2786">
        <v>851</v>
      </c>
      <c r="N2786">
        <f>N854</f>
        <v>0</v>
      </c>
    </row>
    <row r="2787" spans="5:14">
      <c r="E2787">
        <v>852</v>
      </c>
      <c r="F2787">
        <f>IF(F856="","",F855)</f>
        <v>0</v>
      </c>
      <c r="G2787">
        <v>852</v>
      </c>
      <c r="H2787">
        <f>H855</f>
        <v>0</v>
      </c>
      <c r="K2787">
        <v>852</v>
      </c>
      <c r="L2787">
        <f>IF(L856="","",L855)</f>
        <v>0</v>
      </c>
      <c r="M2787">
        <v>852</v>
      </c>
      <c r="N2787">
        <f>N855</f>
        <v>0</v>
      </c>
    </row>
    <row r="2788" spans="5:14">
      <c r="E2788">
        <v>853</v>
      </c>
      <c r="F2788">
        <f>IF(F857="","",F856)</f>
        <v>0</v>
      </c>
      <c r="G2788">
        <v>853</v>
      </c>
      <c r="H2788">
        <f>H856</f>
        <v>0</v>
      </c>
      <c r="K2788">
        <v>853</v>
      </c>
      <c r="L2788">
        <f>IF(L857="","",L856)</f>
        <v>0</v>
      </c>
      <c r="M2788">
        <v>853</v>
      </c>
      <c r="N2788">
        <f>N856</f>
        <v>0</v>
      </c>
    </row>
    <row r="2789" spans="5:14">
      <c r="E2789">
        <v>854</v>
      </c>
      <c r="F2789">
        <f>IF(F858="","",F857)</f>
        <v>0</v>
      </c>
      <c r="G2789">
        <v>854</v>
      </c>
      <c r="H2789">
        <f>H857</f>
        <v>0</v>
      </c>
      <c r="K2789">
        <v>854</v>
      </c>
      <c r="L2789">
        <f>IF(L858="","",L857)</f>
        <v>0</v>
      </c>
      <c r="M2789">
        <v>854</v>
      </c>
      <c r="N2789">
        <f>N857</f>
        <v>0</v>
      </c>
    </row>
    <row r="2790" spans="5:14">
      <c r="E2790">
        <v>855</v>
      </c>
      <c r="F2790">
        <f>IF(F859="","",F858)</f>
        <v>0</v>
      </c>
      <c r="G2790">
        <v>855</v>
      </c>
      <c r="H2790">
        <f>H858</f>
        <v>0</v>
      </c>
      <c r="K2790">
        <v>855</v>
      </c>
      <c r="L2790">
        <f>IF(L859="","",L858)</f>
        <v>0</v>
      </c>
      <c r="M2790">
        <v>855</v>
      </c>
      <c r="N2790">
        <f>N858</f>
        <v>0</v>
      </c>
    </row>
    <row r="2791" spans="5:14">
      <c r="E2791">
        <v>856</v>
      </c>
      <c r="F2791">
        <f>IF(F860="","",F859)</f>
        <v>0</v>
      </c>
      <c r="G2791">
        <v>856</v>
      </c>
      <c r="H2791">
        <f>H859</f>
        <v>0</v>
      </c>
      <c r="K2791">
        <v>856</v>
      </c>
      <c r="L2791">
        <f>IF(L860="","",L859)</f>
        <v>0</v>
      </c>
      <c r="M2791">
        <v>856</v>
      </c>
      <c r="N2791">
        <f>N859</f>
        <v>0</v>
      </c>
    </row>
    <row r="2792" spans="5:14">
      <c r="E2792">
        <v>857</v>
      </c>
      <c r="F2792">
        <f>IF(F861="","",F860)</f>
        <v>0</v>
      </c>
      <c r="G2792">
        <v>857</v>
      </c>
      <c r="H2792">
        <f>H860</f>
        <v>0</v>
      </c>
      <c r="K2792">
        <v>857</v>
      </c>
      <c r="L2792">
        <f>IF(L861="","",L860)</f>
        <v>0</v>
      </c>
      <c r="M2792">
        <v>857</v>
      </c>
      <c r="N2792">
        <f>N860</f>
        <v>0</v>
      </c>
    </row>
    <row r="2793" spans="5:14">
      <c r="E2793">
        <v>858</v>
      </c>
      <c r="F2793">
        <f>IF(F862="","",F861)</f>
        <v>0</v>
      </c>
      <c r="G2793">
        <v>858</v>
      </c>
      <c r="H2793">
        <f>H861</f>
        <v>0</v>
      </c>
      <c r="K2793">
        <v>858</v>
      </c>
      <c r="L2793">
        <f>IF(L862="","",L861)</f>
        <v>0</v>
      </c>
      <c r="M2793">
        <v>858</v>
      </c>
      <c r="N2793">
        <f>N861</f>
        <v>0</v>
      </c>
    </row>
    <row r="2794" spans="5:14">
      <c r="E2794">
        <v>859</v>
      </c>
      <c r="F2794">
        <f>IF(F863="","",F862)</f>
        <v>0</v>
      </c>
      <c r="G2794">
        <v>859</v>
      </c>
      <c r="H2794">
        <f>H862</f>
        <v>0</v>
      </c>
      <c r="K2794">
        <v>859</v>
      </c>
      <c r="L2794">
        <f>IF(L863="","",L862)</f>
        <v>0</v>
      </c>
      <c r="M2794">
        <v>859</v>
      </c>
      <c r="N2794">
        <f>N862</f>
        <v>0</v>
      </c>
    </row>
    <row r="2795" spans="5:14">
      <c r="E2795">
        <v>860</v>
      </c>
      <c r="F2795">
        <f>IF(F864="","",F863)</f>
        <v>0</v>
      </c>
      <c r="G2795">
        <v>860</v>
      </c>
      <c r="H2795">
        <f>H863</f>
        <v>0</v>
      </c>
      <c r="K2795">
        <v>860</v>
      </c>
      <c r="L2795">
        <f>IF(L864="","",L863)</f>
        <v>0</v>
      </c>
      <c r="M2795">
        <v>860</v>
      </c>
      <c r="N2795">
        <f>N863</f>
        <v>0</v>
      </c>
    </row>
    <row r="2796" spans="5:14">
      <c r="E2796">
        <v>861</v>
      </c>
      <c r="F2796">
        <f>IF(F865="","",F864)</f>
        <v>0</v>
      </c>
      <c r="G2796">
        <v>861</v>
      </c>
      <c r="H2796">
        <f>H864</f>
        <v>0</v>
      </c>
      <c r="K2796">
        <v>861</v>
      </c>
      <c r="L2796">
        <f>IF(L865="","",L864)</f>
        <v>0</v>
      </c>
      <c r="M2796">
        <v>861</v>
      </c>
      <c r="N2796">
        <f>N864</f>
        <v>0</v>
      </c>
    </row>
    <row r="2797" spans="5:14">
      <c r="E2797">
        <v>862</v>
      </c>
      <c r="F2797">
        <f>IF(F866="","",F865)</f>
        <v>0</v>
      </c>
      <c r="G2797">
        <v>862</v>
      </c>
      <c r="H2797">
        <f>H865</f>
        <v>0</v>
      </c>
      <c r="K2797">
        <v>862</v>
      </c>
      <c r="L2797">
        <f>IF(L866="","",L865)</f>
        <v>0</v>
      </c>
      <c r="M2797">
        <v>862</v>
      </c>
      <c r="N2797">
        <f>N865</f>
        <v>0</v>
      </c>
    </row>
    <row r="2798" spans="5:14">
      <c r="E2798">
        <v>863</v>
      </c>
      <c r="F2798">
        <f>IF(F867="","",F866)</f>
        <v>0</v>
      </c>
      <c r="G2798">
        <v>863</v>
      </c>
      <c r="H2798">
        <f>H866</f>
        <v>0</v>
      </c>
      <c r="K2798">
        <v>863</v>
      </c>
      <c r="L2798">
        <f>IF(L867="","",L866)</f>
        <v>0</v>
      </c>
      <c r="M2798">
        <v>863</v>
      </c>
      <c r="N2798">
        <f>N866</f>
        <v>0</v>
      </c>
    </row>
    <row r="2799" spans="5:14">
      <c r="E2799">
        <v>864</v>
      </c>
      <c r="F2799">
        <f>IF(F868="","",F867)</f>
        <v>0</v>
      </c>
      <c r="G2799">
        <v>864</v>
      </c>
      <c r="H2799">
        <f>H867</f>
        <v>0</v>
      </c>
      <c r="K2799">
        <v>864</v>
      </c>
      <c r="L2799">
        <f>IF(L868="","",L867)</f>
        <v>0</v>
      </c>
      <c r="M2799">
        <v>864</v>
      </c>
      <c r="N2799">
        <f>N867</f>
        <v>0</v>
      </c>
    </row>
    <row r="2800" spans="5:14">
      <c r="E2800">
        <v>865</v>
      </c>
      <c r="F2800">
        <f>IF(F869="","",F868)</f>
        <v>0</v>
      </c>
      <c r="G2800">
        <v>865</v>
      </c>
      <c r="H2800">
        <f>H868</f>
        <v>0</v>
      </c>
      <c r="K2800">
        <v>865</v>
      </c>
      <c r="L2800">
        <f>IF(L869="","",L868)</f>
        <v>0</v>
      </c>
      <c r="M2800">
        <v>865</v>
      </c>
      <c r="N2800">
        <f>N868</f>
        <v>0</v>
      </c>
    </row>
    <row r="2801" spans="5:14">
      <c r="E2801">
        <v>866</v>
      </c>
      <c r="F2801">
        <f>IF(F870="","",F869)</f>
        <v>0</v>
      </c>
      <c r="G2801">
        <v>866</v>
      </c>
      <c r="H2801">
        <f>H869</f>
        <v>0</v>
      </c>
      <c r="K2801">
        <v>866</v>
      </c>
      <c r="L2801">
        <f>IF(L870="","",L869)</f>
        <v>0</v>
      </c>
      <c r="M2801">
        <v>866</v>
      </c>
      <c r="N2801">
        <f>N869</f>
        <v>0</v>
      </c>
    </row>
    <row r="2802" spans="5:14">
      <c r="E2802">
        <v>867</v>
      </c>
      <c r="F2802">
        <f>IF(F871="","",F870)</f>
        <v>0</v>
      </c>
      <c r="G2802">
        <v>867</v>
      </c>
      <c r="H2802">
        <f>H870</f>
        <v>0</v>
      </c>
      <c r="K2802">
        <v>867</v>
      </c>
      <c r="L2802">
        <f>IF(L871="","",L870)</f>
        <v>0</v>
      </c>
      <c r="M2802">
        <v>867</v>
      </c>
      <c r="N2802">
        <f>N870</f>
        <v>0</v>
      </c>
    </row>
    <row r="2803" spans="5:14">
      <c r="E2803">
        <v>868</v>
      </c>
      <c r="F2803">
        <f>IF(F872="","",F871)</f>
        <v>0</v>
      </c>
      <c r="G2803">
        <v>868</v>
      </c>
      <c r="H2803">
        <f>H871</f>
        <v>0</v>
      </c>
      <c r="K2803">
        <v>868</v>
      </c>
      <c r="L2803">
        <f>IF(L872="","",L871)</f>
        <v>0</v>
      </c>
      <c r="M2803">
        <v>868</v>
      </c>
      <c r="N2803">
        <f>N871</f>
        <v>0</v>
      </c>
    </row>
    <row r="2804" spans="5:14">
      <c r="E2804">
        <v>869</v>
      </c>
      <c r="F2804">
        <f>IF(F873="","",F872)</f>
        <v>0</v>
      </c>
      <c r="G2804">
        <v>869</v>
      </c>
      <c r="H2804">
        <f>H872</f>
        <v>0</v>
      </c>
      <c r="K2804">
        <v>869</v>
      </c>
      <c r="L2804">
        <f>IF(L873="","",L872)</f>
        <v>0</v>
      </c>
      <c r="M2804">
        <v>869</v>
      </c>
      <c r="N2804">
        <f>N872</f>
        <v>0</v>
      </c>
    </row>
    <row r="2805" spans="5:14">
      <c r="E2805">
        <v>870</v>
      </c>
      <c r="F2805">
        <f>IF(F874="","",F873)</f>
        <v>0</v>
      </c>
      <c r="G2805">
        <v>870</v>
      </c>
      <c r="H2805">
        <f>H873</f>
        <v>0</v>
      </c>
      <c r="K2805">
        <v>870</v>
      </c>
      <c r="L2805">
        <f>IF(L874="","",L873)</f>
        <v>0</v>
      </c>
      <c r="M2805">
        <v>870</v>
      </c>
      <c r="N2805">
        <f>N873</f>
        <v>0</v>
      </c>
    </row>
    <row r="2806" spans="5:14">
      <c r="E2806">
        <v>871</v>
      </c>
      <c r="F2806">
        <f>IF(F875="","",F874)</f>
        <v>0</v>
      </c>
      <c r="G2806">
        <v>871</v>
      </c>
      <c r="H2806">
        <f>H874</f>
        <v>0</v>
      </c>
      <c r="K2806">
        <v>871</v>
      </c>
      <c r="L2806">
        <f>IF(L875="","",L874)</f>
        <v>0</v>
      </c>
      <c r="M2806">
        <v>871</v>
      </c>
      <c r="N2806">
        <f>N874</f>
        <v>0</v>
      </c>
    </row>
    <row r="2807" spans="5:14">
      <c r="E2807">
        <v>872</v>
      </c>
      <c r="F2807">
        <f>IF(F876="","",F875)</f>
        <v>0</v>
      </c>
      <c r="G2807">
        <v>872</v>
      </c>
      <c r="H2807">
        <f>H875</f>
        <v>0</v>
      </c>
      <c r="K2807">
        <v>872</v>
      </c>
      <c r="L2807">
        <f>IF(L876="","",L875)</f>
        <v>0</v>
      </c>
      <c r="M2807">
        <v>872</v>
      </c>
      <c r="N2807">
        <f>N875</f>
        <v>0</v>
      </c>
    </row>
    <row r="2808" spans="5:14">
      <c r="E2808">
        <v>873</v>
      </c>
      <c r="F2808">
        <f>IF(F877="","",F876)</f>
        <v>0</v>
      </c>
      <c r="G2808">
        <v>873</v>
      </c>
      <c r="H2808">
        <f>H876</f>
        <v>0</v>
      </c>
      <c r="K2808">
        <v>873</v>
      </c>
      <c r="L2808">
        <f>IF(L877="","",L876)</f>
        <v>0</v>
      </c>
      <c r="M2808">
        <v>873</v>
      </c>
      <c r="N2808">
        <f>N876</f>
        <v>0</v>
      </c>
    </row>
    <row r="2809" spans="5:14">
      <c r="E2809">
        <v>874</v>
      </c>
      <c r="F2809">
        <f>IF(F878="","",F877)</f>
        <v>0</v>
      </c>
      <c r="G2809">
        <v>874</v>
      </c>
      <c r="H2809">
        <f>H877</f>
        <v>0</v>
      </c>
      <c r="K2809">
        <v>874</v>
      </c>
      <c r="L2809">
        <f>IF(L878="","",L877)</f>
        <v>0</v>
      </c>
      <c r="M2809">
        <v>874</v>
      </c>
      <c r="N2809">
        <f>N877</f>
        <v>0</v>
      </c>
    </row>
    <row r="2810" spans="5:14">
      <c r="E2810">
        <v>875</v>
      </c>
      <c r="F2810">
        <f>IF(F879="","",F878)</f>
        <v>0</v>
      </c>
      <c r="G2810">
        <v>875</v>
      </c>
      <c r="H2810">
        <f>H878</f>
        <v>0</v>
      </c>
      <c r="K2810">
        <v>875</v>
      </c>
      <c r="L2810">
        <f>IF(L879="","",L878)</f>
        <v>0</v>
      </c>
      <c r="M2810">
        <v>875</v>
      </c>
      <c r="N2810">
        <f>N878</f>
        <v>0</v>
      </c>
    </row>
    <row r="2811" spans="5:14">
      <c r="E2811">
        <v>876</v>
      </c>
      <c r="F2811">
        <f>IF(F880="","",F879)</f>
        <v>0</v>
      </c>
      <c r="G2811">
        <v>876</v>
      </c>
      <c r="H2811">
        <f>H879</f>
        <v>0</v>
      </c>
      <c r="K2811">
        <v>876</v>
      </c>
      <c r="L2811">
        <f>IF(L880="","",L879)</f>
        <v>0</v>
      </c>
      <c r="M2811">
        <v>876</v>
      </c>
      <c r="N2811">
        <f>N879</f>
        <v>0</v>
      </c>
    </row>
    <row r="2812" spans="5:14">
      <c r="E2812">
        <v>877</v>
      </c>
      <c r="F2812">
        <f>IF(F881="","",F880)</f>
        <v>0</v>
      </c>
      <c r="G2812">
        <v>877</v>
      </c>
      <c r="H2812">
        <f>H880</f>
        <v>0</v>
      </c>
      <c r="K2812">
        <v>877</v>
      </c>
      <c r="L2812">
        <f>IF(L881="","",L880)</f>
        <v>0</v>
      </c>
      <c r="M2812">
        <v>877</v>
      </c>
      <c r="N2812">
        <f>N880</f>
        <v>0</v>
      </c>
    </row>
    <row r="2813" spans="5:14">
      <c r="E2813">
        <v>878</v>
      </c>
      <c r="F2813">
        <f>IF(F882="","",F881)</f>
        <v>0</v>
      </c>
      <c r="G2813">
        <v>878</v>
      </c>
      <c r="H2813">
        <f>H881</f>
        <v>0</v>
      </c>
      <c r="K2813">
        <v>878</v>
      </c>
      <c r="L2813">
        <f>IF(L882="","",L881)</f>
        <v>0</v>
      </c>
      <c r="M2813">
        <v>878</v>
      </c>
      <c r="N2813">
        <f>N881</f>
        <v>0</v>
      </c>
    </row>
    <row r="2814" spans="5:14">
      <c r="E2814">
        <v>879</v>
      </c>
      <c r="F2814">
        <f>IF(F883="","",F882)</f>
        <v>0</v>
      </c>
      <c r="G2814">
        <v>879</v>
      </c>
      <c r="H2814">
        <f>H882</f>
        <v>0</v>
      </c>
      <c r="K2814">
        <v>879</v>
      </c>
      <c r="L2814">
        <f>IF(L883="","",L882)</f>
        <v>0</v>
      </c>
      <c r="M2814">
        <v>879</v>
      </c>
      <c r="N2814">
        <f>N882</f>
        <v>0</v>
      </c>
    </row>
    <row r="2815" spans="5:14">
      <c r="E2815">
        <v>880</v>
      </c>
      <c r="F2815">
        <f>IF(F884="","",F883)</f>
        <v>0</v>
      </c>
      <c r="G2815">
        <v>880</v>
      </c>
      <c r="H2815">
        <f>H883</f>
        <v>0</v>
      </c>
      <c r="K2815">
        <v>880</v>
      </c>
      <c r="L2815">
        <f>IF(L884="","",L883)</f>
        <v>0</v>
      </c>
      <c r="M2815">
        <v>880</v>
      </c>
      <c r="N2815">
        <f>N883</f>
        <v>0</v>
      </c>
    </row>
    <row r="2816" spans="5:14">
      <c r="E2816">
        <v>881</v>
      </c>
      <c r="F2816">
        <f>IF(F885="","",F884)</f>
        <v>0</v>
      </c>
      <c r="G2816">
        <v>881</v>
      </c>
      <c r="H2816">
        <f>H884</f>
        <v>0</v>
      </c>
      <c r="K2816">
        <v>881</v>
      </c>
      <c r="L2816">
        <f>IF(L885="","",L884)</f>
        <v>0</v>
      </c>
      <c r="M2816">
        <v>881</v>
      </c>
      <c r="N2816">
        <f>N884</f>
        <v>0</v>
      </c>
    </row>
    <row r="2817" spans="5:14">
      <c r="E2817">
        <v>882</v>
      </c>
      <c r="F2817">
        <f>IF(F886="","",F885)</f>
        <v>0</v>
      </c>
      <c r="G2817">
        <v>882</v>
      </c>
      <c r="H2817">
        <f>H885</f>
        <v>0</v>
      </c>
      <c r="K2817">
        <v>882</v>
      </c>
      <c r="L2817">
        <f>IF(L886="","",L885)</f>
        <v>0</v>
      </c>
      <c r="M2817">
        <v>882</v>
      </c>
      <c r="N2817">
        <f>N885</f>
        <v>0</v>
      </c>
    </row>
    <row r="2818" spans="5:14">
      <c r="E2818">
        <v>883</v>
      </c>
      <c r="F2818">
        <f>IF(F887="","",F886)</f>
        <v>0</v>
      </c>
      <c r="G2818">
        <v>883</v>
      </c>
      <c r="H2818">
        <f>H886</f>
        <v>0</v>
      </c>
      <c r="K2818">
        <v>883</v>
      </c>
      <c r="L2818">
        <f>IF(L887="","",L886)</f>
        <v>0</v>
      </c>
      <c r="M2818">
        <v>883</v>
      </c>
      <c r="N2818">
        <f>N886</f>
        <v>0</v>
      </c>
    </row>
    <row r="2819" spans="5:14">
      <c r="E2819">
        <v>884</v>
      </c>
      <c r="F2819">
        <f>IF(F888="","",F887)</f>
        <v>0</v>
      </c>
      <c r="G2819">
        <v>884</v>
      </c>
      <c r="H2819">
        <f>H887</f>
        <v>0</v>
      </c>
      <c r="K2819">
        <v>884</v>
      </c>
      <c r="L2819">
        <f>IF(L888="","",L887)</f>
        <v>0</v>
      </c>
      <c r="M2819">
        <v>884</v>
      </c>
      <c r="N2819">
        <f>N887</f>
        <v>0</v>
      </c>
    </row>
    <row r="2820" spans="5:14">
      <c r="E2820">
        <v>885</v>
      </c>
      <c r="F2820">
        <f>IF(F889="","",F888)</f>
        <v>0</v>
      </c>
      <c r="G2820">
        <v>885</v>
      </c>
      <c r="H2820">
        <f>H888</f>
        <v>0</v>
      </c>
      <c r="K2820">
        <v>885</v>
      </c>
      <c r="L2820">
        <f>IF(L889="","",L888)</f>
        <v>0</v>
      </c>
      <c r="M2820">
        <v>885</v>
      </c>
      <c r="N2820">
        <f>N888</f>
        <v>0</v>
      </c>
    </row>
    <row r="2821" spans="5:14">
      <c r="E2821">
        <v>886</v>
      </c>
      <c r="F2821">
        <f>IF(F890="","",F889)</f>
        <v>0</v>
      </c>
      <c r="G2821">
        <v>886</v>
      </c>
      <c r="H2821">
        <f>H889</f>
        <v>0</v>
      </c>
      <c r="K2821">
        <v>886</v>
      </c>
      <c r="L2821">
        <f>IF(L890="","",L889)</f>
        <v>0</v>
      </c>
      <c r="M2821">
        <v>886</v>
      </c>
      <c r="N2821">
        <f>N889</f>
        <v>0</v>
      </c>
    </row>
    <row r="2822" spans="5:14">
      <c r="E2822">
        <v>887</v>
      </c>
      <c r="F2822">
        <f>IF(F891="","",F890)</f>
        <v>0</v>
      </c>
      <c r="G2822">
        <v>887</v>
      </c>
      <c r="H2822">
        <f>H890</f>
        <v>0</v>
      </c>
      <c r="K2822">
        <v>887</v>
      </c>
      <c r="L2822">
        <f>IF(L891="","",L890)</f>
        <v>0</v>
      </c>
      <c r="M2822">
        <v>887</v>
      </c>
      <c r="N2822">
        <f>N890</f>
        <v>0</v>
      </c>
    </row>
    <row r="2823" spans="5:14">
      <c r="E2823">
        <v>888</v>
      </c>
      <c r="F2823">
        <f>IF(F892="","",F891)</f>
        <v>0</v>
      </c>
      <c r="G2823">
        <v>888</v>
      </c>
      <c r="H2823">
        <f>H891</f>
        <v>0</v>
      </c>
      <c r="K2823">
        <v>888</v>
      </c>
      <c r="L2823">
        <f>IF(L892="","",L891)</f>
        <v>0</v>
      </c>
      <c r="M2823">
        <v>888</v>
      </c>
      <c r="N2823">
        <f>N891</f>
        <v>0</v>
      </c>
    </row>
    <row r="2824" spans="5:14">
      <c r="E2824">
        <v>889</v>
      </c>
      <c r="F2824">
        <f>IF(F893="","",F892)</f>
        <v>0</v>
      </c>
      <c r="G2824">
        <v>889</v>
      </c>
      <c r="H2824">
        <f>H892</f>
        <v>0</v>
      </c>
      <c r="K2824">
        <v>889</v>
      </c>
      <c r="L2824">
        <f>IF(L893="","",L892)</f>
        <v>0</v>
      </c>
      <c r="M2824">
        <v>889</v>
      </c>
      <c r="N2824">
        <f>N892</f>
        <v>0</v>
      </c>
    </row>
    <row r="2825" spans="5:14">
      <c r="E2825">
        <v>890</v>
      </c>
      <c r="F2825">
        <f>IF(F894="","",F893)</f>
        <v>0</v>
      </c>
      <c r="G2825">
        <v>890</v>
      </c>
      <c r="H2825">
        <f>H893</f>
        <v>0</v>
      </c>
      <c r="K2825">
        <v>890</v>
      </c>
      <c r="L2825">
        <f>IF(L894="","",L893)</f>
        <v>0</v>
      </c>
      <c r="M2825">
        <v>890</v>
      </c>
      <c r="N2825">
        <f>N893</f>
        <v>0</v>
      </c>
    </row>
    <row r="2826" spans="5:14">
      <c r="E2826">
        <v>891</v>
      </c>
      <c r="F2826">
        <f>IF(F895="","",F894)</f>
        <v>0</v>
      </c>
      <c r="G2826">
        <v>891</v>
      </c>
      <c r="H2826">
        <f>H894</f>
        <v>0</v>
      </c>
      <c r="K2826">
        <v>891</v>
      </c>
      <c r="L2826">
        <f>IF(L895="","",L894)</f>
        <v>0</v>
      </c>
      <c r="M2826">
        <v>891</v>
      </c>
      <c r="N2826">
        <f>N894</f>
        <v>0</v>
      </c>
    </row>
    <row r="2827" spans="5:14">
      <c r="E2827">
        <v>892</v>
      </c>
      <c r="F2827">
        <f>IF(F896="","",F895)</f>
        <v>0</v>
      </c>
      <c r="G2827">
        <v>892</v>
      </c>
      <c r="H2827">
        <f>H895</f>
        <v>0</v>
      </c>
      <c r="K2827">
        <v>892</v>
      </c>
      <c r="L2827">
        <f>IF(L896="","",L895)</f>
        <v>0</v>
      </c>
      <c r="M2827">
        <v>892</v>
      </c>
      <c r="N2827">
        <f>N895</f>
        <v>0</v>
      </c>
    </row>
    <row r="2828" spans="5:14">
      <c r="E2828">
        <v>893</v>
      </c>
      <c r="F2828">
        <f>IF(F897="","",F896)</f>
        <v>0</v>
      </c>
      <c r="G2828">
        <v>893</v>
      </c>
      <c r="H2828">
        <f>H896</f>
        <v>0</v>
      </c>
      <c r="K2828">
        <v>893</v>
      </c>
      <c r="L2828">
        <f>IF(L897="","",L896)</f>
        <v>0</v>
      </c>
      <c r="M2828">
        <v>893</v>
      </c>
      <c r="N2828">
        <f>N896</f>
        <v>0</v>
      </c>
    </row>
    <row r="2829" spans="5:14">
      <c r="E2829">
        <v>894</v>
      </c>
      <c r="F2829">
        <f>IF(F898="","",F897)</f>
        <v>0</v>
      </c>
      <c r="G2829">
        <v>894</v>
      </c>
      <c r="H2829">
        <f>H897</f>
        <v>0</v>
      </c>
      <c r="K2829">
        <v>894</v>
      </c>
      <c r="L2829">
        <f>IF(L898="","",L897)</f>
        <v>0</v>
      </c>
      <c r="M2829">
        <v>894</v>
      </c>
      <c r="N2829">
        <f>N897</f>
        <v>0</v>
      </c>
    </row>
    <row r="2830" spans="5:14">
      <c r="E2830">
        <v>895</v>
      </c>
      <c r="F2830">
        <f>IF(F899="","",F898)</f>
        <v>0</v>
      </c>
      <c r="G2830">
        <v>895</v>
      </c>
      <c r="H2830">
        <f>H898</f>
        <v>0</v>
      </c>
      <c r="K2830">
        <v>895</v>
      </c>
      <c r="L2830">
        <f>IF(L899="","",L898)</f>
        <v>0</v>
      </c>
      <c r="M2830">
        <v>895</v>
      </c>
      <c r="N2830">
        <f>N898</f>
        <v>0</v>
      </c>
    </row>
    <row r="2831" spans="5:14">
      <c r="E2831">
        <v>896</v>
      </c>
      <c r="F2831">
        <f>IF(F900="","",F899)</f>
        <v>0</v>
      </c>
      <c r="G2831">
        <v>896</v>
      </c>
      <c r="H2831">
        <f>H899</f>
        <v>0</v>
      </c>
      <c r="K2831">
        <v>896</v>
      </c>
      <c r="L2831">
        <f>IF(L900="","",L899)</f>
        <v>0</v>
      </c>
      <c r="M2831">
        <v>896</v>
      </c>
      <c r="N2831">
        <f>N899</f>
        <v>0</v>
      </c>
    </row>
    <row r="2832" spans="5:14">
      <c r="E2832">
        <v>897</v>
      </c>
      <c r="F2832">
        <f>IF(F901="","",F900)</f>
        <v>0</v>
      </c>
      <c r="G2832">
        <v>897</v>
      </c>
      <c r="H2832">
        <f>H900</f>
        <v>0</v>
      </c>
      <c r="K2832">
        <v>897</v>
      </c>
      <c r="L2832">
        <f>IF(L901="","",L900)</f>
        <v>0</v>
      </c>
      <c r="M2832">
        <v>897</v>
      </c>
      <c r="N2832">
        <f>N900</f>
        <v>0</v>
      </c>
    </row>
    <row r="2833" spans="5:14">
      <c r="E2833">
        <v>898</v>
      </c>
      <c r="F2833">
        <f>IF(F902="","",F901)</f>
        <v>0</v>
      </c>
      <c r="G2833">
        <v>898</v>
      </c>
      <c r="H2833">
        <f>H901</f>
        <v>0</v>
      </c>
      <c r="K2833">
        <v>898</v>
      </c>
      <c r="L2833">
        <f>IF(L902="","",L901)</f>
        <v>0</v>
      </c>
      <c r="M2833">
        <v>898</v>
      </c>
      <c r="N2833">
        <f>N901</f>
        <v>0</v>
      </c>
    </row>
    <row r="2834" spans="5:14">
      <c r="E2834">
        <v>899</v>
      </c>
      <c r="F2834">
        <f>IF(F903="","",F902)</f>
        <v>0</v>
      </c>
      <c r="G2834">
        <v>899</v>
      </c>
      <c r="H2834">
        <f>H902</f>
        <v>0</v>
      </c>
      <c r="K2834">
        <v>899</v>
      </c>
      <c r="L2834">
        <f>IF(L903="","",L902)</f>
        <v>0</v>
      </c>
      <c r="M2834">
        <v>899</v>
      </c>
      <c r="N2834">
        <f>N902</f>
        <v>0</v>
      </c>
    </row>
    <row r="2835" spans="5:14">
      <c r="E2835">
        <v>900</v>
      </c>
      <c r="F2835">
        <f>IF(F904="","",F903)</f>
        <v>0</v>
      </c>
      <c r="G2835">
        <v>900</v>
      </c>
      <c r="H2835">
        <f>H903</f>
        <v>0</v>
      </c>
      <c r="K2835">
        <v>900</v>
      </c>
      <c r="L2835">
        <f>IF(L904="","",L903)</f>
        <v>0</v>
      </c>
      <c r="M2835">
        <v>900</v>
      </c>
      <c r="N2835">
        <f>N903</f>
        <v>0</v>
      </c>
    </row>
    <row r="2836" spans="5:14">
      <c r="E2836">
        <v>901</v>
      </c>
      <c r="F2836">
        <f>IF(F905="","",F904)</f>
        <v>0</v>
      </c>
      <c r="G2836">
        <v>901</v>
      </c>
      <c r="H2836">
        <f>H904</f>
        <v>0</v>
      </c>
      <c r="K2836">
        <v>901</v>
      </c>
      <c r="L2836">
        <f>IF(L905="","",L904)</f>
        <v>0</v>
      </c>
      <c r="M2836">
        <v>901</v>
      </c>
      <c r="N2836">
        <f>N904</f>
        <v>0</v>
      </c>
    </row>
    <row r="2837" spans="5:14">
      <c r="E2837">
        <v>902</v>
      </c>
      <c r="F2837">
        <f>IF(F906="","",F905)</f>
        <v>0</v>
      </c>
      <c r="G2837">
        <v>902</v>
      </c>
      <c r="H2837">
        <f>H905</f>
        <v>0</v>
      </c>
      <c r="K2837">
        <v>902</v>
      </c>
      <c r="L2837">
        <f>IF(L906="","",L905)</f>
        <v>0</v>
      </c>
      <c r="M2837">
        <v>902</v>
      </c>
      <c r="N2837">
        <f>N905</f>
        <v>0</v>
      </c>
    </row>
    <row r="2838" spans="5:14">
      <c r="E2838">
        <v>903</v>
      </c>
      <c r="F2838">
        <f>IF(F907="","",F906)</f>
        <v>0</v>
      </c>
      <c r="G2838">
        <v>903</v>
      </c>
      <c r="H2838">
        <f>H906</f>
        <v>0</v>
      </c>
      <c r="K2838">
        <v>903</v>
      </c>
      <c r="L2838">
        <f>IF(L907="","",L906)</f>
        <v>0</v>
      </c>
      <c r="M2838">
        <v>903</v>
      </c>
      <c r="N2838">
        <f>N906</f>
        <v>0</v>
      </c>
    </row>
    <row r="2839" spans="5:14">
      <c r="E2839">
        <v>904</v>
      </c>
      <c r="F2839">
        <f>IF(F908="","",F907)</f>
        <v>0</v>
      </c>
      <c r="G2839">
        <v>904</v>
      </c>
      <c r="H2839">
        <f>H907</f>
        <v>0</v>
      </c>
      <c r="K2839">
        <v>904</v>
      </c>
      <c r="L2839">
        <f>IF(L908="","",L907)</f>
        <v>0</v>
      </c>
      <c r="M2839">
        <v>904</v>
      </c>
      <c r="N2839">
        <f>N907</f>
        <v>0</v>
      </c>
    </row>
    <row r="2840" spans="5:14">
      <c r="E2840">
        <v>905</v>
      </c>
      <c r="F2840">
        <f>IF(F909="","",F908)</f>
        <v>0</v>
      </c>
      <c r="G2840">
        <v>905</v>
      </c>
      <c r="H2840">
        <f>H908</f>
        <v>0</v>
      </c>
      <c r="K2840">
        <v>905</v>
      </c>
      <c r="L2840">
        <f>IF(L909="","",L908)</f>
        <v>0</v>
      </c>
      <c r="M2840">
        <v>905</v>
      </c>
      <c r="N2840">
        <f>N908</f>
        <v>0</v>
      </c>
    </row>
    <row r="2841" spans="5:14">
      <c r="E2841">
        <v>906</v>
      </c>
      <c r="F2841">
        <f>IF(F910="","",F909)</f>
        <v>0</v>
      </c>
      <c r="G2841">
        <v>906</v>
      </c>
      <c r="H2841">
        <f>H909</f>
        <v>0</v>
      </c>
      <c r="K2841">
        <v>906</v>
      </c>
      <c r="L2841">
        <f>IF(L910="","",L909)</f>
        <v>0</v>
      </c>
      <c r="M2841">
        <v>906</v>
      </c>
      <c r="N2841">
        <f>N909</f>
        <v>0</v>
      </c>
    </row>
    <row r="2842" spans="5:14">
      <c r="E2842">
        <v>907</v>
      </c>
      <c r="F2842">
        <f>IF(F911="","",F910)</f>
        <v>0</v>
      </c>
      <c r="G2842">
        <v>907</v>
      </c>
      <c r="H2842">
        <f>H910</f>
        <v>0</v>
      </c>
      <c r="K2842">
        <v>907</v>
      </c>
      <c r="L2842">
        <f>IF(L911="","",L910)</f>
        <v>0</v>
      </c>
      <c r="M2842">
        <v>907</v>
      </c>
      <c r="N2842">
        <f>N910</f>
        <v>0</v>
      </c>
    </row>
    <row r="2843" spans="5:14">
      <c r="E2843">
        <v>908</v>
      </c>
      <c r="F2843">
        <f>IF(F912="","",F911)</f>
        <v>0</v>
      </c>
      <c r="G2843">
        <v>908</v>
      </c>
      <c r="H2843">
        <f>H911</f>
        <v>0</v>
      </c>
      <c r="K2843">
        <v>908</v>
      </c>
      <c r="L2843">
        <f>IF(L912="","",L911)</f>
        <v>0</v>
      </c>
      <c r="M2843">
        <v>908</v>
      </c>
      <c r="N2843">
        <f>N911</f>
        <v>0</v>
      </c>
    </row>
    <row r="2844" spans="5:14">
      <c r="E2844">
        <v>909</v>
      </c>
      <c r="F2844">
        <f>IF(F913="","",F912)</f>
        <v>0</v>
      </c>
      <c r="G2844">
        <v>909</v>
      </c>
      <c r="H2844">
        <f>H912</f>
        <v>0</v>
      </c>
      <c r="K2844">
        <v>909</v>
      </c>
      <c r="L2844">
        <f>IF(L913="","",L912)</f>
        <v>0</v>
      </c>
      <c r="M2844">
        <v>909</v>
      </c>
      <c r="N2844">
        <f>N912</f>
        <v>0</v>
      </c>
    </row>
    <row r="2845" spans="5:14">
      <c r="E2845">
        <v>910</v>
      </c>
      <c r="F2845">
        <f>IF(F914="","",F913)</f>
        <v>0</v>
      </c>
      <c r="G2845">
        <v>910</v>
      </c>
      <c r="H2845">
        <f>H913</f>
        <v>0</v>
      </c>
      <c r="K2845">
        <v>910</v>
      </c>
      <c r="L2845">
        <f>IF(L914="","",L913)</f>
        <v>0</v>
      </c>
      <c r="M2845">
        <v>910</v>
      </c>
      <c r="N2845">
        <f>N913</f>
        <v>0</v>
      </c>
    </row>
    <row r="2846" spans="5:14">
      <c r="E2846">
        <v>911</v>
      </c>
      <c r="F2846">
        <f>IF(F915="","",F914)</f>
        <v>0</v>
      </c>
      <c r="G2846">
        <v>911</v>
      </c>
      <c r="H2846">
        <f>H914</f>
        <v>0</v>
      </c>
      <c r="K2846">
        <v>911</v>
      </c>
      <c r="L2846">
        <f>IF(L915="","",L914)</f>
        <v>0</v>
      </c>
      <c r="M2846">
        <v>911</v>
      </c>
      <c r="N2846">
        <f>N914</f>
        <v>0</v>
      </c>
    </row>
    <row r="2847" spans="5:14">
      <c r="E2847">
        <v>912</v>
      </c>
      <c r="F2847">
        <f>IF(F916="","",F915)</f>
        <v>0</v>
      </c>
      <c r="G2847">
        <v>912</v>
      </c>
      <c r="H2847">
        <f>H915</f>
        <v>0</v>
      </c>
      <c r="K2847">
        <v>912</v>
      </c>
      <c r="L2847">
        <f>IF(L916="","",L915)</f>
        <v>0</v>
      </c>
      <c r="M2847">
        <v>912</v>
      </c>
      <c r="N2847">
        <f>N915</f>
        <v>0</v>
      </c>
    </row>
    <row r="2848" spans="5:14">
      <c r="E2848">
        <v>913</v>
      </c>
      <c r="F2848">
        <f>IF(F917="","",F916)</f>
        <v>0</v>
      </c>
      <c r="G2848">
        <v>913</v>
      </c>
      <c r="H2848">
        <f>H916</f>
        <v>0</v>
      </c>
      <c r="K2848">
        <v>913</v>
      </c>
      <c r="L2848">
        <f>IF(L917="","",L916)</f>
        <v>0</v>
      </c>
      <c r="M2848">
        <v>913</v>
      </c>
      <c r="N2848">
        <f>N916</f>
        <v>0</v>
      </c>
    </row>
    <row r="2849" spans="5:14">
      <c r="E2849">
        <v>914</v>
      </c>
      <c r="F2849">
        <f>IF(F918="","",F917)</f>
        <v>0</v>
      </c>
      <c r="G2849">
        <v>914</v>
      </c>
      <c r="H2849">
        <f>H917</f>
        <v>0</v>
      </c>
      <c r="K2849">
        <v>914</v>
      </c>
      <c r="L2849">
        <f>IF(L918="","",L917)</f>
        <v>0</v>
      </c>
      <c r="M2849">
        <v>914</v>
      </c>
      <c r="N2849">
        <f>N917</f>
        <v>0</v>
      </c>
    </row>
    <row r="2850" spans="5:14">
      <c r="E2850">
        <v>915</v>
      </c>
      <c r="F2850">
        <f>IF(F919="","",F918)</f>
        <v>0</v>
      </c>
      <c r="G2850">
        <v>915</v>
      </c>
      <c r="H2850">
        <f>H918</f>
        <v>0</v>
      </c>
      <c r="K2850">
        <v>915</v>
      </c>
      <c r="L2850">
        <f>IF(L919="","",L918)</f>
        <v>0</v>
      </c>
      <c r="M2850">
        <v>915</v>
      </c>
      <c r="N2850">
        <f>N918</f>
        <v>0</v>
      </c>
    </row>
    <row r="2851" spans="5:14">
      <c r="E2851">
        <v>916</v>
      </c>
      <c r="F2851">
        <f>IF(F920="","",F919)</f>
        <v>0</v>
      </c>
      <c r="G2851">
        <v>916</v>
      </c>
      <c r="H2851">
        <f>H919</f>
        <v>0</v>
      </c>
      <c r="K2851">
        <v>916</v>
      </c>
      <c r="L2851">
        <f>IF(L920="","",L919)</f>
        <v>0</v>
      </c>
      <c r="M2851">
        <v>916</v>
      </c>
      <c r="N2851">
        <f>N919</f>
        <v>0</v>
      </c>
    </row>
    <row r="2852" spans="5:14">
      <c r="E2852">
        <v>917</v>
      </c>
      <c r="F2852">
        <f>IF(F921="","",F920)</f>
        <v>0</v>
      </c>
      <c r="G2852">
        <v>917</v>
      </c>
      <c r="H2852">
        <f>H920</f>
        <v>0</v>
      </c>
      <c r="K2852">
        <v>917</v>
      </c>
      <c r="L2852">
        <f>IF(L921="","",L920)</f>
        <v>0</v>
      </c>
      <c r="M2852">
        <v>917</v>
      </c>
      <c r="N2852">
        <f>N920</f>
        <v>0</v>
      </c>
    </row>
    <row r="2853" spans="5:14">
      <c r="E2853">
        <v>918</v>
      </c>
      <c r="F2853">
        <f>IF(F922="","",F921)</f>
        <v>0</v>
      </c>
      <c r="G2853">
        <v>918</v>
      </c>
      <c r="H2853">
        <f>H921</f>
        <v>0</v>
      </c>
      <c r="K2853">
        <v>918</v>
      </c>
      <c r="L2853">
        <f>IF(L922="","",L921)</f>
        <v>0</v>
      </c>
      <c r="M2853">
        <v>918</v>
      </c>
      <c r="N2853">
        <f>N921</f>
        <v>0</v>
      </c>
    </row>
    <row r="2854" spans="5:14">
      <c r="E2854">
        <v>919</v>
      </c>
      <c r="F2854">
        <f>IF(F923="","",F922)</f>
        <v>0</v>
      </c>
      <c r="G2854">
        <v>919</v>
      </c>
      <c r="H2854">
        <f>H922</f>
        <v>0</v>
      </c>
      <c r="K2854">
        <v>919</v>
      </c>
      <c r="L2854">
        <f>IF(L923="","",L922)</f>
        <v>0</v>
      </c>
      <c r="M2854">
        <v>919</v>
      </c>
      <c r="N2854">
        <f>N922</f>
        <v>0</v>
      </c>
    </row>
    <row r="2855" spans="5:14">
      <c r="E2855">
        <v>920</v>
      </c>
      <c r="F2855">
        <f>IF(F924="","",F923)</f>
        <v>0</v>
      </c>
      <c r="G2855">
        <v>920</v>
      </c>
      <c r="H2855">
        <f>H923</f>
        <v>0</v>
      </c>
      <c r="K2855">
        <v>920</v>
      </c>
      <c r="L2855">
        <f>IF(L924="","",L923)</f>
        <v>0</v>
      </c>
      <c r="M2855">
        <v>920</v>
      </c>
      <c r="N2855">
        <f>N923</f>
        <v>0</v>
      </c>
    </row>
    <row r="2856" spans="5:14">
      <c r="E2856">
        <v>921</v>
      </c>
      <c r="F2856">
        <f>IF(F925="","",F924)</f>
        <v>0</v>
      </c>
      <c r="G2856">
        <v>921</v>
      </c>
      <c r="H2856">
        <f>H924</f>
        <v>0</v>
      </c>
      <c r="K2856">
        <v>921</v>
      </c>
      <c r="L2856">
        <f>IF(L925="","",L924)</f>
        <v>0</v>
      </c>
      <c r="M2856">
        <v>921</v>
      </c>
      <c r="N2856">
        <f>N924</f>
        <v>0</v>
      </c>
    </row>
    <row r="2857" spans="5:14">
      <c r="E2857">
        <v>922</v>
      </c>
      <c r="F2857">
        <f>IF(F926="","",F925)</f>
        <v>0</v>
      </c>
      <c r="G2857">
        <v>922</v>
      </c>
      <c r="H2857">
        <f>H925</f>
        <v>0</v>
      </c>
      <c r="K2857">
        <v>922</v>
      </c>
      <c r="L2857">
        <f>IF(L926="","",L925)</f>
        <v>0</v>
      </c>
      <c r="M2857">
        <v>922</v>
      </c>
      <c r="N2857">
        <f>N925</f>
        <v>0</v>
      </c>
    </row>
    <row r="2858" spans="5:14">
      <c r="E2858">
        <v>923</v>
      </c>
      <c r="F2858">
        <f>IF(F927="","",F926)</f>
        <v>0</v>
      </c>
      <c r="G2858">
        <v>923</v>
      </c>
      <c r="H2858">
        <f>H926</f>
        <v>0</v>
      </c>
      <c r="K2858">
        <v>923</v>
      </c>
      <c r="L2858">
        <f>IF(L927="","",L926)</f>
        <v>0</v>
      </c>
      <c r="M2858">
        <v>923</v>
      </c>
      <c r="N2858">
        <f>N926</f>
        <v>0</v>
      </c>
    </row>
    <row r="2859" spans="5:14">
      <c r="E2859">
        <v>924</v>
      </c>
      <c r="F2859">
        <f>IF(F928="","",F927)</f>
        <v>0</v>
      </c>
      <c r="G2859">
        <v>924</v>
      </c>
      <c r="H2859">
        <f>H927</f>
        <v>0</v>
      </c>
      <c r="K2859">
        <v>924</v>
      </c>
      <c r="L2859">
        <f>IF(L928="","",L927)</f>
        <v>0</v>
      </c>
      <c r="M2859">
        <v>924</v>
      </c>
      <c r="N2859">
        <f>N927</f>
        <v>0</v>
      </c>
    </row>
    <row r="2860" spans="5:14">
      <c r="E2860">
        <v>925</v>
      </c>
      <c r="F2860">
        <f>IF(F929="","",F928)</f>
        <v>0</v>
      </c>
      <c r="G2860">
        <v>925</v>
      </c>
      <c r="H2860">
        <f>H928</f>
        <v>0</v>
      </c>
      <c r="K2860">
        <v>925</v>
      </c>
      <c r="L2860">
        <f>IF(L929="","",L928)</f>
        <v>0</v>
      </c>
      <c r="M2860">
        <v>925</v>
      </c>
      <c r="N2860">
        <f>N928</f>
        <v>0</v>
      </c>
    </row>
    <row r="2861" spans="5:14">
      <c r="E2861">
        <v>926</v>
      </c>
      <c r="F2861">
        <f>IF(F930="","",F929)</f>
        <v>0</v>
      </c>
      <c r="G2861">
        <v>926</v>
      </c>
      <c r="H2861">
        <f>H929</f>
        <v>0</v>
      </c>
      <c r="K2861">
        <v>926</v>
      </c>
      <c r="L2861">
        <f>IF(L930="","",L929)</f>
        <v>0</v>
      </c>
      <c r="M2861">
        <v>926</v>
      </c>
      <c r="N2861">
        <f>N929</f>
        <v>0</v>
      </c>
    </row>
    <row r="2862" spans="5:14">
      <c r="E2862">
        <v>927</v>
      </c>
      <c r="F2862">
        <f>IF(F931="","",F930)</f>
        <v>0</v>
      </c>
      <c r="G2862">
        <v>927</v>
      </c>
      <c r="H2862">
        <f>H930</f>
        <v>0</v>
      </c>
      <c r="K2862">
        <v>927</v>
      </c>
      <c r="L2862">
        <f>IF(L931="","",L930)</f>
        <v>0</v>
      </c>
      <c r="M2862">
        <v>927</v>
      </c>
      <c r="N2862">
        <f>N930</f>
        <v>0</v>
      </c>
    </row>
    <row r="2863" spans="5:14">
      <c r="E2863">
        <v>928</v>
      </c>
      <c r="F2863">
        <f>IF(F932="","",F931)</f>
        <v>0</v>
      </c>
      <c r="G2863">
        <v>928</v>
      </c>
      <c r="H2863">
        <f>H931</f>
        <v>0</v>
      </c>
      <c r="K2863">
        <v>928</v>
      </c>
      <c r="L2863">
        <f>IF(L932="","",L931)</f>
        <v>0</v>
      </c>
      <c r="M2863">
        <v>928</v>
      </c>
      <c r="N2863">
        <f>N931</f>
        <v>0</v>
      </c>
    </row>
    <row r="2864" spans="5:14">
      <c r="E2864">
        <v>929</v>
      </c>
      <c r="F2864">
        <f>IF(F933="","",F932)</f>
        <v>0</v>
      </c>
      <c r="G2864">
        <v>929</v>
      </c>
      <c r="H2864">
        <f>H932</f>
        <v>0</v>
      </c>
      <c r="K2864">
        <v>929</v>
      </c>
      <c r="L2864">
        <f>IF(L933="","",L932)</f>
        <v>0</v>
      </c>
      <c r="M2864">
        <v>929</v>
      </c>
      <c r="N2864">
        <f>N932</f>
        <v>0</v>
      </c>
    </row>
    <row r="2865" spans="5:14">
      <c r="E2865">
        <v>930</v>
      </c>
      <c r="F2865">
        <f>IF(F934="","",F933)</f>
        <v>0</v>
      </c>
      <c r="G2865">
        <v>930</v>
      </c>
      <c r="H2865">
        <f>H933</f>
        <v>0</v>
      </c>
      <c r="K2865">
        <v>930</v>
      </c>
      <c r="L2865">
        <f>IF(L934="","",L933)</f>
        <v>0</v>
      </c>
      <c r="M2865">
        <v>930</v>
      </c>
      <c r="N2865">
        <f>N933</f>
        <v>0</v>
      </c>
    </row>
    <row r="2866" spans="5:14">
      <c r="E2866">
        <v>931</v>
      </c>
      <c r="F2866">
        <f>IF(F935="","",F934)</f>
        <v>0</v>
      </c>
      <c r="G2866">
        <v>931</v>
      </c>
      <c r="H2866">
        <f>H934</f>
        <v>0</v>
      </c>
      <c r="K2866">
        <v>931</v>
      </c>
      <c r="L2866">
        <f>IF(L935="","",L934)</f>
        <v>0</v>
      </c>
      <c r="M2866">
        <v>931</v>
      </c>
      <c r="N2866">
        <f>N934</f>
        <v>0</v>
      </c>
    </row>
    <row r="2867" spans="5:14">
      <c r="E2867">
        <v>932</v>
      </c>
      <c r="F2867">
        <f>IF(F936="","",F935)</f>
        <v>0</v>
      </c>
      <c r="G2867">
        <v>932</v>
      </c>
      <c r="H2867">
        <f>H935</f>
        <v>0</v>
      </c>
      <c r="K2867">
        <v>932</v>
      </c>
      <c r="L2867">
        <f>IF(L936="","",L935)</f>
        <v>0</v>
      </c>
      <c r="M2867">
        <v>932</v>
      </c>
      <c r="N2867">
        <f>N935</f>
        <v>0</v>
      </c>
    </row>
    <row r="2868" spans="5:14">
      <c r="E2868">
        <v>933</v>
      </c>
      <c r="F2868">
        <f>IF(F937="","",F936)</f>
        <v>0</v>
      </c>
      <c r="G2868">
        <v>933</v>
      </c>
      <c r="H2868">
        <f>H936</f>
        <v>0</v>
      </c>
      <c r="K2868">
        <v>933</v>
      </c>
      <c r="L2868">
        <f>IF(L937="","",L936)</f>
        <v>0</v>
      </c>
      <c r="M2868">
        <v>933</v>
      </c>
      <c r="N2868">
        <f>N936</f>
        <v>0</v>
      </c>
    </row>
    <row r="2869" spans="5:14">
      <c r="E2869">
        <v>934</v>
      </c>
      <c r="F2869">
        <f>IF(F938="","",F937)</f>
        <v>0</v>
      </c>
      <c r="G2869">
        <v>934</v>
      </c>
      <c r="H2869">
        <f>H937</f>
        <v>0</v>
      </c>
      <c r="K2869">
        <v>934</v>
      </c>
      <c r="L2869">
        <f>IF(L938="","",L937)</f>
        <v>0</v>
      </c>
      <c r="M2869">
        <v>934</v>
      </c>
      <c r="N2869">
        <f>N937</f>
        <v>0</v>
      </c>
    </row>
    <row r="2870" spans="5:14">
      <c r="E2870">
        <v>935</v>
      </c>
      <c r="F2870">
        <f>IF(F939="","",F938)</f>
        <v>0</v>
      </c>
      <c r="G2870">
        <v>935</v>
      </c>
      <c r="H2870">
        <f>H938</f>
        <v>0</v>
      </c>
      <c r="K2870">
        <v>935</v>
      </c>
      <c r="L2870">
        <f>IF(L939="","",L938)</f>
        <v>0</v>
      </c>
      <c r="M2870">
        <v>935</v>
      </c>
      <c r="N2870">
        <f>N938</f>
        <v>0</v>
      </c>
    </row>
    <row r="2871" spans="5:14">
      <c r="E2871">
        <v>936</v>
      </c>
      <c r="F2871">
        <f>IF(F940="","",F939)</f>
        <v>0</v>
      </c>
      <c r="G2871">
        <v>936</v>
      </c>
      <c r="H2871">
        <f>H939</f>
        <v>0</v>
      </c>
      <c r="K2871">
        <v>936</v>
      </c>
      <c r="L2871">
        <f>IF(L940="","",L939)</f>
        <v>0</v>
      </c>
      <c r="M2871">
        <v>936</v>
      </c>
      <c r="N2871">
        <f>N939</f>
        <v>0</v>
      </c>
    </row>
    <row r="2872" spans="5:14">
      <c r="E2872">
        <v>937</v>
      </c>
      <c r="F2872">
        <f>IF(F941="","",F940)</f>
        <v>0</v>
      </c>
      <c r="G2872">
        <v>937</v>
      </c>
      <c r="H2872">
        <f>H940</f>
        <v>0</v>
      </c>
      <c r="K2872">
        <v>937</v>
      </c>
      <c r="L2872">
        <f>IF(L941="","",L940)</f>
        <v>0</v>
      </c>
      <c r="M2872">
        <v>937</v>
      </c>
      <c r="N2872">
        <f>N940</f>
        <v>0</v>
      </c>
    </row>
    <row r="2873" spans="5:14">
      <c r="E2873">
        <v>938</v>
      </c>
      <c r="F2873">
        <f>IF(F942="","",F941)</f>
        <v>0</v>
      </c>
      <c r="G2873">
        <v>938</v>
      </c>
      <c r="H2873">
        <f>H941</f>
        <v>0</v>
      </c>
      <c r="K2873">
        <v>938</v>
      </c>
      <c r="L2873">
        <f>IF(L942="","",L941)</f>
        <v>0</v>
      </c>
      <c r="M2873">
        <v>938</v>
      </c>
      <c r="N2873">
        <f>N941</f>
        <v>0</v>
      </c>
    </row>
    <row r="2874" spans="5:14">
      <c r="E2874">
        <v>939</v>
      </c>
      <c r="F2874">
        <f>IF(F943="","",F942)</f>
        <v>0</v>
      </c>
      <c r="G2874">
        <v>939</v>
      </c>
      <c r="H2874">
        <f>H942</f>
        <v>0</v>
      </c>
      <c r="K2874">
        <v>939</v>
      </c>
      <c r="L2874">
        <f>IF(L943="","",L942)</f>
        <v>0</v>
      </c>
      <c r="M2874">
        <v>939</v>
      </c>
      <c r="N2874">
        <f>N942</f>
        <v>0</v>
      </c>
    </row>
    <row r="2875" spans="5:14">
      <c r="E2875">
        <v>940</v>
      </c>
      <c r="F2875">
        <f>IF(F944="","",F943)</f>
        <v>0</v>
      </c>
      <c r="G2875">
        <v>940</v>
      </c>
      <c r="H2875">
        <f>H943</f>
        <v>0</v>
      </c>
      <c r="K2875">
        <v>940</v>
      </c>
      <c r="L2875">
        <f>IF(L944="","",L943)</f>
        <v>0</v>
      </c>
      <c r="M2875">
        <v>940</v>
      </c>
      <c r="N2875">
        <f>N943</f>
        <v>0</v>
      </c>
    </row>
    <row r="2876" spans="5:14">
      <c r="E2876">
        <v>941</v>
      </c>
      <c r="F2876">
        <f>IF(F945="","",F944)</f>
        <v>0</v>
      </c>
      <c r="G2876">
        <v>941</v>
      </c>
      <c r="H2876">
        <f>H944</f>
        <v>0</v>
      </c>
      <c r="K2876">
        <v>941</v>
      </c>
      <c r="L2876">
        <f>IF(L945="","",L944)</f>
        <v>0</v>
      </c>
      <c r="M2876">
        <v>941</v>
      </c>
      <c r="N2876">
        <f>N944</f>
        <v>0</v>
      </c>
    </row>
    <row r="2877" spans="5:14">
      <c r="E2877">
        <v>942</v>
      </c>
      <c r="F2877">
        <f>IF(F946="","",F945)</f>
        <v>0</v>
      </c>
      <c r="G2877">
        <v>942</v>
      </c>
      <c r="H2877">
        <f>H945</f>
        <v>0</v>
      </c>
      <c r="K2877">
        <v>942</v>
      </c>
      <c r="L2877">
        <f>IF(L946="","",L945)</f>
        <v>0</v>
      </c>
      <c r="M2877">
        <v>942</v>
      </c>
      <c r="N2877">
        <f>N945</f>
        <v>0</v>
      </c>
    </row>
    <row r="2878" spans="5:14">
      <c r="E2878">
        <v>943</v>
      </c>
      <c r="F2878">
        <f>IF(F947="","",F946)</f>
        <v>0</v>
      </c>
      <c r="G2878">
        <v>943</v>
      </c>
      <c r="H2878">
        <f>H946</f>
        <v>0</v>
      </c>
      <c r="K2878">
        <v>943</v>
      </c>
      <c r="L2878">
        <f>IF(L947="","",L946)</f>
        <v>0</v>
      </c>
      <c r="M2878">
        <v>943</v>
      </c>
      <c r="N2878">
        <f>N946</f>
        <v>0</v>
      </c>
    </row>
    <row r="2879" spans="5:14">
      <c r="E2879">
        <v>944</v>
      </c>
      <c r="F2879">
        <f>IF(F948="","",F947)</f>
        <v>0</v>
      </c>
      <c r="G2879">
        <v>944</v>
      </c>
      <c r="H2879">
        <f>H947</f>
        <v>0</v>
      </c>
      <c r="K2879">
        <v>944</v>
      </c>
      <c r="L2879">
        <f>IF(L948="","",L947)</f>
        <v>0</v>
      </c>
      <c r="M2879">
        <v>944</v>
      </c>
      <c r="N2879">
        <f>N947</f>
        <v>0</v>
      </c>
    </row>
    <row r="2880" spans="5:14">
      <c r="E2880">
        <v>945</v>
      </c>
      <c r="F2880">
        <f>IF(F949="","",F948)</f>
        <v>0</v>
      </c>
      <c r="G2880">
        <v>945</v>
      </c>
      <c r="H2880">
        <f>H948</f>
        <v>0</v>
      </c>
      <c r="K2880">
        <v>945</v>
      </c>
      <c r="L2880">
        <f>IF(L949="","",L948)</f>
        <v>0</v>
      </c>
      <c r="M2880">
        <v>945</v>
      </c>
      <c r="N2880">
        <f>N948</f>
        <v>0</v>
      </c>
    </row>
    <row r="2881" spans="5:14">
      <c r="E2881">
        <v>946</v>
      </c>
      <c r="F2881">
        <f>IF(F950="","",F949)</f>
        <v>0</v>
      </c>
      <c r="G2881">
        <v>946</v>
      </c>
      <c r="H2881">
        <f>H949</f>
        <v>0</v>
      </c>
      <c r="K2881">
        <v>946</v>
      </c>
      <c r="L2881">
        <f>IF(L950="","",L949)</f>
        <v>0</v>
      </c>
      <c r="M2881">
        <v>946</v>
      </c>
      <c r="N2881">
        <f>N949</f>
        <v>0</v>
      </c>
    </row>
    <row r="2882" spans="5:14">
      <c r="E2882">
        <v>947</v>
      </c>
      <c r="F2882">
        <f>IF(F951="","",F950)</f>
        <v>0</v>
      </c>
      <c r="G2882">
        <v>947</v>
      </c>
      <c r="H2882">
        <f>H950</f>
        <v>0</v>
      </c>
      <c r="K2882">
        <v>947</v>
      </c>
      <c r="L2882">
        <f>IF(L951="","",L950)</f>
        <v>0</v>
      </c>
      <c r="M2882">
        <v>947</v>
      </c>
      <c r="N2882">
        <f>N950</f>
        <v>0</v>
      </c>
    </row>
    <row r="2883" spans="5:14">
      <c r="E2883">
        <v>948</v>
      </c>
      <c r="F2883">
        <f>IF(F952="","",F951)</f>
        <v>0</v>
      </c>
      <c r="G2883">
        <v>948</v>
      </c>
      <c r="H2883">
        <f>H951</f>
        <v>0</v>
      </c>
      <c r="K2883">
        <v>948</v>
      </c>
      <c r="L2883">
        <f>IF(L952="","",L951)</f>
        <v>0</v>
      </c>
      <c r="M2883">
        <v>948</v>
      </c>
      <c r="N2883">
        <f>N951</f>
        <v>0</v>
      </c>
    </row>
    <row r="2884" spans="5:14">
      <c r="E2884">
        <v>949</v>
      </c>
      <c r="F2884">
        <f>IF(F953="","",F952)</f>
        <v>0</v>
      </c>
      <c r="G2884">
        <v>949</v>
      </c>
      <c r="H2884">
        <f>H952</f>
        <v>0</v>
      </c>
      <c r="K2884">
        <v>949</v>
      </c>
      <c r="L2884">
        <f>IF(L953="","",L952)</f>
        <v>0</v>
      </c>
      <c r="M2884">
        <v>949</v>
      </c>
      <c r="N2884">
        <f>N952</f>
        <v>0</v>
      </c>
    </row>
    <row r="2885" spans="5:14">
      <c r="E2885">
        <v>950</v>
      </c>
      <c r="F2885">
        <f>IF(F954="","",F953)</f>
        <v>0</v>
      </c>
      <c r="G2885">
        <v>950</v>
      </c>
      <c r="H2885">
        <f>H953</f>
        <v>0</v>
      </c>
      <c r="K2885">
        <v>950</v>
      </c>
      <c r="L2885">
        <f>IF(L954="","",L953)</f>
        <v>0</v>
      </c>
      <c r="M2885">
        <v>950</v>
      </c>
      <c r="N2885">
        <f>N953</f>
        <v>0</v>
      </c>
    </row>
    <row r="2886" spans="5:14">
      <c r="E2886">
        <v>951</v>
      </c>
      <c r="F2886">
        <f>IF(F955="","",F954)</f>
        <v>0</v>
      </c>
      <c r="G2886">
        <v>951</v>
      </c>
      <c r="H2886">
        <f>H954</f>
        <v>0</v>
      </c>
      <c r="K2886">
        <v>951</v>
      </c>
      <c r="L2886">
        <f>IF(L955="","",L954)</f>
        <v>0</v>
      </c>
      <c r="M2886">
        <v>951</v>
      </c>
      <c r="N2886">
        <f>N954</f>
        <v>0</v>
      </c>
    </row>
    <row r="2887" spans="5:14">
      <c r="E2887">
        <v>952</v>
      </c>
      <c r="F2887">
        <f>IF(F956="","",F955)</f>
        <v>0</v>
      </c>
      <c r="G2887">
        <v>952</v>
      </c>
      <c r="H2887">
        <f>H955</f>
        <v>0</v>
      </c>
      <c r="K2887">
        <v>952</v>
      </c>
      <c r="L2887">
        <f>IF(L956="","",L955)</f>
        <v>0</v>
      </c>
      <c r="M2887">
        <v>952</v>
      </c>
      <c r="N2887">
        <f>N955</f>
        <v>0</v>
      </c>
    </row>
    <row r="2888" spans="5:14">
      <c r="E2888">
        <v>953</v>
      </c>
      <c r="F2888">
        <f>IF(F957="","",F956)</f>
        <v>0</v>
      </c>
      <c r="G2888">
        <v>953</v>
      </c>
      <c r="H2888">
        <f>H956</f>
        <v>0</v>
      </c>
      <c r="K2888">
        <v>953</v>
      </c>
      <c r="L2888">
        <f>IF(L957="","",L956)</f>
        <v>0</v>
      </c>
      <c r="M2888">
        <v>953</v>
      </c>
      <c r="N2888">
        <f>N956</f>
        <v>0</v>
      </c>
    </row>
    <row r="2889" spans="5:14">
      <c r="E2889">
        <v>954</v>
      </c>
      <c r="F2889">
        <f>IF(F958="","",F957)</f>
        <v>0</v>
      </c>
      <c r="G2889">
        <v>954</v>
      </c>
      <c r="H2889">
        <f>H957</f>
        <v>0</v>
      </c>
      <c r="K2889">
        <v>954</v>
      </c>
      <c r="L2889">
        <f>IF(L958="","",L957)</f>
        <v>0</v>
      </c>
      <c r="M2889">
        <v>954</v>
      </c>
      <c r="N2889">
        <f>N957</f>
        <v>0</v>
      </c>
    </row>
    <row r="2890" spans="5:14">
      <c r="E2890">
        <v>955</v>
      </c>
      <c r="F2890">
        <f>IF(F959="","",F958)</f>
        <v>0</v>
      </c>
      <c r="G2890">
        <v>955</v>
      </c>
      <c r="H2890">
        <f>H958</f>
        <v>0</v>
      </c>
      <c r="K2890">
        <v>955</v>
      </c>
      <c r="L2890">
        <f>IF(L959="","",L958)</f>
        <v>0</v>
      </c>
      <c r="M2890">
        <v>955</v>
      </c>
      <c r="N2890">
        <f>N958</f>
        <v>0</v>
      </c>
    </row>
    <row r="2891" spans="5:14">
      <c r="E2891">
        <v>956</v>
      </c>
      <c r="F2891">
        <f>IF(F960="","",F959)</f>
        <v>0</v>
      </c>
      <c r="G2891">
        <v>956</v>
      </c>
      <c r="H2891">
        <f>H959</f>
        <v>0</v>
      </c>
      <c r="K2891">
        <v>956</v>
      </c>
      <c r="L2891">
        <f>IF(L960="","",L959)</f>
        <v>0</v>
      </c>
      <c r="M2891">
        <v>956</v>
      </c>
      <c r="N2891">
        <f>N959</f>
        <v>0</v>
      </c>
    </row>
    <row r="2892" spans="5:14">
      <c r="E2892">
        <v>957</v>
      </c>
      <c r="F2892">
        <f>IF(F961="","",F960)</f>
        <v>0</v>
      </c>
      <c r="G2892">
        <v>957</v>
      </c>
      <c r="H2892">
        <f>H960</f>
        <v>0</v>
      </c>
      <c r="K2892">
        <v>957</v>
      </c>
      <c r="L2892">
        <f>IF(L961="","",L960)</f>
        <v>0</v>
      </c>
      <c r="M2892">
        <v>957</v>
      </c>
      <c r="N2892">
        <f>N960</f>
        <v>0</v>
      </c>
    </row>
    <row r="2893" spans="5:14">
      <c r="E2893">
        <v>958</v>
      </c>
      <c r="F2893">
        <f>IF(F962="","",F961)</f>
        <v>0</v>
      </c>
      <c r="G2893">
        <v>958</v>
      </c>
      <c r="H2893">
        <f>H961</f>
        <v>0</v>
      </c>
      <c r="K2893">
        <v>958</v>
      </c>
      <c r="L2893">
        <f>IF(L962="","",L961)</f>
        <v>0</v>
      </c>
      <c r="M2893">
        <v>958</v>
      </c>
      <c r="N2893">
        <f>N961</f>
        <v>0</v>
      </c>
    </row>
    <row r="2894" spans="5:14">
      <c r="E2894">
        <v>959</v>
      </c>
      <c r="F2894">
        <f>IF(F963="","",F962)</f>
        <v>0</v>
      </c>
      <c r="G2894">
        <v>959</v>
      </c>
      <c r="H2894">
        <f>H962</f>
        <v>0</v>
      </c>
      <c r="K2894">
        <v>959</v>
      </c>
      <c r="L2894">
        <f>IF(L963="","",L962)</f>
        <v>0</v>
      </c>
      <c r="M2894">
        <v>959</v>
      </c>
      <c r="N2894">
        <f>N962</f>
        <v>0</v>
      </c>
    </row>
    <row r="2895" spans="5:14">
      <c r="E2895">
        <v>960</v>
      </c>
      <c r="F2895">
        <f>IF(F964="","",F963)</f>
        <v>0</v>
      </c>
      <c r="G2895">
        <v>960</v>
      </c>
      <c r="H2895">
        <f>H963</f>
        <v>0</v>
      </c>
      <c r="K2895">
        <v>960</v>
      </c>
      <c r="L2895">
        <f>IF(L964="","",L963)</f>
        <v>0</v>
      </c>
      <c r="M2895">
        <v>960</v>
      </c>
      <c r="N2895">
        <f>N963</f>
        <v>0</v>
      </c>
    </row>
    <row r="2896" spans="5:14">
      <c r="E2896">
        <v>961</v>
      </c>
      <c r="F2896">
        <f>IF(F965="","",F964)</f>
        <v>0</v>
      </c>
      <c r="G2896">
        <v>961</v>
      </c>
      <c r="H2896">
        <f>H964</f>
        <v>0</v>
      </c>
      <c r="K2896">
        <v>961</v>
      </c>
      <c r="L2896">
        <f>IF(L965="","",L964)</f>
        <v>0</v>
      </c>
      <c r="M2896">
        <v>961</v>
      </c>
      <c r="N2896">
        <f>N964</f>
        <v>0</v>
      </c>
    </row>
    <row r="2897" spans="4:14">
      <c r="E2897">
        <v>962</v>
      </c>
      <c r="F2897">
        <f>IF(F966="","",F965)</f>
        <v>0</v>
      </c>
      <c r="G2897">
        <v>962</v>
      </c>
      <c r="H2897">
        <f>H965</f>
        <v>0</v>
      </c>
      <c r="K2897">
        <v>962</v>
      </c>
      <c r="L2897">
        <f>IF(L966="","",L965)</f>
        <v>0</v>
      </c>
      <c r="M2897">
        <v>962</v>
      </c>
      <c r="N2897">
        <f>N965</f>
        <v>0</v>
      </c>
    </row>
    <row r="2898" spans="4:14">
      <c r="E2898">
        <v>963</v>
      </c>
      <c r="F2898">
        <f>IF(F967="","",F966)</f>
        <v>0</v>
      </c>
      <c r="G2898">
        <v>963</v>
      </c>
      <c r="H2898">
        <f>H966</f>
        <v>0</v>
      </c>
      <c r="K2898">
        <v>963</v>
      </c>
      <c r="L2898">
        <f>IF(L967="","",L966)</f>
        <v>0</v>
      </c>
      <c r="M2898">
        <v>963</v>
      </c>
      <c r="N2898">
        <f>N966</f>
        <v>0</v>
      </c>
    </row>
    <row r="2899" spans="4:14">
      <c r="E2899">
        <v>964</v>
      </c>
      <c r="F2899">
        <f>IF(F968="","",F967)</f>
        <v>0</v>
      </c>
      <c r="G2899">
        <v>964</v>
      </c>
      <c r="H2899">
        <f>H967</f>
        <v>0</v>
      </c>
      <c r="K2899">
        <v>964</v>
      </c>
      <c r="L2899">
        <f>IF(L968="","",L967)</f>
        <v>0</v>
      </c>
      <c r="M2899">
        <v>964</v>
      </c>
      <c r="N2899">
        <f>N967</f>
        <v>0</v>
      </c>
    </row>
    <row r="2900" spans="4:14">
      <c r="E2900">
        <v>965</v>
      </c>
      <c r="F2900">
        <f>IF(F969="","",F968)</f>
        <v>0</v>
      </c>
      <c r="G2900">
        <v>965</v>
      </c>
      <c r="H2900">
        <f>H968</f>
        <v>0</v>
      </c>
      <c r="K2900">
        <v>965</v>
      </c>
      <c r="L2900">
        <f>IF(L969="","",L968)</f>
        <v>0</v>
      </c>
      <c r="M2900">
        <v>965</v>
      </c>
      <c r="N2900">
        <f>N968</f>
        <v>0</v>
      </c>
    </row>
    <row r="2901" spans="4:14">
      <c r="E2901">
        <v>0</v>
      </c>
      <c r="F2901">
        <v>0</v>
      </c>
      <c r="G2901">
        <v>0</v>
      </c>
      <c r="H2901">
        <v>0</v>
      </c>
      <c r="K2901">
        <v>0</v>
      </c>
      <c r="L2901">
        <v>0</v>
      </c>
      <c r="M2901">
        <v>0</v>
      </c>
      <c r="N2901">
        <v>0</v>
      </c>
    </row>
    <row r="2902" spans="4:14">
      <c r="E2902">
        <v>1</v>
      </c>
      <c r="F2902">
        <v>0</v>
      </c>
      <c r="G2902">
        <v>1</v>
      </c>
      <c r="H2902">
        <v>0</v>
      </c>
      <c r="K2902">
        <v>1</v>
      </c>
      <c r="L2902">
        <v>0</v>
      </c>
      <c r="M2902">
        <v>1</v>
      </c>
      <c r="N2902">
        <v>0</v>
      </c>
    </row>
    <row r="2904" spans="4:14">
      <c r="D2904" t="s">
        <v>519</v>
      </c>
      <c r="E2904" t="s">
        <v>517</v>
      </c>
      <c r="F2904" t="s">
        <v>522</v>
      </c>
      <c r="G2904" t="s">
        <v>517</v>
      </c>
      <c r="H2904" t="s">
        <v>523</v>
      </c>
      <c r="J2904" t="s">
        <v>519</v>
      </c>
      <c r="K2904" t="s">
        <v>517</v>
      </c>
      <c r="L2904" t="s">
        <v>522</v>
      </c>
      <c r="M2904" t="s">
        <v>517</v>
      </c>
      <c r="N2904" t="s">
        <v>523</v>
      </c>
    </row>
    <row r="2905" spans="4:14">
      <c r="E2905">
        <f>IFERROR(SMALL(E972:E2902,ROW()-ROW($E$2905)+1),"")</f>
        <v>0</v>
      </c>
      <c r="F2905">
        <f>IFERROR(SMALL(F972:F2902,ROW()-ROW($F$2905)+1),"")</f>
        <v>0</v>
      </c>
      <c r="G2905">
        <f>IFERROR(SMALL(G972:G2902,ROW()-ROW($G$2905)+1),"")</f>
        <v>0</v>
      </c>
      <c r="H2905">
        <f>IFERROR(SMALL(H972:H2902,ROW()-ROW($H$2905)+1),"")</f>
        <v>0</v>
      </c>
      <c r="K2905">
        <f>IFERROR(SMALL(K972:K2902,ROW()-ROW($K$2905)+1),"")</f>
        <v>0</v>
      </c>
      <c r="L2905">
        <f>IFERROR(SMALL(L972:L2902,ROW()-ROW($L$2905)+1),"")</f>
        <v>0</v>
      </c>
      <c r="M2905">
        <f>IFERROR(SMALL(M972:M2902,ROW()-ROW($M$2905)+1),"")</f>
        <v>0</v>
      </c>
      <c r="N2905">
        <f>IFERROR(SMALL(N972:N2902,ROW()-ROW($N$2905)+1),"")</f>
        <v>0</v>
      </c>
    </row>
    <row r="2906" spans="4:14">
      <c r="E2906">
        <f>IFERROR(SMALL(E972:E2902,ROW()-ROW($E$2905)+1),"")</f>
        <v>0</v>
      </c>
      <c r="F2906">
        <f>IFERROR(SMALL(F972:F2902,ROW()-ROW($F$2905)+1),"")</f>
        <v>0</v>
      </c>
      <c r="G2906">
        <f>IFERROR(SMALL(G972:G2902,ROW()-ROW($G$2905)+1),"")</f>
        <v>0</v>
      </c>
      <c r="H2906">
        <f>IFERROR(SMALL(H972:H2902,ROW()-ROW($H$2905)+1),"")</f>
        <v>0</v>
      </c>
      <c r="K2906">
        <f>IFERROR(SMALL(K972:K2902,ROW()-ROW($K$2905)+1),"")</f>
        <v>0</v>
      </c>
      <c r="L2906">
        <f>IFERROR(SMALL(L972:L2902,ROW()-ROW($L$2905)+1),"")</f>
        <v>0</v>
      </c>
      <c r="M2906">
        <f>IFERROR(SMALL(M972:M2902,ROW()-ROW($M$2905)+1),"")</f>
        <v>0</v>
      </c>
      <c r="N2906">
        <f>IFERROR(SMALL(N972:N2902,ROW()-ROW($N$2905)+1),"")</f>
        <v>0</v>
      </c>
    </row>
    <row r="2907" spans="4:14">
      <c r="E2907">
        <f>IFERROR(SMALL(E972:E2902,ROW()-ROW($E$2905)+1),"")</f>
        <v>0</v>
      </c>
      <c r="F2907">
        <f>IFERROR(SMALL(F972:F2902,ROW()-ROW($F$2905)+1),"")</f>
        <v>0</v>
      </c>
      <c r="G2907">
        <f>IFERROR(SMALL(G972:G2902,ROW()-ROW($G$2905)+1),"")</f>
        <v>0</v>
      </c>
      <c r="H2907">
        <f>IFERROR(SMALL(H972:H2902,ROW()-ROW($H$2905)+1),"")</f>
        <v>0</v>
      </c>
      <c r="K2907">
        <f>IFERROR(SMALL(K972:K2902,ROW()-ROW($K$2905)+1),"")</f>
        <v>0</v>
      </c>
      <c r="L2907">
        <f>IFERROR(SMALL(L972:L2902,ROW()-ROW($L$2905)+1),"")</f>
        <v>0</v>
      </c>
      <c r="M2907">
        <f>IFERROR(SMALL(M972:M2902,ROW()-ROW($M$2905)+1),"")</f>
        <v>0</v>
      </c>
      <c r="N2907">
        <f>IFERROR(SMALL(N972:N2902,ROW()-ROW($N$2905)+1),"")</f>
        <v>0</v>
      </c>
    </row>
    <row r="2908" spans="4:14">
      <c r="E2908">
        <f>IFERROR(SMALL(E972:E2902,ROW()-ROW($E$2905)+1),"")</f>
        <v>0</v>
      </c>
      <c r="F2908">
        <f>IFERROR(SMALL(F972:F2902,ROW()-ROW($F$2905)+1),"")</f>
        <v>0</v>
      </c>
      <c r="G2908">
        <f>IFERROR(SMALL(G972:G2902,ROW()-ROW($G$2905)+1),"")</f>
        <v>0</v>
      </c>
      <c r="H2908">
        <f>IFERROR(SMALL(H972:H2902,ROW()-ROW($H$2905)+1),"")</f>
        <v>0</v>
      </c>
      <c r="K2908">
        <f>IFERROR(SMALL(K972:K2902,ROW()-ROW($K$2905)+1),"")</f>
        <v>0</v>
      </c>
      <c r="L2908">
        <f>IFERROR(SMALL(L972:L2902,ROW()-ROW($L$2905)+1),"")</f>
        <v>0</v>
      </c>
      <c r="M2908">
        <f>IFERROR(SMALL(M972:M2902,ROW()-ROW($M$2905)+1),"")</f>
        <v>0</v>
      </c>
      <c r="N2908">
        <f>IFERROR(SMALL(N972:N2902,ROW()-ROW($N$2905)+1),"")</f>
        <v>0</v>
      </c>
    </row>
    <row r="2909" spans="4:14">
      <c r="E2909">
        <f>IFERROR(SMALL(E972:E2902,ROW()-ROW($E$2905)+1),"")</f>
        <v>0</v>
      </c>
      <c r="F2909">
        <f>IFERROR(SMALL(F972:F2902,ROW()-ROW($F$2905)+1),"")</f>
        <v>0</v>
      </c>
      <c r="G2909">
        <f>IFERROR(SMALL(G972:G2902,ROW()-ROW($G$2905)+1),"")</f>
        <v>0</v>
      </c>
      <c r="H2909">
        <f>IFERROR(SMALL(H972:H2902,ROW()-ROW($H$2905)+1),"")</f>
        <v>0</v>
      </c>
      <c r="K2909">
        <f>IFERROR(SMALL(K972:K2902,ROW()-ROW($K$2905)+1),"")</f>
        <v>0</v>
      </c>
      <c r="L2909">
        <f>IFERROR(SMALL(L972:L2902,ROW()-ROW($L$2905)+1),"")</f>
        <v>0</v>
      </c>
      <c r="M2909">
        <f>IFERROR(SMALL(M972:M2902,ROW()-ROW($M$2905)+1),"")</f>
        <v>0</v>
      </c>
      <c r="N2909">
        <f>IFERROR(SMALL(N972:N2902,ROW()-ROW($N$2905)+1),"")</f>
        <v>0</v>
      </c>
    </row>
    <row r="2910" spans="4:14">
      <c r="E2910">
        <f>IFERROR(SMALL(E972:E2902,ROW()-ROW($E$2905)+1),"")</f>
        <v>0</v>
      </c>
      <c r="F2910">
        <f>IFERROR(SMALL(F972:F2902,ROW()-ROW($F$2905)+1),"")</f>
        <v>0</v>
      </c>
      <c r="G2910">
        <f>IFERROR(SMALL(G972:G2902,ROW()-ROW($G$2905)+1),"")</f>
        <v>0</v>
      </c>
      <c r="H2910">
        <f>IFERROR(SMALL(H972:H2902,ROW()-ROW($H$2905)+1),"")</f>
        <v>0</v>
      </c>
      <c r="K2910">
        <f>IFERROR(SMALL(K972:K2902,ROW()-ROW($K$2905)+1),"")</f>
        <v>0</v>
      </c>
      <c r="L2910">
        <f>IFERROR(SMALL(L972:L2902,ROW()-ROW($L$2905)+1),"")</f>
        <v>0</v>
      </c>
      <c r="M2910">
        <f>IFERROR(SMALL(M972:M2902,ROW()-ROW($M$2905)+1),"")</f>
        <v>0</v>
      </c>
      <c r="N2910">
        <f>IFERROR(SMALL(N972:N2902,ROW()-ROW($N$2905)+1),"")</f>
        <v>0</v>
      </c>
    </row>
    <row r="2911" spans="4:14">
      <c r="E2911">
        <f>IFERROR(SMALL(E972:E2902,ROW()-ROW($E$2905)+1),"")</f>
        <v>0</v>
      </c>
      <c r="F2911">
        <f>IFERROR(SMALL(F972:F2902,ROW()-ROW($F$2905)+1),"")</f>
        <v>0</v>
      </c>
      <c r="G2911">
        <f>IFERROR(SMALL(G972:G2902,ROW()-ROW($G$2905)+1),"")</f>
        <v>0</v>
      </c>
      <c r="H2911">
        <f>IFERROR(SMALL(H972:H2902,ROW()-ROW($H$2905)+1),"")</f>
        <v>0</v>
      </c>
      <c r="K2911">
        <f>IFERROR(SMALL(K972:K2902,ROW()-ROW($K$2905)+1),"")</f>
        <v>0</v>
      </c>
      <c r="L2911">
        <f>IFERROR(SMALL(L972:L2902,ROW()-ROW($L$2905)+1),"")</f>
        <v>0</v>
      </c>
      <c r="M2911">
        <f>IFERROR(SMALL(M972:M2902,ROW()-ROW($M$2905)+1),"")</f>
        <v>0</v>
      </c>
      <c r="N2911">
        <f>IFERROR(SMALL(N972:N2902,ROW()-ROW($N$2905)+1),"")</f>
        <v>0</v>
      </c>
    </row>
    <row r="2912" spans="4:14">
      <c r="E2912">
        <f>IFERROR(SMALL(E972:E2902,ROW()-ROW($E$2905)+1),"")</f>
        <v>0</v>
      </c>
      <c r="F2912">
        <f>IFERROR(SMALL(F972:F2902,ROW()-ROW($F$2905)+1),"")</f>
        <v>0</v>
      </c>
      <c r="G2912">
        <f>IFERROR(SMALL(G972:G2902,ROW()-ROW($G$2905)+1),"")</f>
        <v>0</v>
      </c>
      <c r="H2912">
        <f>IFERROR(SMALL(H972:H2902,ROW()-ROW($H$2905)+1),"")</f>
        <v>0</v>
      </c>
      <c r="K2912">
        <f>IFERROR(SMALL(K972:K2902,ROW()-ROW($K$2905)+1),"")</f>
        <v>0</v>
      </c>
      <c r="L2912">
        <f>IFERROR(SMALL(L972:L2902,ROW()-ROW($L$2905)+1),"")</f>
        <v>0</v>
      </c>
      <c r="M2912">
        <f>IFERROR(SMALL(M972:M2902,ROW()-ROW($M$2905)+1),"")</f>
        <v>0</v>
      </c>
      <c r="N2912">
        <f>IFERROR(SMALL(N972:N2902,ROW()-ROW($N$2905)+1),"")</f>
        <v>0</v>
      </c>
    </row>
    <row r="2913" spans="5:14">
      <c r="E2913">
        <f>IFERROR(SMALL(E972:E2902,ROW()-ROW($E$2905)+1),"")</f>
        <v>0</v>
      </c>
      <c r="F2913">
        <f>IFERROR(SMALL(F972:F2902,ROW()-ROW($F$2905)+1),"")</f>
        <v>0</v>
      </c>
      <c r="G2913">
        <f>IFERROR(SMALL(G972:G2902,ROW()-ROW($G$2905)+1),"")</f>
        <v>0</v>
      </c>
      <c r="H2913">
        <f>IFERROR(SMALL(H972:H2902,ROW()-ROW($H$2905)+1),"")</f>
        <v>0</v>
      </c>
      <c r="K2913">
        <f>IFERROR(SMALL(K972:K2902,ROW()-ROW($K$2905)+1),"")</f>
        <v>0</v>
      </c>
      <c r="L2913">
        <f>IFERROR(SMALL(L972:L2902,ROW()-ROW($L$2905)+1),"")</f>
        <v>0</v>
      </c>
      <c r="M2913">
        <f>IFERROR(SMALL(M972:M2902,ROW()-ROW($M$2905)+1),"")</f>
        <v>0</v>
      </c>
      <c r="N2913">
        <f>IFERROR(SMALL(N972:N2902,ROW()-ROW($N$2905)+1),"")</f>
        <v>0</v>
      </c>
    </row>
    <row r="2914" spans="5:14">
      <c r="E2914">
        <f>IFERROR(SMALL(E972:E2902,ROW()-ROW($E$2905)+1),"")</f>
        <v>0</v>
      </c>
      <c r="F2914">
        <f>IFERROR(SMALL(F972:F2902,ROW()-ROW($F$2905)+1),"")</f>
        <v>0</v>
      </c>
      <c r="G2914">
        <f>IFERROR(SMALL(G972:G2902,ROW()-ROW($G$2905)+1),"")</f>
        <v>0</v>
      </c>
      <c r="H2914">
        <f>IFERROR(SMALL(H972:H2902,ROW()-ROW($H$2905)+1),"")</f>
        <v>0</v>
      </c>
      <c r="K2914">
        <f>IFERROR(SMALL(K972:K2902,ROW()-ROW($K$2905)+1),"")</f>
        <v>0</v>
      </c>
      <c r="L2914">
        <f>IFERROR(SMALL(L972:L2902,ROW()-ROW($L$2905)+1),"")</f>
        <v>0</v>
      </c>
      <c r="M2914">
        <f>IFERROR(SMALL(M972:M2902,ROW()-ROW($M$2905)+1),"")</f>
        <v>0</v>
      </c>
      <c r="N2914">
        <f>IFERROR(SMALL(N972:N2902,ROW()-ROW($N$2905)+1),"")</f>
        <v>0</v>
      </c>
    </row>
    <row r="2915" spans="5:14">
      <c r="E2915">
        <f>IFERROR(SMALL(E972:E2902,ROW()-ROW($E$2905)+1),"")</f>
        <v>0</v>
      </c>
      <c r="F2915">
        <f>IFERROR(SMALL(F972:F2902,ROW()-ROW($F$2905)+1),"")</f>
        <v>0</v>
      </c>
      <c r="G2915">
        <f>IFERROR(SMALL(G972:G2902,ROW()-ROW($G$2905)+1),"")</f>
        <v>0</v>
      </c>
      <c r="H2915">
        <f>IFERROR(SMALL(H972:H2902,ROW()-ROW($H$2905)+1),"")</f>
        <v>0</v>
      </c>
      <c r="K2915">
        <f>IFERROR(SMALL(K972:K2902,ROW()-ROW($K$2905)+1),"")</f>
        <v>0</v>
      </c>
      <c r="L2915">
        <f>IFERROR(SMALL(L972:L2902,ROW()-ROW($L$2905)+1),"")</f>
        <v>0</v>
      </c>
      <c r="M2915">
        <f>IFERROR(SMALL(M972:M2902,ROW()-ROW($M$2905)+1),"")</f>
        <v>0</v>
      </c>
      <c r="N2915">
        <f>IFERROR(SMALL(N972:N2902,ROW()-ROW($N$2905)+1),"")</f>
        <v>0</v>
      </c>
    </row>
    <row r="2916" spans="5:14">
      <c r="E2916">
        <f>IFERROR(SMALL(E972:E2902,ROW()-ROW($E$2905)+1),"")</f>
        <v>0</v>
      </c>
      <c r="F2916">
        <f>IFERROR(SMALL(F972:F2902,ROW()-ROW($F$2905)+1),"")</f>
        <v>0</v>
      </c>
      <c r="G2916">
        <f>IFERROR(SMALL(G972:G2902,ROW()-ROW($G$2905)+1),"")</f>
        <v>0</v>
      </c>
      <c r="H2916">
        <f>IFERROR(SMALL(H972:H2902,ROW()-ROW($H$2905)+1),"")</f>
        <v>0</v>
      </c>
      <c r="K2916">
        <f>IFERROR(SMALL(K972:K2902,ROW()-ROW($K$2905)+1),"")</f>
        <v>0</v>
      </c>
      <c r="L2916">
        <f>IFERROR(SMALL(L972:L2902,ROW()-ROW($L$2905)+1),"")</f>
        <v>0</v>
      </c>
      <c r="M2916">
        <f>IFERROR(SMALL(M972:M2902,ROW()-ROW($M$2905)+1),"")</f>
        <v>0</v>
      </c>
      <c r="N2916">
        <f>IFERROR(SMALL(N972:N2902,ROW()-ROW($N$2905)+1),"")</f>
        <v>0</v>
      </c>
    </row>
    <row r="2917" spans="5:14">
      <c r="E2917">
        <f>IFERROR(SMALL(E972:E2902,ROW()-ROW($E$2905)+1),"")</f>
        <v>0</v>
      </c>
      <c r="F2917">
        <f>IFERROR(SMALL(F972:F2902,ROW()-ROW($F$2905)+1),"")</f>
        <v>0</v>
      </c>
      <c r="G2917">
        <f>IFERROR(SMALL(G972:G2902,ROW()-ROW($G$2905)+1),"")</f>
        <v>0</v>
      </c>
      <c r="H2917">
        <f>IFERROR(SMALL(H972:H2902,ROW()-ROW($H$2905)+1),"")</f>
        <v>0</v>
      </c>
      <c r="K2917">
        <f>IFERROR(SMALL(K972:K2902,ROW()-ROW($K$2905)+1),"")</f>
        <v>0</v>
      </c>
      <c r="L2917">
        <f>IFERROR(SMALL(L972:L2902,ROW()-ROW($L$2905)+1),"")</f>
        <v>0</v>
      </c>
      <c r="M2917">
        <f>IFERROR(SMALL(M972:M2902,ROW()-ROW($M$2905)+1),"")</f>
        <v>0</v>
      </c>
      <c r="N2917">
        <f>IFERROR(SMALL(N972:N2902,ROW()-ROW($N$2905)+1),"")</f>
        <v>0</v>
      </c>
    </row>
    <row r="2918" spans="5:14">
      <c r="E2918">
        <f>IFERROR(SMALL(E972:E2902,ROW()-ROW($E$2905)+1),"")</f>
        <v>0</v>
      </c>
      <c r="F2918">
        <f>IFERROR(SMALL(F972:F2902,ROW()-ROW($F$2905)+1),"")</f>
        <v>0</v>
      </c>
      <c r="G2918">
        <f>IFERROR(SMALL(G972:G2902,ROW()-ROW($G$2905)+1),"")</f>
        <v>0</v>
      </c>
      <c r="H2918">
        <f>IFERROR(SMALL(H972:H2902,ROW()-ROW($H$2905)+1),"")</f>
        <v>0</v>
      </c>
      <c r="K2918">
        <f>IFERROR(SMALL(K972:K2902,ROW()-ROW($K$2905)+1),"")</f>
        <v>0</v>
      </c>
      <c r="L2918">
        <f>IFERROR(SMALL(L972:L2902,ROW()-ROW($L$2905)+1),"")</f>
        <v>0</v>
      </c>
      <c r="M2918">
        <f>IFERROR(SMALL(M972:M2902,ROW()-ROW($M$2905)+1),"")</f>
        <v>0</v>
      </c>
      <c r="N2918">
        <f>IFERROR(SMALL(N972:N2902,ROW()-ROW($N$2905)+1),"")</f>
        <v>0</v>
      </c>
    </row>
    <row r="2919" spans="5:14">
      <c r="E2919">
        <f>IFERROR(SMALL(E972:E2902,ROW()-ROW($E$2905)+1),"")</f>
        <v>0</v>
      </c>
      <c r="F2919">
        <f>IFERROR(SMALL(F972:F2902,ROW()-ROW($F$2905)+1),"")</f>
        <v>0</v>
      </c>
      <c r="G2919">
        <f>IFERROR(SMALL(G972:G2902,ROW()-ROW($G$2905)+1),"")</f>
        <v>0</v>
      </c>
      <c r="H2919">
        <f>IFERROR(SMALL(H972:H2902,ROW()-ROW($H$2905)+1),"")</f>
        <v>0</v>
      </c>
      <c r="K2919">
        <f>IFERROR(SMALL(K972:K2902,ROW()-ROW($K$2905)+1),"")</f>
        <v>0</v>
      </c>
      <c r="L2919">
        <f>IFERROR(SMALL(L972:L2902,ROW()-ROW($L$2905)+1),"")</f>
        <v>0</v>
      </c>
      <c r="M2919">
        <f>IFERROR(SMALL(M972:M2902,ROW()-ROW($M$2905)+1),"")</f>
        <v>0</v>
      </c>
      <c r="N2919">
        <f>IFERROR(SMALL(N972:N2902,ROW()-ROW($N$2905)+1),"")</f>
        <v>0</v>
      </c>
    </row>
    <row r="2920" spans="5:14">
      <c r="E2920">
        <f>IFERROR(SMALL(E972:E2902,ROW()-ROW($E$2905)+1),"")</f>
        <v>0</v>
      </c>
      <c r="F2920">
        <f>IFERROR(SMALL(F972:F2902,ROW()-ROW($F$2905)+1),"")</f>
        <v>0</v>
      </c>
      <c r="G2920">
        <f>IFERROR(SMALL(G972:G2902,ROW()-ROW($G$2905)+1),"")</f>
        <v>0</v>
      </c>
      <c r="H2920">
        <f>IFERROR(SMALL(H972:H2902,ROW()-ROW($H$2905)+1),"")</f>
        <v>0</v>
      </c>
      <c r="K2920">
        <f>IFERROR(SMALL(K972:K2902,ROW()-ROW($K$2905)+1),"")</f>
        <v>0</v>
      </c>
      <c r="L2920">
        <f>IFERROR(SMALL(L972:L2902,ROW()-ROW($L$2905)+1),"")</f>
        <v>0</v>
      </c>
      <c r="M2920">
        <f>IFERROR(SMALL(M972:M2902,ROW()-ROW($M$2905)+1),"")</f>
        <v>0</v>
      </c>
      <c r="N2920">
        <f>IFERROR(SMALL(N972:N2902,ROW()-ROW($N$2905)+1),"")</f>
        <v>0</v>
      </c>
    </row>
    <row r="2921" spans="5:14">
      <c r="E2921">
        <f>IFERROR(SMALL(E972:E2902,ROW()-ROW($E$2905)+1),"")</f>
        <v>0</v>
      </c>
      <c r="F2921">
        <f>IFERROR(SMALL(F972:F2902,ROW()-ROW($F$2905)+1),"")</f>
        <v>0</v>
      </c>
      <c r="G2921">
        <f>IFERROR(SMALL(G972:G2902,ROW()-ROW($G$2905)+1),"")</f>
        <v>0</v>
      </c>
      <c r="H2921">
        <f>IFERROR(SMALL(H972:H2902,ROW()-ROW($H$2905)+1),"")</f>
        <v>0</v>
      </c>
      <c r="K2921">
        <f>IFERROR(SMALL(K972:K2902,ROW()-ROW($K$2905)+1),"")</f>
        <v>0</v>
      </c>
      <c r="L2921">
        <f>IFERROR(SMALL(L972:L2902,ROW()-ROW($L$2905)+1),"")</f>
        <v>0</v>
      </c>
      <c r="M2921">
        <f>IFERROR(SMALL(M972:M2902,ROW()-ROW($M$2905)+1),"")</f>
        <v>0</v>
      </c>
      <c r="N2921">
        <f>IFERROR(SMALL(N972:N2902,ROW()-ROW($N$2905)+1),"")</f>
        <v>0</v>
      </c>
    </row>
    <row r="2922" spans="5:14">
      <c r="E2922">
        <f>IFERROR(SMALL(E972:E2902,ROW()-ROW($E$2905)+1),"")</f>
        <v>0</v>
      </c>
      <c r="F2922">
        <f>IFERROR(SMALL(F972:F2902,ROW()-ROW($F$2905)+1),"")</f>
        <v>0</v>
      </c>
      <c r="G2922">
        <f>IFERROR(SMALL(G972:G2902,ROW()-ROW($G$2905)+1),"")</f>
        <v>0</v>
      </c>
      <c r="H2922">
        <f>IFERROR(SMALL(H972:H2902,ROW()-ROW($H$2905)+1),"")</f>
        <v>0</v>
      </c>
      <c r="K2922">
        <f>IFERROR(SMALL(K972:K2902,ROW()-ROW($K$2905)+1),"")</f>
        <v>0</v>
      </c>
      <c r="L2922">
        <f>IFERROR(SMALL(L972:L2902,ROW()-ROW($L$2905)+1),"")</f>
        <v>0</v>
      </c>
      <c r="M2922">
        <f>IFERROR(SMALL(M972:M2902,ROW()-ROW($M$2905)+1),"")</f>
        <v>0</v>
      </c>
      <c r="N2922">
        <f>IFERROR(SMALL(N972:N2902,ROW()-ROW($N$2905)+1),"")</f>
        <v>0</v>
      </c>
    </row>
    <row r="2923" spans="5:14">
      <c r="E2923">
        <f>IFERROR(SMALL(E972:E2902,ROW()-ROW($E$2905)+1),"")</f>
        <v>0</v>
      </c>
      <c r="F2923">
        <f>IFERROR(SMALL(F972:F2902,ROW()-ROW($F$2905)+1),"")</f>
        <v>0</v>
      </c>
      <c r="G2923">
        <f>IFERROR(SMALL(G972:G2902,ROW()-ROW($G$2905)+1),"")</f>
        <v>0</v>
      </c>
      <c r="H2923">
        <f>IFERROR(SMALL(H972:H2902,ROW()-ROW($H$2905)+1),"")</f>
        <v>0</v>
      </c>
      <c r="K2923">
        <f>IFERROR(SMALL(K972:K2902,ROW()-ROW($K$2905)+1),"")</f>
        <v>0</v>
      </c>
      <c r="L2923">
        <f>IFERROR(SMALL(L972:L2902,ROW()-ROW($L$2905)+1),"")</f>
        <v>0</v>
      </c>
      <c r="M2923">
        <f>IFERROR(SMALL(M972:M2902,ROW()-ROW($M$2905)+1),"")</f>
        <v>0</v>
      </c>
      <c r="N2923">
        <f>IFERROR(SMALL(N972:N2902,ROW()-ROW($N$2905)+1),"")</f>
        <v>0</v>
      </c>
    </row>
    <row r="2924" spans="5:14">
      <c r="E2924">
        <f>IFERROR(SMALL(E972:E2902,ROW()-ROW($E$2905)+1),"")</f>
        <v>0</v>
      </c>
      <c r="F2924">
        <f>IFERROR(SMALL(F972:F2902,ROW()-ROW($F$2905)+1),"")</f>
        <v>0</v>
      </c>
      <c r="G2924">
        <f>IFERROR(SMALL(G972:G2902,ROW()-ROW($G$2905)+1),"")</f>
        <v>0</v>
      </c>
      <c r="H2924">
        <f>IFERROR(SMALL(H972:H2902,ROW()-ROW($H$2905)+1),"")</f>
        <v>0</v>
      </c>
      <c r="K2924">
        <f>IFERROR(SMALL(K972:K2902,ROW()-ROW($K$2905)+1),"")</f>
        <v>0</v>
      </c>
      <c r="L2924">
        <f>IFERROR(SMALL(L972:L2902,ROW()-ROW($L$2905)+1),"")</f>
        <v>0</v>
      </c>
      <c r="M2924">
        <f>IFERROR(SMALL(M972:M2902,ROW()-ROW($M$2905)+1),"")</f>
        <v>0</v>
      </c>
      <c r="N2924">
        <f>IFERROR(SMALL(N972:N2902,ROW()-ROW($N$2905)+1),"")</f>
        <v>0</v>
      </c>
    </row>
    <row r="2925" spans="5:14">
      <c r="E2925">
        <f>IFERROR(SMALL(E972:E2902,ROW()-ROW($E$2905)+1),"")</f>
        <v>0</v>
      </c>
      <c r="F2925">
        <f>IFERROR(SMALL(F972:F2902,ROW()-ROW($F$2905)+1),"")</f>
        <v>0</v>
      </c>
      <c r="G2925">
        <f>IFERROR(SMALL(G972:G2902,ROW()-ROW($G$2905)+1),"")</f>
        <v>0</v>
      </c>
      <c r="H2925">
        <f>IFERROR(SMALL(H972:H2902,ROW()-ROW($H$2905)+1),"")</f>
        <v>0</v>
      </c>
      <c r="K2925">
        <f>IFERROR(SMALL(K972:K2902,ROW()-ROW($K$2905)+1),"")</f>
        <v>0</v>
      </c>
      <c r="L2925">
        <f>IFERROR(SMALL(L972:L2902,ROW()-ROW($L$2905)+1),"")</f>
        <v>0</v>
      </c>
      <c r="M2925">
        <f>IFERROR(SMALL(M972:M2902,ROW()-ROW($M$2905)+1),"")</f>
        <v>0</v>
      </c>
      <c r="N2925">
        <f>IFERROR(SMALL(N972:N2902,ROW()-ROW($N$2905)+1),"")</f>
        <v>0</v>
      </c>
    </row>
    <row r="2926" spans="5:14">
      <c r="E2926">
        <f>IFERROR(SMALL(E972:E2902,ROW()-ROW($E$2905)+1),"")</f>
        <v>0</v>
      </c>
      <c r="F2926">
        <f>IFERROR(SMALL(F972:F2902,ROW()-ROW($F$2905)+1),"")</f>
        <v>0</v>
      </c>
      <c r="G2926">
        <f>IFERROR(SMALL(G972:G2902,ROW()-ROW($G$2905)+1),"")</f>
        <v>0</v>
      </c>
      <c r="H2926">
        <f>IFERROR(SMALL(H972:H2902,ROW()-ROW($H$2905)+1),"")</f>
        <v>0</v>
      </c>
      <c r="K2926">
        <f>IFERROR(SMALL(K972:K2902,ROW()-ROW($K$2905)+1),"")</f>
        <v>0</v>
      </c>
      <c r="L2926">
        <f>IFERROR(SMALL(L972:L2902,ROW()-ROW($L$2905)+1),"")</f>
        <v>0</v>
      </c>
      <c r="M2926">
        <f>IFERROR(SMALL(M972:M2902,ROW()-ROW($M$2905)+1),"")</f>
        <v>0</v>
      </c>
      <c r="N2926">
        <f>IFERROR(SMALL(N972:N2902,ROW()-ROW($N$2905)+1),"")</f>
        <v>0</v>
      </c>
    </row>
    <row r="2927" spans="5:14">
      <c r="E2927">
        <f>IFERROR(SMALL(E972:E2902,ROW()-ROW($E$2905)+1),"")</f>
        <v>0</v>
      </c>
      <c r="F2927">
        <f>IFERROR(SMALL(F972:F2902,ROW()-ROW($F$2905)+1),"")</f>
        <v>0</v>
      </c>
      <c r="G2927">
        <f>IFERROR(SMALL(G972:G2902,ROW()-ROW($G$2905)+1),"")</f>
        <v>0</v>
      </c>
      <c r="H2927">
        <f>IFERROR(SMALL(H972:H2902,ROW()-ROW($H$2905)+1),"")</f>
        <v>0</v>
      </c>
      <c r="K2927">
        <f>IFERROR(SMALL(K972:K2902,ROW()-ROW($K$2905)+1),"")</f>
        <v>0</v>
      </c>
      <c r="L2927">
        <f>IFERROR(SMALL(L972:L2902,ROW()-ROW($L$2905)+1),"")</f>
        <v>0</v>
      </c>
      <c r="M2927">
        <f>IFERROR(SMALL(M972:M2902,ROW()-ROW($M$2905)+1),"")</f>
        <v>0</v>
      </c>
      <c r="N2927">
        <f>IFERROR(SMALL(N972:N2902,ROW()-ROW($N$2905)+1),"")</f>
        <v>0</v>
      </c>
    </row>
    <row r="2928" spans="5:14">
      <c r="E2928">
        <f>IFERROR(SMALL(E972:E2902,ROW()-ROW($E$2905)+1),"")</f>
        <v>0</v>
      </c>
      <c r="F2928">
        <f>IFERROR(SMALL(F972:F2902,ROW()-ROW($F$2905)+1),"")</f>
        <v>0</v>
      </c>
      <c r="G2928">
        <f>IFERROR(SMALL(G972:G2902,ROW()-ROW($G$2905)+1),"")</f>
        <v>0</v>
      </c>
      <c r="H2928">
        <f>IFERROR(SMALL(H972:H2902,ROW()-ROW($H$2905)+1),"")</f>
        <v>0</v>
      </c>
      <c r="K2928">
        <f>IFERROR(SMALL(K972:K2902,ROW()-ROW($K$2905)+1),"")</f>
        <v>0</v>
      </c>
      <c r="L2928">
        <f>IFERROR(SMALL(L972:L2902,ROW()-ROW($L$2905)+1),"")</f>
        <v>0</v>
      </c>
      <c r="M2928">
        <f>IFERROR(SMALL(M972:M2902,ROW()-ROW($M$2905)+1),"")</f>
        <v>0</v>
      </c>
      <c r="N2928">
        <f>IFERROR(SMALL(N972:N2902,ROW()-ROW($N$2905)+1),"")</f>
        <v>0</v>
      </c>
    </row>
    <row r="2929" spans="5:14">
      <c r="E2929">
        <f>IFERROR(SMALL(E972:E2902,ROW()-ROW($E$2905)+1),"")</f>
        <v>0</v>
      </c>
      <c r="F2929">
        <f>IFERROR(SMALL(F972:F2902,ROW()-ROW($F$2905)+1),"")</f>
        <v>0</v>
      </c>
      <c r="G2929">
        <f>IFERROR(SMALL(G972:G2902,ROW()-ROW($G$2905)+1),"")</f>
        <v>0</v>
      </c>
      <c r="H2929">
        <f>IFERROR(SMALL(H972:H2902,ROW()-ROW($H$2905)+1),"")</f>
        <v>0</v>
      </c>
      <c r="K2929">
        <f>IFERROR(SMALL(K972:K2902,ROW()-ROW($K$2905)+1),"")</f>
        <v>0</v>
      </c>
      <c r="L2929">
        <f>IFERROR(SMALL(L972:L2902,ROW()-ROW($L$2905)+1),"")</f>
        <v>0</v>
      </c>
      <c r="M2929">
        <f>IFERROR(SMALL(M972:M2902,ROW()-ROW($M$2905)+1),"")</f>
        <v>0</v>
      </c>
      <c r="N2929">
        <f>IFERROR(SMALL(N972:N2902,ROW()-ROW($N$2905)+1),"")</f>
        <v>0</v>
      </c>
    </row>
    <row r="2930" spans="5:14">
      <c r="E2930">
        <f>IFERROR(SMALL(E972:E2902,ROW()-ROW($E$2905)+1),"")</f>
        <v>0</v>
      </c>
      <c r="F2930">
        <f>IFERROR(SMALL(F972:F2902,ROW()-ROW($F$2905)+1),"")</f>
        <v>0</v>
      </c>
      <c r="G2930">
        <f>IFERROR(SMALL(G972:G2902,ROW()-ROW($G$2905)+1),"")</f>
        <v>0</v>
      </c>
      <c r="H2930">
        <f>IFERROR(SMALL(H972:H2902,ROW()-ROW($H$2905)+1),"")</f>
        <v>0</v>
      </c>
      <c r="K2930">
        <f>IFERROR(SMALL(K972:K2902,ROW()-ROW($K$2905)+1),"")</f>
        <v>0</v>
      </c>
      <c r="L2930">
        <f>IFERROR(SMALL(L972:L2902,ROW()-ROW($L$2905)+1),"")</f>
        <v>0</v>
      </c>
      <c r="M2930">
        <f>IFERROR(SMALL(M972:M2902,ROW()-ROW($M$2905)+1),"")</f>
        <v>0</v>
      </c>
      <c r="N2930">
        <f>IFERROR(SMALL(N972:N2902,ROW()-ROW($N$2905)+1),"")</f>
        <v>0</v>
      </c>
    </row>
    <row r="2931" spans="5:14">
      <c r="E2931">
        <f>IFERROR(SMALL(E972:E2902,ROW()-ROW($E$2905)+1),"")</f>
        <v>0</v>
      </c>
      <c r="F2931">
        <f>IFERROR(SMALL(F972:F2902,ROW()-ROW($F$2905)+1),"")</f>
        <v>0</v>
      </c>
      <c r="G2931">
        <f>IFERROR(SMALL(G972:G2902,ROW()-ROW($G$2905)+1),"")</f>
        <v>0</v>
      </c>
      <c r="H2931">
        <f>IFERROR(SMALL(H972:H2902,ROW()-ROW($H$2905)+1),"")</f>
        <v>0</v>
      </c>
      <c r="K2931">
        <f>IFERROR(SMALL(K972:K2902,ROW()-ROW($K$2905)+1),"")</f>
        <v>0</v>
      </c>
      <c r="L2931">
        <f>IFERROR(SMALL(L972:L2902,ROW()-ROW($L$2905)+1),"")</f>
        <v>0</v>
      </c>
      <c r="M2931">
        <f>IFERROR(SMALL(M972:M2902,ROW()-ROW($M$2905)+1),"")</f>
        <v>0</v>
      </c>
      <c r="N2931">
        <f>IFERROR(SMALL(N972:N2902,ROW()-ROW($N$2905)+1),"")</f>
        <v>0</v>
      </c>
    </row>
    <row r="2932" spans="5:14">
      <c r="E2932">
        <f>IFERROR(SMALL(E972:E2902,ROW()-ROW($E$2905)+1),"")</f>
        <v>0</v>
      </c>
      <c r="F2932">
        <f>IFERROR(SMALL(F972:F2902,ROW()-ROW($F$2905)+1),"")</f>
        <v>0</v>
      </c>
      <c r="G2932">
        <f>IFERROR(SMALL(G972:G2902,ROW()-ROW($G$2905)+1),"")</f>
        <v>0</v>
      </c>
      <c r="H2932">
        <f>IFERROR(SMALL(H972:H2902,ROW()-ROW($H$2905)+1),"")</f>
        <v>0</v>
      </c>
      <c r="K2932">
        <f>IFERROR(SMALL(K972:K2902,ROW()-ROW($K$2905)+1),"")</f>
        <v>0</v>
      </c>
      <c r="L2932">
        <f>IFERROR(SMALL(L972:L2902,ROW()-ROW($L$2905)+1),"")</f>
        <v>0</v>
      </c>
      <c r="M2932">
        <f>IFERROR(SMALL(M972:M2902,ROW()-ROW($M$2905)+1),"")</f>
        <v>0</v>
      </c>
      <c r="N2932">
        <f>IFERROR(SMALL(N972:N2902,ROW()-ROW($N$2905)+1),"")</f>
        <v>0</v>
      </c>
    </row>
    <row r="2933" spans="5:14">
      <c r="E2933">
        <f>IFERROR(SMALL(E972:E2902,ROW()-ROW($E$2905)+1),"")</f>
        <v>0</v>
      </c>
      <c r="F2933">
        <f>IFERROR(SMALL(F972:F2902,ROW()-ROW($F$2905)+1),"")</f>
        <v>0</v>
      </c>
      <c r="G2933">
        <f>IFERROR(SMALL(G972:G2902,ROW()-ROW($G$2905)+1),"")</f>
        <v>0</v>
      </c>
      <c r="H2933">
        <f>IFERROR(SMALL(H972:H2902,ROW()-ROW($H$2905)+1),"")</f>
        <v>0</v>
      </c>
      <c r="K2933">
        <f>IFERROR(SMALL(K972:K2902,ROW()-ROW($K$2905)+1),"")</f>
        <v>0</v>
      </c>
      <c r="L2933">
        <f>IFERROR(SMALL(L972:L2902,ROW()-ROW($L$2905)+1),"")</f>
        <v>0</v>
      </c>
      <c r="M2933">
        <f>IFERROR(SMALL(M972:M2902,ROW()-ROW($M$2905)+1),"")</f>
        <v>0</v>
      </c>
      <c r="N2933">
        <f>IFERROR(SMALL(N972:N2902,ROW()-ROW($N$2905)+1),"")</f>
        <v>0</v>
      </c>
    </row>
    <row r="2934" spans="5:14">
      <c r="E2934">
        <f>IFERROR(SMALL(E972:E2902,ROW()-ROW($E$2905)+1),"")</f>
        <v>0</v>
      </c>
      <c r="F2934">
        <f>IFERROR(SMALL(F972:F2902,ROW()-ROW($F$2905)+1),"")</f>
        <v>0</v>
      </c>
      <c r="G2934">
        <f>IFERROR(SMALL(G972:G2902,ROW()-ROW($G$2905)+1),"")</f>
        <v>0</v>
      </c>
      <c r="H2934">
        <f>IFERROR(SMALL(H972:H2902,ROW()-ROW($H$2905)+1),"")</f>
        <v>0</v>
      </c>
      <c r="K2934">
        <f>IFERROR(SMALL(K972:K2902,ROW()-ROW($K$2905)+1),"")</f>
        <v>0</v>
      </c>
      <c r="L2934">
        <f>IFERROR(SMALL(L972:L2902,ROW()-ROW($L$2905)+1),"")</f>
        <v>0</v>
      </c>
      <c r="M2934">
        <f>IFERROR(SMALL(M972:M2902,ROW()-ROW($M$2905)+1),"")</f>
        <v>0</v>
      </c>
      <c r="N2934">
        <f>IFERROR(SMALL(N972:N2902,ROW()-ROW($N$2905)+1),"")</f>
        <v>0</v>
      </c>
    </row>
    <row r="2935" spans="5:14">
      <c r="E2935">
        <f>IFERROR(SMALL(E972:E2902,ROW()-ROW($E$2905)+1),"")</f>
        <v>0</v>
      </c>
      <c r="F2935">
        <f>IFERROR(SMALL(F972:F2902,ROW()-ROW($F$2905)+1),"")</f>
        <v>0</v>
      </c>
      <c r="G2935">
        <f>IFERROR(SMALL(G972:G2902,ROW()-ROW($G$2905)+1),"")</f>
        <v>0</v>
      </c>
      <c r="H2935">
        <f>IFERROR(SMALL(H972:H2902,ROW()-ROW($H$2905)+1),"")</f>
        <v>0</v>
      </c>
      <c r="K2935">
        <f>IFERROR(SMALL(K972:K2902,ROW()-ROW($K$2905)+1),"")</f>
        <v>0</v>
      </c>
      <c r="L2935">
        <f>IFERROR(SMALL(L972:L2902,ROW()-ROW($L$2905)+1),"")</f>
        <v>0</v>
      </c>
      <c r="M2935">
        <f>IFERROR(SMALL(M972:M2902,ROW()-ROW($M$2905)+1),"")</f>
        <v>0</v>
      </c>
      <c r="N2935">
        <f>IFERROR(SMALL(N972:N2902,ROW()-ROW($N$2905)+1),"")</f>
        <v>0</v>
      </c>
    </row>
    <row r="2936" spans="5:14">
      <c r="E2936">
        <f>IFERROR(SMALL(E972:E2902,ROW()-ROW($E$2905)+1),"")</f>
        <v>0</v>
      </c>
      <c r="F2936">
        <f>IFERROR(SMALL(F972:F2902,ROW()-ROW($F$2905)+1),"")</f>
        <v>0</v>
      </c>
      <c r="G2936">
        <f>IFERROR(SMALL(G972:G2902,ROW()-ROW($G$2905)+1),"")</f>
        <v>0</v>
      </c>
      <c r="H2936">
        <f>IFERROR(SMALL(H972:H2902,ROW()-ROW($H$2905)+1),"")</f>
        <v>0</v>
      </c>
      <c r="K2936">
        <f>IFERROR(SMALL(K972:K2902,ROW()-ROW($K$2905)+1),"")</f>
        <v>0</v>
      </c>
      <c r="L2936">
        <f>IFERROR(SMALL(L972:L2902,ROW()-ROW($L$2905)+1),"")</f>
        <v>0</v>
      </c>
      <c r="M2936">
        <f>IFERROR(SMALL(M972:M2902,ROW()-ROW($M$2905)+1),"")</f>
        <v>0</v>
      </c>
      <c r="N2936">
        <f>IFERROR(SMALL(N972:N2902,ROW()-ROW($N$2905)+1),"")</f>
        <v>0</v>
      </c>
    </row>
    <row r="2937" spans="5:14">
      <c r="E2937">
        <f>IFERROR(SMALL(E972:E2902,ROW()-ROW($E$2905)+1),"")</f>
        <v>0</v>
      </c>
      <c r="F2937">
        <f>IFERROR(SMALL(F972:F2902,ROW()-ROW($F$2905)+1),"")</f>
        <v>0</v>
      </c>
      <c r="G2937">
        <f>IFERROR(SMALL(G972:G2902,ROW()-ROW($G$2905)+1),"")</f>
        <v>0</v>
      </c>
      <c r="H2937">
        <f>IFERROR(SMALL(H972:H2902,ROW()-ROW($H$2905)+1),"")</f>
        <v>0</v>
      </c>
      <c r="K2937">
        <f>IFERROR(SMALL(K972:K2902,ROW()-ROW($K$2905)+1),"")</f>
        <v>0</v>
      </c>
      <c r="L2937">
        <f>IFERROR(SMALL(L972:L2902,ROW()-ROW($L$2905)+1),"")</f>
        <v>0</v>
      </c>
      <c r="M2937">
        <f>IFERROR(SMALL(M972:M2902,ROW()-ROW($M$2905)+1),"")</f>
        <v>0</v>
      </c>
      <c r="N2937">
        <f>IFERROR(SMALL(N972:N2902,ROW()-ROW($N$2905)+1),"")</f>
        <v>0</v>
      </c>
    </row>
    <row r="2938" spans="5:14">
      <c r="E2938">
        <f>IFERROR(SMALL(E972:E2902,ROW()-ROW($E$2905)+1),"")</f>
        <v>0</v>
      </c>
      <c r="F2938">
        <f>IFERROR(SMALL(F972:F2902,ROW()-ROW($F$2905)+1),"")</f>
        <v>0</v>
      </c>
      <c r="G2938">
        <f>IFERROR(SMALL(G972:G2902,ROW()-ROW($G$2905)+1),"")</f>
        <v>0</v>
      </c>
      <c r="H2938">
        <f>IFERROR(SMALL(H972:H2902,ROW()-ROW($H$2905)+1),"")</f>
        <v>0</v>
      </c>
      <c r="K2938">
        <f>IFERROR(SMALL(K972:K2902,ROW()-ROW($K$2905)+1),"")</f>
        <v>0</v>
      </c>
      <c r="L2938">
        <f>IFERROR(SMALL(L972:L2902,ROW()-ROW($L$2905)+1),"")</f>
        <v>0</v>
      </c>
      <c r="M2938">
        <f>IFERROR(SMALL(M972:M2902,ROW()-ROW($M$2905)+1),"")</f>
        <v>0</v>
      </c>
      <c r="N2938">
        <f>IFERROR(SMALL(N972:N2902,ROW()-ROW($N$2905)+1),"")</f>
        <v>0</v>
      </c>
    </row>
    <row r="2939" spans="5:14">
      <c r="E2939">
        <f>IFERROR(SMALL(E972:E2902,ROW()-ROW($E$2905)+1),"")</f>
        <v>0</v>
      </c>
      <c r="F2939">
        <f>IFERROR(SMALL(F972:F2902,ROW()-ROW($F$2905)+1),"")</f>
        <v>0</v>
      </c>
      <c r="G2939">
        <f>IFERROR(SMALL(G972:G2902,ROW()-ROW($G$2905)+1),"")</f>
        <v>0</v>
      </c>
      <c r="H2939">
        <f>IFERROR(SMALL(H972:H2902,ROW()-ROW($H$2905)+1),"")</f>
        <v>0</v>
      </c>
      <c r="K2939">
        <f>IFERROR(SMALL(K972:K2902,ROW()-ROW($K$2905)+1),"")</f>
        <v>0</v>
      </c>
      <c r="L2939">
        <f>IFERROR(SMALL(L972:L2902,ROW()-ROW($L$2905)+1),"")</f>
        <v>0</v>
      </c>
      <c r="M2939">
        <f>IFERROR(SMALL(M972:M2902,ROW()-ROW($M$2905)+1),"")</f>
        <v>0</v>
      </c>
      <c r="N2939">
        <f>IFERROR(SMALL(N972:N2902,ROW()-ROW($N$2905)+1),"")</f>
        <v>0</v>
      </c>
    </row>
    <row r="2940" spans="5:14">
      <c r="E2940">
        <f>IFERROR(SMALL(E972:E2902,ROW()-ROW($E$2905)+1),"")</f>
        <v>0</v>
      </c>
      <c r="F2940">
        <f>IFERROR(SMALL(F972:F2902,ROW()-ROW($F$2905)+1),"")</f>
        <v>0</v>
      </c>
      <c r="G2940">
        <f>IFERROR(SMALL(G972:G2902,ROW()-ROW($G$2905)+1),"")</f>
        <v>0</v>
      </c>
      <c r="H2940">
        <f>IFERROR(SMALL(H972:H2902,ROW()-ROW($H$2905)+1),"")</f>
        <v>0</v>
      </c>
      <c r="K2940">
        <f>IFERROR(SMALL(K972:K2902,ROW()-ROW($K$2905)+1),"")</f>
        <v>0</v>
      </c>
      <c r="L2940">
        <f>IFERROR(SMALL(L972:L2902,ROW()-ROW($L$2905)+1),"")</f>
        <v>0</v>
      </c>
      <c r="M2940">
        <f>IFERROR(SMALL(M972:M2902,ROW()-ROW($M$2905)+1),"")</f>
        <v>0</v>
      </c>
      <c r="N2940">
        <f>IFERROR(SMALL(N972:N2902,ROW()-ROW($N$2905)+1),"")</f>
        <v>0</v>
      </c>
    </row>
    <row r="2941" spans="5:14">
      <c r="E2941">
        <f>IFERROR(SMALL(E972:E2902,ROW()-ROW($E$2905)+1),"")</f>
        <v>0</v>
      </c>
      <c r="F2941">
        <f>IFERROR(SMALL(F972:F2902,ROW()-ROW($F$2905)+1),"")</f>
        <v>0</v>
      </c>
      <c r="G2941">
        <f>IFERROR(SMALL(G972:G2902,ROW()-ROW($G$2905)+1),"")</f>
        <v>0</v>
      </c>
      <c r="H2941">
        <f>IFERROR(SMALL(H972:H2902,ROW()-ROW($H$2905)+1),"")</f>
        <v>0</v>
      </c>
      <c r="K2941">
        <f>IFERROR(SMALL(K972:K2902,ROW()-ROW($K$2905)+1),"")</f>
        <v>0</v>
      </c>
      <c r="L2941">
        <f>IFERROR(SMALL(L972:L2902,ROW()-ROW($L$2905)+1),"")</f>
        <v>0</v>
      </c>
      <c r="M2941">
        <f>IFERROR(SMALL(M972:M2902,ROW()-ROW($M$2905)+1),"")</f>
        <v>0</v>
      </c>
      <c r="N2941">
        <f>IFERROR(SMALL(N972:N2902,ROW()-ROW($N$2905)+1),"")</f>
        <v>0</v>
      </c>
    </row>
    <row r="2942" spans="5:14">
      <c r="E2942">
        <f>IFERROR(SMALL(E972:E2902,ROW()-ROW($E$2905)+1),"")</f>
        <v>0</v>
      </c>
      <c r="F2942">
        <f>IFERROR(SMALL(F972:F2902,ROW()-ROW($F$2905)+1),"")</f>
        <v>0</v>
      </c>
      <c r="G2942">
        <f>IFERROR(SMALL(G972:G2902,ROW()-ROW($G$2905)+1),"")</f>
        <v>0</v>
      </c>
      <c r="H2942">
        <f>IFERROR(SMALL(H972:H2902,ROW()-ROW($H$2905)+1),"")</f>
        <v>0</v>
      </c>
      <c r="K2942">
        <f>IFERROR(SMALL(K972:K2902,ROW()-ROW($K$2905)+1),"")</f>
        <v>0</v>
      </c>
      <c r="L2942">
        <f>IFERROR(SMALL(L972:L2902,ROW()-ROW($L$2905)+1),"")</f>
        <v>0</v>
      </c>
      <c r="M2942">
        <f>IFERROR(SMALL(M972:M2902,ROW()-ROW($M$2905)+1),"")</f>
        <v>0</v>
      </c>
      <c r="N2942">
        <f>IFERROR(SMALL(N972:N2902,ROW()-ROW($N$2905)+1),"")</f>
        <v>0</v>
      </c>
    </row>
    <row r="2943" spans="5:14">
      <c r="E2943">
        <f>IFERROR(SMALL(E972:E2902,ROW()-ROW($E$2905)+1),"")</f>
        <v>0</v>
      </c>
      <c r="F2943">
        <f>IFERROR(SMALL(F972:F2902,ROW()-ROW($F$2905)+1),"")</f>
        <v>0</v>
      </c>
      <c r="G2943">
        <f>IFERROR(SMALL(G972:G2902,ROW()-ROW($G$2905)+1),"")</f>
        <v>0</v>
      </c>
      <c r="H2943">
        <f>IFERROR(SMALL(H972:H2902,ROW()-ROW($H$2905)+1),"")</f>
        <v>0</v>
      </c>
      <c r="K2943">
        <f>IFERROR(SMALL(K972:K2902,ROW()-ROW($K$2905)+1),"")</f>
        <v>0</v>
      </c>
      <c r="L2943">
        <f>IFERROR(SMALL(L972:L2902,ROW()-ROW($L$2905)+1),"")</f>
        <v>0</v>
      </c>
      <c r="M2943">
        <f>IFERROR(SMALL(M972:M2902,ROW()-ROW($M$2905)+1),"")</f>
        <v>0</v>
      </c>
      <c r="N2943">
        <f>IFERROR(SMALL(N972:N2902,ROW()-ROW($N$2905)+1),"")</f>
        <v>0</v>
      </c>
    </row>
    <row r="2944" spans="5:14">
      <c r="E2944">
        <f>IFERROR(SMALL(E972:E2902,ROW()-ROW($E$2905)+1),"")</f>
        <v>0</v>
      </c>
      <c r="F2944">
        <f>IFERROR(SMALL(F972:F2902,ROW()-ROW($F$2905)+1),"")</f>
        <v>0</v>
      </c>
      <c r="G2944">
        <f>IFERROR(SMALL(G972:G2902,ROW()-ROW($G$2905)+1),"")</f>
        <v>0</v>
      </c>
      <c r="H2944">
        <f>IFERROR(SMALL(H972:H2902,ROW()-ROW($H$2905)+1),"")</f>
        <v>0</v>
      </c>
      <c r="K2944">
        <f>IFERROR(SMALL(K972:K2902,ROW()-ROW($K$2905)+1),"")</f>
        <v>0</v>
      </c>
      <c r="L2944">
        <f>IFERROR(SMALL(L972:L2902,ROW()-ROW($L$2905)+1),"")</f>
        <v>0</v>
      </c>
      <c r="M2944">
        <f>IFERROR(SMALL(M972:M2902,ROW()-ROW($M$2905)+1),"")</f>
        <v>0</v>
      </c>
      <c r="N2944">
        <f>IFERROR(SMALL(N972:N2902,ROW()-ROW($N$2905)+1),"")</f>
        <v>0</v>
      </c>
    </row>
    <row r="2945" spans="5:14">
      <c r="E2945">
        <f>IFERROR(SMALL(E972:E2902,ROW()-ROW($E$2905)+1),"")</f>
        <v>0</v>
      </c>
      <c r="F2945">
        <f>IFERROR(SMALL(F972:F2902,ROW()-ROW($F$2905)+1),"")</f>
        <v>0</v>
      </c>
      <c r="G2945">
        <f>IFERROR(SMALL(G972:G2902,ROW()-ROW($G$2905)+1),"")</f>
        <v>0</v>
      </c>
      <c r="H2945">
        <f>IFERROR(SMALL(H972:H2902,ROW()-ROW($H$2905)+1),"")</f>
        <v>0</v>
      </c>
      <c r="K2945">
        <f>IFERROR(SMALL(K972:K2902,ROW()-ROW($K$2905)+1),"")</f>
        <v>0</v>
      </c>
      <c r="L2945">
        <f>IFERROR(SMALL(L972:L2902,ROW()-ROW($L$2905)+1),"")</f>
        <v>0</v>
      </c>
      <c r="M2945">
        <f>IFERROR(SMALL(M972:M2902,ROW()-ROW($M$2905)+1),"")</f>
        <v>0</v>
      </c>
      <c r="N2945">
        <f>IFERROR(SMALL(N972:N2902,ROW()-ROW($N$2905)+1),"")</f>
        <v>0</v>
      </c>
    </row>
    <row r="2946" spans="5:14">
      <c r="E2946">
        <f>IFERROR(SMALL(E972:E2902,ROW()-ROW($E$2905)+1),"")</f>
        <v>0</v>
      </c>
      <c r="F2946">
        <f>IFERROR(SMALL(F972:F2902,ROW()-ROW($F$2905)+1),"")</f>
        <v>0</v>
      </c>
      <c r="G2946">
        <f>IFERROR(SMALL(G972:G2902,ROW()-ROW($G$2905)+1),"")</f>
        <v>0</v>
      </c>
      <c r="H2946">
        <f>IFERROR(SMALL(H972:H2902,ROW()-ROW($H$2905)+1),"")</f>
        <v>0</v>
      </c>
      <c r="K2946">
        <f>IFERROR(SMALL(K972:K2902,ROW()-ROW($K$2905)+1),"")</f>
        <v>0</v>
      </c>
      <c r="L2946">
        <f>IFERROR(SMALL(L972:L2902,ROW()-ROW($L$2905)+1),"")</f>
        <v>0</v>
      </c>
      <c r="M2946">
        <f>IFERROR(SMALL(M972:M2902,ROW()-ROW($M$2905)+1),"")</f>
        <v>0</v>
      </c>
      <c r="N2946">
        <f>IFERROR(SMALL(N972:N2902,ROW()-ROW($N$2905)+1),"")</f>
        <v>0</v>
      </c>
    </row>
    <row r="2947" spans="5:14">
      <c r="E2947">
        <f>IFERROR(SMALL(E972:E2902,ROW()-ROW($E$2905)+1),"")</f>
        <v>0</v>
      </c>
      <c r="F2947">
        <f>IFERROR(SMALL(F972:F2902,ROW()-ROW($F$2905)+1),"")</f>
        <v>0</v>
      </c>
      <c r="G2947">
        <f>IFERROR(SMALL(G972:G2902,ROW()-ROW($G$2905)+1),"")</f>
        <v>0</v>
      </c>
      <c r="H2947">
        <f>IFERROR(SMALL(H972:H2902,ROW()-ROW($H$2905)+1),"")</f>
        <v>0</v>
      </c>
      <c r="K2947">
        <f>IFERROR(SMALL(K972:K2902,ROW()-ROW($K$2905)+1),"")</f>
        <v>0</v>
      </c>
      <c r="L2947">
        <f>IFERROR(SMALL(L972:L2902,ROW()-ROW($L$2905)+1),"")</f>
        <v>0</v>
      </c>
      <c r="M2947">
        <f>IFERROR(SMALL(M972:M2902,ROW()-ROW($M$2905)+1),"")</f>
        <v>0</v>
      </c>
      <c r="N2947">
        <f>IFERROR(SMALL(N972:N2902,ROW()-ROW($N$2905)+1),"")</f>
        <v>0</v>
      </c>
    </row>
    <row r="2948" spans="5:14">
      <c r="E2948">
        <f>IFERROR(SMALL(E972:E2902,ROW()-ROW($E$2905)+1),"")</f>
        <v>0</v>
      </c>
      <c r="F2948">
        <f>IFERROR(SMALL(F972:F2902,ROW()-ROW($F$2905)+1),"")</f>
        <v>0</v>
      </c>
      <c r="G2948">
        <f>IFERROR(SMALL(G972:G2902,ROW()-ROW($G$2905)+1),"")</f>
        <v>0</v>
      </c>
      <c r="H2948">
        <f>IFERROR(SMALL(H972:H2902,ROW()-ROW($H$2905)+1),"")</f>
        <v>0</v>
      </c>
      <c r="K2948">
        <f>IFERROR(SMALL(K972:K2902,ROW()-ROW($K$2905)+1),"")</f>
        <v>0</v>
      </c>
      <c r="L2948">
        <f>IFERROR(SMALL(L972:L2902,ROW()-ROW($L$2905)+1),"")</f>
        <v>0</v>
      </c>
      <c r="M2948">
        <f>IFERROR(SMALL(M972:M2902,ROW()-ROW($M$2905)+1),"")</f>
        <v>0</v>
      </c>
      <c r="N2948">
        <f>IFERROR(SMALL(N972:N2902,ROW()-ROW($N$2905)+1),"")</f>
        <v>0</v>
      </c>
    </row>
    <row r="2949" spans="5:14">
      <c r="E2949">
        <f>IFERROR(SMALL(E972:E2902,ROW()-ROW($E$2905)+1),"")</f>
        <v>0</v>
      </c>
      <c r="F2949">
        <f>IFERROR(SMALL(F972:F2902,ROW()-ROW($F$2905)+1),"")</f>
        <v>0</v>
      </c>
      <c r="G2949">
        <f>IFERROR(SMALL(G972:G2902,ROW()-ROW($G$2905)+1),"")</f>
        <v>0</v>
      </c>
      <c r="H2949">
        <f>IFERROR(SMALL(H972:H2902,ROW()-ROW($H$2905)+1),"")</f>
        <v>0</v>
      </c>
      <c r="K2949">
        <f>IFERROR(SMALL(K972:K2902,ROW()-ROW($K$2905)+1),"")</f>
        <v>0</v>
      </c>
      <c r="L2949">
        <f>IFERROR(SMALL(L972:L2902,ROW()-ROW($L$2905)+1),"")</f>
        <v>0</v>
      </c>
      <c r="M2949">
        <f>IFERROR(SMALL(M972:M2902,ROW()-ROW($M$2905)+1),"")</f>
        <v>0</v>
      </c>
      <c r="N2949">
        <f>IFERROR(SMALL(N972:N2902,ROW()-ROW($N$2905)+1),"")</f>
        <v>0</v>
      </c>
    </row>
    <row r="2950" spans="5:14">
      <c r="E2950">
        <f>IFERROR(SMALL(E972:E2902,ROW()-ROW($E$2905)+1),"")</f>
        <v>0</v>
      </c>
      <c r="F2950">
        <f>IFERROR(SMALL(F972:F2902,ROW()-ROW($F$2905)+1),"")</f>
        <v>0</v>
      </c>
      <c r="G2950">
        <f>IFERROR(SMALL(G972:G2902,ROW()-ROW($G$2905)+1),"")</f>
        <v>0</v>
      </c>
      <c r="H2950">
        <f>IFERROR(SMALL(H972:H2902,ROW()-ROW($H$2905)+1),"")</f>
        <v>0</v>
      </c>
      <c r="K2950">
        <f>IFERROR(SMALL(K972:K2902,ROW()-ROW($K$2905)+1),"")</f>
        <v>0</v>
      </c>
      <c r="L2950">
        <f>IFERROR(SMALL(L972:L2902,ROW()-ROW($L$2905)+1),"")</f>
        <v>0</v>
      </c>
      <c r="M2950">
        <f>IFERROR(SMALL(M972:M2902,ROW()-ROW($M$2905)+1),"")</f>
        <v>0</v>
      </c>
      <c r="N2950">
        <f>IFERROR(SMALL(N972:N2902,ROW()-ROW($N$2905)+1),"")</f>
        <v>0</v>
      </c>
    </row>
    <row r="2951" spans="5:14">
      <c r="E2951">
        <f>IFERROR(SMALL(E972:E2902,ROW()-ROW($E$2905)+1),"")</f>
        <v>0</v>
      </c>
      <c r="F2951">
        <f>IFERROR(SMALL(F972:F2902,ROW()-ROW($F$2905)+1),"")</f>
        <v>0</v>
      </c>
      <c r="G2951">
        <f>IFERROR(SMALL(G972:G2902,ROW()-ROW($G$2905)+1),"")</f>
        <v>0</v>
      </c>
      <c r="H2951">
        <f>IFERROR(SMALL(H972:H2902,ROW()-ROW($H$2905)+1),"")</f>
        <v>0</v>
      </c>
      <c r="K2951">
        <f>IFERROR(SMALL(K972:K2902,ROW()-ROW($K$2905)+1),"")</f>
        <v>0</v>
      </c>
      <c r="L2951">
        <f>IFERROR(SMALL(L972:L2902,ROW()-ROW($L$2905)+1),"")</f>
        <v>0</v>
      </c>
      <c r="M2951">
        <f>IFERROR(SMALL(M972:M2902,ROW()-ROW($M$2905)+1),"")</f>
        <v>0</v>
      </c>
      <c r="N2951">
        <f>IFERROR(SMALL(N972:N2902,ROW()-ROW($N$2905)+1),"")</f>
        <v>0</v>
      </c>
    </row>
    <row r="2952" spans="5:14">
      <c r="E2952">
        <f>IFERROR(SMALL(E972:E2902,ROW()-ROW($E$2905)+1),"")</f>
        <v>0</v>
      </c>
      <c r="F2952">
        <f>IFERROR(SMALL(F972:F2902,ROW()-ROW($F$2905)+1),"")</f>
        <v>0</v>
      </c>
      <c r="G2952">
        <f>IFERROR(SMALL(G972:G2902,ROW()-ROW($G$2905)+1),"")</f>
        <v>0</v>
      </c>
      <c r="H2952">
        <f>IFERROR(SMALL(H972:H2902,ROW()-ROW($H$2905)+1),"")</f>
        <v>0</v>
      </c>
      <c r="K2952">
        <f>IFERROR(SMALL(K972:K2902,ROW()-ROW($K$2905)+1),"")</f>
        <v>0</v>
      </c>
      <c r="L2952">
        <f>IFERROR(SMALL(L972:L2902,ROW()-ROW($L$2905)+1),"")</f>
        <v>0</v>
      </c>
      <c r="M2952">
        <f>IFERROR(SMALL(M972:M2902,ROW()-ROW($M$2905)+1),"")</f>
        <v>0</v>
      </c>
      <c r="N2952">
        <f>IFERROR(SMALL(N972:N2902,ROW()-ROW($N$2905)+1),"")</f>
        <v>0</v>
      </c>
    </row>
    <row r="2953" spans="5:14">
      <c r="E2953">
        <f>IFERROR(SMALL(E972:E2902,ROW()-ROW($E$2905)+1),"")</f>
        <v>0</v>
      </c>
      <c r="F2953">
        <f>IFERROR(SMALL(F972:F2902,ROW()-ROW($F$2905)+1),"")</f>
        <v>0</v>
      </c>
      <c r="G2953">
        <f>IFERROR(SMALL(G972:G2902,ROW()-ROW($G$2905)+1),"")</f>
        <v>0</v>
      </c>
      <c r="H2953">
        <f>IFERROR(SMALL(H972:H2902,ROW()-ROW($H$2905)+1),"")</f>
        <v>0</v>
      </c>
      <c r="K2953">
        <f>IFERROR(SMALL(K972:K2902,ROW()-ROW($K$2905)+1),"")</f>
        <v>0</v>
      </c>
      <c r="L2953">
        <f>IFERROR(SMALL(L972:L2902,ROW()-ROW($L$2905)+1),"")</f>
        <v>0</v>
      </c>
      <c r="M2953">
        <f>IFERROR(SMALL(M972:M2902,ROW()-ROW($M$2905)+1),"")</f>
        <v>0</v>
      </c>
      <c r="N2953">
        <f>IFERROR(SMALL(N972:N2902,ROW()-ROW($N$2905)+1),"")</f>
        <v>0</v>
      </c>
    </row>
    <row r="2954" spans="5:14">
      <c r="E2954">
        <f>IFERROR(SMALL(E972:E2902,ROW()-ROW($E$2905)+1),"")</f>
        <v>0</v>
      </c>
      <c r="F2954">
        <f>IFERROR(SMALL(F972:F2902,ROW()-ROW($F$2905)+1),"")</f>
        <v>0</v>
      </c>
      <c r="G2954">
        <f>IFERROR(SMALL(G972:G2902,ROW()-ROW($G$2905)+1),"")</f>
        <v>0</v>
      </c>
      <c r="H2954">
        <f>IFERROR(SMALL(H972:H2902,ROW()-ROW($H$2905)+1),"")</f>
        <v>0</v>
      </c>
      <c r="K2954">
        <f>IFERROR(SMALL(K972:K2902,ROW()-ROW($K$2905)+1),"")</f>
        <v>0</v>
      </c>
      <c r="L2954">
        <f>IFERROR(SMALL(L972:L2902,ROW()-ROW($L$2905)+1),"")</f>
        <v>0</v>
      </c>
      <c r="M2954">
        <f>IFERROR(SMALL(M972:M2902,ROW()-ROW($M$2905)+1),"")</f>
        <v>0</v>
      </c>
      <c r="N2954">
        <f>IFERROR(SMALL(N972:N2902,ROW()-ROW($N$2905)+1),"")</f>
        <v>0</v>
      </c>
    </row>
    <row r="2955" spans="5:14">
      <c r="E2955">
        <f>IFERROR(SMALL(E972:E2902,ROW()-ROW($E$2905)+1),"")</f>
        <v>0</v>
      </c>
      <c r="F2955">
        <f>IFERROR(SMALL(F972:F2902,ROW()-ROW($F$2905)+1),"")</f>
        <v>0</v>
      </c>
      <c r="G2955">
        <f>IFERROR(SMALL(G972:G2902,ROW()-ROW($G$2905)+1),"")</f>
        <v>0</v>
      </c>
      <c r="H2955">
        <f>IFERROR(SMALL(H972:H2902,ROW()-ROW($H$2905)+1),"")</f>
        <v>0</v>
      </c>
      <c r="K2955">
        <f>IFERROR(SMALL(K972:K2902,ROW()-ROW($K$2905)+1),"")</f>
        <v>0</v>
      </c>
      <c r="L2955">
        <f>IFERROR(SMALL(L972:L2902,ROW()-ROW($L$2905)+1),"")</f>
        <v>0</v>
      </c>
      <c r="M2955">
        <f>IFERROR(SMALL(M972:M2902,ROW()-ROW($M$2905)+1),"")</f>
        <v>0</v>
      </c>
      <c r="N2955">
        <f>IFERROR(SMALL(N972:N2902,ROW()-ROW($N$2905)+1),"")</f>
        <v>0</v>
      </c>
    </row>
    <row r="2956" spans="5:14">
      <c r="E2956">
        <f>IFERROR(SMALL(E972:E2902,ROW()-ROW($E$2905)+1),"")</f>
        <v>0</v>
      </c>
      <c r="F2956">
        <f>IFERROR(SMALL(F972:F2902,ROW()-ROW($F$2905)+1),"")</f>
        <v>0</v>
      </c>
      <c r="G2956">
        <f>IFERROR(SMALL(G972:G2902,ROW()-ROW($G$2905)+1),"")</f>
        <v>0</v>
      </c>
      <c r="H2956">
        <f>IFERROR(SMALL(H972:H2902,ROW()-ROW($H$2905)+1),"")</f>
        <v>0</v>
      </c>
      <c r="K2956">
        <f>IFERROR(SMALL(K972:K2902,ROW()-ROW($K$2905)+1),"")</f>
        <v>0</v>
      </c>
      <c r="L2956">
        <f>IFERROR(SMALL(L972:L2902,ROW()-ROW($L$2905)+1),"")</f>
        <v>0</v>
      </c>
      <c r="M2956">
        <f>IFERROR(SMALL(M972:M2902,ROW()-ROW($M$2905)+1),"")</f>
        <v>0</v>
      </c>
      <c r="N2956">
        <f>IFERROR(SMALL(N972:N2902,ROW()-ROW($N$2905)+1),"")</f>
        <v>0</v>
      </c>
    </row>
    <row r="2957" spans="5:14">
      <c r="E2957">
        <f>IFERROR(SMALL(E972:E2902,ROW()-ROW($E$2905)+1),"")</f>
        <v>0</v>
      </c>
      <c r="F2957">
        <f>IFERROR(SMALL(F972:F2902,ROW()-ROW($F$2905)+1),"")</f>
        <v>0</v>
      </c>
      <c r="G2957">
        <f>IFERROR(SMALL(G972:G2902,ROW()-ROW($G$2905)+1),"")</f>
        <v>0</v>
      </c>
      <c r="H2957">
        <f>IFERROR(SMALL(H972:H2902,ROW()-ROW($H$2905)+1),"")</f>
        <v>0</v>
      </c>
      <c r="K2957">
        <f>IFERROR(SMALL(K972:K2902,ROW()-ROW($K$2905)+1),"")</f>
        <v>0</v>
      </c>
      <c r="L2957">
        <f>IFERROR(SMALL(L972:L2902,ROW()-ROW($L$2905)+1),"")</f>
        <v>0</v>
      </c>
      <c r="M2957">
        <f>IFERROR(SMALL(M972:M2902,ROW()-ROW($M$2905)+1),"")</f>
        <v>0</v>
      </c>
      <c r="N2957">
        <f>IFERROR(SMALL(N972:N2902,ROW()-ROW($N$2905)+1),"")</f>
        <v>0</v>
      </c>
    </row>
    <row r="2958" spans="5:14">
      <c r="E2958">
        <f>IFERROR(SMALL(E972:E2902,ROW()-ROW($E$2905)+1),"")</f>
        <v>0</v>
      </c>
      <c r="F2958">
        <f>IFERROR(SMALL(F972:F2902,ROW()-ROW($F$2905)+1),"")</f>
        <v>0</v>
      </c>
      <c r="G2958">
        <f>IFERROR(SMALL(G972:G2902,ROW()-ROW($G$2905)+1),"")</f>
        <v>0</v>
      </c>
      <c r="H2958">
        <f>IFERROR(SMALL(H972:H2902,ROW()-ROW($H$2905)+1),"")</f>
        <v>0</v>
      </c>
      <c r="K2958">
        <f>IFERROR(SMALL(K972:K2902,ROW()-ROW($K$2905)+1),"")</f>
        <v>0</v>
      </c>
      <c r="L2958">
        <f>IFERROR(SMALL(L972:L2902,ROW()-ROW($L$2905)+1),"")</f>
        <v>0</v>
      </c>
      <c r="M2958">
        <f>IFERROR(SMALL(M972:M2902,ROW()-ROW($M$2905)+1),"")</f>
        <v>0</v>
      </c>
      <c r="N2958">
        <f>IFERROR(SMALL(N972:N2902,ROW()-ROW($N$2905)+1),"")</f>
        <v>0</v>
      </c>
    </row>
    <row r="2959" spans="5:14">
      <c r="E2959">
        <f>IFERROR(SMALL(E972:E2902,ROW()-ROW($E$2905)+1),"")</f>
        <v>0</v>
      </c>
      <c r="F2959">
        <f>IFERROR(SMALL(F972:F2902,ROW()-ROW($F$2905)+1),"")</f>
        <v>0</v>
      </c>
      <c r="G2959">
        <f>IFERROR(SMALL(G972:G2902,ROW()-ROW($G$2905)+1),"")</f>
        <v>0</v>
      </c>
      <c r="H2959">
        <f>IFERROR(SMALL(H972:H2902,ROW()-ROW($H$2905)+1),"")</f>
        <v>0</v>
      </c>
      <c r="K2959">
        <f>IFERROR(SMALL(K972:K2902,ROW()-ROW($K$2905)+1),"")</f>
        <v>0</v>
      </c>
      <c r="L2959">
        <f>IFERROR(SMALL(L972:L2902,ROW()-ROW($L$2905)+1),"")</f>
        <v>0</v>
      </c>
      <c r="M2959">
        <f>IFERROR(SMALL(M972:M2902,ROW()-ROW($M$2905)+1),"")</f>
        <v>0</v>
      </c>
      <c r="N2959">
        <f>IFERROR(SMALL(N972:N2902,ROW()-ROW($N$2905)+1),"")</f>
        <v>0</v>
      </c>
    </row>
    <row r="2960" spans="5:14">
      <c r="E2960">
        <f>IFERROR(SMALL(E972:E2902,ROW()-ROW($E$2905)+1),"")</f>
        <v>0</v>
      </c>
      <c r="F2960">
        <f>IFERROR(SMALL(F972:F2902,ROW()-ROW($F$2905)+1),"")</f>
        <v>0</v>
      </c>
      <c r="G2960">
        <f>IFERROR(SMALL(G972:G2902,ROW()-ROW($G$2905)+1),"")</f>
        <v>0</v>
      </c>
      <c r="H2960">
        <f>IFERROR(SMALL(H972:H2902,ROW()-ROW($H$2905)+1),"")</f>
        <v>0</v>
      </c>
      <c r="K2960">
        <f>IFERROR(SMALL(K972:K2902,ROW()-ROW($K$2905)+1),"")</f>
        <v>0</v>
      </c>
      <c r="L2960">
        <f>IFERROR(SMALL(L972:L2902,ROW()-ROW($L$2905)+1),"")</f>
        <v>0</v>
      </c>
      <c r="M2960">
        <f>IFERROR(SMALL(M972:M2902,ROW()-ROW($M$2905)+1),"")</f>
        <v>0</v>
      </c>
      <c r="N2960">
        <f>IFERROR(SMALL(N972:N2902,ROW()-ROW($N$2905)+1),"")</f>
        <v>0</v>
      </c>
    </row>
    <row r="2961" spans="5:14">
      <c r="E2961">
        <f>IFERROR(SMALL(E972:E2902,ROW()-ROW($E$2905)+1),"")</f>
        <v>0</v>
      </c>
      <c r="F2961">
        <f>IFERROR(SMALL(F972:F2902,ROW()-ROW($F$2905)+1),"")</f>
        <v>0</v>
      </c>
      <c r="G2961">
        <f>IFERROR(SMALL(G972:G2902,ROW()-ROW($G$2905)+1),"")</f>
        <v>0</v>
      </c>
      <c r="H2961">
        <f>IFERROR(SMALL(H972:H2902,ROW()-ROW($H$2905)+1),"")</f>
        <v>0</v>
      </c>
      <c r="K2961">
        <f>IFERROR(SMALL(K972:K2902,ROW()-ROW($K$2905)+1),"")</f>
        <v>0</v>
      </c>
      <c r="L2961">
        <f>IFERROR(SMALL(L972:L2902,ROW()-ROW($L$2905)+1),"")</f>
        <v>0</v>
      </c>
      <c r="M2961">
        <f>IFERROR(SMALL(M972:M2902,ROW()-ROW($M$2905)+1),"")</f>
        <v>0</v>
      </c>
      <c r="N2961">
        <f>IFERROR(SMALL(N972:N2902,ROW()-ROW($N$2905)+1),"")</f>
        <v>0</v>
      </c>
    </row>
    <row r="2962" spans="5:14">
      <c r="E2962">
        <f>IFERROR(SMALL(E972:E2902,ROW()-ROW($E$2905)+1),"")</f>
        <v>0</v>
      </c>
      <c r="F2962">
        <f>IFERROR(SMALL(F972:F2902,ROW()-ROW($F$2905)+1),"")</f>
        <v>0</v>
      </c>
      <c r="G2962">
        <f>IFERROR(SMALL(G972:G2902,ROW()-ROW($G$2905)+1),"")</f>
        <v>0</v>
      </c>
      <c r="H2962">
        <f>IFERROR(SMALL(H972:H2902,ROW()-ROW($H$2905)+1),"")</f>
        <v>0</v>
      </c>
      <c r="K2962">
        <f>IFERROR(SMALL(K972:K2902,ROW()-ROW($K$2905)+1),"")</f>
        <v>0</v>
      </c>
      <c r="L2962">
        <f>IFERROR(SMALL(L972:L2902,ROW()-ROW($L$2905)+1),"")</f>
        <v>0</v>
      </c>
      <c r="M2962">
        <f>IFERROR(SMALL(M972:M2902,ROW()-ROW($M$2905)+1),"")</f>
        <v>0</v>
      </c>
      <c r="N2962">
        <f>IFERROR(SMALL(N972:N2902,ROW()-ROW($N$2905)+1),"")</f>
        <v>0</v>
      </c>
    </row>
    <row r="2963" spans="5:14">
      <c r="E2963">
        <f>IFERROR(SMALL(E972:E2902,ROW()-ROW($E$2905)+1),"")</f>
        <v>0</v>
      </c>
      <c r="F2963">
        <f>IFERROR(SMALL(F972:F2902,ROW()-ROW($F$2905)+1),"")</f>
        <v>0</v>
      </c>
      <c r="G2963">
        <f>IFERROR(SMALL(G972:G2902,ROW()-ROW($G$2905)+1),"")</f>
        <v>0</v>
      </c>
      <c r="H2963">
        <f>IFERROR(SMALL(H972:H2902,ROW()-ROW($H$2905)+1),"")</f>
        <v>0</v>
      </c>
      <c r="K2963">
        <f>IFERROR(SMALL(K972:K2902,ROW()-ROW($K$2905)+1),"")</f>
        <v>0</v>
      </c>
      <c r="L2963">
        <f>IFERROR(SMALL(L972:L2902,ROW()-ROW($L$2905)+1),"")</f>
        <v>0</v>
      </c>
      <c r="M2963">
        <f>IFERROR(SMALL(M972:M2902,ROW()-ROW($M$2905)+1),"")</f>
        <v>0</v>
      </c>
      <c r="N2963">
        <f>IFERROR(SMALL(N972:N2902,ROW()-ROW($N$2905)+1),"")</f>
        <v>0</v>
      </c>
    </row>
    <row r="2964" spans="5:14">
      <c r="E2964">
        <f>IFERROR(SMALL(E972:E2902,ROW()-ROW($E$2905)+1),"")</f>
        <v>0</v>
      </c>
      <c r="F2964">
        <f>IFERROR(SMALL(F972:F2902,ROW()-ROW($F$2905)+1),"")</f>
        <v>0</v>
      </c>
      <c r="G2964">
        <f>IFERROR(SMALL(G972:G2902,ROW()-ROW($G$2905)+1),"")</f>
        <v>0</v>
      </c>
      <c r="H2964">
        <f>IFERROR(SMALL(H972:H2902,ROW()-ROW($H$2905)+1),"")</f>
        <v>0</v>
      </c>
      <c r="K2964">
        <f>IFERROR(SMALL(K972:K2902,ROW()-ROW($K$2905)+1),"")</f>
        <v>0</v>
      </c>
      <c r="L2964">
        <f>IFERROR(SMALL(L972:L2902,ROW()-ROW($L$2905)+1),"")</f>
        <v>0</v>
      </c>
      <c r="M2964">
        <f>IFERROR(SMALL(M972:M2902,ROW()-ROW($M$2905)+1),"")</f>
        <v>0</v>
      </c>
      <c r="N2964">
        <f>IFERROR(SMALL(N972:N2902,ROW()-ROW($N$2905)+1),"")</f>
        <v>0</v>
      </c>
    </row>
    <row r="2965" spans="5:14">
      <c r="E2965">
        <f>IFERROR(SMALL(E972:E2902,ROW()-ROW($E$2905)+1),"")</f>
        <v>0</v>
      </c>
      <c r="F2965">
        <f>IFERROR(SMALL(F972:F2902,ROW()-ROW($F$2905)+1),"")</f>
        <v>0</v>
      </c>
      <c r="G2965">
        <f>IFERROR(SMALL(G972:G2902,ROW()-ROW($G$2905)+1),"")</f>
        <v>0</v>
      </c>
      <c r="H2965">
        <f>IFERROR(SMALL(H972:H2902,ROW()-ROW($H$2905)+1),"")</f>
        <v>0</v>
      </c>
      <c r="K2965">
        <f>IFERROR(SMALL(K972:K2902,ROW()-ROW($K$2905)+1),"")</f>
        <v>0</v>
      </c>
      <c r="L2965">
        <f>IFERROR(SMALL(L972:L2902,ROW()-ROW($L$2905)+1),"")</f>
        <v>0</v>
      </c>
      <c r="M2965">
        <f>IFERROR(SMALL(M972:M2902,ROW()-ROW($M$2905)+1),"")</f>
        <v>0</v>
      </c>
      <c r="N2965">
        <f>IFERROR(SMALL(N972:N2902,ROW()-ROW($N$2905)+1),"")</f>
        <v>0</v>
      </c>
    </row>
    <row r="2966" spans="5:14">
      <c r="E2966">
        <f>IFERROR(SMALL(E972:E2902,ROW()-ROW($E$2905)+1),"")</f>
        <v>0</v>
      </c>
      <c r="F2966">
        <f>IFERROR(SMALL(F972:F2902,ROW()-ROW($F$2905)+1),"")</f>
        <v>0</v>
      </c>
      <c r="G2966">
        <f>IFERROR(SMALL(G972:G2902,ROW()-ROW($G$2905)+1),"")</f>
        <v>0</v>
      </c>
      <c r="H2966">
        <f>IFERROR(SMALL(H972:H2902,ROW()-ROW($H$2905)+1),"")</f>
        <v>0</v>
      </c>
      <c r="K2966">
        <f>IFERROR(SMALL(K972:K2902,ROW()-ROW($K$2905)+1),"")</f>
        <v>0</v>
      </c>
      <c r="L2966">
        <f>IFERROR(SMALL(L972:L2902,ROW()-ROW($L$2905)+1),"")</f>
        <v>0</v>
      </c>
      <c r="M2966">
        <f>IFERROR(SMALL(M972:M2902,ROW()-ROW($M$2905)+1),"")</f>
        <v>0</v>
      </c>
      <c r="N2966">
        <f>IFERROR(SMALL(N972:N2902,ROW()-ROW($N$2905)+1),"")</f>
        <v>0</v>
      </c>
    </row>
    <row r="2967" spans="5:14">
      <c r="E2967">
        <f>IFERROR(SMALL(E972:E2902,ROW()-ROW($E$2905)+1),"")</f>
        <v>0</v>
      </c>
      <c r="F2967">
        <f>IFERROR(SMALL(F972:F2902,ROW()-ROW($F$2905)+1),"")</f>
        <v>0</v>
      </c>
      <c r="G2967">
        <f>IFERROR(SMALL(G972:G2902,ROW()-ROW($G$2905)+1),"")</f>
        <v>0</v>
      </c>
      <c r="H2967">
        <f>IFERROR(SMALL(H972:H2902,ROW()-ROW($H$2905)+1),"")</f>
        <v>0</v>
      </c>
      <c r="K2967">
        <f>IFERROR(SMALL(K972:K2902,ROW()-ROW($K$2905)+1),"")</f>
        <v>0</v>
      </c>
      <c r="L2967">
        <f>IFERROR(SMALL(L972:L2902,ROW()-ROW($L$2905)+1),"")</f>
        <v>0</v>
      </c>
      <c r="M2967">
        <f>IFERROR(SMALL(M972:M2902,ROW()-ROW($M$2905)+1),"")</f>
        <v>0</v>
      </c>
      <c r="N2967">
        <f>IFERROR(SMALL(N972:N2902,ROW()-ROW($N$2905)+1),"")</f>
        <v>0</v>
      </c>
    </row>
    <row r="2968" spans="5:14">
      <c r="E2968">
        <f>IFERROR(SMALL(E972:E2902,ROW()-ROW($E$2905)+1),"")</f>
        <v>0</v>
      </c>
      <c r="F2968">
        <f>IFERROR(SMALL(F972:F2902,ROW()-ROW($F$2905)+1),"")</f>
        <v>0</v>
      </c>
      <c r="G2968">
        <f>IFERROR(SMALL(G972:G2902,ROW()-ROW($G$2905)+1),"")</f>
        <v>0</v>
      </c>
      <c r="H2968">
        <f>IFERROR(SMALL(H972:H2902,ROW()-ROW($H$2905)+1),"")</f>
        <v>0</v>
      </c>
      <c r="K2968">
        <f>IFERROR(SMALL(K972:K2902,ROW()-ROW($K$2905)+1),"")</f>
        <v>0</v>
      </c>
      <c r="L2968">
        <f>IFERROR(SMALL(L972:L2902,ROW()-ROW($L$2905)+1),"")</f>
        <v>0</v>
      </c>
      <c r="M2968">
        <f>IFERROR(SMALL(M972:M2902,ROW()-ROW($M$2905)+1),"")</f>
        <v>0</v>
      </c>
      <c r="N2968">
        <f>IFERROR(SMALL(N972:N2902,ROW()-ROW($N$2905)+1),"")</f>
        <v>0</v>
      </c>
    </row>
    <row r="2969" spans="5:14">
      <c r="E2969">
        <f>IFERROR(SMALL(E972:E2902,ROW()-ROW($E$2905)+1),"")</f>
        <v>0</v>
      </c>
      <c r="F2969">
        <f>IFERROR(SMALL(F972:F2902,ROW()-ROW($F$2905)+1),"")</f>
        <v>0</v>
      </c>
      <c r="G2969">
        <f>IFERROR(SMALL(G972:G2902,ROW()-ROW($G$2905)+1),"")</f>
        <v>0</v>
      </c>
      <c r="H2969">
        <f>IFERROR(SMALL(H972:H2902,ROW()-ROW($H$2905)+1),"")</f>
        <v>0</v>
      </c>
      <c r="K2969">
        <f>IFERROR(SMALL(K972:K2902,ROW()-ROW($K$2905)+1),"")</f>
        <v>0</v>
      </c>
      <c r="L2969">
        <f>IFERROR(SMALL(L972:L2902,ROW()-ROW($L$2905)+1),"")</f>
        <v>0</v>
      </c>
      <c r="M2969">
        <f>IFERROR(SMALL(M972:M2902,ROW()-ROW($M$2905)+1),"")</f>
        <v>0</v>
      </c>
      <c r="N2969">
        <f>IFERROR(SMALL(N972:N2902,ROW()-ROW($N$2905)+1),"")</f>
        <v>0</v>
      </c>
    </row>
    <row r="2970" spans="5:14">
      <c r="E2970">
        <f>IFERROR(SMALL(E972:E2902,ROW()-ROW($E$2905)+1),"")</f>
        <v>0</v>
      </c>
      <c r="F2970">
        <f>IFERROR(SMALL(F972:F2902,ROW()-ROW($F$2905)+1),"")</f>
        <v>0</v>
      </c>
      <c r="G2970">
        <f>IFERROR(SMALL(G972:G2902,ROW()-ROW($G$2905)+1),"")</f>
        <v>0</v>
      </c>
      <c r="H2970">
        <f>IFERROR(SMALL(H972:H2902,ROW()-ROW($H$2905)+1),"")</f>
        <v>0</v>
      </c>
      <c r="K2970">
        <f>IFERROR(SMALL(K972:K2902,ROW()-ROW($K$2905)+1),"")</f>
        <v>0</v>
      </c>
      <c r="L2970">
        <f>IFERROR(SMALL(L972:L2902,ROW()-ROW($L$2905)+1),"")</f>
        <v>0</v>
      </c>
      <c r="M2970">
        <f>IFERROR(SMALL(M972:M2902,ROW()-ROW($M$2905)+1),"")</f>
        <v>0</v>
      </c>
      <c r="N2970">
        <f>IFERROR(SMALL(N972:N2902,ROW()-ROW($N$2905)+1),"")</f>
        <v>0</v>
      </c>
    </row>
    <row r="2971" spans="5:14">
      <c r="E2971">
        <f>IFERROR(SMALL(E972:E2902,ROW()-ROW($E$2905)+1),"")</f>
        <v>0</v>
      </c>
      <c r="F2971">
        <f>IFERROR(SMALL(F972:F2902,ROW()-ROW($F$2905)+1),"")</f>
        <v>0</v>
      </c>
      <c r="G2971">
        <f>IFERROR(SMALL(G972:G2902,ROW()-ROW($G$2905)+1),"")</f>
        <v>0</v>
      </c>
      <c r="H2971">
        <f>IFERROR(SMALL(H972:H2902,ROW()-ROW($H$2905)+1),"")</f>
        <v>0</v>
      </c>
      <c r="K2971">
        <f>IFERROR(SMALL(K972:K2902,ROW()-ROW($K$2905)+1),"")</f>
        <v>0</v>
      </c>
      <c r="L2971">
        <f>IFERROR(SMALL(L972:L2902,ROW()-ROW($L$2905)+1),"")</f>
        <v>0</v>
      </c>
      <c r="M2971">
        <f>IFERROR(SMALL(M972:M2902,ROW()-ROW($M$2905)+1),"")</f>
        <v>0</v>
      </c>
      <c r="N2971">
        <f>IFERROR(SMALL(N972:N2902,ROW()-ROW($N$2905)+1),"")</f>
        <v>0</v>
      </c>
    </row>
    <row r="2972" spans="5:14">
      <c r="E2972">
        <f>IFERROR(SMALL(E972:E2902,ROW()-ROW($E$2905)+1),"")</f>
        <v>0</v>
      </c>
      <c r="F2972">
        <f>IFERROR(SMALL(F972:F2902,ROW()-ROW($F$2905)+1),"")</f>
        <v>0</v>
      </c>
      <c r="G2972">
        <f>IFERROR(SMALL(G972:G2902,ROW()-ROW($G$2905)+1),"")</f>
        <v>0</v>
      </c>
      <c r="H2972">
        <f>IFERROR(SMALL(H972:H2902,ROW()-ROW($H$2905)+1),"")</f>
        <v>0</v>
      </c>
      <c r="K2972">
        <f>IFERROR(SMALL(K972:K2902,ROW()-ROW($K$2905)+1),"")</f>
        <v>0</v>
      </c>
      <c r="L2972">
        <f>IFERROR(SMALL(L972:L2902,ROW()-ROW($L$2905)+1),"")</f>
        <v>0</v>
      </c>
      <c r="M2972">
        <f>IFERROR(SMALL(M972:M2902,ROW()-ROW($M$2905)+1),"")</f>
        <v>0</v>
      </c>
      <c r="N2972">
        <f>IFERROR(SMALL(N972:N2902,ROW()-ROW($N$2905)+1),"")</f>
        <v>0</v>
      </c>
    </row>
    <row r="2973" spans="5:14">
      <c r="E2973">
        <f>IFERROR(SMALL(E972:E2902,ROW()-ROW($E$2905)+1),"")</f>
        <v>0</v>
      </c>
      <c r="F2973">
        <f>IFERROR(SMALL(F972:F2902,ROW()-ROW($F$2905)+1),"")</f>
        <v>0</v>
      </c>
      <c r="G2973">
        <f>IFERROR(SMALL(G972:G2902,ROW()-ROW($G$2905)+1),"")</f>
        <v>0</v>
      </c>
      <c r="H2973">
        <f>IFERROR(SMALL(H972:H2902,ROW()-ROW($H$2905)+1),"")</f>
        <v>0</v>
      </c>
      <c r="K2973">
        <f>IFERROR(SMALL(K972:K2902,ROW()-ROW($K$2905)+1),"")</f>
        <v>0</v>
      </c>
      <c r="L2973">
        <f>IFERROR(SMALL(L972:L2902,ROW()-ROW($L$2905)+1),"")</f>
        <v>0</v>
      </c>
      <c r="M2973">
        <f>IFERROR(SMALL(M972:M2902,ROW()-ROW($M$2905)+1),"")</f>
        <v>0</v>
      </c>
      <c r="N2973">
        <f>IFERROR(SMALL(N972:N2902,ROW()-ROW($N$2905)+1),"")</f>
        <v>0</v>
      </c>
    </row>
    <row r="2974" spans="5:14">
      <c r="E2974">
        <f>IFERROR(SMALL(E972:E2902,ROW()-ROW($E$2905)+1),"")</f>
        <v>0</v>
      </c>
      <c r="F2974">
        <f>IFERROR(SMALL(F972:F2902,ROW()-ROW($F$2905)+1),"")</f>
        <v>0</v>
      </c>
      <c r="G2974">
        <f>IFERROR(SMALL(G972:G2902,ROW()-ROW($G$2905)+1),"")</f>
        <v>0</v>
      </c>
      <c r="H2974">
        <f>IFERROR(SMALL(H972:H2902,ROW()-ROW($H$2905)+1),"")</f>
        <v>0</v>
      </c>
      <c r="K2974">
        <f>IFERROR(SMALL(K972:K2902,ROW()-ROW($K$2905)+1),"")</f>
        <v>0</v>
      </c>
      <c r="L2974">
        <f>IFERROR(SMALL(L972:L2902,ROW()-ROW($L$2905)+1),"")</f>
        <v>0</v>
      </c>
      <c r="M2974">
        <f>IFERROR(SMALL(M972:M2902,ROW()-ROW($M$2905)+1),"")</f>
        <v>0</v>
      </c>
      <c r="N2974">
        <f>IFERROR(SMALL(N972:N2902,ROW()-ROW($N$2905)+1),"")</f>
        <v>0</v>
      </c>
    </row>
    <row r="2975" spans="5:14">
      <c r="E2975">
        <f>IFERROR(SMALL(E972:E2902,ROW()-ROW($E$2905)+1),"")</f>
        <v>0</v>
      </c>
      <c r="F2975">
        <f>IFERROR(SMALL(F972:F2902,ROW()-ROW($F$2905)+1),"")</f>
        <v>0</v>
      </c>
      <c r="G2975">
        <f>IFERROR(SMALL(G972:G2902,ROW()-ROW($G$2905)+1),"")</f>
        <v>0</v>
      </c>
      <c r="H2975">
        <f>IFERROR(SMALL(H972:H2902,ROW()-ROW($H$2905)+1),"")</f>
        <v>0</v>
      </c>
      <c r="K2975">
        <f>IFERROR(SMALL(K972:K2902,ROW()-ROW($K$2905)+1),"")</f>
        <v>0</v>
      </c>
      <c r="L2975">
        <f>IFERROR(SMALL(L972:L2902,ROW()-ROW($L$2905)+1),"")</f>
        <v>0</v>
      </c>
      <c r="M2975">
        <f>IFERROR(SMALL(M972:M2902,ROW()-ROW($M$2905)+1),"")</f>
        <v>0</v>
      </c>
      <c r="N2975">
        <f>IFERROR(SMALL(N972:N2902,ROW()-ROW($N$2905)+1),"")</f>
        <v>0</v>
      </c>
    </row>
    <row r="2976" spans="5:14">
      <c r="E2976">
        <f>IFERROR(SMALL(E972:E2902,ROW()-ROW($E$2905)+1),"")</f>
        <v>0</v>
      </c>
      <c r="F2976">
        <f>IFERROR(SMALL(F972:F2902,ROW()-ROW($F$2905)+1),"")</f>
        <v>0</v>
      </c>
      <c r="G2976">
        <f>IFERROR(SMALL(G972:G2902,ROW()-ROW($G$2905)+1),"")</f>
        <v>0</v>
      </c>
      <c r="H2976">
        <f>IFERROR(SMALL(H972:H2902,ROW()-ROW($H$2905)+1),"")</f>
        <v>0</v>
      </c>
      <c r="K2976">
        <f>IFERROR(SMALL(K972:K2902,ROW()-ROW($K$2905)+1),"")</f>
        <v>0</v>
      </c>
      <c r="L2976">
        <f>IFERROR(SMALL(L972:L2902,ROW()-ROW($L$2905)+1),"")</f>
        <v>0</v>
      </c>
      <c r="M2976">
        <f>IFERROR(SMALL(M972:M2902,ROW()-ROW($M$2905)+1),"")</f>
        <v>0</v>
      </c>
      <c r="N2976">
        <f>IFERROR(SMALL(N972:N2902,ROW()-ROW($N$2905)+1),"")</f>
        <v>0</v>
      </c>
    </row>
    <row r="2977" spans="5:14">
      <c r="E2977">
        <f>IFERROR(SMALL(E972:E2902,ROW()-ROW($E$2905)+1),"")</f>
        <v>0</v>
      </c>
      <c r="F2977">
        <f>IFERROR(SMALL(F972:F2902,ROW()-ROW($F$2905)+1),"")</f>
        <v>0</v>
      </c>
      <c r="G2977">
        <f>IFERROR(SMALL(G972:G2902,ROW()-ROW($G$2905)+1),"")</f>
        <v>0</v>
      </c>
      <c r="H2977">
        <f>IFERROR(SMALL(H972:H2902,ROW()-ROW($H$2905)+1),"")</f>
        <v>0</v>
      </c>
      <c r="K2977">
        <f>IFERROR(SMALL(K972:K2902,ROW()-ROW($K$2905)+1),"")</f>
        <v>0</v>
      </c>
      <c r="L2977">
        <f>IFERROR(SMALL(L972:L2902,ROW()-ROW($L$2905)+1),"")</f>
        <v>0</v>
      </c>
      <c r="M2977">
        <f>IFERROR(SMALL(M972:M2902,ROW()-ROW($M$2905)+1),"")</f>
        <v>0</v>
      </c>
      <c r="N2977">
        <f>IFERROR(SMALL(N972:N2902,ROW()-ROW($N$2905)+1),"")</f>
        <v>0</v>
      </c>
    </row>
    <row r="2978" spans="5:14">
      <c r="E2978">
        <f>IFERROR(SMALL(E972:E2902,ROW()-ROW($E$2905)+1),"")</f>
        <v>0</v>
      </c>
      <c r="F2978">
        <f>IFERROR(SMALL(F972:F2902,ROW()-ROW($F$2905)+1),"")</f>
        <v>0</v>
      </c>
      <c r="G2978">
        <f>IFERROR(SMALL(G972:G2902,ROW()-ROW($G$2905)+1),"")</f>
        <v>0</v>
      </c>
      <c r="H2978">
        <f>IFERROR(SMALL(H972:H2902,ROW()-ROW($H$2905)+1),"")</f>
        <v>0</v>
      </c>
      <c r="K2978">
        <f>IFERROR(SMALL(K972:K2902,ROW()-ROW($K$2905)+1),"")</f>
        <v>0</v>
      </c>
      <c r="L2978">
        <f>IFERROR(SMALL(L972:L2902,ROW()-ROW($L$2905)+1),"")</f>
        <v>0</v>
      </c>
      <c r="M2978">
        <f>IFERROR(SMALL(M972:M2902,ROW()-ROW($M$2905)+1),"")</f>
        <v>0</v>
      </c>
      <c r="N2978">
        <f>IFERROR(SMALL(N972:N2902,ROW()-ROW($N$2905)+1),"")</f>
        <v>0</v>
      </c>
    </row>
    <row r="2979" spans="5:14">
      <c r="E2979">
        <f>IFERROR(SMALL(E972:E2902,ROW()-ROW($E$2905)+1),"")</f>
        <v>0</v>
      </c>
      <c r="F2979">
        <f>IFERROR(SMALL(F972:F2902,ROW()-ROW($F$2905)+1),"")</f>
        <v>0</v>
      </c>
      <c r="G2979">
        <f>IFERROR(SMALL(G972:G2902,ROW()-ROW($G$2905)+1),"")</f>
        <v>0</v>
      </c>
      <c r="H2979">
        <f>IFERROR(SMALL(H972:H2902,ROW()-ROW($H$2905)+1),"")</f>
        <v>0</v>
      </c>
      <c r="K2979">
        <f>IFERROR(SMALL(K972:K2902,ROW()-ROW($K$2905)+1),"")</f>
        <v>0</v>
      </c>
      <c r="L2979">
        <f>IFERROR(SMALL(L972:L2902,ROW()-ROW($L$2905)+1),"")</f>
        <v>0</v>
      </c>
      <c r="M2979">
        <f>IFERROR(SMALL(M972:M2902,ROW()-ROW($M$2905)+1),"")</f>
        <v>0</v>
      </c>
      <c r="N2979">
        <f>IFERROR(SMALL(N972:N2902,ROW()-ROW($N$2905)+1),"")</f>
        <v>0</v>
      </c>
    </row>
    <row r="2980" spans="5:14">
      <c r="E2980">
        <f>IFERROR(SMALL(E972:E2902,ROW()-ROW($E$2905)+1),"")</f>
        <v>0</v>
      </c>
      <c r="F2980">
        <f>IFERROR(SMALL(F972:F2902,ROW()-ROW($F$2905)+1),"")</f>
        <v>0</v>
      </c>
      <c r="G2980">
        <f>IFERROR(SMALL(G972:G2902,ROW()-ROW($G$2905)+1),"")</f>
        <v>0</v>
      </c>
      <c r="H2980">
        <f>IFERROR(SMALL(H972:H2902,ROW()-ROW($H$2905)+1),"")</f>
        <v>0</v>
      </c>
      <c r="K2980">
        <f>IFERROR(SMALL(K972:K2902,ROW()-ROW($K$2905)+1),"")</f>
        <v>0</v>
      </c>
      <c r="L2980">
        <f>IFERROR(SMALL(L972:L2902,ROW()-ROW($L$2905)+1),"")</f>
        <v>0</v>
      </c>
      <c r="M2980">
        <f>IFERROR(SMALL(M972:M2902,ROW()-ROW($M$2905)+1),"")</f>
        <v>0</v>
      </c>
      <c r="N2980">
        <f>IFERROR(SMALL(N972:N2902,ROW()-ROW($N$2905)+1),"")</f>
        <v>0</v>
      </c>
    </row>
    <row r="2981" spans="5:14">
      <c r="E2981">
        <f>IFERROR(SMALL(E972:E2902,ROW()-ROW($E$2905)+1),"")</f>
        <v>0</v>
      </c>
      <c r="F2981">
        <f>IFERROR(SMALL(F972:F2902,ROW()-ROW($F$2905)+1),"")</f>
        <v>0</v>
      </c>
      <c r="G2981">
        <f>IFERROR(SMALL(G972:G2902,ROW()-ROW($G$2905)+1),"")</f>
        <v>0</v>
      </c>
      <c r="H2981">
        <f>IFERROR(SMALL(H972:H2902,ROW()-ROW($H$2905)+1),"")</f>
        <v>0</v>
      </c>
      <c r="K2981">
        <f>IFERROR(SMALL(K972:K2902,ROW()-ROW($K$2905)+1),"")</f>
        <v>0</v>
      </c>
      <c r="L2981">
        <f>IFERROR(SMALL(L972:L2902,ROW()-ROW($L$2905)+1),"")</f>
        <v>0</v>
      </c>
      <c r="M2981">
        <f>IFERROR(SMALL(M972:M2902,ROW()-ROW($M$2905)+1),"")</f>
        <v>0</v>
      </c>
      <c r="N2981">
        <f>IFERROR(SMALL(N972:N2902,ROW()-ROW($N$2905)+1),"")</f>
        <v>0</v>
      </c>
    </row>
    <row r="2982" spans="5:14">
      <c r="E2982">
        <f>IFERROR(SMALL(E972:E2902,ROW()-ROW($E$2905)+1),"")</f>
        <v>0</v>
      </c>
      <c r="F2982">
        <f>IFERROR(SMALL(F972:F2902,ROW()-ROW($F$2905)+1),"")</f>
        <v>0</v>
      </c>
      <c r="G2982">
        <f>IFERROR(SMALL(G972:G2902,ROW()-ROW($G$2905)+1),"")</f>
        <v>0</v>
      </c>
      <c r="H2982">
        <f>IFERROR(SMALL(H972:H2902,ROW()-ROW($H$2905)+1),"")</f>
        <v>0</v>
      </c>
      <c r="K2982">
        <f>IFERROR(SMALL(K972:K2902,ROW()-ROW($K$2905)+1),"")</f>
        <v>0</v>
      </c>
      <c r="L2982">
        <f>IFERROR(SMALL(L972:L2902,ROW()-ROW($L$2905)+1),"")</f>
        <v>0</v>
      </c>
      <c r="M2982">
        <f>IFERROR(SMALL(M972:M2902,ROW()-ROW($M$2905)+1),"")</f>
        <v>0</v>
      </c>
      <c r="N2982">
        <f>IFERROR(SMALL(N972:N2902,ROW()-ROW($N$2905)+1),"")</f>
        <v>0</v>
      </c>
    </row>
    <row r="2983" spans="5:14">
      <c r="E2983">
        <f>IFERROR(SMALL(E972:E2902,ROW()-ROW($E$2905)+1),"")</f>
        <v>0</v>
      </c>
      <c r="F2983">
        <f>IFERROR(SMALL(F972:F2902,ROW()-ROW($F$2905)+1),"")</f>
        <v>0</v>
      </c>
      <c r="G2983">
        <f>IFERROR(SMALL(G972:G2902,ROW()-ROW($G$2905)+1),"")</f>
        <v>0</v>
      </c>
      <c r="H2983">
        <f>IFERROR(SMALL(H972:H2902,ROW()-ROW($H$2905)+1),"")</f>
        <v>0</v>
      </c>
      <c r="K2983">
        <f>IFERROR(SMALL(K972:K2902,ROW()-ROW($K$2905)+1),"")</f>
        <v>0</v>
      </c>
      <c r="L2983">
        <f>IFERROR(SMALL(L972:L2902,ROW()-ROW($L$2905)+1),"")</f>
        <v>0</v>
      </c>
      <c r="M2983">
        <f>IFERROR(SMALL(M972:M2902,ROW()-ROW($M$2905)+1),"")</f>
        <v>0</v>
      </c>
      <c r="N2983">
        <f>IFERROR(SMALL(N972:N2902,ROW()-ROW($N$2905)+1),"")</f>
        <v>0</v>
      </c>
    </row>
    <row r="2984" spans="5:14">
      <c r="E2984">
        <f>IFERROR(SMALL(E972:E2902,ROW()-ROW($E$2905)+1),"")</f>
        <v>0</v>
      </c>
      <c r="F2984">
        <f>IFERROR(SMALL(F972:F2902,ROW()-ROW($F$2905)+1),"")</f>
        <v>0</v>
      </c>
      <c r="G2984">
        <f>IFERROR(SMALL(G972:G2902,ROW()-ROW($G$2905)+1),"")</f>
        <v>0</v>
      </c>
      <c r="H2984">
        <f>IFERROR(SMALL(H972:H2902,ROW()-ROW($H$2905)+1),"")</f>
        <v>0</v>
      </c>
      <c r="K2984">
        <f>IFERROR(SMALL(K972:K2902,ROW()-ROW($K$2905)+1),"")</f>
        <v>0</v>
      </c>
      <c r="L2984">
        <f>IFERROR(SMALL(L972:L2902,ROW()-ROW($L$2905)+1),"")</f>
        <v>0</v>
      </c>
      <c r="M2984">
        <f>IFERROR(SMALL(M972:M2902,ROW()-ROW($M$2905)+1),"")</f>
        <v>0</v>
      </c>
      <c r="N2984">
        <f>IFERROR(SMALL(N972:N2902,ROW()-ROW($N$2905)+1),"")</f>
        <v>0</v>
      </c>
    </row>
    <row r="2985" spans="5:14">
      <c r="E2985">
        <f>IFERROR(SMALL(E972:E2902,ROW()-ROW($E$2905)+1),"")</f>
        <v>0</v>
      </c>
      <c r="F2985">
        <f>IFERROR(SMALL(F972:F2902,ROW()-ROW($F$2905)+1),"")</f>
        <v>0</v>
      </c>
      <c r="G2985">
        <f>IFERROR(SMALL(G972:G2902,ROW()-ROW($G$2905)+1),"")</f>
        <v>0</v>
      </c>
      <c r="H2985">
        <f>IFERROR(SMALL(H972:H2902,ROW()-ROW($H$2905)+1),"")</f>
        <v>0</v>
      </c>
      <c r="K2985">
        <f>IFERROR(SMALL(K972:K2902,ROW()-ROW($K$2905)+1),"")</f>
        <v>0</v>
      </c>
      <c r="L2985">
        <f>IFERROR(SMALL(L972:L2902,ROW()-ROW($L$2905)+1),"")</f>
        <v>0</v>
      </c>
      <c r="M2985">
        <f>IFERROR(SMALL(M972:M2902,ROW()-ROW($M$2905)+1),"")</f>
        <v>0</v>
      </c>
      <c r="N2985">
        <f>IFERROR(SMALL(N972:N2902,ROW()-ROW($N$2905)+1),"")</f>
        <v>0</v>
      </c>
    </row>
    <row r="2986" spans="5:14">
      <c r="E2986">
        <f>IFERROR(SMALL(E972:E2902,ROW()-ROW($E$2905)+1),"")</f>
        <v>0</v>
      </c>
      <c r="F2986">
        <f>IFERROR(SMALL(F972:F2902,ROW()-ROW($F$2905)+1),"")</f>
        <v>0</v>
      </c>
      <c r="G2986">
        <f>IFERROR(SMALL(G972:G2902,ROW()-ROW($G$2905)+1),"")</f>
        <v>0</v>
      </c>
      <c r="H2986">
        <f>IFERROR(SMALL(H972:H2902,ROW()-ROW($H$2905)+1),"")</f>
        <v>0</v>
      </c>
      <c r="K2986">
        <f>IFERROR(SMALL(K972:K2902,ROW()-ROW($K$2905)+1),"")</f>
        <v>0</v>
      </c>
      <c r="L2986">
        <f>IFERROR(SMALL(L972:L2902,ROW()-ROW($L$2905)+1),"")</f>
        <v>0</v>
      </c>
      <c r="M2986">
        <f>IFERROR(SMALL(M972:M2902,ROW()-ROW($M$2905)+1),"")</f>
        <v>0</v>
      </c>
      <c r="N2986">
        <f>IFERROR(SMALL(N972:N2902,ROW()-ROW($N$2905)+1),"")</f>
        <v>0</v>
      </c>
    </row>
    <row r="2987" spans="5:14">
      <c r="E2987">
        <f>IFERROR(SMALL(E972:E2902,ROW()-ROW($E$2905)+1),"")</f>
        <v>0</v>
      </c>
      <c r="F2987">
        <f>IFERROR(SMALL(F972:F2902,ROW()-ROW($F$2905)+1),"")</f>
        <v>0</v>
      </c>
      <c r="G2987">
        <f>IFERROR(SMALL(G972:G2902,ROW()-ROW($G$2905)+1),"")</f>
        <v>0</v>
      </c>
      <c r="H2987">
        <f>IFERROR(SMALL(H972:H2902,ROW()-ROW($H$2905)+1),"")</f>
        <v>0</v>
      </c>
      <c r="K2987">
        <f>IFERROR(SMALL(K972:K2902,ROW()-ROW($K$2905)+1),"")</f>
        <v>0</v>
      </c>
      <c r="L2987">
        <f>IFERROR(SMALL(L972:L2902,ROW()-ROW($L$2905)+1),"")</f>
        <v>0</v>
      </c>
      <c r="M2987">
        <f>IFERROR(SMALL(M972:M2902,ROW()-ROW($M$2905)+1),"")</f>
        <v>0</v>
      </c>
      <c r="N2987">
        <f>IFERROR(SMALL(N972:N2902,ROW()-ROW($N$2905)+1),"")</f>
        <v>0</v>
      </c>
    </row>
    <row r="2988" spans="5:14">
      <c r="E2988">
        <f>IFERROR(SMALL(E972:E2902,ROW()-ROW($E$2905)+1),"")</f>
        <v>0</v>
      </c>
      <c r="F2988">
        <f>IFERROR(SMALL(F972:F2902,ROW()-ROW($F$2905)+1),"")</f>
        <v>0</v>
      </c>
      <c r="G2988">
        <f>IFERROR(SMALL(G972:G2902,ROW()-ROW($G$2905)+1),"")</f>
        <v>0</v>
      </c>
      <c r="H2988">
        <f>IFERROR(SMALL(H972:H2902,ROW()-ROW($H$2905)+1),"")</f>
        <v>0</v>
      </c>
      <c r="K2988">
        <f>IFERROR(SMALL(K972:K2902,ROW()-ROW($K$2905)+1),"")</f>
        <v>0</v>
      </c>
      <c r="L2988">
        <f>IFERROR(SMALL(L972:L2902,ROW()-ROW($L$2905)+1),"")</f>
        <v>0</v>
      </c>
      <c r="M2988">
        <f>IFERROR(SMALL(M972:M2902,ROW()-ROW($M$2905)+1),"")</f>
        <v>0</v>
      </c>
      <c r="N2988">
        <f>IFERROR(SMALL(N972:N2902,ROW()-ROW($N$2905)+1),"")</f>
        <v>0</v>
      </c>
    </row>
    <row r="2989" spans="5:14">
      <c r="E2989">
        <f>IFERROR(SMALL(E972:E2902,ROW()-ROW($E$2905)+1),"")</f>
        <v>0</v>
      </c>
      <c r="F2989">
        <f>IFERROR(SMALL(F972:F2902,ROW()-ROW($F$2905)+1),"")</f>
        <v>0</v>
      </c>
      <c r="G2989">
        <f>IFERROR(SMALL(G972:G2902,ROW()-ROW($G$2905)+1),"")</f>
        <v>0</v>
      </c>
      <c r="H2989">
        <f>IFERROR(SMALL(H972:H2902,ROW()-ROW($H$2905)+1),"")</f>
        <v>0</v>
      </c>
      <c r="K2989">
        <f>IFERROR(SMALL(K972:K2902,ROW()-ROW($K$2905)+1),"")</f>
        <v>0</v>
      </c>
      <c r="L2989">
        <f>IFERROR(SMALL(L972:L2902,ROW()-ROW($L$2905)+1),"")</f>
        <v>0</v>
      </c>
      <c r="M2989">
        <f>IFERROR(SMALL(M972:M2902,ROW()-ROW($M$2905)+1),"")</f>
        <v>0</v>
      </c>
      <c r="N2989">
        <f>IFERROR(SMALL(N972:N2902,ROW()-ROW($N$2905)+1),"")</f>
        <v>0</v>
      </c>
    </row>
    <row r="2990" spans="5:14">
      <c r="E2990">
        <f>IFERROR(SMALL(E972:E2902,ROW()-ROW($E$2905)+1),"")</f>
        <v>0</v>
      </c>
      <c r="F2990">
        <f>IFERROR(SMALL(F972:F2902,ROW()-ROW($F$2905)+1),"")</f>
        <v>0</v>
      </c>
      <c r="G2990">
        <f>IFERROR(SMALL(G972:G2902,ROW()-ROW($G$2905)+1),"")</f>
        <v>0</v>
      </c>
      <c r="H2990">
        <f>IFERROR(SMALL(H972:H2902,ROW()-ROW($H$2905)+1),"")</f>
        <v>0</v>
      </c>
      <c r="K2990">
        <f>IFERROR(SMALL(K972:K2902,ROW()-ROW($K$2905)+1),"")</f>
        <v>0</v>
      </c>
      <c r="L2990">
        <f>IFERROR(SMALL(L972:L2902,ROW()-ROW($L$2905)+1),"")</f>
        <v>0</v>
      </c>
      <c r="M2990">
        <f>IFERROR(SMALL(M972:M2902,ROW()-ROW($M$2905)+1),"")</f>
        <v>0</v>
      </c>
      <c r="N2990">
        <f>IFERROR(SMALL(N972:N2902,ROW()-ROW($N$2905)+1),"")</f>
        <v>0</v>
      </c>
    </row>
    <row r="2991" spans="5:14">
      <c r="E2991">
        <f>IFERROR(SMALL(E972:E2902,ROW()-ROW($E$2905)+1),"")</f>
        <v>0</v>
      </c>
      <c r="F2991">
        <f>IFERROR(SMALL(F972:F2902,ROW()-ROW($F$2905)+1),"")</f>
        <v>0</v>
      </c>
      <c r="G2991">
        <f>IFERROR(SMALL(G972:G2902,ROW()-ROW($G$2905)+1),"")</f>
        <v>0</v>
      </c>
      <c r="H2991">
        <f>IFERROR(SMALL(H972:H2902,ROW()-ROW($H$2905)+1),"")</f>
        <v>0</v>
      </c>
      <c r="K2991">
        <f>IFERROR(SMALL(K972:K2902,ROW()-ROW($K$2905)+1),"")</f>
        <v>0</v>
      </c>
      <c r="L2991">
        <f>IFERROR(SMALL(L972:L2902,ROW()-ROW($L$2905)+1),"")</f>
        <v>0</v>
      </c>
      <c r="M2991">
        <f>IFERROR(SMALL(M972:M2902,ROW()-ROW($M$2905)+1),"")</f>
        <v>0</v>
      </c>
      <c r="N2991">
        <f>IFERROR(SMALL(N972:N2902,ROW()-ROW($N$2905)+1),"")</f>
        <v>0</v>
      </c>
    </row>
    <row r="2992" spans="5:14">
      <c r="E2992">
        <f>IFERROR(SMALL(E972:E2902,ROW()-ROW($E$2905)+1),"")</f>
        <v>0</v>
      </c>
      <c r="F2992">
        <f>IFERROR(SMALL(F972:F2902,ROW()-ROW($F$2905)+1),"")</f>
        <v>0</v>
      </c>
      <c r="G2992">
        <f>IFERROR(SMALL(G972:G2902,ROW()-ROW($G$2905)+1),"")</f>
        <v>0</v>
      </c>
      <c r="H2992">
        <f>IFERROR(SMALL(H972:H2902,ROW()-ROW($H$2905)+1),"")</f>
        <v>0</v>
      </c>
      <c r="K2992">
        <f>IFERROR(SMALL(K972:K2902,ROW()-ROW($K$2905)+1),"")</f>
        <v>0</v>
      </c>
      <c r="L2992">
        <f>IFERROR(SMALL(L972:L2902,ROW()-ROW($L$2905)+1),"")</f>
        <v>0</v>
      </c>
      <c r="M2992">
        <f>IFERROR(SMALL(M972:M2902,ROW()-ROW($M$2905)+1),"")</f>
        <v>0</v>
      </c>
      <c r="N2992">
        <f>IFERROR(SMALL(N972:N2902,ROW()-ROW($N$2905)+1),"")</f>
        <v>0</v>
      </c>
    </row>
    <row r="2993" spans="5:14">
      <c r="E2993">
        <f>IFERROR(SMALL(E972:E2902,ROW()-ROW($E$2905)+1),"")</f>
        <v>0</v>
      </c>
      <c r="F2993">
        <f>IFERROR(SMALL(F972:F2902,ROW()-ROW($F$2905)+1),"")</f>
        <v>0</v>
      </c>
      <c r="G2993">
        <f>IFERROR(SMALL(G972:G2902,ROW()-ROW($G$2905)+1),"")</f>
        <v>0</v>
      </c>
      <c r="H2993">
        <f>IFERROR(SMALL(H972:H2902,ROW()-ROW($H$2905)+1),"")</f>
        <v>0</v>
      </c>
      <c r="K2993">
        <f>IFERROR(SMALL(K972:K2902,ROW()-ROW($K$2905)+1),"")</f>
        <v>0</v>
      </c>
      <c r="L2993">
        <f>IFERROR(SMALL(L972:L2902,ROW()-ROW($L$2905)+1),"")</f>
        <v>0</v>
      </c>
      <c r="M2993">
        <f>IFERROR(SMALL(M972:M2902,ROW()-ROW($M$2905)+1),"")</f>
        <v>0</v>
      </c>
      <c r="N2993">
        <f>IFERROR(SMALL(N972:N2902,ROW()-ROW($N$2905)+1),"")</f>
        <v>0</v>
      </c>
    </row>
    <row r="2994" spans="5:14">
      <c r="E2994">
        <f>IFERROR(SMALL(E972:E2902,ROW()-ROW($E$2905)+1),"")</f>
        <v>0</v>
      </c>
      <c r="F2994">
        <f>IFERROR(SMALL(F972:F2902,ROW()-ROW($F$2905)+1),"")</f>
        <v>0</v>
      </c>
      <c r="G2994">
        <f>IFERROR(SMALL(G972:G2902,ROW()-ROW($G$2905)+1),"")</f>
        <v>0</v>
      </c>
      <c r="H2994">
        <f>IFERROR(SMALL(H972:H2902,ROW()-ROW($H$2905)+1),"")</f>
        <v>0</v>
      </c>
      <c r="K2994">
        <f>IFERROR(SMALL(K972:K2902,ROW()-ROW($K$2905)+1),"")</f>
        <v>0</v>
      </c>
      <c r="L2994">
        <f>IFERROR(SMALL(L972:L2902,ROW()-ROW($L$2905)+1),"")</f>
        <v>0</v>
      </c>
      <c r="M2994">
        <f>IFERROR(SMALL(M972:M2902,ROW()-ROW($M$2905)+1),"")</f>
        <v>0</v>
      </c>
      <c r="N2994">
        <f>IFERROR(SMALL(N972:N2902,ROW()-ROW($N$2905)+1),"")</f>
        <v>0</v>
      </c>
    </row>
    <row r="2995" spans="5:14">
      <c r="E2995">
        <f>IFERROR(SMALL(E972:E2902,ROW()-ROW($E$2905)+1),"")</f>
        <v>0</v>
      </c>
      <c r="F2995">
        <f>IFERROR(SMALL(F972:F2902,ROW()-ROW($F$2905)+1),"")</f>
        <v>0</v>
      </c>
      <c r="G2995">
        <f>IFERROR(SMALL(G972:G2902,ROW()-ROW($G$2905)+1),"")</f>
        <v>0</v>
      </c>
      <c r="H2995">
        <f>IFERROR(SMALL(H972:H2902,ROW()-ROW($H$2905)+1),"")</f>
        <v>0</v>
      </c>
      <c r="K2995">
        <f>IFERROR(SMALL(K972:K2902,ROW()-ROW($K$2905)+1),"")</f>
        <v>0</v>
      </c>
      <c r="L2995">
        <f>IFERROR(SMALL(L972:L2902,ROW()-ROW($L$2905)+1),"")</f>
        <v>0</v>
      </c>
      <c r="M2995">
        <f>IFERROR(SMALL(M972:M2902,ROW()-ROW($M$2905)+1),"")</f>
        <v>0</v>
      </c>
      <c r="N2995">
        <f>IFERROR(SMALL(N972:N2902,ROW()-ROW($N$2905)+1),"")</f>
        <v>0</v>
      </c>
    </row>
    <row r="2996" spans="5:14">
      <c r="E2996">
        <f>IFERROR(SMALL(E972:E2902,ROW()-ROW($E$2905)+1),"")</f>
        <v>0</v>
      </c>
      <c r="F2996">
        <f>IFERROR(SMALL(F972:F2902,ROW()-ROW($F$2905)+1),"")</f>
        <v>0</v>
      </c>
      <c r="G2996">
        <f>IFERROR(SMALL(G972:G2902,ROW()-ROW($G$2905)+1),"")</f>
        <v>0</v>
      </c>
      <c r="H2996">
        <f>IFERROR(SMALL(H972:H2902,ROW()-ROW($H$2905)+1),"")</f>
        <v>0</v>
      </c>
      <c r="K2996">
        <f>IFERROR(SMALL(K972:K2902,ROW()-ROW($K$2905)+1),"")</f>
        <v>0</v>
      </c>
      <c r="L2996">
        <f>IFERROR(SMALL(L972:L2902,ROW()-ROW($L$2905)+1),"")</f>
        <v>0</v>
      </c>
      <c r="M2996">
        <f>IFERROR(SMALL(M972:M2902,ROW()-ROW($M$2905)+1),"")</f>
        <v>0</v>
      </c>
      <c r="N2996">
        <f>IFERROR(SMALL(N972:N2902,ROW()-ROW($N$2905)+1),"")</f>
        <v>0</v>
      </c>
    </row>
    <row r="2997" spans="5:14">
      <c r="E2997">
        <f>IFERROR(SMALL(E972:E2902,ROW()-ROW($E$2905)+1),"")</f>
        <v>0</v>
      </c>
      <c r="F2997">
        <f>IFERROR(SMALL(F972:F2902,ROW()-ROW($F$2905)+1),"")</f>
        <v>0</v>
      </c>
      <c r="G2997">
        <f>IFERROR(SMALL(G972:G2902,ROW()-ROW($G$2905)+1),"")</f>
        <v>0</v>
      </c>
      <c r="H2997">
        <f>IFERROR(SMALL(H972:H2902,ROW()-ROW($H$2905)+1),"")</f>
        <v>0</v>
      </c>
      <c r="K2997">
        <f>IFERROR(SMALL(K972:K2902,ROW()-ROW($K$2905)+1),"")</f>
        <v>0</v>
      </c>
      <c r="L2997">
        <f>IFERROR(SMALL(L972:L2902,ROW()-ROW($L$2905)+1),"")</f>
        <v>0</v>
      </c>
      <c r="M2997">
        <f>IFERROR(SMALL(M972:M2902,ROW()-ROW($M$2905)+1),"")</f>
        <v>0</v>
      </c>
      <c r="N2997">
        <f>IFERROR(SMALL(N972:N2902,ROW()-ROW($N$2905)+1),"")</f>
        <v>0</v>
      </c>
    </row>
    <row r="2998" spans="5:14">
      <c r="E2998">
        <f>IFERROR(SMALL(E972:E2902,ROW()-ROW($E$2905)+1),"")</f>
        <v>0</v>
      </c>
      <c r="F2998">
        <f>IFERROR(SMALL(F972:F2902,ROW()-ROW($F$2905)+1),"")</f>
        <v>0</v>
      </c>
      <c r="G2998">
        <f>IFERROR(SMALL(G972:G2902,ROW()-ROW($G$2905)+1),"")</f>
        <v>0</v>
      </c>
      <c r="H2998">
        <f>IFERROR(SMALL(H972:H2902,ROW()-ROW($H$2905)+1),"")</f>
        <v>0</v>
      </c>
      <c r="K2998">
        <f>IFERROR(SMALL(K972:K2902,ROW()-ROW($K$2905)+1),"")</f>
        <v>0</v>
      </c>
      <c r="L2998">
        <f>IFERROR(SMALL(L972:L2902,ROW()-ROW($L$2905)+1),"")</f>
        <v>0</v>
      </c>
      <c r="M2998">
        <f>IFERROR(SMALL(M972:M2902,ROW()-ROW($M$2905)+1),"")</f>
        <v>0</v>
      </c>
      <c r="N2998">
        <f>IFERROR(SMALL(N972:N2902,ROW()-ROW($N$2905)+1),"")</f>
        <v>0</v>
      </c>
    </row>
    <row r="2999" spans="5:14">
      <c r="E2999">
        <f>IFERROR(SMALL(E972:E2902,ROW()-ROW($E$2905)+1),"")</f>
        <v>0</v>
      </c>
      <c r="F2999">
        <f>IFERROR(SMALL(F972:F2902,ROW()-ROW($F$2905)+1),"")</f>
        <v>0</v>
      </c>
      <c r="G2999">
        <f>IFERROR(SMALL(G972:G2902,ROW()-ROW($G$2905)+1),"")</f>
        <v>0</v>
      </c>
      <c r="H2999">
        <f>IFERROR(SMALL(H972:H2902,ROW()-ROW($H$2905)+1),"")</f>
        <v>0</v>
      </c>
      <c r="K2999">
        <f>IFERROR(SMALL(K972:K2902,ROW()-ROW($K$2905)+1),"")</f>
        <v>0</v>
      </c>
      <c r="L2999">
        <f>IFERROR(SMALL(L972:L2902,ROW()-ROW($L$2905)+1),"")</f>
        <v>0</v>
      </c>
      <c r="M2999">
        <f>IFERROR(SMALL(M972:M2902,ROW()-ROW($M$2905)+1),"")</f>
        <v>0</v>
      </c>
      <c r="N2999">
        <f>IFERROR(SMALL(N972:N2902,ROW()-ROW($N$2905)+1),"")</f>
        <v>0</v>
      </c>
    </row>
    <row r="3000" spans="5:14">
      <c r="E3000">
        <f>IFERROR(SMALL(E972:E2902,ROW()-ROW($E$2905)+1),"")</f>
        <v>0</v>
      </c>
      <c r="F3000">
        <f>IFERROR(SMALL(F972:F2902,ROW()-ROW($F$2905)+1),"")</f>
        <v>0</v>
      </c>
      <c r="G3000">
        <f>IFERROR(SMALL(G972:G2902,ROW()-ROW($G$2905)+1),"")</f>
        <v>0</v>
      </c>
      <c r="H3000">
        <f>IFERROR(SMALL(H972:H2902,ROW()-ROW($H$2905)+1),"")</f>
        <v>0</v>
      </c>
      <c r="K3000">
        <f>IFERROR(SMALL(K972:K2902,ROW()-ROW($K$2905)+1),"")</f>
        <v>0</v>
      </c>
      <c r="L3000">
        <f>IFERROR(SMALL(L972:L2902,ROW()-ROW($L$2905)+1),"")</f>
        <v>0</v>
      </c>
      <c r="M3000">
        <f>IFERROR(SMALL(M972:M2902,ROW()-ROW($M$2905)+1),"")</f>
        <v>0</v>
      </c>
      <c r="N3000">
        <f>IFERROR(SMALL(N972:N2902,ROW()-ROW($N$2905)+1),"")</f>
        <v>0</v>
      </c>
    </row>
    <row r="3001" spans="5:14">
      <c r="E3001">
        <f>IFERROR(SMALL(E972:E2902,ROW()-ROW($E$2905)+1),"")</f>
        <v>0</v>
      </c>
      <c r="F3001">
        <f>IFERROR(SMALL(F972:F2902,ROW()-ROW($F$2905)+1),"")</f>
        <v>0</v>
      </c>
      <c r="G3001">
        <f>IFERROR(SMALL(G972:G2902,ROW()-ROW($G$2905)+1),"")</f>
        <v>0</v>
      </c>
      <c r="H3001">
        <f>IFERROR(SMALL(H972:H2902,ROW()-ROW($H$2905)+1),"")</f>
        <v>0</v>
      </c>
      <c r="K3001">
        <f>IFERROR(SMALL(K972:K2902,ROW()-ROW($K$2905)+1),"")</f>
        <v>0</v>
      </c>
      <c r="L3001">
        <f>IFERROR(SMALL(L972:L2902,ROW()-ROW($L$2905)+1),"")</f>
        <v>0</v>
      </c>
      <c r="M3001">
        <f>IFERROR(SMALL(M972:M2902,ROW()-ROW($M$2905)+1),"")</f>
        <v>0</v>
      </c>
      <c r="N3001">
        <f>IFERROR(SMALL(N972:N2902,ROW()-ROW($N$2905)+1),"")</f>
        <v>0</v>
      </c>
    </row>
    <row r="3002" spans="5:14">
      <c r="E3002">
        <f>IFERROR(SMALL(E972:E2902,ROW()-ROW($E$2905)+1),"")</f>
        <v>0</v>
      </c>
      <c r="F3002">
        <f>IFERROR(SMALL(F972:F2902,ROW()-ROW($F$2905)+1),"")</f>
        <v>0</v>
      </c>
      <c r="G3002">
        <f>IFERROR(SMALL(G972:G2902,ROW()-ROW($G$2905)+1),"")</f>
        <v>0</v>
      </c>
      <c r="H3002">
        <f>IFERROR(SMALL(H972:H2902,ROW()-ROW($H$2905)+1),"")</f>
        <v>0</v>
      </c>
      <c r="K3002">
        <f>IFERROR(SMALL(K972:K2902,ROW()-ROW($K$2905)+1),"")</f>
        <v>0</v>
      </c>
      <c r="L3002">
        <f>IFERROR(SMALL(L972:L2902,ROW()-ROW($L$2905)+1),"")</f>
        <v>0</v>
      </c>
      <c r="M3002">
        <f>IFERROR(SMALL(M972:M2902,ROW()-ROW($M$2905)+1),"")</f>
        <v>0</v>
      </c>
      <c r="N3002">
        <f>IFERROR(SMALL(N972:N2902,ROW()-ROW($N$2905)+1),"")</f>
        <v>0</v>
      </c>
    </row>
    <row r="3003" spans="5:14">
      <c r="E3003">
        <f>IFERROR(SMALL(E972:E2902,ROW()-ROW($E$2905)+1),"")</f>
        <v>0</v>
      </c>
      <c r="F3003">
        <f>IFERROR(SMALL(F972:F2902,ROW()-ROW($F$2905)+1),"")</f>
        <v>0</v>
      </c>
      <c r="G3003">
        <f>IFERROR(SMALL(G972:G2902,ROW()-ROW($G$2905)+1),"")</f>
        <v>0</v>
      </c>
      <c r="H3003">
        <f>IFERROR(SMALL(H972:H2902,ROW()-ROW($H$2905)+1),"")</f>
        <v>0</v>
      </c>
      <c r="K3003">
        <f>IFERROR(SMALL(K972:K2902,ROW()-ROW($K$2905)+1),"")</f>
        <v>0</v>
      </c>
      <c r="L3003">
        <f>IFERROR(SMALL(L972:L2902,ROW()-ROW($L$2905)+1),"")</f>
        <v>0</v>
      </c>
      <c r="M3003">
        <f>IFERROR(SMALL(M972:M2902,ROW()-ROW($M$2905)+1),"")</f>
        <v>0</v>
      </c>
      <c r="N3003">
        <f>IFERROR(SMALL(N972:N2902,ROW()-ROW($N$2905)+1),"")</f>
        <v>0</v>
      </c>
    </row>
    <row r="3004" spans="5:14">
      <c r="E3004">
        <f>IFERROR(SMALL(E972:E2902,ROW()-ROW($E$2905)+1),"")</f>
        <v>0</v>
      </c>
      <c r="F3004">
        <f>IFERROR(SMALL(F972:F2902,ROW()-ROW($F$2905)+1),"")</f>
        <v>0</v>
      </c>
      <c r="G3004">
        <f>IFERROR(SMALL(G972:G2902,ROW()-ROW($G$2905)+1),"")</f>
        <v>0</v>
      </c>
      <c r="H3004">
        <f>IFERROR(SMALL(H972:H2902,ROW()-ROW($H$2905)+1),"")</f>
        <v>0</v>
      </c>
      <c r="K3004">
        <f>IFERROR(SMALL(K972:K2902,ROW()-ROW($K$2905)+1),"")</f>
        <v>0</v>
      </c>
      <c r="L3004">
        <f>IFERROR(SMALL(L972:L2902,ROW()-ROW($L$2905)+1),"")</f>
        <v>0</v>
      </c>
      <c r="M3004">
        <f>IFERROR(SMALL(M972:M2902,ROW()-ROW($M$2905)+1),"")</f>
        <v>0</v>
      </c>
      <c r="N3004">
        <f>IFERROR(SMALL(N972:N2902,ROW()-ROW($N$2905)+1),"")</f>
        <v>0</v>
      </c>
    </row>
    <row r="3005" spans="5:14">
      <c r="E3005">
        <f>IFERROR(SMALL(E972:E2902,ROW()-ROW($E$2905)+1),"")</f>
        <v>0</v>
      </c>
      <c r="F3005">
        <f>IFERROR(SMALL(F972:F2902,ROW()-ROW($F$2905)+1),"")</f>
        <v>0</v>
      </c>
      <c r="G3005">
        <f>IFERROR(SMALL(G972:G2902,ROW()-ROW($G$2905)+1),"")</f>
        <v>0</v>
      </c>
      <c r="H3005">
        <f>IFERROR(SMALL(H972:H2902,ROW()-ROW($H$2905)+1),"")</f>
        <v>0</v>
      </c>
      <c r="K3005">
        <f>IFERROR(SMALL(K972:K2902,ROW()-ROW($K$2905)+1),"")</f>
        <v>0</v>
      </c>
      <c r="L3005">
        <f>IFERROR(SMALL(L972:L2902,ROW()-ROW($L$2905)+1),"")</f>
        <v>0</v>
      </c>
      <c r="M3005">
        <f>IFERROR(SMALL(M972:M2902,ROW()-ROW($M$2905)+1),"")</f>
        <v>0</v>
      </c>
      <c r="N3005">
        <f>IFERROR(SMALL(N972:N2902,ROW()-ROW($N$2905)+1),"")</f>
        <v>0</v>
      </c>
    </row>
    <row r="3006" spans="5:14">
      <c r="E3006">
        <f>IFERROR(SMALL(E972:E2902,ROW()-ROW($E$2905)+1),"")</f>
        <v>0</v>
      </c>
      <c r="F3006">
        <f>IFERROR(SMALL(F972:F2902,ROW()-ROW($F$2905)+1),"")</f>
        <v>0</v>
      </c>
      <c r="G3006">
        <f>IFERROR(SMALL(G972:G2902,ROW()-ROW($G$2905)+1),"")</f>
        <v>0</v>
      </c>
      <c r="H3006">
        <f>IFERROR(SMALL(H972:H2902,ROW()-ROW($H$2905)+1),"")</f>
        <v>0</v>
      </c>
      <c r="K3006">
        <f>IFERROR(SMALL(K972:K2902,ROW()-ROW($K$2905)+1),"")</f>
        <v>0</v>
      </c>
      <c r="L3006">
        <f>IFERROR(SMALL(L972:L2902,ROW()-ROW($L$2905)+1),"")</f>
        <v>0</v>
      </c>
      <c r="M3006">
        <f>IFERROR(SMALL(M972:M2902,ROW()-ROW($M$2905)+1),"")</f>
        <v>0</v>
      </c>
      <c r="N3006">
        <f>IFERROR(SMALL(N972:N2902,ROW()-ROW($N$2905)+1),"")</f>
        <v>0</v>
      </c>
    </row>
    <row r="3007" spans="5:14">
      <c r="E3007">
        <f>IFERROR(SMALL(E972:E2902,ROW()-ROW($E$2905)+1),"")</f>
        <v>0</v>
      </c>
      <c r="F3007">
        <f>IFERROR(SMALL(F972:F2902,ROW()-ROW($F$2905)+1),"")</f>
        <v>0</v>
      </c>
      <c r="G3007">
        <f>IFERROR(SMALL(G972:G2902,ROW()-ROW($G$2905)+1),"")</f>
        <v>0</v>
      </c>
      <c r="H3007">
        <f>IFERROR(SMALL(H972:H2902,ROW()-ROW($H$2905)+1),"")</f>
        <v>0</v>
      </c>
      <c r="K3007">
        <f>IFERROR(SMALL(K972:K2902,ROW()-ROW($K$2905)+1),"")</f>
        <v>0</v>
      </c>
      <c r="L3007">
        <f>IFERROR(SMALL(L972:L2902,ROW()-ROW($L$2905)+1),"")</f>
        <v>0</v>
      </c>
      <c r="M3007">
        <f>IFERROR(SMALL(M972:M2902,ROW()-ROW($M$2905)+1),"")</f>
        <v>0</v>
      </c>
      <c r="N3007">
        <f>IFERROR(SMALL(N972:N2902,ROW()-ROW($N$2905)+1),"")</f>
        <v>0</v>
      </c>
    </row>
    <row r="3008" spans="5:14">
      <c r="E3008">
        <f>IFERROR(SMALL(E972:E2902,ROW()-ROW($E$2905)+1),"")</f>
        <v>0</v>
      </c>
      <c r="F3008">
        <f>IFERROR(SMALL(F972:F2902,ROW()-ROW($F$2905)+1),"")</f>
        <v>0</v>
      </c>
      <c r="G3008">
        <f>IFERROR(SMALL(G972:G2902,ROW()-ROW($G$2905)+1),"")</f>
        <v>0</v>
      </c>
      <c r="H3008">
        <f>IFERROR(SMALL(H972:H2902,ROW()-ROW($H$2905)+1),"")</f>
        <v>0</v>
      </c>
      <c r="K3008">
        <f>IFERROR(SMALL(K972:K2902,ROW()-ROW($K$2905)+1),"")</f>
        <v>0</v>
      </c>
      <c r="L3008">
        <f>IFERROR(SMALL(L972:L2902,ROW()-ROW($L$2905)+1),"")</f>
        <v>0</v>
      </c>
      <c r="M3008">
        <f>IFERROR(SMALL(M972:M2902,ROW()-ROW($M$2905)+1),"")</f>
        <v>0</v>
      </c>
      <c r="N3008">
        <f>IFERROR(SMALL(N972:N2902,ROW()-ROW($N$2905)+1),"")</f>
        <v>0</v>
      </c>
    </row>
    <row r="3009" spans="5:14">
      <c r="E3009">
        <f>IFERROR(SMALL(E972:E2902,ROW()-ROW($E$2905)+1),"")</f>
        <v>0</v>
      </c>
      <c r="F3009">
        <f>IFERROR(SMALL(F972:F2902,ROW()-ROW($F$2905)+1),"")</f>
        <v>0</v>
      </c>
      <c r="G3009">
        <f>IFERROR(SMALL(G972:G2902,ROW()-ROW($G$2905)+1),"")</f>
        <v>0</v>
      </c>
      <c r="H3009">
        <f>IFERROR(SMALL(H972:H2902,ROW()-ROW($H$2905)+1),"")</f>
        <v>0</v>
      </c>
      <c r="K3009">
        <f>IFERROR(SMALL(K972:K2902,ROW()-ROW($K$2905)+1),"")</f>
        <v>0</v>
      </c>
      <c r="L3009">
        <f>IFERROR(SMALL(L972:L2902,ROW()-ROW($L$2905)+1),"")</f>
        <v>0</v>
      </c>
      <c r="M3009">
        <f>IFERROR(SMALL(M972:M2902,ROW()-ROW($M$2905)+1),"")</f>
        <v>0</v>
      </c>
      <c r="N3009">
        <f>IFERROR(SMALL(N972:N2902,ROW()-ROW($N$2905)+1),"")</f>
        <v>0</v>
      </c>
    </row>
    <row r="3010" spans="5:14">
      <c r="E3010">
        <f>IFERROR(SMALL(E972:E2902,ROW()-ROW($E$2905)+1),"")</f>
        <v>0</v>
      </c>
      <c r="F3010">
        <f>IFERROR(SMALL(F972:F2902,ROW()-ROW($F$2905)+1),"")</f>
        <v>0</v>
      </c>
      <c r="G3010">
        <f>IFERROR(SMALL(G972:G2902,ROW()-ROW($G$2905)+1),"")</f>
        <v>0</v>
      </c>
      <c r="H3010">
        <f>IFERROR(SMALL(H972:H2902,ROW()-ROW($H$2905)+1),"")</f>
        <v>0</v>
      </c>
      <c r="K3010">
        <f>IFERROR(SMALL(K972:K2902,ROW()-ROW($K$2905)+1),"")</f>
        <v>0</v>
      </c>
      <c r="L3010">
        <f>IFERROR(SMALL(L972:L2902,ROW()-ROW($L$2905)+1),"")</f>
        <v>0</v>
      </c>
      <c r="M3010">
        <f>IFERROR(SMALL(M972:M2902,ROW()-ROW($M$2905)+1),"")</f>
        <v>0</v>
      </c>
      <c r="N3010">
        <f>IFERROR(SMALL(N972:N2902,ROW()-ROW($N$2905)+1),"")</f>
        <v>0</v>
      </c>
    </row>
    <row r="3011" spans="5:14">
      <c r="E3011">
        <f>IFERROR(SMALL(E972:E2902,ROW()-ROW($E$2905)+1),"")</f>
        <v>0</v>
      </c>
      <c r="F3011">
        <f>IFERROR(SMALL(F972:F2902,ROW()-ROW($F$2905)+1),"")</f>
        <v>0</v>
      </c>
      <c r="G3011">
        <f>IFERROR(SMALL(G972:G2902,ROW()-ROW($G$2905)+1),"")</f>
        <v>0</v>
      </c>
      <c r="H3011">
        <f>IFERROR(SMALL(H972:H2902,ROW()-ROW($H$2905)+1),"")</f>
        <v>0</v>
      </c>
      <c r="K3011">
        <f>IFERROR(SMALL(K972:K2902,ROW()-ROW($K$2905)+1),"")</f>
        <v>0</v>
      </c>
      <c r="L3011">
        <f>IFERROR(SMALL(L972:L2902,ROW()-ROW($L$2905)+1),"")</f>
        <v>0</v>
      </c>
      <c r="M3011">
        <f>IFERROR(SMALL(M972:M2902,ROW()-ROW($M$2905)+1),"")</f>
        <v>0</v>
      </c>
      <c r="N3011">
        <f>IFERROR(SMALL(N972:N2902,ROW()-ROW($N$2905)+1),"")</f>
        <v>0</v>
      </c>
    </row>
    <row r="3012" spans="5:14">
      <c r="E3012">
        <f>IFERROR(SMALL(E972:E2902,ROW()-ROW($E$2905)+1),"")</f>
        <v>0</v>
      </c>
      <c r="F3012">
        <f>IFERROR(SMALL(F972:F2902,ROW()-ROW($F$2905)+1),"")</f>
        <v>0</v>
      </c>
      <c r="G3012">
        <f>IFERROR(SMALL(G972:G2902,ROW()-ROW($G$2905)+1),"")</f>
        <v>0</v>
      </c>
      <c r="H3012">
        <f>IFERROR(SMALL(H972:H2902,ROW()-ROW($H$2905)+1),"")</f>
        <v>0</v>
      </c>
      <c r="K3012">
        <f>IFERROR(SMALL(K972:K2902,ROW()-ROW($K$2905)+1),"")</f>
        <v>0</v>
      </c>
      <c r="L3012">
        <f>IFERROR(SMALL(L972:L2902,ROW()-ROW($L$2905)+1),"")</f>
        <v>0</v>
      </c>
      <c r="M3012">
        <f>IFERROR(SMALL(M972:M2902,ROW()-ROW($M$2905)+1),"")</f>
        <v>0</v>
      </c>
      <c r="N3012">
        <f>IFERROR(SMALL(N972:N2902,ROW()-ROW($N$2905)+1),"")</f>
        <v>0</v>
      </c>
    </row>
    <row r="3013" spans="5:14">
      <c r="E3013">
        <f>IFERROR(SMALL(E972:E2902,ROW()-ROW($E$2905)+1),"")</f>
        <v>0</v>
      </c>
      <c r="F3013">
        <f>IFERROR(SMALL(F972:F2902,ROW()-ROW($F$2905)+1),"")</f>
        <v>0</v>
      </c>
      <c r="G3013">
        <f>IFERROR(SMALL(G972:G2902,ROW()-ROW($G$2905)+1),"")</f>
        <v>0</v>
      </c>
      <c r="H3013">
        <f>IFERROR(SMALL(H972:H2902,ROW()-ROW($H$2905)+1),"")</f>
        <v>0</v>
      </c>
      <c r="K3013">
        <f>IFERROR(SMALL(K972:K2902,ROW()-ROW($K$2905)+1),"")</f>
        <v>0</v>
      </c>
      <c r="L3013">
        <f>IFERROR(SMALL(L972:L2902,ROW()-ROW($L$2905)+1),"")</f>
        <v>0</v>
      </c>
      <c r="M3013">
        <f>IFERROR(SMALL(M972:M2902,ROW()-ROW($M$2905)+1),"")</f>
        <v>0</v>
      </c>
      <c r="N3013">
        <f>IFERROR(SMALL(N972:N2902,ROW()-ROW($N$2905)+1),"")</f>
        <v>0</v>
      </c>
    </row>
    <row r="3014" spans="5:14">
      <c r="E3014">
        <f>IFERROR(SMALL(E972:E2902,ROW()-ROW($E$2905)+1),"")</f>
        <v>0</v>
      </c>
      <c r="F3014">
        <f>IFERROR(SMALL(F972:F2902,ROW()-ROW($F$2905)+1),"")</f>
        <v>0</v>
      </c>
      <c r="G3014">
        <f>IFERROR(SMALL(G972:G2902,ROW()-ROW($G$2905)+1),"")</f>
        <v>0</v>
      </c>
      <c r="H3014">
        <f>IFERROR(SMALL(H972:H2902,ROW()-ROW($H$2905)+1),"")</f>
        <v>0</v>
      </c>
      <c r="K3014">
        <f>IFERROR(SMALL(K972:K2902,ROW()-ROW($K$2905)+1),"")</f>
        <v>0</v>
      </c>
      <c r="L3014">
        <f>IFERROR(SMALL(L972:L2902,ROW()-ROW($L$2905)+1),"")</f>
        <v>0</v>
      </c>
      <c r="M3014">
        <f>IFERROR(SMALL(M972:M2902,ROW()-ROW($M$2905)+1),"")</f>
        <v>0</v>
      </c>
      <c r="N3014">
        <f>IFERROR(SMALL(N972:N2902,ROW()-ROW($N$2905)+1),"")</f>
        <v>0</v>
      </c>
    </row>
    <row r="3015" spans="5:14">
      <c r="E3015">
        <f>IFERROR(SMALL(E972:E2902,ROW()-ROW($E$2905)+1),"")</f>
        <v>0</v>
      </c>
      <c r="F3015">
        <f>IFERROR(SMALL(F972:F2902,ROW()-ROW($F$2905)+1),"")</f>
        <v>0</v>
      </c>
      <c r="G3015">
        <f>IFERROR(SMALL(G972:G2902,ROW()-ROW($G$2905)+1),"")</f>
        <v>0</v>
      </c>
      <c r="H3015">
        <f>IFERROR(SMALL(H972:H2902,ROW()-ROW($H$2905)+1),"")</f>
        <v>0</v>
      </c>
      <c r="K3015">
        <f>IFERROR(SMALL(K972:K2902,ROW()-ROW($K$2905)+1),"")</f>
        <v>0</v>
      </c>
      <c r="L3015">
        <f>IFERROR(SMALL(L972:L2902,ROW()-ROW($L$2905)+1),"")</f>
        <v>0</v>
      </c>
      <c r="M3015">
        <f>IFERROR(SMALL(M972:M2902,ROW()-ROW($M$2905)+1),"")</f>
        <v>0</v>
      </c>
      <c r="N3015">
        <f>IFERROR(SMALL(N972:N2902,ROW()-ROW($N$2905)+1),"")</f>
        <v>0</v>
      </c>
    </row>
    <row r="3016" spans="5:14">
      <c r="E3016">
        <f>IFERROR(SMALL(E972:E2902,ROW()-ROW($E$2905)+1),"")</f>
        <v>0</v>
      </c>
      <c r="F3016">
        <f>IFERROR(SMALL(F972:F2902,ROW()-ROW($F$2905)+1),"")</f>
        <v>0</v>
      </c>
      <c r="G3016">
        <f>IFERROR(SMALL(G972:G2902,ROW()-ROW($G$2905)+1),"")</f>
        <v>0</v>
      </c>
      <c r="H3016">
        <f>IFERROR(SMALL(H972:H2902,ROW()-ROW($H$2905)+1),"")</f>
        <v>0</v>
      </c>
      <c r="K3016">
        <f>IFERROR(SMALL(K972:K2902,ROW()-ROW($K$2905)+1),"")</f>
        <v>0</v>
      </c>
      <c r="L3016">
        <f>IFERROR(SMALL(L972:L2902,ROW()-ROW($L$2905)+1),"")</f>
        <v>0</v>
      </c>
      <c r="M3016">
        <f>IFERROR(SMALL(M972:M2902,ROW()-ROW($M$2905)+1),"")</f>
        <v>0</v>
      </c>
      <c r="N3016">
        <f>IFERROR(SMALL(N972:N2902,ROW()-ROW($N$2905)+1),"")</f>
        <v>0</v>
      </c>
    </row>
    <row r="3017" spans="5:14">
      <c r="E3017">
        <f>IFERROR(SMALL(E972:E2902,ROW()-ROW($E$2905)+1),"")</f>
        <v>0</v>
      </c>
      <c r="F3017">
        <f>IFERROR(SMALL(F972:F2902,ROW()-ROW($F$2905)+1),"")</f>
        <v>0</v>
      </c>
      <c r="G3017">
        <f>IFERROR(SMALL(G972:G2902,ROW()-ROW($G$2905)+1),"")</f>
        <v>0</v>
      </c>
      <c r="H3017">
        <f>IFERROR(SMALL(H972:H2902,ROW()-ROW($H$2905)+1),"")</f>
        <v>0</v>
      </c>
      <c r="K3017">
        <f>IFERROR(SMALL(K972:K2902,ROW()-ROW($K$2905)+1),"")</f>
        <v>0</v>
      </c>
      <c r="L3017">
        <f>IFERROR(SMALL(L972:L2902,ROW()-ROW($L$2905)+1),"")</f>
        <v>0</v>
      </c>
      <c r="M3017">
        <f>IFERROR(SMALL(M972:M2902,ROW()-ROW($M$2905)+1),"")</f>
        <v>0</v>
      </c>
      <c r="N3017">
        <f>IFERROR(SMALL(N972:N2902,ROW()-ROW($N$2905)+1),"")</f>
        <v>0</v>
      </c>
    </row>
    <row r="3018" spans="5:14">
      <c r="E3018">
        <f>IFERROR(SMALL(E972:E2902,ROW()-ROW($E$2905)+1),"")</f>
        <v>0</v>
      </c>
      <c r="F3018">
        <f>IFERROR(SMALL(F972:F2902,ROW()-ROW($F$2905)+1),"")</f>
        <v>0</v>
      </c>
      <c r="G3018">
        <f>IFERROR(SMALL(G972:G2902,ROW()-ROW($G$2905)+1),"")</f>
        <v>0</v>
      </c>
      <c r="H3018">
        <f>IFERROR(SMALL(H972:H2902,ROW()-ROW($H$2905)+1),"")</f>
        <v>0</v>
      </c>
      <c r="K3018">
        <f>IFERROR(SMALL(K972:K2902,ROW()-ROW($K$2905)+1),"")</f>
        <v>0</v>
      </c>
      <c r="L3018">
        <f>IFERROR(SMALL(L972:L2902,ROW()-ROW($L$2905)+1),"")</f>
        <v>0</v>
      </c>
      <c r="M3018">
        <f>IFERROR(SMALL(M972:M2902,ROW()-ROW($M$2905)+1),"")</f>
        <v>0</v>
      </c>
      <c r="N3018">
        <f>IFERROR(SMALL(N972:N2902,ROW()-ROW($N$2905)+1),"")</f>
        <v>0</v>
      </c>
    </row>
    <row r="3019" spans="5:14">
      <c r="E3019">
        <f>IFERROR(SMALL(E972:E2902,ROW()-ROW($E$2905)+1),"")</f>
        <v>0</v>
      </c>
      <c r="F3019">
        <f>IFERROR(SMALL(F972:F2902,ROW()-ROW($F$2905)+1),"")</f>
        <v>0</v>
      </c>
      <c r="G3019">
        <f>IFERROR(SMALL(G972:G2902,ROW()-ROW($G$2905)+1),"")</f>
        <v>0</v>
      </c>
      <c r="H3019">
        <f>IFERROR(SMALL(H972:H2902,ROW()-ROW($H$2905)+1),"")</f>
        <v>0</v>
      </c>
      <c r="K3019">
        <f>IFERROR(SMALL(K972:K2902,ROW()-ROW($K$2905)+1),"")</f>
        <v>0</v>
      </c>
      <c r="L3019">
        <f>IFERROR(SMALL(L972:L2902,ROW()-ROW($L$2905)+1),"")</f>
        <v>0</v>
      </c>
      <c r="M3019">
        <f>IFERROR(SMALL(M972:M2902,ROW()-ROW($M$2905)+1),"")</f>
        <v>0</v>
      </c>
      <c r="N3019">
        <f>IFERROR(SMALL(N972:N2902,ROW()-ROW($N$2905)+1),"")</f>
        <v>0</v>
      </c>
    </row>
    <row r="3020" spans="5:14">
      <c r="E3020">
        <f>IFERROR(SMALL(E972:E2902,ROW()-ROW($E$2905)+1),"")</f>
        <v>0</v>
      </c>
      <c r="F3020">
        <f>IFERROR(SMALL(F972:F2902,ROW()-ROW($F$2905)+1),"")</f>
        <v>0</v>
      </c>
      <c r="G3020">
        <f>IFERROR(SMALL(G972:G2902,ROW()-ROW($G$2905)+1),"")</f>
        <v>0</v>
      </c>
      <c r="H3020">
        <f>IFERROR(SMALL(H972:H2902,ROW()-ROW($H$2905)+1),"")</f>
        <v>0</v>
      </c>
      <c r="K3020">
        <f>IFERROR(SMALL(K972:K2902,ROW()-ROW($K$2905)+1),"")</f>
        <v>0</v>
      </c>
      <c r="L3020">
        <f>IFERROR(SMALL(L972:L2902,ROW()-ROW($L$2905)+1),"")</f>
        <v>0</v>
      </c>
      <c r="M3020">
        <f>IFERROR(SMALL(M972:M2902,ROW()-ROW($M$2905)+1),"")</f>
        <v>0</v>
      </c>
      <c r="N3020">
        <f>IFERROR(SMALL(N972:N2902,ROW()-ROW($N$2905)+1),"")</f>
        <v>0</v>
      </c>
    </row>
    <row r="3021" spans="5:14">
      <c r="E3021">
        <f>IFERROR(SMALL(E972:E2902,ROW()-ROW($E$2905)+1),"")</f>
        <v>0</v>
      </c>
      <c r="F3021">
        <f>IFERROR(SMALL(F972:F2902,ROW()-ROW($F$2905)+1),"")</f>
        <v>0</v>
      </c>
      <c r="G3021">
        <f>IFERROR(SMALL(G972:G2902,ROW()-ROW($G$2905)+1),"")</f>
        <v>0</v>
      </c>
      <c r="H3021">
        <f>IFERROR(SMALL(H972:H2902,ROW()-ROW($H$2905)+1),"")</f>
        <v>0</v>
      </c>
      <c r="K3021">
        <f>IFERROR(SMALL(K972:K2902,ROW()-ROW($K$2905)+1),"")</f>
        <v>0</v>
      </c>
      <c r="L3021">
        <f>IFERROR(SMALL(L972:L2902,ROW()-ROW($L$2905)+1),"")</f>
        <v>0</v>
      </c>
      <c r="M3021">
        <f>IFERROR(SMALL(M972:M2902,ROW()-ROW($M$2905)+1),"")</f>
        <v>0</v>
      </c>
      <c r="N3021">
        <f>IFERROR(SMALL(N972:N2902,ROW()-ROW($N$2905)+1),"")</f>
        <v>0</v>
      </c>
    </row>
    <row r="3022" spans="5:14">
      <c r="E3022">
        <f>IFERROR(SMALL(E972:E2902,ROW()-ROW($E$2905)+1),"")</f>
        <v>0</v>
      </c>
      <c r="F3022">
        <f>IFERROR(SMALL(F972:F2902,ROW()-ROW($F$2905)+1),"")</f>
        <v>0</v>
      </c>
      <c r="G3022">
        <f>IFERROR(SMALL(G972:G2902,ROW()-ROW($G$2905)+1),"")</f>
        <v>0</v>
      </c>
      <c r="H3022">
        <f>IFERROR(SMALL(H972:H2902,ROW()-ROW($H$2905)+1),"")</f>
        <v>0</v>
      </c>
      <c r="K3022">
        <f>IFERROR(SMALL(K972:K2902,ROW()-ROW($K$2905)+1),"")</f>
        <v>0</v>
      </c>
      <c r="L3022">
        <f>IFERROR(SMALL(L972:L2902,ROW()-ROW($L$2905)+1),"")</f>
        <v>0</v>
      </c>
      <c r="M3022">
        <f>IFERROR(SMALL(M972:M2902,ROW()-ROW($M$2905)+1),"")</f>
        <v>0</v>
      </c>
      <c r="N3022">
        <f>IFERROR(SMALL(N972:N2902,ROW()-ROW($N$2905)+1),"")</f>
        <v>0</v>
      </c>
    </row>
    <row r="3023" spans="5:14">
      <c r="E3023">
        <f>IFERROR(SMALL(E972:E2902,ROW()-ROW($E$2905)+1),"")</f>
        <v>0</v>
      </c>
      <c r="F3023">
        <f>IFERROR(SMALL(F972:F2902,ROW()-ROW($F$2905)+1),"")</f>
        <v>0</v>
      </c>
      <c r="G3023">
        <f>IFERROR(SMALL(G972:G2902,ROW()-ROW($G$2905)+1),"")</f>
        <v>0</v>
      </c>
      <c r="H3023">
        <f>IFERROR(SMALL(H972:H2902,ROW()-ROW($H$2905)+1),"")</f>
        <v>0</v>
      </c>
      <c r="K3023">
        <f>IFERROR(SMALL(K972:K2902,ROW()-ROW($K$2905)+1),"")</f>
        <v>0</v>
      </c>
      <c r="L3023">
        <f>IFERROR(SMALL(L972:L2902,ROW()-ROW($L$2905)+1),"")</f>
        <v>0</v>
      </c>
      <c r="M3023">
        <f>IFERROR(SMALL(M972:M2902,ROW()-ROW($M$2905)+1),"")</f>
        <v>0</v>
      </c>
      <c r="N3023">
        <f>IFERROR(SMALL(N972:N2902,ROW()-ROW($N$2905)+1),"")</f>
        <v>0</v>
      </c>
    </row>
    <row r="3024" spans="5:14">
      <c r="E3024">
        <f>IFERROR(SMALL(E972:E2902,ROW()-ROW($E$2905)+1),"")</f>
        <v>0</v>
      </c>
      <c r="F3024">
        <f>IFERROR(SMALL(F972:F2902,ROW()-ROW($F$2905)+1),"")</f>
        <v>0</v>
      </c>
      <c r="G3024">
        <f>IFERROR(SMALL(G972:G2902,ROW()-ROW($G$2905)+1),"")</f>
        <v>0</v>
      </c>
      <c r="H3024">
        <f>IFERROR(SMALL(H972:H2902,ROW()-ROW($H$2905)+1),"")</f>
        <v>0</v>
      </c>
      <c r="K3024">
        <f>IFERROR(SMALL(K972:K2902,ROW()-ROW($K$2905)+1),"")</f>
        <v>0</v>
      </c>
      <c r="L3024">
        <f>IFERROR(SMALL(L972:L2902,ROW()-ROW($L$2905)+1),"")</f>
        <v>0</v>
      </c>
      <c r="M3024">
        <f>IFERROR(SMALL(M972:M2902,ROW()-ROW($M$2905)+1),"")</f>
        <v>0</v>
      </c>
      <c r="N3024">
        <f>IFERROR(SMALL(N972:N2902,ROW()-ROW($N$2905)+1),"")</f>
        <v>0</v>
      </c>
    </row>
    <row r="3025" spans="5:14">
      <c r="E3025">
        <f>IFERROR(SMALL(E972:E2902,ROW()-ROW($E$2905)+1),"")</f>
        <v>0</v>
      </c>
      <c r="F3025">
        <f>IFERROR(SMALL(F972:F2902,ROW()-ROW($F$2905)+1),"")</f>
        <v>0</v>
      </c>
      <c r="G3025">
        <f>IFERROR(SMALL(G972:G2902,ROW()-ROW($G$2905)+1),"")</f>
        <v>0</v>
      </c>
      <c r="H3025">
        <f>IFERROR(SMALL(H972:H2902,ROW()-ROW($H$2905)+1),"")</f>
        <v>0</v>
      </c>
      <c r="K3025">
        <f>IFERROR(SMALL(K972:K2902,ROW()-ROW($K$2905)+1),"")</f>
        <v>0</v>
      </c>
      <c r="L3025">
        <f>IFERROR(SMALL(L972:L2902,ROW()-ROW($L$2905)+1),"")</f>
        <v>0</v>
      </c>
      <c r="M3025">
        <f>IFERROR(SMALL(M972:M2902,ROW()-ROW($M$2905)+1),"")</f>
        <v>0</v>
      </c>
      <c r="N3025">
        <f>IFERROR(SMALL(N972:N2902,ROW()-ROW($N$2905)+1),"")</f>
        <v>0</v>
      </c>
    </row>
    <row r="3026" spans="5:14">
      <c r="E3026">
        <f>IFERROR(SMALL(E972:E2902,ROW()-ROW($E$2905)+1),"")</f>
        <v>0</v>
      </c>
      <c r="F3026">
        <f>IFERROR(SMALL(F972:F2902,ROW()-ROW($F$2905)+1),"")</f>
        <v>0</v>
      </c>
      <c r="G3026">
        <f>IFERROR(SMALL(G972:G2902,ROW()-ROW($G$2905)+1),"")</f>
        <v>0</v>
      </c>
      <c r="H3026">
        <f>IFERROR(SMALL(H972:H2902,ROW()-ROW($H$2905)+1),"")</f>
        <v>0</v>
      </c>
      <c r="K3026">
        <f>IFERROR(SMALL(K972:K2902,ROW()-ROW($K$2905)+1),"")</f>
        <v>0</v>
      </c>
      <c r="L3026">
        <f>IFERROR(SMALL(L972:L2902,ROW()-ROW($L$2905)+1),"")</f>
        <v>0</v>
      </c>
      <c r="M3026">
        <f>IFERROR(SMALL(M972:M2902,ROW()-ROW($M$2905)+1),"")</f>
        <v>0</v>
      </c>
      <c r="N3026">
        <f>IFERROR(SMALL(N972:N2902,ROW()-ROW($N$2905)+1),"")</f>
        <v>0</v>
      </c>
    </row>
    <row r="3027" spans="5:14">
      <c r="E3027">
        <f>IFERROR(SMALL(E972:E2902,ROW()-ROW($E$2905)+1),"")</f>
        <v>0</v>
      </c>
      <c r="F3027">
        <f>IFERROR(SMALL(F972:F2902,ROW()-ROW($F$2905)+1),"")</f>
        <v>0</v>
      </c>
      <c r="G3027">
        <f>IFERROR(SMALL(G972:G2902,ROW()-ROW($G$2905)+1),"")</f>
        <v>0</v>
      </c>
      <c r="H3027">
        <f>IFERROR(SMALL(H972:H2902,ROW()-ROW($H$2905)+1),"")</f>
        <v>0</v>
      </c>
      <c r="K3027">
        <f>IFERROR(SMALL(K972:K2902,ROW()-ROW($K$2905)+1),"")</f>
        <v>0</v>
      </c>
      <c r="L3027">
        <f>IFERROR(SMALL(L972:L2902,ROW()-ROW($L$2905)+1),"")</f>
        <v>0</v>
      </c>
      <c r="M3027">
        <f>IFERROR(SMALL(M972:M2902,ROW()-ROW($M$2905)+1),"")</f>
        <v>0</v>
      </c>
      <c r="N3027">
        <f>IFERROR(SMALL(N972:N2902,ROW()-ROW($N$2905)+1),"")</f>
        <v>0</v>
      </c>
    </row>
    <row r="3028" spans="5:14">
      <c r="E3028">
        <f>IFERROR(SMALL(E972:E2902,ROW()-ROW($E$2905)+1),"")</f>
        <v>0</v>
      </c>
      <c r="F3028">
        <f>IFERROR(SMALL(F972:F2902,ROW()-ROW($F$2905)+1),"")</f>
        <v>0</v>
      </c>
      <c r="G3028">
        <f>IFERROR(SMALL(G972:G2902,ROW()-ROW($G$2905)+1),"")</f>
        <v>0</v>
      </c>
      <c r="H3028">
        <f>IFERROR(SMALL(H972:H2902,ROW()-ROW($H$2905)+1),"")</f>
        <v>0</v>
      </c>
      <c r="K3028">
        <f>IFERROR(SMALL(K972:K2902,ROW()-ROW($K$2905)+1),"")</f>
        <v>0</v>
      </c>
      <c r="L3028">
        <f>IFERROR(SMALL(L972:L2902,ROW()-ROW($L$2905)+1),"")</f>
        <v>0</v>
      </c>
      <c r="M3028">
        <f>IFERROR(SMALL(M972:M2902,ROW()-ROW($M$2905)+1),"")</f>
        <v>0</v>
      </c>
      <c r="N3028">
        <f>IFERROR(SMALL(N972:N2902,ROW()-ROW($N$2905)+1),"")</f>
        <v>0</v>
      </c>
    </row>
    <row r="3029" spans="5:14">
      <c r="E3029">
        <f>IFERROR(SMALL(E972:E2902,ROW()-ROW($E$2905)+1),"")</f>
        <v>0</v>
      </c>
      <c r="F3029">
        <f>IFERROR(SMALL(F972:F2902,ROW()-ROW($F$2905)+1),"")</f>
        <v>0</v>
      </c>
      <c r="G3029">
        <f>IFERROR(SMALL(G972:G2902,ROW()-ROW($G$2905)+1),"")</f>
        <v>0</v>
      </c>
      <c r="H3029">
        <f>IFERROR(SMALL(H972:H2902,ROW()-ROW($H$2905)+1),"")</f>
        <v>0</v>
      </c>
      <c r="K3029">
        <f>IFERROR(SMALL(K972:K2902,ROW()-ROW($K$2905)+1),"")</f>
        <v>0</v>
      </c>
      <c r="L3029">
        <f>IFERROR(SMALL(L972:L2902,ROW()-ROW($L$2905)+1),"")</f>
        <v>0</v>
      </c>
      <c r="M3029">
        <f>IFERROR(SMALL(M972:M2902,ROW()-ROW($M$2905)+1),"")</f>
        <v>0</v>
      </c>
      <c r="N3029">
        <f>IFERROR(SMALL(N972:N2902,ROW()-ROW($N$2905)+1),"")</f>
        <v>0</v>
      </c>
    </row>
    <row r="3030" spans="5:14">
      <c r="E3030">
        <f>IFERROR(SMALL(E972:E2902,ROW()-ROW($E$2905)+1),"")</f>
        <v>0</v>
      </c>
      <c r="F3030">
        <f>IFERROR(SMALL(F972:F2902,ROW()-ROW($F$2905)+1),"")</f>
        <v>0</v>
      </c>
      <c r="G3030">
        <f>IFERROR(SMALL(G972:G2902,ROW()-ROW($G$2905)+1),"")</f>
        <v>0</v>
      </c>
      <c r="H3030">
        <f>IFERROR(SMALL(H972:H2902,ROW()-ROW($H$2905)+1),"")</f>
        <v>0</v>
      </c>
      <c r="K3030">
        <f>IFERROR(SMALL(K972:K2902,ROW()-ROW($K$2905)+1),"")</f>
        <v>0</v>
      </c>
      <c r="L3030">
        <f>IFERROR(SMALL(L972:L2902,ROW()-ROW($L$2905)+1),"")</f>
        <v>0</v>
      </c>
      <c r="M3030">
        <f>IFERROR(SMALL(M972:M2902,ROW()-ROW($M$2905)+1),"")</f>
        <v>0</v>
      </c>
      <c r="N3030">
        <f>IFERROR(SMALL(N972:N2902,ROW()-ROW($N$2905)+1),"")</f>
        <v>0</v>
      </c>
    </row>
    <row r="3031" spans="5:14">
      <c r="E3031">
        <f>IFERROR(SMALL(E972:E2902,ROW()-ROW($E$2905)+1),"")</f>
        <v>0</v>
      </c>
      <c r="F3031">
        <f>IFERROR(SMALL(F972:F2902,ROW()-ROW($F$2905)+1),"")</f>
        <v>0</v>
      </c>
      <c r="G3031">
        <f>IFERROR(SMALL(G972:G2902,ROW()-ROW($G$2905)+1),"")</f>
        <v>0</v>
      </c>
      <c r="H3031">
        <f>IFERROR(SMALL(H972:H2902,ROW()-ROW($H$2905)+1),"")</f>
        <v>0</v>
      </c>
      <c r="K3031">
        <f>IFERROR(SMALL(K972:K2902,ROW()-ROW($K$2905)+1),"")</f>
        <v>0</v>
      </c>
      <c r="L3031">
        <f>IFERROR(SMALL(L972:L2902,ROW()-ROW($L$2905)+1),"")</f>
        <v>0</v>
      </c>
      <c r="M3031">
        <f>IFERROR(SMALL(M972:M2902,ROW()-ROW($M$2905)+1),"")</f>
        <v>0</v>
      </c>
      <c r="N3031">
        <f>IFERROR(SMALL(N972:N2902,ROW()-ROW($N$2905)+1),"")</f>
        <v>0</v>
      </c>
    </row>
    <row r="3032" spans="5:14">
      <c r="E3032">
        <f>IFERROR(SMALL(E972:E2902,ROW()-ROW($E$2905)+1),"")</f>
        <v>0</v>
      </c>
      <c r="F3032">
        <f>IFERROR(SMALL(F972:F2902,ROW()-ROW($F$2905)+1),"")</f>
        <v>0</v>
      </c>
      <c r="G3032">
        <f>IFERROR(SMALL(G972:G2902,ROW()-ROW($G$2905)+1),"")</f>
        <v>0</v>
      </c>
      <c r="H3032">
        <f>IFERROR(SMALL(H972:H2902,ROW()-ROW($H$2905)+1),"")</f>
        <v>0</v>
      </c>
      <c r="K3032">
        <f>IFERROR(SMALL(K972:K2902,ROW()-ROW($K$2905)+1),"")</f>
        <v>0</v>
      </c>
      <c r="L3032">
        <f>IFERROR(SMALL(L972:L2902,ROW()-ROW($L$2905)+1),"")</f>
        <v>0</v>
      </c>
      <c r="M3032">
        <f>IFERROR(SMALL(M972:M2902,ROW()-ROW($M$2905)+1),"")</f>
        <v>0</v>
      </c>
      <c r="N3032">
        <f>IFERROR(SMALL(N972:N2902,ROW()-ROW($N$2905)+1),"")</f>
        <v>0</v>
      </c>
    </row>
    <row r="3033" spans="5:14">
      <c r="E3033">
        <f>IFERROR(SMALL(E972:E2902,ROW()-ROW($E$2905)+1),"")</f>
        <v>0</v>
      </c>
      <c r="F3033">
        <f>IFERROR(SMALL(F972:F2902,ROW()-ROW($F$2905)+1),"")</f>
        <v>0</v>
      </c>
      <c r="G3033">
        <f>IFERROR(SMALL(G972:G2902,ROW()-ROW($G$2905)+1),"")</f>
        <v>0</v>
      </c>
      <c r="H3033">
        <f>IFERROR(SMALL(H972:H2902,ROW()-ROW($H$2905)+1),"")</f>
        <v>0</v>
      </c>
      <c r="K3033">
        <f>IFERROR(SMALL(K972:K2902,ROW()-ROW($K$2905)+1),"")</f>
        <v>0</v>
      </c>
      <c r="L3033">
        <f>IFERROR(SMALL(L972:L2902,ROW()-ROW($L$2905)+1),"")</f>
        <v>0</v>
      </c>
      <c r="M3033">
        <f>IFERROR(SMALL(M972:M2902,ROW()-ROW($M$2905)+1),"")</f>
        <v>0</v>
      </c>
      <c r="N3033">
        <f>IFERROR(SMALL(N972:N2902,ROW()-ROW($N$2905)+1),"")</f>
        <v>0</v>
      </c>
    </row>
    <row r="3034" spans="5:14">
      <c r="E3034">
        <f>IFERROR(SMALL(E972:E2902,ROW()-ROW($E$2905)+1),"")</f>
        <v>0</v>
      </c>
      <c r="F3034">
        <f>IFERROR(SMALL(F972:F2902,ROW()-ROW($F$2905)+1),"")</f>
        <v>0</v>
      </c>
      <c r="G3034">
        <f>IFERROR(SMALL(G972:G2902,ROW()-ROW($G$2905)+1),"")</f>
        <v>0</v>
      </c>
      <c r="H3034">
        <f>IFERROR(SMALL(H972:H2902,ROW()-ROW($H$2905)+1),"")</f>
        <v>0</v>
      </c>
      <c r="K3034">
        <f>IFERROR(SMALL(K972:K2902,ROW()-ROW($K$2905)+1),"")</f>
        <v>0</v>
      </c>
      <c r="L3034">
        <f>IFERROR(SMALL(L972:L2902,ROW()-ROW($L$2905)+1),"")</f>
        <v>0</v>
      </c>
      <c r="M3034">
        <f>IFERROR(SMALL(M972:M2902,ROW()-ROW($M$2905)+1),"")</f>
        <v>0</v>
      </c>
      <c r="N3034">
        <f>IFERROR(SMALL(N972:N2902,ROW()-ROW($N$2905)+1),"")</f>
        <v>0</v>
      </c>
    </row>
    <row r="3035" spans="5:14">
      <c r="E3035">
        <f>IFERROR(SMALL(E972:E2902,ROW()-ROW($E$2905)+1),"")</f>
        <v>0</v>
      </c>
      <c r="F3035">
        <f>IFERROR(SMALL(F972:F2902,ROW()-ROW($F$2905)+1),"")</f>
        <v>0</v>
      </c>
      <c r="G3035">
        <f>IFERROR(SMALL(G972:G2902,ROW()-ROW($G$2905)+1),"")</f>
        <v>0</v>
      </c>
      <c r="H3035">
        <f>IFERROR(SMALL(H972:H2902,ROW()-ROW($H$2905)+1),"")</f>
        <v>0</v>
      </c>
      <c r="K3035">
        <f>IFERROR(SMALL(K972:K2902,ROW()-ROW($K$2905)+1),"")</f>
        <v>0</v>
      </c>
      <c r="L3035">
        <f>IFERROR(SMALL(L972:L2902,ROW()-ROW($L$2905)+1),"")</f>
        <v>0</v>
      </c>
      <c r="M3035">
        <f>IFERROR(SMALL(M972:M2902,ROW()-ROW($M$2905)+1),"")</f>
        <v>0</v>
      </c>
      <c r="N3035">
        <f>IFERROR(SMALL(N972:N2902,ROW()-ROW($N$2905)+1),"")</f>
        <v>0</v>
      </c>
    </row>
    <row r="3036" spans="5:14">
      <c r="E3036">
        <f>IFERROR(SMALL(E972:E2902,ROW()-ROW($E$2905)+1),"")</f>
        <v>0</v>
      </c>
      <c r="F3036">
        <f>IFERROR(SMALL(F972:F2902,ROW()-ROW($F$2905)+1),"")</f>
        <v>0</v>
      </c>
      <c r="G3036">
        <f>IFERROR(SMALL(G972:G2902,ROW()-ROW($G$2905)+1),"")</f>
        <v>0</v>
      </c>
      <c r="H3036">
        <f>IFERROR(SMALL(H972:H2902,ROW()-ROW($H$2905)+1),"")</f>
        <v>0</v>
      </c>
      <c r="K3036">
        <f>IFERROR(SMALL(K972:K2902,ROW()-ROW($K$2905)+1),"")</f>
        <v>0</v>
      </c>
      <c r="L3036">
        <f>IFERROR(SMALL(L972:L2902,ROW()-ROW($L$2905)+1),"")</f>
        <v>0</v>
      </c>
      <c r="M3036">
        <f>IFERROR(SMALL(M972:M2902,ROW()-ROW($M$2905)+1),"")</f>
        <v>0</v>
      </c>
      <c r="N3036">
        <f>IFERROR(SMALL(N972:N2902,ROW()-ROW($N$2905)+1),"")</f>
        <v>0</v>
      </c>
    </row>
    <row r="3037" spans="5:14">
      <c r="E3037">
        <f>IFERROR(SMALL(E972:E2902,ROW()-ROW($E$2905)+1),"")</f>
        <v>0</v>
      </c>
      <c r="F3037">
        <f>IFERROR(SMALL(F972:F2902,ROW()-ROW($F$2905)+1),"")</f>
        <v>0</v>
      </c>
      <c r="G3037">
        <f>IFERROR(SMALL(G972:G2902,ROW()-ROW($G$2905)+1),"")</f>
        <v>0</v>
      </c>
      <c r="H3037">
        <f>IFERROR(SMALL(H972:H2902,ROW()-ROW($H$2905)+1),"")</f>
        <v>0</v>
      </c>
      <c r="K3037">
        <f>IFERROR(SMALL(K972:K2902,ROW()-ROW($K$2905)+1),"")</f>
        <v>0</v>
      </c>
      <c r="L3037">
        <f>IFERROR(SMALL(L972:L2902,ROW()-ROW($L$2905)+1),"")</f>
        <v>0</v>
      </c>
      <c r="M3037">
        <f>IFERROR(SMALL(M972:M2902,ROW()-ROW($M$2905)+1),"")</f>
        <v>0</v>
      </c>
      <c r="N3037">
        <f>IFERROR(SMALL(N972:N2902,ROW()-ROW($N$2905)+1),"")</f>
        <v>0</v>
      </c>
    </row>
    <row r="3038" spans="5:14">
      <c r="E3038">
        <f>IFERROR(SMALL(E972:E2902,ROW()-ROW($E$2905)+1),"")</f>
        <v>0</v>
      </c>
      <c r="F3038">
        <f>IFERROR(SMALL(F972:F2902,ROW()-ROW($F$2905)+1),"")</f>
        <v>0</v>
      </c>
      <c r="G3038">
        <f>IFERROR(SMALL(G972:G2902,ROW()-ROW($G$2905)+1),"")</f>
        <v>0</v>
      </c>
      <c r="H3038">
        <f>IFERROR(SMALL(H972:H2902,ROW()-ROW($H$2905)+1),"")</f>
        <v>0</v>
      </c>
      <c r="K3038">
        <f>IFERROR(SMALL(K972:K2902,ROW()-ROW($K$2905)+1),"")</f>
        <v>0</v>
      </c>
      <c r="L3038">
        <f>IFERROR(SMALL(L972:L2902,ROW()-ROW($L$2905)+1),"")</f>
        <v>0</v>
      </c>
      <c r="M3038">
        <f>IFERROR(SMALL(M972:M2902,ROW()-ROW($M$2905)+1),"")</f>
        <v>0</v>
      </c>
      <c r="N3038">
        <f>IFERROR(SMALL(N972:N2902,ROW()-ROW($N$2905)+1),"")</f>
        <v>0</v>
      </c>
    </row>
    <row r="3039" spans="5:14">
      <c r="E3039">
        <f>IFERROR(SMALL(E972:E2902,ROW()-ROW($E$2905)+1),"")</f>
        <v>0</v>
      </c>
      <c r="F3039">
        <f>IFERROR(SMALL(F972:F2902,ROW()-ROW($F$2905)+1),"")</f>
        <v>0</v>
      </c>
      <c r="G3039">
        <f>IFERROR(SMALL(G972:G2902,ROW()-ROW($G$2905)+1),"")</f>
        <v>0</v>
      </c>
      <c r="H3039">
        <f>IFERROR(SMALL(H972:H2902,ROW()-ROW($H$2905)+1),"")</f>
        <v>0</v>
      </c>
      <c r="K3039">
        <f>IFERROR(SMALL(K972:K2902,ROW()-ROW($K$2905)+1),"")</f>
        <v>0</v>
      </c>
      <c r="L3039">
        <f>IFERROR(SMALL(L972:L2902,ROW()-ROW($L$2905)+1),"")</f>
        <v>0</v>
      </c>
      <c r="M3039">
        <f>IFERROR(SMALL(M972:M2902,ROW()-ROW($M$2905)+1),"")</f>
        <v>0</v>
      </c>
      <c r="N3039">
        <f>IFERROR(SMALL(N972:N2902,ROW()-ROW($N$2905)+1),"")</f>
        <v>0</v>
      </c>
    </row>
    <row r="3040" spans="5:14">
      <c r="E3040">
        <f>IFERROR(SMALL(E972:E2902,ROW()-ROW($E$2905)+1),"")</f>
        <v>0</v>
      </c>
      <c r="F3040">
        <f>IFERROR(SMALL(F972:F2902,ROW()-ROW($F$2905)+1),"")</f>
        <v>0</v>
      </c>
      <c r="G3040">
        <f>IFERROR(SMALL(G972:G2902,ROW()-ROW($G$2905)+1),"")</f>
        <v>0</v>
      </c>
      <c r="H3040">
        <f>IFERROR(SMALL(H972:H2902,ROW()-ROW($H$2905)+1),"")</f>
        <v>0</v>
      </c>
      <c r="K3040">
        <f>IFERROR(SMALL(K972:K2902,ROW()-ROW($K$2905)+1),"")</f>
        <v>0</v>
      </c>
      <c r="L3040">
        <f>IFERROR(SMALL(L972:L2902,ROW()-ROW($L$2905)+1),"")</f>
        <v>0</v>
      </c>
      <c r="M3040">
        <f>IFERROR(SMALL(M972:M2902,ROW()-ROW($M$2905)+1),"")</f>
        <v>0</v>
      </c>
      <c r="N3040">
        <f>IFERROR(SMALL(N972:N2902,ROW()-ROW($N$2905)+1),"")</f>
        <v>0</v>
      </c>
    </row>
    <row r="3041" spans="5:14">
      <c r="E3041">
        <f>IFERROR(SMALL(E972:E2902,ROW()-ROW($E$2905)+1),"")</f>
        <v>0</v>
      </c>
      <c r="F3041">
        <f>IFERROR(SMALL(F972:F2902,ROW()-ROW($F$2905)+1),"")</f>
        <v>0</v>
      </c>
      <c r="G3041">
        <f>IFERROR(SMALL(G972:G2902,ROW()-ROW($G$2905)+1),"")</f>
        <v>0</v>
      </c>
      <c r="H3041">
        <f>IFERROR(SMALL(H972:H2902,ROW()-ROW($H$2905)+1),"")</f>
        <v>0</v>
      </c>
      <c r="K3041">
        <f>IFERROR(SMALL(K972:K2902,ROW()-ROW($K$2905)+1),"")</f>
        <v>0</v>
      </c>
      <c r="L3041">
        <f>IFERROR(SMALL(L972:L2902,ROW()-ROW($L$2905)+1),"")</f>
        <v>0</v>
      </c>
      <c r="M3041">
        <f>IFERROR(SMALL(M972:M2902,ROW()-ROW($M$2905)+1),"")</f>
        <v>0</v>
      </c>
      <c r="N3041">
        <f>IFERROR(SMALL(N972:N2902,ROW()-ROW($N$2905)+1),"")</f>
        <v>0</v>
      </c>
    </row>
    <row r="3042" spans="5:14">
      <c r="E3042">
        <f>IFERROR(SMALL(E972:E2902,ROW()-ROW($E$2905)+1),"")</f>
        <v>0</v>
      </c>
      <c r="F3042">
        <f>IFERROR(SMALL(F972:F2902,ROW()-ROW($F$2905)+1),"")</f>
        <v>0</v>
      </c>
      <c r="G3042">
        <f>IFERROR(SMALL(G972:G2902,ROW()-ROW($G$2905)+1),"")</f>
        <v>0</v>
      </c>
      <c r="H3042">
        <f>IFERROR(SMALL(H972:H2902,ROW()-ROW($H$2905)+1),"")</f>
        <v>0</v>
      </c>
      <c r="K3042">
        <f>IFERROR(SMALL(K972:K2902,ROW()-ROW($K$2905)+1),"")</f>
        <v>0</v>
      </c>
      <c r="L3042">
        <f>IFERROR(SMALL(L972:L2902,ROW()-ROW($L$2905)+1),"")</f>
        <v>0</v>
      </c>
      <c r="M3042">
        <f>IFERROR(SMALL(M972:M2902,ROW()-ROW($M$2905)+1),"")</f>
        <v>0</v>
      </c>
      <c r="N3042">
        <f>IFERROR(SMALL(N972:N2902,ROW()-ROW($N$2905)+1),"")</f>
        <v>0</v>
      </c>
    </row>
    <row r="3043" spans="5:14">
      <c r="E3043">
        <f>IFERROR(SMALL(E972:E2902,ROW()-ROW($E$2905)+1),"")</f>
        <v>0</v>
      </c>
      <c r="F3043">
        <f>IFERROR(SMALL(F972:F2902,ROW()-ROW($F$2905)+1),"")</f>
        <v>0</v>
      </c>
      <c r="G3043">
        <f>IFERROR(SMALL(G972:G2902,ROW()-ROW($G$2905)+1),"")</f>
        <v>0</v>
      </c>
      <c r="H3043">
        <f>IFERROR(SMALL(H972:H2902,ROW()-ROW($H$2905)+1),"")</f>
        <v>0</v>
      </c>
      <c r="K3043">
        <f>IFERROR(SMALL(K972:K2902,ROW()-ROW($K$2905)+1),"")</f>
        <v>0</v>
      </c>
      <c r="L3043">
        <f>IFERROR(SMALL(L972:L2902,ROW()-ROW($L$2905)+1),"")</f>
        <v>0</v>
      </c>
      <c r="M3043">
        <f>IFERROR(SMALL(M972:M2902,ROW()-ROW($M$2905)+1),"")</f>
        <v>0</v>
      </c>
      <c r="N3043">
        <f>IFERROR(SMALL(N972:N2902,ROW()-ROW($N$2905)+1),"")</f>
        <v>0</v>
      </c>
    </row>
    <row r="3044" spans="5:14">
      <c r="E3044">
        <f>IFERROR(SMALL(E972:E2902,ROW()-ROW($E$2905)+1),"")</f>
        <v>0</v>
      </c>
      <c r="F3044">
        <f>IFERROR(SMALL(F972:F2902,ROW()-ROW($F$2905)+1),"")</f>
        <v>0</v>
      </c>
      <c r="G3044">
        <f>IFERROR(SMALL(G972:G2902,ROW()-ROW($G$2905)+1),"")</f>
        <v>0</v>
      </c>
      <c r="H3044">
        <f>IFERROR(SMALL(H972:H2902,ROW()-ROW($H$2905)+1),"")</f>
        <v>0</v>
      </c>
      <c r="K3044">
        <f>IFERROR(SMALL(K972:K2902,ROW()-ROW($K$2905)+1),"")</f>
        <v>0</v>
      </c>
      <c r="L3044">
        <f>IFERROR(SMALL(L972:L2902,ROW()-ROW($L$2905)+1),"")</f>
        <v>0</v>
      </c>
      <c r="M3044">
        <f>IFERROR(SMALL(M972:M2902,ROW()-ROW($M$2905)+1),"")</f>
        <v>0</v>
      </c>
      <c r="N3044">
        <f>IFERROR(SMALL(N972:N2902,ROW()-ROW($N$2905)+1),"")</f>
        <v>0</v>
      </c>
    </row>
    <row r="3045" spans="5:14">
      <c r="E3045">
        <f>IFERROR(SMALL(E972:E2902,ROW()-ROW($E$2905)+1),"")</f>
        <v>0</v>
      </c>
      <c r="F3045">
        <f>IFERROR(SMALL(F972:F2902,ROW()-ROW($F$2905)+1),"")</f>
        <v>0</v>
      </c>
      <c r="G3045">
        <f>IFERROR(SMALL(G972:G2902,ROW()-ROW($G$2905)+1),"")</f>
        <v>0</v>
      </c>
      <c r="H3045">
        <f>IFERROR(SMALL(H972:H2902,ROW()-ROW($H$2905)+1),"")</f>
        <v>0</v>
      </c>
      <c r="K3045">
        <f>IFERROR(SMALL(K972:K2902,ROW()-ROW($K$2905)+1),"")</f>
        <v>0</v>
      </c>
      <c r="L3045">
        <f>IFERROR(SMALL(L972:L2902,ROW()-ROW($L$2905)+1),"")</f>
        <v>0</v>
      </c>
      <c r="M3045">
        <f>IFERROR(SMALL(M972:M2902,ROW()-ROW($M$2905)+1),"")</f>
        <v>0</v>
      </c>
      <c r="N3045">
        <f>IFERROR(SMALL(N972:N2902,ROW()-ROW($N$2905)+1),"")</f>
        <v>0</v>
      </c>
    </row>
    <row r="3046" spans="5:14">
      <c r="E3046">
        <f>IFERROR(SMALL(E972:E2902,ROW()-ROW($E$2905)+1),"")</f>
        <v>0</v>
      </c>
      <c r="F3046">
        <f>IFERROR(SMALL(F972:F2902,ROW()-ROW($F$2905)+1),"")</f>
        <v>0</v>
      </c>
      <c r="G3046">
        <f>IFERROR(SMALL(G972:G2902,ROW()-ROW($G$2905)+1),"")</f>
        <v>0</v>
      </c>
      <c r="H3046">
        <f>IFERROR(SMALL(H972:H2902,ROW()-ROW($H$2905)+1),"")</f>
        <v>0</v>
      </c>
      <c r="K3046">
        <f>IFERROR(SMALL(K972:K2902,ROW()-ROW($K$2905)+1),"")</f>
        <v>0</v>
      </c>
      <c r="L3046">
        <f>IFERROR(SMALL(L972:L2902,ROW()-ROW($L$2905)+1),"")</f>
        <v>0</v>
      </c>
      <c r="M3046">
        <f>IFERROR(SMALL(M972:M2902,ROW()-ROW($M$2905)+1),"")</f>
        <v>0</v>
      </c>
      <c r="N3046">
        <f>IFERROR(SMALL(N972:N2902,ROW()-ROW($N$2905)+1),"")</f>
        <v>0</v>
      </c>
    </row>
    <row r="3047" spans="5:14">
      <c r="E3047">
        <f>IFERROR(SMALL(E972:E2902,ROW()-ROW($E$2905)+1),"")</f>
        <v>0</v>
      </c>
      <c r="F3047">
        <f>IFERROR(SMALL(F972:F2902,ROW()-ROW($F$2905)+1),"")</f>
        <v>0</v>
      </c>
      <c r="G3047">
        <f>IFERROR(SMALL(G972:G2902,ROW()-ROW($G$2905)+1),"")</f>
        <v>0</v>
      </c>
      <c r="H3047">
        <f>IFERROR(SMALL(H972:H2902,ROW()-ROW($H$2905)+1),"")</f>
        <v>0</v>
      </c>
      <c r="K3047">
        <f>IFERROR(SMALL(K972:K2902,ROW()-ROW($K$2905)+1),"")</f>
        <v>0</v>
      </c>
      <c r="L3047">
        <f>IFERROR(SMALL(L972:L2902,ROW()-ROW($L$2905)+1),"")</f>
        <v>0</v>
      </c>
      <c r="M3047">
        <f>IFERROR(SMALL(M972:M2902,ROW()-ROW($M$2905)+1),"")</f>
        <v>0</v>
      </c>
      <c r="N3047">
        <f>IFERROR(SMALL(N972:N2902,ROW()-ROW($N$2905)+1),"")</f>
        <v>0</v>
      </c>
    </row>
    <row r="3048" spans="5:14">
      <c r="E3048">
        <f>IFERROR(SMALL(E972:E2902,ROW()-ROW($E$2905)+1),"")</f>
        <v>0</v>
      </c>
      <c r="F3048">
        <f>IFERROR(SMALL(F972:F2902,ROW()-ROW($F$2905)+1),"")</f>
        <v>0</v>
      </c>
      <c r="G3048">
        <f>IFERROR(SMALL(G972:G2902,ROW()-ROW($G$2905)+1),"")</f>
        <v>0</v>
      </c>
      <c r="H3048">
        <f>IFERROR(SMALL(H972:H2902,ROW()-ROW($H$2905)+1),"")</f>
        <v>0</v>
      </c>
      <c r="K3048">
        <f>IFERROR(SMALL(K972:K2902,ROW()-ROW($K$2905)+1),"")</f>
        <v>0</v>
      </c>
      <c r="L3048">
        <f>IFERROR(SMALL(L972:L2902,ROW()-ROW($L$2905)+1),"")</f>
        <v>0</v>
      </c>
      <c r="M3048">
        <f>IFERROR(SMALL(M972:M2902,ROW()-ROW($M$2905)+1),"")</f>
        <v>0</v>
      </c>
      <c r="N3048">
        <f>IFERROR(SMALL(N972:N2902,ROW()-ROW($N$2905)+1),"")</f>
        <v>0</v>
      </c>
    </row>
    <row r="3049" spans="5:14">
      <c r="E3049">
        <f>IFERROR(SMALL(E972:E2902,ROW()-ROW($E$2905)+1),"")</f>
        <v>0</v>
      </c>
      <c r="F3049">
        <f>IFERROR(SMALL(F972:F2902,ROW()-ROW($F$2905)+1),"")</f>
        <v>0</v>
      </c>
      <c r="G3049">
        <f>IFERROR(SMALL(G972:G2902,ROW()-ROW($G$2905)+1),"")</f>
        <v>0</v>
      </c>
      <c r="H3049">
        <f>IFERROR(SMALL(H972:H2902,ROW()-ROW($H$2905)+1),"")</f>
        <v>0</v>
      </c>
      <c r="K3049">
        <f>IFERROR(SMALL(K972:K2902,ROW()-ROW($K$2905)+1),"")</f>
        <v>0</v>
      </c>
      <c r="L3049">
        <f>IFERROR(SMALL(L972:L2902,ROW()-ROW($L$2905)+1),"")</f>
        <v>0</v>
      </c>
      <c r="M3049">
        <f>IFERROR(SMALL(M972:M2902,ROW()-ROW($M$2905)+1),"")</f>
        <v>0</v>
      </c>
      <c r="N3049">
        <f>IFERROR(SMALL(N972:N2902,ROW()-ROW($N$2905)+1),"")</f>
        <v>0</v>
      </c>
    </row>
    <row r="3050" spans="5:14">
      <c r="E3050">
        <f>IFERROR(SMALL(E972:E2902,ROW()-ROW($E$2905)+1),"")</f>
        <v>0</v>
      </c>
      <c r="F3050">
        <f>IFERROR(SMALL(F972:F2902,ROW()-ROW($F$2905)+1),"")</f>
        <v>0</v>
      </c>
      <c r="G3050">
        <f>IFERROR(SMALL(G972:G2902,ROW()-ROW($G$2905)+1),"")</f>
        <v>0</v>
      </c>
      <c r="H3050">
        <f>IFERROR(SMALL(H972:H2902,ROW()-ROW($H$2905)+1),"")</f>
        <v>0</v>
      </c>
      <c r="K3050">
        <f>IFERROR(SMALL(K972:K2902,ROW()-ROW($K$2905)+1),"")</f>
        <v>0</v>
      </c>
      <c r="L3050">
        <f>IFERROR(SMALL(L972:L2902,ROW()-ROW($L$2905)+1),"")</f>
        <v>0</v>
      </c>
      <c r="M3050">
        <f>IFERROR(SMALL(M972:M2902,ROW()-ROW($M$2905)+1),"")</f>
        <v>0</v>
      </c>
      <c r="N3050">
        <f>IFERROR(SMALL(N972:N2902,ROW()-ROW($N$2905)+1),"")</f>
        <v>0</v>
      </c>
    </row>
    <row r="3051" spans="5:14">
      <c r="E3051">
        <f>IFERROR(SMALL(E972:E2902,ROW()-ROW($E$2905)+1),"")</f>
        <v>0</v>
      </c>
      <c r="F3051">
        <f>IFERROR(SMALL(F972:F2902,ROW()-ROW($F$2905)+1),"")</f>
        <v>0</v>
      </c>
      <c r="G3051">
        <f>IFERROR(SMALL(G972:G2902,ROW()-ROW($G$2905)+1),"")</f>
        <v>0</v>
      </c>
      <c r="H3051">
        <f>IFERROR(SMALL(H972:H2902,ROW()-ROW($H$2905)+1),"")</f>
        <v>0</v>
      </c>
      <c r="K3051">
        <f>IFERROR(SMALL(K972:K2902,ROW()-ROW($K$2905)+1),"")</f>
        <v>0</v>
      </c>
      <c r="L3051">
        <f>IFERROR(SMALL(L972:L2902,ROW()-ROW($L$2905)+1),"")</f>
        <v>0</v>
      </c>
      <c r="M3051">
        <f>IFERROR(SMALL(M972:M2902,ROW()-ROW($M$2905)+1),"")</f>
        <v>0</v>
      </c>
      <c r="N3051">
        <f>IFERROR(SMALL(N972:N2902,ROW()-ROW($N$2905)+1),"")</f>
        <v>0</v>
      </c>
    </row>
    <row r="3052" spans="5:14">
      <c r="E3052">
        <f>IFERROR(SMALL(E972:E2902,ROW()-ROW($E$2905)+1),"")</f>
        <v>0</v>
      </c>
      <c r="F3052">
        <f>IFERROR(SMALL(F972:F2902,ROW()-ROW($F$2905)+1),"")</f>
        <v>0</v>
      </c>
      <c r="G3052">
        <f>IFERROR(SMALL(G972:G2902,ROW()-ROW($G$2905)+1),"")</f>
        <v>0</v>
      </c>
      <c r="H3052">
        <f>IFERROR(SMALL(H972:H2902,ROW()-ROW($H$2905)+1),"")</f>
        <v>0</v>
      </c>
      <c r="K3052">
        <f>IFERROR(SMALL(K972:K2902,ROW()-ROW($K$2905)+1),"")</f>
        <v>0</v>
      </c>
      <c r="L3052">
        <f>IFERROR(SMALL(L972:L2902,ROW()-ROW($L$2905)+1),"")</f>
        <v>0</v>
      </c>
      <c r="M3052">
        <f>IFERROR(SMALL(M972:M2902,ROW()-ROW($M$2905)+1),"")</f>
        <v>0</v>
      </c>
      <c r="N3052">
        <f>IFERROR(SMALL(N972:N2902,ROW()-ROW($N$2905)+1),"")</f>
        <v>0</v>
      </c>
    </row>
    <row r="3053" spans="5:14">
      <c r="E3053">
        <f>IFERROR(SMALL(E972:E2902,ROW()-ROW($E$2905)+1),"")</f>
        <v>0</v>
      </c>
      <c r="F3053">
        <f>IFERROR(SMALL(F972:F2902,ROW()-ROW($F$2905)+1),"")</f>
        <v>0</v>
      </c>
      <c r="G3053">
        <f>IFERROR(SMALL(G972:G2902,ROW()-ROW($G$2905)+1),"")</f>
        <v>0</v>
      </c>
      <c r="H3053">
        <f>IFERROR(SMALL(H972:H2902,ROW()-ROW($H$2905)+1),"")</f>
        <v>0</v>
      </c>
      <c r="K3053">
        <f>IFERROR(SMALL(K972:K2902,ROW()-ROW($K$2905)+1),"")</f>
        <v>0</v>
      </c>
      <c r="L3053">
        <f>IFERROR(SMALL(L972:L2902,ROW()-ROW($L$2905)+1),"")</f>
        <v>0</v>
      </c>
      <c r="M3053">
        <f>IFERROR(SMALL(M972:M2902,ROW()-ROW($M$2905)+1),"")</f>
        <v>0</v>
      </c>
      <c r="N3053">
        <f>IFERROR(SMALL(N972:N2902,ROW()-ROW($N$2905)+1),"")</f>
        <v>0</v>
      </c>
    </row>
    <row r="3054" spans="5:14">
      <c r="E3054">
        <f>IFERROR(SMALL(E972:E2902,ROW()-ROW($E$2905)+1),"")</f>
        <v>0</v>
      </c>
      <c r="F3054">
        <f>IFERROR(SMALL(F972:F2902,ROW()-ROW($F$2905)+1),"")</f>
        <v>0</v>
      </c>
      <c r="G3054">
        <f>IFERROR(SMALL(G972:G2902,ROW()-ROW($G$2905)+1),"")</f>
        <v>0</v>
      </c>
      <c r="H3054">
        <f>IFERROR(SMALL(H972:H2902,ROW()-ROW($H$2905)+1),"")</f>
        <v>0</v>
      </c>
      <c r="K3054">
        <f>IFERROR(SMALL(K972:K2902,ROW()-ROW($K$2905)+1),"")</f>
        <v>0</v>
      </c>
      <c r="L3054">
        <f>IFERROR(SMALL(L972:L2902,ROW()-ROW($L$2905)+1),"")</f>
        <v>0</v>
      </c>
      <c r="M3054">
        <f>IFERROR(SMALL(M972:M2902,ROW()-ROW($M$2905)+1),"")</f>
        <v>0</v>
      </c>
      <c r="N3054">
        <f>IFERROR(SMALL(N972:N2902,ROW()-ROW($N$2905)+1),"")</f>
        <v>0</v>
      </c>
    </row>
    <row r="3055" spans="5:14">
      <c r="E3055">
        <f>IFERROR(SMALL(E972:E2902,ROW()-ROW($E$2905)+1),"")</f>
        <v>0</v>
      </c>
      <c r="F3055">
        <f>IFERROR(SMALL(F972:F2902,ROW()-ROW($F$2905)+1),"")</f>
        <v>0</v>
      </c>
      <c r="G3055">
        <f>IFERROR(SMALL(G972:G2902,ROW()-ROW($G$2905)+1),"")</f>
        <v>0</v>
      </c>
      <c r="H3055">
        <f>IFERROR(SMALL(H972:H2902,ROW()-ROW($H$2905)+1),"")</f>
        <v>0</v>
      </c>
      <c r="K3055">
        <f>IFERROR(SMALL(K972:K2902,ROW()-ROW($K$2905)+1),"")</f>
        <v>0</v>
      </c>
      <c r="L3055">
        <f>IFERROR(SMALL(L972:L2902,ROW()-ROW($L$2905)+1),"")</f>
        <v>0</v>
      </c>
      <c r="M3055">
        <f>IFERROR(SMALL(M972:M2902,ROW()-ROW($M$2905)+1),"")</f>
        <v>0</v>
      </c>
      <c r="N3055">
        <f>IFERROR(SMALL(N972:N2902,ROW()-ROW($N$2905)+1),"")</f>
        <v>0</v>
      </c>
    </row>
    <row r="3056" spans="5:14">
      <c r="E3056">
        <f>IFERROR(SMALL(E972:E2902,ROW()-ROW($E$2905)+1),"")</f>
        <v>0</v>
      </c>
      <c r="F3056">
        <f>IFERROR(SMALL(F972:F2902,ROW()-ROW($F$2905)+1),"")</f>
        <v>0</v>
      </c>
      <c r="G3056">
        <f>IFERROR(SMALL(G972:G2902,ROW()-ROW($G$2905)+1),"")</f>
        <v>0</v>
      </c>
      <c r="H3056">
        <f>IFERROR(SMALL(H972:H2902,ROW()-ROW($H$2905)+1),"")</f>
        <v>0</v>
      </c>
      <c r="K3056">
        <f>IFERROR(SMALL(K972:K2902,ROW()-ROW($K$2905)+1),"")</f>
        <v>0</v>
      </c>
      <c r="L3056">
        <f>IFERROR(SMALL(L972:L2902,ROW()-ROW($L$2905)+1),"")</f>
        <v>0</v>
      </c>
      <c r="M3056">
        <f>IFERROR(SMALL(M972:M2902,ROW()-ROW($M$2905)+1),"")</f>
        <v>0</v>
      </c>
      <c r="N3056">
        <f>IFERROR(SMALL(N972:N2902,ROW()-ROW($N$2905)+1),"")</f>
        <v>0</v>
      </c>
    </row>
    <row r="3057" spans="5:14">
      <c r="E3057">
        <f>IFERROR(SMALL(E972:E2902,ROW()-ROW($E$2905)+1),"")</f>
        <v>0</v>
      </c>
      <c r="F3057">
        <f>IFERROR(SMALL(F972:F2902,ROW()-ROW($F$2905)+1),"")</f>
        <v>0</v>
      </c>
      <c r="G3057">
        <f>IFERROR(SMALL(G972:G2902,ROW()-ROW($G$2905)+1),"")</f>
        <v>0</v>
      </c>
      <c r="H3057">
        <f>IFERROR(SMALL(H972:H2902,ROW()-ROW($H$2905)+1),"")</f>
        <v>0</v>
      </c>
      <c r="K3057">
        <f>IFERROR(SMALL(K972:K2902,ROW()-ROW($K$2905)+1),"")</f>
        <v>0</v>
      </c>
      <c r="L3057">
        <f>IFERROR(SMALL(L972:L2902,ROW()-ROW($L$2905)+1),"")</f>
        <v>0</v>
      </c>
      <c r="M3057">
        <f>IFERROR(SMALL(M972:M2902,ROW()-ROW($M$2905)+1),"")</f>
        <v>0</v>
      </c>
      <c r="N3057">
        <f>IFERROR(SMALL(N972:N2902,ROW()-ROW($N$2905)+1),"")</f>
        <v>0</v>
      </c>
    </row>
    <row r="3058" spans="5:14">
      <c r="E3058">
        <f>IFERROR(SMALL(E972:E2902,ROW()-ROW($E$2905)+1),"")</f>
        <v>0</v>
      </c>
      <c r="F3058">
        <f>IFERROR(SMALL(F972:F2902,ROW()-ROW($F$2905)+1),"")</f>
        <v>0</v>
      </c>
      <c r="G3058">
        <f>IFERROR(SMALL(G972:G2902,ROW()-ROW($G$2905)+1),"")</f>
        <v>0</v>
      </c>
      <c r="H3058">
        <f>IFERROR(SMALL(H972:H2902,ROW()-ROW($H$2905)+1),"")</f>
        <v>0</v>
      </c>
      <c r="K3058">
        <f>IFERROR(SMALL(K972:K2902,ROW()-ROW($K$2905)+1),"")</f>
        <v>0</v>
      </c>
      <c r="L3058">
        <f>IFERROR(SMALL(L972:L2902,ROW()-ROW($L$2905)+1),"")</f>
        <v>0</v>
      </c>
      <c r="M3058">
        <f>IFERROR(SMALL(M972:M2902,ROW()-ROW($M$2905)+1),"")</f>
        <v>0</v>
      </c>
      <c r="N3058">
        <f>IFERROR(SMALL(N972:N2902,ROW()-ROW($N$2905)+1),"")</f>
        <v>0</v>
      </c>
    </row>
    <row r="3059" spans="5:14">
      <c r="E3059">
        <f>IFERROR(SMALL(E972:E2902,ROW()-ROW($E$2905)+1),"")</f>
        <v>0</v>
      </c>
      <c r="F3059">
        <f>IFERROR(SMALL(F972:F2902,ROW()-ROW($F$2905)+1),"")</f>
        <v>0</v>
      </c>
      <c r="G3059">
        <f>IFERROR(SMALL(G972:G2902,ROW()-ROW($G$2905)+1),"")</f>
        <v>0</v>
      </c>
      <c r="H3059">
        <f>IFERROR(SMALL(H972:H2902,ROW()-ROW($H$2905)+1),"")</f>
        <v>0</v>
      </c>
      <c r="K3059">
        <f>IFERROR(SMALL(K972:K2902,ROW()-ROW($K$2905)+1),"")</f>
        <v>0</v>
      </c>
      <c r="L3059">
        <f>IFERROR(SMALL(L972:L2902,ROW()-ROW($L$2905)+1),"")</f>
        <v>0</v>
      </c>
      <c r="M3059">
        <f>IFERROR(SMALL(M972:M2902,ROW()-ROW($M$2905)+1),"")</f>
        <v>0</v>
      </c>
      <c r="N3059">
        <f>IFERROR(SMALL(N972:N2902,ROW()-ROW($N$2905)+1),"")</f>
        <v>0</v>
      </c>
    </row>
    <row r="3060" spans="5:14">
      <c r="E3060">
        <f>IFERROR(SMALL(E972:E2902,ROW()-ROW($E$2905)+1),"")</f>
        <v>0</v>
      </c>
      <c r="F3060">
        <f>IFERROR(SMALL(F972:F2902,ROW()-ROW($F$2905)+1),"")</f>
        <v>0</v>
      </c>
      <c r="G3060">
        <f>IFERROR(SMALL(G972:G2902,ROW()-ROW($G$2905)+1),"")</f>
        <v>0</v>
      </c>
      <c r="H3060">
        <f>IFERROR(SMALL(H972:H2902,ROW()-ROW($H$2905)+1),"")</f>
        <v>0</v>
      </c>
      <c r="K3060">
        <f>IFERROR(SMALL(K972:K2902,ROW()-ROW($K$2905)+1),"")</f>
        <v>0</v>
      </c>
      <c r="L3060">
        <f>IFERROR(SMALL(L972:L2902,ROW()-ROW($L$2905)+1),"")</f>
        <v>0</v>
      </c>
      <c r="M3060">
        <f>IFERROR(SMALL(M972:M2902,ROW()-ROW($M$2905)+1),"")</f>
        <v>0</v>
      </c>
      <c r="N3060">
        <f>IFERROR(SMALL(N972:N2902,ROW()-ROW($N$2905)+1),"")</f>
        <v>0</v>
      </c>
    </row>
    <row r="3061" spans="5:14">
      <c r="E3061">
        <f>IFERROR(SMALL(E972:E2902,ROW()-ROW($E$2905)+1),"")</f>
        <v>0</v>
      </c>
      <c r="F3061">
        <f>IFERROR(SMALL(F972:F2902,ROW()-ROW($F$2905)+1),"")</f>
        <v>0</v>
      </c>
      <c r="G3061">
        <f>IFERROR(SMALL(G972:G2902,ROW()-ROW($G$2905)+1),"")</f>
        <v>0</v>
      </c>
      <c r="H3061">
        <f>IFERROR(SMALL(H972:H2902,ROW()-ROW($H$2905)+1),"")</f>
        <v>0</v>
      </c>
      <c r="K3061">
        <f>IFERROR(SMALL(K972:K2902,ROW()-ROW($K$2905)+1),"")</f>
        <v>0</v>
      </c>
      <c r="L3061">
        <f>IFERROR(SMALL(L972:L2902,ROW()-ROW($L$2905)+1),"")</f>
        <v>0</v>
      </c>
      <c r="M3061">
        <f>IFERROR(SMALL(M972:M2902,ROW()-ROW($M$2905)+1),"")</f>
        <v>0</v>
      </c>
      <c r="N3061">
        <f>IFERROR(SMALL(N972:N2902,ROW()-ROW($N$2905)+1),"")</f>
        <v>0</v>
      </c>
    </row>
    <row r="3062" spans="5:14">
      <c r="E3062">
        <f>IFERROR(SMALL(E972:E2902,ROW()-ROW($E$2905)+1),"")</f>
        <v>0</v>
      </c>
      <c r="F3062">
        <f>IFERROR(SMALL(F972:F2902,ROW()-ROW($F$2905)+1),"")</f>
        <v>0</v>
      </c>
      <c r="G3062">
        <f>IFERROR(SMALL(G972:G2902,ROW()-ROW($G$2905)+1),"")</f>
        <v>0</v>
      </c>
      <c r="H3062">
        <f>IFERROR(SMALL(H972:H2902,ROW()-ROW($H$2905)+1),"")</f>
        <v>0</v>
      </c>
      <c r="K3062">
        <f>IFERROR(SMALL(K972:K2902,ROW()-ROW($K$2905)+1),"")</f>
        <v>0</v>
      </c>
      <c r="L3062">
        <f>IFERROR(SMALL(L972:L2902,ROW()-ROW($L$2905)+1),"")</f>
        <v>0</v>
      </c>
      <c r="M3062">
        <f>IFERROR(SMALL(M972:M2902,ROW()-ROW($M$2905)+1),"")</f>
        <v>0</v>
      </c>
      <c r="N3062">
        <f>IFERROR(SMALL(N972:N2902,ROW()-ROW($N$2905)+1),"")</f>
        <v>0</v>
      </c>
    </row>
    <row r="3063" spans="5:14">
      <c r="E3063">
        <f>IFERROR(SMALL(E972:E2902,ROW()-ROW($E$2905)+1),"")</f>
        <v>0</v>
      </c>
      <c r="F3063">
        <f>IFERROR(SMALL(F972:F2902,ROW()-ROW($F$2905)+1),"")</f>
        <v>0</v>
      </c>
      <c r="G3063">
        <f>IFERROR(SMALL(G972:G2902,ROW()-ROW($G$2905)+1),"")</f>
        <v>0</v>
      </c>
      <c r="H3063">
        <f>IFERROR(SMALL(H972:H2902,ROW()-ROW($H$2905)+1),"")</f>
        <v>0</v>
      </c>
      <c r="K3063">
        <f>IFERROR(SMALL(K972:K2902,ROW()-ROW($K$2905)+1),"")</f>
        <v>0</v>
      </c>
      <c r="L3063">
        <f>IFERROR(SMALL(L972:L2902,ROW()-ROW($L$2905)+1),"")</f>
        <v>0</v>
      </c>
      <c r="M3063">
        <f>IFERROR(SMALL(M972:M2902,ROW()-ROW($M$2905)+1),"")</f>
        <v>0</v>
      </c>
      <c r="N3063">
        <f>IFERROR(SMALL(N972:N2902,ROW()-ROW($N$2905)+1),"")</f>
        <v>0</v>
      </c>
    </row>
    <row r="3064" spans="5:14">
      <c r="E3064">
        <f>IFERROR(SMALL(E972:E2902,ROW()-ROW($E$2905)+1),"")</f>
        <v>0</v>
      </c>
      <c r="F3064">
        <f>IFERROR(SMALL(F972:F2902,ROW()-ROW($F$2905)+1),"")</f>
        <v>0</v>
      </c>
      <c r="G3064">
        <f>IFERROR(SMALL(G972:G2902,ROW()-ROW($G$2905)+1),"")</f>
        <v>0</v>
      </c>
      <c r="H3064">
        <f>IFERROR(SMALL(H972:H2902,ROW()-ROW($H$2905)+1),"")</f>
        <v>0</v>
      </c>
      <c r="K3064">
        <f>IFERROR(SMALL(K972:K2902,ROW()-ROW($K$2905)+1),"")</f>
        <v>0</v>
      </c>
      <c r="L3064">
        <f>IFERROR(SMALL(L972:L2902,ROW()-ROW($L$2905)+1),"")</f>
        <v>0</v>
      </c>
      <c r="M3064">
        <f>IFERROR(SMALL(M972:M2902,ROW()-ROW($M$2905)+1),"")</f>
        <v>0</v>
      </c>
      <c r="N3064">
        <f>IFERROR(SMALL(N972:N2902,ROW()-ROW($N$2905)+1),"")</f>
        <v>0</v>
      </c>
    </row>
    <row r="3065" spans="5:14">
      <c r="E3065">
        <f>IFERROR(SMALL(E972:E2902,ROW()-ROW($E$2905)+1),"")</f>
        <v>0</v>
      </c>
      <c r="F3065">
        <f>IFERROR(SMALL(F972:F2902,ROW()-ROW($F$2905)+1),"")</f>
        <v>0</v>
      </c>
      <c r="G3065">
        <f>IFERROR(SMALL(G972:G2902,ROW()-ROW($G$2905)+1),"")</f>
        <v>0</v>
      </c>
      <c r="H3065">
        <f>IFERROR(SMALL(H972:H2902,ROW()-ROW($H$2905)+1),"")</f>
        <v>0</v>
      </c>
      <c r="K3065">
        <f>IFERROR(SMALL(K972:K2902,ROW()-ROW($K$2905)+1),"")</f>
        <v>0</v>
      </c>
      <c r="L3065">
        <f>IFERROR(SMALL(L972:L2902,ROW()-ROW($L$2905)+1),"")</f>
        <v>0</v>
      </c>
      <c r="M3065">
        <f>IFERROR(SMALL(M972:M2902,ROW()-ROW($M$2905)+1),"")</f>
        <v>0</v>
      </c>
      <c r="N3065">
        <f>IFERROR(SMALL(N972:N2902,ROW()-ROW($N$2905)+1),"")</f>
        <v>0</v>
      </c>
    </row>
    <row r="3066" spans="5:14">
      <c r="E3066">
        <f>IFERROR(SMALL(E972:E2902,ROW()-ROW($E$2905)+1),"")</f>
        <v>0</v>
      </c>
      <c r="F3066">
        <f>IFERROR(SMALL(F972:F2902,ROW()-ROW($F$2905)+1),"")</f>
        <v>0</v>
      </c>
      <c r="G3066">
        <f>IFERROR(SMALL(G972:G2902,ROW()-ROW($G$2905)+1),"")</f>
        <v>0</v>
      </c>
      <c r="H3066">
        <f>IFERROR(SMALL(H972:H2902,ROW()-ROW($H$2905)+1),"")</f>
        <v>0</v>
      </c>
      <c r="K3066">
        <f>IFERROR(SMALL(K972:K2902,ROW()-ROW($K$2905)+1),"")</f>
        <v>0</v>
      </c>
      <c r="L3066">
        <f>IFERROR(SMALL(L972:L2902,ROW()-ROW($L$2905)+1),"")</f>
        <v>0</v>
      </c>
      <c r="M3066">
        <f>IFERROR(SMALL(M972:M2902,ROW()-ROW($M$2905)+1),"")</f>
        <v>0</v>
      </c>
      <c r="N3066">
        <f>IFERROR(SMALL(N972:N2902,ROW()-ROW($N$2905)+1),"")</f>
        <v>0</v>
      </c>
    </row>
    <row r="3067" spans="5:14">
      <c r="E3067">
        <f>IFERROR(SMALL(E972:E2902,ROW()-ROW($E$2905)+1),"")</f>
        <v>0</v>
      </c>
      <c r="F3067">
        <f>IFERROR(SMALL(F972:F2902,ROW()-ROW($F$2905)+1),"")</f>
        <v>0</v>
      </c>
      <c r="G3067">
        <f>IFERROR(SMALL(G972:G2902,ROW()-ROW($G$2905)+1),"")</f>
        <v>0</v>
      </c>
      <c r="H3067">
        <f>IFERROR(SMALL(H972:H2902,ROW()-ROW($H$2905)+1),"")</f>
        <v>0</v>
      </c>
      <c r="K3067">
        <f>IFERROR(SMALL(K972:K2902,ROW()-ROW($K$2905)+1),"")</f>
        <v>0</v>
      </c>
      <c r="L3067">
        <f>IFERROR(SMALL(L972:L2902,ROW()-ROW($L$2905)+1),"")</f>
        <v>0</v>
      </c>
      <c r="M3067">
        <f>IFERROR(SMALL(M972:M2902,ROW()-ROW($M$2905)+1),"")</f>
        <v>0</v>
      </c>
      <c r="N3067">
        <f>IFERROR(SMALL(N972:N2902,ROW()-ROW($N$2905)+1),"")</f>
        <v>0</v>
      </c>
    </row>
    <row r="3068" spans="5:14">
      <c r="E3068">
        <f>IFERROR(SMALL(E972:E2902,ROW()-ROW($E$2905)+1),"")</f>
        <v>0</v>
      </c>
      <c r="F3068">
        <f>IFERROR(SMALL(F972:F2902,ROW()-ROW($F$2905)+1),"")</f>
        <v>0</v>
      </c>
      <c r="G3068">
        <f>IFERROR(SMALL(G972:G2902,ROW()-ROW($G$2905)+1),"")</f>
        <v>0</v>
      </c>
      <c r="H3068">
        <f>IFERROR(SMALL(H972:H2902,ROW()-ROW($H$2905)+1),"")</f>
        <v>0</v>
      </c>
      <c r="K3068">
        <f>IFERROR(SMALL(K972:K2902,ROW()-ROW($K$2905)+1),"")</f>
        <v>0</v>
      </c>
      <c r="L3068">
        <f>IFERROR(SMALL(L972:L2902,ROW()-ROW($L$2905)+1),"")</f>
        <v>0</v>
      </c>
      <c r="M3068">
        <f>IFERROR(SMALL(M972:M2902,ROW()-ROW($M$2905)+1),"")</f>
        <v>0</v>
      </c>
      <c r="N3068">
        <f>IFERROR(SMALL(N972:N2902,ROW()-ROW($N$2905)+1),"")</f>
        <v>0</v>
      </c>
    </row>
    <row r="3069" spans="5:14">
      <c r="E3069">
        <f>IFERROR(SMALL(E972:E2902,ROW()-ROW($E$2905)+1),"")</f>
        <v>0</v>
      </c>
      <c r="F3069">
        <f>IFERROR(SMALL(F972:F2902,ROW()-ROW($F$2905)+1),"")</f>
        <v>0</v>
      </c>
      <c r="G3069">
        <f>IFERROR(SMALL(G972:G2902,ROW()-ROW($G$2905)+1),"")</f>
        <v>0</v>
      </c>
      <c r="H3069">
        <f>IFERROR(SMALL(H972:H2902,ROW()-ROW($H$2905)+1),"")</f>
        <v>0</v>
      </c>
      <c r="K3069">
        <f>IFERROR(SMALL(K972:K2902,ROW()-ROW($K$2905)+1),"")</f>
        <v>0</v>
      </c>
      <c r="L3069">
        <f>IFERROR(SMALL(L972:L2902,ROW()-ROW($L$2905)+1),"")</f>
        <v>0</v>
      </c>
      <c r="M3069">
        <f>IFERROR(SMALL(M972:M2902,ROW()-ROW($M$2905)+1),"")</f>
        <v>0</v>
      </c>
      <c r="N3069">
        <f>IFERROR(SMALL(N972:N2902,ROW()-ROW($N$2905)+1),"")</f>
        <v>0</v>
      </c>
    </row>
    <row r="3070" spans="5:14">
      <c r="E3070">
        <f>IFERROR(SMALL(E972:E2902,ROW()-ROW($E$2905)+1),"")</f>
        <v>0</v>
      </c>
      <c r="F3070">
        <f>IFERROR(SMALL(F972:F2902,ROW()-ROW($F$2905)+1),"")</f>
        <v>0</v>
      </c>
      <c r="G3070">
        <f>IFERROR(SMALL(G972:G2902,ROW()-ROW($G$2905)+1),"")</f>
        <v>0</v>
      </c>
      <c r="H3070">
        <f>IFERROR(SMALL(H972:H2902,ROW()-ROW($H$2905)+1),"")</f>
        <v>0</v>
      </c>
      <c r="K3070">
        <f>IFERROR(SMALL(K972:K2902,ROW()-ROW($K$2905)+1),"")</f>
        <v>0</v>
      </c>
      <c r="L3070">
        <f>IFERROR(SMALL(L972:L2902,ROW()-ROW($L$2905)+1),"")</f>
        <v>0</v>
      </c>
      <c r="M3070">
        <f>IFERROR(SMALL(M972:M2902,ROW()-ROW($M$2905)+1),"")</f>
        <v>0</v>
      </c>
      <c r="N3070">
        <f>IFERROR(SMALL(N972:N2902,ROW()-ROW($N$2905)+1),"")</f>
        <v>0</v>
      </c>
    </row>
    <row r="3071" spans="5:14">
      <c r="E3071">
        <f>IFERROR(SMALL(E972:E2902,ROW()-ROW($E$2905)+1),"")</f>
        <v>0</v>
      </c>
      <c r="F3071">
        <f>IFERROR(SMALL(F972:F2902,ROW()-ROW($F$2905)+1),"")</f>
        <v>0</v>
      </c>
      <c r="G3071">
        <f>IFERROR(SMALL(G972:G2902,ROW()-ROW($G$2905)+1),"")</f>
        <v>0</v>
      </c>
      <c r="H3071">
        <f>IFERROR(SMALL(H972:H2902,ROW()-ROW($H$2905)+1),"")</f>
        <v>0</v>
      </c>
      <c r="K3071">
        <f>IFERROR(SMALL(K972:K2902,ROW()-ROW($K$2905)+1),"")</f>
        <v>0</v>
      </c>
      <c r="L3071">
        <f>IFERROR(SMALL(L972:L2902,ROW()-ROW($L$2905)+1),"")</f>
        <v>0</v>
      </c>
      <c r="M3071">
        <f>IFERROR(SMALL(M972:M2902,ROW()-ROW($M$2905)+1),"")</f>
        <v>0</v>
      </c>
      <c r="N3071">
        <f>IFERROR(SMALL(N972:N2902,ROW()-ROW($N$2905)+1),"")</f>
        <v>0</v>
      </c>
    </row>
    <row r="3072" spans="5:14">
      <c r="E3072">
        <f>IFERROR(SMALL(E972:E2902,ROW()-ROW($E$2905)+1),"")</f>
        <v>0</v>
      </c>
      <c r="F3072">
        <f>IFERROR(SMALL(F972:F2902,ROW()-ROW($F$2905)+1),"")</f>
        <v>0</v>
      </c>
      <c r="G3072">
        <f>IFERROR(SMALL(G972:G2902,ROW()-ROW($G$2905)+1),"")</f>
        <v>0</v>
      </c>
      <c r="H3072">
        <f>IFERROR(SMALL(H972:H2902,ROW()-ROW($H$2905)+1),"")</f>
        <v>0</v>
      </c>
      <c r="K3072">
        <f>IFERROR(SMALL(K972:K2902,ROW()-ROW($K$2905)+1),"")</f>
        <v>0</v>
      </c>
      <c r="L3072">
        <f>IFERROR(SMALL(L972:L2902,ROW()-ROW($L$2905)+1),"")</f>
        <v>0</v>
      </c>
      <c r="M3072">
        <f>IFERROR(SMALL(M972:M2902,ROW()-ROW($M$2905)+1),"")</f>
        <v>0</v>
      </c>
      <c r="N3072">
        <f>IFERROR(SMALL(N972:N2902,ROW()-ROW($N$2905)+1),"")</f>
        <v>0</v>
      </c>
    </row>
    <row r="3073" spans="5:14">
      <c r="E3073">
        <f>IFERROR(SMALL(E972:E2902,ROW()-ROW($E$2905)+1),"")</f>
        <v>0</v>
      </c>
      <c r="F3073">
        <f>IFERROR(SMALL(F972:F2902,ROW()-ROW($F$2905)+1),"")</f>
        <v>0</v>
      </c>
      <c r="G3073">
        <f>IFERROR(SMALL(G972:G2902,ROW()-ROW($G$2905)+1),"")</f>
        <v>0</v>
      </c>
      <c r="H3073">
        <f>IFERROR(SMALL(H972:H2902,ROW()-ROW($H$2905)+1),"")</f>
        <v>0</v>
      </c>
      <c r="K3073">
        <f>IFERROR(SMALL(K972:K2902,ROW()-ROW($K$2905)+1),"")</f>
        <v>0</v>
      </c>
      <c r="L3073">
        <f>IFERROR(SMALL(L972:L2902,ROW()-ROW($L$2905)+1),"")</f>
        <v>0</v>
      </c>
      <c r="M3073">
        <f>IFERROR(SMALL(M972:M2902,ROW()-ROW($M$2905)+1),"")</f>
        <v>0</v>
      </c>
      <c r="N3073">
        <f>IFERROR(SMALL(N972:N2902,ROW()-ROW($N$2905)+1),"")</f>
        <v>0</v>
      </c>
    </row>
    <row r="3074" spans="5:14">
      <c r="E3074">
        <f>IFERROR(SMALL(E972:E2902,ROW()-ROW($E$2905)+1),"")</f>
        <v>0</v>
      </c>
      <c r="F3074">
        <f>IFERROR(SMALL(F972:F2902,ROW()-ROW($F$2905)+1),"")</f>
        <v>0</v>
      </c>
      <c r="G3074">
        <f>IFERROR(SMALL(G972:G2902,ROW()-ROW($G$2905)+1),"")</f>
        <v>0</v>
      </c>
      <c r="H3074">
        <f>IFERROR(SMALL(H972:H2902,ROW()-ROW($H$2905)+1),"")</f>
        <v>0</v>
      </c>
      <c r="K3074">
        <f>IFERROR(SMALL(K972:K2902,ROW()-ROW($K$2905)+1),"")</f>
        <v>0</v>
      </c>
      <c r="L3074">
        <f>IFERROR(SMALL(L972:L2902,ROW()-ROW($L$2905)+1),"")</f>
        <v>0</v>
      </c>
      <c r="M3074">
        <f>IFERROR(SMALL(M972:M2902,ROW()-ROW($M$2905)+1),"")</f>
        <v>0</v>
      </c>
      <c r="N3074">
        <f>IFERROR(SMALL(N972:N2902,ROW()-ROW($N$2905)+1),"")</f>
        <v>0</v>
      </c>
    </row>
    <row r="3075" spans="5:14">
      <c r="E3075">
        <f>IFERROR(SMALL(E972:E2902,ROW()-ROW($E$2905)+1),"")</f>
        <v>0</v>
      </c>
      <c r="F3075">
        <f>IFERROR(SMALL(F972:F2902,ROW()-ROW($F$2905)+1),"")</f>
        <v>0</v>
      </c>
      <c r="G3075">
        <f>IFERROR(SMALL(G972:G2902,ROW()-ROW($G$2905)+1),"")</f>
        <v>0</v>
      </c>
      <c r="H3075">
        <f>IFERROR(SMALL(H972:H2902,ROW()-ROW($H$2905)+1),"")</f>
        <v>0</v>
      </c>
      <c r="K3075">
        <f>IFERROR(SMALL(K972:K2902,ROW()-ROW($K$2905)+1),"")</f>
        <v>0</v>
      </c>
      <c r="L3075">
        <f>IFERROR(SMALL(L972:L2902,ROW()-ROW($L$2905)+1),"")</f>
        <v>0</v>
      </c>
      <c r="M3075">
        <f>IFERROR(SMALL(M972:M2902,ROW()-ROW($M$2905)+1),"")</f>
        <v>0</v>
      </c>
      <c r="N3075">
        <f>IFERROR(SMALL(N972:N2902,ROW()-ROW($N$2905)+1),"")</f>
        <v>0</v>
      </c>
    </row>
    <row r="3076" spans="5:14">
      <c r="E3076">
        <f>IFERROR(SMALL(E972:E2902,ROW()-ROW($E$2905)+1),"")</f>
        <v>0</v>
      </c>
      <c r="F3076">
        <f>IFERROR(SMALL(F972:F2902,ROW()-ROW($F$2905)+1),"")</f>
        <v>0</v>
      </c>
      <c r="G3076">
        <f>IFERROR(SMALL(G972:G2902,ROW()-ROW($G$2905)+1),"")</f>
        <v>0</v>
      </c>
      <c r="H3076">
        <f>IFERROR(SMALL(H972:H2902,ROW()-ROW($H$2905)+1),"")</f>
        <v>0</v>
      </c>
      <c r="K3076">
        <f>IFERROR(SMALL(K972:K2902,ROW()-ROW($K$2905)+1),"")</f>
        <v>0</v>
      </c>
      <c r="L3076">
        <f>IFERROR(SMALL(L972:L2902,ROW()-ROW($L$2905)+1),"")</f>
        <v>0</v>
      </c>
      <c r="M3076">
        <f>IFERROR(SMALL(M972:M2902,ROW()-ROW($M$2905)+1),"")</f>
        <v>0</v>
      </c>
      <c r="N3076">
        <f>IFERROR(SMALL(N972:N2902,ROW()-ROW($N$2905)+1),"")</f>
        <v>0</v>
      </c>
    </row>
    <row r="3077" spans="5:14">
      <c r="E3077">
        <f>IFERROR(SMALL(E972:E2902,ROW()-ROW($E$2905)+1),"")</f>
        <v>0</v>
      </c>
      <c r="F3077">
        <f>IFERROR(SMALL(F972:F2902,ROW()-ROW($F$2905)+1),"")</f>
        <v>0</v>
      </c>
      <c r="G3077">
        <f>IFERROR(SMALL(G972:G2902,ROW()-ROW($G$2905)+1),"")</f>
        <v>0</v>
      </c>
      <c r="H3077">
        <f>IFERROR(SMALL(H972:H2902,ROW()-ROW($H$2905)+1),"")</f>
        <v>0</v>
      </c>
      <c r="K3077">
        <f>IFERROR(SMALL(K972:K2902,ROW()-ROW($K$2905)+1),"")</f>
        <v>0</v>
      </c>
      <c r="L3077">
        <f>IFERROR(SMALL(L972:L2902,ROW()-ROW($L$2905)+1),"")</f>
        <v>0</v>
      </c>
      <c r="M3077">
        <f>IFERROR(SMALL(M972:M2902,ROW()-ROW($M$2905)+1),"")</f>
        <v>0</v>
      </c>
      <c r="N3077">
        <f>IFERROR(SMALL(N972:N2902,ROW()-ROW($N$2905)+1),"")</f>
        <v>0</v>
      </c>
    </row>
    <row r="3078" spans="5:14">
      <c r="E3078">
        <f>IFERROR(SMALL(E972:E2902,ROW()-ROW($E$2905)+1),"")</f>
        <v>0</v>
      </c>
      <c r="F3078">
        <f>IFERROR(SMALL(F972:F2902,ROW()-ROW($F$2905)+1),"")</f>
        <v>0</v>
      </c>
      <c r="G3078">
        <f>IFERROR(SMALL(G972:G2902,ROW()-ROW($G$2905)+1),"")</f>
        <v>0</v>
      </c>
      <c r="H3078">
        <f>IFERROR(SMALL(H972:H2902,ROW()-ROW($H$2905)+1),"")</f>
        <v>0</v>
      </c>
      <c r="K3078">
        <f>IFERROR(SMALL(K972:K2902,ROW()-ROW($K$2905)+1),"")</f>
        <v>0</v>
      </c>
      <c r="L3078">
        <f>IFERROR(SMALL(L972:L2902,ROW()-ROW($L$2905)+1),"")</f>
        <v>0</v>
      </c>
      <c r="M3078">
        <f>IFERROR(SMALL(M972:M2902,ROW()-ROW($M$2905)+1),"")</f>
        <v>0</v>
      </c>
      <c r="N3078">
        <f>IFERROR(SMALL(N972:N2902,ROW()-ROW($N$2905)+1),"")</f>
        <v>0</v>
      </c>
    </row>
    <row r="3079" spans="5:14">
      <c r="E3079">
        <f>IFERROR(SMALL(E972:E2902,ROW()-ROW($E$2905)+1),"")</f>
        <v>0</v>
      </c>
      <c r="F3079">
        <f>IFERROR(SMALL(F972:F2902,ROW()-ROW($F$2905)+1),"")</f>
        <v>0</v>
      </c>
      <c r="G3079">
        <f>IFERROR(SMALL(G972:G2902,ROW()-ROW($G$2905)+1),"")</f>
        <v>0</v>
      </c>
      <c r="H3079">
        <f>IFERROR(SMALL(H972:H2902,ROW()-ROW($H$2905)+1),"")</f>
        <v>0</v>
      </c>
      <c r="K3079">
        <f>IFERROR(SMALL(K972:K2902,ROW()-ROW($K$2905)+1),"")</f>
        <v>0</v>
      </c>
      <c r="L3079">
        <f>IFERROR(SMALL(L972:L2902,ROW()-ROW($L$2905)+1),"")</f>
        <v>0</v>
      </c>
      <c r="M3079">
        <f>IFERROR(SMALL(M972:M2902,ROW()-ROW($M$2905)+1),"")</f>
        <v>0</v>
      </c>
      <c r="N3079">
        <f>IFERROR(SMALL(N972:N2902,ROW()-ROW($N$2905)+1),"")</f>
        <v>0</v>
      </c>
    </row>
    <row r="3080" spans="5:14">
      <c r="E3080">
        <f>IFERROR(SMALL(E972:E2902,ROW()-ROW($E$2905)+1),"")</f>
        <v>0</v>
      </c>
      <c r="F3080">
        <f>IFERROR(SMALL(F972:F2902,ROW()-ROW($F$2905)+1),"")</f>
        <v>0</v>
      </c>
      <c r="G3080">
        <f>IFERROR(SMALL(G972:G2902,ROW()-ROW($G$2905)+1),"")</f>
        <v>0</v>
      </c>
      <c r="H3080">
        <f>IFERROR(SMALL(H972:H2902,ROW()-ROW($H$2905)+1),"")</f>
        <v>0</v>
      </c>
      <c r="K3080">
        <f>IFERROR(SMALL(K972:K2902,ROW()-ROW($K$2905)+1),"")</f>
        <v>0</v>
      </c>
      <c r="L3080">
        <f>IFERROR(SMALL(L972:L2902,ROW()-ROW($L$2905)+1),"")</f>
        <v>0</v>
      </c>
      <c r="M3080">
        <f>IFERROR(SMALL(M972:M2902,ROW()-ROW($M$2905)+1),"")</f>
        <v>0</v>
      </c>
      <c r="N3080">
        <f>IFERROR(SMALL(N972:N2902,ROW()-ROW($N$2905)+1),"")</f>
        <v>0</v>
      </c>
    </row>
    <row r="3081" spans="5:14">
      <c r="E3081">
        <f>IFERROR(SMALL(E972:E2902,ROW()-ROW($E$2905)+1),"")</f>
        <v>0</v>
      </c>
      <c r="F3081">
        <f>IFERROR(SMALL(F972:F2902,ROW()-ROW($F$2905)+1),"")</f>
        <v>0</v>
      </c>
      <c r="G3081">
        <f>IFERROR(SMALL(G972:G2902,ROW()-ROW($G$2905)+1),"")</f>
        <v>0</v>
      </c>
      <c r="H3081">
        <f>IFERROR(SMALL(H972:H2902,ROW()-ROW($H$2905)+1),"")</f>
        <v>0</v>
      </c>
      <c r="K3081">
        <f>IFERROR(SMALL(K972:K2902,ROW()-ROW($K$2905)+1),"")</f>
        <v>0</v>
      </c>
      <c r="L3081">
        <f>IFERROR(SMALL(L972:L2902,ROW()-ROW($L$2905)+1),"")</f>
        <v>0</v>
      </c>
      <c r="M3081">
        <f>IFERROR(SMALL(M972:M2902,ROW()-ROW($M$2905)+1),"")</f>
        <v>0</v>
      </c>
      <c r="N3081">
        <f>IFERROR(SMALL(N972:N2902,ROW()-ROW($N$2905)+1),"")</f>
        <v>0</v>
      </c>
    </row>
    <row r="3082" spans="5:14">
      <c r="E3082">
        <f>IFERROR(SMALL(E972:E2902,ROW()-ROW($E$2905)+1),"")</f>
        <v>0</v>
      </c>
      <c r="F3082">
        <f>IFERROR(SMALL(F972:F2902,ROW()-ROW($F$2905)+1),"")</f>
        <v>0</v>
      </c>
      <c r="G3082">
        <f>IFERROR(SMALL(G972:G2902,ROW()-ROW($G$2905)+1),"")</f>
        <v>0</v>
      </c>
      <c r="H3082">
        <f>IFERROR(SMALL(H972:H2902,ROW()-ROW($H$2905)+1),"")</f>
        <v>0</v>
      </c>
      <c r="K3082">
        <f>IFERROR(SMALL(K972:K2902,ROW()-ROW($K$2905)+1),"")</f>
        <v>0</v>
      </c>
      <c r="L3082">
        <f>IFERROR(SMALL(L972:L2902,ROW()-ROW($L$2905)+1),"")</f>
        <v>0</v>
      </c>
      <c r="M3082">
        <f>IFERROR(SMALL(M972:M2902,ROW()-ROW($M$2905)+1),"")</f>
        <v>0</v>
      </c>
      <c r="N3082">
        <f>IFERROR(SMALL(N972:N2902,ROW()-ROW($N$2905)+1),"")</f>
        <v>0</v>
      </c>
    </row>
    <row r="3083" spans="5:14">
      <c r="E3083">
        <f>IFERROR(SMALL(E972:E2902,ROW()-ROW($E$2905)+1),"")</f>
        <v>0</v>
      </c>
      <c r="F3083">
        <f>IFERROR(SMALL(F972:F2902,ROW()-ROW($F$2905)+1),"")</f>
        <v>0</v>
      </c>
      <c r="G3083">
        <f>IFERROR(SMALL(G972:G2902,ROW()-ROW($G$2905)+1),"")</f>
        <v>0</v>
      </c>
      <c r="H3083">
        <f>IFERROR(SMALL(H972:H2902,ROW()-ROW($H$2905)+1),"")</f>
        <v>0</v>
      </c>
      <c r="K3083">
        <f>IFERROR(SMALL(K972:K2902,ROW()-ROW($K$2905)+1),"")</f>
        <v>0</v>
      </c>
      <c r="L3083">
        <f>IFERROR(SMALL(L972:L2902,ROW()-ROW($L$2905)+1),"")</f>
        <v>0</v>
      </c>
      <c r="M3083">
        <f>IFERROR(SMALL(M972:M2902,ROW()-ROW($M$2905)+1),"")</f>
        <v>0</v>
      </c>
      <c r="N3083">
        <f>IFERROR(SMALL(N972:N2902,ROW()-ROW($N$2905)+1),"")</f>
        <v>0</v>
      </c>
    </row>
    <row r="3084" spans="5:14">
      <c r="E3084">
        <f>IFERROR(SMALL(E972:E2902,ROW()-ROW($E$2905)+1),"")</f>
        <v>0</v>
      </c>
      <c r="F3084">
        <f>IFERROR(SMALL(F972:F2902,ROW()-ROW($F$2905)+1),"")</f>
        <v>0</v>
      </c>
      <c r="G3084">
        <f>IFERROR(SMALL(G972:G2902,ROW()-ROW($G$2905)+1),"")</f>
        <v>0</v>
      </c>
      <c r="H3084">
        <f>IFERROR(SMALL(H972:H2902,ROW()-ROW($H$2905)+1),"")</f>
        <v>0</v>
      </c>
      <c r="K3084">
        <f>IFERROR(SMALL(K972:K2902,ROW()-ROW($K$2905)+1),"")</f>
        <v>0</v>
      </c>
      <c r="L3084">
        <f>IFERROR(SMALL(L972:L2902,ROW()-ROW($L$2905)+1),"")</f>
        <v>0</v>
      </c>
      <c r="M3084">
        <f>IFERROR(SMALL(M972:M2902,ROW()-ROW($M$2905)+1),"")</f>
        <v>0</v>
      </c>
      <c r="N3084">
        <f>IFERROR(SMALL(N972:N2902,ROW()-ROW($N$2905)+1),"")</f>
        <v>0</v>
      </c>
    </row>
    <row r="3085" spans="5:14">
      <c r="E3085">
        <f>IFERROR(SMALL(E972:E2902,ROW()-ROW($E$2905)+1),"")</f>
        <v>0</v>
      </c>
      <c r="F3085">
        <f>IFERROR(SMALL(F972:F2902,ROW()-ROW($F$2905)+1),"")</f>
        <v>0</v>
      </c>
      <c r="G3085">
        <f>IFERROR(SMALL(G972:G2902,ROW()-ROW($G$2905)+1),"")</f>
        <v>0</v>
      </c>
      <c r="H3085">
        <f>IFERROR(SMALL(H972:H2902,ROW()-ROW($H$2905)+1),"")</f>
        <v>0</v>
      </c>
      <c r="K3085">
        <f>IFERROR(SMALL(K972:K2902,ROW()-ROW($K$2905)+1),"")</f>
        <v>0</v>
      </c>
      <c r="L3085">
        <f>IFERROR(SMALL(L972:L2902,ROW()-ROW($L$2905)+1),"")</f>
        <v>0</v>
      </c>
      <c r="M3085">
        <f>IFERROR(SMALL(M972:M2902,ROW()-ROW($M$2905)+1),"")</f>
        <v>0</v>
      </c>
      <c r="N3085">
        <f>IFERROR(SMALL(N972:N2902,ROW()-ROW($N$2905)+1),"")</f>
        <v>0</v>
      </c>
    </row>
    <row r="3086" spans="5:14">
      <c r="E3086">
        <f>IFERROR(SMALL(E972:E2902,ROW()-ROW($E$2905)+1),"")</f>
        <v>0</v>
      </c>
      <c r="F3086">
        <f>IFERROR(SMALL(F972:F2902,ROW()-ROW($F$2905)+1),"")</f>
        <v>0</v>
      </c>
      <c r="G3086">
        <f>IFERROR(SMALL(G972:G2902,ROW()-ROW($G$2905)+1),"")</f>
        <v>0</v>
      </c>
      <c r="H3086">
        <f>IFERROR(SMALL(H972:H2902,ROW()-ROW($H$2905)+1),"")</f>
        <v>0</v>
      </c>
      <c r="K3086">
        <f>IFERROR(SMALL(K972:K2902,ROW()-ROW($K$2905)+1),"")</f>
        <v>0</v>
      </c>
      <c r="L3086">
        <f>IFERROR(SMALL(L972:L2902,ROW()-ROW($L$2905)+1),"")</f>
        <v>0</v>
      </c>
      <c r="M3086">
        <f>IFERROR(SMALL(M972:M2902,ROW()-ROW($M$2905)+1),"")</f>
        <v>0</v>
      </c>
      <c r="N3086">
        <f>IFERROR(SMALL(N972:N2902,ROW()-ROW($N$2905)+1),"")</f>
        <v>0</v>
      </c>
    </row>
    <row r="3087" spans="5:14">
      <c r="E3087">
        <f>IFERROR(SMALL(E972:E2902,ROW()-ROW($E$2905)+1),"")</f>
        <v>0</v>
      </c>
      <c r="F3087">
        <f>IFERROR(SMALL(F972:F2902,ROW()-ROW($F$2905)+1),"")</f>
        <v>0</v>
      </c>
      <c r="G3087">
        <f>IFERROR(SMALL(G972:G2902,ROW()-ROW($G$2905)+1),"")</f>
        <v>0</v>
      </c>
      <c r="H3087">
        <f>IFERROR(SMALL(H972:H2902,ROW()-ROW($H$2905)+1),"")</f>
        <v>0</v>
      </c>
      <c r="K3087">
        <f>IFERROR(SMALL(K972:K2902,ROW()-ROW($K$2905)+1),"")</f>
        <v>0</v>
      </c>
      <c r="L3087">
        <f>IFERROR(SMALL(L972:L2902,ROW()-ROW($L$2905)+1),"")</f>
        <v>0</v>
      </c>
      <c r="M3087">
        <f>IFERROR(SMALL(M972:M2902,ROW()-ROW($M$2905)+1),"")</f>
        <v>0</v>
      </c>
      <c r="N3087">
        <f>IFERROR(SMALL(N972:N2902,ROW()-ROW($N$2905)+1),"")</f>
        <v>0</v>
      </c>
    </row>
    <row r="3088" spans="5:14">
      <c r="E3088">
        <f>IFERROR(SMALL(E972:E2902,ROW()-ROW($E$2905)+1),"")</f>
        <v>0</v>
      </c>
      <c r="F3088">
        <f>IFERROR(SMALL(F972:F2902,ROW()-ROW($F$2905)+1),"")</f>
        <v>0</v>
      </c>
      <c r="G3088">
        <f>IFERROR(SMALL(G972:G2902,ROW()-ROW($G$2905)+1),"")</f>
        <v>0</v>
      </c>
      <c r="H3088">
        <f>IFERROR(SMALL(H972:H2902,ROW()-ROW($H$2905)+1),"")</f>
        <v>0</v>
      </c>
      <c r="K3088">
        <f>IFERROR(SMALL(K972:K2902,ROW()-ROW($K$2905)+1),"")</f>
        <v>0</v>
      </c>
      <c r="L3088">
        <f>IFERROR(SMALL(L972:L2902,ROW()-ROW($L$2905)+1),"")</f>
        <v>0</v>
      </c>
      <c r="M3088">
        <f>IFERROR(SMALL(M972:M2902,ROW()-ROW($M$2905)+1),"")</f>
        <v>0</v>
      </c>
      <c r="N3088">
        <f>IFERROR(SMALL(N972:N2902,ROW()-ROW($N$2905)+1),"")</f>
        <v>0</v>
      </c>
    </row>
    <row r="3089" spans="5:14">
      <c r="E3089">
        <f>IFERROR(SMALL(E972:E2902,ROW()-ROW($E$2905)+1),"")</f>
        <v>0</v>
      </c>
      <c r="F3089">
        <f>IFERROR(SMALL(F972:F2902,ROW()-ROW($F$2905)+1),"")</f>
        <v>0</v>
      </c>
      <c r="G3089">
        <f>IFERROR(SMALL(G972:G2902,ROW()-ROW($G$2905)+1),"")</f>
        <v>0</v>
      </c>
      <c r="H3089">
        <f>IFERROR(SMALL(H972:H2902,ROW()-ROW($H$2905)+1),"")</f>
        <v>0</v>
      </c>
      <c r="K3089">
        <f>IFERROR(SMALL(K972:K2902,ROW()-ROW($K$2905)+1),"")</f>
        <v>0</v>
      </c>
      <c r="L3089">
        <f>IFERROR(SMALL(L972:L2902,ROW()-ROW($L$2905)+1),"")</f>
        <v>0</v>
      </c>
      <c r="M3089">
        <f>IFERROR(SMALL(M972:M2902,ROW()-ROW($M$2905)+1),"")</f>
        <v>0</v>
      </c>
      <c r="N3089">
        <f>IFERROR(SMALL(N972:N2902,ROW()-ROW($N$2905)+1),"")</f>
        <v>0</v>
      </c>
    </row>
    <row r="3090" spans="5:14">
      <c r="E3090">
        <f>IFERROR(SMALL(E972:E2902,ROW()-ROW($E$2905)+1),"")</f>
        <v>0</v>
      </c>
      <c r="F3090">
        <f>IFERROR(SMALL(F972:F2902,ROW()-ROW($F$2905)+1),"")</f>
        <v>0</v>
      </c>
      <c r="G3090">
        <f>IFERROR(SMALL(G972:G2902,ROW()-ROW($G$2905)+1),"")</f>
        <v>0</v>
      </c>
      <c r="H3090">
        <f>IFERROR(SMALL(H972:H2902,ROW()-ROW($H$2905)+1),"")</f>
        <v>0</v>
      </c>
      <c r="K3090">
        <f>IFERROR(SMALL(K972:K2902,ROW()-ROW($K$2905)+1),"")</f>
        <v>0</v>
      </c>
      <c r="L3090">
        <f>IFERROR(SMALL(L972:L2902,ROW()-ROW($L$2905)+1),"")</f>
        <v>0</v>
      </c>
      <c r="M3090">
        <f>IFERROR(SMALL(M972:M2902,ROW()-ROW($M$2905)+1),"")</f>
        <v>0</v>
      </c>
      <c r="N3090">
        <f>IFERROR(SMALL(N972:N2902,ROW()-ROW($N$2905)+1),"")</f>
        <v>0</v>
      </c>
    </row>
    <row r="3091" spans="5:14">
      <c r="E3091">
        <f>IFERROR(SMALL(E972:E2902,ROW()-ROW($E$2905)+1),"")</f>
        <v>0</v>
      </c>
      <c r="F3091">
        <f>IFERROR(SMALL(F972:F2902,ROW()-ROW($F$2905)+1),"")</f>
        <v>0</v>
      </c>
      <c r="G3091">
        <f>IFERROR(SMALL(G972:G2902,ROW()-ROW($G$2905)+1),"")</f>
        <v>0</v>
      </c>
      <c r="H3091">
        <f>IFERROR(SMALL(H972:H2902,ROW()-ROW($H$2905)+1),"")</f>
        <v>0</v>
      </c>
      <c r="K3091">
        <f>IFERROR(SMALL(K972:K2902,ROW()-ROW($K$2905)+1),"")</f>
        <v>0</v>
      </c>
      <c r="L3091">
        <f>IFERROR(SMALL(L972:L2902,ROW()-ROW($L$2905)+1),"")</f>
        <v>0</v>
      </c>
      <c r="M3091">
        <f>IFERROR(SMALL(M972:M2902,ROW()-ROW($M$2905)+1),"")</f>
        <v>0</v>
      </c>
      <c r="N3091">
        <f>IFERROR(SMALL(N972:N2902,ROW()-ROW($N$2905)+1),"")</f>
        <v>0</v>
      </c>
    </row>
    <row r="3092" spans="5:14">
      <c r="E3092">
        <f>IFERROR(SMALL(E972:E2902,ROW()-ROW($E$2905)+1),"")</f>
        <v>0</v>
      </c>
      <c r="F3092">
        <f>IFERROR(SMALL(F972:F2902,ROW()-ROW($F$2905)+1),"")</f>
        <v>0</v>
      </c>
      <c r="G3092">
        <f>IFERROR(SMALL(G972:G2902,ROW()-ROW($G$2905)+1),"")</f>
        <v>0</v>
      </c>
      <c r="H3092">
        <f>IFERROR(SMALL(H972:H2902,ROW()-ROW($H$2905)+1),"")</f>
        <v>0</v>
      </c>
      <c r="K3092">
        <f>IFERROR(SMALL(K972:K2902,ROW()-ROW($K$2905)+1),"")</f>
        <v>0</v>
      </c>
      <c r="L3092">
        <f>IFERROR(SMALL(L972:L2902,ROW()-ROW($L$2905)+1),"")</f>
        <v>0</v>
      </c>
      <c r="M3092">
        <f>IFERROR(SMALL(M972:M2902,ROW()-ROW($M$2905)+1),"")</f>
        <v>0</v>
      </c>
      <c r="N3092">
        <f>IFERROR(SMALL(N972:N2902,ROW()-ROW($N$2905)+1),"")</f>
        <v>0</v>
      </c>
    </row>
    <row r="3093" spans="5:14">
      <c r="E3093">
        <f>IFERROR(SMALL(E972:E2902,ROW()-ROW($E$2905)+1),"")</f>
        <v>0</v>
      </c>
      <c r="F3093">
        <f>IFERROR(SMALL(F972:F2902,ROW()-ROW($F$2905)+1),"")</f>
        <v>0</v>
      </c>
      <c r="G3093">
        <f>IFERROR(SMALL(G972:G2902,ROW()-ROW($G$2905)+1),"")</f>
        <v>0</v>
      </c>
      <c r="H3093">
        <f>IFERROR(SMALL(H972:H2902,ROW()-ROW($H$2905)+1),"")</f>
        <v>0</v>
      </c>
      <c r="K3093">
        <f>IFERROR(SMALL(K972:K2902,ROW()-ROW($K$2905)+1),"")</f>
        <v>0</v>
      </c>
      <c r="L3093">
        <f>IFERROR(SMALL(L972:L2902,ROW()-ROW($L$2905)+1),"")</f>
        <v>0</v>
      </c>
      <c r="M3093">
        <f>IFERROR(SMALL(M972:M2902,ROW()-ROW($M$2905)+1),"")</f>
        <v>0</v>
      </c>
      <c r="N3093">
        <f>IFERROR(SMALL(N972:N2902,ROW()-ROW($N$2905)+1),"")</f>
        <v>0</v>
      </c>
    </row>
    <row r="3094" spans="5:14">
      <c r="E3094">
        <f>IFERROR(SMALL(E972:E2902,ROW()-ROW($E$2905)+1),"")</f>
        <v>0</v>
      </c>
      <c r="F3094">
        <f>IFERROR(SMALL(F972:F2902,ROW()-ROW($F$2905)+1),"")</f>
        <v>0</v>
      </c>
      <c r="G3094">
        <f>IFERROR(SMALL(G972:G2902,ROW()-ROW($G$2905)+1),"")</f>
        <v>0</v>
      </c>
      <c r="H3094">
        <f>IFERROR(SMALL(H972:H2902,ROW()-ROW($H$2905)+1),"")</f>
        <v>0</v>
      </c>
      <c r="K3094">
        <f>IFERROR(SMALL(K972:K2902,ROW()-ROW($K$2905)+1),"")</f>
        <v>0</v>
      </c>
      <c r="L3094">
        <f>IFERROR(SMALL(L972:L2902,ROW()-ROW($L$2905)+1),"")</f>
        <v>0</v>
      </c>
      <c r="M3094">
        <f>IFERROR(SMALL(M972:M2902,ROW()-ROW($M$2905)+1),"")</f>
        <v>0</v>
      </c>
      <c r="N3094">
        <f>IFERROR(SMALL(N972:N2902,ROW()-ROW($N$2905)+1),"")</f>
        <v>0</v>
      </c>
    </row>
    <row r="3095" spans="5:14">
      <c r="E3095">
        <f>IFERROR(SMALL(E972:E2902,ROW()-ROW($E$2905)+1),"")</f>
        <v>0</v>
      </c>
      <c r="F3095">
        <f>IFERROR(SMALL(F972:F2902,ROW()-ROW($F$2905)+1),"")</f>
        <v>0</v>
      </c>
      <c r="G3095">
        <f>IFERROR(SMALL(G972:G2902,ROW()-ROW($G$2905)+1),"")</f>
        <v>0</v>
      </c>
      <c r="H3095">
        <f>IFERROR(SMALL(H972:H2902,ROW()-ROW($H$2905)+1),"")</f>
        <v>0</v>
      </c>
      <c r="K3095">
        <f>IFERROR(SMALL(K972:K2902,ROW()-ROW($K$2905)+1),"")</f>
        <v>0</v>
      </c>
      <c r="L3095">
        <f>IFERROR(SMALL(L972:L2902,ROW()-ROW($L$2905)+1),"")</f>
        <v>0</v>
      </c>
      <c r="M3095">
        <f>IFERROR(SMALL(M972:M2902,ROW()-ROW($M$2905)+1),"")</f>
        <v>0</v>
      </c>
      <c r="N3095">
        <f>IFERROR(SMALL(N972:N2902,ROW()-ROW($N$2905)+1),"")</f>
        <v>0</v>
      </c>
    </row>
    <row r="3096" spans="5:14">
      <c r="E3096">
        <f>IFERROR(SMALL(E972:E2902,ROW()-ROW($E$2905)+1),"")</f>
        <v>0</v>
      </c>
      <c r="F3096">
        <f>IFERROR(SMALL(F972:F2902,ROW()-ROW($F$2905)+1),"")</f>
        <v>0</v>
      </c>
      <c r="G3096">
        <f>IFERROR(SMALL(G972:G2902,ROW()-ROW($G$2905)+1),"")</f>
        <v>0</v>
      </c>
      <c r="H3096">
        <f>IFERROR(SMALL(H972:H2902,ROW()-ROW($H$2905)+1),"")</f>
        <v>0</v>
      </c>
      <c r="K3096">
        <f>IFERROR(SMALL(K972:K2902,ROW()-ROW($K$2905)+1),"")</f>
        <v>0</v>
      </c>
      <c r="L3096">
        <f>IFERROR(SMALL(L972:L2902,ROW()-ROW($L$2905)+1),"")</f>
        <v>0</v>
      </c>
      <c r="M3096">
        <f>IFERROR(SMALL(M972:M2902,ROW()-ROW($M$2905)+1),"")</f>
        <v>0</v>
      </c>
      <c r="N3096">
        <f>IFERROR(SMALL(N972:N2902,ROW()-ROW($N$2905)+1),"")</f>
        <v>0</v>
      </c>
    </row>
    <row r="3097" spans="5:14">
      <c r="E3097">
        <f>IFERROR(SMALL(E972:E2902,ROW()-ROW($E$2905)+1),"")</f>
        <v>0</v>
      </c>
      <c r="F3097">
        <f>IFERROR(SMALL(F972:F2902,ROW()-ROW($F$2905)+1),"")</f>
        <v>0</v>
      </c>
      <c r="G3097">
        <f>IFERROR(SMALL(G972:G2902,ROW()-ROW($G$2905)+1),"")</f>
        <v>0</v>
      </c>
      <c r="H3097">
        <f>IFERROR(SMALL(H972:H2902,ROW()-ROW($H$2905)+1),"")</f>
        <v>0</v>
      </c>
      <c r="K3097">
        <f>IFERROR(SMALL(K972:K2902,ROW()-ROW($K$2905)+1),"")</f>
        <v>0</v>
      </c>
      <c r="L3097">
        <f>IFERROR(SMALL(L972:L2902,ROW()-ROW($L$2905)+1),"")</f>
        <v>0</v>
      </c>
      <c r="M3097">
        <f>IFERROR(SMALL(M972:M2902,ROW()-ROW($M$2905)+1),"")</f>
        <v>0</v>
      </c>
      <c r="N3097">
        <f>IFERROR(SMALL(N972:N2902,ROW()-ROW($N$2905)+1),"")</f>
        <v>0</v>
      </c>
    </row>
    <row r="3098" spans="5:14">
      <c r="E3098">
        <f>IFERROR(SMALL(E972:E2902,ROW()-ROW($E$2905)+1),"")</f>
        <v>0</v>
      </c>
      <c r="F3098">
        <f>IFERROR(SMALL(F972:F2902,ROW()-ROW($F$2905)+1),"")</f>
        <v>0</v>
      </c>
      <c r="G3098">
        <f>IFERROR(SMALL(G972:G2902,ROW()-ROW($G$2905)+1),"")</f>
        <v>0</v>
      </c>
      <c r="H3098">
        <f>IFERROR(SMALL(H972:H2902,ROW()-ROW($H$2905)+1),"")</f>
        <v>0</v>
      </c>
      <c r="K3098">
        <f>IFERROR(SMALL(K972:K2902,ROW()-ROW($K$2905)+1),"")</f>
        <v>0</v>
      </c>
      <c r="L3098">
        <f>IFERROR(SMALL(L972:L2902,ROW()-ROW($L$2905)+1),"")</f>
        <v>0</v>
      </c>
      <c r="M3098">
        <f>IFERROR(SMALL(M972:M2902,ROW()-ROW($M$2905)+1),"")</f>
        <v>0</v>
      </c>
      <c r="N3098">
        <f>IFERROR(SMALL(N972:N2902,ROW()-ROW($N$2905)+1),"")</f>
        <v>0</v>
      </c>
    </row>
    <row r="3099" spans="5:14">
      <c r="E3099">
        <f>IFERROR(SMALL(E972:E2902,ROW()-ROW($E$2905)+1),"")</f>
        <v>0</v>
      </c>
      <c r="F3099">
        <f>IFERROR(SMALL(F972:F2902,ROW()-ROW($F$2905)+1),"")</f>
        <v>0</v>
      </c>
      <c r="G3099">
        <f>IFERROR(SMALL(G972:G2902,ROW()-ROW($G$2905)+1),"")</f>
        <v>0</v>
      </c>
      <c r="H3099">
        <f>IFERROR(SMALL(H972:H2902,ROW()-ROW($H$2905)+1),"")</f>
        <v>0</v>
      </c>
      <c r="K3099">
        <f>IFERROR(SMALL(K972:K2902,ROW()-ROW($K$2905)+1),"")</f>
        <v>0</v>
      </c>
      <c r="L3099">
        <f>IFERROR(SMALL(L972:L2902,ROW()-ROW($L$2905)+1),"")</f>
        <v>0</v>
      </c>
      <c r="M3099">
        <f>IFERROR(SMALL(M972:M2902,ROW()-ROW($M$2905)+1),"")</f>
        <v>0</v>
      </c>
      <c r="N3099">
        <f>IFERROR(SMALL(N972:N2902,ROW()-ROW($N$2905)+1),"")</f>
        <v>0</v>
      </c>
    </row>
    <row r="3100" spans="5:14">
      <c r="E3100">
        <f>IFERROR(SMALL(E972:E2902,ROW()-ROW($E$2905)+1),"")</f>
        <v>0</v>
      </c>
      <c r="F3100">
        <f>IFERROR(SMALL(F972:F2902,ROW()-ROW($F$2905)+1),"")</f>
        <v>0</v>
      </c>
      <c r="G3100">
        <f>IFERROR(SMALL(G972:G2902,ROW()-ROW($G$2905)+1),"")</f>
        <v>0</v>
      </c>
      <c r="H3100">
        <f>IFERROR(SMALL(H972:H2902,ROW()-ROW($H$2905)+1),"")</f>
        <v>0</v>
      </c>
      <c r="K3100">
        <f>IFERROR(SMALL(K972:K2902,ROW()-ROW($K$2905)+1),"")</f>
        <v>0</v>
      </c>
      <c r="L3100">
        <f>IFERROR(SMALL(L972:L2902,ROW()-ROW($L$2905)+1),"")</f>
        <v>0</v>
      </c>
      <c r="M3100">
        <f>IFERROR(SMALL(M972:M2902,ROW()-ROW($M$2905)+1),"")</f>
        <v>0</v>
      </c>
      <c r="N3100">
        <f>IFERROR(SMALL(N972:N2902,ROW()-ROW($N$2905)+1),"")</f>
        <v>0</v>
      </c>
    </row>
    <row r="3101" spans="5:14">
      <c r="E3101">
        <f>IFERROR(SMALL(E972:E2902,ROW()-ROW($E$2905)+1),"")</f>
        <v>0</v>
      </c>
      <c r="F3101">
        <f>IFERROR(SMALL(F972:F2902,ROW()-ROW($F$2905)+1),"")</f>
        <v>0</v>
      </c>
      <c r="G3101">
        <f>IFERROR(SMALL(G972:G2902,ROW()-ROW($G$2905)+1),"")</f>
        <v>0</v>
      </c>
      <c r="H3101">
        <f>IFERROR(SMALL(H972:H2902,ROW()-ROW($H$2905)+1),"")</f>
        <v>0</v>
      </c>
      <c r="K3101">
        <f>IFERROR(SMALL(K972:K2902,ROW()-ROW($K$2905)+1),"")</f>
        <v>0</v>
      </c>
      <c r="L3101">
        <f>IFERROR(SMALL(L972:L2902,ROW()-ROW($L$2905)+1),"")</f>
        <v>0</v>
      </c>
      <c r="M3101">
        <f>IFERROR(SMALL(M972:M2902,ROW()-ROW($M$2905)+1),"")</f>
        <v>0</v>
      </c>
      <c r="N3101">
        <f>IFERROR(SMALL(N972:N2902,ROW()-ROW($N$2905)+1),"")</f>
        <v>0</v>
      </c>
    </row>
    <row r="3102" spans="5:14">
      <c r="E3102">
        <f>IFERROR(SMALL(E972:E2902,ROW()-ROW($E$2905)+1),"")</f>
        <v>0</v>
      </c>
      <c r="F3102">
        <f>IFERROR(SMALL(F972:F2902,ROW()-ROW($F$2905)+1),"")</f>
        <v>0</v>
      </c>
      <c r="G3102">
        <f>IFERROR(SMALL(G972:G2902,ROW()-ROW($G$2905)+1),"")</f>
        <v>0</v>
      </c>
      <c r="H3102">
        <f>IFERROR(SMALL(H972:H2902,ROW()-ROW($H$2905)+1),"")</f>
        <v>0</v>
      </c>
      <c r="K3102">
        <f>IFERROR(SMALL(K972:K2902,ROW()-ROW($K$2905)+1),"")</f>
        <v>0</v>
      </c>
      <c r="L3102">
        <f>IFERROR(SMALL(L972:L2902,ROW()-ROW($L$2905)+1),"")</f>
        <v>0</v>
      </c>
      <c r="M3102">
        <f>IFERROR(SMALL(M972:M2902,ROW()-ROW($M$2905)+1),"")</f>
        <v>0</v>
      </c>
      <c r="N3102">
        <f>IFERROR(SMALL(N972:N2902,ROW()-ROW($N$2905)+1),"")</f>
        <v>0</v>
      </c>
    </row>
    <row r="3103" spans="5:14">
      <c r="E3103">
        <f>IFERROR(SMALL(E972:E2902,ROW()-ROW($E$2905)+1),"")</f>
        <v>0</v>
      </c>
      <c r="F3103">
        <f>IFERROR(SMALL(F972:F2902,ROW()-ROW($F$2905)+1),"")</f>
        <v>0</v>
      </c>
      <c r="G3103">
        <f>IFERROR(SMALL(G972:G2902,ROW()-ROW($G$2905)+1),"")</f>
        <v>0</v>
      </c>
      <c r="H3103">
        <f>IFERROR(SMALL(H972:H2902,ROW()-ROW($H$2905)+1),"")</f>
        <v>0</v>
      </c>
      <c r="K3103">
        <f>IFERROR(SMALL(K972:K2902,ROW()-ROW($K$2905)+1),"")</f>
        <v>0</v>
      </c>
      <c r="L3103">
        <f>IFERROR(SMALL(L972:L2902,ROW()-ROW($L$2905)+1),"")</f>
        <v>0</v>
      </c>
      <c r="M3103">
        <f>IFERROR(SMALL(M972:M2902,ROW()-ROW($M$2905)+1),"")</f>
        <v>0</v>
      </c>
      <c r="N3103">
        <f>IFERROR(SMALL(N972:N2902,ROW()-ROW($N$2905)+1),"")</f>
        <v>0</v>
      </c>
    </row>
    <row r="3104" spans="5:14">
      <c r="E3104">
        <f>IFERROR(SMALL(E972:E2902,ROW()-ROW($E$2905)+1),"")</f>
        <v>0</v>
      </c>
      <c r="F3104">
        <f>IFERROR(SMALL(F972:F2902,ROW()-ROW($F$2905)+1),"")</f>
        <v>0</v>
      </c>
      <c r="G3104">
        <f>IFERROR(SMALL(G972:G2902,ROW()-ROW($G$2905)+1),"")</f>
        <v>0</v>
      </c>
      <c r="H3104">
        <f>IFERROR(SMALL(H972:H2902,ROW()-ROW($H$2905)+1),"")</f>
        <v>0</v>
      </c>
      <c r="K3104">
        <f>IFERROR(SMALL(K972:K2902,ROW()-ROW($K$2905)+1),"")</f>
        <v>0</v>
      </c>
      <c r="L3104">
        <f>IFERROR(SMALL(L972:L2902,ROW()-ROW($L$2905)+1),"")</f>
        <v>0</v>
      </c>
      <c r="M3104">
        <f>IFERROR(SMALL(M972:M2902,ROW()-ROW($M$2905)+1),"")</f>
        <v>0</v>
      </c>
      <c r="N3104">
        <f>IFERROR(SMALL(N972:N2902,ROW()-ROW($N$2905)+1),"")</f>
        <v>0</v>
      </c>
    </row>
    <row r="3105" spans="5:14">
      <c r="E3105">
        <f>IFERROR(SMALL(E972:E2902,ROW()-ROW($E$2905)+1),"")</f>
        <v>0</v>
      </c>
      <c r="F3105">
        <f>IFERROR(SMALL(F972:F2902,ROW()-ROW($F$2905)+1),"")</f>
        <v>0</v>
      </c>
      <c r="G3105">
        <f>IFERROR(SMALL(G972:G2902,ROW()-ROW($G$2905)+1),"")</f>
        <v>0</v>
      </c>
      <c r="H3105">
        <f>IFERROR(SMALL(H972:H2902,ROW()-ROW($H$2905)+1),"")</f>
        <v>0</v>
      </c>
      <c r="K3105">
        <f>IFERROR(SMALL(K972:K2902,ROW()-ROW($K$2905)+1),"")</f>
        <v>0</v>
      </c>
      <c r="L3105">
        <f>IFERROR(SMALL(L972:L2902,ROW()-ROW($L$2905)+1),"")</f>
        <v>0</v>
      </c>
      <c r="M3105">
        <f>IFERROR(SMALL(M972:M2902,ROW()-ROW($M$2905)+1),"")</f>
        <v>0</v>
      </c>
      <c r="N3105">
        <f>IFERROR(SMALL(N972:N2902,ROW()-ROW($N$2905)+1),"")</f>
        <v>0</v>
      </c>
    </row>
    <row r="3106" spans="5:14">
      <c r="E3106">
        <f>IFERROR(SMALL(E972:E2902,ROW()-ROW($E$2905)+1),"")</f>
        <v>0</v>
      </c>
      <c r="F3106">
        <f>IFERROR(SMALL(F972:F2902,ROW()-ROW($F$2905)+1),"")</f>
        <v>0</v>
      </c>
      <c r="G3106">
        <f>IFERROR(SMALL(G972:G2902,ROW()-ROW($G$2905)+1),"")</f>
        <v>0</v>
      </c>
      <c r="H3106">
        <f>IFERROR(SMALL(H972:H2902,ROW()-ROW($H$2905)+1),"")</f>
        <v>0</v>
      </c>
      <c r="K3106">
        <f>IFERROR(SMALL(K972:K2902,ROW()-ROW($K$2905)+1),"")</f>
        <v>0</v>
      </c>
      <c r="L3106">
        <f>IFERROR(SMALL(L972:L2902,ROW()-ROW($L$2905)+1),"")</f>
        <v>0</v>
      </c>
      <c r="M3106">
        <f>IFERROR(SMALL(M972:M2902,ROW()-ROW($M$2905)+1),"")</f>
        <v>0</v>
      </c>
      <c r="N3106">
        <f>IFERROR(SMALL(N972:N2902,ROW()-ROW($N$2905)+1),"")</f>
        <v>0</v>
      </c>
    </row>
    <row r="3107" spans="5:14">
      <c r="E3107">
        <f>IFERROR(SMALL(E972:E2902,ROW()-ROW($E$2905)+1),"")</f>
        <v>0</v>
      </c>
      <c r="F3107">
        <f>IFERROR(SMALL(F972:F2902,ROW()-ROW($F$2905)+1),"")</f>
        <v>0</v>
      </c>
      <c r="G3107">
        <f>IFERROR(SMALL(G972:G2902,ROW()-ROW($G$2905)+1),"")</f>
        <v>0</v>
      </c>
      <c r="H3107">
        <f>IFERROR(SMALL(H972:H2902,ROW()-ROW($H$2905)+1),"")</f>
        <v>0</v>
      </c>
      <c r="K3107">
        <f>IFERROR(SMALL(K972:K2902,ROW()-ROW($K$2905)+1),"")</f>
        <v>0</v>
      </c>
      <c r="L3107">
        <f>IFERROR(SMALL(L972:L2902,ROW()-ROW($L$2905)+1),"")</f>
        <v>0</v>
      </c>
      <c r="M3107">
        <f>IFERROR(SMALL(M972:M2902,ROW()-ROW($M$2905)+1),"")</f>
        <v>0</v>
      </c>
      <c r="N3107">
        <f>IFERROR(SMALL(N972:N2902,ROW()-ROW($N$2905)+1),"")</f>
        <v>0</v>
      </c>
    </row>
    <row r="3108" spans="5:14">
      <c r="E3108">
        <f>IFERROR(SMALL(E972:E2902,ROW()-ROW($E$2905)+1),"")</f>
        <v>0</v>
      </c>
      <c r="F3108">
        <f>IFERROR(SMALL(F972:F2902,ROW()-ROW($F$2905)+1),"")</f>
        <v>0</v>
      </c>
      <c r="G3108">
        <f>IFERROR(SMALL(G972:G2902,ROW()-ROW($G$2905)+1),"")</f>
        <v>0</v>
      </c>
      <c r="H3108">
        <f>IFERROR(SMALL(H972:H2902,ROW()-ROW($H$2905)+1),"")</f>
        <v>0</v>
      </c>
      <c r="K3108">
        <f>IFERROR(SMALL(K972:K2902,ROW()-ROW($K$2905)+1),"")</f>
        <v>0</v>
      </c>
      <c r="L3108">
        <f>IFERROR(SMALL(L972:L2902,ROW()-ROW($L$2905)+1),"")</f>
        <v>0</v>
      </c>
      <c r="M3108">
        <f>IFERROR(SMALL(M972:M2902,ROW()-ROW($M$2905)+1),"")</f>
        <v>0</v>
      </c>
      <c r="N3108">
        <f>IFERROR(SMALL(N972:N2902,ROW()-ROW($N$2905)+1),"")</f>
        <v>0</v>
      </c>
    </row>
    <row r="3109" spans="5:14">
      <c r="E3109">
        <f>IFERROR(SMALL(E972:E2902,ROW()-ROW($E$2905)+1),"")</f>
        <v>0</v>
      </c>
      <c r="F3109">
        <f>IFERROR(SMALL(F972:F2902,ROW()-ROW($F$2905)+1),"")</f>
        <v>0</v>
      </c>
      <c r="G3109">
        <f>IFERROR(SMALL(G972:G2902,ROW()-ROW($G$2905)+1),"")</f>
        <v>0</v>
      </c>
      <c r="H3109">
        <f>IFERROR(SMALL(H972:H2902,ROW()-ROW($H$2905)+1),"")</f>
        <v>0</v>
      </c>
      <c r="K3109">
        <f>IFERROR(SMALL(K972:K2902,ROW()-ROW($K$2905)+1),"")</f>
        <v>0</v>
      </c>
      <c r="L3109">
        <f>IFERROR(SMALL(L972:L2902,ROW()-ROW($L$2905)+1),"")</f>
        <v>0</v>
      </c>
      <c r="M3109">
        <f>IFERROR(SMALL(M972:M2902,ROW()-ROW($M$2905)+1),"")</f>
        <v>0</v>
      </c>
      <c r="N3109">
        <f>IFERROR(SMALL(N972:N2902,ROW()-ROW($N$2905)+1),"")</f>
        <v>0</v>
      </c>
    </row>
    <row r="3110" spans="5:14">
      <c r="E3110">
        <f>IFERROR(SMALL(E972:E2902,ROW()-ROW($E$2905)+1),"")</f>
        <v>0</v>
      </c>
      <c r="F3110">
        <f>IFERROR(SMALL(F972:F2902,ROW()-ROW($F$2905)+1),"")</f>
        <v>0</v>
      </c>
      <c r="G3110">
        <f>IFERROR(SMALL(G972:G2902,ROW()-ROW($G$2905)+1),"")</f>
        <v>0</v>
      </c>
      <c r="H3110">
        <f>IFERROR(SMALL(H972:H2902,ROW()-ROW($H$2905)+1),"")</f>
        <v>0</v>
      </c>
      <c r="K3110">
        <f>IFERROR(SMALL(K972:K2902,ROW()-ROW($K$2905)+1),"")</f>
        <v>0</v>
      </c>
      <c r="L3110">
        <f>IFERROR(SMALL(L972:L2902,ROW()-ROW($L$2905)+1),"")</f>
        <v>0</v>
      </c>
      <c r="M3110">
        <f>IFERROR(SMALL(M972:M2902,ROW()-ROW($M$2905)+1),"")</f>
        <v>0</v>
      </c>
      <c r="N3110">
        <f>IFERROR(SMALL(N972:N2902,ROW()-ROW($N$2905)+1),"")</f>
        <v>0</v>
      </c>
    </row>
    <row r="3111" spans="5:14">
      <c r="E3111">
        <f>IFERROR(SMALL(E972:E2902,ROW()-ROW($E$2905)+1),"")</f>
        <v>0</v>
      </c>
      <c r="F3111">
        <f>IFERROR(SMALL(F972:F2902,ROW()-ROW($F$2905)+1),"")</f>
        <v>0</v>
      </c>
      <c r="G3111">
        <f>IFERROR(SMALL(G972:G2902,ROW()-ROW($G$2905)+1),"")</f>
        <v>0</v>
      </c>
      <c r="H3111">
        <f>IFERROR(SMALL(H972:H2902,ROW()-ROW($H$2905)+1),"")</f>
        <v>0</v>
      </c>
      <c r="K3111">
        <f>IFERROR(SMALL(K972:K2902,ROW()-ROW($K$2905)+1),"")</f>
        <v>0</v>
      </c>
      <c r="L3111">
        <f>IFERROR(SMALL(L972:L2902,ROW()-ROW($L$2905)+1),"")</f>
        <v>0</v>
      </c>
      <c r="M3111">
        <f>IFERROR(SMALL(M972:M2902,ROW()-ROW($M$2905)+1),"")</f>
        <v>0</v>
      </c>
      <c r="N3111">
        <f>IFERROR(SMALL(N972:N2902,ROW()-ROW($N$2905)+1),"")</f>
        <v>0</v>
      </c>
    </row>
    <row r="3112" spans="5:14">
      <c r="E3112">
        <f>IFERROR(SMALL(E972:E2902,ROW()-ROW($E$2905)+1),"")</f>
        <v>0</v>
      </c>
      <c r="F3112">
        <f>IFERROR(SMALL(F972:F2902,ROW()-ROW($F$2905)+1),"")</f>
        <v>0</v>
      </c>
      <c r="G3112">
        <f>IFERROR(SMALL(G972:G2902,ROW()-ROW($G$2905)+1),"")</f>
        <v>0</v>
      </c>
      <c r="H3112">
        <f>IFERROR(SMALL(H972:H2902,ROW()-ROW($H$2905)+1),"")</f>
        <v>0</v>
      </c>
      <c r="K3112">
        <f>IFERROR(SMALL(K972:K2902,ROW()-ROW($K$2905)+1),"")</f>
        <v>0</v>
      </c>
      <c r="L3112">
        <f>IFERROR(SMALL(L972:L2902,ROW()-ROW($L$2905)+1),"")</f>
        <v>0</v>
      </c>
      <c r="M3112">
        <f>IFERROR(SMALL(M972:M2902,ROW()-ROW($M$2905)+1),"")</f>
        <v>0</v>
      </c>
      <c r="N3112">
        <f>IFERROR(SMALL(N972:N2902,ROW()-ROW($N$2905)+1),"")</f>
        <v>0</v>
      </c>
    </row>
    <row r="3113" spans="5:14">
      <c r="E3113">
        <f>IFERROR(SMALL(E972:E2902,ROW()-ROW($E$2905)+1),"")</f>
        <v>0</v>
      </c>
      <c r="F3113">
        <f>IFERROR(SMALL(F972:F2902,ROW()-ROW($F$2905)+1),"")</f>
        <v>0</v>
      </c>
      <c r="G3113">
        <f>IFERROR(SMALL(G972:G2902,ROW()-ROW($G$2905)+1),"")</f>
        <v>0</v>
      </c>
      <c r="H3113">
        <f>IFERROR(SMALL(H972:H2902,ROW()-ROW($H$2905)+1),"")</f>
        <v>0</v>
      </c>
      <c r="K3113">
        <f>IFERROR(SMALL(K972:K2902,ROW()-ROW($K$2905)+1),"")</f>
        <v>0</v>
      </c>
      <c r="L3113">
        <f>IFERROR(SMALL(L972:L2902,ROW()-ROW($L$2905)+1),"")</f>
        <v>0</v>
      </c>
      <c r="M3113">
        <f>IFERROR(SMALL(M972:M2902,ROW()-ROW($M$2905)+1),"")</f>
        <v>0</v>
      </c>
      <c r="N3113">
        <f>IFERROR(SMALL(N972:N2902,ROW()-ROW($N$2905)+1),"")</f>
        <v>0</v>
      </c>
    </row>
    <row r="3114" spans="5:14">
      <c r="E3114">
        <f>IFERROR(SMALL(E972:E2902,ROW()-ROW($E$2905)+1),"")</f>
        <v>0</v>
      </c>
      <c r="F3114">
        <f>IFERROR(SMALL(F972:F2902,ROW()-ROW($F$2905)+1),"")</f>
        <v>0</v>
      </c>
      <c r="G3114">
        <f>IFERROR(SMALL(G972:G2902,ROW()-ROW($G$2905)+1),"")</f>
        <v>0</v>
      </c>
      <c r="H3114">
        <f>IFERROR(SMALL(H972:H2902,ROW()-ROW($H$2905)+1),"")</f>
        <v>0</v>
      </c>
      <c r="K3114">
        <f>IFERROR(SMALL(K972:K2902,ROW()-ROW($K$2905)+1),"")</f>
        <v>0</v>
      </c>
      <c r="L3114">
        <f>IFERROR(SMALL(L972:L2902,ROW()-ROW($L$2905)+1),"")</f>
        <v>0</v>
      </c>
      <c r="M3114">
        <f>IFERROR(SMALL(M972:M2902,ROW()-ROW($M$2905)+1),"")</f>
        <v>0</v>
      </c>
      <c r="N3114">
        <f>IFERROR(SMALL(N972:N2902,ROW()-ROW($N$2905)+1),"")</f>
        <v>0</v>
      </c>
    </row>
    <row r="3115" spans="5:14">
      <c r="E3115">
        <f>IFERROR(SMALL(E972:E2902,ROW()-ROW($E$2905)+1),"")</f>
        <v>0</v>
      </c>
      <c r="F3115">
        <f>IFERROR(SMALL(F972:F2902,ROW()-ROW($F$2905)+1),"")</f>
        <v>0</v>
      </c>
      <c r="G3115">
        <f>IFERROR(SMALL(G972:G2902,ROW()-ROW($G$2905)+1),"")</f>
        <v>0</v>
      </c>
      <c r="H3115">
        <f>IFERROR(SMALL(H972:H2902,ROW()-ROW($H$2905)+1),"")</f>
        <v>0</v>
      </c>
      <c r="K3115">
        <f>IFERROR(SMALL(K972:K2902,ROW()-ROW($K$2905)+1),"")</f>
        <v>0</v>
      </c>
      <c r="L3115">
        <f>IFERROR(SMALL(L972:L2902,ROW()-ROW($L$2905)+1),"")</f>
        <v>0</v>
      </c>
      <c r="M3115">
        <f>IFERROR(SMALL(M972:M2902,ROW()-ROW($M$2905)+1),"")</f>
        <v>0</v>
      </c>
      <c r="N3115">
        <f>IFERROR(SMALL(N972:N2902,ROW()-ROW($N$2905)+1),"")</f>
        <v>0</v>
      </c>
    </row>
    <row r="3116" spans="5:14">
      <c r="E3116">
        <f>IFERROR(SMALL(E972:E2902,ROW()-ROW($E$2905)+1),"")</f>
        <v>0</v>
      </c>
      <c r="F3116">
        <f>IFERROR(SMALL(F972:F2902,ROW()-ROW($F$2905)+1),"")</f>
        <v>0</v>
      </c>
      <c r="G3116">
        <f>IFERROR(SMALL(G972:G2902,ROW()-ROW($G$2905)+1),"")</f>
        <v>0</v>
      </c>
      <c r="H3116">
        <f>IFERROR(SMALL(H972:H2902,ROW()-ROW($H$2905)+1),"")</f>
        <v>0</v>
      </c>
      <c r="K3116">
        <f>IFERROR(SMALL(K972:K2902,ROW()-ROW($K$2905)+1),"")</f>
        <v>0</v>
      </c>
      <c r="L3116">
        <f>IFERROR(SMALL(L972:L2902,ROW()-ROW($L$2905)+1),"")</f>
        <v>0</v>
      </c>
      <c r="M3116">
        <f>IFERROR(SMALL(M972:M2902,ROW()-ROW($M$2905)+1),"")</f>
        <v>0</v>
      </c>
      <c r="N3116">
        <f>IFERROR(SMALL(N972:N2902,ROW()-ROW($N$2905)+1),"")</f>
        <v>0</v>
      </c>
    </row>
    <row r="3117" spans="5:14">
      <c r="E3117">
        <f>IFERROR(SMALL(E972:E2902,ROW()-ROW($E$2905)+1),"")</f>
        <v>0</v>
      </c>
      <c r="F3117">
        <f>IFERROR(SMALL(F972:F2902,ROW()-ROW($F$2905)+1),"")</f>
        <v>0</v>
      </c>
      <c r="G3117">
        <f>IFERROR(SMALL(G972:G2902,ROW()-ROW($G$2905)+1),"")</f>
        <v>0</v>
      </c>
      <c r="H3117">
        <f>IFERROR(SMALL(H972:H2902,ROW()-ROW($H$2905)+1),"")</f>
        <v>0</v>
      </c>
      <c r="K3117">
        <f>IFERROR(SMALL(K972:K2902,ROW()-ROW($K$2905)+1),"")</f>
        <v>0</v>
      </c>
      <c r="L3117">
        <f>IFERROR(SMALL(L972:L2902,ROW()-ROW($L$2905)+1),"")</f>
        <v>0</v>
      </c>
      <c r="M3117">
        <f>IFERROR(SMALL(M972:M2902,ROW()-ROW($M$2905)+1),"")</f>
        <v>0</v>
      </c>
      <c r="N3117">
        <f>IFERROR(SMALL(N972:N2902,ROW()-ROW($N$2905)+1),"")</f>
        <v>0</v>
      </c>
    </row>
    <row r="3118" spans="5:14">
      <c r="E3118">
        <f>IFERROR(SMALL(E972:E2902,ROW()-ROW($E$2905)+1),"")</f>
        <v>0</v>
      </c>
      <c r="F3118">
        <f>IFERROR(SMALL(F972:F2902,ROW()-ROW($F$2905)+1),"")</f>
        <v>0</v>
      </c>
      <c r="G3118">
        <f>IFERROR(SMALL(G972:G2902,ROW()-ROW($G$2905)+1),"")</f>
        <v>0</v>
      </c>
      <c r="H3118">
        <f>IFERROR(SMALL(H972:H2902,ROW()-ROW($H$2905)+1),"")</f>
        <v>0</v>
      </c>
      <c r="K3118">
        <f>IFERROR(SMALL(K972:K2902,ROW()-ROW($K$2905)+1),"")</f>
        <v>0</v>
      </c>
      <c r="L3118">
        <f>IFERROR(SMALL(L972:L2902,ROW()-ROW($L$2905)+1),"")</f>
        <v>0</v>
      </c>
      <c r="M3118">
        <f>IFERROR(SMALL(M972:M2902,ROW()-ROW($M$2905)+1),"")</f>
        <v>0</v>
      </c>
      <c r="N3118">
        <f>IFERROR(SMALL(N972:N2902,ROW()-ROW($N$2905)+1),"")</f>
        <v>0</v>
      </c>
    </row>
    <row r="3119" spans="5:14">
      <c r="E3119">
        <f>IFERROR(SMALL(E972:E2902,ROW()-ROW($E$2905)+1),"")</f>
        <v>0</v>
      </c>
      <c r="F3119">
        <f>IFERROR(SMALL(F972:F2902,ROW()-ROW($F$2905)+1),"")</f>
        <v>0</v>
      </c>
      <c r="G3119">
        <f>IFERROR(SMALL(G972:G2902,ROW()-ROW($G$2905)+1),"")</f>
        <v>0</v>
      </c>
      <c r="H3119">
        <f>IFERROR(SMALL(H972:H2902,ROW()-ROW($H$2905)+1),"")</f>
        <v>0</v>
      </c>
      <c r="K3119">
        <f>IFERROR(SMALL(K972:K2902,ROW()-ROW($K$2905)+1),"")</f>
        <v>0</v>
      </c>
      <c r="L3119">
        <f>IFERROR(SMALL(L972:L2902,ROW()-ROW($L$2905)+1),"")</f>
        <v>0</v>
      </c>
      <c r="M3119">
        <f>IFERROR(SMALL(M972:M2902,ROW()-ROW($M$2905)+1),"")</f>
        <v>0</v>
      </c>
      <c r="N3119">
        <f>IFERROR(SMALL(N972:N2902,ROW()-ROW($N$2905)+1),"")</f>
        <v>0</v>
      </c>
    </row>
    <row r="3120" spans="5:14">
      <c r="E3120">
        <f>IFERROR(SMALL(E972:E2902,ROW()-ROW($E$2905)+1),"")</f>
        <v>0</v>
      </c>
      <c r="F3120">
        <f>IFERROR(SMALL(F972:F2902,ROW()-ROW($F$2905)+1),"")</f>
        <v>0</v>
      </c>
      <c r="G3120">
        <f>IFERROR(SMALL(G972:G2902,ROW()-ROW($G$2905)+1),"")</f>
        <v>0</v>
      </c>
      <c r="H3120">
        <f>IFERROR(SMALL(H972:H2902,ROW()-ROW($H$2905)+1),"")</f>
        <v>0</v>
      </c>
      <c r="K3120">
        <f>IFERROR(SMALL(K972:K2902,ROW()-ROW($K$2905)+1),"")</f>
        <v>0</v>
      </c>
      <c r="L3120">
        <f>IFERROR(SMALL(L972:L2902,ROW()-ROW($L$2905)+1),"")</f>
        <v>0</v>
      </c>
      <c r="M3120">
        <f>IFERROR(SMALL(M972:M2902,ROW()-ROW($M$2905)+1),"")</f>
        <v>0</v>
      </c>
      <c r="N3120">
        <f>IFERROR(SMALL(N972:N2902,ROW()-ROW($N$2905)+1),"")</f>
        <v>0</v>
      </c>
    </row>
    <row r="3121" spans="5:14">
      <c r="E3121">
        <f>IFERROR(SMALL(E972:E2902,ROW()-ROW($E$2905)+1),"")</f>
        <v>0</v>
      </c>
      <c r="F3121">
        <f>IFERROR(SMALL(F972:F2902,ROW()-ROW($F$2905)+1),"")</f>
        <v>0</v>
      </c>
      <c r="G3121">
        <f>IFERROR(SMALL(G972:G2902,ROW()-ROW($G$2905)+1),"")</f>
        <v>0</v>
      </c>
      <c r="H3121">
        <f>IFERROR(SMALL(H972:H2902,ROW()-ROW($H$2905)+1),"")</f>
        <v>0</v>
      </c>
      <c r="K3121">
        <f>IFERROR(SMALL(K972:K2902,ROW()-ROW($K$2905)+1),"")</f>
        <v>0</v>
      </c>
      <c r="L3121">
        <f>IFERROR(SMALL(L972:L2902,ROW()-ROW($L$2905)+1),"")</f>
        <v>0</v>
      </c>
      <c r="M3121">
        <f>IFERROR(SMALL(M972:M2902,ROW()-ROW($M$2905)+1),"")</f>
        <v>0</v>
      </c>
      <c r="N3121">
        <f>IFERROR(SMALL(N972:N2902,ROW()-ROW($N$2905)+1),"")</f>
        <v>0</v>
      </c>
    </row>
    <row r="3122" spans="5:14">
      <c r="E3122">
        <f>IFERROR(SMALL(E972:E2902,ROW()-ROW($E$2905)+1),"")</f>
        <v>0</v>
      </c>
      <c r="F3122">
        <f>IFERROR(SMALL(F972:F2902,ROW()-ROW($F$2905)+1),"")</f>
        <v>0</v>
      </c>
      <c r="G3122">
        <f>IFERROR(SMALL(G972:G2902,ROW()-ROW($G$2905)+1),"")</f>
        <v>0</v>
      </c>
      <c r="H3122">
        <f>IFERROR(SMALL(H972:H2902,ROW()-ROW($H$2905)+1),"")</f>
        <v>0</v>
      </c>
      <c r="K3122">
        <f>IFERROR(SMALL(K972:K2902,ROW()-ROW($K$2905)+1),"")</f>
        <v>0</v>
      </c>
      <c r="L3122">
        <f>IFERROR(SMALL(L972:L2902,ROW()-ROW($L$2905)+1),"")</f>
        <v>0</v>
      </c>
      <c r="M3122">
        <f>IFERROR(SMALL(M972:M2902,ROW()-ROW($M$2905)+1),"")</f>
        <v>0</v>
      </c>
      <c r="N3122">
        <f>IFERROR(SMALL(N972:N2902,ROW()-ROW($N$2905)+1),"")</f>
        <v>0</v>
      </c>
    </row>
    <row r="3123" spans="5:14">
      <c r="E3123">
        <f>IFERROR(SMALL(E972:E2902,ROW()-ROW($E$2905)+1),"")</f>
        <v>0</v>
      </c>
      <c r="F3123">
        <f>IFERROR(SMALL(F972:F2902,ROW()-ROW($F$2905)+1),"")</f>
        <v>0</v>
      </c>
      <c r="G3123">
        <f>IFERROR(SMALL(G972:G2902,ROW()-ROW($G$2905)+1),"")</f>
        <v>0</v>
      </c>
      <c r="H3123">
        <f>IFERROR(SMALL(H972:H2902,ROW()-ROW($H$2905)+1),"")</f>
        <v>0</v>
      </c>
      <c r="K3123">
        <f>IFERROR(SMALL(K972:K2902,ROW()-ROW($K$2905)+1),"")</f>
        <v>0</v>
      </c>
      <c r="L3123">
        <f>IFERROR(SMALL(L972:L2902,ROW()-ROW($L$2905)+1),"")</f>
        <v>0</v>
      </c>
      <c r="M3123">
        <f>IFERROR(SMALL(M972:M2902,ROW()-ROW($M$2905)+1),"")</f>
        <v>0</v>
      </c>
      <c r="N3123">
        <f>IFERROR(SMALL(N972:N2902,ROW()-ROW($N$2905)+1),"")</f>
        <v>0</v>
      </c>
    </row>
    <row r="3124" spans="5:14">
      <c r="E3124">
        <f>IFERROR(SMALL(E972:E2902,ROW()-ROW($E$2905)+1),"")</f>
        <v>0</v>
      </c>
      <c r="F3124">
        <f>IFERROR(SMALL(F972:F2902,ROW()-ROW($F$2905)+1),"")</f>
        <v>0</v>
      </c>
      <c r="G3124">
        <f>IFERROR(SMALL(G972:G2902,ROW()-ROW($G$2905)+1),"")</f>
        <v>0</v>
      </c>
      <c r="H3124">
        <f>IFERROR(SMALL(H972:H2902,ROW()-ROW($H$2905)+1),"")</f>
        <v>0</v>
      </c>
      <c r="K3124">
        <f>IFERROR(SMALL(K972:K2902,ROW()-ROW($K$2905)+1),"")</f>
        <v>0</v>
      </c>
      <c r="L3124">
        <f>IFERROR(SMALL(L972:L2902,ROW()-ROW($L$2905)+1),"")</f>
        <v>0</v>
      </c>
      <c r="M3124">
        <f>IFERROR(SMALL(M972:M2902,ROW()-ROW($M$2905)+1),"")</f>
        <v>0</v>
      </c>
      <c r="N3124">
        <f>IFERROR(SMALL(N972:N2902,ROW()-ROW($N$2905)+1),"")</f>
        <v>0</v>
      </c>
    </row>
    <row r="3125" spans="5:14">
      <c r="E3125">
        <f>IFERROR(SMALL(E972:E2902,ROW()-ROW($E$2905)+1),"")</f>
        <v>0</v>
      </c>
      <c r="F3125">
        <f>IFERROR(SMALL(F972:F2902,ROW()-ROW($F$2905)+1),"")</f>
        <v>0</v>
      </c>
      <c r="G3125">
        <f>IFERROR(SMALL(G972:G2902,ROW()-ROW($G$2905)+1),"")</f>
        <v>0</v>
      </c>
      <c r="H3125">
        <f>IFERROR(SMALL(H972:H2902,ROW()-ROW($H$2905)+1),"")</f>
        <v>0</v>
      </c>
      <c r="K3125">
        <f>IFERROR(SMALL(K972:K2902,ROW()-ROW($K$2905)+1),"")</f>
        <v>0</v>
      </c>
      <c r="L3125">
        <f>IFERROR(SMALL(L972:L2902,ROW()-ROW($L$2905)+1),"")</f>
        <v>0</v>
      </c>
      <c r="M3125">
        <f>IFERROR(SMALL(M972:M2902,ROW()-ROW($M$2905)+1),"")</f>
        <v>0</v>
      </c>
      <c r="N3125">
        <f>IFERROR(SMALL(N972:N2902,ROW()-ROW($N$2905)+1),"")</f>
        <v>0</v>
      </c>
    </row>
    <row r="3126" spans="5:14">
      <c r="E3126">
        <f>IFERROR(SMALL(E972:E2902,ROW()-ROW($E$2905)+1),"")</f>
        <v>0</v>
      </c>
      <c r="F3126">
        <f>IFERROR(SMALL(F972:F2902,ROW()-ROW($F$2905)+1),"")</f>
        <v>0</v>
      </c>
      <c r="G3126">
        <f>IFERROR(SMALL(G972:G2902,ROW()-ROW($G$2905)+1),"")</f>
        <v>0</v>
      </c>
      <c r="H3126">
        <f>IFERROR(SMALL(H972:H2902,ROW()-ROW($H$2905)+1),"")</f>
        <v>0</v>
      </c>
      <c r="K3126">
        <f>IFERROR(SMALL(K972:K2902,ROW()-ROW($K$2905)+1),"")</f>
        <v>0</v>
      </c>
      <c r="L3126">
        <f>IFERROR(SMALL(L972:L2902,ROW()-ROW($L$2905)+1),"")</f>
        <v>0</v>
      </c>
      <c r="M3126">
        <f>IFERROR(SMALL(M972:M2902,ROW()-ROW($M$2905)+1),"")</f>
        <v>0</v>
      </c>
      <c r="N3126">
        <f>IFERROR(SMALL(N972:N2902,ROW()-ROW($N$2905)+1),"")</f>
        <v>0</v>
      </c>
    </row>
    <row r="3127" spans="5:14">
      <c r="E3127">
        <f>IFERROR(SMALL(E972:E2902,ROW()-ROW($E$2905)+1),"")</f>
        <v>0</v>
      </c>
      <c r="F3127">
        <f>IFERROR(SMALL(F972:F2902,ROW()-ROW($F$2905)+1),"")</f>
        <v>0</v>
      </c>
      <c r="G3127">
        <f>IFERROR(SMALL(G972:G2902,ROW()-ROW($G$2905)+1),"")</f>
        <v>0</v>
      </c>
      <c r="H3127">
        <f>IFERROR(SMALL(H972:H2902,ROW()-ROW($H$2905)+1),"")</f>
        <v>0</v>
      </c>
      <c r="K3127">
        <f>IFERROR(SMALL(K972:K2902,ROW()-ROW($K$2905)+1),"")</f>
        <v>0</v>
      </c>
      <c r="L3127">
        <f>IFERROR(SMALL(L972:L2902,ROW()-ROW($L$2905)+1),"")</f>
        <v>0</v>
      </c>
      <c r="M3127">
        <f>IFERROR(SMALL(M972:M2902,ROW()-ROW($M$2905)+1),"")</f>
        <v>0</v>
      </c>
      <c r="N3127">
        <f>IFERROR(SMALL(N972:N2902,ROW()-ROW($N$2905)+1),"")</f>
        <v>0</v>
      </c>
    </row>
    <row r="3128" spans="5:14">
      <c r="E3128">
        <f>IFERROR(SMALL(E972:E2902,ROW()-ROW($E$2905)+1),"")</f>
        <v>0</v>
      </c>
      <c r="F3128">
        <f>IFERROR(SMALL(F972:F2902,ROW()-ROW($F$2905)+1),"")</f>
        <v>0</v>
      </c>
      <c r="G3128">
        <f>IFERROR(SMALL(G972:G2902,ROW()-ROW($G$2905)+1),"")</f>
        <v>0</v>
      </c>
      <c r="H3128">
        <f>IFERROR(SMALL(H972:H2902,ROW()-ROW($H$2905)+1),"")</f>
        <v>0</v>
      </c>
      <c r="K3128">
        <f>IFERROR(SMALL(K972:K2902,ROW()-ROW($K$2905)+1),"")</f>
        <v>0</v>
      </c>
      <c r="L3128">
        <f>IFERROR(SMALL(L972:L2902,ROW()-ROW($L$2905)+1),"")</f>
        <v>0</v>
      </c>
      <c r="M3128">
        <f>IFERROR(SMALL(M972:M2902,ROW()-ROW($M$2905)+1),"")</f>
        <v>0</v>
      </c>
      <c r="N3128">
        <f>IFERROR(SMALL(N972:N2902,ROW()-ROW($N$2905)+1),"")</f>
        <v>0</v>
      </c>
    </row>
    <row r="3129" spans="5:14">
      <c r="E3129">
        <f>IFERROR(SMALL(E972:E2902,ROW()-ROW($E$2905)+1),"")</f>
        <v>0</v>
      </c>
      <c r="F3129">
        <f>IFERROR(SMALL(F972:F2902,ROW()-ROW($F$2905)+1),"")</f>
        <v>0</v>
      </c>
      <c r="G3129">
        <f>IFERROR(SMALL(G972:G2902,ROW()-ROW($G$2905)+1),"")</f>
        <v>0</v>
      </c>
      <c r="H3129">
        <f>IFERROR(SMALL(H972:H2902,ROW()-ROW($H$2905)+1),"")</f>
        <v>0</v>
      </c>
      <c r="K3129">
        <f>IFERROR(SMALL(K972:K2902,ROW()-ROW($K$2905)+1),"")</f>
        <v>0</v>
      </c>
      <c r="L3129">
        <f>IFERROR(SMALL(L972:L2902,ROW()-ROW($L$2905)+1),"")</f>
        <v>0</v>
      </c>
      <c r="M3129">
        <f>IFERROR(SMALL(M972:M2902,ROW()-ROW($M$2905)+1),"")</f>
        <v>0</v>
      </c>
      <c r="N3129">
        <f>IFERROR(SMALL(N972:N2902,ROW()-ROW($N$2905)+1),"")</f>
        <v>0</v>
      </c>
    </row>
    <row r="3130" spans="5:14">
      <c r="E3130">
        <f>IFERROR(SMALL(E972:E2902,ROW()-ROW($E$2905)+1),"")</f>
        <v>0</v>
      </c>
      <c r="F3130">
        <f>IFERROR(SMALL(F972:F2902,ROW()-ROW($F$2905)+1),"")</f>
        <v>0</v>
      </c>
      <c r="G3130">
        <f>IFERROR(SMALL(G972:G2902,ROW()-ROW($G$2905)+1),"")</f>
        <v>0</v>
      </c>
      <c r="H3130">
        <f>IFERROR(SMALL(H972:H2902,ROW()-ROW($H$2905)+1),"")</f>
        <v>0</v>
      </c>
      <c r="K3130">
        <f>IFERROR(SMALL(K972:K2902,ROW()-ROW($K$2905)+1),"")</f>
        <v>0</v>
      </c>
      <c r="L3130">
        <f>IFERROR(SMALL(L972:L2902,ROW()-ROW($L$2905)+1),"")</f>
        <v>0</v>
      </c>
      <c r="M3130">
        <f>IFERROR(SMALL(M972:M2902,ROW()-ROW($M$2905)+1),"")</f>
        <v>0</v>
      </c>
      <c r="N3130">
        <f>IFERROR(SMALL(N972:N2902,ROW()-ROW($N$2905)+1),"")</f>
        <v>0</v>
      </c>
    </row>
    <row r="3131" spans="5:14">
      <c r="E3131">
        <f>IFERROR(SMALL(E972:E2902,ROW()-ROW($E$2905)+1),"")</f>
        <v>0</v>
      </c>
      <c r="F3131">
        <f>IFERROR(SMALL(F972:F2902,ROW()-ROW($F$2905)+1),"")</f>
        <v>0</v>
      </c>
      <c r="G3131">
        <f>IFERROR(SMALL(G972:G2902,ROW()-ROW($G$2905)+1),"")</f>
        <v>0</v>
      </c>
      <c r="H3131">
        <f>IFERROR(SMALL(H972:H2902,ROW()-ROW($H$2905)+1),"")</f>
        <v>0</v>
      </c>
      <c r="K3131">
        <f>IFERROR(SMALL(K972:K2902,ROW()-ROW($K$2905)+1),"")</f>
        <v>0</v>
      </c>
      <c r="L3131">
        <f>IFERROR(SMALL(L972:L2902,ROW()-ROW($L$2905)+1),"")</f>
        <v>0</v>
      </c>
      <c r="M3131">
        <f>IFERROR(SMALL(M972:M2902,ROW()-ROW($M$2905)+1),"")</f>
        <v>0</v>
      </c>
      <c r="N3131">
        <f>IFERROR(SMALL(N972:N2902,ROW()-ROW($N$2905)+1),"")</f>
        <v>0</v>
      </c>
    </row>
    <row r="3132" spans="5:14">
      <c r="E3132">
        <f>IFERROR(SMALL(E972:E2902,ROW()-ROW($E$2905)+1),"")</f>
        <v>0</v>
      </c>
      <c r="F3132">
        <f>IFERROR(SMALL(F972:F2902,ROW()-ROW($F$2905)+1),"")</f>
        <v>0</v>
      </c>
      <c r="G3132">
        <f>IFERROR(SMALL(G972:G2902,ROW()-ROW($G$2905)+1),"")</f>
        <v>0</v>
      </c>
      <c r="H3132">
        <f>IFERROR(SMALL(H972:H2902,ROW()-ROW($H$2905)+1),"")</f>
        <v>0</v>
      </c>
      <c r="K3132">
        <f>IFERROR(SMALL(K972:K2902,ROW()-ROW($K$2905)+1),"")</f>
        <v>0</v>
      </c>
      <c r="L3132">
        <f>IFERROR(SMALL(L972:L2902,ROW()-ROW($L$2905)+1),"")</f>
        <v>0</v>
      </c>
      <c r="M3132">
        <f>IFERROR(SMALL(M972:M2902,ROW()-ROW($M$2905)+1),"")</f>
        <v>0</v>
      </c>
      <c r="N3132">
        <f>IFERROR(SMALL(N972:N2902,ROW()-ROW($N$2905)+1),"")</f>
        <v>0</v>
      </c>
    </row>
    <row r="3133" spans="5:14">
      <c r="E3133">
        <f>IFERROR(SMALL(E972:E2902,ROW()-ROW($E$2905)+1),"")</f>
        <v>0</v>
      </c>
      <c r="F3133">
        <f>IFERROR(SMALL(F972:F2902,ROW()-ROW($F$2905)+1),"")</f>
        <v>0</v>
      </c>
      <c r="G3133">
        <f>IFERROR(SMALL(G972:G2902,ROW()-ROW($G$2905)+1),"")</f>
        <v>0</v>
      </c>
      <c r="H3133">
        <f>IFERROR(SMALL(H972:H2902,ROW()-ROW($H$2905)+1),"")</f>
        <v>0</v>
      </c>
      <c r="K3133">
        <f>IFERROR(SMALL(K972:K2902,ROW()-ROW($K$2905)+1),"")</f>
        <v>0</v>
      </c>
      <c r="L3133">
        <f>IFERROR(SMALL(L972:L2902,ROW()-ROW($L$2905)+1),"")</f>
        <v>0</v>
      </c>
      <c r="M3133">
        <f>IFERROR(SMALL(M972:M2902,ROW()-ROW($M$2905)+1),"")</f>
        <v>0</v>
      </c>
      <c r="N3133">
        <f>IFERROR(SMALL(N972:N2902,ROW()-ROW($N$2905)+1),"")</f>
        <v>0</v>
      </c>
    </row>
    <row r="3134" spans="5:14">
      <c r="E3134">
        <f>IFERROR(SMALL(E972:E2902,ROW()-ROW($E$2905)+1),"")</f>
        <v>0</v>
      </c>
      <c r="F3134">
        <f>IFERROR(SMALL(F972:F2902,ROW()-ROW($F$2905)+1),"")</f>
        <v>0</v>
      </c>
      <c r="G3134">
        <f>IFERROR(SMALL(G972:G2902,ROW()-ROW($G$2905)+1),"")</f>
        <v>0</v>
      </c>
      <c r="H3134">
        <f>IFERROR(SMALL(H972:H2902,ROW()-ROW($H$2905)+1),"")</f>
        <v>0</v>
      </c>
      <c r="K3134">
        <f>IFERROR(SMALL(K972:K2902,ROW()-ROW($K$2905)+1),"")</f>
        <v>0</v>
      </c>
      <c r="L3134">
        <f>IFERROR(SMALL(L972:L2902,ROW()-ROW($L$2905)+1),"")</f>
        <v>0</v>
      </c>
      <c r="M3134">
        <f>IFERROR(SMALL(M972:M2902,ROW()-ROW($M$2905)+1),"")</f>
        <v>0</v>
      </c>
      <c r="N3134">
        <f>IFERROR(SMALL(N972:N2902,ROW()-ROW($N$2905)+1),"")</f>
        <v>0</v>
      </c>
    </row>
    <row r="3135" spans="5:14">
      <c r="E3135">
        <f>IFERROR(SMALL(E972:E2902,ROW()-ROW($E$2905)+1),"")</f>
        <v>0</v>
      </c>
      <c r="F3135">
        <f>IFERROR(SMALL(F972:F2902,ROW()-ROW($F$2905)+1),"")</f>
        <v>0</v>
      </c>
      <c r="G3135">
        <f>IFERROR(SMALL(G972:G2902,ROW()-ROW($G$2905)+1),"")</f>
        <v>0</v>
      </c>
      <c r="H3135">
        <f>IFERROR(SMALL(H972:H2902,ROW()-ROW($H$2905)+1),"")</f>
        <v>0</v>
      </c>
      <c r="K3135">
        <f>IFERROR(SMALL(K972:K2902,ROW()-ROW($K$2905)+1),"")</f>
        <v>0</v>
      </c>
      <c r="L3135">
        <f>IFERROR(SMALL(L972:L2902,ROW()-ROW($L$2905)+1),"")</f>
        <v>0</v>
      </c>
      <c r="M3135">
        <f>IFERROR(SMALL(M972:M2902,ROW()-ROW($M$2905)+1),"")</f>
        <v>0</v>
      </c>
      <c r="N3135">
        <f>IFERROR(SMALL(N972:N2902,ROW()-ROW($N$2905)+1),"")</f>
        <v>0</v>
      </c>
    </row>
    <row r="3136" spans="5:14">
      <c r="E3136">
        <f>IFERROR(SMALL(E972:E2902,ROW()-ROW($E$2905)+1),"")</f>
        <v>0</v>
      </c>
      <c r="F3136">
        <f>IFERROR(SMALL(F972:F2902,ROW()-ROW($F$2905)+1),"")</f>
        <v>0</v>
      </c>
      <c r="G3136">
        <f>IFERROR(SMALL(G972:G2902,ROW()-ROW($G$2905)+1),"")</f>
        <v>0</v>
      </c>
      <c r="H3136">
        <f>IFERROR(SMALL(H972:H2902,ROW()-ROW($H$2905)+1),"")</f>
        <v>0</v>
      </c>
      <c r="K3136">
        <f>IFERROR(SMALL(K972:K2902,ROW()-ROW($K$2905)+1),"")</f>
        <v>0</v>
      </c>
      <c r="L3136">
        <f>IFERROR(SMALL(L972:L2902,ROW()-ROW($L$2905)+1),"")</f>
        <v>0</v>
      </c>
      <c r="M3136">
        <f>IFERROR(SMALL(M972:M2902,ROW()-ROW($M$2905)+1),"")</f>
        <v>0</v>
      </c>
      <c r="N3136">
        <f>IFERROR(SMALL(N972:N2902,ROW()-ROW($N$2905)+1),"")</f>
        <v>0</v>
      </c>
    </row>
    <row r="3137" spans="5:14">
      <c r="E3137">
        <f>IFERROR(SMALL(E972:E2902,ROW()-ROW($E$2905)+1),"")</f>
        <v>0</v>
      </c>
      <c r="F3137">
        <f>IFERROR(SMALL(F972:F2902,ROW()-ROW($F$2905)+1),"")</f>
        <v>0</v>
      </c>
      <c r="G3137">
        <f>IFERROR(SMALL(G972:G2902,ROW()-ROW($G$2905)+1),"")</f>
        <v>0</v>
      </c>
      <c r="H3137">
        <f>IFERROR(SMALL(H972:H2902,ROW()-ROW($H$2905)+1),"")</f>
        <v>0</v>
      </c>
      <c r="K3137">
        <f>IFERROR(SMALL(K972:K2902,ROW()-ROW($K$2905)+1),"")</f>
        <v>0</v>
      </c>
      <c r="L3137">
        <f>IFERROR(SMALL(L972:L2902,ROW()-ROW($L$2905)+1),"")</f>
        <v>0</v>
      </c>
      <c r="M3137">
        <f>IFERROR(SMALL(M972:M2902,ROW()-ROW($M$2905)+1),"")</f>
        <v>0</v>
      </c>
      <c r="N3137">
        <f>IFERROR(SMALL(N972:N2902,ROW()-ROW($N$2905)+1),"")</f>
        <v>0</v>
      </c>
    </row>
    <row r="3138" spans="5:14">
      <c r="E3138">
        <f>IFERROR(SMALL(E972:E2902,ROW()-ROW($E$2905)+1),"")</f>
        <v>0</v>
      </c>
      <c r="F3138">
        <f>IFERROR(SMALL(F972:F2902,ROW()-ROW($F$2905)+1),"")</f>
        <v>0</v>
      </c>
      <c r="G3138">
        <f>IFERROR(SMALL(G972:G2902,ROW()-ROW($G$2905)+1),"")</f>
        <v>0</v>
      </c>
      <c r="H3138">
        <f>IFERROR(SMALL(H972:H2902,ROW()-ROW($H$2905)+1),"")</f>
        <v>0</v>
      </c>
      <c r="K3138">
        <f>IFERROR(SMALL(K972:K2902,ROW()-ROW($K$2905)+1),"")</f>
        <v>0</v>
      </c>
      <c r="L3138">
        <f>IFERROR(SMALL(L972:L2902,ROW()-ROW($L$2905)+1),"")</f>
        <v>0</v>
      </c>
      <c r="M3138">
        <f>IFERROR(SMALL(M972:M2902,ROW()-ROW($M$2905)+1),"")</f>
        <v>0</v>
      </c>
      <c r="N3138">
        <f>IFERROR(SMALL(N972:N2902,ROW()-ROW($N$2905)+1),"")</f>
        <v>0</v>
      </c>
    </row>
    <row r="3139" spans="5:14">
      <c r="E3139">
        <f>IFERROR(SMALL(E972:E2902,ROW()-ROW($E$2905)+1),"")</f>
        <v>0</v>
      </c>
      <c r="F3139">
        <f>IFERROR(SMALL(F972:F2902,ROW()-ROW($F$2905)+1),"")</f>
        <v>0</v>
      </c>
      <c r="G3139">
        <f>IFERROR(SMALL(G972:G2902,ROW()-ROW($G$2905)+1),"")</f>
        <v>0</v>
      </c>
      <c r="H3139">
        <f>IFERROR(SMALL(H972:H2902,ROW()-ROW($H$2905)+1),"")</f>
        <v>0</v>
      </c>
      <c r="K3139">
        <f>IFERROR(SMALL(K972:K2902,ROW()-ROW($K$2905)+1),"")</f>
        <v>0</v>
      </c>
      <c r="L3139">
        <f>IFERROR(SMALL(L972:L2902,ROW()-ROW($L$2905)+1),"")</f>
        <v>0</v>
      </c>
      <c r="M3139">
        <f>IFERROR(SMALL(M972:M2902,ROW()-ROW($M$2905)+1),"")</f>
        <v>0</v>
      </c>
      <c r="N3139">
        <f>IFERROR(SMALL(N972:N2902,ROW()-ROW($N$2905)+1),"")</f>
        <v>0</v>
      </c>
    </row>
    <row r="3140" spans="5:14">
      <c r="E3140">
        <f>IFERROR(SMALL(E972:E2902,ROW()-ROW($E$2905)+1),"")</f>
        <v>0</v>
      </c>
      <c r="F3140">
        <f>IFERROR(SMALL(F972:F2902,ROW()-ROW($F$2905)+1),"")</f>
        <v>0</v>
      </c>
      <c r="G3140">
        <f>IFERROR(SMALL(G972:G2902,ROW()-ROW($G$2905)+1),"")</f>
        <v>0</v>
      </c>
      <c r="H3140">
        <f>IFERROR(SMALL(H972:H2902,ROW()-ROW($H$2905)+1),"")</f>
        <v>0</v>
      </c>
      <c r="K3140">
        <f>IFERROR(SMALL(K972:K2902,ROW()-ROW($K$2905)+1),"")</f>
        <v>0</v>
      </c>
      <c r="L3140">
        <f>IFERROR(SMALL(L972:L2902,ROW()-ROW($L$2905)+1),"")</f>
        <v>0</v>
      </c>
      <c r="M3140">
        <f>IFERROR(SMALL(M972:M2902,ROW()-ROW($M$2905)+1),"")</f>
        <v>0</v>
      </c>
      <c r="N3140">
        <f>IFERROR(SMALL(N972:N2902,ROW()-ROW($N$2905)+1),"")</f>
        <v>0</v>
      </c>
    </row>
    <row r="3141" spans="5:14">
      <c r="E3141">
        <f>IFERROR(SMALL(E972:E2902,ROW()-ROW($E$2905)+1),"")</f>
        <v>0</v>
      </c>
      <c r="F3141">
        <f>IFERROR(SMALL(F972:F2902,ROW()-ROW($F$2905)+1),"")</f>
        <v>0</v>
      </c>
      <c r="G3141">
        <f>IFERROR(SMALL(G972:G2902,ROW()-ROW($G$2905)+1),"")</f>
        <v>0</v>
      </c>
      <c r="H3141">
        <f>IFERROR(SMALL(H972:H2902,ROW()-ROW($H$2905)+1),"")</f>
        <v>0</v>
      </c>
      <c r="K3141">
        <f>IFERROR(SMALL(K972:K2902,ROW()-ROW($K$2905)+1),"")</f>
        <v>0</v>
      </c>
      <c r="L3141">
        <f>IFERROR(SMALL(L972:L2902,ROW()-ROW($L$2905)+1),"")</f>
        <v>0</v>
      </c>
      <c r="M3141">
        <f>IFERROR(SMALL(M972:M2902,ROW()-ROW($M$2905)+1),"")</f>
        <v>0</v>
      </c>
      <c r="N3141">
        <f>IFERROR(SMALL(N972:N2902,ROW()-ROW($N$2905)+1),"")</f>
        <v>0</v>
      </c>
    </row>
    <row r="3142" spans="5:14">
      <c r="E3142">
        <f>IFERROR(SMALL(E972:E2902,ROW()-ROW($E$2905)+1),"")</f>
        <v>0</v>
      </c>
      <c r="F3142">
        <f>IFERROR(SMALL(F972:F2902,ROW()-ROW($F$2905)+1),"")</f>
        <v>0</v>
      </c>
      <c r="G3142">
        <f>IFERROR(SMALL(G972:G2902,ROW()-ROW($G$2905)+1),"")</f>
        <v>0</v>
      </c>
      <c r="H3142">
        <f>IFERROR(SMALL(H972:H2902,ROW()-ROW($H$2905)+1),"")</f>
        <v>0</v>
      </c>
      <c r="K3142">
        <f>IFERROR(SMALL(K972:K2902,ROW()-ROW($K$2905)+1),"")</f>
        <v>0</v>
      </c>
      <c r="L3142">
        <f>IFERROR(SMALL(L972:L2902,ROW()-ROW($L$2905)+1),"")</f>
        <v>0</v>
      </c>
      <c r="M3142">
        <f>IFERROR(SMALL(M972:M2902,ROW()-ROW($M$2905)+1),"")</f>
        <v>0</v>
      </c>
      <c r="N3142">
        <f>IFERROR(SMALL(N972:N2902,ROW()-ROW($N$2905)+1),"")</f>
        <v>0</v>
      </c>
    </row>
    <row r="3143" spans="5:14">
      <c r="E3143">
        <f>IFERROR(SMALL(E972:E2902,ROW()-ROW($E$2905)+1),"")</f>
        <v>0</v>
      </c>
      <c r="F3143">
        <f>IFERROR(SMALL(F972:F2902,ROW()-ROW($F$2905)+1),"")</f>
        <v>0</v>
      </c>
      <c r="G3143">
        <f>IFERROR(SMALL(G972:G2902,ROW()-ROW($G$2905)+1),"")</f>
        <v>0</v>
      </c>
      <c r="H3143">
        <f>IFERROR(SMALL(H972:H2902,ROW()-ROW($H$2905)+1),"")</f>
        <v>0</v>
      </c>
      <c r="K3143">
        <f>IFERROR(SMALL(K972:K2902,ROW()-ROW($K$2905)+1),"")</f>
        <v>0</v>
      </c>
      <c r="L3143">
        <f>IFERROR(SMALL(L972:L2902,ROW()-ROW($L$2905)+1),"")</f>
        <v>0</v>
      </c>
      <c r="M3143">
        <f>IFERROR(SMALL(M972:M2902,ROW()-ROW($M$2905)+1),"")</f>
        <v>0</v>
      </c>
      <c r="N3143">
        <f>IFERROR(SMALL(N972:N2902,ROW()-ROW($N$2905)+1),"")</f>
        <v>0</v>
      </c>
    </row>
    <row r="3144" spans="5:14">
      <c r="E3144">
        <f>IFERROR(SMALL(E972:E2902,ROW()-ROW($E$2905)+1),"")</f>
        <v>0</v>
      </c>
      <c r="F3144">
        <f>IFERROR(SMALL(F972:F2902,ROW()-ROW($F$2905)+1),"")</f>
        <v>0</v>
      </c>
      <c r="G3144">
        <f>IFERROR(SMALL(G972:G2902,ROW()-ROW($G$2905)+1),"")</f>
        <v>0</v>
      </c>
      <c r="H3144">
        <f>IFERROR(SMALL(H972:H2902,ROW()-ROW($H$2905)+1),"")</f>
        <v>0</v>
      </c>
      <c r="K3144">
        <f>IFERROR(SMALL(K972:K2902,ROW()-ROW($K$2905)+1),"")</f>
        <v>0</v>
      </c>
      <c r="L3144">
        <f>IFERROR(SMALL(L972:L2902,ROW()-ROW($L$2905)+1),"")</f>
        <v>0</v>
      </c>
      <c r="M3144">
        <f>IFERROR(SMALL(M972:M2902,ROW()-ROW($M$2905)+1),"")</f>
        <v>0</v>
      </c>
      <c r="N3144">
        <f>IFERROR(SMALL(N972:N2902,ROW()-ROW($N$2905)+1),"")</f>
        <v>0</v>
      </c>
    </row>
    <row r="3145" spans="5:14">
      <c r="E3145">
        <f>IFERROR(SMALL(E972:E2902,ROW()-ROW($E$2905)+1),"")</f>
        <v>0</v>
      </c>
      <c r="F3145">
        <f>IFERROR(SMALL(F972:F2902,ROW()-ROW($F$2905)+1),"")</f>
        <v>0</v>
      </c>
      <c r="G3145">
        <f>IFERROR(SMALL(G972:G2902,ROW()-ROW($G$2905)+1),"")</f>
        <v>0</v>
      </c>
      <c r="H3145">
        <f>IFERROR(SMALL(H972:H2902,ROW()-ROW($H$2905)+1),"")</f>
        <v>0</v>
      </c>
      <c r="K3145">
        <f>IFERROR(SMALL(K972:K2902,ROW()-ROW($K$2905)+1),"")</f>
        <v>0</v>
      </c>
      <c r="L3145">
        <f>IFERROR(SMALL(L972:L2902,ROW()-ROW($L$2905)+1),"")</f>
        <v>0</v>
      </c>
      <c r="M3145">
        <f>IFERROR(SMALL(M972:M2902,ROW()-ROW($M$2905)+1),"")</f>
        <v>0</v>
      </c>
      <c r="N3145">
        <f>IFERROR(SMALL(N972:N2902,ROW()-ROW($N$2905)+1),"")</f>
        <v>0</v>
      </c>
    </row>
    <row r="3146" spans="5:14">
      <c r="E3146">
        <f>IFERROR(SMALL(E972:E2902,ROW()-ROW($E$2905)+1),"")</f>
        <v>0</v>
      </c>
      <c r="F3146">
        <f>IFERROR(SMALL(F972:F2902,ROW()-ROW($F$2905)+1),"")</f>
        <v>0</v>
      </c>
      <c r="G3146">
        <f>IFERROR(SMALL(G972:G2902,ROW()-ROW($G$2905)+1),"")</f>
        <v>0</v>
      </c>
      <c r="H3146">
        <f>IFERROR(SMALL(H972:H2902,ROW()-ROW($H$2905)+1),"")</f>
        <v>0</v>
      </c>
      <c r="K3146">
        <f>IFERROR(SMALL(K972:K2902,ROW()-ROW($K$2905)+1),"")</f>
        <v>0</v>
      </c>
      <c r="L3146">
        <f>IFERROR(SMALL(L972:L2902,ROW()-ROW($L$2905)+1),"")</f>
        <v>0</v>
      </c>
      <c r="M3146">
        <f>IFERROR(SMALL(M972:M2902,ROW()-ROW($M$2905)+1),"")</f>
        <v>0</v>
      </c>
      <c r="N3146">
        <f>IFERROR(SMALL(N972:N2902,ROW()-ROW($N$2905)+1),"")</f>
        <v>0</v>
      </c>
    </row>
    <row r="3147" spans="5:14">
      <c r="E3147">
        <f>IFERROR(SMALL(E972:E2902,ROW()-ROW($E$2905)+1),"")</f>
        <v>0</v>
      </c>
      <c r="F3147">
        <f>IFERROR(SMALL(F972:F2902,ROW()-ROW($F$2905)+1),"")</f>
        <v>0</v>
      </c>
      <c r="G3147">
        <f>IFERROR(SMALL(G972:G2902,ROW()-ROW($G$2905)+1),"")</f>
        <v>0</v>
      </c>
      <c r="H3147">
        <f>IFERROR(SMALL(H972:H2902,ROW()-ROW($H$2905)+1),"")</f>
        <v>0</v>
      </c>
      <c r="K3147">
        <f>IFERROR(SMALL(K972:K2902,ROW()-ROW($K$2905)+1),"")</f>
        <v>0</v>
      </c>
      <c r="L3147">
        <f>IFERROR(SMALL(L972:L2902,ROW()-ROW($L$2905)+1),"")</f>
        <v>0</v>
      </c>
      <c r="M3147">
        <f>IFERROR(SMALL(M972:M2902,ROW()-ROW($M$2905)+1),"")</f>
        <v>0</v>
      </c>
      <c r="N3147">
        <f>IFERROR(SMALL(N972:N2902,ROW()-ROW($N$2905)+1),"")</f>
        <v>0</v>
      </c>
    </row>
    <row r="3148" spans="5:14">
      <c r="E3148">
        <f>IFERROR(SMALL(E972:E2902,ROW()-ROW($E$2905)+1),"")</f>
        <v>0</v>
      </c>
      <c r="F3148">
        <f>IFERROR(SMALL(F972:F2902,ROW()-ROW($F$2905)+1),"")</f>
        <v>0</v>
      </c>
      <c r="G3148">
        <f>IFERROR(SMALL(G972:G2902,ROW()-ROW($G$2905)+1),"")</f>
        <v>0</v>
      </c>
      <c r="H3148">
        <f>IFERROR(SMALL(H972:H2902,ROW()-ROW($H$2905)+1),"")</f>
        <v>0</v>
      </c>
      <c r="K3148">
        <f>IFERROR(SMALL(K972:K2902,ROW()-ROW($K$2905)+1),"")</f>
        <v>0</v>
      </c>
      <c r="L3148">
        <f>IFERROR(SMALL(L972:L2902,ROW()-ROW($L$2905)+1),"")</f>
        <v>0</v>
      </c>
      <c r="M3148">
        <f>IFERROR(SMALL(M972:M2902,ROW()-ROW($M$2905)+1),"")</f>
        <v>0</v>
      </c>
      <c r="N3148">
        <f>IFERROR(SMALL(N972:N2902,ROW()-ROW($N$2905)+1),"")</f>
        <v>0</v>
      </c>
    </row>
    <row r="3149" spans="5:14">
      <c r="E3149">
        <f>IFERROR(SMALL(E972:E2902,ROW()-ROW($E$2905)+1),"")</f>
        <v>0</v>
      </c>
      <c r="F3149">
        <f>IFERROR(SMALL(F972:F2902,ROW()-ROW($F$2905)+1),"")</f>
        <v>0</v>
      </c>
      <c r="G3149">
        <f>IFERROR(SMALL(G972:G2902,ROW()-ROW($G$2905)+1),"")</f>
        <v>0</v>
      </c>
      <c r="H3149">
        <f>IFERROR(SMALL(H972:H2902,ROW()-ROW($H$2905)+1),"")</f>
        <v>0</v>
      </c>
      <c r="K3149">
        <f>IFERROR(SMALL(K972:K2902,ROW()-ROW($K$2905)+1),"")</f>
        <v>0</v>
      </c>
      <c r="L3149">
        <f>IFERROR(SMALL(L972:L2902,ROW()-ROW($L$2905)+1),"")</f>
        <v>0</v>
      </c>
      <c r="M3149">
        <f>IFERROR(SMALL(M972:M2902,ROW()-ROW($M$2905)+1),"")</f>
        <v>0</v>
      </c>
      <c r="N3149">
        <f>IFERROR(SMALL(N972:N2902,ROW()-ROW($N$2905)+1),"")</f>
        <v>0</v>
      </c>
    </row>
    <row r="3150" spans="5:14">
      <c r="E3150">
        <f>IFERROR(SMALL(E972:E2902,ROW()-ROW($E$2905)+1),"")</f>
        <v>0</v>
      </c>
      <c r="F3150">
        <f>IFERROR(SMALL(F972:F2902,ROW()-ROW($F$2905)+1),"")</f>
        <v>0</v>
      </c>
      <c r="G3150">
        <f>IFERROR(SMALL(G972:G2902,ROW()-ROW($G$2905)+1),"")</f>
        <v>0</v>
      </c>
      <c r="H3150">
        <f>IFERROR(SMALL(H972:H2902,ROW()-ROW($H$2905)+1),"")</f>
        <v>0</v>
      </c>
      <c r="K3150">
        <f>IFERROR(SMALL(K972:K2902,ROW()-ROW($K$2905)+1),"")</f>
        <v>0</v>
      </c>
      <c r="L3150">
        <f>IFERROR(SMALL(L972:L2902,ROW()-ROW($L$2905)+1),"")</f>
        <v>0</v>
      </c>
      <c r="M3150">
        <f>IFERROR(SMALL(M972:M2902,ROW()-ROW($M$2905)+1),"")</f>
        <v>0</v>
      </c>
      <c r="N3150">
        <f>IFERROR(SMALL(N972:N2902,ROW()-ROW($N$2905)+1),"")</f>
        <v>0</v>
      </c>
    </row>
    <row r="3151" spans="5:14">
      <c r="E3151">
        <f>IFERROR(SMALL(E972:E2902,ROW()-ROW($E$2905)+1),"")</f>
        <v>0</v>
      </c>
      <c r="F3151">
        <f>IFERROR(SMALL(F972:F2902,ROW()-ROW($F$2905)+1),"")</f>
        <v>0</v>
      </c>
      <c r="G3151">
        <f>IFERROR(SMALL(G972:G2902,ROW()-ROW($G$2905)+1),"")</f>
        <v>0</v>
      </c>
      <c r="H3151">
        <f>IFERROR(SMALL(H972:H2902,ROW()-ROW($H$2905)+1),"")</f>
        <v>0</v>
      </c>
      <c r="K3151">
        <f>IFERROR(SMALL(K972:K2902,ROW()-ROW($K$2905)+1),"")</f>
        <v>0</v>
      </c>
      <c r="L3151">
        <f>IFERROR(SMALL(L972:L2902,ROW()-ROW($L$2905)+1),"")</f>
        <v>0</v>
      </c>
      <c r="M3151">
        <f>IFERROR(SMALL(M972:M2902,ROW()-ROW($M$2905)+1),"")</f>
        <v>0</v>
      </c>
      <c r="N3151">
        <f>IFERROR(SMALL(N972:N2902,ROW()-ROW($N$2905)+1),"")</f>
        <v>0</v>
      </c>
    </row>
    <row r="3152" spans="5:14">
      <c r="E3152">
        <f>IFERROR(SMALL(E972:E2902,ROW()-ROW($E$2905)+1),"")</f>
        <v>0</v>
      </c>
      <c r="F3152">
        <f>IFERROR(SMALL(F972:F2902,ROW()-ROW($F$2905)+1),"")</f>
        <v>0</v>
      </c>
      <c r="G3152">
        <f>IFERROR(SMALL(G972:G2902,ROW()-ROW($G$2905)+1),"")</f>
        <v>0</v>
      </c>
      <c r="H3152">
        <f>IFERROR(SMALL(H972:H2902,ROW()-ROW($H$2905)+1),"")</f>
        <v>0</v>
      </c>
      <c r="K3152">
        <f>IFERROR(SMALL(K972:K2902,ROW()-ROW($K$2905)+1),"")</f>
        <v>0</v>
      </c>
      <c r="L3152">
        <f>IFERROR(SMALL(L972:L2902,ROW()-ROW($L$2905)+1),"")</f>
        <v>0</v>
      </c>
      <c r="M3152">
        <f>IFERROR(SMALL(M972:M2902,ROW()-ROW($M$2905)+1),"")</f>
        <v>0</v>
      </c>
      <c r="N3152">
        <f>IFERROR(SMALL(N972:N2902,ROW()-ROW($N$2905)+1),"")</f>
        <v>0</v>
      </c>
    </row>
    <row r="3153" spans="5:14">
      <c r="E3153">
        <f>IFERROR(SMALL(E972:E2902,ROW()-ROW($E$2905)+1),"")</f>
        <v>0</v>
      </c>
      <c r="F3153">
        <f>IFERROR(SMALL(F972:F2902,ROW()-ROW($F$2905)+1),"")</f>
        <v>0</v>
      </c>
      <c r="G3153">
        <f>IFERROR(SMALL(G972:G2902,ROW()-ROW($G$2905)+1),"")</f>
        <v>0</v>
      </c>
      <c r="H3153">
        <f>IFERROR(SMALL(H972:H2902,ROW()-ROW($H$2905)+1),"")</f>
        <v>0</v>
      </c>
      <c r="K3153">
        <f>IFERROR(SMALL(K972:K2902,ROW()-ROW($K$2905)+1),"")</f>
        <v>0</v>
      </c>
      <c r="L3153">
        <f>IFERROR(SMALL(L972:L2902,ROW()-ROW($L$2905)+1),"")</f>
        <v>0</v>
      </c>
      <c r="M3153">
        <f>IFERROR(SMALL(M972:M2902,ROW()-ROW($M$2905)+1),"")</f>
        <v>0</v>
      </c>
      <c r="N3153">
        <f>IFERROR(SMALL(N972:N2902,ROW()-ROW($N$2905)+1),"")</f>
        <v>0</v>
      </c>
    </row>
    <row r="3154" spans="5:14">
      <c r="E3154">
        <f>IFERROR(SMALL(E972:E2902,ROW()-ROW($E$2905)+1),"")</f>
        <v>0</v>
      </c>
      <c r="F3154">
        <f>IFERROR(SMALL(F972:F2902,ROW()-ROW($F$2905)+1),"")</f>
        <v>0</v>
      </c>
      <c r="G3154">
        <f>IFERROR(SMALL(G972:G2902,ROW()-ROW($G$2905)+1),"")</f>
        <v>0</v>
      </c>
      <c r="H3154">
        <f>IFERROR(SMALL(H972:H2902,ROW()-ROW($H$2905)+1),"")</f>
        <v>0</v>
      </c>
      <c r="K3154">
        <f>IFERROR(SMALL(K972:K2902,ROW()-ROW($K$2905)+1),"")</f>
        <v>0</v>
      </c>
      <c r="L3154">
        <f>IFERROR(SMALL(L972:L2902,ROW()-ROW($L$2905)+1),"")</f>
        <v>0</v>
      </c>
      <c r="M3154">
        <f>IFERROR(SMALL(M972:M2902,ROW()-ROW($M$2905)+1),"")</f>
        <v>0</v>
      </c>
      <c r="N3154">
        <f>IFERROR(SMALL(N972:N2902,ROW()-ROW($N$2905)+1),"")</f>
        <v>0</v>
      </c>
    </row>
    <row r="3155" spans="5:14">
      <c r="E3155">
        <f>IFERROR(SMALL(E972:E2902,ROW()-ROW($E$2905)+1),"")</f>
        <v>0</v>
      </c>
      <c r="F3155">
        <f>IFERROR(SMALL(F972:F2902,ROW()-ROW($F$2905)+1),"")</f>
        <v>0</v>
      </c>
      <c r="G3155">
        <f>IFERROR(SMALL(G972:G2902,ROW()-ROW($G$2905)+1),"")</f>
        <v>0</v>
      </c>
      <c r="H3155">
        <f>IFERROR(SMALL(H972:H2902,ROW()-ROW($H$2905)+1),"")</f>
        <v>0</v>
      </c>
      <c r="K3155">
        <f>IFERROR(SMALL(K972:K2902,ROW()-ROW($K$2905)+1),"")</f>
        <v>0</v>
      </c>
      <c r="L3155">
        <f>IFERROR(SMALL(L972:L2902,ROW()-ROW($L$2905)+1),"")</f>
        <v>0</v>
      </c>
      <c r="M3155">
        <f>IFERROR(SMALL(M972:M2902,ROW()-ROW($M$2905)+1),"")</f>
        <v>0</v>
      </c>
      <c r="N3155">
        <f>IFERROR(SMALL(N972:N2902,ROW()-ROW($N$2905)+1),"")</f>
        <v>0</v>
      </c>
    </row>
    <row r="3156" spans="5:14">
      <c r="E3156">
        <f>IFERROR(SMALL(E972:E2902,ROW()-ROW($E$2905)+1),"")</f>
        <v>0</v>
      </c>
      <c r="F3156">
        <f>IFERROR(SMALL(F972:F2902,ROW()-ROW($F$2905)+1),"")</f>
        <v>0</v>
      </c>
      <c r="G3156">
        <f>IFERROR(SMALL(G972:G2902,ROW()-ROW($G$2905)+1),"")</f>
        <v>0</v>
      </c>
      <c r="H3156">
        <f>IFERROR(SMALL(H972:H2902,ROW()-ROW($H$2905)+1),"")</f>
        <v>0</v>
      </c>
      <c r="K3156">
        <f>IFERROR(SMALL(K972:K2902,ROW()-ROW($K$2905)+1),"")</f>
        <v>0</v>
      </c>
      <c r="L3156">
        <f>IFERROR(SMALL(L972:L2902,ROW()-ROW($L$2905)+1),"")</f>
        <v>0</v>
      </c>
      <c r="M3156">
        <f>IFERROR(SMALL(M972:M2902,ROW()-ROW($M$2905)+1),"")</f>
        <v>0</v>
      </c>
      <c r="N3156">
        <f>IFERROR(SMALL(N972:N2902,ROW()-ROW($N$2905)+1),"")</f>
        <v>0</v>
      </c>
    </row>
    <row r="3157" spans="5:14">
      <c r="E3157">
        <f>IFERROR(SMALL(E972:E2902,ROW()-ROW($E$2905)+1),"")</f>
        <v>0</v>
      </c>
      <c r="F3157">
        <f>IFERROR(SMALL(F972:F2902,ROW()-ROW($F$2905)+1),"")</f>
        <v>0</v>
      </c>
      <c r="G3157">
        <f>IFERROR(SMALL(G972:G2902,ROW()-ROW($G$2905)+1),"")</f>
        <v>0</v>
      </c>
      <c r="H3157">
        <f>IFERROR(SMALL(H972:H2902,ROW()-ROW($H$2905)+1),"")</f>
        <v>0</v>
      </c>
      <c r="K3157">
        <f>IFERROR(SMALL(K972:K2902,ROW()-ROW($K$2905)+1),"")</f>
        <v>0</v>
      </c>
      <c r="L3157">
        <f>IFERROR(SMALL(L972:L2902,ROW()-ROW($L$2905)+1),"")</f>
        <v>0</v>
      </c>
      <c r="M3157">
        <f>IFERROR(SMALL(M972:M2902,ROW()-ROW($M$2905)+1),"")</f>
        <v>0</v>
      </c>
      <c r="N3157">
        <f>IFERROR(SMALL(N972:N2902,ROW()-ROW($N$2905)+1),"")</f>
        <v>0</v>
      </c>
    </row>
    <row r="3158" spans="5:14">
      <c r="E3158">
        <f>IFERROR(SMALL(E972:E2902,ROW()-ROW($E$2905)+1),"")</f>
        <v>0</v>
      </c>
      <c r="F3158">
        <f>IFERROR(SMALL(F972:F2902,ROW()-ROW($F$2905)+1),"")</f>
        <v>0</v>
      </c>
      <c r="G3158">
        <f>IFERROR(SMALL(G972:G2902,ROW()-ROW($G$2905)+1),"")</f>
        <v>0</v>
      </c>
      <c r="H3158">
        <f>IFERROR(SMALL(H972:H2902,ROW()-ROW($H$2905)+1),"")</f>
        <v>0</v>
      </c>
      <c r="K3158">
        <f>IFERROR(SMALL(K972:K2902,ROW()-ROW($K$2905)+1),"")</f>
        <v>0</v>
      </c>
      <c r="L3158">
        <f>IFERROR(SMALL(L972:L2902,ROW()-ROW($L$2905)+1),"")</f>
        <v>0</v>
      </c>
      <c r="M3158">
        <f>IFERROR(SMALL(M972:M2902,ROW()-ROW($M$2905)+1),"")</f>
        <v>0</v>
      </c>
      <c r="N3158">
        <f>IFERROR(SMALL(N972:N2902,ROW()-ROW($N$2905)+1),"")</f>
        <v>0</v>
      </c>
    </row>
    <row r="3159" spans="5:14">
      <c r="E3159">
        <f>IFERROR(SMALL(E972:E2902,ROW()-ROW($E$2905)+1),"")</f>
        <v>0</v>
      </c>
      <c r="F3159">
        <f>IFERROR(SMALL(F972:F2902,ROW()-ROW($F$2905)+1),"")</f>
        <v>0</v>
      </c>
      <c r="G3159">
        <f>IFERROR(SMALL(G972:G2902,ROW()-ROW($G$2905)+1),"")</f>
        <v>0</v>
      </c>
      <c r="H3159">
        <f>IFERROR(SMALL(H972:H2902,ROW()-ROW($H$2905)+1),"")</f>
        <v>0</v>
      </c>
      <c r="K3159">
        <f>IFERROR(SMALL(K972:K2902,ROW()-ROW($K$2905)+1),"")</f>
        <v>0</v>
      </c>
      <c r="L3159">
        <f>IFERROR(SMALL(L972:L2902,ROW()-ROW($L$2905)+1),"")</f>
        <v>0</v>
      </c>
      <c r="M3159">
        <f>IFERROR(SMALL(M972:M2902,ROW()-ROW($M$2905)+1),"")</f>
        <v>0</v>
      </c>
      <c r="N3159">
        <f>IFERROR(SMALL(N972:N2902,ROW()-ROW($N$2905)+1),"")</f>
        <v>0</v>
      </c>
    </row>
    <row r="3160" spans="5:14">
      <c r="E3160">
        <f>IFERROR(SMALL(E972:E2902,ROW()-ROW($E$2905)+1),"")</f>
        <v>0</v>
      </c>
      <c r="F3160">
        <f>IFERROR(SMALL(F972:F2902,ROW()-ROW($F$2905)+1),"")</f>
        <v>0</v>
      </c>
      <c r="G3160">
        <f>IFERROR(SMALL(G972:G2902,ROW()-ROW($G$2905)+1),"")</f>
        <v>0</v>
      </c>
      <c r="H3160">
        <f>IFERROR(SMALL(H972:H2902,ROW()-ROW($H$2905)+1),"")</f>
        <v>0</v>
      </c>
      <c r="K3160">
        <f>IFERROR(SMALL(K972:K2902,ROW()-ROW($K$2905)+1),"")</f>
        <v>0</v>
      </c>
      <c r="L3160">
        <f>IFERROR(SMALL(L972:L2902,ROW()-ROW($L$2905)+1),"")</f>
        <v>0</v>
      </c>
      <c r="M3160">
        <f>IFERROR(SMALL(M972:M2902,ROW()-ROW($M$2905)+1),"")</f>
        <v>0</v>
      </c>
      <c r="N3160">
        <f>IFERROR(SMALL(N972:N2902,ROW()-ROW($N$2905)+1),"")</f>
        <v>0</v>
      </c>
    </row>
    <row r="3161" spans="5:14">
      <c r="E3161">
        <f>IFERROR(SMALL(E972:E2902,ROW()-ROW($E$2905)+1),"")</f>
        <v>0</v>
      </c>
      <c r="F3161">
        <f>IFERROR(SMALL(F972:F2902,ROW()-ROW($F$2905)+1),"")</f>
        <v>0</v>
      </c>
      <c r="G3161">
        <f>IFERROR(SMALL(G972:G2902,ROW()-ROW($G$2905)+1),"")</f>
        <v>0</v>
      </c>
      <c r="H3161">
        <f>IFERROR(SMALL(H972:H2902,ROW()-ROW($H$2905)+1),"")</f>
        <v>0</v>
      </c>
      <c r="K3161">
        <f>IFERROR(SMALL(K972:K2902,ROW()-ROW($K$2905)+1),"")</f>
        <v>0</v>
      </c>
      <c r="L3161">
        <f>IFERROR(SMALL(L972:L2902,ROW()-ROW($L$2905)+1),"")</f>
        <v>0</v>
      </c>
      <c r="M3161">
        <f>IFERROR(SMALL(M972:M2902,ROW()-ROW($M$2905)+1),"")</f>
        <v>0</v>
      </c>
      <c r="N3161">
        <f>IFERROR(SMALL(N972:N2902,ROW()-ROW($N$2905)+1),"")</f>
        <v>0</v>
      </c>
    </row>
    <row r="3162" spans="5:14">
      <c r="E3162">
        <f>IFERROR(SMALL(E972:E2902,ROW()-ROW($E$2905)+1),"")</f>
        <v>0</v>
      </c>
      <c r="F3162">
        <f>IFERROR(SMALL(F972:F2902,ROW()-ROW($F$2905)+1),"")</f>
        <v>0</v>
      </c>
      <c r="G3162">
        <f>IFERROR(SMALL(G972:G2902,ROW()-ROW($G$2905)+1),"")</f>
        <v>0</v>
      </c>
      <c r="H3162">
        <f>IFERROR(SMALL(H972:H2902,ROW()-ROW($H$2905)+1),"")</f>
        <v>0</v>
      </c>
      <c r="K3162">
        <f>IFERROR(SMALL(K972:K2902,ROW()-ROW($K$2905)+1),"")</f>
        <v>0</v>
      </c>
      <c r="L3162">
        <f>IFERROR(SMALL(L972:L2902,ROW()-ROW($L$2905)+1),"")</f>
        <v>0</v>
      </c>
      <c r="M3162">
        <f>IFERROR(SMALL(M972:M2902,ROW()-ROW($M$2905)+1),"")</f>
        <v>0</v>
      </c>
      <c r="N3162">
        <f>IFERROR(SMALL(N972:N2902,ROW()-ROW($N$2905)+1),"")</f>
        <v>0</v>
      </c>
    </row>
    <row r="3163" spans="5:14">
      <c r="E3163">
        <f>IFERROR(SMALL(E972:E2902,ROW()-ROW($E$2905)+1),"")</f>
        <v>0</v>
      </c>
      <c r="F3163">
        <f>IFERROR(SMALL(F972:F2902,ROW()-ROW($F$2905)+1),"")</f>
        <v>0</v>
      </c>
      <c r="G3163">
        <f>IFERROR(SMALL(G972:G2902,ROW()-ROW($G$2905)+1),"")</f>
        <v>0</v>
      </c>
      <c r="H3163">
        <f>IFERROR(SMALL(H972:H2902,ROW()-ROW($H$2905)+1),"")</f>
        <v>0</v>
      </c>
      <c r="K3163">
        <f>IFERROR(SMALL(K972:K2902,ROW()-ROW($K$2905)+1),"")</f>
        <v>0</v>
      </c>
      <c r="L3163">
        <f>IFERROR(SMALL(L972:L2902,ROW()-ROW($L$2905)+1),"")</f>
        <v>0</v>
      </c>
      <c r="M3163">
        <f>IFERROR(SMALL(M972:M2902,ROW()-ROW($M$2905)+1),"")</f>
        <v>0</v>
      </c>
      <c r="N3163">
        <f>IFERROR(SMALL(N972:N2902,ROW()-ROW($N$2905)+1),"")</f>
        <v>0</v>
      </c>
    </row>
    <row r="3164" spans="5:14">
      <c r="E3164">
        <f>IFERROR(SMALL(E972:E2902,ROW()-ROW($E$2905)+1),"")</f>
        <v>0</v>
      </c>
      <c r="F3164">
        <f>IFERROR(SMALL(F972:F2902,ROW()-ROW($F$2905)+1),"")</f>
        <v>0</v>
      </c>
      <c r="G3164">
        <f>IFERROR(SMALL(G972:G2902,ROW()-ROW($G$2905)+1),"")</f>
        <v>0</v>
      </c>
      <c r="H3164">
        <f>IFERROR(SMALL(H972:H2902,ROW()-ROW($H$2905)+1),"")</f>
        <v>0</v>
      </c>
      <c r="K3164">
        <f>IFERROR(SMALL(K972:K2902,ROW()-ROW($K$2905)+1),"")</f>
        <v>0</v>
      </c>
      <c r="L3164">
        <f>IFERROR(SMALL(L972:L2902,ROW()-ROW($L$2905)+1),"")</f>
        <v>0</v>
      </c>
      <c r="M3164">
        <f>IFERROR(SMALL(M972:M2902,ROW()-ROW($M$2905)+1),"")</f>
        <v>0</v>
      </c>
      <c r="N3164">
        <f>IFERROR(SMALL(N972:N2902,ROW()-ROW($N$2905)+1),"")</f>
        <v>0</v>
      </c>
    </row>
    <row r="3165" spans="5:14">
      <c r="E3165">
        <f>IFERROR(SMALL(E972:E2902,ROW()-ROW($E$2905)+1),"")</f>
        <v>0</v>
      </c>
      <c r="F3165">
        <f>IFERROR(SMALL(F972:F2902,ROW()-ROW($F$2905)+1),"")</f>
        <v>0</v>
      </c>
      <c r="G3165">
        <f>IFERROR(SMALL(G972:G2902,ROW()-ROW($G$2905)+1),"")</f>
        <v>0</v>
      </c>
      <c r="H3165">
        <f>IFERROR(SMALL(H972:H2902,ROW()-ROW($H$2905)+1),"")</f>
        <v>0</v>
      </c>
      <c r="K3165">
        <f>IFERROR(SMALL(K972:K2902,ROW()-ROW($K$2905)+1),"")</f>
        <v>0</v>
      </c>
      <c r="L3165">
        <f>IFERROR(SMALL(L972:L2902,ROW()-ROW($L$2905)+1),"")</f>
        <v>0</v>
      </c>
      <c r="M3165">
        <f>IFERROR(SMALL(M972:M2902,ROW()-ROW($M$2905)+1),"")</f>
        <v>0</v>
      </c>
      <c r="N3165">
        <f>IFERROR(SMALL(N972:N2902,ROW()-ROW($N$2905)+1),"")</f>
        <v>0</v>
      </c>
    </row>
    <row r="3166" spans="5:14">
      <c r="E3166">
        <f>IFERROR(SMALL(E972:E2902,ROW()-ROW($E$2905)+1),"")</f>
        <v>0</v>
      </c>
      <c r="F3166">
        <f>IFERROR(SMALL(F972:F2902,ROW()-ROW($F$2905)+1),"")</f>
        <v>0</v>
      </c>
      <c r="G3166">
        <f>IFERROR(SMALL(G972:G2902,ROW()-ROW($G$2905)+1),"")</f>
        <v>0</v>
      </c>
      <c r="H3166">
        <f>IFERROR(SMALL(H972:H2902,ROW()-ROW($H$2905)+1),"")</f>
        <v>0</v>
      </c>
      <c r="K3166">
        <f>IFERROR(SMALL(K972:K2902,ROW()-ROW($K$2905)+1),"")</f>
        <v>0</v>
      </c>
      <c r="L3166">
        <f>IFERROR(SMALL(L972:L2902,ROW()-ROW($L$2905)+1),"")</f>
        <v>0</v>
      </c>
      <c r="M3166">
        <f>IFERROR(SMALL(M972:M2902,ROW()-ROW($M$2905)+1),"")</f>
        <v>0</v>
      </c>
      <c r="N3166">
        <f>IFERROR(SMALL(N972:N2902,ROW()-ROW($N$2905)+1),"")</f>
        <v>0</v>
      </c>
    </row>
    <row r="3167" spans="5:14">
      <c r="E3167">
        <f>IFERROR(SMALL(E972:E2902,ROW()-ROW($E$2905)+1),"")</f>
        <v>0</v>
      </c>
      <c r="F3167">
        <f>IFERROR(SMALL(F972:F2902,ROW()-ROW($F$2905)+1),"")</f>
        <v>0</v>
      </c>
      <c r="G3167">
        <f>IFERROR(SMALL(G972:G2902,ROW()-ROW($G$2905)+1),"")</f>
        <v>0</v>
      </c>
      <c r="H3167">
        <f>IFERROR(SMALL(H972:H2902,ROW()-ROW($H$2905)+1),"")</f>
        <v>0</v>
      </c>
      <c r="K3167">
        <f>IFERROR(SMALL(K972:K2902,ROW()-ROW($K$2905)+1),"")</f>
        <v>0</v>
      </c>
      <c r="L3167">
        <f>IFERROR(SMALL(L972:L2902,ROW()-ROW($L$2905)+1),"")</f>
        <v>0</v>
      </c>
      <c r="M3167">
        <f>IFERROR(SMALL(M972:M2902,ROW()-ROW($M$2905)+1),"")</f>
        <v>0</v>
      </c>
      <c r="N3167">
        <f>IFERROR(SMALL(N972:N2902,ROW()-ROW($N$2905)+1),"")</f>
        <v>0</v>
      </c>
    </row>
    <row r="3168" spans="5:14">
      <c r="E3168">
        <f>IFERROR(SMALL(E972:E2902,ROW()-ROW($E$2905)+1),"")</f>
        <v>0</v>
      </c>
      <c r="F3168">
        <f>IFERROR(SMALL(F972:F2902,ROW()-ROW($F$2905)+1),"")</f>
        <v>0</v>
      </c>
      <c r="G3168">
        <f>IFERROR(SMALL(G972:G2902,ROW()-ROW($G$2905)+1),"")</f>
        <v>0</v>
      </c>
      <c r="H3168">
        <f>IFERROR(SMALL(H972:H2902,ROW()-ROW($H$2905)+1),"")</f>
        <v>0</v>
      </c>
      <c r="K3168">
        <f>IFERROR(SMALL(K972:K2902,ROW()-ROW($K$2905)+1),"")</f>
        <v>0</v>
      </c>
      <c r="L3168">
        <f>IFERROR(SMALL(L972:L2902,ROW()-ROW($L$2905)+1),"")</f>
        <v>0</v>
      </c>
      <c r="M3168">
        <f>IFERROR(SMALL(M972:M2902,ROW()-ROW($M$2905)+1),"")</f>
        <v>0</v>
      </c>
      <c r="N3168">
        <f>IFERROR(SMALL(N972:N2902,ROW()-ROW($N$2905)+1),"")</f>
        <v>0</v>
      </c>
    </row>
    <row r="3169" spans="5:14">
      <c r="E3169">
        <f>IFERROR(SMALL(E972:E2902,ROW()-ROW($E$2905)+1),"")</f>
        <v>0</v>
      </c>
      <c r="F3169">
        <f>IFERROR(SMALL(F972:F2902,ROW()-ROW($F$2905)+1),"")</f>
        <v>0</v>
      </c>
      <c r="G3169">
        <f>IFERROR(SMALL(G972:G2902,ROW()-ROW($G$2905)+1),"")</f>
        <v>0</v>
      </c>
      <c r="H3169">
        <f>IFERROR(SMALL(H972:H2902,ROW()-ROW($H$2905)+1),"")</f>
        <v>0</v>
      </c>
      <c r="K3169">
        <f>IFERROR(SMALL(K972:K2902,ROW()-ROW($K$2905)+1),"")</f>
        <v>0</v>
      </c>
      <c r="L3169">
        <f>IFERROR(SMALL(L972:L2902,ROW()-ROW($L$2905)+1),"")</f>
        <v>0</v>
      </c>
      <c r="M3169">
        <f>IFERROR(SMALL(M972:M2902,ROW()-ROW($M$2905)+1),"")</f>
        <v>0</v>
      </c>
      <c r="N3169">
        <f>IFERROR(SMALL(N972:N2902,ROW()-ROW($N$2905)+1),"")</f>
        <v>0</v>
      </c>
    </row>
    <row r="3170" spans="5:14">
      <c r="E3170">
        <f>IFERROR(SMALL(E972:E2902,ROW()-ROW($E$2905)+1),"")</f>
        <v>0</v>
      </c>
      <c r="F3170">
        <f>IFERROR(SMALL(F972:F2902,ROW()-ROW($F$2905)+1),"")</f>
        <v>0</v>
      </c>
      <c r="G3170">
        <f>IFERROR(SMALL(G972:G2902,ROW()-ROW($G$2905)+1),"")</f>
        <v>0</v>
      </c>
      <c r="H3170">
        <f>IFERROR(SMALL(H972:H2902,ROW()-ROW($H$2905)+1),"")</f>
        <v>0</v>
      </c>
      <c r="K3170">
        <f>IFERROR(SMALL(K972:K2902,ROW()-ROW($K$2905)+1),"")</f>
        <v>0</v>
      </c>
      <c r="L3170">
        <f>IFERROR(SMALL(L972:L2902,ROW()-ROW($L$2905)+1),"")</f>
        <v>0</v>
      </c>
      <c r="M3170">
        <f>IFERROR(SMALL(M972:M2902,ROW()-ROW($M$2905)+1),"")</f>
        <v>0</v>
      </c>
      <c r="N3170">
        <f>IFERROR(SMALL(N972:N2902,ROW()-ROW($N$2905)+1),"")</f>
        <v>0</v>
      </c>
    </row>
    <row r="3171" spans="5:14">
      <c r="E3171">
        <f>IFERROR(SMALL(E972:E2902,ROW()-ROW($E$2905)+1),"")</f>
        <v>0</v>
      </c>
      <c r="F3171">
        <f>IFERROR(SMALL(F972:F2902,ROW()-ROW($F$2905)+1),"")</f>
        <v>0</v>
      </c>
      <c r="G3171">
        <f>IFERROR(SMALL(G972:G2902,ROW()-ROW($G$2905)+1),"")</f>
        <v>0</v>
      </c>
      <c r="H3171">
        <f>IFERROR(SMALL(H972:H2902,ROW()-ROW($H$2905)+1),"")</f>
        <v>0</v>
      </c>
      <c r="K3171">
        <f>IFERROR(SMALL(K972:K2902,ROW()-ROW($K$2905)+1),"")</f>
        <v>0</v>
      </c>
      <c r="L3171">
        <f>IFERROR(SMALL(L972:L2902,ROW()-ROW($L$2905)+1),"")</f>
        <v>0</v>
      </c>
      <c r="M3171">
        <f>IFERROR(SMALL(M972:M2902,ROW()-ROW($M$2905)+1),"")</f>
        <v>0</v>
      </c>
      <c r="N3171">
        <f>IFERROR(SMALL(N972:N2902,ROW()-ROW($N$2905)+1),"")</f>
        <v>0</v>
      </c>
    </row>
    <row r="3172" spans="5:14">
      <c r="E3172">
        <f>IFERROR(SMALL(E972:E2902,ROW()-ROW($E$2905)+1),"")</f>
        <v>0</v>
      </c>
      <c r="F3172">
        <f>IFERROR(SMALL(F972:F2902,ROW()-ROW($F$2905)+1),"")</f>
        <v>0</v>
      </c>
      <c r="G3172">
        <f>IFERROR(SMALL(G972:G2902,ROW()-ROW($G$2905)+1),"")</f>
        <v>0</v>
      </c>
      <c r="H3172">
        <f>IFERROR(SMALL(H972:H2902,ROW()-ROW($H$2905)+1),"")</f>
        <v>0</v>
      </c>
      <c r="K3172">
        <f>IFERROR(SMALL(K972:K2902,ROW()-ROW($K$2905)+1),"")</f>
        <v>0</v>
      </c>
      <c r="L3172">
        <f>IFERROR(SMALL(L972:L2902,ROW()-ROW($L$2905)+1),"")</f>
        <v>0</v>
      </c>
      <c r="M3172">
        <f>IFERROR(SMALL(M972:M2902,ROW()-ROW($M$2905)+1),"")</f>
        <v>0</v>
      </c>
      <c r="N3172">
        <f>IFERROR(SMALL(N972:N2902,ROW()-ROW($N$2905)+1),"")</f>
        <v>0</v>
      </c>
    </row>
    <row r="3173" spans="5:14">
      <c r="E3173">
        <f>IFERROR(SMALL(E972:E2902,ROW()-ROW($E$2905)+1),"")</f>
        <v>0</v>
      </c>
      <c r="F3173">
        <f>IFERROR(SMALL(F972:F2902,ROW()-ROW($F$2905)+1),"")</f>
        <v>0</v>
      </c>
      <c r="G3173">
        <f>IFERROR(SMALL(G972:G2902,ROW()-ROW($G$2905)+1),"")</f>
        <v>0</v>
      </c>
      <c r="H3173">
        <f>IFERROR(SMALL(H972:H2902,ROW()-ROW($H$2905)+1),"")</f>
        <v>0</v>
      </c>
      <c r="K3173">
        <f>IFERROR(SMALL(K972:K2902,ROW()-ROW($K$2905)+1),"")</f>
        <v>0</v>
      </c>
      <c r="L3173">
        <f>IFERROR(SMALL(L972:L2902,ROW()-ROW($L$2905)+1),"")</f>
        <v>0</v>
      </c>
      <c r="M3173">
        <f>IFERROR(SMALL(M972:M2902,ROW()-ROW($M$2905)+1),"")</f>
        <v>0</v>
      </c>
      <c r="N3173">
        <f>IFERROR(SMALL(N972:N2902,ROW()-ROW($N$2905)+1),"")</f>
        <v>0</v>
      </c>
    </row>
    <row r="3174" spans="5:14">
      <c r="E3174">
        <f>IFERROR(SMALL(E972:E2902,ROW()-ROW($E$2905)+1),"")</f>
        <v>0</v>
      </c>
      <c r="F3174">
        <f>IFERROR(SMALL(F972:F2902,ROW()-ROW($F$2905)+1),"")</f>
        <v>0</v>
      </c>
      <c r="G3174">
        <f>IFERROR(SMALL(G972:G2902,ROW()-ROW($G$2905)+1),"")</f>
        <v>0</v>
      </c>
      <c r="H3174">
        <f>IFERROR(SMALL(H972:H2902,ROW()-ROW($H$2905)+1),"")</f>
        <v>0</v>
      </c>
      <c r="K3174">
        <f>IFERROR(SMALL(K972:K2902,ROW()-ROW($K$2905)+1),"")</f>
        <v>0</v>
      </c>
      <c r="L3174">
        <f>IFERROR(SMALL(L972:L2902,ROW()-ROW($L$2905)+1),"")</f>
        <v>0</v>
      </c>
      <c r="M3174">
        <f>IFERROR(SMALL(M972:M2902,ROW()-ROW($M$2905)+1),"")</f>
        <v>0</v>
      </c>
      <c r="N3174">
        <f>IFERROR(SMALL(N972:N2902,ROW()-ROW($N$2905)+1),"")</f>
        <v>0</v>
      </c>
    </row>
    <row r="3175" spans="5:14">
      <c r="E3175">
        <f>IFERROR(SMALL(E972:E2902,ROW()-ROW($E$2905)+1),"")</f>
        <v>0</v>
      </c>
      <c r="F3175">
        <f>IFERROR(SMALL(F972:F2902,ROW()-ROW($F$2905)+1),"")</f>
        <v>0</v>
      </c>
      <c r="G3175">
        <f>IFERROR(SMALL(G972:G2902,ROW()-ROW($G$2905)+1),"")</f>
        <v>0</v>
      </c>
      <c r="H3175">
        <f>IFERROR(SMALL(H972:H2902,ROW()-ROW($H$2905)+1),"")</f>
        <v>0</v>
      </c>
      <c r="K3175">
        <f>IFERROR(SMALL(K972:K2902,ROW()-ROW($K$2905)+1),"")</f>
        <v>0</v>
      </c>
      <c r="L3175">
        <f>IFERROR(SMALL(L972:L2902,ROW()-ROW($L$2905)+1),"")</f>
        <v>0</v>
      </c>
      <c r="M3175">
        <f>IFERROR(SMALL(M972:M2902,ROW()-ROW($M$2905)+1),"")</f>
        <v>0</v>
      </c>
      <c r="N3175">
        <f>IFERROR(SMALL(N972:N2902,ROW()-ROW($N$2905)+1),"")</f>
        <v>0</v>
      </c>
    </row>
    <row r="3176" spans="5:14">
      <c r="E3176">
        <f>IFERROR(SMALL(E972:E2902,ROW()-ROW($E$2905)+1),"")</f>
        <v>0</v>
      </c>
      <c r="F3176">
        <f>IFERROR(SMALL(F972:F2902,ROW()-ROW($F$2905)+1),"")</f>
        <v>0</v>
      </c>
      <c r="G3176">
        <f>IFERROR(SMALL(G972:G2902,ROW()-ROW($G$2905)+1),"")</f>
        <v>0</v>
      </c>
      <c r="H3176">
        <f>IFERROR(SMALL(H972:H2902,ROW()-ROW($H$2905)+1),"")</f>
        <v>0</v>
      </c>
      <c r="K3176">
        <f>IFERROR(SMALL(K972:K2902,ROW()-ROW($K$2905)+1),"")</f>
        <v>0</v>
      </c>
      <c r="L3176">
        <f>IFERROR(SMALL(L972:L2902,ROW()-ROW($L$2905)+1),"")</f>
        <v>0</v>
      </c>
      <c r="M3176">
        <f>IFERROR(SMALL(M972:M2902,ROW()-ROW($M$2905)+1),"")</f>
        <v>0</v>
      </c>
      <c r="N3176">
        <f>IFERROR(SMALL(N972:N2902,ROW()-ROW($N$2905)+1),"")</f>
        <v>0</v>
      </c>
    </row>
    <row r="3177" spans="5:14">
      <c r="E3177">
        <f>IFERROR(SMALL(E972:E2902,ROW()-ROW($E$2905)+1),"")</f>
        <v>0</v>
      </c>
      <c r="F3177">
        <f>IFERROR(SMALL(F972:F2902,ROW()-ROW($F$2905)+1),"")</f>
        <v>0</v>
      </c>
      <c r="G3177">
        <f>IFERROR(SMALL(G972:G2902,ROW()-ROW($G$2905)+1),"")</f>
        <v>0</v>
      </c>
      <c r="H3177">
        <f>IFERROR(SMALL(H972:H2902,ROW()-ROW($H$2905)+1),"")</f>
        <v>0</v>
      </c>
      <c r="K3177">
        <f>IFERROR(SMALL(K972:K2902,ROW()-ROW($K$2905)+1),"")</f>
        <v>0</v>
      </c>
      <c r="L3177">
        <f>IFERROR(SMALL(L972:L2902,ROW()-ROW($L$2905)+1),"")</f>
        <v>0</v>
      </c>
      <c r="M3177">
        <f>IFERROR(SMALL(M972:M2902,ROW()-ROW($M$2905)+1),"")</f>
        <v>0</v>
      </c>
      <c r="N3177">
        <f>IFERROR(SMALL(N972:N2902,ROW()-ROW($N$2905)+1),"")</f>
        <v>0</v>
      </c>
    </row>
    <row r="3178" spans="5:14">
      <c r="E3178">
        <f>IFERROR(SMALL(E972:E2902,ROW()-ROW($E$2905)+1),"")</f>
        <v>0</v>
      </c>
      <c r="F3178">
        <f>IFERROR(SMALL(F972:F2902,ROW()-ROW($F$2905)+1),"")</f>
        <v>0</v>
      </c>
      <c r="G3178">
        <f>IFERROR(SMALL(G972:G2902,ROW()-ROW($G$2905)+1),"")</f>
        <v>0</v>
      </c>
      <c r="H3178">
        <f>IFERROR(SMALL(H972:H2902,ROW()-ROW($H$2905)+1),"")</f>
        <v>0</v>
      </c>
      <c r="K3178">
        <f>IFERROR(SMALL(K972:K2902,ROW()-ROW($K$2905)+1),"")</f>
        <v>0</v>
      </c>
      <c r="L3178">
        <f>IFERROR(SMALL(L972:L2902,ROW()-ROW($L$2905)+1),"")</f>
        <v>0</v>
      </c>
      <c r="M3178">
        <f>IFERROR(SMALL(M972:M2902,ROW()-ROW($M$2905)+1),"")</f>
        <v>0</v>
      </c>
      <c r="N3178">
        <f>IFERROR(SMALL(N972:N2902,ROW()-ROW($N$2905)+1),"")</f>
        <v>0</v>
      </c>
    </row>
    <row r="3179" spans="5:14">
      <c r="E3179">
        <f>IFERROR(SMALL(E972:E2902,ROW()-ROW($E$2905)+1),"")</f>
        <v>0</v>
      </c>
      <c r="F3179">
        <f>IFERROR(SMALL(F972:F2902,ROW()-ROW($F$2905)+1),"")</f>
        <v>0</v>
      </c>
      <c r="G3179">
        <f>IFERROR(SMALL(G972:G2902,ROW()-ROW($G$2905)+1),"")</f>
        <v>0</v>
      </c>
      <c r="H3179">
        <f>IFERROR(SMALL(H972:H2902,ROW()-ROW($H$2905)+1),"")</f>
        <v>0</v>
      </c>
      <c r="K3179">
        <f>IFERROR(SMALL(K972:K2902,ROW()-ROW($K$2905)+1),"")</f>
        <v>0</v>
      </c>
      <c r="L3179">
        <f>IFERROR(SMALL(L972:L2902,ROW()-ROW($L$2905)+1),"")</f>
        <v>0</v>
      </c>
      <c r="M3179">
        <f>IFERROR(SMALL(M972:M2902,ROW()-ROW($M$2905)+1),"")</f>
        <v>0</v>
      </c>
      <c r="N3179">
        <f>IFERROR(SMALL(N972:N2902,ROW()-ROW($N$2905)+1),"")</f>
        <v>0</v>
      </c>
    </row>
    <row r="3180" spans="5:14">
      <c r="E3180">
        <f>IFERROR(SMALL(E972:E2902,ROW()-ROW($E$2905)+1),"")</f>
        <v>0</v>
      </c>
      <c r="F3180">
        <f>IFERROR(SMALL(F972:F2902,ROW()-ROW($F$2905)+1),"")</f>
        <v>0</v>
      </c>
      <c r="G3180">
        <f>IFERROR(SMALL(G972:G2902,ROW()-ROW($G$2905)+1),"")</f>
        <v>0</v>
      </c>
      <c r="H3180">
        <f>IFERROR(SMALL(H972:H2902,ROW()-ROW($H$2905)+1),"")</f>
        <v>0</v>
      </c>
      <c r="K3180">
        <f>IFERROR(SMALL(K972:K2902,ROW()-ROW($K$2905)+1),"")</f>
        <v>0</v>
      </c>
      <c r="L3180">
        <f>IFERROR(SMALL(L972:L2902,ROW()-ROW($L$2905)+1),"")</f>
        <v>0</v>
      </c>
      <c r="M3180">
        <f>IFERROR(SMALL(M972:M2902,ROW()-ROW($M$2905)+1),"")</f>
        <v>0</v>
      </c>
      <c r="N3180">
        <f>IFERROR(SMALL(N972:N2902,ROW()-ROW($N$2905)+1),"")</f>
        <v>0</v>
      </c>
    </row>
    <row r="3181" spans="5:14">
      <c r="E3181">
        <f>IFERROR(SMALL(E972:E2902,ROW()-ROW($E$2905)+1),"")</f>
        <v>0</v>
      </c>
      <c r="F3181">
        <f>IFERROR(SMALL(F972:F2902,ROW()-ROW($F$2905)+1),"")</f>
        <v>0</v>
      </c>
      <c r="G3181">
        <f>IFERROR(SMALL(G972:G2902,ROW()-ROW($G$2905)+1),"")</f>
        <v>0</v>
      </c>
      <c r="H3181">
        <f>IFERROR(SMALL(H972:H2902,ROW()-ROW($H$2905)+1),"")</f>
        <v>0</v>
      </c>
      <c r="K3181">
        <f>IFERROR(SMALL(K972:K2902,ROW()-ROW($K$2905)+1),"")</f>
        <v>0</v>
      </c>
      <c r="L3181">
        <f>IFERROR(SMALL(L972:L2902,ROW()-ROW($L$2905)+1),"")</f>
        <v>0</v>
      </c>
      <c r="M3181">
        <f>IFERROR(SMALL(M972:M2902,ROW()-ROW($M$2905)+1),"")</f>
        <v>0</v>
      </c>
      <c r="N3181">
        <f>IFERROR(SMALL(N972:N2902,ROW()-ROW($N$2905)+1),"")</f>
        <v>0</v>
      </c>
    </row>
    <row r="3182" spans="5:14">
      <c r="E3182">
        <f>IFERROR(SMALL(E972:E2902,ROW()-ROW($E$2905)+1),"")</f>
        <v>0</v>
      </c>
      <c r="F3182">
        <f>IFERROR(SMALL(F972:F2902,ROW()-ROW($F$2905)+1),"")</f>
        <v>0</v>
      </c>
      <c r="G3182">
        <f>IFERROR(SMALL(G972:G2902,ROW()-ROW($G$2905)+1),"")</f>
        <v>0</v>
      </c>
      <c r="H3182">
        <f>IFERROR(SMALL(H972:H2902,ROW()-ROW($H$2905)+1),"")</f>
        <v>0</v>
      </c>
      <c r="K3182">
        <f>IFERROR(SMALL(K972:K2902,ROW()-ROW($K$2905)+1),"")</f>
        <v>0</v>
      </c>
      <c r="L3182">
        <f>IFERROR(SMALL(L972:L2902,ROW()-ROW($L$2905)+1),"")</f>
        <v>0</v>
      </c>
      <c r="M3182">
        <f>IFERROR(SMALL(M972:M2902,ROW()-ROW($M$2905)+1),"")</f>
        <v>0</v>
      </c>
      <c r="N3182">
        <f>IFERROR(SMALL(N972:N2902,ROW()-ROW($N$2905)+1),"")</f>
        <v>0</v>
      </c>
    </row>
    <row r="3183" spans="5:14">
      <c r="E3183">
        <f>IFERROR(SMALL(E972:E2902,ROW()-ROW($E$2905)+1),"")</f>
        <v>0</v>
      </c>
      <c r="F3183">
        <f>IFERROR(SMALL(F972:F2902,ROW()-ROW($F$2905)+1),"")</f>
        <v>0</v>
      </c>
      <c r="G3183">
        <f>IFERROR(SMALL(G972:G2902,ROW()-ROW($G$2905)+1),"")</f>
        <v>0</v>
      </c>
      <c r="H3183">
        <f>IFERROR(SMALL(H972:H2902,ROW()-ROW($H$2905)+1),"")</f>
        <v>0</v>
      </c>
      <c r="K3183">
        <f>IFERROR(SMALL(K972:K2902,ROW()-ROW($K$2905)+1),"")</f>
        <v>0</v>
      </c>
      <c r="L3183">
        <f>IFERROR(SMALL(L972:L2902,ROW()-ROW($L$2905)+1),"")</f>
        <v>0</v>
      </c>
      <c r="M3183">
        <f>IFERROR(SMALL(M972:M2902,ROW()-ROW($M$2905)+1),"")</f>
        <v>0</v>
      </c>
      <c r="N3183">
        <f>IFERROR(SMALL(N972:N2902,ROW()-ROW($N$2905)+1),"")</f>
        <v>0</v>
      </c>
    </row>
    <row r="3184" spans="5:14">
      <c r="E3184">
        <f>IFERROR(SMALL(E972:E2902,ROW()-ROW($E$2905)+1),"")</f>
        <v>0</v>
      </c>
      <c r="F3184">
        <f>IFERROR(SMALL(F972:F2902,ROW()-ROW($F$2905)+1),"")</f>
        <v>0</v>
      </c>
      <c r="G3184">
        <f>IFERROR(SMALL(G972:G2902,ROW()-ROW($G$2905)+1),"")</f>
        <v>0</v>
      </c>
      <c r="H3184">
        <f>IFERROR(SMALL(H972:H2902,ROW()-ROW($H$2905)+1),"")</f>
        <v>0</v>
      </c>
      <c r="K3184">
        <f>IFERROR(SMALL(K972:K2902,ROW()-ROW($K$2905)+1),"")</f>
        <v>0</v>
      </c>
      <c r="L3184">
        <f>IFERROR(SMALL(L972:L2902,ROW()-ROW($L$2905)+1),"")</f>
        <v>0</v>
      </c>
      <c r="M3184">
        <f>IFERROR(SMALL(M972:M2902,ROW()-ROW($M$2905)+1),"")</f>
        <v>0</v>
      </c>
      <c r="N3184">
        <f>IFERROR(SMALL(N972:N2902,ROW()-ROW($N$2905)+1),"")</f>
        <v>0</v>
      </c>
    </row>
    <row r="3185" spans="5:14">
      <c r="E3185">
        <f>IFERROR(SMALL(E972:E2902,ROW()-ROW($E$2905)+1),"")</f>
        <v>0</v>
      </c>
      <c r="F3185">
        <f>IFERROR(SMALL(F972:F2902,ROW()-ROW($F$2905)+1),"")</f>
        <v>0</v>
      </c>
      <c r="G3185">
        <f>IFERROR(SMALL(G972:G2902,ROW()-ROW($G$2905)+1),"")</f>
        <v>0</v>
      </c>
      <c r="H3185">
        <f>IFERROR(SMALL(H972:H2902,ROW()-ROW($H$2905)+1),"")</f>
        <v>0</v>
      </c>
      <c r="K3185">
        <f>IFERROR(SMALL(K972:K2902,ROW()-ROW($K$2905)+1),"")</f>
        <v>0</v>
      </c>
      <c r="L3185">
        <f>IFERROR(SMALL(L972:L2902,ROW()-ROW($L$2905)+1),"")</f>
        <v>0</v>
      </c>
      <c r="M3185">
        <f>IFERROR(SMALL(M972:M2902,ROW()-ROW($M$2905)+1),"")</f>
        <v>0</v>
      </c>
      <c r="N3185">
        <f>IFERROR(SMALL(N972:N2902,ROW()-ROW($N$2905)+1),"")</f>
        <v>0</v>
      </c>
    </row>
    <row r="3186" spans="5:14">
      <c r="E3186">
        <f>IFERROR(SMALL(E972:E2902,ROW()-ROW($E$2905)+1),"")</f>
        <v>0</v>
      </c>
      <c r="F3186">
        <f>IFERROR(SMALL(F972:F2902,ROW()-ROW($F$2905)+1),"")</f>
        <v>0</v>
      </c>
      <c r="G3186">
        <f>IFERROR(SMALL(G972:G2902,ROW()-ROW($G$2905)+1),"")</f>
        <v>0</v>
      </c>
      <c r="H3186">
        <f>IFERROR(SMALL(H972:H2902,ROW()-ROW($H$2905)+1),"")</f>
        <v>0</v>
      </c>
      <c r="K3186">
        <f>IFERROR(SMALL(K972:K2902,ROW()-ROW($K$2905)+1),"")</f>
        <v>0</v>
      </c>
      <c r="L3186">
        <f>IFERROR(SMALL(L972:L2902,ROW()-ROW($L$2905)+1),"")</f>
        <v>0</v>
      </c>
      <c r="M3186">
        <f>IFERROR(SMALL(M972:M2902,ROW()-ROW($M$2905)+1),"")</f>
        <v>0</v>
      </c>
      <c r="N3186">
        <f>IFERROR(SMALL(N972:N2902,ROW()-ROW($N$2905)+1),"")</f>
        <v>0</v>
      </c>
    </row>
    <row r="3187" spans="5:14">
      <c r="E3187">
        <f>IFERROR(SMALL(E972:E2902,ROW()-ROW($E$2905)+1),"")</f>
        <v>0</v>
      </c>
      <c r="F3187">
        <f>IFERROR(SMALL(F972:F2902,ROW()-ROW($F$2905)+1),"")</f>
        <v>0</v>
      </c>
      <c r="G3187">
        <f>IFERROR(SMALL(G972:G2902,ROW()-ROW($G$2905)+1),"")</f>
        <v>0</v>
      </c>
      <c r="H3187">
        <f>IFERROR(SMALL(H972:H2902,ROW()-ROW($H$2905)+1),"")</f>
        <v>0</v>
      </c>
      <c r="K3187">
        <f>IFERROR(SMALL(K972:K2902,ROW()-ROW($K$2905)+1),"")</f>
        <v>0</v>
      </c>
      <c r="L3187">
        <f>IFERROR(SMALL(L972:L2902,ROW()-ROW($L$2905)+1),"")</f>
        <v>0</v>
      </c>
      <c r="M3187">
        <f>IFERROR(SMALL(M972:M2902,ROW()-ROW($M$2905)+1),"")</f>
        <v>0</v>
      </c>
      <c r="N3187">
        <f>IFERROR(SMALL(N972:N2902,ROW()-ROW($N$2905)+1),"")</f>
        <v>0</v>
      </c>
    </row>
    <row r="3188" spans="5:14">
      <c r="E3188">
        <f>IFERROR(SMALL(E972:E2902,ROW()-ROW($E$2905)+1),"")</f>
        <v>0</v>
      </c>
      <c r="F3188">
        <f>IFERROR(SMALL(F972:F2902,ROW()-ROW($F$2905)+1),"")</f>
        <v>0</v>
      </c>
      <c r="G3188">
        <f>IFERROR(SMALL(G972:G2902,ROW()-ROW($G$2905)+1),"")</f>
        <v>0</v>
      </c>
      <c r="H3188">
        <f>IFERROR(SMALL(H972:H2902,ROW()-ROW($H$2905)+1),"")</f>
        <v>0</v>
      </c>
      <c r="K3188">
        <f>IFERROR(SMALL(K972:K2902,ROW()-ROW($K$2905)+1),"")</f>
        <v>0</v>
      </c>
      <c r="L3188">
        <f>IFERROR(SMALL(L972:L2902,ROW()-ROW($L$2905)+1),"")</f>
        <v>0</v>
      </c>
      <c r="M3188">
        <f>IFERROR(SMALL(M972:M2902,ROW()-ROW($M$2905)+1),"")</f>
        <v>0</v>
      </c>
      <c r="N3188">
        <f>IFERROR(SMALL(N972:N2902,ROW()-ROW($N$2905)+1),"")</f>
        <v>0</v>
      </c>
    </row>
    <row r="3189" spans="5:14">
      <c r="E3189">
        <f>IFERROR(SMALL(E972:E2902,ROW()-ROW($E$2905)+1),"")</f>
        <v>0</v>
      </c>
      <c r="F3189">
        <f>IFERROR(SMALL(F972:F2902,ROW()-ROW($F$2905)+1),"")</f>
        <v>0</v>
      </c>
      <c r="G3189">
        <f>IFERROR(SMALL(G972:G2902,ROW()-ROW($G$2905)+1),"")</f>
        <v>0</v>
      </c>
      <c r="H3189">
        <f>IFERROR(SMALL(H972:H2902,ROW()-ROW($H$2905)+1),"")</f>
        <v>0</v>
      </c>
      <c r="K3189">
        <f>IFERROR(SMALL(K972:K2902,ROW()-ROW($K$2905)+1),"")</f>
        <v>0</v>
      </c>
      <c r="L3189">
        <f>IFERROR(SMALL(L972:L2902,ROW()-ROW($L$2905)+1),"")</f>
        <v>0</v>
      </c>
      <c r="M3189">
        <f>IFERROR(SMALL(M972:M2902,ROW()-ROW($M$2905)+1),"")</f>
        <v>0</v>
      </c>
      <c r="N3189">
        <f>IFERROR(SMALL(N972:N2902,ROW()-ROW($N$2905)+1),"")</f>
        <v>0</v>
      </c>
    </row>
    <row r="3190" spans="5:14">
      <c r="E3190">
        <f>IFERROR(SMALL(E972:E2902,ROW()-ROW($E$2905)+1),"")</f>
        <v>0</v>
      </c>
      <c r="F3190">
        <f>IFERROR(SMALL(F972:F2902,ROW()-ROW($F$2905)+1),"")</f>
        <v>0</v>
      </c>
      <c r="G3190">
        <f>IFERROR(SMALL(G972:G2902,ROW()-ROW($G$2905)+1),"")</f>
        <v>0</v>
      </c>
      <c r="H3190">
        <f>IFERROR(SMALL(H972:H2902,ROW()-ROW($H$2905)+1),"")</f>
        <v>0</v>
      </c>
      <c r="K3190">
        <f>IFERROR(SMALL(K972:K2902,ROW()-ROW($K$2905)+1),"")</f>
        <v>0</v>
      </c>
      <c r="L3190">
        <f>IFERROR(SMALL(L972:L2902,ROW()-ROW($L$2905)+1),"")</f>
        <v>0</v>
      </c>
      <c r="M3190">
        <f>IFERROR(SMALL(M972:M2902,ROW()-ROW($M$2905)+1),"")</f>
        <v>0</v>
      </c>
      <c r="N3190">
        <f>IFERROR(SMALL(N972:N2902,ROW()-ROW($N$2905)+1),"")</f>
        <v>0</v>
      </c>
    </row>
    <row r="3191" spans="5:14">
      <c r="E3191">
        <f>IFERROR(SMALL(E972:E2902,ROW()-ROW($E$2905)+1),"")</f>
        <v>0</v>
      </c>
      <c r="F3191">
        <f>IFERROR(SMALL(F972:F2902,ROW()-ROW($F$2905)+1),"")</f>
        <v>0</v>
      </c>
      <c r="G3191">
        <f>IFERROR(SMALL(G972:G2902,ROW()-ROW($G$2905)+1),"")</f>
        <v>0</v>
      </c>
      <c r="H3191">
        <f>IFERROR(SMALL(H972:H2902,ROW()-ROW($H$2905)+1),"")</f>
        <v>0</v>
      </c>
      <c r="K3191">
        <f>IFERROR(SMALL(K972:K2902,ROW()-ROW($K$2905)+1),"")</f>
        <v>0</v>
      </c>
      <c r="L3191">
        <f>IFERROR(SMALL(L972:L2902,ROW()-ROW($L$2905)+1),"")</f>
        <v>0</v>
      </c>
      <c r="M3191">
        <f>IFERROR(SMALL(M972:M2902,ROW()-ROW($M$2905)+1),"")</f>
        <v>0</v>
      </c>
      <c r="N3191">
        <f>IFERROR(SMALL(N972:N2902,ROW()-ROW($N$2905)+1),"")</f>
        <v>0</v>
      </c>
    </row>
    <row r="3192" spans="5:14">
      <c r="E3192">
        <f>IFERROR(SMALL(E972:E2902,ROW()-ROW($E$2905)+1),"")</f>
        <v>0</v>
      </c>
      <c r="F3192">
        <f>IFERROR(SMALL(F972:F2902,ROW()-ROW($F$2905)+1),"")</f>
        <v>0</v>
      </c>
      <c r="G3192">
        <f>IFERROR(SMALL(G972:G2902,ROW()-ROW($G$2905)+1),"")</f>
        <v>0</v>
      </c>
      <c r="H3192">
        <f>IFERROR(SMALL(H972:H2902,ROW()-ROW($H$2905)+1),"")</f>
        <v>0</v>
      </c>
      <c r="K3192">
        <f>IFERROR(SMALL(K972:K2902,ROW()-ROW($K$2905)+1),"")</f>
        <v>0</v>
      </c>
      <c r="L3192">
        <f>IFERROR(SMALL(L972:L2902,ROW()-ROW($L$2905)+1),"")</f>
        <v>0</v>
      </c>
      <c r="M3192">
        <f>IFERROR(SMALL(M972:M2902,ROW()-ROW($M$2905)+1),"")</f>
        <v>0</v>
      </c>
      <c r="N3192">
        <f>IFERROR(SMALL(N972:N2902,ROW()-ROW($N$2905)+1),"")</f>
        <v>0</v>
      </c>
    </row>
    <row r="3193" spans="5:14">
      <c r="E3193">
        <f>IFERROR(SMALL(E972:E2902,ROW()-ROW($E$2905)+1),"")</f>
        <v>0</v>
      </c>
      <c r="F3193">
        <f>IFERROR(SMALL(F972:F2902,ROW()-ROW($F$2905)+1),"")</f>
        <v>0</v>
      </c>
      <c r="G3193">
        <f>IFERROR(SMALL(G972:G2902,ROW()-ROW($G$2905)+1),"")</f>
        <v>0</v>
      </c>
      <c r="H3193">
        <f>IFERROR(SMALL(H972:H2902,ROW()-ROW($H$2905)+1),"")</f>
        <v>0</v>
      </c>
      <c r="K3193">
        <f>IFERROR(SMALL(K972:K2902,ROW()-ROW($K$2905)+1),"")</f>
        <v>0</v>
      </c>
      <c r="L3193">
        <f>IFERROR(SMALL(L972:L2902,ROW()-ROW($L$2905)+1),"")</f>
        <v>0</v>
      </c>
      <c r="M3193">
        <f>IFERROR(SMALL(M972:M2902,ROW()-ROW($M$2905)+1),"")</f>
        <v>0</v>
      </c>
      <c r="N3193">
        <f>IFERROR(SMALL(N972:N2902,ROW()-ROW($N$2905)+1),"")</f>
        <v>0</v>
      </c>
    </row>
    <row r="3194" spans="5:14">
      <c r="E3194">
        <f>IFERROR(SMALL(E972:E2902,ROW()-ROW($E$2905)+1),"")</f>
        <v>0</v>
      </c>
      <c r="F3194">
        <f>IFERROR(SMALL(F972:F2902,ROW()-ROW($F$2905)+1),"")</f>
        <v>0</v>
      </c>
      <c r="G3194">
        <f>IFERROR(SMALL(G972:G2902,ROW()-ROW($G$2905)+1),"")</f>
        <v>0</v>
      </c>
      <c r="H3194">
        <f>IFERROR(SMALL(H972:H2902,ROW()-ROW($H$2905)+1),"")</f>
        <v>0</v>
      </c>
      <c r="K3194">
        <f>IFERROR(SMALL(K972:K2902,ROW()-ROW($K$2905)+1),"")</f>
        <v>0</v>
      </c>
      <c r="L3194">
        <f>IFERROR(SMALL(L972:L2902,ROW()-ROW($L$2905)+1),"")</f>
        <v>0</v>
      </c>
      <c r="M3194">
        <f>IFERROR(SMALL(M972:M2902,ROW()-ROW($M$2905)+1),"")</f>
        <v>0</v>
      </c>
      <c r="N3194">
        <f>IFERROR(SMALL(N972:N2902,ROW()-ROW($N$2905)+1),"")</f>
        <v>0</v>
      </c>
    </row>
    <row r="3195" spans="5:14">
      <c r="E3195">
        <f>IFERROR(SMALL(E972:E2902,ROW()-ROW($E$2905)+1),"")</f>
        <v>0</v>
      </c>
      <c r="F3195">
        <f>IFERROR(SMALL(F972:F2902,ROW()-ROW($F$2905)+1),"")</f>
        <v>0</v>
      </c>
      <c r="G3195">
        <f>IFERROR(SMALL(G972:G2902,ROW()-ROW($G$2905)+1),"")</f>
        <v>0</v>
      </c>
      <c r="H3195">
        <f>IFERROR(SMALL(H972:H2902,ROW()-ROW($H$2905)+1),"")</f>
        <v>0</v>
      </c>
      <c r="K3195">
        <f>IFERROR(SMALL(K972:K2902,ROW()-ROW($K$2905)+1),"")</f>
        <v>0</v>
      </c>
      <c r="L3195">
        <f>IFERROR(SMALL(L972:L2902,ROW()-ROW($L$2905)+1),"")</f>
        <v>0</v>
      </c>
      <c r="M3195">
        <f>IFERROR(SMALL(M972:M2902,ROW()-ROW($M$2905)+1),"")</f>
        <v>0</v>
      </c>
      <c r="N3195">
        <f>IFERROR(SMALL(N972:N2902,ROW()-ROW($N$2905)+1),"")</f>
        <v>0</v>
      </c>
    </row>
    <row r="3196" spans="5:14">
      <c r="E3196">
        <f>IFERROR(SMALL(E972:E2902,ROW()-ROW($E$2905)+1),"")</f>
        <v>0</v>
      </c>
      <c r="F3196">
        <f>IFERROR(SMALL(F972:F2902,ROW()-ROW($F$2905)+1),"")</f>
        <v>0</v>
      </c>
      <c r="G3196">
        <f>IFERROR(SMALL(G972:G2902,ROW()-ROW($G$2905)+1),"")</f>
        <v>0</v>
      </c>
      <c r="H3196">
        <f>IFERROR(SMALL(H972:H2902,ROW()-ROW($H$2905)+1),"")</f>
        <v>0</v>
      </c>
      <c r="K3196">
        <f>IFERROR(SMALL(K972:K2902,ROW()-ROW($K$2905)+1),"")</f>
        <v>0</v>
      </c>
      <c r="L3196">
        <f>IFERROR(SMALL(L972:L2902,ROW()-ROW($L$2905)+1),"")</f>
        <v>0</v>
      </c>
      <c r="M3196">
        <f>IFERROR(SMALL(M972:M2902,ROW()-ROW($M$2905)+1),"")</f>
        <v>0</v>
      </c>
      <c r="N3196">
        <f>IFERROR(SMALL(N972:N2902,ROW()-ROW($N$2905)+1),"")</f>
        <v>0</v>
      </c>
    </row>
    <row r="3197" spans="5:14">
      <c r="E3197">
        <f>IFERROR(SMALL(E972:E2902,ROW()-ROW($E$2905)+1),"")</f>
        <v>0</v>
      </c>
      <c r="F3197">
        <f>IFERROR(SMALL(F972:F2902,ROW()-ROW($F$2905)+1),"")</f>
        <v>0</v>
      </c>
      <c r="G3197">
        <f>IFERROR(SMALL(G972:G2902,ROW()-ROW($G$2905)+1),"")</f>
        <v>0</v>
      </c>
      <c r="H3197">
        <f>IFERROR(SMALL(H972:H2902,ROW()-ROW($H$2905)+1),"")</f>
        <v>0</v>
      </c>
      <c r="K3197">
        <f>IFERROR(SMALL(K972:K2902,ROW()-ROW($K$2905)+1),"")</f>
        <v>0</v>
      </c>
      <c r="L3197">
        <f>IFERROR(SMALL(L972:L2902,ROW()-ROW($L$2905)+1),"")</f>
        <v>0</v>
      </c>
      <c r="M3197">
        <f>IFERROR(SMALL(M972:M2902,ROW()-ROW($M$2905)+1),"")</f>
        <v>0</v>
      </c>
      <c r="N3197">
        <f>IFERROR(SMALL(N972:N2902,ROW()-ROW($N$2905)+1),"")</f>
        <v>0</v>
      </c>
    </row>
    <row r="3198" spans="5:14">
      <c r="E3198">
        <f>IFERROR(SMALL(E972:E2902,ROW()-ROW($E$2905)+1),"")</f>
        <v>0</v>
      </c>
      <c r="F3198">
        <f>IFERROR(SMALL(F972:F2902,ROW()-ROW($F$2905)+1),"")</f>
        <v>0</v>
      </c>
      <c r="G3198">
        <f>IFERROR(SMALL(G972:G2902,ROW()-ROW($G$2905)+1),"")</f>
        <v>0</v>
      </c>
      <c r="H3198">
        <f>IFERROR(SMALL(H972:H2902,ROW()-ROW($H$2905)+1),"")</f>
        <v>0</v>
      </c>
      <c r="K3198">
        <f>IFERROR(SMALL(K972:K2902,ROW()-ROW($K$2905)+1),"")</f>
        <v>0</v>
      </c>
      <c r="L3198">
        <f>IFERROR(SMALL(L972:L2902,ROW()-ROW($L$2905)+1),"")</f>
        <v>0</v>
      </c>
      <c r="M3198">
        <f>IFERROR(SMALL(M972:M2902,ROW()-ROW($M$2905)+1),"")</f>
        <v>0</v>
      </c>
      <c r="N3198">
        <f>IFERROR(SMALL(N972:N2902,ROW()-ROW($N$2905)+1),"")</f>
        <v>0</v>
      </c>
    </row>
    <row r="3199" spans="5:14">
      <c r="E3199">
        <f>IFERROR(SMALL(E972:E2902,ROW()-ROW($E$2905)+1),"")</f>
        <v>0</v>
      </c>
      <c r="F3199">
        <f>IFERROR(SMALL(F972:F2902,ROW()-ROW($F$2905)+1),"")</f>
        <v>0</v>
      </c>
      <c r="G3199">
        <f>IFERROR(SMALL(G972:G2902,ROW()-ROW($G$2905)+1),"")</f>
        <v>0</v>
      </c>
      <c r="H3199">
        <f>IFERROR(SMALL(H972:H2902,ROW()-ROW($H$2905)+1),"")</f>
        <v>0</v>
      </c>
      <c r="K3199">
        <f>IFERROR(SMALL(K972:K2902,ROW()-ROW($K$2905)+1),"")</f>
        <v>0</v>
      </c>
      <c r="L3199">
        <f>IFERROR(SMALL(L972:L2902,ROW()-ROW($L$2905)+1),"")</f>
        <v>0</v>
      </c>
      <c r="M3199">
        <f>IFERROR(SMALL(M972:M2902,ROW()-ROW($M$2905)+1),"")</f>
        <v>0</v>
      </c>
      <c r="N3199">
        <f>IFERROR(SMALL(N972:N2902,ROW()-ROW($N$2905)+1),"")</f>
        <v>0</v>
      </c>
    </row>
    <row r="3200" spans="5:14">
      <c r="E3200">
        <f>IFERROR(SMALL(E972:E2902,ROW()-ROW($E$2905)+1),"")</f>
        <v>0</v>
      </c>
      <c r="F3200">
        <f>IFERROR(SMALL(F972:F2902,ROW()-ROW($F$2905)+1),"")</f>
        <v>0</v>
      </c>
      <c r="G3200">
        <f>IFERROR(SMALL(G972:G2902,ROW()-ROW($G$2905)+1),"")</f>
        <v>0</v>
      </c>
      <c r="H3200">
        <f>IFERROR(SMALL(H972:H2902,ROW()-ROW($H$2905)+1),"")</f>
        <v>0</v>
      </c>
      <c r="K3200">
        <f>IFERROR(SMALL(K972:K2902,ROW()-ROW($K$2905)+1),"")</f>
        <v>0</v>
      </c>
      <c r="L3200">
        <f>IFERROR(SMALL(L972:L2902,ROW()-ROW($L$2905)+1),"")</f>
        <v>0</v>
      </c>
      <c r="M3200">
        <f>IFERROR(SMALL(M972:M2902,ROW()-ROW($M$2905)+1),"")</f>
        <v>0</v>
      </c>
      <c r="N3200">
        <f>IFERROR(SMALL(N972:N2902,ROW()-ROW($N$2905)+1),"")</f>
        <v>0</v>
      </c>
    </row>
    <row r="3201" spans="5:14">
      <c r="E3201">
        <f>IFERROR(SMALL(E972:E2902,ROW()-ROW($E$2905)+1),"")</f>
        <v>0</v>
      </c>
      <c r="F3201">
        <f>IFERROR(SMALL(F972:F2902,ROW()-ROW($F$2905)+1),"")</f>
        <v>0</v>
      </c>
      <c r="G3201">
        <f>IFERROR(SMALL(G972:G2902,ROW()-ROW($G$2905)+1),"")</f>
        <v>0</v>
      </c>
      <c r="H3201">
        <f>IFERROR(SMALL(H972:H2902,ROW()-ROW($H$2905)+1),"")</f>
        <v>0</v>
      </c>
      <c r="K3201">
        <f>IFERROR(SMALL(K972:K2902,ROW()-ROW($K$2905)+1),"")</f>
        <v>0</v>
      </c>
      <c r="L3201">
        <f>IFERROR(SMALL(L972:L2902,ROW()-ROW($L$2905)+1),"")</f>
        <v>0</v>
      </c>
      <c r="M3201">
        <f>IFERROR(SMALL(M972:M2902,ROW()-ROW($M$2905)+1),"")</f>
        <v>0</v>
      </c>
      <c r="N3201">
        <f>IFERROR(SMALL(N972:N2902,ROW()-ROW($N$2905)+1),"")</f>
        <v>0</v>
      </c>
    </row>
    <row r="3202" spans="5:14">
      <c r="E3202">
        <f>IFERROR(SMALL(E972:E2902,ROW()-ROW($E$2905)+1),"")</f>
        <v>0</v>
      </c>
      <c r="F3202">
        <f>IFERROR(SMALL(F972:F2902,ROW()-ROW($F$2905)+1),"")</f>
        <v>0</v>
      </c>
      <c r="G3202">
        <f>IFERROR(SMALL(G972:G2902,ROW()-ROW($G$2905)+1),"")</f>
        <v>0</v>
      </c>
      <c r="H3202">
        <f>IFERROR(SMALL(H972:H2902,ROW()-ROW($H$2905)+1),"")</f>
        <v>0</v>
      </c>
      <c r="K3202">
        <f>IFERROR(SMALL(K972:K2902,ROW()-ROW($K$2905)+1),"")</f>
        <v>0</v>
      </c>
      <c r="L3202">
        <f>IFERROR(SMALL(L972:L2902,ROW()-ROW($L$2905)+1),"")</f>
        <v>0</v>
      </c>
      <c r="M3202">
        <f>IFERROR(SMALL(M972:M2902,ROW()-ROW($M$2905)+1),"")</f>
        <v>0</v>
      </c>
      <c r="N3202">
        <f>IFERROR(SMALL(N972:N2902,ROW()-ROW($N$2905)+1),"")</f>
        <v>0</v>
      </c>
    </row>
    <row r="3203" spans="5:14">
      <c r="E3203">
        <f>IFERROR(SMALL(E972:E2902,ROW()-ROW($E$2905)+1),"")</f>
        <v>0</v>
      </c>
      <c r="F3203">
        <f>IFERROR(SMALL(F972:F2902,ROW()-ROW($F$2905)+1),"")</f>
        <v>0</v>
      </c>
      <c r="G3203">
        <f>IFERROR(SMALL(G972:G2902,ROW()-ROW($G$2905)+1),"")</f>
        <v>0</v>
      </c>
      <c r="H3203">
        <f>IFERROR(SMALL(H972:H2902,ROW()-ROW($H$2905)+1),"")</f>
        <v>0</v>
      </c>
      <c r="K3203">
        <f>IFERROR(SMALL(K972:K2902,ROW()-ROW($K$2905)+1),"")</f>
        <v>0</v>
      </c>
      <c r="L3203">
        <f>IFERROR(SMALL(L972:L2902,ROW()-ROW($L$2905)+1),"")</f>
        <v>0</v>
      </c>
      <c r="M3203">
        <f>IFERROR(SMALL(M972:M2902,ROW()-ROW($M$2905)+1),"")</f>
        <v>0</v>
      </c>
      <c r="N3203">
        <f>IFERROR(SMALL(N972:N2902,ROW()-ROW($N$2905)+1),"")</f>
        <v>0</v>
      </c>
    </row>
    <row r="3204" spans="5:14">
      <c r="E3204">
        <f>IFERROR(SMALL(E972:E2902,ROW()-ROW($E$2905)+1),"")</f>
        <v>0</v>
      </c>
      <c r="F3204">
        <f>IFERROR(SMALL(F972:F2902,ROW()-ROW($F$2905)+1),"")</f>
        <v>0</v>
      </c>
      <c r="G3204">
        <f>IFERROR(SMALL(G972:G2902,ROW()-ROW($G$2905)+1),"")</f>
        <v>0</v>
      </c>
      <c r="H3204">
        <f>IFERROR(SMALL(H972:H2902,ROW()-ROW($H$2905)+1),"")</f>
        <v>0</v>
      </c>
      <c r="K3204">
        <f>IFERROR(SMALL(K972:K2902,ROW()-ROW($K$2905)+1),"")</f>
        <v>0</v>
      </c>
      <c r="L3204">
        <f>IFERROR(SMALL(L972:L2902,ROW()-ROW($L$2905)+1),"")</f>
        <v>0</v>
      </c>
      <c r="M3204">
        <f>IFERROR(SMALL(M972:M2902,ROW()-ROW($M$2905)+1),"")</f>
        <v>0</v>
      </c>
      <c r="N3204">
        <f>IFERROR(SMALL(N972:N2902,ROW()-ROW($N$2905)+1),"")</f>
        <v>0</v>
      </c>
    </row>
    <row r="3205" spans="5:14">
      <c r="E3205">
        <f>IFERROR(SMALL(E972:E2902,ROW()-ROW($E$2905)+1),"")</f>
        <v>0</v>
      </c>
      <c r="F3205">
        <f>IFERROR(SMALL(F972:F2902,ROW()-ROW($F$2905)+1),"")</f>
        <v>0</v>
      </c>
      <c r="G3205">
        <f>IFERROR(SMALL(G972:G2902,ROW()-ROW($G$2905)+1),"")</f>
        <v>0</v>
      </c>
      <c r="H3205">
        <f>IFERROR(SMALL(H972:H2902,ROW()-ROW($H$2905)+1),"")</f>
        <v>0</v>
      </c>
      <c r="K3205">
        <f>IFERROR(SMALL(K972:K2902,ROW()-ROW($K$2905)+1),"")</f>
        <v>0</v>
      </c>
      <c r="L3205">
        <f>IFERROR(SMALL(L972:L2902,ROW()-ROW($L$2905)+1),"")</f>
        <v>0</v>
      </c>
      <c r="M3205">
        <f>IFERROR(SMALL(M972:M2902,ROW()-ROW($M$2905)+1),"")</f>
        <v>0</v>
      </c>
      <c r="N3205">
        <f>IFERROR(SMALL(N972:N2902,ROW()-ROW($N$2905)+1),"")</f>
        <v>0</v>
      </c>
    </row>
    <row r="3206" spans="5:14">
      <c r="E3206">
        <f>IFERROR(SMALL(E972:E2902,ROW()-ROW($E$2905)+1),"")</f>
        <v>0</v>
      </c>
      <c r="F3206">
        <f>IFERROR(SMALL(F972:F2902,ROW()-ROW($F$2905)+1),"")</f>
        <v>0</v>
      </c>
      <c r="G3206">
        <f>IFERROR(SMALL(G972:G2902,ROW()-ROW($G$2905)+1),"")</f>
        <v>0</v>
      </c>
      <c r="H3206">
        <f>IFERROR(SMALL(H972:H2902,ROW()-ROW($H$2905)+1),"")</f>
        <v>0</v>
      </c>
      <c r="K3206">
        <f>IFERROR(SMALL(K972:K2902,ROW()-ROW($K$2905)+1),"")</f>
        <v>0</v>
      </c>
      <c r="L3206">
        <f>IFERROR(SMALL(L972:L2902,ROW()-ROW($L$2905)+1),"")</f>
        <v>0</v>
      </c>
      <c r="M3206">
        <f>IFERROR(SMALL(M972:M2902,ROW()-ROW($M$2905)+1),"")</f>
        <v>0</v>
      </c>
      <c r="N3206">
        <f>IFERROR(SMALL(N972:N2902,ROW()-ROW($N$2905)+1),"")</f>
        <v>0</v>
      </c>
    </row>
    <row r="3207" spans="5:14">
      <c r="E3207">
        <f>IFERROR(SMALL(E972:E2902,ROW()-ROW($E$2905)+1),"")</f>
        <v>0</v>
      </c>
      <c r="F3207">
        <f>IFERROR(SMALL(F972:F2902,ROW()-ROW($F$2905)+1),"")</f>
        <v>0</v>
      </c>
      <c r="G3207">
        <f>IFERROR(SMALL(G972:G2902,ROW()-ROW($G$2905)+1),"")</f>
        <v>0</v>
      </c>
      <c r="H3207">
        <f>IFERROR(SMALL(H972:H2902,ROW()-ROW($H$2905)+1),"")</f>
        <v>0</v>
      </c>
      <c r="K3207">
        <f>IFERROR(SMALL(K972:K2902,ROW()-ROW($K$2905)+1),"")</f>
        <v>0</v>
      </c>
      <c r="L3207">
        <f>IFERROR(SMALL(L972:L2902,ROW()-ROW($L$2905)+1),"")</f>
        <v>0</v>
      </c>
      <c r="M3207">
        <f>IFERROR(SMALL(M972:M2902,ROW()-ROW($M$2905)+1),"")</f>
        <v>0</v>
      </c>
      <c r="N3207">
        <f>IFERROR(SMALL(N972:N2902,ROW()-ROW($N$2905)+1),"")</f>
        <v>0</v>
      </c>
    </row>
    <row r="3208" spans="5:14">
      <c r="E3208">
        <f>IFERROR(SMALL(E972:E2902,ROW()-ROW($E$2905)+1),"")</f>
        <v>0</v>
      </c>
      <c r="F3208">
        <f>IFERROR(SMALL(F972:F2902,ROW()-ROW($F$2905)+1),"")</f>
        <v>0</v>
      </c>
      <c r="G3208">
        <f>IFERROR(SMALL(G972:G2902,ROW()-ROW($G$2905)+1),"")</f>
        <v>0</v>
      </c>
      <c r="H3208">
        <f>IFERROR(SMALL(H972:H2902,ROW()-ROW($H$2905)+1),"")</f>
        <v>0</v>
      </c>
      <c r="K3208">
        <f>IFERROR(SMALL(K972:K2902,ROW()-ROW($K$2905)+1),"")</f>
        <v>0</v>
      </c>
      <c r="L3208">
        <f>IFERROR(SMALL(L972:L2902,ROW()-ROW($L$2905)+1),"")</f>
        <v>0</v>
      </c>
      <c r="M3208">
        <f>IFERROR(SMALL(M972:M2902,ROW()-ROW($M$2905)+1),"")</f>
        <v>0</v>
      </c>
      <c r="N3208">
        <f>IFERROR(SMALL(N972:N2902,ROW()-ROW($N$2905)+1),"")</f>
        <v>0</v>
      </c>
    </row>
    <row r="3209" spans="5:14">
      <c r="E3209">
        <f>IFERROR(SMALL(E972:E2902,ROW()-ROW($E$2905)+1),"")</f>
        <v>0</v>
      </c>
      <c r="F3209">
        <f>IFERROR(SMALL(F972:F2902,ROW()-ROW($F$2905)+1),"")</f>
        <v>0</v>
      </c>
      <c r="G3209">
        <f>IFERROR(SMALL(G972:G2902,ROW()-ROW($G$2905)+1),"")</f>
        <v>0</v>
      </c>
      <c r="H3209">
        <f>IFERROR(SMALL(H972:H2902,ROW()-ROW($H$2905)+1),"")</f>
        <v>0</v>
      </c>
      <c r="K3209">
        <f>IFERROR(SMALL(K972:K2902,ROW()-ROW($K$2905)+1),"")</f>
        <v>0</v>
      </c>
      <c r="L3209">
        <f>IFERROR(SMALL(L972:L2902,ROW()-ROW($L$2905)+1),"")</f>
        <v>0</v>
      </c>
      <c r="M3209">
        <f>IFERROR(SMALL(M972:M2902,ROW()-ROW($M$2905)+1),"")</f>
        <v>0</v>
      </c>
      <c r="N3209">
        <f>IFERROR(SMALL(N972:N2902,ROW()-ROW($N$2905)+1),"")</f>
        <v>0</v>
      </c>
    </row>
    <row r="3210" spans="5:14">
      <c r="E3210">
        <f>IFERROR(SMALL(E972:E2902,ROW()-ROW($E$2905)+1),"")</f>
        <v>0</v>
      </c>
      <c r="F3210">
        <f>IFERROR(SMALL(F972:F2902,ROW()-ROW($F$2905)+1),"")</f>
        <v>0</v>
      </c>
      <c r="G3210">
        <f>IFERROR(SMALL(G972:G2902,ROW()-ROW($G$2905)+1),"")</f>
        <v>0</v>
      </c>
      <c r="H3210">
        <f>IFERROR(SMALL(H972:H2902,ROW()-ROW($H$2905)+1),"")</f>
        <v>0</v>
      </c>
      <c r="K3210">
        <f>IFERROR(SMALL(K972:K2902,ROW()-ROW($K$2905)+1),"")</f>
        <v>0</v>
      </c>
      <c r="L3210">
        <f>IFERROR(SMALL(L972:L2902,ROW()-ROW($L$2905)+1),"")</f>
        <v>0</v>
      </c>
      <c r="M3210">
        <f>IFERROR(SMALL(M972:M2902,ROW()-ROW($M$2905)+1),"")</f>
        <v>0</v>
      </c>
      <c r="N3210">
        <f>IFERROR(SMALL(N972:N2902,ROW()-ROW($N$2905)+1),"")</f>
        <v>0</v>
      </c>
    </row>
    <row r="3211" spans="5:14">
      <c r="E3211">
        <f>IFERROR(SMALL(E972:E2902,ROW()-ROW($E$2905)+1),"")</f>
        <v>0</v>
      </c>
      <c r="F3211">
        <f>IFERROR(SMALL(F972:F2902,ROW()-ROW($F$2905)+1),"")</f>
        <v>0</v>
      </c>
      <c r="G3211">
        <f>IFERROR(SMALL(G972:G2902,ROW()-ROW($G$2905)+1),"")</f>
        <v>0</v>
      </c>
      <c r="H3211">
        <f>IFERROR(SMALL(H972:H2902,ROW()-ROW($H$2905)+1),"")</f>
        <v>0</v>
      </c>
      <c r="K3211">
        <f>IFERROR(SMALL(K972:K2902,ROW()-ROW($K$2905)+1),"")</f>
        <v>0</v>
      </c>
      <c r="L3211">
        <f>IFERROR(SMALL(L972:L2902,ROW()-ROW($L$2905)+1),"")</f>
        <v>0</v>
      </c>
      <c r="M3211">
        <f>IFERROR(SMALL(M972:M2902,ROW()-ROW($M$2905)+1),"")</f>
        <v>0</v>
      </c>
      <c r="N3211">
        <f>IFERROR(SMALL(N972:N2902,ROW()-ROW($N$2905)+1),"")</f>
        <v>0</v>
      </c>
    </row>
    <row r="3212" spans="5:14">
      <c r="E3212">
        <f>IFERROR(SMALL(E972:E2902,ROW()-ROW($E$2905)+1),"")</f>
        <v>0</v>
      </c>
      <c r="F3212">
        <f>IFERROR(SMALL(F972:F2902,ROW()-ROW($F$2905)+1),"")</f>
        <v>0</v>
      </c>
      <c r="G3212">
        <f>IFERROR(SMALL(G972:G2902,ROW()-ROW($G$2905)+1),"")</f>
        <v>0</v>
      </c>
      <c r="H3212">
        <f>IFERROR(SMALL(H972:H2902,ROW()-ROW($H$2905)+1),"")</f>
        <v>0</v>
      </c>
      <c r="K3212">
        <f>IFERROR(SMALL(K972:K2902,ROW()-ROW($K$2905)+1),"")</f>
        <v>0</v>
      </c>
      <c r="L3212">
        <f>IFERROR(SMALL(L972:L2902,ROW()-ROW($L$2905)+1),"")</f>
        <v>0</v>
      </c>
      <c r="M3212">
        <f>IFERROR(SMALL(M972:M2902,ROW()-ROW($M$2905)+1),"")</f>
        <v>0</v>
      </c>
      <c r="N3212">
        <f>IFERROR(SMALL(N972:N2902,ROW()-ROW($N$2905)+1),"")</f>
        <v>0</v>
      </c>
    </row>
    <row r="3213" spans="5:14">
      <c r="E3213">
        <f>IFERROR(SMALL(E972:E2902,ROW()-ROW($E$2905)+1),"")</f>
        <v>0</v>
      </c>
      <c r="F3213">
        <f>IFERROR(SMALL(F972:F2902,ROW()-ROW($F$2905)+1),"")</f>
        <v>0</v>
      </c>
      <c r="G3213">
        <f>IFERROR(SMALL(G972:G2902,ROW()-ROW($G$2905)+1),"")</f>
        <v>0</v>
      </c>
      <c r="H3213">
        <f>IFERROR(SMALL(H972:H2902,ROW()-ROW($H$2905)+1),"")</f>
        <v>0</v>
      </c>
      <c r="K3213">
        <f>IFERROR(SMALL(K972:K2902,ROW()-ROW($K$2905)+1),"")</f>
        <v>0</v>
      </c>
      <c r="L3213">
        <f>IFERROR(SMALL(L972:L2902,ROW()-ROW($L$2905)+1),"")</f>
        <v>0</v>
      </c>
      <c r="M3213">
        <f>IFERROR(SMALL(M972:M2902,ROW()-ROW($M$2905)+1),"")</f>
        <v>0</v>
      </c>
      <c r="N3213">
        <f>IFERROR(SMALL(N972:N2902,ROW()-ROW($N$2905)+1),"")</f>
        <v>0</v>
      </c>
    </row>
    <row r="3214" spans="5:14">
      <c r="E3214">
        <f>IFERROR(SMALL(E972:E2902,ROW()-ROW($E$2905)+1),"")</f>
        <v>0</v>
      </c>
      <c r="F3214">
        <f>IFERROR(SMALL(F972:F2902,ROW()-ROW($F$2905)+1),"")</f>
        <v>0</v>
      </c>
      <c r="G3214">
        <f>IFERROR(SMALL(G972:G2902,ROW()-ROW($G$2905)+1),"")</f>
        <v>0</v>
      </c>
      <c r="H3214">
        <f>IFERROR(SMALL(H972:H2902,ROW()-ROW($H$2905)+1),"")</f>
        <v>0</v>
      </c>
      <c r="K3214">
        <f>IFERROR(SMALL(K972:K2902,ROW()-ROW($K$2905)+1),"")</f>
        <v>0</v>
      </c>
      <c r="L3214">
        <f>IFERROR(SMALL(L972:L2902,ROW()-ROW($L$2905)+1),"")</f>
        <v>0</v>
      </c>
      <c r="M3214">
        <f>IFERROR(SMALL(M972:M2902,ROW()-ROW($M$2905)+1),"")</f>
        <v>0</v>
      </c>
      <c r="N3214">
        <f>IFERROR(SMALL(N972:N2902,ROW()-ROW($N$2905)+1),"")</f>
        <v>0</v>
      </c>
    </row>
    <row r="3215" spans="5:14">
      <c r="E3215">
        <f>IFERROR(SMALL(E972:E2902,ROW()-ROW($E$2905)+1),"")</f>
        <v>0</v>
      </c>
      <c r="F3215">
        <f>IFERROR(SMALL(F972:F2902,ROW()-ROW($F$2905)+1),"")</f>
        <v>0</v>
      </c>
      <c r="G3215">
        <f>IFERROR(SMALL(G972:G2902,ROW()-ROW($G$2905)+1),"")</f>
        <v>0</v>
      </c>
      <c r="H3215">
        <f>IFERROR(SMALL(H972:H2902,ROW()-ROW($H$2905)+1),"")</f>
        <v>0</v>
      </c>
      <c r="K3215">
        <f>IFERROR(SMALL(K972:K2902,ROW()-ROW($K$2905)+1),"")</f>
        <v>0</v>
      </c>
      <c r="L3215">
        <f>IFERROR(SMALL(L972:L2902,ROW()-ROW($L$2905)+1),"")</f>
        <v>0</v>
      </c>
      <c r="M3215">
        <f>IFERROR(SMALL(M972:M2902,ROW()-ROW($M$2905)+1),"")</f>
        <v>0</v>
      </c>
      <c r="N3215">
        <f>IFERROR(SMALL(N972:N2902,ROW()-ROW($N$2905)+1),"")</f>
        <v>0</v>
      </c>
    </row>
    <row r="3216" spans="5:14">
      <c r="E3216">
        <f>IFERROR(SMALL(E972:E2902,ROW()-ROW($E$2905)+1),"")</f>
        <v>0</v>
      </c>
      <c r="F3216">
        <f>IFERROR(SMALL(F972:F2902,ROW()-ROW($F$2905)+1),"")</f>
        <v>0</v>
      </c>
      <c r="G3216">
        <f>IFERROR(SMALL(G972:G2902,ROW()-ROW($G$2905)+1),"")</f>
        <v>0</v>
      </c>
      <c r="H3216">
        <f>IFERROR(SMALL(H972:H2902,ROW()-ROW($H$2905)+1),"")</f>
        <v>0</v>
      </c>
      <c r="K3216">
        <f>IFERROR(SMALL(K972:K2902,ROW()-ROW($K$2905)+1),"")</f>
        <v>0</v>
      </c>
      <c r="L3216">
        <f>IFERROR(SMALL(L972:L2902,ROW()-ROW($L$2905)+1),"")</f>
        <v>0</v>
      </c>
      <c r="M3216">
        <f>IFERROR(SMALL(M972:M2902,ROW()-ROW($M$2905)+1),"")</f>
        <v>0</v>
      </c>
      <c r="N3216">
        <f>IFERROR(SMALL(N972:N2902,ROW()-ROW($N$2905)+1),"")</f>
        <v>0</v>
      </c>
    </row>
    <row r="3217" spans="5:14">
      <c r="E3217">
        <f>IFERROR(SMALL(E972:E2902,ROW()-ROW($E$2905)+1),"")</f>
        <v>0</v>
      </c>
      <c r="F3217">
        <f>IFERROR(SMALL(F972:F2902,ROW()-ROW($F$2905)+1),"")</f>
        <v>0</v>
      </c>
      <c r="G3217">
        <f>IFERROR(SMALL(G972:G2902,ROW()-ROW($G$2905)+1),"")</f>
        <v>0</v>
      </c>
      <c r="H3217">
        <f>IFERROR(SMALL(H972:H2902,ROW()-ROW($H$2905)+1),"")</f>
        <v>0</v>
      </c>
      <c r="K3217">
        <f>IFERROR(SMALL(K972:K2902,ROW()-ROW($K$2905)+1),"")</f>
        <v>0</v>
      </c>
      <c r="L3217">
        <f>IFERROR(SMALL(L972:L2902,ROW()-ROW($L$2905)+1),"")</f>
        <v>0</v>
      </c>
      <c r="M3217">
        <f>IFERROR(SMALL(M972:M2902,ROW()-ROW($M$2905)+1),"")</f>
        <v>0</v>
      </c>
      <c r="N3217">
        <f>IFERROR(SMALL(N972:N2902,ROW()-ROW($N$2905)+1),"")</f>
        <v>0</v>
      </c>
    </row>
    <row r="3218" spans="5:14">
      <c r="E3218">
        <f>IFERROR(SMALL(E972:E2902,ROW()-ROW($E$2905)+1),"")</f>
        <v>0</v>
      </c>
      <c r="F3218">
        <f>IFERROR(SMALL(F972:F2902,ROW()-ROW($F$2905)+1),"")</f>
        <v>0</v>
      </c>
      <c r="G3218">
        <f>IFERROR(SMALL(G972:G2902,ROW()-ROW($G$2905)+1),"")</f>
        <v>0</v>
      </c>
      <c r="H3218">
        <f>IFERROR(SMALL(H972:H2902,ROW()-ROW($H$2905)+1),"")</f>
        <v>0</v>
      </c>
      <c r="K3218">
        <f>IFERROR(SMALL(K972:K2902,ROW()-ROW($K$2905)+1),"")</f>
        <v>0</v>
      </c>
      <c r="L3218">
        <f>IFERROR(SMALL(L972:L2902,ROW()-ROW($L$2905)+1),"")</f>
        <v>0</v>
      </c>
      <c r="M3218">
        <f>IFERROR(SMALL(M972:M2902,ROW()-ROW($M$2905)+1),"")</f>
        <v>0</v>
      </c>
      <c r="N3218">
        <f>IFERROR(SMALL(N972:N2902,ROW()-ROW($N$2905)+1),"")</f>
        <v>0</v>
      </c>
    </row>
    <row r="3219" spans="5:14">
      <c r="E3219">
        <f>IFERROR(SMALL(E972:E2902,ROW()-ROW($E$2905)+1),"")</f>
        <v>0</v>
      </c>
      <c r="F3219">
        <f>IFERROR(SMALL(F972:F2902,ROW()-ROW($F$2905)+1),"")</f>
        <v>0</v>
      </c>
      <c r="G3219">
        <f>IFERROR(SMALL(G972:G2902,ROW()-ROW($G$2905)+1),"")</f>
        <v>0</v>
      </c>
      <c r="H3219">
        <f>IFERROR(SMALL(H972:H2902,ROW()-ROW($H$2905)+1),"")</f>
        <v>0</v>
      </c>
      <c r="K3219">
        <f>IFERROR(SMALL(K972:K2902,ROW()-ROW($K$2905)+1),"")</f>
        <v>0</v>
      </c>
      <c r="L3219">
        <f>IFERROR(SMALL(L972:L2902,ROW()-ROW($L$2905)+1),"")</f>
        <v>0</v>
      </c>
      <c r="M3219">
        <f>IFERROR(SMALL(M972:M2902,ROW()-ROW($M$2905)+1),"")</f>
        <v>0</v>
      </c>
      <c r="N3219">
        <f>IFERROR(SMALL(N972:N2902,ROW()-ROW($N$2905)+1),"")</f>
        <v>0</v>
      </c>
    </row>
    <row r="3220" spans="5:14">
      <c r="E3220">
        <f>IFERROR(SMALL(E972:E2902,ROW()-ROW($E$2905)+1),"")</f>
        <v>0</v>
      </c>
      <c r="F3220">
        <f>IFERROR(SMALL(F972:F2902,ROW()-ROW($F$2905)+1),"")</f>
        <v>0</v>
      </c>
      <c r="G3220">
        <f>IFERROR(SMALL(G972:G2902,ROW()-ROW($G$2905)+1),"")</f>
        <v>0</v>
      </c>
      <c r="H3220">
        <f>IFERROR(SMALL(H972:H2902,ROW()-ROW($H$2905)+1),"")</f>
        <v>0</v>
      </c>
      <c r="K3220">
        <f>IFERROR(SMALL(K972:K2902,ROW()-ROW($K$2905)+1),"")</f>
        <v>0</v>
      </c>
      <c r="L3220">
        <f>IFERROR(SMALL(L972:L2902,ROW()-ROW($L$2905)+1),"")</f>
        <v>0</v>
      </c>
      <c r="M3220">
        <f>IFERROR(SMALL(M972:M2902,ROW()-ROW($M$2905)+1),"")</f>
        <v>0</v>
      </c>
      <c r="N3220">
        <f>IFERROR(SMALL(N972:N2902,ROW()-ROW($N$2905)+1),"")</f>
        <v>0</v>
      </c>
    </row>
    <row r="3221" spans="5:14">
      <c r="E3221">
        <f>IFERROR(SMALL(E972:E2902,ROW()-ROW($E$2905)+1),"")</f>
        <v>0</v>
      </c>
      <c r="F3221">
        <f>IFERROR(SMALL(F972:F2902,ROW()-ROW($F$2905)+1),"")</f>
        <v>0</v>
      </c>
      <c r="G3221">
        <f>IFERROR(SMALL(G972:G2902,ROW()-ROW($G$2905)+1),"")</f>
        <v>0</v>
      </c>
      <c r="H3221">
        <f>IFERROR(SMALL(H972:H2902,ROW()-ROW($H$2905)+1),"")</f>
        <v>0</v>
      </c>
      <c r="K3221">
        <f>IFERROR(SMALL(K972:K2902,ROW()-ROW($K$2905)+1),"")</f>
        <v>0</v>
      </c>
      <c r="L3221">
        <f>IFERROR(SMALL(L972:L2902,ROW()-ROW($L$2905)+1),"")</f>
        <v>0</v>
      </c>
      <c r="M3221">
        <f>IFERROR(SMALL(M972:M2902,ROW()-ROW($M$2905)+1),"")</f>
        <v>0</v>
      </c>
      <c r="N3221">
        <f>IFERROR(SMALL(N972:N2902,ROW()-ROW($N$2905)+1),"")</f>
        <v>0</v>
      </c>
    </row>
    <row r="3222" spans="5:14">
      <c r="E3222">
        <f>IFERROR(SMALL(E972:E2902,ROW()-ROW($E$2905)+1),"")</f>
        <v>0</v>
      </c>
      <c r="F3222">
        <f>IFERROR(SMALL(F972:F2902,ROW()-ROW($F$2905)+1),"")</f>
        <v>0</v>
      </c>
      <c r="G3222">
        <f>IFERROR(SMALL(G972:G2902,ROW()-ROW($G$2905)+1),"")</f>
        <v>0</v>
      </c>
      <c r="H3222">
        <f>IFERROR(SMALL(H972:H2902,ROW()-ROW($H$2905)+1),"")</f>
        <v>0</v>
      </c>
      <c r="K3222">
        <f>IFERROR(SMALL(K972:K2902,ROW()-ROW($K$2905)+1),"")</f>
        <v>0</v>
      </c>
      <c r="L3222">
        <f>IFERROR(SMALL(L972:L2902,ROW()-ROW($L$2905)+1),"")</f>
        <v>0</v>
      </c>
      <c r="M3222">
        <f>IFERROR(SMALL(M972:M2902,ROW()-ROW($M$2905)+1),"")</f>
        <v>0</v>
      </c>
      <c r="N3222">
        <f>IFERROR(SMALL(N972:N2902,ROW()-ROW($N$2905)+1),"")</f>
        <v>0</v>
      </c>
    </row>
    <row r="3223" spans="5:14">
      <c r="E3223">
        <f>IFERROR(SMALL(E972:E2902,ROW()-ROW($E$2905)+1),"")</f>
        <v>0</v>
      </c>
      <c r="F3223">
        <f>IFERROR(SMALL(F972:F2902,ROW()-ROW($F$2905)+1),"")</f>
        <v>0</v>
      </c>
      <c r="G3223">
        <f>IFERROR(SMALL(G972:G2902,ROW()-ROW($G$2905)+1),"")</f>
        <v>0</v>
      </c>
      <c r="H3223">
        <f>IFERROR(SMALL(H972:H2902,ROW()-ROW($H$2905)+1),"")</f>
        <v>0</v>
      </c>
      <c r="K3223">
        <f>IFERROR(SMALL(K972:K2902,ROW()-ROW($K$2905)+1),"")</f>
        <v>0</v>
      </c>
      <c r="L3223">
        <f>IFERROR(SMALL(L972:L2902,ROW()-ROW($L$2905)+1),"")</f>
        <v>0</v>
      </c>
      <c r="M3223">
        <f>IFERROR(SMALL(M972:M2902,ROW()-ROW($M$2905)+1),"")</f>
        <v>0</v>
      </c>
      <c r="N3223">
        <f>IFERROR(SMALL(N972:N2902,ROW()-ROW($N$2905)+1),"")</f>
        <v>0</v>
      </c>
    </row>
    <row r="3224" spans="5:14">
      <c r="E3224">
        <f>IFERROR(SMALL(E972:E2902,ROW()-ROW($E$2905)+1),"")</f>
        <v>0</v>
      </c>
      <c r="F3224">
        <f>IFERROR(SMALL(F972:F2902,ROW()-ROW($F$2905)+1),"")</f>
        <v>0</v>
      </c>
      <c r="G3224">
        <f>IFERROR(SMALL(G972:G2902,ROW()-ROW($G$2905)+1),"")</f>
        <v>0</v>
      </c>
      <c r="H3224">
        <f>IFERROR(SMALL(H972:H2902,ROW()-ROW($H$2905)+1),"")</f>
        <v>0</v>
      </c>
      <c r="K3224">
        <f>IFERROR(SMALL(K972:K2902,ROW()-ROW($K$2905)+1),"")</f>
        <v>0</v>
      </c>
      <c r="L3224">
        <f>IFERROR(SMALL(L972:L2902,ROW()-ROW($L$2905)+1),"")</f>
        <v>0</v>
      </c>
      <c r="M3224">
        <f>IFERROR(SMALL(M972:M2902,ROW()-ROW($M$2905)+1),"")</f>
        <v>0</v>
      </c>
      <c r="N3224">
        <f>IFERROR(SMALL(N972:N2902,ROW()-ROW($N$2905)+1),"")</f>
        <v>0</v>
      </c>
    </row>
    <row r="3225" spans="5:14">
      <c r="E3225">
        <f>IFERROR(SMALL(E972:E2902,ROW()-ROW($E$2905)+1),"")</f>
        <v>0</v>
      </c>
      <c r="F3225">
        <f>IFERROR(SMALL(F972:F2902,ROW()-ROW($F$2905)+1),"")</f>
        <v>0</v>
      </c>
      <c r="G3225">
        <f>IFERROR(SMALL(G972:G2902,ROW()-ROW($G$2905)+1),"")</f>
        <v>0</v>
      </c>
      <c r="H3225">
        <f>IFERROR(SMALL(H972:H2902,ROW()-ROW($H$2905)+1),"")</f>
        <v>0</v>
      </c>
      <c r="K3225">
        <f>IFERROR(SMALL(K972:K2902,ROW()-ROW($K$2905)+1),"")</f>
        <v>0</v>
      </c>
      <c r="L3225">
        <f>IFERROR(SMALL(L972:L2902,ROW()-ROW($L$2905)+1),"")</f>
        <v>0</v>
      </c>
      <c r="M3225">
        <f>IFERROR(SMALL(M972:M2902,ROW()-ROW($M$2905)+1),"")</f>
        <v>0</v>
      </c>
      <c r="N3225">
        <f>IFERROR(SMALL(N972:N2902,ROW()-ROW($N$2905)+1),"")</f>
        <v>0</v>
      </c>
    </row>
    <row r="3226" spans="5:14">
      <c r="E3226">
        <f>IFERROR(SMALL(E972:E2902,ROW()-ROW($E$2905)+1),"")</f>
        <v>0</v>
      </c>
      <c r="F3226">
        <f>IFERROR(SMALL(F972:F2902,ROW()-ROW($F$2905)+1),"")</f>
        <v>0</v>
      </c>
      <c r="G3226">
        <f>IFERROR(SMALL(G972:G2902,ROW()-ROW($G$2905)+1),"")</f>
        <v>0</v>
      </c>
      <c r="H3226">
        <f>IFERROR(SMALL(H972:H2902,ROW()-ROW($H$2905)+1),"")</f>
        <v>0</v>
      </c>
      <c r="K3226">
        <f>IFERROR(SMALL(K972:K2902,ROW()-ROW($K$2905)+1),"")</f>
        <v>0</v>
      </c>
      <c r="L3226">
        <f>IFERROR(SMALL(L972:L2902,ROW()-ROW($L$2905)+1),"")</f>
        <v>0</v>
      </c>
      <c r="M3226">
        <f>IFERROR(SMALL(M972:M2902,ROW()-ROW($M$2905)+1),"")</f>
        <v>0</v>
      </c>
      <c r="N3226">
        <f>IFERROR(SMALL(N972:N2902,ROW()-ROW($N$2905)+1),"")</f>
        <v>0</v>
      </c>
    </row>
    <row r="3227" spans="5:14">
      <c r="E3227">
        <f>IFERROR(SMALL(E972:E2902,ROW()-ROW($E$2905)+1),"")</f>
        <v>0</v>
      </c>
      <c r="F3227">
        <f>IFERROR(SMALL(F972:F2902,ROW()-ROW($F$2905)+1),"")</f>
        <v>0</v>
      </c>
      <c r="G3227">
        <f>IFERROR(SMALL(G972:G2902,ROW()-ROW($G$2905)+1),"")</f>
        <v>0</v>
      </c>
      <c r="H3227">
        <f>IFERROR(SMALL(H972:H2902,ROW()-ROW($H$2905)+1),"")</f>
        <v>0</v>
      </c>
      <c r="K3227">
        <f>IFERROR(SMALL(K972:K2902,ROW()-ROW($K$2905)+1),"")</f>
        <v>0</v>
      </c>
      <c r="L3227">
        <f>IFERROR(SMALL(L972:L2902,ROW()-ROW($L$2905)+1),"")</f>
        <v>0</v>
      </c>
      <c r="M3227">
        <f>IFERROR(SMALL(M972:M2902,ROW()-ROW($M$2905)+1),"")</f>
        <v>0</v>
      </c>
      <c r="N3227">
        <f>IFERROR(SMALL(N972:N2902,ROW()-ROW($N$2905)+1),"")</f>
        <v>0</v>
      </c>
    </row>
    <row r="3228" spans="5:14">
      <c r="E3228">
        <f>IFERROR(SMALL(E972:E2902,ROW()-ROW($E$2905)+1),"")</f>
        <v>0</v>
      </c>
      <c r="F3228">
        <f>IFERROR(SMALL(F972:F2902,ROW()-ROW($F$2905)+1),"")</f>
        <v>0</v>
      </c>
      <c r="G3228">
        <f>IFERROR(SMALL(G972:G2902,ROW()-ROW($G$2905)+1),"")</f>
        <v>0</v>
      </c>
      <c r="H3228">
        <f>IFERROR(SMALL(H972:H2902,ROW()-ROW($H$2905)+1),"")</f>
        <v>0</v>
      </c>
      <c r="K3228">
        <f>IFERROR(SMALL(K972:K2902,ROW()-ROW($K$2905)+1),"")</f>
        <v>0</v>
      </c>
      <c r="L3228">
        <f>IFERROR(SMALL(L972:L2902,ROW()-ROW($L$2905)+1),"")</f>
        <v>0</v>
      </c>
      <c r="M3228">
        <f>IFERROR(SMALL(M972:M2902,ROW()-ROW($M$2905)+1),"")</f>
        <v>0</v>
      </c>
      <c r="N3228">
        <f>IFERROR(SMALL(N972:N2902,ROW()-ROW($N$2905)+1),"")</f>
        <v>0</v>
      </c>
    </row>
    <row r="3229" spans="5:14">
      <c r="E3229">
        <f>IFERROR(SMALL(E972:E2902,ROW()-ROW($E$2905)+1),"")</f>
        <v>0</v>
      </c>
      <c r="F3229">
        <f>IFERROR(SMALL(F972:F2902,ROW()-ROW($F$2905)+1),"")</f>
        <v>0</v>
      </c>
      <c r="G3229">
        <f>IFERROR(SMALL(G972:G2902,ROW()-ROW($G$2905)+1),"")</f>
        <v>0</v>
      </c>
      <c r="H3229">
        <f>IFERROR(SMALL(H972:H2902,ROW()-ROW($H$2905)+1),"")</f>
        <v>0</v>
      </c>
      <c r="K3229">
        <f>IFERROR(SMALL(K972:K2902,ROW()-ROW($K$2905)+1),"")</f>
        <v>0</v>
      </c>
      <c r="L3229">
        <f>IFERROR(SMALL(L972:L2902,ROW()-ROW($L$2905)+1),"")</f>
        <v>0</v>
      </c>
      <c r="M3229">
        <f>IFERROR(SMALL(M972:M2902,ROW()-ROW($M$2905)+1),"")</f>
        <v>0</v>
      </c>
      <c r="N3229">
        <f>IFERROR(SMALL(N972:N2902,ROW()-ROW($N$2905)+1),"")</f>
        <v>0</v>
      </c>
    </row>
    <row r="3230" spans="5:14">
      <c r="E3230">
        <f>IFERROR(SMALL(E972:E2902,ROW()-ROW($E$2905)+1),"")</f>
        <v>0</v>
      </c>
      <c r="F3230">
        <f>IFERROR(SMALL(F972:F2902,ROW()-ROW($F$2905)+1),"")</f>
        <v>0</v>
      </c>
      <c r="G3230">
        <f>IFERROR(SMALL(G972:G2902,ROW()-ROW($G$2905)+1),"")</f>
        <v>0</v>
      </c>
      <c r="H3230">
        <f>IFERROR(SMALL(H972:H2902,ROW()-ROW($H$2905)+1),"")</f>
        <v>0</v>
      </c>
      <c r="K3230">
        <f>IFERROR(SMALL(K972:K2902,ROW()-ROW($K$2905)+1),"")</f>
        <v>0</v>
      </c>
      <c r="L3230">
        <f>IFERROR(SMALL(L972:L2902,ROW()-ROW($L$2905)+1),"")</f>
        <v>0</v>
      </c>
      <c r="M3230">
        <f>IFERROR(SMALL(M972:M2902,ROW()-ROW($M$2905)+1),"")</f>
        <v>0</v>
      </c>
      <c r="N3230">
        <f>IFERROR(SMALL(N972:N2902,ROW()-ROW($N$2905)+1),"")</f>
        <v>0</v>
      </c>
    </row>
    <row r="3231" spans="5:14">
      <c r="E3231">
        <f>IFERROR(SMALL(E972:E2902,ROW()-ROW($E$2905)+1),"")</f>
        <v>0</v>
      </c>
      <c r="F3231">
        <f>IFERROR(SMALL(F972:F2902,ROW()-ROW($F$2905)+1),"")</f>
        <v>0</v>
      </c>
      <c r="G3231">
        <f>IFERROR(SMALL(G972:G2902,ROW()-ROW($G$2905)+1),"")</f>
        <v>0</v>
      </c>
      <c r="H3231">
        <f>IFERROR(SMALL(H972:H2902,ROW()-ROW($H$2905)+1),"")</f>
        <v>0</v>
      </c>
      <c r="K3231">
        <f>IFERROR(SMALL(K972:K2902,ROW()-ROW($K$2905)+1),"")</f>
        <v>0</v>
      </c>
      <c r="L3231">
        <f>IFERROR(SMALL(L972:L2902,ROW()-ROW($L$2905)+1),"")</f>
        <v>0</v>
      </c>
      <c r="M3231">
        <f>IFERROR(SMALL(M972:M2902,ROW()-ROW($M$2905)+1),"")</f>
        <v>0</v>
      </c>
      <c r="N3231">
        <f>IFERROR(SMALL(N972:N2902,ROW()-ROW($N$2905)+1),"")</f>
        <v>0</v>
      </c>
    </row>
    <row r="3232" spans="5:14">
      <c r="E3232">
        <f>IFERROR(SMALL(E972:E2902,ROW()-ROW($E$2905)+1),"")</f>
        <v>0</v>
      </c>
      <c r="F3232">
        <f>IFERROR(SMALL(F972:F2902,ROW()-ROW($F$2905)+1),"")</f>
        <v>0</v>
      </c>
      <c r="G3232">
        <f>IFERROR(SMALL(G972:G2902,ROW()-ROW($G$2905)+1),"")</f>
        <v>0</v>
      </c>
      <c r="H3232">
        <f>IFERROR(SMALL(H972:H2902,ROW()-ROW($H$2905)+1),"")</f>
        <v>0</v>
      </c>
      <c r="K3232">
        <f>IFERROR(SMALL(K972:K2902,ROW()-ROW($K$2905)+1),"")</f>
        <v>0</v>
      </c>
      <c r="L3232">
        <f>IFERROR(SMALL(L972:L2902,ROW()-ROW($L$2905)+1),"")</f>
        <v>0</v>
      </c>
      <c r="M3232">
        <f>IFERROR(SMALL(M972:M2902,ROW()-ROW($M$2905)+1),"")</f>
        <v>0</v>
      </c>
      <c r="N3232">
        <f>IFERROR(SMALL(N972:N2902,ROW()-ROW($N$2905)+1),"")</f>
        <v>0</v>
      </c>
    </row>
    <row r="3233" spans="5:14">
      <c r="E3233">
        <f>IFERROR(SMALL(E972:E2902,ROW()-ROW($E$2905)+1),"")</f>
        <v>0</v>
      </c>
      <c r="F3233">
        <f>IFERROR(SMALL(F972:F2902,ROW()-ROW($F$2905)+1),"")</f>
        <v>0</v>
      </c>
      <c r="G3233">
        <f>IFERROR(SMALL(G972:G2902,ROW()-ROW($G$2905)+1),"")</f>
        <v>0</v>
      </c>
      <c r="H3233">
        <f>IFERROR(SMALL(H972:H2902,ROW()-ROW($H$2905)+1),"")</f>
        <v>0</v>
      </c>
      <c r="K3233">
        <f>IFERROR(SMALL(K972:K2902,ROW()-ROW($K$2905)+1),"")</f>
        <v>0</v>
      </c>
      <c r="L3233">
        <f>IFERROR(SMALL(L972:L2902,ROW()-ROW($L$2905)+1),"")</f>
        <v>0</v>
      </c>
      <c r="M3233">
        <f>IFERROR(SMALL(M972:M2902,ROW()-ROW($M$2905)+1),"")</f>
        <v>0</v>
      </c>
      <c r="N3233">
        <f>IFERROR(SMALL(N972:N2902,ROW()-ROW($N$2905)+1),"")</f>
        <v>0</v>
      </c>
    </row>
    <row r="3234" spans="5:14">
      <c r="E3234">
        <f>IFERROR(SMALL(E972:E2902,ROW()-ROW($E$2905)+1),"")</f>
        <v>0</v>
      </c>
      <c r="F3234">
        <f>IFERROR(SMALL(F972:F2902,ROW()-ROW($F$2905)+1),"")</f>
        <v>0</v>
      </c>
      <c r="G3234">
        <f>IFERROR(SMALL(G972:G2902,ROW()-ROW($G$2905)+1),"")</f>
        <v>0</v>
      </c>
      <c r="H3234">
        <f>IFERROR(SMALL(H972:H2902,ROW()-ROW($H$2905)+1),"")</f>
        <v>0</v>
      </c>
      <c r="K3234">
        <f>IFERROR(SMALL(K972:K2902,ROW()-ROW($K$2905)+1),"")</f>
        <v>0</v>
      </c>
      <c r="L3234">
        <f>IFERROR(SMALL(L972:L2902,ROW()-ROW($L$2905)+1),"")</f>
        <v>0</v>
      </c>
      <c r="M3234">
        <f>IFERROR(SMALL(M972:M2902,ROW()-ROW($M$2905)+1),"")</f>
        <v>0</v>
      </c>
      <c r="N3234">
        <f>IFERROR(SMALL(N972:N2902,ROW()-ROW($N$2905)+1),"")</f>
        <v>0</v>
      </c>
    </row>
    <row r="3235" spans="5:14">
      <c r="E3235">
        <f>IFERROR(SMALL(E972:E2902,ROW()-ROW($E$2905)+1),"")</f>
        <v>0</v>
      </c>
      <c r="F3235">
        <f>IFERROR(SMALL(F972:F2902,ROW()-ROW($F$2905)+1),"")</f>
        <v>0</v>
      </c>
      <c r="G3235">
        <f>IFERROR(SMALL(G972:G2902,ROW()-ROW($G$2905)+1),"")</f>
        <v>0</v>
      </c>
      <c r="H3235">
        <f>IFERROR(SMALL(H972:H2902,ROW()-ROW($H$2905)+1),"")</f>
        <v>0</v>
      </c>
      <c r="K3235">
        <f>IFERROR(SMALL(K972:K2902,ROW()-ROW($K$2905)+1),"")</f>
        <v>0</v>
      </c>
      <c r="L3235">
        <f>IFERROR(SMALL(L972:L2902,ROW()-ROW($L$2905)+1),"")</f>
        <v>0</v>
      </c>
      <c r="M3235">
        <f>IFERROR(SMALL(M972:M2902,ROW()-ROW($M$2905)+1),"")</f>
        <v>0</v>
      </c>
      <c r="N3235">
        <f>IFERROR(SMALL(N972:N2902,ROW()-ROW($N$2905)+1),"")</f>
        <v>0</v>
      </c>
    </row>
    <row r="3236" spans="5:14">
      <c r="E3236">
        <f>IFERROR(SMALL(E972:E2902,ROW()-ROW($E$2905)+1),"")</f>
        <v>0</v>
      </c>
      <c r="F3236">
        <f>IFERROR(SMALL(F972:F2902,ROW()-ROW($F$2905)+1),"")</f>
        <v>0</v>
      </c>
      <c r="G3236">
        <f>IFERROR(SMALL(G972:G2902,ROW()-ROW($G$2905)+1),"")</f>
        <v>0</v>
      </c>
      <c r="H3236">
        <f>IFERROR(SMALL(H972:H2902,ROW()-ROW($H$2905)+1),"")</f>
        <v>0</v>
      </c>
      <c r="K3236">
        <f>IFERROR(SMALL(K972:K2902,ROW()-ROW($K$2905)+1),"")</f>
        <v>0</v>
      </c>
      <c r="L3236">
        <f>IFERROR(SMALL(L972:L2902,ROW()-ROW($L$2905)+1),"")</f>
        <v>0</v>
      </c>
      <c r="M3236">
        <f>IFERROR(SMALL(M972:M2902,ROW()-ROW($M$2905)+1),"")</f>
        <v>0</v>
      </c>
      <c r="N3236">
        <f>IFERROR(SMALL(N972:N2902,ROW()-ROW($N$2905)+1),"")</f>
        <v>0</v>
      </c>
    </row>
    <row r="3237" spans="5:14">
      <c r="E3237">
        <f>IFERROR(SMALL(E972:E2902,ROW()-ROW($E$2905)+1),"")</f>
        <v>0</v>
      </c>
      <c r="F3237">
        <f>IFERROR(SMALL(F972:F2902,ROW()-ROW($F$2905)+1),"")</f>
        <v>0</v>
      </c>
      <c r="G3237">
        <f>IFERROR(SMALL(G972:G2902,ROW()-ROW($G$2905)+1),"")</f>
        <v>0</v>
      </c>
      <c r="H3237">
        <f>IFERROR(SMALL(H972:H2902,ROW()-ROW($H$2905)+1),"")</f>
        <v>0</v>
      </c>
      <c r="K3237">
        <f>IFERROR(SMALL(K972:K2902,ROW()-ROW($K$2905)+1),"")</f>
        <v>0</v>
      </c>
      <c r="L3237">
        <f>IFERROR(SMALL(L972:L2902,ROW()-ROW($L$2905)+1),"")</f>
        <v>0</v>
      </c>
      <c r="M3237">
        <f>IFERROR(SMALL(M972:M2902,ROW()-ROW($M$2905)+1),"")</f>
        <v>0</v>
      </c>
      <c r="N3237">
        <f>IFERROR(SMALL(N972:N2902,ROW()-ROW($N$2905)+1),"")</f>
        <v>0</v>
      </c>
    </row>
    <row r="3238" spans="5:14">
      <c r="E3238">
        <f>IFERROR(SMALL(E972:E2902,ROW()-ROW($E$2905)+1),"")</f>
        <v>0</v>
      </c>
      <c r="F3238">
        <f>IFERROR(SMALL(F972:F2902,ROW()-ROW($F$2905)+1),"")</f>
        <v>0</v>
      </c>
      <c r="G3238">
        <f>IFERROR(SMALL(G972:G2902,ROW()-ROW($G$2905)+1),"")</f>
        <v>0</v>
      </c>
      <c r="H3238">
        <f>IFERROR(SMALL(H972:H2902,ROW()-ROW($H$2905)+1),"")</f>
        <v>0</v>
      </c>
      <c r="K3238">
        <f>IFERROR(SMALL(K972:K2902,ROW()-ROW($K$2905)+1),"")</f>
        <v>0</v>
      </c>
      <c r="L3238">
        <f>IFERROR(SMALL(L972:L2902,ROW()-ROW($L$2905)+1),"")</f>
        <v>0</v>
      </c>
      <c r="M3238">
        <f>IFERROR(SMALL(M972:M2902,ROW()-ROW($M$2905)+1),"")</f>
        <v>0</v>
      </c>
      <c r="N3238">
        <f>IFERROR(SMALL(N972:N2902,ROW()-ROW($N$2905)+1),"")</f>
        <v>0</v>
      </c>
    </row>
    <row r="3239" spans="5:14">
      <c r="E3239">
        <f>IFERROR(SMALL(E972:E2902,ROW()-ROW($E$2905)+1),"")</f>
        <v>0</v>
      </c>
      <c r="F3239">
        <f>IFERROR(SMALL(F972:F2902,ROW()-ROW($F$2905)+1),"")</f>
        <v>0</v>
      </c>
      <c r="G3239">
        <f>IFERROR(SMALL(G972:G2902,ROW()-ROW($G$2905)+1),"")</f>
        <v>0</v>
      </c>
      <c r="H3239">
        <f>IFERROR(SMALL(H972:H2902,ROW()-ROW($H$2905)+1),"")</f>
        <v>0</v>
      </c>
      <c r="K3239">
        <f>IFERROR(SMALL(K972:K2902,ROW()-ROW($K$2905)+1),"")</f>
        <v>0</v>
      </c>
      <c r="L3239">
        <f>IFERROR(SMALL(L972:L2902,ROW()-ROW($L$2905)+1),"")</f>
        <v>0</v>
      </c>
      <c r="M3239">
        <f>IFERROR(SMALL(M972:M2902,ROW()-ROW($M$2905)+1),"")</f>
        <v>0</v>
      </c>
      <c r="N3239">
        <f>IFERROR(SMALL(N972:N2902,ROW()-ROW($N$2905)+1),"")</f>
        <v>0</v>
      </c>
    </row>
    <row r="3240" spans="5:14">
      <c r="E3240">
        <f>IFERROR(SMALL(E972:E2902,ROW()-ROW($E$2905)+1),"")</f>
        <v>0</v>
      </c>
      <c r="F3240">
        <f>IFERROR(SMALL(F972:F2902,ROW()-ROW($F$2905)+1),"")</f>
        <v>0</v>
      </c>
      <c r="G3240">
        <f>IFERROR(SMALL(G972:G2902,ROW()-ROW($G$2905)+1),"")</f>
        <v>0</v>
      </c>
      <c r="H3240">
        <f>IFERROR(SMALL(H972:H2902,ROW()-ROW($H$2905)+1),"")</f>
        <v>0</v>
      </c>
      <c r="K3240">
        <f>IFERROR(SMALL(K972:K2902,ROW()-ROW($K$2905)+1),"")</f>
        <v>0</v>
      </c>
      <c r="L3240">
        <f>IFERROR(SMALL(L972:L2902,ROW()-ROW($L$2905)+1),"")</f>
        <v>0</v>
      </c>
      <c r="M3240">
        <f>IFERROR(SMALL(M972:M2902,ROW()-ROW($M$2905)+1),"")</f>
        <v>0</v>
      </c>
      <c r="N3240">
        <f>IFERROR(SMALL(N972:N2902,ROW()-ROW($N$2905)+1),"")</f>
        <v>0</v>
      </c>
    </row>
    <row r="3241" spans="5:14">
      <c r="E3241">
        <f>IFERROR(SMALL(E972:E2902,ROW()-ROW($E$2905)+1),"")</f>
        <v>0</v>
      </c>
      <c r="F3241">
        <f>IFERROR(SMALL(F972:F2902,ROW()-ROW($F$2905)+1),"")</f>
        <v>0</v>
      </c>
      <c r="G3241">
        <f>IFERROR(SMALL(G972:G2902,ROW()-ROW($G$2905)+1),"")</f>
        <v>0</v>
      </c>
      <c r="H3241">
        <f>IFERROR(SMALL(H972:H2902,ROW()-ROW($H$2905)+1),"")</f>
        <v>0</v>
      </c>
      <c r="K3241">
        <f>IFERROR(SMALL(K972:K2902,ROW()-ROW($K$2905)+1),"")</f>
        <v>0</v>
      </c>
      <c r="L3241">
        <f>IFERROR(SMALL(L972:L2902,ROW()-ROW($L$2905)+1),"")</f>
        <v>0</v>
      </c>
      <c r="M3241">
        <f>IFERROR(SMALL(M972:M2902,ROW()-ROW($M$2905)+1),"")</f>
        <v>0</v>
      </c>
      <c r="N3241">
        <f>IFERROR(SMALL(N972:N2902,ROW()-ROW($N$2905)+1),"")</f>
        <v>0</v>
      </c>
    </row>
    <row r="3242" spans="5:14">
      <c r="E3242">
        <f>IFERROR(SMALL(E972:E2902,ROW()-ROW($E$2905)+1),"")</f>
        <v>0</v>
      </c>
      <c r="F3242">
        <f>IFERROR(SMALL(F972:F2902,ROW()-ROW($F$2905)+1),"")</f>
        <v>0</v>
      </c>
      <c r="G3242">
        <f>IFERROR(SMALL(G972:G2902,ROW()-ROW($G$2905)+1),"")</f>
        <v>0</v>
      </c>
      <c r="H3242">
        <f>IFERROR(SMALL(H972:H2902,ROW()-ROW($H$2905)+1),"")</f>
        <v>0</v>
      </c>
      <c r="K3242">
        <f>IFERROR(SMALL(K972:K2902,ROW()-ROW($K$2905)+1),"")</f>
        <v>0</v>
      </c>
      <c r="L3242">
        <f>IFERROR(SMALL(L972:L2902,ROW()-ROW($L$2905)+1),"")</f>
        <v>0</v>
      </c>
      <c r="M3242">
        <f>IFERROR(SMALL(M972:M2902,ROW()-ROW($M$2905)+1),"")</f>
        <v>0</v>
      </c>
      <c r="N3242">
        <f>IFERROR(SMALL(N972:N2902,ROW()-ROW($N$2905)+1),"")</f>
        <v>0</v>
      </c>
    </row>
    <row r="3243" spans="5:14">
      <c r="E3243">
        <f>IFERROR(SMALL(E972:E2902,ROW()-ROW($E$2905)+1),"")</f>
        <v>0</v>
      </c>
      <c r="F3243">
        <f>IFERROR(SMALL(F972:F2902,ROW()-ROW($F$2905)+1),"")</f>
        <v>0</v>
      </c>
      <c r="G3243">
        <f>IFERROR(SMALL(G972:G2902,ROW()-ROW($G$2905)+1),"")</f>
        <v>0</v>
      </c>
      <c r="H3243">
        <f>IFERROR(SMALL(H972:H2902,ROW()-ROW($H$2905)+1),"")</f>
        <v>0</v>
      </c>
      <c r="K3243">
        <f>IFERROR(SMALL(K972:K2902,ROW()-ROW($K$2905)+1),"")</f>
        <v>0</v>
      </c>
      <c r="L3243">
        <f>IFERROR(SMALL(L972:L2902,ROW()-ROW($L$2905)+1),"")</f>
        <v>0</v>
      </c>
      <c r="M3243">
        <f>IFERROR(SMALL(M972:M2902,ROW()-ROW($M$2905)+1),"")</f>
        <v>0</v>
      </c>
      <c r="N3243">
        <f>IFERROR(SMALL(N972:N2902,ROW()-ROW($N$2905)+1),"")</f>
        <v>0</v>
      </c>
    </row>
    <row r="3244" spans="5:14">
      <c r="E3244">
        <f>IFERROR(SMALL(E972:E2902,ROW()-ROW($E$2905)+1),"")</f>
        <v>0</v>
      </c>
      <c r="F3244">
        <f>IFERROR(SMALL(F972:F2902,ROW()-ROW($F$2905)+1),"")</f>
        <v>0</v>
      </c>
      <c r="G3244">
        <f>IFERROR(SMALL(G972:G2902,ROW()-ROW($G$2905)+1),"")</f>
        <v>0</v>
      </c>
      <c r="H3244">
        <f>IFERROR(SMALL(H972:H2902,ROW()-ROW($H$2905)+1),"")</f>
        <v>0</v>
      </c>
      <c r="K3244">
        <f>IFERROR(SMALL(K972:K2902,ROW()-ROW($K$2905)+1),"")</f>
        <v>0</v>
      </c>
      <c r="L3244">
        <f>IFERROR(SMALL(L972:L2902,ROW()-ROW($L$2905)+1),"")</f>
        <v>0</v>
      </c>
      <c r="M3244">
        <f>IFERROR(SMALL(M972:M2902,ROW()-ROW($M$2905)+1),"")</f>
        <v>0</v>
      </c>
      <c r="N3244">
        <f>IFERROR(SMALL(N972:N2902,ROW()-ROW($N$2905)+1),"")</f>
        <v>0</v>
      </c>
    </row>
    <row r="3245" spans="5:14">
      <c r="E3245">
        <f>IFERROR(SMALL(E972:E2902,ROW()-ROW($E$2905)+1),"")</f>
        <v>0</v>
      </c>
      <c r="F3245">
        <f>IFERROR(SMALL(F972:F2902,ROW()-ROW($F$2905)+1),"")</f>
        <v>0</v>
      </c>
      <c r="G3245">
        <f>IFERROR(SMALL(G972:G2902,ROW()-ROW($G$2905)+1),"")</f>
        <v>0</v>
      </c>
      <c r="H3245">
        <f>IFERROR(SMALL(H972:H2902,ROW()-ROW($H$2905)+1),"")</f>
        <v>0</v>
      </c>
      <c r="K3245">
        <f>IFERROR(SMALL(K972:K2902,ROW()-ROW($K$2905)+1),"")</f>
        <v>0</v>
      </c>
      <c r="L3245">
        <f>IFERROR(SMALL(L972:L2902,ROW()-ROW($L$2905)+1),"")</f>
        <v>0</v>
      </c>
      <c r="M3245">
        <f>IFERROR(SMALL(M972:M2902,ROW()-ROW($M$2905)+1),"")</f>
        <v>0</v>
      </c>
      <c r="N3245">
        <f>IFERROR(SMALL(N972:N2902,ROW()-ROW($N$2905)+1),"")</f>
        <v>0</v>
      </c>
    </row>
    <row r="3246" spans="5:14">
      <c r="E3246">
        <f>IFERROR(SMALL(E972:E2902,ROW()-ROW($E$2905)+1),"")</f>
        <v>0</v>
      </c>
      <c r="F3246">
        <f>IFERROR(SMALL(F972:F2902,ROW()-ROW($F$2905)+1),"")</f>
        <v>0</v>
      </c>
      <c r="G3246">
        <f>IFERROR(SMALL(G972:G2902,ROW()-ROW($G$2905)+1),"")</f>
        <v>0</v>
      </c>
      <c r="H3246">
        <f>IFERROR(SMALL(H972:H2902,ROW()-ROW($H$2905)+1),"")</f>
        <v>0</v>
      </c>
      <c r="K3246">
        <f>IFERROR(SMALL(K972:K2902,ROW()-ROW($K$2905)+1),"")</f>
        <v>0</v>
      </c>
      <c r="L3246">
        <f>IFERROR(SMALL(L972:L2902,ROW()-ROW($L$2905)+1),"")</f>
        <v>0</v>
      </c>
      <c r="M3246">
        <f>IFERROR(SMALL(M972:M2902,ROW()-ROW($M$2905)+1),"")</f>
        <v>0</v>
      </c>
      <c r="N3246">
        <f>IFERROR(SMALL(N972:N2902,ROW()-ROW($N$2905)+1),"")</f>
        <v>0</v>
      </c>
    </row>
    <row r="3247" spans="5:14">
      <c r="E3247">
        <f>IFERROR(SMALL(E972:E2902,ROW()-ROW($E$2905)+1),"")</f>
        <v>0</v>
      </c>
      <c r="F3247">
        <f>IFERROR(SMALL(F972:F2902,ROW()-ROW($F$2905)+1),"")</f>
        <v>0</v>
      </c>
      <c r="G3247">
        <f>IFERROR(SMALL(G972:G2902,ROW()-ROW($G$2905)+1),"")</f>
        <v>0</v>
      </c>
      <c r="H3247">
        <f>IFERROR(SMALL(H972:H2902,ROW()-ROW($H$2905)+1),"")</f>
        <v>0</v>
      </c>
      <c r="K3247">
        <f>IFERROR(SMALL(K972:K2902,ROW()-ROW($K$2905)+1),"")</f>
        <v>0</v>
      </c>
      <c r="L3247">
        <f>IFERROR(SMALL(L972:L2902,ROW()-ROW($L$2905)+1),"")</f>
        <v>0</v>
      </c>
      <c r="M3247">
        <f>IFERROR(SMALL(M972:M2902,ROW()-ROW($M$2905)+1),"")</f>
        <v>0</v>
      </c>
      <c r="N3247">
        <f>IFERROR(SMALL(N972:N2902,ROW()-ROW($N$2905)+1),"")</f>
        <v>0</v>
      </c>
    </row>
    <row r="3248" spans="5:14">
      <c r="E3248">
        <f>IFERROR(SMALL(E972:E2902,ROW()-ROW($E$2905)+1),"")</f>
        <v>0</v>
      </c>
      <c r="F3248">
        <f>IFERROR(SMALL(F972:F2902,ROW()-ROW($F$2905)+1),"")</f>
        <v>0</v>
      </c>
      <c r="G3248">
        <f>IFERROR(SMALL(G972:G2902,ROW()-ROW($G$2905)+1),"")</f>
        <v>0</v>
      </c>
      <c r="H3248">
        <f>IFERROR(SMALL(H972:H2902,ROW()-ROW($H$2905)+1),"")</f>
        <v>0</v>
      </c>
      <c r="K3248">
        <f>IFERROR(SMALL(K972:K2902,ROW()-ROW($K$2905)+1),"")</f>
        <v>0</v>
      </c>
      <c r="L3248">
        <f>IFERROR(SMALL(L972:L2902,ROW()-ROW($L$2905)+1),"")</f>
        <v>0</v>
      </c>
      <c r="M3248">
        <f>IFERROR(SMALL(M972:M2902,ROW()-ROW($M$2905)+1),"")</f>
        <v>0</v>
      </c>
      <c r="N3248">
        <f>IFERROR(SMALL(N972:N2902,ROW()-ROW($N$2905)+1),"")</f>
        <v>0</v>
      </c>
    </row>
    <row r="3249" spans="5:14">
      <c r="E3249">
        <f>IFERROR(SMALL(E972:E2902,ROW()-ROW($E$2905)+1),"")</f>
        <v>0</v>
      </c>
      <c r="F3249">
        <f>IFERROR(SMALL(F972:F2902,ROW()-ROW($F$2905)+1),"")</f>
        <v>0</v>
      </c>
      <c r="G3249">
        <f>IFERROR(SMALL(G972:G2902,ROW()-ROW($G$2905)+1),"")</f>
        <v>0</v>
      </c>
      <c r="H3249">
        <f>IFERROR(SMALL(H972:H2902,ROW()-ROW($H$2905)+1),"")</f>
        <v>0</v>
      </c>
      <c r="K3249">
        <f>IFERROR(SMALL(K972:K2902,ROW()-ROW($K$2905)+1),"")</f>
        <v>0</v>
      </c>
      <c r="L3249">
        <f>IFERROR(SMALL(L972:L2902,ROW()-ROW($L$2905)+1),"")</f>
        <v>0</v>
      </c>
      <c r="M3249">
        <f>IFERROR(SMALL(M972:M2902,ROW()-ROW($M$2905)+1),"")</f>
        <v>0</v>
      </c>
      <c r="N3249">
        <f>IFERROR(SMALL(N972:N2902,ROW()-ROW($N$2905)+1),"")</f>
        <v>0</v>
      </c>
    </row>
    <row r="3250" spans="5:14">
      <c r="E3250">
        <f>IFERROR(SMALL(E972:E2902,ROW()-ROW($E$2905)+1),"")</f>
        <v>0</v>
      </c>
      <c r="F3250">
        <f>IFERROR(SMALL(F972:F2902,ROW()-ROW($F$2905)+1),"")</f>
        <v>0</v>
      </c>
      <c r="G3250">
        <f>IFERROR(SMALL(G972:G2902,ROW()-ROW($G$2905)+1),"")</f>
        <v>0</v>
      </c>
      <c r="H3250">
        <f>IFERROR(SMALL(H972:H2902,ROW()-ROW($H$2905)+1),"")</f>
        <v>0</v>
      </c>
      <c r="K3250">
        <f>IFERROR(SMALL(K972:K2902,ROW()-ROW($K$2905)+1),"")</f>
        <v>0</v>
      </c>
      <c r="L3250">
        <f>IFERROR(SMALL(L972:L2902,ROW()-ROW($L$2905)+1),"")</f>
        <v>0</v>
      </c>
      <c r="M3250">
        <f>IFERROR(SMALL(M972:M2902,ROW()-ROW($M$2905)+1),"")</f>
        <v>0</v>
      </c>
      <c r="N3250">
        <f>IFERROR(SMALL(N972:N2902,ROW()-ROW($N$2905)+1),"")</f>
        <v>0</v>
      </c>
    </row>
    <row r="3251" spans="5:14">
      <c r="E3251">
        <f>IFERROR(SMALL(E972:E2902,ROW()-ROW($E$2905)+1),"")</f>
        <v>0</v>
      </c>
      <c r="F3251">
        <f>IFERROR(SMALL(F972:F2902,ROW()-ROW($F$2905)+1),"")</f>
        <v>0</v>
      </c>
      <c r="G3251">
        <f>IFERROR(SMALL(G972:G2902,ROW()-ROW($G$2905)+1),"")</f>
        <v>0</v>
      </c>
      <c r="H3251">
        <f>IFERROR(SMALL(H972:H2902,ROW()-ROW($H$2905)+1),"")</f>
        <v>0</v>
      </c>
      <c r="K3251">
        <f>IFERROR(SMALL(K972:K2902,ROW()-ROW($K$2905)+1),"")</f>
        <v>0</v>
      </c>
      <c r="L3251">
        <f>IFERROR(SMALL(L972:L2902,ROW()-ROW($L$2905)+1),"")</f>
        <v>0</v>
      </c>
      <c r="M3251">
        <f>IFERROR(SMALL(M972:M2902,ROW()-ROW($M$2905)+1),"")</f>
        <v>0</v>
      </c>
      <c r="N3251">
        <f>IFERROR(SMALL(N972:N2902,ROW()-ROW($N$2905)+1),"")</f>
        <v>0</v>
      </c>
    </row>
    <row r="3252" spans="5:14">
      <c r="E3252">
        <f>IFERROR(SMALL(E972:E2902,ROW()-ROW($E$2905)+1),"")</f>
        <v>0</v>
      </c>
      <c r="F3252">
        <f>IFERROR(SMALL(F972:F2902,ROW()-ROW($F$2905)+1),"")</f>
        <v>0</v>
      </c>
      <c r="G3252">
        <f>IFERROR(SMALL(G972:G2902,ROW()-ROW($G$2905)+1),"")</f>
        <v>0</v>
      </c>
      <c r="H3252">
        <f>IFERROR(SMALL(H972:H2902,ROW()-ROW($H$2905)+1),"")</f>
        <v>0</v>
      </c>
      <c r="K3252">
        <f>IFERROR(SMALL(K972:K2902,ROW()-ROW($K$2905)+1),"")</f>
        <v>0</v>
      </c>
      <c r="L3252">
        <f>IFERROR(SMALL(L972:L2902,ROW()-ROW($L$2905)+1),"")</f>
        <v>0</v>
      </c>
      <c r="M3252">
        <f>IFERROR(SMALL(M972:M2902,ROW()-ROW($M$2905)+1),"")</f>
        <v>0</v>
      </c>
      <c r="N3252">
        <f>IFERROR(SMALL(N972:N2902,ROW()-ROW($N$2905)+1),"")</f>
        <v>0</v>
      </c>
    </row>
    <row r="3253" spans="5:14">
      <c r="E3253">
        <f>IFERROR(SMALL(E972:E2902,ROW()-ROW($E$2905)+1),"")</f>
        <v>0</v>
      </c>
      <c r="F3253">
        <f>IFERROR(SMALL(F972:F2902,ROW()-ROW($F$2905)+1),"")</f>
        <v>0</v>
      </c>
      <c r="G3253">
        <f>IFERROR(SMALL(G972:G2902,ROW()-ROW($G$2905)+1),"")</f>
        <v>0</v>
      </c>
      <c r="H3253">
        <f>IFERROR(SMALL(H972:H2902,ROW()-ROW($H$2905)+1),"")</f>
        <v>0</v>
      </c>
      <c r="K3253">
        <f>IFERROR(SMALL(K972:K2902,ROW()-ROW($K$2905)+1),"")</f>
        <v>0</v>
      </c>
      <c r="L3253">
        <f>IFERROR(SMALL(L972:L2902,ROW()-ROW($L$2905)+1),"")</f>
        <v>0</v>
      </c>
      <c r="M3253">
        <f>IFERROR(SMALL(M972:M2902,ROW()-ROW($M$2905)+1),"")</f>
        <v>0</v>
      </c>
      <c r="N3253">
        <f>IFERROR(SMALL(N972:N2902,ROW()-ROW($N$2905)+1),"")</f>
        <v>0</v>
      </c>
    </row>
    <row r="3254" spans="5:14">
      <c r="E3254">
        <f>IFERROR(SMALL(E972:E2902,ROW()-ROW($E$2905)+1),"")</f>
        <v>0</v>
      </c>
      <c r="F3254">
        <f>IFERROR(SMALL(F972:F2902,ROW()-ROW($F$2905)+1),"")</f>
        <v>0</v>
      </c>
      <c r="G3254">
        <f>IFERROR(SMALL(G972:G2902,ROW()-ROW($G$2905)+1),"")</f>
        <v>0</v>
      </c>
      <c r="H3254">
        <f>IFERROR(SMALL(H972:H2902,ROW()-ROW($H$2905)+1),"")</f>
        <v>0</v>
      </c>
      <c r="K3254">
        <f>IFERROR(SMALL(K972:K2902,ROW()-ROW($K$2905)+1),"")</f>
        <v>0</v>
      </c>
      <c r="L3254">
        <f>IFERROR(SMALL(L972:L2902,ROW()-ROW($L$2905)+1),"")</f>
        <v>0</v>
      </c>
      <c r="M3254">
        <f>IFERROR(SMALL(M972:M2902,ROW()-ROW($M$2905)+1),"")</f>
        <v>0</v>
      </c>
      <c r="N3254">
        <f>IFERROR(SMALL(N972:N2902,ROW()-ROW($N$2905)+1),"")</f>
        <v>0</v>
      </c>
    </row>
    <row r="3255" spans="5:14">
      <c r="E3255">
        <f>IFERROR(SMALL(E972:E2902,ROW()-ROW($E$2905)+1),"")</f>
        <v>0</v>
      </c>
      <c r="F3255">
        <f>IFERROR(SMALL(F972:F2902,ROW()-ROW($F$2905)+1),"")</f>
        <v>0</v>
      </c>
      <c r="G3255">
        <f>IFERROR(SMALL(G972:G2902,ROW()-ROW($G$2905)+1),"")</f>
        <v>0</v>
      </c>
      <c r="H3255">
        <f>IFERROR(SMALL(H972:H2902,ROW()-ROW($H$2905)+1),"")</f>
        <v>0</v>
      </c>
      <c r="K3255">
        <f>IFERROR(SMALL(K972:K2902,ROW()-ROW($K$2905)+1),"")</f>
        <v>0</v>
      </c>
      <c r="L3255">
        <f>IFERROR(SMALL(L972:L2902,ROW()-ROW($L$2905)+1),"")</f>
        <v>0</v>
      </c>
      <c r="M3255">
        <f>IFERROR(SMALL(M972:M2902,ROW()-ROW($M$2905)+1),"")</f>
        <v>0</v>
      </c>
      <c r="N3255">
        <f>IFERROR(SMALL(N972:N2902,ROW()-ROW($N$2905)+1),"")</f>
        <v>0</v>
      </c>
    </row>
    <row r="3256" spans="5:14">
      <c r="E3256">
        <f>IFERROR(SMALL(E972:E2902,ROW()-ROW($E$2905)+1),"")</f>
        <v>0</v>
      </c>
      <c r="F3256">
        <f>IFERROR(SMALL(F972:F2902,ROW()-ROW($F$2905)+1),"")</f>
        <v>0</v>
      </c>
      <c r="G3256">
        <f>IFERROR(SMALL(G972:G2902,ROW()-ROW($G$2905)+1),"")</f>
        <v>0</v>
      </c>
      <c r="H3256">
        <f>IFERROR(SMALL(H972:H2902,ROW()-ROW($H$2905)+1),"")</f>
        <v>0</v>
      </c>
      <c r="K3256">
        <f>IFERROR(SMALL(K972:K2902,ROW()-ROW($K$2905)+1),"")</f>
        <v>0</v>
      </c>
      <c r="L3256">
        <f>IFERROR(SMALL(L972:L2902,ROW()-ROW($L$2905)+1),"")</f>
        <v>0</v>
      </c>
      <c r="M3256">
        <f>IFERROR(SMALL(M972:M2902,ROW()-ROW($M$2905)+1),"")</f>
        <v>0</v>
      </c>
      <c r="N3256">
        <f>IFERROR(SMALL(N972:N2902,ROW()-ROW($N$2905)+1),"")</f>
        <v>0</v>
      </c>
    </row>
    <row r="3257" spans="5:14">
      <c r="E3257">
        <f>IFERROR(SMALL(E972:E2902,ROW()-ROW($E$2905)+1),"")</f>
        <v>0</v>
      </c>
      <c r="F3257">
        <f>IFERROR(SMALL(F972:F2902,ROW()-ROW($F$2905)+1),"")</f>
        <v>0</v>
      </c>
      <c r="G3257">
        <f>IFERROR(SMALL(G972:G2902,ROW()-ROW($G$2905)+1),"")</f>
        <v>0</v>
      </c>
      <c r="H3257">
        <f>IFERROR(SMALL(H972:H2902,ROW()-ROW($H$2905)+1),"")</f>
        <v>0</v>
      </c>
      <c r="K3257">
        <f>IFERROR(SMALL(K972:K2902,ROW()-ROW($K$2905)+1),"")</f>
        <v>0</v>
      </c>
      <c r="L3257">
        <f>IFERROR(SMALL(L972:L2902,ROW()-ROW($L$2905)+1),"")</f>
        <v>0</v>
      </c>
      <c r="M3257">
        <f>IFERROR(SMALL(M972:M2902,ROW()-ROW($M$2905)+1),"")</f>
        <v>0</v>
      </c>
      <c r="N3257">
        <f>IFERROR(SMALL(N972:N2902,ROW()-ROW($N$2905)+1),"")</f>
        <v>0</v>
      </c>
    </row>
    <row r="3258" spans="5:14">
      <c r="E3258">
        <f>IFERROR(SMALL(E972:E2902,ROW()-ROW($E$2905)+1),"")</f>
        <v>0</v>
      </c>
      <c r="F3258">
        <f>IFERROR(SMALL(F972:F2902,ROW()-ROW($F$2905)+1),"")</f>
        <v>0</v>
      </c>
      <c r="G3258">
        <f>IFERROR(SMALL(G972:G2902,ROW()-ROW($G$2905)+1),"")</f>
        <v>0</v>
      </c>
      <c r="H3258">
        <f>IFERROR(SMALL(H972:H2902,ROW()-ROW($H$2905)+1),"")</f>
        <v>0</v>
      </c>
      <c r="K3258">
        <f>IFERROR(SMALL(K972:K2902,ROW()-ROW($K$2905)+1),"")</f>
        <v>0</v>
      </c>
      <c r="L3258">
        <f>IFERROR(SMALL(L972:L2902,ROW()-ROW($L$2905)+1),"")</f>
        <v>0</v>
      </c>
      <c r="M3258">
        <f>IFERROR(SMALL(M972:M2902,ROW()-ROW($M$2905)+1),"")</f>
        <v>0</v>
      </c>
      <c r="N3258">
        <f>IFERROR(SMALL(N972:N2902,ROW()-ROW($N$2905)+1),"")</f>
        <v>0</v>
      </c>
    </row>
    <row r="3259" spans="5:14">
      <c r="E3259">
        <f>IFERROR(SMALL(E972:E2902,ROW()-ROW($E$2905)+1),"")</f>
        <v>0</v>
      </c>
      <c r="F3259">
        <f>IFERROR(SMALL(F972:F2902,ROW()-ROW($F$2905)+1),"")</f>
        <v>0</v>
      </c>
      <c r="G3259">
        <f>IFERROR(SMALL(G972:G2902,ROW()-ROW($G$2905)+1),"")</f>
        <v>0</v>
      </c>
      <c r="H3259">
        <f>IFERROR(SMALL(H972:H2902,ROW()-ROW($H$2905)+1),"")</f>
        <v>0</v>
      </c>
      <c r="K3259">
        <f>IFERROR(SMALL(K972:K2902,ROW()-ROW($K$2905)+1),"")</f>
        <v>0</v>
      </c>
      <c r="L3259">
        <f>IFERROR(SMALL(L972:L2902,ROW()-ROW($L$2905)+1),"")</f>
        <v>0</v>
      </c>
      <c r="M3259">
        <f>IFERROR(SMALL(M972:M2902,ROW()-ROW($M$2905)+1),"")</f>
        <v>0</v>
      </c>
      <c r="N3259">
        <f>IFERROR(SMALL(N972:N2902,ROW()-ROW($N$2905)+1),"")</f>
        <v>0</v>
      </c>
    </row>
    <row r="3260" spans="5:14">
      <c r="E3260">
        <f>IFERROR(SMALL(E972:E2902,ROW()-ROW($E$2905)+1),"")</f>
        <v>0</v>
      </c>
      <c r="F3260">
        <f>IFERROR(SMALL(F972:F2902,ROW()-ROW($F$2905)+1),"")</f>
        <v>0</v>
      </c>
      <c r="G3260">
        <f>IFERROR(SMALL(G972:G2902,ROW()-ROW($G$2905)+1),"")</f>
        <v>0</v>
      </c>
      <c r="H3260">
        <f>IFERROR(SMALL(H972:H2902,ROW()-ROW($H$2905)+1),"")</f>
        <v>0</v>
      </c>
      <c r="K3260">
        <f>IFERROR(SMALL(K972:K2902,ROW()-ROW($K$2905)+1),"")</f>
        <v>0</v>
      </c>
      <c r="L3260">
        <f>IFERROR(SMALL(L972:L2902,ROW()-ROW($L$2905)+1),"")</f>
        <v>0</v>
      </c>
      <c r="M3260">
        <f>IFERROR(SMALL(M972:M2902,ROW()-ROW($M$2905)+1),"")</f>
        <v>0</v>
      </c>
      <c r="N3260">
        <f>IFERROR(SMALL(N972:N2902,ROW()-ROW($N$2905)+1),"")</f>
        <v>0</v>
      </c>
    </row>
    <row r="3261" spans="5:14">
      <c r="E3261">
        <f>IFERROR(SMALL(E972:E2902,ROW()-ROW($E$2905)+1),"")</f>
        <v>0</v>
      </c>
      <c r="F3261">
        <f>IFERROR(SMALL(F972:F2902,ROW()-ROW($F$2905)+1),"")</f>
        <v>0</v>
      </c>
      <c r="G3261">
        <f>IFERROR(SMALL(G972:G2902,ROW()-ROW($G$2905)+1),"")</f>
        <v>0</v>
      </c>
      <c r="H3261">
        <f>IFERROR(SMALL(H972:H2902,ROW()-ROW($H$2905)+1),"")</f>
        <v>0</v>
      </c>
      <c r="K3261">
        <f>IFERROR(SMALL(K972:K2902,ROW()-ROW($K$2905)+1),"")</f>
        <v>0</v>
      </c>
      <c r="L3261">
        <f>IFERROR(SMALL(L972:L2902,ROW()-ROW($L$2905)+1),"")</f>
        <v>0</v>
      </c>
      <c r="M3261">
        <f>IFERROR(SMALL(M972:M2902,ROW()-ROW($M$2905)+1),"")</f>
        <v>0</v>
      </c>
      <c r="N3261">
        <f>IFERROR(SMALL(N972:N2902,ROW()-ROW($N$2905)+1),"")</f>
        <v>0</v>
      </c>
    </row>
    <row r="3262" spans="5:14">
      <c r="E3262">
        <f>IFERROR(SMALL(E972:E2902,ROW()-ROW($E$2905)+1),"")</f>
        <v>0</v>
      </c>
      <c r="F3262">
        <f>IFERROR(SMALL(F972:F2902,ROW()-ROW($F$2905)+1),"")</f>
        <v>0</v>
      </c>
      <c r="G3262">
        <f>IFERROR(SMALL(G972:G2902,ROW()-ROW($G$2905)+1),"")</f>
        <v>0</v>
      </c>
      <c r="H3262">
        <f>IFERROR(SMALL(H972:H2902,ROW()-ROW($H$2905)+1),"")</f>
        <v>0</v>
      </c>
      <c r="K3262">
        <f>IFERROR(SMALL(K972:K2902,ROW()-ROW($K$2905)+1),"")</f>
        <v>0</v>
      </c>
      <c r="L3262">
        <f>IFERROR(SMALL(L972:L2902,ROW()-ROW($L$2905)+1),"")</f>
        <v>0</v>
      </c>
      <c r="M3262">
        <f>IFERROR(SMALL(M972:M2902,ROW()-ROW($M$2905)+1),"")</f>
        <v>0</v>
      </c>
      <c r="N3262">
        <f>IFERROR(SMALL(N972:N2902,ROW()-ROW($N$2905)+1),"")</f>
        <v>0</v>
      </c>
    </row>
    <row r="3263" spans="5:14">
      <c r="E3263">
        <f>IFERROR(SMALL(E972:E2902,ROW()-ROW($E$2905)+1),"")</f>
        <v>0</v>
      </c>
      <c r="F3263">
        <f>IFERROR(SMALL(F972:F2902,ROW()-ROW($F$2905)+1),"")</f>
        <v>0</v>
      </c>
      <c r="G3263">
        <f>IFERROR(SMALL(G972:G2902,ROW()-ROW($G$2905)+1),"")</f>
        <v>0</v>
      </c>
      <c r="H3263">
        <f>IFERROR(SMALL(H972:H2902,ROW()-ROW($H$2905)+1),"")</f>
        <v>0</v>
      </c>
      <c r="K3263">
        <f>IFERROR(SMALL(K972:K2902,ROW()-ROW($K$2905)+1),"")</f>
        <v>0</v>
      </c>
      <c r="L3263">
        <f>IFERROR(SMALL(L972:L2902,ROW()-ROW($L$2905)+1),"")</f>
        <v>0</v>
      </c>
      <c r="M3263">
        <f>IFERROR(SMALL(M972:M2902,ROW()-ROW($M$2905)+1),"")</f>
        <v>0</v>
      </c>
      <c r="N3263">
        <f>IFERROR(SMALL(N972:N2902,ROW()-ROW($N$2905)+1),"")</f>
        <v>0</v>
      </c>
    </row>
    <row r="3264" spans="5:14">
      <c r="E3264">
        <f>IFERROR(SMALL(E972:E2902,ROW()-ROW($E$2905)+1),"")</f>
        <v>0</v>
      </c>
      <c r="F3264">
        <f>IFERROR(SMALL(F972:F2902,ROW()-ROW($F$2905)+1),"")</f>
        <v>0</v>
      </c>
      <c r="G3264">
        <f>IFERROR(SMALL(G972:G2902,ROW()-ROW($G$2905)+1),"")</f>
        <v>0</v>
      </c>
      <c r="H3264">
        <f>IFERROR(SMALL(H972:H2902,ROW()-ROW($H$2905)+1),"")</f>
        <v>0</v>
      </c>
      <c r="K3264">
        <f>IFERROR(SMALL(K972:K2902,ROW()-ROW($K$2905)+1),"")</f>
        <v>0</v>
      </c>
      <c r="L3264">
        <f>IFERROR(SMALL(L972:L2902,ROW()-ROW($L$2905)+1),"")</f>
        <v>0</v>
      </c>
      <c r="M3264">
        <f>IFERROR(SMALL(M972:M2902,ROW()-ROW($M$2905)+1),"")</f>
        <v>0</v>
      </c>
      <c r="N3264">
        <f>IFERROR(SMALL(N972:N2902,ROW()-ROW($N$2905)+1),"")</f>
        <v>0</v>
      </c>
    </row>
    <row r="3265" spans="5:14">
      <c r="E3265">
        <f>IFERROR(SMALL(E972:E2902,ROW()-ROW($E$2905)+1),"")</f>
        <v>0</v>
      </c>
      <c r="F3265">
        <f>IFERROR(SMALL(F972:F2902,ROW()-ROW($F$2905)+1),"")</f>
        <v>0</v>
      </c>
      <c r="G3265">
        <f>IFERROR(SMALL(G972:G2902,ROW()-ROW($G$2905)+1),"")</f>
        <v>0</v>
      </c>
      <c r="H3265">
        <f>IFERROR(SMALL(H972:H2902,ROW()-ROW($H$2905)+1),"")</f>
        <v>0</v>
      </c>
      <c r="K3265">
        <f>IFERROR(SMALL(K972:K2902,ROW()-ROW($K$2905)+1),"")</f>
        <v>0</v>
      </c>
      <c r="L3265">
        <f>IFERROR(SMALL(L972:L2902,ROW()-ROW($L$2905)+1),"")</f>
        <v>0</v>
      </c>
      <c r="M3265">
        <f>IFERROR(SMALL(M972:M2902,ROW()-ROW($M$2905)+1),"")</f>
        <v>0</v>
      </c>
      <c r="N3265">
        <f>IFERROR(SMALL(N972:N2902,ROW()-ROW($N$2905)+1),"")</f>
        <v>0</v>
      </c>
    </row>
    <row r="3266" spans="5:14">
      <c r="E3266">
        <f>IFERROR(SMALL(E972:E2902,ROW()-ROW($E$2905)+1),"")</f>
        <v>0</v>
      </c>
      <c r="F3266">
        <f>IFERROR(SMALL(F972:F2902,ROW()-ROW($F$2905)+1),"")</f>
        <v>0</v>
      </c>
      <c r="G3266">
        <f>IFERROR(SMALL(G972:G2902,ROW()-ROW($G$2905)+1),"")</f>
        <v>0</v>
      </c>
      <c r="H3266">
        <f>IFERROR(SMALL(H972:H2902,ROW()-ROW($H$2905)+1),"")</f>
        <v>0</v>
      </c>
      <c r="K3266">
        <f>IFERROR(SMALL(K972:K2902,ROW()-ROW($K$2905)+1),"")</f>
        <v>0</v>
      </c>
      <c r="L3266">
        <f>IFERROR(SMALL(L972:L2902,ROW()-ROW($L$2905)+1),"")</f>
        <v>0</v>
      </c>
      <c r="M3266">
        <f>IFERROR(SMALL(M972:M2902,ROW()-ROW($M$2905)+1),"")</f>
        <v>0</v>
      </c>
      <c r="N3266">
        <f>IFERROR(SMALL(N972:N2902,ROW()-ROW($N$2905)+1),"")</f>
        <v>0</v>
      </c>
    </row>
    <row r="3267" spans="5:14">
      <c r="E3267">
        <f>IFERROR(SMALL(E972:E2902,ROW()-ROW($E$2905)+1),"")</f>
        <v>0</v>
      </c>
      <c r="F3267">
        <f>IFERROR(SMALL(F972:F2902,ROW()-ROW($F$2905)+1),"")</f>
        <v>0</v>
      </c>
      <c r="G3267">
        <f>IFERROR(SMALL(G972:G2902,ROW()-ROW($G$2905)+1),"")</f>
        <v>0</v>
      </c>
      <c r="H3267">
        <f>IFERROR(SMALL(H972:H2902,ROW()-ROW($H$2905)+1),"")</f>
        <v>0</v>
      </c>
      <c r="K3267">
        <f>IFERROR(SMALL(K972:K2902,ROW()-ROW($K$2905)+1),"")</f>
        <v>0</v>
      </c>
      <c r="L3267">
        <f>IFERROR(SMALL(L972:L2902,ROW()-ROW($L$2905)+1),"")</f>
        <v>0</v>
      </c>
      <c r="M3267">
        <f>IFERROR(SMALL(M972:M2902,ROW()-ROW($M$2905)+1),"")</f>
        <v>0</v>
      </c>
      <c r="N3267">
        <f>IFERROR(SMALL(N972:N2902,ROW()-ROW($N$2905)+1),"")</f>
        <v>0</v>
      </c>
    </row>
    <row r="3268" spans="5:14">
      <c r="E3268">
        <f>IFERROR(SMALL(E972:E2902,ROW()-ROW($E$2905)+1),"")</f>
        <v>0</v>
      </c>
      <c r="F3268">
        <f>IFERROR(SMALL(F972:F2902,ROW()-ROW($F$2905)+1),"")</f>
        <v>0</v>
      </c>
      <c r="G3268">
        <f>IFERROR(SMALL(G972:G2902,ROW()-ROW($G$2905)+1),"")</f>
        <v>0</v>
      </c>
      <c r="H3268">
        <f>IFERROR(SMALL(H972:H2902,ROW()-ROW($H$2905)+1),"")</f>
        <v>0</v>
      </c>
      <c r="K3268">
        <f>IFERROR(SMALL(K972:K2902,ROW()-ROW($K$2905)+1),"")</f>
        <v>0</v>
      </c>
      <c r="L3268">
        <f>IFERROR(SMALL(L972:L2902,ROW()-ROW($L$2905)+1),"")</f>
        <v>0</v>
      </c>
      <c r="M3268">
        <f>IFERROR(SMALL(M972:M2902,ROW()-ROW($M$2905)+1),"")</f>
        <v>0</v>
      </c>
      <c r="N3268">
        <f>IFERROR(SMALL(N972:N2902,ROW()-ROW($N$2905)+1),"")</f>
        <v>0</v>
      </c>
    </row>
    <row r="3269" spans="5:14">
      <c r="E3269">
        <f>IFERROR(SMALL(E972:E2902,ROW()-ROW($E$2905)+1),"")</f>
        <v>0</v>
      </c>
      <c r="F3269">
        <f>IFERROR(SMALL(F972:F2902,ROW()-ROW($F$2905)+1),"")</f>
        <v>0</v>
      </c>
      <c r="G3269">
        <f>IFERROR(SMALL(G972:G2902,ROW()-ROW($G$2905)+1),"")</f>
        <v>0</v>
      </c>
      <c r="H3269">
        <f>IFERROR(SMALL(H972:H2902,ROW()-ROW($H$2905)+1),"")</f>
        <v>0</v>
      </c>
      <c r="K3269">
        <f>IFERROR(SMALL(K972:K2902,ROW()-ROW($K$2905)+1),"")</f>
        <v>0</v>
      </c>
      <c r="L3269">
        <f>IFERROR(SMALL(L972:L2902,ROW()-ROW($L$2905)+1),"")</f>
        <v>0</v>
      </c>
      <c r="M3269">
        <f>IFERROR(SMALL(M972:M2902,ROW()-ROW($M$2905)+1),"")</f>
        <v>0</v>
      </c>
      <c r="N3269">
        <f>IFERROR(SMALL(N972:N2902,ROW()-ROW($N$2905)+1),"")</f>
        <v>0</v>
      </c>
    </row>
    <row r="3270" spans="5:14">
      <c r="E3270">
        <f>IFERROR(SMALL(E972:E2902,ROW()-ROW($E$2905)+1),"")</f>
        <v>0</v>
      </c>
      <c r="F3270">
        <f>IFERROR(SMALL(F972:F2902,ROW()-ROW($F$2905)+1),"")</f>
        <v>0</v>
      </c>
      <c r="G3270">
        <f>IFERROR(SMALL(G972:G2902,ROW()-ROW($G$2905)+1),"")</f>
        <v>0</v>
      </c>
      <c r="H3270">
        <f>IFERROR(SMALL(H972:H2902,ROW()-ROW($H$2905)+1),"")</f>
        <v>0</v>
      </c>
      <c r="K3270">
        <f>IFERROR(SMALL(K972:K2902,ROW()-ROW($K$2905)+1),"")</f>
        <v>0</v>
      </c>
      <c r="L3270">
        <f>IFERROR(SMALL(L972:L2902,ROW()-ROW($L$2905)+1),"")</f>
        <v>0</v>
      </c>
      <c r="M3270">
        <f>IFERROR(SMALL(M972:M2902,ROW()-ROW($M$2905)+1),"")</f>
        <v>0</v>
      </c>
      <c r="N3270">
        <f>IFERROR(SMALL(N972:N2902,ROW()-ROW($N$2905)+1),"")</f>
        <v>0</v>
      </c>
    </row>
    <row r="3271" spans="5:14">
      <c r="E3271">
        <f>IFERROR(SMALL(E972:E2902,ROW()-ROW($E$2905)+1),"")</f>
        <v>0</v>
      </c>
      <c r="F3271">
        <f>IFERROR(SMALL(F972:F2902,ROW()-ROW($F$2905)+1),"")</f>
        <v>0</v>
      </c>
      <c r="G3271">
        <f>IFERROR(SMALL(G972:G2902,ROW()-ROW($G$2905)+1),"")</f>
        <v>0</v>
      </c>
      <c r="H3271">
        <f>IFERROR(SMALL(H972:H2902,ROW()-ROW($H$2905)+1),"")</f>
        <v>0</v>
      </c>
      <c r="K3271">
        <f>IFERROR(SMALL(K972:K2902,ROW()-ROW($K$2905)+1),"")</f>
        <v>0</v>
      </c>
      <c r="L3271">
        <f>IFERROR(SMALL(L972:L2902,ROW()-ROW($L$2905)+1),"")</f>
        <v>0</v>
      </c>
      <c r="M3271">
        <f>IFERROR(SMALL(M972:M2902,ROW()-ROW($M$2905)+1),"")</f>
        <v>0</v>
      </c>
      <c r="N3271">
        <f>IFERROR(SMALL(N972:N2902,ROW()-ROW($N$2905)+1),"")</f>
        <v>0</v>
      </c>
    </row>
    <row r="3272" spans="5:14">
      <c r="E3272">
        <f>IFERROR(SMALL(E972:E2902,ROW()-ROW($E$2905)+1),"")</f>
        <v>0</v>
      </c>
      <c r="F3272">
        <f>IFERROR(SMALL(F972:F2902,ROW()-ROW($F$2905)+1),"")</f>
        <v>0</v>
      </c>
      <c r="G3272">
        <f>IFERROR(SMALL(G972:G2902,ROW()-ROW($G$2905)+1),"")</f>
        <v>0</v>
      </c>
      <c r="H3272">
        <f>IFERROR(SMALL(H972:H2902,ROW()-ROW($H$2905)+1),"")</f>
        <v>0</v>
      </c>
      <c r="K3272">
        <f>IFERROR(SMALL(K972:K2902,ROW()-ROW($K$2905)+1),"")</f>
        <v>0</v>
      </c>
      <c r="L3272">
        <f>IFERROR(SMALL(L972:L2902,ROW()-ROW($L$2905)+1),"")</f>
        <v>0</v>
      </c>
      <c r="M3272">
        <f>IFERROR(SMALL(M972:M2902,ROW()-ROW($M$2905)+1),"")</f>
        <v>0</v>
      </c>
      <c r="N3272">
        <f>IFERROR(SMALL(N972:N2902,ROW()-ROW($N$2905)+1),"")</f>
        <v>0</v>
      </c>
    </row>
    <row r="3273" spans="5:14">
      <c r="E3273">
        <f>IFERROR(SMALL(E972:E2902,ROW()-ROW($E$2905)+1),"")</f>
        <v>0</v>
      </c>
      <c r="F3273">
        <f>IFERROR(SMALL(F972:F2902,ROW()-ROW($F$2905)+1),"")</f>
        <v>0</v>
      </c>
      <c r="G3273">
        <f>IFERROR(SMALL(G972:G2902,ROW()-ROW($G$2905)+1),"")</f>
        <v>0</v>
      </c>
      <c r="H3273">
        <f>IFERROR(SMALL(H972:H2902,ROW()-ROW($H$2905)+1),"")</f>
        <v>0</v>
      </c>
      <c r="K3273">
        <f>IFERROR(SMALL(K972:K2902,ROW()-ROW($K$2905)+1),"")</f>
        <v>0</v>
      </c>
      <c r="L3273">
        <f>IFERROR(SMALL(L972:L2902,ROW()-ROW($L$2905)+1),"")</f>
        <v>0</v>
      </c>
      <c r="M3273">
        <f>IFERROR(SMALL(M972:M2902,ROW()-ROW($M$2905)+1),"")</f>
        <v>0</v>
      </c>
      <c r="N3273">
        <f>IFERROR(SMALL(N972:N2902,ROW()-ROW($N$2905)+1),"")</f>
        <v>0</v>
      </c>
    </row>
    <row r="3274" spans="5:14">
      <c r="E3274">
        <f>IFERROR(SMALL(E972:E2902,ROW()-ROW($E$2905)+1),"")</f>
        <v>0</v>
      </c>
      <c r="F3274">
        <f>IFERROR(SMALL(F972:F2902,ROW()-ROW($F$2905)+1),"")</f>
        <v>0</v>
      </c>
      <c r="G3274">
        <f>IFERROR(SMALL(G972:G2902,ROW()-ROW($G$2905)+1),"")</f>
        <v>0</v>
      </c>
      <c r="H3274">
        <f>IFERROR(SMALL(H972:H2902,ROW()-ROW($H$2905)+1),"")</f>
        <v>0</v>
      </c>
      <c r="K3274">
        <f>IFERROR(SMALL(K972:K2902,ROW()-ROW($K$2905)+1),"")</f>
        <v>0</v>
      </c>
      <c r="L3274">
        <f>IFERROR(SMALL(L972:L2902,ROW()-ROW($L$2905)+1),"")</f>
        <v>0</v>
      </c>
      <c r="M3274">
        <f>IFERROR(SMALL(M972:M2902,ROW()-ROW($M$2905)+1),"")</f>
        <v>0</v>
      </c>
      <c r="N3274">
        <f>IFERROR(SMALL(N972:N2902,ROW()-ROW($N$2905)+1),"")</f>
        <v>0</v>
      </c>
    </row>
    <row r="3275" spans="5:14">
      <c r="E3275">
        <f>IFERROR(SMALL(E972:E2902,ROW()-ROW($E$2905)+1),"")</f>
        <v>0</v>
      </c>
      <c r="F3275">
        <f>IFERROR(SMALL(F972:F2902,ROW()-ROW($F$2905)+1),"")</f>
        <v>0</v>
      </c>
      <c r="G3275">
        <f>IFERROR(SMALL(G972:G2902,ROW()-ROW($G$2905)+1),"")</f>
        <v>0</v>
      </c>
      <c r="H3275">
        <f>IFERROR(SMALL(H972:H2902,ROW()-ROW($H$2905)+1),"")</f>
        <v>0</v>
      </c>
      <c r="K3275">
        <f>IFERROR(SMALL(K972:K2902,ROW()-ROW($K$2905)+1),"")</f>
        <v>0</v>
      </c>
      <c r="L3275">
        <f>IFERROR(SMALL(L972:L2902,ROW()-ROW($L$2905)+1),"")</f>
        <v>0</v>
      </c>
      <c r="M3275">
        <f>IFERROR(SMALL(M972:M2902,ROW()-ROW($M$2905)+1),"")</f>
        <v>0</v>
      </c>
      <c r="N3275">
        <f>IFERROR(SMALL(N972:N2902,ROW()-ROW($N$2905)+1),"")</f>
        <v>0</v>
      </c>
    </row>
    <row r="3276" spans="5:14">
      <c r="E3276">
        <f>IFERROR(SMALL(E972:E2902,ROW()-ROW($E$2905)+1),"")</f>
        <v>0</v>
      </c>
      <c r="F3276">
        <f>IFERROR(SMALL(F972:F2902,ROW()-ROW($F$2905)+1),"")</f>
        <v>0</v>
      </c>
      <c r="G3276">
        <f>IFERROR(SMALL(G972:G2902,ROW()-ROW($G$2905)+1),"")</f>
        <v>0</v>
      </c>
      <c r="H3276">
        <f>IFERROR(SMALL(H972:H2902,ROW()-ROW($H$2905)+1),"")</f>
        <v>0</v>
      </c>
      <c r="K3276">
        <f>IFERROR(SMALL(K972:K2902,ROW()-ROW($K$2905)+1),"")</f>
        <v>0</v>
      </c>
      <c r="L3276">
        <f>IFERROR(SMALL(L972:L2902,ROW()-ROW($L$2905)+1),"")</f>
        <v>0</v>
      </c>
      <c r="M3276">
        <f>IFERROR(SMALL(M972:M2902,ROW()-ROW($M$2905)+1),"")</f>
        <v>0</v>
      </c>
      <c r="N3276">
        <f>IFERROR(SMALL(N972:N2902,ROW()-ROW($N$2905)+1),"")</f>
        <v>0</v>
      </c>
    </row>
    <row r="3277" spans="5:14">
      <c r="E3277">
        <f>IFERROR(SMALL(E972:E2902,ROW()-ROW($E$2905)+1),"")</f>
        <v>0</v>
      </c>
      <c r="F3277">
        <f>IFERROR(SMALL(F972:F2902,ROW()-ROW($F$2905)+1),"")</f>
        <v>0</v>
      </c>
      <c r="G3277">
        <f>IFERROR(SMALL(G972:G2902,ROW()-ROW($G$2905)+1),"")</f>
        <v>0</v>
      </c>
      <c r="H3277">
        <f>IFERROR(SMALL(H972:H2902,ROW()-ROW($H$2905)+1),"")</f>
        <v>0</v>
      </c>
      <c r="K3277">
        <f>IFERROR(SMALL(K972:K2902,ROW()-ROW($K$2905)+1),"")</f>
        <v>0</v>
      </c>
      <c r="L3277">
        <f>IFERROR(SMALL(L972:L2902,ROW()-ROW($L$2905)+1),"")</f>
        <v>0</v>
      </c>
      <c r="M3277">
        <f>IFERROR(SMALL(M972:M2902,ROW()-ROW($M$2905)+1),"")</f>
        <v>0</v>
      </c>
      <c r="N3277">
        <f>IFERROR(SMALL(N972:N2902,ROW()-ROW($N$2905)+1),"")</f>
        <v>0</v>
      </c>
    </row>
    <row r="3278" spans="5:14">
      <c r="E3278">
        <f>IFERROR(SMALL(E972:E2902,ROW()-ROW($E$2905)+1),"")</f>
        <v>0</v>
      </c>
      <c r="F3278">
        <f>IFERROR(SMALL(F972:F2902,ROW()-ROW($F$2905)+1),"")</f>
        <v>0</v>
      </c>
      <c r="G3278">
        <f>IFERROR(SMALL(G972:G2902,ROW()-ROW($G$2905)+1),"")</f>
        <v>0</v>
      </c>
      <c r="H3278">
        <f>IFERROR(SMALL(H972:H2902,ROW()-ROW($H$2905)+1),"")</f>
        <v>0</v>
      </c>
      <c r="K3278">
        <f>IFERROR(SMALL(K972:K2902,ROW()-ROW($K$2905)+1),"")</f>
        <v>0</v>
      </c>
      <c r="L3278">
        <f>IFERROR(SMALL(L972:L2902,ROW()-ROW($L$2905)+1),"")</f>
        <v>0</v>
      </c>
      <c r="M3278">
        <f>IFERROR(SMALL(M972:M2902,ROW()-ROW($M$2905)+1),"")</f>
        <v>0</v>
      </c>
      <c r="N3278">
        <f>IFERROR(SMALL(N972:N2902,ROW()-ROW($N$2905)+1),"")</f>
        <v>0</v>
      </c>
    </row>
    <row r="3279" spans="5:14">
      <c r="E3279">
        <f>IFERROR(SMALL(E972:E2902,ROW()-ROW($E$2905)+1),"")</f>
        <v>0</v>
      </c>
      <c r="F3279">
        <f>IFERROR(SMALL(F972:F2902,ROW()-ROW($F$2905)+1),"")</f>
        <v>0</v>
      </c>
      <c r="G3279">
        <f>IFERROR(SMALL(G972:G2902,ROW()-ROW($G$2905)+1),"")</f>
        <v>0</v>
      </c>
      <c r="H3279">
        <f>IFERROR(SMALL(H972:H2902,ROW()-ROW($H$2905)+1),"")</f>
        <v>0</v>
      </c>
      <c r="K3279">
        <f>IFERROR(SMALL(K972:K2902,ROW()-ROW($K$2905)+1),"")</f>
        <v>0</v>
      </c>
      <c r="L3279">
        <f>IFERROR(SMALL(L972:L2902,ROW()-ROW($L$2905)+1),"")</f>
        <v>0</v>
      </c>
      <c r="M3279">
        <f>IFERROR(SMALL(M972:M2902,ROW()-ROW($M$2905)+1),"")</f>
        <v>0</v>
      </c>
      <c r="N3279">
        <f>IFERROR(SMALL(N972:N2902,ROW()-ROW($N$2905)+1),"")</f>
        <v>0</v>
      </c>
    </row>
    <row r="3280" spans="5:14">
      <c r="E3280">
        <f>IFERROR(SMALL(E972:E2902,ROW()-ROW($E$2905)+1),"")</f>
        <v>0</v>
      </c>
      <c r="F3280">
        <f>IFERROR(SMALL(F972:F2902,ROW()-ROW($F$2905)+1),"")</f>
        <v>0</v>
      </c>
      <c r="G3280">
        <f>IFERROR(SMALL(G972:G2902,ROW()-ROW($G$2905)+1),"")</f>
        <v>0</v>
      </c>
      <c r="H3280">
        <f>IFERROR(SMALL(H972:H2902,ROW()-ROW($H$2905)+1),"")</f>
        <v>0</v>
      </c>
      <c r="K3280">
        <f>IFERROR(SMALL(K972:K2902,ROW()-ROW($K$2905)+1),"")</f>
        <v>0</v>
      </c>
      <c r="L3280">
        <f>IFERROR(SMALL(L972:L2902,ROW()-ROW($L$2905)+1),"")</f>
        <v>0</v>
      </c>
      <c r="M3280">
        <f>IFERROR(SMALL(M972:M2902,ROW()-ROW($M$2905)+1),"")</f>
        <v>0</v>
      </c>
      <c r="N3280">
        <f>IFERROR(SMALL(N972:N2902,ROW()-ROW($N$2905)+1),"")</f>
        <v>0</v>
      </c>
    </row>
    <row r="3281" spans="5:14">
      <c r="E3281">
        <f>IFERROR(SMALL(E972:E2902,ROW()-ROW($E$2905)+1),"")</f>
        <v>0</v>
      </c>
      <c r="F3281">
        <f>IFERROR(SMALL(F972:F2902,ROW()-ROW($F$2905)+1),"")</f>
        <v>0</v>
      </c>
      <c r="G3281">
        <f>IFERROR(SMALL(G972:G2902,ROW()-ROW($G$2905)+1),"")</f>
        <v>0</v>
      </c>
      <c r="H3281">
        <f>IFERROR(SMALL(H972:H2902,ROW()-ROW($H$2905)+1),"")</f>
        <v>0</v>
      </c>
      <c r="K3281">
        <f>IFERROR(SMALL(K972:K2902,ROW()-ROW($K$2905)+1),"")</f>
        <v>0</v>
      </c>
      <c r="L3281">
        <f>IFERROR(SMALL(L972:L2902,ROW()-ROW($L$2905)+1),"")</f>
        <v>0</v>
      </c>
      <c r="M3281">
        <f>IFERROR(SMALL(M972:M2902,ROW()-ROW($M$2905)+1),"")</f>
        <v>0</v>
      </c>
      <c r="N3281">
        <f>IFERROR(SMALL(N972:N2902,ROW()-ROW($N$2905)+1),"")</f>
        <v>0</v>
      </c>
    </row>
    <row r="3282" spans="5:14">
      <c r="E3282">
        <f>IFERROR(SMALL(E972:E2902,ROW()-ROW($E$2905)+1),"")</f>
        <v>0</v>
      </c>
      <c r="F3282">
        <f>IFERROR(SMALL(F972:F2902,ROW()-ROW($F$2905)+1),"")</f>
        <v>0</v>
      </c>
      <c r="G3282">
        <f>IFERROR(SMALL(G972:G2902,ROW()-ROW($G$2905)+1),"")</f>
        <v>0</v>
      </c>
      <c r="H3282">
        <f>IFERROR(SMALL(H972:H2902,ROW()-ROW($H$2905)+1),"")</f>
        <v>0</v>
      </c>
      <c r="K3282">
        <f>IFERROR(SMALL(K972:K2902,ROW()-ROW($K$2905)+1),"")</f>
        <v>0</v>
      </c>
      <c r="L3282">
        <f>IFERROR(SMALL(L972:L2902,ROW()-ROW($L$2905)+1),"")</f>
        <v>0</v>
      </c>
      <c r="M3282">
        <f>IFERROR(SMALL(M972:M2902,ROW()-ROW($M$2905)+1),"")</f>
        <v>0</v>
      </c>
      <c r="N3282">
        <f>IFERROR(SMALL(N972:N2902,ROW()-ROW($N$2905)+1),"")</f>
        <v>0</v>
      </c>
    </row>
    <row r="3283" spans="5:14">
      <c r="E3283">
        <f>IFERROR(SMALL(E972:E2902,ROW()-ROW($E$2905)+1),"")</f>
        <v>0</v>
      </c>
      <c r="F3283">
        <f>IFERROR(SMALL(F972:F2902,ROW()-ROW($F$2905)+1),"")</f>
        <v>0</v>
      </c>
      <c r="G3283">
        <f>IFERROR(SMALL(G972:G2902,ROW()-ROW($G$2905)+1),"")</f>
        <v>0</v>
      </c>
      <c r="H3283">
        <f>IFERROR(SMALL(H972:H2902,ROW()-ROW($H$2905)+1),"")</f>
        <v>0</v>
      </c>
      <c r="K3283">
        <f>IFERROR(SMALL(K972:K2902,ROW()-ROW($K$2905)+1),"")</f>
        <v>0</v>
      </c>
      <c r="L3283">
        <f>IFERROR(SMALL(L972:L2902,ROW()-ROW($L$2905)+1),"")</f>
        <v>0</v>
      </c>
      <c r="M3283">
        <f>IFERROR(SMALL(M972:M2902,ROW()-ROW($M$2905)+1),"")</f>
        <v>0</v>
      </c>
      <c r="N3283">
        <f>IFERROR(SMALL(N972:N2902,ROW()-ROW($N$2905)+1),"")</f>
        <v>0</v>
      </c>
    </row>
    <row r="3284" spans="5:14">
      <c r="E3284">
        <f>IFERROR(SMALL(E972:E2902,ROW()-ROW($E$2905)+1),"")</f>
        <v>0</v>
      </c>
      <c r="F3284">
        <f>IFERROR(SMALL(F972:F2902,ROW()-ROW($F$2905)+1),"")</f>
        <v>0</v>
      </c>
      <c r="G3284">
        <f>IFERROR(SMALL(G972:G2902,ROW()-ROW($G$2905)+1),"")</f>
        <v>0</v>
      </c>
      <c r="H3284">
        <f>IFERROR(SMALL(H972:H2902,ROW()-ROW($H$2905)+1),"")</f>
        <v>0</v>
      </c>
      <c r="K3284">
        <f>IFERROR(SMALL(K972:K2902,ROW()-ROW($K$2905)+1),"")</f>
        <v>0</v>
      </c>
      <c r="L3284">
        <f>IFERROR(SMALL(L972:L2902,ROW()-ROW($L$2905)+1),"")</f>
        <v>0</v>
      </c>
      <c r="M3284">
        <f>IFERROR(SMALL(M972:M2902,ROW()-ROW($M$2905)+1),"")</f>
        <v>0</v>
      </c>
      <c r="N3284">
        <f>IFERROR(SMALL(N972:N2902,ROW()-ROW($N$2905)+1),"")</f>
        <v>0</v>
      </c>
    </row>
    <row r="3285" spans="5:14">
      <c r="E3285">
        <f>IFERROR(SMALL(E972:E2902,ROW()-ROW($E$2905)+1),"")</f>
        <v>0</v>
      </c>
      <c r="F3285">
        <f>IFERROR(SMALL(F972:F2902,ROW()-ROW($F$2905)+1),"")</f>
        <v>0</v>
      </c>
      <c r="G3285">
        <f>IFERROR(SMALL(G972:G2902,ROW()-ROW($G$2905)+1),"")</f>
        <v>0</v>
      </c>
      <c r="H3285">
        <f>IFERROR(SMALL(H972:H2902,ROW()-ROW($H$2905)+1),"")</f>
        <v>0</v>
      </c>
      <c r="K3285">
        <f>IFERROR(SMALL(K972:K2902,ROW()-ROW($K$2905)+1),"")</f>
        <v>0</v>
      </c>
      <c r="L3285">
        <f>IFERROR(SMALL(L972:L2902,ROW()-ROW($L$2905)+1),"")</f>
        <v>0</v>
      </c>
      <c r="M3285">
        <f>IFERROR(SMALL(M972:M2902,ROW()-ROW($M$2905)+1),"")</f>
        <v>0</v>
      </c>
      <c r="N3285">
        <f>IFERROR(SMALL(N972:N2902,ROW()-ROW($N$2905)+1),"")</f>
        <v>0</v>
      </c>
    </row>
    <row r="3286" spans="5:14">
      <c r="E3286">
        <f>IFERROR(SMALL(E972:E2902,ROW()-ROW($E$2905)+1),"")</f>
        <v>0</v>
      </c>
      <c r="F3286">
        <f>IFERROR(SMALL(F972:F2902,ROW()-ROW($F$2905)+1),"")</f>
        <v>0</v>
      </c>
      <c r="G3286">
        <f>IFERROR(SMALL(G972:G2902,ROW()-ROW($G$2905)+1),"")</f>
        <v>0</v>
      </c>
      <c r="H3286">
        <f>IFERROR(SMALL(H972:H2902,ROW()-ROW($H$2905)+1),"")</f>
        <v>0</v>
      </c>
      <c r="K3286">
        <f>IFERROR(SMALL(K972:K2902,ROW()-ROW($K$2905)+1),"")</f>
        <v>0</v>
      </c>
      <c r="L3286">
        <f>IFERROR(SMALL(L972:L2902,ROW()-ROW($L$2905)+1),"")</f>
        <v>0</v>
      </c>
      <c r="M3286">
        <f>IFERROR(SMALL(M972:M2902,ROW()-ROW($M$2905)+1),"")</f>
        <v>0</v>
      </c>
      <c r="N3286">
        <f>IFERROR(SMALL(N972:N2902,ROW()-ROW($N$2905)+1),"")</f>
        <v>0</v>
      </c>
    </row>
    <row r="3287" spans="5:14">
      <c r="E3287">
        <f>IFERROR(SMALL(E972:E2902,ROW()-ROW($E$2905)+1),"")</f>
        <v>0</v>
      </c>
      <c r="F3287">
        <f>IFERROR(SMALL(F972:F2902,ROW()-ROW($F$2905)+1),"")</f>
        <v>0</v>
      </c>
      <c r="G3287">
        <f>IFERROR(SMALL(G972:G2902,ROW()-ROW($G$2905)+1),"")</f>
        <v>0</v>
      </c>
      <c r="H3287">
        <f>IFERROR(SMALL(H972:H2902,ROW()-ROW($H$2905)+1),"")</f>
        <v>0</v>
      </c>
      <c r="K3287">
        <f>IFERROR(SMALL(K972:K2902,ROW()-ROW($K$2905)+1),"")</f>
        <v>0</v>
      </c>
      <c r="L3287">
        <f>IFERROR(SMALL(L972:L2902,ROW()-ROW($L$2905)+1),"")</f>
        <v>0</v>
      </c>
      <c r="M3287">
        <f>IFERROR(SMALL(M972:M2902,ROW()-ROW($M$2905)+1),"")</f>
        <v>0</v>
      </c>
      <c r="N3287">
        <f>IFERROR(SMALL(N972:N2902,ROW()-ROW($N$2905)+1),"")</f>
        <v>0</v>
      </c>
    </row>
    <row r="3288" spans="5:14">
      <c r="E3288">
        <f>IFERROR(SMALL(E972:E2902,ROW()-ROW($E$2905)+1),"")</f>
        <v>0</v>
      </c>
      <c r="F3288">
        <f>IFERROR(SMALL(F972:F2902,ROW()-ROW($F$2905)+1),"")</f>
        <v>0</v>
      </c>
      <c r="G3288">
        <f>IFERROR(SMALL(G972:G2902,ROW()-ROW($G$2905)+1),"")</f>
        <v>0</v>
      </c>
      <c r="H3288">
        <f>IFERROR(SMALL(H972:H2902,ROW()-ROW($H$2905)+1),"")</f>
        <v>0</v>
      </c>
      <c r="K3288">
        <f>IFERROR(SMALL(K972:K2902,ROW()-ROW($K$2905)+1),"")</f>
        <v>0</v>
      </c>
      <c r="L3288">
        <f>IFERROR(SMALL(L972:L2902,ROW()-ROW($L$2905)+1),"")</f>
        <v>0</v>
      </c>
      <c r="M3288">
        <f>IFERROR(SMALL(M972:M2902,ROW()-ROW($M$2905)+1),"")</f>
        <v>0</v>
      </c>
      <c r="N3288">
        <f>IFERROR(SMALL(N972:N2902,ROW()-ROW($N$2905)+1),"")</f>
        <v>0</v>
      </c>
    </row>
    <row r="3289" spans="5:14">
      <c r="E3289">
        <f>IFERROR(SMALL(E972:E2902,ROW()-ROW($E$2905)+1),"")</f>
        <v>0</v>
      </c>
      <c r="F3289">
        <f>IFERROR(SMALL(F972:F2902,ROW()-ROW($F$2905)+1),"")</f>
        <v>0</v>
      </c>
      <c r="G3289">
        <f>IFERROR(SMALL(G972:G2902,ROW()-ROW($G$2905)+1),"")</f>
        <v>0</v>
      </c>
      <c r="H3289">
        <f>IFERROR(SMALL(H972:H2902,ROW()-ROW($H$2905)+1),"")</f>
        <v>0</v>
      </c>
      <c r="K3289">
        <f>IFERROR(SMALL(K972:K2902,ROW()-ROW($K$2905)+1),"")</f>
        <v>0</v>
      </c>
      <c r="L3289">
        <f>IFERROR(SMALL(L972:L2902,ROW()-ROW($L$2905)+1),"")</f>
        <v>0</v>
      </c>
      <c r="M3289">
        <f>IFERROR(SMALL(M972:M2902,ROW()-ROW($M$2905)+1),"")</f>
        <v>0</v>
      </c>
      <c r="N3289">
        <f>IFERROR(SMALL(N972:N2902,ROW()-ROW($N$2905)+1),"")</f>
        <v>0</v>
      </c>
    </row>
    <row r="3290" spans="5:14">
      <c r="E3290">
        <f>IFERROR(SMALL(E972:E2902,ROW()-ROW($E$2905)+1),"")</f>
        <v>0</v>
      </c>
      <c r="F3290">
        <f>IFERROR(SMALL(F972:F2902,ROW()-ROW($F$2905)+1),"")</f>
        <v>0</v>
      </c>
      <c r="G3290">
        <f>IFERROR(SMALL(G972:G2902,ROW()-ROW($G$2905)+1),"")</f>
        <v>0</v>
      </c>
      <c r="H3290">
        <f>IFERROR(SMALL(H972:H2902,ROW()-ROW($H$2905)+1),"")</f>
        <v>0</v>
      </c>
      <c r="K3290">
        <f>IFERROR(SMALL(K972:K2902,ROW()-ROW($K$2905)+1),"")</f>
        <v>0</v>
      </c>
      <c r="L3290">
        <f>IFERROR(SMALL(L972:L2902,ROW()-ROW($L$2905)+1),"")</f>
        <v>0</v>
      </c>
      <c r="M3290">
        <f>IFERROR(SMALL(M972:M2902,ROW()-ROW($M$2905)+1),"")</f>
        <v>0</v>
      </c>
      <c r="N3290">
        <f>IFERROR(SMALL(N972:N2902,ROW()-ROW($N$2905)+1),"")</f>
        <v>0</v>
      </c>
    </row>
    <row r="3291" spans="5:14">
      <c r="E3291">
        <f>IFERROR(SMALL(E972:E2902,ROW()-ROW($E$2905)+1),"")</f>
        <v>0</v>
      </c>
      <c r="F3291">
        <f>IFERROR(SMALL(F972:F2902,ROW()-ROW($F$2905)+1),"")</f>
        <v>0</v>
      </c>
      <c r="G3291">
        <f>IFERROR(SMALL(G972:G2902,ROW()-ROW($G$2905)+1),"")</f>
        <v>0</v>
      </c>
      <c r="H3291">
        <f>IFERROR(SMALL(H972:H2902,ROW()-ROW($H$2905)+1),"")</f>
        <v>0</v>
      </c>
      <c r="K3291">
        <f>IFERROR(SMALL(K972:K2902,ROW()-ROW($K$2905)+1),"")</f>
        <v>0</v>
      </c>
      <c r="L3291">
        <f>IFERROR(SMALL(L972:L2902,ROW()-ROW($L$2905)+1),"")</f>
        <v>0</v>
      </c>
      <c r="M3291">
        <f>IFERROR(SMALL(M972:M2902,ROW()-ROW($M$2905)+1),"")</f>
        <v>0</v>
      </c>
      <c r="N3291">
        <f>IFERROR(SMALL(N972:N2902,ROW()-ROW($N$2905)+1),"")</f>
        <v>0</v>
      </c>
    </row>
    <row r="3292" spans="5:14">
      <c r="E3292">
        <f>IFERROR(SMALL(E972:E2902,ROW()-ROW($E$2905)+1),"")</f>
        <v>0</v>
      </c>
      <c r="F3292">
        <f>IFERROR(SMALL(F972:F2902,ROW()-ROW($F$2905)+1),"")</f>
        <v>0</v>
      </c>
      <c r="G3292">
        <f>IFERROR(SMALL(G972:G2902,ROW()-ROW($G$2905)+1),"")</f>
        <v>0</v>
      </c>
      <c r="H3292">
        <f>IFERROR(SMALL(H972:H2902,ROW()-ROW($H$2905)+1),"")</f>
        <v>0</v>
      </c>
      <c r="K3292">
        <f>IFERROR(SMALL(K972:K2902,ROW()-ROW($K$2905)+1),"")</f>
        <v>0</v>
      </c>
      <c r="L3292">
        <f>IFERROR(SMALL(L972:L2902,ROW()-ROW($L$2905)+1),"")</f>
        <v>0</v>
      </c>
      <c r="M3292">
        <f>IFERROR(SMALL(M972:M2902,ROW()-ROW($M$2905)+1),"")</f>
        <v>0</v>
      </c>
      <c r="N3292">
        <f>IFERROR(SMALL(N972:N2902,ROW()-ROW($N$2905)+1),"")</f>
        <v>0</v>
      </c>
    </row>
    <row r="3293" spans="5:14">
      <c r="E3293">
        <f>IFERROR(SMALL(E972:E2902,ROW()-ROW($E$2905)+1),"")</f>
        <v>0</v>
      </c>
      <c r="F3293">
        <f>IFERROR(SMALL(F972:F2902,ROW()-ROW($F$2905)+1),"")</f>
        <v>0</v>
      </c>
      <c r="G3293">
        <f>IFERROR(SMALL(G972:G2902,ROW()-ROW($G$2905)+1),"")</f>
        <v>0</v>
      </c>
      <c r="H3293">
        <f>IFERROR(SMALL(H972:H2902,ROW()-ROW($H$2905)+1),"")</f>
        <v>0</v>
      </c>
      <c r="K3293">
        <f>IFERROR(SMALL(K972:K2902,ROW()-ROW($K$2905)+1),"")</f>
        <v>0</v>
      </c>
      <c r="L3293">
        <f>IFERROR(SMALL(L972:L2902,ROW()-ROW($L$2905)+1),"")</f>
        <v>0</v>
      </c>
      <c r="M3293">
        <f>IFERROR(SMALL(M972:M2902,ROW()-ROW($M$2905)+1),"")</f>
        <v>0</v>
      </c>
      <c r="N3293">
        <f>IFERROR(SMALL(N972:N2902,ROW()-ROW($N$2905)+1),"")</f>
        <v>0</v>
      </c>
    </row>
    <row r="3294" spans="5:14">
      <c r="E3294">
        <f>IFERROR(SMALL(E972:E2902,ROW()-ROW($E$2905)+1),"")</f>
        <v>0</v>
      </c>
      <c r="F3294">
        <f>IFERROR(SMALL(F972:F2902,ROW()-ROW($F$2905)+1),"")</f>
        <v>0</v>
      </c>
      <c r="G3294">
        <f>IFERROR(SMALL(G972:G2902,ROW()-ROW($G$2905)+1),"")</f>
        <v>0</v>
      </c>
      <c r="H3294">
        <f>IFERROR(SMALL(H972:H2902,ROW()-ROW($H$2905)+1),"")</f>
        <v>0</v>
      </c>
      <c r="K3294">
        <f>IFERROR(SMALL(K972:K2902,ROW()-ROW($K$2905)+1),"")</f>
        <v>0</v>
      </c>
      <c r="L3294">
        <f>IFERROR(SMALL(L972:L2902,ROW()-ROW($L$2905)+1),"")</f>
        <v>0</v>
      </c>
      <c r="M3294">
        <f>IFERROR(SMALL(M972:M2902,ROW()-ROW($M$2905)+1),"")</f>
        <v>0</v>
      </c>
      <c r="N3294">
        <f>IFERROR(SMALL(N972:N2902,ROW()-ROW($N$2905)+1),"")</f>
        <v>0</v>
      </c>
    </row>
    <row r="3295" spans="5:14">
      <c r="E3295">
        <f>IFERROR(SMALL(E972:E2902,ROW()-ROW($E$2905)+1),"")</f>
        <v>0</v>
      </c>
      <c r="F3295">
        <f>IFERROR(SMALL(F972:F2902,ROW()-ROW($F$2905)+1),"")</f>
        <v>0</v>
      </c>
      <c r="G3295">
        <f>IFERROR(SMALL(G972:G2902,ROW()-ROW($G$2905)+1),"")</f>
        <v>0</v>
      </c>
      <c r="H3295">
        <f>IFERROR(SMALL(H972:H2902,ROW()-ROW($H$2905)+1),"")</f>
        <v>0</v>
      </c>
      <c r="K3295">
        <f>IFERROR(SMALL(K972:K2902,ROW()-ROW($K$2905)+1),"")</f>
        <v>0</v>
      </c>
      <c r="L3295">
        <f>IFERROR(SMALL(L972:L2902,ROW()-ROW($L$2905)+1),"")</f>
        <v>0</v>
      </c>
      <c r="M3295">
        <f>IFERROR(SMALL(M972:M2902,ROW()-ROW($M$2905)+1),"")</f>
        <v>0</v>
      </c>
      <c r="N3295">
        <f>IFERROR(SMALL(N972:N2902,ROW()-ROW($N$2905)+1),"")</f>
        <v>0</v>
      </c>
    </row>
    <row r="3296" spans="5:14">
      <c r="E3296">
        <f>IFERROR(SMALL(E972:E2902,ROW()-ROW($E$2905)+1),"")</f>
        <v>0</v>
      </c>
      <c r="F3296">
        <f>IFERROR(SMALL(F972:F2902,ROW()-ROW($F$2905)+1),"")</f>
        <v>0</v>
      </c>
      <c r="G3296">
        <f>IFERROR(SMALL(G972:G2902,ROW()-ROW($G$2905)+1),"")</f>
        <v>0</v>
      </c>
      <c r="H3296">
        <f>IFERROR(SMALL(H972:H2902,ROW()-ROW($H$2905)+1),"")</f>
        <v>0</v>
      </c>
      <c r="K3296">
        <f>IFERROR(SMALL(K972:K2902,ROW()-ROW($K$2905)+1),"")</f>
        <v>0</v>
      </c>
      <c r="L3296">
        <f>IFERROR(SMALL(L972:L2902,ROW()-ROW($L$2905)+1),"")</f>
        <v>0</v>
      </c>
      <c r="M3296">
        <f>IFERROR(SMALL(M972:M2902,ROW()-ROW($M$2905)+1),"")</f>
        <v>0</v>
      </c>
      <c r="N3296">
        <f>IFERROR(SMALL(N972:N2902,ROW()-ROW($N$2905)+1),"")</f>
        <v>0</v>
      </c>
    </row>
    <row r="3297" spans="5:14">
      <c r="E3297">
        <f>IFERROR(SMALL(E972:E2902,ROW()-ROW($E$2905)+1),"")</f>
        <v>0</v>
      </c>
      <c r="F3297">
        <f>IFERROR(SMALL(F972:F2902,ROW()-ROW($F$2905)+1),"")</f>
        <v>0</v>
      </c>
      <c r="G3297">
        <f>IFERROR(SMALL(G972:G2902,ROW()-ROW($G$2905)+1),"")</f>
        <v>0</v>
      </c>
      <c r="H3297">
        <f>IFERROR(SMALL(H972:H2902,ROW()-ROW($H$2905)+1),"")</f>
        <v>0</v>
      </c>
      <c r="K3297">
        <f>IFERROR(SMALL(K972:K2902,ROW()-ROW($K$2905)+1),"")</f>
        <v>0</v>
      </c>
      <c r="L3297">
        <f>IFERROR(SMALL(L972:L2902,ROW()-ROW($L$2905)+1),"")</f>
        <v>0</v>
      </c>
      <c r="M3297">
        <f>IFERROR(SMALL(M972:M2902,ROW()-ROW($M$2905)+1),"")</f>
        <v>0</v>
      </c>
      <c r="N3297">
        <f>IFERROR(SMALL(N972:N2902,ROW()-ROW($N$2905)+1),"")</f>
        <v>0</v>
      </c>
    </row>
    <row r="3298" spans="5:14">
      <c r="E3298">
        <f>IFERROR(SMALL(E972:E2902,ROW()-ROW($E$2905)+1),"")</f>
        <v>0</v>
      </c>
      <c r="F3298">
        <f>IFERROR(SMALL(F972:F2902,ROW()-ROW($F$2905)+1),"")</f>
        <v>0</v>
      </c>
      <c r="G3298">
        <f>IFERROR(SMALL(G972:G2902,ROW()-ROW($G$2905)+1),"")</f>
        <v>0</v>
      </c>
      <c r="H3298">
        <f>IFERROR(SMALL(H972:H2902,ROW()-ROW($H$2905)+1),"")</f>
        <v>0</v>
      </c>
      <c r="K3298">
        <f>IFERROR(SMALL(K972:K2902,ROW()-ROW($K$2905)+1),"")</f>
        <v>0</v>
      </c>
      <c r="L3298">
        <f>IFERROR(SMALL(L972:L2902,ROW()-ROW($L$2905)+1),"")</f>
        <v>0</v>
      </c>
      <c r="M3298">
        <f>IFERROR(SMALL(M972:M2902,ROW()-ROW($M$2905)+1),"")</f>
        <v>0</v>
      </c>
      <c r="N3298">
        <f>IFERROR(SMALL(N972:N2902,ROW()-ROW($N$2905)+1),"")</f>
        <v>0</v>
      </c>
    </row>
    <row r="3299" spans="5:14">
      <c r="E3299">
        <f>IFERROR(SMALL(E972:E2902,ROW()-ROW($E$2905)+1),"")</f>
        <v>0</v>
      </c>
      <c r="F3299">
        <f>IFERROR(SMALL(F972:F2902,ROW()-ROW($F$2905)+1),"")</f>
        <v>0</v>
      </c>
      <c r="G3299">
        <f>IFERROR(SMALL(G972:G2902,ROW()-ROW($G$2905)+1),"")</f>
        <v>0</v>
      </c>
      <c r="H3299">
        <f>IFERROR(SMALL(H972:H2902,ROW()-ROW($H$2905)+1),"")</f>
        <v>0</v>
      </c>
      <c r="K3299">
        <f>IFERROR(SMALL(K972:K2902,ROW()-ROW($K$2905)+1),"")</f>
        <v>0</v>
      </c>
      <c r="L3299">
        <f>IFERROR(SMALL(L972:L2902,ROW()-ROW($L$2905)+1),"")</f>
        <v>0</v>
      </c>
      <c r="M3299">
        <f>IFERROR(SMALL(M972:M2902,ROW()-ROW($M$2905)+1),"")</f>
        <v>0</v>
      </c>
      <c r="N3299">
        <f>IFERROR(SMALL(N972:N2902,ROW()-ROW($N$2905)+1),"")</f>
        <v>0</v>
      </c>
    </row>
    <row r="3300" spans="5:14">
      <c r="E3300">
        <f>IFERROR(SMALL(E972:E2902,ROW()-ROW($E$2905)+1),"")</f>
        <v>0</v>
      </c>
      <c r="F3300">
        <f>IFERROR(SMALL(F972:F2902,ROW()-ROW($F$2905)+1),"")</f>
        <v>0</v>
      </c>
      <c r="G3300">
        <f>IFERROR(SMALL(G972:G2902,ROW()-ROW($G$2905)+1),"")</f>
        <v>0</v>
      </c>
      <c r="H3300">
        <f>IFERROR(SMALL(H972:H2902,ROW()-ROW($H$2905)+1),"")</f>
        <v>0</v>
      </c>
      <c r="K3300">
        <f>IFERROR(SMALL(K972:K2902,ROW()-ROW($K$2905)+1),"")</f>
        <v>0</v>
      </c>
      <c r="L3300">
        <f>IFERROR(SMALL(L972:L2902,ROW()-ROW($L$2905)+1),"")</f>
        <v>0</v>
      </c>
      <c r="M3300">
        <f>IFERROR(SMALL(M972:M2902,ROW()-ROW($M$2905)+1),"")</f>
        <v>0</v>
      </c>
      <c r="N3300">
        <f>IFERROR(SMALL(N972:N2902,ROW()-ROW($N$2905)+1),"")</f>
        <v>0</v>
      </c>
    </row>
    <row r="3301" spans="5:14">
      <c r="E3301">
        <f>IFERROR(SMALL(E972:E2902,ROW()-ROW($E$2905)+1),"")</f>
        <v>0</v>
      </c>
      <c r="F3301">
        <f>IFERROR(SMALL(F972:F2902,ROW()-ROW($F$2905)+1),"")</f>
        <v>0</v>
      </c>
      <c r="G3301">
        <f>IFERROR(SMALL(G972:G2902,ROW()-ROW($G$2905)+1),"")</f>
        <v>0</v>
      </c>
      <c r="H3301">
        <f>IFERROR(SMALL(H972:H2902,ROW()-ROW($H$2905)+1),"")</f>
        <v>0</v>
      </c>
      <c r="K3301">
        <f>IFERROR(SMALL(K972:K2902,ROW()-ROW($K$2905)+1),"")</f>
        <v>0</v>
      </c>
      <c r="L3301">
        <f>IFERROR(SMALL(L972:L2902,ROW()-ROW($L$2905)+1),"")</f>
        <v>0</v>
      </c>
      <c r="M3301">
        <f>IFERROR(SMALL(M972:M2902,ROW()-ROW($M$2905)+1),"")</f>
        <v>0</v>
      </c>
      <c r="N3301">
        <f>IFERROR(SMALL(N972:N2902,ROW()-ROW($N$2905)+1),"")</f>
        <v>0</v>
      </c>
    </row>
    <row r="3302" spans="5:14">
      <c r="E3302">
        <f>IFERROR(SMALL(E972:E2902,ROW()-ROW($E$2905)+1),"")</f>
        <v>0</v>
      </c>
      <c r="F3302">
        <f>IFERROR(SMALL(F972:F2902,ROW()-ROW($F$2905)+1),"")</f>
        <v>0</v>
      </c>
      <c r="G3302">
        <f>IFERROR(SMALL(G972:G2902,ROW()-ROW($G$2905)+1),"")</f>
        <v>0</v>
      </c>
      <c r="H3302">
        <f>IFERROR(SMALL(H972:H2902,ROW()-ROW($H$2905)+1),"")</f>
        <v>0</v>
      </c>
      <c r="K3302">
        <f>IFERROR(SMALL(K972:K2902,ROW()-ROW($K$2905)+1),"")</f>
        <v>0</v>
      </c>
      <c r="L3302">
        <f>IFERROR(SMALL(L972:L2902,ROW()-ROW($L$2905)+1),"")</f>
        <v>0</v>
      </c>
      <c r="M3302">
        <f>IFERROR(SMALL(M972:M2902,ROW()-ROW($M$2905)+1),"")</f>
        <v>0</v>
      </c>
      <c r="N3302">
        <f>IFERROR(SMALL(N972:N2902,ROW()-ROW($N$2905)+1),"")</f>
        <v>0</v>
      </c>
    </row>
    <row r="3303" spans="5:14">
      <c r="E3303">
        <f>IFERROR(SMALL(E972:E2902,ROW()-ROW($E$2905)+1),"")</f>
        <v>0</v>
      </c>
      <c r="F3303">
        <f>IFERROR(SMALL(F972:F2902,ROW()-ROW($F$2905)+1),"")</f>
        <v>0</v>
      </c>
      <c r="G3303">
        <f>IFERROR(SMALL(G972:G2902,ROW()-ROW($G$2905)+1),"")</f>
        <v>0</v>
      </c>
      <c r="H3303">
        <f>IFERROR(SMALL(H972:H2902,ROW()-ROW($H$2905)+1),"")</f>
        <v>0</v>
      </c>
      <c r="K3303">
        <f>IFERROR(SMALL(K972:K2902,ROW()-ROW($K$2905)+1),"")</f>
        <v>0</v>
      </c>
      <c r="L3303">
        <f>IFERROR(SMALL(L972:L2902,ROW()-ROW($L$2905)+1),"")</f>
        <v>0</v>
      </c>
      <c r="M3303">
        <f>IFERROR(SMALL(M972:M2902,ROW()-ROW($M$2905)+1),"")</f>
        <v>0</v>
      </c>
      <c r="N3303">
        <f>IFERROR(SMALL(N972:N2902,ROW()-ROW($N$2905)+1),"")</f>
        <v>0</v>
      </c>
    </row>
    <row r="3304" spans="5:14">
      <c r="E3304">
        <f>IFERROR(SMALL(E972:E2902,ROW()-ROW($E$2905)+1),"")</f>
        <v>0</v>
      </c>
      <c r="F3304">
        <f>IFERROR(SMALL(F972:F2902,ROW()-ROW($F$2905)+1),"")</f>
        <v>0</v>
      </c>
      <c r="G3304">
        <f>IFERROR(SMALL(G972:G2902,ROW()-ROW($G$2905)+1),"")</f>
        <v>0</v>
      </c>
      <c r="H3304">
        <f>IFERROR(SMALL(H972:H2902,ROW()-ROW($H$2905)+1),"")</f>
        <v>0</v>
      </c>
      <c r="K3304">
        <f>IFERROR(SMALL(K972:K2902,ROW()-ROW($K$2905)+1),"")</f>
        <v>0</v>
      </c>
      <c r="L3304">
        <f>IFERROR(SMALL(L972:L2902,ROW()-ROW($L$2905)+1),"")</f>
        <v>0</v>
      </c>
      <c r="M3304">
        <f>IFERROR(SMALL(M972:M2902,ROW()-ROW($M$2905)+1),"")</f>
        <v>0</v>
      </c>
      <c r="N3304">
        <f>IFERROR(SMALL(N972:N2902,ROW()-ROW($N$2905)+1),"")</f>
        <v>0</v>
      </c>
    </row>
    <row r="3305" spans="5:14">
      <c r="E3305">
        <f>IFERROR(SMALL(E972:E2902,ROW()-ROW($E$2905)+1),"")</f>
        <v>0</v>
      </c>
      <c r="F3305">
        <f>IFERROR(SMALL(F972:F2902,ROW()-ROW($F$2905)+1),"")</f>
        <v>0</v>
      </c>
      <c r="G3305">
        <f>IFERROR(SMALL(G972:G2902,ROW()-ROW($G$2905)+1),"")</f>
        <v>0</v>
      </c>
      <c r="H3305">
        <f>IFERROR(SMALL(H972:H2902,ROW()-ROW($H$2905)+1),"")</f>
        <v>0</v>
      </c>
      <c r="K3305">
        <f>IFERROR(SMALL(K972:K2902,ROW()-ROW($K$2905)+1),"")</f>
        <v>0</v>
      </c>
      <c r="L3305">
        <f>IFERROR(SMALL(L972:L2902,ROW()-ROW($L$2905)+1),"")</f>
        <v>0</v>
      </c>
      <c r="M3305">
        <f>IFERROR(SMALL(M972:M2902,ROW()-ROW($M$2905)+1),"")</f>
        <v>0</v>
      </c>
      <c r="N3305">
        <f>IFERROR(SMALL(N972:N2902,ROW()-ROW($N$2905)+1),"")</f>
        <v>0</v>
      </c>
    </row>
    <row r="3306" spans="5:14">
      <c r="E3306">
        <f>IFERROR(SMALL(E972:E2902,ROW()-ROW($E$2905)+1),"")</f>
        <v>0</v>
      </c>
      <c r="F3306">
        <f>IFERROR(SMALL(F972:F2902,ROW()-ROW($F$2905)+1),"")</f>
        <v>0</v>
      </c>
      <c r="G3306">
        <f>IFERROR(SMALL(G972:G2902,ROW()-ROW($G$2905)+1),"")</f>
        <v>0</v>
      </c>
      <c r="H3306">
        <f>IFERROR(SMALL(H972:H2902,ROW()-ROW($H$2905)+1),"")</f>
        <v>0</v>
      </c>
      <c r="K3306">
        <f>IFERROR(SMALL(K972:K2902,ROW()-ROW($K$2905)+1),"")</f>
        <v>0</v>
      </c>
      <c r="L3306">
        <f>IFERROR(SMALL(L972:L2902,ROW()-ROW($L$2905)+1),"")</f>
        <v>0</v>
      </c>
      <c r="M3306">
        <f>IFERROR(SMALL(M972:M2902,ROW()-ROW($M$2905)+1),"")</f>
        <v>0</v>
      </c>
      <c r="N3306">
        <f>IFERROR(SMALL(N972:N2902,ROW()-ROW($N$2905)+1),"")</f>
        <v>0</v>
      </c>
    </row>
    <row r="3307" spans="5:14">
      <c r="E3307">
        <f>IFERROR(SMALL(E972:E2902,ROW()-ROW($E$2905)+1),"")</f>
        <v>0</v>
      </c>
      <c r="F3307">
        <f>IFERROR(SMALL(F972:F2902,ROW()-ROW($F$2905)+1),"")</f>
        <v>0</v>
      </c>
      <c r="G3307">
        <f>IFERROR(SMALL(G972:G2902,ROW()-ROW($G$2905)+1),"")</f>
        <v>0</v>
      </c>
      <c r="H3307">
        <f>IFERROR(SMALL(H972:H2902,ROW()-ROW($H$2905)+1),"")</f>
        <v>0</v>
      </c>
      <c r="K3307">
        <f>IFERROR(SMALL(K972:K2902,ROW()-ROW($K$2905)+1),"")</f>
        <v>0</v>
      </c>
      <c r="L3307">
        <f>IFERROR(SMALL(L972:L2902,ROW()-ROW($L$2905)+1),"")</f>
        <v>0</v>
      </c>
      <c r="M3307">
        <f>IFERROR(SMALL(M972:M2902,ROW()-ROW($M$2905)+1),"")</f>
        <v>0</v>
      </c>
      <c r="N3307">
        <f>IFERROR(SMALL(N972:N2902,ROW()-ROW($N$2905)+1),"")</f>
        <v>0</v>
      </c>
    </row>
    <row r="3308" spans="5:14">
      <c r="E3308">
        <f>IFERROR(SMALL(E972:E2902,ROW()-ROW($E$2905)+1),"")</f>
        <v>0</v>
      </c>
      <c r="F3308">
        <f>IFERROR(SMALL(F972:F2902,ROW()-ROW($F$2905)+1),"")</f>
        <v>0</v>
      </c>
      <c r="G3308">
        <f>IFERROR(SMALL(G972:G2902,ROW()-ROW($G$2905)+1),"")</f>
        <v>0</v>
      </c>
      <c r="H3308">
        <f>IFERROR(SMALL(H972:H2902,ROW()-ROW($H$2905)+1),"")</f>
        <v>0</v>
      </c>
      <c r="K3308">
        <f>IFERROR(SMALL(K972:K2902,ROW()-ROW($K$2905)+1),"")</f>
        <v>0</v>
      </c>
      <c r="L3308">
        <f>IFERROR(SMALL(L972:L2902,ROW()-ROW($L$2905)+1),"")</f>
        <v>0</v>
      </c>
      <c r="M3308">
        <f>IFERROR(SMALL(M972:M2902,ROW()-ROW($M$2905)+1),"")</f>
        <v>0</v>
      </c>
      <c r="N3308">
        <f>IFERROR(SMALL(N972:N2902,ROW()-ROW($N$2905)+1),"")</f>
        <v>0</v>
      </c>
    </row>
    <row r="3309" spans="5:14">
      <c r="E3309">
        <f>IFERROR(SMALL(E972:E2902,ROW()-ROW($E$2905)+1),"")</f>
        <v>0</v>
      </c>
      <c r="F3309">
        <f>IFERROR(SMALL(F972:F2902,ROW()-ROW($F$2905)+1),"")</f>
        <v>0</v>
      </c>
      <c r="G3309">
        <f>IFERROR(SMALL(G972:G2902,ROW()-ROW($G$2905)+1),"")</f>
        <v>0</v>
      </c>
      <c r="H3309">
        <f>IFERROR(SMALL(H972:H2902,ROW()-ROW($H$2905)+1),"")</f>
        <v>0</v>
      </c>
      <c r="K3309">
        <f>IFERROR(SMALL(K972:K2902,ROW()-ROW($K$2905)+1),"")</f>
        <v>0</v>
      </c>
      <c r="L3309">
        <f>IFERROR(SMALL(L972:L2902,ROW()-ROW($L$2905)+1),"")</f>
        <v>0</v>
      </c>
      <c r="M3309">
        <f>IFERROR(SMALL(M972:M2902,ROW()-ROW($M$2905)+1),"")</f>
        <v>0</v>
      </c>
      <c r="N3309">
        <f>IFERROR(SMALL(N972:N2902,ROW()-ROW($N$2905)+1),"")</f>
        <v>0</v>
      </c>
    </row>
    <row r="3310" spans="5:14">
      <c r="E3310">
        <f>IFERROR(SMALL(E972:E2902,ROW()-ROW($E$2905)+1),"")</f>
        <v>0</v>
      </c>
      <c r="F3310">
        <f>IFERROR(SMALL(F972:F2902,ROW()-ROW($F$2905)+1),"")</f>
        <v>0</v>
      </c>
      <c r="G3310">
        <f>IFERROR(SMALL(G972:G2902,ROW()-ROW($G$2905)+1),"")</f>
        <v>0</v>
      </c>
      <c r="H3310">
        <f>IFERROR(SMALL(H972:H2902,ROW()-ROW($H$2905)+1),"")</f>
        <v>0</v>
      </c>
      <c r="K3310">
        <f>IFERROR(SMALL(K972:K2902,ROW()-ROW($K$2905)+1),"")</f>
        <v>0</v>
      </c>
      <c r="L3310">
        <f>IFERROR(SMALL(L972:L2902,ROW()-ROW($L$2905)+1),"")</f>
        <v>0</v>
      </c>
      <c r="M3310">
        <f>IFERROR(SMALL(M972:M2902,ROW()-ROW($M$2905)+1),"")</f>
        <v>0</v>
      </c>
      <c r="N3310">
        <f>IFERROR(SMALL(N972:N2902,ROW()-ROW($N$2905)+1),"")</f>
        <v>0</v>
      </c>
    </row>
    <row r="3311" spans="5:14">
      <c r="E3311">
        <f>IFERROR(SMALL(E972:E2902,ROW()-ROW($E$2905)+1),"")</f>
        <v>0</v>
      </c>
      <c r="F3311">
        <f>IFERROR(SMALL(F972:F2902,ROW()-ROW($F$2905)+1),"")</f>
        <v>0</v>
      </c>
      <c r="G3311">
        <f>IFERROR(SMALL(G972:G2902,ROW()-ROW($G$2905)+1),"")</f>
        <v>0</v>
      </c>
      <c r="H3311">
        <f>IFERROR(SMALL(H972:H2902,ROW()-ROW($H$2905)+1),"")</f>
        <v>0</v>
      </c>
      <c r="K3311">
        <f>IFERROR(SMALL(K972:K2902,ROW()-ROW($K$2905)+1),"")</f>
        <v>0</v>
      </c>
      <c r="L3311">
        <f>IFERROR(SMALL(L972:L2902,ROW()-ROW($L$2905)+1),"")</f>
        <v>0</v>
      </c>
      <c r="M3311">
        <f>IFERROR(SMALL(M972:M2902,ROW()-ROW($M$2905)+1),"")</f>
        <v>0</v>
      </c>
      <c r="N3311">
        <f>IFERROR(SMALL(N972:N2902,ROW()-ROW($N$2905)+1),"")</f>
        <v>0</v>
      </c>
    </row>
    <row r="3312" spans="5:14">
      <c r="E3312">
        <f>IFERROR(SMALL(E972:E2902,ROW()-ROW($E$2905)+1),"")</f>
        <v>0</v>
      </c>
      <c r="F3312">
        <f>IFERROR(SMALL(F972:F2902,ROW()-ROW($F$2905)+1),"")</f>
        <v>0</v>
      </c>
      <c r="G3312">
        <f>IFERROR(SMALL(G972:G2902,ROW()-ROW($G$2905)+1),"")</f>
        <v>0</v>
      </c>
      <c r="H3312">
        <f>IFERROR(SMALL(H972:H2902,ROW()-ROW($H$2905)+1),"")</f>
        <v>0</v>
      </c>
      <c r="K3312">
        <f>IFERROR(SMALL(K972:K2902,ROW()-ROW($K$2905)+1),"")</f>
        <v>0</v>
      </c>
      <c r="L3312">
        <f>IFERROR(SMALL(L972:L2902,ROW()-ROW($L$2905)+1),"")</f>
        <v>0</v>
      </c>
      <c r="M3312">
        <f>IFERROR(SMALL(M972:M2902,ROW()-ROW($M$2905)+1),"")</f>
        <v>0</v>
      </c>
      <c r="N3312">
        <f>IFERROR(SMALL(N972:N2902,ROW()-ROW($N$2905)+1),"")</f>
        <v>0</v>
      </c>
    </row>
    <row r="3313" spans="5:14">
      <c r="E3313">
        <f>IFERROR(SMALL(E972:E2902,ROW()-ROW($E$2905)+1),"")</f>
        <v>0</v>
      </c>
      <c r="F3313">
        <f>IFERROR(SMALL(F972:F2902,ROW()-ROW($F$2905)+1),"")</f>
        <v>0</v>
      </c>
      <c r="G3313">
        <f>IFERROR(SMALL(G972:G2902,ROW()-ROW($G$2905)+1),"")</f>
        <v>0</v>
      </c>
      <c r="H3313">
        <f>IFERROR(SMALL(H972:H2902,ROW()-ROW($H$2905)+1),"")</f>
        <v>0</v>
      </c>
      <c r="K3313">
        <f>IFERROR(SMALL(K972:K2902,ROW()-ROW($K$2905)+1),"")</f>
        <v>0</v>
      </c>
      <c r="L3313">
        <f>IFERROR(SMALL(L972:L2902,ROW()-ROW($L$2905)+1),"")</f>
        <v>0</v>
      </c>
      <c r="M3313">
        <f>IFERROR(SMALL(M972:M2902,ROW()-ROW($M$2905)+1),"")</f>
        <v>0</v>
      </c>
      <c r="N3313">
        <f>IFERROR(SMALL(N972:N2902,ROW()-ROW($N$2905)+1),"")</f>
        <v>0</v>
      </c>
    </row>
    <row r="3314" spans="5:14">
      <c r="E3314">
        <f>IFERROR(SMALL(E972:E2902,ROW()-ROW($E$2905)+1),"")</f>
        <v>0</v>
      </c>
      <c r="F3314">
        <f>IFERROR(SMALL(F972:F2902,ROW()-ROW($F$2905)+1),"")</f>
        <v>0</v>
      </c>
      <c r="G3314">
        <f>IFERROR(SMALL(G972:G2902,ROW()-ROW($G$2905)+1),"")</f>
        <v>0</v>
      </c>
      <c r="H3314">
        <f>IFERROR(SMALL(H972:H2902,ROW()-ROW($H$2905)+1),"")</f>
        <v>0</v>
      </c>
      <c r="K3314">
        <f>IFERROR(SMALL(K972:K2902,ROW()-ROW($K$2905)+1),"")</f>
        <v>0</v>
      </c>
      <c r="L3314">
        <f>IFERROR(SMALL(L972:L2902,ROW()-ROW($L$2905)+1),"")</f>
        <v>0</v>
      </c>
      <c r="M3314">
        <f>IFERROR(SMALL(M972:M2902,ROW()-ROW($M$2905)+1),"")</f>
        <v>0</v>
      </c>
      <c r="N3314">
        <f>IFERROR(SMALL(N972:N2902,ROW()-ROW($N$2905)+1),"")</f>
        <v>0</v>
      </c>
    </row>
    <row r="3315" spans="5:14">
      <c r="E3315">
        <f>IFERROR(SMALL(E972:E2902,ROW()-ROW($E$2905)+1),"")</f>
        <v>0</v>
      </c>
      <c r="F3315">
        <f>IFERROR(SMALL(F972:F2902,ROW()-ROW($F$2905)+1),"")</f>
        <v>0</v>
      </c>
      <c r="G3315">
        <f>IFERROR(SMALL(G972:G2902,ROW()-ROW($G$2905)+1),"")</f>
        <v>0</v>
      </c>
      <c r="H3315">
        <f>IFERROR(SMALL(H972:H2902,ROW()-ROW($H$2905)+1),"")</f>
        <v>0</v>
      </c>
      <c r="K3315">
        <f>IFERROR(SMALL(K972:K2902,ROW()-ROW($K$2905)+1),"")</f>
        <v>0</v>
      </c>
      <c r="L3315">
        <f>IFERROR(SMALL(L972:L2902,ROW()-ROW($L$2905)+1),"")</f>
        <v>0</v>
      </c>
      <c r="M3315">
        <f>IFERROR(SMALL(M972:M2902,ROW()-ROW($M$2905)+1),"")</f>
        <v>0</v>
      </c>
      <c r="N3315">
        <f>IFERROR(SMALL(N972:N2902,ROW()-ROW($N$2905)+1),"")</f>
        <v>0</v>
      </c>
    </row>
    <row r="3316" spans="5:14">
      <c r="E3316">
        <f>IFERROR(SMALL(E972:E2902,ROW()-ROW($E$2905)+1),"")</f>
        <v>0</v>
      </c>
      <c r="F3316">
        <f>IFERROR(SMALL(F972:F2902,ROW()-ROW($F$2905)+1),"")</f>
        <v>0</v>
      </c>
      <c r="G3316">
        <f>IFERROR(SMALL(G972:G2902,ROW()-ROW($G$2905)+1),"")</f>
        <v>0</v>
      </c>
      <c r="H3316">
        <f>IFERROR(SMALL(H972:H2902,ROW()-ROW($H$2905)+1),"")</f>
        <v>0</v>
      </c>
      <c r="K3316">
        <f>IFERROR(SMALL(K972:K2902,ROW()-ROW($K$2905)+1),"")</f>
        <v>0</v>
      </c>
      <c r="L3316">
        <f>IFERROR(SMALL(L972:L2902,ROW()-ROW($L$2905)+1),"")</f>
        <v>0</v>
      </c>
      <c r="M3316">
        <f>IFERROR(SMALL(M972:M2902,ROW()-ROW($M$2905)+1),"")</f>
        <v>0</v>
      </c>
      <c r="N3316">
        <f>IFERROR(SMALL(N972:N2902,ROW()-ROW($N$2905)+1),"")</f>
        <v>0</v>
      </c>
    </row>
    <row r="3317" spans="5:14">
      <c r="E3317">
        <f>IFERROR(SMALL(E972:E2902,ROW()-ROW($E$2905)+1),"")</f>
        <v>0</v>
      </c>
      <c r="F3317">
        <f>IFERROR(SMALL(F972:F2902,ROW()-ROW($F$2905)+1),"")</f>
        <v>0</v>
      </c>
      <c r="G3317">
        <f>IFERROR(SMALL(G972:G2902,ROW()-ROW($G$2905)+1),"")</f>
        <v>0</v>
      </c>
      <c r="H3317">
        <f>IFERROR(SMALL(H972:H2902,ROW()-ROW($H$2905)+1),"")</f>
        <v>0</v>
      </c>
      <c r="K3317">
        <f>IFERROR(SMALL(K972:K2902,ROW()-ROW($K$2905)+1),"")</f>
        <v>0</v>
      </c>
      <c r="L3317">
        <f>IFERROR(SMALL(L972:L2902,ROW()-ROW($L$2905)+1),"")</f>
        <v>0</v>
      </c>
      <c r="M3317">
        <f>IFERROR(SMALL(M972:M2902,ROW()-ROW($M$2905)+1),"")</f>
        <v>0</v>
      </c>
      <c r="N3317">
        <f>IFERROR(SMALL(N972:N2902,ROW()-ROW($N$2905)+1),"")</f>
        <v>0</v>
      </c>
    </row>
    <row r="3318" spans="5:14">
      <c r="E3318">
        <f>IFERROR(SMALL(E972:E2902,ROW()-ROW($E$2905)+1),"")</f>
        <v>0</v>
      </c>
      <c r="F3318">
        <f>IFERROR(SMALL(F972:F2902,ROW()-ROW($F$2905)+1),"")</f>
        <v>0</v>
      </c>
      <c r="G3318">
        <f>IFERROR(SMALL(G972:G2902,ROW()-ROW($G$2905)+1),"")</f>
        <v>0</v>
      </c>
      <c r="H3318">
        <f>IFERROR(SMALL(H972:H2902,ROW()-ROW($H$2905)+1),"")</f>
        <v>0</v>
      </c>
      <c r="K3318">
        <f>IFERROR(SMALL(K972:K2902,ROW()-ROW($K$2905)+1),"")</f>
        <v>0</v>
      </c>
      <c r="L3318">
        <f>IFERROR(SMALL(L972:L2902,ROW()-ROW($L$2905)+1),"")</f>
        <v>0</v>
      </c>
      <c r="M3318">
        <f>IFERROR(SMALL(M972:M2902,ROW()-ROW($M$2905)+1),"")</f>
        <v>0</v>
      </c>
      <c r="N3318">
        <f>IFERROR(SMALL(N972:N2902,ROW()-ROW($N$2905)+1),"")</f>
        <v>0</v>
      </c>
    </row>
    <row r="3319" spans="5:14">
      <c r="E3319">
        <f>IFERROR(SMALL(E972:E2902,ROW()-ROW($E$2905)+1),"")</f>
        <v>0</v>
      </c>
      <c r="F3319">
        <f>IFERROR(SMALL(F972:F2902,ROW()-ROW($F$2905)+1),"")</f>
        <v>0</v>
      </c>
      <c r="G3319">
        <f>IFERROR(SMALL(G972:G2902,ROW()-ROW($G$2905)+1),"")</f>
        <v>0</v>
      </c>
      <c r="H3319">
        <f>IFERROR(SMALL(H972:H2902,ROW()-ROW($H$2905)+1),"")</f>
        <v>0</v>
      </c>
      <c r="K3319">
        <f>IFERROR(SMALL(K972:K2902,ROW()-ROW($K$2905)+1),"")</f>
        <v>0</v>
      </c>
      <c r="L3319">
        <f>IFERROR(SMALL(L972:L2902,ROW()-ROW($L$2905)+1),"")</f>
        <v>0</v>
      </c>
      <c r="M3319">
        <f>IFERROR(SMALL(M972:M2902,ROW()-ROW($M$2905)+1),"")</f>
        <v>0</v>
      </c>
      <c r="N3319">
        <f>IFERROR(SMALL(N972:N2902,ROW()-ROW($N$2905)+1),"")</f>
        <v>0</v>
      </c>
    </row>
    <row r="3320" spans="5:14">
      <c r="E3320">
        <f>IFERROR(SMALL(E972:E2902,ROW()-ROW($E$2905)+1),"")</f>
        <v>0</v>
      </c>
      <c r="F3320">
        <f>IFERROR(SMALL(F972:F2902,ROW()-ROW($F$2905)+1),"")</f>
        <v>0</v>
      </c>
      <c r="G3320">
        <f>IFERROR(SMALL(G972:G2902,ROW()-ROW($G$2905)+1),"")</f>
        <v>0</v>
      </c>
      <c r="H3320">
        <f>IFERROR(SMALL(H972:H2902,ROW()-ROW($H$2905)+1),"")</f>
        <v>0</v>
      </c>
      <c r="K3320">
        <f>IFERROR(SMALL(K972:K2902,ROW()-ROW($K$2905)+1),"")</f>
        <v>0</v>
      </c>
      <c r="L3320">
        <f>IFERROR(SMALL(L972:L2902,ROW()-ROW($L$2905)+1),"")</f>
        <v>0</v>
      </c>
      <c r="M3320">
        <f>IFERROR(SMALL(M972:M2902,ROW()-ROW($M$2905)+1),"")</f>
        <v>0</v>
      </c>
      <c r="N3320">
        <f>IFERROR(SMALL(N972:N2902,ROW()-ROW($N$2905)+1),"")</f>
        <v>0</v>
      </c>
    </row>
    <row r="3321" spans="5:14">
      <c r="E3321">
        <f>IFERROR(SMALL(E972:E2902,ROW()-ROW($E$2905)+1),"")</f>
        <v>0</v>
      </c>
      <c r="F3321">
        <f>IFERROR(SMALL(F972:F2902,ROW()-ROW($F$2905)+1),"")</f>
        <v>0</v>
      </c>
      <c r="G3321">
        <f>IFERROR(SMALL(G972:G2902,ROW()-ROW($G$2905)+1),"")</f>
        <v>0</v>
      </c>
      <c r="H3321">
        <f>IFERROR(SMALL(H972:H2902,ROW()-ROW($H$2905)+1),"")</f>
        <v>0</v>
      </c>
      <c r="K3321">
        <f>IFERROR(SMALL(K972:K2902,ROW()-ROW($K$2905)+1),"")</f>
        <v>0</v>
      </c>
      <c r="L3321">
        <f>IFERROR(SMALL(L972:L2902,ROW()-ROW($L$2905)+1),"")</f>
        <v>0</v>
      </c>
      <c r="M3321">
        <f>IFERROR(SMALL(M972:M2902,ROW()-ROW($M$2905)+1),"")</f>
        <v>0</v>
      </c>
      <c r="N3321">
        <f>IFERROR(SMALL(N972:N2902,ROW()-ROW($N$2905)+1),"")</f>
        <v>0</v>
      </c>
    </row>
    <row r="3322" spans="5:14">
      <c r="E3322">
        <f>IFERROR(SMALL(E972:E2902,ROW()-ROW($E$2905)+1),"")</f>
        <v>0</v>
      </c>
      <c r="F3322">
        <f>IFERROR(SMALL(F972:F2902,ROW()-ROW($F$2905)+1),"")</f>
        <v>0</v>
      </c>
      <c r="G3322">
        <f>IFERROR(SMALL(G972:G2902,ROW()-ROW($G$2905)+1),"")</f>
        <v>0</v>
      </c>
      <c r="H3322">
        <f>IFERROR(SMALL(H972:H2902,ROW()-ROW($H$2905)+1),"")</f>
        <v>0</v>
      </c>
      <c r="K3322">
        <f>IFERROR(SMALL(K972:K2902,ROW()-ROW($K$2905)+1),"")</f>
        <v>0</v>
      </c>
      <c r="L3322">
        <f>IFERROR(SMALL(L972:L2902,ROW()-ROW($L$2905)+1),"")</f>
        <v>0</v>
      </c>
      <c r="M3322">
        <f>IFERROR(SMALL(M972:M2902,ROW()-ROW($M$2905)+1),"")</f>
        <v>0</v>
      </c>
      <c r="N3322">
        <f>IFERROR(SMALL(N972:N2902,ROW()-ROW($N$2905)+1),"")</f>
        <v>0</v>
      </c>
    </row>
    <row r="3323" spans="5:14">
      <c r="E3323">
        <f>IFERROR(SMALL(E972:E2902,ROW()-ROW($E$2905)+1),"")</f>
        <v>0</v>
      </c>
      <c r="F3323">
        <f>IFERROR(SMALL(F972:F2902,ROW()-ROW($F$2905)+1),"")</f>
        <v>0</v>
      </c>
      <c r="G3323">
        <f>IFERROR(SMALL(G972:G2902,ROW()-ROW($G$2905)+1),"")</f>
        <v>0</v>
      </c>
      <c r="H3323">
        <f>IFERROR(SMALL(H972:H2902,ROW()-ROW($H$2905)+1),"")</f>
        <v>0</v>
      </c>
      <c r="K3323">
        <f>IFERROR(SMALL(K972:K2902,ROW()-ROW($K$2905)+1),"")</f>
        <v>0</v>
      </c>
      <c r="L3323">
        <f>IFERROR(SMALL(L972:L2902,ROW()-ROW($L$2905)+1),"")</f>
        <v>0</v>
      </c>
      <c r="M3323">
        <f>IFERROR(SMALL(M972:M2902,ROW()-ROW($M$2905)+1),"")</f>
        <v>0</v>
      </c>
      <c r="N3323">
        <f>IFERROR(SMALL(N972:N2902,ROW()-ROW($N$2905)+1),"")</f>
        <v>0</v>
      </c>
    </row>
    <row r="3324" spans="5:14">
      <c r="E3324">
        <f>IFERROR(SMALL(E972:E2902,ROW()-ROW($E$2905)+1),"")</f>
        <v>0</v>
      </c>
      <c r="F3324">
        <f>IFERROR(SMALL(F972:F2902,ROW()-ROW($F$2905)+1),"")</f>
        <v>0</v>
      </c>
      <c r="G3324">
        <f>IFERROR(SMALL(G972:G2902,ROW()-ROW($G$2905)+1),"")</f>
        <v>0</v>
      </c>
      <c r="H3324">
        <f>IFERROR(SMALL(H972:H2902,ROW()-ROW($H$2905)+1),"")</f>
        <v>0</v>
      </c>
      <c r="K3324">
        <f>IFERROR(SMALL(K972:K2902,ROW()-ROW($K$2905)+1),"")</f>
        <v>0</v>
      </c>
      <c r="L3324">
        <f>IFERROR(SMALL(L972:L2902,ROW()-ROW($L$2905)+1),"")</f>
        <v>0</v>
      </c>
      <c r="M3324">
        <f>IFERROR(SMALL(M972:M2902,ROW()-ROW($M$2905)+1),"")</f>
        <v>0</v>
      </c>
      <c r="N3324">
        <f>IFERROR(SMALL(N972:N2902,ROW()-ROW($N$2905)+1),"")</f>
        <v>0</v>
      </c>
    </row>
    <row r="3325" spans="5:14">
      <c r="E3325">
        <f>IFERROR(SMALL(E972:E2902,ROW()-ROW($E$2905)+1),"")</f>
        <v>0</v>
      </c>
      <c r="F3325">
        <f>IFERROR(SMALL(F972:F2902,ROW()-ROW($F$2905)+1),"")</f>
        <v>0</v>
      </c>
      <c r="G3325">
        <f>IFERROR(SMALL(G972:G2902,ROW()-ROW($G$2905)+1),"")</f>
        <v>0</v>
      </c>
      <c r="H3325">
        <f>IFERROR(SMALL(H972:H2902,ROW()-ROW($H$2905)+1),"")</f>
        <v>0</v>
      </c>
      <c r="K3325">
        <f>IFERROR(SMALL(K972:K2902,ROW()-ROW($K$2905)+1),"")</f>
        <v>0</v>
      </c>
      <c r="L3325">
        <f>IFERROR(SMALL(L972:L2902,ROW()-ROW($L$2905)+1),"")</f>
        <v>0</v>
      </c>
      <c r="M3325">
        <f>IFERROR(SMALL(M972:M2902,ROW()-ROW($M$2905)+1),"")</f>
        <v>0</v>
      </c>
      <c r="N3325">
        <f>IFERROR(SMALL(N972:N2902,ROW()-ROW($N$2905)+1),"")</f>
        <v>0</v>
      </c>
    </row>
    <row r="3326" spans="5:14">
      <c r="E3326">
        <f>IFERROR(SMALL(E972:E2902,ROW()-ROW($E$2905)+1),"")</f>
        <v>0</v>
      </c>
      <c r="F3326">
        <f>IFERROR(SMALL(F972:F2902,ROW()-ROW($F$2905)+1),"")</f>
        <v>0</v>
      </c>
      <c r="G3326">
        <f>IFERROR(SMALL(G972:G2902,ROW()-ROW($G$2905)+1),"")</f>
        <v>0</v>
      </c>
      <c r="H3326">
        <f>IFERROR(SMALL(H972:H2902,ROW()-ROW($H$2905)+1),"")</f>
        <v>0</v>
      </c>
      <c r="K3326">
        <f>IFERROR(SMALL(K972:K2902,ROW()-ROW($K$2905)+1),"")</f>
        <v>0</v>
      </c>
      <c r="L3326">
        <f>IFERROR(SMALL(L972:L2902,ROW()-ROW($L$2905)+1),"")</f>
        <v>0</v>
      </c>
      <c r="M3326">
        <f>IFERROR(SMALL(M972:M2902,ROW()-ROW($M$2905)+1),"")</f>
        <v>0</v>
      </c>
      <c r="N3326">
        <f>IFERROR(SMALL(N972:N2902,ROW()-ROW($N$2905)+1),"")</f>
        <v>0</v>
      </c>
    </row>
    <row r="3327" spans="5:14">
      <c r="E3327">
        <f>IFERROR(SMALL(E972:E2902,ROW()-ROW($E$2905)+1),"")</f>
        <v>0</v>
      </c>
      <c r="F3327">
        <f>IFERROR(SMALL(F972:F2902,ROW()-ROW($F$2905)+1),"")</f>
        <v>0</v>
      </c>
      <c r="G3327">
        <f>IFERROR(SMALL(G972:G2902,ROW()-ROW($G$2905)+1),"")</f>
        <v>0</v>
      </c>
      <c r="H3327">
        <f>IFERROR(SMALL(H972:H2902,ROW()-ROW($H$2905)+1),"")</f>
        <v>0</v>
      </c>
      <c r="K3327">
        <f>IFERROR(SMALL(K972:K2902,ROW()-ROW($K$2905)+1),"")</f>
        <v>0</v>
      </c>
      <c r="L3327">
        <f>IFERROR(SMALL(L972:L2902,ROW()-ROW($L$2905)+1),"")</f>
        <v>0</v>
      </c>
      <c r="M3327">
        <f>IFERROR(SMALL(M972:M2902,ROW()-ROW($M$2905)+1),"")</f>
        <v>0</v>
      </c>
      <c r="N3327">
        <f>IFERROR(SMALL(N972:N2902,ROW()-ROW($N$2905)+1),"")</f>
        <v>0</v>
      </c>
    </row>
    <row r="3328" spans="5:14">
      <c r="E3328">
        <f>IFERROR(SMALL(E972:E2902,ROW()-ROW($E$2905)+1),"")</f>
        <v>0</v>
      </c>
      <c r="F3328">
        <f>IFERROR(SMALL(F972:F2902,ROW()-ROW($F$2905)+1),"")</f>
        <v>0</v>
      </c>
      <c r="G3328">
        <f>IFERROR(SMALL(G972:G2902,ROW()-ROW($G$2905)+1),"")</f>
        <v>0</v>
      </c>
      <c r="H3328">
        <f>IFERROR(SMALL(H972:H2902,ROW()-ROW($H$2905)+1),"")</f>
        <v>0</v>
      </c>
      <c r="K3328">
        <f>IFERROR(SMALL(K972:K2902,ROW()-ROW($K$2905)+1),"")</f>
        <v>0</v>
      </c>
      <c r="L3328">
        <f>IFERROR(SMALL(L972:L2902,ROW()-ROW($L$2905)+1),"")</f>
        <v>0</v>
      </c>
      <c r="M3328">
        <f>IFERROR(SMALL(M972:M2902,ROW()-ROW($M$2905)+1),"")</f>
        <v>0</v>
      </c>
      <c r="N3328">
        <f>IFERROR(SMALL(N972:N2902,ROW()-ROW($N$2905)+1),"")</f>
        <v>0</v>
      </c>
    </row>
    <row r="3329" spans="5:14">
      <c r="E3329">
        <f>IFERROR(SMALL(E972:E2902,ROW()-ROW($E$2905)+1),"")</f>
        <v>0</v>
      </c>
      <c r="F3329">
        <f>IFERROR(SMALL(F972:F2902,ROW()-ROW($F$2905)+1),"")</f>
        <v>0</v>
      </c>
      <c r="G3329">
        <f>IFERROR(SMALL(G972:G2902,ROW()-ROW($G$2905)+1),"")</f>
        <v>0</v>
      </c>
      <c r="H3329">
        <f>IFERROR(SMALL(H972:H2902,ROW()-ROW($H$2905)+1),"")</f>
        <v>0</v>
      </c>
      <c r="K3329">
        <f>IFERROR(SMALL(K972:K2902,ROW()-ROW($K$2905)+1),"")</f>
        <v>0</v>
      </c>
      <c r="L3329">
        <f>IFERROR(SMALL(L972:L2902,ROW()-ROW($L$2905)+1),"")</f>
        <v>0</v>
      </c>
      <c r="M3329">
        <f>IFERROR(SMALL(M972:M2902,ROW()-ROW($M$2905)+1),"")</f>
        <v>0</v>
      </c>
      <c r="N3329">
        <f>IFERROR(SMALL(N972:N2902,ROW()-ROW($N$2905)+1),"")</f>
        <v>0</v>
      </c>
    </row>
    <row r="3330" spans="5:14">
      <c r="E3330">
        <f>IFERROR(SMALL(E972:E2902,ROW()-ROW($E$2905)+1),"")</f>
        <v>0</v>
      </c>
      <c r="F3330">
        <f>IFERROR(SMALL(F972:F2902,ROW()-ROW($F$2905)+1),"")</f>
        <v>0</v>
      </c>
      <c r="G3330">
        <f>IFERROR(SMALL(G972:G2902,ROW()-ROW($G$2905)+1),"")</f>
        <v>0</v>
      </c>
      <c r="H3330">
        <f>IFERROR(SMALL(H972:H2902,ROW()-ROW($H$2905)+1),"")</f>
        <v>0</v>
      </c>
      <c r="K3330">
        <f>IFERROR(SMALL(K972:K2902,ROW()-ROW($K$2905)+1),"")</f>
        <v>0</v>
      </c>
      <c r="L3330">
        <f>IFERROR(SMALL(L972:L2902,ROW()-ROW($L$2905)+1),"")</f>
        <v>0</v>
      </c>
      <c r="M3330">
        <f>IFERROR(SMALL(M972:M2902,ROW()-ROW($M$2905)+1),"")</f>
        <v>0</v>
      </c>
      <c r="N3330">
        <f>IFERROR(SMALL(N972:N2902,ROW()-ROW($N$2905)+1),"")</f>
        <v>0</v>
      </c>
    </row>
    <row r="3331" spans="5:14">
      <c r="E3331">
        <f>IFERROR(SMALL(E972:E2902,ROW()-ROW($E$2905)+1),"")</f>
        <v>0</v>
      </c>
      <c r="F3331">
        <f>IFERROR(SMALL(F972:F2902,ROW()-ROW($F$2905)+1),"")</f>
        <v>0</v>
      </c>
      <c r="G3331">
        <f>IFERROR(SMALL(G972:G2902,ROW()-ROW($G$2905)+1),"")</f>
        <v>0</v>
      </c>
      <c r="H3331">
        <f>IFERROR(SMALL(H972:H2902,ROW()-ROW($H$2905)+1),"")</f>
        <v>0</v>
      </c>
      <c r="K3331">
        <f>IFERROR(SMALL(K972:K2902,ROW()-ROW($K$2905)+1),"")</f>
        <v>0</v>
      </c>
      <c r="L3331">
        <f>IFERROR(SMALL(L972:L2902,ROW()-ROW($L$2905)+1),"")</f>
        <v>0</v>
      </c>
      <c r="M3331">
        <f>IFERROR(SMALL(M972:M2902,ROW()-ROW($M$2905)+1),"")</f>
        <v>0</v>
      </c>
      <c r="N3331">
        <f>IFERROR(SMALL(N972:N2902,ROW()-ROW($N$2905)+1),"")</f>
        <v>0</v>
      </c>
    </row>
    <row r="3332" spans="5:14">
      <c r="E3332">
        <f>IFERROR(SMALL(E972:E2902,ROW()-ROW($E$2905)+1),"")</f>
        <v>0</v>
      </c>
      <c r="F3332">
        <f>IFERROR(SMALL(F972:F2902,ROW()-ROW($F$2905)+1),"")</f>
        <v>0</v>
      </c>
      <c r="G3332">
        <f>IFERROR(SMALL(G972:G2902,ROW()-ROW($G$2905)+1),"")</f>
        <v>0</v>
      </c>
      <c r="H3332">
        <f>IFERROR(SMALL(H972:H2902,ROW()-ROW($H$2905)+1),"")</f>
        <v>0</v>
      </c>
      <c r="K3332">
        <f>IFERROR(SMALL(K972:K2902,ROW()-ROW($K$2905)+1),"")</f>
        <v>0</v>
      </c>
      <c r="L3332">
        <f>IFERROR(SMALL(L972:L2902,ROW()-ROW($L$2905)+1),"")</f>
        <v>0</v>
      </c>
      <c r="M3332">
        <f>IFERROR(SMALL(M972:M2902,ROW()-ROW($M$2905)+1),"")</f>
        <v>0</v>
      </c>
      <c r="N3332">
        <f>IFERROR(SMALL(N972:N2902,ROW()-ROW($N$2905)+1),"")</f>
        <v>0</v>
      </c>
    </row>
    <row r="3333" spans="5:14">
      <c r="E3333">
        <f>IFERROR(SMALL(E972:E2902,ROW()-ROW($E$2905)+1),"")</f>
        <v>0</v>
      </c>
      <c r="F3333">
        <f>IFERROR(SMALL(F972:F2902,ROW()-ROW($F$2905)+1),"")</f>
        <v>0</v>
      </c>
      <c r="G3333">
        <f>IFERROR(SMALL(G972:G2902,ROW()-ROW($G$2905)+1),"")</f>
        <v>0</v>
      </c>
      <c r="H3333">
        <f>IFERROR(SMALL(H972:H2902,ROW()-ROW($H$2905)+1),"")</f>
        <v>0</v>
      </c>
      <c r="K3333">
        <f>IFERROR(SMALL(K972:K2902,ROW()-ROW($K$2905)+1),"")</f>
        <v>0</v>
      </c>
      <c r="L3333">
        <f>IFERROR(SMALL(L972:L2902,ROW()-ROW($L$2905)+1),"")</f>
        <v>0</v>
      </c>
      <c r="M3333">
        <f>IFERROR(SMALL(M972:M2902,ROW()-ROW($M$2905)+1),"")</f>
        <v>0</v>
      </c>
      <c r="N3333">
        <f>IFERROR(SMALL(N972:N2902,ROW()-ROW($N$2905)+1),"")</f>
        <v>0</v>
      </c>
    </row>
    <row r="3334" spans="5:14">
      <c r="E3334">
        <f>IFERROR(SMALL(E972:E2902,ROW()-ROW($E$2905)+1),"")</f>
        <v>0</v>
      </c>
      <c r="F3334">
        <f>IFERROR(SMALL(F972:F2902,ROW()-ROW($F$2905)+1),"")</f>
        <v>0</v>
      </c>
      <c r="G3334">
        <f>IFERROR(SMALL(G972:G2902,ROW()-ROW($G$2905)+1),"")</f>
        <v>0</v>
      </c>
      <c r="H3334">
        <f>IFERROR(SMALL(H972:H2902,ROW()-ROW($H$2905)+1),"")</f>
        <v>0</v>
      </c>
      <c r="K3334">
        <f>IFERROR(SMALL(K972:K2902,ROW()-ROW($K$2905)+1),"")</f>
        <v>0</v>
      </c>
      <c r="L3334">
        <f>IFERROR(SMALL(L972:L2902,ROW()-ROW($L$2905)+1),"")</f>
        <v>0</v>
      </c>
      <c r="M3334">
        <f>IFERROR(SMALL(M972:M2902,ROW()-ROW($M$2905)+1),"")</f>
        <v>0</v>
      </c>
      <c r="N3334">
        <f>IFERROR(SMALL(N972:N2902,ROW()-ROW($N$2905)+1),"")</f>
        <v>0</v>
      </c>
    </row>
    <row r="3335" spans="5:14">
      <c r="E3335">
        <f>IFERROR(SMALL(E972:E2902,ROW()-ROW($E$2905)+1),"")</f>
        <v>0</v>
      </c>
      <c r="F3335">
        <f>IFERROR(SMALL(F972:F2902,ROW()-ROW($F$2905)+1),"")</f>
        <v>0</v>
      </c>
      <c r="G3335">
        <f>IFERROR(SMALL(G972:G2902,ROW()-ROW($G$2905)+1),"")</f>
        <v>0</v>
      </c>
      <c r="H3335">
        <f>IFERROR(SMALL(H972:H2902,ROW()-ROW($H$2905)+1),"")</f>
        <v>0</v>
      </c>
      <c r="K3335">
        <f>IFERROR(SMALL(K972:K2902,ROW()-ROW($K$2905)+1),"")</f>
        <v>0</v>
      </c>
      <c r="L3335">
        <f>IFERROR(SMALL(L972:L2902,ROW()-ROW($L$2905)+1),"")</f>
        <v>0</v>
      </c>
      <c r="M3335">
        <f>IFERROR(SMALL(M972:M2902,ROW()-ROW($M$2905)+1),"")</f>
        <v>0</v>
      </c>
      <c r="N3335">
        <f>IFERROR(SMALL(N972:N2902,ROW()-ROW($N$2905)+1),"")</f>
        <v>0</v>
      </c>
    </row>
    <row r="3336" spans="5:14">
      <c r="E3336">
        <f>IFERROR(SMALL(E972:E2902,ROW()-ROW($E$2905)+1),"")</f>
        <v>0</v>
      </c>
      <c r="F3336">
        <f>IFERROR(SMALL(F972:F2902,ROW()-ROW($F$2905)+1),"")</f>
        <v>0</v>
      </c>
      <c r="G3336">
        <f>IFERROR(SMALL(G972:G2902,ROW()-ROW($G$2905)+1),"")</f>
        <v>0</v>
      </c>
      <c r="H3336">
        <f>IFERROR(SMALL(H972:H2902,ROW()-ROW($H$2905)+1),"")</f>
        <v>0</v>
      </c>
      <c r="K3336">
        <f>IFERROR(SMALL(K972:K2902,ROW()-ROW($K$2905)+1),"")</f>
        <v>0</v>
      </c>
      <c r="L3336">
        <f>IFERROR(SMALL(L972:L2902,ROW()-ROW($L$2905)+1),"")</f>
        <v>0</v>
      </c>
      <c r="M3336">
        <f>IFERROR(SMALL(M972:M2902,ROW()-ROW($M$2905)+1),"")</f>
        <v>0</v>
      </c>
      <c r="N3336">
        <f>IFERROR(SMALL(N972:N2902,ROW()-ROW($N$2905)+1),"")</f>
        <v>0</v>
      </c>
    </row>
    <row r="3337" spans="5:14">
      <c r="E3337">
        <f>IFERROR(SMALL(E972:E2902,ROW()-ROW($E$2905)+1),"")</f>
        <v>0</v>
      </c>
      <c r="F3337">
        <f>IFERROR(SMALL(F972:F2902,ROW()-ROW($F$2905)+1),"")</f>
        <v>0</v>
      </c>
      <c r="G3337">
        <f>IFERROR(SMALL(G972:G2902,ROW()-ROW($G$2905)+1),"")</f>
        <v>0</v>
      </c>
      <c r="H3337">
        <f>IFERROR(SMALL(H972:H2902,ROW()-ROW($H$2905)+1),"")</f>
        <v>0</v>
      </c>
      <c r="K3337">
        <f>IFERROR(SMALL(K972:K2902,ROW()-ROW($K$2905)+1),"")</f>
        <v>0</v>
      </c>
      <c r="L3337">
        <f>IFERROR(SMALL(L972:L2902,ROW()-ROW($L$2905)+1),"")</f>
        <v>0</v>
      </c>
      <c r="M3337">
        <f>IFERROR(SMALL(M972:M2902,ROW()-ROW($M$2905)+1),"")</f>
        <v>0</v>
      </c>
      <c r="N3337">
        <f>IFERROR(SMALL(N972:N2902,ROW()-ROW($N$2905)+1),"")</f>
        <v>0</v>
      </c>
    </row>
    <row r="3338" spans="5:14">
      <c r="E3338">
        <f>IFERROR(SMALL(E972:E2902,ROW()-ROW($E$2905)+1),"")</f>
        <v>0</v>
      </c>
      <c r="F3338">
        <f>IFERROR(SMALL(F972:F2902,ROW()-ROW($F$2905)+1),"")</f>
        <v>0</v>
      </c>
      <c r="G3338">
        <f>IFERROR(SMALL(G972:G2902,ROW()-ROW($G$2905)+1),"")</f>
        <v>0</v>
      </c>
      <c r="H3338">
        <f>IFERROR(SMALL(H972:H2902,ROW()-ROW($H$2905)+1),"")</f>
        <v>0</v>
      </c>
      <c r="K3338">
        <f>IFERROR(SMALL(K972:K2902,ROW()-ROW($K$2905)+1),"")</f>
        <v>0</v>
      </c>
      <c r="L3338">
        <f>IFERROR(SMALL(L972:L2902,ROW()-ROW($L$2905)+1),"")</f>
        <v>0</v>
      </c>
      <c r="M3338">
        <f>IFERROR(SMALL(M972:M2902,ROW()-ROW($M$2905)+1),"")</f>
        <v>0</v>
      </c>
      <c r="N3338">
        <f>IFERROR(SMALL(N972:N2902,ROW()-ROW($N$2905)+1),"")</f>
        <v>0</v>
      </c>
    </row>
    <row r="3339" spans="5:14">
      <c r="E3339">
        <f>IFERROR(SMALL(E972:E2902,ROW()-ROW($E$2905)+1),"")</f>
        <v>0</v>
      </c>
      <c r="F3339">
        <f>IFERROR(SMALL(F972:F2902,ROW()-ROW($F$2905)+1),"")</f>
        <v>0</v>
      </c>
      <c r="G3339">
        <f>IFERROR(SMALL(G972:G2902,ROW()-ROW($G$2905)+1),"")</f>
        <v>0</v>
      </c>
      <c r="H3339">
        <f>IFERROR(SMALL(H972:H2902,ROW()-ROW($H$2905)+1),"")</f>
        <v>0</v>
      </c>
      <c r="K3339">
        <f>IFERROR(SMALL(K972:K2902,ROW()-ROW($K$2905)+1),"")</f>
        <v>0</v>
      </c>
      <c r="L3339">
        <f>IFERROR(SMALL(L972:L2902,ROW()-ROW($L$2905)+1),"")</f>
        <v>0</v>
      </c>
      <c r="M3339">
        <f>IFERROR(SMALL(M972:M2902,ROW()-ROW($M$2905)+1),"")</f>
        <v>0</v>
      </c>
      <c r="N3339">
        <f>IFERROR(SMALL(N972:N2902,ROW()-ROW($N$2905)+1),"")</f>
        <v>0</v>
      </c>
    </row>
    <row r="3340" spans="5:14">
      <c r="E3340">
        <f>IFERROR(SMALL(E972:E2902,ROW()-ROW($E$2905)+1),"")</f>
        <v>0</v>
      </c>
      <c r="F3340">
        <f>IFERROR(SMALL(F972:F2902,ROW()-ROW($F$2905)+1),"")</f>
        <v>0</v>
      </c>
      <c r="G3340">
        <f>IFERROR(SMALL(G972:G2902,ROW()-ROW($G$2905)+1),"")</f>
        <v>0</v>
      </c>
      <c r="H3340">
        <f>IFERROR(SMALL(H972:H2902,ROW()-ROW($H$2905)+1),"")</f>
        <v>0</v>
      </c>
      <c r="K3340">
        <f>IFERROR(SMALL(K972:K2902,ROW()-ROW($K$2905)+1),"")</f>
        <v>0</v>
      </c>
      <c r="L3340">
        <f>IFERROR(SMALL(L972:L2902,ROW()-ROW($L$2905)+1),"")</f>
        <v>0</v>
      </c>
      <c r="M3340">
        <f>IFERROR(SMALL(M972:M2902,ROW()-ROW($M$2905)+1),"")</f>
        <v>0</v>
      </c>
      <c r="N3340">
        <f>IFERROR(SMALL(N972:N2902,ROW()-ROW($N$2905)+1),"")</f>
        <v>0</v>
      </c>
    </row>
    <row r="3341" spans="5:14">
      <c r="E3341">
        <f>IFERROR(SMALL(E972:E2902,ROW()-ROW($E$2905)+1),"")</f>
        <v>0</v>
      </c>
      <c r="F3341">
        <f>IFERROR(SMALL(F972:F2902,ROW()-ROW($F$2905)+1),"")</f>
        <v>0</v>
      </c>
      <c r="G3341">
        <f>IFERROR(SMALL(G972:G2902,ROW()-ROW($G$2905)+1),"")</f>
        <v>0</v>
      </c>
      <c r="H3341">
        <f>IFERROR(SMALL(H972:H2902,ROW()-ROW($H$2905)+1),"")</f>
        <v>0</v>
      </c>
      <c r="K3341">
        <f>IFERROR(SMALL(K972:K2902,ROW()-ROW($K$2905)+1),"")</f>
        <v>0</v>
      </c>
      <c r="L3341">
        <f>IFERROR(SMALL(L972:L2902,ROW()-ROW($L$2905)+1),"")</f>
        <v>0</v>
      </c>
      <c r="M3341">
        <f>IFERROR(SMALL(M972:M2902,ROW()-ROW($M$2905)+1),"")</f>
        <v>0</v>
      </c>
      <c r="N3341">
        <f>IFERROR(SMALL(N972:N2902,ROW()-ROW($N$2905)+1),"")</f>
        <v>0</v>
      </c>
    </row>
    <row r="3342" spans="5:14">
      <c r="E3342">
        <f>IFERROR(SMALL(E972:E2902,ROW()-ROW($E$2905)+1),"")</f>
        <v>0</v>
      </c>
      <c r="F3342">
        <f>IFERROR(SMALL(F972:F2902,ROW()-ROW($F$2905)+1),"")</f>
        <v>0</v>
      </c>
      <c r="G3342">
        <f>IFERROR(SMALL(G972:G2902,ROW()-ROW($G$2905)+1),"")</f>
        <v>0</v>
      </c>
      <c r="H3342">
        <f>IFERROR(SMALL(H972:H2902,ROW()-ROW($H$2905)+1),"")</f>
        <v>0</v>
      </c>
      <c r="K3342">
        <f>IFERROR(SMALL(K972:K2902,ROW()-ROW($K$2905)+1),"")</f>
        <v>0</v>
      </c>
      <c r="L3342">
        <f>IFERROR(SMALL(L972:L2902,ROW()-ROW($L$2905)+1),"")</f>
        <v>0</v>
      </c>
      <c r="M3342">
        <f>IFERROR(SMALL(M972:M2902,ROW()-ROW($M$2905)+1),"")</f>
        <v>0</v>
      </c>
      <c r="N3342">
        <f>IFERROR(SMALL(N972:N2902,ROW()-ROW($N$2905)+1),"")</f>
        <v>0</v>
      </c>
    </row>
    <row r="3343" spans="5:14">
      <c r="E3343">
        <f>IFERROR(SMALL(E972:E2902,ROW()-ROW($E$2905)+1),"")</f>
        <v>0</v>
      </c>
      <c r="F3343">
        <f>IFERROR(SMALL(F972:F2902,ROW()-ROW($F$2905)+1),"")</f>
        <v>0</v>
      </c>
      <c r="G3343">
        <f>IFERROR(SMALL(G972:G2902,ROW()-ROW($G$2905)+1),"")</f>
        <v>0</v>
      </c>
      <c r="H3343">
        <f>IFERROR(SMALL(H972:H2902,ROW()-ROW($H$2905)+1),"")</f>
        <v>0</v>
      </c>
      <c r="K3343">
        <f>IFERROR(SMALL(K972:K2902,ROW()-ROW($K$2905)+1),"")</f>
        <v>0</v>
      </c>
      <c r="L3343">
        <f>IFERROR(SMALL(L972:L2902,ROW()-ROW($L$2905)+1),"")</f>
        <v>0</v>
      </c>
      <c r="M3343">
        <f>IFERROR(SMALL(M972:M2902,ROW()-ROW($M$2905)+1),"")</f>
        <v>0</v>
      </c>
      <c r="N3343">
        <f>IFERROR(SMALL(N972:N2902,ROW()-ROW($N$2905)+1),"")</f>
        <v>0</v>
      </c>
    </row>
    <row r="3344" spans="5:14">
      <c r="E3344">
        <f>IFERROR(SMALL(E972:E2902,ROW()-ROW($E$2905)+1),"")</f>
        <v>0</v>
      </c>
      <c r="F3344">
        <f>IFERROR(SMALL(F972:F2902,ROW()-ROW($F$2905)+1),"")</f>
        <v>0</v>
      </c>
      <c r="G3344">
        <f>IFERROR(SMALL(G972:G2902,ROW()-ROW($G$2905)+1),"")</f>
        <v>0</v>
      </c>
      <c r="H3344">
        <f>IFERROR(SMALL(H972:H2902,ROW()-ROW($H$2905)+1),"")</f>
        <v>0</v>
      </c>
      <c r="K3344">
        <f>IFERROR(SMALL(K972:K2902,ROW()-ROW($K$2905)+1),"")</f>
        <v>0</v>
      </c>
      <c r="L3344">
        <f>IFERROR(SMALL(L972:L2902,ROW()-ROW($L$2905)+1),"")</f>
        <v>0</v>
      </c>
      <c r="M3344">
        <f>IFERROR(SMALL(M972:M2902,ROW()-ROW($M$2905)+1),"")</f>
        <v>0</v>
      </c>
      <c r="N3344">
        <f>IFERROR(SMALL(N972:N2902,ROW()-ROW($N$2905)+1),"")</f>
        <v>0</v>
      </c>
    </row>
    <row r="3345" spans="5:14">
      <c r="E3345">
        <f>IFERROR(SMALL(E972:E2902,ROW()-ROW($E$2905)+1),"")</f>
        <v>0</v>
      </c>
      <c r="F3345">
        <f>IFERROR(SMALL(F972:F2902,ROW()-ROW($F$2905)+1),"")</f>
        <v>0</v>
      </c>
      <c r="G3345">
        <f>IFERROR(SMALL(G972:G2902,ROW()-ROW($G$2905)+1),"")</f>
        <v>0</v>
      </c>
      <c r="H3345">
        <f>IFERROR(SMALL(H972:H2902,ROW()-ROW($H$2905)+1),"")</f>
        <v>0</v>
      </c>
      <c r="K3345">
        <f>IFERROR(SMALL(K972:K2902,ROW()-ROW($K$2905)+1),"")</f>
        <v>0</v>
      </c>
      <c r="L3345">
        <f>IFERROR(SMALL(L972:L2902,ROW()-ROW($L$2905)+1),"")</f>
        <v>0</v>
      </c>
      <c r="M3345">
        <f>IFERROR(SMALL(M972:M2902,ROW()-ROW($M$2905)+1),"")</f>
        <v>0</v>
      </c>
      <c r="N3345">
        <f>IFERROR(SMALL(N972:N2902,ROW()-ROW($N$2905)+1),"")</f>
        <v>0</v>
      </c>
    </row>
    <row r="3346" spans="5:14">
      <c r="E3346">
        <f>IFERROR(SMALL(E972:E2902,ROW()-ROW($E$2905)+1),"")</f>
        <v>0</v>
      </c>
      <c r="F3346">
        <f>IFERROR(SMALL(F972:F2902,ROW()-ROW($F$2905)+1),"")</f>
        <v>0</v>
      </c>
      <c r="G3346">
        <f>IFERROR(SMALL(G972:G2902,ROW()-ROW($G$2905)+1),"")</f>
        <v>0</v>
      </c>
      <c r="H3346">
        <f>IFERROR(SMALL(H972:H2902,ROW()-ROW($H$2905)+1),"")</f>
        <v>0</v>
      </c>
      <c r="K3346">
        <f>IFERROR(SMALL(K972:K2902,ROW()-ROW($K$2905)+1),"")</f>
        <v>0</v>
      </c>
      <c r="L3346">
        <f>IFERROR(SMALL(L972:L2902,ROW()-ROW($L$2905)+1),"")</f>
        <v>0</v>
      </c>
      <c r="M3346">
        <f>IFERROR(SMALL(M972:M2902,ROW()-ROW($M$2905)+1),"")</f>
        <v>0</v>
      </c>
      <c r="N3346">
        <f>IFERROR(SMALL(N972:N2902,ROW()-ROW($N$2905)+1),"")</f>
        <v>0</v>
      </c>
    </row>
    <row r="3347" spans="5:14">
      <c r="E3347">
        <f>IFERROR(SMALL(E972:E2902,ROW()-ROW($E$2905)+1),"")</f>
        <v>0</v>
      </c>
      <c r="F3347">
        <f>IFERROR(SMALL(F972:F2902,ROW()-ROW($F$2905)+1),"")</f>
        <v>0</v>
      </c>
      <c r="G3347">
        <f>IFERROR(SMALL(G972:G2902,ROW()-ROW($G$2905)+1),"")</f>
        <v>0</v>
      </c>
      <c r="H3347">
        <f>IFERROR(SMALL(H972:H2902,ROW()-ROW($H$2905)+1),"")</f>
        <v>0</v>
      </c>
      <c r="K3347">
        <f>IFERROR(SMALL(K972:K2902,ROW()-ROW($K$2905)+1),"")</f>
        <v>0</v>
      </c>
      <c r="L3347">
        <f>IFERROR(SMALL(L972:L2902,ROW()-ROW($L$2905)+1),"")</f>
        <v>0</v>
      </c>
      <c r="M3347">
        <f>IFERROR(SMALL(M972:M2902,ROW()-ROW($M$2905)+1),"")</f>
        <v>0</v>
      </c>
      <c r="N3347">
        <f>IFERROR(SMALL(N972:N2902,ROW()-ROW($N$2905)+1),"")</f>
        <v>0</v>
      </c>
    </row>
    <row r="3348" spans="5:14">
      <c r="E3348">
        <f>IFERROR(SMALL(E972:E2902,ROW()-ROW($E$2905)+1),"")</f>
        <v>0</v>
      </c>
      <c r="F3348">
        <f>IFERROR(SMALL(F972:F2902,ROW()-ROW($F$2905)+1),"")</f>
        <v>0</v>
      </c>
      <c r="G3348">
        <f>IFERROR(SMALL(G972:G2902,ROW()-ROW($G$2905)+1),"")</f>
        <v>0</v>
      </c>
      <c r="H3348">
        <f>IFERROR(SMALL(H972:H2902,ROW()-ROW($H$2905)+1),"")</f>
        <v>0</v>
      </c>
      <c r="K3348">
        <f>IFERROR(SMALL(K972:K2902,ROW()-ROW($K$2905)+1),"")</f>
        <v>0</v>
      </c>
      <c r="L3348">
        <f>IFERROR(SMALL(L972:L2902,ROW()-ROW($L$2905)+1),"")</f>
        <v>0</v>
      </c>
      <c r="M3348">
        <f>IFERROR(SMALL(M972:M2902,ROW()-ROW($M$2905)+1),"")</f>
        <v>0</v>
      </c>
      <c r="N3348">
        <f>IFERROR(SMALL(N972:N2902,ROW()-ROW($N$2905)+1),"")</f>
        <v>0</v>
      </c>
    </row>
    <row r="3349" spans="5:14">
      <c r="E3349">
        <f>IFERROR(SMALL(E972:E2902,ROW()-ROW($E$2905)+1),"")</f>
        <v>0</v>
      </c>
      <c r="F3349">
        <f>IFERROR(SMALL(F972:F2902,ROW()-ROW($F$2905)+1),"")</f>
        <v>0</v>
      </c>
      <c r="G3349">
        <f>IFERROR(SMALL(G972:G2902,ROW()-ROW($G$2905)+1),"")</f>
        <v>0</v>
      </c>
      <c r="H3349">
        <f>IFERROR(SMALL(H972:H2902,ROW()-ROW($H$2905)+1),"")</f>
        <v>0</v>
      </c>
      <c r="K3349">
        <f>IFERROR(SMALL(K972:K2902,ROW()-ROW($K$2905)+1),"")</f>
        <v>0</v>
      </c>
      <c r="L3349">
        <f>IFERROR(SMALL(L972:L2902,ROW()-ROW($L$2905)+1),"")</f>
        <v>0</v>
      </c>
      <c r="M3349">
        <f>IFERROR(SMALL(M972:M2902,ROW()-ROW($M$2905)+1),"")</f>
        <v>0</v>
      </c>
      <c r="N3349">
        <f>IFERROR(SMALL(N972:N2902,ROW()-ROW($N$2905)+1),"")</f>
        <v>0</v>
      </c>
    </row>
    <row r="3350" spans="5:14">
      <c r="E3350">
        <f>IFERROR(SMALL(E972:E2902,ROW()-ROW($E$2905)+1),"")</f>
        <v>0</v>
      </c>
      <c r="F3350">
        <f>IFERROR(SMALL(F972:F2902,ROW()-ROW($F$2905)+1),"")</f>
        <v>0</v>
      </c>
      <c r="G3350">
        <f>IFERROR(SMALL(G972:G2902,ROW()-ROW($G$2905)+1),"")</f>
        <v>0</v>
      </c>
      <c r="H3350">
        <f>IFERROR(SMALL(H972:H2902,ROW()-ROW($H$2905)+1),"")</f>
        <v>0</v>
      </c>
      <c r="K3350">
        <f>IFERROR(SMALL(K972:K2902,ROW()-ROW($K$2905)+1),"")</f>
        <v>0</v>
      </c>
      <c r="L3350">
        <f>IFERROR(SMALL(L972:L2902,ROW()-ROW($L$2905)+1),"")</f>
        <v>0</v>
      </c>
      <c r="M3350">
        <f>IFERROR(SMALL(M972:M2902,ROW()-ROW($M$2905)+1),"")</f>
        <v>0</v>
      </c>
      <c r="N3350">
        <f>IFERROR(SMALL(N972:N2902,ROW()-ROW($N$2905)+1),"")</f>
        <v>0</v>
      </c>
    </row>
    <row r="3351" spans="5:14">
      <c r="E3351">
        <f>IFERROR(SMALL(E972:E2902,ROW()-ROW($E$2905)+1),"")</f>
        <v>0</v>
      </c>
      <c r="F3351">
        <f>IFERROR(SMALL(F972:F2902,ROW()-ROW($F$2905)+1),"")</f>
        <v>0</v>
      </c>
      <c r="G3351">
        <f>IFERROR(SMALL(G972:G2902,ROW()-ROW($G$2905)+1),"")</f>
        <v>0</v>
      </c>
      <c r="H3351">
        <f>IFERROR(SMALL(H972:H2902,ROW()-ROW($H$2905)+1),"")</f>
        <v>0</v>
      </c>
      <c r="K3351">
        <f>IFERROR(SMALL(K972:K2902,ROW()-ROW($K$2905)+1),"")</f>
        <v>0</v>
      </c>
      <c r="L3351">
        <f>IFERROR(SMALL(L972:L2902,ROW()-ROW($L$2905)+1),"")</f>
        <v>0</v>
      </c>
      <c r="M3351">
        <f>IFERROR(SMALL(M972:M2902,ROW()-ROW($M$2905)+1),"")</f>
        <v>0</v>
      </c>
      <c r="N3351">
        <f>IFERROR(SMALL(N972:N2902,ROW()-ROW($N$2905)+1),"")</f>
        <v>0</v>
      </c>
    </row>
    <row r="3352" spans="5:14">
      <c r="E3352">
        <f>IFERROR(SMALL(E972:E2902,ROW()-ROW($E$2905)+1),"")</f>
        <v>0</v>
      </c>
      <c r="F3352">
        <f>IFERROR(SMALL(F972:F2902,ROW()-ROW($F$2905)+1),"")</f>
        <v>0</v>
      </c>
      <c r="G3352">
        <f>IFERROR(SMALL(G972:G2902,ROW()-ROW($G$2905)+1),"")</f>
        <v>0</v>
      </c>
      <c r="H3352">
        <f>IFERROR(SMALL(H972:H2902,ROW()-ROW($H$2905)+1),"")</f>
        <v>0</v>
      </c>
      <c r="K3352">
        <f>IFERROR(SMALL(K972:K2902,ROW()-ROW($K$2905)+1),"")</f>
        <v>0</v>
      </c>
      <c r="L3352">
        <f>IFERROR(SMALL(L972:L2902,ROW()-ROW($L$2905)+1),"")</f>
        <v>0</v>
      </c>
      <c r="M3352">
        <f>IFERROR(SMALL(M972:M2902,ROW()-ROW($M$2905)+1),"")</f>
        <v>0</v>
      </c>
      <c r="N3352">
        <f>IFERROR(SMALL(N972:N2902,ROW()-ROW($N$2905)+1),"")</f>
        <v>0</v>
      </c>
    </row>
    <row r="3353" spans="5:14">
      <c r="E3353">
        <f>IFERROR(SMALL(E972:E2902,ROW()-ROW($E$2905)+1),"")</f>
        <v>0</v>
      </c>
      <c r="F3353">
        <f>IFERROR(SMALL(F972:F2902,ROW()-ROW($F$2905)+1),"")</f>
        <v>0</v>
      </c>
      <c r="G3353">
        <f>IFERROR(SMALL(G972:G2902,ROW()-ROW($G$2905)+1),"")</f>
        <v>0</v>
      </c>
      <c r="H3353">
        <f>IFERROR(SMALL(H972:H2902,ROW()-ROW($H$2905)+1),"")</f>
        <v>0</v>
      </c>
      <c r="K3353">
        <f>IFERROR(SMALL(K972:K2902,ROW()-ROW($K$2905)+1),"")</f>
        <v>0</v>
      </c>
      <c r="L3353">
        <f>IFERROR(SMALL(L972:L2902,ROW()-ROW($L$2905)+1),"")</f>
        <v>0</v>
      </c>
      <c r="M3353">
        <f>IFERROR(SMALL(M972:M2902,ROW()-ROW($M$2905)+1),"")</f>
        <v>0</v>
      </c>
      <c r="N3353">
        <f>IFERROR(SMALL(N972:N2902,ROW()-ROW($N$2905)+1),"")</f>
        <v>0</v>
      </c>
    </row>
    <row r="3354" spans="5:14">
      <c r="E3354">
        <f>IFERROR(SMALL(E972:E2902,ROW()-ROW($E$2905)+1),"")</f>
        <v>0</v>
      </c>
      <c r="F3354">
        <f>IFERROR(SMALL(F972:F2902,ROW()-ROW($F$2905)+1),"")</f>
        <v>0</v>
      </c>
      <c r="G3354">
        <f>IFERROR(SMALL(G972:G2902,ROW()-ROW($G$2905)+1),"")</f>
        <v>0</v>
      </c>
      <c r="H3354">
        <f>IFERROR(SMALL(H972:H2902,ROW()-ROW($H$2905)+1),"")</f>
        <v>0</v>
      </c>
      <c r="K3354">
        <f>IFERROR(SMALL(K972:K2902,ROW()-ROW($K$2905)+1),"")</f>
        <v>0</v>
      </c>
      <c r="L3354">
        <f>IFERROR(SMALL(L972:L2902,ROW()-ROW($L$2905)+1),"")</f>
        <v>0</v>
      </c>
      <c r="M3354">
        <f>IFERROR(SMALL(M972:M2902,ROW()-ROW($M$2905)+1),"")</f>
        <v>0</v>
      </c>
      <c r="N3354">
        <f>IFERROR(SMALL(N972:N2902,ROW()-ROW($N$2905)+1),"")</f>
        <v>0</v>
      </c>
    </row>
    <row r="3355" spans="5:14">
      <c r="E3355">
        <f>IFERROR(SMALL(E972:E2902,ROW()-ROW($E$2905)+1),"")</f>
        <v>0</v>
      </c>
      <c r="F3355">
        <f>IFERROR(SMALL(F972:F2902,ROW()-ROW($F$2905)+1),"")</f>
        <v>0</v>
      </c>
      <c r="G3355">
        <f>IFERROR(SMALL(G972:G2902,ROW()-ROW($G$2905)+1),"")</f>
        <v>0</v>
      </c>
      <c r="H3355">
        <f>IFERROR(SMALL(H972:H2902,ROW()-ROW($H$2905)+1),"")</f>
        <v>0</v>
      </c>
      <c r="K3355">
        <f>IFERROR(SMALL(K972:K2902,ROW()-ROW($K$2905)+1),"")</f>
        <v>0</v>
      </c>
      <c r="L3355">
        <f>IFERROR(SMALL(L972:L2902,ROW()-ROW($L$2905)+1),"")</f>
        <v>0</v>
      </c>
      <c r="M3355">
        <f>IFERROR(SMALL(M972:M2902,ROW()-ROW($M$2905)+1),"")</f>
        <v>0</v>
      </c>
      <c r="N3355">
        <f>IFERROR(SMALL(N972:N2902,ROW()-ROW($N$2905)+1),"")</f>
        <v>0</v>
      </c>
    </row>
    <row r="3356" spans="5:14">
      <c r="E3356">
        <f>IFERROR(SMALL(E972:E2902,ROW()-ROW($E$2905)+1),"")</f>
        <v>0</v>
      </c>
      <c r="F3356">
        <f>IFERROR(SMALL(F972:F2902,ROW()-ROW($F$2905)+1),"")</f>
        <v>0</v>
      </c>
      <c r="G3356">
        <f>IFERROR(SMALL(G972:G2902,ROW()-ROW($G$2905)+1),"")</f>
        <v>0</v>
      </c>
      <c r="H3356">
        <f>IFERROR(SMALL(H972:H2902,ROW()-ROW($H$2905)+1),"")</f>
        <v>0</v>
      </c>
      <c r="K3356">
        <f>IFERROR(SMALL(K972:K2902,ROW()-ROW($K$2905)+1),"")</f>
        <v>0</v>
      </c>
      <c r="L3356">
        <f>IFERROR(SMALL(L972:L2902,ROW()-ROW($L$2905)+1),"")</f>
        <v>0</v>
      </c>
      <c r="M3356">
        <f>IFERROR(SMALL(M972:M2902,ROW()-ROW($M$2905)+1),"")</f>
        <v>0</v>
      </c>
      <c r="N3356">
        <f>IFERROR(SMALL(N972:N2902,ROW()-ROW($N$2905)+1),"")</f>
        <v>0</v>
      </c>
    </row>
    <row r="3357" spans="5:14">
      <c r="E3357">
        <f>IFERROR(SMALL(E972:E2902,ROW()-ROW($E$2905)+1),"")</f>
        <v>0</v>
      </c>
      <c r="F3357">
        <f>IFERROR(SMALL(F972:F2902,ROW()-ROW($F$2905)+1),"")</f>
        <v>0</v>
      </c>
      <c r="G3357">
        <f>IFERROR(SMALL(G972:G2902,ROW()-ROW($G$2905)+1),"")</f>
        <v>0</v>
      </c>
      <c r="H3357">
        <f>IFERROR(SMALL(H972:H2902,ROW()-ROW($H$2905)+1),"")</f>
        <v>0</v>
      </c>
      <c r="K3357">
        <f>IFERROR(SMALL(K972:K2902,ROW()-ROW($K$2905)+1),"")</f>
        <v>0</v>
      </c>
      <c r="L3357">
        <f>IFERROR(SMALL(L972:L2902,ROW()-ROW($L$2905)+1),"")</f>
        <v>0</v>
      </c>
      <c r="M3357">
        <f>IFERROR(SMALL(M972:M2902,ROW()-ROW($M$2905)+1),"")</f>
        <v>0</v>
      </c>
      <c r="N3357">
        <f>IFERROR(SMALL(N972:N2902,ROW()-ROW($N$2905)+1),"")</f>
        <v>0</v>
      </c>
    </row>
    <row r="3358" spans="5:14">
      <c r="E3358">
        <f>IFERROR(SMALL(E972:E2902,ROW()-ROW($E$2905)+1),"")</f>
        <v>0</v>
      </c>
      <c r="F3358">
        <f>IFERROR(SMALL(F972:F2902,ROW()-ROW($F$2905)+1),"")</f>
        <v>0</v>
      </c>
      <c r="G3358">
        <f>IFERROR(SMALL(G972:G2902,ROW()-ROW($G$2905)+1),"")</f>
        <v>0</v>
      </c>
      <c r="H3358">
        <f>IFERROR(SMALL(H972:H2902,ROW()-ROW($H$2905)+1),"")</f>
        <v>0</v>
      </c>
      <c r="K3358">
        <f>IFERROR(SMALL(K972:K2902,ROW()-ROW($K$2905)+1),"")</f>
        <v>0</v>
      </c>
      <c r="L3358">
        <f>IFERROR(SMALL(L972:L2902,ROW()-ROW($L$2905)+1),"")</f>
        <v>0</v>
      </c>
      <c r="M3358">
        <f>IFERROR(SMALL(M972:M2902,ROW()-ROW($M$2905)+1),"")</f>
        <v>0</v>
      </c>
      <c r="N3358">
        <f>IFERROR(SMALL(N972:N2902,ROW()-ROW($N$2905)+1),"")</f>
        <v>0</v>
      </c>
    </row>
    <row r="3359" spans="5:14">
      <c r="E3359">
        <f>IFERROR(SMALL(E972:E2902,ROW()-ROW($E$2905)+1),"")</f>
        <v>0</v>
      </c>
      <c r="F3359">
        <f>IFERROR(SMALL(F972:F2902,ROW()-ROW($F$2905)+1),"")</f>
        <v>0</v>
      </c>
      <c r="G3359">
        <f>IFERROR(SMALL(G972:G2902,ROW()-ROW($G$2905)+1),"")</f>
        <v>0</v>
      </c>
      <c r="H3359">
        <f>IFERROR(SMALL(H972:H2902,ROW()-ROW($H$2905)+1),"")</f>
        <v>0</v>
      </c>
      <c r="K3359">
        <f>IFERROR(SMALL(K972:K2902,ROW()-ROW($K$2905)+1),"")</f>
        <v>0</v>
      </c>
      <c r="L3359">
        <f>IFERROR(SMALL(L972:L2902,ROW()-ROW($L$2905)+1),"")</f>
        <v>0</v>
      </c>
      <c r="M3359">
        <f>IFERROR(SMALL(M972:M2902,ROW()-ROW($M$2905)+1),"")</f>
        <v>0</v>
      </c>
      <c r="N3359">
        <f>IFERROR(SMALL(N972:N2902,ROW()-ROW($N$2905)+1),"")</f>
        <v>0</v>
      </c>
    </row>
    <row r="3360" spans="5:14">
      <c r="E3360">
        <f>IFERROR(SMALL(E972:E2902,ROW()-ROW($E$2905)+1),"")</f>
        <v>0</v>
      </c>
      <c r="F3360">
        <f>IFERROR(SMALL(F972:F2902,ROW()-ROW($F$2905)+1),"")</f>
        <v>0</v>
      </c>
      <c r="G3360">
        <f>IFERROR(SMALL(G972:G2902,ROW()-ROW($G$2905)+1),"")</f>
        <v>0</v>
      </c>
      <c r="H3360">
        <f>IFERROR(SMALL(H972:H2902,ROW()-ROW($H$2905)+1),"")</f>
        <v>0</v>
      </c>
      <c r="K3360">
        <f>IFERROR(SMALL(K972:K2902,ROW()-ROW($K$2905)+1),"")</f>
        <v>0</v>
      </c>
      <c r="L3360">
        <f>IFERROR(SMALL(L972:L2902,ROW()-ROW($L$2905)+1),"")</f>
        <v>0</v>
      </c>
      <c r="M3360">
        <f>IFERROR(SMALL(M972:M2902,ROW()-ROW($M$2905)+1),"")</f>
        <v>0</v>
      </c>
      <c r="N3360">
        <f>IFERROR(SMALL(N972:N2902,ROW()-ROW($N$2905)+1),"")</f>
        <v>0</v>
      </c>
    </row>
    <row r="3361" spans="5:14">
      <c r="E3361">
        <f>IFERROR(SMALL(E972:E2902,ROW()-ROW($E$2905)+1),"")</f>
        <v>0</v>
      </c>
      <c r="F3361">
        <f>IFERROR(SMALL(F972:F2902,ROW()-ROW($F$2905)+1),"")</f>
        <v>0</v>
      </c>
      <c r="G3361">
        <f>IFERROR(SMALL(G972:G2902,ROW()-ROW($G$2905)+1),"")</f>
        <v>0</v>
      </c>
      <c r="H3361">
        <f>IFERROR(SMALL(H972:H2902,ROW()-ROW($H$2905)+1),"")</f>
        <v>0</v>
      </c>
      <c r="K3361">
        <f>IFERROR(SMALL(K972:K2902,ROW()-ROW($K$2905)+1),"")</f>
        <v>0</v>
      </c>
      <c r="L3361">
        <f>IFERROR(SMALL(L972:L2902,ROW()-ROW($L$2905)+1),"")</f>
        <v>0</v>
      </c>
      <c r="M3361">
        <f>IFERROR(SMALL(M972:M2902,ROW()-ROW($M$2905)+1),"")</f>
        <v>0</v>
      </c>
      <c r="N3361">
        <f>IFERROR(SMALL(N972:N2902,ROW()-ROW($N$2905)+1),"")</f>
        <v>0</v>
      </c>
    </row>
    <row r="3362" spans="5:14">
      <c r="E3362">
        <f>IFERROR(SMALL(E972:E2902,ROW()-ROW($E$2905)+1),"")</f>
        <v>0</v>
      </c>
      <c r="F3362">
        <f>IFERROR(SMALL(F972:F2902,ROW()-ROW($F$2905)+1),"")</f>
        <v>0</v>
      </c>
      <c r="G3362">
        <f>IFERROR(SMALL(G972:G2902,ROW()-ROW($G$2905)+1),"")</f>
        <v>0</v>
      </c>
      <c r="H3362">
        <f>IFERROR(SMALL(H972:H2902,ROW()-ROW($H$2905)+1),"")</f>
        <v>0</v>
      </c>
      <c r="K3362">
        <f>IFERROR(SMALL(K972:K2902,ROW()-ROW($K$2905)+1),"")</f>
        <v>0</v>
      </c>
      <c r="L3362">
        <f>IFERROR(SMALL(L972:L2902,ROW()-ROW($L$2905)+1),"")</f>
        <v>0</v>
      </c>
      <c r="M3362">
        <f>IFERROR(SMALL(M972:M2902,ROW()-ROW($M$2905)+1),"")</f>
        <v>0</v>
      </c>
      <c r="N3362">
        <f>IFERROR(SMALL(N972:N2902,ROW()-ROW($N$2905)+1),"")</f>
        <v>0</v>
      </c>
    </row>
    <row r="3363" spans="5:14">
      <c r="E3363">
        <f>IFERROR(SMALL(E972:E2902,ROW()-ROW($E$2905)+1),"")</f>
        <v>0</v>
      </c>
      <c r="F3363">
        <f>IFERROR(SMALL(F972:F2902,ROW()-ROW($F$2905)+1),"")</f>
        <v>0</v>
      </c>
      <c r="G3363">
        <f>IFERROR(SMALL(G972:G2902,ROW()-ROW($G$2905)+1),"")</f>
        <v>0</v>
      </c>
      <c r="H3363">
        <f>IFERROR(SMALL(H972:H2902,ROW()-ROW($H$2905)+1),"")</f>
        <v>0</v>
      </c>
      <c r="K3363">
        <f>IFERROR(SMALL(K972:K2902,ROW()-ROW($K$2905)+1),"")</f>
        <v>0</v>
      </c>
      <c r="L3363">
        <f>IFERROR(SMALL(L972:L2902,ROW()-ROW($L$2905)+1),"")</f>
        <v>0</v>
      </c>
      <c r="M3363">
        <f>IFERROR(SMALL(M972:M2902,ROW()-ROW($M$2905)+1),"")</f>
        <v>0</v>
      </c>
      <c r="N3363">
        <f>IFERROR(SMALL(N972:N2902,ROW()-ROW($N$2905)+1),"")</f>
        <v>0</v>
      </c>
    </row>
    <row r="3364" spans="5:14">
      <c r="E3364">
        <f>IFERROR(SMALL(E972:E2902,ROW()-ROW($E$2905)+1),"")</f>
        <v>0</v>
      </c>
      <c r="F3364">
        <f>IFERROR(SMALL(F972:F2902,ROW()-ROW($F$2905)+1),"")</f>
        <v>0</v>
      </c>
      <c r="G3364">
        <f>IFERROR(SMALL(G972:G2902,ROW()-ROW($G$2905)+1),"")</f>
        <v>0</v>
      </c>
      <c r="H3364">
        <f>IFERROR(SMALL(H972:H2902,ROW()-ROW($H$2905)+1),"")</f>
        <v>0</v>
      </c>
      <c r="K3364">
        <f>IFERROR(SMALL(K972:K2902,ROW()-ROW($K$2905)+1),"")</f>
        <v>0</v>
      </c>
      <c r="L3364">
        <f>IFERROR(SMALL(L972:L2902,ROW()-ROW($L$2905)+1),"")</f>
        <v>0</v>
      </c>
      <c r="M3364">
        <f>IFERROR(SMALL(M972:M2902,ROW()-ROW($M$2905)+1),"")</f>
        <v>0</v>
      </c>
      <c r="N3364">
        <f>IFERROR(SMALL(N972:N2902,ROW()-ROW($N$2905)+1),"")</f>
        <v>0</v>
      </c>
    </row>
    <row r="3365" spans="5:14">
      <c r="E3365">
        <f>IFERROR(SMALL(E972:E2902,ROW()-ROW($E$2905)+1),"")</f>
        <v>0</v>
      </c>
      <c r="F3365">
        <f>IFERROR(SMALL(F972:F2902,ROW()-ROW($F$2905)+1),"")</f>
        <v>0</v>
      </c>
      <c r="G3365">
        <f>IFERROR(SMALL(G972:G2902,ROW()-ROW($G$2905)+1),"")</f>
        <v>0</v>
      </c>
      <c r="H3365">
        <f>IFERROR(SMALL(H972:H2902,ROW()-ROW($H$2905)+1),"")</f>
        <v>0</v>
      </c>
      <c r="K3365">
        <f>IFERROR(SMALL(K972:K2902,ROW()-ROW($K$2905)+1),"")</f>
        <v>0</v>
      </c>
      <c r="L3365">
        <f>IFERROR(SMALL(L972:L2902,ROW()-ROW($L$2905)+1),"")</f>
        <v>0</v>
      </c>
      <c r="M3365">
        <f>IFERROR(SMALL(M972:M2902,ROW()-ROW($M$2905)+1),"")</f>
        <v>0</v>
      </c>
      <c r="N3365">
        <f>IFERROR(SMALL(N972:N2902,ROW()-ROW($N$2905)+1),"")</f>
        <v>0</v>
      </c>
    </row>
    <row r="3366" spans="5:14">
      <c r="E3366">
        <f>IFERROR(SMALL(E972:E2902,ROW()-ROW($E$2905)+1),"")</f>
        <v>0</v>
      </c>
      <c r="F3366">
        <f>IFERROR(SMALL(F972:F2902,ROW()-ROW($F$2905)+1),"")</f>
        <v>0</v>
      </c>
      <c r="G3366">
        <f>IFERROR(SMALL(G972:G2902,ROW()-ROW($G$2905)+1),"")</f>
        <v>0</v>
      </c>
      <c r="H3366">
        <f>IFERROR(SMALL(H972:H2902,ROW()-ROW($H$2905)+1),"")</f>
        <v>0</v>
      </c>
      <c r="K3366">
        <f>IFERROR(SMALL(K972:K2902,ROW()-ROW($K$2905)+1),"")</f>
        <v>0</v>
      </c>
      <c r="L3366">
        <f>IFERROR(SMALL(L972:L2902,ROW()-ROW($L$2905)+1),"")</f>
        <v>0</v>
      </c>
      <c r="M3366">
        <f>IFERROR(SMALL(M972:M2902,ROW()-ROW($M$2905)+1),"")</f>
        <v>0</v>
      </c>
      <c r="N3366">
        <f>IFERROR(SMALL(N972:N2902,ROW()-ROW($N$2905)+1),"")</f>
        <v>0</v>
      </c>
    </row>
    <row r="3367" spans="5:14">
      <c r="E3367">
        <f>IFERROR(SMALL(E972:E2902,ROW()-ROW($E$2905)+1),"")</f>
        <v>0</v>
      </c>
      <c r="F3367">
        <f>IFERROR(SMALL(F972:F2902,ROW()-ROW($F$2905)+1),"")</f>
        <v>0</v>
      </c>
      <c r="G3367">
        <f>IFERROR(SMALL(G972:G2902,ROW()-ROW($G$2905)+1),"")</f>
        <v>0</v>
      </c>
      <c r="H3367">
        <f>IFERROR(SMALL(H972:H2902,ROW()-ROW($H$2905)+1),"")</f>
        <v>0</v>
      </c>
      <c r="K3367">
        <f>IFERROR(SMALL(K972:K2902,ROW()-ROW($K$2905)+1),"")</f>
        <v>0</v>
      </c>
      <c r="L3367">
        <f>IFERROR(SMALL(L972:L2902,ROW()-ROW($L$2905)+1),"")</f>
        <v>0</v>
      </c>
      <c r="M3367">
        <f>IFERROR(SMALL(M972:M2902,ROW()-ROW($M$2905)+1),"")</f>
        <v>0</v>
      </c>
      <c r="N3367">
        <f>IFERROR(SMALL(N972:N2902,ROW()-ROW($N$2905)+1),"")</f>
        <v>0</v>
      </c>
    </row>
    <row r="3368" spans="5:14">
      <c r="E3368">
        <f>IFERROR(SMALL(E972:E2902,ROW()-ROW($E$2905)+1),"")</f>
        <v>0</v>
      </c>
      <c r="F3368">
        <f>IFERROR(SMALL(F972:F2902,ROW()-ROW($F$2905)+1),"")</f>
        <v>0</v>
      </c>
      <c r="G3368">
        <f>IFERROR(SMALL(G972:G2902,ROW()-ROW($G$2905)+1),"")</f>
        <v>0</v>
      </c>
      <c r="H3368">
        <f>IFERROR(SMALL(H972:H2902,ROW()-ROW($H$2905)+1),"")</f>
        <v>0</v>
      </c>
      <c r="K3368">
        <f>IFERROR(SMALL(K972:K2902,ROW()-ROW($K$2905)+1),"")</f>
        <v>0</v>
      </c>
      <c r="L3368">
        <f>IFERROR(SMALL(L972:L2902,ROW()-ROW($L$2905)+1),"")</f>
        <v>0</v>
      </c>
      <c r="M3368">
        <f>IFERROR(SMALL(M972:M2902,ROW()-ROW($M$2905)+1),"")</f>
        <v>0</v>
      </c>
      <c r="N3368">
        <f>IFERROR(SMALL(N972:N2902,ROW()-ROW($N$2905)+1),"")</f>
        <v>0</v>
      </c>
    </row>
    <row r="3369" spans="5:14">
      <c r="E3369">
        <f>IFERROR(SMALL(E972:E2902,ROW()-ROW($E$2905)+1),"")</f>
        <v>0</v>
      </c>
      <c r="F3369">
        <f>IFERROR(SMALL(F972:F2902,ROW()-ROW($F$2905)+1),"")</f>
        <v>0</v>
      </c>
      <c r="G3369">
        <f>IFERROR(SMALL(G972:G2902,ROW()-ROW($G$2905)+1),"")</f>
        <v>0</v>
      </c>
      <c r="H3369">
        <f>IFERROR(SMALL(H972:H2902,ROW()-ROW($H$2905)+1),"")</f>
        <v>0</v>
      </c>
      <c r="K3369">
        <f>IFERROR(SMALL(K972:K2902,ROW()-ROW($K$2905)+1),"")</f>
        <v>0</v>
      </c>
      <c r="L3369">
        <f>IFERROR(SMALL(L972:L2902,ROW()-ROW($L$2905)+1),"")</f>
        <v>0</v>
      </c>
      <c r="M3369">
        <f>IFERROR(SMALL(M972:M2902,ROW()-ROW($M$2905)+1),"")</f>
        <v>0</v>
      </c>
      <c r="N3369">
        <f>IFERROR(SMALL(N972:N2902,ROW()-ROW($N$2905)+1),"")</f>
        <v>0</v>
      </c>
    </row>
    <row r="3370" spans="5:14">
      <c r="E3370">
        <f>IFERROR(SMALL(E972:E2902,ROW()-ROW($E$2905)+1),"")</f>
        <v>0</v>
      </c>
      <c r="F3370">
        <f>IFERROR(SMALL(F972:F2902,ROW()-ROW($F$2905)+1),"")</f>
        <v>0</v>
      </c>
      <c r="G3370">
        <f>IFERROR(SMALL(G972:G2902,ROW()-ROW($G$2905)+1),"")</f>
        <v>0</v>
      </c>
      <c r="H3370">
        <f>IFERROR(SMALL(H972:H2902,ROW()-ROW($H$2905)+1),"")</f>
        <v>0</v>
      </c>
      <c r="K3370">
        <f>IFERROR(SMALL(K972:K2902,ROW()-ROW($K$2905)+1),"")</f>
        <v>0</v>
      </c>
      <c r="L3370">
        <f>IFERROR(SMALL(L972:L2902,ROW()-ROW($L$2905)+1),"")</f>
        <v>0</v>
      </c>
      <c r="M3370">
        <f>IFERROR(SMALL(M972:M2902,ROW()-ROW($M$2905)+1),"")</f>
        <v>0</v>
      </c>
      <c r="N3370">
        <f>IFERROR(SMALL(N972:N2902,ROW()-ROW($N$2905)+1),"")</f>
        <v>0</v>
      </c>
    </row>
    <row r="3371" spans="5:14">
      <c r="E3371">
        <f>IFERROR(SMALL(E972:E2902,ROW()-ROW($E$2905)+1),"")</f>
        <v>0</v>
      </c>
      <c r="F3371">
        <f>IFERROR(SMALL(F972:F2902,ROW()-ROW($F$2905)+1),"")</f>
        <v>0</v>
      </c>
      <c r="G3371">
        <f>IFERROR(SMALL(G972:G2902,ROW()-ROW($G$2905)+1),"")</f>
        <v>0</v>
      </c>
      <c r="H3371">
        <f>IFERROR(SMALL(H972:H2902,ROW()-ROW($H$2905)+1),"")</f>
        <v>0</v>
      </c>
      <c r="K3371">
        <f>IFERROR(SMALL(K972:K2902,ROW()-ROW($K$2905)+1),"")</f>
        <v>0</v>
      </c>
      <c r="L3371">
        <f>IFERROR(SMALL(L972:L2902,ROW()-ROW($L$2905)+1),"")</f>
        <v>0</v>
      </c>
      <c r="M3371">
        <f>IFERROR(SMALL(M972:M2902,ROW()-ROW($M$2905)+1),"")</f>
        <v>0</v>
      </c>
      <c r="N3371">
        <f>IFERROR(SMALL(N972:N2902,ROW()-ROW($N$2905)+1),"")</f>
        <v>0</v>
      </c>
    </row>
    <row r="3372" spans="5:14">
      <c r="E3372">
        <f>IFERROR(SMALL(E972:E2902,ROW()-ROW($E$2905)+1),"")</f>
        <v>0</v>
      </c>
      <c r="F3372">
        <f>IFERROR(SMALL(F972:F2902,ROW()-ROW($F$2905)+1),"")</f>
        <v>0</v>
      </c>
      <c r="G3372">
        <f>IFERROR(SMALL(G972:G2902,ROW()-ROW($G$2905)+1),"")</f>
        <v>0</v>
      </c>
      <c r="H3372">
        <f>IFERROR(SMALL(H972:H2902,ROW()-ROW($H$2905)+1),"")</f>
        <v>0</v>
      </c>
      <c r="K3372">
        <f>IFERROR(SMALL(K972:K2902,ROW()-ROW($K$2905)+1),"")</f>
        <v>0</v>
      </c>
      <c r="L3372">
        <f>IFERROR(SMALL(L972:L2902,ROW()-ROW($L$2905)+1),"")</f>
        <v>0</v>
      </c>
      <c r="M3372">
        <f>IFERROR(SMALL(M972:M2902,ROW()-ROW($M$2905)+1),"")</f>
        <v>0</v>
      </c>
      <c r="N3372">
        <f>IFERROR(SMALL(N972:N2902,ROW()-ROW($N$2905)+1),"")</f>
        <v>0</v>
      </c>
    </row>
    <row r="3373" spans="5:14">
      <c r="E3373">
        <f>IFERROR(SMALL(E972:E2902,ROW()-ROW($E$2905)+1),"")</f>
        <v>0</v>
      </c>
      <c r="F3373">
        <f>IFERROR(SMALL(F972:F2902,ROW()-ROW($F$2905)+1),"")</f>
        <v>0</v>
      </c>
      <c r="G3373">
        <f>IFERROR(SMALL(G972:G2902,ROW()-ROW($G$2905)+1),"")</f>
        <v>0</v>
      </c>
      <c r="H3373">
        <f>IFERROR(SMALL(H972:H2902,ROW()-ROW($H$2905)+1),"")</f>
        <v>0</v>
      </c>
      <c r="K3373">
        <f>IFERROR(SMALL(K972:K2902,ROW()-ROW($K$2905)+1),"")</f>
        <v>0</v>
      </c>
      <c r="L3373">
        <f>IFERROR(SMALL(L972:L2902,ROW()-ROW($L$2905)+1),"")</f>
        <v>0</v>
      </c>
      <c r="M3373">
        <f>IFERROR(SMALL(M972:M2902,ROW()-ROW($M$2905)+1),"")</f>
        <v>0</v>
      </c>
      <c r="N3373">
        <f>IFERROR(SMALL(N972:N2902,ROW()-ROW($N$2905)+1),"")</f>
        <v>0</v>
      </c>
    </row>
    <row r="3374" spans="5:14">
      <c r="E3374">
        <f>IFERROR(SMALL(E972:E2902,ROW()-ROW($E$2905)+1),"")</f>
        <v>0</v>
      </c>
      <c r="F3374">
        <f>IFERROR(SMALL(F972:F2902,ROW()-ROW($F$2905)+1),"")</f>
        <v>0</v>
      </c>
      <c r="G3374">
        <f>IFERROR(SMALL(G972:G2902,ROW()-ROW($G$2905)+1),"")</f>
        <v>0</v>
      </c>
      <c r="H3374">
        <f>IFERROR(SMALL(H972:H2902,ROW()-ROW($H$2905)+1),"")</f>
        <v>0</v>
      </c>
      <c r="K3374">
        <f>IFERROR(SMALL(K972:K2902,ROW()-ROW($K$2905)+1),"")</f>
        <v>0</v>
      </c>
      <c r="L3374">
        <f>IFERROR(SMALL(L972:L2902,ROW()-ROW($L$2905)+1),"")</f>
        <v>0</v>
      </c>
      <c r="M3374">
        <f>IFERROR(SMALL(M972:M2902,ROW()-ROW($M$2905)+1),"")</f>
        <v>0</v>
      </c>
      <c r="N3374">
        <f>IFERROR(SMALL(N972:N2902,ROW()-ROW($N$2905)+1),"")</f>
        <v>0</v>
      </c>
    </row>
    <row r="3375" spans="5:14">
      <c r="E3375">
        <f>IFERROR(SMALL(E972:E2902,ROW()-ROW($E$2905)+1),"")</f>
        <v>0</v>
      </c>
      <c r="F3375">
        <f>IFERROR(SMALL(F972:F2902,ROW()-ROW($F$2905)+1),"")</f>
        <v>0</v>
      </c>
      <c r="G3375">
        <f>IFERROR(SMALL(G972:G2902,ROW()-ROW($G$2905)+1),"")</f>
        <v>0</v>
      </c>
      <c r="H3375">
        <f>IFERROR(SMALL(H972:H2902,ROW()-ROW($H$2905)+1),"")</f>
        <v>0</v>
      </c>
      <c r="K3375">
        <f>IFERROR(SMALL(K972:K2902,ROW()-ROW($K$2905)+1),"")</f>
        <v>0</v>
      </c>
      <c r="L3375">
        <f>IFERROR(SMALL(L972:L2902,ROW()-ROW($L$2905)+1),"")</f>
        <v>0</v>
      </c>
      <c r="M3375">
        <f>IFERROR(SMALL(M972:M2902,ROW()-ROW($M$2905)+1),"")</f>
        <v>0</v>
      </c>
      <c r="N3375">
        <f>IFERROR(SMALL(N972:N2902,ROW()-ROW($N$2905)+1),"")</f>
        <v>0</v>
      </c>
    </row>
    <row r="3376" spans="5:14">
      <c r="E3376">
        <f>IFERROR(SMALL(E972:E2902,ROW()-ROW($E$2905)+1),"")</f>
        <v>0</v>
      </c>
      <c r="F3376">
        <f>IFERROR(SMALL(F972:F2902,ROW()-ROW($F$2905)+1),"")</f>
        <v>0</v>
      </c>
      <c r="G3376">
        <f>IFERROR(SMALL(G972:G2902,ROW()-ROW($G$2905)+1),"")</f>
        <v>0</v>
      </c>
      <c r="H3376">
        <f>IFERROR(SMALL(H972:H2902,ROW()-ROW($H$2905)+1),"")</f>
        <v>0</v>
      </c>
      <c r="K3376">
        <f>IFERROR(SMALL(K972:K2902,ROW()-ROW($K$2905)+1),"")</f>
        <v>0</v>
      </c>
      <c r="L3376">
        <f>IFERROR(SMALL(L972:L2902,ROW()-ROW($L$2905)+1),"")</f>
        <v>0</v>
      </c>
      <c r="M3376">
        <f>IFERROR(SMALL(M972:M2902,ROW()-ROW($M$2905)+1),"")</f>
        <v>0</v>
      </c>
      <c r="N3376">
        <f>IFERROR(SMALL(N972:N2902,ROW()-ROW($N$2905)+1),"")</f>
        <v>0</v>
      </c>
    </row>
    <row r="3377" spans="5:14">
      <c r="E3377">
        <f>IFERROR(SMALL(E972:E2902,ROW()-ROW($E$2905)+1),"")</f>
        <v>0</v>
      </c>
      <c r="F3377">
        <f>IFERROR(SMALL(F972:F2902,ROW()-ROW($F$2905)+1),"")</f>
        <v>0</v>
      </c>
      <c r="G3377">
        <f>IFERROR(SMALL(G972:G2902,ROW()-ROW($G$2905)+1),"")</f>
        <v>0</v>
      </c>
      <c r="H3377">
        <f>IFERROR(SMALL(H972:H2902,ROW()-ROW($H$2905)+1),"")</f>
        <v>0</v>
      </c>
      <c r="K3377">
        <f>IFERROR(SMALL(K972:K2902,ROW()-ROW($K$2905)+1),"")</f>
        <v>0</v>
      </c>
      <c r="L3377">
        <f>IFERROR(SMALL(L972:L2902,ROW()-ROW($L$2905)+1),"")</f>
        <v>0</v>
      </c>
      <c r="M3377">
        <f>IFERROR(SMALL(M972:M2902,ROW()-ROW($M$2905)+1),"")</f>
        <v>0</v>
      </c>
      <c r="N3377">
        <f>IFERROR(SMALL(N972:N2902,ROW()-ROW($N$2905)+1),"")</f>
        <v>0</v>
      </c>
    </row>
    <row r="3378" spans="5:14">
      <c r="E3378">
        <f>IFERROR(SMALL(E972:E2902,ROW()-ROW($E$2905)+1),"")</f>
        <v>0</v>
      </c>
      <c r="F3378">
        <f>IFERROR(SMALL(F972:F2902,ROW()-ROW($F$2905)+1),"")</f>
        <v>0</v>
      </c>
      <c r="G3378">
        <f>IFERROR(SMALL(G972:G2902,ROW()-ROW($G$2905)+1),"")</f>
        <v>0</v>
      </c>
      <c r="H3378">
        <f>IFERROR(SMALL(H972:H2902,ROW()-ROW($H$2905)+1),"")</f>
        <v>0</v>
      </c>
      <c r="K3378">
        <f>IFERROR(SMALL(K972:K2902,ROW()-ROW($K$2905)+1),"")</f>
        <v>0</v>
      </c>
      <c r="L3378">
        <f>IFERROR(SMALL(L972:L2902,ROW()-ROW($L$2905)+1),"")</f>
        <v>0</v>
      </c>
      <c r="M3378">
        <f>IFERROR(SMALL(M972:M2902,ROW()-ROW($M$2905)+1),"")</f>
        <v>0</v>
      </c>
      <c r="N3378">
        <f>IFERROR(SMALL(N972:N2902,ROW()-ROW($N$2905)+1),"")</f>
        <v>0</v>
      </c>
    </row>
    <row r="3379" spans="5:14">
      <c r="E3379">
        <f>IFERROR(SMALL(E972:E2902,ROW()-ROW($E$2905)+1),"")</f>
        <v>0</v>
      </c>
      <c r="F3379">
        <f>IFERROR(SMALL(F972:F2902,ROW()-ROW($F$2905)+1),"")</f>
        <v>0</v>
      </c>
      <c r="G3379">
        <f>IFERROR(SMALL(G972:G2902,ROW()-ROW($G$2905)+1),"")</f>
        <v>0</v>
      </c>
      <c r="H3379">
        <f>IFERROR(SMALL(H972:H2902,ROW()-ROW($H$2905)+1),"")</f>
        <v>0</v>
      </c>
      <c r="K3379">
        <f>IFERROR(SMALL(K972:K2902,ROW()-ROW($K$2905)+1),"")</f>
        <v>0</v>
      </c>
      <c r="L3379">
        <f>IFERROR(SMALL(L972:L2902,ROW()-ROW($L$2905)+1),"")</f>
        <v>0</v>
      </c>
      <c r="M3379">
        <f>IFERROR(SMALL(M972:M2902,ROW()-ROW($M$2905)+1),"")</f>
        <v>0</v>
      </c>
      <c r="N3379">
        <f>IFERROR(SMALL(N972:N2902,ROW()-ROW($N$2905)+1),"")</f>
        <v>0</v>
      </c>
    </row>
    <row r="3380" spans="5:14">
      <c r="E3380">
        <f>IFERROR(SMALL(E972:E2902,ROW()-ROW($E$2905)+1),"")</f>
        <v>0</v>
      </c>
      <c r="F3380">
        <f>IFERROR(SMALL(F972:F2902,ROW()-ROW($F$2905)+1),"")</f>
        <v>0</v>
      </c>
      <c r="G3380">
        <f>IFERROR(SMALL(G972:G2902,ROW()-ROW($G$2905)+1),"")</f>
        <v>0</v>
      </c>
      <c r="H3380">
        <f>IFERROR(SMALL(H972:H2902,ROW()-ROW($H$2905)+1),"")</f>
        <v>0</v>
      </c>
      <c r="K3380">
        <f>IFERROR(SMALL(K972:K2902,ROW()-ROW($K$2905)+1),"")</f>
        <v>0</v>
      </c>
      <c r="L3380">
        <f>IFERROR(SMALL(L972:L2902,ROW()-ROW($L$2905)+1),"")</f>
        <v>0</v>
      </c>
      <c r="M3380">
        <f>IFERROR(SMALL(M972:M2902,ROW()-ROW($M$2905)+1),"")</f>
        <v>0</v>
      </c>
      <c r="N3380">
        <f>IFERROR(SMALL(N972:N2902,ROW()-ROW($N$2905)+1),"")</f>
        <v>0</v>
      </c>
    </row>
    <row r="3381" spans="5:14">
      <c r="E3381">
        <f>IFERROR(SMALL(E972:E2902,ROW()-ROW($E$2905)+1),"")</f>
        <v>0</v>
      </c>
      <c r="F3381">
        <f>IFERROR(SMALL(F972:F2902,ROW()-ROW($F$2905)+1),"")</f>
        <v>0</v>
      </c>
      <c r="G3381">
        <f>IFERROR(SMALL(G972:G2902,ROW()-ROW($G$2905)+1),"")</f>
        <v>0</v>
      </c>
      <c r="H3381">
        <f>IFERROR(SMALL(H972:H2902,ROW()-ROW($H$2905)+1),"")</f>
        <v>0</v>
      </c>
      <c r="K3381">
        <f>IFERROR(SMALL(K972:K2902,ROW()-ROW($K$2905)+1),"")</f>
        <v>0</v>
      </c>
      <c r="L3381">
        <f>IFERROR(SMALL(L972:L2902,ROW()-ROW($L$2905)+1),"")</f>
        <v>0</v>
      </c>
      <c r="M3381">
        <f>IFERROR(SMALL(M972:M2902,ROW()-ROW($M$2905)+1),"")</f>
        <v>0</v>
      </c>
      <c r="N3381">
        <f>IFERROR(SMALL(N972:N2902,ROW()-ROW($N$2905)+1),"")</f>
        <v>0</v>
      </c>
    </row>
    <row r="3382" spans="5:14">
      <c r="E3382">
        <f>IFERROR(SMALL(E972:E2902,ROW()-ROW($E$2905)+1),"")</f>
        <v>0</v>
      </c>
      <c r="F3382">
        <f>IFERROR(SMALL(F972:F2902,ROW()-ROW($F$2905)+1),"")</f>
        <v>0</v>
      </c>
      <c r="G3382">
        <f>IFERROR(SMALL(G972:G2902,ROW()-ROW($G$2905)+1),"")</f>
        <v>0</v>
      </c>
      <c r="H3382">
        <f>IFERROR(SMALL(H972:H2902,ROW()-ROW($H$2905)+1),"")</f>
        <v>0</v>
      </c>
      <c r="K3382">
        <f>IFERROR(SMALL(K972:K2902,ROW()-ROW($K$2905)+1),"")</f>
        <v>0</v>
      </c>
      <c r="L3382">
        <f>IFERROR(SMALL(L972:L2902,ROW()-ROW($L$2905)+1),"")</f>
        <v>0</v>
      </c>
      <c r="M3382">
        <f>IFERROR(SMALL(M972:M2902,ROW()-ROW($M$2905)+1),"")</f>
        <v>0</v>
      </c>
      <c r="N3382">
        <f>IFERROR(SMALL(N972:N2902,ROW()-ROW($N$2905)+1),"")</f>
        <v>0</v>
      </c>
    </row>
    <row r="3383" spans="5:14">
      <c r="E3383">
        <f>IFERROR(SMALL(E972:E2902,ROW()-ROW($E$2905)+1),"")</f>
        <v>0</v>
      </c>
      <c r="F3383">
        <f>IFERROR(SMALL(F972:F2902,ROW()-ROW($F$2905)+1),"")</f>
        <v>0</v>
      </c>
      <c r="G3383">
        <f>IFERROR(SMALL(G972:G2902,ROW()-ROW($G$2905)+1),"")</f>
        <v>0</v>
      </c>
      <c r="H3383">
        <f>IFERROR(SMALL(H972:H2902,ROW()-ROW($H$2905)+1),"")</f>
        <v>0</v>
      </c>
      <c r="K3383">
        <f>IFERROR(SMALL(K972:K2902,ROW()-ROW($K$2905)+1),"")</f>
        <v>0</v>
      </c>
      <c r="L3383">
        <f>IFERROR(SMALL(L972:L2902,ROW()-ROW($L$2905)+1),"")</f>
        <v>0</v>
      </c>
      <c r="M3383">
        <f>IFERROR(SMALL(M972:M2902,ROW()-ROW($M$2905)+1),"")</f>
        <v>0</v>
      </c>
      <c r="N3383">
        <f>IFERROR(SMALL(N972:N2902,ROW()-ROW($N$2905)+1),"")</f>
        <v>0</v>
      </c>
    </row>
    <row r="3384" spans="5:14">
      <c r="E3384">
        <f>IFERROR(SMALL(E972:E2902,ROW()-ROW($E$2905)+1),"")</f>
        <v>0</v>
      </c>
      <c r="F3384">
        <f>IFERROR(SMALL(F972:F2902,ROW()-ROW($F$2905)+1),"")</f>
        <v>0</v>
      </c>
      <c r="G3384">
        <f>IFERROR(SMALL(G972:G2902,ROW()-ROW($G$2905)+1),"")</f>
        <v>0</v>
      </c>
      <c r="H3384">
        <f>IFERROR(SMALL(H972:H2902,ROW()-ROW($H$2905)+1),"")</f>
        <v>0</v>
      </c>
      <c r="K3384">
        <f>IFERROR(SMALL(K972:K2902,ROW()-ROW($K$2905)+1),"")</f>
        <v>0</v>
      </c>
      <c r="L3384">
        <f>IFERROR(SMALL(L972:L2902,ROW()-ROW($L$2905)+1),"")</f>
        <v>0</v>
      </c>
      <c r="M3384">
        <f>IFERROR(SMALL(M972:M2902,ROW()-ROW($M$2905)+1),"")</f>
        <v>0</v>
      </c>
      <c r="N3384">
        <f>IFERROR(SMALL(N972:N2902,ROW()-ROW($N$2905)+1),"")</f>
        <v>0</v>
      </c>
    </row>
    <row r="3385" spans="5:14">
      <c r="E3385">
        <f>IFERROR(SMALL(E972:E2902,ROW()-ROW($E$2905)+1),"")</f>
        <v>0</v>
      </c>
      <c r="F3385">
        <f>IFERROR(SMALL(F972:F2902,ROW()-ROW($F$2905)+1),"")</f>
        <v>0</v>
      </c>
      <c r="G3385">
        <f>IFERROR(SMALL(G972:G2902,ROW()-ROW($G$2905)+1),"")</f>
        <v>0</v>
      </c>
      <c r="H3385">
        <f>IFERROR(SMALL(H972:H2902,ROW()-ROW($H$2905)+1),"")</f>
        <v>0</v>
      </c>
      <c r="K3385">
        <f>IFERROR(SMALL(K972:K2902,ROW()-ROW($K$2905)+1),"")</f>
        <v>0</v>
      </c>
      <c r="L3385">
        <f>IFERROR(SMALL(L972:L2902,ROW()-ROW($L$2905)+1),"")</f>
        <v>0</v>
      </c>
      <c r="M3385">
        <f>IFERROR(SMALL(M972:M2902,ROW()-ROW($M$2905)+1),"")</f>
        <v>0</v>
      </c>
      <c r="N3385">
        <f>IFERROR(SMALL(N972:N2902,ROW()-ROW($N$2905)+1),"")</f>
        <v>0</v>
      </c>
    </row>
    <row r="3386" spans="5:14">
      <c r="E3386">
        <f>IFERROR(SMALL(E972:E2902,ROW()-ROW($E$2905)+1),"")</f>
        <v>0</v>
      </c>
      <c r="F3386">
        <f>IFERROR(SMALL(F972:F2902,ROW()-ROW($F$2905)+1),"")</f>
        <v>0</v>
      </c>
      <c r="G3386">
        <f>IFERROR(SMALL(G972:G2902,ROW()-ROW($G$2905)+1),"")</f>
        <v>0</v>
      </c>
      <c r="H3386">
        <f>IFERROR(SMALL(H972:H2902,ROW()-ROW($H$2905)+1),"")</f>
        <v>0</v>
      </c>
      <c r="K3386">
        <f>IFERROR(SMALL(K972:K2902,ROW()-ROW($K$2905)+1),"")</f>
        <v>0</v>
      </c>
      <c r="L3386">
        <f>IFERROR(SMALL(L972:L2902,ROW()-ROW($L$2905)+1),"")</f>
        <v>0</v>
      </c>
      <c r="M3386">
        <f>IFERROR(SMALL(M972:M2902,ROW()-ROW($M$2905)+1),"")</f>
        <v>0</v>
      </c>
      <c r="N3386">
        <f>IFERROR(SMALL(N972:N2902,ROW()-ROW($N$2905)+1),"")</f>
        <v>0</v>
      </c>
    </row>
    <row r="3387" spans="5:14">
      <c r="E3387">
        <f>IFERROR(SMALL(E972:E2902,ROW()-ROW($E$2905)+1),"")</f>
        <v>0</v>
      </c>
      <c r="F3387">
        <f>IFERROR(SMALL(F972:F2902,ROW()-ROW($F$2905)+1),"")</f>
        <v>0</v>
      </c>
      <c r="G3387">
        <f>IFERROR(SMALL(G972:G2902,ROW()-ROW($G$2905)+1),"")</f>
        <v>0</v>
      </c>
      <c r="H3387">
        <f>IFERROR(SMALL(H972:H2902,ROW()-ROW($H$2905)+1),"")</f>
        <v>0</v>
      </c>
      <c r="K3387">
        <f>IFERROR(SMALL(K972:K2902,ROW()-ROW($K$2905)+1),"")</f>
        <v>0</v>
      </c>
      <c r="L3387">
        <f>IFERROR(SMALL(L972:L2902,ROW()-ROW($L$2905)+1),"")</f>
        <v>0</v>
      </c>
      <c r="M3387">
        <f>IFERROR(SMALL(M972:M2902,ROW()-ROW($M$2905)+1),"")</f>
        <v>0</v>
      </c>
      <c r="N3387">
        <f>IFERROR(SMALL(N972:N2902,ROW()-ROW($N$2905)+1),"")</f>
        <v>0</v>
      </c>
    </row>
    <row r="3388" spans="5:14">
      <c r="E3388">
        <f>IFERROR(SMALL(E972:E2902,ROW()-ROW($E$2905)+1),"")</f>
        <v>0</v>
      </c>
      <c r="F3388">
        <f>IFERROR(SMALL(F972:F2902,ROW()-ROW($F$2905)+1),"")</f>
        <v>0</v>
      </c>
      <c r="G3388">
        <f>IFERROR(SMALL(G972:G2902,ROW()-ROW($G$2905)+1),"")</f>
        <v>0</v>
      </c>
      <c r="H3388">
        <f>IFERROR(SMALL(H972:H2902,ROW()-ROW($H$2905)+1),"")</f>
        <v>0</v>
      </c>
      <c r="K3388">
        <f>IFERROR(SMALL(K972:K2902,ROW()-ROW($K$2905)+1),"")</f>
        <v>0</v>
      </c>
      <c r="L3388">
        <f>IFERROR(SMALL(L972:L2902,ROW()-ROW($L$2905)+1),"")</f>
        <v>0</v>
      </c>
      <c r="M3388">
        <f>IFERROR(SMALL(M972:M2902,ROW()-ROW($M$2905)+1),"")</f>
        <v>0</v>
      </c>
      <c r="N3388">
        <f>IFERROR(SMALL(N972:N2902,ROW()-ROW($N$2905)+1),"")</f>
        <v>0</v>
      </c>
    </row>
    <row r="3389" spans="5:14">
      <c r="E3389">
        <f>IFERROR(SMALL(E972:E2902,ROW()-ROW($E$2905)+1),"")</f>
        <v>0</v>
      </c>
      <c r="F3389">
        <f>IFERROR(SMALL(F972:F2902,ROW()-ROW($F$2905)+1),"")</f>
        <v>0</v>
      </c>
      <c r="G3389">
        <f>IFERROR(SMALL(G972:G2902,ROW()-ROW($G$2905)+1),"")</f>
        <v>0</v>
      </c>
      <c r="H3389">
        <f>IFERROR(SMALL(H972:H2902,ROW()-ROW($H$2905)+1),"")</f>
        <v>0</v>
      </c>
      <c r="K3389">
        <f>IFERROR(SMALL(K972:K2902,ROW()-ROW($K$2905)+1),"")</f>
        <v>0</v>
      </c>
      <c r="L3389">
        <f>IFERROR(SMALL(L972:L2902,ROW()-ROW($L$2905)+1),"")</f>
        <v>0</v>
      </c>
      <c r="M3389">
        <f>IFERROR(SMALL(M972:M2902,ROW()-ROW($M$2905)+1),"")</f>
        <v>0</v>
      </c>
      <c r="N3389">
        <f>IFERROR(SMALL(N972:N2902,ROW()-ROW($N$2905)+1),"")</f>
        <v>0</v>
      </c>
    </row>
    <row r="3390" spans="5:14">
      <c r="E3390">
        <f>IFERROR(SMALL(E972:E2902,ROW()-ROW($E$2905)+1),"")</f>
        <v>0</v>
      </c>
      <c r="F3390">
        <f>IFERROR(SMALL(F972:F2902,ROW()-ROW($F$2905)+1),"")</f>
        <v>0</v>
      </c>
      <c r="G3390">
        <f>IFERROR(SMALL(G972:G2902,ROW()-ROW($G$2905)+1),"")</f>
        <v>0</v>
      </c>
      <c r="H3390">
        <f>IFERROR(SMALL(H972:H2902,ROW()-ROW($H$2905)+1),"")</f>
        <v>0</v>
      </c>
      <c r="K3390">
        <f>IFERROR(SMALL(K972:K2902,ROW()-ROW($K$2905)+1),"")</f>
        <v>0</v>
      </c>
      <c r="L3390">
        <f>IFERROR(SMALL(L972:L2902,ROW()-ROW($L$2905)+1),"")</f>
        <v>0</v>
      </c>
      <c r="M3390">
        <f>IFERROR(SMALL(M972:M2902,ROW()-ROW($M$2905)+1),"")</f>
        <v>0</v>
      </c>
      <c r="N3390">
        <f>IFERROR(SMALL(N972:N2902,ROW()-ROW($N$2905)+1),"")</f>
        <v>0</v>
      </c>
    </row>
    <row r="3391" spans="5:14">
      <c r="E3391">
        <f>IFERROR(SMALL(E972:E2902,ROW()-ROW($E$2905)+1),"")</f>
        <v>0</v>
      </c>
      <c r="F3391">
        <f>IFERROR(SMALL(F972:F2902,ROW()-ROW($F$2905)+1),"")</f>
        <v>0</v>
      </c>
      <c r="G3391">
        <f>IFERROR(SMALL(G972:G2902,ROW()-ROW($G$2905)+1),"")</f>
        <v>0</v>
      </c>
      <c r="H3391">
        <f>IFERROR(SMALL(H972:H2902,ROW()-ROW($H$2905)+1),"")</f>
        <v>0</v>
      </c>
      <c r="K3391">
        <f>IFERROR(SMALL(K972:K2902,ROW()-ROW($K$2905)+1),"")</f>
        <v>0</v>
      </c>
      <c r="L3391">
        <f>IFERROR(SMALL(L972:L2902,ROW()-ROW($L$2905)+1),"")</f>
        <v>0</v>
      </c>
      <c r="M3391">
        <f>IFERROR(SMALL(M972:M2902,ROW()-ROW($M$2905)+1),"")</f>
        <v>0</v>
      </c>
      <c r="N3391">
        <f>IFERROR(SMALL(N972:N2902,ROW()-ROW($N$2905)+1),"")</f>
        <v>0</v>
      </c>
    </row>
    <row r="3392" spans="5:14">
      <c r="E3392">
        <f>IFERROR(SMALL(E972:E2902,ROW()-ROW($E$2905)+1),"")</f>
        <v>0</v>
      </c>
      <c r="F3392">
        <f>IFERROR(SMALL(F972:F2902,ROW()-ROW($F$2905)+1),"")</f>
        <v>0</v>
      </c>
      <c r="G3392">
        <f>IFERROR(SMALL(G972:G2902,ROW()-ROW($G$2905)+1),"")</f>
        <v>0</v>
      </c>
      <c r="H3392">
        <f>IFERROR(SMALL(H972:H2902,ROW()-ROW($H$2905)+1),"")</f>
        <v>0</v>
      </c>
      <c r="K3392">
        <f>IFERROR(SMALL(K972:K2902,ROW()-ROW($K$2905)+1),"")</f>
        <v>0</v>
      </c>
      <c r="L3392">
        <f>IFERROR(SMALL(L972:L2902,ROW()-ROW($L$2905)+1),"")</f>
        <v>0</v>
      </c>
      <c r="M3392">
        <f>IFERROR(SMALL(M972:M2902,ROW()-ROW($M$2905)+1),"")</f>
        <v>0</v>
      </c>
      <c r="N3392">
        <f>IFERROR(SMALL(N972:N2902,ROW()-ROW($N$2905)+1),"")</f>
        <v>0</v>
      </c>
    </row>
    <row r="3393" spans="5:14">
      <c r="E3393">
        <f>IFERROR(SMALL(E972:E2902,ROW()-ROW($E$2905)+1),"")</f>
        <v>0</v>
      </c>
      <c r="F3393">
        <f>IFERROR(SMALL(F972:F2902,ROW()-ROW($F$2905)+1),"")</f>
        <v>0</v>
      </c>
      <c r="G3393">
        <f>IFERROR(SMALL(G972:G2902,ROW()-ROW($G$2905)+1),"")</f>
        <v>0</v>
      </c>
      <c r="H3393">
        <f>IFERROR(SMALL(H972:H2902,ROW()-ROW($H$2905)+1),"")</f>
        <v>0</v>
      </c>
      <c r="K3393">
        <f>IFERROR(SMALL(K972:K2902,ROW()-ROW($K$2905)+1),"")</f>
        <v>0</v>
      </c>
      <c r="L3393">
        <f>IFERROR(SMALL(L972:L2902,ROW()-ROW($L$2905)+1),"")</f>
        <v>0</v>
      </c>
      <c r="M3393">
        <f>IFERROR(SMALL(M972:M2902,ROW()-ROW($M$2905)+1),"")</f>
        <v>0</v>
      </c>
      <c r="N3393">
        <f>IFERROR(SMALL(N972:N2902,ROW()-ROW($N$2905)+1),"")</f>
        <v>0</v>
      </c>
    </row>
    <row r="3394" spans="5:14">
      <c r="E3394">
        <f>IFERROR(SMALL(E972:E2902,ROW()-ROW($E$2905)+1),"")</f>
        <v>0</v>
      </c>
      <c r="F3394">
        <f>IFERROR(SMALL(F972:F2902,ROW()-ROW($F$2905)+1),"")</f>
        <v>0</v>
      </c>
      <c r="G3394">
        <f>IFERROR(SMALL(G972:G2902,ROW()-ROW($G$2905)+1),"")</f>
        <v>0</v>
      </c>
      <c r="H3394">
        <f>IFERROR(SMALL(H972:H2902,ROW()-ROW($H$2905)+1),"")</f>
        <v>0</v>
      </c>
      <c r="K3394">
        <f>IFERROR(SMALL(K972:K2902,ROW()-ROW($K$2905)+1),"")</f>
        <v>0</v>
      </c>
      <c r="L3394">
        <f>IFERROR(SMALL(L972:L2902,ROW()-ROW($L$2905)+1),"")</f>
        <v>0</v>
      </c>
      <c r="M3394">
        <f>IFERROR(SMALL(M972:M2902,ROW()-ROW($M$2905)+1),"")</f>
        <v>0</v>
      </c>
      <c r="N3394">
        <f>IFERROR(SMALL(N972:N2902,ROW()-ROW($N$2905)+1),"")</f>
        <v>0</v>
      </c>
    </row>
    <row r="3395" spans="5:14">
      <c r="E3395">
        <f>IFERROR(SMALL(E972:E2902,ROW()-ROW($E$2905)+1),"")</f>
        <v>0</v>
      </c>
      <c r="F3395">
        <f>IFERROR(SMALL(F972:F2902,ROW()-ROW($F$2905)+1),"")</f>
        <v>0</v>
      </c>
      <c r="G3395">
        <f>IFERROR(SMALL(G972:G2902,ROW()-ROW($G$2905)+1),"")</f>
        <v>0</v>
      </c>
      <c r="H3395">
        <f>IFERROR(SMALL(H972:H2902,ROW()-ROW($H$2905)+1),"")</f>
        <v>0</v>
      </c>
      <c r="K3395">
        <f>IFERROR(SMALL(K972:K2902,ROW()-ROW($K$2905)+1),"")</f>
        <v>0</v>
      </c>
      <c r="L3395">
        <f>IFERROR(SMALL(L972:L2902,ROW()-ROW($L$2905)+1),"")</f>
        <v>0</v>
      </c>
      <c r="M3395">
        <f>IFERROR(SMALL(M972:M2902,ROW()-ROW($M$2905)+1),"")</f>
        <v>0</v>
      </c>
      <c r="N3395">
        <f>IFERROR(SMALL(N972:N2902,ROW()-ROW($N$2905)+1),"")</f>
        <v>0</v>
      </c>
    </row>
    <row r="3396" spans="5:14">
      <c r="E3396">
        <f>IFERROR(SMALL(E972:E2902,ROW()-ROW($E$2905)+1),"")</f>
        <v>0</v>
      </c>
      <c r="F3396">
        <f>IFERROR(SMALL(F972:F2902,ROW()-ROW($F$2905)+1),"")</f>
        <v>0</v>
      </c>
      <c r="G3396">
        <f>IFERROR(SMALL(G972:G2902,ROW()-ROW($G$2905)+1),"")</f>
        <v>0</v>
      </c>
      <c r="H3396">
        <f>IFERROR(SMALL(H972:H2902,ROW()-ROW($H$2905)+1),"")</f>
        <v>0</v>
      </c>
      <c r="K3396">
        <f>IFERROR(SMALL(K972:K2902,ROW()-ROW($K$2905)+1),"")</f>
        <v>0</v>
      </c>
      <c r="L3396">
        <f>IFERROR(SMALL(L972:L2902,ROW()-ROW($L$2905)+1),"")</f>
        <v>0</v>
      </c>
      <c r="M3396">
        <f>IFERROR(SMALL(M972:M2902,ROW()-ROW($M$2905)+1),"")</f>
        <v>0</v>
      </c>
      <c r="N3396">
        <f>IFERROR(SMALL(N972:N2902,ROW()-ROW($N$2905)+1),"")</f>
        <v>0</v>
      </c>
    </row>
    <row r="3397" spans="5:14">
      <c r="E3397">
        <f>IFERROR(SMALL(E972:E2902,ROW()-ROW($E$2905)+1),"")</f>
        <v>0</v>
      </c>
      <c r="F3397">
        <f>IFERROR(SMALL(F972:F2902,ROW()-ROW($F$2905)+1),"")</f>
        <v>0</v>
      </c>
      <c r="G3397">
        <f>IFERROR(SMALL(G972:G2902,ROW()-ROW($G$2905)+1),"")</f>
        <v>0</v>
      </c>
      <c r="H3397">
        <f>IFERROR(SMALL(H972:H2902,ROW()-ROW($H$2905)+1),"")</f>
        <v>0</v>
      </c>
      <c r="K3397">
        <f>IFERROR(SMALL(K972:K2902,ROW()-ROW($K$2905)+1),"")</f>
        <v>0</v>
      </c>
      <c r="L3397">
        <f>IFERROR(SMALL(L972:L2902,ROW()-ROW($L$2905)+1),"")</f>
        <v>0</v>
      </c>
      <c r="M3397">
        <f>IFERROR(SMALL(M972:M2902,ROW()-ROW($M$2905)+1),"")</f>
        <v>0</v>
      </c>
      <c r="N3397">
        <f>IFERROR(SMALL(N972:N2902,ROW()-ROW($N$2905)+1),"")</f>
        <v>0</v>
      </c>
    </row>
    <row r="3398" spans="5:14">
      <c r="E3398">
        <f>IFERROR(SMALL(E972:E2902,ROW()-ROW($E$2905)+1),"")</f>
        <v>0</v>
      </c>
      <c r="F3398">
        <f>IFERROR(SMALL(F972:F2902,ROW()-ROW($F$2905)+1),"")</f>
        <v>0</v>
      </c>
      <c r="G3398">
        <f>IFERROR(SMALL(G972:G2902,ROW()-ROW($G$2905)+1),"")</f>
        <v>0</v>
      </c>
      <c r="H3398">
        <f>IFERROR(SMALL(H972:H2902,ROW()-ROW($H$2905)+1),"")</f>
        <v>0</v>
      </c>
      <c r="K3398">
        <f>IFERROR(SMALL(K972:K2902,ROW()-ROW($K$2905)+1),"")</f>
        <v>0</v>
      </c>
      <c r="L3398">
        <f>IFERROR(SMALL(L972:L2902,ROW()-ROW($L$2905)+1),"")</f>
        <v>0</v>
      </c>
      <c r="M3398">
        <f>IFERROR(SMALL(M972:M2902,ROW()-ROW($M$2905)+1),"")</f>
        <v>0</v>
      </c>
      <c r="N3398">
        <f>IFERROR(SMALL(N972:N2902,ROW()-ROW($N$2905)+1),"")</f>
        <v>0</v>
      </c>
    </row>
    <row r="3399" spans="5:14">
      <c r="E3399">
        <f>IFERROR(SMALL(E972:E2902,ROW()-ROW($E$2905)+1),"")</f>
        <v>0</v>
      </c>
      <c r="F3399">
        <f>IFERROR(SMALL(F972:F2902,ROW()-ROW($F$2905)+1),"")</f>
        <v>0</v>
      </c>
      <c r="G3399">
        <f>IFERROR(SMALL(G972:G2902,ROW()-ROW($G$2905)+1),"")</f>
        <v>0</v>
      </c>
      <c r="H3399">
        <f>IFERROR(SMALL(H972:H2902,ROW()-ROW($H$2905)+1),"")</f>
        <v>0</v>
      </c>
      <c r="K3399">
        <f>IFERROR(SMALL(K972:K2902,ROW()-ROW($K$2905)+1),"")</f>
        <v>0</v>
      </c>
      <c r="L3399">
        <f>IFERROR(SMALL(L972:L2902,ROW()-ROW($L$2905)+1),"")</f>
        <v>0</v>
      </c>
      <c r="M3399">
        <f>IFERROR(SMALL(M972:M2902,ROW()-ROW($M$2905)+1),"")</f>
        <v>0</v>
      </c>
      <c r="N3399">
        <f>IFERROR(SMALL(N972:N2902,ROW()-ROW($N$2905)+1),"")</f>
        <v>0</v>
      </c>
    </row>
    <row r="3400" spans="5:14">
      <c r="E3400">
        <f>IFERROR(SMALL(E972:E2902,ROW()-ROW($E$2905)+1),"")</f>
        <v>0</v>
      </c>
      <c r="F3400">
        <f>IFERROR(SMALL(F972:F2902,ROW()-ROW($F$2905)+1),"")</f>
        <v>0</v>
      </c>
      <c r="G3400">
        <f>IFERROR(SMALL(G972:G2902,ROW()-ROW($G$2905)+1),"")</f>
        <v>0</v>
      </c>
      <c r="H3400">
        <f>IFERROR(SMALL(H972:H2902,ROW()-ROW($H$2905)+1),"")</f>
        <v>0</v>
      </c>
      <c r="K3400">
        <f>IFERROR(SMALL(K972:K2902,ROW()-ROW($K$2905)+1),"")</f>
        <v>0</v>
      </c>
      <c r="L3400">
        <f>IFERROR(SMALL(L972:L2902,ROW()-ROW($L$2905)+1),"")</f>
        <v>0</v>
      </c>
      <c r="M3400">
        <f>IFERROR(SMALL(M972:M2902,ROW()-ROW($M$2905)+1),"")</f>
        <v>0</v>
      </c>
      <c r="N3400">
        <f>IFERROR(SMALL(N972:N2902,ROW()-ROW($N$2905)+1),"")</f>
        <v>0</v>
      </c>
    </row>
    <row r="3401" spans="5:14">
      <c r="E3401">
        <f>IFERROR(SMALL(E972:E2902,ROW()-ROW($E$2905)+1),"")</f>
        <v>0</v>
      </c>
      <c r="F3401">
        <f>IFERROR(SMALL(F972:F2902,ROW()-ROW($F$2905)+1),"")</f>
        <v>0</v>
      </c>
      <c r="G3401">
        <f>IFERROR(SMALL(G972:G2902,ROW()-ROW($G$2905)+1),"")</f>
        <v>0</v>
      </c>
      <c r="H3401">
        <f>IFERROR(SMALL(H972:H2902,ROW()-ROW($H$2905)+1),"")</f>
        <v>0</v>
      </c>
      <c r="K3401">
        <f>IFERROR(SMALL(K972:K2902,ROW()-ROW($K$2905)+1),"")</f>
        <v>0</v>
      </c>
      <c r="L3401">
        <f>IFERROR(SMALL(L972:L2902,ROW()-ROW($L$2905)+1),"")</f>
        <v>0</v>
      </c>
      <c r="M3401">
        <f>IFERROR(SMALL(M972:M2902,ROW()-ROW($M$2905)+1),"")</f>
        <v>0</v>
      </c>
      <c r="N3401">
        <f>IFERROR(SMALL(N972:N2902,ROW()-ROW($N$2905)+1),"")</f>
        <v>0</v>
      </c>
    </row>
    <row r="3402" spans="5:14">
      <c r="E3402">
        <f>IFERROR(SMALL(E972:E2902,ROW()-ROW($E$2905)+1),"")</f>
        <v>0</v>
      </c>
      <c r="F3402">
        <f>IFERROR(SMALL(F972:F2902,ROW()-ROW($F$2905)+1),"")</f>
        <v>0</v>
      </c>
      <c r="G3402">
        <f>IFERROR(SMALL(G972:G2902,ROW()-ROW($G$2905)+1),"")</f>
        <v>0</v>
      </c>
      <c r="H3402">
        <f>IFERROR(SMALL(H972:H2902,ROW()-ROW($H$2905)+1),"")</f>
        <v>0</v>
      </c>
      <c r="K3402">
        <f>IFERROR(SMALL(K972:K2902,ROW()-ROW($K$2905)+1),"")</f>
        <v>0</v>
      </c>
      <c r="L3402">
        <f>IFERROR(SMALL(L972:L2902,ROW()-ROW($L$2905)+1),"")</f>
        <v>0</v>
      </c>
      <c r="M3402">
        <f>IFERROR(SMALL(M972:M2902,ROW()-ROW($M$2905)+1),"")</f>
        <v>0</v>
      </c>
      <c r="N3402">
        <f>IFERROR(SMALL(N972:N2902,ROW()-ROW($N$2905)+1),"")</f>
        <v>0</v>
      </c>
    </row>
    <row r="3403" spans="5:14">
      <c r="E3403">
        <f>IFERROR(SMALL(E972:E2902,ROW()-ROW($E$2905)+1),"")</f>
        <v>0</v>
      </c>
      <c r="F3403">
        <f>IFERROR(SMALL(F972:F2902,ROW()-ROW($F$2905)+1),"")</f>
        <v>0</v>
      </c>
      <c r="G3403">
        <f>IFERROR(SMALL(G972:G2902,ROW()-ROW($G$2905)+1),"")</f>
        <v>0</v>
      </c>
      <c r="H3403">
        <f>IFERROR(SMALL(H972:H2902,ROW()-ROW($H$2905)+1),"")</f>
        <v>0</v>
      </c>
      <c r="K3403">
        <f>IFERROR(SMALL(K972:K2902,ROW()-ROW($K$2905)+1),"")</f>
        <v>0</v>
      </c>
      <c r="L3403">
        <f>IFERROR(SMALL(L972:L2902,ROW()-ROW($L$2905)+1),"")</f>
        <v>0</v>
      </c>
      <c r="M3403">
        <f>IFERROR(SMALL(M972:M2902,ROW()-ROW($M$2905)+1),"")</f>
        <v>0</v>
      </c>
      <c r="N3403">
        <f>IFERROR(SMALL(N972:N2902,ROW()-ROW($N$2905)+1),"")</f>
        <v>0</v>
      </c>
    </row>
    <row r="3404" spans="5:14">
      <c r="E3404">
        <f>IFERROR(SMALL(E972:E2902,ROW()-ROW($E$2905)+1),"")</f>
        <v>0</v>
      </c>
      <c r="F3404">
        <f>IFERROR(SMALL(F972:F2902,ROW()-ROW($F$2905)+1),"")</f>
        <v>0</v>
      </c>
      <c r="G3404">
        <f>IFERROR(SMALL(G972:G2902,ROW()-ROW($G$2905)+1),"")</f>
        <v>0</v>
      </c>
      <c r="H3404">
        <f>IFERROR(SMALL(H972:H2902,ROW()-ROW($H$2905)+1),"")</f>
        <v>0</v>
      </c>
      <c r="K3404">
        <f>IFERROR(SMALL(K972:K2902,ROW()-ROW($K$2905)+1),"")</f>
        <v>0</v>
      </c>
      <c r="L3404">
        <f>IFERROR(SMALL(L972:L2902,ROW()-ROW($L$2905)+1),"")</f>
        <v>0</v>
      </c>
      <c r="M3404">
        <f>IFERROR(SMALL(M972:M2902,ROW()-ROW($M$2905)+1),"")</f>
        <v>0</v>
      </c>
      <c r="N3404">
        <f>IFERROR(SMALL(N972:N2902,ROW()-ROW($N$2905)+1),"")</f>
        <v>0</v>
      </c>
    </row>
    <row r="3405" spans="5:14">
      <c r="E3405">
        <f>IFERROR(SMALL(E972:E2902,ROW()-ROW($E$2905)+1),"")</f>
        <v>0</v>
      </c>
      <c r="F3405">
        <f>IFERROR(SMALL(F972:F2902,ROW()-ROW($F$2905)+1),"")</f>
        <v>0</v>
      </c>
      <c r="G3405">
        <f>IFERROR(SMALL(G972:G2902,ROW()-ROW($G$2905)+1),"")</f>
        <v>0</v>
      </c>
      <c r="H3405">
        <f>IFERROR(SMALL(H972:H2902,ROW()-ROW($H$2905)+1),"")</f>
        <v>0</v>
      </c>
      <c r="K3405">
        <f>IFERROR(SMALL(K972:K2902,ROW()-ROW($K$2905)+1),"")</f>
        <v>0</v>
      </c>
      <c r="L3405">
        <f>IFERROR(SMALL(L972:L2902,ROW()-ROW($L$2905)+1),"")</f>
        <v>0</v>
      </c>
      <c r="M3405">
        <f>IFERROR(SMALL(M972:M2902,ROW()-ROW($M$2905)+1),"")</f>
        <v>0</v>
      </c>
      <c r="N3405">
        <f>IFERROR(SMALL(N972:N2902,ROW()-ROW($N$2905)+1),"")</f>
        <v>0</v>
      </c>
    </row>
    <row r="3406" spans="5:14">
      <c r="E3406">
        <f>IFERROR(SMALL(E972:E2902,ROW()-ROW($E$2905)+1),"")</f>
        <v>0</v>
      </c>
      <c r="F3406">
        <f>IFERROR(SMALL(F972:F2902,ROW()-ROW($F$2905)+1),"")</f>
        <v>0</v>
      </c>
      <c r="G3406">
        <f>IFERROR(SMALL(G972:G2902,ROW()-ROW($G$2905)+1),"")</f>
        <v>0</v>
      </c>
      <c r="H3406">
        <f>IFERROR(SMALL(H972:H2902,ROW()-ROW($H$2905)+1),"")</f>
        <v>0</v>
      </c>
      <c r="K3406">
        <f>IFERROR(SMALL(K972:K2902,ROW()-ROW($K$2905)+1),"")</f>
        <v>0</v>
      </c>
      <c r="L3406">
        <f>IFERROR(SMALL(L972:L2902,ROW()-ROW($L$2905)+1),"")</f>
        <v>0</v>
      </c>
      <c r="M3406">
        <f>IFERROR(SMALL(M972:M2902,ROW()-ROW($M$2905)+1),"")</f>
        <v>0</v>
      </c>
      <c r="N3406">
        <f>IFERROR(SMALL(N972:N2902,ROW()-ROW($N$2905)+1),"")</f>
        <v>0</v>
      </c>
    </row>
    <row r="3407" spans="5:14">
      <c r="E3407">
        <f>IFERROR(SMALL(E972:E2902,ROW()-ROW($E$2905)+1),"")</f>
        <v>0</v>
      </c>
      <c r="F3407">
        <f>IFERROR(SMALL(F972:F2902,ROW()-ROW($F$2905)+1),"")</f>
        <v>0</v>
      </c>
      <c r="G3407">
        <f>IFERROR(SMALL(G972:G2902,ROW()-ROW($G$2905)+1),"")</f>
        <v>0</v>
      </c>
      <c r="H3407">
        <f>IFERROR(SMALL(H972:H2902,ROW()-ROW($H$2905)+1),"")</f>
        <v>0</v>
      </c>
      <c r="K3407">
        <f>IFERROR(SMALL(K972:K2902,ROW()-ROW($K$2905)+1),"")</f>
        <v>0</v>
      </c>
      <c r="L3407">
        <f>IFERROR(SMALL(L972:L2902,ROW()-ROW($L$2905)+1),"")</f>
        <v>0</v>
      </c>
      <c r="M3407">
        <f>IFERROR(SMALL(M972:M2902,ROW()-ROW($M$2905)+1),"")</f>
        <v>0</v>
      </c>
      <c r="N3407">
        <f>IFERROR(SMALL(N972:N2902,ROW()-ROW($N$2905)+1),"")</f>
        <v>0</v>
      </c>
    </row>
    <row r="3408" spans="5:14">
      <c r="E3408">
        <f>IFERROR(SMALL(E972:E2902,ROW()-ROW($E$2905)+1),"")</f>
        <v>0</v>
      </c>
      <c r="F3408">
        <f>IFERROR(SMALL(F972:F2902,ROW()-ROW($F$2905)+1),"")</f>
        <v>0</v>
      </c>
      <c r="G3408">
        <f>IFERROR(SMALL(G972:G2902,ROW()-ROW($G$2905)+1),"")</f>
        <v>0</v>
      </c>
      <c r="H3408">
        <f>IFERROR(SMALL(H972:H2902,ROW()-ROW($H$2905)+1),"")</f>
        <v>0</v>
      </c>
      <c r="K3408">
        <f>IFERROR(SMALL(K972:K2902,ROW()-ROW($K$2905)+1),"")</f>
        <v>0</v>
      </c>
      <c r="L3408">
        <f>IFERROR(SMALL(L972:L2902,ROW()-ROW($L$2905)+1),"")</f>
        <v>0</v>
      </c>
      <c r="M3408">
        <f>IFERROR(SMALL(M972:M2902,ROW()-ROW($M$2905)+1),"")</f>
        <v>0</v>
      </c>
      <c r="N3408">
        <f>IFERROR(SMALL(N972:N2902,ROW()-ROW($N$2905)+1),"")</f>
        <v>0</v>
      </c>
    </row>
    <row r="3409" spans="5:14">
      <c r="E3409">
        <f>IFERROR(SMALL(E972:E2902,ROW()-ROW($E$2905)+1),"")</f>
        <v>0</v>
      </c>
      <c r="F3409">
        <f>IFERROR(SMALL(F972:F2902,ROW()-ROW($F$2905)+1),"")</f>
        <v>0</v>
      </c>
      <c r="G3409">
        <f>IFERROR(SMALL(G972:G2902,ROW()-ROW($G$2905)+1),"")</f>
        <v>0</v>
      </c>
      <c r="H3409">
        <f>IFERROR(SMALL(H972:H2902,ROW()-ROW($H$2905)+1),"")</f>
        <v>0</v>
      </c>
      <c r="K3409">
        <f>IFERROR(SMALL(K972:K2902,ROW()-ROW($K$2905)+1),"")</f>
        <v>0</v>
      </c>
      <c r="L3409">
        <f>IFERROR(SMALL(L972:L2902,ROW()-ROW($L$2905)+1),"")</f>
        <v>0</v>
      </c>
      <c r="M3409">
        <f>IFERROR(SMALL(M972:M2902,ROW()-ROW($M$2905)+1),"")</f>
        <v>0</v>
      </c>
      <c r="N3409">
        <f>IFERROR(SMALL(N972:N2902,ROW()-ROW($N$2905)+1),"")</f>
        <v>0</v>
      </c>
    </row>
    <row r="3410" spans="5:14">
      <c r="E3410">
        <f>IFERROR(SMALL(E972:E2902,ROW()-ROW($E$2905)+1),"")</f>
        <v>0</v>
      </c>
      <c r="F3410">
        <f>IFERROR(SMALL(F972:F2902,ROW()-ROW($F$2905)+1),"")</f>
        <v>0</v>
      </c>
      <c r="G3410">
        <f>IFERROR(SMALL(G972:G2902,ROW()-ROW($G$2905)+1),"")</f>
        <v>0</v>
      </c>
      <c r="H3410">
        <f>IFERROR(SMALL(H972:H2902,ROW()-ROW($H$2905)+1),"")</f>
        <v>0</v>
      </c>
      <c r="K3410">
        <f>IFERROR(SMALL(K972:K2902,ROW()-ROW($K$2905)+1),"")</f>
        <v>0</v>
      </c>
      <c r="L3410">
        <f>IFERROR(SMALL(L972:L2902,ROW()-ROW($L$2905)+1),"")</f>
        <v>0</v>
      </c>
      <c r="M3410">
        <f>IFERROR(SMALL(M972:M2902,ROW()-ROW($M$2905)+1),"")</f>
        <v>0</v>
      </c>
      <c r="N3410">
        <f>IFERROR(SMALL(N972:N2902,ROW()-ROW($N$2905)+1),"")</f>
        <v>0</v>
      </c>
    </row>
    <row r="3411" spans="5:14">
      <c r="E3411">
        <f>IFERROR(SMALL(E972:E2902,ROW()-ROW($E$2905)+1),"")</f>
        <v>0</v>
      </c>
      <c r="F3411">
        <f>IFERROR(SMALL(F972:F2902,ROW()-ROW($F$2905)+1),"")</f>
        <v>0</v>
      </c>
      <c r="G3411">
        <f>IFERROR(SMALL(G972:G2902,ROW()-ROW($G$2905)+1),"")</f>
        <v>0</v>
      </c>
      <c r="H3411">
        <f>IFERROR(SMALL(H972:H2902,ROW()-ROW($H$2905)+1),"")</f>
        <v>0</v>
      </c>
      <c r="K3411">
        <f>IFERROR(SMALL(K972:K2902,ROW()-ROW($K$2905)+1),"")</f>
        <v>0</v>
      </c>
      <c r="L3411">
        <f>IFERROR(SMALL(L972:L2902,ROW()-ROW($L$2905)+1),"")</f>
        <v>0</v>
      </c>
      <c r="M3411">
        <f>IFERROR(SMALL(M972:M2902,ROW()-ROW($M$2905)+1),"")</f>
        <v>0</v>
      </c>
      <c r="N3411">
        <f>IFERROR(SMALL(N972:N2902,ROW()-ROW($N$2905)+1),"")</f>
        <v>0</v>
      </c>
    </row>
    <row r="3412" spans="5:14">
      <c r="E3412">
        <f>IFERROR(SMALL(E972:E2902,ROW()-ROW($E$2905)+1),"")</f>
        <v>0</v>
      </c>
      <c r="F3412">
        <f>IFERROR(SMALL(F972:F2902,ROW()-ROW($F$2905)+1),"")</f>
        <v>0</v>
      </c>
      <c r="G3412">
        <f>IFERROR(SMALL(G972:G2902,ROW()-ROW($G$2905)+1),"")</f>
        <v>0</v>
      </c>
      <c r="H3412">
        <f>IFERROR(SMALL(H972:H2902,ROW()-ROW($H$2905)+1),"")</f>
        <v>0</v>
      </c>
      <c r="K3412">
        <f>IFERROR(SMALL(K972:K2902,ROW()-ROW($K$2905)+1),"")</f>
        <v>0</v>
      </c>
      <c r="L3412">
        <f>IFERROR(SMALL(L972:L2902,ROW()-ROW($L$2905)+1),"")</f>
        <v>0</v>
      </c>
      <c r="M3412">
        <f>IFERROR(SMALL(M972:M2902,ROW()-ROW($M$2905)+1),"")</f>
        <v>0</v>
      </c>
      <c r="N3412">
        <f>IFERROR(SMALL(N972:N2902,ROW()-ROW($N$2905)+1),"")</f>
        <v>0</v>
      </c>
    </row>
    <row r="3413" spans="5:14">
      <c r="E3413">
        <f>IFERROR(SMALL(E972:E2902,ROW()-ROW($E$2905)+1),"")</f>
        <v>0</v>
      </c>
      <c r="F3413">
        <f>IFERROR(SMALL(F972:F2902,ROW()-ROW($F$2905)+1),"")</f>
        <v>0</v>
      </c>
      <c r="G3413">
        <f>IFERROR(SMALL(G972:G2902,ROW()-ROW($G$2905)+1),"")</f>
        <v>0</v>
      </c>
      <c r="H3413">
        <f>IFERROR(SMALL(H972:H2902,ROW()-ROW($H$2905)+1),"")</f>
        <v>0</v>
      </c>
      <c r="K3413">
        <f>IFERROR(SMALL(K972:K2902,ROW()-ROW($K$2905)+1),"")</f>
        <v>0</v>
      </c>
      <c r="L3413">
        <f>IFERROR(SMALL(L972:L2902,ROW()-ROW($L$2905)+1),"")</f>
        <v>0</v>
      </c>
      <c r="M3413">
        <f>IFERROR(SMALL(M972:M2902,ROW()-ROW($M$2905)+1),"")</f>
        <v>0</v>
      </c>
      <c r="N3413">
        <f>IFERROR(SMALL(N972:N2902,ROW()-ROW($N$2905)+1),"")</f>
        <v>0</v>
      </c>
    </row>
    <row r="3414" spans="5:14">
      <c r="E3414">
        <f>IFERROR(SMALL(E972:E2902,ROW()-ROW($E$2905)+1),"")</f>
        <v>0</v>
      </c>
      <c r="F3414">
        <f>IFERROR(SMALL(F972:F2902,ROW()-ROW($F$2905)+1),"")</f>
        <v>0</v>
      </c>
      <c r="G3414">
        <f>IFERROR(SMALL(G972:G2902,ROW()-ROW($G$2905)+1),"")</f>
        <v>0</v>
      </c>
      <c r="H3414">
        <f>IFERROR(SMALL(H972:H2902,ROW()-ROW($H$2905)+1),"")</f>
        <v>0</v>
      </c>
      <c r="K3414">
        <f>IFERROR(SMALL(K972:K2902,ROW()-ROW($K$2905)+1),"")</f>
        <v>0</v>
      </c>
      <c r="L3414">
        <f>IFERROR(SMALL(L972:L2902,ROW()-ROW($L$2905)+1),"")</f>
        <v>0</v>
      </c>
      <c r="M3414">
        <f>IFERROR(SMALL(M972:M2902,ROW()-ROW($M$2905)+1),"")</f>
        <v>0</v>
      </c>
      <c r="N3414">
        <f>IFERROR(SMALL(N972:N2902,ROW()-ROW($N$2905)+1),"")</f>
        <v>0</v>
      </c>
    </row>
    <row r="3415" spans="5:14">
      <c r="E3415">
        <f>IFERROR(SMALL(E972:E2902,ROW()-ROW($E$2905)+1),"")</f>
        <v>0</v>
      </c>
      <c r="F3415">
        <f>IFERROR(SMALL(F972:F2902,ROW()-ROW($F$2905)+1),"")</f>
        <v>0</v>
      </c>
      <c r="G3415">
        <f>IFERROR(SMALL(G972:G2902,ROW()-ROW($G$2905)+1),"")</f>
        <v>0</v>
      </c>
      <c r="H3415">
        <f>IFERROR(SMALL(H972:H2902,ROW()-ROW($H$2905)+1),"")</f>
        <v>0</v>
      </c>
      <c r="K3415">
        <f>IFERROR(SMALL(K972:K2902,ROW()-ROW($K$2905)+1),"")</f>
        <v>0</v>
      </c>
      <c r="L3415">
        <f>IFERROR(SMALL(L972:L2902,ROW()-ROW($L$2905)+1),"")</f>
        <v>0</v>
      </c>
      <c r="M3415">
        <f>IFERROR(SMALL(M972:M2902,ROW()-ROW($M$2905)+1),"")</f>
        <v>0</v>
      </c>
      <c r="N3415">
        <f>IFERROR(SMALL(N972:N2902,ROW()-ROW($N$2905)+1),"")</f>
        <v>0</v>
      </c>
    </row>
    <row r="3416" spans="5:14">
      <c r="E3416">
        <f>IFERROR(SMALL(E972:E2902,ROW()-ROW($E$2905)+1),"")</f>
        <v>0</v>
      </c>
      <c r="F3416">
        <f>IFERROR(SMALL(F972:F2902,ROW()-ROW($F$2905)+1),"")</f>
        <v>0</v>
      </c>
      <c r="G3416">
        <f>IFERROR(SMALL(G972:G2902,ROW()-ROW($G$2905)+1),"")</f>
        <v>0</v>
      </c>
      <c r="H3416">
        <f>IFERROR(SMALL(H972:H2902,ROW()-ROW($H$2905)+1),"")</f>
        <v>0</v>
      </c>
      <c r="K3416">
        <f>IFERROR(SMALL(K972:K2902,ROW()-ROW($K$2905)+1),"")</f>
        <v>0</v>
      </c>
      <c r="L3416">
        <f>IFERROR(SMALL(L972:L2902,ROW()-ROW($L$2905)+1),"")</f>
        <v>0</v>
      </c>
      <c r="M3416">
        <f>IFERROR(SMALL(M972:M2902,ROW()-ROW($M$2905)+1),"")</f>
        <v>0</v>
      </c>
      <c r="N3416">
        <f>IFERROR(SMALL(N972:N2902,ROW()-ROW($N$2905)+1),"")</f>
        <v>0</v>
      </c>
    </row>
    <row r="3417" spans="5:14">
      <c r="E3417">
        <f>IFERROR(SMALL(E972:E2902,ROW()-ROW($E$2905)+1),"")</f>
        <v>0</v>
      </c>
      <c r="F3417">
        <f>IFERROR(SMALL(F972:F2902,ROW()-ROW($F$2905)+1),"")</f>
        <v>0</v>
      </c>
      <c r="G3417">
        <f>IFERROR(SMALL(G972:G2902,ROW()-ROW($G$2905)+1),"")</f>
        <v>0</v>
      </c>
      <c r="H3417">
        <f>IFERROR(SMALL(H972:H2902,ROW()-ROW($H$2905)+1),"")</f>
        <v>0</v>
      </c>
      <c r="K3417">
        <f>IFERROR(SMALL(K972:K2902,ROW()-ROW($K$2905)+1),"")</f>
        <v>0</v>
      </c>
      <c r="L3417">
        <f>IFERROR(SMALL(L972:L2902,ROW()-ROW($L$2905)+1),"")</f>
        <v>0</v>
      </c>
      <c r="M3417">
        <f>IFERROR(SMALL(M972:M2902,ROW()-ROW($M$2905)+1),"")</f>
        <v>0</v>
      </c>
      <c r="N3417">
        <f>IFERROR(SMALL(N972:N2902,ROW()-ROW($N$2905)+1),"")</f>
        <v>0</v>
      </c>
    </row>
    <row r="3418" spans="5:14">
      <c r="E3418">
        <f>IFERROR(SMALL(E972:E2902,ROW()-ROW($E$2905)+1),"")</f>
        <v>0</v>
      </c>
      <c r="F3418">
        <f>IFERROR(SMALL(F972:F2902,ROW()-ROW($F$2905)+1),"")</f>
        <v>0</v>
      </c>
      <c r="G3418">
        <f>IFERROR(SMALL(G972:G2902,ROW()-ROW($G$2905)+1),"")</f>
        <v>0</v>
      </c>
      <c r="H3418">
        <f>IFERROR(SMALL(H972:H2902,ROW()-ROW($H$2905)+1),"")</f>
        <v>0</v>
      </c>
      <c r="K3418">
        <f>IFERROR(SMALL(K972:K2902,ROW()-ROW($K$2905)+1),"")</f>
        <v>0</v>
      </c>
      <c r="L3418">
        <f>IFERROR(SMALL(L972:L2902,ROW()-ROW($L$2905)+1),"")</f>
        <v>0</v>
      </c>
      <c r="M3418">
        <f>IFERROR(SMALL(M972:M2902,ROW()-ROW($M$2905)+1),"")</f>
        <v>0</v>
      </c>
      <c r="N3418">
        <f>IFERROR(SMALL(N972:N2902,ROW()-ROW($N$2905)+1),"")</f>
        <v>0</v>
      </c>
    </row>
    <row r="3419" spans="5:14">
      <c r="E3419">
        <f>IFERROR(SMALL(E972:E2902,ROW()-ROW($E$2905)+1),"")</f>
        <v>0</v>
      </c>
      <c r="F3419">
        <f>IFERROR(SMALL(F972:F2902,ROW()-ROW($F$2905)+1),"")</f>
        <v>0</v>
      </c>
      <c r="G3419">
        <f>IFERROR(SMALL(G972:G2902,ROW()-ROW($G$2905)+1),"")</f>
        <v>0</v>
      </c>
      <c r="H3419">
        <f>IFERROR(SMALL(H972:H2902,ROW()-ROW($H$2905)+1),"")</f>
        <v>0</v>
      </c>
      <c r="K3419">
        <f>IFERROR(SMALL(K972:K2902,ROW()-ROW($K$2905)+1),"")</f>
        <v>0</v>
      </c>
      <c r="L3419">
        <f>IFERROR(SMALL(L972:L2902,ROW()-ROW($L$2905)+1),"")</f>
        <v>0</v>
      </c>
      <c r="M3419">
        <f>IFERROR(SMALL(M972:M2902,ROW()-ROW($M$2905)+1),"")</f>
        <v>0</v>
      </c>
      <c r="N3419">
        <f>IFERROR(SMALL(N972:N2902,ROW()-ROW($N$2905)+1),"")</f>
        <v>0</v>
      </c>
    </row>
    <row r="3420" spans="5:14">
      <c r="E3420">
        <f>IFERROR(SMALL(E972:E2902,ROW()-ROW($E$2905)+1),"")</f>
        <v>0</v>
      </c>
      <c r="F3420">
        <f>IFERROR(SMALL(F972:F2902,ROW()-ROW($F$2905)+1),"")</f>
        <v>0</v>
      </c>
      <c r="G3420">
        <f>IFERROR(SMALL(G972:G2902,ROW()-ROW($G$2905)+1),"")</f>
        <v>0</v>
      </c>
      <c r="H3420">
        <f>IFERROR(SMALL(H972:H2902,ROW()-ROW($H$2905)+1),"")</f>
        <v>0</v>
      </c>
      <c r="K3420">
        <f>IFERROR(SMALL(K972:K2902,ROW()-ROW($K$2905)+1),"")</f>
        <v>0</v>
      </c>
      <c r="L3420">
        <f>IFERROR(SMALL(L972:L2902,ROW()-ROW($L$2905)+1),"")</f>
        <v>0</v>
      </c>
      <c r="M3420">
        <f>IFERROR(SMALL(M972:M2902,ROW()-ROW($M$2905)+1),"")</f>
        <v>0</v>
      </c>
      <c r="N3420">
        <f>IFERROR(SMALL(N972:N2902,ROW()-ROW($N$2905)+1),"")</f>
        <v>0</v>
      </c>
    </row>
    <row r="3421" spans="5:14">
      <c r="E3421">
        <f>IFERROR(SMALL(E972:E2902,ROW()-ROW($E$2905)+1),"")</f>
        <v>0</v>
      </c>
      <c r="F3421">
        <f>IFERROR(SMALL(F972:F2902,ROW()-ROW($F$2905)+1),"")</f>
        <v>0</v>
      </c>
      <c r="G3421">
        <f>IFERROR(SMALL(G972:G2902,ROW()-ROW($G$2905)+1),"")</f>
        <v>0</v>
      </c>
      <c r="H3421">
        <f>IFERROR(SMALL(H972:H2902,ROW()-ROW($H$2905)+1),"")</f>
        <v>0</v>
      </c>
      <c r="K3421">
        <f>IFERROR(SMALL(K972:K2902,ROW()-ROW($K$2905)+1),"")</f>
        <v>0</v>
      </c>
      <c r="L3421">
        <f>IFERROR(SMALL(L972:L2902,ROW()-ROW($L$2905)+1),"")</f>
        <v>0</v>
      </c>
      <c r="M3421">
        <f>IFERROR(SMALL(M972:M2902,ROW()-ROW($M$2905)+1),"")</f>
        <v>0</v>
      </c>
      <c r="N3421">
        <f>IFERROR(SMALL(N972:N2902,ROW()-ROW($N$2905)+1),"")</f>
        <v>0</v>
      </c>
    </row>
    <row r="3422" spans="5:14">
      <c r="E3422">
        <f>IFERROR(SMALL(E972:E2902,ROW()-ROW($E$2905)+1),"")</f>
        <v>0</v>
      </c>
      <c r="F3422">
        <f>IFERROR(SMALL(F972:F2902,ROW()-ROW($F$2905)+1),"")</f>
        <v>0</v>
      </c>
      <c r="G3422">
        <f>IFERROR(SMALL(G972:G2902,ROW()-ROW($G$2905)+1),"")</f>
        <v>0</v>
      </c>
      <c r="H3422">
        <f>IFERROR(SMALL(H972:H2902,ROW()-ROW($H$2905)+1),"")</f>
        <v>0</v>
      </c>
      <c r="K3422">
        <f>IFERROR(SMALL(K972:K2902,ROW()-ROW($K$2905)+1),"")</f>
        <v>0</v>
      </c>
      <c r="L3422">
        <f>IFERROR(SMALL(L972:L2902,ROW()-ROW($L$2905)+1),"")</f>
        <v>0</v>
      </c>
      <c r="M3422">
        <f>IFERROR(SMALL(M972:M2902,ROW()-ROW($M$2905)+1),"")</f>
        <v>0</v>
      </c>
      <c r="N3422">
        <f>IFERROR(SMALL(N972:N2902,ROW()-ROW($N$2905)+1),"")</f>
        <v>0</v>
      </c>
    </row>
    <row r="3423" spans="5:14">
      <c r="E3423">
        <f>IFERROR(SMALL(E972:E2902,ROW()-ROW($E$2905)+1),"")</f>
        <v>0</v>
      </c>
      <c r="F3423">
        <f>IFERROR(SMALL(F972:F2902,ROW()-ROW($F$2905)+1),"")</f>
        <v>0</v>
      </c>
      <c r="G3423">
        <f>IFERROR(SMALL(G972:G2902,ROW()-ROW($G$2905)+1),"")</f>
        <v>0</v>
      </c>
      <c r="H3423">
        <f>IFERROR(SMALL(H972:H2902,ROW()-ROW($H$2905)+1),"")</f>
        <v>0</v>
      </c>
      <c r="K3423">
        <f>IFERROR(SMALL(K972:K2902,ROW()-ROW($K$2905)+1),"")</f>
        <v>0</v>
      </c>
      <c r="L3423">
        <f>IFERROR(SMALL(L972:L2902,ROW()-ROW($L$2905)+1),"")</f>
        <v>0</v>
      </c>
      <c r="M3423">
        <f>IFERROR(SMALL(M972:M2902,ROW()-ROW($M$2905)+1),"")</f>
        <v>0</v>
      </c>
      <c r="N3423">
        <f>IFERROR(SMALL(N972:N2902,ROW()-ROW($N$2905)+1),"")</f>
        <v>0</v>
      </c>
    </row>
    <row r="3424" spans="5:14">
      <c r="E3424">
        <f>IFERROR(SMALL(E972:E2902,ROW()-ROW($E$2905)+1),"")</f>
        <v>0</v>
      </c>
      <c r="F3424">
        <f>IFERROR(SMALL(F972:F2902,ROW()-ROW($F$2905)+1),"")</f>
        <v>0</v>
      </c>
      <c r="G3424">
        <f>IFERROR(SMALL(G972:G2902,ROW()-ROW($G$2905)+1),"")</f>
        <v>0</v>
      </c>
      <c r="H3424">
        <f>IFERROR(SMALL(H972:H2902,ROW()-ROW($H$2905)+1),"")</f>
        <v>0</v>
      </c>
      <c r="K3424">
        <f>IFERROR(SMALL(K972:K2902,ROW()-ROW($K$2905)+1),"")</f>
        <v>0</v>
      </c>
      <c r="L3424">
        <f>IFERROR(SMALL(L972:L2902,ROW()-ROW($L$2905)+1),"")</f>
        <v>0</v>
      </c>
      <c r="M3424">
        <f>IFERROR(SMALL(M972:M2902,ROW()-ROW($M$2905)+1),"")</f>
        <v>0</v>
      </c>
      <c r="N3424">
        <f>IFERROR(SMALL(N972:N2902,ROW()-ROW($N$2905)+1),"")</f>
        <v>0</v>
      </c>
    </row>
    <row r="3425" spans="5:14">
      <c r="E3425">
        <f>IFERROR(SMALL(E972:E2902,ROW()-ROW($E$2905)+1),"")</f>
        <v>0</v>
      </c>
      <c r="F3425">
        <f>IFERROR(SMALL(F972:F2902,ROW()-ROW($F$2905)+1),"")</f>
        <v>0</v>
      </c>
      <c r="G3425">
        <f>IFERROR(SMALL(G972:G2902,ROW()-ROW($G$2905)+1),"")</f>
        <v>0</v>
      </c>
      <c r="H3425">
        <f>IFERROR(SMALL(H972:H2902,ROW()-ROW($H$2905)+1),"")</f>
        <v>0</v>
      </c>
      <c r="K3425">
        <f>IFERROR(SMALL(K972:K2902,ROW()-ROW($K$2905)+1),"")</f>
        <v>0</v>
      </c>
      <c r="L3425">
        <f>IFERROR(SMALL(L972:L2902,ROW()-ROW($L$2905)+1),"")</f>
        <v>0</v>
      </c>
      <c r="M3425">
        <f>IFERROR(SMALL(M972:M2902,ROW()-ROW($M$2905)+1),"")</f>
        <v>0</v>
      </c>
      <c r="N3425">
        <f>IFERROR(SMALL(N972:N2902,ROW()-ROW($N$2905)+1),"")</f>
        <v>0</v>
      </c>
    </row>
    <row r="3426" spans="5:14">
      <c r="E3426">
        <f>IFERROR(SMALL(E972:E2902,ROW()-ROW($E$2905)+1),"")</f>
        <v>0</v>
      </c>
      <c r="F3426">
        <f>IFERROR(SMALL(F972:F2902,ROW()-ROW($F$2905)+1),"")</f>
        <v>0</v>
      </c>
      <c r="G3426">
        <f>IFERROR(SMALL(G972:G2902,ROW()-ROW($G$2905)+1),"")</f>
        <v>0</v>
      </c>
      <c r="H3426">
        <f>IFERROR(SMALL(H972:H2902,ROW()-ROW($H$2905)+1),"")</f>
        <v>0</v>
      </c>
      <c r="K3426">
        <f>IFERROR(SMALL(K972:K2902,ROW()-ROW($K$2905)+1),"")</f>
        <v>0</v>
      </c>
      <c r="L3426">
        <f>IFERROR(SMALL(L972:L2902,ROW()-ROW($L$2905)+1),"")</f>
        <v>0</v>
      </c>
      <c r="M3426">
        <f>IFERROR(SMALL(M972:M2902,ROW()-ROW($M$2905)+1),"")</f>
        <v>0</v>
      </c>
      <c r="N3426">
        <f>IFERROR(SMALL(N972:N2902,ROW()-ROW($N$2905)+1),"")</f>
        <v>0</v>
      </c>
    </row>
    <row r="3427" spans="5:14">
      <c r="E3427">
        <f>IFERROR(SMALL(E972:E2902,ROW()-ROW($E$2905)+1),"")</f>
        <v>0</v>
      </c>
      <c r="F3427">
        <f>IFERROR(SMALL(F972:F2902,ROW()-ROW($F$2905)+1),"")</f>
        <v>0</v>
      </c>
      <c r="G3427">
        <f>IFERROR(SMALL(G972:G2902,ROW()-ROW($G$2905)+1),"")</f>
        <v>0</v>
      </c>
      <c r="H3427">
        <f>IFERROR(SMALL(H972:H2902,ROW()-ROW($H$2905)+1),"")</f>
        <v>0</v>
      </c>
      <c r="K3427">
        <f>IFERROR(SMALL(K972:K2902,ROW()-ROW($K$2905)+1),"")</f>
        <v>0</v>
      </c>
      <c r="L3427">
        <f>IFERROR(SMALL(L972:L2902,ROW()-ROW($L$2905)+1),"")</f>
        <v>0</v>
      </c>
      <c r="M3427">
        <f>IFERROR(SMALL(M972:M2902,ROW()-ROW($M$2905)+1),"")</f>
        <v>0</v>
      </c>
      <c r="N3427">
        <f>IFERROR(SMALL(N972:N2902,ROW()-ROW($N$2905)+1),"")</f>
        <v>0</v>
      </c>
    </row>
    <row r="3428" spans="5:14">
      <c r="E3428">
        <f>IFERROR(SMALL(E972:E2902,ROW()-ROW($E$2905)+1),"")</f>
        <v>0</v>
      </c>
      <c r="F3428">
        <f>IFERROR(SMALL(F972:F2902,ROW()-ROW($F$2905)+1),"")</f>
        <v>0</v>
      </c>
      <c r="G3428">
        <f>IFERROR(SMALL(G972:G2902,ROW()-ROW($G$2905)+1),"")</f>
        <v>0</v>
      </c>
      <c r="H3428">
        <f>IFERROR(SMALL(H972:H2902,ROW()-ROW($H$2905)+1),"")</f>
        <v>0</v>
      </c>
      <c r="K3428">
        <f>IFERROR(SMALL(K972:K2902,ROW()-ROW($K$2905)+1),"")</f>
        <v>0</v>
      </c>
      <c r="L3428">
        <f>IFERROR(SMALL(L972:L2902,ROW()-ROW($L$2905)+1),"")</f>
        <v>0</v>
      </c>
      <c r="M3428">
        <f>IFERROR(SMALL(M972:M2902,ROW()-ROW($M$2905)+1),"")</f>
        <v>0</v>
      </c>
      <c r="N3428">
        <f>IFERROR(SMALL(N972:N2902,ROW()-ROW($N$2905)+1),"")</f>
        <v>0</v>
      </c>
    </row>
    <row r="3429" spans="5:14">
      <c r="E3429">
        <f>IFERROR(SMALL(E972:E2902,ROW()-ROW($E$2905)+1),"")</f>
        <v>0</v>
      </c>
      <c r="F3429">
        <f>IFERROR(SMALL(F972:F2902,ROW()-ROW($F$2905)+1),"")</f>
        <v>0</v>
      </c>
      <c r="G3429">
        <f>IFERROR(SMALL(G972:G2902,ROW()-ROW($G$2905)+1),"")</f>
        <v>0</v>
      </c>
      <c r="H3429">
        <f>IFERROR(SMALL(H972:H2902,ROW()-ROW($H$2905)+1),"")</f>
        <v>0</v>
      </c>
      <c r="K3429">
        <f>IFERROR(SMALL(K972:K2902,ROW()-ROW($K$2905)+1),"")</f>
        <v>0</v>
      </c>
      <c r="L3429">
        <f>IFERROR(SMALL(L972:L2902,ROW()-ROW($L$2905)+1),"")</f>
        <v>0</v>
      </c>
      <c r="M3429">
        <f>IFERROR(SMALL(M972:M2902,ROW()-ROW($M$2905)+1),"")</f>
        <v>0</v>
      </c>
      <c r="N3429">
        <f>IFERROR(SMALL(N972:N2902,ROW()-ROW($N$2905)+1),"")</f>
        <v>0</v>
      </c>
    </row>
    <row r="3430" spans="5:14">
      <c r="E3430">
        <f>IFERROR(SMALL(E972:E2902,ROW()-ROW($E$2905)+1),"")</f>
        <v>0</v>
      </c>
      <c r="F3430">
        <f>IFERROR(SMALL(F972:F2902,ROW()-ROW($F$2905)+1),"")</f>
        <v>0</v>
      </c>
      <c r="G3430">
        <f>IFERROR(SMALL(G972:G2902,ROW()-ROW($G$2905)+1),"")</f>
        <v>0</v>
      </c>
      <c r="H3430">
        <f>IFERROR(SMALL(H972:H2902,ROW()-ROW($H$2905)+1),"")</f>
        <v>0</v>
      </c>
      <c r="K3430">
        <f>IFERROR(SMALL(K972:K2902,ROW()-ROW($K$2905)+1),"")</f>
        <v>0</v>
      </c>
      <c r="L3430">
        <f>IFERROR(SMALL(L972:L2902,ROW()-ROW($L$2905)+1),"")</f>
        <v>0</v>
      </c>
      <c r="M3430">
        <f>IFERROR(SMALL(M972:M2902,ROW()-ROW($M$2905)+1),"")</f>
        <v>0</v>
      </c>
      <c r="N3430">
        <f>IFERROR(SMALL(N972:N2902,ROW()-ROW($N$2905)+1),"")</f>
        <v>0</v>
      </c>
    </row>
    <row r="3431" spans="5:14">
      <c r="E3431">
        <f>IFERROR(SMALL(E972:E2902,ROW()-ROW($E$2905)+1),"")</f>
        <v>0</v>
      </c>
      <c r="F3431">
        <f>IFERROR(SMALL(F972:F2902,ROW()-ROW($F$2905)+1),"")</f>
        <v>0</v>
      </c>
      <c r="G3431">
        <f>IFERROR(SMALL(G972:G2902,ROW()-ROW($G$2905)+1),"")</f>
        <v>0</v>
      </c>
      <c r="H3431">
        <f>IFERROR(SMALL(H972:H2902,ROW()-ROW($H$2905)+1),"")</f>
        <v>0</v>
      </c>
      <c r="K3431">
        <f>IFERROR(SMALL(K972:K2902,ROW()-ROW($K$2905)+1),"")</f>
        <v>0</v>
      </c>
      <c r="L3431">
        <f>IFERROR(SMALL(L972:L2902,ROW()-ROW($L$2905)+1),"")</f>
        <v>0</v>
      </c>
      <c r="M3431">
        <f>IFERROR(SMALL(M972:M2902,ROW()-ROW($M$2905)+1),"")</f>
        <v>0</v>
      </c>
      <c r="N3431">
        <f>IFERROR(SMALL(N972:N2902,ROW()-ROW($N$2905)+1),"")</f>
        <v>0</v>
      </c>
    </row>
    <row r="3432" spans="5:14">
      <c r="E3432">
        <f>IFERROR(SMALL(E972:E2902,ROW()-ROW($E$2905)+1),"")</f>
        <v>0</v>
      </c>
      <c r="F3432">
        <f>IFERROR(SMALL(F972:F2902,ROW()-ROW($F$2905)+1),"")</f>
        <v>0</v>
      </c>
      <c r="G3432">
        <f>IFERROR(SMALL(G972:G2902,ROW()-ROW($G$2905)+1),"")</f>
        <v>0</v>
      </c>
      <c r="H3432">
        <f>IFERROR(SMALL(H972:H2902,ROW()-ROW($H$2905)+1),"")</f>
        <v>0</v>
      </c>
      <c r="K3432">
        <f>IFERROR(SMALL(K972:K2902,ROW()-ROW($K$2905)+1),"")</f>
        <v>0</v>
      </c>
      <c r="L3432">
        <f>IFERROR(SMALL(L972:L2902,ROW()-ROW($L$2905)+1),"")</f>
        <v>0</v>
      </c>
      <c r="M3432">
        <f>IFERROR(SMALL(M972:M2902,ROW()-ROW($M$2905)+1),"")</f>
        <v>0</v>
      </c>
      <c r="N3432">
        <f>IFERROR(SMALL(N972:N2902,ROW()-ROW($N$2905)+1),"")</f>
        <v>0</v>
      </c>
    </row>
    <row r="3433" spans="5:14">
      <c r="E3433">
        <f>IFERROR(SMALL(E972:E2902,ROW()-ROW($E$2905)+1),"")</f>
        <v>0</v>
      </c>
      <c r="F3433">
        <f>IFERROR(SMALL(F972:F2902,ROW()-ROW($F$2905)+1),"")</f>
        <v>0</v>
      </c>
      <c r="G3433">
        <f>IFERROR(SMALL(G972:G2902,ROW()-ROW($G$2905)+1),"")</f>
        <v>0</v>
      </c>
      <c r="H3433">
        <f>IFERROR(SMALL(H972:H2902,ROW()-ROW($H$2905)+1),"")</f>
        <v>0</v>
      </c>
      <c r="K3433">
        <f>IFERROR(SMALL(K972:K2902,ROW()-ROW($K$2905)+1),"")</f>
        <v>0</v>
      </c>
      <c r="L3433">
        <f>IFERROR(SMALL(L972:L2902,ROW()-ROW($L$2905)+1),"")</f>
        <v>0</v>
      </c>
      <c r="M3433">
        <f>IFERROR(SMALL(M972:M2902,ROW()-ROW($M$2905)+1),"")</f>
        <v>0</v>
      </c>
      <c r="N3433">
        <f>IFERROR(SMALL(N972:N2902,ROW()-ROW($N$2905)+1),"")</f>
        <v>0</v>
      </c>
    </row>
    <row r="3434" spans="5:14">
      <c r="E3434">
        <f>IFERROR(SMALL(E972:E2902,ROW()-ROW($E$2905)+1),"")</f>
        <v>0</v>
      </c>
      <c r="F3434">
        <f>IFERROR(SMALL(F972:F2902,ROW()-ROW($F$2905)+1),"")</f>
        <v>0</v>
      </c>
      <c r="G3434">
        <f>IFERROR(SMALL(G972:G2902,ROW()-ROW($G$2905)+1),"")</f>
        <v>0</v>
      </c>
      <c r="H3434">
        <f>IFERROR(SMALL(H972:H2902,ROW()-ROW($H$2905)+1),"")</f>
        <v>0</v>
      </c>
      <c r="K3434">
        <f>IFERROR(SMALL(K972:K2902,ROW()-ROW($K$2905)+1),"")</f>
        <v>0</v>
      </c>
      <c r="L3434">
        <f>IFERROR(SMALL(L972:L2902,ROW()-ROW($L$2905)+1),"")</f>
        <v>0</v>
      </c>
      <c r="M3434">
        <f>IFERROR(SMALL(M972:M2902,ROW()-ROW($M$2905)+1),"")</f>
        <v>0</v>
      </c>
      <c r="N3434">
        <f>IFERROR(SMALL(N972:N2902,ROW()-ROW($N$2905)+1),"")</f>
        <v>0</v>
      </c>
    </row>
    <row r="3435" spans="5:14">
      <c r="E3435">
        <f>IFERROR(SMALL(E972:E2902,ROW()-ROW($E$2905)+1),"")</f>
        <v>0</v>
      </c>
      <c r="F3435">
        <f>IFERROR(SMALL(F972:F2902,ROW()-ROW($F$2905)+1),"")</f>
        <v>0</v>
      </c>
      <c r="G3435">
        <f>IFERROR(SMALL(G972:G2902,ROW()-ROW($G$2905)+1),"")</f>
        <v>0</v>
      </c>
      <c r="H3435">
        <f>IFERROR(SMALL(H972:H2902,ROW()-ROW($H$2905)+1),"")</f>
        <v>0</v>
      </c>
      <c r="K3435">
        <f>IFERROR(SMALL(K972:K2902,ROW()-ROW($K$2905)+1),"")</f>
        <v>0</v>
      </c>
      <c r="L3435">
        <f>IFERROR(SMALL(L972:L2902,ROW()-ROW($L$2905)+1),"")</f>
        <v>0</v>
      </c>
      <c r="M3435">
        <f>IFERROR(SMALL(M972:M2902,ROW()-ROW($M$2905)+1),"")</f>
        <v>0</v>
      </c>
      <c r="N3435">
        <f>IFERROR(SMALL(N972:N2902,ROW()-ROW($N$2905)+1),"")</f>
        <v>0</v>
      </c>
    </row>
    <row r="3436" spans="5:14">
      <c r="E3436">
        <f>IFERROR(SMALL(E972:E2902,ROW()-ROW($E$2905)+1),"")</f>
        <v>0</v>
      </c>
      <c r="F3436">
        <f>IFERROR(SMALL(F972:F2902,ROW()-ROW($F$2905)+1),"")</f>
        <v>0</v>
      </c>
      <c r="G3436">
        <f>IFERROR(SMALL(G972:G2902,ROW()-ROW($G$2905)+1),"")</f>
        <v>0</v>
      </c>
      <c r="H3436">
        <f>IFERROR(SMALL(H972:H2902,ROW()-ROW($H$2905)+1),"")</f>
        <v>0</v>
      </c>
      <c r="K3436">
        <f>IFERROR(SMALL(K972:K2902,ROW()-ROW($K$2905)+1),"")</f>
        <v>0</v>
      </c>
      <c r="L3436">
        <f>IFERROR(SMALL(L972:L2902,ROW()-ROW($L$2905)+1),"")</f>
        <v>0</v>
      </c>
      <c r="M3436">
        <f>IFERROR(SMALL(M972:M2902,ROW()-ROW($M$2905)+1),"")</f>
        <v>0</v>
      </c>
      <c r="N3436">
        <f>IFERROR(SMALL(N972:N2902,ROW()-ROW($N$2905)+1),"")</f>
        <v>0</v>
      </c>
    </row>
    <row r="3437" spans="5:14">
      <c r="E3437">
        <f>IFERROR(SMALL(E972:E2902,ROW()-ROW($E$2905)+1),"")</f>
        <v>0</v>
      </c>
      <c r="F3437">
        <f>IFERROR(SMALL(F972:F2902,ROW()-ROW($F$2905)+1),"")</f>
        <v>0</v>
      </c>
      <c r="G3437">
        <f>IFERROR(SMALL(G972:G2902,ROW()-ROW($G$2905)+1),"")</f>
        <v>0</v>
      </c>
      <c r="H3437">
        <f>IFERROR(SMALL(H972:H2902,ROW()-ROW($H$2905)+1),"")</f>
        <v>0</v>
      </c>
      <c r="K3437">
        <f>IFERROR(SMALL(K972:K2902,ROW()-ROW($K$2905)+1),"")</f>
        <v>0</v>
      </c>
      <c r="L3437">
        <f>IFERROR(SMALL(L972:L2902,ROW()-ROW($L$2905)+1),"")</f>
        <v>0</v>
      </c>
      <c r="M3437">
        <f>IFERROR(SMALL(M972:M2902,ROW()-ROW($M$2905)+1),"")</f>
        <v>0</v>
      </c>
      <c r="N3437">
        <f>IFERROR(SMALL(N972:N2902,ROW()-ROW($N$2905)+1),"")</f>
        <v>0</v>
      </c>
    </row>
    <row r="3438" spans="5:14">
      <c r="E3438">
        <f>IFERROR(SMALL(E972:E2902,ROW()-ROW($E$2905)+1),"")</f>
        <v>0</v>
      </c>
      <c r="F3438">
        <f>IFERROR(SMALL(F972:F2902,ROW()-ROW($F$2905)+1),"")</f>
        <v>0</v>
      </c>
      <c r="G3438">
        <f>IFERROR(SMALL(G972:G2902,ROW()-ROW($G$2905)+1),"")</f>
        <v>0</v>
      </c>
      <c r="H3438">
        <f>IFERROR(SMALL(H972:H2902,ROW()-ROW($H$2905)+1),"")</f>
        <v>0</v>
      </c>
      <c r="K3438">
        <f>IFERROR(SMALL(K972:K2902,ROW()-ROW($K$2905)+1),"")</f>
        <v>0</v>
      </c>
      <c r="L3438">
        <f>IFERROR(SMALL(L972:L2902,ROW()-ROW($L$2905)+1),"")</f>
        <v>0</v>
      </c>
      <c r="M3438">
        <f>IFERROR(SMALL(M972:M2902,ROW()-ROW($M$2905)+1),"")</f>
        <v>0</v>
      </c>
      <c r="N3438">
        <f>IFERROR(SMALL(N972:N2902,ROW()-ROW($N$2905)+1),"")</f>
        <v>0</v>
      </c>
    </row>
    <row r="3439" spans="5:14">
      <c r="E3439">
        <f>IFERROR(SMALL(E972:E2902,ROW()-ROW($E$2905)+1),"")</f>
        <v>0</v>
      </c>
      <c r="F3439">
        <f>IFERROR(SMALL(F972:F2902,ROW()-ROW($F$2905)+1),"")</f>
        <v>0</v>
      </c>
      <c r="G3439">
        <f>IFERROR(SMALL(G972:G2902,ROW()-ROW($G$2905)+1),"")</f>
        <v>0</v>
      </c>
      <c r="H3439">
        <f>IFERROR(SMALL(H972:H2902,ROW()-ROW($H$2905)+1),"")</f>
        <v>0</v>
      </c>
      <c r="K3439">
        <f>IFERROR(SMALL(K972:K2902,ROW()-ROW($K$2905)+1),"")</f>
        <v>0</v>
      </c>
      <c r="L3439">
        <f>IFERROR(SMALL(L972:L2902,ROW()-ROW($L$2905)+1),"")</f>
        <v>0</v>
      </c>
      <c r="M3439">
        <f>IFERROR(SMALL(M972:M2902,ROW()-ROW($M$2905)+1),"")</f>
        <v>0</v>
      </c>
      <c r="N3439">
        <f>IFERROR(SMALL(N972:N2902,ROW()-ROW($N$2905)+1),"")</f>
        <v>0</v>
      </c>
    </row>
    <row r="3440" spans="5:14">
      <c r="E3440">
        <f>IFERROR(SMALL(E972:E2902,ROW()-ROW($E$2905)+1),"")</f>
        <v>0</v>
      </c>
      <c r="F3440">
        <f>IFERROR(SMALL(F972:F2902,ROW()-ROW($F$2905)+1),"")</f>
        <v>0</v>
      </c>
      <c r="G3440">
        <f>IFERROR(SMALL(G972:G2902,ROW()-ROW($G$2905)+1),"")</f>
        <v>0</v>
      </c>
      <c r="H3440">
        <f>IFERROR(SMALL(H972:H2902,ROW()-ROW($H$2905)+1),"")</f>
        <v>0</v>
      </c>
      <c r="K3440">
        <f>IFERROR(SMALL(K972:K2902,ROW()-ROW($K$2905)+1),"")</f>
        <v>0</v>
      </c>
      <c r="L3440">
        <f>IFERROR(SMALL(L972:L2902,ROW()-ROW($L$2905)+1),"")</f>
        <v>0</v>
      </c>
      <c r="M3440">
        <f>IFERROR(SMALL(M972:M2902,ROW()-ROW($M$2905)+1),"")</f>
        <v>0</v>
      </c>
      <c r="N3440">
        <f>IFERROR(SMALL(N972:N2902,ROW()-ROW($N$2905)+1),"")</f>
        <v>0</v>
      </c>
    </row>
    <row r="3441" spans="5:14">
      <c r="E3441">
        <f>IFERROR(SMALL(E972:E2902,ROW()-ROW($E$2905)+1),"")</f>
        <v>0</v>
      </c>
      <c r="F3441">
        <f>IFERROR(SMALL(F972:F2902,ROW()-ROW($F$2905)+1),"")</f>
        <v>0</v>
      </c>
      <c r="G3441">
        <f>IFERROR(SMALL(G972:G2902,ROW()-ROW($G$2905)+1),"")</f>
        <v>0</v>
      </c>
      <c r="H3441">
        <f>IFERROR(SMALL(H972:H2902,ROW()-ROW($H$2905)+1),"")</f>
        <v>0</v>
      </c>
      <c r="K3441">
        <f>IFERROR(SMALL(K972:K2902,ROW()-ROW($K$2905)+1),"")</f>
        <v>0</v>
      </c>
      <c r="L3441">
        <f>IFERROR(SMALL(L972:L2902,ROW()-ROW($L$2905)+1),"")</f>
        <v>0</v>
      </c>
      <c r="M3441">
        <f>IFERROR(SMALL(M972:M2902,ROW()-ROW($M$2905)+1),"")</f>
        <v>0</v>
      </c>
      <c r="N3441">
        <f>IFERROR(SMALL(N972:N2902,ROW()-ROW($N$2905)+1),"")</f>
        <v>0</v>
      </c>
    </row>
    <row r="3442" spans="5:14">
      <c r="E3442">
        <f>IFERROR(SMALL(E972:E2902,ROW()-ROW($E$2905)+1),"")</f>
        <v>0</v>
      </c>
      <c r="F3442">
        <f>IFERROR(SMALL(F972:F2902,ROW()-ROW($F$2905)+1),"")</f>
        <v>0</v>
      </c>
      <c r="G3442">
        <f>IFERROR(SMALL(G972:G2902,ROW()-ROW($G$2905)+1),"")</f>
        <v>0</v>
      </c>
      <c r="H3442">
        <f>IFERROR(SMALL(H972:H2902,ROW()-ROW($H$2905)+1),"")</f>
        <v>0</v>
      </c>
      <c r="K3442">
        <f>IFERROR(SMALL(K972:K2902,ROW()-ROW($K$2905)+1),"")</f>
        <v>0</v>
      </c>
      <c r="L3442">
        <f>IFERROR(SMALL(L972:L2902,ROW()-ROW($L$2905)+1),"")</f>
        <v>0</v>
      </c>
      <c r="M3442">
        <f>IFERROR(SMALL(M972:M2902,ROW()-ROW($M$2905)+1),"")</f>
        <v>0</v>
      </c>
      <c r="N3442">
        <f>IFERROR(SMALL(N972:N2902,ROW()-ROW($N$2905)+1),"")</f>
        <v>0</v>
      </c>
    </row>
    <row r="3443" spans="5:14">
      <c r="E3443">
        <f>IFERROR(SMALL(E972:E2902,ROW()-ROW($E$2905)+1),"")</f>
        <v>0</v>
      </c>
      <c r="F3443">
        <f>IFERROR(SMALL(F972:F2902,ROW()-ROW($F$2905)+1),"")</f>
        <v>0</v>
      </c>
      <c r="G3443">
        <f>IFERROR(SMALL(G972:G2902,ROW()-ROW($G$2905)+1),"")</f>
        <v>0</v>
      </c>
      <c r="H3443">
        <f>IFERROR(SMALL(H972:H2902,ROW()-ROW($H$2905)+1),"")</f>
        <v>0</v>
      </c>
      <c r="K3443">
        <f>IFERROR(SMALL(K972:K2902,ROW()-ROW($K$2905)+1),"")</f>
        <v>0</v>
      </c>
      <c r="L3443">
        <f>IFERROR(SMALL(L972:L2902,ROW()-ROW($L$2905)+1),"")</f>
        <v>0</v>
      </c>
      <c r="M3443">
        <f>IFERROR(SMALL(M972:M2902,ROW()-ROW($M$2905)+1),"")</f>
        <v>0</v>
      </c>
      <c r="N3443">
        <f>IFERROR(SMALL(N972:N2902,ROW()-ROW($N$2905)+1),"")</f>
        <v>0</v>
      </c>
    </row>
    <row r="3444" spans="5:14">
      <c r="E3444">
        <f>IFERROR(SMALL(E972:E2902,ROW()-ROW($E$2905)+1),"")</f>
        <v>0</v>
      </c>
      <c r="F3444">
        <f>IFERROR(SMALL(F972:F2902,ROW()-ROW($F$2905)+1),"")</f>
        <v>0</v>
      </c>
      <c r="G3444">
        <f>IFERROR(SMALL(G972:G2902,ROW()-ROW($G$2905)+1),"")</f>
        <v>0</v>
      </c>
      <c r="H3444">
        <f>IFERROR(SMALL(H972:H2902,ROW()-ROW($H$2905)+1),"")</f>
        <v>0</v>
      </c>
      <c r="K3444">
        <f>IFERROR(SMALL(K972:K2902,ROW()-ROW($K$2905)+1),"")</f>
        <v>0</v>
      </c>
      <c r="L3444">
        <f>IFERROR(SMALL(L972:L2902,ROW()-ROW($L$2905)+1),"")</f>
        <v>0</v>
      </c>
      <c r="M3444">
        <f>IFERROR(SMALL(M972:M2902,ROW()-ROW($M$2905)+1),"")</f>
        <v>0</v>
      </c>
      <c r="N3444">
        <f>IFERROR(SMALL(N972:N2902,ROW()-ROW($N$2905)+1),"")</f>
        <v>0</v>
      </c>
    </row>
    <row r="3445" spans="5:14">
      <c r="E3445">
        <f>IFERROR(SMALL(E972:E2902,ROW()-ROW($E$2905)+1),"")</f>
        <v>0</v>
      </c>
      <c r="F3445">
        <f>IFERROR(SMALL(F972:F2902,ROW()-ROW($F$2905)+1),"")</f>
        <v>0</v>
      </c>
      <c r="G3445">
        <f>IFERROR(SMALL(G972:G2902,ROW()-ROW($G$2905)+1),"")</f>
        <v>0</v>
      </c>
      <c r="H3445">
        <f>IFERROR(SMALL(H972:H2902,ROW()-ROW($H$2905)+1),"")</f>
        <v>0</v>
      </c>
      <c r="K3445">
        <f>IFERROR(SMALL(K972:K2902,ROW()-ROW($K$2905)+1),"")</f>
        <v>0</v>
      </c>
      <c r="L3445">
        <f>IFERROR(SMALL(L972:L2902,ROW()-ROW($L$2905)+1),"")</f>
        <v>0</v>
      </c>
      <c r="M3445">
        <f>IFERROR(SMALL(M972:M2902,ROW()-ROW($M$2905)+1),"")</f>
        <v>0</v>
      </c>
      <c r="N3445">
        <f>IFERROR(SMALL(N972:N2902,ROW()-ROW($N$2905)+1),"")</f>
        <v>0</v>
      </c>
    </row>
    <row r="3446" spans="5:14">
      <c r="E3446">
        <f>IFERROR(SMALL(E972:E2902,ROW()-ROW($E$2905)+1),"")</f>
        <v>0</v>
      </c>
      <c r="F3446">
        <f>IFERROR(SMALL(F972:F2902,ROW()-ROW($F$2905)+1),"")</f>
        <v>0</v>
      </c>
      <c r="G3446">
        <f>IFERROR(SMALL(G972:G2902,ROW()-ROW($G$2905)+1),"")</f>
        <v>0</v>
      </c>
      <c r="H3446">
        <f>IFERROR(SMALL(H972:H2902,ROW()-ROW($H$2905)+1),"")</f>
        <v>0</v>
      </c>
      <c r="K3446">
        <f>IFERROR(SMALL(K972:K2902,ROW()-ROW($K$2905)+1),"")</f>
        <v>0</v>
      </c>
      <c r="L3446">
        <f>IFERROR(SMALL(L972:L2902,ROW()-ROW($L$2905)+1),"")</f>
        <v>0</v>
      </c>
      <c r="M3446">
        <f>IFERROR(SMALL(M972:M2902,ROW()-ROW($M$2905)+1),"")</f>
        <v>0</v>
      </c>
      <c r="N3446">
        <f>IFERROR(SMALL(N972:N2902,ROW()-ROW($N$2905)+1),"")</f>
        <v>0</v>
      </c>
    </row>
    <row r="3447" spans="5:14">
      <c r="E3447">
        <f>IFERROR(SMALL(E972:E2902,ROW()-ROW($E$2905)+1),"")</f>
        <v>0</v>
      </c>
      <c r="F3447">
        <f>IFERROR(SMALL(F972:F2902,ROW()-ROW($F$2905)+1),"")</f>
        <v>0</v>
      </c>
      <c r="G3447">
        <f>IFERROR(SMALL(G972:G2902,ROW()-ROW($G$2905)+1),"")</f>
        <v>0</v>
      </c>
      <c r="H3447">
        <f>IFERROR(SMALL(H972:H2902,ROW()-ROW($H$2905)+1),"")</f>
        <v>0</v>
      </c>
      <c r="K3447">
        <f>IFERROR(SMALL(K972:K2902,ROW()-ROW($K$2905)+1),"")</f>
        <v>0</v>
      </c>
      <c r="L3447">
        <f>IFERROR(SMALL(L972:L2902,ROW()-ROW($L$2905)+1),"")</f>
        <v>0</v>
      </c>
      <c r="M3447">
        <f>IFERROR(SMALL(M972:M2902,ROW()-ROW($M$2905)+1),"")</f>
        <v>0</v>
      </c>
      <c r="N3447">
        <f>IFERROR(SMALL(N972:N2902,ROW()-ROW($N$2905)+1),"")</f>
        <v>0</v>
      </c>
    </row>
    <row r="3448" spans="5:14">
      <c r="E3448">
        <f>IFERROR(SMALL(E972:E2902,ROW()-ROW($E$2905)+1),"")</f>
        <v>0</v>
      </c>
      <c r="F3448">
        <f>IFERROR(SMALL(F972:F2902,ROW()-ROW($F$2905)+1),"")</f>
        <v>0</v>
      </c>
      <c r="G3448">
        <f>IFERROR(SMALL(G972:G2902,ROW()-ROW($G$2905)+1),"")</f>
        <v>0</v>
      </c>
      <c r="H3448">
        <f>IFERROR(SMALL(H972:H2902,ROW()-ROW($H$2905)+1),"")</f>
        <v>0</v>
      </c>
      <c r="K3448">
        <f>IFERROR(SMALL(K972:K2902,ROW()-ROW($K$2905)+1),"")</f>
        <v>0</v>
      </c>
      <c r="L3448">
        <f>IFERROR(SMALL(L972:L2902,ROW()-ROW($L$2905)+1),"")</f>
        <v>0</v>
      </c>
      <c r="M3448">
        <f>IFERROR(SMALL(M972:M2902,ROW()-ROW($M$2905)+1),"")</f>
        <v>0</v>
      </c>
      <c r="N3448">
        <f>IFERROR(SMALL(N972:N2902,ROW()-ROW($N$2905)+1),"")</f>
        <v>0</v>
      </c>
    </row>
    <row r="3449" spans="5:14">
      <c r="E3449">
        <f>IFERROR(SMALL(E972:E2902,ROW()-ROW($E$2905)+1),"")</f>
        <v>0</v>
      </c>
      <c r="F3449">
        <f>IFERROR(SMALL(F972:F2902,ROW()-ROW($F$2905)+1),"")</f>
        <v>0</v>
      </c>
      <c r="G3449">
        <f>IFERROR(SMALL(G972:G2902,ROW()-ROW($G$2905)+1),"")</f>
        <v>0</v>
      </c>
      <c r="H3449">
        <f>IFERROR(SMALL(H972:H2902,ROW()-ROW($H$2905)+1),"")</f>
        <v>0</v>
      </c>
      <c r="K3449">
        <f>IFERROR(SMALL(K972:K2902,ROW()-ROW($K$2905)+1),"")</f>
        <v>0</v>
      </c>
      <c r="L3449">
        <f>IFERROR(SMALL(L972:L2902,ROW()-ROW($L$2905)+1),"")</f>
        <v>0</v>
      </c>
      <c r="M3449">
        <f>IFERROR(SMALL(M972:M2902,ROW()-ROW($M$2905)+1),"")</f>
        <v>0</v>
      </c>
      <c r="N3449">
        <f>IFERROR(SMALL(N972:N2902,ROW()-ROW($N$2905)+1),"")</f>
        <v>0</v>
      </c>
    </row>
    <row r="3450" spans="5:14">
      <c r="E3450">
        <f>IFERROR(SMALL(E972:E2902,ROW()-ROW($E$2905)+1),"")</f>
        <v>0</v>
      </c>
      <c r="F3450">
        <f>IFERROR(SMALL(F972:F2902,ROW()-ROW($F$2905)+1),"")</f>
        <v>0</v>
      </c>
      <c r="G3450">
        <f>IFERROR(SMALL(G972:G2902,ROW()-ROW($G$2905)+1),"")</f>
        <v>0</v>
      </c>
      <c r="H3450">
        <f>IFERROR(SMALL(H972:H2902,ROW()-ROW($H$2905)+1),"")</f>
        <v>0</v>
      </c>
      <c r="K3450">
        <f>IFERROR(SMALL(K972:K2902,ROW()-ROW($K$2905)+1),"")</f>
        <v>0</v>
      </c>
      <c r="L3450">
        <f>IFERROR(SMALL(L972:L2902,ROW()-ROW($L$2905)+1),"")</f>
        <v>0</v>
      </c>
      <c r="M3450">
        <f>IFERROR(SMALL(M972:M2902,ROW()-ROW($M$2905)+1),"")</f>
        <v>0</v>
      </c>
      <c r="N3450">
        <f>IFERROR(SMALL(N972:N2902,ROW()-ROW($N$2905)+1),"")</f>
        <v>0</v>
      </c>
    </row>
    <row r="3451" spans="5:14">
      <c r="E3451">
        <f>IFERROR(SMALL(E972:E2902,ROW()-ROW($E$2905)+1),"")</f>
        <v>0</v>
      </c>
      <c r="F3451">
        <f>IFERROR(SMALL(F972:F2902,ROW()-ROW($F$2905)+1),"")</f>
        <v>0</v>
      </c>
      <c r="G3451">
        <f>IFERROR(SMALL(G972:G2902,ROW()-ROW($G$2905)+1),"")</f>
        <v>0</v>
      </c>
      <c r="H3451">
        <f>IFERROR(SMALL(H972:H2902,ROW()-ROW($H$2905)+1),"")</f>
        <v>0</v>
      </c>
      <c r="K3451">
        <f>IFERROR(SMALL(K972:K2902,ROW()-ROW($K$2905)+1),"")</f>
        <v>0</v>
      </c>
      <c r="L3451">
        <f>IFERROR(SMALL(L972:L2902,ROW()-ROW($L$2905)+1),"")</f>
        <v>0</v>
      </c>
      <c r="M3451">
        <f>IFERROR(SMALL(M972:M2902,ROW()-ROW($M$2905)+1),"")</f>
        <v>0</v>
      </c>
      <c r="N3451">
        <f>IFERROR(SMALL(N972:N2902,ROW()-ROW($N$2905)+1),"")</f>
        <v>0</v>
      </c>
    </row>
    <row r="3452" spans="5:14">
      <c r="E3452">
        <f>IFERROR(SMALL(E972:E2902,ROW()-ROW($E$2905)+1),"")</f>
        <v>0</v>
      </c>
      <c r="F3452">
        <f>IFERROR(SMALL(F972:F2902,ROW()-ROW($F$2905)+1),"")</f>
        <v>0</v>
      </c>
      <c r="G3452">
        <f>IFERROR(SMALL(G972:G2902,ROW()-ROW($G$2905)+1),"")</f>
        <v>0</v>
      </c>
      <c r="H3452">
        <f>IFERROR(SMALL(H972:H2902,ROW()-ROW($H$2905)+1),"")</f>
        <v>0</v>
      </c>
      <c r="K3452">
        <f>IFERROR(SMALL(K972:K2902,ROW()-ROW($K$2905)+1),"")</f>
        <v>0</v>
      </c>
      <c r="L3452">
        <f>IFERROR(SMALL(L972:L2902,ROW()-ROW($L$2905)+1),"")</f>
        <v>0</v>
      </c>
      <c r="M3452">
        <f>IFERROR(SMALL(M972:M2902,ROW()-ROW($M$2905)+1),"")</f>
        <v>0</v>
      </c>
      <c r="N3452">
        <f>IFERROR(SMALL(N972:N2902,ROW()-ROW($N$2905)+1),"")</f>
        <v>0</v>
      </c>
    </row>
    <row r="3453" spans="5:14">
      <c r="E3453">
        <f>IFERROR(SMALL(E972:E2902,ROW()-ROW($E$2905)+1),"")</f>
        <v>0</v>
      </c>
      <c r="F3453">
        <f>IFERROR(SMALL(F972:F2902,ROW()-ROW($F$2905)+1),"")</f>
        <v>0</v>
      </c>
      <c r="G3453">
        <f>IFERROR(SMALL(G972:G2902,ROW()-ROW($G$2905)+1),"")</f>
        <v>0</v>
      </c>
      <c r="H3453">
        <f>IFERROR(SMALL(H972:H2902,ROW()-ROW($H$2905)+1),"")</f>
        <v>0</v>
      </c>
      <c r="K3453">
        <f>IFERROR(SMALL(K972:K2902,ROW()-ROW($K$2905)+1),"")</f>
        <v>0</v>
      </c>
      <c r="L3453">
        <f>IFERROR(SMALL(L972:L2902,ROW()-ROW($L$2905)+1),"")</f>
        <v>0</v>
      </c>
      <c r="M3453">
        <f>IFERROR(SMALL(M972:M2902,ROW()-ROW($M$2905)+1),"")</f>
        <v>0</v>
      </c>
      <c r="N3453">
        <f>IFERROR(SMALL(N972:N2902,ROW()-ROW($N$2905)+1),"")</f>
        <v>0</v>
      </c>
    </row>
    <row r="3454" spans="5:14">
      <c r="E3454">
        <f>IFERROR(SMALL(E972:E2902,ROW()-ROW($E$2905)+1),"")</f>
        <v>0</v>
      </c>
      <c r="F3454">
        <f>IFERROR(SMALL(F972:F2902,ROW()-ROW($F$2905)+1),"")</f>
        <v>0</v>
      </c>
      <c r="G3454">
        <f>IFERROR(SMALL(G972:G2902,ROW()-ROW($G$2905)+1),"")</f>
        <v>0</v>
      </c>
      <c r="H3454">
        <f>IFERROR(SMALL(H972:H2902,ROW()-ROW($H$2905)+1),"")</f>
        <v>0</v>
      </c>
      <c r="K3454">
        <f>IFERROR(SMALL(K972:K2902,ROW()-ROW($K$2905)+1),"")</f>
        <v>0</v>
      </c>
      <c r="L3454">
        <f>IFERROR(SMALL(L972:L2902,ROW()-ROW($L$2905)+1),"")</f>
        <v>0</v>
      </c>
      <c r="M3454">
        <f>IFERROR(SMALL(M972:M2902,ROW()-ROW($M$2905)+1),"")</f>
        <v>0</v>
      </c>
      <c r="N3454">
        <f>IFERROR(SMALL(N972:N2902,ROW()-ROW($N$2905)+1),"")</f>
        <v>0</v>
      </c>
    </row>
    <row r="3455" spans="5:14">
      <c r="E3455">
        <f>IFERROR(SMALL(E972:E2902,ROW()-ROW($E$2905)+1),"")</f>
        <v>0</v>
      </c>
      <c r="F3455">
        <f>IFERROR(SMALL(F972:F2902,ROW()-ROW($F$2905)+1),"")</f>
        <v>0</v>
      </c>
      <c r="G3455">
        <f>IFERROR(SMALL(G972:G2902,ROW()-ROW($G$2905)+1),"")</f>
        <v>0</v>
      </c>
      <c r="H3455">
        <f>IFERROR(SMALL(H972:H2902,ROW()-ROW($H$2905)+1),"")</f>
        <v>0</v>
      </c>
      <c r="K3455">
        <f>IFERROR(SMALL(K972:K2902,ROW()-ROW($K$2905)+1),"")</f>
        <v>0</v>
      </c>
      <c r="L3455">
        <f>IFERROR(SMALL(L972:L2902,ROW()-ROW($L$2905)+1),"")</f>
        <v>0</v>
      </c>
      <c r="M3455">
        <f>IFERROR(SMALL(M972:M2902,ROW()-ROW($M$2905)+1),"")</f>
        <v>0</v>
      </c>
      <c r="N3455">
        <f>IFERROR(SMALL(N972:N2902,ROW()-ROW($N$2905)+1),"")</f>
        <v>0</v>
      </c>
    </row>
    <row r="3456" spans="5:14">
      <c r="E3456">
        <f>IFERROR(SMALL(E972:E2902,ROW()-ROW($E$2905)+1),"")</f>
        <v>0</v>
      </c>
      <c r="F3456">
        <f>IFERROR(SMALL(F972:F2902,ROW()-ROW($F$2905)+1),"")</f>
        <v>0</v>
      </c>
      <c r="G3456">
        <f>IFERROR(SMALL(G972:G2902,ROW()-ROW($G$2905)+1),"")</f>
        <v>0</v>
      </c>
      <c r="H3456">
        <f>IFERROR(SMALL(H972:H2902,ROW()-ROW($H$2905)+1),"")</f>
        <v>0</v>
      </c>
      <c r="K3456">
        <f>IFERROR(SMALL(K972:K2902,ROW()-ROW($K$2905)+1),"")</f>
        <v>0</v>
      </c>
      <c r="L3456">
        <f>IFERROR(SMALL(L972:L2902,ROW()-ROW($L$2905)+1),"")</f>
        <v>0</v>
      </c>
      <c r="M3456">
        <f>IFERROR(SMALL(M972:M2902,ROW()-ROW($M$2905)+1),"")</f>
        <v>0</v>
      </c>
      <c r="N3456">
        <f>IFERROR(SMALL(N972:N2902,ROW()-ROW($N$2905)+1),"")</f>
        <v>0</v>
      </c>
    </row>
    <row r="3457" spans="5:14">
      <c r="E3457">
        <f>IFERROR(SMALL(E972:E2902,ROW()-ROW($E$2905)+1),"")</f>
        <v>0</v>
      </c>
      <c r="F3457">
        <f>IFERROR(SMALL(F972:F2902,ROW()-ROW($F$2905)+1),"")</f>
        <v>0</v>
      </c>
      <c r="G3457">
        <f>IFERROR(SMALL(G972:G2902,ROW()-ROW($G$2905)+1),"")</f>
        <v>0</v>
      </c>
      <c r="H3457">
        <f>IFERROR(SMALL(H972:H2902,ROW()-ROW($H$2905)+1),"")</f>
        <v>0</v>
      </c>
      <c r="K3457">
        <f>IFERROR(SMALL(K972:K2902,ROW()-ROW($K$2905)+1),"")</f>
        <v>0</v>
      </c>
      <c r="L3457">
        <f>IFERROR(SMALL(L972:L2902,ROW()-ROW($L$2905)+1),"")</f>
        <v>0</v>
      </c>
      <c r="M3457">
        <f>IFERROR(SMALL(M972:M2902,ROW()-ROW($M$2905)+1),"")</f>
        <v>0</v>
      </c>
      <c r="N3457">
        <f>IFERROR(SMALL(N972:N2902,ROW()-ROW($N$2905)+1),"")</f>
        <v>0</v>
      </c>
    </row>
    <row r="3458" spans="5:14">
      <c r="E3458">
        <f>IFERROR(SMALL(E972:E2902,ROW()-ROW($E$2905)+1),"")</f>
        <v>0</v>
      </c>
      <c r="F3458">
        <f>IFERROR(SMALL(F972:F2902,ROW()-ROW($F$2905)+1),"")</f>
        <v>0</v>
      </c>
      <c r="G3458">
        <f>IFERROR(SMALL(G972:G2902,ROW()-ROW($G$2905)+1),"")</f>
        <v>0</v>
      </c>
      <c r="H3458">
        <f>IFERROR(SMALL(H972:H2902,ROW()-ROW($H$2905)+1),"")</f>
        <v>0</v>
      </c>
      <c r="K3458">
        <f>IFERROR(SMALL(K972:K2902,ROW()-ROW($K$2905)+1),"")</f>
        <v>0</v>
      </c>
      <c r="L3458">
        <f>IFERROR(SMALL(L972:L2902,ROW()-ROW($L$2905)+1),"")</f>
        <v>0</v>
      </c>
      <c r="M3458">
        <f>IFERROR(SMALL(M972:M2902,ROW()-ROW($M$2905)+1),"")</f>
        <v>0</v>
      </c>
      <c r="N3458">
        <f>IFERROR(SMALL(N972:N2902,ROW()-ROW($N$2905)+1),"")</f>
        <v>0</v>
      </c>
    </row>
    <row r="3459" spans="5:14">
      <c r="E3459">
        <f>IFERROR(SMALL(E972:E2902,ROW()-ROW($E$2905)+1),"")</f>
        <v>0</v>
      </c>
      <c r="F3459">
        <f>IFERROR(SMALL(F972:F2902,ROW()-ROW($F$2905)+1),"")</f>
        <v>0</v>
      </c>
      <c r="G3459">
        <f>IFERROR(SMALL(G972:G2902,ROW()-ROW($G$2905)+1),"")</f>
        <v>0</v>
      </c>
      <c r="H3459">
        <f>IFERROR(SMALL(H972:H2902,ROW()-ROW($H$2905)+1),"")</f>
        <v>0</v>
      </c>
      <c r="K3459">
        <f>IFERROR(SMALL(K972:K2902,ROW()-ROW($K$2905)+1),"")</f>
        <v>0</v>
      </c>
      <c r="L3459">
        <f>IFERROR(SMALL(L972:L2902,ROW()-ROW($L$2905)+1),"")</f>
        <v>0</v>
      </c>
      <c r="M3459">
        <f>IFERROR(SMALL(M972:M2902,ROW()-ROW($M$2905)+1),"")</f>
        <v>0</v>
      </c>
      <c r="N3459">
        <f>IFERROR(SMALL(N972:N2902,ROW()-ROW($N$2905)+1),"")</f>
        <v>0</v>
      </c>
    </row>
    <row r="3460" spans="5:14">
      <c r="E3460">
        <f>IFERROR(SMALL(E972:E2902,ROW()-ROW($E$2905)+1),"")</f>
        <v>0</v>
      </c>
      <c r="F3460">
        <f>IFERROR(SMALL(F972:F2902,ROW()-ROW($F$2905)+1),"")</f>
        <v>0</v>
      </c>
      <c r="G3460">
        <f>IFERROR(SMALL(G972:G2902,ROW()-ROW($G$2905)+1),"")</f>
        <v>0</v>
      </c>
      <c r="H3460">
        <f>IFERROR(SMALL(H972:H2902,ROW()-ROW($H$2905)+1),"")</f>
        <v>0</v>
      </c>
      <c r="K3460">
        <f>IFERROR(SMALL(K972:K2902,ROW()-ROW($K$2905)+1),"")</f>
        <v>0</v>
      </c>
      <c r="L3460">
        <f>IFERROR(SMALL(L972:L2902,ROW()-ROW($L$2905)+1),"")</f>
        <v>0</v>
      </c>
      <c r="M3460">
        <f>IFERROR(SMALL(M972:M2902,ROW()-ROW($M$2905)+1),"")</f>
        <v>0</v>
      </c>
      <c r="N3460">
        <f>IFERROR(SMALL(N972:N2902,ROW()-ROW($N$2905)+1),"")</f>
        <v>0</v>
      </c>
    </row>
    <row r="3461" spans="5:14">
      <c r="E3461">
        <f>IFERROR(SMALL(E972:E2902,ROW()-ROW($E$2905)+1),"")</f>
        <v>0</v>
      </c>
      <c r="F3461">
        <f>IFERROR(SMALL(F972:F2902,ROW()-ROW($F$2905)+1),"")</f>
        <v>0</v>
      </c>
      <c r="G3461">
        <f>IFERROR(SMALL(G972:G2902,ROW()-ROW($G$2905)+1),"")</f>
        <v>0</v>
      </c>
      <c r="H3461">
        <f>IFERROR(SMALL(H972:H2902,ROW()-ROW($H$2905)+1),"")</f>
        <v>0</v>
      </c>
      <c r="K3461">
        <f>IFERROR(SMALL(K972:K2902,ROW()-ROW($K$2905)+1),"")</f>
        <v>0</v>
      </c>
      <c r="L3461">
        <f>IFERROR(SMALL(L972:L2902,ROW()-ROW($L$2905)+1),"")</f>
        <v>0</v>
      </c>
      <c r="M3461">
        <f>IFERROR(SMALL(M972:M2902,ROW()-ROW($M$2905)+1),"")</f>
        <v>0</v>
      </c>
      <c r="N3461">
        <f>IFERROR(SMALL(N972:N2902,ROW()-ROW($N$2905)+1),"")</f>
        <v>0</v>
      </c>
    </row>
    <row r="3462" spans="5:14">
      <c r="E3462">
        <f>IFERROR(SMALL(E972:E2902,ROW()-ROW($E$2905)+1),"")</f>
        <v>0</v>
      </c>
      <c r="F3462">
        <f>IFERROR(SMALL(F972:F2902,ROW()-ROW($F$2905)+1),"")</f>
        <v>0</v>
      </c>
      <c r="G3462">
        <f>IFERROR(SMALL(G972:G2902,ROW()-ROW($G$2905)+1),"")</f>
        <v>0</v>
      </c>
      <c r="H3462">
        <f>IFERROR(SMALL(H972:H2902,ROW()-ROW($H$2905)+1),"")</f>
        <v>0</v>
      </c>
      <c r="K3462">
        <f>IFERROR(SMALL(K972:K2902,ROW()-ROW($K$2905)+1),"")</f>
        <v>0</v>
      </c>
      <c r="L3462">
        <f>IFERROR(SMALL(L972:L2902,ROW()-ROW($L$2905)+1),"")</f>
        <v>0</v>
      </c>
      <c r="M3462">
        <f>IFERROR(SMALL(M972:M2902,ROW()-ROW($M$2905)+1),"")</f>
        <v>0</v>
      </c>
      <c r="N3462">
        <f>IFERROR(SMALL(N972:N2902,ROW()-ROW($N$2905)+1),"")</f>
        <v>0</v>
      </c>
    </row>
    <row r="3463" spans="5:14">
      <c r="E3463">
        <f>IFERROR(SMALL(E972:E2902,ROW()-ROW($E$2905)+1),"")</f>
        <v>0</v>
      </c>
      <c r="F3463">
        <f>IFERROR(SMALL(F972:F2902,ROW()-ROW($F$2905)+1),"")</f>
        <v>0</v>
      </c>
      <c r="G3463">
        <f>IFERROR(SMALL(G972:G2902,ROW()-ROW($G$2905)+1),"")</f>
        <v>0</v>
      </c>
      <c r="H3463">
        <f>IFERROR(SMALL(H972:H2902,ROW()-ROW($H$2905)+1),"")</f>
        <v>0</v>
      </c>
      <c r="K3463">
        <f>IFERROR(SMALL(K972:K2902,ROW()-ROW($K$2905)+1),"")</f>
        <v>0</v>
      </c>
      <c r="L3463">
        <f>IFERROR(SMALL(L972:L2902,ROW()-ROW($L$2905)+1),"")</f>
        <v>0</v>
      </c>
      <c r="M3463">
        <f>IFERROR(SMALL(M972:M2902,ROW()-ROW($M$2905)+1),"")</f>
        <v>0</v>
      </c>
      <c r="N3463">
        <f>IFERROR(SMALL(N972:N2902,ROW()-ROW($N$2905)+1),"")</f>
        <v>0</v>
      </c>
    </row>
    <row r="3464" spans="5:14">
      <c r="E3464">
        <f>IFERROR(SMALL(E972:E2902,ROW()-ROW($E$2905)+1),"")</f>
        <v>0</v>
      </c>
      <c r="F3464">
        <f>IFERROR(SMALL(F972:F2902,ROW()-ROW($F$2905)+1),"")</f>
        <v>0</v>
      </c>
      <c r="G3464">
        <f>IFERROR(SMALL(G972:G2902,ROW()-ROW($G$2905)+1),"")</f>
        <v>0</v>
      </c>
      <c r="H3464">
        <f>IFERROR(SMALL(H972:H2902,ROW()-ROW($H$2905)+1),"")</f>
        <v>0</v>
      </c>
      <c r="K3464">
        <f>IFERROR(SMALL(K972:K2902,ROW()-ROW($K$2905)+1),"")</f>
        <v>0</v>
      </c>
      <c r="L3464">
        <f>IFERROR(SMALL(L972:L2902,ROW()-ROW($L$2905)+1),"")</f>
        <v>0</v>
      </c>
      <c r="M3464">
        <f>IFERROR(SMALL(M972:M2902,ROW()-ROW($M$2905)+1),"")</f>
        <v>0</v>
      </c>
      <c r="N3464">
        <f>IFERROR(SMALL(N972:N2902,ROW()-ROW($N$2905)+1),"")</f>
        <v>0</v>
      </c>
    </row>
    <row r="3465" spans="5:14">
      <c r="E3465">
        <f>IFERROR(SMALL(E972:E2902,ROW()-ROW($E$2905)+1),"")</f>
        <v>0</v>
      </c>
      <c r="F3465">
        <f>IFERROR(SMALL(F972:F2902,ROW()-ROW($F$2905)+1),"")</f>
        <v>0</v>
      </c>
      <c r="G3465">
        <f>IFERROR(SMALL(G972:G2902,ROW()-ROW($G$2905)+1),"")</f>
        <v>0</v>
      </c>
      <c r="H3465">
        <f>IFERROR(SMALL(H972:H2902,ROW()-ROW($H$2905)+1),"")</f>
        <v>0</v>
      </c>
      <c r="K3465">
        <f>IFERROR(SMALL(K972:K2902,ROW()-ROW($K$2905)+1),"")</f>
        <v>0</v>
      </c>
      <c r="L3465">
        <f>IFERROR(SMALL(L972:L2902,ROW()-ROW($L$2905)+1),"")</f>
        <v>0</v>
      </c>
      <c r="M3465">
        <f>IFERROR(SMALL(M972:M2902,ROW()-ROW($M$2905)+1),"")</f>
        <v>0</v>
      </c>
      <c r="N3465">
        <f>IFERROR(SMALL(N972:N2902,ROW()-ROW($N$2905)+1),"")</f>
        <v>0</v>
      </c>
    </row>
    <row r="3466" spans="5:14">
      <c r="E3466">
        <f>IFERROR(SMALL(E972:E2902,ROW()-ROW($E$2905)+1),"")</f>
        <v>0</v>
      </c>
      <c r="F3466">
        <f>IFERROR(SMALL(F972:F2902,ROW()-ROW($F$2905)+1),"")</f>
        <v>0</v>
      </c>
      <c r="G3466">
        <f>IFERROR(SMALL(G972:G2902,ROW()-ROW($G$2905)+1),"")</f>
        <v>0</v>
      </c>
      <c r="H3466">
        <f>IFERROR(SMALL(H972:H2902,ROW()-ROW($H$2905)+1),"")</f>
        <v>0</v>
      </c>
      <c r="K3466">
        <f>IFERROR(SMALL(K972:K2902,ROW()-ROW($K$2905)+1),"")</f>
        <v>0</v>
      </c>
      <c r="L3466">
        <f>IFERROR(SMALL(L972:L2902,ROW()-ROW($L$2905)+1),"")</f>
        <v>0</v>
      </c>
      <c r="M3466">
        <f>IFERROR(SMALL(M972:M2902,ROW()-ROW($M$2905)+1),"")</f>
        <v>0</v>
      </c>
      <c r="N3466">
        <f>IFERROR(SMALL(N972:N2902,ROW()-ROW($N$2905)+1),"")</f>
        <v>0</v>
      </c>
    </row>
    <row r="3467" spans="5:14">
      <c r="E3467">
        <f>IFERROR(SMALL(E972:E2902,ROW()-ROW($E$2905)+1),"")</f>
        <v>0</v>
      </c>
      <c r="F3467">
        <f>IFERROR(SMALL(F972:F2902,ROW()-ROW($F$2905)+1),"")</f>
        <v>0</v>
      </c>
      <c r="G3467">
        <f>IFERROR(SMALL(G972:G2902,ROW()-ROW($G$2905)+1),"")</f>
        <v>0</v>
      </c>
      <c r="H3467">
        <f>IFERROR(SMALL(H972:H2902,ROW()-ROW($H$2905)+1),"")</f>
        <v>0</v>
      </c>
      <c r="K3467">
        <f>IFERROR(SMALL(K972:K2902,ROW()-ROW($K$2905)+1),"")</f>
        <v>0</v>
      </c>
      <c r="L3467">
        <f>IFERROR(SMALL(L972:L2902,ROW()-ROW($L$2905)+1),"")</f>
        <v>0</v>
      </c>
      <c r="M3467">
        <f>IFERROR(SMALL(M972:M2902,ROW()-ROW($M$2905)+1),"")</f>
        <v>0</v>
      </c>
      <c r="N3467">
        <f>IFERROR(SMALL(N972:N2902,ROW()-ROW($N$2905)+1),"")</f>
        <v>0</v>
      </c>
    </row>
    <row r="3468" spans="5:14">
      <c r="E3468">
        <f>IFERROR(SMALL(E972:E2902,ROW()-ROW($E$2905)+1),"")</f>
        <v>0</v>
      </c>
      <c r="F3468">
        <f>IFERROR(SMALL(F972:F2902,ROW()-ROW($F$2905)+1),"")</f>
        <v>0</v>
      </c>
      <c r="G3468">
        <f>IFERROR(SMALL(G972:G2902,ROW()-ROW($G$2905)+1),"")</f>
        <v>0</v>
      </c>
      <c r="H3468">
        <f>IFERROR(SMALL(H972:H2902,ROW()-ROW($H$2905)+1),"")</f>
        <v>0</v>
      </c>
      <c r="K3468">
        <f>IFERROR(SMALL(K972:K2902,ROW()-ROW($K$2905)+1),"")</f>
        <v>0</v>
      </c>
      <c r="L3468">
        <f>IFERROR(SMALL(L972:L2902,ROW()-ROW($L$2905)+1),"")</f>
        <v>0</v>
      </c>
      <c r="M3468">
        <f>IFERROR(SMALL(M972:M2902,ROW()-ROW($M$2905)+1),"")</f>
        <v>0</v>
      </c>
      <c r="N3468">
        <f>IFERROR(SMALL(N972:N2902,ROW()-ROW($N$2905)+1),"")</f>
        <v>0</v>
      </c>
    </row>
    <row r="3469" spans="5:14">
      <c r="E3469">
        <f>IFERROR(SMALL(E972:E2902,ROW()-ROW($E$2905)+1),"")</f>
        <v>0</v>
      </c>
      <c r="F3469">
        <f>IFERROR(SMALL(F972:F2902,ROW()-ROW($F$2905)+1),"")</f>
        <v>0</v>
      </c>
      <c r="G3469">
        <f>IFERROR(SMALL(G972:G2902,ROW()-ROW($G$2905)+1),"")</f>
        <v>0</v>
      </c>
      <c r="H3469">
        <f>IFERROR(SMALL(H972:H2902,ROW()-ROW($H$2905)+1),"")</f>
        <v>0</v>
      </c>
      <c r="K3469">
        <f>IFERROR(SMALL(K972:K2902,ROW()-ROW($K$2905)+1),"")</f>
        <v>0</v>
      </c>
      <c r="L3469">
        <f>IFERROR(SMALL(L972:L2902,ROW()-ROW($L$2905)+1),"")</f>
        <v>0</v>
      </c>
      <c r="M3469">
        <f>IFERROR(SMALL(M972:M2902,ROW()-ROW($M$2905)+1),"")</f>
        <v>0</v>
      </c>
      <c r="N3469">
        <f>IFERROR(SMALL(N972:N2902,ROW()-ROW($N$2905)+1),"")</f>
        <v>0</v>
      </c>
    </row>
    <row r="3470" spans="5:14">
      <c r="E3470">
        <f>IFERROR(SMALL(E972:E2902,ROW()-ROW($E$2905)+1),"")</f>
        <v>0</v>
      </c>
      <c r="F3470">
        <f>IFERROR(SMALL(F972:F2902,ROW()-ROW($F$2905)+1),"")</f>
        <v>0</v>
      </c>
      <c r="G3470">
        <f>IFERROR(SMALL(G972:G2902,ROW()-ROW($G$2905)+1),"")</f>
        <v>0</v>
      </c>
      <c r="H3470">
        <f>IFERROR(SMALL(H972:H2902,ROW()-ROW($H$2905)+1),"")</f>
        <v>0</v>
      </c>
      <c r="K3470">
        <f>IFERROR(SMALL(K972:K2902,ROW()-ROW($K$2905)+1),"")</f>
        <v>0</v>
      </c>
      <c r="L3470">
        <f>IFERROR(SMALL(L972:L2902,ROW()-ROW($L$2905)+1),"")</f>
        <v>0</v>
      </c>
      <c r="M3470">
        <f>IFERROR(SMALL(M972:M2902,ROW()-ROW($M$2905)+1),"")</f>
        <v>0</v>
      </c>
      <c r="N3470">
        <f>IFERROR(SMALL(N972:N2902,ROW()-ROW($N$2905)+1),"")</f>
        <v>0</v>
      </c>
    </row>
    <row r="3471" spans="5:14">
      <c r="E3471">
        <f>IFERROR(SMALL(E972:E2902,ROW()-ROW($E$2905)+1),"")</f>
        <v>0</v>
      </c>
      <c r="F3471">
        <f>IFERROR(SMALL(F972:F2902,ROW()-ROW($F$2905)+1),"")</f>
        <v>0</v>
      </c>
      <c r="G3471">
        <f>IFERROR(SMALL(G972:G2902,ROW()-ROW($G$2905)+1),"")</f>
        <v>0</v>
      </c>
      <c r="H3471">
        <f>IFERROR(SMALL(H972:H2902,ROW()-ROW($H$2905)+1),"")</f>
        <v>0</v>
      </c>
      <c r="K3471">
        <f>IFERROR(SMALL(K972:K2902,ROW()-ROW($K$2905)+1),"")</f>
        <v>0</v>
      </c>
      <c r="L3471">
        <f>IFERROR(SMALL(L972:L2902,ROW()-ROW($L$2905)+1),"")</f>
        <v>0</v>
      </c>
      <c r="M3471">
        <f>IFERROR(SMALL(M972:M2902,ROW()-ROW($M$2905)+1),"")</f>
        <v>0</v>
      </c>
      <c r="N3471">
        <f>IFERROR(SMALL(N972:N2902,ROW()-ROW($N$2905)+1),"")</f>
        <v>0</v>
      </c>
    </row>
    <row r="3472" spans="5:14">
      <c r="E3472">
        <f>IFERROR(SMALL(E972:E2902,ROW()-ROW($E$2905)+1),"")</f>
        <v>0</v>
      </c>
      <c r="F3472">
        <f>IFERROR(SMALL(F972:F2902,ROW()-ROW($F$2905)+1),"")</f>
        <v>0</v>
      </c>
      <c r="G3472">
        <f>IFERROR(SMALL(G972:G2902,ROW()-ROW($G$2905)+1),"")</f>
        <v>0</v>
      </c>
      <c r="H3472">
        <f>IFERROR(SMALL(H972:H2902,ROW()-ROW($H$2905)+1),"")</f>
        <v>0</v>
      </c>
      <c r="K3472">
        <f>IFERROR(SMALL(K972:K2902,ROW()-ROW($K$2905)+1),"")</f>
        <v>0</v>
      </c>
      <c r="L3472">
        <f>IFERROR(SMALL(L972:L2902,ROW()-ROW($L$2905)+1),"")</f>
        <v>0</v>
      </c>
      <c r="M3472">
        <f>IFERROR(SMALL(M972:M2902,ROW()-ROW($M$2905)+1),"")</f>
        <v>0</v>
      </c>
      <c r="N3472">
        <f>IFERROR(SMALL(N972:N2902,ROW()-ROW($N$2905)+1),"")</f>
        <v>0</v>
      </c>
    </row>
    <row r="3473" spans="5:14">
      <c r="E3473">
        <f>IFERROR(SMALL(E972:E2902,ROW()-ROW($E$2905)+1),"")</f>
        <v>0</v>
      </c>
      <c r="F3473">
        <f>IFERROR(SMALL(F972:F2902,ROW()-ROW($F$2905)+1),"")</f>
        <v>0</v>
      </c>
      <c r="G3473">
        <f>IFERROR(SMALL(G972:G2902,ROW()-ROW($G$2905)+1),"")</f>
        <v>0</v>
      </c>
      <c r="H3473">
        <f>IFERROR(SMALL(H972:H2902,ROW()-ROW($H$2905)+1),"")</f>
        <v>0</v>
      </c>
      <c r="K3473">
        <f>IFERROR(SMALL(K972:K2902,ROW()-ROW($K$2905)+1),"")</f>
        <v>0</v>
      </c>
      <c r="L3473">
        <f>IFERROR(SMALL(L972:L2902,ROW()-ROW($L$2905)+1),"")</f>
        <v>0</v>
      </c>
      <c r="M3473">
        <f>IFERROR(SMALL(M972:M2902,ROW()-ROW($M$2905)+1),"")</f>
        <v>0</v>
      </c>
      <c r="N3473">
        <f>IFERROR(SMALL(N972:N2902,ROW()-ROW($N$2905)+1),"")</f>
        <v>0</v>
      </c>
    </row>
    <row r="3474" spans="5:14">
      <c r="E3474">
        <f>IFERROR(SMALL(E972:E2902,ROW()-ROW($E$2905)+1),"")</f>
        <v>0</v>
      </c>
      <c r="F3474">
        <f>IFERROR(SMALL(F972:F2902,ROW()-ROW($F$2905)+1),"")</f>
        <v>0</v>
      </c>
      <c r="G3474">
        <f>IFERROR(SMALL(G972:G2902,ROW()-ROW($G$2905)+1),"")</f>
        <v>0</v>
      </c>
      <c r="H3474">
        <f>IFERROR(SMALL(H972:H2902,ROW()-ROW($H$2905)+1),"")</f>
        <v>0</v>
      </c>
      <c r="K3474">
        <f>IFERROR(SMALL(K972:K2902,ROW()-ROW($K$2905)+1),"")</f>
        <v>0</v>
      </c>
      <c r="L3474">
        <f>IFERROR(SMALL(L972:L2902,ROW()-ROW($L$2905)+1),"")</f>
        <v>0</v>
      </c>
      <c r="M3474">
        <f>IFERROR(SMALL(M972:M2902,ROW()-ROW($M$2905)+1),"")</f>
        <v>0</v>
      </c>
      <c r="N3474">
        <f>IFERROR(SMALL(N972:N2902,ROW()-ROW($N$2905)+1),"")</f>
        <v>0</v>
      </c>
    </row>
    <row r="3475" spans="5:14">
      <c r="E3475">
        <f>IFERROR(SMALL(E972:E2902,ROW()-ROW($E$2905)+1),"")</f>
        <v>0</v>
      </c>
      <c r="F3475">
        <f>IFERROR(SMALL(F972:F2902,ROW()-ROW($F$2905)+1),"")</f>
        <v>0</v>
      </c>
      <c r="G3475">
        <f>IFERROR(SMALL(G972:G2902,ROW()-ROW($G$2905)+1),"")</f>
        <v>0</v>
      </c>
      <c r="H3475">
        <f>IFERROR(SMALL(H972:H2902,ROW()-ROW($H$2905)+1),"")</f>
        <v>0</v>
      </c>
      <c r="K3475">
        <f>IFERROR(SMALL(K972:K2902,ROW()-ROW($K$2905)+1),"")</f>
        <v>0</v>
      </c>
      <c r="L3475">
        <f>IFERROR(SMALL(L972:L2902,ROW()-ROW($L$2905)+1),"")</f>
        <v>0</v>
      </c>
      <c r="M3475">
        <f>IFERROR(SMALL(M972:M2902,ROW()-ROW($M$2905)+1),"")</f>
        <v>0</v>
      </c>
      <c r="N3475">
        <f>IFERROR(SMALL(N972:N2902,ROW()-ROW($N$2905)+1),"")</f>
        <v>0</v>
      </c>
    </row>
    <row r="3476" spans="5:14">
      <c r="E3476">
        <f>IFERROR(SMALL(E972:E2902,ROW()-ROW($E$2905)+1),"")</f>
        <v>0</v>
      </c>
      <c r="F3476">
        <f>IFERROR(SMALL(F972:F2902,ROW()-ROW($F$2905)+1),"")</f>
        <v>0</v>
      </c>
      <c r="G3476">
        <f>IFERROR(SMALL(G972:G2902,ROW()-ROW($G$2905)+1),"")</f>
        <v>0</v>
      </c>
      <c r="H3476">
        <f>IFERROR(SMALL(H972:H2902,ROW()-ROW($H$2905)+1),"")</f>
        <v>0</v>
      </c>
      <c r="K3476">
        <f>IFERROR(SMALL(K972:K2902,ROW()-ROW($K$2905)+1),"")</f>
        <v>0</v>
      </c>
      <c r="L3476">
        <f>IFERROR(SMALL(L972:L2902,ROW()-ROW($L$2905)+1),"")</f>
        <v>0</v>
      </c>
      <c r="M3476">
        <f>IFERROR(SMALL(M972:M2902,ROW()-ROW($M$2905)+1),"")</f>
        <v>0</v>
      </c>
      <c r="N3476">
        <f>IFERROR(SMALL(N972:N2902,ROW()-ROW($N$2905)+1),"")</f>
        <v>0</v>
      </c>
    </row>
    <row r="3477" spans="5:14">
      <c r="E3477">
        <f>IFERROR(SMALL(E972:E2902,ROW()-ROW($E$2905)+1),"")</f>
        <v>0</v>
      </c>
      <c r="F3477">
        <f>IFERROR(SMALL(F972:F2902,ROW()-ROW($F$2905)+1),"")</f>
        <v>0</v>
      </c>
      <c r="G3477">
        <f>IFERROR(SMALL(G972:G2902,ROW()-ROW($G$2905)+1),"")</f>
        <v>0</v>
      </c>
      <c r="H3477">
        <f>IFERROR(SMALL(H972:H2902,ROW()-ROW($H$2905)+1),"")</f>
        <v>0</v>
      </c>
      <c r="K3477">
        <f>IFERROR(SMALL(K972:K2902,ROW()-ROW($K$2905)+1),"")</f>
        <v>0</v>
      </c>
      <c r="L3477">
        <f>IFERROR(SMALL(L972:L2902,ROW()-ROW($L$2905)+1),"")</f>
        <v>0</v>
      </c>
      <c r="M3477">
        <f>IFERROR(SMALL(M972:M2902,ROW()-ROW($M$2905)+1),"")</f>
        <v>0</v>
      </c>
      <c r="N3477">
        <f>IFERROR(SMALL(N972:N2902,ROW()-ROW($N$2905)+1),"")</f>
        <v>0</v>
      </c>
    </row>
    <row r="3478" spans="5:14">
      <c r="E3478">
        <f>IFERROR(SMALL(E972:E2902,ROW()-ROW($E$2905)+1),"")</f>
        <v>0</v>
      </c>
      <c r="F3478">
        <f>IFERROR(SMALL(F972:F2902,ROW()-ROW($F$2905)+1),"")</f>
        <v>0</v>
      </c>
      <c r="G3478">
        <f>IFERROR(SMALL(G972:G2902,ROW()-ROW($G$2905)+1),"")</f>
        <v>0</v>
      </c>
      <c r="H3478">
        <f>IFERROR(SMALL(H972:H2902,ROW()-ROW($H$2905)+1),"")</f>
        <v>0</v>
      </c>
      <c r="K3478">
        <f>IFERROR(SMALL(K972:K2902,ROW()-ROW($K$2905)+1),"")</f>
        <v>0</v>
      </c>
      <c r="L3478">
        <f>IFERROR(SMALL(L972:L2902,ROW()-ROW($L$2905)+1),"")</f>
        <v>0</v>
      </c>
      <c r="M3478">
        <f>IFERROR(SMALL(M972:M2902,ROW()-ROW($M$2905)+1),"")</f>
        <v>0</v>
      </c>
      <c r="N3478">
        <f>IFERROR(SMALL(N972:N2902,ROW()-ROW($N$2905)+1),"")</f>
        <v>0</v>
      </c>
    </row>
    <row r="3479" spans="5:14">
      <c r="E3479">
        <f>IFERROR(SMALL(E972:E2902,ROW()-ROW($E$2905)+1),"")</f>
        <v>0</v>
      </c>
      <c r="F3479">
        <f>IFERROR(SMALL(F972:F2902,ROW()-ROW($F$2905)+1),"")</f>
        <v>0</v>
      </c>
      <c r="G3479">
        <f>IFERROR(SMALL(G972:G2902,ROW()-ROW($G$2905)+1),"")</f>
        <v>0</v>
      </c>
      <c r="H3479">
        <f>IFERROR(SMALL(H972:H2902,ROW()-ROW($H$2905)+1),"")</f>
        <v>0</v>
      </c>
      <c r="K3479">
        <f>IFERROR(SMALL(K972:K2902,ROW()-ROW($K$2905)+1),"")</f>
        <v>0</v>
      </c>
      <c r="L3479">
        <f>IFERROR(SMALL(L972:L2902,ROW()-ROW($L$2905)+1),"")</f>
        <v>0</v>
      </c>
      <c r="M3479">
        <f>IFERROR(SMALL(M972:M2902,ROW()-ROW($M$2905)+1),"")</f>
        <v>0</v>
      </c>
      <c r="N3479">
        <f>IFERROR(SMALL(N972:N2902,ROW()-ROW($N$2905)+1),"")</f>
        <v>0</v>
      </c>
    </row>
    <row r="3480" spans="5:14">
      <c r="E3480">
        <f>IFERROR(SMALL(E972:E2902,ROW()-ROW($E$2905)+1),"")</f>
        <v>0</v>
      </c>
      <c r="F3480">
        <f>IFERROR(SMALL(F972:F2902,ROW()-ROW($F$2905)+1),"")</f>
        <v>0</v>
      </c>
      <c r="G3480">
        <f>IFERROR(SMALL(G972:G2902,ROW()-ROW($G$2905)+1),"")</f>
        <v>0</v>
      </c>
      <c r="H3480">
        <f>IFERROR(SMALL(H972:H2902,ROW()-ROW($H$2905)+1),"")</f>
        <v>0</v>
      </c>
      <c r="K3480">
        <f>IFERROR(SMALL(K972:K2902,ROW()-ROW($K$2905)+1),"")</f>
        <v>0</v>
      </c>
      <c r="L3480">
        <f>IFERROR(SMALL(L972:L2902,ROW()-ROW($L$2905)+1),"")</f>
        <v>0</v>
      </c>
      <c r="M3480">
        <f>IFERROR(SMALL(M972:M2902,ROW()-ROW($M$2905)+1),"")</f>
        <v>0</v>
      </c>
      <c r="N3480">
        <f>IFERROR(SMALL(N972:N2902,ROW()-ROW($N$2905)+1),"")</f>
        <v>0</v>
      </c>
    </row>
    <row r="3481" spans="5:14">
      <c r="E3481">
        <f>IFERROR(SMALL(E972:E2902,ROW()-ROW($E$2905)+1),"")</f>
        <v>0</v>
      </c>
      <c r="F3481">
        <f>IFERROR(SMALL(F972:F2902,ROW()-ROW($F$2905)+1),"")</f>
        <v>0</v>
      </c>
      <c r="G3481">
        <f>IFERROR(SMALL(G972:G2902,ROW()-ROW($G$2905)+1),"")</f>
        <v>0</v>
      </c>
      <c r="H3481">
        <f>IFERROR(SMALL(H972:H2902,ROW()-ROW($H$2905)+1),"")</f>
        <v>0</v>
      </c>
      <c r="K3481">
        <f>IFERROR(SMALL(K972:K2902,ROW()-ROW($K$2905)+1),"")</f>
        <v>0</v>
      </c>
      <c r="L3481">
        <f>IFERROR(SMALL(L972:L2902,ROW()-ROW($L$2905)+1),"")</f>
        <v>0</v>
      </c>
      <c r="M3481">
        <f>IFERROR(SMALL(M972:M2902,ROW()-ROW($M$2905)+1),"")</f>
        <v>0</v>
      </c>
      <c r="N3481">
        <f>IFERROR(SMALL(N972:N2902,ROW()-ROW($N$2905)+1),"")</f>
        <v>0</v>
      </c>
    </row>
    <row r="3482" spans="5:14">
      <c r="E3482">
        <f>IFERROR(SMALL(E972:E2902,ROW()-ROW($E$2905)+1),"")</f>
        <v>0</v>
      </c>
      <c r="F3482">
        <f>IFERROR(SMALL(F972:F2902,ROW()-ROW($F$2905)+1),"")</f>
        <v>0</v>
      </c>
      <c r="G3482">
        <f>IFERROR(SMALL(G972:G2902,ROW()-ROW($G$2905)+1),"")</f>
        <v>0</v>
      </c>
      <c r="H3482">
        <f>IFERROR(SMALL(H972:H2902,ROW()-ROW($H$2905)+1),"")</f>
        <v>0</v>
      </c>
      <c r="K3482">
        <f>IFERROR(SMALL(K972:K2902,ROW()-ROW($K$2905)+1),"")</f>
        <v>0</v>
      </c>
      <c r="L3482">
        <f>IFERROR(SMALL(L972:L2902,ROW()-ROW($L$2905)+1),"")</f>
        <v>0</v>
      </c>
      <c r="M3482">
        <f>IFERROR(SMALL(M972:M2902,ROW()-ROW($M$2905)+1),"")</f>
        <v>0</v>
      </c>
      <c r="N3482">
        <f>IFERROR(SMALL(N972:N2902,ROW()-ROW($N$2905)+1),"")</f>
        <v>0</v>
      </c>
    </row>
    <row r="3483" spans="5:14">
      <c r="E3483">
        <f>IFERROR(SMALL(E972:E2902,ROW()-ROW($E$2905)+1),"")</f>
        <v>0</v>
      </c>
      <c r="F3483">
        <f>IFERROR(SMALL(F972:F2902,ROW()-ROW($F$2905)+1),"")</f>
        <v>0</v>
      </c>
      <c r="G3483">
        <f>IFERROR(SMALL(G972:G2902,ROW()-ROW($G$2905)+1),"")</f>
        <v>0</v>
      </c>
      <c r="H3483">
        <f>IFERROR(SMALL(H972:H2902,ROW()-ROW($H$2905)+1),"")</f>
        <v>0</v>
      </c>
      <c r="K3483">
        <f>IFERROR(SMALL(K972:K2902,ROW()-ROW($K$2905)+1),"")</f>
        <v>0</v>
      </c>
      <c r="L3483">
        <f>IFERROR(SMALL(L972:L2902,ROW()-ROW($L$2905)+1),"")</f>
        <v>0</v>
      </c>
      <c r="M3483">
        <f>IFERROR(SMALL(M972:M2902,ROW()-ROW($M$2905)+1),"")</f>
        <v>0</v>
      </c>
      <c r="N3483">
        <f>IFERROR(SMALL(N972:N2902,ROW()-ROW($N$2905)+1),"")</f>
        <v>0</v>
      </c>
    </row>
    <row r="3484" spans="5:14">
      <c r="E3484">
        <f>IFERROR(SMALL(E972:E2902,ROW()-ROW($E$2905)+1),"")</f>
        <v>0</v>
      </c>
      <c r="F3484">
        <f>IFERROR(SMALL(F972:F2902,ROW()-ROW($F$2905)+1),"")</f>
        <v>0</v>
      </c>
      <c r="G3484">
        <f>IFERROR(SMALL(G972:G2902,ROW()-ROW($G$2905)+1),"")</f>
        <v>0</v>
      </c>
      <c r="H3484">
        <f>IFERROR(SMALL(H972:H2902,ROW()-ROW($H$2905)+1),"")</f>
        <v>0</v>
      </c>
      <c r="K3484">
        <f>IFERROR(SMALL(K972:K2902,ROW()-ROW($K$2905)+1),"")</f>
        <v>0</v>
      </c>
      <c r="L3484">
        <f>IFERROR(SMALL(L972:L2902,ROW()-ROW($L$2905)+1),"")</f>
        <v>0</v>
      </c>
      <c r="M3484">
        <f>IFERROR(SMALL(M972:M2902,ROW()-ROW($M$2905)+1),"")</f>
        <v>0</v>
      </c>
      <c r="N3484">
        <f>IFERROR(SMALL(N972:N2902,ROW()-ROW($N$2905)+1),"")</f>
        <v>0</v>
      </c>
    </row>
    <row r="3485" spans="5:14">
      <c r="E3485">
        <f>IFERROR(SMALL(E972:E2902,ROW()-ROW($E$2905)+1),"")</f>
        <v>0</v>
      </c>
      <c r="F3485">
        <f>IFERROR(SMALL(F972:F2902,ROW()-ROW($F$2905)+1),"")</f>
        <v>0</v>
      </c>
      <c r="G3485">
        <f>IFERROR(SMALL(G972:G2902,ROW()-ROW($G$2905)+1),"")</f>
        <v>0</v>
      </c>
      <c r="H3485">
        <f>IFERROR(SMALL(H972:H2902,ROW()-ROW($H$2905)+1),"")</f>
        <v>0</v>
      </c>
      <c r="K3485">
        <f>IFERROR(SMALL(K972:K2902,ROW()-ROW($K$2905)+1),"")</f>
        <v>0</v>
      </c>
      <c r="L3485">
        <f>IFERROR(SMALL(L972:L2902,ROW()-ROW($L$2905)+1),"")</f>
        <v>0</v>
      </c>
      <c r="M3485">
        <f>IFERROR(SMALL(M972:M2902,ROW()-ROW($M$2905)+1),"")</f>
        <v>0</v>
      </c>
      <c r="N3485">
        <f>IFERROR(SMALL(N972:N2902,ROW()-ROW($N$2905)+1),"")</f>
        <v>0</v>
      </c>
    </row>
    <row r="3486" spans="5:14">
      <c r="E3486">
        <f>IFERROR(SMALL(E972:E2902,ROW()-ROW($E$2905)+1),"")</f>
        <v>0</v>
      </c>
      <c r="F3486">
        <f>IFERROR(SMALL(F972:F2902,ROW()-ROW($F$2905)+1),"")</f>
        <v>0</v>
      </c>
      <c r="G3486">
        <f>IFERROR(SMALL(G972:G2902,ROW()-ROW($G$2905)+1),"")</f>
        <v>0</v>
      </c>
      <c r="H3486">
        <f>IFERROR(SMALL(H972:H2902,ROW()-ROW($H$2905)+1),"")</f>
        <v>0</v>
      </c>
      <c r="K3486">
        <f>IFERROR(SMALL(K972:K2902,ROW()-ROW($K$2905)+1),"")</f>
        <v>0</v>
      </c>
      <c r="L3486">
        <f>IFERROR(SMALL(L972:L2902,ROW()-ROW($L$2905)+1),"")</f>
        <v>0</v>
      </c>
      <c r="M3486">
        <f>IFERROR(SMALL(M972:M2902,ROW()-ROW($M$2905)+1),"")</f>
        <v>0</v>
      </c>
      <c r="N3486">
        <f>IFERROR(SMALL(N972:N2902,ROW()-ROW($N$2905)+1),"")</f>
        <v>0</v>
      </c>
    </row>
    <row r="3487" spans="5:14">
      <c r="E3487">
        <f>IFERROR(SMALL(E972:E2902,ROW()-ROW($E$2905)+1),"")</f>
        <v>0</v>
      </c>
      <c r="F3487">
        <f>IFERROR(SMALL(F972:F2902,ROW()-ROW($F$2905)+1),"")</f>
        <v>0</v>
      </c>
      <c r="G3487">
        <f>IFERROR(SMALL(G972:G2902,ROW()-ROW($G$2905)+1),"")</f>
        <v>0</v>
      </c>
      <c r="H3487">
        <f>IFERROR(SMALL(H972:H2902,ROW()-ROW($H$2905)+1),"")</f>
        <v>0</v>
      </c>
      <c r="K3487">
        <f>IFERROR(SMALL(K972:K2902,ROW()-ROW($K$2905)+1),"")</f>
        <v>0</v>
      </c>
      <c r="L3487">
        <f>IFERROR(SMALL(L972:L2902,ROW()-ROW($L$2905)+1),"")</f>
        <v>0</v>
      </c>
      <c r="M3487">
        <f>IFERROR(SMALL(M972:M2902,ROW()-ROW($M$2905)+1),"")</f>
        <v>0</v>
      </c>
      <c r="N3487">
        <f>IFERROR(SMALL(N972:N2902,ROW()-ROW($N$2905)+1),"")</f>
        <v>0</v>
      </c>
    </row>
    <row r="3488" spans="5:14">
      <c r="E3488">
        <f>IFERROR(SMALL(E972:E2902,ROW()-ROW($E$2905)+1),"")</f>
        <v>0</v>
      </c>
      <c r="F3488">
        <f>IFERROR(SMALL(F972:F2902,ROW()-ROW($F$2905)+1),"")</f>
        <v>0</v>
      </c>
      <c r="G3488">
        <f>IFERROR(SMALL(G972:G2902,ROW()-ROW($G$2905)+1),"")</f>
        <v>0</v>
      </c>
      <c r="H3488">
        <f>IFERROR(SMALL(H972:H2902,ROW()-ROW($H$2905)+1),"")</f>
        <v>0</v>
      </c>
      <c r="K3488">
        <f>IFERROR(SMALL(K972:K2902,ROW()-ROW($K$2905)+1),"")</f>
        <v>0</v>
      </c>
      <c r="L3488">
        <f>IFERROR(SMALL(L972:L2902,ROW()-ROW($L$2905)+1),"")</f>
        <v>0</v>
      </c>
      <c r="M3488">
        <f>IFERROR(SMALL(M972:M2902,ROW()-ROW($M$2905)+1),"")</f>
        <v>0</v>
      </c>
      <c r="N3488">
        <f>IFERROR(SMALL(N972:N2902,ROW()-ROW($N$2905)+1),"")</f>
        <v>0</v>
      </c>
    </row>
    <row r="3489" spans="5:14">
      <c r="E3489">
        <f>IFERROR(SMALL(E972:E2902,ROW()-ROW($E$2905)+1),"")</f>
        <v>0</v>
      </c>
      <c r="F3489">
        <f>IFERROR(SMALL(F972:F2902,ROW()-ROW($F$2905)+1),"")</f>
        <v>0</v>
      </c>
      <c r="G3489">
        <f>IFERROR(SMALL(G972:G2902,ROW()-ROW($G$2905)+1),"")</f>
        <v>0</v>
      </c>
      <c r="H3489">
        <f>IFERROR(SMALL(H972:H2902,ROW()-ROW($H$2905)+1),"")</f>
        <v>0</v>
      </c>
      <c r="K3489">
        <f>IFERROR(SMALL(K972:K2902,ROW()-ROW($K$2905)+1),"")</f>
        <v>0</v>
      </c>
      <c r="L3489">
        <f>IFERROR(SMALL(L972:L2902,ROW()-ROW($L$2905)+1),"")</f>
        <v>0</v>
      </c>
      <c r="M3489">
        <f>IFERROR(SMALL(M972:M2902,ROW()-ROW($M$2905)+1),"")</f>
        <v>0</v>
      </c>
      <c r="N3489">
        <f>IFERROR(SMALL(N972:N2902,ROW()-ROW($N$2905)+1),"")</f>
        <v>0</v>
      </c>
    </row>
    <row r="3490" spans="5:14">
      <c r="E3490">
        <f>IFERROR(SMALL(E972:E2902,ROW()-ROW($E$2905)+1),"")</f>
        <v>0</v>
      </c>
      <c r="F3490">
        <f>IFERROR(SMALL(F972:F2902,ROW()-ROW($F$2905)+1),"")</f>
        <v>0</v>
      </c>
      <c r="G3490">
        <f>IFERROR(SMALL(G972:G2902,ROW()-ROW($G$2905)+1),"")</f>
        <v>0</v>
      </c>
      <c r="H3490">
        <f>IFERROR(SMALL(H972:H2902,ROW()-ROW($H$2905)+1),"")</f>
        <v>0</v>
      </c>
      <c r="K3490">
        <f>IFERROR(SMALL(K972:K2902,ROW()-ROW($K$2905)+1),"")</f>
        <v>0</v>
      </c>
      <c r="L3490">
        <f>IFERROR(SMALL(L972:L2902,ROW()-ROW($L$2905)+1),"")</f>
        <v>0</v>
      </c>
      <c r="M3490">
        <f>IFERROR(SMALL(M972:M2902,ROW()-ROW($M$2905)+1),"")</f>
        <v>0</v>
      </c>
      <c r="N3490">
        <f>IFERROR(SMALL(N972:N2902,ROW()-ROW($N$2905)+1),"")</f>
        <v>0</v>
      </c>
    </row>
    <row r="3491" spans="5:14">
      <c r="E3491">
        <f>IFERROR(SMALL(E972:E2902,ROW()-ROW($E$2905)+1),"")</f>
        <v>0</v>
      </c>
      <c r="F3491">
        <f>IFERROR(SMALL(F972:F2902,ROW()-ROW($F$2905)+1),"")</f>
        <v>0</v>
      </c>
      <c r="G3491">
        <f>IFERROR(SMALL(G972:G2902,ROW()-ROW($G$2905)+1),"")</f>
        <v>0</v>
      </c>
      <c r="H3491">
        <f>IFERROR(SMALL(H972:H2902,ROW()-ROW($H$2905)+1),"")</f>
        <v>0</v>
      </c>
      <c r="K3491">
        <f>IFERROR(SMALL(K972:K2902,ROW()-ROW($K$2905)+1),"")</f>
        <v>0</v>
      </c>
      <c r="L3491">
        <f>IFERROR(SMALL(L972:L2902,ROW()-ROW($L$2905)+1),"")</f>
        <v>0</v>
      </c>
      <c r="M3491">
        <f>IFERROR(SMALL(M972:M2902,ROW()-ROW($M$2905)+1),"")</f>
        <v>0</v>
      </c>
      <c r="N3491">
        <f>IFERROR(SMALL(N972:N2902,ROW()-ROW($N$2905)+1),"")</f>
        <v>0</v>
      </c>
    </row>
    <row r="3492" spans="5:14">
      <c r="E3492">
        <f>IFERROR(SMALL(E972:E2902,ROW()-ROW($E$2905)+1),"")</f>
        <v>0</v>
      </c>
      <c r="F3492">
        <f>IFERROR(SMALL(F972:F2902,ROW()-ROW($F$2905)+1),"")</f>
        <v>0</v>
      </c>
      <c r="G3492">
        <f>IFERROR(SMALL(G972:G2902,ROW()-ROW($G$2905)+1),"")</f>
        <v>0</v>
      </c>
      <c r="H3492">
        <f>IFERROR(SMALL(H972:H2902,ROW()-ROW($H$2905)+1),"")</f>
        <v>0</v>
      </c>
      <c r="K3492">
        <f>IFERROR(SMALL(K972:K2902,ROW()-ROW($K$2905)+1),"")</f>
        <v>0</v>
      </c>
      <c r="L3492">
        <f>IFERROR(SMALL(L972:L2902,ROW()-ROW($L$2905)+1),"")</f>
        <v>0</v>
      </c>
      <c r="M3492">
        <f>IFERROR(SMALL(M972:M2902,ROW()-ROW($M$2905)+1),"")</f>
        <v>0</v>
      </c>
      <c r="N3492">
        <f>IFERROR(SMALL(N972:N2902,ROW()-ROW($N$2905)+1),"")</f>
        <v>0</v>
      </c>
    </row>
    <row r="3493" spans="5:14">
      <c r="E3493">
        <f>IFERROR(SMALL(E972:E2902,ROW()-ROW($E$2905)+1),"")</f>
        <v>0</v>
      </c>
      <c r="F3493">
        <f>IFERROR(SMALL(F972:F2902,ROW()-ROW($F$2905)+1),"")</f>
        <v>0</v>
      </c>
      <c r="G3493">
        <f>IFERROR(SMALL(G972:G2902,ROW()-ROW($G$2905)+1),"")</f>
        <v>0</v>
      </c>
      <c r="H3493">
        <f>IFERROR(SMALL(H972:H2902,ROW()-ROW($H$2905)+1),"")</f>
        <v>0</v>
      </c>
      <c r="K3493">
        <f>IFERROR(SMALL(K972:K2902,ROW()-ROW($K$2905)+1),"")</f>
        <v>0</v>
      </c>
      <c r="L3493">
        <f>IFERROR(SMALL(L972:L2902,ROW()-ROW($L$2905)+1),"")</f>
        <v>0</v>
      </c>
      <c r="M3493">
        <f>IFERROR(SMALL(M972:M2902,ROW()-ROW($M$2905)+1),"")</f>
        <v>0</v>
      </c>
      <c r="N3493">
        <f>IFERROR(SMALL(N972:N2902,ROW()-ROW($N$2905)+1),"")</f>
        <v>0</v>
      </c>
    </row>
    <row r="3494" spans="5:14">
      <c r="E3494">
        <f>IFERROR(SMALL(E972:E2902,ROW()-ROW($E$2905)+1),"")</f>
        <v>0</v>
      </c>
      <c r="F3494">
        <f>IFERROR(SMALL(F972:F2902,ROW()-ROW($F$2905)+1),"")</f>
        <v>0</v>
      </c>
      <c r="G3494">
        <f>IFERROR(SMALL(G972:G2902,ROW()-ROW($G$2905)+1),"")</f>
        <v>0</v>
      </c>
      <c r="H3494">
        <f>IFERROR(SMALL(H972:H2902,ROW()-ROW($H$2905)+1),"")</f>
        <v>0</v>
      </c>
      <c r="K3494">
        <f>IFERROR(SMALL(K972:K2902,ROW()-ROW($K$2905)+1),"")</f>
        <v>0</v>
      </c>
      <c r="L3494">
        <f>IFERROR(SMALL(L972:L2902,ROW()-ROW($L$2905)+1),"")</f>
        <v>0</v>
      </c>
      <c r="M3494">
        <f>IFERROR(SMALL(M972:M2902,ROW()-ROW($M$2905)+1),"")</f>
        <v>0</v>
      </c>
      <c r="N3494">
        <f>IFERROR(SMALL(N972:N2902,ROW()-ROW($N$2905)+1),"")</f>
        <v>0</v>
      </c>
    </row>
    <row r="3495" spans="5:14">
      <c r="E3495">
        <f>IFERROR(SMALL(E972:E2902,ROW()-ROW($E$2905)+1),"")</f>
        <v>0</v>
      </c>
      <c r="F3495">
        <f>IFERROR(SMALL(F972:F2902,ROW()-ROW($F$2905)+1),"")</f>
        <v>0</v>
      </c>
      <c r="G3495">
        <f>IFERROR(SMALL(G972:G2902,ROW()-ROW($G$2905)+1),"")</f>
        <v>0</v>
      </c>
      <c r="H3495">
        <f>IFERROR(SMALL(H972:H2902,ROW()-ROW($H$2905)+1),"")</f>
        <v>0</v>
      </c>
      <c r="K3495">
        <f>IFERROR(SMALL(K972:K2902,ROW()-ROW($K$2905)+1),"")</f>
        <v>0</v>
      </c>
      <c r="L3495">
        <f>IFERROR(SMALL(L972:L2902,ROW()-ROW($L$2905)+1),"")</f>
        <v>0</v>
      </c>
      <c r="M3495">
        <f>IFERROR(SMALL(M972:M2902,ROW()-ROW($M$2905)+1),"")</f>
        <v>0</v>
      </c>
      <c r="N3495">
        <f>IFERROR(SMALL(N972:N2902,ROW()-ROW($N$2905)+1),"")</f>
        <v>0</v>
      </c>
    </row>
    <row r="3496" spans="5:14">
      <c r="E3496">
        <f>IFERROR(SMALL(E972:E2902,ROW()-ROW($E$2905)+1),"")</f>
        <v>0</v>
      </c>
      <c r="F3496">
        <f>IFERROR(SMALL(F972:F2902,ROW()-ROW($F$2905)+1),"")</f>
        <v>0</v>
      </c>
      <c r="G3496">
        <f>IFERROR(SMALL(G972:G2902,ROW()-ROW($G$2905)+1),"")</f>
        <v>0</v>
      </c>
      <c r="H3496">
        <f>IFERROR(SMALL(H972:H2902,ROW()-ROW($H$2905)+1),"")</f>
        <v>0</v>
      </c>
      <c r="K3496">
        <f>IFERROR(SMALL(K972:K2902,ROW()-ROW($K$2905)+1),"")</f>
        <v>0</v>
      </c>
      <c r="L3496">
        <f>IFERROR(SMALL(L972:L2902,ROW()-ROW($L$2905)+1),"")</f>
        <v>0</v>
      </c>
      <c r="M3496">
        <f>IFERROR(SMALL(M972:M2902,ROW()-ROW($M$2905)+1),"")</f>
        <v>0</v>
      </c>
      <c r="N3496">
        <f>IFERROR(SMALL(N972:N2902,ROW()-ROW($N$2905)+1),"")</f>
        <v>0</v>
      </c>
    </row>
    <row r="3497" spans="5:14">
      <c r="E3497">
        <f>IFERROR(SMALL(E972:E2902,ROW()-ROW($E$2905)+1),"")</f>
        <v>0</v>
      </c>
      <c r="F3497">
        <f>IFERROR(SMALL(F972:F2902,ROW()-ROW($F$2905)+1),"")</f>
        <v>0</v>
      </c>
      <c r="G3497">
        <f>IFERROR(SMALL(G972:G2902,ROW()-ROW($G$2905)+1),"")</f>
        <v>0</v>
      </c>
      <c r="H3497">
        <f>IFERROR(SMALL(H972:H2902,ROW()-ROW($H$2905)+1),"")</f>
        <v>0</v>
      </c>
      <c r="K3497">
        <f>IFERROR(SMALL(K972:K2902,ROW()-ROW($K$2905)+1),"")</f>
        <v>0</v>
      </c>
      <c r="L3497">
        <f>IFERROR(SMALL(L972:L2902,ROW()-ROW($L$2905)+1),"")</f>
        <v>0</v>
      </c>
      <c r="M3497">
        <f>IFERROR(SMALL(M972:M2902,ROW()-ROW($M$2905)+1),"")</f>
        <v>0</v>
      </c>
      <c r="N3497">
        <f>IFERROR(SMALL(N972:N2902,ROW()-ROW($N$2905)+1),"")</f>
        <v>0</v>
      </c>
    </row>
    <row r="3498" spans="5:14">
      <c r="E3498">
        <f>IFERROR(SMALL(E972:E2902,ROW()-ROW($E$2905)+1),"")</f>
        <v>0</v>
      </c>
      <c r="F3498">
        <f>IFERROR(SMALL(F972:F2902,ROW()-ROW($F$2905)+1),"")</f>
        <v>0</v>
      </c>
      <c r="G3498">
        <f>IFERROR(SMALL(G972:G2902,ROW()-ROW($G$2905)+1),"")</f>
        <v>0</v>
      </c>
      <c r="H3498">
        <f>IFERROR(SMALL(H972:H2902,ROW()-ROW($H$2905)+1),"")</f>
        <v>0</v>
      </c>
      <c r="K3498">
        <f>IFERROR(SMALL(K972:K2902,ROW()-ROW($K$2905)+1),"")</f>
        <v>0</v>
      </c>
      <c r="L3498">
        <f>IFERROR(SMALL(L972:L2902,ROW()-ROW($L$2905)+1),"")</f>
        <v>0</v>
      </c>
      <c r="M3498">
        <f>IFERROR(SMALL(M972:M2902,ROW()-ROW($M$2905)+1),"")</f>
        <v>0</v>
      </c>
      <c r="N3498">
        <f>IFERROR(SMALL(N972:N2902,ROW()-ROW($N$2905)+1),"")</f>
        <v>0</v>
      </c>
    </row>
    <row r="3499" spans="5:14">
      <c r="E3499">
        <f>IFERROR(SMALL(E972:E2902,ROW()-ROW($E$2905)+1),"")</f>
        <v>0</v>
      </c>
      <c r="F3499">
        <f>IFERROR(SMALL(F972:F2902,ROW()-ROW($F$2905)+1),"")</f>
        <v>0</v>
      </c>
      <c r="G3499">
        <f>IFERROR(SMALL(G972:G2902,ROW()-ROW($G$2905)+1),"")</f>
        <v>0</v>
      </c>
      <c r="H3499">
        <f>IFERROR(SMALL(H972:H2902,ROW()-ROW($H$2905)+1),"")</f>
        <v>0</v>
      </c>
      <c r="K3499">
        <f>IFERROR(SMALL(K972:K2902,ROW()-ROW($K$2905)+1),"")</f>
        <v>0</v>
      </c>
      <c r="L3499">
        <f>IFERROR(SMALL(L972:L2902,ROW()-ROW($L$2905)+1),"")</f>
        <v>0</v>
      </c>
      <c r="M3499">
        <f>IFERROR(SMALL(M972:M2902,ROW()-ROW($M$2905)+1),"")</f>
        <v>0</v>
      </c>
      <c r="N3499">
        <f>IFERROR(SMALL(N972:N2902,ROW()-ROW($N$2905)+1),"")</f>
        <v>0</v>
      </c>
    </row>
    <row r="3500" spans="5:14">
      <c r="E3500">
        <f>IFERROR(SMALL(E972:E2902,ROW()-ROW($E$2905)+1),"")</f>
        <v>0</v>
      </c>
      <c r="F3500">
        <f>IFERROR(SMALL(F972:F2902,ROW()-ROW($F$2905)+1),"")</f>
        <v>0</v>
      </c>
      <c r="G3500">
        <f>IFERROR(SMALL(G972:G2902,ROW()-ROW($G$2905)+1),"")</f>
        <v>0</v>
      </c>
      <c r="H3500">
        <f>IFERROR(SMALL(H972:H2902,ROW()-ROW($H$2905)+1),"")</f>
        <v>0</v>
      </c>
      <c r="K3500">
        <f>IFERROR(SMALL(K972:K2902,ROW()-ROW($K$2905)+1),"")</f>
        <v>0</v>
      </c>
      <c r="L3500">
        <f>IFERROR(SMALL(L972:L2902,ROW()-ROW($L$2905)+1),"")</f>
        <v>0</v>
      </c>
      <c r="M3500">
        <f>IFERROR(SMALL(M972:M2902,ROW()-ROW($M$2905)+1),"")</f>
        <v>0</v>
      </c>
      <c r="N3500">
        <f>IFERROR(SMALL(N972:N2902,ROW()-ROW($N$2905)+1),"")</f>
        <v>0</v>
      </c>
    </row>
    <row r="3501" spans="5:14">
      <c r="E3501">
        <f>IFERROR(SMALL(E972:E2902,ROW()-ROW($E$2905)+1),"")</f>
        <v>0</v>
      </c>
      <c r="F3501">
        <f>IFERROR(SMALL(F972:F2902,ROW()-ROW($F$2905)+1),"")</f>
        <v>0</v>
      </c>
      <c r="G3501">
        <f>IFERROR(SMALL(G972:G2902,ROW()-ROW($G$2905)+1),"")</f>
        <v>0</v>
      </c>
      <c r="H3501">
        <f>IFERROR(SMALL(H972:H2902,ROW()-ROW($H$2905)+1),"")</f>
        <v>0</v>
      </c>
      <c r="K3501">
        <f>IFERROR(SMALL(K972:K2902,ROW()-ROW($K$2905)+1),"")</f>
        <v>0</v>
      </c>
      <c r="L3501">
        <f>IFERROR(SMALL(L972:L2902,ROW()-ROW($L$2905)+1),"")</f>
        <v>0</v>
      </c>
      <c r="M3501">
        <f>IFERROR(SMALL(M972:M2902,ROW()-ROW($M$2905)+1),"")</f>
        <v>0</v>
      </c>
      <c r="N3501">
        <f>IFERROR(SMALL(N972:N2902,ROW()-ROW($N$2905)+1),"")</f>
        <v>0</v>
      </c>
    </row>
    <row r="3502" spans="5:14">
      <c r="E3502">
        <f>IFERROR(SMALL(E972:E2902,ROW()-ROW($E$2905)+1),"")</f>
        <v>0</v>
      </c>
      <c r="F3502">
        <f>IFERROR(SMALL(F972:F2902,ROW()-ROW($F$2905)+1),"")</f>
        <v>0</v>
      </c>
      <c r="G3502">
        <f>IFERROR(SMALL(G972:G2902,ROW()-ROW($G$2905)+1),"")</f>
        <v>0</v>
      </c>
      <c r="H3502">
        <f>IFERROR(SMALL(H972:H2902,ROW()-ROW($H$2905)+1),"")</f>
        <v>0</v>
      </c>
      <c r="K3502">
        <f>IFERROR(SMALL(K972:K2902,ROW()-ROW($K$2905)+1),"")</f>
        <v>0</v>
      </c>
      <c r="L3502">
        <f>IFERROR(SMALL(L972:L2902,ROW()-ROW($L$2905)+1),"")</f>
        <v>0</v>
      </c>
      <c r="M3502">
        <f>IFERROR(SMALL(M972:M2902,ROW()-ROW($M$2905)+1),"")</f>
        <v>0</v>
      </c>
      <c r="N3502">
        <f>IFERROR(SMALL(N972:N2902,ROW()-ROW($N$2905)+1),"")</f>
        <v>0</v>
      </c>
    </row>
    <row r="3503" spans="5:14">
      <c r="E3503">
        <f>IFERROR(SMALL(E972:E2902,ROW()-ROW($E$2905)+1),"")</f>
        <v>0</v>
      </c>
      <c r="F3503">
        <f>IFERROR(SMALL(F972:F2902,ROW()-ROW($F$2905)+1),"")</f>
        <v>0</v>
      </c>
      <c r="G3503">
        <f>IFERROR(SMALL(G972:G2902,ROW()-ROW($G$2905)+1),"")</f>
        <v>0</v>
      </c>
      <c r="H3503">
        <f>IFERROR(SMALL(H972:H2902,ROW()-ROW($H$2905)+1),"")</f>
        <v>0</v>
      </c>
      <c r="K3503">
        <f>IFERROR(SMALL(K972:K2902,ROW()-ROW($K$2905)+1),"")</f>
        <v>0</v>
      </c>
      <c r="L3503">
        <f>IFERROR(SMALL(L972:L2902,ROW()-ROW($L$2905)+1),"")</f>
        <v>0</v>
      </c>
      <c r="M3503">
        <f>IFERROR(SMALL(M972:M2902,ROW()-ROW($M$2905)+1),"")</f>
        <v>0</v>
      </c>
      <c r="N3503">
        <f>IFERROR(SMALL(N972:N2902,ROW()-ROW($N$2905)+1),"")</f>
        <v>0</v>
      </c>
    </row>
    <row r="3504" spans="5:14">
      <c r="E3504">
        <f>IFERROR(SMALL(E972:E2902,ROW()-ROW($E$2905)+1),"")</f>
        <v>0</v>
      </c>
      <c r="F3504">
        <f>IFERROR(SMALL(F972:F2902,ROW()-ROW($F$2905)+1),"")</f>
        <v>0</v>
      </c>
      <c r="G3504">
        <f>IFERROR(SMALL(G972:G2902,ROW()-ROW($G$2905)+1),"")</f>
        <v>0</v>
      </c>
      <c r="H3504">
        <f>IFERROR(SMALL(H972:H2902,ROW()-ROW($H$2905)+1),"")</f>
        <v>0</v>
      </c>
      <c r="K3504">
        <f>IFERROR(SMALL(K972:K2902,ROW()-ROW($K$2905)+1),"")</f>
        <v>0</v>
      </c>
      <c r="L3504">
        <f>IFERROR(SMALL(L972:L2902,ROW()-ROW($L$2905)+1),"")</f>
        <v>0</v>
      </c>
      <c r="M3504">
        <f>IFERROR(SMALL(M972:M2902,ROW()-ROW($M$2905)+1),"")</f>
        <v>0</v>
      </c>
      <c r="N3504">
        <f>IFERROR(SMALL(N972:N2902,ROW()-ROW($N$2905)+1),"")</f>
        <v>0</v>
      </c>
    </row>
    <row r="3505" spans="5:14">
      <c r="E3505">
        <f>IFERROR(SMALL(E972:E2902,ROW()-ROW($E$2905)+1),"")</f>
        <v>0</v>
      </c>
      <c r="F3505">
        <f>IFERROR(SMALL(F972:F2902,ROW()-ROW($F$2905)+1),"")</f>
        <v>0</v>
      </c>
      <c r="G3505">
        <f>IFERROR(SMALL(G972:G2902,ROW()-ROW($G$2905)+1),"")</f>
        <v>0</v>
      </c>
      <c r="H3505">
        <f>IFERROR(SMALL(H972:H2902,ROW()-ROW($H$2905)+1),"")</f>
        <v>0</v>
      </c>
      <c r="K3505">
        <f>IFERROR(SMALL(K972:K2902,ROW()-ROW($K$2905)+1),"")</f>
        <v>0</v>
      </c>
      <c r="L3505">
        <f>IFERROR(SMALL(L972:L2902,ROW()-ROW($L$2905)+1),"")</f>
        <v>0</v>
      </c>
      <c r="M3505">
        <f>IFERROR(SMALL(M972:M2902,ROW()-ROW($M$2905)+1),"")</f>
        <v>0</v>
      </c>
      <c r="N3505">
        <f>IFERROR(SMALL(N972:N2902,ROW()-ROW($N$2905)+1),"")</f>
        <v>0</v>
      </c>
    </row>
    <row r="3506" spans="5:14">
      <c r="E3506">
        <f>IFERROR(SMALL(E972:E2902,ROW()-ROW($E$2905)+1),"")</f>
        <v>0</v>
      </c>
      <c r="F3506">
        <f>IFERROR(SMALL(F972:F2902,ROW()-ROW($F$2905)+1),"")</f>
        <v>0</v>
      </c>
      <c r="G3506">
        <f>IFERROR(SMALL(G972:G2902,ROW()-ROW($G$2905)+1),"")</f>
        <v>0</v>
      </c>
      <c r="H3506">
        <f>IFERROR(SMALL(H972:H2902,ROW()-ROW($H$2905)+1),"")</f>
        <v>0</v>
      </c>
      <c r="K3506">
        <f>IFERROR(SMALL(K972:K2902,ROW()-ROW($K$2905)+1),"")</f>
        <v>0</v>
      </c>
      <c r="L3506">
        <f>IFERROR(SMALL(L972:L2902,ROW()-ROW($L$2905)+1),"")</f>
        <v>0</v>
      </c>
      <c r="M3506">
        <f>IFERROR(SMALL(M972:M2902,ROW()-ROW($M$2905)+1),"")</f>
        <v>0</v>
      </c>
      <c r="N3506">
        <f>IFERROR(SMALL(N972:N2902,ROW()-ROW($N$2905)+1),"")</f>
        <v>0</v>
      </c>
    </row>
    <row r="3507" spans="5:14">
      <c r="E3507">
        <f>IFERROR(SMALL(E972:E2902,ROW()-ROW($E$2905)+1),"")</f>
        <v>0</v>
      </c>
      <c r="F3507">
        <f>IFERROR(SMALL(F972:F2902,ROW()-ROW($F$2905)+1),"")</f>
        <v>0</v>
      </c>
      <c r="G3507">
        <f>IFERROR(SMALL(G972:G2902,ROW()-ROW($G$2905)+1),"")</f>
        <v>0</v>
      </c>
      <c r="H3507">
        <f>IFERROR(SMALL(H972:H2902,ROW()-ROW($H$2905)+1),"")</f>
        <v>0</v>
      </c>
      <c r="K3507">
        <f>IFERROR(SMALL(K972:K2902,ROW()-ROW($K$2905)+1),"")</f>
        <v>0</v>
      </c>
      <c r="L3507">
        <f>IFERROR(SMALL(L972:L2902,ROW()-ROW($L$2905)+1),"")</f>
        <v>0</v>
      </c>
      <c r="M3507">
        <f>IFERROR(SMALL(M972:M2902,ROW()-ROW($M$2905)+1),"")</f>
        <v>0</v>
      </c>
      <c r="N3507">
        <f>IFERROR(SMALL(N972:N2902,ROW()-ROW($N$2905)+1),"")</f>
        <v>0</v>
      </c>
    </row>
    <row r="3508" spans="5:14">
      <c r="E3508">
        <f>IFERROR(SMALL(E972:E2902,ROW()-ROW($E$2905)+1),"")</f>
        <v>0</v>
      </c>
      <c r="F3508">
        <f>IFERROR(SMALL(F972:F2902,ROW()-ROW($F$2905)+1),"")</f>
        <v>0</v>
      </c>
      <c r="G3508">
        <f>IFERROR(SMALL(G972:G2902,ROW()-ROW($G$2905)+1),"")</f>
        <v>0</v>
      </c>
      <c r="H3508">
        <f>IFERROR(SMALL(H972:H2902,ROW()-ROW($H$2905)+1),"")</f>
        <v>0</v>
      </c>
      <c r="K3508">
        <f>IFERROR(SMALL(K972:K2902,ROW()-ROW($K$2905)+1),"")</f>
        <v>0</v>
      </c>
      <c r="L3508">
        <f>IFERROR(SMALL(L972:L2902,ROW()-ROW($L$2905)+1),"")</f>
        <v>0</v>
      </c>
      <c r="M3508">
        <f>IFERROR(SMALL(M972:M2902,ROW()-ROW($M$2905)+1),"")</f>
        <v>0</v>
      </c>
      <c r="N3508">
        <f>IFERROR(SMALL(N972:N2902,ROW()-ROW($N$2905)+1),"")</f>
        <v>0</v>
      </c>
    </row>
    <row r="3509" spans="5:14">
      <c r="E3509">
        <f>IFERROR(SMALL(E972:E2902,ROW()-ROW($E$2905)+1),"")</f>
        <v>0</v>
      </c>
      <c r="F3509">
        <f>IFERROR(SMALL(F972:F2902,ROW()-ROW($F$2905)+1),"")</f>
        <v>0</v>
      </c>
      <c r="G3509">
        <f>IFERROR(SMALL(G972:G2902,ROW()-ROW($G$2905)+1),"")</f>
        <v>0</v>
      </c>
      <c r="H3509">
        <f>IFERROR(SMALL(H972:H2902,ROW()-ROW($H$2905)+1),"")</f>
        <v>0</v>
      </c>
      <c r="K3509">
        <f>IFERROR(SMALL(K972:K2902,ROW()-ROW($K$2905)+1),"")</f>
        <v>0</v>
      </c>
      <c r="L3509">
        <f>IFERROR(SMALL(L972:L2902,ROW()-ROW($L$2905)+1),"")</f>
        <v>0</v>
      </c>
      <c r="M3509">
        <f>IFERROR(SMALL(M972:M2902,ROW()-ROW($M$2905)+1),"")</f>
        <v>0</v>
      </c>
      <c r="N3509">
        <f>IFERROR(SMALL(N972:N2902,ROW()-ROW($N$2905)+1),"")</f>
        <v>0</v>
      </c>
    </row>
    <row r="3510" spans="5:14">
      <c r="E3510">
        <f>IFERROR(SMALL(E972:E2902,ROW()-ROW($E$2905)+1),"")</f>
        <v>0</v>
      </c>
      <c r="F3510">
        <f>IFERROR(SMALL(F972:F2902,ROW()-ROW($F$2905)+1),"")</f>
        <v>0</v>
      </c>
      <c r="G3510">
        <f>IFERROR(SMALL(G972:G2902,ROW()-ROW($G$2905)+1),"")</f>
        <v>0</v>
      </c>
      <c r="H3510">
        <f>IFERROR(SMALL(H972:H2902,ROW()-ROW($H$2905)+1),"")</f>
        <v>0</v>
      </c>
      <c r="K3510">
        <f>IFERROR(SMALL(K972:K2902,ROW()-ROW($K$2905)+1),"")</f>
        <v>0</v>
      </c>
      <c r="L3510">
        <f>IFERROR(SMALL(L972:L2902,ROW()-ROW($L$2905)+1),"")</f>
        <v>0</v>
      </c>
      <c r="M3510">
        <f>IFERROR(SMALL(M972:M2902,ROW()-ROW($M$2905)+1),"")</f>
        <v>0</v>
      </c>
      <c r="N3510">
        <f>IFERROR(SMALL(N972:N2902,ROW()-ROW($N$2905)+1),"")</f>
        <v>0</v>
      </c>
    </row>
    <row r="3511" spans="5:14">
      <c r="E3511">
        <f>IFERROR(SMALL(E972:E2902,ROW()-ROW($E$2905)+1),"")</f>
        <v>0</v>
      </c>
      <c r="F3511">
        <f>IFERROR(SMALL(F972:F2902,ROW()-ROW($F$2905)+1),"")</f>
        <v>0</v>
      </c>
      <c r="G3511">
        <f>IFERROR(SMALL(G972:G2902,ROW()-ROW($G$2905)+1),"")</f>
        <v>0</v>
      </c>
      <c r="H3511">
        <f>IFERROR(SMALL(H972:H2902,ROW()-ROW($H$2905)+1),"")</f>
        <v>0</v>
      </c>
      <c r="K3511">
        <f>IFERROR(SMALL(K972:K2902,ROW()-ROW($K$2905)+1),"")</f>
        <v>0</v>
      </c>
      <c r="L3511">
        <f>IFERROR(SMALL(L972:L2902,ROW()-ROW($L$2905)+1),"")</f>
        <v>0</v>
      </c>
      <c r="M3511">
        <f>IFERROR(SMALL(M972:M2902,ROW()-ROW($M$2905)+1),"")</f>
        <v>0</v>
      </c>
      <c r="N3511">
        <f>IFERROR(SMALL(N972:N2902,ROW()-ROW($N$2905)+1),"")</f>
        <v>0</v>
      </c>
    </row>
    <row r="3512" spans="5:14">
      <c r="E3512">
        <f>IFERROR(SMALL(E972:E2902,ROW()-ROW($E$2905)+1),"")</f>
        <v>0</v>
      </c>
      <c r="F3512">
        <f>IFERROR(SMALL(F972:F2902,ROW()-ROW($F$2905)+1),"")</f>
        <v>0</v>
      </c>
      <c r="G3512">
        <f>IFERROR(SMALL(G972:G2902,ROW()-ROW($G$2905)+1),"")</f>
        <v>0</v>
      </c>
      <c r="H3512">
        <f>IFERROR(SMALL(H972:H2902,ROW()-ROW($H$2905)+1),"")</f>
        <v>0</v>
      </c>
      <c r="K3512">
        <f>IFERROR(SMALL(K972:K2902,ROW()-ROW($K$2905)+1),"")</f>
        <v>0</v>
      </c>
      <c r="L3512">
        <f>IFERROR(SMALL(L972:L2902,ROW()-ROW($L$2905)+1),"")</f>
        <v>0</v>
      </c>
      <c r="M3512">
        <f>IFERROR(SMALL(M972:M2902,ROW()-ROW($M$2905)+1),"")</f>
        <v>0</v>
      </c>
      <c r="N3512">
        <f>IFERROR(SMALL(N972:N2902,ROW()-ROW($N$2905)+1),"")</f>
        <v>0</v>
      </c>
    </row>
    <row r="3513" spans="5:14">
      <c r="E3513">
        <f>IFERROR(SMALL(E972:E2902,ROW()-ROW($E$2905)+1),"")</f>
        <v>0</v>
      </c>
      <c r="F3513">
        <f>IFERROR(SMALL(F972:F2902,ROW()-ROW($F$2905)+1),"")</f>
        <v>0</v>
      </c>
      <c r="G3513">
        <f>IFERROR(SMALL(G972:G2902,ROW()-ROW($G$2905)+1),"")</f>
        <v>0</v>
      </c>
      <c r="H3513">
        <f>IFERROR(SMALL(H972:H2902,ROW()-ROW($H$2905)+1),"")</f>
        <v>0</v>
      </c>
      <c r="K3513">
        <f>IFERROR(SMALL(K972:K2902,ROW()-ROW($K$2905)+1),"")</f>
        <v>0</v>
      </c>
      <c r="L3513">
        <f>IFERROR(SMALL(L972:L2902,ROW()-ROW($L$2905)+1),"")</f>
        <v>0</v>
      </c>
      <c r="M3513">
        <f>IFERROR(SMALL(M972:M2902,ROW()-ROW($M$2905)+1),"")</f>
        <v>0</v>
      </c>
      <c r="N3513">
        <f>IFERROR(SMALL(N972:N2902,ROW()-ROW($N$2905)+1),"")</f>
        <v>0</v>
      </c>
    </row>
    <row r="3514" spans="5:14">
      <c r="E3514">
        <f>IFERROR(SMALL(E972:E2902,ROW()-ROW($E$2905)+1),"")</f>
        <v>0</v>
      </c>
      <c r="F3514">
        <f>IFERROR(SMALL(F972:F2902,ROW()-ROW($F$2905)+1),"")</f>
        <v>0</v>
      </c>
      <c r="G3514">
        <f>IFERROR(SMALL(G972:G2902,ROW()-ROW($G$2905)+1),"")</f>
        <v>0</v>
      </c>
      <c r="H3514">
        <f>IFERROR(SMALL(H972:H2902,ROW()-ROW($H$2905)+1),"")</f>
        <v>0</v>
      </c>
      <c r="K3514">
        <f>IFERROR(SMALL(K972:K2902,ROW()-ROW($K$2905)+1),"")</f>
        <v>0</v>
      </c>
      <c r="L3514">
        <f>IFERROR(SMALL(L972:L2902,ROW()-ROW($L$2905)+1),"")</f>
        <v>0</v>
      </c>
      <c r="M3514">
        <f>IFERROR(SMALL(M972:M2902,ROW()-ROW($M$2905)+1),"")</f>
        <v>0</v>
      </c>
      <c r="N3514">
        <f>IFERROR(SMALL(N972:N2902,ROW()-ROW($N$2905)+1),"")</f>
        <v>0</v>
      </c>
    </row>
    <row r="3515" spans="5:14">
      <c r="E3515">
        <f>IFERROR(SMALL(E972:E2902,ROW()-ROW($E$2905)+1),"")</f>
        <v>0</v>
      </c>
      <c r="F3515">
        <f>IFERROR(SMALL(F972:F2902,ROW()-ROW($F$2905)+1),"")</f>
        <v>0</v>
      </c>
      <c r="G3515">
        <f>IFERROR(SMALL(G972:G2902,ROW()-ROW($G$2905)+1),"")</f>
        <v>0</v>
      </c>
      <c r="H3515">
        <f>IFERROR(SMALL(H972:H2902,ROW()-ROW($H$2905)+1),"")</f>
        <v>0</v>
      </c>
      <c r="K3515">
        <f>IFERROR(SMALL(K972:K2902,ROW()-ROW($K$2905)+1),"")</f>
        <v>0</v>
      </c>
      <c r="L3515">
        <f>IFERROR(SMALL(L972:L2902,ROW()-ROW($L$2905)+1),"")</f>
        <v>0</v>
      </c>
      <c r="M3515">
        <f>IFERROR(SMALL(M972:M2902,ROW()-ROW($M$2905)+1),"")</f>
        <v>0</v>
      </c>
      <c r="N3515">
        <f>IFERROR(SMALL(N972:N2902,ROW()-ROW($N$2905)+1),"")</f>
        <v>0</v>
      </c>
    </row>
    <row r="3516" spans="5:14">
      <c r="E3516">
        <f>IFERROR(SMALL(E972:E2902,ROW()-ROW($E$2905)+1),"")</f>
        <v>0</v>
      </c>
      <c r="F3516">
        <f>IFERROR(SMALL(F972:F2902,ROW()-ROW($F$2905)+1),"")</f>
        <v>0</v>
      </c>
      <c r="G3516">
        <f>IFERROR(SMALL(G972:G2902,ROW()-ROW($G$2905)+1),"")</f>
        <v>0</v>
      </c>
      <c r="H3516">
        <f>IFERROR(SMALL(H972:H2902,ROW()-ROW($H$2905)+1),"")</f>
        <v>0</v>
      </c>
      <c r="K3516">
        <f>IFERROR(SMALL(K972:K2902,ROW()-ROW($K$2905)+1),"")</f>
        <v>0</v>
      </c>
      <c r="L3516">
        <f>IFERROR(SMALL(L972:L2902,ROW()-ROW($L$2905)+1),"")</f>
        <v>0</v>
      </c>
      <c r="M3516">
        <f>IFERROR(SMALL(M972:M2902,ROW()-ROW($M$2905)+1),"")</f>
        <v>0</v>
      </c>
      <c r="N3516">
        <f>IFERROR(SMALL(N972:N2902,ROW()-ROW($N$2905)+1),"")</f>
        <v>0</v>
      </c>
    </row>
    <row r="3517" spans="5:14">
      <c r="E3517">
        <f>IFERROR(SMALL(E972:E2902,ROW()-ROW($E$2905)+1),"")</f>
        <v>0</v>
      </c>
      <c r="F3517">
        <f>IFERROR(SMALL(F972:F2902,ROW()-ROW($F$2905)+1),"")</f>
        <v>0</v>
      </c>
      <c r="G3517">
        <f>IFERROR(SMALL(G972:G2902,ROW()-ROW($G$2905)+1),"")</f>
        <v>0</v>
      </c>
      <c r="H3517">
        <f>IFERROR(SMALL(H972:H2902,ROW()-ROW($H$2905)+1),"")</f>
        <v>0</v>
      </c>
      <c r="K3517">
        <f>IFERROR(SMALL(K972:K2902,ROW()-ROW($K$2905)+1),"")</f>
        <v>0</v>
      </c>
      <c r="L3517">
        <f>IFERROR(SMALL(L972:L2902,ROW()-ROW($L$2905)+1),"")</f>
        <v>0</v>
      </c>
      <c r="M3517">
        <f>IFERROR(SMALL(M972:M2902,ROW()-ROW($M$2905)+1),"")</f>
        <v>0</v>
      </c>
      <c r="N3517">
        <f>IFERROR(SMALL(N972:N2902,ROW()-ROW($N$2905)+1),"")</f>
        <v>0</v>
      </c>
    </row>
    <row r="3518" spans="5:14">
      <c r="E3518">
        <f>IFERROR(SMALL(E972:E2902,ROW()-ROW($E$2905)+1),"")</f>
        <v>0</v>
      </c>
      <c r="F3518">
        <f>IFERROR(SMALL(F972:F2902,ROW()-ROW($F$2905)+1),"")</f>
        <v>0</v>
      </c>
      <c r="G3518">
        <f>IFERROR(SMALL(G972:G2902,ROW()-ROW($G$2905)+1),"")</f>
        <v>0</v>
      </c>
      <c r="H3518">
        <f>IFERROR(SMALL(H972:H2902,ROW()-ROW($H$2905)+1),"")</f>
        <v>0</v>
      </c>
      <c r="K3518">
        <f>IFERROR(SMALL(K972:K2902,ROW()-ROW($K$2905)+1),"")</f>
        <v>0</v>
      </c>
      <c r="L3518">
        <f>IFERROR(SMALL(L972:L2902,ROW()-ROW($L$2905)+1),"")</f>
        <v>0</v>
      </c>
      <c r="M3518">
        <f>IFERROR(SMALL(M972:M2902,ROW()-ROW($M$2905)+1),"")</f>
        <v>0</v>
      </c>
      <c r="N3518">
        <f>IFERROR(SMALL(N972:N2902,ROW()-ROW($N$2905)+1),"")</f>
        <v>0</v>
      </c>
    </row>
    <row r="3519" spans="5:14">
      <c r="E3519">
        <f>IFERROR(SMALL(E972:E2902,ROW()-ROW($E$2905)+1),"")</f>
        <v>0</v>
      </c>
      <c r="F3519">
        <f>IFERROR(SMALL(F972:F2902,ROW()-ROW($F$2905)+1),"")</f>
        <v>0</v>
      </c>
      <c r="G3519">
        <f>IFERROR(SMALL(G972:G2902,ROW()-ROW($G$2905)+1),"")</f>
        <v>0</v>
      </c>
      <c r="H3519">
        <f>IFERROR(SMALL(H972:H2902,ROW()-ROW($H$2905)+1),"")</f>
        <v>0</v>
      </c>
      <c r="K3519">
        <f>IFERROR(SMALL(K972:K2902,ROW()-ROW($K$2905)+1),"")</f>
        <v>0</v>
      </c>
      <c r="L3519">
        <f>IFERROR(SMALL(L972:L2902,ROW()-ROW($L$2905)+1),"")</f>
        <v>0</v>
      </c>
      <c r="M3519">
        <f>IFERROR(SMALL(M972:M2902,ROW()-ROW($M$2905)+1),"")</f>
        <v>0</v>
      </c>
      <c r="N3519">
        <f>IFERROR(SMALL(N972:N2902,ROW()-ROW($N$2905)+1),"")</f>
        <v>0</v>
      </c>
    </row>
    <row r="3520" spans="5:14">
      <c r="E3520">
        <f>IFERROR(SMALL(E972:E2902,ROW()-ROW($E$2905)+1),"")</f>
        <v>0</v>
      </c>
      <c r="F3520">
        <f>IFERROR(SMALL(F972:F2902,ROW()-ROW($F$2905)+1),"")</f>
        <v>0</v>
      </c>
      <c r="G3520">
        <f>IFERROR(SMALL(G972:G2902,ROW()-ROW($G$2905)+1),"")</f>
        <v>0</v>
      </c>
      <c r="H3520">
        <f>IFERROR(SMALL(H972:H2902,ROW()-ROW($H$2905)+1),"")</f>
        <v>0</v>
      </c>
      <c r="K3520">
        <f>IFERROR(SMALL(K972:K2902,ROW()-ROW($K$2905)+1),"")</f>
        <v>0</v>
      </c>
      <c r="L3520">
        <f>IFERROR(SMALL(L972:L2902,ROW()-ROW($L$2905)+1),"")</f>
        <v>0</v>
      </c>
      <c r="M3520">
        <f>IFERROR(SMALL(M972:M2902,ROW()-ROW($M$2905)+1),"")</f>
        <v>0</v>
      </c>
      <c r="N3520">
        <f>IFERROR(SMALL(N972:N2902,ROW()-ROW($N$2905)+1),"")</f>
        <v>0</v>
      </c>
    </row>
    <row r="3521" spans="5:14">
      <c r="E3521">
        <f>IFERROR(SMALL(E972:E2902,ROW()-ROW($E$2905)+1),"")</f>
        <v>0</v>
      </c>
      <c r="F3521">
        <f>IFERROR(SMALL(F972:F2902,ROW()-ROW($F$2905)+1),"")</f>
        <v>0</v>
      </c>
      <c r="G3521">
        <f>IFERROR(SMALL(G972:G2902,ROW()-ROW($G$2905)+1),"")</f>
        <v>0</v>
      </c>
      <c r="H3521">
        <f>IFERROR(SMALL(H972:H2902,ROW()-ROW($H$2905)+1),"")</f>
        <v>0</v>
      </c>
      <c r="K3521">
        <f>IFERROR(SMALL(K972:K2902,ROW()-ROW($K$2905)+1),"")</f>
        <v>0</v>
      </c>
      <c r="L3521">
        <f>IFERROR(SMALL(L972:L2902,ROW()-ROW($L$2905)+1),"")</f>
        <v>0</v>
      </c>
      <c r="M3521">
        <f>IFERROR(SMALL(M972:M2902,ROW()-ROW($M$2905)+1),"")</f>
        <v>0</v>
      </c>
      <c r="N3521">
        <f>IFERROR(SMALL(N972:N2902,ROW()-ROW($N$2905)+1),"")</f>
        <v>0</v>
      </c>
    </row>
    <row r="3522" spans="5:14">
      <c r="E3522">
        <f>IFERROR(SMALL(E972:E2902,ROW()-ROW($E$2905)+1),"")</f>
        <v>0</v>
      </c>
      <c r="F3522">
        <f>IFERROR(SMALL(F972:F2902,ROW()-ROW($F$2905)+1),"")</f>
        <v>0</v>
      </c>
      <c r="G3522">
        <f>IFERROR(SMALL(G972:G2902,ROW()-ROW($G$2905)+1),"")</f>
        <v>0</v>
      </c>
      <c r="H3522">
        <f>IFERROR(SMALL(H972:H2902,ROW()-ROW($H$2905)+1),"")</f>
        <v>0</v>
      </c>
      <c r="K3522">
        <f>IFERROR(SMALL(K972:K2902,ROW()-ROW($K$2905)+1),"")</f>
        <v>0</v>
      </c>
      <c r="L3522">
        <f>IFERROR(SMALL(L972:L2902,ROW()-ROW($L$2905)+1),"")</f>
        <v>0</v>
      </c>
      <c r="M3522">
        <f>IFERROR(SMALL(M972:M2902,ROW()-ROW($M$2905)+1),"")</f>
        <v>0</v>
      </c>
      <c r="N3522">
        <f>IFERROR(SMALL(N972:N2902,ROW()-ROW($N$2905)+1),"")</f>
        <v>0</v>
      </c>
    </row>
    <row r="3523" spans="5:14">
      <c r="E3523">
        <f>IFERROR(SMALL(E972:E2902,ROW()-ROW($E$2905)+1),"")</f>
        <v>0</v>
      </c>
      <c r="F3523">
        <f>IFERROR(SMALL(F972:F2902,ROW()-ROW($F$2905)+1),"")</f>
        <v>0</v>
      </c>
      <c r="G3523">
        <f>IFERROR(SMALL(G972:G2902,ROW()-ROW($G$2905)+1),"")</f>
        <v>0</v>
      </c>
      <c r="H3523">
        <f>IFERROR(SMALL(H972:H2902,ROW()-ROW($H$2905)+1),"")</f>
        <v>0</v>
      </c>
      <c r="K3523">
        <f>IFERROR(SMALL(K972:K2902,ROW()-ROW($K$2905)+1),"")</f>
        <v>0</v>
      </c>
      <c r="L3523">
        <f>IFERROR(SMALL(L972:L2902,ROW()-ROW($L$2905)+1),"")</f>
        <v>0</v>
      </c>
      <c r="M3523">
        <f>IFERROR(SMALL(M972:M2902,ROW()-ROW($M$2905)+1),"")</f>
        <v>0</v>
      </c>
      <c r="N3523">
        <f>IFERROR(SMALL(N972:N2902,ROW()-ROW($N$2905)+1),"")</f>
        <v>0</v>
      </c>
    </row>
    <row r="3524" spans="5:14">
      <c r="E3524">
        <f>IFERROR(SMALL(E972:E2902,ROW()-ROW($E$2905)+1),"")</f>
        <v>0</v>
      </c>
      <c r="F3524">
        <f>IFERROR(SMALL(F972:F2902,ROW()-ROW($F$2905)+1),"")</f>
        <v>0</v>
      </c>
      <c r="G3524">
        <f>IFERROR(SMALL(G972:G2902,ROW()-ROW($G$2905)+1),"")</f>
        <v>0</v>
      </c>
      <c r="H3524">
        <f>IFERROR(SMALL(H972:H2902,ROW()-ROW($H$2905)+1),"")</f>
        <v>0</v>
      </c>
      <c r="K3524">
        <f>IFERROR(SMALL(K972:K2902,ROW()-ROW($K$2905)+1),"")</f>
        <v>0</v>
      </c>
      <c r="L3524">
        <f>IFERROR(SMALL(L972:L2902,ROW()-ROW($L$2905)+1),"")</f>
        <v>0</v>
      </c>
      <c r="M3524">
        <f>IFERROR(SMALL(M972:M2902,ROW()-ROW($M$2905)+1),"")</f>
        <v>0</v>
      </c>
      <c r="N3524">
        <f>IFERROR(SMALL(N972:N2902,ROW()-ROW($N$2905)+1),"")</f>
        <v>0</v>
      </c>
    </row>
    <row r="3525" spans="5:14">
      <c r="E3525">
        <f>IFERROR(SMALL(E972:E2902,ROW()-ROW($E$2905)+1),"")</f>
        <v>0</v>
      </c>
      <c r="F3525">
        <f>IFERROR(SMALL(F972:F2902,ROW()-ROW($F$2905)+1),"")</f>
        <v>0</v>
      </c>
      <c r="G3525">
        <f>IFERROR(SMALL(G972:G2902,ROW()-ROW($G$2905)+1),"")</f>
        <v>0</v>
      </c>
      <c r="H3525">
        <f>IFERROR(SMALL(H972:H2902,ROW()-ROW($H$2905)+1),"")</f>
        <v>0</v>
      </c>
      <c r="K3525">
        <f>IFERROR(SMALL(K972:K2902,ROW()-ROW($K$2905)+1),"")</f>
        <v>0</v>
      </c>
      <c r="L3525">
        <f>IFERROR(SMALL(L972:L2902,ROW()-ROW($L$2905)+1),"")</f>
        <v>0</v>
      </c>
      <c r="M3525">
        <f>IFERROR(SMALL(M972:M2902,ROW()-ROW($M$2905)+1),"")</f>
        <v>0</v>
      </c>
      <c r="N3525">
        <f>IFERROR(SMALL(N972:N2902,ROW()-ROW($N$2905)+1),"")</f>
        <v>0</v>
      </c>
    </row>
    <row r="3526" spans="5:14">
      <c r="E3526">
        <f>IFERROR(SMALL(E972:E2902,ROW()-ROW($E$2905)+1),"")</f>
        <v>0</v>
      </c>
      <c r="F3526">
        <f>IFERROR(SMALL(F972:F2902,ROW()-ROW($F$2905)+1),"")</f>
        <v>0</v>
      </c>
      <c r="G3526">
        <f>IFERROR(SMALL(G972:G2902,ROW()-ROW($G$2905)+1),"")</f>
        <v>0</v>
      </c>
      <c r="H3526">
        <f>IFERROR(SMALL(H972:H2902,ROW()-ROW($H$2905)+1),"")</f>
        <v>0</v>
      </c>
      <c r="K3526">
        <f>IFERROR(SMALL(K972:K2902,ROW()-ROW($K$2905)+1),"")</f>
        <v>0</v>
      </c>
      <c r="L3526">
        <f>IFERROR(SMALL(L972:L2902,ROW()-ROW($L$2905)+1),"")</f>
        <v>0</v>
      </c>
      <c r="M3526">
        <f>IFERROR(SMALL(M972:M2902,ROW()-ROW($M$2905)+1),"")</f>
        <v>0</v>
      </c>
      <c r="N3526">
        <f>IFERROR(SMALL(N972:N2902,ROW()-ROW($N$2905)+1),"")</f>
        <v>0</v>
      </c>
    </row>
    <row r="3527" spans="5:14">
      <c r="E3527">
        <f>IFERROR(SMALL(E972:E2902,ROW()-ROW($E$2905)+1),"")</f>
        <v>0</v>
      </c>
      <c r="F3527">
        <f>IFERROR(SMALL(F972:F2902,ROW()-ROW($F$2905)+1),"")</f>
        <v>0</v>
      </c>
      <c r="G3527">
        <f>IFERROR(SMALL(G972:G2902,ROW()-ROW($G$2905)+1),"")</f>
        <v>0</v>
      </c>
      <c r="H3527">
        <f>IFERROR(SMALL(H972:H2902,ROW()-ROW($H$2905)+1),"")</f>
        <v>0</v>
      </c>
      <c r="K3527">
        <f>IFERROR(SMALL(K972:K2902,ROW()-ROW($K$2905)+1),"")</f>
        <v>0</v>
      </c>
      <c r="L3527">
        <f>IFERROR(SMALL(L972:L2902,ROW()-ROW($L$2905)+1),"")</f>
        <v>0</v>
      </c>
      <c r="M3527">
        <f>IFERROR(SMALL(M972:M2902,ROW()-ROW($M$2905)+1),"")</f>
        <v>0</v>
      </c>
      <c r="N3527">
        <f>IFERROR(SMALL(N972:N2902,ROW()-ROW($N$2905)+1),"")</f>
        <v>0</v>
      </c>
    </row>
    <row r="3528" spans="5:14">
      <c r="E3528">
        <f>IFERROR(SMALL(E972:E2902,ROW()-ROW($E$2905)+1),"")</f>
        <v>0</v>
      </c>
      <c r="F3528">
        <f>IFERROR(SMALL(F972:F2902,ROW()-ROW($F$2905)+1),"")</f>
        <v>0</v>
      </c>
      <c r="G3528">
        <f>IFERROR(SMALL(G972:G2902,ROW()-ROW($G$2905)+1),"")</f>
        <v>0</v>
      </c>
      <c r="H3528">
        <f>IFERROR(SMALL(H972:H2902,ROW()-ROW($H$2905)+1),"")</f>
        <v>0</v>
      </c>
      <c r="K3528">
        <f>IFERROR(SMALL(K972:K2902,ROW()-ROW($K$2905)+1),"")</f>
        <v>0</v>
      </c>
      <c r="L3528">
        <f>IFERROR(SMALL(L972:L2902,ROW()-ROW($L$2905)+1),"")</f>
        <v>0</v>
      </c>
      <c r="M3528">
        <f>IFERROR(SMALL(M972:M2902,ROW()-ROW($M$2905)+1),"")</f>
        <v>0</v>
      </c>
      <c r="N3528">
        <f>IFERROR(SMALL(N972:N2902,ROW()-ROW($N$2905)+1),"")</f>
        <v>0</v>
      </c>
    </row>
    <row r="3529" spans="5:14">
      <c r="E3529">
        <f>IFERROR(SMALL(E972:E2902,ROW()-ROW($E$2905)+1),"")</f>
        <v>0</v>
      </c>
      <c r="F3529">
        <f>IFERROR(SMALL(F972:F2902,ROW()-ROW($F$2905)+1),"")</f>
        <v>0</v>
      </c>
      <c r="G3529">
        <f>IFERROR(SMALL(G972:G2902,ROW()-ROW($G$2905)+1),"")</f>
        <v>0</v>
      </c>
      <c r="H3529">
        <f>IFERROR(SMALL(H972:H2902,ROW()-ROW($H$2905)+1),"")</f>
        <v>0</v>
      </c>
      <c r="K3529">
        <f>IFERROR(SMALL(K972:K2902,ROW()-ROW($K$2905)+1),"")</f>
        <v>0</v>
      </c>
      <c r="L3529">
        <f>IFERROR(SMALL(L972:L2902,ROW()-ROW($L$2905)+1),"")</f>
        <v>0</v>
      </c>
      <c r="M3529">
        <f>IFERROR(SMALL(M972:M2902,ROW()-ROW($M$2905)+1),"")</f>
        <v>0</v>
      </c>
      <c r="N3529">
        <f>IFERROR(SMALL(N972:N2902,ROW()-ROW($N$2905)+1),"")</f>
        <v>0</v>
      </c>
    </row>
    <row r="3530" spans="5:14">
      <c r="E3530">
        <f>IFERROR(SMALL(E972:E2902,ROW()-ROW($E$2905)+1),"")</f>
        <v>0</v>
      </c>
      <c r="F3530">
        <f>IFERROR(SMALL(F972:F2902,ROW()-ROW($F$2905)+1),"")</f>
        <v>0</v>
      </c>
      <c r="G3530">
        <f>IFERROR(SMALL(G972:G2902,ROW()-ROW($G$2905)+1),"")</f>
        <v>0</v>
      </c>
      <c r="H3530">
        <f>IFERROR(SMALL(H972:H2902,ROW()-ROW($H$2905)+1),"")</f>
        <v>0</v>
      </c>
      <c r="K3530">
        <f>IFERROR(SMALL(K972:K2902,ROW()-ROW($K$2905)+1),"")</f>
        <v>0</v>
      </c>
      <c r="L3530">
        <f>IFERROR(SMALL(L972:L2902,ROW()-ROW($L$2905)+1),"")</f>
        <v>0</v>
      </c>
      <c r="M3530">
        <f>IFERROR(SMALL(M972:M2902,ROW()-ROW($M$2905)+1),"")</f>
        <v>0</v>
      </c>
      <c r="N3530">
        <f>IFERROR(SMALL(N972:N2902,ROW()-ROW($N$2905)+1),"")</f>
        <v>0</v>
      </c>
    </row>
    <row r="3531" spans="5:14">
      <c r="E3531">
        <f>IFERROR(SMALL(E972:E2902,ROW()-ROW($E$2905)+1),"")</f>
        <v>0</v>
      </c>
      <c r="F3531">
        <f>IFERROR(SMALL(F972:F2902,ROW()-ROW($F$2905)+1),"")</f>
        <v>0</v>
      </c>
      <c r="G3531">
        <f>IFERROR(SMALL(G972:G2902,ROW()-ROW($G$2905)+1),"")</f>
        <v>0</v>
      </c>
      <c r="H3531">
        <f>IFERROR(SMALL(H972:H2902,ROW()-ROW($H$2905)+1),"")</f>
        <v>0</v>
      </c>
      <c r="K3531">
        <f>IFERROR(SMALL(K972:K2902,ROW()-ROW($K$2905)+1),"")</f>
        <v>0</v>
      </c>
      <c r="L3531">
        <f>IFERROR(SMALL(L972:L2902,ROW()-ROW($L$2905)+1),"")</f>
        <v>0</v>
      </c>
      <c r="M3531">
        <f>IFERROR(SMALL(M972:M2902,ROW()-ROW($M$2905)+1),"")</f>
        <v>0</v>
      </c>
      <c r="N3531">
        <f>IFERROR(SMALL(N972:N2902,ROW()-ROW($N$2905)+1),"")</f>
        <v>0</v>
      </c>
    </row>
    <row r="3532" spans="5:14">
      <c r="E3532">
        <f>IFERROR(SMALL(E972:E2902,ROW()-ROW($E$2905)+1),"")</f>
        <v>0</v>
      </c>
      <c r="F3532">
        <f>IFERROR(SMALL(F972:F2902,ROW()-ROW($F$2905)+1),"")</f>
        <v>0</v>
      </c>
      <c r="G3532">
        <f>IFERROR(SMALL(G972:G2902,ROW()-ROW($G$2905)+1),"")</f>
        <v>0</v>
      </c>
      <c r="H3532">
        <f>IFERROR(SMALL(H972:H2902,ROW()-ROW($H$2905)+1),"")</f>
        <v>0</v>
      </c>
      <c r="K3532">
        <f>IFERROR(SMALL(K972:K2902,ROW()-ROW($K$2905)+1),"")</f>
        <v>0</v>
      </c>
      <c r="L3532">
        <f>IFERROR(SMALL(L972:L2902,ROW()-ROW($L$2905)+1),"")</f>
        <v>0</v>
      </c>
      <c r="M3532">
        <f>IFERROR(SMALL(M972:M2902,ROW()-ROW($M$2905)+1),"")</f>
        <v>0</v>
      </c>
      <c r="N3532">
        <f>IFERROR(SMALL(N972:N2902,ROW()-ROW($N$2905)+1),"")</f>
        <v>0</v>
      </c>
    </row>
    <row r="3533" spans="5:14">
      <c r="E3533">
        <f>IFERROR(SMALL(E972:E2902,ROW()-ROW($E$2905)+1),"")</f>
        <v>0</v>
      </c>
      <c r="F3533">
        <f>IFERROR(SMALL(F972:F2902,ROW()-ROW($F$2905)+1),"")</f>
        <v>0</v>
      </c>
      <c r="G3533">
        <f>IFERROR(SMALL(G972:G2902,ROW()-ROW($G$2905)+1),"")</f>
        <v>0</v>
      </c>
      <c r="H3533">
        <f>IFERROR(SMALL(H972:H2902,ROW()-ROW($H$2905)+1),"")</f>
        <v>0</v>
      </c>
      <c r="K3533">
        <f>IFERROR(SMALL(K972:K2902,ROW()-ROW($K$2905)+1),"")</f>
        <v>0</v>
      </c>
      <c r="L3533">
        <f>IFERROR(SMALL(L972:L2902,ROW()-ROW($L$2905)+1),"")</f>
        <v>0</v>
      </c>
      <c r="M3533">
        <f>IFERROR(SMALL(M972:M2902,ROW()-ROW($M$2905)+1),"")</f>
        <v>0</v>
      </c>
      <c r="N3533">
        <f>IFERROR(SMALL(N972:N2902,ROW()-ROW($N$2905)+1),"")</f>
        <v>0</v>
      </c>
    </row>
    <row r="3534" spans="5:14">
      <c r="E3534">
        <f>IFERROR(SMALL(E972:E2902,ROW()-ROW($E$2905)+1),"")</f>
        <v>0</v>
      </c>
      <c r="F3534">
        <f>IFERROR(SMALL(F972:F2902,ROW()-ROW($F$2905)+1),"")</f>
        <v>0</v>
      </c>
      <c r="G3534">
        <f>IFERROR(SMALL(G972:G2902,ROW()-ROW($G$2905)+1),"")</f>
        <v>0</v>
      </c>
      <c r="H3534">
        <f>IFERROR(SMALL(H972:H2902,ROW()-ROW($H$2905)+1),"")</f>
        <v>0</v>
      </c>
      <c r="K3534">
        <f>IFERROR(SMALL(K972:K2902,ROW()-ROW($K$2905)+1),"")</f>
        <v>0</v>
      </c>
      <c r="L3534">
        <f>IFERROR(SMALL(L972:L2902,ROW()-ROW($L$2905)+1),"")</f>
        <v>0</v>
      </c>
      <c r="M3534">
        <f>IFERROR(SMALL(M972:M2902,ROW()-ROW($M$2905)+1),"")</f>
        <v>0</v>
      </c>
      <c r="N3534">
        <f>IFERROR(SMALL(N972:N2902,ROW()-ROW($N$2905)+1),"")</f>
        <v>0</v>
      </c>
    </row>
    <row r="3535" spans="5:14">
      <c r="E3535">
        <f>IFERROR(SMALL(E972:E2902,ROW()-ROW($E$2905)+1),"")</f>
        <v>0</v>
      </c>
      <c r="F3535">
        <f>IFERROR(SMALL(F972:F2902,ROW()-ROW($F$2905)+1),"")</f>
        <v>0</v>
      </c>
      <c r="G3535">
        <f>IFERROR(SMALL(G972:G2902,ROW()-ROW($G$2905)+1),"")</f>
        <v>0</v>
      </c>
      <c r="H3535">
        <f>IFERROR(SMALL(H972:H2902,ROW()-ROW($H$2905)+1),"")</f>
        <v>0</v>
      </c>
      <c r="K3535">
        <f>IFERROR(SMALL(K972:K2902,ROW()-ROW($K$2905)+1),"")</f>
        <v>0</v>
      </c>
      <c r="L3535">
        <f>IFERROR(SMALL(L972:L2902,ROW()-ROW($L$2905)+1),"")</f>
        <v>0</v>
      </c>
      <c r="M3535">
        <f>IFERROR(SMALL(M972:M2902,ROW()-ROW($M$2905)+1),"")</f>
        <v>0</v>
      </c>
      <c r="N3535">
        <f>IFERROR(SMALL(N972:N2902,ROW()-ROW($N$2905)+1),"")</f>
        <v>0</v>
      </c>
    </row>
    <row r="3536" spans="5:14">
      <c r="E3536">
        <f>IFERROR(SMALL(E972:E2902,ROW()-ROW($E$2905)+1),"")</f>
        <v>0</v>
      </c>
      <c r="F3536">
        <f>IFERROR(SMALL(F972:F2902,ROW()-ROW($F$2905)+1),"")</f>
        <v>0</v>
      </c>
      <c r="G3536">
        <f>IFERROR(SMALL(G972:G2902,ROW()-ROW($G$2905)+1),"")</f>
        <v>0</v>
      </c>
      <c r="H3536">
        <f>IFERROR(SMALL(H972:H2902,ROW()-ROW($H$2905)+1),"")</f>
        <v>0</v>
      </c>
      <c r="K3536">
        <f>IFERROR(SMALL(K972:K2902,ROW()-ROW($K$2905)+1),"")</f>
        <v>0</v>
      </c>
      <c r="L3536">
        <f>IFERROR(SMALL(L972:L2902,ROW()-ROW($L$2905)+1),"")</f>
        <v>0</v>
      </c>
      <c r="M3536">
        <f>IFERROR(SMALL(M972:M2902,ROW()-ROW($M$2905)+1),"")</f>
        <v>0</v>
      </c>
      <c r="N3536">
        <f>IFERROR(SMALL(N972:N2902,ROW()-ROW($N$2905)+1),"")</f>
        <v>0</v>
      </c>
    </row>
    <row r="3537" spans="5:14">
      <c r="E3537">
        <f>IFERROR(SMALL(E972:E2902,ROW()-ROW($E$2905)+1),"")</f>
        <v>0</v>
      </c>
      <c r="F3537">
        <f>IFERROR(SMALL(F972:F2902,ROW()-ROW($F$2905)+1),"")</f>
        <v>0</v>
      </c>
      <c r="G3537">
        <f>IFERROR(SMALL(G972:G2902,ROW()-ROW($G$2905)+1),"")</f>
        <v>0</v>
      </c>
      <c r="H3537">
        <f>IFERROR(SMALL(H972:H2902,ROW()-ROW($H$2905)+1),"")</f>
        <v>0</v>
      </c>
      <c r="K3537">
        <f>IFERROR(SMALL(K972:K2902,ROW()-ROW($K$2905)+1),"")</f>
        <v>0</v>
      </c>
      <c r="L3537">
        <f>IFERROR(SMALL(L972:L2902,ROW()-ROW($L$2905)+1),"")</f>
        <v>0</v>
      </c>
      <c r="M3537">
        <f>IFERROR(SMALL(M972:M2902,ROW()-ROW($M$2905)+1),"")</f>
        <v>0</v>
      </c>
      <c r="N3537">
        <f>IFERROR(SMALL(N972:N2902,ROW()-ROW($N$2905)+1),"")</f>
        <v>0</v>
      </c>
    </row>
    <row r="3538" spans="5:14">
      <c r="E3538">
        <f>IFERROR(SMALL(E972:E2902,ROW()-ROW($E$2905)+1),"")</f>
        <v>0</v>
      </c>
      <c r="F3538">
        <f>IFERROR(SMALL(F972:F2902,ROW()-ROW($F$2905)+1),"")</f>
        <v>0</v>
      </c>
      <c r="G3538">
        <f>IFERROR(SMALL(G972:G2902,ROW()-ROW($G$2905)+1),"")</f>
        <v>0</v>
      </c>
      <c r="H3538">
        <f>IFERROR(SMALL(H972:H2902,ROW()-ROW($H$2905)+1),"")</f>
        <v>0</v>
      </c>
      <c r="K3538">
        <f>IFERROR(SMALL(K972:K2902,ROW()-ROW($K$2905)+1),"")</f>
        <v>0</v>
      </c>
      <c r="L3538">
        <f>IFERROR(SMALL(L972:L2902,ROW()-ROW($L$2905)+1),"")</f>
        <v>0</v>
      </c>
      <c r="M3538">
        <f>IFERROR(SMALL(M972:M2902,ROW()-ROW($M$2905)+1),"")</f>
        <v>0</v>
      </c>
      <c r="N3538">
        <f>IFERROR(SMALL(N972:N2902,ROW()-ROW($N$2905)+1),"")</f>
        <v>0</v>
      </c>
    </row>
    <row r="3539" spans="5:14">
      <c r="E3539">
        <f>IFERROR(SMALL(E972:E2902,ROW()-ROW($E$2905)+1),"")</f>
        <v>0</v>
      </c>
      <c r="F3539">
        <f>IFERROR(SMALL(F972:F2902,ROW()-ROW($F$2905)+1),"")</f>
        <v>0</v>
      </c>
      <c r="G3539">
        <f>IFERROR(SMALL(G972:G2902,ROW()-ROW($G$2905)+1),"")</f>
        <v>0</v>
      </c>
      <c r="H3539">
        <f>IFERROR(SMALL(H972:H2902,ROW()-ROW($H$2905)+1),"")</f>
        <v>0</v>
      </c>
      <c r="K3539">
        <f>IFERROR(SMALL(K972:K2902,ROW()-ROW($K$2905)+1),"")</f>
        <v>0</v>
      </c>
      <c r="L3539">
        <f>IFERROR(SMALL(L972:L2902,ROW()-ROW($L$2905)+1),"")</f>
        <v>0</v>
      </c>
      <c r="M3539">
        <f>IFERROR(SMALL(M972:M2902,ROW()-ROW($M$2905)+1),"")</f>
        <v>0</v>
      </c>
      <c r="N3539">
        <f>IFERROR(SMALL(N972:N2902,ROW()-ROW($N$2905)+1),"")</f>
        <v>0</v>
      </c>
    </row>
    <row r="3540" spans="5:14">
      <c r="E3540">
        <f>IFERROR(SMALL(E972:E2902,ROW()-ROW($E$2905)+1),"")</f>
        <v>0</v>
      </c>
      <c r="F3540">
        <f>IFERROR(SMALL(F972:F2902,ROW()-ROW($F$2905)+1),"")</f>
        <v>0</v>
      </c>
      <c r="G3540">
        <f>IFERROR(SMALL(G972:G2902,ROW()-ROW($G$2905)+1),"")</f>
        <v>0</v>
      </c>
      <c r="H3540">
        <f>IFERROR(SMALL(H972:H2902,ROW()-ROW($H$2905)+1),"")</f>
        <v>0</v>
      </c>
      <c r="K3540">
        <f>IFERROR(SMALL(K972:K2902,ROW()-ROW($K$2905)+1),"")</f>
        <v>0</v>
      </c>
      <c r="L3540">
        <f>IFERROR(SMALL(L972:L2902,ROW()-ROW($L$2905)+1),"")</f>
        <v>0</v>
      </c>
      <c r="M3540">
        <f>IFERROR(SMALL(M972:M2902,ROW()-ROW($M$2905)+1),"")</f>
        <v>0</v>
      </c>
      <c r="N3540">
        <f>IFERROR(SMALL(N972:N2902,ROW()-ROW($N$2905)+1),"")</f>
        <v>0</v>
      </c>
    </row>
    <row r="3541" spans="5:14">
      <c r="E3541">
        <f>IFERROR(SMALL(E972:E2902,ROW()-ROW($E$2905)+1),"")</f>
        <v>0</v>
      </c>
      <c r="F3541">
        <f>IFERROR(SMALL(F972:F2902,ROW()-ROW($F$2905)+1),"")</f>
        <v>0</v>
      </c>
      <c r="G3541">
        <f>IFERROR(SMALL(G972:G2902,ROW()-ROW($G$2905)+1),"")</f>
        <v>0</v>
      </c>
      <c r="H3541">
        <f>IFERROR(SMALL(H972:H2902,ROW()-ROW($H$2905)+1),"")</f>
        <v>0</v>
      </c>
      <c r="K3541">
        <f>IFERROR(SMALL(K972:K2902,ROW()-ROW($K$2905)+1),"")</f>
        <v>0</v>
      </c>
      <c r="L3541">
        <f>IFERROR(SMALL(L972:L2902,ROW()-ROW($L$2905)+1),"")</f>
        <v>0</v>
      </c>
      <c r="M3541">
        <f>IFERROR(SMALL(M972:M2902,ROW()-ROW($M$2905)+1),"")</f>
        <v>0</v>
      </c>
      <c r="N3541">
        <f>IFERROR(SMALL(N972:N2902,ROW()-ROW($N$2905)+1),"")</f>
        <v>0</v>
      </c>
    </row>
    <row r="3542" spans="5:14">
      <c r="E3542">
        <f>IFERROR(SMALL(E972:E2902,ROW()-ROW($E$2905)+1),"")</f>
        <v>0</v>
      </c>
      <c r="F3542">
        <f>IFERROR(SMALL(F972:F2902,ROW()-ROW($F$2905)+1),"")</f>
        <v>0</v>
      </c>
      <c r="G3542">
        <f>IFERROR(SMALL(G972:G2902,ROW()-ROW($G$2905)+1),"")</f>
        <v>0</v>
      </c>
      <c r="H3542">
        <f>IFERROR(SMALL(H972:H2902,ROW()-ROW($H$2905)+1),"")</f>
        <v>0</v>
      </c>
      <c r="K3542">
        <f>IFERROR(SMALL(K972:K2902,ROW()-ROW($K$2905)+1),"")</f>
        <v>0</v>
      </c>
      <c r="L3542">
        <f>IFERROR(SMALL(L972:L2902,ROW()-ROW($L$2905)+1),"")</f>
        <v>0</v>
      </c>
      <c r="M3542">
        <f>IFERROR(SMALL(M972:M2902,ROW()-ROW($M$2905)+1),"")</f>
        <v>0</v>
      </c>
      <c r="N3542">
        <f>IFERROR(SMALL(N972:N2902,ROW()-ROW($N$2905)+1),"")</f>
        <v>0</v>
      </c>
    </row>
    <row r="3543" spans="5:14">
      <c r="E3543">
        <f>IFERROR(SMALL(E972:E2902,ROW()-ROW($E$2905)+1),"")</f>
        <v>0</v>
      </c>
      <c r="F3543">
        <f>IFERROR(SMALL(F972:F2902,ROW()-ROW($F$2905)+1),"")</f>
        <v>0</v>
      </c>
      <c r="G3543">
        <f>IFERROR(SMALL(G972:G2902,ROW()-ROW($G$2905)+1),"")</f>
        <v>0</v>
      </c>
      <c r="H3543">
        <f>IFERROR(SMALL(H972:H2902,ROW()-ROW($H$2905)+1),"")</f>
        <v>0</v>
      </c>
      <c r="K3543">
        <f>IFERROR(SMALL(K972:K2902,ROW()-ROW($K$2905)+1),"")</f>
        <v>0</v>
      </c>
      <c r="L3543">
        <f>IFERROR(SMALL(L972:L2902,ROW()-ROW($L$2905)+1),"")</f>
        <v>0</v>
      </c>
      <c r="M3543">
        <f>IFERROR(SMALL(M972:M2902,ROW()-ROW($M$2905)+1),"")</f>
        <v>0</v>
      </c>
      <c r="N3543">
        <f>IFERROR(SMALL(N972:N2902,ROW()-ROW($N$2905)+1),"")</f>
        <v>0</v>
      </c>
    </row>
    <row r="3544" spans="5:14">
      <c r="E3544">
        <f>IFERROR(SMALL(E972:E2902,ROW()-ROW($E$2905)+1),"")</f>
        <v>0</v>
      </c>
      <c r="F3544">
        <f>IFERROR(SMALL(F972:F2902,ROW()-ROW($F$2905)+1),"")</f>
        <v>0</v>
      </c>
      <c r="G3544">
        <f>IFERROR(SMALL(G972:G2902,ROW()-ROW($G$2905)+1),"")</f>
        <v>0</v>
      </c>
      <c r="H3544">
        <f>IFERROR(SMALL(H972:H2902,ROW()-ROW($H$2905)+1),"")</f>
        <v>0</v>
      </c>
      <c r="K3544">
        <f>IFERROR(SMALL(K972:K2902,ROW()-ROW($K$2905)+1),"")</f>
        <v>0</v>
      </c>
      <c r="L3544">
        <f>IFERROR(SMALL(L972:L2902,ROW()-ROW($L$2905)+1),"")</f>
        <v>0</v>
      </c>
      <c r="M3544">
        <f>IFERROR(SMALL(M972:M2902,ROW()-ROW($M$2905)+1),"")</f>
        <v>0</v>
      </c>
      <c r="N3544">
        <f>IFERROR(SMALL(N972:N2902,ROW()-ROW($N$2905)+1),"")</f>
        <v>0</v>
      </c>
    </row>
    <row r="3545" spans="5:14">
      <c r="E3545">
        <f>IFERROR(SMALL(E972:E2902,ROW()-ROW($E$2905)+1),"")</f>
        <v>0</v>
      </c>
      <c r="F3545">
        <f>IFERROR(SMALL(F972:F2902,ROW()-ROW($F$2905)+1),"")</f>
        <v>0</v>
      </c>
      <c r="G3545">
        <f>IFERROR(SMALL(G972:G2902,ROW()-ROW($G$2905)+1),"")</f>
        <v>0</v>
      </c>
      <c r="H3545">
        <f>IFERROR(SMALL(H972:H2902,ROW()-ROW($H$2905)+1),"")</f>
        <v>0</v>
      </c>
      <c r="K3545">
        <f>IFERROR(SMALL(K972:K2902,ROW()-ROW($K$2905)+1),"")</f>
        <v>0</v>
      </c>
      <c r="L3545">
        <f>IFERROR(SMALL(L972:L2902,ROW()-ROW($L$2905)+1),"")</f>
        <v>0</v>
      </c>
      <c r="M3545">
        <f>IFERROR(SMALL(M972:M2902,ROW()-ROW($M$2905)+1),"")</f>
        <v>0</v>
      </c>
      <c r="N3545">
        <f>IFERROR(SMALL(N972:N2902,ROW()-ROW($N$2905)+1),"")</f>
        <v>0</v>
      </c>
    </row>
    <row r="3546" spans="5:14">
      <c r="E3546">
        <f>IFERROR(SMALL(E972:E2902,ROW()-ROW($E$2905)+1),"")</f>
        <v>0</v>
      </c>
      <c r="F3546">
        <f>IFERROR(SMALL(F972:F2902,ROW()-ROW($F$2905)+1),"")</f>
        <v>0</v>
      </c>
      <c r="G3546">
        <f>IFERROR(SMALL(G972:G2902,ROW()-ROW($G$2905)+1),"")</f>
        <v>0</v>
      </c>
      <c r="H3546">
        <f>IFERROR(SMALL(H972:H2902,ROW()-ROW($H$2905)+1),"")</f>
        <v>0</v>
      </c>
      <c r="K3546">
        <f>IFERROR(SMALL(K972:K2902,ROW()-ROW($K$2905)+1),"")</f>
        <v>0</v>
      </c>
      <c r="L3546">
        <f>IFERROR(SMALL(L972:L2902,ROW()-ROW($L$2905)+1),"")</f>
        <v>0</v>
      </c>
      <c r="M3546">
        <f>IFERROR(SMALL(M972:M2902,ROW()-ROW($M$2905)+1),"")</f>
        <v>0</v>
      </c>
      <c r="N3546">
        <f>IFERROR(SMALL(N972:N2902,ROW()-ROW($N$2905)+1),"")</f>
        <v>0</v>
      </c>
    </row>
    <row r="3547" spans="5:14">
      <c r="E3547">
        <f>IFERROR(SMALL(E972:E2902,ROW()-ROW($E$2905)+1),"")</f>
        <v>0</v>
      </c>
      <c r="F3547">
        <f>IFERROR(SMALL(F972:F2902,ROW()-ROW($F$2905)+1),"")</f>
        <v>0</v>
      </c>
      <c r="G3547">
        <f>IFERROR(SMALL(G972:G2902,ROW()-ROW($G$2905)+1),"")</f>
        <v>0</v>
      </c>
      <c r="H3547">
        <f>IFERROR(SMALL(H972:H2902,ROW()-ROW($H$2905)+1),"")</f>
        <v>0</v>
      </c>
      <c r="K3547">
        <f>IFERROR(SMALL(K972:K2902,ROW()-ROW($K$2905)+1),"")</f>
        <v>0</v>
      </c>
      <c r="L3547">
        <f>IFERROR(SMALL(L972:L2902,ROW()-ROW($L$2905)+1),"")</f>
        <v>0</v>
      </c>
      <c r="M3547">
        <f>IFERROR(SMALL(M972:M2902,ROW()-ROW($M$2905)+1),"")</f>
        <v>0</v>
      </c>
      <c r="N3547">
        <f>IFERROR(SMALL(N972:N2902,ROW()-ROW($N$2905)+1),"")</f>
        <v>0</v>
      </c>
    </row>
    <row r="3548" spans="5:14">
      <c r="E3548">
        <f>IFERROR(SMALL(E972:E2902,ROW()-ROW($E$2905)+1),"")</f>
        <v>0</v>
      </c>
      <c r="F3548">
        <f>IFERROR(SMALL(F972:F2902,ROW()-ROW($F$2905)+1),"")</f>
        <v>0</v>
      </c>
      <c r="G3548">
        <f>IFERROR(SMALL(G972:G2902,ROW()-ROW($G$2905)+1),"")</f>
        <v>0</v>
      </c>
      <c r="H3548">
        <f>IFERROR(SMALL(H972:H2902,ROW()-ROW($H$2905)+1),"")</f>
        <v>0</v>
      </c>
      <c r="K3548">
        <f>IFERROR(SMALL(K972:K2902,ROW()-ROW($K$2905)+1),"")</f>
        <v>0</v>
      </c>
      <c r="L3548">
        <f>IFERROR(SMALL(L972:L2902,ROW()-ROW($L$2905)+1),"")</f>
        <v>0</v>
      </c>
      <c r="M3548">
        <f>IFERROR(SMALL(M972:M2902,ROW()-ROW($M$2905)+1),"")</f>
        <v>0</v>
      </c>
      <c r="N3548">
        <f>IFERROR(SMALL(N972:N2902,ROW()-ROW($N$2905)+1),"")</f>
        <v>0</v>
      </c>
    </row>
    <row r="3549" spans="5:14">
      <c r="E3549">
        <f>IFERROR(SMALL(E972:E2902,ROW()-ROW($E$2905)+1),"")</f>
        <v>0</v>
      </c>
      <c r="F3549">
        <f>IFERROR(SMALL(F972:F2902,ROW()-ROW($F$2905)+1),"")</f>
        <v>0</v>
      </c>
      <c r="G3549">
        <f>IFERROR(SMALL(G972:G2902,ROW()-ROW($G$2905)+1),"")</f>
        <v>0</v>
      </c>
      <c r="H3549">
        <f>IFERROR(SMALL(H972:H2902,ROW()-ROW($H$2905)+1),"")</f>
        <v>0</v>
      </c>
      <c r="K3549">
        <f>IFERROR(SMALL(K972:K2902,ROW()-ROW($K$2905)+1),"")</f>
        <v>0</v>
      </c>
      <c r="L3549">
        <f>IFERROR(SMALL(L972:L2902,ROW()-ROW($L$2905)+1),"")</f>
        <v>0</v>
      </c>
      <c r="M3549">
        <f>IFERROR(SMALL(M972:M2902,ROW()-ROW($M$2905)+1),"")</f>
        <v>0</v>
      </c>
      <c r="N3549">
        <f>IFERROR(SMALL(N972:N2902,ROW()-ROW($N$2905)+1),"")</f>
        <v>0</v>
      </c>
    </row>
    <row r="3550" spans="5:14">
      <c r="E3550">
        <f>IFERROR(SMALL(E972:E2902,ROW()-ROW($E$2905)+1),"")</f>
        <v>0</v>
      </c>
      <c r="F3550">
        <f>IFERROR(SMALL(F972:F2902,ROW()-ROW($F$2905)+1),"")</f>
        <v>0</v>
      </c>
      <c r="G3550">
        <f>IFERROR(SMALL(G972:G2902,ROW()-ROW($G$2905)+1),"")</f>
        <v>0</v>
      </c>
      <c r="H3550">
        <f>IFERROR(SMALL(H972:H2902,ROW()-ROW($H$2905)+1),"")</f>
        <v>0</v>
      </c>
      <c r="K3550">
        <f>IFERROR(SMALL(K972:K2902,ROW()-ROW($K$2905)+1),"")</f>
        <v>0</v>
      </c>
      <c r="L3550">
        <f>IFERROR(SMALL(L972:L2902,ROW()-ROW($L$2905)+1),"")</f>
        <v>0</v>
      </c>
      <c r="M3550">
        <f>IFERROR(SMALL(M972:M2902,ROW()-ROW($M$2905)+1),"")</f>
        <v>0</v>
      </c>
      <c r="N3550">
        <f>IFERROR(SMALL(N972:N2902,ROW()-ROW($N$2905)+1),"")</f>
        <v>0</v>
      </c>
    </row>
    <row r="3551" spans="5:14">
      <c r="E3551">
        <f>IFERROR(SMALL(E972:E2902,ROW()-ROW($E$2905)+1),"")</f>
        <v>0</v>
      </c>
      <c r="F3551">
        <f>IFERROR(SMALL(F972:F2902,ROW()-ROW($F$2905)+1),"")</f>
        <v>0</v>
      </c>
      <c r="G3551">
        <f>IFERROR(SMALL(G972:G2902,ROW()-ROW($G$2905)+1),"")</f>
        <v>0</v>
      </c>
      <c r="H3551">
        <f>IFERROR(SMALL(H972:H2902,ROW()-ROW($H$2905)+1),"")</f>
        <v>0</v>
      </c>
      <c r="K3551">
        <f>IFERROR(SMALL(K972:K2902,ROW()-ROW($K$2905)+1),"")</f>
        <v>0</v>
      </c>
      <c r="L3551">
        <f>IFERROR(SMALL(L972:L2902,ROW()-ROW($L$2905)+1),"")</f>
        <v>0</v>
      </c>
      <c r="M3551">
        <f>IFERROR(SMALL(M972:M2902,ROW()-ROW($M$2905)+1),"")</f>
        <v>0</v>
      </c>
      <c r="N3551">
        <f>IFERROR(SMALL(N972:N2902,ROW()-ROW($N$2905)+1),"")</f>
        <v>0</v>
      </c>
    </row>
    <row r="3552" spans="5:14">
      <c r="E3552">
        <f>IFERROR(SMALL(E972:E2902,ROW()-ROW($E$2905)+1),"")</f>
        <v>0</v>
      </c>
      <c r="F3552">
        <f>IFERROR(SMALL(F972:F2902,ROW()-ROW($F$2905)+1),"")</f>
        <v>0</v>
      </c>
      <c r="G3552">
        <f>IFERROR(SMALL(G972:G2902,ROW()-ROW($G$2905)+1),"")</f>
        <v>0</v>
      </c>
      <c r="H3552">
        <f>IFERROR(SMALL(H972:H2902,ROW()-ROW($H$2905)+1),"")</f>
        <v>0</v>
      </c>
      <c r="K3552">
        <f>IFERROR(SMALL(K972:K2902,ROW()-ROW($K$2905)+1),"")</f>
        <v>0</v>
      </c>
      <c r="L3552">
        <f>IFERROR(SMALL(L972:L2902,ROW()-ROW($L$2905)+1),"")</f>
        <v>0</v>
      </c>
      <c r="M3552">
        <f>IFERROR(SMALL(M972:M2902,ROW()-ROW($M$2905)+1),"")</f>
        <v>0</v>
      </c>
      <c r="N3552">
        <f>IFERROR(SMALL(N972:N2902,ROW()-ROW($N$2905)+1),"")</f>
        <v>0</v>
      </c>
    </row>
    <row r="3553" spans="5:14">
      <c r="E3553">
        <f>IFERROR(SMALL(E972:E2902,ROW()-ROW($E$2905)+1),"")</f>
        <v>0</v>
      </c>
      <c r="F3553">
        <f>IFERROR(SMALL(F972:F2902,ROW()-ROW($F$2905)+1),"")</f>
        <v>0</v>
      </c>
      <c r="G3553">
        <f>IFERROR(SMALL(G972:G2902,ROW()-ROW($G$2905)+1),"")</f>
        <v>0</v>
      </c>
      <c r="H3553">
        <f>IFERROR(SMALL(H972:H2902,ROW()-ROW($H$2905)+1),"")</f>
        <v>0</v>
      </c>
      <c r="K3553">
        <f>IFERROR(SMALL(K972:K2902,ROW()-ROW($K$2905)+1),"")</f>
        <v>0</v>
      </c>
      <c r="L3553">
        <f>IFERROR(SMALL(L972:L2902,ROW()-ROW($L$2905)+1),"")</f>
        <v>0</v>
      </c>
      <c r="M3553">
        <f>IFERROR(SMALL(M972:M2902,ROW()-ROW($M$2905)+1),"")</f>
        <v>0</v>
      </c>
      <c r="N3553">
        <f>IFERROR(SMALL(N972:N2902,ROW()-ROW($N$2905)+1),"")</f>
        <v>0</v>
      </c>
    </row>
    <row r="3554" spans="5:14">
      <c r="E3554">
        <f>IFERROR(SMALL(E972:E2902,ROW()-ROW($E$2905)+1),"")</f>
        <v>0</v>
      </c>
      <c r="F3554">
        <f>IFERROR(SMALL(F972:F2902,ROW()-ROW($F$2905)+1),"")</f>
        <v>0</v>
      </c>
      <c r="G3554">
        <f>IFERROR(SMALL(G972:G2902,ROW()-ROW($G$2905)+1),"")</f>
        <v>0</v>
      </c>
      <c r="H3554">
        <f>IFERROR(SMALL(H972:H2902,ROW()-ROW($H$2905)+1),"")</f>
        <v>0</v>
      </c>
      <c r="K3554">
        <f>IFERROR(SMALL(K972:K2902,ROW()-ROW($K$2905)+1),"")</f>
        <v>0</v>
      </c>
      <c r="L3554">
        <f>IFERROR(SMALL(L972:L2902,ROW()-ROW($L$2905)+1),"")</f>
        <v>0</v>
      </c>
      <c r="M3554">
        <f>IFERROR(SMALL(M972:M2902,ROW()-ROW($M$2905)+1),"")</f>
        <v>0</v>
      </c>
      <c r="N3554">
        <f>IFERROR(SMALL(N972:N2902,ROW()-ROW($N$2905)+1),"")</f>
        <v>0</v>
      </c>
    </row>
    <row r="3555" spans="5:14">
      <c r="E3555">
        <f>IFERROR(SMALL(E972:E2902,ROW()-ROW($E$2905)+1),"")</f>
        <v>0</v>
      </c>
      <c r="F3555">
        <f>IFERROR(SMALL(F972:F2902,ROW()-ROW($F$2905)+1),"")</f>
        <v>0</v>
      </c>
      <c r="G3555">
        <f>IFERROR(SMALL(G972:G2902,ROW()-ROW($G$2905)+1),"")</f>
        <v>0</v>
      </c>
      <c r="H3555">
        <f>IFERROR(SMALL(H972:H2902,ROW()-ROW($H$2905)+1),"")</f>
        <v>0</v>
      </c>
      <c r="K3555">
        <f>IFERROR(SMALL(K972:K2902,ROW()-ROW($K$2905)+1),"")</f>
        <v>0</v>
      </c>
      <c r="L3555">
        <f>IFERROR(SMALL(L972:L2902,ROW()-ROW($L$2905)+1),"")</f>
        <v>0</v>
      </c>
      <c r="M3555">
        <f>IFERROR(SMALL(M972:M2902,ROW()-ROW($M$2905)+1),"")</f>
        <v>0</v>
      </c>
      <c r="N3555">
        <f>IFERROR(SMALL(N972:N2902,ROW()-ROW($N$2905)+1),"")</f>
        <v>0</v>
      </c>
    </row>
    <row r="3556" spans="5:14">
      <c r="E3556">
        <f>IFERROR(SMALL(E972:E2902,ROW()-ROW($E$2905)+1),"")</f>
        <v>0</v>
      </c>
      <c r="F3556">
        <f>IFERROR(SMALL(F972:F2902,ROW()-ROW($F$2905)+1),"")</f>
        <v>0</v>
      </c>
      <c r="G3556">
        <f>IFERROR(SMALL(G972:G2902,ROW()-ROW($G$2905)+1),"")</f>
        <v>0</v>
      </c>
      <c r="H3556">
        <f>IFERROR(SMALL(H972:H2902,ROW()-ROW($H$2905)+1),"")</f>
        <v>0</v>
      </c>
      <c r="K3556">
        <f>IFERROR(SMALL(K972:K2902,ROW()-ROW($K$2905)+1),"")</f>
        <v>0</v>
      </c>
      <c r="L3556">
        <f>IFERROR(SMALL(L972:L2902,ROW()-ROW($L$2905)+1),"")</f>
        <v>0</v>
      </c>
      <c r="M3556">
        <f>IFERROR(SMALL(M972:M2902,ROW()-ROW($M$2905)+1),"")</f>
        <v>0</v>
      </c>
      <c r="N3556">
        <f>IFERROR(SMALL(N972:N2902,ROW()-ROW($N$2905)+1),"")</f>
        <v>0</v>
      </c>
    </row>
    <row r="3557" spans="5:14">
      <c r="E3557">
        <f>IFERROR(SMALL(E972:E2902,ROW()-ROW($E$2905)+1),"")</f>
        <v>0</v>
      </c>
      <c r="F3557">
        <f>IFERROR(SMALL(F972:F2902,ROW()-ROW($F$2905)+1),"")</f>
        <v>0</v>
      </c>
      <c r="G3557">
        <f>IFERROR(SMALL(G972:G2902,ROW()-ROW($G$2905)+1),"")</f>
        <v>0</v>
      </c>
      <c r="H3557">
        <f>IFERROR(SMALL(H972:H2902,ROW()-ROW($H$2905)+1),"")</f>
        <v>0</v>
      </c>
      <c r="K3557">
        <f>IFERROR(SMALL(K972:K2902,ROW()-ROW($K$2905)+1),"")</f>
        <v>0</v>
      </c>
      <c r="L3557">
        <f>IFERROR(SMALL(L972:L2902,ROW()-ROW($L$2905)+1),"")</f>
        <v>0</v>
      </c>
      <c r="M3557">
        <f>IFERROR(SMALL(M972:M2902,ROW()-ROW($M$2905)+1),"")</f>
        <v>0</v>
      </c>
      <c r="N3557">
        <f>IFERROR(SMALL(N972:N2902,ROW()-ROW($N$2905)+1),"")</f>
        <v>0</v>
      </c>
    </row>
    <row r="3558" spans="5:14">
      <c r="E3558">
        <f>IFERROR(SMALL(E972:E2902,ROW()-ROW($E$2905)+1),"")</f>
        <v>0</v>
      </c>
      <c r="F3558">
        <f>IFERROR(SMALL(F972:F2902,ROW()-ROW($F$2905)+1),"")</f>
        <v>0</v>
      </c>
      <c r="G3558">
        <f>IFERROR(SMALL(G972:G2902,ROW()-ROW($G$2905)+1),"")</f>
        <v>0</v>
      </c>
      <c r="H3558">
        <f>IFERROR(SMALL(H972:H2902,ROW()-ROW($H$2905)+1),"")</f>
        <v>0</v>
      </c>
      <c r="K3558">
        <f>IFERROR(SMALL(K972:K2902,ROW()-ROW($K$2905)+1),"")</f>
        <v>0</v>
      </c>
      <c r="L3558">
        <f>IFERROR(SMALL(L972:L2902,ROW()-ROW($L$2905)+1),"")</f>
        <v>0</v>
      </c>
      <c r="M3558">
        <f>IFERROR(SMALL(M972:M2902,ROW()-ROW($M$2905)+1),"")</f>
        <v>0</v>
      </c>
      <c r="N3558">
        <f>IFERROR(SMALL(N972:N2902,ROW()-ROW($N$2905)+1),"")</f>
        <v>0</v>
      </c>
    </row>
    <row r="3559" spans="5:14">
      <c r="E3559">
        <f>IFERROR(SMALL(E972:E2902,ROW()-ROW($E$2905)+1),"")</f>
        <v>0</v>
      </c>
      <c r="F3559">
        <f>IFERROR(SMALL(F972:F2902,ROW()-ROW($F$2905)+1),"")</f>
        <v>0</v>
      </c>
      <c r="G3559">
        <f>IFERROR(SMALL(G972:G2902,ROW()-ROW($G$2905)+1),"")</f>
        <v>0</v>
      </c>
      <c r="H3559">
        <f>IFERROR(SMALL(H972:H2902,ROW()-ROW($H$2905)+1),"")</f>
        <v>0</v>
      </c>
      <c r="K3559">
        <f>IFERROR(SMALL(K972:K2902,ROW()-ROW($K$2905)+1),"")</f>
        <v>0</v>
      </c>
      <c r="L3559">
        <f>IFERROR(SMALL(L972:L2902,ROW()-ROW($L$2905)+1),"")</f>
        <v>0</v>
      </c>
      <c r="M3559">
        <f>IFERROR(SMALL(M972:M2902,ROW()-ROW($M$2905)+1),"")</f>
        <v>0</v>
      </c>
      <c r="N3559">
        <f>IFERROR(SMALL(N972:N2902,ROW()-ROW($N$2905)+1),"")</f>
        <v>0</v>
      </c>
    </row>
    <row r="3560" spans="5:14">
      <c r="E3560">
        <f>IFERROR(SMALL(E972:E2902,ROW()-ROW($E$2905)+1),"")</f>
        <v>0</v>
      </c>
      <c r="F3560">
        <f>IFERROR(SMALL(F972:F2902,ROW()-ROW($F$2905)+1),"")</f>
        <v>0</v>
      </c>
      <c r="G3560">
        <f>IFERROR(SMALL(G972:G2902,ROW()-ROW($G$2905)+1),"")</f>
        <v>0</v>
      </c>
      <c r="H3560">
        <f>IFERROR(SMALL(H972:H2902,ROW()-ROW($H$2905)+1),"")</f>
        <v>0</v>
      </c>
      <c r="K3560">
        <f>IFERROR(SMALL(K972:K2902,ROW()-ROW($K$2905)+1),"")</f>
        <v>0</v>
      </c>
      <c r="L3560">
        <f>IFERROR(SMALL(L972:L2902,ROW()-ROW($L$2905)+1),"")</f>
        <v>0</v>
      </c>
      <c r="M3560">
        <f>IFERROR(SMALL(M972:M2902,ROW()-ROW($M$2905)+1),"")</f>
        <v>0</v>
      </c>
      <c r="N3560">
        <f>IFERROR(SMALL(N972:N2902,ROW()-ROW($N$2905)+1),"")</f>
        <v>0</v>
      </c>
    </row>
    <row r="3561" spans="5:14">
      <c r="E3561">
        <f>IFERROR(SMALL(E972:E2902,ROW()-ROW($E$2905)+1),"")</f>
        <v>0</v>
      </c>
      <c r="F3561">
        <f>IFERROR(SMALL(F972:F2902,ROW()-ROW($F$2905)+1),"")</f>
        <v>0</v>
      </c>
      <c r="G3561">
        <f>IFERROR(SMALL(G972:G2902,ROW()-ROW($G$2905)+1),"")</f>
        <v>0</v>
      </c>
      <c r="H3561">
        <f>IFERROR(SMALL(H972:H2902,ROW()-ROW($H$2905)+1),"")</f>
        <v>0</v>
      </c>
      <c r="K3561">
        <f>IFERROR(SMALL(K972:K2902,ROW()-ROW($K$2905)+1),"")</f>
        <v>0</v>
      </c>
      <c r="L3561">
        <f>IFERROR(SMALL(L972:L2902,ROW()-ROW($L$2905)+1),"")</f>
        <v>0</v>
      </c>
      <c r="M3561">
        <f>IFERROR(SMALL(M972:M2902,ROW()-ROW($M$2905)+1),"")</f>
        <v>0</v>
      </c>
      <c r="N3561">
        <f>IFERROR(SMALL(N972:N2902,ROW()-ROW($N$2905)+1),"")</f>
        <v>0</v>
      </c>
    </row>
    <row r="3562" spans="5:14">
      <c r="E3562">
        <f>IFERROR(SMALL(E972:E2902,ROW()-ROW($E$2905)+1),"")</f>
        <v>0</v>
      </c>
      <c r="F3562">
        <f>IFERROR(SMALL(F972:F2902,ROW()-ROW($F$2905)+1),"")</f>
        <v>0</v>
      </c>
      <c r="G3562">
        <f>IFERROR(SMALL(G972:G2902,ROW()-ROW($G$2905)+1),"")</f>
        <v>0</v>
      </c>
      <c r="H3562">
        <f>IFERROR(SMALL(H972:H2902,ROW()-ROW($H$2905)+1),"")</f>
        <v>0</v>
      </c>
      <c r="K3562">
        <f>IFERROR(SMALL(K972:K2902,ROW()-ROW($K$2905)+1),"")</f>
        <v>0</v>
      </c>
      <c r="L3562">
        <f>IFERROR(SMALL(L972:L2902,ROW()-ROW($L$2905)+1),"")</f>
        <v>0</v>
      </c>
      <c r="M3562">
        <f>IFERROR(SMALL(M972:M2902,ROW()-ROW($M$2905)+1),"")</f>
        <v>0</v>
      </c>
      <c r="N3562">
        <f>IFERROR(SMALL(N972:N2902,ROW()-ROW($N$2905)+1),"")</f>
        <v>0</v>
      </c>
    </row>
    <row r="3563" spans="5:14">
      <c r="E3563">
        <f>IFERROR(SMALL(E972:E2902,ROW()-ROW($E$2905)+1),"")</f>
        <v>0</v>
      </c>
      <c r="F3563">
        <f>IFERROR(SMALL(F972:F2902,ROW()-ROW($F$2905)+1),"")</f>
        <v>0</v>
      </c>
      <c r="G3563">
        <f>IFERROR(SMALL(G972:G2902,ROW()-ROW($G$2905)+1),"")</f>
        <v>0</v>
      </c>
      <c r="H3563">
        <f>IFERROR(SMALL(H972:H2902,ROW()-ROW($H$2905)+1),"")</f>
        <v>0</v>
      </c>
      <c r="K3563">
        <f>IFERROR(SMALL(K972:K2902,ROW()-ROW($K$2905)+1),"")</f>
        <v>0</v>
      </c>
      <c r="L3563">
        <f>IFERROR(SMALL(L972:L2902,ROW()-ROW($L$2905)+1),"")</f>
        <v>0</v>
      </c>
      <c r="M3563">
        <f>IFERROR(SMALL(M972:M2902,ROW()-ROW($M$2905)+1),"")</f>
        <v>0</v>
      </c>
      <c r="N3563">
        <f>IFERROR(SMALL(N972:N2902,ROW()-ROW($N$2905)+1),"")</f>
        <v>0</v>
      </c>
    </row>
    <row r="3564" spans="5:14">
      <c r="E3564">
        <f>IFERROR(SMALL(E972:E2902,ROW()-ROW($E$2905)+1),"")</f>
        <v>0</v>
      </c>
      <c r="F3564">
        <f>IFERROR(SMALL(F972:F2902,ROW()-ROW($F$2905)+1),"")</f>
        <v>0</v>
      </c>
      <c r="G3564">
        <f>IFERROR(SMALL(G972:G2902,ROW()-ROW($G$2905)+1),"")</f>
        <v>0</v>
      </c>
      <c r="H3564">
        <f>IFERROR(SMALL(H972:H2902,ROW()-ROW($H$2905)+1),"")</f>
        <v>0</v>
      </c>
      <c r="K3564">
        <f>IFERROR(SMALL(K972:K2902,ROW()-ROW($K$2905)+1),"")</f>
        <v>0</v>
      </c>
      <c r="L3564">
        <f>IFERROR(SMALL(L972:L2902,ROW()-ROW($L$2905)+1),"")</f>
        <v>0</v>
      </c>
      <c r="M3564">
        <f>IFERROR(SMALL(M972:M2902,ROW()-ROW($M$2905)+1),"")</f>
        <v>0</v>
      </c>
      <c r="N3564">
        <f>IFERROR(SMALL(N972:N2902,ROW()-ROW($N$2905)+1),"")</f>
        <v>0</v>
      </c>
    </row>
    <row r="3565" spans="5:14">
      <c r="E3565">
        <f>IFERROR(SMALL(E972:E2902,ROW()-ROW($E$2905)+1),"")</f>
        <v>0</v>
      </c>
      <c r="F3565">
        <f>IFERROR(SMALL(F972:F2902,ROW()-ROW($F$2905)+1),"")</f>
        <v>0</v>
      </c>
      <c r="G3565">
        <f>IFERROR(SMALL(G972:G2902,ROW()-ROW($G$2905)+1),"")</f>
        <v>0</v>
      </c>
      <c r="H3565">
        <f>IFERROR(SMALL(H972:H2902,ROW()-ROW($H$2905)+1),"")</f>
        <v>0</v>
      </c>
      <c r="K3565">
        <f>IFERROR(SMALL(K972:K2902,ROW()-ROW($K$2905)+1),"")</f>
        <v>0</v>
      </c>
      <c r="L3565">
        <f>IFERROR(SMALL(L972:L2902,ROW()-ROW($L$2905)+1),"")</f>
        <v>0</v>
      </c>
      <c r="M3565">
        <f>IFERROR(SMALL(M972:M2902,ROW()-ROW($M$2905)+1),"")</f>
        <v>0</v>
      </c>
      <c r="N3565">
        <f>IFERROR(SMALL(N972:N2902,ROW()-ROW($N$2905)+1),"")</f>
        <v>0</v>
      </c>
    </row>
    <row r="3566" spans="5:14">
      <c r="E3566">
        <f>IFERROR(SMALL(E972:E2902,ROW()-ROW($E$2905)+1),"")</f>
        <v>0</v>
      </c>
      <c r="F3566">
        <f>IFERROR(SMALL(F972:F2902,ROW()-ROW($F$2905)+1),"")</f>
        <v>0</v>
      </c>
      <c r="G3566">
        <f>IFERROR(SMALL(G972:G2902,ROW()-ROW($G$2905)+1),"")</f>
        <v>0</v>
      </c>
      <c r="H3566">
        <f>IFERROR(SMALL(H972:H2902,ROW()-ROW($H$2905)+1),"")</f>
        <v>0</v>
      </c>
      <c r="K3566">
        <f>IFERROR(SMALL(K972:K2902,ROW()-ROW($K$2905)+1),"")</f>
        <v>0</v>
      </c>
      <c r="L3566">
        <f>IFERROR(SMALL(L972:L2902,ROW()-ROW($L$2905)+1),"")</f>
        <v>0</v>
      </c>
      <c r="M3566">
        <f>IFERROR(SMALL(M972:M2902,ROW()-ROW($M$2905)+1),"")</f>
        <v>0</v>
      </c>
      <c r="N3566">
        <f>IFERROR(SMALL(N972:N2902,ROW()-ROW($N$2905)+1),"")</f>
        <v>0</v>
      </c>
    </row>
    <row r="3567" spans="5:14">
      <c r="E3567">
        <f>IFERROR(SMALL(E972:E2902,ROW()-ROW($E$2905)+1),"")</f>
        <v>0</v>
      </c>
      <c r="F3567">
        <f>IFERROR(SMALL(F972:F2902,ROW()-ROW($F$2905)+1),"")</f>
        <v>0</v>
      </c>
      <c r="G3567">
        <f>IFERROR(SMALL(G972:G2902,ROW()-ROW($G$2905)+1),"")</f>
        <v>0</v>
      </c>
      <c r="H3567">
        <f>IFERROR(SMALL(H972:H2902,ROW()-ROW($H$2905)+1),"")</f>
        <v>0</v>
      </c>
      <c r="K3567">
        <f>IFERROR(SMALL(K972:K2902,ROW()-ROW($K$2905)+1),"")</f>
        <v>0</v>
      </c>
      <c r="L3567">
        <f>IFERROR(SMALL(L972:L2902,ROW()-ROW($L$2905)+1),"")</f>
        <v>0</v>
      </c>
      <c r="M3567">
        <f>IFERROR(SMALL(M972:M2902,ROW()-ROW($M$2905)+1),"")</f>
        <v>0</v>
      </c>
      <c r="N3567">
        <f>IFERROR(SMALL(N972:N2902,ROW()-ROW($N$2905)+1),"")</f>
        <v>0</v>
      </c>
    </row>
    <row r="3568" spans="5:14">
      <c r="E3568">
        <f>IFERROR(SMALL(E972:E2902,ROW()-ROW($E$2905)+1),"")</f>
        <v>0</v>
      </c>
      <c r="F3568">
        <f>IFERROR(SMALL(F972:F2902,ROW()-ROW($F$2905)+1),"")</f>
        <v>0</v>
      </c>
      <c r="G3568">
        <f>IFERROR(SMALL(G972:G2902,ROW()-ROW($G$2905)+1),"")</f>
        <v>0</v>
      </c>
      <c r="H3568">
        <f>IFERROR(SMALL(H972:H2902,ROW()-ROW($H$2905)+1),"")</f>
        <v>0</v>
      </c>
      <c r="K3568">
        <f>IFERROR(SMALL(K972:K2902,ROW()-ROW($K$2905)+1),"")</f>
        <v>0</v>
      </c>
      <c r="L3568">
        <f>IFERROR(SMALL(L972:L2902,ROW()-ROW($L$2905)+1),"")</f>
        <v>0</v>
      </c>
      <c r="M3568">
        <f>IFERROR(SMALL(M972:M2902,ROW()-ROW($M$2905)+1),"")</f>
        <v>0</v>
      </c>
      <c r="N3568">
        <f>IFERROR(SMALL(N972:N2902,ROW()-ROW($N$2905)+1),"")</f>
        <v>0</v>
      </c>
    </row>
    <row r="3569" spans="5:14">
      <c r="E3569">
        <f>IFERROR(SMALL(E972:E2902,ROW()-ROW($E$2905)+1),"")</f>
        <v>0</v>
      </c>
      <c r="F3569">
        <f>IFERROR(SMALL(F972:F2902,ROW()-ROW($F$2905)+1),"")</f>
        <v>0</v>
      </c>
      <c r="G3569">
        <f>IFERROR(SMALL(G972:G2902,ROW()-ROW($G$2905)+1),"")</f>
        <v>0</v>
      </c>
      <c r="H3569">
        <f>IFERROR(SMALL(H972:H2902,ROW()-ROW($H$2905)+1),"")</f>
        <v>0</v>
      </c>
      <c r="K3569">
        <f>IFERROR(SMALL(K972:K2902,ROW()-ROW($K$2905)+1),"")</f>
        <v>0</v>
      </c>
      <c r="L3569">
        <f>IFERROR(SMALL(L972:L2902,ROW()-ROW($L$2905)+1),"")</f>
        <v>0</v>
      </c>
      <c r="M3569">
        <f>IFERROR(SMALL(M972:M2902,ROW()-ROW($M$2905)+1),"")</f>
        <v>0</v>
      </c>
      <c r="N3569">
        <f>IFERROR(SMALL(N972:N2902,ROW()-ROW($N$2905)+1),"")</f>
        <v>0</v>
      </c>
    </row>
    <row r="3570" spans="5:14">
      <c r="E3570">
        <f>IFERROR(SMALL(E972:E2902,ROW()-ROW($E$2905)+1),"")</f>
        <v>0</v>
      </c>
      <c r="F3570">
        <f>IFERROR(SMALL(F972:F2902,ROW()-ROW($F$2905)+1),"")</f>
        <v>0</v>
      </c>
      <c r="G3570">
        <f>IFERROR(SMALL(G972:G2902,ROW()-ROW($G$2905)+1),"")</f>
        <v>0</v>
      </c>
      <c r="H3570">
        <f>IFERROR(SMALL(H972:H2902,ROW()-ROW($H$2905)+1),"")</f>
        <v>0</v>
      </c>
      <c r="K3570">
        <f>IFERROR(SMALL(K972:K2902,ROW()-ROW($K$2905)+1),"")</f>
        <v>0</v>
      </c>
      <c r="L3570">
        <f>IFERROR(SMALL(L972:L2902,ROW()-ROW($L$2905)+1),"")</f>
        <v>0</v>
      </c>
      <c r="M3570">
        <f>IFERROR(SMALL(M972:M2902,ROW()-ROW($M$2905)+1),"")</f>
        <v>0</v>
      </c>
      <c r="N3570">
        <f>IFERROR(SMALL(N972:N2902,ROW()-ROW($N$2905)+1),"")</f>
        <v>0</v>
      </c>
    </row>
    <row r="3571" spans="5:14">
      <c r="E3571">
        <f>IFERROR(SMALL(E972:E2902,ROW()-ROW($E$2905)+1),"")</f>
        <v>0</v>
      </c>
      <c r="F3571">
        <f>IFERROR(SMALL(F972:F2902,ROW()-ROW($F$2905)+1),"")</f>
        <v>0</v>
      </c>
      <c r="G3571">
        <f>IFERROR(SMALL(G972:G2902,ROW()-ROW($G$2905)+1),"")</f>
        <v>0</v>
      </c>
      <c r="H3571">
        <f>IFERROR(SMALL(H972:H2902,ROW()-ROW($H$2905)+1),"")</f>
        <v>0</v>
      </c>
      <c r="K3571">
        <f>IFERROR(SMALL(K972:K2902,ROW()-ROW($K$2905)+1),"")</f>
        <v>0</v>
      </c>
      <c r="L3571">
        <f>IFERROR(SMALL(L972:L2902,ROW()-ROW($L$2905)+1),"")</f>
        <v>0</v>
      </c>
      <c r="M3571">
        <f>IFERROR(SMALL(M972:M2902,ROW()-ROW($M$2905)+1),"")</f>
        <v>0</v>
      </c>
      <c r="N3571">
        <f>IFERROR(SMALL(N972:N2902,ROW()-ROW($N$2905)+1),"")</f>
        <v>0</v>
      </c>
    </row>
    <row r="3572" spans="5:14">
      <c r="E3572">
        <f>IFERROR(SMALL(E972:E2902,ROW()-ROW($E$2905)+1),"")</f>
        <v>0</v>
      </c>
      <c r="F3572">
        <f>IFERROR(SMALL(F972:F2902,ROW()-ROW($F$2905)+1),"")</f>
        <v>0</v>
      </c>
      <c r="G3572">
        <f>IFERROR(SMALL(G972:G2902,ROW()-ROW($G$2905)+1),"")</f>
        <v>0</v>
      </c>
      <c r="H3572">
        <f>IFERROR(SMALL(H972:H2902,ROW()-ROW($H$2905)+1),"")</f>
        <v>0</v>
      </c>
      <c r="K3572">
        <f>IFERROR(SMALL(K972:K2902,ROW()-ROW($K$2905)+1),"")</f>
        <v>0</v>
      </c>
      <c r="L3572">
        <f>IFERROR(SMALL(L972:L2902,ROW()-ROW($L$2905)+1),"")</f>
        <v>0</v>
      </c>
      <c r="M3572">
        <f>IFERROR(SMALL(M972:M2902,ROW()-ROW($M$2905)+1),"")</f>
        <v>0</v>
      </c>
      <c r="N3572">
        <f>IFERROR(SMALL(N972:N2902,ROW()-ROW($N$2905)+1),"")</f>
        <v>0</v>
      </c>
    </row>
    <row r="3573" spans="5:14">
      <c r="E3573">
        <f>IFERROR(SMALL(E972:E2902,ROW()-ROW($E$2905)+1),"")</f>
        <v>0</v>
      </c>
      <c r="F3573">
        <f>IFERROR(SMALL(F972:F2902,ROW()-ROW($F$2905)+1),"")</f>
        <v>0</v>
      </c>
      <c r="G3573">
        <f>IFERROR(SMALL(G972:G2902,ROW()-ROW($G$2905)+1),"")</f>
        <v>0</v>
      </c>
      <c r="H3573">
        <f>IFERROR(SMALL(H972:H2902,ROW()-ROW($H$2905)+1),"")</f>
        <v>0</v>
      </c>
      <c r="K3573">
        <f>IFERROR(SMALL(K972:K2902,ROW()-ROW($K$2905)+1),"")</f>
        <v>0</v>
      </c>
      <c r="L3573">
        <f>IFERROR(SMALL(L972:L2902,ROW()-ROW($L$2905)+1),"")</f>
        <v>0</v>
      </c>
      <c r="M3573">
        <f>IFERROR(SMALL(M972:M2902,ROW()-ROW($M$2905)+1),"")</f>
        <v>0</v>
      </c>
      <c r="N3573">
        <f>IFERROR(SMALL(N972:N2902,ROW()-ROW($N$2905)+1),"")</f>
        <v>0</v>
      </c>
    </row>
    <row r="3574" spans="5:14">
      <c r="E3574">
        <f>IFERROR(SMALL(E972:E2902,ROW()-ROW($E$2905)+1),"")</f>
        <v>0</v>
      </c>
      <c r="F3574">
        <f>IFERROR(SMALL(F972:F2902,ROW()-ROW($F$2905)+1),"")</f>
        <v>0</v>
      </c>
      <c r="G3574">
        <f>IFERROR(SMALL(G972:G2902,ROW()-ROW($G$2905)+1),"")</f>
        <v>0</v>
      </c>
      <c r="H3574">
        <f>IFERROR(SMALL(H972:H2902,ROW()-ROW($H$2905)+1),"")</f>
        <v>0</v>
      </c>
      <c r="K3574">
        <f>IFERROR(SMALL(K972:K2902,ROW()-ROW($K$2905)+1),"")</f>
        <v>0</v>
      </c>
      <c r="L3574">
        <f>IFERROR(SMALL(L972:L2902,ROW()-ROW($L$2905)+1),"")</f>
        <v>0</v>
      </c>
      <c r="M3574">
        <f>IFERROR(SMALL(M972:M2902,ROW()-ROW($M$2905)+1),"")</f>
        <v>0</v>
      </c>
      <c r="N3574">
        <f>IFERROR(SMALL(N972:N2902,ROW()-ROW($N$2905)+1),"")</f>
        <v>0</v>
      </c>
    </row>
    <row r="3575" spans="5:14">
      <c r="E3575">
        <f>IFERROR(SMALL(E972:E2902,ROW()-ROW($E$2905)+1),"")</f>
        <v>0</v>
      </c>
      <c r="F3575">
        <f>IFERROR(SMALL(F972:F2902,ROW()-ROW($F$2905)+1),"")</f>
        <v>0</v>
      </c>
      <c r="G3575">
        <f>IFERROR(SMALL(G972:G2902,ROW()-ROW($G$2905)+1),"")</f>
        <v>0</v>
      </c>
      <c r="H3575">
        <f>IFERROR(SMALL(H972:H2902,ROW()-ROW($H$2905)+1),"")</f>
        <v>0</v>
      </c>
      <c r="K3575">
        <f>IFERROR(SMALL(K972:K2902,ROW()-ROW($K$2905)+1),"")</f>
        <v>0</v>
      </c>
      <c r="L3575">
        <f>IFERROR(SMALL(L972:L2902,ROW()-ROW($L$2905)+1),"")</f>
        <v>0</v>
      </c>
      <c r="M3575">
        <f>IFERROR(SMALL(M972:M2902,ROW()-ROW($M$2905)+1),"")</f>
        <v>0</v>
      </c>
      <c r="N3575">
        <f>IFERROR(SMALL(N972:N2902,ROW()-ROW($N$2905)+1),"")</f>
        <v>0</v>
      </c>
    </row>
    <row r="3576" spans="5:14">
      <c r="E3576">
        <f>IFERROR(SMALL(E972:E2902,ROW()-ROW($E$2905)+1),"")</f>
        <v>0</v>
      </c>
      <c r="F3576">
        <f>IFERROR(SMALL(F972:F2902,ROW()-ROW($F$2905)+1),"")</f>
        <v>0</v>
      </c>
      <c r="G3576">
        <f>IFERROR(SMALL(G972:G2902,ROW()-ROW($G$2905)+1),"")</f>
        <v>0</v>
      </c>
      <c r="H3576">
        <f>IFERROR(SMALL(H972:H2902,ROW()-ROW($H$2905)+1),"")</f>
        <v>0</v>
      </c>
      <c r="K3576">
        <f>IFERROR(SMALL(K972:K2902,ROW()-ROW($K$2905)+1),"")</f>
        <v>0</v>
      </c>
      <c r="L3576">
        <f>IFERROR(SMALL(L972:L2902,ROW()-ROW($L$2905)+1),"")</f>
        <v>0</v>
      </c>
      <c r="M3576">
        <f>IFERROR(SMALL(M972:M2902,ROW()-ROW($M$2905)+1),"")</f>
        <v>0</v>
      </c>
      <c r="N3576">
        <f>IFERROR(SMALL(N972:N2902,ROW()-ROW($N$2905)+1),"")</f>
        <v>0</v>
      </c>
    </row>
    <row r="3577" spans="5:14">
      <c r="E3577">
        <f>IFERROR(SMALL(E972:E2902,ROW()-ROW($E$2905)+1),"")</f>
        <v>0</v>
      </c>
      <c r="F3577">
        <f>IFERROR(SMALL(F972:F2902,ROW()-ROW($F$2905)+1),"")</f>
        <v>0</v>
      </c>
      <c r="G3577">
        <f>IFERROR(SMALL(G972:G2902,ROW()-ROW($G$2905)+1),"")</f>
        <v>0</v>
      </c>
      <c r="H3577">
        <f>IFERROR(SMALL(H972:H2902,ROW()-ROW($H$2905)+1),"")</f>
        <v>0</v>
      </c>
      <c r="K3577">
        <f>IFERROR(SMALL(K972:K2902,ROW()-ROW($K$2905)+1),"")</f>
        <v>0</v>
      </c>
      <c r="L3577">
        <f>IFERROR(SMALL(L972:L2902,ROW()-ROW($L$2905)+1),"")</f>
        <v>0</v>
      </c>
      <c r="M3577">
        <f>IFERROR(SMALL(M972:M2902,ROW()-ROW($M$2905)+1),"")</f>
        <v>0</v>
      </c>
      <c r="N3577">
        <f>IFERROR(SMALL(N972:N2902,ROW()-ROW($N$2905)+1),"")</f>
        <v>0</v>
      </c>
    </row>
    <row r="3578" spans="5:14">
      <c r="E3578">
        <f>IFERROR(SMALL(E972:E2902,ROW()-ROW($E$2905)+1),"")</f>
        <v>0</v>
      </c>
      <c r="F3578">
        <f>IFERROR(SMALL(F972:F2902,ROW()-ROW($F$2905)+1),"")</f>
        <v>0</v>
      </c>
      <c r="G3578">
        <f>IFERROR(SMALL(G972:G2902,ROW()-ROW($G$2905)+1),"")</f>
        <v>0</v>
      </c>
      <c r="H3578">
        <f>IFERROR(SMALL(H972:H2902,ROW()-ROW($H$2905)+1),"")</f>
        <v>0</v>
      </c>
      <c r="K3578">
        <f>IFERROR(SMALL(K972:K2902,ROW()-ROW($K$2905)+1),"")</f>
        <v>0</v>
      </c>
      <c r="L3578">
        <f>IFERROR(SMALL(L972:L2902,ROW()-ROW($L$2905)+1),"")</f>
        <v>0</v>
      </c>
      <c r="M3578">
        <f>IFERROR(SMALL(M972:M2902,ROW()-ROW($M$2905)+1),"")</f>
        <v>0</v>
      </c>
      <c r="N3578">
        <f>IFERROR(SMALL(N972:N2902,ROW()-ROW($N$2905)+1),"")</f>
        <v>0</v>
      </c>
    </row>
    <row r="3579" spans="5:14">
      <c r="E3579">
        <f>IFERROR(SMALL(E972:E2902,ROW()-ROW($E$2905)+1),"")</f>
        <v>0</v>
      </c>
      <c r="F3579">
        <f>IFERROR(SMALL(F972:F2902,ROW()-ROW($F$2905)+1),"")</f>
        <v>0</v>
      </c>
      <c r="G3579">
        <f>IFERROR(SMALL(G972:G2902,ROW()-ROW($G$2905)+1),"")</f>
        <v>0</v>
      </c>
      <c r="H3579">
        <f>IFERROR(SMALL(H972:H2902,ROW()-ROW($H$2905)+1),"")</f>
        <v>0</v>
      </c>
      <c r="K3579">
        <f>IFERROR(SMALL(K972:K2902,ROW()-ROW($K$2905)+1),"")</f>
        <v>0</v>
      </c>
      <c r="L3579">
        <f>IFERROR(SMALL(L972:L2902,ROW()-ROW($L$2905)+1),"")</f>
        <v>0</v>
      </c>
      <c r="M3579">
        <f>IFERROR(SMALL(M972:M2902,ROW()-ROW($M$2905)+1),"")</f>
        <v>0</v>
      </c>
      <c r="N3579">
        <f>IFERROR(SMALL(N972:N2902,ROW()-ROW($N$2905)+1),"")</f>
        <v>0</v>
      </c>
    </row>
    <row r="3580" spans="5:14">
      <c r="E3580">
        <f>IFERROR(SMALL(E972:E2902,ROW()-ROW($E$2905)+1),"")</f>
        <v>0</v>
      </c>
      <c r="F3580">
        <f>IFERROR(SMALL(F972:F2902,ROW()-ROW($F$2905)+1),"")</f>
        <v>0</v>
      </c>
      <c r="G3580">
        <f>IFERROR(SMALL(G972:G2902,ROW()-ROW($G$2905)+1),"")</f>
        <v>0</v>
      </c>
      <c r="H3580">
        <f>IFERROR(SMALL(H972:H2902,ROW()-ROW($H$2905)+1),"")</f>
        <v>0</v>
      </c>
      <c r="K3580">
        <f>IFERROR(SMALL(K972:K2902,ROW()-ROW($K$2905)+1),"")</f>
        <v>0</v>
      </c>
      <c r="L3580">
        <f>IFERROR(SMALL(L972:L2902,ROW()-ROW($L$2905)+1),"")</f>
        <v>0</v>
      </c>
      <c r="M3580">
        <f>IFERROR(SMALL(M972:M2902,ROW()-ROW($M$2905)+1),"")</f>
        <v>0</v>
      </c>
      <c r="N3580">
        <f>IFERROR(SMALL(N972:N2902,ROW()-ROW($N$2905)+1),"")</f>
        <v>0</v>
      </c>
    </row>
    <row r="3581" spans="5:14">
      <c r="E3581">
        <f>IFERROR(SMALL(E972:E2902,ROW()-ROW($E$2905)+1),"")</f>
        <v>0</v>
      </c>
      <c r="F3581">
        <f>IFERROR(SMALL(F972:F2902,ROW()-ROW($F$2905)+1),"")</f>
        <v>0</v>
      </c>
      <c r="G3581">
        <f>IFERROR(SMALL(G972:G2902,ROW()-ROW($G$2905)+1),"")</f>
        <v>0</v>
      </c>
      <c r="H3581">
        <f>IFERROR(SMALL(H972:H2902,ROW()-ROW($H$2905)+1),"")</f>
        <v>0</v>
      </c>
      <c r="K3581">
        <f>IFERROR(SMALL(K972:K2902,ROW()-ROW($K$2905)+1),"")</f>
        <v>0</v>
      </c>
      <c r="L3581">
        <f>IFERROR(SMALL(L972:L2902,ROW()-ROW($L$2905)+1),"")</f>
        <v>0</v>
      </c>
      <c r="M3581">
        <f>IFERROR(SMALL(M972:M2902,ROW()-ROW($M$2905)+1),"")</f>
        <v>0</v>
      </c>
      <c r="N3581">
        <f>IFERROR(SMALL(N972:N2902,ROW()-ROW($N$2905)+1),"")</f>
        <v>0</v>
      </c>
    </row>
    <row r="3582" spans="5:14">
      <c r="E3582">
        <f>IFERROR(SMALL(E972:E2902,ROW()-ROW($E$2905)+1),"")</f>
        <v>0</v>
      </c>
      <c r="F3582">
        <f>IFERROR(SMALL(F972:F2902,ROW()-ROW($F$2905)+1),"")</f>
        <v>0</v>
      </c>
      <c r="G3582">
        <f>IFERROR(SMALL(G972:G2902,ROW()-ROW($G$2905)+1),"")</f>
        <v>0</v>
      </c>
      <c r="H3582">
        <f>IFERROR(SMALL(H972:H2902,ROW()-ROW($H$2905)+1),"")</f>
        <v>0</v>
      </c>
      <c r="K3582">
        <f>IFERROR(SMALL(K972:K2902,ROW()-ROW($K$2905)+1),"")</f>
        <v>0</v>
      </c>
      <c r="L3582">
        <f>IFERROR(SMALL(L972:L2902,ROW()-ROW($L$2905)+1),"")</f>
        <v>0</v>
      </c>
      <c r="M3582">
        <f>IFERROR(SMALL(M972:M2902,ROW()-ROW($M$2905)+1),"")</f>
        <v>0</v>
      </c>
      <c r="N3582">
        <f>IFERROR(SMALL(N972:N2902,ROW()-ROW($N$2905)+1),"")</f>
        <v>0</v>
      </c>
    </row>
    <row r="3583" spans="5:14">
      <c r="E3583">
        <f>IFERROR(SMALL(E972:E2902,ROW()-ROW($E$2905)+1),"")</f>
        <v>0</v>
      </c>
      <c r="F3583">
        <f>IFERROR(SMALL(F972:F2902,ROW()-ROW($F$2905)+1),"")</f>
        <v>0</v>
      </c>
      <c r="G3583">
        <f>IFERROR(SMALL(G972:G2902,ROW()-ROW($G$2905)+1),"")</f>
        <v>0</v>
      </c>
      <c r="H3583">
        <f>IFERROR(SMALL(H972:H2902,ROW()-ROW($H$2905)+1),"")</f>
        <v>0</v>
      </c>
      <c r="K3583">
        <f>IFERROR(SMALL(K972:K2902,ROW()-ROW($K$2905)+1),"")</f>
        <v>0</v>
      </c>
      <c r="L3583">
        <f>IFERROR(SMALL(L972:L2902,ROW()-ROW($L$2905)+1),"")</f>
        <v>0</v>
      </c>
      <c r="M3583">
        <f>IFERROR(SMALL(M972:M2902,ROW()-ROW($M$2905)+1),"")</f>
        <v>0</v>
      </c>
      <c r="N3583">
        <f>IFERROR(SMALL(N972:N2902,ROW()-ROW($N$2905)+1),"")</f>
        <v>0</v>
      </c>
    </row>
    <row r="3584" spans="5:14">
      <c r="E3584">
        <f>IFERROR(SMALL(E972:E2902,ROW()-ROW($E$2905)+1),"")</f>
        <v>0</v>
      </c>
      <c r="F3584">
        <f>IFERROR(SMALL(F972:F2902,ROW()-ROW($F$2905)+1),"")</f>
        <v>0</v>
      </c>
      <c r="G3584">
        <f>IFERROR(SMALL(G972:G2902,ROW()-ROW($G$2905)+1),"")</f>
        <v>0</v>
      </c>
      <c r="H3584">
        <f>IFERROR(SMALL(H972:H2902,ROW()-ROW($H$2905)+1),"")</f>
        <v>0</v>
      </c>
      <c r="K3584">
        <f>IFERROR(SMALL(K972:K2902,ROW()-ROW($K$2905)+1),"")</f>
        <v>0</v>
      </c>
      <c r="L3584">
        <f>IFERROR(SMALL(L972:L2902,ROW()-ROW($L$2905)+1),"")</f>
        <v>0</v>
      </c>
      <c r="M3584">
        <f>IFERROR(SMALL(M972:M2902,ROW()-ROW($M$2905)+1),"")</f>
        <v>0</v>
      </c>
      <c r="N3584">
        <f>IFERROR(SMALL(N972:N2902,ROW()-ROW($N$2905)+1),"")</f>
        <v>0</v>
      </c>
    </row>
    <row r="3585" spans="5:14">
      <c r="E3585">
        <f>IFERROR(SMALL(E972:E2902,ROW()-ROW($E$2905)+1),"")</f>
        <v>0</v>
      </c>
      <c r="F3585">
        <f>IFERROR(SMALL(F972:F2902,ROW()-ROW($F$2905)+1),"")</f>
        <v>0</v>
      </c>
      <c r="G3585">
        <f>IFERROR(SMALL(G972:G2902,ROW()-ROW($G$2905)+1),"")</f>
        <v>0</v>
      </c>
      <c r="H3585">
        <f>IFERROR(SMALL(H972:H2902,ROW()-ROW($H$2905)+1),"")</f>
        <v>0</v>
      </c>
      <c r="K3585">
        <f>IFERROR(SMALL(K972:K2902,ROW()-ROW($K$2905)+1),"")</f>
        <v>0</v>
      </c>
      <c r="L3585">
        <f>IFERROR(SMALL(L972:L2902,ROW()-ROW($L$2905)+1),"")</f>
        <v>0</v>
      </c>
      <c r="M3585">
        <f>IFERROR(SMALL(M972:M2902,ROW()-ROW($M$2905)+1),"")</f>
        <v>0</v>
      </c>
      <c r="N3585">
        <f>IFERROR(SMALL(N972:N2902,ROW()-ROW($N$2905)+1),"")</f>
        <v>0</v>
      </c>
    </row>
    <row r="3586" spans="5:14">
      <c r="E3586">
        <f>IFERROR(SMALL(E972:E2902,ROW()-ROW($E$2905)+1),"")</f>
        <v>0</v>
      </c>
      <c r="F3586">
        <f>IFERROR(SMALL(F972:F2902,ROW()-ROW($F$2905)+1),"")</f>
        <v>0</v>
      </c>
      <c r="G3586">
        <f>IFERROR(SMALL(G972:G2902,ROW()-ROW($G$2905)+1),"")</f>
        <v>0</v>
      </c>
      <c r="H3586">
        <f>IFERROR(SMALL(H972:H2902,ROW()-ROW($H$2905)+1),"")</f>
        <v>0</v>
      </c>
      <c r="K3586">
        <f>IFERROR(SMALL(K972:K2902,ROW()-ROW($K$2905)+1),"")</f>
        <v>0</v>
      </c>
      <c r="L3586">
        <f>IFERROR(SMALL(L972:L2902,ROW()-ROW($L$2905)+1),"")</f>
        <v>0</v>
      </c>
      <c r="M3586">
        <f>IFERROR(SMALL(M972:M2902,ROW()-ROW($M$2905)+1),"")</f>
        <v>0</v>
      </c>
      <c r="N3586">
        <f>IFERROR(SMALL(N972:N2902,ROW()-ROW($N$2905)+1),"")</f>
        <v>0</v>
      </c>
    </row>
    <row r="3587" spans="5:14">
      <c r="E3587">
        <f>IFERROR(SMALL(E972:E2902,ROW()-ROW($E$2905)+1),"")</f>
        <v>0</v>
      </c>
      <c r="F3587">
        <f>IFERROR(SMALL(F972:F2902,ROW()-ROW($F$2905)+1),"")</f>
        <v>0</v>
      </c>
      <c r="G3587">
        <f>IFERROR(SMALL(G972:G2902,ROW()-ROW($G$2905)+1),"")</f>
        <v>0</v>
      </c>
      <c r="H3587">
        <f>IFERROR(SMALL(H972:H2902,ROW()-ROW($H$2905)+1),"")</f>
        <v>0</v>
      </c>
      <c r="K3587">
        <f>IFERROR(SMALL(K972:K2902,ROW()-ROW($K$2905)+1),"")</f>
        <v>0</v>
      </c>
      <c r="L3587">
        <f>IFERROR(SMALL(L972:L2902,ROW()-ROW($L$2905)+1),"")</f>
        <v>0</v>
      </c>
      <c r="M3587">
        <f>IFERROR(SMALL(M972:M2902,ROW()-ROW($M$2905)+1),"")</f>
        <v>0</v>
      </c>
      <c r="N3587">
        <f>IFERROR(SMALL(N972:N2902,ROW()-ROW($N$2905)+1),"")</f>
        <v>0</v>
      </c>
    </row>
    <row r="3588" spans="5:14">
      <c r="E3588">
        <f>IFERROR(SMALL(E972:E2902,ROW()-ROW($E$2905)+1),"")</f>
        <v>0</v>
      </c>
      <c r="F3588">
        <f>IFERROR(SMALL(F972:F2902,ROW()-ROW($F$2905)+1),"")</f>
        <v>0</v>
      </c>
      <c r="G3588">
        <f>IFERROR(SMALL(G972:G2902,ROW()-ROW($G$2905)+1),"")</f>
        <v>0</v>
      </c>
      <c r="H3588">
        <f>IFERROR(SMALL(H972:H2902,ROW()-ROW($H$2905)+1),"")</f>
        <v>0</v>
      </c>
      <c r="K3588">
        <f>IFERROR(SMALL(K972:K2902,ROW()-ROW($K$2905)+1),"")</f>
        <v>0</v>
      </c>
      <c r="L3588">
        <f>IFERROR(SMALL(L972:L2902,ROW()-ROW($L$2905)+1),"")</f>
        <v>0</v>
      </c>
      <c r="M3588">
        <f>IFERROR(SMALL(M972:M2902,ROW()-ROW($M$2905)+1),"")</f>
        <v>0</v>
      </c>
      <c r="N3588">
        <f>IFERROR(SMALL(N972:N2902,ROW()-ROW($N$2905)+1),"")</f>
        <v>0</v>
      </c>
    </row>
    <row r="3589" spans="5:14">
      <c r="E3589">
        <f>IFERROR(SMALL(E972:E2902,ROW()-ROW($E$2905)+1),"")</f>
        <v>0</v>
      </c>
      <c r="F3589">
        <f>IFERROR(SMALL(F972:F2902,ROW()-ROW($F$2905)+1),"")</f>
        <v>0</v>
      </c>
      <c r="G3589">
        <f>IFERROR(SMALL(G972:G2902,ROW()-ROW($G$2905)+1),"")</f>
        <v>0</v>
      </c>
      <c r="H3589">
        <f>IFERROR(SMALL(H972:H2902,ROW()-ROW($H$2905)+1),"")</f>
        <v>0</v>
      </c>
      <c r="K3589">
        <f>IFERROR(SMALL(K972:K2902,ROW()-ROW($K$2905)+1),"")</f>
        <v>0</v>
      </c>
      <c r="L3589">
        <f>IFERROR(SMALL(L972:L2902,ROW()-ROW($L$2905)+1),"")</f>
        <v>0</v>
      </c>
      <c r="M3589">
        <f>IFERROR(SMALL(M972:M2902,ROW()-ROW($M$2905)+1),"")</f>
        <v>0</v>
      </c>
      <c r="N3589">
        <f>IFERROR(SMALL(N972:N2902,ROW()-ROW($N$2905)+1),"")</f>
        <v>0</v>
      </c>
    </row>
    <row r="3590" spans="5:14">
      <c r="E3590">
        <f>IFERROR(SMALL(E972:E2902,ROW()-ROW($E$2905)+1),"")</f>
        <v>0</v>
      </c>
      <c r="F3590">
        <f>IFERROR(SMALL(F972:F2902,ROW()-ROW($F$2905)+1),"")</f>
        <v>0</v>
      </c>
      <c r="G3590">
        <f>IFERROR(SMALL(G972:G2902,ROW()-ROW($G$2905)+1),"")</f>
        <v>0</v>
      </c>
      <c r="H3590">
        <f>IFERROR(SMALL(H972:H2902,ROW()-ROW($H$2905)+1),"")</f>
        <v>0</v>
      </c>
      <c r="K3590">
        <f>IFERROR(SMALL(K972:K2902,ROW()-ROW($K$2905)+1),"")</f>
        <v>0</v>
      </c>
      <c r="L3590">
        <f>IFERROR(SMALL(L972:L2902,ROW()-ROW($L$2905)+1),"")</f>
        <v>0</v>
      </c>
      <c r="M3590">
        <f>IFERROR(SMALL(M972:M2902,ROW()-ROW($M$2905)+1),"")</f>
        <v>0</v>
      </c>
      <c r="N3590">
        <f>IFERROR(SMALL(N972:N2902,ROW()-ROW($N$2905)+1),"")</f>
        <v>0</v>
      </c>
    </row>
    <row r="3591" spans="5:14">
      <c r="E3591">
        <f>IFERROR(SMALL(E972:E2902,ROW()-ROW($E$2905)+1),"")</f>
        <v>0</v>
      </c>
      <c r="F3591">
        <f>IFERROR(SMALL(F972:F2902,ROW()-ROW($F$2905)+1),"")</f>
        <v>0</v>
      </c>
      <c r="G3591">
        <f>IFERROR(SMALL(G972:G2902,ROW()-ROW($G$2905)+1),"")</f>
        <v>0</v>
      </c>
      <c r="H3591">
        <f>IFERROR(SMALL(H972:H2902,ROW()-ROW($H$2905)+1),"")</f>
        <v>0</v>
      </c>
      <c r="K3591">
        <f>IFERROR(SMALL(K972:K2902,ROW()-ROW($K$2905)+1),"")</f>
        <v>0</v>
      </c>
      <c r="L3591">
        <f>IFERROR(SMALL(L972:L2902,ROW()-ROW($L$2905)+1),"")</f>
        <v>0</v>
      </c>
      <c r="M3591">
        <f>IFERROR(SMALL(M972:M2902,ROW()-ROW($M$2905)+1),"")</f>
        <v>0</v>
      </c>
      <c r="N3591">
        <f>IFERROR(SMALL(N972:N2902,ROW()-ROW($N$2905)+1),"")</f>
        <v>0</v>
      </c>
    </row>
    <row r="3592" spans="5:14">
      <c r="E3592">
        <f>IFERROR(SMALL(E972:E2902,ROW()-ROW($E$2905)+1),"")</f>
        <v>0</v>
      </c>
      <c r="F3592">
        <f>IFERROR(SMALL(F972:F2902,ROW()-ROW($F$2905)+1),"")</f>
        <v>0</v>
      </c>
      <c r="G3592">
        <f>IFERROR(SMALL(G972:G2902,ROW()-ROW($G$2905)+1),"")</f>
        <v>0</v>
      </c>
      <c r="H3592">
        <f>IFERROR(SMALL(H972:H2902,ROW()-ROW($H$2905)+1),"")</f>
        <v>0</v>
      </c>
      <c r="K3592">
        <f>IFERROR(SMALL(K972:K2902,ROW()-ROW($K$2905)+1),"")</f>
        <v>0</v>
      </c>
      <c r="L3592">
        <f>IFERROR(SMALL(L972:L2902,ROW()-ROW($L$2905)+1),"")</f>
        <v>0</v>
      </c>
      <c r="M3592">
        <f>IFERROR(SMALL(M972:M2902,ROW()-ROW($M$2905)+1),"")</f>
        <v>0</v>
      </c>
      <c r="N3592">
        <f>IFERROR(SMALL(N972:N2902,ROW()-ROW($N$2905)+1),"")</f>
        <v>0</v>
      </c>
    </row>
    <row r="3593" spans="5:14">
      <c r="E3593">
        <f>IFERROR(SMALL(E972:E2902,ROW()-ROW($E$2905)+1),"")</f>
        <v>0</v>
      </c>
      <c r="F3593">
        <f>IFERROR(SMALL(F972:F2902,ROW()-ROW($F$2905)+1),"")</f>
        <v>0</v>
      </c>
      <c r="G3593">
        <f>IFERROR(SMALL(G972:G2902,ROW()-ROW($G$2905)+1),"")</f>
        <v>0</v>
      </c>
      <c r="H3593">
        <f>IFERROR(SMALL(H972:H2902,ROW()-ROW($H$2905)+1),"")</f>
        <v>0</v>
      </c>
      <c r="K3593">
        <f>IFERROR(SMALL(K972:K2902,ROW()-ROW($K$2905)+1),"")</f>
        <v>0</v>
      </c>
      <c r="L3593">
        <f>IFERROR(SMALL(L972:L2902,ROW()-ROW($L$2905)+1),"")</f>
        <v>0</v>
      </c>
      <c r="M3593">
        <f>IFERROR(SMALL(M972:M2902,ROW()-ROW($M$2905)+1),"")</f>
        <v>0</v>
      </c>
      <c r="N3593">
        <f>IFERROR(SMALL(N972:N2902,ROW()-ROW($N$2905)+1),"")</f>
        <v>0</v>
      </c>
    </row>
    <row r="3594" spans="5:14">
      <c r="E3594">
        <f>IFERROR(SMALL(E972:E2902,ROW()-ROW($E$2905)+1),"")</f>
        <v>0</v>
      </c>
      <c r="F3594">
        <f>IFERROR(SMALL(F972:F2902,ROW()-ROW($F$2905)+1),"")</f>
        <v>0</v>
      </c>
      <c r="G3594">
        <f>IFERROR(SMALL(G972:G2902,ROW()-ROW($G$2905)+1),"")</f>
        <v>0</v>
      </c>
      <c r="H3594">
        <f>IFERROR(SMALL(H972:H2902,ROW()-ROW($H$2905)+1),"")</f>
        <v>0</v>
      </c>
      <c r="K3594">
        <f>IFERROR(SMALL(K972:K2902,ROW()-ROW($K$2905)+1),"")</f>
        <v>0</v>
      </c>
      <c r="L3594">
        <f>IFERROR(SMALL(L972:L2902,ROW()-ROW($L$2905)+1),"")</f>
        <v>0</v>
      </c>
      <c r="M3594">
        <f>IFERROR(SMALL(M972:M2902,ROW()-ROW($M$2905)+1),"")</f>
        <v>0</v>
      </c>
      <c r="N3594">
        <f>IFERROR(SMALL(N972:N2902,ROW()-ROW($N$2905)+1),"")</f>
        <v>0</v>
      </c>
    </row>
    <row r="3595" spans="5:14">
      <c r="E3595">
        <f>IFERROR(SMALL(E972:E2902,ROW()-ROW($E$2905)+1),"")</f>
        <v>0</v>
      </c>
      <c r="F3595">
        <f>IFERROR(SMALL(F972:F2902,ROW()-ROW($F$2905)+1),"")</f>
        <v>0</v>
      </c>
      <c r="G3595">
        <f>IFERROR(SMALL(G972:G2902,ROW()-ROW($G$2905)+1),"")</f>
        <v>0</v>
      </c>
      <c r="H3595">
        <f>IFERROR(SMALL(H972:H2902,ROW()-ROW($H$2905)+1),"")</f>
        <v>0</v>
      </c>
      <c r="K3595">
        <f>IFERROR(SMALL(K972:K2902,ROW()-ROW($K$2905)+1),"")</f>
        <v>0</v>
      </c>
      <c r="L3595">
        <f>IFERROR(SMALL(L972:L2902,ROW()-ROW($L$2905)+1),"")</f>
        <v>0</v>
      </c>
      <c r="M3595">
        <f>IFERROR(SMALL(M972:M2902,ROW()-ROW($M$2905)+1),"")</f>
        <v>0</v>
      </c>
      <c r="N3595">
        <f>IFERROR(SMALL(N972:N2902,ROW()-ROW($N$2905)+1),"")</f>
        <v>0</v>
      </c>
    </row>
    <row r="3596" spans="5:14">
      <c r="E3596">
        <f>IFERROR(SMALL(E972:E2902,ROW()-ROW($E$2905)+1),"")</f>
        <v>0</v>
      </c>
      <c r="F3596">
        <f>IFERROR(SMALL(F972:F2902,ROW()-ROW($F$2905)+1),"")</f>
        <v>0</v>
      </c>
      <c r="G3596">
        <f>IFERROR(SMALL(G972:G2902,ROW()-ROW($G$2905)+1),"")</f>
        <v>0</v>
      </c>
      <c r="H3596">
        <f>IFERROR(SMALL(H972:H2902,ROW()-ROW($H$2905)+1),"")</f>
        <v>0</v>
      </c>
      <c r="K3596">
        <f>IFERROR(SMALL(K972:K2902,ROW()-ROW($K$2905)+1),"")</f>
        <v>0</v>
      </c>
      <c r="L3596">
        <f>IFERROR(SMALL(L972:L2902,ROW()-ROW($L$2905)+1),"")</f>
        <v>0</v>
      </c>
      <c r="M3596">
        <f>IFERROR(SMALL(M972:M2902,ROW()-ROW($M$2905)+1),"")</f>
        <v>0</v>
      </c>
      <c r="N3596">
        <f>IFERROR(SMALL(N972:N2902,ROW()-ROW($N$2905)+1),"")</f>
        <v>0</v>
      </c>
    </row>
    <row r="3597" spans="5:14">
      <c r="E3597">
        <f>IFERROR(SMALL(E972:E2902,ROW()-ROW($E$2905)+1),"")</f>
        <v>0</v>
      </c>
      <c r="F3597">
        <f>IFERROR(SMALL(F972:F2902,ROW()-ROW($F$2905)+1),"")</f>
        <v>0</v>
      </c>
      <c r="G3597">
        <f>IFERROR(SMALL(G972:G2902,ROW()-ROW($G$2905)+1),"")</f>
        <v>0</v>
      </c>
      <c r="H3597">
        <f>IFERROR(SMALL(H972:H2902,ROW()-ROW($H$2905)+1),"")</f>
        <v>0</v>
      </c>
      <c r="K3597">
        <f>IFERROR(SMALL(K972:K2902,ROW()-ROW($K$2905)+1),"")</f>
        <v>0</v>
      </c>
      <c r="L3597">
        <f>IFERROR(SMALL(L972:L2902,ROW()-ROW($L$2905)+1),"")</f>
        <v>0</v>
      </c>
      <c r="M3597">
        <f>IFERROR(SMALL(M972:M2902,ROW()-ROW($M$2905)+1),"")</f>
        <v>0</v>
      </c>
      <c r="N3597">
        <f>IFERROR(SMALL(N972:N2902,ROW()-ROW($N$2905)+1),"")</f>
        <v>0</v>
      </c>
    </row>
    <row r="3598" spans="5:14">
      <c r="E3598">
        <f>IFERROR(SMALL(E972:E2902,ROW()-ROW($E$2905)+1),"")</f>
        <v>0</v>
      </c>
      <c r="F3598">
        <f>IFERROR(SMALL(F972:F2902,ROW()-ROW($F$2905)+1),"")</f>
        <v>0</v>
      </c>
      <c r="G3598">
        <f>IFERROR(SMALL(G972:G2902,ROW()-ROW($G$2905)+1),"")</f>
        <v>0</v>
      </c>
      <c r="H3598">
        <f>IFERROR(SMALL(H972:H2902,ROW()-ROW($H$2905)+1),"")</f>
        <v>0</v>
      </c>
      <c r="K3598">
        <f>IFERROR(SMALL(K972:K2902,ROW()-ROW($K$2905)+1),"")</f>
        <v>0</v>
      </c>
      <c r="L3598">
        <f>IFERROR(SMALL(L972:L2902,ROW()-ROW($L$2905)+1),"")</f>
        <v>0</v>
      </c>
      <c r="M3598">
        <f>IFERROR(SMALL(M972:M2902,ROW()-ROW($M$2905)+1),"")</f>
        <v>0</v>
      </c>
      <c r="N3598">
        <f>IFERROR(SMALL(N972:N2902,ROW()-ROW($N$2905)+1),"")</f>
        <v>0</v>
      </c>
    </row>
    <row r="3599" spans="5:14">
      <c r="E3599">
        <f>IFERROR(SMALL(E972:E2902,ROW()-ROW($E$2905)+1),"")</f>
        <v>0</v>
      </c>
      <c r="F3599">
        <f>IFERROR(SMALL(F972:F2902,ROW()-ROW($F$2905)+1),"")</f>
        <v>0</v>
      </c>
      <c r="G3599">
        <f>IFERROR(SMALL(G972:G2902,ROW()-ROW($G$2905)+1),"")</f>
        <v>0</v>
      </c>
      <c r="H3599">
        <f>IFERROR(SMALL(H972:H2902,ROW()-ROW($H$2905)+1),"")</f>
        <v>0</v>
      </c>
      <c r="K3599">
        <f>IFERROR(SMALL(K972:K2902,ROW()-ROW($K$2905)+1),"")</f>
        <v>0</v>
      </c>
      <c r="L3599">
        <f>IFERROR(SMALL(L972:L2902,ROW()-ROW($L$2905)+1),"")</f>
        <v>0</v>
      </c>
      <c r="M3599">
        <f>IFERROR(SMALL(M972:M2902,ROW()-ROW($M$2905)+1),"")</f>
        <v>0</v>
      </c>
      <c r="N3599">
        <f>IFERROR(SMALL(N972:N2902,ROW()-ROW($N$2905)+1),"")</f>
        <v>0</v>
      </c>
    </row>
    <row r="3600" spans="5:14">
      <c r="E3600">
        <f>IFERROR(SMALL(E972:E2902,ROW()-ROW($E$2905)+1),"")</f>
        <v>0</v>
      </c>
      <c r="F3600">
        <f>IFERROR(SMALL(F972:F2902,ROW()-ROW($F$2905)+1),"")</f>
        <v>0</v>
      </c>
      <c r="G3600">
        <f>IFERROR(SMALL(G972:G2902,ROW()-ROW($G$2905)+1),"")</f>
        <v>0</v>
      </c>
      <c r="H3600">
        <f>IFERROR(SMALL(H972:H2902,ROW()-ROW($H$2905)+1),"")</f>
        <v>0</v>
      </c>
      <c r="K3600">
        <f>IFERROR(SMALL(K972:K2902,ROW()-ROW($K$2905)+1),"")</f>
        <v>0</v>
      </c>
      <c r="L3600">
        <f>IFERROR(SMALL(L972:L2902,ROW()-ROW($L$2905)+1),"")</f>
        <v>0</v>
      </c>
      <c r="M3600">
        <f>IFERROR(SMALL(M972:M2902,ROW()-ROW($M$2905)+1),"")</f>
        <v>0</v>
      </c>
      <c r="N3600">
        <f>IFERROR(SMALL(N972:N2902,ROW()-ROW($N$2905)+1),"")</f>
        <v>0</v>
      </c>
    </row>
    <row r="3601" spans="5:14">
      <c r="E3601">
        <f>IFERROR(SMALL(E972:E2902,ROW()-ROW($E$2905)+1),"")</f>
        <v>0</v>
      </c>
      <c r="F3601">
        <f>IFERROR(SMALL(F972:F2902,ROW()-ROW($F$2905)+1),"")</f>
        <v>0</v>
      </c>
      <c r="G3601">
        <f>IFERROR(SMALL(G972:G2902,ROW()-ROW($G$2905)+1),"")</f>
        <v>0</v>
      </c>
      <c r="H3601">
        <f>IFERROR(SMALL(H972:H2902,ROW()-ROW($H$2905)+1),"")</f>
        <v>0</v>
      </c>
      <c r="K3601">
        <f>IFERROR(SMALL(K972:K2902,ROW()-ROW($K$2905)+1),"")</f>
        <v>0</v>
      </c>
      <c r="L3601">
        <f>IFERROR(SMALL(L972:L2902,ROW()-ROW($L$2905)+1),"")</f>
        <v>0</v>
      </c>
      <c r="M3601">
        <f>IFERROR(SMALL(M972:M2902,ROW()-ROW($M$2905)+1),"")</f>
        <v>0</v>
      </c>
      <c r="N3601">
        <f>IFERROR(SMALL(N972:N2902,ROW()-ROW($N$2905)+1),"")</f>
        <v>0</v>
      </c>
    </row>
    <row r="3602" spans="5:14">
      <c r="E3602">
        <f>IFERROR(SMALL(E972:E2902,ROW()-ROW($E$2905)+1),"")</f>
        <v>0</v>
      </c>
      <c r="F3602">
        <f>IFERROR(SMALL(F972:F2902,ROW()-ROW($F$2905)+1),"")</f>
        <v>0</v>
      </c>
      <c r="G3602">
        <f>IFERROR(SMALL(G972:G2902,ROW()-ROW($G$2905)+1),"")</f>
        <v>0</v>
      </c>
      <c r="H3602">
        <f>IFERROR(SMALL(H972:H2902,ROW()-ROW($H$2905)+1),"")</f>
        <v>0</v>
      </c>
      <c r="K3602">
        <f>IFERROR(SMALL(K972:K2902,ROW()-ROW($K$2905)+1),"")</f>
        <v>0</v>
      </c>
      <c r="L3602">
        <f>IFERROR(SMALL(L972:L2902,ROW()-ROW($L$2905)+1),"")</f>
        <v>0</v>
      </c>
      <c r="M3602">
        <f>IFERROR(SMALL(M972:M2902,ROW()-ROW($M$2905)+1),"")</f>
        <v>0</v>
      </c>
      <c r="N3602">
        <f>IFERROR(SMALL(N972:N2902,ROW()-ROW($N$2905)+1),"")</f>
        <v>0</v>
      </c>
    </row>
    <row r="3603" spans="5:14">
      <c r="E3603">
        <f>IFERROR(SMALL(E972:E2902,ROW()-ROW($E$2905)+1),"")</f>
        <v>0</v>
      </c>
      <c r="F3603">
        <f>IFERROR(SMALL(F972:F2902,ROW()-ROW($F$2905)+1),"")</f>
        <v>0</v>
      </c>
      <c r="G3603">
        <f>IFERROR(SMALL(G972:G2902,ROW()-ROW($G$2905)+1),"")</f>
        <v>0</v>
      </c>
      <c r="H3603">
        <f>IFERROR(SMALL(H972:H2902,ROW()-ROW($H$2905)+1),"")</f>
        <v>0</v>
      </c>
      <c r="K3603">
        <f>IFERROR(SMALL(K972:K2902,ROW()-ROW($K$2905)+1),"")</f>
        <v>0</v>
      </c>
      <c r="L3603">
        <f>IFERROR(SMALL(L972:L2902,ROW()-ROW($L$2905)+1),"")</f>
        <v>0</v>
      </c>
      <c r="M3603">
        <f>IFERROR(SMALL(M972:M2902,ROW()-ROW($M$2905)+1),"")</f>
        <v>0</v>
      </c>
      <c r="N3603">
        <f>IFERROR(SMALL(N972:N2902,ROW()-ROW($N$2905)+1),"")</f>
        <v>0</v>
      </c>
    </row>
    <row r="3604" spans="5:14">
      <c r="E3604">
        <f>IFERROR(SMALL(E972:E2902,ROW()-ROW($E$2905)+1),"")</f>
        <v>0</v>
      </c>
      <c r="F3604">
        <f>IFERROR(SMALL(F972:F2902,ROW()-ROW($F$2905)+1),"")</f>
        <v>0</v>
      </c>
      <c r="G3604">
        <f>IFERROR(SMALL(G972:G2902,ROW()-ROW($G$2905)+1),"")</f>
        <v>0</v>
      </c>
      <c r="H3604">
        <f>IFERROR(SMALL(H972:H2902,ROW()-ROW($H$2905)+1),"")</f>
        <v>0</v>
      </c>
      <c r="K3604">
        <f>IFERROR(SMALL(K972:K2902,ROW()-ROW($K$2905)+1),"")</f>
        <v>0</v>
      </c>
      <c r="L3604">
        <f>IFERROR(SMALL(L972:L2902,ROW()-ROW($L$2905)+1),"")</f>
        <v>0</v>
      </c>
      <c r="M3604">
        <f>IFERROR(SMALL(M972:M2902,ROW()-ROW($M$2905)+1),"")</f>
        <v>0</v>
      </c>
      <c r="N3604">
        <f>IFERROR(SMALL(N972:N2902,ROW()-ROW($N$2905)+1),"")</f>
        <v>0</v>
      </c>
    </row>
    <row r="3605" spans="5:14">
      <c r="E3605">
        <f>IFERROR(SMALL(E972:E2902,ROW()-ROW($E$2905)+1),"")</f>
        <v>0</v>
      </c>
      <c r="F3605">
        <f>IFERROR(SMALL(F972:F2902,ROW()-ROW($F$2905)+1),"")</f>
        <v>0</v>
      </c>
      <c r="G3605">
        <f>IFERROR(SMALL(G972:G2902,ROW()-ROW($G$2905)+1),"")</f>
        <v>0</v>
      </c>
      <c r="H3605">
        <f>IFERROR(SMALL(H972:H2902,ROW()-ROW($H$2905)+1),"")</f>
        <v>0</v>
      </c>
      <c r="K3605">
        <f>IFERROR(SMALL(K972:K2902,ROW()-ROW($K$2905)+1),"")</f>
        <v>0</v>
      </c>
      <c r="L3605">
        <f>IFERROR(SMALL(L972:L2902,ROW()-ROW($L$2905)+1),"")</f>
        <v>0</v>
      </c>
      <c r="M3605">
        <f>IFERROR(SMALL(M972:M2902,ROW()-ROW($M$2905)+1),"")</f>
        <v>0</v>
      </c>
      <c r="N3605">
        <f>IFERROR(SMALL(N972:N2902,ROW()-ROW($N$2905)+1),"")</f>
        <v>0</v>
      </c>
    </row>
    <row r="3606" spans="5:14">
      <c r="E3606">
        <f>IFERROR(SMALL(E972:E2902,ROW()-ROW($E$2905)+1),"")</f>
        <v>0</v>
      </c>
      <c r="F3606">
        <f>IFERROR(SMALL(F972:F2902,ROW()-ROW($F$2905)+1),"")</f>
        <v>0</v>
      </c>
      <c r="G3606">
        <f>IFERROR(SMALL(G972:G2902,ROW()-ROW($G$2905)+1),"")</f>
        <v>0</v>
      </c>
      <c r="H3606">
        <f>IFERROR(SMALL(H972:H2902,ROW()-ROW($H$2905)+1),"")</f>
        <v>0</v>
      </c>
      <c r="K3606">
        <f>IFERROR(SMALL(K972:K2902,ROW()-ROW($K$2905)+1),"")</f>
        <v>0</v>
      </c>
      <c r="L3606">
        <f>IFERROR(SMALL(L972:L2902,ROW()-ROW($L$2905)+1),"")</f>
        <v>0</v>
      </c>
      <c r="M3606">
        <f>IFERROR(SMALL(M972:M2902,ROW()-ROW($M$2905)+1),"")</f>
        <v>0</v>
      </c>
      <c r="N3606">
        <f>IFERROR(SMALL(N972:N2902,ROW()-ROW($N$2905)+1),"")</f>
        <v>0</v>
      </c>
    </row>
    <row r="3607" spans="5:14">
      <c r="E3607">
        <f>IFERROR(SMALL(E972:E2902,ROW()-ROW($E$2905)+1),"")</f>
        <v>0</v>
      </c>
      <c r="F3607">
        <f>IFERROR(SMALL(F972:F2902,ROW()-ROW($F$2905)+1),"")</f>
        <v>0</v>
      </c>
      <c r="G3607">
        <f>IFERROR(SMALL(G972:G2902,ROW()-ROW($G$2905)+1),"")</f>
        <v>0</v>
      </c>
      <c r="H3607">
        <f>IFERROR(SMALL(H972:H2902,ROW()-ROW($H$2905)+1),"")</f>
        <v>0</v>
      </c>
      <c r="K3607">
        <f>IFERROR(SMALL(K972:K2902,ROW()-ROW($K$2905)+1),"")</f>
        <v>0</v>
      </c>
      <c r="L3607">
        <f>IFERROR(SMALL(L972:L2902,ROW()-ROW($L$2905)+1),"")</f>
        <v>0</v>
      </c>
      <c r="M3607">
        <f>IFERROR(SMALL(M972:M2902,ROW()-ROW($M$2905)+1),"")</f>
        <v>0</v>
      </c>
      <c r="N3607">
        <f>IFERROR(SMALL(N972:N2902,ROW()-ROW($N$2905)+1),"")</f>
        <v>0</v>
      </c>
    </row>
    <row r="3608" spans="5:14">
      <c r="E3608">
        <f>IFERROR(SMALL(E972:E2902,ROW()-ROW($E$2905)+1),"")</f>
        <v>0</v>
      </c>
      <c r="F3608">
        <f>IFERROR(SMALL(F972:F2902,ROW()-ROW($F$2905)+1),"")</f>
        <v>0</v>
      </c>
      <c r="G3608">
        <f>IFERROR(SMALL(G972:G2902,ROW()-ROW($G$2905)+1),"")</f>
        <v>0</v>
      </c>
      <c r="H3608">
        <f>IFERROR(SMALL(H972:H2902,ROW()-ROW($H$2905)+1),"")</f>
        <v>0</v>
      </c>
      <c r="K3608">
        <f>IFERROR(SMALL(K972:K2902,ROW()-ROW($K$2905)+1),"")</f>
        <v>0</v>
      </c>
      <c r="L3608">
        <f>IFERROR(SMALL(L972:L2902,ROW()-ROW($L$2905)+1),"")</f>
        <v>0</v>
      </c>
      <c r="M3608">
        <f>IFERROR(SMALL(M972:M2902,ROW()-ROW($M$2905)+1),"")</f>
        <v>0</v>
      </c>
      <c r="N3608">
        <f>IFERROR(SMALL(N972:N2902,ROW()-ROW($N$2905)+1),"")</f>
        <v>0</v>
      </c>
    </row>
    <row r="3609" spans="5:14">
      <c r="E3609">
        <f>IFERROR(SMALL(E972:E2902,ROW()-ROW($E$2905)+1),"")</f>
        <v>0</v>
      </c>
      <c r="F3609">
        <f>IFERROR(SMALL(F972:F2902,ROW()-ROW($F$2905)+1),"")</f>
        <v>0</v>
      </c>
      <c r="G3609">
        <f>IFERROR(SMALL(G972:G2902,ROW()-ROW($G$2905)+1),"")</f>
        <v>0</v>
      </c>
      <c r="H3609">
        <f>IFERROR(SMALL(H972:H2902,ROW()-ROW($H$2905)+1),"")</f>
        <v>0</v>
      </c>
      <c r="K3609">
        <f>IFERROR(SMALL(K972:K2902,ROW()-ROW($K$2905)+1),"")</f>
        <v>0</v>
      </c>
      <c r="L3609">
        <f>IFERROR(SMALL(L972:L2902,ROW()-ROW($L$2905)+1),"")</f>
        <v>0</v>
      </c>
      <c r="M3609">
        <f>IFERROR(SMALL(M972:M2902,ROW()-ROW($M$2905)+1),"")</f>
        <v>0</v>
      </c>
      <c r="N3609">
        <f>IFERROR(SMALL(N972:N2902,ROW()-ROW($N$2905)+1),"")</f>
        <v>0</v>
      </c>
    </row>
    <row r="3610" spans="5:14">
      <c r="E3610">
        <f>IFERROR(SMALL(E972:E2902,ROW()-ROW($E$2905)+1),"")</f>
        <v>0</v>
      </c>
      <c r="F3610">
        <f>IFERROR(SMALL(F972:F2902,ROW()-ROW($F$2905)+1),"")</f>
        <v>0</v>
      </c>
      <c r="G3610">
        <f>IFERROR(SMALL(G972:G2902,ROW()-ROW($G$2905)+1),"")</f>
        <v>0</v>
      </c>
      <c r="H3610">
        <f>IFERROR(SMALL(H972:H2902,ROW()-ROW($H$2905)+1),"")</f>
        <v>0</v>
      </c>
      <c r="K3610">
        <f>IFERROR(SMALL(K972:K2902,ROW()-ROW($K$2905)+1),"")</f>
        <v>0</v>
      </c>
      <c r="L3610">
        <f>IFERROR(SMALL(L972:L2902,ROW()-ROW($L$2905)+1),"")</f>
        <v>0</v>
      </c>
      <c r="M3610">
        <f>IFERROR(SMALL(M972:M2902,ROW()-ROW($M$2905)+1),"")</f>
        <v>0</v>
      </c>
      <c r="N3610">
        <f>IFERROR(SMALL(N972:N2902,ROW()-ROW($N$2905)+1),"")</f>
        <v>0</v>
      </c>
    </row>
    <row r="3611" spans="5:14">
      <c r="E3611">
        <f>IFERROR(SMALL(E972:E2902,ROW()-ROW($E$2905)+1),"")</f>
        <v>0</v>
      </c>
      <c r="F3611">
        <f>IFERROR(SMALL(F972:F2902,ROW()-ROW($F$2905)+1),"")</f>
        <v>0</v>
      </c>
      <c r="G3611">
        <f>IFERROR(SMALL(G972:G2902,ROW()-ROW($G$2905)+1),"")</f>
        <v>0</v>
      </c>
      <c r="H3611">
        <f>IFERROR(SMALL(H972:H2902,ROW()-ROW($H$2905)+1),"")</f>
        <v>0</v>
      </c>
      <c r="K3611">
        <f>IFERROR(SMALL(K972:K2902,ROW()-ROW($K$2905)+1),"")</f>
        <v>0</v>
      </c>
      <c r="L3611">
        <f>IFERROR(SMALL(L972:L2902,ROW()-ROW($L$2905)+1),"")</f>
        <v>0</v>
      </c>
      <c r="M3611">
        <f>IFERROR(SMALL(M972:M2902,ROW()-ROW($M$2905)+1),"")</f>
        <v>0</v>
      </c>
      <c r="N3611">
        <f>IFERROR(SMALL(N972:N2902,ROW()-ROW($N$2905)+1),"")</f>
        <v>0</v>
      </c>
    </row>
    <row r="3612" spans="5:14">
      <c r="E3612">
        <f>IFERROR(SMALL(E972:E2902,ROW()-ROW($E$2905)+1),"")</f>
        <v>0</v>
      </c>
      <c r="F3612">
        <f>IFERROR(SMALL(F972:F2902,ROW()-ROW($F$2905)+1),"")</f>
        <v>0</v>
      </c>
      <c r="G3612">
        <f>IFERROR(SMALL(G972:G2902,ROW()-ROW($G$2905)+1),"")</f>
        <v>0</v>
      </c>
      <c r="H3612">
        <f>IFERROR(SMALL(H972:H2902,ROW()-ROW($H$2905)+1),"")</f>
        <v>0</v>
      </c>
      <c r="K3612">
        <f>IFERROR(SMALL(K972:K2902,ROW()-ROW($K$2905)+1),"")</f>
        <v>0</v>
      </c>
      <c r="L3612">
        <f>IFERROR(SMALL(L972:L2902,ROW()-ROW($L$2905)+1),"")</f>
        <v>0</v>
      </c>
      <c r="M3612">
        <f>IFERROR(SMALL(M972:M2902,ROW()-ROW($M$2905)+1),"")</f>
        <v>0</v>
      </c>
      <c r="N3612">
        <f>IFERROR(SMALL(N972:N2902,ROW()-ROW($N$2905)+1),"")</f>
        <v>0</v>
      </c>
    </row>
    <row r="3613" spans="5:14">
      <c r="E3613">
        <f>IFERROR(SMALL(E972:E2902,ROW()-ROW($E$2905)+1),"")</f>
        <v>0</v>
      </c>
      <c r="F3613">
        <f>IFERROR(SMALL(F972:F2902,ROW()-ROW($F$2905)+1),"")</f>
        <v>0</v>
      </c>
      <c r="G3613">
        <f>IFERROR(SMALL(G972:G2902,ROW()-ROW($G$2905)+1),"")</f>
        <v>0</v>
      </c>
      <c r="H3613">
        <f>IFERROR(SMALL(H972:H2902,ROW()-ROW($H$2905)+1),"")</f>
        <v>0</v>
      </c>
      <c r="K3613">
        <f>IFERROR(SMALL(K972:K2902,ROW()-ROW($K$2905)+1),"")</f>
        <v>0</v>
      </c>
      <c r="L3613">
        <f>IFERROR(SMALL(L972:L2902,ROW()-ROW($L$2905)+1),"")</f>
        <v>0</v>
      </c>
      <c r="M3613">
        <f>IFERROR(SMALL(M972:M2902,ROW()-ROW($M$2905)+1),"")</f>
        <v>0</v>
      </c>
      <c r="N3613">
        <f>IFERROR(SMALL(N972:N2902,ROW()-ROW($N$2905)+1),"")</f>
        <v>0</v>
      </c>
    </row>
    <row r="3614" spans="5:14">
      <c r="E3614">
        <f>IFERROR(SMALL(E972:E2902,ROW()-ROW($E$2905)+1),"")</f>
        <v>0</v>
      </c>
      <c r="F3614">
        <f>IFERROR(SMALL(F972:F2902,ROW()-ROW($F$2905)+1),"")</f>
        <v>0</v>
      </c>
      <c r="G3614">
        <f>IFERROR(SMALL(G972:G2902,ROW()-ROW($G$2905)+1),"")</f>
        <v>0</v>
      </c>
      <c r="H3614">
        <f>IFERROR(SMALL(H972:H2902,ROW()-ROW($H$2905)+1),"")</f>
        <v>0</v>
      </c>
      <c r="K3614">
        <f>IFERROR(SMALL(K972:K2902,ROW()-ROW($K$2905)+1),"")</f>
        <v>0</v>
      </c>
      <c r="L3614">
        <f>IFERROR(SMALL(L972:L2902,ROW()-ROW($L$2905)+1),"")</f>
        <v>0</v>
      </c>
      <c r="M3614">
        <f>IFERROR(SMALL(M972:M2902,ROW()-ROW($M$2905)+1),"")</f>
        <v>0</v>
      </c>
      <c r="N3614">
        <f>IFERROR(SMALL(N972:N2902,ROW()-ROW($N$2905)+1),"")</f>
        <v>0</v>
      </c>
    </row>
    <row r="3615" spans="5:14">
      <c r="E3615">
        <f>IFERROR(SMALL(E972:E2902,ROW()-ROW($E$2905)+1),"")</f>
        <v>0</v>
      </c>
      <c r="F3615">
        <f>IFERROR(SMALL(F972:F2902,ROW()-ROW($F$2905)+1),"")</f>
        <v>0</v>
      </c>
      <c r="G3615">
        <f>IFERROR(SMALL(G972:G2902,ROW()-ROW($G$2905)+1),"")</f>
        <v>0</v>
      </c>
      <c r="H3615">
        <f>IFERROR(SMALL(H972:H2902,ROW()-ROW($H$2905)+1),"")</f>
        <v>0</v>
      </c>
      <c r="K3615">
        <f>IFERROR(SMALL(K972:K2902,ROW()-ROW($K$2905)+1),"")</f>
        <v>0</v>
      </c>
      <c r="L3615">
        <f>IFERROR(SMALL(L972:L2902,ROW()-ROW($L$2905)+1),"")</f>
        <v>0</v>
      </c>
      <c r="M3615">
        <f>IFERROR(SMALL(M972:M2902,ROW()-ROW($M$2905)+1),"")</f>
        <v>0</v>
      </c>
      <c r="N3615">
        <f>IFERROR(SMALL(N972:N2902,ROW()-ROW($N$2905)+1),"")</f>
        <v>0</v>
      </c>
    </row>
    <row r="3616" spans="5:14">
      <c r="E3616">
        <f>IFERROR(SMALL(E972:E2902,ROW()-ROW($E$2905)+1),"")</f>
        <v>0</v>
      </c>
      <c r="F3616">
        <f>IFERROR(SMALL(F972:F2902,ROW()-ROW($F$2905)+1),"")</f>
        <v>0</v>
      </c>
      <c r="G3616">
        <f>IFERROR(SMALL(G972:G2902,ROW()-ROW($G$2905)+1),"")</f>
        <v>0</v>
      </c>
      <c r="H3616">
        <f>IFERROR(SMALL(H972:H2902,ROW()-ROW($H$2905)+1),"")</f>
        <v>0</v>
      </c>
      <c r="K3616">
        <f>IFERROR(SMALL(K972:K2902,ROW()-ROW($K$2905)+1),"")</f>
        <v>0</v>
      </c>
      <c r="L3616">
        <f>IFERROR(SMALL(L972:L2902,ROW()-ROW($L$2905)+1),"")</f>
        <v>0</v>
      </c>
      <c r="M3616">
        <f>IFERROR(SMALL(M972:M2902,ROW()-ROW($M$2905)+1),"")</f>
        <v>0</v>
      </c>
      <c r="N3616">
        <f>IFERROR(SMALL(N972:N2902,ROW()-ROW($N$2905)+1),"")</f>
        <v>0</v>
      </c>
    </row>
    <row r="3617" spans="5:14">
      <c r="E3617">
        <f>IFERROR(SMALL(E972:E2902,ROW()-ROW($E$2905)+1),"")</f>
        <v>0</v>
      </c>
      <c r="F3617">
        <f>IFERROR(SMALL(F972:F2902,ROW()-ROW($F$2905)+1),"")</f>
        <v>0</v>
      </c>
      <c r="G3617">
        <f>IFERROR(SMALL(G972:G2902,ROW()-ROW($G$2905)+1),"")</f>
        <v>0</v>
      </c>
      <c r="H3617">
        <f>IFERROR(SMALL(H972:H2902,ROW()-ROW($H$2905)+1),"")</f>
        <v>0</v>
      </c>
      <c r="K3617">
        <f>IFERROR(SMALL(K972:K2902,ROW()-ROW($K$2905)+1),"")</f>
        <v>0</v>
      </c>
      <c r="L3617">
        <f>IFERROR(SMALL(L972:L2902,ROW()-ROW($L$2905)+1),"")</f>
        <v>0</v>
      </c>
      <c r="M3617">
        <f>IFERROR(SMALL(M972:M2902,ROW()-ROW($M$2905)+1),"")</f>
        <v>0</v>
      </c>
      <c r="N3617">
        <f>IFERROR(SMALL(N972:N2902,ROW()-ROW($N$2905)+1),"")</f>
        <v>0</v>
      </c>
    </row>
    <row r="3618" spans="5:14">
      <c r="E3618">
        <f>IFERROR(SMALL(E972:E2902,ROW()-ROW($E$2905)+1),"")</f>
        <v>0</v>
      </c>
      <c r="F3618">
        <f>IFERROR(SMALL(F972:F2902,ROW()-ROW($F$2905)+1),"")</f>
        <v>0</v>
      </c>
      <c r="G3618">
        <f>IFERROR(SMALL(G972:G2902,ROW()-ROW($G$2905)+1),"")</f>
        <v>0</v>
      </c>
      <c r="H3618">
        <f>IFERROR(SMALL(H972:H2902,ROW()-ROW($H$2905)+1),"")</f>
        <v>0</v>
      </c>
      <c r="K3618">
        <f>IFERROR(SMALL(K972:K2902,ROW()-ROW($K$2905)+1),"")</f>
        <v>0</v>
      </c>
      <c r="L3618">
        <f>IFERROR(SMALL(L972:L2902,ROW()-ROW($L$2905)+1),"")</f>
        <v>0</v>
      </c>
      <c r="M3618">
        <f>IFERROR(SMALL(M972:M2902,ROW()-ROW($M$2905)+1),"")</f>
        <v>0</v>
      </c>
      <c r="N3618">
        <f>IFERROR(SMALL(N972:N2902,ROW()-ROW($N$2905)+1),"")</f>
        <v>0</v>
      </c>
    </row>
    <row r="3619" spans="5:14">
      <c r="E3619">
        <f>IFERROR(SMALL(E972:E2902,ROW()-ROW($E$2905)+1),"")</f>
        <v>0</v>
      </c>
      <c r="F3619">
        <f>IFERROR(SMALL(F972:F2902,ROW()-ROW($F$2905)+1),"")</f>
        <v>0</v>
      </c>
      <c r="G3619">
        <f>IFERROR(SMALL(G972:G2902,ROW()-ROW($G$2905)+1),"")</f>
        <v>0</v>
      </c>
      <c r="H3619">
        <f>IFERROR(SMALL(H972:H2902,ROW()-ROW($H$2905)+1),"")</f>
        <v>0</v>
      </c>
      <c r="K3619">
        <f>IFERROR(SMALL(K972:K2902,ROW()-ROW($K$2905)+1),"")</f>
        <v>0</v>
      </c>
      <c r="L3619">
        <f>IFERROR(SMALL(L972:L2902,ROW()-ROW($L$2905)+1),"")</f>
        <v>0</v>
      </c>
      <c r="M3619">
        <f>IFERROR(SMALL(M972:M2902,ROW()-ROW($M$2905)+1),"")</f>
        <v>0</v>
      </c>
      <c r="N3619">
        <f>IFERROR(SMALL(N972:N2902,ROW()-ROW($N$2905)+1),"")</f>
        <v>0</v>
      </c>
    </row>
    <row r="3620" spans="5:14">
      <c r="E3620">
        <f>IFERROR(SMALL(E972:E2902,ROW()-ROW($E$2905)+1),"")</f>
        <v>0</v>
      </c>
      <c r="F3620">
        <f>IFERROR(SMALL(F972:F2902,ROW()-ROW($F$2905)+1),"")</f>
        <v>0</v>
      </c>
      <c r="G3620">
        <f>IFERROR(SMALL(G972:G2902,ROW()-ROW($G$2905)+1),"")</f>
        <v>0</v>
      </c>
      <c r="H3620">
        <f>IFERROR(SMALL(H972:H2902,ROW()-ROW($H$2905)+1),"")</f>
        <v>0</v>
      </c>
      <c r="K3620">
        <f>IFERROR(SMALL(K972:K2902,ROW()-ROW($K$2905)+1),"")</f>
        <v>0</v>
      </c>
      <c r="L3620">
        <f>IFERROR(SMALL(L972:L2902,ROW()-ROW($L$2905)+1),"")</f>
        <v>0</v>
      </c>
      <c r="M3620">
        <f>IFERROR(SMALL(M972:M2902,ROW()-ROW($M$2905)+1),"")</f>
        <v>0</v>
      </c>
      <c r="N3620">
        <f>IFERROR(SMALL(N972:N2902,ROW()-ROW($N$2905)+1),"")</f>
        <v>0</v>
      </c>
    </row>
    <row r="3621" spans="5:14">
      <c r="E3621">
        <f>IFERROR(SMALL(E972:E2902,ROW()-ROW($E$2905)+1),"")</f>
        <v>0</v>
      </c>
      <c r="F3621">
        <f>IFERROR(SMALL(F972:F2902,ROW()-ROW($F$2905)+1),"")</f>
        <v>0</v>
      </c>
      <c r="G3621">
        <f>IFERROR(SMALL(G972:G2902,ROW()-ROW($G$2905)+1),"")</f>
        <v>0</v>
      </c>
      <c r="H3621">
        <f>IFERROR(SMALL(H972:H2902,ROW()-ROW($H$2905)+1),"")</f>
        <v>0</v>
      </c>
      <c r="K3621">
        <f>IFERROR(SMALL(K972:K2902,ROW()-ROW($K$2905)+1),"")</f>
        <v>0</v>
      </c>
      <c r="L3621">
        <f>IFERROR(SMALL(L972:L2902,ROW()-ROW($L$2905)+1),"")</f>
        <v>0</v>
      </c>
      <c r="M3621">
        <f>IFERROR(SMALL(M972:M2902,ROW()-ROW($M$2905)+1),"")</f>
        <v>0</v>
      </c>
      <c r="N3621">
        <f>IFERROR(SMALL(N972:N2902,ROW()-ROW($N$2905)+1),"")</f>
        <v>0</v>
      </c>
    </row>
    <row r="3622" spans="5:14">
      <c r="E3622">
        <f>IFERROR(SMALL(E972:E2902,ROW()-ROW($E$2905)+1),"")</f>
        <v>0</v>
      </c>
      <c r="F3622">
        <f>IFERROR(SMALL(F972:F2902,ROW()-ROW($F$2905)+1),"")</f>
        <v>0</v>
      </c>
      <c r="G3622">
        <f>IFERROR(SMALL(G972:G2902,ROW()-ROW($G$2905)+1),"")</f>
        <v>0</v>
      </c>
      <c r="H3622">
        <f>IFERROR(SMALL(H972:H2902,ROW()-ROW($H$2905)+1),"")</f>
        <v>0</v>
      </c>
      <c r="K3622">
        <f>IFERROR(SMALL(K972:K2902,ROW()-ROW($K$2905)+1),"")</f>
        <v>0</v>
      </c>
      <c r="L3622">
        <f>IFERROR(SMALL(L972:L2902,ROW()-ROW($L$2905)+1),"")</f>
        <v>0</v>
      </c>
      <c r="M3622">
        <f>IFERROR(SMALL(M972:M2902,ROW()-ROW($M$2905)+1),"")</f>
        <v>0</v>
      </c>
      <c r="N3622">
        <f>IFERROR(SMALL(N972:N2902,ROW()-ROW($N$2905)+1),"")</f>
        <v>0</v>
      </c>
    </row>
    <row r="3623" spans="5:14">
      <c r="E3623">
        <f>IFERROR(SMALL(E972:E2902,ROW()-ROW($E$2905)+1),"")</f>
        <v>0</v>
      </c>
      <c r="F3623">
        <f>IFERROR(SMALL(F972:F2902,ROW()-ROW($F$2905)+1),"")</f>
        <v>0</v>
      </c>
      <c r="G3623">
        <f>IFERROR(SMALL(G972:G2902,ROW()-ROW($G$2905)+1),"")</f>
        <v>0</v>
      </c>
      <c r="H3623">
        <f>IFERROR(SMALL(H972:H2902,ROW()-ROW($H$2905)+1),"")</f>
        <v>0</v>
      </c>
      <c r="K3623">
        <f>IFERROR(SMALL(K972:K2902,ROW()-ROW($K$2905)+1),"")</f>
        <v>0</v>
      </c>
      <c r="L3623">
        <f>IFERROR(SMALL(L972:L2902,ROW()-ROW($L$2905)+1),"")</f>
        <v>0</v>
      </c>
      <c r="M3623">
        <f>IFERROR(SMALL(M972:M2902,ROW()-ROW($M$2905)+1),"")</f>
        <v>0</v>
      </c>
      <c r="N3623">
        <f>IFERROR(SMALL(N972:N2902,ROW()-ROW($N$2905)+1),"")</f>
        <v>0</v>
      </c>
    </row>
    <row r="3624" spans="5:14">
      <c r="E3624">
        <f>IFERROR(SMALL(E972:E2902,ROW()-ROW($E$2905)+1),"")</f>
        <v>0</v>
      </c>
      <c r="F3624">
        <f>IFERROR(SMALL(F972:F2902,ROW()-ROW($F$2905)+1),"")</f>
        <v>0</v>
      </c>
      <c r="G3624">
        <f>IFERROR(SMALL(G972:G2902,ROW()-ROW($G$2905)+1),"")</f>
        <v>0</v>
      </c>
      <c r="H3624">
        <f>IFERROR(SMALL(H972:H2902,ROW()-ROW($H$2905)+1),"")</f>
        <v>0</v>
      </c>
      <c r="K3624">
        <f>IFERROR(SMALL(K972:K2902,ROW()-ROW($K$2905)+1),"")</f>
        <v>0</v>
      </c>
      <c r="L3624">
        <f>IFERROR(SMALL(L972:L2902,ROW()-ROW($L$2905)+1),"")</f>
        <v>0</v>
      </c>
      <c r="M3624">
        <f>IFERROR(SMALL(M972:M2902,ROW()-ROW($M$2905)+1),"")</f>
        <v>0</v>
      </c>
      <c r="N3624">
        <f>IFERROR(SMALL(N972:N2902,ROW()-ROW($N$2905)+1),"")</f>
        <v>0</v>
      </c>
    </row>
    <row r="3625" spans="5:14">
      <c r="E3625">
        <f>IFERROR(SMALL(E972:E2902,ROW()-ROW($E$2905)+1),"")</f>
        <v>0</v>
      </c>
      <c r="F3625">
        <f>IFERROR(SMALL(F972:F2902,ROW()-ROW($F$2905)+1),"")</f>
        <v>0</v>
      </c>
      <c r="G3625">
        <f>IFERROR(SMALL(G972:G2902,ROW()-ROW($G$2905)+1),"")</f>
        <v>0</v>
      </c>
      <c r="H3625">
        <f>IFERROR(SMALL(H972:H2902,ROW()-ROW($H$2905)+1),"")</f>
        <v>0</v>
      </c>
      <c r="K3625">
        <f>IFERROR(SMALL(K972:K2902,ROW()-ROW($K$2905)+1),"")</f>
        <v>0</v>
      </c>
      <c r="L3625">
        <f>IFERROR(SMALL(L972:L2902,ROW()-ROW($L$2905)+1),"")</f>
        <v>0</v>
      </c>
      <c r="M3625">
        <f>IFERROR(SMALL(M972:M2902,ROW()-ROW($M$2905)+1),"")</f>
        <v>0</v>
      </c>
      <c r="N3625">
        <f>IFERROR(SMALL(N972:N2902,ROW()-ROW($N$2905)+1),"")</f>
        <v>0</v>
      </c>
    </row>
    <row r="3626" spans="5:14">
      <c r="E3626">
        <f>IFERROR(SMALL(E972:E2902,ROW()-ROW($E$2905)+1),"")</f>
        <v>0</v>
      </c>
      <c r="F3626">
        <f>IFERROR(SMALL(F972:F2902,ROW()-ROW($F$2905)+1),"")</f>
        <v>0</v>
      </c>
      <c r="G3626">
        <f>IFERROR(SMALL(G972:G2902,ROW()-ROW($G$2905)+1),"")</f>
        <v>0</v>
      </c>
      <c r="H3626">
        <f>IFERROR(SMALL(H972:H2902,ROW()-ROW($H$2905)+1),"")</f>
        <v>0</v>
      </c>
      <c r="K3626">
        <f>IFERROR(SMALL(K972:K2902,ROW()-ROW($K$2905)+1),"")</f>
        <v>0</v>
      </c>
      <c r="L3626">
        <f>IFERROR(SMALL(L972:L2902,ROW()-ROW($L$2905)+1),"")</f>
        <v>0</v>
      </c>
      <c r="M3626">
        <f>IFERROR(SMALL(M972:M2902,ROW()-ROW($M$2905)+1),"")</f>
        <v>0</v>
      </c>
      <c r="N3626">
        <f>IFERROR(SMALL(N972:N2902,ROW()-ROW($N$2905)+1),"")</f>
        <v>0</v>
      </c>
    </row>
    <row r="3627" spans="5:14">
      <c r="E3627">
        <f>IFERROR(SMALL(E972:E2902,ROW()-ROW($E$2905)+1),"")</f>
        <v>0</v>
      </c>
      <c r="F3627">
        <f>IFERROR(SMALL(F972:F2902,ROW()-ROW($F$2905)+1),"")</f>
        <v>0</v>
      </c>
      <c r="G3627">
        <f>IFERROR(SMALL(G972:G2902,ROW()-ROW($G$2905)+1),"")</f>
        <v>0</v>
      </c>
      <c r="H3627">
        <f>IFERROR(SMALL(H972:H2902,ROW()-ROW($H$2905)+1),"")</f>
        <v>0</v>
      </c>
      <c r="K3627">
        <f>IFERROR(SMALL(K972:K2902,ROW()-ROW($K$2905)+1),"")</f>
        <v>0</v>
      </c>
      <c r="L3627">
        <f>IFERROR(SMALL(L972:L2902,ROW()-ROW($L$2905)+1),"")</f>
        <v>0</v>
      </c>
      <c r="M3627">
        <f>IFERROR(SMALL(M972:M2902,ROW()-ROW($M$2905)+1),"")</f>
        <v>0</v>
      </c>
      <c r="N3627">
        <f>IFERROR(SMALL(N972:N2902,ROW()-ROW($N$2905)+1),"")</f>
        <v>0</v>
      </c>
    </row>
    <row r="3628" spans="5:14">
      <c r="E3628">
        <f>IFERROR(SMALL(E972:E2902,ROW()-ROW($E$2905)+1),"")</f>
        <v>0</v>
      </c>
      <c r="F3628">
        <f>IFERROR(SMALL(F972:F2902,ROW()-ROW($F$2905)+1),"")</f>
        <v>0</v>
      </c>
      <c r="G3628">
        <f>IFERROR(SMALL(G972:G2902,ROW()-ROW($G$2905)+1),"")</f>
        <v>0</v>
      </c>
      <c r="H3628">
        <f>IFERROR(SMALL(H972:H2902,ROW()-ROW($H$2905)+1),"")</f>
        <v>0</v>
      </c>
      <c r="K3628">
        <f>IFERROR(SMALL(K972:K2902,ROW()-ROW($K$2905)+1),"")</f>
        <v>0</v>
      </c>
      <c r="L3628">
        <f>IFERROR(SMALL(L972:L2902,ROW()-ROW($L$2905)+1),"")</f>
        <v>0</v>
      </c>
      <c r="M3628">
        <f>IFERROR(SMALL(M972:M2902,ROW()-ROW($M$2905)+1),"")</f>
        <v>0</v>
      </c>
      <c r="N3628">
        <f>IFERROR(SMALL(N972:N2902,ROW()-ROW($N$2905)+1),"")</f>
        <v>0</v>
      </c>
    </row>
    <row r="3629" spans="5:14">
      <c r="E3629">
        <f>IFERROR(SMALL(E972:E2902,ROW()-ROW($E$2905)+1),"")</f>
        <v>0</v>
      </c>
      <c r="F3629">
        <f>IFERROR(SMALL(F972:F2902,ROW()-ROW($F$2905)+1),"")</f>
        <v>0</v>
      </c>
      <c r="G3629">
        <f>IFERROR(SMALL(G972:G2902,ROW()-ROW($G$2905)+1),"")</f>
        <v>0</v>
      </c>
      <c r="H3629">
        <f>IFERROR(SMALL(H972:H2902,ROW()-ROW($H$2905)+1),"")</f>
        <v>0</v>
      </c>
      <c r="K3629">
        <f>IFERROR(SMALL(K972:K2902,ROW()-ROW($K$2905)+1),"")</f>
        <v>0</v>
      </c>
      <c r="L3629">
        <f>IFERROR(SMALL(L972:L2902,ROW()-ROW($L$2905)+1),"")</f>
        <v>0</v>
      </c>
      <c r="M3629">
        <f>IFERROR(SMALL(M972:M2902,ROW()-ROW($M$2905)+1),"")</f>
        <v>0</v>
      </c>
      <c r="N3629">
        <f>IFERROR(SMALL(N972:N2902,ROW()-ROW($N$2905)+1),"")</f>
        <v>0</v>
      </c>
    </row>
    <row r="3630" spans="5:14">
      <c r="E3630">
        <f>IFERROR(SMALL(E972:E2902,ROW()-ROW($E$2905)+1),"")</f>
        <v>0</v>
      </c>
      <c r="F3630">
        <f>IFERROR(SMALL(F972:F2902,ROW()-ROW($F$2905)+1),"")</f>
        <v>0</v>
      </c>
      <c r="G3630">
        <f>IFERROR(SMALL(G972:G2902,ROW()-ROW($G$2905)+1),"")</f>
        <v>0</v>
      </c>
      <c r="H3630">
        <f>IFERROR(SMALL(H972:H2902,ROW()-ROW($H$2905)+1),"")</f>
        <v>0</v>
      </c>
      <c r="K3630">
        <f>IFERROR(SMALL(K972:K2902,ROW()-ROW($K$2905)+1),"")</f>
        <v>0</v>
      </c>
      <c r="L3630">
        <f>IFERROR(SMALL(L972:L2902,ROW()-ROW($L$2905)+1),"")</f>
        <v>0</v>
      </c>
      <c r="M3630">
        <f>IFERROR(SMALL(M972:M2902,ROW()-ROW($M$2905)+1),"")</f>
        <v>0</v>
      </c>
      <c r="N3630">
        <f>IFERROR(SMALL(N972:N2902,ROW()-ROW($N$2905)+1),"")</f>
        <v>0</v>
      </c>
    </row>
    <row r="3631" spans="5:14">
      <c r="E3631">
        <f>IFERROR(SMALL(E972:E2902,ROW()-ROW($E$2905)+1),"")</f>
        <v>0</v>
      </c>
      <c r="F3631">
        <f>IFERROR(SMALL(F972:F2902,ROW()-ROW($F$2905)+1),"")</f>
        <v>0</v>
      </c>
      <c r="G3631">
        <f>IFERROR(SMALL(G972:G2902,ROW()-ROW($G$2905)+1),"")</f>
        <v>0</v>
      </c>
      <c r="H3631">
        <f>IFERROR(SMALL(H972:H2902,ROW()-ROW($H$2905)+1),"")</f>
        <v>0</v>
      </c>
      <c r="K3631">
        <f>IFERROR(SMALL(K972:K2902,ROW()-ROW($K$2905)+1),"")</f>
        <v>0</v>
      </c>
      <c r="L3631">
        <f>IFERROR(SMALL(L972:L2902,ROW()-ROW($L$2905)+1),"")</f>
        <v>0</v>
      </c>
      <c r="M3631">
        <f>IFERROR(SMALL(M972:M2902,ROW()-ROW($M$2905)+1),"")</f>
        <v>0</v>
      </c>
      <c r="N3631">
        <f>IFERROR(SMALL(N972:N2902,ROW()-ROW($N$2905)+1),"")</f>
        <v>0</v>
      </c>
    </row>
    <row r="3632" spans="5:14">
      <c r="E3632">
        <f>IFERROR(SMALL(E972:E2902,ROW()-ROW($E$2905)+1),"")</f>
        <v>0</v>
      </c>
      <c r="F3632">
        <f>IFERROR(SMALL(F972:F2902,ROW()-ROW($F$2905)+1),"")</f>
        <v>0</v>
      </c>
      <c r="G3632">
        <f>IFERROR(SMALL(G972:G2902,ROW()-ROW($G$2905)+1),"")</f>
        <v>0</v>
      </c>
      <c r="H3632">
        <f>IFERROR(SMALL(H972:H2902,ROW()-ROW($H$2905)+1),"")</f>
        <v>0</v>
      </c>
      <c r="K3632">
        <f>IFERROR(SMALL(K972:K2902,ROW()-ROW($K$2905)+1),"")</f>
        <v>0</v>
      </c>
      <c r="L3632">
        <f>IFERROR(SMALL(L972:L2902,ROW()-ROW($L$2905)+1),"")</f>
        <v>0</v>
      </c>
      <c r="M3632">
        <f>IFERROR(SMALL(M972:M2902,ROW()-ROW($M$2905)+1),"")</f>
        <v>0</v>
      </c>
      <c r="N3632">
        <f>IFERROR(SMALL(N972:N2902,ROW()-ROW($N$2905)+1),"")</f>
        <v>0</v>
      </c>
    </row>
    <row r="3633" spans="5:14">
      <c r="E3633">
        <f>IFERROR(SMALL(E972:E2902,ROW()-ROW($E$2905)+1),"")</f>
        <v>0</v>
      </c>
      <c r="F3633">
        <f>IFERROR(SMALL(F972:F2902,ROW()-ROW($F$2905)+1),"")</f>
        <v>0</v>
      </c>
      <c r="G3633">
        <f>IFERROR(SMALL(G972:G2902,ROW()-ROW($G$2905)+1),"")</f>
        <v>0</v>
      </c>
      <c r="H3633">
        <f>IFERROR(SMALL(H972:H2902,ROW()-ROW($H$2905)+1),"")</f>
        <v>0</v>
      </c>
      <c r="K3633">
        <f>IFERROR(SMALL(K972:K2902,ROW()-ROW($K$2905)+1),"")</f>
        <v>0</v>
      </c>
      <c r="L3633">
        <f>IFERROR(SMALL(L972:L2902,ROW()-ROW($L$2905)+1),"")</f>
        <v>0</v>
      </c>
      <c r="M3633">
        <f>IFERROR(SMALL(M972:M2902,ROW()-ROW($M$2905)+1),"")</f>
        <v>0</v>
      </c>
      <c r="N3633">
        <f>IFERROR(SMALL(N972:N2902,ROW()-ROW($N$2905)+1),"")</f>
        <v>0</v>
      </c>
    </row>
    <row r="3634" spans="5:14">
      <c r="E3634">
        <f>IFERROR(SMALL(E972:E2902,ROW()-ROW($E$2905)+1),"")</f>
        <v>0</v>
      </c>
      <c r="F3634">
        <f>IFERROR(SMALL(F972:F2902,ROW()-ROW($F$2905)+1),"")</f>
        <v>0</v>
      </c>
      <c r="G3634">
        <f>IFERROR(SMALL(G972:G2902,ROW()-ROW($G$2905)+1),"")</f>
        <v>0</v>
      </c>
      <c r="H3634">
        <f>IFERROR(SMALL(H972:H2902,ROW()-ROW($H$2905)+1),"")</f>
        <v>0</v>
      </c>
      <c r="K3634">
        <f>IFERROR(SMALL(K972:K2902,ROW()-ROW($K$2905)+1),"")</f>
        <v>0</v>
      </c>
      <c r="L3634">
        <f>IFERROR(SMALL(L972:L2902,ROW()-ROW($L$2905)+1),"")</f>
        <v>0</v>
      </c>
      <c r="M3634">
        <f>IFERROR(SMALL(M972:M2902,ROW()-ROW($M$2905)+1),"")</f>
        <v>0</v>
      </c>
      <c r="N3634">
        <f>IFERROR(SMALL(N972:N2902,ROW()-ROW($N$2905)+1),"")</f>
        <v>0</v>
      </c>
    </row>
    <row r="3635" spans="5:14">
      <c r="E3635">
        <f>IFERROR(SMALL(E972:E2902,ROW()-ROW($E$2905)+1),"")</f>
        <v>0</v>
      </c>
      <c r="F3635">
        <f>IFERROR(SMALL(F972:F2902,ROW()-ROW($F$2905)+1),"")</f>
        <v>0</v>
      </c>
      <c r="G3635">
        <f>IFERROR(SMALL(G972:G2902,ROW()-ROW($G$2905)+1),"")</f>
        <v>0</v>
      </c>
      <c r="H3635">
        <f>IFERROR(SMALL(H972:H2902,ROW()-ROW($H$2905)+1),"")</f>
        <v>0</v>
      </c>
      <c r="K3635">
        <f>IFERROR(SMALL(K972:K2902,ROW()-ROW($K$2905)+1),"")</f>
        <v>0</v>
      </c>
      <c r="L3635">
        <f>IFERROR(SMALL(L972:L2902,ROW()-ROW($L$2905)+1),"")</f>
        <v>0</v>
      </c>
      <c r="M3635">
        <f>IFERROR(SMALL(M972:M2902,ROW()-ROW($M$2905)+1),"")</f>
        <v>0</v>
      </c>
      <c r="N3635">
        <f>IFERROR(SMALL(N972:N2902,ROW()-ROW($N$2905)+1),"")</f>
        <v>0</v>
      </c>
    </row>
    <row r="3636" spans="5:14">
      <c r="E3636">
        <f>IFERROR(SMALL(E972:E2902,ROW()-ROW($E$2905)+1),"")</f>
        <v>0</v>
      </c>
      <c r="F3636">
        <f>IFERROR(SMALL(F972:F2902,ROW()-ROW($F$2905)+1),"")</f>
        <v>0</v>
      </c>
      <c r="G3636">
        <f>IFERROR(SMALL(G972:G2902,ROW()-ROW($G$2905)+1),"")</f>
        <v>0</v>
      </c>
      <c r="H3636">
        <f>IFERROR(SMALL(H972:H2902,ROW()-ROW($H$2905)+1),"")</f>
        <v>0</v>
      </c>
      <c r="K3636">
        <f>IFERROR(SMALL(K972:K2902,ROW()-ROW($K$2905)+1),"")</f>
        <v>0</v>
      </c>
      <c r="L3636">
        <f>IFERROR(SMALL(L972:L2902,ROW()-ROW($L$2905)+1),"")</f>
        <v>0</v>
      </c>
      <c r="M3636">
        <f>IFERROR(SMALL(M972:M2902,ROW()-ROW($M$2905)+1),"")</f>
        <v>0</v>
      </c>
      <c r="N3636">
        <f>IFERROR(SMALL(N972:N2902,ROW()-ROW($N$2905)+1),"")</f>
        <v>0</v>
      </c>
    </row>
    <row r="3637" spans="5:14">
      <c r="E3637">
        <f>IFERROR(SMALL(E972:E2902,ROW()-ROW($E$2905)+1),"")</f>
        <v>0</v>
      </c>
      <c r="F3637">
        <f>IFERROR(SMALL(F972:F2902,ROW()-ROW($F$2905)+1),"")</f>
        <v>0</v>
      </c>
      <c r="G3637">
        <f>IFERROR(SMALL(G972:G2902,ROW()-ROW($G$2905)+1),"")</f>
        <v>0</v>
      </c>
      <c r="H3637">
        <f>IFERROR(SMALL(H972:H2902,ROW()-ROW($H$2905)+1),"")</f>
        <v>0</v>
      </c>
      <c r="K3637">
        <f>IFERROR(SMALL(K972:K2902,ROW()-ROW($K$2905)+1),"")</f>
        <v>0</v>
      </c>
      <c r="L3637">
        <f>IFERROR(SMALL(L972:L2902,ROW()-ROW($L$2905)+1),"")</f>
        <v>0</v>
      </c>
      <c r="M3637">
        <f>IFERROR(SMALL(M972:M2902,ROW()-ROW($M$2905)+1),"")</f>
        <v>0</v>
      </c>
      <c r="N3637">
        <f>IFERROR(SMALL(N972:N2902,ROW()-ROW($N$2905)+1),"")</f>
        <v>0</v>
      </c>
    </row>
    <row r="3638" spans="5:14">
      <c r="E3638">
        <f>IFERROR(SMALL(E972:E2902,ROW()-ROW($E$2905)+1),"")</f>
        <v>0</v>
      </c>
      <c r="F3638">
        <f>IFERROR(SMALL(F972:F2902,ROW()-ROW($F$2905)+1),"")</f>
        <v>0</v>
      </c>
      <c r="G3638">
        <f>IFERROR(SMALL(G972:G2902,ROW()-ROW($G$2905)+1),"")</f>
        <v>0</v>
      </c>
      <c r="H3638">
        <f>IFERROR(SMALL(H972:H2902,ROW()-ROW($H$2905)+1),"")</f>
        <v>0</v>
      </c>
      <c r="K3638">
        <f>IFERROR(SMALL(K972:K2902,ROW()-ROW($K$2905)+1),"")</f>
        <v>0</v>
      </c>
      <c r="L3638">
        <f>IFERROR(SMALL(L972:L2902,ROW()-ROW($L$2905)+1),"")</f>
        <v>0</v>
      </c>
      <c r="M3638">
        <f>IFERROR(SMALL(M972:M2902,ROW()-ROW($M$2905)+1),"")</f>
        <v>0</v>
      </c>
      <c r="N3638">
        <f>IFERROR(SMALL(N972:N2902,ROW()-ROW($N$2905)+1),"")</f>
        <v>0</v>
      </c>
    </row>
    <row r="3639" spans="5:14">
      <c r="E3639">
        <f>IFERROR(SMALL(E972:E2902,ROW()-ROW($E$2905)+1),"")</f>
        <v>0</v>
      </c>
      <c r="F3639">
        <f>IFERROR(SMALL(F972:F2902,ROW()-ROW($F$2905)+1),"")</f>
        <v>0</v>
      </c>
      <c r="G3639">
        <f>IFERROR(SMALL(G972:G2902,ROW()-ROW($G$2905)+1),"")</f>
        <v>0</v>
      </c>
      <c r="H3639">
        <f>IFERROR(SMALL(H972:H2902,ROW()-ROW($H$2905)+1),"")</f>
        <v>0</v>
      </c>
      <c r="K3639">
        <f>IFERROR(SMALL(K972:K2902,ROW()-ROW($K$2905)+1),"")</f>
        <v>0</v>
      </c>
      <c r="L3639">
        <f>IFERROR(SMALL(L972:L2902,ROW()-ROW($L$2905)+1),"")</f>
        <v>0</v>
      </c>
      <c r="M3639">
        <f>IFERROR(SMALL(M972:M2902,ROW()-ROW($M$2905)+1),"")</f>
        <v>0</v>
      </c>
      <c r="N3639">
        <f>IFERROR(SMALL(N972:N2902,ROW()-ROW($N$2905)+1),"")</f>
        <v>0</v>
      </c>
    </row>
    <row r="3640" spans="5:14">
      <c r="E3640">
        <f>IFERROR(SMALL(E972:E2902,ROW()-ROW($E$2905)+1),"")</f>
        <v>0</v>
      </c>
      <c r="F3640">
        <f>IFERROR(SMALL(F972:F2902,ROW()-ROW($F$2905)+1),"")</f>
        <v>0</v>
      </c>
      <c r="G3640">
        <f>IFERROR(SMALL(G972:G2902,ROW()-ROW($G$2905)+1),"")</f>
        <v>0</v>
      </c>
      <c r="H3640">
        <f>IFERROR(SMALL(H972:H2902,ROW()-ROW($H$2905)+1),"")</f>
        <v>0</v>
      </c>
      <c r="K3640">
        <f>IFERROR(SMALL(K972:K2902,ROW()-ROW($K$2905)+1),"")</f>
        <v>0</v>
      </c>
      <c r="L3640">
        <f>IFERROR(SMALL(L972:L2902,ROW()-ROW($L$2905)+1),"")</f>
        <v>0</v>
      </c>
      <c r="M3640">
        <f>IFERROR(SMALL(M972:M2902,ROW()-ROW($M$2905)+1),"")</f>
        <v>0</v>
      </c>
      <c r="N3640">
        <f>IFERROR(SMALL(N972:N2902,ROW()-ROW($N$2905)+1),"")</f>
        <v>0</v>
      </c>
    </row>
    <row r="3641" spans="5:14">
      <c r="E3641">
        <f>IFERROR(SMALL(E972:E2902,ROW()-ROW($E$2905)+1),"")</f>
        <v>0</v>
      </c>
      <c r="F3641">
        <f>IFERROR(SMALL(F972:F2902,ROW()-ROW($F$2905)+1),"")</f>
        <v>0</v>
      </c>
      <c r="G3641">
        <f>IFERROR(SMALL(G972:G2902,ROW()-ROW($G$2905)+1),"")</f>
        <v>0</v>
      </c>
      <c r="H3641">
        <f>IFERROR(SMALL(H972:H2902,ROW()-ROW($H$2905)+1),"")</f>
        <v>0</v>
      </c>
      <c r="K3641">
        <f>IFERROR(SMALL(K972:K2902,ROW()-ROW($K$2905)+1),"")</f>
        <v>0</v>
      </c>
      <c r="L3641">
        <f>IFERROR(SMALL(L972:L2902,ROW()-ROW($L$2905)+1),"")</f>
        <v>0</v>
      </c>
      <c r="M3641">
        <f>IFERROR(SMALL(M972:M2902,ROW()-ROW($M$2905)+1),"")</f>
        <v>0</v>
      </c>
      <c r="N3641">
        <f>IFERROR(SMALL(N972:N2902,ROW()-ROW($N$2905)+1),"")</f>
        <v>0</v>
      </c>
    </row>
    <row r="3642" spans="5:14">
      <c r="E3642">
        <f>IFERROR(SMALL(E972:E2902,ROW()-ROW($E$2905)+1),"")</f>
        <v>0</v>
      </c>
      <c r="F3642">
        <f>IFERROR(SMALL(F972:F2902,ROW()-ROW($F$2905)+1),"")</f>
        <v>0</v>
      </c>
      <c r="G3642">
        <f>IFERROR(SMALL(G972:G2902,ROW()-ROW($G$2905)+1),"")</f>
        <v>0</v>
      </c>
      <c r="H3642">
        <f>IFERROR(SMALL(H972:H2902,ROW()-ROW($H$2905)+1),"")</f>
        <v>0</v>
      </c>
      <c r="K3642">
        <f>IFERROR(SMALL(K972:K2902,ROW()-ROW($K$2905)+1),"")</f>
        <v>0</v>
      </c>
      <c r="L3642">
        <f>IFERROR(SMALL(L972:L2902,ROW()-ROW($L$2905)+1),"")</f>
        <v>0</v>
      </c>
      <c r="M3642">
        <f>IFERROR(SMALL(M972:M2902,ROW()-ROW($M$2905)+1),"")</f>
        <v>0</v>
      </c>
      <c r="N3642">
        <f>IFERROR(SMALL(N972:N2902,ROW()-ROW($N$2905)+1),"")</f>
        <v>0</v>
      </c>
    </row>
    <row r="3643" spans="5:14">
      <c r="E3643">
        <f>IFERROR(SMALL(E972:E2902,ROW()-ROW($E$2905)+1),"")</f>
        <v>0</v>
      </c>
      <c r="F3643">
        <f>IFERROR(SMALL(F972:F2902,ROW()-ROW($F$2905)+1),"")</f>
        <v>0</v>
      </c>
      <c r="G3643">
        <f>IFERROR(SMALL(G972:G2902,ROW()-ROW($G$2905)+1),"")</f>
        <v>0</v>
      </c>
      <c r="H3643">
        <f>IFERROR(SMALL(H972:H2902,ROW()-ROW($H$2905)+1),"")</f>
        <v>0</v>
      </c>
      <c r="K3643">
        <f>IFERROR(SMALL(K972:K2902,ROW()-ROW($K$2905)+1),"")</f>
        <v>0</v>
      </c>
      <c r="L3643">
        <f>IFERROR(SMALL(L972:L2902,ROW()-ROW($L$2905)+1),"")</f>
        <v>0</v>
      </c>
      <c r="M3643">
        <f>IFERROR(SMALL(M972:M2902,ROW()-ROW($M$2905)+1),"")</f>
        <v>0</v>
      </c>
      <c r="N3643">
        <f>IFERROR(SMALL(N972:N2902,ROW()-ROW($N$2905)+1),"")</f>
        <v>0</v>
      </c>
    </row>
    <row r="3644" spans="5:14">
      <c r="E3644">
        <f>IFERROR(SMALL(E972:E2902,ROW()-ROW($E$2905)+1),"")</f>
        <v>0</v>
      </c>
      <c r="F3644">
        <f>IFERROR(SMALL(F972:F2902,ROW()-ROW($F$2905)+1),"")</f>
        <v>0</v>
      </c>
      <c r="G3644">
        <f>IFERROR(SMALL(G972:G2902,ROW()-ROW($G$2905)+1),"")</f>
        <v>0</v>
      </c>
      <c r="H3644">
        <f>IFERROR(SMALL(H972:H2902,ROW()-ROW($H$2905)+1),"")</f>
        <v>0</v>
      </c>
      <c r="K3644">
        <f>IFERROR(SMALL(K972:K2902,ROW()-ROW($K$2905)+1),"")</f>
        <v>0</v>
      </c>
      <c r="L3644">
        <f>IFERROR(SMALL(L972:L2902,ROW()-ROW($L$2905)+1),"")</f>
        <v>0</v>
      </c>
      <c r="M3644">
        <f>IFERROR(SMALL(M972:M2902,ROW()-ROW($M$2905)+1),"")</f>
        <v>0</v>
      </c>
      <c r="N3644">
        <f>IFERROR(SMALL(N972:N2902,ROW()-ROW($N$2905)+1),"")</f>
        <v>0</v>
      </c>
    </row>
    <row r="3645" spans="5:14">
      <c r="E3645">
        <f>IFERROR(SMALL(E972:E2902,ROW()-ROW($E$2905)+1),"")</f>
        <v>0</v>
      </c>
      <c r="F3645">
        <f>IFERROR(SMALL(F972:F2902,ROW()-ROW($F$2905)+1),"")</f>
        <v>0</v>
      </c>
      <c r="G3645">
        <f>IFERROR(SMALL(G972:G2902,ROW()-ROW($G$2905)+1),"")</f>
        <v>0</v>
      </c>
      <c r="H3645">
        <f>IFERROR(SMALL(H972:H2902,ROW()-ROW($H$2905)+1),"")</f>
        <v>0</v>
      </c>
      <c r="K3645">
        <f>IFERROR(SMALL(K972:K2902,ROW()-ROW($K$2905)+1),"")</f>
        <v>0</v>
      </c>
      <c r="L3645">
        <f>IFERROR(SMALL(L972:L2902,ROW()-ROW($L$2905)+1),"")</f>
        <v>0</v>
      </c>
      <c r="M3645">
        <f>IFERROR(SMALL(M972:M2902,ROW()-ROW($M$2905)+1),"")</f>
        <v>0</v>
      </c>
      <c r="N3645">
        <f>IFERROR(SMALL(N972:N2902,ROW()-ROW($N$2905)+1),"")</f>
        <v>0</v>
      </c>
    </row>
    <row r="3646" spans="5:14">
      <c r="E3646">
        <f>IFERROR(SMALL(E972:E2902,ROW()-ROW($E$2905)+1),"")</f>
        <v>0</v>
      </c>
      <c r="F3646">
        <f>IFERROR(SMALL(F972:F2902,ROW()-ROW($F$2905)+1),"")</f>
        <v>0</v>
      </c>
      <c r="G3646">
        <f>IFERROR(SMALL(G972:G2902,ROW()-ROW($G$2905)+1),"")</f>
        <v>0</v>
      </c>
      <c r="H3646">
        <f>IFERROR(SMALL(H972:H2902,ROW()-ROW($H$2905)+1),"")</f>
        <v>0</v>
      </c>
      <c r="K3646">
        <f>IFERROR(SMALL(K972:K2902,ROW()-ROW($K$2905)+1),"")</f>
        <v>0</v>
      </c>
      <c r="L3646">
        <f>IFERROR(SMALL(L972:L2902,ROW()-ROW($L$2905)+1),"")</f>
        <v>0</v>
      </c>
      <c r="M3646">
        <f>IFERROR(SMALL(M972:M2902,ROW()-ROW($M$2905)+1),"")</f>
        <v>0</v>
      </c>
      <c r="N3646">
        <f>IFERROR(SMALL(N972:N2902,ROW()-ROW($N$2905)+1),"")</f>
        <v>0</v>
      </c>
    </row>
    <row r="3647" spans="5:14">
      <c r="E3647">
        <f>IFERROR(SMALL(E972:E2902,ROW()-ROW($E$2905)+1),"")</f>
        <v>0</v>
      </c>
      <c r="F3647">
        <f>IFERROR(SMALL(F972:F2902,ROW()-ROW($F$2905)+1),"")</f>
        <v>0</v>
      </c>
      <c r="G3647">
        <f>IFERROR(SMALL(G972:G2902,ROW()-ROW($G$2905)+1),"")</f>
        <v>0</v>
      </c>
      <c r="H3647">
        <f>IFERROR(SMALL(H972:H2902,ROW()-ROW($H$2905)+1),"")</f>
        <v>0</v>
      </c>
      <c r="K3647">
        <f>IFERROR(SMALL(K972:K2902,ROW()-ROW($K$2905)+1),"")</f>
        <v>0</v>
      </c>
      <c r="L3647">
        <f>IFERROR(SMALL(L972:L2902,ROW()-ROW($L$2905)+1),"")</f>
        <v>0</v>
      </c>
      <c r="M3647">
        <f>IFERROR(SMALL(M972:M2902,ROW()-ROW($M$2905)+1),"")</f>
        <v>0</v>
      </c>
      <c r="N3647">
        <f>IFERROR(SMALL(N972:N2902,ROW()-ROW($N$2905)+1),"")</f>
        <v>0</v>
      </c>
    </row>
    <row r="3648" spans="5:14">
      <c r="E3648">
        <f>IFERROR(SMALL(E972:E2902,ROW()-ROW($E$2905)+1),"")</f>
        <v>0</v>
      </c>
      <c r="F3648">
        <f>IFERROR(SMALL(F972:F2902,ROW()-ROW($F$2905)+1),"")</f>
        <v>0</v>
      </c>
      <c r="G3648">
        <f>IFERROR(SMALL(G972:G2902,ROW()-ROW($G$2905)+1),"")</f>
        <v>0</v>
      </c>
      <c r="H3648">
        <f>IFERROR(SMALL(H972:H2902,ROW()-ROW($H$2905)+1),"")</f>
        <v>0</v>
      </c>
      <c r="K3648">
        <f>IFERROR(SMALL(K972:K2902,ROW()-ROW($K$2905)+1),"")</f>
        <v>0</v>
      </c>
      <c r="L3648">
        <f>IFERROR(SMALL(L972:L2902,ROW()-ROW($L$2905)+1),"")</f>
        <v>0</v>
      </c>
      <c r="M3648">
        <f>IFERROR(SMALL(M972:M2902,ROW()-ROW($M$2905)+1),"")</f>
        <v>0</v>
      </c>
      <c r="N3648">
        <f>IFERROR(SMALL(N972:N2902,ROW()-ROW($N$2905)+1),"")</f>
        <v>0</v>
      </c>
    </row>
    <row r="3649" spans="5:14">
      <c r="E3649">
        <f>IFERROR(SMALL(E972:E2902,ROW()-ROW($E$2905)+1),"")</f>
        <v>0</v>
      </c>
      <c r="F3649">
        <f>IFERROR(SMALL(F972:F2902,ROW()-ROW($F$2905)+1),"")</f>
        <v>0</v>
      </c>
      <c r="G3649">
        <f>IFERROR(SMALL(G972:G2902,ROW()-ROW($G$2905)+1),"")</f>
        <v>0</v>
      </c>
      <c r="H3649">
        <f>IFERROR(SMALL(H972:H2902,ROW()-ROW($H$2905)+1),"")</f>
        <v>0</v>
      </c>
      <c r="K3649">
        <f>IFERROR(SMALL(K972:K2902,ROW()-ROW($K$2905)+1),"")</f>
        <v>0</v>
      </c>
      <c r="L3649">
        <f>IFERROR(SMALL(L972:L2902,ROW()-ROW($L$2905)+1),"")</f>
        <v>0</v>
      </c>
      <c r="M3649">
        <f>IFERROR(SMALL(M972:M2902,ROW()-ROW($M$2905)+1),"")</f>
        <v>0</v>
      </c>
      <c r="N3649">
        <f>IFERROR(SMALL(N972:N2902,ROW()-ROW($N$2905)+1),"")</f>
        <v>0</v>
      </c>
    </row>
    <row r="3650" spans="5:14">
      <c r="E3650">
        <f>IFERROR(SMALL(E972:E2902,ROW()-ROW($E$2905)+1),"")</f>
        <v>0</v>
      </c>
      <c r="F3650">
        <f>IFERROR(SMALL(F972:F2902,ROW()-ROW($F$2905)+1),"")</f>
        <v>0</v>
      </c>
      <c r="G3650">
        <f>IFERROR(SMALL(G972:G2902,ROW()-ROW($G$2905)+1),"")</f>
        <v>0</v>
      </c>
      <c r="H3650">
        <f>IFERROR(SMALL(H972:H2902,ROW()-ROW($H$2905)+1),"")</f>
        <v>0</v>
      </c>
      <c r="K3650">
        <f>IFERROR(SMALL(K972:K2902,ROW()-ROW($K$2905)+1),"")</f>
        <v>0</v>
      </c>
      <c r="L3650">
        <f>IFERROR(SMALL(L972:L2902,ROW()-ROW($L$2905)+1),"")</f>
        <v>0</v>
      </c>
      <c r="M3650">
        <f>IFERROR(SMALL(M972:M2902,ROW()-ROW($M$2905)+1),"")</f>
        <v>0</v>
      </c>
      <c r="N3650">
        <f>IFERROR(SMALL(N972:N2902,ROW()-ROW($N$2905)+1),"")</f>
        <v>0</v>
      </c>
    </row>
    <row r="3651" spans="5:14">
      <c r="E3651">
        <f>IFERROR(SMALL(E972:E2902,ROW()-ROW($E$2905)+1),"")</f>
        <v>0</v>
      </c>
      <c r="F3651">
        <f>IFERROR(SMALL(F972:F2902,ROW()-ROW($F$2905)+1),"")</f>
        <v>0</v>
      </c>
      <c r="G3651">
        <f>IFERROR(SMALL(G972:G2902,ROW()-ROW($G$2905)+1),"")</f>
        <v>0</v>
      </c>
      <c r="H3651">
        <f>IFERROR(SMALL(H972:H2902,ROW()-ROW($H$2905)+1),"")</f>
        <v>0</v>
      </c>
      <c r="K3651">
        <f>IFERROR(SMALL(K972:K2902,ROW()-ROW($K$2905)+1),"")</f>
        <v>0</v>
      </c>
      <c r="L3651">
        <f>IFERROR(SMALL(L972:L2902,ROW()-ROW($L$2905)+1),"")</f>
        <v>0</v>
      </c>
      <c r="M3651">
        <f>IFERROR(SMALL(M972:M2902,ROW()-ROW($M$2905)+1),"")</f>
        <v>0</v>
      </c>
      <c r="N3651">
        <f>IFERROR(SMALL(N972:N2902,ROW()-ROW($N$2905)+1),"")</f>
        <v>0</v>
      </c>
    </row>
    <row r="3652" spans="5:14">
      <c r="E3652">
        <f>IFERROR(SMALL(E972:E2902,ROW()-ROW($E$2905)+1),"")</f>
        <v>0</v>
      </c>
      <c r="F3652">
        <f>IFERROR(SMALL(F972:F2902,ROW()-ROW($F$2905)+1),"")</f>
        <v>0</v>
      </c>
      <c r="G3652">
        <f>IFERROR(SMALL(G972:G2902,ROW()-ROW($G$2905)+1),"")</f>
        <v>0</v>
      </c>
      <c r="H3652">
        <f>IFERROR(SMALL(H972:H2902,ROW()-ROW($H$2905)+1),"")</f>
        <v>0</v>
      </c>
      <c r="K3652">
        <f>IFERROR(SMALL(K972:K2902,ROW()-ROW($K$2905)+1),"")</f>
        <v>0</v>
      </c>
      <c r="L3652">
        <f>IFERROR(SMALL(L972:L2902,ROW()-ROW($L$2905)+1),"")</f>
        <v>0</v>
      </c>
      <c r="M3652">
        <f>IFERROR(SMALL(M972:M2902,ROW()-ROW($M$2905)+1),"")</f>
        <v>0</v>
      </c>
      <c r="N3652">
        <f>IFERROR(SMALL(N972:N2902,ROW()-ROW($N$2905)+1),"")</f>
        <v>0</v>
      </c>
    </row>
    <row r="3653" spans="5:14">
      <c r="E3653">
        <f>IFERROR(SMALL(E972:E2902,ROW()-ROW($E$2905)+1),"")</f>
        <v>0</v>
      </c>
      <c r="F3653">
        <f>IFERROR(SMALL(F972:F2902,ROW()-ROW($F$2905)+1),"")</f>
        <v>0</v>
      </c>
      <c r="G3653">
        <f>IFERROR(SMALL(G972:G2902,ROW()-ROW($G$2905)+1),"")</f>
        <v>0</v>
      </c>
      <c r="H3653">
        <f>IFERROR(SMALL(H972:H2902,ROW()-ROW($H$2905)+1),"")</f>
        <v>0</v>
      </c>
      <c r="K3653">
        <f>IFERROR(SMALL(K972:K2902,ROW()-ROW($K$2905)+1),"")</f>
        <v>0</v>
      </c>
      <c r="L3653">
        <f>IFERROR(SMALL(L972:L2902,ROW()-ROW($L$2905)+1),"")</f>
        <v>0</v>
      </c>
      <c r="M3653">
        <f>IFERROR(SMALL(M972:M2902,ROW()-ROW($M$2905)+1),"")</f>
        <v>0</v>
      </c>
      <c r="N3653">
        <f>IFERROR(SMALL(N972:N2902,ROW()-ROW($N$2905)+1),"")</f>
        <v>0</v>
      </c>
    </row>
    <row r="3654" spans="5:14">
      <c r="E3654">
        <f>IFERROR(SMALL(E972:E2902,ROW()-ROW($E$2905)+1),"")</f>
        <v>0</v>
      </c>
      <c r="F3654">
        <f>IFERROR(SMALL(F972:F2902,ROW()-ROW($F$2905)+1),"")</f>
        <v>0</v>
      </c>
      <c r="G3654">
        <f>IFERROR(SMALL(G972:G2902,ROW()-ROW($G$2905)+1),"")</f>
        <v>0</v>
      </c>
      <c r="H3654">
        <f>IFERROR(SMALL(H972:H2902,ROW()-ROW($H$2905)+1),"")</f>
        <v>0</v>
      </c>
      <c r="K3654">
        <f>IFERROR(SMALL(K972:K2902,ROW()-ROW($K$2905)+1),"")</f>
        <v>0</v>
      </c>
      <c r="L3654">
        <f>IFERROR(SMALL(L972:L2902,ROW()-ROW($L$2905)+1),"")</f>
        <v>0</v>
      </c>
      <c r="M3654">
        <f>IFERROR(SMALL(M972:M2902,ROW()-ROW($M$2905)+1),"")</f>
        <v>0</v>
      </c>
      <c r="N3654">
        <f>IFERROR(SMALL(N972:N2902,ROW()-ROW($N$2905)+1),"")</f>
        <v>0</v>
      </c>
    </row>
    <row r="3655" spans="5:14">
      <c r="E3655">
        <f>IFERROR(SMALL(E972:E2902,ROW()-ROW($E$2905)+1),"")</f>
        <v>0</v>
      </c>
      <c r="F3655">
        <f>IFERROR(SMALL(F972:F2902,ROW()-ROW($F$2905)+1),"")</f>
        <v>0</v>
      </c>
      <c r="G3655">
        <f>IFERROR(SMALL(G972:G2902,ROW()-ROW($G$2905)+1),"")</f>
        <v>0</v>
      </c>
      <c r="H3655">
        <f>IFERROR(SMALL(H972:H2902,ROW()-ROW($H$2905)+1),"")</f>
        <v>0</v>
      </c>
      <c r="K3655">
        <f>IFERROR(SMALL(K972:K2902,ROW()-ROW($K$2905)+1),"")</f>
        <v>0</v>
      </c>
      <c r="L3655">
        <f>IFERROR(SMALL(L972:L2902,ROW()-ROW($L$2905)+1),"")</f>
        <v>0</v>
      </c>
      <c r="M3655">
        <f>IFERROR(SMALL(M972:M2902,ROW()-ROW($M$2905)+1),"")</f>
        <v>0</v>
      </c>
      <c r="N3655">
        <f>IFERROR(SMALL(N972:N2902,ROW()-ROW($N$2905)+1),"")</f>
        <v>0</v>
      </c>
    </row>
    <row r="3656" spans="5:14">
      <c r="E3656">
        <f>IFERROR(SMALL(E972:E2902,ROW()-ROW($E$2905)+1),"")</f>
        <v>0</v>
      </c>
      <c r="F3656">
        <f>IFERROR(SMALL(F972:F2902,ROW()-ROW($F$2905)+1),"")</f>
        <v>0</v>
      </c>
      <c r="G3656">
        <f>IFERROR(SMALL(G972:G2902,ROW()-ROW($G$2905)+1),"")</f>
        <v>0</v>
      </c>
      <c r="H3656">
        <f>IFERROR(SMALL(H972:H2902,ROW()-ROW($H$2905)+1),"")</f>
        <v>0</v>
      </c>
      <c r="K3656">
        <f>IFERROR(SMALL(K972:K2902,ROW()-ROW($K$2905)+1),"")</f>
        <v>0</v>
      </c>
      <c r="L3656">
        <f>IFERROR(SMALL(L972:L2902,ROW()-ROW($L$2905)+1),"")</f>
        <v>0</v>
      </c>
      <c r="M3656">
        <f>IFERROR(SMALL(M972:M2902,ROW()-ROW($M$2905)+1),"")</f>
        <v>0</v>
      </c>
      <c r="N3656">
        <f>IFERROR(SMALL(N972:N2902,ROW()-ROW($N$2905)+1),"")</f>
        <v>0</v>
      </c>
    </row>
    <row r="3657" spans="5:14">
      <c r="E3657">
        <f>IFERROR(SMALL(E972:E2902,ROW()-ROW($E$2905)+1),"")</f>
        <v>0</v>
      </c>
      <c r="F3657">
        <f>IFERROR(SMALL(F972:F2902,ROW()-ROW($F$2905)+1),"")</f>
        <v>0</v>
      </c>
      <c r="G3657">
        <f>IFERROR(SMALL(G972:G2902,ROW()-ROW($G$2905)+1),"")</f>
        <v>0</v>
      </c>
      <c r="H3657">
        <f>IFERROR(SMALL(H972:H2902,ROW()-ROW($H$2905)+1),"")</f>
        <v>0</v>
      </c>
      <c r="K3657">
        <f>IFERROR(SMALL(K972:K2902,ROW()-ROW($K$2905)+1),"")</f>
        <v>0</v>
      </c>
      <c r="L3657">
        <f>IFERROR(SMALL(L972:L2902,ROW()-ROW($L$2905)+1),"")</f>
        <v>0</v>
      </c>
      <c r="M3657">
        <f>IFERROR(SMALL(M972:M2902,ROW()-ROW($M$2905)+1),"")</f>
        <v>0</v>
      </c>
      <c r="N3657">
        <f>IFERROR(SMALL(N972:N2902,ROW()-ROW($N$2905)+1),"")</f>
        <v>0</v>
      </c>
    </row>
    <row r="3658" spans="5:14">
      <c r="E3658">
        <f>IFERROR(SMALL(E972:E2902,ROW()-ROW($E$2905)+1),"")</f>
        <v>0</v>
      </c>
      <c r="F3658">
        <f>IFERROR(SMALL(F972:F2902,ROW()-ROW($F$2905)+1),"")</f>
        <v>0</v>
      </c>
      <c r="G3658">
        <f>IFERROR(SMALL(G972:G2902,ROW()-ROW($G$2905)+1),"")</f>
        <v>0</v>
      </c>
      <c r="H3658">
        <f>IFERROR(SMALL(H972:H2902,ROW()-ROW($H$2905)+1),"")</f>
        <v>0</v>
      </c>
      <c r="K3658">
        <f>IFERROR(SMALL(K972:K2902,ROW()-ROW($K$2905)+1),"")</f>
        <v>0</v>
      </c>
      <c r="L3658">
        <f>IFERROR(SMALL(L972:L2902,ROW()-ROW($L$2905)+1),"")</f>
        <v>0</v>
      </c>
      <c r="M3658">
        <f>IFERROR(SMALL(M972:M2902,ROW()-ROW($M$2905)+1),"")</f>
        <v>0</v>
      </c>
      <c r="N3658">
        <f>IFERROR(SMALL(N972:N2902,ROW()-ROW($N$2905)+1),"")</f>
        <v>0</v>
      </c>
    </row>
    <row r="3659" spans="5:14">
      <c r="E3659">
        <f>IFERROR(SMALL(E972:E2902,ROW()-ROW($E$2905)+1),"")</f>
        <v>0</v>
      </c>
      <c r="F3659">
        <f>IFERROR(SMALL(F972:F2902,ROW()-ROW($F$2905)+1),"")</f>
        <v>0</v>
      </c>
      <c r="G3659">
        <f>IFERROR(SMALL(G972:G2902,ROW()-ROW($G$2905)+1),"")</f>
        <v>0</v>
      </c>
      <c r="H3659">
        <f>IFERROR(SMALL(H972:H2902,ROW()-ROW($H$2905)+1),"")</f>
        <v>0</v>
      </c>
      <c r="K3659">
        <f>IFERROR(SMALL(K972:K2902,ROW()-ROW($K$2905)+1),"")</f>
        <v>0</v>
      </c>
      <c r="L3659">
        <f>IFERROR(SMALL(L972:L2902,ROW()-ROW($L$2905)+1),"")</f>
        <v>0</v>
      </c>
      <c r="M3659">
        <f>IFERROR(SMALL(M972:M2902,ROW()-ROW($M$2905)+1),"")</f>
        <v>0</v>
      </c>
      <c r="N3659">
        <f>IFERROR(SMALL(N972:N2902,ROW()-ROW($N$2905)+1),"")</f>
        <v>0</v>
      </c>
    </row>
    <row r="3660" spans="5:14">
      <c r="E3660">
        <f>IFERROR(SMALL(E972:E2902,ROW()-ROW($E$2905)+1),"")</f>
        <v>0</v>
      </c>
      <c r="F3660">
        <f>IFERROR(SMALL(F972:F2902,ROW()-ROW($F$2905)+1),"")</f>
        <v>0</v>
      </c>
      <c r="G3660">
        <f>IFERROR(SMALL(G972:G2902,ROW()-ROW($G$2905)+1),"")</f>
        <v>0</v>
      </c>
      <c r="H3660">
        <f>IFERROR(SMALL(H972:H2902,ROW()-ROW($H$2905)+1),"")</f>
        <v>0</v>
      </c>
      <c r="K3660">
        <f>IFERROR(SMALL(K972:K2902,ROW()-ROW($K$2905)+1),"")</f>
        <v>0</v>
      </c>
      <c r="L3660">
        <f>IFERROR(SMALL(L972:L2902,ROW()-ROW($L$2905)+1),"")</f>
        <v>0</v>
      </c>
      <c r="M3660">
        <f>IFERROR(SMALL(M972:M2902,ROW()-ROW($M$2905)+1),"")</f>
        <v>0</v>
      </c>
      <c r="N3660">
        <f>IFERROR(SMALL(N972:N2902,ROW()-ROW($N$2905)+1),"")</f>
        <v>0</v>
      </c>
    </row>
    <row r="3661" spans="5:14">
      <c r="E3661">
        <f>IFERROR(SMALL(E972:E2902,ROW()-ROW($E$2905)+1),"")</f>
        <v>0</v>
      </c>
      <c r="F3661">
        <f>IFERROR(SMALL(F972:F2902,ROW()-ROW($F$2905)+1),"")</f>
        <v>0</v>
      </c>
      <c r="G3661">
        <f>IFERROR(SMALL(G972:G2902,ROW()-ROW($G$2905)+1),"")</f>
        <v>0</v>
      </c>
      <c r="H3661">
        <f>IFERROR(SMALL(H972:H2902,ROW()-ROW($H$2905)+1),"")</f>
        <v>0</v>
      </c>
      <c r="K3661">
        <f>IFERROR(SMALL(K972:K2902,ROW()-ROW($K$2905)+1),"")</f>
        <v>0</v>
      </c>
      <c r="L3661">
        <f>IFERROR(SMALL(L972:L2902,ROW()-ROW($L$2905)+1),"")</f>
        <v>0</v>
      </c>
      <c r="M3661">
        <f>IFERROR(SMALL(M972:M2902,ROW()-ROW($M$2905)+1),"")</f>
        <v>0</v>
      </c>
      <c r="N3661">
        <f>IFERROR(SMALL(N972:N2902,ROW()-ROW($N$2905)+1),"")</f>
        <v>0</v>
      </c>
    </row>
    <row r="3662" spans="5:14">
      <c r="E3662">
        <f>IFERROR(SMALL(E972:E2902,ROW()-ROW($E$2905)+1),"")</f>
        <v>0</v>
      </c>
      <c r="F3662">
        <f>IFERROR(SMALL(F972:F2902,ROW()-ROW($F$2905)+1),"")</f>
        <v>0</v>
      </c>
      <c r="G3662">
        <f>IFERROR(SMALL(G972:G2902,ROW()-ROW($G$2905)+1),"")</f>
        <v>0</v>
      </c>
      <c r="H3662">
        <f>IFERROR(SMALL(H972:H2902,ROW()-ROW($H$2905)+1),"")</f>
        <v>0</v>
      </c>
      <c r="K3662">
        <f>IFERROR(SMALL(K972:K2902,ROW()-ROW($K$2905)+1),"")</f>
        <v>0</v>
      </c>
      <c r="L3662">
        <f>IFERROR(SMALL(L972:L2902,ROW()-ROW($L$2905)+1),"")</f>
        <v>0</v>
      </c>
      <c r="M3662">
        <f>IFERROR(SMALL(M972:M2902,ROW()-ROW($M$2905)+1),"")</f>
        <v>0</v>
      </c>
      <c r="N3662">
        <f>IFERROR(SMALL(N972:N2902,ROW()-ROW($N$2905)+1),"")</f>
        <v>0</v>
      </c>
    </row>
    <row r="3663" spans="5:14">
      <c r="E3663">
        <f>IFERROR(SMALL(E972:E2902,ROW()-ROW($E$2905)+1),"")</f>
        <v>0</v>
      </c>
      <c r="F3663">
        <f>IFERROR(SMALL(F972:F2902,ROW()-ROW($F$2905)+1),"")</f>
        <v>0</v>
      </c>
      <c r="G3663">
        <f>IFERROR(SMALL(G972:G2902,ROW()-ROW($G$2905)+1),"")</f>
        <v>0</v>
      </c>
      <c r="H3663">
        <f>IFERROR(SMALL(H972:H2902,ROW()-ROW($H$2905)+1),"")</f>
        <v>0</v>
      </c>
      <c r="K3663">
        <f>IFERROR(SMALL(K972:K2902,ROW()-ROW($K$2905)+1),"")</f>
        <v>0</v>
      </c>
      <c r="L3663">
        <f>IFERROR(SMALL(L972:L2902,ROW()-ROW($L$2905)+1),"")</f>
        <v>0</v>
      </c>
      <c r="M3663">
        <f>IFERROR(SMALL(M972:M2902,ROW()-ROW($M$2905)+1),"")</f>
        <v>0</v>
      </c>
      <c r="N3663">
        <f>IFERROR(SMALL(N972:N2902,ROW()-ROW($N$2905)+1),"")</f>
        <v>0</v>
      </c>
    </row>
    <row r="3664" spans="5:14">
      <c r="E3664">
        <f>IFERROR(SMALL(E972:E2902,ROW()-ROW($E$2905)+1),"")</f>
        <v>0</v>
      </c>
      <c r="F3664">
        <f>IFERROR(SMALL(F972:F2902,ROW()-ROW($F$2905)+1),"")</f>
        <v>0</v>
      </c>
      <c r="G3664">
        <f>IFERROR(SMALL(G972:G2902,ROW()-ROW($G$2905)+1),"")</f>
        <v>0</v>
      </c>
      <c r="H3664">
        <f>IFERROR(SMALL(H972:H2902,ROW()-ROW($H$2905)+1),"")</f>
        <v>0</v>
      </c>
      <c r="K3664">
        <f>IFERROR(SMALL(K972:K2902,ROW()-ROW($K$2905)+1),"")</f>
        <v>0</v>
      </c>
      <c r="L3664">
        <f>IFERROR(SMALL(L972:L2902,ROW()-ROW($L$2905)+1),"")</f>
        <v>0</v>
      </c>
      <c r="M3664">
        <f>IFERROR(SMALL(M972:M2902,ROW()-ROW($M$2905)+1),"")</f>
        <v>0</v>
      </c>
      <c r="N3664">
        <f>IFERROR(SMALL(N972:N2902,ROW()-ROW($N$2905)+1),"")</f>
        <v>0</v>
      </c>
    </row>
    <row r="3665" spans="5:14">
      <c r="E3665">
        <f>IFERROR(SMALL(E972:E2902,ROW()-ROW($E$2905)+1),"")</f>
        <v>0</v>
      </c>
      <c r="F3665">
        <f>IFERROR(SMALL(F972:F2902,ROW()-ROW($F$2905)+1),"")</f>
        <v>0</v>
      </c>
      <c r="G3665">
        <f>IFERROR(SMALL(G972:G2902,ROW()-ROW($G$2905)+1),"")</f>
        <v>0</v>
      </c>
      <c r="H3665">
        <f>IFERROR(SMALL(H972:H2902,ROW()-ROW($H$2905)+1),"")</f>
        <v>0</v>
      </c>
      <c r="K3665">
        <f>IFERROR(SMALL(K972:K2902,ROW()-ROW($K$2905)+1),"")</f>
        <v>0</v>
      </c>
      <c r="L3665">
        <f>IFERROR(SMALL(L972:L2902,ROW()-ROW($L$2905)+1),"")</f>
        <v>0</v>
      </c>
      <c r="M3665">
        <f>IFERROR(SMALL(M972:M2902,ROW()-ROW($M$2905)+1),"")</f>
        <v>0</v>
      </c>
      <c r="N3665">
        <f>IFERROR(SMALL(N972:N2902,ROW()-ROW($N$2905)+1),"")</f>
        <v>0</v>
      </c>
    </row>
    <row r="3666" spans="5:14">
      <c r="E3666">
        <f>IFERROR(SMALL(E972:E2902,ROW()-ROW($E$2905)+1),"")</f>
        <v>0</v>
      </c>
      <c r="F3666">
        <f>IFERROR(SMALL(F972:F2902,ROW()-ROW($F$2905)+1),"")</f>
        <v>0</v>
      </c>
      <c r="G3666">
        <f>IFERROR(SMALL(G972:G2902,ROW()-ROW($G$2905)+1),"")</f>
        <v>0</v>
      </c>
      <c r="H3666">
        <f>IFERROR(SMALL(H972:H2902,ROW()-ROW($H$2905)+1),"")</f>
        <v>0</v>
      </c>
      <c r="K3666">
        <f>IFERROR(SMALL(K972:K2902,ROW()-ROW($K$2905)+1),"")</f>
        <v>0</v>
      </c>
      <c r="L3666">
        <f>IFERROR(SMALL(L972:L2902,ROW()-ROW($L$2905)+1),"")</f>
        <v>0</v>
      </c>
      <c r="M3666">
        <f>IFERROR(SMALL(M972:M2902,ROW()-ROW($M$2905)+1),"")</f>
        <v>0</v>
      </c>
      <c r="N3666">
        <f>IFERROR(SMALL(N972:N2902,ROW()-ROW($N$2905)+1),"")</f>
        <v>0</v>
      </c>
    </row>
    <row r="3667" spans="5:14">
      <c r="E3667">
        <f>IFERROR(SMALL(E972:E2902,ROW()-ROW($E$2905)+1),"")</f>
        <v>0</v>
      </c>
      <c r="F3667">
        <f>IFERROR(SMALL(F972:F2902,ROW()-ROW($F$2905)+1),"")</f>
        <v>0</v>
      </c>
      <c r="G3667">
        <f>IFERROR(SMALL(G972:G2902,ROW()-ROW($G$2905)+1),"")</f>
        <v>0</v>
      </c>
      <c r="H3667">
        <f>IFERROR(SMALL(H972:H2902,ROW()-ROW($H$2905)+1),"")</f>
        <v>0</v>
      </c>
      <c r="K3667">
        <f>IFERROR(SMALL(K972:K2902,ROW()-ROW($K$2905)+1),"")</f>
        <v>0</v>
      </c>
      <c r="L3667">
        <f>IFERROR(SMALL(L972:L2902,ROW()-ROW($L$2905)+1),"")</f>
        <v>0</v>
      </c>
      <c r="M3667">
        <f>IFERROR(SMALL(M972:M2902,ROW()-ROW($M$2905)+1),"")</f>
        <v>0</v>
      </c>
      <c r="N3667">
        <f>IFERROR(SMALL(N972:N2902,ROW()-ROW($N$2905)+1),"")</f>
        <v>0</v>
      </c>
    </row>
    <row r="3668" spans="5:14">
      <c r="E3668">
        <f>IFERROR(SMALL(E972:E2902,ROW()-ROW($E$2905)+1),"")</f>
        <v>0</v>
      </c>
      <c r="F3668">
        <f>IFERROR(SMALL(F972:F2902,ROW()-ROW($F$2905)+1),"")</f>
        <v>0</v>
      </c>
      <c r="G3668">
        <f>IFERROR(SMALL(G972:G2902,ROW()-ROW($G$2905)+1),"")</f>
        <v>0</v>
      </c>
      <c r="H3668">
        <f>IFERROR(SMALL(H972:H2902,ROW()-ROW($H$2905)+1),"")</f>
        <v>0</v>
      </c>
      <c r="K3668">
        <f>IFERROR(SMALL(K972:K2902,ROW()-ROW($K$2905)+1),"")</f>
        <v>0</v>
      </c>
      <c r="L3668">
        <f>IFERROR(SMALL(L972:L2902,ROW()-ROW($L$2905)+1),"")</f>
        <v>0</v>
      </c>
      <c r="M3668">
        <f>IFERROR(SMALL(M972:M2902,ROW()-ROW($M$2905)+1),"")</f>
        <v>0</v>
      </c>
      <c r="N3668">
        <f>IFERROR(SMALL(N972:N2902,ROW()-ROW($N$2905)+1),"")</f>
        <v>0</v>
      </c>
    </row>
    <row r="3669" spans="5:14">
      <c r="E3669">
        <f>IFERROR(SMALL(E972:E2902,ROW()-ROW($E$2905)+1),"")</f>
        <v>0</v>
      </c>
      <c r="F3669">
        <f>IFERROR(SMALL(F972:F2902,ROW()-ROW($F$2905)+1),"")</f>
        <v>0</v>
      </c>
      <c r="G3669">
        <f>IFERROR(SMALL(G972:G2902,ROW()-ROW($G$2905)+1),"")</f>
        <v>0</v>
      </c>
      <c r="H3669">
        <f>IFERROR(SMALL(H972:H2902,ROW()-ROW($H$2905)+1),"")</f>
        <v>0</v>
      </c>
      <c r="K3669">
        <f>IFERROR(SMALL(K972:K2902,ROW()-ROW($K$2905)+1),"")</f>
        <v>0</v>
      </c>
      <c r="L3669">
        <f>IFERROR(SMALL(L972:L2902,ROW()-ROW($L$2905)+1),"")</f>
        <v>0</v>
      </c>
      <c r="M3669">
        <f>IFERROR(SMALL(M972:M2902,ROW()-ROW($M$2905)+1),"")</f>
        <v>0</v>
      </c>
      <c r="N3669">
        <f>IFERROR(SMALL(N972:N2902,ROW()-ROW($N$2905)+1),"")</f>
        <v>0</v>
      </c>
    </row>
    <row r="3670" spans="5:14">
      <c r="E3670">
        <f>IFERROR(SMALL(E972:E2902,ROW()-ROW($E$2905)+1),"")</f>
        <v>0</v>
      </c>
      <c r="F3670">
        <f>IFERROR(SMALL(F972:F2902,ROW()-ROW($F$2905)+1),"")</f>
        <v>0</v>
      </c>
      <c r="G3670">
        <f>IFERROR(SMALL(G972:G2902,ROW()-ROW($G$2905)+1),"")</f>
        <v>0</v>
      </c>
      <c r="H3670">
        <f>IFERROR(SMALL(H972:H2902,ROW()-ROW($H$2905)+1),"")</f>
        <v>0</v>
      </c>
      <c r="K3670">
        <f>IFERROR(SMALL(K972:K2902,ROW()-ROW($K$2905)+1),"")</f>
        <v>0</v>
      </c>
      <c r="L3670">
        <f>IFERROR(SMALL(L972:L2902,ROW()-ROW($L$2905)+1),"")</f>
        <v>0</v>
      </c>
      <c r="M3670">
        <f>IFERROR(SMALL(M972:M2902,ROW()-ROW($M$2905)+1),"")</f>
        <v>0</v>
      </c>
      <c r="N3670">
        <f>IFERROR(SMALL(N972:N2902,ROW()-ROW($N$2905)+1),"")</f>
        <v>0</v>
      </c>
    </row>
    <row r="3671" spans="5:14">
      <c r="E3671">
        <f>IFERROR(SMALL(E972:E2902,ROW()-ROW($E$2905)+1),"")</f>
        <v>0</v>
      </c>
      <c r="F3671">
        <f>IFERROR(SMALL(F972:F2902,ROW()-ROW($F$2905)+1),"")</f>
        <v>0</v>
      </c>
      <c r="G3671">
        <f>IFERROR(SMALL(G972:G2902,ROW()-ROW($G$2905)+1),"")</f>
        <v>0</v>
      </c>
      <c r="H3671">
        <f>IFERROR(SMALL(H972:H2902,ROW()-ROW($H$2905)+1),"")</f>
        <v>0</v>
      </c>
      <c r="K3671">
        <f>IFERROR(SMALL(K972:K2902,ROW()-ROW($K$2905)+1),"")</f>
        <v>0</v>
      </c>
      <c r="L3671">
        <f>IFERROR(SMALL(L972:L2902,ROW()-ROW($L$2905)+1),"")</f>
        <v>0</v>
      </c>
      <c r="M3671">
        <f>IFERROR(SMALL(M972:M2902,ROW()-ROW($M$2905)+1),"")</f>
        <v>0</v>
      </c>
      <c r="N3671">
        <f>IFERROR(SMALL(N972:N2902,ROW()-ROW($N$2905)+1),"")</f>
        <v>0</v>
      </c>
    </row>
    <row r="3672" spans="5:14">
      <c r="E3672">
        <f>IFERROR(SMALL(E972:E2902,ROW()-ROW($E$2905)+1),"")</f>
        <v>0</v>
      </c>
      <c r="F3672">
        <f>IFERROR(SMALL(F972:F2902,ROW()-ROW($F$2905)+1),"")</f>
        <v>0</v>
      </c>
      <c r="G3672">
        <f>IFERROR(SMALL(G972:G2902,ROW()-ROW($G$2905)+1),"")</f>
        <v>0</v>
      </c>
      <c r="H3672">
        <f>IFERROR(SMALL(H972:H2902,ROW()-ROW($H$2905)+1),"")</f>
        <v>0</v>
      </c>
      <c r="K3672">
        <f>IFERROR(SMALL(K972:K2902,ROW()-ROW($K$2905)+1),"")</f>
        <v>0</v>
      </c>
      <c r="L3672">
        <f>IFERROR(SMALL(L972:L2902,ROW()-ROW($L$2905)+1),"")</f>
        <v>0</v>
      </c>
      <c r="M3672">
        <f>IFERROR(SMALL(M972:M2902,ROW()-ROW($M$2905)+1),"")</f>
        <v>0</v>
      </c>
      <c r="N3672">
        <f>IFERROR(SMALL(N972:N2902,ROW()-ROW($N$2905)+1),"")</f>
        <v>0</v>
      </c>
    </row>
    <row r="3673" spans="5:14">
      <c r="E3673">
        <f>IFERROR(SMALL(E972:E2902,ROW()-ROW($E$2905)+1),"")</f>
        <v>0</v>
      </c>
      <c r="F3673">
        <f>IFERROR(SMALL(F972:F2902,ROW()-ROW($F$2905)+1),"")</f>
        <v>0</v>
      </c>
      <c r="G3673">
        <f>IFERROR(SMALL(G972:G2902,ROW()-ROW($G$2905)+1),"")</f>
        <v>0</v>
      </c>
      <c r="H3673">
        <f>IFERROR(SMALL(H972:H2902,ROW()-ROW($H$2905)+1),"")</f>
        <v>0</v>
      </c>
      <c r="K3673">
        <f>IFERROR(SMALL(K972:K2902,ROW()-ROW($K$2905)+1),"")</f>
        <v>0</v>
      </c>
      <c r="L3673">
        <f>IFERROR(SMALL(L972:L2902,ROW()-ROW($L$2905)+1),"")</f>
        <v>0</v>
      </c>
      <c r="M3673">
        <f>IFERROR(SMALL(M972:M2902,ROW()-ROW($M$2905)+1),"")</f>
        <v>0</v>
      </c>
      <c r="N3673">
        <f>IFERROR(SMALL(N972:N2902,ROW()-ROW($N$2905)+1),"")</f>
        <v>0</v>
      </c>
    </row>
    <row r="3674" spans="5:14">
      <c r="E3674">
        <f>IFERROR(SMALL(E972:E2902,ROW()-ROW($E$2905)+1),"")</f>
        <v>0</v>
      </c>
      <c r="F3674">
        <f>IFERROR(SMALL(F972:F2902,ROW()-ROW($F$2905)+1),"")</f>
        <v>0</v>
      </c>
      <c r="G3674">
        <f>IFERROR(SMALL(G972:G2902,ROW()-ROW($G$2905)+1),"")</f>
        <v>0</v>
      </c>
      <c r="H3674">
        <f>IFERROR(SMALL(H972:H2902,ROW()-ROW($H$2905)+1),"")</f>
        <v>0</v>
      </c>
      <c r="K3674">
        <f>IFERROR(SMALL(K972:K2902,ROW()-ROW($K$2905)+1),"")</f>
        <v>0</v>
      </c>
      <c r="L3674">
        <f>IFERROR(SMALL(L972:L2902,ROW()-ROW($L$2905)+1),"")</f>
        <v>0</v>
      </c>
      <c r="M3674">
        <f>IFERROR(SMALL(M972:M2902,ROW()-ROW($M$2905)+1),"")</f>
        <v>0</v>
      </c>
      <c r="N3674">
        <f>IFERROR(SMALL(N972:N2902,ROW()-ROW($N$2905)+1),"")</f>
        <v>0</v>
      </c>
    </row>
    <row r="3675" spans="5:14">
      <c r="E3675">
        <f>IFERROR(SMALL(E972:E2902,ROW()-ROW($E$2905)+1),"")</f>
        <v>0</v>
      </c>
      <c r="F3675">
        <f>IFERROR(SMALL(F972:F2902,ROW()-ROW($F$2905)+1),"")</f>
        <v>0</v>
      </c>
      <c r="G3675">
        <f>IFERROR(SMALL(G972:G2902,ROW()-ROW($G$2905)+1),"")</f>
        <v>0</v>
      </c>
      <c r="H3675">
        <f>IFERROR(SMALL(H972:H2902,ROW()-ROW($H$2905)+1),"")</f>
        <v>0</v>
      </c>
      <c r="K3675">
        <f>IFERROR(SMALL(K972:K2902,ROW()-ROW($K$2905)+1),"")</f>
        <v>0</v>
      </c>
      <c r="L3675">
        <f>IFERROR(SMALL(L972:L2902,ROW()-ROW($L$2905)+1),"")</f>
        <v>0</v>
      </c>
      <c r="M3675">
        <f>IFERROR(SMALL(M972:M2902,ROW()-ROW($M$2905)+1),"")</f>
        <v>0</v>
      </c>
      <c r="N3675">
        <f>IFERROR(SMALL(N972:N2902,ROW()-ROW($N$2905)+1),"")</f>
        <v>0</v>
      </c>
    </row>
    <row r="3676" spans="5:14">
      <c r="E3676">
        <f>IFERROR(SMALL(E972:E2902,ROW()-ROW($E$2905)+1),"")</f>
        <v>0</v>
      </c>
      <c r="F3676">
        <f>IFERROR(SMALL(F972:F2902,ROW()-ROW($F$2905)+1),"")</f>
        <v>0</v>
      </c>
      <c r="G3676">
        <f>IFERROR(SMALL(G972:G2902,ROW()-ROW($G$2905)+1),"")</f>
        <v>0</v>
      </c>
      <c r="H3676">
        <f>IFERROR(SMALL(H972:H2902,ROW()-ROW($H$2905)+1),"")</f>
        <v>0</v>
      </c>
      <c r="K3676">
        <f>IFERROR(SMALL(K972:K2902,ROW()-ROW($K$2905)+1),"")</f>
        <v>0</v>
      </c>
      <c r="L3676">
        <f>IFERROR(SMALL(L972:L2902,ROW()-ROW($L$2905)+1),"")</f>
        <v>0</v>
      </c>
      <c r="M3676">
        <f>IFERROR(SMALL(M972:M2902,ROW()-ROW($M$2905)+1),"")</f>
        <v>0</v>
      </c>
      <c r="N3676">
        <f>IFERROR(SMALL(N972:N2902,ROW()-ROW($N$2905)+1),"")</f>
        <v>0</v>
      </c>
    </row>
    <row r="3677" spans="5:14">
      <c r="E3677">
        <f>IFERROR(SMALL(E972:E2902,ROW()-ROW($E$2905)+1),"")</f>
        <v>0</v>
      </c>
      <c r="F3677">
        <f>IFERROR(SMALL(F972:F2902,ROW()-ROW($F$2905)+1),"")</f>
        <v>0</v>
      </c>
      <c r="G3677">
        <f>IFERROR(SMALL(G972:G2902,ROW()-ROW($G$2905)+1),"")</f>
        <v>0</v>
      </c>
      <c r="H3677">
        <f>IFERROR(SMALL(H972:H2902,ROW()-ROW($H$2905)+1),"")</f>
        <v>0</v>
      </c>
      <c r="K3677">
        <f>IFERROR(SMALL(K972:K2902,ROW()-ROW($K$2905)+1),"")</f>
        <v>0</v>
      </c>
      <c r="L3677">
        <f>IFERROR(SMALL(L972:L2902,ROW()-ROW($L$2905)+1),"")</f>
        <v>0</v>
      </c>
      <c r="M3677">
        <f>IFERROR(SMALL(M972:M2902,ROW()-ROW($M$2905)+1),"")</f>
        <v>0</v>
      </c>
      <c r="N3677">
        <f>IFERROR(SMALL(N972:N2902,ROW()-ROW($N$2905)+1),"")</f>
        <v>0</v>
      </c>
    </row>
    <row r="3678" spans="5:14">
      <c r="E3678">
        <f>IFERROR(SMALL(E972:E2902,ROW()-ROW($E$2905)+1),"")</f>
        <v>0</v>
      </c>
      <c r="F3678">
        <f>IFERROR(SMALL(F972:F2902,ROW()-ROW($F$2905)+1),"")</f>
        <v>0</v>
      </c>
      <c r="G3678">
        <f>IFERROR(SMALL(G972:G2902,ROW()-ROW($G$2905)+1),"")</f>
        <v>0</v>
      </c>
      <c r="H3678">
        <f>IFERROR(SMALL(H972:H2902,ROW()-ROW($H$2905)+1),"")</f>
        <v>0</v>
      </c>
      <c r="K3678">
        <f>IFERROR(SMALL(K972:K2902,ROW()-ROW($K$2905)+1),"")</f>
        <v>0</v>
      </c>
      <c r="L3678">
        <f>IFERROR(SMALL(L972:L2902,ROW()-ROW($L$2905)+1),"")</f>
        <v>0</v>
      </c>
      <c r="M3678">
        <f>IFERROR(SMALL(M972:M2902,ROW()-ROW($M$2905)+1),"")</f>
        <v>0</v>
      </c>
      <c r="N3678">
        <f>IFERROR(SMALL(N972:N2902,ROW()-ROW($N$2905)+1),"")</f>
        <v>0</v>
      </c>
    </row>
    <row r="3679" spans="5:14">
      <c r="E3679">
        <f>IFERROR(SMALL(E972:E2902,ROW()-ROW($E$2905)+1),"")</f>
        <v>0</v>
      </c>
      <c r="F3679">
        <f>IFERROR(SMALL(F972:F2902,ROW()-ROW($F$2905)+1),"")</f>
        <v>0</v>
      </c>
      <c r="G3679">
        <f>IFERROR(SMALL(G972:G2902,ROW()-ROW($G$2905)+1),"")</f>
        <v>0</v>
      </c>
      <c r="H3679">
        <f>IFERROR(SMALL(H972:H2902,ROW()-ROW($H$2905)+1),"")</f>
        <v>0</v>
      </c>
      <c r="K3679">
        <f>IFERROR(SMALL(K972:K2902,ROW()-ROW($K$2905)+1),"")</f>
        <v>0</v>
      </c>
      <c r="L3679">
        <f>IFERROR(SMALL(L972:L2902,ROW()-ROW($L$2905)+1),"")</f>
        <v>0</v>
      </c>
      <c r="M3679">
        <f>IFERROR(SMALL(M972:M2902,ROW()-ROW($M$2905)+1),"")</f>
        <v>0</v>
      </c>
      <c r="N3679">
        <f>IFERROR(SMALL(N972:N2902,ROW()-ROW($N$2905)+1),"")</f>
        <v>0</v>
      </c>
    </row>
    <row r="3680" spans="5:14">
      <c r="E3680">
        <f>IFERROR(SMALL(E972:E2902,ROW()-ROW($E$2905)+1),"")</f>
        <v>0</v>
      </c>
      <c r="F3680">
        <f>IFERROR(SMALL(F972:F2902,ROW()-ROW($F$2905)+1),"")</f>
        <v>0</v>
      </c>
      <c r="G3680">
        <f>IFERROR(SMALL(G972:G2902,ROW()-ROW($G$2905)+1),"")</f>
        <v>0</v>
      </c>
      <c r="H3680">
        <f>IFERROR(SMALL(H972:H2902,ROW()-ROW($H$2905)+1),"")</f>
        <v>0</v>
      </c>
      <c r="K3680">
        <f>IFERROR(SMALL(K972:K2902,ROW()-ROW($K$2905)+1),"")</f>
        <v>0</v>
      </c>
      <c r="L3680">
        <f>IFERROR(SMALL(L972:L2902,ROW()-ROW($L$2905)+1),"")</f>
        <v>0</v>
      </c>
      <c r="M3680">
        <f>IFERROR(SMALL(M972:M2902,ROW()-ROW($M$2905)+1),"")</f>
        <v>0</v>
      </c>
      <c r="N3680">
        <f>IFERROR(SMALL(N972:N2902,ROW()-ROW($N$2905)+1),"")</f>
        <v>0</v>
      </c>
    </row>
    <row r="3681" spans="5:14">
      <c r="E3681">
        <f>IFERROR(SMALL(E972:E2902,ROW()-ROW($E$2905)+1),"")</f>
        <v>0</v>
      </c>
      <c r="F3681">
        <f>IFERROR(SMALL(F972:F2902,ROW()-ROW($F$2905)+1),"")</f>
        <v>0</v>
      </c>
      <c r="G3681">
        <f>IFERROR(SMALL(G972:G2902,ROW()-ROW($G$2905)+1),"")</f>
        <v>0</v>
      </c>
      <c r="H3681">
        <f>IFERROR(SMALL(H972:H2902,ROW()-ROW($H$2905)+1),"")</f>
        <v>0</v>
      </c>
      <c r="K3681">
        <f>IFERROR(SMALL(K972:K2902,ROW()-ROW($K$2905)+1),"")</f>
        <v>0</v>
      </c>
      <c r="L3681">
        <f>IFERROR(SMALL(L972:L2902,ROW()-ROW($L$2905)+1),"")</f>
        <v>0</v>
      </c>
      <c r="M3681">
        <f>IFERROR(SMALL(M972:M2902,ROW()-ROW($M$2905)+1),"")</f>
        <v>0</v>
      </c>
      <c r="N3681">
        <f>IFERROR(SMALL(N972:N2902,ROW()-ROW($N$2905)+1),"")</f>
        <v>0</v>
      </c>
    </row>
    <row r="3682" spans="5:14">
      <c r="E3682">
        <f>IFERROR(SMALL(E972:E2902,ROW()-ROW($E$2905)+1),"")</f>
        <v>0</v>
      </c>
      <c r="F3682">
        <f>IFERROR(SMALL(F972:F2902,ROW()-ROW($F$2905)+1),"")</f>
        <v>0</v>
      </c>
      <c r="G3682">
        <f>IFERROR(SMALL(G972:G2902,ROW()-ROW($G$2905)+1),"")</f>
        <v>0</v>
      </c>
      <c r="H3682">
        <f>IFERROR(SMALL(H972:H2902,ROW()-ROW($H$2905)+1),"")</f>
        <v>0</v>
      </c>
      <c r="K3682">
        <f>IFERROR(SMALL(K972:K2902,ROW()-ROW($K$2905)+1),"")</f>
        <v>0</v>
      </c>
      <c r="L3682">
        <f>IFERROR(SMALL(L972:L2902,ROW()-ROW($L$2905)+1),"")</f>
        <v>0</v>
      </c>
      <c r="M3682">
        <f>IFERROR(SMALL(M972:M2902,ROW()-ROW($M$2905)+1),"")</f>
        <v>0</v>
      </c>
      <c r="N3682">
        <f>IFERROR(SMALL(N972:N2902,ROW()-ROW($N$2905)+1),"")</f>
        <v>0</v>
      </c>
    </row>
    <row r="3683" spans="5:14">
      <c r="E3683">
        <f>IFERROR(SMALL(E972:E2902,ROW()-ROW($E$2905)+1),"")</f>
        <v>0</v>
      </c>
      <c r="F3683">
        <f>IFERROR(SMALL(F972:F2902,ROW()-ROW($F$2905)+1),"")</f>
        <v>0</v>
      </c>
      <c r="G3683">
        <f>IFERROR(SMALL(G972:G2902,ROW()-ROW($G$2905)+1),"")</f>
        <v>0</v>
      </c>
      <c r="H3683">
        <f>IFERROR(SMALL(H972:H2902,ROW()-ROW($H$2905)+1),"")</f>
        <v>0</v>
      </c>
      <c r="K3683">
        <f>IFERROR(SMALL(K972:K2902,ROW()-ROW($K$2905)+1),"")</f>
        <v>0</v>
      </c>
      <c r="L3683">
        <f>IFERROR(SMALL(L972:L2902,ROW()-ROW($L$2905)+1),"")</f>
        <v>0</v>
      </c>
      <c r="M3683">
        <f>IFERROR(SMALL(M972:M2902,ROW()-ROW($M$2905)+1),"")</f>
        <v>0</v>
      </c>
      <c r="N3683">
        <f>IFERROR(SMALL(N972:N2902,ROW()-ROW($N$2905)+1),"")</f>
        <v>0</v>
      </c>
    </row>
    <row r="3684" spans="5:14">
      <c r="E3684">
        <f>IFERROR(SMALL(E972:E2902,ROW()-ROW($E$2905)+1),"")</f>
        <v>0</v>
      </c>
      <c r="F3684">
        <f>IFERROR(SMALL(F972:F2902,ROW()-ROW($F$2905)+1),"")</f>
        <v>0</v>
      </c>
      <c r="G3684">
        <f>IFERROR(SMALL(G972:G2902,ROW()-ROW($G$2905)+1),"")</f>
        <v>0</v>
      </c>
      <c r="H3684">
        <f>IFERROR(SMALL(H972:H2902,ROW()-ROW($H$2905)+1),"")</f>
        <v>0</v>
      </c>
      <c r="K3684">
        <f>IFERROR(SMALL(K972:K2902,ROW()-ROW($K$2905)+1),"")</f>
        <v>0</v>
      </c>
      <c r="L3684">
        <f>IFERROR(SMALL(L972:L2902,ROW()-ROW($L$2905)+1),"")</f>
        <v>0</v>
      </c>
      <c r="M3684">
        <f>IFERROR(SMALL(M972:M2902,ROW()-ROW($M$2905)+1),"")</f>
        <v>0</v>
      </c>
      <c r="N3684">
        <f>IFERROR(SMALL(N972:N2902,ROW()-ROW($N$2905)+1),"")</f>
        <v>0</v>
      </c>
    </row>
    <row r="3685" spans="5:14">
      <c r="E3685">
        <f>IFERROR(SMALL(E972:E2902,ROW()-ROW($E$2905)+1),"")</f>
        <v>0</v>
      </c>
      <c r="F3685">
        <f>IFERROR(SMALL(F972:F2902,ROW()-ROW($F$2905)+1),"")</f>
        <v>0</v>
      </c>
      <c r="G3685">
        <f>IFERROR(SMALL(G972:G2902,ROW()-ROW($G$2905)+1),"")</f>
        <v>0</v>
      </c>
      <c r="H3685">
        <f>IFERROR(SMALL(H972:H2902,ROW()-ROW($H$2905)+1),"")</f>
        <v>0</v>
      </c>
      <c r="K3685">
        <f>IFERROR(SMALL(K972:K2902,ROW()-ROW($K$2905)+1),"")</f>
        <v>0</v>
      </c>
      <c r="L3685">
        <f>IFERROR(SMALL(L972:L2902,ROW()-ROW($L$2905)+1),"")</f>
        <v>0</v>
      </c>
      <c r="M3685">
        <f>IFERROR(SMALL(M972:M2902,ROW()-ROW($M$2905)+1),"")</f>
        <v>0</v>
      </c>
      <c r="N3685">
        <f>IFERROR(SMALL(N972:N2902,ROW()-ROW($N$2905)+1),"")</f>
        <v>0</v>
      </c>
    </row>
    <row r="3686" spans="5:14">
      <c r="E3686">
        <f>IFERROR(SMALL(E972:E2902,ROW()-ROW($E$2905)+1),"")</f>
        <v>0</v>
      </c>
      <c r="F3686">
        <f>IFERROR(SMALL(F972:F2902,ROW()-ROW($F$2905)+1),"")</f>
        <v>0</v>
      </c>
      <c r="G3686">
        <f>IFERROR(SMALL(G972:G2902,ROW()-ROW($G$2905)+1),"")</f>
        <v>0</v>
      </c>
      <c r="H3686">
        <f>IFERROR(SMALL(H972:H2902,ROW()-ROW($H$2905)+1),"")</f>
        <v>0</v>
      </c>
      <c r="K3686">
        <f>IFERROR(SMALL(K972:K2902,ROW()-ROW($K$2905)+1),"")</f>
        <v>0</v>
      </c>
      <c r="L3686">
        <f>IFERROR(SMALL(L972:L2902,ROW()-ROW($L$2905)+1),"")</f>
        <v>0</v>
      </c>
      <c r="M3686">
        <f>IFERROR(SMALL(M972:M2902,ROW()-ROW($M$2905)+1),"")</f>
        <v>0</v>
      </c>
      <c r="N3686">
        <f>IFERROR(SMALL(N972:N2902,ROW()-ROW($N$2905)+1),"")</f>
        <v>0</v>
      </c>
    </row>
    <row r="3687" spans="5:14">
      <c r="E3687">
        <f>IFERROR(SMALL(E972:E2902,ROW()-ROW($E$2905)+1),"")</f>
        <v>0</v>
      </c>
      <c r="F3687">
        <f>IFERROR(SMALL(F972:F2902,ROW()-ROW($F$2905)+1),"")</f>
        <v>0</v>
      </c>
      <c r="G3687">
        <f>IFERROR(SMALL(G972:G2902,ROW()-ROW($G$2905)+1),"")</f>
        <v>0</v>
      </c>
      <c r="H3687">
        <f>IFERROR(SMALL(H972:H2902,ROW()-ROW($H$2905)+1),"")</f>
        <v>0</v>
      </c>
      <c r="K3687">
        <f>IFERROR(SMALL(K972:K2902,ROW()-ROW($K$2905)+1),"")</f>
        <v>0</v>
      </c>
      <c r="L3687">
        <f>IFERROR(SMALL(L972:L2902,ROW()-ROW($L$2905)+1),"")</f>
        <v>0</v>
      </c>
      <c r="M3687">
        <f>IFERROR(SMALL(M972:M2902,ROW()-ROW($M$2905)+1),"")</f>
        <v>0</v>
      </c>
      <c r="N3687">
        <f>IFERROR(SMALL(N972:N2902,ROW()-ROW($N$2905)+1),"")</f>
        <v>0</v>
      </c>
    </row>
    <row r="3688" spans="5:14">
      <c r="E3688">
        <f>IFERROR(SMALL(E972:E2902,ROW()-ROW($E$2905)+1),"")</f>
        <v>0</v>
      </c>
      <c r="F3688">
        <f>IFERROR(SMALL(F972:F2902,ROW()-ROW($F$2905)+1),"")</f>
        <v>0</v>
      </c>
      <c r="G3688">
        <f>IFERROR(SMALL(G972:G2902,ROW()-ROW($G$2905)+1),"")</f>
        <v>0</v>
      </c>
      <c r="H3688">
        <f>IFERROR(SMALL(H972:H2902,ROW()-ROW($H$2905)+1),"")</f>
        <v>0</v>
      </c>
      <c r="K3688">
        <f>IFERROR(SMALL(K972:K2902,ROW()-ROW($K$2905)+1),"")</f>
        <v>0</v>
      </c>
      <c r="L3688">
        <f>IFERROR(SMALL(L972:L2902,ROW()-ROW($L$2905)+1),"")</f>
        <v>0</v>
      </c>
      <c r="M3688">
        <f>IFERROR(SMALL(M972:M2902,ROW()-ROW($M$2905)+1),"")</f>
        <v>0</v>
      </c>
      <c r="N3688">
        <f>IFERROR(SMALL(N972:N2902,ROW()-ROW($N$2905)+1),"")</f>
        <v>0</v>
      </c>
    </row>
    <row r="3689" spans="5:14">
      <c r="E3689">
        <f>IFERROR(SMALL(E972:E2902,ROW()-ROW($E$2905)+1),"")</f>
        <v>0</v>
      </c>
      <c r="F3689">
        <f>IFERROR(SMALL(F972:F2902,ROW()-ROW($F$2905)+1),"")</f>
        <v>0</v>
      </c>
      <c r="G3689">
        <f>IFERROR(SMALL(G972:G2902,ROW()-ROW($G$2905)+1),"")</f>
        <v>0</v>
      </c>
      <c r="H3689">
        <f>IFERROR(SMALL(H972:H2902,ROW()-ROW($H$2905)+1),"")</f>
        <v>0</v>
      </c>
      <c r="K3689">
        <f>IFERROR(SMALL(K972:K2902,ROW()-ROW($K$2905)+1),"")</f>
        <v>0</v>
      </c>
      <c r="L3689">
        <f>IFERROR(SMALL(L972:L2902,ROW()-ROW($L$2905)+1),"")</f>
        <v>0</v>
      </c>
      <c r="M3689">
        <f>IFERROR(SMALL(M972:M2902,ROW()-ROW($M$2905)+1),"")</f>
        <v>0</v>
      </c>
      <c r="N3689">
        <f>IFERROR(SMALL(N972:N2902,ROW()-ROW($N$2905)+1),"")</f>
        <v>0</v>
      </c>
    </row>
    <row r="3690" spans="5:14">
      <c r="E3690">
        <f>IFERROR(SMALL(E972:E2902,ROW()-ROW($E$2905)+1),"")</f>
        <v>0</v>
      </c>
      <c r="F3690">
        <f>IFERROR(SMALL(F972:F2902,ROW()-ROW($F$2905)+1),"")</f>
        <v>0</v>
      </c>
      <c r="G3690">
        <f>IFERROR(SMALL(G972:G2902,ROW()-ROW($G$2905)+1),"")</f>
        <v>0</v>
      </c>
      <c r="H3690">
        <f>IFERROR(SMALL(H972:H2902,ROW()-ROW($H$2905)+1),"")</f>
        <v>0</v>
      </c>
      <c r="K3690">
        <f>IFERROR(SMALL(K972:K2902,ROW()-ROW($K$2905)+1),"")</f>
        <v>0</v>
      </c>
      <c r="L3690">
        <f>IFERROR(SMALL(L972:L2902,ROW()-ROW($L$2905)+1),"")</f>
        <v>0</v>
      </c>
      <c r="M3690">
        <f>IFERROR(SMALL(M972:M2902,ROW()-ROW($M$2905)+1),"")</f>
        <v>0</v>
      </c>
      <c r="N3690">
        <f>IFERROR(SMALL(N972:N2902,ROW()-ROW($N$2905)+1),"")</f>
        <v>0</v>
      </c>
    </row>
    <row r="3691" spans="5:14">
      <c r="E3691">
        <f>IFERROR(SMALL(E972:E2902,ROW()-ROW($E$2905)+1),"")</f>
        <v>0</v>
      </c>
      <c r="F3691">
        <f>IFERROR(SMALL(F972:F2902,ROW()-ROW($F$2905)+1),"")</f>
        <v>0</v>
      </c>
      <c r="G3691">
        <f>IFERROR(SMALL(G972:G2902,ROW()-ROW($G$2905)+1),"")</f>
        <v>0</v>
      </c>
      <c r="H3691">
        <f>IFERROR(SMALL(H972:H2902,ROW()-ROW($H$2905)+1),"")</f>
        <v>0</v>
      </c>
      <c r="K3691">
        <f>IFERROR(SMALL(K972:K2902,ROW()-ROW($K$2905)+1),"")</f>
        <v>0</v>
      </c>
      <c r="L3691">
        <f>IFERROR(SMALL(L972:L2902,ROW()-ROW($L$2905)+1),"")</f>
        <v>0</v>
      </c>
      <c r="M3691">
        <f>IFERROR(SMALL(M972:M2902,ROW()-ROW($M$2905)+1),"")</f>
        <v>0</v>
      </c>
      <c r="N3691">
        <f>IFERROR(SMALL(N972:N2902,ROW()-ROW($N$2905)+1),"")</f>
        <v>0</v>
      </c>
    </row>
    <row r="3692" spans="5:14">
      <c r="E3692">
        <f>IFERROR(SMALL(E972:E2902,ROW()-ROW($E$2905)+1),"")</f>
        <v>0</v>
      </c>
      <c r="F3692">
        <f>IFERROR(SMALL(F972:F2902,ROW()-ROW($F$2905)+1),"")</f>
        <v>0</v>
      </c>
      <c r="G3692">
        <f>IFERROR(SMALL(G972:G2902,ROW()-ROW($G$2905)+1),"")</f>
        <v>0</v>
      </c>
      <c r="H3692">
        <f>IFERROR(SMALL(H972:H2902,ROW()-ROW($H$2905)+1),"")</f>
        <v>0</v>
      </c>
      <c r="K3692">
        <f>IFERROR(SMALL(K972:K2902,ROW()-ROW($K$2905)+1),"")</f>
        <v>0</v>
      </c>
      <c r="L3692">
        <f>IFERROR(SMALL(L972:L2902,ROW()-ROW($L$2905)+1),"")</f>
        <v>0</v>
      </c>
      <c r="M3692">
        <f>IFERROR(SMALL(M972:M2902,ROW()-ROW($M$2905)+1),"")</f>
        <v>0</v>
      </c>
      <c r="N3692">
        <f>IFERROR(SMALL(N972:N2902,ROW()-ROW($N$2905)+1),"")</f>
        <v>0</v>
      </c>
    </row>
    <row r="3693" spans="5:14">
      <c r="E3693">
        <f>IFERROR(SMALL(E972:E2902,ROW()-ROW($E$2905)+1),"")</f>
        <v>0</v>
      </c>
      <c r="F3693">
        <f>IFERROR(SMALL(F972:F2902,ROW()-ROW($F$2905)+1),"")</f>
        <v>0</v>
      </c>
      <c r="G3693">
        <f>IFERROR(SMALL(G972:G2902,ROW()-ROW($G$2905)+1),"")</f>
        <v>0</v>
      </c>
      <c r="H3693">
        <f>IFERROR(SMALL(H972:H2902,ROW()-ROW($H$2905)+1),"")</f>
        <v>0</v>
      </c>
      <c r="K3693">
        <f>IFERROR(SMALL(K972:K2902,ROW()-ROW($K$2905)+1),"")</f>
        <v>0</v>
      </c>
      <c r="L3693">
        <f>IFERROR(SMALL(L972:L2902,ROW()-ROW($L$2905)+1),"")</f>
        <v>0</v>
      </c>
      <c r="M3693">
        <f>IFERROR(SMALL(M972:M2902,ROW()-ROW($M$2905)+1),"")</f>
        <v>0</v>
      </c>
      <c r="N3693">
        <f>IFERROR(SMALL(N972:N2902,ROW()-ROW($N$2905)+1),"")</f>
        <v>0</v>
      </c>
    </row>
    <row r="3694" spans="5:14">
      <c r="E3694">
        <f>IFERROR(SMALL(E972:E2902,ROW()-ROW($E$2905)+1),"")</f>
        <v>0</v>
      </c>
      <c r="F3694">
        <f>IFERROR(SMALL(F972:F2902,ROW()-ROW($F$2905)+1),"")</f>
        <v>0</v>
      </c>
      <c r="G3694">
        <f>IFERROR(SMALL(G972:G2902,ROW()-ROW($G$2905)+1),"")</f>
        <v>0</v>
      </c>
      <c r="H3694">
        <f>IFERROR(SMALL(H972:H2902,ROW()-ROW($H$2905)+1),"")</f>
        <v>0</v>
      </c>
      <c r="K3694">
        <f>IFERROR(SMALL(K972:K2902,ROW()-ROW($K$2905)+1),"")</f>
        <v>0</v>
      </c>
      <c r="L3694">
        <f>IFERROR(SMALL(L972:L2902,ROW()-ROW($L$2905)+1),"")</f>
        <v>0</v>
      </c>
      <c r="M3694">
        <f>IFERROR(SMALL(M972:M2902,ROW()-ROW($M$2905)+1),"")</f>
        <v>0</v>
      </c>
      <c r="N3694">
        <f>IFERROR(SMALL(N972:N2902,ROW()-ROW($N$2905)+1),"")</f>
        <v>0</v>
      </c>
    </row>
    <row r="3695" spans="5:14">
      <c r="E3695">
        <f>IFERROR(SMALL(E972:E2902,ROW()-ROW($E$2905)+1),"")</f>
        <v>0</v>
      </c>
      <c r="F3695">
        <f>IFERROR(SMALL(F972:F2902,ROW()-ROW($F$2905)+1),"")</f>
        <v>0</v>
      </c>
      <c r="G3695">
        <f>IFERROR(SMALL(G972:G2902,ROW()-ROW($G$2905)+1),"")</f>
        <v>0</v>
      </c>
      <c r="H3695">
        <f>IFERROR(SMALL(H972:H2902,ROW()-ROW($H$2905)+1),"")</f>
        <v>0</v>
      </c>
      <c r="K3695">
        <f>IFERROR(SMALL(K972:K2902,ROW()-ROW($K$2905)+1),"")</f>
        <v>0</v>
      </c>
      <c r="L3695">
        <f>IFERROR(SMALL(L972:L2902,ROW()-ROW($L$2905)+1),"")</f>
        <v>0</v>
      </c>
      <c r="M3695">
        <f>IFERROR(SMALL(M972:M2902,ROW()-ROW($M$2905)+1),"")</f>
        <v>0</v>
      </c>
      <c r="N3695">
        <f>IFERROR(SMALL(N972:N2902,ROW()-ROW($N$2905)+1),"")</f>
        <v>0</v>
      </c>
    </row>
    <row r="3696" spans="5:14">
      <c r="E3696">
        <f>IFERROR(SMALL(E972:E2902,ROW()-ROW($E$2905)+1),"")</f>
        <v>0</v>
      </c>
      <c r="F3696">
        <f>IFERROR(SMALL(F972:F2902,ROW()-ROW($F$2905)+1),"")</f>
        <v>0</v>
      </c>
      <c r="G3696">
        <f>IFERROR(SMALL(G972:G2902,ROW()-ROW($G$2905)+1),"")</f>
        <v>0</v>
      </c>
      <c r="H3696">
        <f>IFERROR(SMALL(H972:H2902,ROW()-ROW($H$2905)+1),"")</f>
        <v>0</v>
      </c>
      <c r="K3696">
        <f>IFERROR(SMALL(K972:K2902,ROW()-ROW($K$2905)+1),"")</f>
        <v>0</v>
      </c>
      <c r="L3696">
        <f>IFERROR(SMALL(L972:L2902,ROW()-ROW($L$2905)+1),"")</f>
        <v>0</v>
      </c>
      <c r="M3696">
        <f>IFERROR(SMALL(M972:M2902,ROW()-ROW($M$2905)+1),"")</f>
        <v>0</v>
      </c>
      <c r="N3696">
        <f>IFERROR(SMALL(N972:N2902,ROW()-ROW($N$2905)+1),"")</f>
        <v>0</v>
      </c>
    </row>
    <row r="3697" spans="5:14">
      <c r="E3697">
        <f>IFERROR(SMALL(E972:E2902,ROW()-ROW($E$2905)+1),"")</f>
        <v>0</v>
      </c>
      <c r="F3697">
        <f>IFERROR(SMALL(F972:F2902,ROW()-ROW($F$2905)+1),"")</f>
        <v>0</v>
      </c>
      <c r="G3697">
        <f>IFERROR(SMALL(G972:G2902,ROW()-ROW($G$2905)+1),"")</f>
        <v>0</v>
      </c>
      <c r="H3697">
        <f>IFERROR(SMALL(H972:H2902,ROW()-ROW($H$2905)+1),"")</f>
        <v>0</v>
      </c>
      <c r="K3697">
        <f>IFERROR(SMALL(K972:K2902,ROW()-ROW($K$2905)+1),"")</f>
        <v>0</v>
      </c>
      <c r="L3697">
        <f>IFERROR(SMALL(L972:L2902,ROW()-ROW($L$2905)+1),"")</f>
        <v>0</v>
      </c>
      <c r="M3697">
        <f>IFERROR(SMALL(M972:M2902,ROW()-ROW($M$2905)+1),"")</f>
        <v>0</v>
      </c>
      <c r="N3697">
        <f>IFERROR(SMALL(N972:N2902,ROW()-ROW($N$2905)+1),"")</f>
        <v>0</v>
      </c>
    </row>
    <row r="3698" spans="5:14">
      <c r="E3698">
        <f>IFERROR(SMALL(E972:E2902,ROW()-ROW($E$2905)+1),"")</f>
        <v>0</v>
      </c>
      <c r="F3698">
        <f>IFERROR(SMALL(F972:F2902,ROW()-ROW($F$2905)+1),"")</f>
        <v>0</v>
      </c>
      <c r="G3698">
        <f>IFERROR(SMALL(G972:G2902,ROW()-ROW($G$2905)+1),"")</f>
        <v>0</v>
      </c>
      <c r="H3698">
        <f>IFERROR(SMALL(H972:H2902,ROW()-ROW($H$2905)+1),"")</f>
        <v>0</v>
      </c>
      <c r="K3698">
        <f>IFERROR(SMALL(K972:K2902,ROW()-ROW($K$2905)+1),"")</f>
        <v>0</v>
      </c>
      <c r="L3698">
        <f>IFERROR(SMALL(L972:L2902,ROW()-ROW($L$2905)+1),"")</f>
        <v>0</v>
      </c>
      <c r="M3698">
        <f>IFERROR(SMALL(M972:M2902,ROW()-ROW($M$2905)+1),"")</f>
        <v>0</v>
      </c>
      <c r="N3698">
        <f>IFERROR(SMALL(N972:N2902,ROW()-ROW($N$2905)+1),"")</f>
        <v>0</v>
      </c>
    </row>
    <row r="3699" spans="5:14">
      <c r="E3699">
        <f>IFERROR(SMALL(E972:E2902,ROW()-ROW($E$2905)+1),"")</f>
        <v>0</v>
      </c>
      <c r="F3699">
        <f>IFERROR(SMALL(F972:F2902,ROW()-ROW($F$2905)+1),"")</f>
        <v>0</v>
      </c>
      <c r="G3699">
        <f>IFERROR(SMALL(G972:G2902,ROW()-ROW($G$2905)+1),"")</f>
        <v>0</v>
      </c>
      <c r="H3699">
        <f>IFERROR(SMALL(H972:H2902,ROW()-ROW($H$2905)+1),"")</f>
        <v>0</v>
      </c>
      <c r="K3699">
        <f>IFERROR(SMALL(K972:K2902,ROW()-ROW($K$2905)+1),"")</f>
        <v>0</v>
      </c>
      <c r="L3699">
        <f>IFERROR(SMALL(L972:L2902,ROW()-ROW($L$2905)+1),"")</f>
        <v>0</v>
      </c>
      <c r="M3699">
        <f>IFERROR(SMALL(M972:M2902,ROW()-ROW($M$2905)+1),"")</f>
        <v>0</v>
      </c>
      <c r="N3699">
        <f>IFERROR(SMALL(N972:N2902,ROW()-ROW($N$2905)+1),"")</f>
        <v>0</v>
      </c>
    </row>
    <row r="3700" spans="5:14">
      <c r="E3700">
        <f>IFERROR(SMALL(E972:E2902,ROW()-ROW($E$2905)+1),"")</f>
        <v>0</v>
      </c>
      <c r="F3700">
        <f>IFERROR(SMALL(F972:F2902,ROW()-ROW($F$2905)+1),"")</f>
        <v>0</v>
      </c>
      <c r="G3700">
        <f>IFERROR(SMALL(G972:G2902,ROW()-ROW($G$2905)+1),"")</f>
        <v>0</v>
      </c>
      <c r="H3700">
        <f>IFERROR(SMALL(H972:H2902,ROW()-ROW($H$2905)+1),"")</f>
        <v>0</v>
      </c>
      <c r="K3700">
        <f>IFERROR(SMALL(K972:K2902,ROW()-ROW($K$2905)+1),"")</f>
        <v>0</v>
      </c>
      <c r="L3700">
        <f>IFERROR(SMALL(L972:L2902,ROW()-ROW($L$2905)+1),"")</f>
        <v>0</v>
      </c>
      <c r="M3700">
        <f>IFERROR(SMALL(M972:M2902,ROW()-ROW($M$2905)+1),"")</f>
        <v>0</v>
      </c>
      <c r="N3700">
        <f>IFERROR(SMALL(N972:N2902,ROW()-ROW($N$2905)+1),"")</f>
        <v>0</v>
      </c>
    </row>
    <row r="3701" spans="5:14">
      <c r="E3701">
        <f>IFERROR(SMALL(E972:E2902,ROW()-ROW($E$2905)+1),"")</f>
        <v>0</v>
      </c>
      <c r="F3701">
        <f>IFERROR(SMALL(F972:F2902,ROW()-ROW($F$2905)+1),"")</f>
        <v>0</v>
      </c>
      <c r="G3701">
        <f>IFERROR(SMALL(G972:G2902,ROW()-ROW($G$2905)+1),"")</f>
        <v>0</v>
      </c>
      <c r="H3701">
        <f>IFERROR(SMALL(H972:H2902,ROW()-ROW($H$2905)+1),"")</f>
        <v>0</v>
      </c>
      <c r="K3701">
        <f>IFERROR(SMALL(K972:K2902,ROW()-ROW($K$2905)+1),"")</f>
        <v>0</v>
      </c>
      <c r="L3701">
        <f>IFERROR(SMALL(L972:L2902,ROW()-ROW($L$2905)+1),"")</f>
        <v>0</v>
      </c>
      <c r="M3701">
        <f>IFERROR(SMALL(M972:M2902,ROW()-ROW($M$2905)+1),"")</f>
        <v>0</v>
      </c>
      <c r="N3701">
        <f>IFERROR(SMALL(N972:N2902,ROW()-ROW($N$2905)+1),"")</f>
        <v>0</v>
      </c>
    </row>
    <row r="3702" spans="5:14">
      <c r="E3702">
        <f>IFERROR(SMALL(E972:E2902,ROW()-ROW($E$2905)+1),"")</f>
        <v>0</v>
      </c>
      <c r="F3702">
        <f>IFERROR(SMALL(F972:F2902,ROW()-ROW($F$2905)+1),"")</f>
        <v>0</v>
      </c>
      <c r="G3702">
        <f>IFERROR(SMALL(G972:G2902,ROW()-ROW($G$2905)+1),"")</f>
        <v>0</v>
      </c>
      <c r="H3702">
        <f>IFERROR(SMALL(H972:H2902,ROW()-ROW($H$2905)+1),"")</f>
        <v>0</v>
      </c>
      <c r="K3702">
        <f>IFERROR(SMALL(K972:K2902,ROW()-ROW($K$2905)+1),"")</f>
        <v>0</v>
      </c>
      <c r="L3702">
        <f>IFERROR(SMALL(L972:L2902,ROW()-ROW($L$2905)+1),"")</f>
        <v>0</v>
      </c>
      <c r="M3702">
        <f>IFERROR(SMALL(M972:M2902,ROW()-ROW($M$2905)+1),"")</f>
        <v>0</v>
      </c>
      <c r="N3702">
        <f>IFERROR(SMALL(N972:N2902,ROW()-ROW($N$2905)+1),"")</f>
        <v>0</v>
      </c>
    </row>
    <row r="3703" spans="5:14">
      <c r="E3703">
        <f>IFERROR(SMALL(E972:E2902,ROW()-ROW($E$2905)+1),"")</f>
        <v>0</v>
      </c>
      <c r="F3703">
        <f>IFERROR(SMALL(F972:F2902,ROW()-ROW($F$2905)+1),"")</f>
        <v>0</v>
      </c>
      <c r="G3703">
        <f>IFERROR(SMALL(G972:G2902,ROW()-ROW($G$2905)+1),"")</f>
        <v>0</v>
      </c>
      <c r="H3703">
        <f>IFERROR(SMALL(H972:H2902,ROW()-ROW($H$2905)+1),"")</f>
        <v>0</v>
      </c>
      <c r="K3703">
        <f>IFERROR(SMALL(K972:K2902,ROW()-ROW($K$2905)+1),"")</f>
        <v>0</v>
      </c>
      <c r="L3703">
        <f>IFERROR(SMALL(L972:L2902,ROW()-ROW($L$2905)+1),"")</f>
        <v>0</v>
      </c>
      <c r="M3703">
        <f>IFERROR(SMALL(M972:M2902,ROW()-ROW($M$2905)+1),"")</f>
        <v>0</v>
      </c>
      <c r="N3703">
        <f>IFERROR(SMALL(N972:N2902,ROW()-ROW($N$2905)+1),"")</f>
        <v>0</v>
      </c>
    </row>
    <row r="3704" spans="5:14">
      <c r="E3704">
        <f>IFERROR(SMALL(E972:E2902,ROW()-ROW($E$2905)+1),"")</f>
        <v>0</v>
      </c>
      <c r="F3704">
        <f>IFERROR(SMALL(F972:F2902,ROW()-ROW($F$2905)+1),"")</f>
        <v>0</v>
      </c>
      <c r="G3704">
        <f>IFERROR(SMALL(G972:G2902,ROW()-ROW($G$2905)+1),"")</f>
        <v>0</v>
      </c>
      <c r="H3704">
        <f>IFERROR(SMALL(H972:H2902,ROW()-ROW($H$2905)+1),"")</f>
        <v>0</v>
      </c>
      <c r="K3704">
        <f>IFERROR(SMALL(K972:K2902,ROW()-ROW($K$2905)+1),"")</f>
        <v>0</v>
      </c>
      <c r="L3704">
        <f>IFERROR(SMALL(L972:L2902,ROW()-ROW($L$2905)+1),"")</f>
        <v>0</v>
      </c>
      <c r="M3704">
        <f>IFERROR(SMALL(M972:M2902,ROW()-ROW($M$2905)+1),"")</f>
        <v>0</v>
      </c>
      <c r="N3704">
        <f>IFERROR(SMALL(N972:N2902,ROW()-ROW($N$2905)+1),"")</f>
        <v>0</v>
      </c>
    </row>
    <row r="3705" spans="5:14">
      <c r="E3705">
        <f>IFERROR(SMALL(E972:E2902,ROW()-ROW($E$2905)+1),"")</f>
        <v>0</v>
      </c>
      <c r="F3705">
        <f>IFERROR(SMALL(F972:F2902,ROW()-ROW($F$2905)+1),"")</f>
        <v>0</v>
      </c>
      <c r="G3705">
        <f>IFERROR(SMALL(G972:G2902,ROW()-ROW($G$2905)+1),"")</f>
        <v>0</v>
      </c>
      <c r="H3705">
        <f>IFERROR(SMALL(H972:H2902,ROW()-ROW($H$2905)+1),"")</f>
        <v>0</v>
      </c>
      <c r="K3705">
        <f>IFERROR(SMALL(K972:K2902,ROW()-ROW($K$2905)+1),"")</f>
        <v>0</v>
      </c>
      <c r="L3705">
        <f>IFERROR(SMALL(L972:L2902,ROW()-ROW($L$2905)+1),"")</f>
        <v>0</v>
      </c>
      <c r="M3705">
        <f>IFERROR(SMALL(M972:M2902,ROW()-ROW($M$2905)+1),"")</f>
        <v>0</v>
      </c>
      <c r="N3705">
        <f>IFERROR(SMALL(N972:N2902,ROW()-ROW($N$2905)+1),"")</f>
        <v>0</v>
      </c>
    </row>
    <row r="3706" spans="5:14">
      <c r="E3706">
        <f>IFERROR(SMALL(E972:E2902,ROW()-ROW($E$2905)+1),"")</f>
        <v>0</v>
      </c>
      <c r="F3706">
        <f>IFERROR(SMALL(F972:F2902,ROW()-ROW($F$2905)+1),"")</f>
        <v>0</v>
      </c>
      <c r="G3706">
        <f>IFERROR(SMALL(G972:G2902,ROW()-ROW($G$2905)+1),"")</f>
        <v>0</v>
      </c>
      <c r="H3706">
        <f>IFERROR(SMALL(H972:H2902,ROW()-ROW($H$2905)+1),"")</f>
        <v>0</v>
      </c>
      <c r="K3706">
        <f>IFERROR(SMALL(K972:K2902,ROW()-ROW($K$2905)+1),"")</f>
        <v>0</v>
      </c>
      <c r="L3706">
        <f>IFERROR(SMALL(L972:L2902,ROW()-ROW($L$2905)+1),"")</f>
        <v>0</v>
      </c>
      <c r="M3706">
        <f>IFERROR(SMALL(M972:M2902,ROW()-ROW($M$2905)+1),"")</f>
        <v>0</v>
      </c>
      <c r="N3706">
        <f>IFERROR(SMALL(N972:N2902,ROW()-ROW($N$2905)+1),"")</f>
        <v>0</v>
      </c>
    </row>
    <row r="3707" spans="5:14">
      <c r="E3707">
        <f>IFERROR(SMALL(E972:E2902,ROW()-ROW($E$2905)+1),"")</f>
        <v>0</v>
      </c>
      <c r="F3707">
        <f>IFERROR(SMALL(F972:F2902,ROW()-ROW($F$2905)+1),"")</f>
        <v>0</v>
      </c>
      <c r="G3707">
        <f>IFERROR(SMALL(G972:G2902,ROW()-ROW($G$2905)+1),"")</f>
        <v>0</v>
      </c>
      <c r="H3707">
        <f>IFERROR(SMALL(H972:H2902,ROW()-ROW($H$2905)+1),"")</f>
        <v>0</v>
      </c>
      <c r="K3707">
        <f>IFERROR(SMALL(K972:K2902,ROW()-ROW($K$2905)+1),"")</f>
        <v>0</v>
      </c>
      <c r="L3707">
        <f>IFERROR(SMALL(L972:L2902,ROW()-ROW($L$2905)+1),"")</f>
        <v>0</v>
      </c>
      <c r="M3707">
        <f>IFERROR(SMALL(M972:M2902,ROW()-ROW($M$2905)+1),"")</f>
        <v>0</v>
      </c>
      <c r="N3707">
        <f>IFERROR(SMALL(N972:N2902,ROW()-ROW($N$2905)+1),"")</f>
        <v>0</v>
      </c>
    </row>
    <row r="3708" spans="5:14">
      <c r="E3708">
        <f>IFERROR(SMALL(E972:E2902,ROW()-ROW($E$2905)+1),"")</f>
        <v>0</v>
      </c>
      <c r="F3708">
        <f>IFERROR(SMALL(F972:F2902,ROW()-ROW($F$2905)+1),"")</f>
        <v>0</v>
      </c>
      <c r="G3708">
        <f>IFERROR(SMALL(G972:G2902,ROW()-ROW($G$2905)+1),"")</f>
        <v>0</v>
      </c>
      <c r="H3708">
        <f>IFERROR(SMALL(H972:H2902,ROW()-ROW($H$2905)+1),"")</f>
        <v>0</v>
      </c>
      <c r="K3708">
        <f>IFERROR(SMALL(K972:K2902,ROW()-ROW($K$2905)+1),"")</f>
        <v>0</v>
      </c>
      <c r="L3708">
        <f>IFERROR(SMALL(L972:L2902,ROW()-ROW($L$2905)+1),"")</f>
        <v>0</v>
      </c>
      <c r="M3708">
        <f>IFERROR(SMALL(M972:M2902,ROW()-ROW($M$2905)+1),"")</f>
        <v>0</v>
      </c>
      <c r="N3708">
        <f>IFERROR(SMALL(N972:N2902,ROW()-ROW($N$2905)+1),"")</f>
        <v>0</v>
      </c>
    </row>
    <row r="3709" spans="5:14">
      <c r="E3709">
        <f>IFERROR(SMALL(E972:E2902,ROW()-ROW($E$2905)+1),"")</f>
        <v>0</v>
      </c>
      <c r="F3709">
        <f>IFERROR(SMALL(F972:F2902,ROW()-ROW($F$2905)+1),"")</f>
        <v>0</v>
      </c>
      <c r="G3709">
        <f>IFERROR(SMALL(G972:G2902,ROW()-ROW($G$2905)+1),"")</f>
        <v>0</v>
      </c>
      <c r="H3709">
        <f>IFERROR(SMALL(H972:H2902,ROW()-ROW($H$2905)+1),"")</f>
        <v>0</v>
      </c>
      <c r="K3709">
        <f>IFERROR(SMALL(K972:K2902,ROW()-ROW($K$2905)+1),"")</f>
        <v>0</v>
      </c>
      <c r="L3709">
        <f>IFERROR(SMALL(L972:L2902,ROW()-ROW($L$2905)+1),"")</f>
        <v>0</v>
      </c>
      <c r="M3709">
        <f>IFERROR(SMALL(M972:M2902,ROW()-ROW($M$2905)+1),"")</f>
        <v>0</v>
      </c>
      <c r="N3709">
        <f>IFERROR(SMALL(N972:N2902,ROW()-ROW($N$2905)+1),"")</f>
        <v>0</v>
      </c>
    </row>
    <row r="3710" spans="5:14">
      <c r="E3710">
        <f>IFERROR(SMALL(E972:E2902,ROW()-ROW($E$2905)+1),"")</f>
        <v>0</v>
      </c>
      <c r="F3710">
        <f>IFERROR(SMALL(F972:F2902,ROW()-ROW($F$2905)+1),"")</f>
        <v>0</v>
      </c>
      <c r="G3710">
        <f>IFERROR(SMALL(G972:G2902,ROW()-ROW($G$2905)+1),"")</f>
        <v>0</v>
      </c>
      <c r="H3710">
        <f>IFERROR(SMALL(H972:H2902,ROW()-ROW($H$2905)+1),"")</f>
        <v>0</v>
      </c>
      <c r="K3710">
        <f>IFERROR(SMALL(K972:K2902,ROW()-ROW($K$2905)+1),"")</f>
        <v>0</v>
      </c>
      <c r="L3710">
        <f>IFERROR(SMALL(L972:L2902,ROW()-ROW($L$2905)+1),"")</f>
        <v>0</v>
      </c>
      <c r="M3710">
        <f>IFERROR(SMALL(M972:M2902,ROW()-ROW($M$2905)+1),"")</f>
        <v>0</v>
      </c>
      <c r="N3710">
        <f>IFERROR(SMALL(N972:N2902,ROW()-ROW($N$2905)+1),"")</f>
        <v>0</v>
      </c>
    </row>
    <row r="3711" spans="5:14">
      <c r="E3711">
        <f>IFERROR(SMALL(E972:E2902,ROW()-ROW($E$2905)+1),"")</f>
        <v>0</v>
      </c>
      <c r="F3711">
        <f>IFERROR(SMALL(F972:F2902,ROW()-ROW($F$2905)+1),"")</f>
        <v>0</v>
      </c>
      <c r="G3711">
        <f>IFERROR(SMALL(G972:G2902,ROW()-ROW($G$2905)+1),"")</f>
        <v>0</v>
      </c>
      <c r="H3711">
        <f>IFERROR(SMALL(H972:H2902,ROW()-ROW($H$2905)+1),"")</f>
        <v>0</v>
      </c>
      <c r="K3711">
        <f>IFERROR(SMALL(K972:K2902,ROW()-ROW($K$2905)+1),"")</f>
        <v>0</v>
      </c>
      <c r="L3711">
        <f>IFERROR(SMALL(L972:L2902,ROW()-ROW($L$2905)+1),"")</f>
        <v>0</v>
      </c>
      <c r="M3711">
        <f>IFERROR(SMALL(M972:M2902,ROW()-ROW($M$2905)+1),"")</f>
        <v>0</v>
      </c>
      <c r="N3711">
        <f>IFERROR(SMALL(N972:N2902,ROW()-ROW($N$2905)+1),"")</f>
        <v>0</v>
      </c>
    </row>
    <row r="3712" spans="5:14">
      <c r="E3712">
        <f>IFERROR(SMALL(E972:E2902,ROW()-ROW($E$2905)+1),"")</f>
        <v>0</v>
      </c>
      <c r="F3712">
        <f>IFERROR(SMALL(F972:F2902,ROW()-ROW($F$2905)+1),"")</f>
        <v>0</v>
      </c>
      <c r="G3712">
        <f>IFERROR(SMALL(G972:G2902,ROW()-ROW($G$2905)+1),"")</f>
        <v>0</v>
      </c>
      <c r="H3712">
        <f>IFERROR(SMALL(H972:H2902,ROW()-ROW($H$2905)+1),"")</f>
        <v>0</v>
      </c>
      <c r="K3712">
        <f>IFERROR(SMALL(K972:K2902,ROW()-ROW($K$2905)+1),"")</f>
        <v>0</v>
      </c>
      <c r="L3712">
        <f>IFERROR(SMALL(L972:L2902,ROW()-ROW($L$2905)+1),"")</f>
        <v>0</v>
      </c>
      <c r="M3712">
        <f>IFERROR(SMALL(M972:M2902,ROW()-ROW($M$2905)+1),"")</f>
        <v>0</v>
      </c>
      <c r="N3712">
        <f>IFERROR(SMALL(N972:N2902,ROW()-ROW($N$2905)+1),"")</f>
        <v>0</v>
      </c>
    </row>
    <row r="3713" spans="5:14">
      <c r="E3713">
        <f>IFERROR(SMALL(E972:E2902,ROW()-ROW($E$2905)+1),"")</f>
        <v>0</v>
      </c>
      <c r="F3713">
        <f>IFERROR(SMALL(F972:F2902,ROW()-ROW($F$2905)+1),"")</f>
        <v>0</v>
      </c>
      <c r="G3713">
        <f>IFERROR(SMALL(G972:G2902,ROW()-ROW($G$2905)+1),"")</f>
        <v>0</v>
      </c>
      <c r="H3713">
        <f>IFERROR(SMALL(H972:H2902,ROW()-ROW($H$2905)+1),"")</f>
        <v>0</v>
      </c>
      <c r="K3713">
        <f>IFERROR(SMALL(K972:K2902,ROW()-ROW($K$2905)+1),"")</f>
        <v>0</v>
      </c>
      <c r="L3713">
        <f>IFERROR(SMALL(L972:L2902,ROW()-ROW($L$2905)+1),"")</f>
        <v>0</v>
      </c>
      <c r="M3713">
        <f>IFERROR(SMALL(M972:M2902,ROW()-ROW($M$2905)+1),"")</f>
        <v>0</v>
      </c>
      <c r="N3713">
        <f>IFERROR(SMALL(N972:N2902,ROW()-ROW($N$2905)+1),"")</f>
        <v>0</v>
      </c>
    </row>
    <row r="3714" spans="5:14">
      <c r="E3714">
        <f>IFERROR(SMALL(E972:E2902,ROW()-ROW($E$2905)+1),"")</f>
        <v>0</v>
      </c>
      <c r="F3714">
        <f>IFERROR(SMALL(F972:F2902,ROW()-ROW($F$2905)+1),"")</f>
        <v>0</v>
      </c>
      <c r="G3714">
        <f>IFERROR(SMALL(G972:G2902,ROW()-ROW($G$2905)+1),"")</f>
        <v>0</v>
      </c>
      <c r="H3714">
        <f>IFERROR(SMALL(H972:H2902,ROW()-ROW($H$2905)+1),"")</f>
        <v>0</v>
      </c>
      <c r="K3714">
        <f>IFERROR(SMALL(K972:K2902,ROW()-ROW($K$2905)+1),"")</f>
        <v>0</v>
      </c>
      <c r="L3714">
        <f>IFERROR(SMALL(L972:L2902,ROW()-ROW($L$2905)+1),"")</f>
        <v>0</v>
      </c>
      <c r="M3714">
        <f>IFERROR(SMALL(M972:M2902,ROW()-ROW($M$2905)+1),"")</f>
        <v>0</v>
      </c>
      <c r="N3714">
        <f>IFERROR(SMALL(N972:N2902,ROW()-ROW($N$2905)+1),"")</f>
        <v>0</v>
      </c>
    </row>
    <row r="3715" spans="5:14">
      <c r="E3715">
        <f>IFERROR(SMALL(E972:E2902,ROW()-ROW($E$2905)+1),"")</f>
        <v>0</v>
      </c>
      <c r="F3715">
        <f>IFERROR(SMALL(F972:F2902,ROW()-ROW($F$2905)+1),"")</f>
        <v>0</v>
      </c>
      <c r="G3715">
        <f>IFERROR(SMALL(G972:G2902,ROW()-ROW($G$2905)+1),"")</f>
        <v>0</v>
      </c>
      <c r="H3715">
        <f>IFERROR(SMALL(H972:H2902,ROW()-ROW($H$2905)+1),"")</f>
        <v>0</v>
      </c>
      <c r="K3715">
        <f>IFERROR(SMALL(K972:K2902,ROW()-ROW($K$2905)+1),"")</f>
        <v>0</v>
      </c>
      <c r="L3715">
        <f>IFERROR(SMALL(L972:L2902,ROW()-ROW($L$2905)+1),"")</f>
        <v>0</v>
      </c>
      <c r="M3715">
        <f>IFERROR(SMALL(M972:M2902,ROW()-ROW($M$2905)+1),"")</f>
        <v>0</v>
      </c>
      <c r="N3715">
        <f>IFERROR(SMALL(N972:N2902,ROW()-ROW($N$2905)+1),"")</f>
        <v>0</v>
      </c>
    </row>
    <row r="3716" spans="5:14">
      <c r="E3716">
        <f>IFERROR(SMALL(E972:E2902,ROW()-ROW($E$2905)+1),"")</f>
        <v>0</v>
      </c>
      <c r="F3716">
        <f>IFERROR(SMALL(F972:F2902,ROW()-ROW($F$2905)+1),"")</f>
        <v>0</v>
      </c>
      <c r="G3716">
        <f>IFERROR(SMALL(G972:G2902,ROW()-ROW($G$2905)+1),"")</f>
        <v>0</v>
      </c>
      <c r="H3716">
        <f>IFERROR(SMALL(H972:H2902,ROW()-ROW($H$2905)+1),"")</f>
        <v>0</v>
      </c>
      <c r="K3716">
        <f>IFERROR(SMALL(K972:K2902,ROW()-ROW($K$2905)+1),"")</f>
        <v>0</v>
      </c>
      <c r="L3716">
        <f>IFERROR(SMALL(L972:L2902,ROW()-ROW($L$2905)+1),"")</f>
        <v>0</v>
      </c>
      <c r="M3716">
        <f>IFERROR(SMALL(M972:M2902,ROW()-ROW($M$2905)+1),"")</f>
        <v>0</v>
      </c>
      <c r="N3716">
        <f>IFERROR(SMALL(N972:N2902,ROW()-ROW($N$2905)+1),"")</f>
        <v>0</v>
      </c>
    </row>
    <row r="3717" spans="5:14">
      <c r="E3717">
        <f>IFERROR(SMALL(E972:E2902,ROW()-ROW($E$2905)+1),"")</f>
        <v>0</v>
      </c>
      <c r="F3717">
        <f>IFERROR(SMALL(F972:F2902,ROW()-ROW($F$2905)+1),"")</f>
        <v>0</v>
      </c>
      <c r="G3717">
        <f>IFERROR(SMALL(G972:G2902,ROW()-ROW($G$2905)+1),"")</f>
        <v>0</v>
      </c>
      <c r="H3717">
        <f>IFERROR(SMALL(H972:H2902,ROW()-ROW($H$2905)+1),"")</f>
        <v>0</v>
      </c>
      <c r="K3717">
        <f>IFERROR(SMALL(K972:K2902,ROW()-ROW($K$2905)+1),"")</f>
        <v>0</v>
      </c>
      <c r="L3717">
        <f>IFERROR(SMALL(L972:L2902,ROW()-ROW($L$2905)+1),"")</f>
        <v>0</v>
      </c>
      <c r="M3717">
        <f>IFERROR(SMALL(M972:M2902,ROW()-ROW($M$2905)+1),"")</f>
        <v>0</v>
      </c>
      <c r="N3717">
        <f>IFERROR(SMALL(N972:N2902,ROW()-ROW($N$2905)+1),"")</f>
        <v>0</v>
      </c>
    </row>
    <row r="3718" spans="5:14">
      <c r="E3718">
        <f>IFERROR(SMALL(E972:E2902,ROW()-ROW($E$2905)+1),"")</f>
        <v>0</v>
      </c>
      <c r="F3718">
        <f>IFERROR(SMALL(F972:F2902,ROW()-ROW($F$2905)+1),"")</f>
        <v>0</v>
      </c>
      <c r="G3718">
        <f>IFERROR(SMALL(G972:G2902,ROW()-ROW($G$2905)+1),"")</f>
        <v>0</v>
      </c>
      <c r="H3718">
        <f>IFERROR(SMALL(H972:H2902,ROW()-ROW($H$2905)+1),"")</f>
        <v>0</v>
      </c>
      <c r="K3718">
        <f>IFERROR(SMALL(K972:K2902,ROW()-ROW($K$2905)+1),"")</f>
        <v>0</v>
      </c>
      <c r="L3718">
        <f>IFERROR(SMALL(L972:L2902,ROW()-ROW($L$2905)+1),"")</f>
        <v>0</v>
      </c>
      <c r="M3718">
        <f>IFERROR(SMALL(M972:M2902,ROW()-ROW($M$2905)+1),"")</f>
        <v>0</v>
      </c>
      <c r="N3718">
        <f>IFERROR(SMALL(N972:N2902,ROW()-ROW($N$2905)+1),"")</f>
        <v>0</v>
      </c>
    </row>
    <row r="3719" spans="5:14">
      <c r="E3719">
        <f>IFERROR(SMALL(E972:E2902,ROW()-ROW($E$2905)+1),"")</f>
        <v>0</v>
      </c>
      <c r="F3719">
        <f>IFERROR(SMALL(F972:F2902,ROW()-ROW($F$2905)+1),"")</f>
        <v>0</v>
      </c>
      <c r="G3719">
        <f>IFERROR(SMALL(G972:G2902,ROW()-ROW($G$2905)+1),"")</f>
        <v>0</v>
      </c>
      <c r="H3719">
        <f>IFERROR(SMALL(H972:H2902,ROW()-ROW($H$2905)+1),"")</f>
        <v>0</v>
      </c>
      <c r="K3719">
        <f>IFERROR(SMALL(K972:K2902,ROW()-ROW($K$2905)+1),"")</f>
        <v>0</v>
      </c>
      <c r="L3719">
        <f>IFERROR(SMALL(L972:L2902,ROW()-ROW($L$2905)+1),"")</f>
        <v>0</v>
      </c>
      <c r="M3719">
        <f>IFERROR(SMALL(M972:M2902,ROW()-ROW($M$2905)+1),"")</f>
        <v>0</v>
      </c>
      <c r="N3719">
        <f>IFERROR(SMALL(N972:N2902,ROW()-ROW($N$2905)+1),"")</f>
        <v>0</v>
      </c>
    </row>
    <row r="3720" spans="5:14">
      <c r="E3720">
        <f>IFERROR(SMALL(E972:E2902,ROW()-ROW($E$2905)+1),"")</f>
        <v>0</v>
      </c>
      <c r="F3720">
        <f>IFERROR(SMALL(F972:F2902,ROW()-ROW($F$2905)+1),"")</f>
        <v>0</v>
      </c>
      <c r="G3720">
        <f>IFERROR(SMALL(G972:G2902,ROW()-ROW($G$2905)+1),"")</f>
        <v>0</v>
      </c>
      <c r="H3720">
        <f>IFERROR(SMALL(H972:H2902,ROW()-ROW($H$2905)+1),"")</f>
        <v>0</v>
      </c>
      <c r="K3720">
        <f>IFERROR(SMALL(K972:K2902,ROW()-ROW($K$2905)+1),"")</f>
        <v>0</v>
      </c>
      <c r="L3720">
        <f>IFERROR(SMALL(L972:L2902,ROW()-ROW($L$2905)+1),"")</f>
        <v>0</v>
      </c>
      <c r="M3720">
        <f>IFERROR(SMALL(M972:M2902,ROW()-ROW($M$2905)+1),"")</f>
        <v>0</v>
      </c>
      <c r="N3720">
        <f>IFERROR(SMALL(N972:N2902,ROW()-ROW($N$2905)+1),"")</f>
        <v>0</v>
      </c>
    </row>
    <row r="3721" spans="5:14">
      <c r="E3721">
        <f>IFERROR(SMALL(E972:E2902,ROW()-ROW($E$2905)+1),"")</f>
        <v>0</v>
      </c>
      <c r="F3721">
        <f>IFERROR(SMALL(F972:F2902,ROW()-ROW($F$2905)+1),"")</f>
        <v>0</v>
      </c>
      <c r="G3721">
        <f>IFERROR(SMALL(G972:G2902,ROW()-ROW($G$2905)+1),"")</f>
        <v>0</v>
      </c>
      <c r="H3721">
        <f>IFERROR(SMALL(H972:H2902,ROW()-ROW($H$2905)+1),"")</f>
        <v>0</v>
      </c>
      <c r="K3721">
        <f>IFERROR(SMALL(K972:K2902,ROW()-ROW($K$2905)+1),"")</f>
        <v>0</v>
      </c>
      <c r="L3721">
        <f>IFERROR(SMALL(L972:L2902,ROW()-ROW($L$2905)+1),"")</f>
        <v>0</v>
      </c>
      <c r="M3721">
        <f>IFERROR(SMALL(M972:M2902,ROW()-ROW($M$2905)+1),"")</f>
        <v>0</v>
      </c>
      <c r="N3721">
        <f>IFERROR(SMALL(N972:N2902,ROW()-ROW($N$2905)+1),"")</f>
        <v>0</v>
      </c>
    </row>
    <row r="3722" spans="5:14">
      <c r="E3722">
        <f>IFERROR(SMALL(E972:E2902,ROW()-ROW($E$2905)+1),"")</f>
        <v>0</v>
      </c>
      <c r="F3722">
        <f>IFERROR(SMALL(F972:F2902,ROW()-ROW($F$2905)+1),"")</f>
        <v>0</v>
      </c>
      <c r="G3722">
        <f>IFERROR(SMALL(G972:G2902,ROW()-ROW($G$2905)+1),"")</f>
        <v>0</v>
      </c>
      <c r="H3722">
        <f>IFERROR(SMALL(H972:H2902,ROW()-ROW($H$2905)+1),"")</f>
        <v>0</v>
      </c>
      <c r="K3722">
        <f>IFERROR(SMALL(K972:K2902,ROW()-ROW($K$2905)+1),"")</f>
        <v>0</v>
      </c>
      <c r="L3722">
        <f>IFERROR(SMALL(L972:L2902,ROW()-ROW($L$2905)+1),"")</f>
        <v>0</v>
      </c>
      <c r="M3722">
        <f>IFERROR(SMALL(M972:M2902,ROW()-ROW($M$2905)+1),"")</f>
        <v>0</v>
      </c>
      <c r="N3722">
        <f>IFERROR(SMALL(N972:N2902,ROW()-ROW($N$2905)+1),"")</f>
        <v>0</v>
      </c>
    </row>
    <row r="3723" spans="5:14">
      <c r="E3723">
        <f>IFERROR(SMALL(E972:E2902,ROW()-ROW($E$2905)+1),"")</f>
        <v>0</v>
      </c>
      <c r="F3723">
        <f>IFERROR(SMALL(F972:F2902,ROW()-ROW($F$2905)+1),"")</f>
        <v>0</v>
      </c>
      <c r="G3723">
        <f>IFERROR(SMALL(G972:G2902,ROW()-ROW($G$2905)+1),"")</f>
        <v>0</v>
      </c>
      <c r="H3723">
        <f>IFERROR(SMALL(H972:H2902,ROW()-ROW($H$2905)+1),"")</f>
        <v>0</v>
      </c>
      <c r="K3723">
        <f>IFERROR(SMALL(K972:K2902,ROW()-ROW($K$2905)+1),"")</f>
        <v>0</v>
      </c>
      <c r="L3723">
        <f>IFERROR(SMALL(L972:L2902,ROW()-ROW($L$2905)+1),"")</f>
        <v>0</v>
      </c>
      <c r="M3723">
        <f>IFERROR(SMALL(M972:M2902,ROW()-ROW($M$2905)+1),"")</f>
        <v>0</v>
      </c>
      <c r="N3723">
        <f>IFERROR(SMALL(N972:N2902,ROW()-ROW($N$2905)+1),"")</f>
        <v>0</v>
      </c>
    </row>
    <row r="3724" spans="5:14">
      <c r="E3724">
        <f>IFERROR(SMALL(E972:E2902,ROW()-ROW($E$2905)+1),"")</f>
        <v>0</v>
      </c>
      <c r="F3724">
        <f>IFERROR(SMALL(F972:F2902,ROW()-ROW($F$2905)+1),"")</f>
        <v>0</v>
      </c>
      <c r="G3724">
        <f>IFERROR(SMALL(G972:G2902,ROW()-ROW($G$2905)+1),"")</f>
        <v>0</v>
      </c>
      <c r="H3724">
        <f>IFERROR(SMALL(H972:H2902,ROW()-ROW($H$2905)+1),"")</f>
        <v>0</v>
      </c>
      <c r="K3724">
        <f>IFERROR(SMALL(K972:K2902,ROW()-ROW($K$2905)+1),"")</f>
        <v>0</v>
      </c>
      <c r="L3724">
        <f>IFERROR(SMALL(L972:L2902,ROW()-ROW($L$2905)+1),"")</f>
        <v>0</v>
      </c>
      <c r="M3724">
        <f>IFERROR(SMALL(M972:M2902,ROW()-ROW($M$2905)+1),"")</f>
        <v>0</v>
      </c>
      <c r="N3724">
        <f>IFERROR(SMALL(N972:N2902,ROW()-ROW($N$2905)+1),"")</f>
        <v>0</v>
      </c>
    </row>
    <row r="3725" spans="5:14">
      <c r="E3725">
        <f>IFERROR(SMALL(E972:E2902,ROW()-ROW($E$2905)+1),"")</f>
        <v>0</v>
      </c>
      <c r="F3725">
        <f>IFERROR(SMALL(F972:F2902,ROW()-ROW($F$2905)+1),"")</f>
        <v>0</v>
      </c>
      <c r="G3725">
        <f>IFERROR(SMALL(G972:G2902,ROW()-ROW($G$2905)+1),"")</f>
        <v>0</v>
      </c>
      <c r="H3725">
        <f>IFERROR(SMALL(H972:H2902,ROW()-ROW($H$2905)+1),"")</f>
        <v>0</v>
      </c>
      <c r="K3725">
        <f>IFERROR(SMALL(K972:K2902,ROW()-ROW($K$2905)+1),"")</f>
        <v>0</v>
      </c>
      <c r="L3725">
        <f>IFERROR(SMALL(L972:L2902,ROW()-ROW($L$2905)+1),"")</f>
        <v>0</v>
      </c>
      <c r="M3725">
        <f>IFERROR(SMALL(M972:M2902,ROW()-ROW($M$2905)+1),"")</f>
        <v>0</v>
      </c>
      <c r="N3725">
        <f>IFERROR(SMALL(N972:N2902,ROW()-ROW($N$2905)+1),"")</f>
        <v>0</v>
      </c>
    </row>
    <row r="3726" spans="5:14">
      <c r="E3726">
        <f>IFERROR(SMALL(E972:E2902,ROW()-ROW($E$2905)+1),"")</f>
        <v>0</v>
      </c>
      <c r="F3726">
        <f>IFERROR(SMALL(F972:F2902,ROW()-ROW($F$2905)+1),"")</f>
        <v>0</v>
      </c>
      <c r="G3726">
        <f>IFERROR(SMALL(G972:G2902,ROW()-ROW($G$2905)+1),"")</f>
        <v>0</v>
      </c>
      <c r="H3726">
        <f>IFERROR(SMALL(H972:H2902,ROW()-ROW($H$2905)+1),"")</f>
        <v>0</v>
      </c>
      <c r="K3726">
        <f>IFERROR(SMALL(K972:K2902,ROW()-ROW($K$2905)+1),"")</f>
        <v>0</v>
      </c>
      <c r="L3726">
        <f>IFERROR(SMALL(L972:L2902,ROW()-ROW($L$2905)+1),"")</f>
        <v>0</v>
      </c>
      <c r="M3726">
        <f>IFERROR(SMALL(M972:M2902,ROW()-ROW($M$2905)+1),"")</f>
        <v>0</v>
      </c>
      <c r="N3726">
        <f>IFERROR(SMALL(N972:N2902,ROW()-ROW($N$2905)+1),"")</f>
        <v>0</v>
      </c>
    </row>
    <row r="3727" spans="5:14">
      <c r="E3727">
        <f>IFERROR(SMALL(E972:E2902,ROW()-ROW($E$2905)+1),"")</f>
        <v>0</v>
      </c>
      <c r="F3727">
        <f>IFERROR(SMALL(F972:F2902,ROW()-ROW($F$2905)+1),"")</f>
        <v>0</v>
      </c>
      <c r="G3727">
        <f>IFERROR(SMALL(G972:G2902,ROW()-ROW($G$2905)+1),"")</f>
        <v>0</v>
      </c>
      <c r="H3727">
        <f>IFERROR(SMALL(H972:H2902,ROW()-ROW($H$2905)+1),"")</f>
        <v>0</v>
      </c>
      <c r="K3727">
        <f>IFERROR(SMALL(K972:K2902,ROW()-ROW($K$2905)+1),"")</f>
        <v>0</v>
      </c>
      <c r="L3727">
        <f>IFERROR(SMALL(L972:L2902,ROW()-ROW($L$2905)+1),"")</f>
        <v>0</v>
      </c>
      <c r="M3727">
        <f>IFERROR(SMALL(M972:M2902,ROW()-ROW($M$2905)+1),"")</f>
        <v>0</v>
      </c>
      <c r="N3727">
        <f>IFERROR(SMALL(N972:N2902,ROW()-ROW($N$2905)+1),"")</f>
        <v>0</v>
      </c>
    </row>
    <row r="3728" spans="5:14">
      <c r="E3728">
        <f>IFERROR(SMALL(E972:E2902,ROW()-ROW($E$2905)+1),"")</f>
        <v>0</v>
      </c>
      <c r="F3728">
        <f>IFERROR(SMALL(F972:F2902,ROW()-ROW($F$2905)+1),"")</f>
        <v>0</v>
      </c>
      <c r="G3728">
        <f>IFERROR(SMALL(G972:G2902,ROW()-ROW($G$2905)+1),"")</f>
        <v>0</v>
      </c>
      <c r="H3728">
        <f>IFERROR(SMALL(H972:H2902,ROW()-ROW($H$2905)+1),"")</f>
        <v>0</v>
      </c>
      <c r="K3728">
        <f>IFERROR(SMALL(K972:K2902,ROW()-ROW($K$2905)+1),"")</f>
        <v>0</v>
      </c>
      <c r="L3728">
        <f>IFERROR(SMALL(L972:L2902,ROW()-ROW($L$2905)+1),"")</f>
        <v>0</v>
      </c>
      <c r="M3728">
        <f>IFERROR(SMALL(M972:M2902,ROW()-ROW($M$2905)+1),"")</f>
        <v>0</v>
      </c>
      <c r="N3728">
        <f>IFERROR(SMALL(N972:N2902,ROW()-ROW($N$2905)+1),"")</f>
        <v>0</v>
      </c>
    </row>
    <row r="3729" spans="5:14">
      <c r="E3729">
        <f>IFERROR(SMALL(E972:E2902,ROW()-ROW($E$2905)+1),"")</f>
        <v>0</v>
      </c>
      <c r="F3729">
        <f>IFERROR(SMALL(F972:F2902,ROW()-ROW($F$2905)+1),"")</f>
        <v>0</v>
      </c>
      <c r="G3729">
        <f>IFERROR(SMALL(G972:G2902,ROW()-ROW($G$2905)+1),"")</f>
        <v>0</v>
      </c>
      <c r="H3729">
        <f>IFERROR(SMALL(H972:H2902,ROW()-ROW($H$2905)+1),"")</f>
        <v>0</v>
      </c>
      <c r="K3729">
        <f>IFERROR(SMALL(K972:K2902,ROW()-ROW($K$2905)+1),"")</f>
        <v>0</v>
      </c>
      <c r="L3729">
        <f>IFERROR(SMALL(L972:L2902,ROW()-ROW($L$2905)+1),"")</f>
        <v>0</v>
      </c>
      <c r="M3729">
        <f>IFERROR(SMALL(M972:M2902,ROW()-ROW($M$2905)+1),"")</f>
        <v>0</v>
      </c>
      <c r="N3729">
        <f>IFERROR(SMALL(N972:N2902,ROW()-ROW($N$2905)+1),"")</f>
        <v>0</v>
      </c>
    </row>
    <row r="3730" spans="5:14">
      <c r="E3730">
        <f>IFERROR(SMALL(E972:E2902,ROW()-ROW($E$2905)+1),"")</f>
        <v>0</v>
      </c>
      <c r="F3730">
        <f>IFERROR(SMALL(F972:F2902,ROW()-ROW($F$2905)+1),"")</f>
        <v>0</v>
      </c>
      <c r="G3730">
        <f>IFERROR(SMALL(G972:G2902,ROW()-ROW($G$2905)+1),"")</f>
        <v>0</v>
      </c>
      <c r="H3730">
        <f>IFERROR(SMALL(H972:H2902,ROW()-ROW($H$2905)+1),"")</f>
        <v>0</v>
      </c>
      <c r="K3730">
        <f>IFERROR(SMALL(K972:K2902,ROW()-ROW($K$2905)+1),"")</f>
        <v>0</v>
      </c>
      <c r="L3730">
        <f>IFERROR(SMALL(L972:L2902,ROW()-ROW($L$2905)+1),"")</f>
        <v>0</v>
      </c>
      <c r="M3730">
        <f>IFERROR(SMALL(M972:M2902,ROW()-ROW($M$2905)+1),"")</f>
        <v>0</v>
      </c>
      <c r="N3730">
        <f>IFERROR(SMALL(N972:N2902,ROW()-ROW($N$2905)+1),"")</f>
        <v>0</v>
      </c>
    </row>
    <row r="3731" spans="5:14">
      <c r="E3731">
        <f>IFERROR(SMALL(E972:E2902,ROW()-ROW($E$2905)+1),"")</f>
        <v>0</v>
      </c>
      <c r="F3731">
        <f>IFERROR(SMALL(F972:F2902,ROW()-ROW($F$2905)+1),"")</f>
        <v>0</v>
      </c>
      <c r="G3731">
        <f>IFERROR(SMALL(G972:G2902,ROW()-ROW($G$2905)+1),"")</f>
        <v>0</v>
      </c>
      <c r="H3731">
        <f>IFERROR(SMALL(H972:H2902,ROW()-ROW($H$2905)+1),"")</f>
        <v>0</v>
      </c>
      <c r="K3731">
        <f>IFERROR(SMALL(K972:K2902,ROW()-ROW($K$2905)+1),"")</f>
        <v>0</v>
      </c>
      <c r="L3731">
        <f>IFERROR(SMALL(L972:L2902,ROW()-ROW($L$2905)+1),"")</f>
        <v>0</v>
      </c>
      <c r="M3731">
        <f>IFERROR(SMALL(M972:M2902,ROW()-ROW($M$2905)+1),"")</f>
        <v>0</v>
      </c>
      <c r="N3731">
        <f>IFERROR(SMALL(N972:N2902,ROW()-ROW($N$2905)+1),"")</f>
        <v>0</v>
      </c>
    </row>
    <row r="3732" spans="5:14">
      <c r="E3732">
        <f>IFERROR(SMALL(E972:E2902,ROW()-ROW($E$2905)+1),"")</f>
        <v>0</v>
      </c>
      <c r="F3732">
        <f>IFERROR(SMALL(F972:F2902,ROW()-ROW($F$2905)+1),"")</f>
        <v>0</v>
      </c>
      <c r="G3732">
        <f>IFERROR(SMALL(G972:G2902,ROW()-ROW($G$2905)+1),"")</f>
        <v>0</v>
      </c>
      <c r="H3732">
        <f>IFERROR(SMALL(H972:H2902,ROW()-ROW($H$2905)+1),"")</f>
        <v>0</v>
      </c>
      <c r="K3732">
        <f>IFERROR(SMALL(K972:K2902,ROW()-ROW($K$2905)+1),"")</f>
        <v>0</v>
      </c>
      <c r="L3732">
        <f>IFERROR(SMALL(L972:L2902,ROW()-ROW($L$2905)+1),"")</f>
        <v>0</v>
      </c>
      <c r="M3732">
        <f>IFERROR(SMALL(M972:M2902,ROW()-ROW($M$2905)+1),"")</f>
        <v>0</v>
      </c>
      <c r="N3732">
        <f>IFERROR(SMALL(N972:N2902,ROW()-ROW($N$2905)+1),"")</f>
        <v>0</v>
      </c>
    </row>
    <row r="3733" spans="5:14">
      <c r="E3733">
        <f>IFERROR(SMALL(E972:E2902,ROW()-ROW($E$2905)+1),"")</f>
        <v>0</v>
      </c>
      <c r="F3733">
        <f>IFERROR(SMALL(F972:F2902,ROW()-ROW($F$2905)+1),"")</f>
        <v>0</v>
      </c>
      <c r="G3733">
        <f>IFERROR(SMALL(G972:G2902,ROW()-ROW($G$2905)+1),"")</f>
        <v>0</v>
      </c>
      <c r="H3733">
        <f>IFERROR(SMALL(H972:H2902,ROW()-ROW($H$2905)+1),"")</f>
        <v>0</v>
      </c>
      <c r="K3733">
        <f>IFERROR(SMALL(K972:K2902,ROW()-ROW($K$2905)+1),"")</f>
        <v>0</v>
      </c>
      <c r="L3733">
        <f>IFERROR(SMALL(L972:L2902,ROW()-ROW($L$2905)+1),"")</f>
        <v>0</v>
      </c>
      <c r="M3733">
        <f>IFERROR(SMALL(M972:M2902,ROW()-ROW($M$2905)+1),"")</f>
        <v>0</v>
      </c>
      <c r="N3733">
        <f>IFERROR(SMALL(N972:N2902,ROW()-ROW($N$2905)+1),"")</f>
        <v>0</v>
      </c>
    </row>
    <row r="3734" spans="5:14">
      <c r="E3734">
        <f>IFERROR(SMALL(E972:E2902,ROW()-ROW($E$2905)+1),"")</f>
        <v>0</v>
      </c>
      <c r="F3734">
        <f>IFERROR(SMALL(F972:F2902,ROW()-ROW($F$2905)+1),"")</f>
        <v>0</v>
      </c>
      <c r="G3734">
        <f>IFERROR(SMALL(G972:G2902,ROW()-ROW($G$2905)+1),"")</f>
        <v>0</v>
      </c>
      <c r="H3734">
        <f>IFERROR(SMALL(H972:H2902,ROW()-ROW($H$2905)+1),"")</f>
        <v>0</v>
      </c>
      <c r="K3734">
        <f>IFERROR(SMALL(K972:K2902,ROW()-ROW($K$2905)+1),"")</f>
        <v>0</v>
      </c>
      <c r="L3734">
        <f>IFERROR(SMALL(L972:L2902,ROW()-ROW($L$2905)+1),"")</f>
        <v>0</v>
      </c>
      <c r="M3734">
        <f>IFERROR(SMALL(M972:M2902,ROW()-ROW($M$2905)+1),"")</f>
        <v>0</v>
      </c>
      <c r="N3734">
        <f>IFERROR(SMALL(N972:N2902,ROW()-ROW($N$2905)+1),"")</f>
        <v>0</v>
      </c>
    </row>
    <row r="3735" spans="5:14">
      <c r="E3735">
        <f>IFERROR(SMALL(E972:E2902,ROW()-ROW($E$2905)+1),"")</f>
        <v>0</v>
      </c>
      <c r="F3735">
        <f>IFERROR(SMALL(F972:F2902,ROW()-ROW($F$2905)+1),"")</f>
        <v>0</v>
      </c>
      <c r="G3735">
        <f>IFERROR(SMALL(G972:G2902,ROW()-ROW($G$2905)+1),"")</f>
        <v>0</v>
      </c>
      <c r="H3735">
        <f>IFERROR(SMALL(H972:H2902,ROW()-ROW($H$2905)+1),"")</f>
        <v>0</v>
      </c>
      <c r="K3735">
        <f>IFERROR(SMALL(K972:K2902,ROW()-ROW($K$2905)+1),"")</f>
        <v>0</v>
      </c>
      <c r="L3735">
        <f>IFERROR(SMALL(L972:L2902,ROW()-ROW($L$2905)+1),"")</f>
        <v>0</v>
      </c>
      <c r="M3735">
        <f>IFERROR(SMALL(M972:M2902,ROW()-ROW($M$2905)+1),"")</f>
        <v>0</v>
      </c>
      <c r="N3735">
        <f>IFERROR(SMALL(N972:N2902,ROW()-ROW($N$2905)+1),"")</f>
        <v>0</v>
      </c>
    </row>
    <row r="3736" spans="5:14">
      <c r="E3736">
        <f>IFERROR(SMALL(E972:E2902,ROW()-ROW($E$2905)+1),"")</f>
        <v>0</v>
      </c>
      <c r="F3736">
        <f>IFERROR(SMALL(F972:F2902,ROW()-ROW($F$2905)+1),"")</f>
        <v>0</v>
      </c>
      <c r="G3736">
        <f>IFERROR(SMALL(G972:G2902,ROW()-ROW($G$2905)+1),"")</f>
        <v>0</v>
      </c>
      <c r="H3736">
        <f>IFERROR(SMALL(H972:H2902,ROW()-ROW($H$2905)+1),"")</f>
        <v>0</v>
      </c>
      <c r="K3736">
        <f>IFERROR(SMALL(K972:K2902,ROW()-ROW($K$2905)+1),"")</f>
        <v>0</v>
      </c>
      <c r="L3736">
        <f>IFERROR(SMALL(L972:L2902,ROW()-ROW($L$2905)+1),"")</f>
        <v>0</v>
      </c>
      <c r="M3736">
        <f>IFERROR(SMALL(M972:M2902,ROW()-ROW($M$2905)+1),"")</f>
        <v>0</v>
      </c>
      <c r="N3736">
        <f>IFERROR(SMALL(N972:N2902,ROW()-ROW($N$2905)+1),"")</f>
        <v>0</v>
      </c>
    </row>
    <row r="3737" spans="5:14">
      <c r="E3737">
        <f>IFERROR(SMALL(E972:E2902,ROW()-ROW($E$2905)+1),"")</f>
        <v>0</v>
      </c>
      <c r="F3737">
        <f>IFERROR(SMALL(F972:F2902,ROW()-ROW($F$2905)+1),"")</f>
        <v>0</v>
      </c>
      <c r="G3737">
        <f>IFERROR(SMALL(G972:G2902,ROW()-ROW($G$2905)+1),"")</f>
        <v>0</v>
      </c>
      <c r="H3737">
        <f>IFERROR(SMALL(H972:H2902,ROW()-ROW($H$2905)+1),"")</f>
        <v>0</v>
      </c>
      <c r="K3737">
        <f>IFERROR(SMALL(K972:K2902,ROW()-ROW($K$2905)+1),"")</f>
        <v>0</v>
      </c>
      <c r="L3737">
        <f>IFERROR(SMALL(L972:L2902,ROW()-ROW($L$2905)+1),"")</f>
        <v>0</v>
      </c>
      <c r="M3737">
        <f>IFERROR(SMALL(M972:M2902,ROW()-ROW($M$2905)+1),"")</f>
        <v>0</v>
      </c>
      <c r="N3737">
        <f>IFERROR(SMALL(N972:N2902,ROW()-ROW($N$2905)+1),"")</f>
        <v>0</v>
      </c>
    </row>
    <row r="3738" spans="5:14">
      <c r="E3738">
        <f>IFERROR(SMALL(E972:E2902,ROW()-ROW($E$2905)+1),"")</f>
        <v>0</v>
      </c>
      <c r="F3738">
        <f>IFERROR(SMALL(F972:F2902,ROW()-ROW($F$2905)+1),"")</f>
        <v>0</v>
      </c>
      <c r="G3738">
        <f>IFERROR(SMALL(G972:G2902,ROW()-ROW($G$2905)+1),"")</f>
        <v>0</v>
      </c>
      <c r="H3738">
        <f>IFERROR(SMALL(H972:H2902,ROW()-ROW($H$2905)+1),"")</f>
        <v>0</v>
      </c>
      <c r="K3738">
        <f>IFERROR(SMALL(K972:K2902,ROW()-ROW($K$2905)+1),"")</f>
        <v>0</v>
      </c>
      <c r="L3738">
        <f>IFERROR(SMALL(L972:L2902,ROW()-ROW($L$2905)+1),"")</f>
        <v>0</v>
      </c>
      <c r="M3738">
        <f>IFERROR(SMALL(M972:M2902,ROW()-ROW($M$2905)+1),"")</f>
        <v>0</v>
      </c>
      <c r="N3738">
        <f>IFERROR(SMALL(N972:N2902,ROW()-ROW($N$2905)+1),"")</f>
        <v>0</v>
      </c>
    </row>
    <row r="3739" spans="5:14">
      <c r="E3739">
        <f>IFERROR(SMALL(E972:E2902,ROW()-ROW($E$2905)+1),"")</f>
        <v>0</v>
      </c>
      <c r="F3739">
        <f>IFERROR(SMALL(F972:F2902,ROW()-ROW($F$2905)+1),"")</f>
        <v>0</v>
      </c>
      <c r="G3739">
        <f>IFERROR(SMALL(G972:G2902,ROW()-ROW($G$2905)+1),"")</f>
        <v>0</v>
      </c>
      <c r="H3739">
        <f>IFERROR(SMALL(H972:H2902,ROW()-ROW($H$2905)+1),"")</f>
        <v>0</v>
      </c>
      <c r="K3739">
        <f>IFERROR(SMALL(K972:K2902,ROW()-ROW($K$2905)+1),"")</f>
        <v>0</v>
      </c>
      <c r="L3739">
        <f>IFERROR(SMALL(L972:L2902,ROW()-ROW($L$2905)+1),"")</f>
        <v>0</v>
      </c>
      <c r="M3739">
        <f>IFERROR(SMALL(M972:M2902,ROW()-ROW($M$2905)+1),"")</f>
        <v>0</v>
      </c>
      <c r="N3739">
        <f>IFERROR(SMALL(N972:N2902,ROW()-ROW($N$2905)+1),"")</f>
        <v>0</v>
      </c>
    </row>
    <row r="3740" spans="5:14">
      <c r="E3740">
        <f>IFERROR(SMALL(E972:E2902,ROW()-ROW($E$2905)+1),"")</f>
        <v>0</v>
      </c>
      <c r="F3740">
        <f>IFERROR(SMALL(F972:F2902,ROW()-ROW($F$2905)+1),"")</f>
        <v>0</v>
      </c>
      <c r="G3740">
        <f>IFERROR(SMALL(G972:G2902,ROW()-ROW($G$2905)+1),"")</f>
        <v>0</v>
      </c>
      <c r="H3740">
        <f>IFERROR(SMALL(H972:H2902,ROW()-ROW($H$2905)+1),"")</f>
        <v>0</v>
      </c>
      <c r="K3740">
        <f>IFERROR(SMALL(K972:K2902,ROW()-ROW($K$2905)+1),"")</f>
        <v>0</v>
      </c>
      <c r="L3740">
        <f>IFERROR(SMALL(L972:L2902,ROW()-ROW($L$2905)+1),"")</f>
        <v>0</v>
      </c>
      <c r="M3740">
        <f>IFERROR(SMALL(M972:M2902,ROW()-ROW($M$2905)+1),"")</f>
        <v>0</v>
      </c>
      <c r="N3740">
        <f>IFERROR(SMALL(N972:N2902,ROW()-ROW($N$2905)+1),"")</f>
        <v>0</v>
      </c>
    </row>
    <row r="3741" spans="5:14">
      <c r="E3741">
        <f>IFERROR(SMALL(E972:E2902,ROW()-ROW($E$2905)+1),"")</f>
        <v>0</v>
      </c>
      <c r="F3741">
        <f>IFERROR(SMALL(F972:F2902,ROW()-ROW($F$2905)+1),"")</f>
        <v>0</v>
      </c>
      <c r="G3741">
        <f>IFERROR(SMALL(G972:G2902,ROW()-ROW($G$2905)+1),"")</f>
        <v>0</v>
      </c>
      <c r="H3741">
        <f>IFERROR(SMALL(H972:H2902,ROW()-ROW($H$2905)+1),"")</f>
        <v>0</v>
      </c>
      <c r="K3741">
        <f>IFERROR(SMALL(K972:K2902,ROW()-ROW($K$2905)+1),"")</f>
        <v>0</v>
      </c>
      <c r="L3741">
        <f>IFERROR(SMALL(L972:L2902,ROW()-ROW($L$2905)+1),"")</f>
        <v>0</v>
      </c>
      <c r="M3741">
        <f>IFERROR(SMALL(M972:M2902,ROW()-ROW($M$2905)+1),"")</f>
        <v>0</v>
      </c>
      <c r="N3741">
        <f>IFERROR(SMALL(N972:N2902,ROW()-ROW($N$2905)+1),"")</f>
        <v>0</v>
      </c>
    </row>
    <row r="3742" spans="5:14">
      <c r="E3742">
        <f>IFERROR(SMALL(E972:E2902,ROW()-ROW($E$2905)+1),"")</f>
        <v>0</v>
      </c>
      <c r="F3742">
        <f>IFERROR(SMALL(F972:F2902,ROW()-ROW($F$2905)+1),"")</f>
        <v>0</v>
      </c>
      <c r="G3742">
        <f>IFERROR(SMALL(G972:G2902,ROW()-ROW($G$2905)+1),"")</f>
        <v>0</v>
      </c>
      <c r="H3742">
        <f>IFERROR(SMALL(H972:H2902,ROW()-ROW($H$2905)+1),"")</f>
        <v>0</v>
      </c>
      <c r="K3742">
        <f>IFERROR(SMALL(K972:K2902,ROW()-ROW($K$2905)+1),"")</f>
        <v>0</v>
      </c>
      <c r="L3742">
        <f>IFERROR(SMALL(L972:L2902,ROW()-ROW($L$2905)+1),"")</f>
        <v>0</v>
      </c>
      <c r="M3742">
        <f>IFERROR(SMALL(M972:M2902,ROW()-ROW($M$2905)+1),"")</f>
        <v>0</v>
      </c>
      <c r="N3742">
        <f>IFERROR(SMALL(N972:N2902,ROW()-ROW($N$2905)+1),"")</f>
        <v>0</v>
      </c>
    </row>
    <row r="3743" spans="5:14">
      <c r="E3743">
        <f>IFERROR(SMALL(E972:E2902,ROW()-ROW($E$2905)+1),"")</f>
        <v>0</v>
      </c>
      <c r="F3743">
        <f>IFERROR(SMALL(F972:F2902,ROW()-ROW($F$2905)+1),"")</f>
        <v>0</v>
      </c>
      <c r="G3743">
        <f>IFERROR(SMALL(G972:G2902,ROW()-ROW($G$2905)+1),"")</f>
        <v>0</v>
      </c>
      <c r="H3743">
        <f>IFERROR(SMALL(H972:H2902,ROW()-ROW($H$2905)+1),"")</f>
        <v>0</v>
      </c>
      <c r="K3743">
        <f>IFERROR(SMALL(K972:K2902,ROW()-ROW($K$2905)+1),"")</f>
        <v>0</v>
      </c>
      <c r="L3743">
        <f>IFERROR(SMALL(L972:L2902,ROW()-ROW($L$2905)+1),"")</f>
        <v>0</v>
      </c>
      <c r="M3743">
        <f>IFERROR(SMALL(M972:M2902,ROW()-ROW($M$2905)+1),"")</f>
        <v>0</v>
      </c>
      <c r="N3743">
        <f>IFERROR(SMALL(N972:N2902,ROW()-ROW($N$2905)+1),"")</f>
        <v>0</v>
      </c>
    </row>
    <row r="3744" spans="5:14">
      <c r="E3744">
        <f>IFERROR(SMALL(E972:E2902,ROW()-ROW($E$2905)+1),"")</f>
        <v>0</v>
      </c>
      <c r="F3744">
        <f>IFERROR(SMALL(F972:F2902,ROW()-ROW($F$2905)+1),"")</f>
        <v>0</v>
      </c>
      <c r="G3744">
        <f>IFERROR(SMALL(G972:G2902,ROW()-ROW($G$2905)+1),"")</f>
        <v>0</v>
      </c>
      <c r="H3744">
        <f>IFERROR(SMALL(H972:H2902,ROW()-ROW($H$2905)+1),"")</f>
        <v>0</v>
      </c>
      <c r="K3744">
        <f>IFERROR(SMALL(K972:K2902,ROW()-ROW($K$2905)+1),"")</f>
        <v>0</v>
      </c>
      <c r="L3744">
        <f>IFERROR(SMALL(L972:L2902,ROW()-ROW($L$2905)+1),"")</f>
        <v>0</v>
      </c>
      <c r="M3744">
        <f>IFERROR(SMALL(M972:M2902,ROW()-ROW($M$2905)+1),"")</f>
        <v>0</v>
      </c>
      <c r="N3744">
        <f>IFERROR(SMALL(N972:N2902,ROW()-ROW($N$2905)+1),"")</f>
        <v>0</v>
      </c>
    </row>
    <row r="3745" spans="5:14">
      <c r="E3745">
        <f>IFERROR(SMALL(E972:E2902,ROW()-ROW($E$2905)+1),"")</f>
        <v>0</v>
      </c>
      <c r="F3745">
        <f>IFERROR(SMALL(F972:F2902,ROW()-ROW($F$2905)+1),"")</f>
        <v>0</v>
      </c>
      <c r="G3745">
        <f>IFERROR(SMALL(G972:G2902,ROW()-ROW($G$2905)+1),"")</f>
        <v>0</v>
      </c>
      <c r="H3745">
        <f>IFERROR(SMALL(H972:H2902,ROW()-ROW($H$2905)+1),"")</f>
        <v>0</v>
      </c>
      <c r="K3745">
        <f>IFERROR(SMALL(K972:K2902,ROW()-ROW($K$2905)+1),"")</f>
        <v>0</v>
      </c>
      <c r="L3745">
        <f>IFERROR(SMALL(L972:L2902,ROW()-ROW($L$2905)+1),"")</f>
        <v>0</v>
      </c>
      <c r="M3745">
        <f>IFERROR(SMALL(M972:M2902,ROW()-ROW($M$2905)+1),"")</f>
        <v>0</v>
      </c>
      <c r="N3745">
        <f>IFERROR(SMALL(N972:N2902,ROW()-ROW($N$2905)+1),"")</f>
        <v>0</v>
      </c>
    </row>
    <row r="3746" spans="5:14">
      <c r="E3746">
        <f>IFERROR(SMALL(E972:E2902,ROW()-ROW($E$2905)+1),"")</f>
        <v>0</v>
      </c>
      <c r="F3746">
        <f>IFERROR(SMALL(F972:F2902,ROW()-ROW($F$2905)+1),"")</f>
        <v>0</v>
      </c>
      <c r="G3746">
        <f>IFERROR(SMALL(G972:G2902,ROW()-ROW($G$2905)+1),"")</f>
        <v>0</v>
      </c>
      <c r="H3746">
        <f>IFERROR(SMALL(H972:H2902,ROW()-ROW($H$2905)+1),"")</f>
        <v>0</v>
      </c>
      <c r="K3746">
        <f>IFERROR(SMALL(K972:K2902,ROW()-ROW($K$2905)+1),"")</f>
        <v>0</v>
      </c>
      <c r="L3746">
        <f>IFERROR(SMALL(L972:L2902,ROW()-ROW($L$2905)+1),"")</f>
        <v>0</v>
      </c>
      <c r="M3746">
        <f>IFERROR(SMALL(M972:M2902,ROW()-ROW($M$2905)+1),"")</f>
        <v>0</v>
      </c>
      <c r="N3746">
        <f>IFERROR(SMALL(N972:N2902,ROW()-ROW($N$2905)+1),"")</f>
        <v>0</v>
      </c>
    </row>
    <row r="3747" spans="5:14">
      <c r="E3747">
        <f>IFERROR(SMALL(E972:E2902,ROW()-ROW($E$2905)+1),"")</f>
        <v>0</v>
      </c>
      <c r="F3747">
        <f>IFERROR(SMALL(F972:F2902,ROW()-ROW($F$2905)+1),"")</f>
        <v>0</v>
      </c>
      <c r="G3747">
        <f>IFERROR(SMALL(G972:G2902,ROW()-ROW($G$2905)+1),"")</f>
        <v>0</v>
      </c>
      <c r="H3747">
        <f>IFERROR(SMALL(H972:H2902,ROW()-ROW($H$2905)+1),"")</f>
        <v>0</v>
      </c>
      <c r="K3747">
        <f>IFERROR(SMALL(K972:K2902,ROW()-ROW($K$2905)+1),"")</f>
        <v>0</v>
      </c>
      <c r="L3747">
        <f>IFERROR(SMALL(L972:L2902,ROW()-ROW($L$2905)+1),"")</f>
        <v>0</v>
      </c>
      <c r="M3747">
        <f>IFERROR(SMALL(M972:M2902,ROW()-ROW($M$2905)+1),"")</f>
        <v>0</v>
      </c>
      <c r="N3747">
        <f>IFERROR(SMALL(N972:N2902,ROW()-ROW($N$2905)+1),"")</f>
        <v>0</v>
      </c>
    </row>
    <row r="3748" spans="5:14">
      <c r="E3748">
        <f>IFERROR(SMALL(E972:E2902,ROW()-ROW($E$2905)+1),"")</f>
        <v>0</v>
      </c>
      <c r="F3748">
        <f>IFERROR(SMALL(F972:F2902,ROW()-ROW($F$2905)+1),"")</f>
        <v>0</v>
      </c>
      <c r="G3748">
        <f>IFERROR(SMALL(G972:G2902,ROW()-ROW($G$2905)+1),"")</f>
        <v>0</v>
      </c>
      <c r="H3748">
        <f>IFERROR(SMALL(H972:H2902,ROW()-ROW($H$2905)+1),"")</f>
        <v>0</v>
      </c>
      <c r="K3748">
        <f>IFERROR(SMALL(K972:K2902,ROW()-ROW($K$2905)+1),"")</f>
        <v>0</v>
      </c>
      <c r="L3748">
        <f>IFERROR(SMALL(L972:L2902,ROW()-ROW($L$2905)+1),"")</f>
        <v>0</v>
      </c>
      <c r="M3748">
        <f>IFERROR(SMALL(M972:M2902,ROW()-ROW($M$2905)+1),"")</f>
        <v>0</v>
      </c>
      <c r="N3748">
        <f>IFERROR(SMALL(N972:N2902,ROW()-ROW($N$2905)+1),"")</f>
        <v>0</v>
      </c>
    </row>
    <row r="3749" spans="5:14">
      <c r="E3749">
        <f>IFERROR(SMALL(E972:E2902,ROW()-ROW($E$2905)+1),"")</f>
        <v>0</v>
      </c>
      <c r="F3749">
        <f>IFERROR(SMALL(F972:F2902,ROW()-ROW($F$2905)+1),"")</f>
        <v>0</v>
      </c>
      <c r="G3749">
        <f>IFERROR(SMALL(G972:G2902,ROW()-ROW($G$2905)+1),"")</f>
        <v>0</v>
      </c>
      <c r="H3749">
        <f>IFERROR(SMALL(H972:H2902,ROW()-ROW($H$2905)+1),"")</f>
        <v>0</v>
      </c>
      <c r="K3749">
        <f>IFERROR(SMALL(K972:K2902,ROW()-ROW($K$2905)+1),"")</f>
        <v>0</v>
      </c>
      <c r="L3749">
        <f>IFERROR(SMALL(L972:L2902,ROW()-ROW($L$2905)+1),"")</f>
        <v>0</v>
      </c>
      <c r="M3749">
        <f>IFERROR(SMALL(M972:M2902,ROW()-ROW($M$2905)+1),"")</f>
        <v>0</v>
      </c>
      <c r="N3749">
        <f>IFERROR(SMALL(N972:N2902,ROW()-ROW($N$2905)+1),"")</f>
        <v>0</v>
      </c>
    </row>
    <row r="3750" spans="5:14">
      <c r="E3750">
        <f>IFERROR(SMALL(E972:E2902,ROW()-ROW($E$2905)+1),"")</f>
        <v>0</v>
      </c>
      <c r="F3750">
        <f>IFERROR(SMALL(F972:F2902,ROW()-ROW($F$2905)+1),"")</f>
        <v>0</v>
      </c>
      <c r="G3750">
        <f>IFERROR(SMALL(G972:G2902,ROW()-ROW($G$2905)+1),"")</f>
        <v>0</v>
      </c>
      <c r="H3750">
        <f>IFERROR(SMALL(H972:H2902,ROW()-ROW($H$2905)+1),"")</f>
        <v>0</v>
      </c>
      <c r="K3750">
        <f>IFERROR(SMALL(K972:K2902,ROW()-ROW($K$2905)+1),"")</f>
        <v>0</v>
      </c>
      <c r="L3750">
        <f>IFERROR(SMALL(L972:L2902,ROW()-ROW($L$2905)+1),"")</f>
        <v>0</v>
      </c>
      <c r="M3750">
        <f>IFERROR(SMALL(M972:M2902,ROW()-ROW($M$2905)+1),"")</f>
        <v>0</v>
      </c>
      <c r="N3750">
        <f>IFERROR(SMALL(N972:N2902,ROW()-ROW($N$2905)+1),"")</f>
        <v>0</v>
      </c>
    </row>
    <row r="3751" spans="5:14">
      <c r="E3751">
        <f>IFERROR(SMALL(E972:E2902,ROW()-ROW($E$2905)+1),"")</f>
        <v>0</v>
      </c>
      <c r="F3751">
        <f>IFERROR(SMALL(F972:F2902,ROW()-ROW($F$2905)+1),"")</f>
        <v>0</v>
      </c>
      <c r="G3751">
        <f>IFERROR(SMALL(G972:G2902,ROW()-ROW($G$2905)+1),"")</f>
        <v>0</v>
      </c>
      <c r="H3751">
        <f>IFERROR(SMALL(H972:H2902,ROW()-ROW($H$2905)+1),"")</f>
        <v>0</v>
      </c>
      <c r="K3751">
        <f>IFERROR(SMALL(K972:K2902,ROW()-ROW($K$2905)+1),"")</f>
        <v>0</v>
      </c>
      <c r="L3751">
        <f>IFERROR(SMALL(L972:L2902,ROW()-ROW($L$2905)+1),"")</f>
        <v>0</v>
      </c>
      <c r="M3751">
        <f>IFERROR(SMALL(M972:M2902,ROW()-ROW($M$2905)+1),"")</f>
        <v>0</v>
      </c>
      <c r="N3751">
        <f>IFERROR(SMALL(N972:N2902,ROW()-ROW($N$2905)+1),"")</f>
        <v>0</v>
      </c>
    </row>
    <row r="3752" spans="5:14">
      <c r="E3752">
        <f>IFERROR(SMALL(E972:E2902,ROW()-ROW($E$2905)+1),"")</f>
        <v>0</v>
      </c>
      <c r="F3752">
        <f>IFERROR(SMALL(F972:F2902,ROW()-ROW($F$2905)+1),"")</f>
        <v>0</v>
      </c>
      <c r="G3752">
        <f>IFERROR(SMALL(G972:G2902,ROW()-ROW($G$2905)+1),"")</f>
        <v>0</v>
      </c>
      <c r="H3752">
        <f>IFERROR(SMALL(H972:H2902,ROW()-ROW($H$2905)+1),"")</f>
        <v>0</v>
      </c>
      <c r="K3752">
        <f>IFERROR(SMALL(K972:K2902,ROW()-ROW($K$2905)+1),"")</f>
        <v>0</v>
      </c>
      <c r="L3752">
        <f>IFERROR(SMALL(L972:L2902,ROW()-ROW($L$2905)+1),"")</f>
        <v>0</v>
      </c>
      <c r="M3752">
        <f>IFERROR(SMALL(M972:M2902,ROW()-ROW($M$2905)+1),"")</f>
        <v>0</v>
      </c>
      <c r="N3752">
        <f>IFERROR(SMALL(N972:N2902,ROW()-ROW($N$2905)+1),"")</f>
        <v>0</v>
      </c>
    </row>
    <row r="3753" spans="5:14">
      <c r="E3753">
        <f>IFERROR(SMALL(E972:E2902,ROW()-ROW($E$2905)+1),"")</f>
        <v>0</v>
      </c>
      <c r="F3753">
        <f>IFERROR(SMALL(F972:F2902,ROW()-ROW($F$2905)+1),"")</f>
        <v>0</v>
      </c>
      <c r="G3753">
        <f>IFERROR(SMALL(G972:G2902,ROW()-ROW($G$2905)+1),"")</f>
        <v>0</v>
      </c>
      <c r="H3753">
        <f>IFERROR(SMALL(H972:H2902,ROW()-ROW($H$2905)+1),"")</f>
        <v>0</v>
      </c>
      <c r="K3753">
        <f>IFERROR(SMALL(K972:K2902,ROW()-ROW($K$2905)+1),"")</f>
        <v>0</v>
      </c>
      <c r="L3753">
        <f>IFERROR(SMALL(L972:L2902,ROW()-ROW($L$2905)+1),"")</f>
        <v>0</v>
      </c>
      <c r="M3753">
        <f>IFERROR(SMALL(M972:M2902,ROW()-ROW($M$2905)+1),"")</f>
        <v>0</v>
      </c>
      <c r="N3753">
        <f>IFERROR(SMALL(N972:N2902,ROW()-ROW($N$2905)+1),"")</f>
        <v>0</v>
      </c>
    </row>
    <row r="3754" spans="5:14">
      <c r="E3754">
        <f>IFERROR(SMALL(E972:E2902,ROW()-ROW($E$2905)+1),"")</f>
        <v>0</v>
      </c>
      <c r="F3754">
        <f>IFERROR(SMALL(F972:F2902,ROW()-ROW($F$2905)+1),"")</f>
        <v>0</v>
      </c>
      <c r="G3754">
        <f>IFERROR(SMALL(G972:G2902,ROW()-ROW($G$2905)+1),"")</f>
        <v>0</v>
      </c>
      <c r="H3754">
        <f>IFERROR(SMALL(H972:H2902,ROW()-ROW($H$2905)+1),"")</f>
        <v>0</v>
      </c>
      <c r="K3754">
        <f>IFERROR(SMALL(K972:K2902,ROW()-ROW($K$2905)+1),"")</f>
        <v>0</v>
      </c>
      <c r="L3754">
        <f>IFERROR(SMALL(L972:L2902,ROW()-ROW($L$2905)+1),"")</f>
        <v>0</v>
      </c>
      <c r="M3754">
        <f>IFERROR(SMALL(M972:M2902,ROW()-ROW($M$2905)+1),"")</f>
        <v>0</v>
      </c>
      <c r="N3754">
        <f>IFERROR(SMALL(N972:N2902,ROW()-ROW($N$2905)+1),"")</f>
        <v>0</v>
      </c>
    </row>
    <row r="3755" spans="5:14">
      <c r="E3755">
        <f>IFERROR(SMALL(E972:E2902,ROW()-ROW($E$2905)+1),"")</f>
        <v>0</v>
      </c>
      <c r="F3755">
        <f>IFERROR(SMALL(F972:F2902,ROW()-ROW($F$2905)+1),"")</f>
        <v>0</v>
      </c>
      <c r="G3755">
        <f>IFERROR(SMALL(G972:G2902,ROW()-ROW($G$2905)+1),"")</f>
        <v>0</v>
      </c>
      <c r="H3755">
        <f>IFERROR(SMALL(H972:H2902,ROW()-ROW($H$2905)+1),"")</f>
        <v>0</v>
      </c>
      <c r="K3755">
        <f>IFERROR(SMALL(K972:K2902,ROW()-ROW($K$2905)+1),"")</f>
        <v>0</v>
      </c>
      <c r="L3755">
        <f>IFERROR(SMALL(L972:L2902,ROW()-ROW($L$2905)+1),"")</f>
        <v>0</v>
      </c>
      <c r="M3755">
        <f>IFERROR(SMALL(M972:M2902,ROW()-ROW($M$2905)+1),"")</f>
        <v>0</v>
      </c>
      <c r="N3755">
        <f>IFERROR(SMALL(N972:N2902,ROW()-ROW($N$2905)+1),"")</f>
        <v>0</v>
      </c>
    </row>
    <row r="3756" spans="5:14">
      <c r="E3756">
        <f>IFERROR(SMALL(E972:E2902,ROW()-ROW($E$2905)+1),"")</f>
        <v>0</v>
      </c>
      <c r="F3756">
        <f>IFERROR(SMALL(F972:F2902,ROW()-ROW($F$2905)+1),"")</f>
        <v>0</v>
      </c>
      <c r="G3756">
        <f>IFERROR(SMALL(G972:G2902,ROW()-ROW($G$2905)+1),"")</f>
        <v>0</v>
      </c>
      <c r="H3756">
        <f>IFERROR(SMALL(H972:H2902,ROW()-ROW($H$2905)+1),"")</f>
        <v>0</v>
      </c>
      <c r="K3756">
        <f>IFERROR(SMALL(K972:K2902,ROW()-ROW($K$2905)+1),"")</f>
        <v>0</v>
      </c>
      <c r="L3756">
        <f>IFERROR(SMALL(L972:L2902,ROW()-ROW($L$2905)+1),"")</f>
        <v>0</v>
      </c>
      <c r="M3756">
        <f>IFERROR(SMALL(M972:M2902,ROW()-ROW($M$2905)+1),"")</f>
        <v>0</v>
      </c>
      <c r="N3756">
        <f>IFERROR(SMALL(N972:N2902,ROW()-ROW($N$2905)+1),"")</f>
        <v>0</v>
      </c>
    </row>
    <row r="3757" spans="5:14">
      <c r="E3757">
        <f>IFERROR(SMALL(E972:E2902,ROW()-ROW($E$2905)+1),"")</f>
        <v>0</v>
      </c>
      <c r="F3757">
        <f>IFERROR(SMALL(F972:F2902,ROW()-ROW($F$2905)+1),"")</f>
        <v>0</v>
      </c>
      <c r="G3757">
        <f>IFERROR(SMALL(G972:G2902,ROW()-ROW($G$2905)+1),"")</f>
        <v>0</v>
      </c>
      <c r="H3757">
        <f>IFERROR(SMALL(H972:H2902,ROW()-ROW($H$2905)+1),"")</f>
        <v>0</v>
      </c>
      <c r="K3757">
        <f>IFERROR(SMALL(K972:K2902,ROW()-ROW($K$2905)+1),"")</f>
        <v>0</v>
      </c>
      <c r="L3757">
        <f>IFERROR(SMALL(L972:L2902,ROW()-ROW($L$2905)+1),"")</f>
        <v>0</v>
      </c>
      <c r="M3757">
        <f>IFERROR(SMALL(M972:M2902,ROW()-ROW($M$2905)+1),"")</f>
        <v>0</v>
      </c>
      <c r="N3757">
        <f>IFERROR(SMALL(N972:N2902,ROW()-ROW($N$2905)+1),"")</f>
        <v>0</v>
      </c>
    </row>
    <row r="3758" spans="5:14">
      <c r="E3758">
        <f>IFERROR(SMALL(E972:E2902,ROW()-ROW($E$2905)+1),"")</f>
        <v>0</v>
      </c>
      <c r="F3758">
        <f>IFERROR(SMALL(F972:F2902,ROW()-ROW($F$2905)+1),"")</f>
        <v>0</v>
      </c>
      <c r="G3758">
        <f>IFERROR(SMALL(G972:G2902,ROW()-ROW($G$2905)+1),"")</f>
        <v>0</v>
      </c>
      <c r="H3758">
        <f>IFERROR(SMALL(H972:H2902,ROW()-ROW($H$2905)+1),"")</f>
        <v>0</v>
      </c>
      <c r="K3758">
        <f>IFERROR(SMALL(K972:K2902,ROW()-ROW($K$2905)+1),"")</f>
        <v>0</v>
      </c>
      <c r="L3758">
        <f>IFERROR(SMALL(L972:L2902,ROW()-ROW($L$2905)+1),"")</f>
        <v>0</v>
      </c>
      <c r="M3758">
        <f>IFERROR(SMALL(M972:M2902,ROW()-ROW($M$2905)+1),"")</f>
        <v>0</v>
      </c>
      <c r="N3758">
        <f>IFERROR(SMALL(N972:N2902,ROW()-ROW($N$2905)+1),"")</f>
        <v>0</v>
      </c>
    </row>
    <row r="3759" spans="5:14">
      <c r="E3759">
        <f>IFERROR(SMALL(E972:E2902,ROW()-ROW($E$2905)+1),"")</f>
        <v>0</v>
      </c>
      <c r="F3759">
        <f>IFERROR(SMALL(F972:F2902,ROW()-ROW($F$2905)+1),"")</f>
        <v>0</v>
      </c>
      <c r="G3759">
        <f>IFERROR(SMALL(G972:G2902,ROW()-ROW($G$2905)+1),"")</f>
        <v>0</v>
      </c>
      <c r="H3759">
        <f>IFERROR(SMALL(H972:H2902,ROW()-ROW($H$2905)+1),"")</f>
        <v>0</v>
      </c>
      <c r="K3759">
        <f>IFERROR(SMALL(K972:K2902,ROW()-ROW($K$2905)+1),"")</f>
        <v>0</v>
      </c>
      <c r="L3759">
        <f>IFERROR(SMALL(L972:L2902,ROW()-ROW($L$2905)+1),"")</f>
        <v>0</v>
      </c>
      <c r="M3759">
        <f>IFERROR(SMALL(M972:M2902,ROW()-ROW($M$2905)+1),"")</f>
        <v>0</v>
      </c>
      <c r="N3759">
        <f>IFERROR(SMALL(N972:N2902,ROW()-ROW($N$2905)+1),"")</f>
        <v>0</v>
      </c>
    </row>
    <row r="3760" spans="5:14">
      <c r="E3760">
        <f>IFERROR(SMALL(E972:E2902,ROW()-ROW($E$2905)+1),"")</f>
        <v>0</v>
      </c>
      <c r="F3760">
        <f>IFERROR(SMALL(F972:F2902,ROW()-ROW($F$2905)+1),"")</f>
        <v>0</v>
      </c>
      <c r="G3760">
        <f>IFERROR(SMALL(G972:G2902,ROW()-ROW($G$2905)+1),"")</f>
        <v>0</v>
      </c>
      <c r="H3760">
        <f>IFERROR(SMALL(H972:H2902,ROW()-ROW($H$2905)+1),"")</f>
        <v>0</v>
      </c>
      <c r="K3760">
        <f>IFERROR(SMALL(K972:K2902,ROW()-ROW($K$2905)+1),"")</f>
        <v>0</v>
      </c>
      <c r="L3760">
        <f>IFERROR(SMALL(L972:L2902,ROW()-ROW($L$2905)+1),"")</f>
        <v>0</v>
      </c>
      <c r="M3760">
        <f>IFERROR(SMALL(M972:M2902,ROW()-ROW($M$2905)+1),"")</f>
        <v>0</v>
      </c>
      <c r="N3760">
        <f>IFERROR(SMALL(N972:N2902,ROW()-ROW($N$2905)+1),"")</f>
        <v>0</v>
      </c>
    </row>
    <row r="3761" spans="5:14">
      <c r="E3761">
        <f>IFERROR(SMALL(E972:E2902,ROW()-ROW($E$2905)+1),"")</f>
        <v>0</v>
      </c>
      <c r="F3761">
        <f>IFERROR(SMALL(F972:F2902,ROW()-ROW($F$2905)+1),"")</f>
        <v>0</v>
      </c>
      <c r="G3761">
        <f>IFERROR(SMALL(G972:G2902,ROW()-ROW($G$2905)+1),"")</f>
        <v>0</v>
      </c>
      <c r="H3761">
        <f>IFERROR(SMALL(H972:H2902,ROW()-ROW($H$2905)+1),"")</f>
        <v>0</v>
      </c>
      <c r="K3761">
        <f>IFERROR(SMALL(K972:K2902,ROW()-ROW($K$2905)+1),"")</f>
        <v>0</v>
      </c>
      <c r="L3761">
        <f>IFERROR(SMALL(L972:L2902,ROW()-ROW($L$2905)+1),"")</f>
        <v>0</v>
      </c>
      <c r="M3761">
        <f>IFERROR(SMALL(M972:M2902,ROW()-ROW($M$2905)+1),"")</f>
        <v>0</v>
      </c>
      <c r="N3761">
        <f>IFERROR(SMALL(N972:N2902,ROW()-ROW($N$2905)+1),"")</f>
        <v>0</v>
      </c>
    </row>
    <row r="3762" spans="5:14">
      <c r="E3762">
        <f>IFERROR(SMALL(E972:E2902,ROW()-ROW($E$2905)+1),"")</f>
        <v>0</v>
      </c>
      <c r="F3762">
        <f>IFERROR(SMALL(F972:F2902,ROW()-ROW($F$2905)+1),"")</f>
        <v>0</v>
      </c>
      <c r="G3762">
        <f>IFERROR(SMALL(G972:G2902,ROW()-ROW($G$2905)+1),"")</f>
        <v>0</v>
      </c>
      <c r="H3762">
        <f>IFERROR(SMALL(H972:H2902,ROW()-ROW($H$2905)+1),"")</f>
        <v>0</v>
      </c>
      <c r="K3762">
        <f>IFERROR(SMALL(K972:K2902,ROW()-ROW($K$2905)+1),"")</f>
        <v>0</v>
      </c>
      <c r="L3762">
        <f>IFERROR(SMALL(L972:L2902,ROW()-ROW($L$2905)+1),"")</f>
        <v>0</v>
      </c>
      <c r="M3762">
        <f>IFERROR(SMALL(M972:M2902,ROW()-ROW($M$2905)+1),"")</f>
        <v>0</v>
      </c>
      <c r="N3762">
        <f>IFERROR(SMALL(N972:N2902,ROW()-ROW($N$2905)+1),"")</f>
        <v>0</v>
      </c>
    </row>
    <row r="3763" spans="5:14">
      <c r="E3763">
        <f>IFERROR(SMALL(E972:E2902,ROW()-ROW($E$2905)+1),"")</f>
        <v>0</v>
      </c>
      <c r="F3763">
        <f>IFERROR(SMALL(F972:F2902,ROW()-ROW($F$2905)+1),"")</f>
        <v>0</v>
      </c>
      <c r="G3763">
        <f>IFERROR(SMALL(G972:G2902,ROW()-ROW($G$2905)+1),"")</f>
        <v>0</v>
      </c>
      <c r="H3763">
        <f>IFERROR(SMALL(H972:H2902,ROW()-ROW($H$2905)+1),"")</f>
        <v>0</v>
      </c>
      <c r="K3763">
        <f>IFERROR(SMALL(K972:K2902,ROW()-ROW($K$2905)+1),"")</f>
        <v>0</v>
      </c>
      <c r="L3763">
        <f>IFERROR(SMALL(L972:L2902,ROW()-ROW($L$2905)+1),"")</f>
        <v>0</v>
      </c>
      <c r="M3763">
        <f>IFERROR(SMALL(M972:M2902,ROW()-ROW($M$2905)+1),"")</f>
        <v>0</v>
      </c>
      <c r="N3763">
        <f>IFERROR(SMALL(N972:N2902,ROW()-ROW($N$2905)+1),"")</f>
        <v>0</v>
      </c>
    </row>
    <row r="3764" spans="5:14">
      <c r="E3764">
        <f>IFERROR(SMALL(E972:E2902,ROW()-ROW($E$2905)+1),"")</f>
        <v>0</v>
      </c>
      <c r="F3764">
        <f>IFERROR(SMALL(F972:F2902,ROW()-ROW($F$2905)+1),"")</f>
        <v>0</v>
      </c>
      <c r="G3764">
        <f>IFERROR(SMALL(G972:G2902,ROW()-ROW($G$2905)+1),"")</f>
        <v>0</v>
      </c>
      <c r="H3764">
        <f>IFERROR(SMALL(H972:H2902,ROW()-ROW($H$2905)+1),"")</f>
        <v>0</v>
      </c>
      <c r="K3764">
        <f>IFERROR(SMALL(K972:K2902,ROW()-ROW($K$2905)+1),"")</f>
        <v>0</v>
      </c>
      <c r="L3764">
        <f>IFERROR(SMALL(L972:L2902,ROW()-ROW($L$2905)+1),"")</f>
        <v>0</v>
      </c>
      <c r="M3764">
        <f>IFERROR(SMALL(M972:M2902,ROW()-ROW($M$2905)+1),"")</f>
        <v>0</v>
      </c>
      <c r="N3764">
        <f>IFERROR(SMALL(N972:N2902,ROW()-ROW($N$2905)+1),"")</f>
        <v>0</v>
      </c>
    </row>
    <row r="3765" spans="5:14">
      <c r="E3765">
        <f>IFERROR(SMALL(E972:E2902,ROW()-ROW($E$2905)+1),"")</f>
        <v>0</v>
      </c>
      <c r="F3765">
        <f>IFERROR(SMALL(F972:F2902,ROW()-ROW($F$2905)+1),"")</f>
        <v>0</v>
      </c>
      <c r="G3765">
        <f>IFERROR(SMALL(G972:G2902,ROW()-ROW($G$2905)+1),"")</f>
        <v>0</v>
      </c>
      <c r="H3765">
        <f>IFERROR(SMALL(H972:H2902,ROW()-ROW($H$2905)+1),"")</f>
        <v>0</v>
      </c>
      <c r="K3765">
        <f>IFERROR(SMALL(K972:K2902,ROW()-ROW($K$2905)+1),"")</f>
        <v>0</v>
      </c>
      <c r="L3765">
        <f>IFERROR(SMALL(L972:L2902,ROW()-ROW($L$2905)+1),"")</f>
        <v>0</v>
      </c>
      <c r="M3765">
        <f>IFERROR(SMALL(M972:M2902,ROW()-ROW($M$2905)+1),"")</f>
        <v>0</v>
      </c>
      <c r="N3765">
        <f>IFERROR(SMALL(N972:N2902,ROW()-ROW($N$2905)+1),"")</f>
        <v>0</v>
      </c>
    </row>
    <row r="3766" spans="5:14">
      <c r="E3766">
        <f>IFERROR(SMALL(E972:E2902,ROW()-ROW($E$2905)+1),"")</f>
        <v>0</v>
      </c>
      <c r="F3766">
        <f>IFERROR(SMALL(F972:F2902,ROW()-ROW($F$2905)+1),"")</f>
        <v>0</v>
      </c>
      <c r="G3766">
        <f>IFERROR(SMALL(G972:G2902,ROW()-ROW($G$2905)+1),"")</f>
        <v>0</v>
      </c>
      <c r="H3766">
        <f>IFERROR(SMALL(H972:H2902,ROW()-ROW($H$2905)+1),"")</f>
        <v>0</v>
      </c>
      <c r="K3766">
        <f>IFERROR(SMALL(K972:K2902,ROW()-ROW($K$2905)+1),"")</f>
        <v>0</v>
      </c>
      <c r="L3766">
        <f>IFERROR(SMALL(L972:L2902,ROW()-ROW($L$2905)+1),"")</f>
        <v>0</v>
      </c>
      <c r="M3766">
        <f>IFERROR(SMALL(M972:M2902,ROW()-ROW($M$2905)+1),"")</f>
        <v>0</v>
      </c>
      <c r="N3766">
        <f>IFERROR(SMALL(N972:N2902,ROW()-ROW($N$2905)+1),"")</f>
        <v>0</v>
      </c>
    </row>
    <row r="3767" spans="5:14">
      <c r="E3767">
        <f>IFERROR(SMALL(E972:E2902,ROW()-ROW($E$2905)+1),"")</f>
        <v>0</v>
      </c>
      <c r="F3767">
        <f>IFERROR(SMALL(F972:F2902,ROW()-ROW($F$2905)+1),"")</f>
        <v>0</v>
      </c>
      <c r="G3767">
        <f>IFERROR(SMALL(G972:G2902,ROW()-ROW($G$2905)+1),"")</f>
        <v>0</v>
      </c>
      <c r="H3767">
        <f>IFERROR(SMALL(H972:H2902,ROW()-ROW($H$2905)+1),"")</f>
        <v>0</v>
      </c>
      <c r="K3767">
        <f>IFERROR(SMALL(K972:K2902,ROW()-ROW($K$2905)+1),"")</f>
        <v>0</v>
      </c>
      <c r="L3767">
        <f>IFERROR(SMALL(L972:L2902,ROW()-ROW($L$2905)+1),"")</f>
        <v>0</v>
      </c>
      <c r="M3767">
        <f>IFERROR(SMALL(M972:M2902,ROW()-ROW($M$2905)+1),"")</f>
        <v>0</v>
      </c>
      <c r="N3767">
        <f>IFERROR(SMALL(N972:N2902,ROW()-ROW($N$2905)+1),"")</f>
        <v>0</v>
      </c>
    </row>
    <row r="3768" spans="5:14">
      <c r="E3768">
        <f>IFERROR(SMALL(E972:E2902,ROW()-ROW($E$2905)+1),"")</f>
        <v>0</v>
      </c>
      <c r="F3768">
        <f>IFERROR(SMALL(F972:F2902,ROW()-ROW($F$2905)+1),"")</f>
        <v>0</v>
      </c>
      <c r="G3768">
        <f>IFERROR(SMALL(G972:G2902,ROW()-ROW($G$2905)+1),"")</f>
        <v>0</v>
      </c>
      <c r="H3768">
        <f>IFERROR(SMALL(H972:H2902,ROW()-ROW($H$2905)+1),"")</f>
        <v>0</v>
      </c>
      <c r="K3768">
        <f>IFERROR(SMALL(K972:K2902,ROW()-ROW($K$2905)+1),"")</f>
        <v>0</v>
      </c>
      <c r="L3768">
        <f>IFERROR(SMALL(L972:L2902,ROW()-ROW($L$2905)+1),"")</f>
        <v>0</v>
      </c>
      <c r="M3768">
        <f>IFERROR(SMALL(M972:M2902,ROW()-ROW($M$2905)+1),"")</f>
        <v>0</v>
      </c>
      <c r="N3768">
        <f>IFERROR(SMALL(N972:N2902,ROW()-ROW($N$2905)+1),"")</f>
        <v>0</v>
      </c>
    </row>
    <row r="3769" spans="5:14">
      <c r="E3769">
        <f>IFERROR(SMALL(E972:E2902,ROW()-ROW($E$2905)+1),"")</f>
        <v>0</v>
      </c>
      <c r="F3769">
        <f>IFERROR(SMALL(F972:F2902,ROW()-ROW($F$2905)+1),"")</f>
        <v>0</v>
      </c>
      <c r="G3769">
        <f>IFERROR(SMALL(G972:G2902,ROW()-ROW($G$2905)+1),"")</f>
        <v>0</v>
      </c>
      <c r="H3769">
        <f>IFERROR(SMALL(H972:H2902,ROW()-ROW($H$2905)+1),"")</f>
        <v>0</v>
      </c>
      <c r="K3769">
        <f>IFERROR(SMALL(K972:K2902,ROW()-ROW($K$2905)+1),"")</f>
        <v>0</v>
      </c>
      <c r="L3769">
        <f>IFERROR(SMALL(L972:L2902,ROW()-ROW($L$2905)+1),"")</f>
        <v>0</v>
      </c>
      <c r="M3769">
        <f>IFERROR(SMALL(M972:M2902,ROW()-ROW($M$2905)+1),"")</f>
        <v>0</v>
      </c>
      <c r="N3769">
        <f>IFERROR(SMALL(N972:N2902,ROW()-ROW($N$2905)+1),"")</f>
        <v>0</v>
      </c>
    </row>
    <row r="3770" spans="5:14">
      <c r="E3770">
        <f>IFERROR(SMALL(E972:E2902,ROW()-ROW($E$2905)+1),"")</f>
        <v>0</v>
      </c>
      <c r="F3770">
        <f>IFERROR(SMALL(F972:F2902,ROW()-ROW($F$2905)+1),"")</f>
        <v>0</v>
      </c>
      <c r="G3770">
        <f>IFERROR(SMALL(G972:G2902,ROW()-ROW($G$2905)+1),"")</f>
        <v>0</v>
      </c>
      <c r="H3770">
        <f>IFERROR(SMALL(H972:H2902,ROW()-ROW($H$2905)+1),"")</f>
        <v>0</v>
      </c>
      <c r="K3770">
        <f>IFERROR(SMALL(K972:K2902,ROW()-ROW($K$2905)+1),"")</f>
        <v>0</v>
      </c>
      <c r="L3770">
        <f>IFERROR(SMALL(L972:L2902,ROW()-ROW($L$2905)+1),"")</f>
        <v>0</v>
      </c>
      <c r="M3770">
        <f>IFERROR(SMALL(M972:M2902,ROW()-ROW($M$2905)+1),"")</f>
        <v>0</v>
      </c>
      <c r="N3770">
        <f>IFERROR(SMALL(N972:N2902,ROW()-ROW($N$2905)+1),"")</f>
        <v>0</v>
      </c>
    </row>
    <row r="3771" spans="5:14">
      <c r="E3771">
        <f>IFERROR(SMALL(E972:E2902,ROW()-ROW($E$2905)+1),"")</f>
        <v>0</v>
      </c>
      <c r="F3771">
        <f>IFERROR(SMALL(F972:F2902,ROW()-ROW($F$2905)+1),"")</f>
        <v>0</v>
      </c>
      <c r="G3771">
        <f>IFERROR(SMALL(G972:G2902,ROW()-ROW($G$2905)+1),"")</f>
        <v>0</v>
      </c>
      <c r="H3771">
        <f>IFERROR(SMALL(H972:H2902,ROW()-ROW($H$2905)+1),"")</f>
        <v>0</v>
      </c>
      <c r="K3771">
        <f>IFERROR(SMALL(K972:K2902,ROW()-ROW($K$2905)+1),"")</f>
        <v>0</v>
      </c>
      <c r="L3771">
        <f>IFERROR(SMALL(L972:L2902,ROW()-ROW($L$2905)+1),"")</f>
        <v>0</v>
      </c>
      <c r="M3771">
        <f>IFERROR(SMALL(M972:M2902,ROW()-ROW($M$2905)+1),"")</f>
        <v>0</v>
      </c>
      <c r="N3771">
        <f>IFERROR(SMALL(N972:N2902,ROW()-ROW($N$2905)+1),"")</f>
        <v>0</v>
      </c>
    </row>
    <row r="3772" spans="5:14">
      <c r="E3772">
        <f>IFERROR(SMALL(E972:E2902,ROW()-ROW($E$2905)+1),"")</f>
        <v>0</v>
      </c>
      <c r="F3772">
        <f>IFERROR(SMALL(F972:F2902,ROW()-ROW($F$2905)+1),"")</f>
        <v>0</v>
      </c>
      <c r="G3772">
        <f>IFERROR(SMALL(G972:G2902,ROW()-ROW($G$2905)+1),"")</f>
        <v>0</v>
      </c>
      <c r="H3772">
        <f>IFERROR(SMALL(H972:H2902,ROW()-ROW($H$2905)+1),"")</f>
        <v>0</v>
      </c>
      <c r="K3772">
        <f>IFERROR(SMALL(K972:K2902,ROW()-ROW($K$2905)+1),"")</f>
        <v>0</v>
      </c>
      <c r="L3772">
        <f>IFERROR(SMALL(L972:L2902,ROW()-ROW($L$2905)+1),"")</f>
        <v>0</v>
      </c>
      <c r="M3772">
        <f>IFERROR(SMALL(M972:M2902,ROW()-ROW($M$2905)+1),"")</f>
        <v>0</v>
      </c>
      <c r="N3772">
        <f>IFERROR(SMALL(N972:N2902,ROW()-ROW($N$2905)+1),"")</f>
        <v>0</v>
      </c>
    </row>
    <row r="3773" spans="5:14">
      <c r="E3773">
        <f>IFERROR(SMALL(E972:E2902,ROW()-ROW($E$2905)+1),"")</f>
        <v>0</v>
      </c>
      <c r="F3773">
        <f>IFERROR(SMALL(F972:F2902,ROW()-ROW($F$2905)+1),"")</f>
        <v>0</v>
      </c>
      <c r="G3773">
        <f>IFERROR(SMALL(G972:G2902,ROW()-ROW($G$2905)+1),"")</f>
        <v>0</v>
      </c>
      <c r="H3773">
        <f>IFERROR(SMALL(H972:H2902,ROW()-ROW($H$2905)+1),"")</f>
        <v>0</v>
      </c>
      <c r="K3773">
        <f>IFERROR(SMALL(K972:K2902,ROW()-ROW($K$2905)+1),"")</f>
        <v>0</v>
      </c>
      <c r="L3773">
        <f>IFERROR(SMALL(L972:L2902,ROW()-ROW($L$2905)+1),"")</f>
        <v>0</v>
      </c>
      <c r="M3773">
        <f>IFERROR(SMALL(M972:M2902,ROW()-ROW($M$2905)+1),"")</f>
        <v>0</v>
      </c>
      <c r="N3773">
        <f>IFERROR(SMALL(N972:N2902,ROW()-ROW($N$2905)+1),"")</f>
        <v>0</v>
      </c>
    </row>
    <row r="3774" spans="5:14">
      <c r="E3774">
        <f>IFERROR(SMALL(E972:E2902,ROW()-ROW($E$2905)+1),"")</f>
        <v>0</v>
      </c>
      <c r="F3774">
        <f>IFERROR(SMALL(F972:F2902,ROW()-ROW($F$2905)+1),"")</f>
        <v>0</v>
      </c>
      <c r="G3774">
        <f>IFERROR(SMALL(G972:G2902,ROW()-ROW($G$2905)+1),"")</f>
        <v>0</v>
      </c>
      <c r="H3774">
        <f>IFERROR(SMALL(H972:H2902,ROW()-ROW($H$2905)+1),"")</f>
        <v>0</v>
      </c>
      <c r="K3774">
        <f>IFERROR(SMALL(K972:K2902,ROW()-ROW($K$2905)+1),"")</f>
        <v>0</v>
      </c>
      <c r="L3774">
        <f>IFERROR(SMALL(L972:L2902,ROW()-ROW($L$2905)+1),"")</f>
        <v>0</v>
      </c>
      <c r="M3774">
        <f>IFERROR(SMALL(M972:M2902,ROW()-ROW($M$2905)+1),"")</f>
        <v>0</v>
      </c>
      <c r="N3774">
        <f>IFERROR(SMALL(N972:N2902,ROW()-ROW($N$2905)+1),"")</f>
        <v>0</v>
      </c>
    </row>
    <row r="3775" spans="5:14">
      <c r="E3775">
        <f>IFERROR(SMALL(E972:E2902,ROW()-ROW($E$2905)+1),"")</f>
        <v>0</v>
      </c>
      <c r="F3775">
        <f>IFERROR(SMALL(F972:F2902,ROW()-ROW($F$2905)+1),"")</f>
        <v>0</v>
      </c>
      <c r="G3775">
        <f>IFERROR(SMALL(G972:G2902,ROW()-ROW($G$2905)+1),"")</f>
        <v>0</v>
      </c>
      <c r="H3775">
        <f>IFERROR(SMALL(H972:H2902,ROW()-ROW($H$2905)+1),"")</f>
        <v>0</v>
      </c>
      <c r="K3775">
        <f>IFERROR(SMALL(K972:K2902,ROW()-ROW($K$2905)+1),"")</f>
        <v>0</v>
      </c>
      <c r="L3775">
        <f>IFERROR(SMALL(L972:L2902,ROW()-ROW($L$2905)+1),"")</f>
        <v>0</v>
      </c>
      <c r="M3775">
        <f>IFERROR(SMALL(M972:M2902,ROW()-ROW($M$2905)+1),"")</f>
        <v>0</v>
      </c>
      <c r="N3775">
        <f>IFERROR(SMALL(N972:N2902,ROW()-ROW($N$2905)+1),"")</f>
        <v>0</v>
      </c>
    </row>
    <row r="3776" spans="5:14">
      <c r="E3776">
        <f>IFERROR(SMALL(E972:E2902,ROW()-ROW($E$2905)+1),"")</f>
        <v>0</v>
      </c>
      <c r="F3776">
        <f>IFERROR(SMALL(F972:F2902,ROW()-ROW($F$2905)+1),"")</f>
        <v>0</v>
      </c>
      <c r="G3776">
        <f>IFERROR(SMALL(G972:G2902,ROW()-ROW($G$2905)+1),"")</f>
        <v>0</v>
      </c>
      <c r="H3776">
        <f>IFERROR(SMALL(H972:H2902,ROW()-ROW($H$2905)+1),"")</f>
        <v>0</v>
      </c>
      <c r="K3776">
        <f>IFERROR(SMALL(K972:K2902,ROW()-ROW($K$2905)+1),"")</f>
        <v>0</v>
      </c>
      <c r="L3776">
        <f>IFERROR(SMALL(L972:L2902,ROW()-ROW($L$2905)+1),"")</f>
        <v>0</v>
      </c>
      <c r="M3776">
        <f>IFERROR(SMALL(M972:M2902,ROW()-ROW($M$2905)+1),"")</f>
        <v>0</v>
      </c>
      <c r="N3776">
        <f>IFERROR(SMALL(N972:N2902,ROW()-ROW($N$2905)+1),"")</f>
        <v>0</v>
      </c>
    </row>
    <row r="3777" spans="5:14">
      <c r="E3777">
        <f>IFERROR(SMALL(E972:E2902,ROW()-ROW($E$2905)+1),"")</f>
        <v>0</v>
      </c>
      <c r="F3777">
        <f>IFERROR(SMALL(F972:F2902,ROW()-ROW($F$2905)+1),"")</f>
        <v>0</v>
      </c>
      <c r="G3777">
        <f>IFERROR(SMALL(G972:G2902,ROW()-ROW($G$2905)+1),"")</f>
        <v>0</v>
      </c>
      <c r="H3777">
        <f>IFERROR(SMALL(H972:H2902,ROW()-ROW($H$2905)+1),"")</f>
        <v>0</v>
      </c>
      <c r="K3777">
        <f>IFERROR(SMALL(K972:K2902,ROW()-ROW($K$2905)+1),"")</f>
        <v>0</v>
      </c>
      <c r="L3777">
        <f>IFERROR(SMALL(L972:L2902,ROW()-ROW($L$2905)+1),"")</f>
        <v>0</v>
      </c>
      <c r="M3777">
        <f>IFERROR(SMALL(M972:M2902,ROW()-ROW($M$2905)+1),"")</f>
        <v>0</v>
      </c>
      <c r="N3777">
        <f>IFERROR(SMALL(N972:N2902,ROW()-ROW($N$2905)+1),"")</f>
        <v>0</v>
      </c>
    </row>
    <row r="3778" spans="5:14">
      <c r="E3778">
        <f>IFERROR(SMALL(E972:E2902,ROW()-ROW($E$2905)+1),"")</f>
        <v>0</v>
      </c>
      <c r="F3778">
        <f>IFERROR(SMALL(F972:F2902,ROW()-ROW($F$2905)+1),"")</f>
        <v>0</v>
      </c>
      <c r="G3778">
        <f>IFERROR(SMALL(G972:G2902,ROW()-ROW($G$2905)+1),"")</f>
        <v>0</v>
      </c>
      <c r="H3778">
        <f>IFERROR(SMALL(H972:H2902,ROW()-ROW($H$2905)+1),"")</f>
        <v>0</v>
      </c>
      <c r="K3778">
        <f>IFERROR(SMALL(K972:K2902,ROW()-ROW($K$2905)+1),"")</f>
        <v>0</v>
      </c>
      <c r="L3778">
        <f>IFERROR(SMALL(L972:L2902,ROW()-ROW($L$2905)+1),"")</f>
        <v>0</v>
      </c>
      <c r="M3778">
        <f>IFERROR(SMALL(M972:M2902,ROW()-ROW($M$2905)+1),"")</f>
        <v>0</v>
      </c>
      <c r="N3778">
        <f>IFERROR(SMALL(N972:N2902,ROW()-ROW($N$2905)+1),"")</f>
        <v>0</v>
      </c>
    </row>
    <row r="3779" spans="5:14">
      <c r="E3779">
        <f>IFERROR(SMALL(E972:E2902,ROW()-ROW($E$2905)+1),"")</f>
        <v>0</v>
      </c>
      <c r="F3779">
        <f>IFERROR(SMALL(F972:F2902,ROW()-ROW($F$2905)+1),"")</f>
        <v>0</v>
      </c>
      <c r="G3779">
        <f>IFERROR(SMALL(G972:G2902,ROW()-ROW($G$2905)+1),"")</f>
        <v>0</v>
      </c>
      <c r="H3779">
        <f>IFERROR(SMALL(H972:H2902,ROW()-ROW($H$2905)+1),"")</f>
        <v>0</v>
      </c>
      <c r="K3779">
        <f>IFERROR(SMALL(K972:K2902,ROW()-ROW($K$2905)+1),"")</f>
        <v>0</v>
      </c>
      <c r="L3779">
        <f>IFERROR(SMALL(L972:L2902,ROW()-ROW($L$2905)+1),"")</f>
        <v>0</v>
      </c>
      <c r="M3779">
        <f>IFERROR(SMALL(M972:M2902,ROW()-ROW($M$2905)+1),"")</f>
        <v>0</v>
      </c>
      <c r="N3779">
        <f>IFERROR(SMALL(N972:N2902,ROW()-ROW($N$2905)+1),"")</f>
        <v>0</v>
      </c>
    </row>
    <row r="3780" spans="5:14">
      <c r="E3780">
        <f>IFERROR(SMALL(E972:E2902,ROW()-ROW($E$2905)+1),"")</f>
        <v>0</v>
      </c>
      <c r="F3780">
        <f>IFERROR(SMALL(F972:F2902,ROW()-ROW($F$2905)+1),"")</f>
        <v>0</v>
      </c>
      <c r="G3780">
        <f>IFERROR(SMALL(G972:G2902,ROW()-ROW($G$2905)+1),"")</f>
        <v>0</v>
      </c>
      <c r="H3780">
        <f>IFERROR(SMALL(H972:H2902,ROW()-ROW($H$2905)+1),"")</f>
        <v>0</v>
      </c>
      <c r="K3780">
        <f>IFERROR(SMALL(K972:K2902,ROW()-ROW($K$2905)+1),"")</f>
        <v>0</v>
      </c>
      <c r="L3780">
        <f>IFERROR(SMALL(L972:L2902,ROW()-ROW($L$2905)+1),"")</f>
        <v>0</v>
      </c>
      <c r="M3780">
        <f>IFERROR(SMALL(M972:M2902,ROW()-ROW($M$2905)+1),"")</f>
        <v>0</v>
      </c>
      <c r="N3780">
        <f>IFERROR(SMALL(N972:N2902,ROW()-ROW($N$2905)+1),"")</f>
        <v>0</v>
      </c>
    </row>
    <row r="3781" spans="5:14">
      <c r="E3781">
        <f>IFERROR(SMALL(E972:E2902,ROW()-ROW($E$2905)+1),"")</f>
        <v>0</v>
      </c>
      <c r="F3781">
        <f>IFERROR(SMALL(F972:F2902,ROW()-ROW($F$2905)+1),"")</f>
        <v>0</v>
      </c>
      <c r="G3781">
        <f>IFERROR(SMALL(G972:G2902,ROW()-ROW($G$2905)+1),"")</f>
        <v>0</v>
      </c>
      <c r="H3781">
        <f>IFERROR(SMALL(H972:H2902,ROW()-ROW($H$2905)+1),"")</f>
        <v>0</v>
      </c>
      <c r="K3781">
        <f>IFERROR(SMALL(K972:K2902,ROW()-ROW($K$2905)+1),"")</f>
        <v>0</v>
      </c>
      <c r="L3781">
        <f>IFERROR(SMALL(L972:L2902,ROW()-ROW($L$2905)+1),"")</f>
        <v>0</v>
      </c>
      <c r="M3781">
        <f>IFERROR(SMALL(M972:M2902,ROW()-ROW($M$2905)+1),"")</f>
        <v>0</v>
      </c>
      <c r="N3781">
        <f>IFERROR(SMALL(N972:N2902,ROW()-ROW($N$2905)+1),"")</f>
        <v>0</v>
      </c>
    </row>
    <row r="3782" spans="5:14">
      <c r="E3782">
        <f>IFERROR(SMALL(E972:E2902,ROW()-ROW($E$2905)+1),"")</f>
        <v>0</v>
      </c>
      <c r="F3782">
        <f>IFERROR(SMALL(F972:F2902,ROW()-ROW($F$2905)+1),"")</f>
        <v>0</v>
      </c>
      <c r="G3782">
        <f>IFERROR(SMALL(G972:G2902,ROW()-ROW($G$2905)+1),"")</f>
        <v>0</v>
      </c>
      <c r="H3782">
        <f>IFERROR(SMALL(H972:H2902,ROW()-ROW($H$2905)+1),"")</f>
        <v>0</v>
      </c>
      <c r="K3782">
        <f>IFERROR(SMALL(K972:K2902,ROW()-ROW($K$2905)+1),"")</f>
        <v>0</v>
      </c>
      <c r="L3782">
        <f>IFERROR(SMALL(L972:L2902,ROW()-ROW($L$2905)+1),"")</f>
        <v>0</v>
      </c>
      <c r="M3782">
        <f>IFERROR(SMALL(M972:M2902,ROW()-ROW($M$2905)+1),"")</f>
        <v>0</v>
      </c>
      <c r="N3782">
        <f>IFERROR(SMALL(N972:N2902,ROW()-ROW($N$2905)+1),"")</f>
        <v>0</v>
      </c>
    </row>
    <row r="3783" spans="5:14">
      <c r="E3783">
        <f>IFERROR(SMALL(E972:E2902,ROW()-ROW($E$2905)+1),"")</f>
        <v>0</v>
      </c>
      <c r="F3783">
        <f>IFERROR(SMALL(F972:F2902,ROW()-ROW($F$2905)+1),"")</f>
        <v>0</v>
      </c>
      <c r="G3783">
        <f>IFERROR(SMALL(G972:G2902,ROW()-ROW($G$2905)+1),"")</f>
        <v>0</v>
      </c>
      <c r="H3783">
        <f>IFERROR(SMALL(H972:H2902,ROW()-ROW($H$2905)+1),"")</f>
        <v>0</v>
      </c>
      <c r="K3783">
        <f>IFERROR(SMALL(K972:K2902,ROW()-ROW($K$2905)+1),"")</f>
        <v>0</v>
      </c>
      <c r="L3783">
        <f>IFERROR(SMALL(L972:L2902,ROW()-ROW($L$2905)+1),"")</f>
        <v>0</v>
      </c>
      <c r="M3783">
        <f>IFERROR(SMALL(M972:M2902,ROW()-ROW($M$2905)+1),"")</f>
        <v>0</v>
      </c>
      <c r="N3783">
        <f>IFERROR(SMALL(N972:N2902,ROW()-ROW($N$2905)+1),"")</f>
        <v>0</v>
      </c>
    </row>
    <row r="3784" spans="5:14">
      <c r="E3784">
        <f>IFERROR(SMALL(E972:E2902,ROW()-ROW($E$2905)+1),"")</f>
        <v>0</v>
      </c>
      <c r="F3784">
        <f>IFERROR(SMALL(F972:F2902,ROW()-ROW($F$2905)+1),"")</f>
        <v>0</v>
      </c>
      <c r="G3784">
        <f>IFERROR(SMALL(G972:G2902,ROW()-ROW($G$2905)+1),"")</f>
        <v>0</v>
      </c>
      <c r="H3784">
        <f>IFERROR(SMALL(H972:H2902,ROW()-ROW($H$2905)+1),"")</f>
        <v>0</v>
      </c>
      <c r="K3784">
        <f>IFERROR(SMALL(K972:K2902,ROW()-ROW($K$2905)+1),"")</f>
        <v>0</v>
      </c>
      <c r="L3784">
        <f>IFERROR(SMALL(L972:L2902,ROW()-ROW($L$2905)+1),"")</f>
        <v>0</v>
      </c>
      <c r="M3784">
        <f>IFERROR(SMALL(M972:M2902,ROW()-ROW($M$2905)+1),"")</f>
        <v>0</v>
      </c>
      <c r="N3784">
        <f>IFERROR(SMALL(N972:N2902,ROW()-ROW($N$2905)+1),"")</f>
        <v>0</v>
      </c>
    </row>
    <row r="3785" spans="5:14">
      <c r="E3785">
        <f>IFERROR(SMALL(E972:E2902,ROW()-ROW($E$2905)+1),"")</f>
        <v>0</v>
      </c>
      <c r="F3785">
        <f>IFERROR(SMALL(F972:F2902,ROW()-ROW($F$2905)+1),"")</f>
        <v>0</v>
      </c>
      <c r="G3785">
        <f>IFERROR(SMALL(G972:G2902,ROW()-ROW($G$2905)+1),"")</f>
        <v>0</v>
      </c>
      <c r="H3785">
        <f>IFERROR(SMALL(H972:H2902,ROW()-ROW($H$2905)+1),"")</f>
        <v>0</v>
      </c>
      <c r="K3785">
        <f>IFERROR(SMALL(K972:K2902,ROW()-ROW($K$2905)+1),"")</f>
        <v>0</v>
      </c>
      <c r="L3785">
        <f>IFERROR(SMALL(L972:L2902,ROW()-ROW($L$2905)+1),"")</f>
        <v>0</v>
      </c>
      <c r="M3785">
        <f>IFERROR(SMALL(M972:M2902,ROW()-ROW($M$2905)+1),"")</f>
        <v>0</v>
      </c>
      <c r="N3785">
        <f>IFERROR(SMALL(N972:N2902,ROW()-ROW($N$2905)+1),"")</f>
        <v>0</v>
      </c>
    </row>
    <row r="3786" spans="5:14">
      <c r="E3786">
        <f>IFERROR(SMALL(E972:E2902,ROW()-ROW($E$2905)+1),"")</f>
        <v>0</v>
      </c>
      <c r="F3786">
        <f>IFERROR(SMALL(F972:F2902,ROW()-ROW($F$2905)+1),"")</f>
        <v>0</v>
      </c>
      <c r="G3786">
        <f>IFERROR(SMALL(G972:G2902,ROW()-ROW($G$2905)+1),"")</f>
        <v>0</v>
      </c>
      <c r="H3786">
        <f>IFERROR(SMALL(H972:H2902,ROW()-ROW($H$2905)+1),"")</f>
        <v>0</v>
      </c>
      <c r="K3786">
        <f>IFERROR(SMALL(K972:K2902,ROW()-ROW($K$2905)+1),"")</f>
        <v>0</v>
      </c>
      <c r="L3786">
        <f>IFERROR(SMALL(L972:L2902,ROW()-ROW($L$2905)+1),"")</f>
        <v>0</v>
      </c>
      <c r="M3786">
        <f>IFERROR(SMALL(M972:M2902,ROW()-ROW($M$2905)+1),"")</f>
        <v>0</v>
      </c>
      <c r="N3786">
        <f>IFERROR(SMALL(N972:N2902,ROW()-ROW($N$2905)+1),"")</f>
        <v>0</v>
      </c>
    </row>
    <row r="3787" spans="5:14">
      <c r="E3787">
        <f>IFERROR(SMALL(E972:E2902,ROW()-ROW($E$2905)+1),"")</f>
        <v>0</v>
      </c>
      <c r="F3787">
        <f>IFERROR(SMALL(F972:F2902,ROW()-ROW($F$2905)+1),"")</f>
        <v>0</v>
      </c>
      <c r="G3787">
        <f>IFERROR(SMALL(G972:G2902,ROW()-ROW($G$2905)+1),"")</f>
        <v>0</v>
      </c>
      <c r="H3787">
        <f>IFERROR(SMALL(H972:H2902,ROW()-ROW($H$2905)+1),"")</f>
        <v>0</v>
      </c>
      <c r="K3787">
        <f>IFERROR(SMALL(K972:K2902,ROW()-ROW($K$2905)+1),"")</f>
        <v>0</v>
      </c>
      <c r="L3787">
        <f>IFERROR(SMALL(L972:L2902,ROW()-ROW($L$2905)+1),"")</f>
        <v>0</v>
      </c>
      <c r="M3787">
        <f>IFERROR(SMALL(M972:M2902,ROW()-ROW($M$2905)+1),"")</f>
        <v>0</v>
      </c>
      <c r="N3787">
        <f>IFERROR(SMALL(N972:N2902,ROW()-ROW($N$2905)+1),"")</f>
        <v>0</v>
      </c>
    </row>
    <row r="3788" spans="5:14">
      <c r="E3788">
        <f>IFERROR(SMALL(E972:E2902,ROW()-ROW($E$2905)+1),"")</f>
        <v>0</v>
      </c>
      <c r="F3788">
        <f>IFERROR(SMALL(F972:F2902,ROW()-ROW($F$2905)+1),"")</f>
        <v>0</v>
      </c>
      <c r="G3788">
        <f>IFERROR(SMALL(G972:G2902,ROW()-ROW($G$2905)+1),"")</f>
        <v>0</v>
      </c>
      <c r="H3788">
        <f>IFERROR(SMALL(H972:H2902,ROW()-ROW($H$2905)+1),"")</f>
        <v>0</v>
      </c>
      <c r="K3788">
        <f>IFERROR(SMALL(K972:K2902,ROW()-ROW($K$2905)+1),"")</f>
        <v>0</v>
      </c>
      <c r="L3788">
        <f>IFERROR(SMALL(L972:L2902,ROW()-ROW($L$2905)+1),"")</f>
        <v>0</v>
      </c>
      <c r="M3788">
        <f>IFERROR(SMALL(M972:M2902,ROW()-ROW($M$2905)+1),"")</f>
        <v>0</v>
      </c>
      <c r="N3788">
        <f>IFERROR(SMALL(N972:N2902,ROW()-ROW($N$2905)+1),"")</f>
        <v>0</v>
      </c>
    </row>
    <row r="3789" spans="5:14">
      <c r="E3789">
        <f>IFERROR(SMALL(E972:E2902,ROW()-ROW($E$2905)+1),"")</f>
        <v>0</v>
      </c>
      <c r="F3789">
        <f>IFERROR(SMALL(F972:F2902,ROW()-ROW($F$2905)+1),"")</f>
        <v>0</v>
      </c>
      <c r="G3789">
        <f>IFERROR(SMALL(G972:G2902,ROW()-ROW($G$2905)+1),"")</f>
        <v>0</v>
      </c>
      <c r="H3789">
        <f>IFERROR(SMALL(H972:H2902,ROW()-ROW($H$2905)+1),"")</f>
        <v>0</v>
      </c>
      <c r="K3789">
        <f>IFERROR(SMALL(K972:K2902,ROW()-ROW($K$2905)+1),"")</f>
        <v>0</v>
      </c>
      <c r="L3789">
        <f>IFERROR(SMALL(L972:L2902,ROW()-ROW($L$2905)+1),"")</f>
        <v>0</v>
      </c>
      <c r="M3789">
        <f>IFERROR(SMALL(M972:M2902,ROW()-ROW($M$2905)+1),"")</f>
        <v>0</v>
      </c>
      <c r="N3789">
        <f>IFERROR(SMALL(N972:N2902,ROW()-ROW($N$2905)+1),"")</f>
        <v>0</v>
      </c>
    </row>
    <row r="3790" spans="5:14">
      <c r="E3790">
        <f>IFERROR(SMALL(E972:E2902,ROW()-ROW($E$2905)+1),"")</f>
        <v>0</v>
      </c>
      <c r="F3790">
        <f>IFERROR(SMALL(F972:F2902,ROW()-ROW($F$2905)+1),"")</f>
        <v>0</v>
      </c>
      <c r="G3790">
        <f>IFERROR(SMALL(G972:G2902,ROW()-ROW($G$2905)+1),"")</f>
        <v>0</v>
      </c>
      <c r="H3790">
        <f>IFERROR(SMALL(H972:H2902,ROW()-ROW($H$2905)+1),"")</f>
        <v>0</v>
      </c>
      <c r="K3790">
        <f>IFERROR(SMALL(K972:K2902,ROW()-ROW($K$2905)+1),"")</f>
        <v>0</v>
      </c>
      <c r="L3790">
        <f>IFERROR(SMALL(L972:L2902,ROW()-ROW($L$2905)+1),"")</f>
        <v>0</v>
      </c>
      <c r="M3790">
        <f>IFERROR(SMALL(M972:M2902,ROW()-ROW($M$2905)+1),"")</f>
        <v>0</v>
      </c>
      <c r="N3790">
        <f>IFERROR(SMALL(N972:N2902,ROW()-ROW($N$2905)+1),"")</f>
        <v>0</v>
      </c>
    </row>
    <row r="3791" spans="5:14">
      <c r="E3791">
        <f>IFERROR(SMALL(E972:E2902,ROW()-ROW($E$2905)+1),"")</f>
        <v>0</v>
      </c>
      <c r="F3791">
        <f>IFERROR(SMALL(F972:F2902,ROW()-ROW($F$2905)+1),"")</f>
        <v>0</v>
      </c>
      <c r="G3791">
        <f>IFERROR(SMALL(G972:G2902,ROW()-ROW($G$2905)+1),"")</f>
        <v>0</v>
      </c>
      <c r="H3791">
        <f>IFERROR(SMALL(H972:H2902,ROW()-ROW($H$2905)+1),"")</f>
        <v>0</v>
      </c>
      <c r="K3791">
        <f>IFERROR(SMALL(K972:K2902,ROW()-ROW($K$2905)+1),"")</f>
        <v>0</v>
      </c>
      <c r="L3791">
        <f>IFERROR(SMALL(L972:L2902,ROW()-ROW($L$2905)+1),"")</f>
        <v>0</v>
      </c>
      <c r="M3791">
        <f>IFERROR(SMALL(M972:M2902,ROW()-ROW($M$2905)+1),"")</f>
        <v>0</v>
      </c>
      <c r="N3791">
        <f>IFERROR(SMALL(N972:N2902,ROW()-ROW($N$2905)+1),"")</f>
        <v>0</v>
      </c>
    </row>
    <row r="3792" spans="5:14">
      <c r="E3792">
        <f>IFERROR(SMALL(E972:E2902,ROW()-ROW($E$2905)+1),"")</f>
        <v>0</v>
      </c>
      <c r="F3792">
        <f>IFERROR(SMALL(F972:F2902,ROW()-ROW($F$2905)+1),"")</f>
        <v>0</v>
      </c>
      <c r="G3792">
        <f>IFERROR(SMALL(G972:G2902,ROW()-ROW($G$2905)+1),"")</f>
        <v>0</v>
      </c>
      <c r="H3792">
        <f>IFERROR(SMALL(H972:H2902,ROW()-ROW($H$2905)+1),"")</f>
        <v>0</v>
      </c>
      <c r="K3792">
        <f>IFERROR(SMALL(K972:K2902,ROW()-ROW($K$2905)+1),"")</f>
        <v>0</v>
      </c>
      <c r="L3792">
        <f>IFERROR(SMALL(L972:L2902,ROW()-ROW($L$2905)+1),"")</f>
        <v>0</v>
      </c>
      <c r="M3792">
        <f>IFERROR(SMALL(M972:M2902,ROW()-ROW($M$2905)+1),"")</f>
        <v>0</v>
      </c>
      <c r="N3792">
        <f>IFERROR(SMALL(N972:N2902,ROW()-ROW($N$2905)+1),"")</f>
        <v>0</v>
      </c>
    </row>
    <row r="3793" spans="5:14">
      <c r="E3793">
        <f>IFERROR(SMALL(E972:E2902,ROW()-ROW($E$2905)+1),"")</f>
        <v>0</v>
      </c>
      <c r="F3793">
        <f>IFERROR(SMALL(F972:F2902,ROW()-ROW($F$2905)+1),"")</f>
        <v>0</v>
      </c>
      <c r="G3793">
        <f>IFERROR(SMALL(G972:G2902,ROW()-ROW($G$2905)+1),"")</f>
        <v>0</v>
      </c>
      <c r="H3793">
        <f>IFERROR(SMALL(H972:H2902,ROW()-ROW($H$2905)+1),"")</f>
        <v>0</v>
      </c>
      <c r="K3793">
        <f>IFERROR(SMALL(K972:K2902,ROW()-ROW($K$2905)+1),"")</f>
        <v>0</v>
      </c>
      <c r="L3793">
        <f>IFERROR(SMALL(L972:L2902,ROW()-ROW($L$2905)+1),"")</f>
        <v>0</v>
      </c>
      <c r="M3793">
        <f>IFERROR(SMALL(M972:M2902,ROW()-ROW($M$2905)+1),"")</f>
        <v>0</v>
      </c>
      <c r="N3793">
        <f>IFERROR(SMALL(N972:N2902,ROW()-ROW($N$2905)+1),"")</f>
        <v>0</v>
      </c>
    </row>
    <row r="3794" spans="5:14">
      <c r="E3794">
        <f>IFERROR(SMALL(E972:E2902,ROW()-ROW($E$2905)+1),"")</f>
        <v>0</v>
      </c>
      <c r="F3794">
        <f>IFERROR(SMALL(F972:F2902,ROW()-ROW($F$2905)+1),"")</f>
        <v>0</v>
      </c>
      <c r="G3794">
        <f>IFERROR(SMALL(G972:G2902,ROW()-ROW($G$2905)+1),"")</f>
        <v>0</v>
      </c>
      <c r="H3794">
        <f>IFERROR(SMALL(H972:H2902,ROW()-ROW($H$2905)+1),"")</f>
        <v>0</v>
      </c>
      <c r="K3794">
        <f>IFERROR(SMALL(K972:K2902,ROW()-ROW($K$2905)+1),"")</f>
        <v>0</v>
      </c>
      <c r="L3794">
        <f>IFERROR(SMALL(L972:L2902,ROW()-ROW($L$2905)+1),"")</f>
        <v>0</v>
      </c>
      <c r="M3794">
        <f>IFERROR(SMALL(M972:M2902,ROW()-ROW($M$2905)+1),"")</f>
        <v>0</v>
      </c>
      <c r="N3794">
        <f>IFERROR(SMALL(N972:N2902,ROW()-ROW($N$2905)+1),"")</f>
        <v>0</v>
      </c>
    </row>
    <row r="3795" spans="5:14">
      <c r="E3795">
        <f>IFERROR(SMALL(E972:E2902,ROW()-ROW($E$2905)+1),"")</f>
        <v>0</v>
      </c>
      <c r="F3795">
        <f>IFERROR(SMALL(F972:F2902,ROW()-ROW($F$2905)+1),"")</f>
        <v>0</v>
      </c>
      <c r="G3795">
        <f>IFERROR(SMALL(G972:G2902,ROW()-ROW($G$2905)+1),"")</f>
        <v>0</v>
      </c>
      <c r="H3795">
        <f>IFERROR(SMALL(H972:H2902,ROW()-ROW($H$2905)+1),"")</f>
        <v>0</v>
      </c>
      <c r="K3795">
        <f>IFERROR(SMALL(K972:K2902,ROW()-ROW($K$2905)+1),"")</f>
        <v>0</v>
      </c>
      <c r="L3795">
        <f>IFERROR(SMALL(L972:L2902,ROW()-ROW($L$2905)+1),"")</f>
        <v>0</v>
      </c>
      <c r="M3795">
        <f>IFERROR(SMALL(M972:M2902,ROW()-ROW($M$2905)+1),"")</f>
        <v>0</v>
      </c>
      <c r="N3795">
        <f>IFERROR(SMALL(N972:N2902,ROW()-ROW($N$2905)+1),"")</f>
        <v>0</v>
      </c>
    </row>
    <row r="3796" spans="5:14">
      <c r="E3796">
        <f>IFERROR(SMALL(E972:E2902,ROW()-ROW($E$2905)+1),"")</f>
        <v>0</v>
      </c>
      <c r="F3796">
        <f>IFERROR(SMALL(F972:F2902,ROW()-ROW($F$2905)+1),"")</f>
        <v>0</v>
      </c>
      <c r="G3796">
        <f>IFERROR(SMALL(G972:G2902,ROW()-ROW($G$2905)+1),"")</f>
        <v>0</v>
      </c>
      <c r="H3796">
        <f>IFERROR(SMALL(H972:H2902,ROW()-ROW($H$2905)+1),"")</f>
        <v>0</v>
      </c>
      <c r="K3796">
        <f>IFERROR(SMALL(K972:K2902,ROW()-ROW($K$2905)+1),"")</f>
        <v>0</v>
      </c>
      <c r="L3796">
        <f>IFERROR(SMALL(L972:L2902,ROW()-ROW($L$2905)+1),"")</f>
        <v>0</v>
      </c>
      <c r="M3796">
        <f>IFERROR(SMALL(M972:M2902,ROW()-ROW($M$2905)+1),"")</f>
        <v>0</v>
      </c>
      <c r="N3796">
        <f>IFERROR(SMALL(N972:N2902,ROW()-ROW($N$2905)+1),"")</f>
        <v>0</v>
      </c>
    </row>
    <row r="3797" spans="5:14">
      <c r="E3797">
        <f>IFERROR(SMALL(E972:E2902,ROW()-ROW($E$2905)+1),"")</f>
        <v>0</v>
      </c>
      <c r="F3797">
        <f>IFERROR(SMALL(F972:F2902,ROW()-ROW($F$2905)+1),"")</f>
        <v>0</v>
      </c>
      <c r="G3797">
        <f>IFERROR(SMALL(G972:G2902,ROW()-ROW($G$2905)+1),"")</f>
        <v>0</v>
      </c>
      <c r="H3797">
        <f>IFERROR(SMALL(H972:H2902,ROW()-ROW($H$2905)+1),"")</f>
        <v>0</v>
      </c>
      <c r="K3797">
        <f>IFERROR(SMALL(K972:K2902,ROW()-ROW($K$2905)+1),"")</f>
        <v>0</v>
      </c>
      <c r="L3797">
        <f>IFERROR(SMALL(L972:L2902,ROW()-ROW($L$2905)+1),"")</f>
        <v>0</v>
      </c>
      <c r="M3797">
        <f>IFERROR(SMALL(M972:M2902,ROW()-ROW($M$2905)+1),"")</f>
        <v>0</v>
      </c>
      <c r="N3797">
        <f>IFERROR(SMALL(N972:N2902,ROW()-ROW($N$2905)+1),"")</f>
        <v>0</v>
      </c>
    </row>
    <row r="3798" spans="5:14">
      <c r="E3798">
        <f>IFERROR(SMALL(E972:E2902,ROW()-ROW($E$2905)+1),"")</f>
        <v>0</v>
      </c>
      <c r="F3798">
        <f>IFERROR(SMALL(F972:F2902,ROW()-ROW($F$2905)+1),"")</f>
        <v>0</v>
      </c>
      <c r="G3798">
        <f>IFERROR(SMALL(G972:G2902,ROW()-ROW($G$2905)+1),"")</f>
        <v>0</v>
      </c>
      <c r="H3798">
        <f>IFERROR(SMALL(H972:H2902,ROW()-ROW($H$2905)+1),"")</f>
        <v>0</v>
      </c>
      <c r="K3798">
        <f>IFERROR(SMALL(K972:K2902,ROW()-ROW($K$2905)+1),"")</f>
        <v>0</v>
      </c>
      <c r="L3798">
        <f>IFERROR(SMALL(L972:L2902,ROW()-ROW($L$2905)+1),"")</f>
        <v>0</v>
      </c>
      <c r="M3798">
        <f>IFERROR(SMALL(M972:M2902,ROW()-ROW($M$2905)+1),"")</f>
        <v>0</v>
      </c>
      <c r="N3798">
        <f>IFERROR(SMALL(N972:N2902,ROW()-ROW($N$2905)+1),"")</f>
        <v>0</v>
      </c>
    </row>
    <row r="3799" spans="5:14">
      <c r="E3799">
        <f>IFERROR(SMALL(E972:E2902,ROW()-ROW($E$2905)+1),"")</f>
        <v>0</v>
      </c>
      <c r="F3799">
        <f>IFERROR(SMALL(F972:F2902,ROW()-ROW($F$2905)+1),"")</f>
        <v>0</v>
      </c>
      <c r="G3799">
        <f>IFERROR(SMALL(G972:G2902,ROW()-ROW($G$2905)+1),"")</f>
        <v>0</v>
      </c>
      <c r="H3799">
        <f>IFERROR(SMALL(H972:H2902,ROW()-ROW($H$2905)+1),"")</f>
        <v>0</v>
      </c>
      <c r="K3799">
        <f>IFERROR(SMALL(K972:K2902,ROW()-ROW($K$2905)+1),"")</f>
        <v>0</v>
      </c>
      <c r="L3799">
        <f>IFERROR(SMALL(L972:L2902,ROW()-ROW($L$2905)+1),"")</f>
        <v>0</v>
      </c>
      <c r="M3799">
        <f>IFERROR(SMALL(M972:M2902,ROW()-ROW($M$2905)+1),"")</f>
        <v>0</v>
      </c>
      <c r="N3799">
        <f>IFERROR(SMALL(N972:N2902,ROW()-ROW($N$2905)+1),"")</f>
        <v>0</v>
      </c>
    </row>
    <row r="3800" spans="5:14">
      <c r="E3800">
        <f>IFERROR(SMALL(E972:E2902,ROW()-ROW($E$2905)+1),"")</f>
        <v>0</v>
      </c>
      <c r="F3800">
        <f>IFERROR(SMALL(F972:F2902,ROW()-ROW($F$2905)+1),"")</f>
        <v>0</v>
      </c>
      <c r="G3800">
        <f>IFERROR(SMALL(G972:G2902,ROW()-ROW($G$2905)+1),"")</f>
        <v>0</v>
      </c>
      <c r="H3800">
        <f>IFERROR(SMALL(H972:H2902,ROW()-ROW($H$2905)+1),"")</f>
        <v>0</v>
      </c>
      <c r="K3800">
        <f>IFERROR(SMALL(K972:K2902,ROW()-ROW($K$2905)+1),"")</f>
        <v>0</v>
      </c>
      <c r="L3800">
        <f>IFERROR(SMALL(L972:L2902,ROW()-ROW($L$2905)+1),"")</f>
        <v>0</v>
      </c>
      <c r="M3800">
        <f>IFERROR(SMALL(M972:M2902,ROW()-ROW($M$2905)+1),"")</f>
        <v>0</v>
      </c>
      <c r="N3800">
        <f>IFERROR(SMALL(N972:N2902,ROW()-ROW($N$2905)+1),"")</f>
        <v>0</v>
      </c>
    </row>
    <row r="3801" spans="5:14">
      <c r="E3801">
        <f>IFERROR(SMALL(E972:E2902,ROW()-ROW($E$2905)+1),"")</f>
        <v>0</v>
      </c>
      <c r="F3801">
        <f>IFERROR(SMALL(F972:F2902,ROW()-ROW($F$2905)+1),"")</f>
        <v>0</v>
      </c>
      <c r="G3801">
        <f>IFERROR(SMALL(G972:G2902,ROW()-ROW($G$2905)+1),"")</f>
        <v>0</v>
      </c>
      <c r="H3801">
        <f>IFERROR(SMALL(H972:H2902,ROW()-ROW($H$2905)+1),"")</f>
        <v>0</v>
      </c>
      <c r="K3801">
        <f>IFERROR(SMALL(K972:K2902,ROW()-ROW($K$2905)+1),"")</f>
        <v>0</v>
      </c>
      <c r="L3801">
        <f>IFERROR(SMALL(L972:L2902,ROW()-ROW($L$2905)+1),"")</f>
        <v>0</v>
      </c>
      <c r="M3801">
        <f>IFERROR(SMALL(M972:M2902,ROW()-ROW($M$2905)+1),"")</f>
        <v>0</v>
      </c>
      <c r="N3801">
        <f>IFERROR(SMALL(N972:N2902,ROW()-ROW($N$2905)+1),"")</f>
        <v>0</v>
      </c>
    </row>
    <row r="3802" spans="5:14">
      <c r="E3802">
        <f>IFERROR(SMALL(E972:E2902,ROW()-ROW($E$2905)+1),"")</f>
        <v>0</v>
      </c>
      <c r="F3802">
        <f>IFERROR(SMALL(F972:F2902,ROW()-ROW($F$2905)+1),"")</f>
        <v>0</v>
      </c>
      <c r="G3802">
        <f>IFERROR(SMALL(G972:G2902,ROW()-ROW($G$2905)+1),"")</f>
        <v>0</v>
      </c>
      <c r="H3802">
        <f>IFERROR(SMALL(H972:H2902,ROW()-ROW($H$2905)+1),"")</f>
        <v>0</v>
      </c>
      <c r="K3802">
        <f>IFERROR(SMALL(K972:K2902,ROW()-ROW($K$2905)+1),"")</f>
        <v>0</v>
      </c>
      <c r="L3802">
        <f>IFERROR(SMALL(L972:L2902,ROW()-ROW($L$2905)+1),"")</f>
        <v>0</v>
      </c>
      <c r="M3802">
        <f>IFERROR(SMALL(M972:M2902,ROW()-ROW($M$2905)+1),"")</f>
        <v>0</v>
      </c>
      <c r="N3802">
        <f>IFERROR(SMALL(N972:N2902,ROW()-ROW($N$2905)+1),"")</f>
        <v>0</v>
      </c>
    </row>
    <row r="3803" spans="5:14">
      <c r="E3803">
        <f>IFERROR(SMALL(E972:E2902,ROW()-ROW($E$2905)+1),"")</f>
        <v>0</v>
      </c>
      <c r="F3803">
        <f>IFERROR(SMALL(F972:F2902,ROW()-ROW($F$2905)+1),"")</f>
        <v>0</v>
      </c>
      <c r="G3803">
        <f>IFERROR(SMALL(G972:G2902,ROW()-ROW($G$2905)+1),"")</f>
        <v>0</v>
      </c>
      <c r="H3803">
        <f>IFERROR(SMALL(H972:H2902,ROW()-ROW($H$2905)+1),"")</f>
        <v>0</v>
      </c>
      <c r="K3803">
        <f>IFERROR(SMALL(K972:K2902,ROW()-ROW($K$2905)+1),"")</f>
        <v>0</v>
      </c>
      <c r="L3803">
        <f>IFERROR(SMALL(L972:L2902,ROW()-ROW($L$2905)+1),"")</f>
        <v>0</v>
      </c>
      <c r="M3803">
        <f>IFERROR(SMALL(M972:M2902,ROW()-ROW($M$2905)+1),"")</f>
        <v>0</v>
      </c>
      <c r="N3803">
        <f>IFERROR(SMALL(N972:N2902,ROW()-ROW($N$2905)+1),"")</f>
        <v>0</v>
      </c>
    </row>
    <row r="3804" spans="5:14">
      <c r="E3804">
        <f>IFERROR(SMALL(E972:E2902,ROW()-ROW($E$2905)+1),"")</f>
        <v>0</v>
      </c>
      <c r="F3804">
        <f>IFERROR(SMALL(F972:F2902,ROW()-ROW($F$2905)+1),"")</f>
        <v>0</v>
      </c>
      <c r="G3804">
        <f>IFERROR(SMALL(G972:G2902,ROW()-ROW($G$2905)+1),"")</f>
        <v>0</v>
      </c>
      <c r="H3804">
        <f>IFERROR(SMALL(H972:H2902,ROW()-ROW($H$2905)+1),"")</f>
        <v>0</v>
      </c>
      <c r="K3804">
        <f>IFERROR(SMALL(K972:K2902,ROW()-ROW($K$2905)+1),"")</f>
        <v>0</v>
      </c>
      <c r="L3804">
        <f>IFERROR(SMALL(L972:L2902,ROW()-ROW($L$2905)+1),"")</f>
        <v>0</v>
      </c>
      <c r="M3804">
        <f>IFERROR(SMALL(M972:M2902,ROW()-ROW($M$2905)+1),"")</f>
        <v>0</v>
      </c>
      <c r="N3804">
        <f>IFERROR(SMALL(N972:N2902,ROW()-ROW($N$2905)+1),"")</f>
        <v>0</v>
      </c>
    </row>
    <row r="3805" spans="5:14">
      <c r="E3805">
        <f>IFERROR(SMALL(E972:E2902,ROW()-ROW($E$2905)+1),"")</f>
        <v>0</v>
      </c>
      <c r="F3805">
        <f>IFERROR(SMALL(F972:F2902,ROW()-ROW($F$2905)+1),"")</f>
        <v>0</v>
      </c>
      <c r="G3805">
        <f>IFERROR(SMALL(G972:G2902,ROW()-ROW($G$2905)+1),"")</f>
        <v>0</v>
      </c>
      <c r="H3805">
        <f>IFERROR(SMALL(H972:H2902,ROW()-ROW($H$2905)+1),"")</f>
        <v>0</v>
      </c>
      <c r="K3805">
        <f>IFERROR(SMALL(K972:K2902,ROW()-ROW($K$2905)+1),"")</f>
        <v>0</v>
      </c>
      <c r="L3805">
        <f>IFERROR(SMALL(L972:L2902,ROW()-ROW($L$2905)+1),"")</f>
        <v>0</v>
      </c>
      <c r="M3805">
        <f>IFERROR(SMALL(M972:M2902,ROW()-ROW($M$2905)+1),"")</f>
        <v>0</v>
      </c>
      <c r="N3805">
        <f>IFERROR(SMALL(N972:N2902,ROW()-ROW($N$2905)+1),"")</f>
        <v>0</v>
      </c>
    </row>
    <row r="3806" spans="5:14">
      <c r="E3806">
        <f>IFERROR(SMALL(E972:E2902,ROW()-ROW($E$2905)+1),"")</f>
        <v>0</v>
      </c>
      <c r="F3806">
        <f>IFERROR(SMALL(F972:F2902,ROW()-ROW($F$2905)+1),"")</f>
        <v>0</v>
      </c>
      <c r="G3806">
        <f>IFERROR(SMALL(G972:G2902,ROW()-ROW($G$2905)+1),"")</f>
        <v>0</v>
      </c>
      <c r="H3806">
        <f>IFERROR(SMALL(H972:H2902,ROW()-ROW($H$2905)+1),"")</f>
        <v>0</v>
      </c>
      <c r="K3806">
        <f>IFERROR(SMALL(K972:K2902,ROW()-ROW($K$2905)+1),"")</f>
        <v>0</v>
      </c>
      <c r="L3806">
        <f>IFERROR(SMALL(L972:L2902,ROW()-ROW($L$2905)+1),"")</f>
        <v>0</v>
      </c>
      <c r="M3806">
        <f>IFERROR(SMALL(M972:M2902,ROW()-ROW($M$2905)+1),"")</f>
        <v>0</v>
      </c>
      <c r="N3806">
        <f>IFERROR(SMALL(N972:N2902,ROW()-ROW($N$2905)+1),"")</f>
        <v>0</v>
      </c>
    </row>
    <row r="3807" spans="5:14">
      <c r="E3807">
        <f>IFERROR(SMALL(E972:E2902,ROW()-ROW($E$2905)+1),"")</f>
        <v>0</v>
      </c>
      <c r="F3807">
        <f>IFERROR(SMALL(F972:F2902,ROW()-ROW($F$2905)+1),"")</f>
        <v>0</v>
      </c>
      <c r="G3807">
        <f>IFERROR(SMALL(G972:G2902,ROW()-ROW($G$2905)+1),"")</f>
        <v>0</v>
      </c>
      <c r="H3807">
        <f>IFERROR(SMALL(H972:H2902,ROW()-ROW($H$2905)+1),"")</f>
        <v>0</v>
      </c>
      <c r="K3807">
        <f>IFERROR(SMALL(K972:K2902,ROW()-ROW($K$2905)+1),"")</f>
        <v>0</v>
      </c>
      <c r="L3807">
        <f>IFERROR(SMALL(L972:L2902,ROW()-ROW($L$2905)+1),"")</f>
        <v>0</v>
      </c>
      <c r="M3807">
        <f>IFERROR(SMALL(M972:M2902,ROW()-ROW($M$2905)+1),"")</f>
        <v>0</v>
      </c>
      <c r="N3807">
        <f>IFERROR(SMALL(N972:N2902,ROW()-ROW($N$2905)+1),"")</f>
        <v>0</v>
      </c>
    </row>
    <row r="3808" spans="5:14">
      <c r="E3808">
        <f>IFERROR(SMALL(E972:E2902,ROW()-ROW($E$2905)+1),"")</f>
        <v>0</v>
      </c>
      <c r="F3808">
        <f>IFERROR(SMALL(F972:F2902,ROW()-ROW($F$2905)+1),"")</f>
        <v>0</v>
      </c>
      <c r="G3808">
        <f>IFERROR(SMALL(G972:G2902,ROW()-ROW($G$2905)+1),"")</f>
        <v>0</v>
      </c>
      <c r="H3808">
        <f>IFERROR(SMALL(H972:H2902,ROW()-ROW($H$2905)+1),"")</f>
        <v>0</v>
      </c>
      <c r="K3808">
        <f>IFERROR(SMALL(K972:K2902,ROW()-ROW($K$2905)+1),"")</f>
        <v>0</v>
      </c>
      <c r="L3808">
        <f>IFERROR(SMALL(L972:L2902,ROW()-ROW($L$2905)+1),"")</f>
        <v>0</v>
      </c>
      <c r="M3808">
        <f>IFERROR(SMALL(M972:M2902,ROW()-ROW($M$2905)+1),"")</f>
        <v>0</v>
      </c>
      <c r="N3808">
        <f>IFERROR(SMALL(N972:N2902,ROW()-ROW($N$2905)+1),"")</f>
        <v>0</v>
      </c>
    </row>
    <row r="3809" spans="5:14">
      <c r="E3809">
        <f>IFERROR(SMALL(E972:E2902,ROW()-ROW($E$2905)+1),"")</f>
        <v>0</v>
      </c>
      <c r="F3809">
        <f>IFERROR(SMALL(F972:F2902,ROW()-ROW($F$2905)+1),"")</f>
        <v>0</v>
      </c>
      <c r="G3809">
        <f>IFERROR(SMALL(G972:G2902,ROW()-ROW($G$2905)+1),"")</f>
        <v>0</v>
      </c>
      <c r="H3809">
        <f>IFERROR(SMALL(H972:H2902,ROW()-ROW($H$2905)+1),"")</f>
        <v>0</v>
      </c>
      <c r="K3809">
        <f>IFERROR(SMALL(K972:K2902,ROW()-ROW($K$2905)+1),"")</f>
        <v>0</v>
      </c>
      <c r="L3809">
        <f>IFERROR(SMALL(L972:L2902,ROW()-ROW($L$2905)+1),"")</f>
        <v>0</v>
      </c>
      <c r="M3809">
        <f>IFERROR(SMALL(M972:M2902,ROW()-ROW($M$2905)+1),"")</f>
        <v>0</v>
      </c>
      <c r="N3809">
        <f>IFERROR(SMALL(N972:N2902,ROW()-ROW($N$2905)+1),"")</f>
        <v>0</v>
      </c>
    </row>
    <row r="3810" spans="5:14">
      <c r="E3810">
        <f>IFERROR(SMALL(E972:E2902,ROW()-ROW($E$2905)+1),"")</f>
        <v>0</v>
      </c>
      <c r="F3810">
        <f>IFERROR(SMALL(F972:F2902,ROW()-ROW($F$2905)+1),"")</f>
        <v>0</v>
      </c>
      <c r="G3810">
        <f>IFERROR(SMALL(G972:G2902,ROW()-ROW($G$2905)+1),"")</f>
        <v>0</v>
      </c>
      <c r="H3810">
        <f>IFERROR(SMALL(H972:H2902,ROW()-ROW($H$2905)+1),"")</f>
        <v>0</v>
      </c>
      <c r="K3810">
        <f>IFERROR(SMALL(K972:K2902,ROW()-ROW($K$2905)+1),"")</f>
        <v>0</v>
      </c>
      <c r="L3810">
        <f>IFERROR(SMALL(L972:L2902,ROW()-ROW($L$2905)+1),"")</f>
        <v>0</v>
      </c>
      <c r="M3810">
        <f>IFERROR(SMALL(M972:M2902,ROW()-ROW($M$2905)+1),"")</f>
        <v>0</v>
      </c>
      <c r="N3810">
        <f>IFERROR(SMALL(N972:N2902,ROW()-ROW($N$2905)+1),"")</f>
        <v>0</v>
      </c>
    </row>
    <row r="3811" spans="5:14">
      <c r="E3811">
        <f>IFERROR(SMALL(E972:E2902,ROW()-ROW($E$2905)+1),"")</f>
        <v>0</v>
      </c>
      <c r="F3811">
        <f>IFERROR(SMALL(F972:F2902,ROW()-ROW($F$2905)+1),"")</f>
        <v>0</v>
      </c>
      <c r="G3811">
        <f>IFERROR(SMALL(G972:G2902,ROW()-ROW($G$2905)+1),"")</f>
        <v>0</v>
      </c>
      <c r="H3811">
        <f>IFERROR(SMALL(H972:H2902,ROW()-ROW($H$2905)+1),"")</f>
        <v>0</v>
      </c>
      <c r="K3811">
        <f>IFERROR(SMALL(K972:K2902,ROW()-ROW($K$2905)+1),"")</f>
        <v>0</v>
      </c>
      <c r="L3811">
        <f>IFERROR(SMALL(L972:L2902,ROW()-ROW($L$2905)+1),"")</f>
        <v>0</v>
      </c>
      <c r="M3811">
        <f>IFERROR(SMALL(M972:M2902,ROW()-ROW($M$2905)+1),"")</f>
        <v>0</v>
      </c>
      <c r="N3811">
        <f>IFERROR(SMALL(N972:N2902,ROW()-ROW($N$2905)+1),"")</f>
        <v>0</v>
      </c>
    </row>
    <row r="3812" spans="5:14">
      <c r="E3812">
        <f>IFERROR(SMALL(E972:E2902,ROW()-ROW($E$2905)+1),"")</f>
        <v>0</v>
      </c>
      <c r="F3812">
        <f>IFERROR(SMALL(F972:F2902,ROW()-ROW($F$2905)+1),"")</f>
        <v>0</v>
      </c>
      <c r="G3812">
        <f>IFERROR(SMALL(G972:G2902,ROW()-ROW($G$2905)+1),"")</f>
        <v>0</v>
      </c>
      <c r="H3812">
        <f>IFERROR(SMALL(H972:H2902,ROW()-ROW($H$2905)+1),"")</f>
        <v>0</v>
      </c>
      <c r="K3812">
        <f>IFERROR(SMALL(K972:K2902,ROW()-ROW($K$2905)+1),"")</f>
        <v>0</v>
      </c>
      <c r="L3812">
        <f>IFERROR(SMALL(L972:L2902,ROW()-ROW($L$2905)+1),"")</f>
        <v>0</v>
      </c>
      <c r="M3812">
        <f>IFERROR(SMALL(M972:M2902,ROW()-ROW($M$2905)+1),"")</f>
        <v>0</v>
      </c>
      <c r="N3812">
        <f>IFERROR(SMALL(N972:N2902,ROW()-ROW($N$2905)+1),"")</f>
        <v>0</v>
      </c>
    </row>
    <row r="3813" spans="5:14">
      <c r="E3813">
        <f>IFERROR(SMALL(E972:E2902,ROW()-ROW($E$2905)+1),"")</f>
        <v>0</v>
      </c>
      <c r="F3813">
        <f>IFERROR(SMALL(F972:F2902,ROW()-ROW($F$2905)+1),"")</f>
        <v>0</v>
      </c>
      <c r="G3813">
        <f>IFERROR(SMALL(G972:G2902,ROW()-ROW($G$2905)+1),"")</f>
        <v>0</v>
      </c>
      <c r="H3813">
        <f>IFERROR(SMALL(H972:H2902,ROW()-ROW($H$2905)+1),"")</f>
        <v>0</v>
      </c>
      <c r="K3813">
        <f>IFERROR(SMALL(K972:K2902,ROW()-ROW($K$2905)+1),"")</f>
        <v>0</v>
      </c>
      <c r="L3813">
        <f>IFERROR(SMALL(L972:L2902,ROW()-ROW($L$2905)+1),"")</f>
        <v>0</v>
      </c>
      <c r="M3813">
        <f>IFERROR(SMALL(M972:M2902,ROW()-ROW($M$2905)+1),"")</f>
        <v>0</v>
      </c>
      <c r="N3813">
        <f>IFERROR(SMALL(N972:N2902,ROW()-ROW($N$2905)+1),"")</f>
        <v>0</v>
      </c>
    </row>
    <row r="3814" spans="5:14">
      <c r="E3814">
        <f>IFERROR(SMALL(E972:E2902,ROW()-ROW($E$2905)+1),"")</f>
        <v>0</v>
      </c>
      <c r="F3814">
        <f>IFERROR(SMALL(F972:F2902,ROW()-ROW($F$2905)+1),"")</f>
        <v>0</v>
      </c>
      <c r="G3814">
        <f>IFERROR(SMALL(G972:G2902,ROW()-ROW($G$2905)+1),"")</f>
        <v>0</v>
      </c>
      <c r="H3814">
        <f>IFERROR(SMALL(H972:H2902,ROW()-ROW($H$2905)+1),"")</f>
        <v>0</v>
      </c>
      <c r="K3814">
        <f>IFERROR(SMALL(K972:K2902,ROW()-ROW($K$2905)+1),"")</f>
        <v>0</v>
      </c>
      <c r="L3814">
        <f>IFERROR(SMALL(L972:L2902,ROW()-ROW($L$2905)+1),"")</f>
        <v>0</v>
      </c>
      <c r="M3814">
        <f>IFERROR(SMALL(M972:M2902,ROW()-ROW($M$2905)+1),"")</f>
        <v>0</v>
      </c>
      <c r="N3814">
        <f>IFERROR(SMALL(N972:N2902,ROW()-ROW($N$2905)+1),"")</f>
        <v>0</v>
      </c>
    </row>
    <row r="3815" spans="5:14">
      <c r="E3815">
        <f>IFERROR(SMALL(E972:E2902,ROW()-ROW($E$2905)+1),"")</f>
        <v>0</v>
      </c>
      <c r="F3815">
        <f>IFERROR(SMALL(F972:F2902,ROW()-ROW($F$2905)+1),"")</f>
        <v>0</v>
      </c>
      <c r="G3815">
        <f>IFERROR(SMALL(G972:G2902,ROW()-ROW($G$2905)+1),"")</f>
        <v>0</v>
      </c>
      <c r="H3815">
        <f>IFERROR(SMALL(H972:H2902,ROW()-ROW($H$2905)+1),"")</f>
        <v>0</v>
      </c>
      <c r="K3815">
        <f>IFERROR(SMALL(K972:K2902,ROW()-ROW($K$2905)+1),"")</f>
        <v>0</v>
      </c>
      <c r="L3815">
        <f>IFERROR(SMALL(L972:L2902,ROW()-ROW($L$2905)+1),"")</f>
        <v>0</v>
      </c>
      <c r="M3815">
        <f>IFERROR(SMALL(M972:M2902,ROW()-ROW($M$2905)+1),"")</f>
        <v>0</v>
      </c>
      <c r="N3815">
        <f>IFERROR(SMALL(N972:N2902,ROW()-ROW($N$2905)+1),"")</f>
        <v>0</v>
      </c>
    </row>
    <row r="3816" spans="5:14">
      <c r="E3816">
        <f>IFERROR(SMALL(E972:E2902,ROW()-ROW($E$2905)+1),"")</f>
        <v>0</v>
      </c>
      <c r="F3816">
        <f>IFERROR(SMALL(F972:F2902,ROW()-ROW($F$2905)+1),"")</f>
        <v>0</v>
      </c>
      <c r="G3816">
        <f>IFERROR(SMALL(G972:G2902,ROW()-ROW($G$2905)+1),"")</f>
        <v>0</v>
      </c>
      <c r="H3816">
        <f>IFERROR(SMALL(H972:H2902,ROW()-ROW($H$2905)+1),"")</f>
        <v>0</v>
      </c>
      <c r="K3816">
        <f>IFERROR(SMALL(K972:K2902,ROW()-ROW($K$2905)+1),"")</f>
        <v>0</v>
      </c>
      <c r="L3816">
        <f>IFERROR(SMALL(L972:L2902,ROW()-ROW($L$2905)+1),"")</f>
        <v>0</v>
      </c>
      <c r="M3816">
        <f>IFERROR(SMALL(M972:M2902,ROW()-ROW($M$2905)+1),"")</f>
        <v>0</v>
      </c>
      <c r="N3816">
        <f>IFERROR(SMALL(N972:N2902,ROW()-ROW($N$2905)+1),"")</f>
        <v>0</v>
      </c>
    </row>
    <row r="3817" spans="5:14">
      <c r="E3817">
        <f>IFERROR(SMALL(E972:E2902,ROW()-ROW($E$2905)+1),"")</f>
        <v>0</v>
      </c>
      <c r="F3817">
        <f>IFERROR(SMALL(F972:F2902,ROW()-ROW($F$2905)+1),"")</f>
        <v>0</v>
      </c>
      <c r="G3817">
        <f>IFERROR(SMALL(G972:G2902,ROW()-ROW($G$2905)+1),"")</f>
        <v>0</v>
      </c>
      <c r="H3817">
        <f>IFERROR(SMALL(H972:H2902,ROW()-ROW($H$2905)+1),"")</f>
        <v>0</v>
      </c>
      <c r="K3817">
        <f>IFERROR(SMALL(K972:K2902,ROW()-ROW($K$2905)+1),"")</f>
        <v>0</v>
      </c>
      <c r="L3817">
        <f>IFERROR(SMALL(L972:L2902,ROW()-ROW($L$2905)+1),"")</f>
        <v>0</v>
      </c>
      <c r="M3817">
        <f>IFERROR(SMALL(M972:M2902,ROW()-ROW($M$2905)+1),"")</f>
        <v>0</v>
      </c>
      <c r="N3817">
        <f>IFERROR(SMALL(N972:N2902,ROW()-ROW($N$2905)+1),"")</f>
        <v>0</v>
      </c>
    </row>
    <row r="3818" spans="5:14">
      <c r="E3818">
        <f>IFERROR(SMALL(E972:E2902,ROW()-ROW($E$2905)+1),"")</f>
        <v>0</v>
      </c>
      <c r="F3818">
        <f>IFERROR(SMALL(F972:F2902,ROW()-ROW($F$2905)+1),"")</f>
        <v>0</v>
      </c>
      <c r="G3818">
        <f>IFERROR(SMALL(G972:G2902,ROW()-ROW($G$2905)+1),"")</f>
        <v>0</v>
      </c>
      <c r="H3818">
        <f>IFERROR(SMALL(H972:H2902,ROW()-ROW($H$2905)+1),"")</f>
        <v>0</v>
      </c>
      <c r="K3818">
        <f>IFERROR(SMALL(K972:K2902,ROW()-ROW($K$2905)+1),"")</f>
        <v>0</v>
      </c>
      <c r="L3818">
        <f>IFERROR(SMALL(L972:L2902,ROW()-ROW($L$2905)+1),"")</f>
        <v>0</v>
      </c>
      <c r="M3818">
        <f>IFERROR(SMALL(M972:M2902,ROW()-ROW($M$2905)+1),"")</f>
        <v>0</v>
      </c>
      <c r="N3818">
        <f>IFERROR(SMALL(N972:N2902,ROW()-ROW($N$2905)+1),"")</f>
        <v>0</v>
      </c>
    </row>
    <row r="3819" spans="5:14">
      <c r="E3819">
        <f>IFERROR(SMALL(E972:E2902,ROW()-ROW($E$2905)+1),"")</f>
        <v>0</v>
      </c>
      <c r="F3819">
        <f>IFERROR(SMALL(F972:F2902,ROW()-ROW($F$2905)+1),"")</f>
        <v>0</v>
      </c>
      <c r="G3819">
        <f>IFERROR(SMALL(G972:G2902,ROW()-ROW($G$2905)+1),"")</f>
        <v>0</v>
      </c>
      <c r="H3819">
        <f>IFERROR(SMALL(H972:H2902,ROW()-ROW($H$2905)+1),"")</f>
        <v>0</v>
      </c>
      <c r="K3819">
        <f>IFERROR(SMALL(K972:K2902,ROW()-ROW($K$2905)+1),"")</f>
        <v>0</v>
      </c>
      <c r="L3819">
        <f>IFERROR(SMALL(L972:L2902,ROW()-ROW($L$2905)+1),"")</f>
        <v>0</v>
      </c>
      <c r="M3819">
        <f>IFERROR(SMALL(M972:M2902,ROW()-ROW($M$2905)+1),"")</f>
        <v>0</v>
      </c>
      <c r="N3819">
        <f>IFERROR(SMALL(N972:N2902,ROW()-ROW($N$2905)+1),"")</f>
        <v>0</v>
      </c>
    </row>
    <row r="3820" spans="5:14">
      <c r="E3820">
        <f>IFERROR(SMALL(E972:E2902,ROW()-ROW($E$2905)+1),"")</f>
        <v>0</v>
      </c>
      <c r="F3820">
        <f>IFERROR(SMALL(F972:F2902,ROW()-ROW($F$2905)+1),"")</f>
        <v>0</v>
      </c>
      <c r="G3820">
        <f>IFERROR(SMALL(G972:G2902,ROW()-ROW($G$2905)+1),"")</f>
        <v>0</v>
      </c>
      <c r="H3820">
        <f>IFERROR(SMALL(H972:H2902,ROW()-ROW($H$2905)+1),"")</f>
        <v>0</v>
      </c>
      <c r="K3820">
        <f>IFERROR(SMALL(K972:K2902,ROW()-ROW($K$2905)+1),"")</f>
        <v>0</v>
      </c>
      <c r="L3820">
        <f>IFERROR(SMALL(L972:L2902,ROW()-ROW($L$2905)+1),"")</f>
        <v>0</v>
      </c>
      <c r="M3820">
        <f>IFERROR(SMALL(M972:M2902,ROW()-ROW($M$2905)+1),"")</f>
        <v>0</v>
      </c>
      <c r="N3820">
        <f>IFERROR(SMALL(N972:N2902,ROW()-ROW($N$2905)+1),"")</f>
        <v>0</v>
      </c>
    </row>
    <row r="3821" spans="5:14">
      <c r="E3821">
        <f>IFERROR(SMALL(E972:E2902,ROW()-ROW($E$2905)+1),"")</f>
        <v>0</v>
      </c>
      <c r="F3821">
        <f>IFERROR(SMALL(F972:F2902,ROW()-ROW($F$2905)+1),"")</f>
        <v>0</v>
      </c>
      <c r="G3821">
        <f>IFERROR(SMALL(G972:G2902,ROW()-ROW($G$2905)+1),"")</f>
        <v>0</v>
      </c>
      <c r="H3821">
        <f>IFERROR(SMALL(H972:H2902,ROW()-ROW($H$2905)+1),"")</f>
        <v>0</v>
      </c>
      <c r="K3821">
        <f>IFERROR(SMALL(K972:K2902,ROW()-ROW($K$2905)+1),"")</f>
        <v>0</v>
      </c>
      <c r="L3821">
        <f>IFERROR(SMALL(L972:L2902,ROW()-ROW($L$2905)+1),"")</f>
        <v>0</v>
      </c>
      <c r="M3821">
        <f>IFERROR(SMALL(M972:M2902,ROW()-ROW($M$2905)+1),"")</f>
        <v>0</v>
      </c>
      <c r="N3821">
        <f>IFERROR(SMALL(N972:N2902,ROW()-ROW($N$2905)+1),"")</f>
        <v>0</v>
      </c>
    </row>
    <row r="3822" spans="5:14">
      <c r="E3822">
        <f>IFERROR(SMALL(E972:E2902,ROW()-ROW($E$2905)+1),"")</f>
        <v>0</v>
      </c>
      <c r="F3822">
        <f>IFERROR(SMALL(F972:F2902,ROW()-ROW($F$2905)+1),"")</f>
        <v>0</v>
      </c>
      <c r="G3822">
        <f>IFERROR(SMALL(G972:G2902,ROW()-ROW($G$2905)+1),"")</f>
        <v>0</v>
      </c>
      <c r="H3822">
        <f>IFERROR(SMALL(H972:H2902,ROW()-ROW($H$2905)+1),"")</f>
        <v>0</v>
      </c>
      <c r="K3822">
        <f>IFERROR(SMALL(K972:K2902,ROW()-ROW($K$2905)+1),"")</f>
        <v>0</v>
      </c>
      <c r="L3822">
        <f>IFERROR(SMALL(L972:L2902,ROW()-ROW($L$2905)+1),"")</f>
        <v>0</v>
      </c>
      <c r="M3822">
        <f>IFERROR(SMALL(M972:M2902,ROW()-ROW($M$2905)+1),"")</f>
        <v>0</v>
      </c>
      <c r="N3822">
        <f>IFERROR(SMALL(N972:N2902,ROW()-ROW($N$2905)+1),"")</f>
        <v>0</v>
      </c>
    </row>
    <row r="3823" spans="5:14">
      <c r="E3823">
        <f>IFERROR(SMALL(E972:E2902,ROW()-ROW($E$2905)+1),"")</f>
        <v>0</v>
      </c>
      <c r="F3823">
        <f>IFERROR(SMALL(F972:F2902,ROW()-ROW($F$2905)+1),"")</f>
        <v>0</v>
      </c>
      <c r="G3823">
        <f>IFERROR(SMALL(G972:G2902,ROW()-ROW($G$2905)+1),"")</f>
        <v>0</v>
      </c>
      <c r="H3823">
        <f>IFERROR(SMALL(H972:H2902,ROW()-ROW($H$2905)+1),"")</f>
        <v>0</v>
      </c>
      <c r="K3823">
        <f>IFERROR(SMALL(K972:K2902,ROW()-ROW($K$2905)+1),"")</f>
        <v>0</v>
      </c>
      <c r="L3823">
        <f>IFERROR(SMALL(L972:L2902,ROW()-ROW($L$2905)+1),"")</f>
        <v>0</v>
      </c>
      <c r="M3823">
        <f>IFERROR(SMALL(M972:M2902,ROW()-ROW($M$2905)+1),"")</f>
        <v>0</v>
      </c>
      <c r="N3823">
        <f>IFERROR(SMALL(N972:N2902,ROW()-ROW($N$2905)+1),"")</f>
        <v>0</v>
      </c>
    </row>
    <row r="3824" spans="5:14">
      <c r="E3824">
        <f>IFERROR(SMALL(E972:E2902,ROW()-ROW($E$2905)+1),"")</f>
        <v>0</v>
      </c>
      <c r="F3824">
        <f>IFERROR(SMALL(F972:F2902,ROW()-ROW($F$2905)+1),"")</f>
        <v>0</v>
      </c>
      <c r="G3824">
        <f>IFERROR(SMALL(G972:G2902,ROW()-ROW($G$2905)+1),"")</f>
        <v>0</v>
      </c>
      <c r="H3824">
        <f>IFERROR(SMALL(H972:H2902,ROW()-ROW($H$2905)+1),"")</f>
        <v>0</v>
      </c>
      <c r="K3824">
        <f>IFERROR(SMALL(K972:K2902,ROW()-ROW($K$2905)+1),"")</f>
        <v>0</v>
      </c>
      <c r="L3824">
        <f>IFERROR(SMALL(L972:L2902,ROW()-ROW($L$2905)+1),"")</f>
        <v>0</v>
      </c>
      <c r="M3824">
        <f>IFERROR(SMALL(M972:M2902,ROW()-ROW($M$2905)+1),"")</f>
        <v>0</v>
      </c>
      <c r="N3824">
        <f>IFERROR(SMALL(N972:N2902,ROW()-ROW($N$2905)+1),"")</f>
        <v>0</v>
      </c>
    </row>
    <row r="3825" spans="5:14">
      <c r="E3825">
        <f>IFERROR(SMALL(E972:E2902,ROW()-ROW($E$2905)+1),"")</f>
        <v>0</v>
      </c>
      <c r="F3825">
        <f>IFERROR(SMALL(F972:F2902,ROW()-ROW($F$2905)+1),"")</f>
        <v>0</v>
      </c>
      <c r="G3825">
        <f>IFERROR(SMALL(G972:G2902,ROW()-ROW($G$2905)+1),"")</f>
        <v>0</v>
      </c>
      <c r="H3825">
        <f>IFERROR(SMALL(H972:H2902,ROW()-ROW($H$2905)+1),"")</f>
        <v>0</v>
      </c>
      <c r="K3825">
        <f>IFERROR(SMALL(K972:K2902,ROW()-ROW($K$2905)+1),"")</f>
        <v>0</v>
      </c>
      <c r="L3825">
        <f>IFERROR(SMALL(L972:L2902,ROW()-ROW($L$2905)+1),"")</f>
        <v>0</v>
      </c>
      <c r="M3825">
        <f>IFERROR(SMALL(M972:M2902,ROW()-ROW($M$2905)+1),"")</f>
        <v>0</v>
      </c>
      <c r="N3825">
        <f>IFERROR(SMALL(N972:N2902,ROW()-ROW($N$2905)+1),"")</f>
        <v>0</v>
      </c>
    </row>
    <row r="3826" spans="5:14">
      <c r="E3826">
        <f>IFERROR(SMALL(E972:E2902,ROW()-ROW($E$2905)+1),"")</f>
        <v>0</v>
      </c>
      <c r="F3826">
        <f>IFERROR(SMALL(F972:F2902,ROW()-ROW($F$2905)+1),"")</f>
        <v>0</v>
      </c>
      <c r="G3826">
        <f>IFERROR(SMALL(G972:G2902,ROW()-ROW($G$2905)+1),"")</f>
        <v>0</v>
      </c>
      <c r="H3826">
        <f>IFERROR(SMALL(H972:H2902,ROW()-ROW($H$2905)+1),"")</f>
        <v>0</v>
      </c>
      <c r="K3826">
        <f>IFERROR(SMALL(K972:K2902,ROW()-ROW($K$2905)+1),"")</f>
        <v>0</v>
      </c>
      <c r="L3826">
        <f>IFERROR(SMALL(L972:L2902,ROW()-ROW($L$2905)+1),"")</f>
        <v>0</v>
      </c>
      <c r="M3826">
        <f>IFERROR(SMALL(M972:M2902,ROW()-ROW($M$2905)+1),"")</f>
        <v>0</v>
      </c>
      <c r="N3826">
        <f>IFERROR(SMALL(N972:N2902,ROW()-ROW($N$2905)+1),"")</f>
        <v>0</v>
      </c>
    </row>
    <row r="3827" spans="5:14">
      <c r="E3827">
        <f>IFERROR(SMALL(E972:E2902,ROW()-ROW($E$2905)+1),"")</f>
        <v>0</v>
      </c>
      <c r="F3827">
        <f>IFERROR(SMALL(F972:F2902,ROW()-ROW($F$2905)+1),"")</f>
        <v>0</v>
      </c>
      <c r="G3827">
        <f>IFERROR(SMALL(G972:G2902,ROW()-ROW($G$2905)+1),"")</f>
        <v>0</v>
      </c>
      <c r="H3827">
        <f>IFERROR(SMALL(H972:H2902,ROW()-ROW($H$2905)+1),"")</f>
        <v>0</v>
      </c>
      <c r="K3827">
        <f>IFERROR(SMALL(K972:K2902,ROW()-ROW($K$2905)+1),"")</f>
        <v>0</v>
      </c>
      <c r="L3827">
        <f>IFERROR(SMALL(L972:L2902,ROW()-ROW($L$2905)+1),"")</f>
        <v>0</v>
      </c>
      <c r="M3827">
        <f>IFERROR(SMALL(M972:M2902,ROW()-ROW($M$2905)+1),"")</f>
        <v>0</v>
      </c>
      <c r="N3827">
        <f>IFERROR(SMALL(N972:N2902,ROW()-ROW($N$2905)+1),"")</f>
        <v>0</v>
      </c>
    </row>
    <row r="3828" spans="5:14">
      <c r="E3828">
        <f>IFERROR(SMALL(E972:E2902,ROW()-ROW($E$2905)+1),"")</f>
        <v>0</v>
      </c>
      <c r="F3828">
        <f>IFERROR(SMALL(F972:F2902,ROW()-ROW($F$2905)+1),"")</f>
        <v>0</v>
      </c>
      <c r="G3828">
        <f>IFERROR(SMALL(G972:G2902,ROW()-ROW($G$2905)+1),"")</f>
        <v>0</v>
      </c>
      <c r="H3828">
        <f>IFERROR(SMALL(H972:H2902,ROW()-ROW($H$2905)+1),"")</f>
        <v>0</v>
      </c>
      <c r="K3828">
        <f>IFERROR(SMALL(K972:K2902,ROW()-ROW($K$2905)+1),"")</f>
        <v>0</v>
      </c>
      <c r="L3828">
        <f>IFERROR(SMALL(L972:L2902,ROW()-ROW($L$2905)+1),"")</f>
        <v>0</v>
      </c>
      <c r="M3828">
        <f>IFERROR(SMALL(M972:M2902,ROW()-ROW($M$2905)+1),"")</f>
        <v>0</v>
      </c>
      <c r="N3828">
        <f>IFERROR(SMALL(N972:N2902,ROW()-ROW($N$2905)+1),"")</f>
        <v>0</v>
      </c>
    </row>
    <row r="3829" spans="5:14">
      <c r="E3829">
        <f>IFERROR(SMALL(E972:E2902,ROW()-ROW($E$2905)+1),"")</f>
        <v>0</v>
      </c>
      <c r="F3829">
        <f>IFERROR(SMALL(F972:F2902,ROW()-ROW($F$2905)+1),"")</f>
        <v>0</v>
      </c>
      <c r="G3829">
        <f>IFERROR(SMALL(G972:G2902,ROW()-ROW($G$2905)+1),"")</f>
        <v>0</v>
      </c>
      <c r="H3829">
        <f>IFERROR(SMALL(H972:H2902,ROW()-ROW($H$2905)+1),"")</f>
        <v>0</v>
      </c>
      <c r="K3829">
        <f>IFERROR(SMALL(K972:K2902,ROW()-ROW($K$2905)+1),"")</f>
        <v>0</v>
      </c>
      <c r="L3829">
        <f>IFERROR(SMALL(L972:L2902,ROW()-ROW($L$2905)+1),"")</f>
        <v>0</v>
      </c>
      <c r="M3829">
        <f>IFERROR(SMALL(M972:M2902,ROW()-ROW($M$2905)+1),"")</f>
        <v>0</v>
      </c>
      <c r="N3829">
        <f>IFERROR(SMALL(N972:N2902,ROW()-ROW($N$2905)+1),"")</f>
        <v>0</v>
      </c>
    </row>
    <row r="3830" spans="5:14">
      <c r="E3830">
        <f>IFERROR(SMALL(E972:E2902,ROW()-ROW($E$2905)+1),"")</f>
        <v>0</v>
      </c>
      <c r="F3830">
        <f>IFERROR(SMALL(F972:F2902,ROW()-ROW($F$2905)+1),"")</f>
        <v>0</v>
      </c>
      <c r="G3830">
        <f>IFERROR(SMALL(G972:G2902,ROW()-ROW($G$2905)+1),"")</f>
        <v>0</v>
      </c>
      <c r="H3830">
        <f>IFERROR(SMALL(H972:H2902,ROW()-ROW($H$2905)+1),"")</f>
        <v>0</v>
      </c>
      <c r="K3830">
        <f>IFERROR(SMALL(K972:K2902,ROW()-ROW($K$2905)+1),"")</f>
        <v>0</v>
      </c>
      <c r="L3830">
        <f>IFERROR(SMALL(L972:L2902,ROW()-ROW($L$2905)+1),"")</f>
        <v>0</v>
      </c>
      <c r="M3830">
        <f>IFERROR(SMALL(M972:M2902,ROW()-ROW($M$2905)+1),"")</f>
        <v>0</v>
      </c>
      <c r="N3830">
        <f>IFERROR(SMALL(N972:N2902,ROW()-ROW($N$2905)+1),"")</f>
        <v>0</v>
      </c>
    </row>
    <row r="3831" spans="5:14">
      <c r="E3831">
        <f>IFERROR(SMALL(E972:E2902,ROW()-ROW($E$2905)+1),"")</f>
        <v>0</v>
      </c>
      <c r="F3831">
        <f>IFERROR(SMALL(F972:F2902,ROW()-ROW($F$2905)+1),"")</f>
        <v>0</v>
      </c>
      <c r="G3831">
        <f>IFERROR(SMALL(G972:G2902,ROW()-ROW($G$2905)+1),"")</f>
        <v>0</v>
      </c>
      <c r="H3831">
        <f>IFERROR(SMALL(H972:H2902,ROW()-ROW($H$2905)+1),"")</f>
        <v>0</v>
      </c>
      <c r="K3831">
        <f>IFERROR(SMALL(K972:K2902,ROW()-ROW($K$2905)+1),"")</f>
        <v>0</v>
      </c>
      <c r="L3831">
        <f>IFERROR(SMALL(L972:L2902,ROW()-ROW($L$2905)+1),"")</f>
        <v>0</v>
      </c>
      <c r="M3831">
        <f>IFERROR(SMALL(M972:M2902,ROW()-ROW($M$2905)+1),"")</f>
        <v>0</v>
      </c>
      <c r="N3831">
        <f>IFERROR(SMALL(N972:N2902,ROW()-ROW($N$2905)+1),"")</f>
        <v>0</v>
      </c>
    </row>
    <row r="3832" spans="5:14">
      <c r="E3832">
        <f>IFERROR(SMALL(E972:E2902,ROW()-ROW($E$2905)+1),"")</f>
        <v>0</v>
      </c>
      <c r="F3832">
        <f>IFERROR(SMALL(F972:F2902,ROW()-ROW($F$2905)+1),"")</f>
        <v>0</v>
      </c>
      <c r="G3832">
        <f>IFERROR(SMALL(G972:G2902,ROW()-ROW($G$2905)+1),"")</f>
        <v>0</v>
      </c>
      <c r="H3832">
        <f>IFERROR(SMALL(H972:H2902,ROW()-ROW($H$2905)+1),"")</f>
        <v>0</v>
      </c>
      <c r="K3832">
        <f>IFERROR(SMALL(K972:K2902,ROW()-ROW($K$2905)+1),"")</f>
        <v>0</v>
      </c>
      <c r="L3832">
        <f>IFERROR(SMALL(L972:L2902,ROW()-ROW($L$2905)+1),"")</f>
        <v>0</v>
      </c>
      <c r="M3832">
        <f>IFERROR(SMALL(M972:M2902,ROW()-ROW($M$2905)+1),"")</f>
        <v>0</v>
      </c>
      <c r="N3832">
        <f>IFERROR(SMALL(N972:N2902,ROW()-ROW($N$2905)+1),"")</f>
        <v>0</v>
      </c>
    </row>
    <row r="3833" spans="5:14">
      <c r="E3833">
        <f>IFERROR(SMALL(E972:E2902,ROW()-ROW($E$2905)+1),"")</f>
        <v>0</v>
      </c>
      <c r="F3833">
        <f>IFERROR(SMALL(F972:F2902,ROW()-ROW($F$2905)+1),"")</f>
        <v>0</v>
      </c>
      <c r="G3833">
        <f>IFERROR(SMALL(G972:G2902,ROW()-ROW($G$2905)+1),"")</f>
        <v>0</v>
      </c>
      <c r="H3833">
        <f>IFERROR(SMALL(H972:H2902,ROW()-ROW($H$2905)+1),"")</f>
        <v>0</v>
      </c>
      <c r="K3833">
        <f>IFERROR(SMALL(K972:K2902,ROW()-ROW($K$2905)+1),"")</f>
        <v>0</v>
      </c>
      <c r="L3833">
        <f>IFERROR(SMALL(L972:L2902,ROW()-ROW($L$2905)+1),"")</f>
        <v>0</v>
      </c>
      <c r="M3833">
        <f>IFERROR(SMALL(M972:M2902,ROW()-ROW($M$2905)+1),"")</f>
        <v>0</v>
      </c>
      <c r="N3833">
        <f>IFERROR(SMALL(N972:N2902,ROW()-ROW($N$2905)+1),"")</f>
        <v>0</v>
      </c>
    </row>
    <row r="3834" spans="5:14">
      <c r="E3834">
        <f>IFERROR(SMALL(E972:E2902,ROW()-ROW($E$2905)+1),"")</f>
        <v>0</v>
      </c>
      <c r="F3834">
        <f>IFERROR(SMALL(F972:F2902,ROW()-ROW($F$2905)+1),"")</f>
        <v>0</v>
      </c>
      <c r="G3834">
        <f>IFERROR(SMALL(G972:G2902,ROW()-ROW($G$2905)+1),"")</f>
        <v>0</v>
      </c>
      <c r="H3834">
        <f>IFERROR(SMALL(H972:H2902,ROW()-ROW($H$2905)+1),"")</f>
        <v>0</v>
      </c>
      <c r="K3834">
        <f>IFERROR(SMALL(K972:K2902,ROW()-ROW($K$2905)+1),"")</f>
        <v>0</v>
      </c>
      <c r="L3834">
        <f>IFERROR(SMALL(L972:L2902,ROW()-ROW($L$2905)+1),"")</f>
        <v>0</v>
      </c>
      <c r="M3834">
        <f>IFERROR(SMALL(M972:M2902,ROW()-ROW($M$2905)+1),"")</f>
        <v>0</v>
      </c>
      <c r="N3834">
        <f>IFERROR(SMALL(N972:N2902,ROW()-ROW($N$2905)+1),"")</f>
        <v>0</v>
      </c>
    </row>
    <row r="3835" spans="5:14">
      <c r="E3835">
        <f>IFERROR(SMALL(E972:E2902,ROW()-ROW($E$2905)+1),"")</f>
        <v>0</v>
      </c>
      <c r="F3835">
        <f>IFERROR(SMALL(F972:F2902,ROW()-ROW($F$2905)+1),"")</f>
        <v>0</v>
      </c>
      <c r="G3835">
        <f>IFERROR(SMALL(G972:G2902,ROW()-ROW($G$2905)+1),"")</f>
        <v>0</v>
      </c>
      <c r="H3835">
        <f>IFERROR(SMALL(H972:H2902,ROW()-ROW($H$2905)+1),"")</f>
        <v>0</v>
      </c>
      <c r="K3835">
        <f>IFERROR(SMALL(K972:K2902,ROW()-ROW($K$2905)+1),"")</f>
        <v>0</v>
      </c>
      <c r="L3835">
        <f>IFERROR(SMALL(L972:L2902,ROW()-ROW($L$2905)+1),"")</f>
        <v>0</v>
      </c>
      <c r="M3835">
        <f>IFERROR(SMALL(M972:M2902,ROW()-ROW($M$2905)+1),"")</f>
        <v>0</v>
      </c>
      <c r="N3835">
        <f>IFERROR(SMALL(N972:N2902,ROW()-ROW($N$2905)+1),"")</f>
        <v>0</v>
      </c>
    </row>
    <row r="3836" spans="5:14">
      <c r="E3836">
        <f>IFERROR(SMALL(E972:E2902,ROW()-ROW($E$2905)+1),"")</f>
        <v>0</v>
      </c>
      <c r="F3836">
        <f>IFERROR(SMALL(F972:F2902,ROW()-ROW($F$2905)+1),"")</f>
        <v>0</v>
      </c>
      <c r="G3836">
        <f>IFERROR(SMALL(G972:G2902,ROW()-ROW($G$2905)+1),"")</f>
        <v>0</v>
      </c>
      <c r="H3836">
        <f>IFERROR(SMALL(H972:H2902,ROW()-ROW($H$2905)+1),"")</f>
        <v>0</v>
      </c>
      <c r="K3836">
        <f>IFERROR(SMALL(K972:K2902,ROW()-ROW($K$2905)+1),"")</f>
        <v>0</v>
      </c>
      <c r="L3836">
        <f>IFERROR(SMALL(L972:L2902,ROW()-ROW($L$2905)+1),"")</f>
        <v>0</v>
      </c>
      <c r="M3836">
        <f>IFERROR(SMALL(M972:M2902,ROW()-ROW($M$2905)+1),"")</f>
        <v>0</v>
      </c>
      <c r="N3836">
        <f>IFERROR(SMALL(N972:N2902,ROW()-ROW($N$2905)+1),"")</f>
        <v>0</v>
      </c>
    </row>
    <row r="3837" spans="5:14">
      <c r="E3837">
        <f>IFERROR(SMALL(E972:E2902,ROW()-ROW($E$2905)+1),"")</f>
        <v>0</v>
      </c>
      <c r="F3837">
        <f>IFERROR(SMALL(F972:F2902,ROW()-ROW($F$2905)+1),"")</f>
        <v>0</v>
      </c>
      <c r="G3837">
        <f>IFERROR(SMALL(G972:G2902,ROW()-ROW($G$2905)+1),"")</f>
        <v>0</v>
      </c>
      <c r="H3837">
        <f>IFERROR(SMALL(H972:H2902,ROW()-ROW($H$2905)+1),"")</f>
        <v>0</v>
      </c>
      <c r="K3837">
        <f>IFERROR(SMALL(K972:K2902,ROW()-ROW($K$2905)+1),"")</f>
        <v>0</v>
      </c>
      <c r="L3837">
        <f>IFERROR(SMALL(L972:L2902,ROW()-ROW($L$2905)+1),"")</f>
        <v>0</v>
      </c>
      <c r="M3837">
        <f>IFERROR(SMALL(M972:M2902,ROW()-ROW($M$2905)+1),"")</f>
        <v>0</v>
      </c>
      <c r="N3837">
        <f>IFERROR(SMALL(N972:N2902,ROW()-ROW($N$2905)+1),"")</f>
        <v>0</v>
      </c>
    </row>
    <row r="3838" spans="5:14">
      <c r="E3838">
        <f>IFERROR(SMALL(E972:E2902,ROW()-ROW($E$2905)+1),"")</f>
        <v>0</v>
      </c>
      <c r="F3838">
        <f>IFERROR(SMALL(F972:F2902,ROW()-ROW($F$2905)+1),"")</f>
        <v>0</v>
      </c>
      <c r="G3838">
        <f>IFERROR(SMALL(G972:G2902,ROW()-ROW($G$2905)+1),"")</f>
        <v>0</v>
      </c>
      <c r="H3838">
        <f>IFERROR(SMALL(H972:H2902,ROW()-ROW($H$2905)+1),"")</f>
        <v>0</v>
      </c>
      <c r="K3838">
        <f>IFERROR(SMALL(K972:K2902,ROW()-ROW($K$2905)+1),"")</f>
        <v>0</v>
      </c>
      <c r="L3838">
        <f>IFERROR(SMALL(L972:L2902,ROW()-ROW($L$2905)+1),"")</f>
        <v>0</v>
      </c>
      <c r="M3838">
        <f>IFERROR(SMALL(M972:M2902,ROW()-ROW($M$2905)+1),"")</f>
        <v>0</v>
      </c>
      <c r="N3838">
        <f>IFERROR(SMALL(N972:N2902,ROW()-ROW($N$2905)+1),"")</f>
        <v>0</v>
      </c>
    </row>
    <row r="3839" spans="5:14">
      <c r="E3839">
        <f>IFERROR(SMALL(E972:E2902,ROW()-ROW($E$2905)+1),"")</f>
        <v>0</v>
      </c>
      <c r="F3839">
        <f>IFERROR(SMALL(F972:F2902,ROW()-ROW($F$2905)+1),"")</f>
        <v>0</v>
      </c>
      <c r="G3839">
        <f>IFERROR(SMALL(G972:G2902,ROW()-ROW($G$2905)+1),"")</f>
        <v>0</v>
      </c>
      <c r="H3839">
        <f>IFERROR(SMALL(H972:H2902,ROW()-ROW($H$2905)+1),"")</f>
        <v>0</v>
      </c>
      <c r="K3839">
        <f>IFERROR(SMALL(K972:K2902,ROW()-ROW($K$2905)+1),"")</f>
        <v>0</v>
      </c>
      <c r="L3839">
        <f>IFERROR(SMALL(L972:L2902,ROW()-ROW($L$2905)+1),"")</f>
        <v>0</v>
      </c>
      <c r="M3839">
        <f>IFERROR(SMALL(M972:M2902,ROW()-ROW($M$2905)+1),"")</f>
        <v>0</v>
      </c>
      <c r="N3839">
        <f>IFERROR(SMALL(N972:N2902,ROW()-ROW($N$2905)+1),"")</f>
        <v>0</v>
      </c>
    </row>
    <row r="3840" spans="5:14">
      <c r="E3840">
        <f>IFERROR(SMALL(E972:E2902,ROW()-ROW($E$2905)+1),"")</f>
        <v>0</v>
      </c>
      <c r="F3840">
        <f>IFERROR(SMALL(F972:F2902,ROW()-ROW($F$2905)+1),"")</f>
        <v>0</v>
      </c>
      <c r="G3840">
        <f>IFERROR(SMALL(G972:G2902,ROW()-ROW($G$2905)+1),"")</f>
        <v>0</v>
      </c>
      <c r="H3840">
        <f>IFERROR(SMALL(H972:H2902,ROW()-ROW($H$2905)+1),"")</f>
        <v>0</v>
      </c>
      <c r="K3840">
        <f>IFERROR(SMALL(K972:K2902,ROW()-ROW($K$2905)+1),"")</f>
        <v>0</v>
      </c>
      <c r="L3840">
        <f>IFERROR(SMALL(L972:L2902,ROW()-ROW($L$2905)+1),"")</f>
        <v>0</v>
      </c>
      <c r="M3840">
        <f>IFERROR(SMALL(M972:M2902,ROW()-ROW($M$2905)+1),"")</f>
        <v>0</v>
      </c>
      <c r="N3840">
        <f>IFERROR(SMALL(N972:N2902,ROW()-ROW($N$2905)+1),"")</f>
        <v>0</v>
      </c>
    </row>
    <row r="3841" spans="5:14">
      <c r="E3841">
        <f>IFERROR(SMALL(E972:E2902,ROW()-ROW($E$2905)+1),"")</f>
        <v>0</v>
      </c>
      <c r="F3841">
        <f>IFERROR(SMALL(F972:F2902,ROW()-ROW($F$2905)+1),"")</f>
        <v>0</v>
      </c>
      <c r="G3841">
        <f>IFERROR(SMALL(G972:G2902,ROW()-ROW($G$2905)+1),"")</f>
        <v>0</v>
      </c>
      <c r="H3841">
        <f>IFERROR(SMALL(H972:H2902,ROW()-ROW($H$2905)+1),"")</f>
        <v>0</v>
      </c>
      <c r="K3841">
        <f>IFERROR(SMALL(K972:K2902,ROW()-ROW($K$2905)+1),"")</f>
        <v>0</v>
      </c>
      <c r="L3841">
        <f>IFERROR(SMALL(L972:L2902,ROW()-ROW($L$2905)+1),"")</f>
        <v>0</v>
      </c>
      <c r="M3841">
        <f>IFERROR(SMALL(M972:M2902,ROW()-ROW($M$2905)+1),"")</f>
        <v>0</v>
      </c>
      <c r="N3841">
        <f>IFERROR(SMALL(N972:N2902,ROW()-ROW($N$2905)+1),"")</f>
        <v>0</v>
      </c>
    </row>
    <row r="3842" spans="5:14">
      <c r="E3842">
        <f>IFERROR(SMALL(E972:E2902,ROW()-ROW($E$2905)+1),"")</f>
        <v>0</v>
      </c>
      <c r="F3842">
        <f>IFERROR(SMALL(F972:F2902,ROW()-ROW($F$2905)+1),"")</f>
        <v>0</v>
      </c>
      <c r="G3842">
        <f>IFERROR(SMALL(G972:G2902,ROW()-ROW($G$2905)+1),"")</f>
        <v>0</v>
      </c>
      <c r="H3842">
        <f>IFERROR(SMALL(H972:H2902,ROW()-ROW($H$2905)+1),"")</f>
        <v>0</v>
      </c>
      <c r="K3842">
        <f>IFERROR(SMALL(K972:K2902,ROW()-ROW($K$2905)+1),"")</f>
        <v>0</v>
      </c>
      <c r="L3842">
        <f>IFERROR(SMALL(L972:L2902,ROW()-ROW($L$2905)+1),"")</f>
        <v>0</v>
      </c>
      <c r="M3842">
        <f>IFERROR(SMALL(M972:M2902,ROW()-ROW($M$2905)+1),"")</f>
        <v>0</v>
      </c>
      <c r="N3842">
        <f>IFERROR(SMALL(N972:N2902,ROW()-ROW($N$2905)+1),"")</f>
        <v>0</v>
      </c>
    </row>
    <row r="3843" spans="5:14">
      <c r="E3843">
        <f>IFERROR(SMALL(E972:E2902,ROW()-ROW($E$2905)+1),"")</f>
        <v>0</v>
      </c>
      <c r="F3843">
        <f>IFERROR(SMALL(F972:F2902,ROW()-ROW($F$2905)+1),"")</f>
        <v>0</v>
      </c>
      <c r="G3843">
        <f>IFERROR(SMALL(G972:G2902,ROW()-ROW($G$2905)+1),"")</f>
        <v>0</v>
      </c>
      <c r="H3843">
        <f>IFERROR(SMALL(H972:H2902,ROW()-ROW($H$2905)+1),"")</f>
        <v>0</v>
      </c>
      <c r="K3843">
        <f>IFERROR(SMALL(K972:K2902,ROW()-ROW($K$2905)+1),"")</f>
        <v>0</v>
      </c>
      <c r="L3843">
        <f>IFERROR(SMALL(L972:L2902,ROW()-ROW($L$2905)+1),"")</f>
        <v>0</v>
      </c>
      <c r="M3843">
        <f>IFERROR(SMALL(M972:M2902,ROW()-ROW($M$2905)+1),"")</f>
        <v>0</v>
      </c>
      <c r="N3843">
        <f>IFERROR(SMALL(N972:N2902,ROW()-ROW($N$2905)+1),"")</f>
        <v>0</v>
      </c>
    </row>
    <row r="3844" spans="5:14">
      <c r="E3844">
        <f>IFERROR(SMALL(E972:E2902,ROW()-ROW($E$2905)+1),"")</f>
        <v>0</v>
      </c>
      <c r="F3844">
        <f>IFERROR(SMALL(F972:F2902,ROW()-ROW($F$2905)+1),"")</f>
        <v>0</v>
      </c>
      <c r="G3844">
        <f>IFERROR(SMALL(G972:G2902,ROW()-ROW($G$2905)+1),"")</f>
        <v>0</v>
      </c>
      <c r="H3844">
        <f>IFERROR(SMALL(H972:H2902,ROW()-ROW($H$2905)+1),"")</f>
        <v>0</v>
      </c>
      <c r="K3844">
        <f>IFERROR(SMALL(K972:K2902,ROW()-ROW($K$2905)+1),"")</f>
        <v>0</v>
      </c>
      <c r="L3844">
        <f>IFERROR(SMALL(L972:L2902,ROW()-ROW($L$2905)+1),"")</f>
        <v>0</v>
      </c>
      <c r="M3844">
        <f>IFERROR(SMALL(M972:M2902,ROW()-ROW($M$2905)+1),"")</f>
        <v>0</v>
      </c>
      <c r="N3844">
        <f>IFERROR(SMALL(N972:N2902,ROW()-ROW($N$2905)+1),"")</f>
        <v>0</v>
      </c>
    </row>
    <row r="3845" spans="5:14">
      <c r="E3845">
        <f>IFERROR(SMALL(E972:E2902,ROW()-ROW($E$2905)+1),"")</f>
        <v>0</v>
      </c>
      <c r="F3845">
        <f>IFERROR(SMALL(F972:F2902,ROW()-ROW($F$2905)+1),"")</f>
        <v>0</v>
      </c>
      <c r="G3845">
        <f>IFERROR(SMALL(G972:G2902,ROW()-ROW($G$2905)+1),"")</f>
        <v>0</v>
      </c>
      <c r="H3845">
        <f>IFERROR(SMALL(H972:H2902,ROW()-ROW($H$2905)+1),"")</f>
        <v>0</v>
      </c>
      <c r="K3845">
        <f>IFERROR(SMALL(K972:K2902,ROW()-ROW($K$2905)+1),"")</f>
        <v>0</v>
      </c>
      <c r="L3845">
        <f>IFERROR(SMALL(L972:L2902,ROW()-ROW($L$2905)+1),"")</f>
        <v>0</v>
      </c>
      <c r="M3845">
        <f>IFERROR(SMALL(M972:M2902,ROW()-ROW($M$2905)+1),"")</f>
        <v>0</v>
      </c>
      <c r="N3845">
        <f>IFERROR(SMALL(N972:N2902,ROW()-ROW($N$2905)+1),"")</f>
        <v>0</v>
      </c>
    </row>
    <row r="3846" spans="5:14">
      <c r="E3846">
        <f>IFERROR(SMALL(E972:E2902,ROW()-ROW($E$2905)+1),"")</f>
        <v>0</v>
      </c>
      <c r="F3846">
        <f>IFERROR(SMALL(F972:F2902,ROW()-ROW($F$2905)+1),"")</f>
        <v>0</v>
      </c>
      <c r="G3846">
        <f>IFERROR(SMALL(G972:G2902,ROW()-ROW($G$2905)+1),"")</f>
        <v>0</v>
      </c>
      <c r="H3846">
        <f>IFERROR(SMALL(H972:H2902,ROW()-ROW($H$2905)+1),"")</f>
        <v>0</v>
      </c>
      <c r="K3846">
        <f>IFERROR(SMALL(K972:K2902,ROW()-ROW($K$2905)+1),"")</f>
        <v>0</v>
      </c>
      <c r="L3846">
        <f>IFERROR(SMALL(L972:L2902,ROW()-ROW($L$2905)+1),"")</f>
        <v>0</v>
      </c>
      <c r="M3846">
        <f>IFERROR(SMALL(M972:M2902,ROW()-ROW($M$2905)+1),"")</f>
        <v>0</v>
      </c>
      <c r="N3846">
        <f>IFERROR(SMALL(N972:N2902,ROW()-ROW($N$2905)+1),"")</f>
        <v>0</v>
      </c>
    </row>
    <row r="3847" spans="5:14">
      <c r="E3847">
        <f>IFERROR(SMALL(E972:E2902,ROW()-ROW($E$2905)+1),"")</f>
        <v>0</v>
      </c>
      <c r="F3847">
        <f>IFERROR(SMALL(F972:F2902,ROW()-ROW($F$2905)+1),"")</f>
        <v>0</v>
      </c>
      <c r="G3847">
        <f>IFERROR(SMALL(G972:G2902,ROW()-ROW($G$2905)+1),"")</f>
        <v>0</v>
      </c>
      <c r="H3847">
        <f>IFERROR(SMALL(H972:H2902,ROW()-ROW($H$2905)+1),"")</f>
        <v>0</v>
      </c>
      <c r="K3847">
        <f>IFERROR(SMALL(K972:K2902,ROW()-ROW($K$2905)+1),"")</f>
        <v>0</v>
      </c>
      <c r="L3847">
        <f>IFERROR(SMALL(L972:L2902,ROW()-ROW($L$2905)+1),"")</f>
        <v>0</v>
      </c>
      <c r="M3847">
        <f>IFERROR(SMALL(M972:M2902,ROW()-ROW($M$2905)+1),"")</f>
        <v>0</v>
      </c>
      <c r="N3847">
        <f>IFERROR(SMALL(N972:N2902,ROW()-ROW($N$2905)+1),"")</f>
        <v>0</v>
      </c>
    </row>
    <row r="3848" spans="5:14">
      <c r="E3848">
        <f>IFERROR(SMALL(E972:E2902,ROW()-ROW($E$2905)+1),"")</f>
        <v>0</v>
      </c>
      <c r="F3848">
        <f>IFERROR(SMALL(F972:F2902,ROW()-ROW($F$2905)+1),"")</f>
        <v>0</v>
      </c>
      <c r="G3848">
        <f>IFERROR(SMALL(G972:G2902,ROW()-ROW($G$2905)+1),"")</f>
        <v>0</v>
      </c>
      <c r="H3848">
        <f>IFERROR(SMALL(H972:H2902,ROW()-ROW($H$2905)+1),"")</f>
        <v>0</v>
      </c>
      <c r="K3848">
        <f>IFERROR(SMALL(K972:K2902,ROW()-ROW($K$2905)+1),"")</f>
        <v>0</v>
      </c>
      <c r="L3848">
        <f>IFERROR(SMALL(L972:L2902,ROW()-ROW($L$2905)+1),"")</f>
        <v>0</v>
      </c>
      <c r="M3848">
        <f>IFERROR(SMALL(M972:M2902,ROW()-ROW($M$2905)+1),"")</f>
        <v>0</v>
      </c>
      <c r="N3848">
        <f>IFERROR(SMALL(N972:N2902,ROW()-ROW($N$2905)+1),"")</f>
        <v>0</v>
      </c>
    </row>
    <row r="3849" spans="5:14">
      <c r="E3849">
        <f>IFERROR(SMALL(E972:E2902,ROW()-ROW($E$2905)+1),"")</f>
        <v>0</v>
      </c>
      <c r="F3849">
        <f>IFERROR(SMALL(F972:F2902,ROW()-ROW($F$2905)+1),"")</f>
        <v>0</v>
      </c>
      <c r="G3849">
        <f>IFERROR(SMALL(G972:G2902,ROW()-ROW($G$2905)+1),"")</f>
        <v>0</v>
      </c>
      <c r="H3849">
        <f>IFERROR(SMALL(H972:H2902,ROW()-ROW($H$2905)+1),"")</f>
        <v>0</v>
      </c>
      <c r="K3849">
        <f>IFERROR(SMALL(K972:K2902,ROW()-ROW($K$2905)+1),"")</f>
        <v>0</v>
      </c>
      <c r="L3849">
        <f>IFERROR(SMALL(L972:L2902,ROW()-ROW($L$2905)+1),"")</f>
        <v>0</v>
      </c>
      <c r="M3849">
        <f>IFERROR(SMALL(M972:M2902,ROW()-ROW($M$2905)+1),"")</f>
        <v>0</v>
      </c>
      <c r="N3849">
        <f>IFERROR(SMALL(N972:N2902,ROW()-ROW($N$2905)+1),"")</f>
        <v>0</v>
      </c>
    </row>
    <row r="3850" spans="5:14">
      <c r="E3850">
        <f>IFERROR(SMALL(E972:E2902,ROW()-ROW($E$2905)+1),"")</f>
        <v>0</v>
      </c>
      <c r="F3850">
        <f>IFERROR(SMALL(F972:F2902,ROW()-ROW($F$2905)+1),"")</f>
        <v>0</v>
      </c>
      <c r="G3850">
        <f>IFERROR(SMALL(G972:G2902,ROW()-ROW($G$2905)+1),"")</f>
        <v>0</v>
      </c>
      <c r="H3850">
        <f>IFERROR(SMALL(H972:H2902,ROW()-ROW($H$2905)+1),"")</f>
        <v>0</v>
      </c>
      <c r="K3850">
        <f>IFERROR(SMALL(K972:K2902,ROW()-ROW($K$2905)+1),"")</f>
        <v>0</v>
      </c>
      <c r="L3850">
        <f>IFERROR(SMALL(L972:L2902,ROW()-ROW($L$2905)+1),"")</f>
        <v>0</v>
      </c>
      <c r="M3850">
        <f>IFERROR(SMALL(M972:M2902,ROW()-ROW($M$2905)+1),"")</f>
        <v>0</v>
      </c>
      <c r="N3850">
        <f>IFERROR(SMALL(N972:N2902,ROW()-ROW($N$2905)+1),"")</f>
        <v>0</v>
      </c>
    </row>
    <row r="3851" spans="5:14">
      <c r="E3851">
        <f>IFERROR(SMALL(E972:E2902,ROW()-ROW($E$2905)+1),"")</f>
        <v>0</v>
      </c>
      <c r="F3851">
        <f>IFERROR(SMALL(F972:F2902,ROW()-ROW($F$2905)+1),"")</f>
        <v>0</v>
      </c>
      <c r="G3851">
        <f>IFERROR(SMALL(G972:G2902,ROW()-ROW($G$2905)+1),"")</f>
        <v>0</v>
      </c>
      <c r="H3851">
        <f>IFERROR(SMALL(H972:H2902,ROW()-ROW($H$2905)+1),"")</f>
        <v>0</v>
      </c>
      <c r="K3851">
        <f>IFERROR(SMALL(K972:K2902,ROW()-ROW($K$2905)+1),"")</f>
        <v>0</v>
      </c>
      <c r="L3851">
        <f>IFERROR(SMALL(L972:L2902,ROW()-ROW($L$2905)+1),"")</f>
        <v>0</v>
      </c>
      <c r="M3851">
        <f>IFERROR(SMALL(M972:M2902,ROW()-ROW($M$2905)+1),"")</f>
        <v>0</v>
      </c>
      <c r="N3851">
        <f>IFERROR(SMALL(N972:N2902,ROW()-ROW($N$2905)+1),"")</f>
        <v>0</v>
      </c>
    </row>
    <row r="3852" spans="5:14">
      <c r="E3852">
        <f>IFERROR(SMALL(E972:E2902,ROW()-ROW($E$2905)+1),"")</f>
        <v>0</v>
      </c>
      <c r="F3852">
        <f>IFERROR(SMALL(F972:F2902,ROW()-ROW($F$2905)+1),"")</f>
        <v>0</v>
      </c>
      <c r="G3852">
        <f>IFERROR(SMALL(G972:G2902,ROW()-ROW($G$2905)+1),"")</f>
        <v>0</v>
      </c>
      <c r="H3852">
        <f>IFERROR(SMALL(H972:H2902,ROW()-ROW($H$2905)+1),"")</f>
        <v>0</v>
      </c>
      <c r="K3852">
        <f>IFERROR(SMALL(K972:K2902,ROW()-ROW($K$2905)+1),"")</f>
        <v>0</v>
      </c>
      <c r="L3852">
        <f>IFERROR(SMALL(L972:L2902,ROW()-ROW($L$2905)+1),"")</f>
        <v>0</v>
      </c>
      <c r="M3852">
        <f>IFERROR(SMALL(M972:M2902,ROW()-ROW($M$2905)+1),"")</f>
        <v>0</v>
      </c>
      <c r="N3852">
        <f>IFERROR(SMALL(N972:N2902,ROW()-ROW($N$2905)+1),"")</f>
        <v>0</v>
      </c>
    </row>
    <row r="3853" spans="5:14">
      <c r="E3853">
        <f>IFERROR(SMALL(E972:E2902,ROW()-ROW($E$2905)+1),"")</f>
        <v>0</v>
      </c>
      <c r="F3853">
        <f>IFERROR(SMALL(F972:F2902,ROW()-ROW($F$2905)+1),"")</f>
        <v>0</v>
      </c>
      <c r="G3853">
        <f>IFERROR(SMALL(G972:G2902,ROW()-ROW($G$2905)+1),"")</f>
        <v>0</v>
      </c>
      <c r="H3853">
        <f>IFERROR(SMALL(H972:H2902,ROW()-ROW($H$2905)+1),"")</f>
        <v>0</v>
      </c>
      <c r="K3853">
        <f>IFERROR(SMALL(K972:K2902,ROW()-ROW($K$2905)+1),"")</f>
        <v>0</v>
      </c>
      <c r="L3853">
        <f>IFERROR(SMALL(L972:L2902,ROW()-ROW($L$2905)+1),"")</f>
        <v>0</v>
      </c>
      <c r="M3853">
        <f>IFERROR(SMALL(M972:M2902,ROW()-ROW($M$2905)+1),"")</f>
        <v>0</v>
      </c>
      <c r="N3853">
        <f>IFERROR(SMALL(N972:N2902,ROW()-ROW($N$2905)+1),"")</f>
        <v>0</v>
      </c>
    </row>
    <row r="3854" spans="5:14">
      <c r="E3854">
        <f>IFERROR(SMALL(E972:E2902,ROW()-ROW($E$2905)+1),"")</f>
        <v>0</v>
      </c>
      <c r="F3854">
        <f>IFERROR(SMALL(F972:F2902,ROW()-ROW($F$2905)+1),"")</f>
        <v>0</v>
      </c>
      <c r="G3854">
        <f>IFERROR(SMALL(G972:G2902,ROW()-ROW($G$2905)+1),"")</f>
        <v>0</v>
      </c>
      <c r="H3854">
        <f>IFERROR(SMALL(H972:H2902,ROW()-ROW($H$2905)+1),"")</f>
        <v>0</v>
      </c>
      <c r="K3854">
        <f>IFERROR(SMALL(K972:K2902,ROW()-ROW($K$2905)+1),"")</f>
        <v>0</v>
      </c>
      <c r="L3854">
        <f>IFERROR(SMALL(L972:L2902,ROW()-ROW($L$2905)+1),"")</f>
        <v>0</v>
      </c>
      <c r="M3854">
        <f>IFERROR(SMALL(M972:M2902,ROW()-ROW($M$2905)+1),"")</f>
        <v>0</v>
      </c>
      <c r="N3854">
        <f>IFERROR(SMALL(N972:N2902,ROW()-ROW($N$2905)+1),"")</f>
        <v>0</v>
      </c>
    </row>
    <row r="3855" spans="5:14">
      <c r="E3855">
        <f>IFERROR(SMALL(E972:E2902,ROW()-ROW($E$2905)+1),"")</f>
        <v>0</v>
      </c>
      <c r="F3855">
        <f>IFERROR(SMALL(F972:F2902,ROW()-ROW($F$2905)+1),"")</f>
        <v>0</v>
      </c>
      <c r="G3855">
        <f>IFERROR(SMALL(G972:G2902,ROW()-ROW($G$2905)+1),"")</f>
        <v>0</v>
      </c>
      <c r="H3855">
        <f>IFERROR(SMALL(H972:H2902,ROW()-ROW($H$2905)+1),"")</f>
        <v>0</v>
      </c>
      <c r="K3855">
        <f>IFERROR(SMALL(K972:K2902,ROW()-ROW($K$2905)+1),"")</f>
        <v>0</v>
      </c>
      <c r="L3855">
        <f>IFERROR(SMALL(L972:L2902,ROW()-ROW($L$2905)+1),"")</f>
        <v>0</v>
      </c>
      <c r="M3855">
        <f>IFERROR(SMALL(M972:M2902,ROW()-ROW($M$2905)+1),"")</f>
        <v>0</v>
      </c>
      <c r="N3855">
        <f>IFERROR(SMALL(N972:N2902,ROW()-ROW($N$2905)+1),"")</f>
        <v>0</v>
      </c>
    </row>
    <row r="3856" spans="5:14">
      <c r="E3856">
        <f>IFERROR(SMALL(E972:E2902,ROW()-ROW($E$2905)+1),"")</f>
        <v>0</v>
      </c>
      <c r="F3856">
        <f>IFERROR(SMALL(F972:F2902,ROW()-ROW($F$2905)+1),"")</f>
        <v>0</v>
      </c>
      <c r="G3856">
        <f>IFERROR(SMALL(G972:G2902,ROW()-ROW($G$2905)+1),"")</f>
        <v>0</v>
      </c>
      <c r="H3856">
        <f>IFERROR(SMALL(H972:H2902,ROW()-ROW($H$2905)+1),"")</f>
        <v>0</v>
      </c>
      <c r="K3856">
        <f>IFERROR(SMALL(K972:K2902,ROW()-ROW($K$2905)+1),"")</f>
        <v>0</v>
      </c>
      <c r="L3856">
        <f>IFERROR(SMALL(L972:L2902,ROW()-ROW($L$2905)+1),"")</f>
        <v>0</v>
      </c>
      <c r="M3856">
        <f>IFERROR(SMALL(M972:M2902,ROW()-ROW($M$2905)+1),"")</f>
        <v>0</v>
      </c>
      <c r="N3856">
        <f>IFERROR(SMALL(N972:N2902,ROW()-ROW($N$2905)+1),"")</f>
        <v>0</v>
      </c>
    </row>
    <row r="3857" spans="5:14">
      <c r="E3857">
        <f>IFERROR(SMALL(E972:E2902,ROW()-ROW($E$2905)+1),"")</f>
        <v>0</v>
      </c>
      <c r="F3857">
        <f>IFERROR(SMALL(F972:F2902,ROW()-ROW($F$2905)+1),"")</f>
        <v>0</v>
      </c>
      <c r="G3857">
        <f>IFERROR(SMALL(G972:G2902,ROW()-ROW($G$2905)+1),"")</f>
        <v>0</v>
      </c>
      <c r="H3857">
        <f>IFERROR(SMALL(H972:H2902,ROW()-ROW($H$2905)+1),"")</f>
        <v>0</v>
      </c>
      <c r="K3857">
        <f>IFERROR(SMALL(K972:K2902,ROW()-ROW($K$2905)+1),"")</f>
        <v>0</v>
      </c>
      <c r="L3857">
        <f>IFERROR(SMALL(L972:L2902,ROW()-ROW($L$2905)+1),"")</f>
        <v>0</v>
      </c>
      <c r="M3857">
        <f>IFERROR(SMALL(M972:M2902,ROW()-ROW($M$2905)+1),"")</f>
        <v>0</v>
      </c>
      <c r="N3857">
        <f>IFERROR(SMALL(N972:N2902,ROW()-ROW($N$2905)+1),"")</f>
        <v>0</v>
      </c>
    </row>
    <row r="3858" spans="5:14">
      <c r="E3858">
        <f>IFERROR(SMALL(E972:E2902,ROW()-ROW($E$2905)+1),"")</f>
        <v>0</v>
      </c>
      <c r="F3858">
        <f>IFERROR(SMALL(F972:F2902,ROW()-ROW($F$2905)+1),"")</f>
        <v>0</v>
      </c>
      <c r="G3858">
        <f>IFERROR(SMALL(G972:G2902,ROW()-ROW($G$2905)+1),"")</f>
        <v>0</v>
      </c>
      <c r="H3858">
        <f>IFERROR(SMALL(H972:H2902,ROW()-ROW($H$2905)+1),"")</f>
        <v>0</v>
      </c>
      <c r="K3858">
        <f>IFERROR(SMALL(K972:K2902,ROW()-ROW($K$2905)+1),"")</f>
        <v>0</v>
      </c>
      <c r="L3858">
        <f>IFERROR(SMALL(L972:L2902,ROW()-ROW($L$2905)+1),"")</f>
        <v>0</v>
      </c>
      <c r="M3858">
        <f>IFERROR(SMALL(M972:M2902,ROW()-ROW($M$2905)+1),"")</f>
        <v>0</v>
      </c>
      <c r="N3858">
        <f>IFERROR(SMALL(N972:N2902,ROW()-ROW($N$2905)+1),"")</f>
        <v>0</v>
      </c>
    </row>
    <row r="3859" spans="5:14">
      <c r="E3859">
        <f>IFERROR(SMALL(E972:E2902,ROW()-ROW($E$2905)+1),"")</f>
        <v>0</v>
      </c>
      <c r="F3859">
        <f>IFERROR(SMALL(F972:F2902,ROW()-ROW($F$2905)+1),"")</f>
        <v>0</v>
      </c>
      <c r="G3859">
        <f>IFERROR(SMALL(G972:G2902,ROW()-ROW($G$2905)+1),"")</f>
        <v>0</v>
      </c>
      <c r="H3859">
        <f>IFERROR(SMALL(H972:H2902,ROW()-ROW($H$2905)+1),"")</f>
        <v>0</v>
      </c>
      <c r="K3859">
        <f>IFERROR(SMALL(K972:K2902,ROW()-ROW($K$2905)+1),"")</f>
        <v>0</v>
      </c>
      <c r="L3859">
        <f>IFERROR(SMALL(L972:L2902,ROW()-ROW($L$2905)+1),"")</f>
        <v>0</v>
      </c>
      <c r="M3859">
        <f>IFERROR(SMALL(M972:M2902,ROW()-ROW($M$2905)+1),"")</f>
        <v>0</v>
      </c>
      <c r="N3859">
        <f>IFERROR(SMALL(N972:N2902,ROW()-ROW($N$2905)+1),"")</f>
        <v>0</v>
      </c>
    </row>
    <row r="3860" spans="5:14">
      <c r="E3860">
        <f>IFERROR(SMALL(E972:E2902,ROW()-ROW($E$2905)+1),"")</f>
        <v>0</v>
      </c>
      <c r="F3860">
        <f>IFERROR(SMALL(F972:F2902,ROW()-ROW($F$2905)+1),"")</f>
        <v>0</v>
      </c>
      <c r="G3860">
        <f>IFERROR(SMALL(G972:G2902,ROW()-ROW($G$2905)+1),"")</f>
        <v>0</v>
      </c>
      <c r="H3860">
        <f>IFERROR(SMALL(H972:H2902,ROW()-ROW($H$2905)+1),"")</f>
        <v>0</v>
      </c>
      <c r="K3860">
        <f>IFERROR(SMALL(K972:K2902,ROW()-ROW($K$2905)+1),"")</f>
        <v>0</v>
      </c>
      <c r="L3860">
        <f>IFERROR(SMALL(L972:L2902,ROW()-ROW($L$2905)+1),"")</f>
        <v>0</v>
      </c>
      <c r="M3860">
        <f>IFERROR(SMALL(M972:M2902,ROW()-ROW($M$2905)+1),"")</f>
        <v>0</v>
      </c>
      <c r="N3860">
        <f>IFERROR(SMALL(N972:N2902,ROW()-ROW($N$2905)+1),"")</f>
        <v>0</v>
      </c>
    </row>
    <row r="3861" spans="5:14">
      <c r="E3861">
        <f>IFERROR(SMALL(E972:E2902,ROW()-ROW($E$2905)+1),"")</f>
        <v>0</v>
      </c>
      <c r="F3861">
        <f>IFERROR(SMALL(F972:F2902,ROW()-ROW($F$2905)+1),"")</f>
        <v>0</v>
      </c>
      <c r="G3861">
        <f>IFERROR(SMALL(G972:G2902,ROW()-ROW($G$2905)+1),"")</f>
        <v>0</v>
      </c>
      <c r="H3861">
        <f>IFERROR(SMALL(H972:H2902,ROW()-ROW($H$2905)+1),"")</f>
        <v>0</v>
      </c>
      <c r="K3861">
        <f>IFERROR(SMALL(K972:K2902,ROW()-ROW($K$2905)+1),"")</f>
        <v>0</v>
      </c>
      <c r="L3861">
        <f>IFERROR(SMALL(L972:L2902,ROW()-ROW($L$2905)+1),"")</f>
        <v>0</v>
      </c>
      <c r="M3861">
        <f>IFERROR(SMALL(M972:M2902,ROW()-ROW($M$2905)+1),"")</f>
        <v>0</v>
      </c>
      <c r="N3861">
        <f>IFERROR(SMALL(N972:N2902,ROW()-ROW($N$2905)+1),"")</f>
        <v>0</v>
      </c>
    </row>
    <row r="3862" spans="5:14">
      <c r="E3862">
        <f>IFERROR(SMALL(E972:E2902,ROW()-ROW($E$2905)+1),"")</f>
        <v>0</v>
      </c>
      <c r="F3862">
        <f>IFERROR(SMALL(F972:F2902,ROW()-ROW($F$2905)+1),"")</f>
        <v>0</v>
      </c>
      <c r="G3862">
        <f>IFERROR(SMALL(G972:G2902,ROW()-ROW($G$2905)+1),"")</f>
        <v>0</v>
      </c>
      <c r="H3862">
        <f>IFERROR(SMALL(H972:H2902,ROW()-ROW($H$2905)+1),"")</f>
        <v>0</v>
      </c>
      <c r="K3862">
        <f>IFERROR(SMALL(K972:K2902,ROW()-ROW($K$2905)+1),"")</f>
        <v>0</v>
      </c>
      <c r="L3862">
        <f>IFERROR(SMALL(L972:L2902,ROW()-ROW($L$2905)+1),"")</f>
        <v>0</v>
      </c>
      <c r="M3862">
        <f>IFERROR(SMALL(M972:M2902,ROW()-ROW($M$2905)+1),"")</f>
        <v>0</v>
      </c>
      <c r="N3862">
        <f>IFERROR(SMALL(N972:N2902,ROW()-ROW($N$2905)+1),"")</f>
        <v>0</v>
      </c>
    </row>
    <row r="3863" spans="5:14">
      <c r="E3863">
        <f>IFERROR(SMALL(E972:E2902,ROW()-ROW($E$2905)+1),"")</f>
        <v>0</v>
      </c>
      <c r="F3863">
        <f>IFERROR(SMALL(F972:F2902,ROW()-ROW($F$2905)+1),"")</f>
        <v>0</v>
      </c>
      <c r="G3863">
        <f>IFERROR(SMALL(G972:G2902,ROW()-ROW($G$2905)+1),"")</f>
        <v>0</v>
      </c>
      <c r="H3863">
        <f>IFERROR(SMALL(H972:H2902,ROW()-ROW($H$2905)+1),"")</f>
        <v>0</v>
      </c>
      <c r="K3863">
        <f>IFERROR(SMALL(K972:K2902,ROW()-ROW($K$2905)+1),"")</f>
        <v>0</v>
      </c>
      <c r="L3863">
        <f>IFERROR(SMALL(L972:L2902,ROW()-ROW($L$2905)+1),"")</f>
        <v>0</v>
      </c>
      <c r="M3863">
        <f>IFERROR(SMALL(M972:M2902,ROW()-ROW($M$2905)+1),"")</f>
        <v>0</v>
      </c>
      <c r="N3863">
        <f>IFERROR(SMALL(N972:N2902,ROW()-ROW($N$2905)+1),"")</f>
        <v>0</v>
      </c>
    </row>
    <row r="3864" spans="5:14">
      <c r="E3864">
        <f>IFERROR(SMALL(E972:E2902,ROW()-ROW($E$2905)+1),"")</f>
        <v>0</v>
      </c>
      <c r="F3864">
        <f>IFERROR(SMALL(F972:F2902,ROW()-ROW($F$2905)+1),"")</f>
        <v>0</v>
      </c>
      <c r="G3864">
        <f>IFERROR(SMALL(G972:G2902,ROW()-ROW($G$2905)+1),"")</f>
        <v>0</v>
      </c>
      <c r="H3864">
        <f>IFERROR(SMALL(H972:H2902,ROW()-ROW($H$2905)+1),"")</f>
        <v>0</v>
      </c>
      <c r="K3864">
        <f>IFERROR(SMALL(K972:K2902,ROW()-ROW($K$2905)+1),"")</f>
        <v>0</v>
      </c>
      <c r="L3864">
        <f>IFERROR(SMALL(L972:L2902,ROW()-ROW($L$2905)+1),"")</f>
        <v>0</v>
      </c>
      <c r="M3864">
        <f>IFERROR(SMALL(M972:M2902,ROW()-ROW($M$2905)+1),"")</f>
        <v>0</v>
      </c>
      <c r="N3864">
        <f>IFERROR(SMALL(N972:N2902,ROW()-ROW($N$2905)+1),"")</f>
        <v>0</v>
      </c>
    </row>
    <row r="3865" spans="5:14">
      <c r="E3865">
        <f>IFERROR(SMALL(E972:E2902,ROW()-ROW($E$2905)+1),"")</f>
        <v>0</v>
      </c>
      <c r="F3865">
        <f>IFERROR(SMALL(F972:F2902,ROW()-ROW($F$2905)+1),"")</f>
        <v>0</v>
      </c>
      <c r="G3865">
        <f>IFERROR(SMALL(G972:G2902,ROW()-ROW($G$2905)+1),"")</f>
        <v>0</v>
      </c>
      <c r="H3865">
        <f>IFERROR(SMALL(H972:H2902,ROW()-ROW($H$2905)+1),"")</f>
        <v>0</v>
      </c>
      <c r="K3865">
        <f>IFERROR(SMALL(K972:K2902,ROW()-ROW($K$2905)+1),"")</f>
        <v>0</v>
      </c>
      <c r="L3865">
        <f>IFERROR(SMALL(L972:L2902,ROW()-ROW($L$2905)+1),"")</f>
        <v>0</v>
      </c>
      <c r="M3865">
        <f>IFERROR(SMALL(M972:M2902,ROW()-ROW($M$2905)+1),"")</f>
        <v>0</v>
      </c>
      <c r="N3865">
        <f>IFERROR(SMALL(N972:N2902,ROW()-ROW($N$2905)+1),"")</f>
        <v>0</v>
      </c>
    </row>
    <row r="3866" spans="5:14">
      <c r="E3866">
        <f>IFERROR(SMALL(E972:E2902,ROW()-ROW($E$2905)+1),"")</f>
        <v>0</v>
      </c>
      <c r="F3866">
        <f>IFERROR(SMALL(F972:F2902,ROW()-ROW($F$2905)+1),"")</f>
        <v>0</v>
      </c>
      <c r="G3866">
        <f>IFERROR(SMALL(G972:G2902,ROW()-ROW($G$2905)+1),"")</f>
        <v>0</v>
      </c>
      <c r="H3866">
        <f>IFERROR(SMALL(H972:H2902,ROW()-ROW($H$2905)+1),"")</f>
        <v>0</v>
      </c>
      <c r="K3866">
        <f>IFERROR(SMALL(K972:K2902,ROW()-ROW($K$2905)+1),"")</f>
        <v>0</v>
      </c>
      <c r="L3866">
        <f>IFERROR(SMALL(L972:L2902,ROW()-ROW($L$2905)+1),"")</f>
        <v>0</v>
      </c>
      <c r="M3866">
        <f>IFERROR(SMALL(M972:M2902,ROW()-ROW($M$2905)+1),"")</f>
        <v>0</v>
      </c>
      <c r="N3866">
        <f>IFERROR(SMALL(N972:N2902,ROW()-ROW($N$2905)+1),"")</f>
        <v>0</v>
      </c>
    </row>
    <row r="3867" spans="5:14">
      <c r="E3867">
        <f>IFERROR(SMALL(E972:E2902,ROW()-ROW($E$2905)+1),"")</f>
        <v>0</v>
      </c>
      <c r="F3867">
        <f>IFERROR(SMALL(F972:F2902,ROW()-ROW($F$2905)+1),"")</f>
        <v>0</v>
      </c>
      <c r="G3867">
        <f>IFERROR(SMALL(G972:G2902,ROW()-ROW($G$2905)+1),"")</f>
        <v>0</v>
      </c>
      <c r="H3867">
        <f>IFERROR(SMALL(H972:H2902,ROW()-ROW($H$2905)+1),"")</f>
        <v>0</v>
      </c>
      <c r="K3867">
        <f>IFERROR(SMALL(K972:K2902,ROW()-ROW($K$2905)+1),"")</f>
        <v>0</v>
      </c>
      <c r="L3867">
        <f>IFERROR(SMALL(L972:L2902,ROW()-ROW($L$2905)+1),"")</f>
        <v>0</v>
      </c>
      <c r="M3867">
        <f>IFERROR(SMALL(M972:M2902,ROW()-ROW($M$2905)+1),"")</f>
        <v>0</v>
      </c>
      <c r="N3867">
        <f>IFERROR(SMALL(N972:N2902,ROW()-ROW($N$2905)+1),"")</f>
        <v>0</v>
      </c>
    </row>
    <row r="3868" spans="5:14">
      <c r="E3868">
        <f>IFERROR(SMALL(E972:E2902,ROW()-ROW($E$2905)+1),"")</f>
        <v>0</v>
      </c>
      <c r="F3868">
        <f>IFERROR(SMALL(F972:F2902,ROW()-ROW($F$2905)+1),"")</f>
        <v>0</v>
      </c>
      <c r="G3868">
        <f>IFERROR(SMALL(G972:G2902,ROW()-ROW($G$2905)+1),"")</f>
        <v>0</v>
      </c>
      <c r="H3868">
        <f>IFERROR(SMALL(H972:H2902,ROW()-ROW($H$2905)+1),"")</f>
        <v>0</v>
      </c>
      <c r="K3868">
        <f>IFERROR(SMALL(K972:K2902,ROW()-ROW($K$2905)+1),"")</f>
        <v>0</v>
      </c>
      <c r="L3868">
        <f>IFERROR(SMALL(L972:L2902,ROW()-ROW($L$2905)+1),"")</f>
        <v>0</v>
      </c>
      <c r="M3868">
        <f>IFERROR(SMALL(M972:M2902,ROW()-ROW($M$2905)+1),"")</f>
        <v>0</v>
      </c>
      <c r="N3868">
        <f>IFERROR(SMALL(N972:N2902,ROW()-ROW($N$2905)+1),"")</f>
        <v>0</v>
      </c>
    </row>
    <row r="3869" spans="5:14">
      <c r="E3869">
        <f>IFERROR(SMALL(E972:E2902,ROW()-ROW($E$2905)+1),"")</f>
        <v>0</v>
      </c>
      <c r="F3869">
        <f>IFERROR(SMALL(F972:F2902,ROW()-ROW($F$2905)+1),"")</f>
        <v>0</v>
      </c>
      <c r="G3869">
        <f>IFERROR(SMALL(G972:G2902,ROW()-ROW($G$2905)+1),"")</f>
        <v>0</v>
      </c>
      <c r="H3869">
        <f>IFERROR(SMALL(H972:H2902,ROW()-ROW($H$2905)+1),"")</f>
        <v>0</v>
      </c>
      <c r="K3869">
        <f>IFERROR(SMALL(K972:K2902,ROW()-ROW($K$2905)+1),"")</f>
        <v>0</v>
      </c>
      <c r="L3869">
        <f>IFERROR(SMALL(L972:L2902,ROW()-ROW($L$2905)+1),"")</f>
        <v>0</v>
      </c>
      <c r="M3869">
        <f>IFERROR(SMALL(M972:M2902,ROW()-ROW($M$2905)+1),"")</f>
        <v>0</v>
      </c>
      <c r="N3869">
        <f>IFERROR(SMALL(N972:N2902,ROW()-ROW($N$2905)+1),"")</f>
        <v>0</v>
      </c>
    </row>
    <row r="3870" spans="5:14">
      <c r="E3870">
        <f>IFERROR(SMALL(E972:E2902,ROW()-ROW($E$2905)+1),"")</f>
        <v>0</v>
      </c>
      <c r="F3870">
        <f>IFERROR(SMALL(F972:F2902,ROW()-ROW($F$2905)+1),"")</f>
        <v>0</v>
      </c>
      <c r="G3870">
        <f>IFERROR(SMALL(G972:G2902,ROW()-ROW($G$2905)+1),"")</f>
        <v>0</v>
      </c>
      <c r="H3870">
        <f>IFERROR(SMALL(H972:H2902,ROW()-ROW($H$2905)+1),"")</f>
        <v>0</v>
      </c>
      <c r="K3870">
        <f>IFERROR(SMALL(K972:K2902,ROW()-ROW($K$2905)+1),"")</f>
        <v>0</v>
      </c>
      <c r="L3870">
        <f>IFERROR(SMALL(L972:L2902,ROW()-ROW($L$2905)+1),"")</f>
        <v>0</v>
      </c>
      <c r="M3870">
        <f>IFERROR(SMALL(M972:M2902,ROW()-ROW($M$2905)+1),"")</f>
        <v>0</v>
      </c>
      <c r="N3870">
        <f>IFERROR(SMALL(N972:N2902,ROW()-ROW($N$2905)+1),"")</f>
        <v>0</v>
      </c>
    </row>
    <row r="3871" spans="5:14">
      <c r="E3871">
        <f>IFERROR(SMALL(E972:E2902,ROW()-ROW($E$2905)+1),"")</f>
        <v>0</v>
      </c>
      <c r="F3871">
        <f>IFERROR(SMALL(F972:F2902,ROW()-ROW($F$2905)+1),"")</f>
        <v>0</v>
      </c>
      <c r="G3871">
        <f>IFERROR(SMALL(G972:G2902,ROW()-ROW($G$2905)+1),"")</f>
        <v>0</v>
      </c>
      <c r="H3871">
        <f>IFERROR(SMALL(H972:H2902,ROW()-ROW($H$2905)+1),"")</f>
        <v>0</v>
      </c>
      <c r="K3871">
        <f>IFERROR(SMALL(K972:K2902,ROW()-ROW($K$2905)+1),"")</f>
        <v>0</v>
      </c>
      <c r="L3871">
        <f>IFERROR(SMALL(L972:L2902,ROW()-ROW($L$2905)+1),"")</f>
        <v>0</v>
      </c>
      <c r="M3871">
        <f>IFERROR(SMALL(M972:M2902,ROW()-ROW($M$2905)+1),"")</f>
        <v>0</v>
      </c>
      <c r="N3871">
        <f>IFERROR(SMALL(N972:N2902,ROW()-ROW($N$2905)+1),"")</f>
        <v>0</v>
      </c>
    </row>
    <row r="3872" spans="5:14">
      <c r="E3872">
        <f>IFERROR(SMALL(E972:E2902,ROW()-ROW($E$2905)+1),"")</f>
        <v>0</v>
      </c>
      <c r="F3872">
        <f>IFERROR(SMALL(F972:F2902,ROW()-ROW($F$2905)+1),"")</f>
        <v>0</v>
      </c>
      <c r="G3872">
        <f>IFERROR(SMALL(G972:G2902,ROW()-ROW($G$2905)+1),"")</f>
        <v>0</v>
      </c>
      <c r="H3872">
        <f>IFERROR(SMALL(H972:H2902,ROW()-ROW($H$2905)+1),"")</f>
        <v>0</v>
      </c>
      <c r="K3872">
        <f>IFERROR(SMALL(K972:K2902,ROW()-ROW($K$2905)+1),"")</f>
        <v>0</v>
      </c>
      <c r="L3872">
        <f>IFERROR(SMALL(L972:L2902,ROW()-ROW($L$2905)+1),"")</f>
        <v>0</v>
      </c>
      <c r="M3872">
        <f>IFERROR(SMALL(M972:M2902,ROW()-ROW($M$2905)+1),"")</f>
        <v>0</v>
      </c>
      <c r="N3872">
        <f>IFERROR(SMALL(N972:N2902,ROW()-ROW($N$2905)+1),"")</f>
        <v>0</v>
      </c>
    </row>
    <row r="3873" spans="5:14">
      <c r="E3873">
        <f>IFERROR(SMALL(E972:E2902,ROW()-ROW($E$2905)+1),"")</f>
        <v>0</v>
      </c>
      <c r="F3873">
        <f>IFERROR(SMALL(F972:F2902,ROW()-ROW($F$2905)+1),"")</f>
        <v>0</v>
      </c>
      <c r="G3873">
        <f>IFERROR(SMALL(G972:G2902,ROW()-ROW($G$2905)+1),"")</f>
        <v>0</v>
      </c>
      <c r="H3873">
        <f>IFERROR(SMALL(H972:H2902,ROW()-ROW($H$2905)+1),"")</f>
        <v>0</v>
      </c>
      <c r="K3873">
        <f>IFERROR(SMALL(K972:K2902,ROW()-ROW($K$2905)+1),"")</f>
        <v>0</v>
      </c>
      <c r="L3873">
        <f>IFERROR(SMALL(L972:L2902,ROW()-ROW($L$2905)+1),"")</f>
        <v>0</v>
      </c>
      <c r="M3873">
        <f>IFERROR(SMALL(M972:M2902,ROW()-ROW($M$2905)+1),"")</f>
        <v>0</v>
      </c>
      <c r="N3873">
        <f>IFERROR(SMALL(N972:N2902,ROW()-ROW($N$2905)+1),"")</f>
        <v>0</v>
      </c>
    </row>
    <row r="3874" spans="5:14">
      <c r="E3874">
        <f>IFERROR(SMALL(E972:E2902,ROW()-ROW($E$2905)+1),"")</f>
        <v>0</v>
      </c>
      <c r="F3874">
        <f>IFERROR(SMALL(F972:F2902,ROW()-ROW($F$2905)+1),"")</f>
        <v>0</v>
      </c>
      <c r="G3874">
        <f>IFERROR(SMALL(G972:G2902,ROW()-ROW($G$2905)+1),"")</f>
        <v>0</v>
      </c>
      <c r="H3874">
        <f>IFERROR(SMALL(H972:H2902,ROW()-ROW($H$2905)+1),"")</f>
        <v>0</v>
      </c>
      <c r="K3874">
        <f>IFERROR(SMALL(K972:K2902,ROW()-ROW($K$2905)+1),"")</f>
        <v>0</v>
      </c>
      <c r="L3874">
        <f>IFERROR(SMALL(L972:L2902,ROW()-ROW($L$2905)+1),"")</f>
        <v>0</v>
      </c>
      <c r="M3874">
        <f>IFERROR(SMALL(M972:M2902,ROW()-ROW($M$2905)+1),"")</f>
        <v>0</v>
      </c>
      <c r="N3874">
        <f>IFERROR(SMALL(N972:N2902,ROW()-ROW($N$2905)+1),"")</f>
        <v>0</v>
      </c>
    </row>
    <row r="3875" spans="5:14">
      <c r="E3875">
        <f>IFERROR(SMALL(E972:E2902,ROW()-ROW($E$2905)+1),"")</f>
        <v>0</v>
      </c>
      <c r="F3875">
        <f>IFERROR(SMALL(F972:F2902,ROW()-ROW($F$2905)+1),"")</f>
        <v>0</v>
      </c>
      <c r="G3875">
        <f>IFERROR(SMALL(G972:G2902,ROW()-ROW($G$2905)+1),"")</f>
        <v>0</v>
      </c>
      <c r="H3875">
        <f>IFERROR(SMALL(H972:H2902,ROW()-ROW($H$2905)+1),"")</f>
        <v>0</v>
      </c>
      <c r="K3875">
        <f>IFERROR(SMALL(K972:K2902,ROW()-ROW($K$2905)+1),"")</f>
        <v>0</v>
      </c>
      <c r="L3875">
        <f>IFERROR(SMALL(L972:L2902,ROW()-ROW($L$2905)+1),"")</f>
        <v>0</v>
      </c>
      <c r="M3875">
        <f>IFERROR(SMALL(M972:M2902,ROW()-ROW($M$2905)+1),"")</f>
        <v>0</v>
      </c>
      <c r="N3875">
        <f>IFERROR(SMALL(N972:N2902,ROW()-ROW($N$2905)+1),"")</f>
        <v>0</v>
      </c>
    </row>
    <row r="3876" spans="5:14">
      <c r="E3876">
        <f>IFERROR(SMALL(E972:E2902,ROW()-ROW($E$2905)+1),"")</f>
        <v>0</v>
      </c>
      <c r="F3876">
        <f>IFERROR(SMALL(F972:F2902,ROW()-ROW($F$2905)+1),"")</f>
        <v>0</v>
      </c>
      <c r="G3876">
        <f>IFERROR(SMALL(G972:G2902,ROW()-ROW($G$2905)+1),"")</f>
        <v>0</v>
      </c>
      <c r="H3876">
        <f>IFERROR(SMALL(H972:H2902,ROW()-ROW($H$2905)+1),"")</f>
        <v>0</v>
      </c>
      <c r="K3876">
        <f>IFERROR(SMALL(K972:K2902,ROW()-ROW($K$2905)+1),"")</f>
        <v>0</v>
      </c>
      <c r="L3876">
        <f>IFERROR(SMALL(L972:L2902,ROW()-ROW($L$2905)+1),"")</f>
        <v>0</v>
      </c>
      <c r="M3876">
        <f>IFERROR(SMALL(M972:M2902,ROW()-ROW($M$2905)+1),"")</f>
        <v>0</v>
      </c>
      <c r="N3876">
        <f>IFERROR(SMALL(N972:N2902,ROW()-ROW($N$2905)+1),"")</f>
        <v>0</v>
      </c>
    </row>
    <row r="3877" spans="5:14">
      <c r="E3877">
        <f>IFERROR(SMALL(E972:E2902,ROW()-ROW($E$2905)+1),"")</f>
        <v>0</v>
      </c>
      <c r="F3877">
        <f>IFERROR(SMALL(F972:F2902,ROW()-ROW($F$2905)+1),"")</f>
        <v>0</v>
      </c>
      <c r="G3877">
        <f>IFERROR(SMALL(G972:G2902,ROW()-ROW($G$2905)+1),"")</f>
        <v>0</v>
      </c>
      <c r="H3877">
        <f>IFERROR(SMALL(H972:H2902,ROW()-ROW($H$2905)+1),"")</f>
        <v>0</v>
      </c>
      <c r="K3877">
        <f>IFERROR(SMALL(K972:K2902,ROW()-ROW($K$2905)+1),"")</f>
        <v>0</v>
      </c>
      <c r="L3877">
        <f>IFERROR(SMALL(L972:L2902,ROW()-ROW($L$2905)+1),"")</f>
        <v>0</v>
      </c>
      <c r="M3877">
        <f>IFERROR(SMALL(M972:M2902,ROW()-ROW($M$2905)+1),"")</f>
        <v>0</v>
      </c>
      <c r="N3877">
        <f>IFERROR(SMALL(N972:N2902,ROW()-ROW($N$2905)+1),"")</f>
        <v>0</v>
      </c>
    </row>
    <row r="3878" spans="5:14">
      <c r="E3878">
        <f>IFERROR(SMALL(E972:E2902,ROW()-ROW($E$2905)+1),"")</f>
        <v>0</v>
      </c>
      <c r="F3878">
        <f>IFERROR(SMALL(F972:F2902,ROW()-ROW($F$2905)+1),"")</f>
        <v>0</v>
      </c>
      <c r="G3878">
        <f>IFERROR(SMALL(G972:G2902,ROW()-ROW($G$2905)+1),"")</f>
        <v>0</v>
      </c>
      <c r="H3878">
        <f>IFERROR(SMALL(H972:H2902,ROW()-ROW($H$2905)+1),"")</f>
        <v>0</v>
      </c>
      <c r="K3878">
        <f>IFERROR(SMALL(K972:K2902,ROW()-ROW($K$2905)+1),"")</f>
        <v>0</v>
      </c>
      <c r="L3878">
        <f>IFERROR(SMALL(L972:L2902,ROW()-ROW($L$2905)+1),"")</f>
        <v>0</v>
      </c>
      <c r="M3878">
        <f>IFERROR(SMALL(M972:M2902,ROW()-ROW($M$2905)+1),"")</f>
        <v>0</v>
      </c>
      <c r="N3878">
        <f>IFERROR(SMALL(N972:N2902,ROW()-ROW($N$2905)+1),"")</f>
        <v>0</v>
      </c>
    </row>
    <row r="3879" spans="5:14">
      <c r="E3879">
        <f>IFERROR(SMALL(E972:E2902,ROW()-ROW($E$2905)+1),"")</f>
        <v>0</v>
      </c>
      <c r="F3879">
        <f>IFERROR(SMALL(F972:F2902,ROW()-ROW($F$2905)+1),"")</f>
        <v>0</v>
      </c>
      <c r="G3879">
        <f>IFERROR(SMALL(G972:G2902,ROW()-ROW($G$2905)+1),"")</f>
        <v>0</v>
      </c>
      <c r="H3879">
        <f>IFERROR(SMALL(H972:H2902,ROW()-ROW($H$2905)+1),"")</f>
        <v>0</v>
      </c>
      <c r="K3879">
        <f>IFERROR(SMALL(K972:K2902,ROW()-ROW($K$2905)+1),"")</f>
        <v>0</v>
      </c>
      <c r="L3879">
        <f>IFERROR(SMALL(L972:L2902,ROW()-ROW($L$2905)+1),"")</f>
        <v>0</v>
      </c>
      <c r="M3879">
        <f>IFERROR(SMALL(M972:M2902,ROW()-ROW($M$2905)+1),"")</f>
        <v>0</v>
      </c>
      <c r="N3879">
        <f>IFERROR(SMALL(N972:N2902,ROW()-ROW($N$2905)+1),"")</f>
        <v>0</v>
      </c>
    </row>
    <row r="3880" spans="5:14">
      <c r="E3880">
        <f>IFERROR(SMALL(E972:E2902,ROW()-ROW($E$2905)+1),"")</f>
        <v>0</v>
      </c>
      <c r="F3880">
        <f>IFERROR(SMALL(F972:F2902,ROW()-ROW($F$2905)+1),"")</f>
        <v>0</v>
      </c>
      <c r="G3880">
        <f>IFERROR(SMALL(G972:G2902,ROW()-ROW($G$2905)+1),"")</f>
        <v>0</v>
      </c>
      <c r="H3880">
        <f>IFERROR(SMALL(H972:H2902,ROW()-ROW($H$2905)+1),"")</f>
        <v>0</v>
      </c>
      <c r="K3880">
        <f>IFERROR(SMALL(K972:K2902,ROW()-ROW($K$2905)+1),"")</f>
        <v>0</v>
      </c>
      <c r="L3880">
        <f>IFERROR(SMALL(L972:L2902,ROW()-ROW($L$2905)+1),"")</f>
        <v>0</v>
      </c>
      <c r="M3880">
        <f>IFERROR(SMALL(M972:M2902,ROW()-ROW($M$2905)+1),"")</f>
        <v>0</v>
      </c>
      <c r="N3880">
        <f>IFERROR(SMALL(N972:N2902,ROW()-ROW($N$2905)+1),"")</f>
        <v>0</v>
      </c>
    </row>
    <row r="3881" spans="5:14">
      <c r="E3881">
        <f>IFERROR(SMALL(E972:E2902,ROW()-ROW($E$2905)+1),"")</f>
        <v>0</v>
      </c>
      <c r="F3881">
        <f>IFERROR(SMALL(F972:F2902,ROW()-ROW($F$2905)+1),"")</f>
        <v>0</v>
      </c>
      <c r="G3881">
        <f>IFERROR(SMALL(G972:G2902,ROW()-ROW($G$2905)+1),"")</f>
        <v>0</v>
      </c>
      <c r="H3881">
        <f>IFERROR(SMALL(H972:H2902,ROW()-ROW($H$2905)+1),"")</f>
        <v>0</v>
      </c>
      <c r="K3881">
        <f>IFERROR(SMALL(K972:K2902,ROW()-ROW($K$2905)+1),"")</f>
        <v>0</v>
      </c>
      <c r="L3881">
        <f>IFERROR(SMALL(L972:L2902,ROW()-ROW($L$2905)+1),"")</f>
        <v>0</v>
      </c>
      <c r="M3881">
        <f>IFERROR(SMALL(M972:M2902,ROW()-ROW($M$2905)+1),"")</f>
        <v>0</v>
      </c>
      <c r="N3881">
        <f>IFERROR(SMALL(N972:N2902,ROW()-ROW($N$2905)+1),"")</f>
        <v>0</v>
      </c>
    </row>
    <row r="3882" spans="5:14">
      <c r="E3882">
        <f>IFERROR(SMALL(E972:E2902,ROW()-ROW($E$2905)+1),"")</f>
        <v>0</v>
      </c>
      <c r="F3882">
        <f>IFERROR(SMALL(F972:F2902,ROW()-ROW($F$2905)+1),"")</f>
        <v>0</v>
      </c>
      <c r="G3882">
        <f>IFERROR(SMALL(G972:G2902,ROW()-ROW($G$2905)+1),"")</f>
        <v>0</v>
      </c>
      <c r="H3882">
        <f>IFERROR(SMALL(H972:H2902,ROW()-ROW($H$2905)+1),"")</f>
        <v>0</v>
      </c>
      <c r="K3882">
        <f>IFERROR(SMALL(K972:K2902,ROW()-ROW($K$2905)+1),"")</f>
        <v>0</v>
      </c>
      <c r="L3882">
        <f>IFERROR(SMALL(L972:L2902,ROW()-ROW($L$2905)+1),"")</f>
        <v>0</v>
      </c>
      <c r="M3882">
        <f>IFERROR(SMALL(M972:M2902,ROW()-ROW($M$2905)+1),"")</f>
        <v>0</v>
      </c>
      <c r="N3882">
        <f>IFERROR(SMALL(N972:N2902,ROW()-ROW($N$2905)+1),"")</f>
        <v>0</v>
      </c>
    </row>
    <row r="3883" spans="5:14">
      <c r="E3883">
        <f>IFERROR(SMALL(E972:E2902,ROW()-ROW($E$2905)+1),"")</f>
        <v>0</v>
      </c>
      <c r="F3883">
        <f>IFERROR(SMALL(F972:F2902,ROW()-ROW($F$2905)+1),"")</f>
        <v>0</v>
      </c>
      <c r="G3883">
        <f>IFERROR(SMALL(G972:G2902,ROW()-ROW($G$2905)+1),"")</f>
        <v>0</v>
      </c>
      <c r="H3883">
        <f>IFERROR(SMALL(H972:H2902,ROW()-ROW($H$2905)+1),"")</f>
        <v>0</v>
      </c>
      <c r="K3883">
        <f>IFERROR(SMALL(K972:K2902,ROW()-ROW($K$2905)+1),"")</f>
        <v>0</v>
      </c>
      <c r="L3883">
        <f>IFERROR(SMALL(L972:L2902,ROW()-ROW($L$2905)+1),"")</f>
        <v>0</v>
      </c>
      <c r="M3883">
        <f>IFERROR(SMALL(M972:M2902,ROW()-ROW($M$2905)+1),"")</f>
        <v>0</v>
      </c>
      <c r="N3883">
        <f>IFERROR(SMALL(N972:N2902,ROW()-ROW($N$2905)+1),"")</f>
        <v>0</v>
      </c>
    </row>
    <row r="3884" spans="5:14">
      <c r="E3884">
        <f>IFERROR(SMALL(E972:E2902,ROW()-ROW($E$2905)+1),"")</f>
        <v>0</v>
      </c>
      <c r="F3884">
        <f>IFERROR(SMALL(F972:F2902,ROW()-ROW($F$2905)+1),"")</f>
        <v>0</v>
      </c>
      <c r="G3884">
        <f>IFERROR(SMALL(G972:G2902,ROW()-ROW($G$2905)+1),"")</f>
        <v>0</v>
      </c>
      <c r="H3884">
        <f>IFERROR(SMALL(H972:H2902,ROW()-ROW($H$2905)+1),"")</f>
        <v>0</v>
      </c>
      <c r="K3884">
        <f>IFERROR(SMALL(K972:K2902,ROW()-ROW($K$2905)+1),"")</f>
        <v>0</v>
      </c>
      <c r="L3884">
        <f>IFERROR(SMALL(L972:L2902,ROW()-ROW($L$2905)+1),"")</f>
        <v>0</v>
      </c>
      <c r="M3884">
        <f>IFERROR(SMALL(M972:M2902,ROW()-ROW($M$2905)+1),"")</f>
        <v>0</v>
      </c>
      <c r="N3884">
        <f>IFERROR(SMALL(N972:N2902,ROW()-ROW($N$2905)+1),"")</f>
        <v>0</v>
      </c>
    </row>
    <row r="3885" spans="5:14">
      <c r="E3885">
        <f>IFERROR(SMALL(E972:E2902,ROW()-ROW($E$2905)+1),"")</f>
        <v>0</v>
      </c>
      <c r="F3885">
        <f>IFERROR(SMALL(F972:F2902,ROW()-ROW($F$2905)+1),"")</f>
        <v>0</v>
      </c>
      <c r="G3885">
        <f>IFERROR(SMALL(G972:G2902,ROW()-ROW($G$2905)+1),"")</f>
        <v>0</v>
      </c>
      <c r="H3885">
        <f>IFERROR(SMALL(H972:H2902,ROW()-ROW($H$2905)+1),"")</f>
        <v>0</v>
      </c>
      <c r="K3885">
        <f>IFERROR(SMALL(K972:K2902,ROW()-ROW($K$2905)+1),"")</f>
        <v>0</v>
      </c>
      <c r="L3885">
        <f>IFERROR(SMALL(L972:L2902,ROW()-ROW($L$2905)+1),"")</f>
        <v>0</v>
      </c>
      <c r="M3885">
        <f>IFERROR(SMALL(M972:M2902,ROW()-ROW($M$2905)+1),"")</f>
        <v>0</v>
      </c>
      <c r="N3885">
        <f>IFERROR(SMALL(N972:N2902,ROW()-ROW($N$2905)+1),"")</f>
        <v>0</v>
      </c>
    </row>
    <row r="3886" spans="5:14">
      <c r="E3886">
        <f>IFERROR(SMALL(E972:E2902,ROW()-ROW($E$2905)+1),"")</f>
        <v>0</v>
      </c>
      <c r="F3886">
        <f>IFERROR(SMALL(F972:F2902,ROW()-ROW($F$2905)+1),"")</f>
        <v>0</v>
      </c>
      <c r="G3886">
        <f>IFERROR(SMALL(G972:G2902,ROW()-ROW($G$2905)+1),"")</f>
        <v>0</v>
      </c>
      <c r="H3886">
        <f>IFERROR(SMALL(H972:H2902,ROW()-ROW($H$2905)+1),"")</f>
        <v>0</v>
      </c>
      <c r="K3886">
        <f>IFERROR(SMALL(K972:K2902,ROW()-ROW($K$2905)+1),"")</f>
        <v>0</v>
      </c>
      <c r="L3886">
        <f>IFERROR(SMALL(L972:L2902,ROW()-ROW($L$2905)+1),"")</f>
        <v>0</v>
      </c>
      <c r="M3886">
        <f>IFERROR(SMALL(M972:M2902,ROW()-ROW($M$2905)+1),"")</f>
        <v>0</v>
      </c>
      <c r="N3886">
        <f>IFERROR(SMALL(N972:N2902,ROW()-ROW($N$2905)+1),"")</f>
        <v>0</v>
      </c>
    </row>
    <row r="3887" spans="5:14">
      <c r="E3887">
        <f>IFERROR(SMALL(E972:E2902,ROW()-ROW($E$2905)+1),"")</f>
        <v>0</v>
      </c>
      <c r="F3887">
        <f>IFERROR(SMALL(F972:F2902,ROW()-ROW($F$2905)+1),"")</f>
        <v>0</v>
      </c>
      <c r="G3887">
        <f>IFERROR(SMALL(G972:G2902,ROW()-ROW($G$2905)+1),"")</f>
        <v>0</v>
      </c>
      <c r="H3887">
        <f>IFERROR(SMALL(H972:H2902,ROW()-ROW($H$2905)+1),"")</f>
        <v>0</v>
      </c>
      <c r="K3887">
        <f>IFERROR(SMALL(K972:K2902,ROW()-ROW($K$2905)+1),"")</f>
        <v>0</v>
      </c>
      <c r="L3887">
        <f>IFERROR(SMALL(L972:L2902,ROW()-ROW($L$2905)+1),"")</f>
        <v>0</v>
      </c>
      <c r="M3887">
        <f>IFERROR(SMALL(M972:M2902,ROW()-ROW($M$2905)+1),"")</f>
        <v>0</v>
      </c>
      <c r="N3887">
        <f>IFERROR(SMALL(N972:N2902,ROW()-ROW($N$2905)+1),"")</f>
        <v>0</v>
      </c>
    </row>
    <row r="3888" spans="5:14">
      <c r="E3888">
        <f>IFERROR(SMALL(E972:E2902,ROW()-ROW($E$2905)+1),"")</f>
        <v>0</v>
      </c>
      <c r="F3888">
        <f>IFERROR(SMALL(F972:F2902,ROW()-ROW($F$2905)+1),"")</f>
        <v>0</v>
      </c>
      <c r="G3888">
        <f>IFERROR(SMALL(G972:G2902,ROW()-ROW($G$2905)+1),"")</f>
        <v>0</v>
      </c>
      <c r="H3888">
        <f>IFERROR(SMALL(H972:H2902,ROW()-ROW($H$2905)+1),"")</f>
        <v>0</v>
      </c>
      <c r="K3888">
        <f>IFERROR(SMALL(K972:K2902,ROW()-ROW($K$2905)+1),"")</f>
        <v>0</v>
      </c>
      <c r="L3888">
        <f>IFERROR(SMALL(L972:L2902,ROW()-ROW($L$2905)+1),"")</f>
        <v>0</v>
      </c>
      <c r="M3888">
        <f>IFERROR(SMALL(M972:M2902,ROW()-ROW($M$2905)+1),"")</f>
        <v>0</v>
      </c>
      <c r="N3888">
        <f>IFERROR(SMALL(N972:N2902,ROW()-ROW($N$2905)+1),"")</f>
        <v>0</v>
      </c>
    </row>
    <row r="3889" spans="5:14">
      <c r="E3889">
        <f>IFERROR(SMALL(E972:E2902,ROW()-ROW($E$2905)+1),"")</f>
        <v>0</v>
      </c>
      <c r="F3889">
        <f>IFERROR(SMALL(F972:F2902,ROW()-ROW($F$2905)+1),"")</f>
        <v>0</v>
      </c>
      <c r="G3889">
        <f>IFERROR(SMALL(G972:G2902,ROW()-ROW($G$2905)+1),"")</f>
        <v>0</v>
      </c>
      <c r="H3889">
        <f>IFERROR(SMALL(H972:H2902,ROW()-ROW($H$2905)+1),"")</f>
        <v>0</v>
      </c>
      <c r="K3889">
        <f>IFERROR(SMALL(K972:K2902,ROW()-ROW($K$2905)+1),"")</f>
        <v>0</v>
      </c>
      <c r="L3889">
        <f>IFERROR(SMALL(L972:L2902,ROW()-ROW($L$2905)+1),"")</f>
        <v>0</v>
      </c>
      <c r="M3889">
        <f>IFERROR(SMALL(M972:M2902,ROW()-ROW($M$2905)+1),"")</f>
        <v>0</v>
      </c>
      <c r="N3889">
        <f>IFERROR(SMALL(N972:N2902,ROW()-ROW($N$2905)+1),"")</f>
        <v>0</v>
      </c>
    </row>
    <row r="3890" spans="5:14">
      <c r="E3890">
        <f>IFERROR(SMALL(E972:E2902,ROW()-ROW($E$2905)+1),"")</f>
        <v>0</v>
      </c>
      <c r="F3890">
        <f>IFERROR(SMALL(F972:F2902,ROW()-ROW($F$2905)+1),"")</f>
        <v>0</v>
      </c>
      <c r="G3890">
        <f>IFERROR(SMALL(G972:G2902,ROW()-ROW($G$2905)+1),"")</f>
        <v>0</v>
      </c>
      <c r="H3890">
        <f>IFERROR(SMALL(H972:H2902,ROW()-ROW($H$2905)+1),"")</f>
        <v>0</v>
      </c>
      <c r="K3890">
        <f>IFERROR(SMALL(K972:K2902,ROW()-ROW($K$2905)+1),"")</f>
        <v>0</v>
      </c>
      <c r="L3890">
        <f>IFERROR(SMALL(L972:L2902,ROW()-ROW($L$2905)+1),"")</f>
        <v>0</v>
      </c>
      <c r="M3890">
        <f>IFERROR(SMALL(M972:M2902,ROW()-ROW($M$2905)+1),"")</f>
        <v>0</v>
      </c>
      <c r="N3890">
        <f>IFERROR(SMALL(N972:N2902,ROW()-ROW($N$2905)+1),"")</f>
        <v>0</v>
      </c>
    </row>
    <row r="3891" spans="5:14">
      <c r="E3891">
        <f>IFERROR(SMALL(E972:E2902,ROW()-ROW($E$2905)+1),"")</f>
        <v>0</v>
      </c>
      <c r="F3891">
        <f>IFERROR(SMALL(F972:F2902,ROW()-ROW($F$2905)+1),"")</f>
        <v>0</v>
      </c>
      <c r="G3891">
        <f>IFERROR(SMALL(G972:G2902,ROW()-ROW($G$2905)+1),"")</f>
        <v>0</v>
      </c>
      <c r="H3891">
        <f>IFERROR(SMALL(H972:H2902,ROW()-ROW($H$2905)+1),"")</f>
        <v>0</v>
      </c>
      <c r="K3891">
        <f>IFERROR(SMALL(K972:K2902,ROW()-ROW($K$2905)+1),"")</f>
        <v>0</v>
      </c>
      <c r="L3891">
        <f>IFERROR(SMALL(L972:L2902,ROW()-ROW($L$2905)+1),"")</f>
        <v>0</v>
      </c>
      <c r="M3891">
        <f>IFERROR(SMALL(M972:M2902,ROW()-ROW($M$2905)+1),"")</f>
        <v>0</v>
      </c>
      <c r="N3891">
        <f>IFERROR(SMALL(N972:N2902,ROW()-ROW($N$2905)+1),"")</f>
        <v>0</v>
      </c>
    </row>
    <row r="3892" spans="5:14">
      <c r="E3892">
        <f>IFERROR(SMALL(E972:E2902,ROW()-ROW($E$2905)+1),"")</f>
        <v>0</v>
      </c>
      <c r="F3892">
        <f>IFERROR(SMALL(F972:F2902,ROW()-ROW($F$2905)+1),"")</f>
        <v>0</v>
      </c>
      <c r="G3892">
        <f>IFERROR(SMALL(G972:G2902,ROW()-ROW($G$2905)+1),"")</f>
        <v>0</v>
      </c>
      <c r="H3892">
        <f>IFERROR(SMALL(H972:H2902,ROW()-ROW($H$2905)+1),"")</f>
        <v>0</v>
      </c>
      <c r="K3892">
        <f>IFERROR(SMALL(K972:K2902,ROW()-ROW($K$2905)+1),"")</f>
        <v>0</v>
      </c>
      <c r="L3892">
        <f>IFERROR(SMALL(L972:L2902,ROW()-ROW($L$2905)+1),"")</f>
        <v>0</v>
      </c>
      <c r="M3892">
        <f>IFERROR(SMALL(M972:M2902,ROW()-ROW($M$2905)+1),"")</f>
        <v>0</v>
      </c>
      <c r="N3892">
        <f>IFERROR(SMALL(N972:N2902,ROW()-ROW($N$2905)+1),"")</f>
        <v>0</v>
      </c>
    </row>
    <row r="3893" spans="5:14">
      <c r="E3893">
        <f>IFERROR(SMALL(E972:E2902,ROW()-ROW($E$2905)+1),"")</f>
        <v>0</v>
      </c>
      <c r="F3893">
        <f>IFERROR(SMALL(F972:F2902,ROW()-ROW($F$2905)+1),"")</f>
        <v>0</v>
      </c>
      <c r="G3893">
        <f>IFERROR(SMALL(G972:G2902,ROW()-ROW($G$2905)+1),"")</f>
        <v>0</v>
      </c>
      <c r="H3893">
        <f>IFERROR(SMALL(H972:H2902,ROW()-ROW($H$2905)+1),"")</f>
        <v>0</v>
      </c>
      <c r="K3893">
        <f>IFERROR(SMALL(K972:K2902,ROW()-ROW($K$2905)+1),"")</f>
        <v>0</v>
      </c>
      <c r="L3893">
        <f>IFERROR(SMALL(L972:L2902,ROW()-ROW($L$2905)+1),"")</f>
        <v>0</v>
      </c>
      <c r="M3893">
        <f>IFERROR(SMALL(M972:M2902,ROW()-ROW($M$2905)+1),"")</f>
        <v>0</v>
      </c>
      <c r="N3893">
        <f>IFERROR(SMALL(N972:N2902,ROW()-ROW($N$2905)+1),"")</f>
        <v>0</v>
      </c>
    </row>
    <row r="3894" spans="5:14">
      <c r="E3894">
        <f>IFERROR(SMALL(E972:E2902,ROW()-ROW($E$2905)+1),"")</f>
        <v>0</v>
      </c>
      <c r="F3894">
        <f>IFERROR(SMALL(F972:F2902,ROW()-ROW($F$2905)+1),"")</f>
        <v>0</v>
      </c>
      <c r="G3894">
        <f>IFERROR(SMALL(G972:G2902,ROW()-ROW($G$2905)+1),"")</f>
        <v>0</v>
      </c>
      <c r="H3894">
        <f>IFERROR(SMALL(H972:H2902,ROW()-ROW($H$2905)+1),"")</f>
        <v>0</v>
      </c>
      <c r="K3894">
        <f>IFERROR(SMALL(K972:K2902,ROW()-ROW($K$2905)+1),"")</f>
        <v>0</v>
      </c>
      <c r="L3894">
        <f>IFERROR(SMALL(L972:L2902,ROW()-ROW($L$2905)+1),"")</f>
        <v>0</v>
      </c>
      <c r="M3894">
        <f>IFERROR(SMALL(M972:M2902,ROW()-ROW($M$2905)+1),"")</f>
        <v>0</v>
      </c>
      <c r="N3894">
        <f>IFERROR(SMALL(N972:N2902,ROW()-ROW($N$2905)+1),"")</f>
        <v>0</v>
      </c>
    </row>
    <row r="3895" spans="5:14">
      <c r="E3895">
        <f>IFERROR(SMALL(E972:E2902,ROW()-ROW($E$2905)+1),"")</f>
        <v>0</v>
      </c>
      <c r="F3895">
        <f>IFERROR(SMALL(F972:F2902,ROW()-ROW($F$2905)+1),"")</f>
        <v>0</v>
      </c>
      <c r="G3895">
        <f>IFERROR(SMALL(G972:G2902,ROW()-ROW($G$2905)+1),"")</f>
        <v>0</v>
      </c>
      <c r="H3895">
        <f>IFERROR(SMALL(H972:H2902,ROW()-ROW($H$2905)+1),"")</f>
        <v>0</v>
      </c>
      <c r="K3895">
        <f>IFERROR(SMALL(K972:K2902,ROW()-ROW($K$2905)+1),"")</f>
        <v>0</v>
      </c>
      <c r="L3895">
        <f>IFERROR(SMALL(L972:L2902,ROW()-ROW($L$2905)+1),"")</f>
        <v>0</v>
      </c>
      <c r="M3895">
        <f>IFERROR(SMALL(M972:M2902,ROW()-ROW($M$2905)+1),"")</f>
        <v>0</v>
      </c>
      <c r="N3895">
        <f>IFERROR(SMALL(N972:N2902,ROW()-ROW($N$2905)+1),"")</f>
        <v>0</v>
      </c>
    </row>
    <row r="3896" spans="5:14">
      <c r="E3896">
        <f>IFERROR(SMALL(E972:E2902,ROW()-ROW($E$2905)+1),"")</f>
        <v>0</v>
      </c>
      <c r="F3896">
        <f>IFERROR(SMALL(F972:F2902,ROW()-ROW($F$2905)+1),"")</f>
        <v>0</v>
      </c>
      <c r="G3896">
        <f>IFERROR(SMALL(G972:G2902,ROW()-ROW($G$2905)+1),"")</f>
        <v>0</v>
      </c>
      <c r="H3896">
        <f>IFERROR(SMALL(H972:H2902,ROW()-ROW($H$2905)+1),"")</f>
        <v>0</v>
      </c>
      <c r="K3896">
        <f>IFERROR(SMALL(K972:K2902,ROW()-ROW($K$2905)+1),"")</f>
        <v>0</v>
      </c>
      <c r="L3896">
        <f>IFERROR(SMALL(L972:L2902,ROW()-ROW($L$2905)+1),"")</f>
        <v>0</v>
      </c>
      <c r="M3896">
        <f>IFERROR(SMALL(M972:M2902,ROW()-ROW($M$2905)+1),"")</f>
        <v>0</v>
      </c>
      <c r="N3896">
        <f>IFERROR(SMALL(N972:N2902,ROW()-ROW($N$2905)+1),"")</f>
        <v>0</v>
      </c>
    </row>
    <row r="3897" spans="5:14">
      <c r="E3897">
        <f>IFERROR(SMALL(E972:E2902,ROW()-ROW($E$2905)+1),"")</f>
        <v>0</v>
      </c>
      <c r="F3897">
        <f>IFERROR(SMALL(F972:F2902,ROW()-ROW($F$2905)+1),"")</f>
        <v>0</v>
      </c>
      <c r="G3897">
        <f>IFERROR(SMALL(G972:G2902,ROW()-ROW($G$2905)+1),"")</f>
        <v>0</v>
      </c>
      <c r="H3897">
        <f>IFERROR(SMALL(H972:H2902,ROW()-ROW($H$2905)+1),"")</f>
        <v>0</v>
      </c>
      <c r="K3897">
        <f>IFERROR(SMALL(K972:K2902,ROW()-ROW($K$2905)+1),"")</f>
        <v>0</v>
      </c>
      <c r="L3897">
        <f>IFERROR(SMALL(L972:L2902,ROW()-ROW($L$2905)+1),"")</f>
        <v>0</v>
      </c>
      <c r="M3897">
        <f>IFERROR(SMALL(M972:M2902,ROW()-ROW($M$2905)+1),"")</f>
        <v>0</v>
      </c>
      <c r="N3897">
        <f>IFERROR(SMALL(N972:N2902,ROW()-ROW($N$2905)+1),"")</f>
        <v>0</v>
      </c>
    </row>
    <row r="3898" spans="5:14">
      <c r="E3898">
        <f>IFERROR(SMALL(E972:E2902,ROW()-ROW($E$2905)+1),"")</f>
        <v>0</v>
      </c>
      <c r="F3898">
        <f>IFERROR(SMALL(F972:F2902,ROW()-ROW($F$2905)+1),"")</f>
        <v>0</v>
      </c>
      <c r="G3898">
        <f>IFERROR(SMALL(G972:G2902,ROW()-ROW($G$2905)+1),"")</f>
        <v>0</v>
      </c>
      <c r="H3898">
        <f>IFERROR(SMALL(H972:H2902,ROW()-ROW($H$2905)+1),"")</f>
        <v>0</v>
      </c>
      <c r="K3898">
        <f>IFERROR(SMALL(K972:K2902,ROW()-ROW($K$2905)+1),"")</f>
        <v>0</v>
      </c>
      <c r="L3898">
        <f>IFERROR(SMALL(L972:L2902,ROW()-ROW($L$2905)+1),"")</f>
        <v>0</v>
      </c>
      <c r="M3898">
        <f>IFERROR(SMALL(M972:M2902,ROW()-ROW($M$2905)+1),"")</f>
        <v>0</v>
      </c>
      <c r="N3898">
        <f>IFERROR(SMALL(N972:N2902,ROW()-ROW($N$2905)+1),"")</f>
        <v>0</v>
      </c>
    </row>
    <row r="3899" spans="5:14">
      <c r="E3899">
        <f>IFERROR(SMALL(E972:E2902,ROW()-ROW($E$2905)+1),"")</f>
        <v>0</v>
      </c>
      <c r="F3899">
        <f>IFERROR(SMALL(F972:F2902,ROW()-ROW($F$2905)+1),"")</f>
        <v>0</v>
      </c>
      <c r="G3899">
        <f>IFERROR(SMALL(G972:G2902,ROW()-ROW($G$2905)+1),"")</f>
        <v>0</v>
      </c>
      <c r="H3899">
        <f>IFERROR(SMALL(H972:H2902,ROW()-ROW($H$2905)+1),"")</f>
        <v>0</v>
      </c>
      <c r="K3899">
        <f>IFERROR(SMALL(K972:K2902,ROW()-ROW($K$2905)+1),"")</f>
        <v>0</v>
      </c>
      <c r="L3899">
        <f>IFERROR(SMALL(L972:L2902,ROW()-ROW($L$2905)+1),"")</f>
        <v>0</v>
      </c>
      <c r="M3899">
        <f>IFERROR(SMALL(M972:M2902,ROW()-ROW($M$2905)+1),"")</f>
        <v>0</v>
      </c>
      <c r="N3899">
        <f>IFERROR(SMALL(N972:N2902,ROW()-ROW($N$2905)+1),"")</f>
        <v>0</v>
      </c>
    </row>
    <row r="3900" spans="5:14">
      <c r="E3900">
        <f>IFERROR(SMALL(E972:E2902,ROW()-ROW($E$2905)+1),"")</f>
        <v>0</v>
      </c>
      <c r="F3900">
        <f>IFERROR(SMALL(F972:F2902,ROW()-ROW($F$2905)+1),"")</f>
        <v>0</v>
      </c>
      <c r="G3900">
        <f>IFERROR(SMALL(G972:G2902,ROW()-ROW($G$2905)+1),"")</f>
        <v>0</v>
      </c>
      <c r="H3900">
        <f>IFERROR(SMALL(H972:H2902,ROW()-ROW($H$2905)+1),"")</f>
        <v>0</v>
      </c>
      <c r="K3900">
        <f>IFERROR(SMALL(K972:K2902,ROW()-ROW($K$2905)+1),"")</f>
        <v>0</v>
      </c>
      <c r="L3900">
        <f>IFERROR(SMALL(L972:L2902,ROW()-ROW($L$2905)+1),"")</f>
        <v>0</v>
      </c>
      <c r="M3900">
        <f>IFERROR(SMALL(M972:M2902,ROW()-ROW($M$2905)+1),"")</f>
        <v>0</v>
      </c>
      <c r="N3900">
        <f>IFERROR(SMALL(N972:N2902,ROW()-ROW($N$2905)+1),"")</f>
        <v>0</v>
      </c>
    </row>
    <row r="3901" spans="5:14">
      <c r="E3901">
        <f>IFERROR(SMALL(E972:E2902,ROW()-ROW($E$2905)+1),"")</f>
        <v>0</v>
      </c>
      <c r="F3901">
        <f>IFERROR(SMALL(F972:F2902,ROW()-ROW($F$2905)+1),"")</f>
        <v>0</v>
      </c>
      <c r="G3901">
        <f>IFERROR(SMALL(G972:G2902,ROW()-ROW($G$2905)+1),"")</f>
        <v>0</v>
      </c>
      <c r="H3901">
        <f>IFERROR(SMALL(H972:H2902,ROW()-ROW($H$2905)+1),"")</f>
        <v>0</v>
      </c>
      <c r="K3901">
        <f>IFERROR(SMALL(K972:K2902,ROW()-ROW($K$2905)+1),"")</f>
        <v>0</v>
      </c>
      <c r="L3901">
        <f>IFERROR(SMALL(L972:L2902,ROW()-ROW($L$2905)+1),"")</f>
        <v>0</v>
      </c>
      <c r="M3901">
        <f>IFERROR(SMALL(M972:M2902,ROW()-ROW($M$2905)+1),"")</f>
        <v>0</v>
      </c>
      <c r="N3901">
        <f>IFERROR(SMALL(N972:N2902,ROW()-ROW($N$2905)+1),"")</f>
        <v>0</v>
      </c>
    </row>
    <row r="3902" spans="5:14">
      <c r="E3902">
        <f>IFERROR(SMALL(E972:E2902,ROW()-ROW($E$2905)+1),"")</f>
        <v>0</v>
      </c>
      <c r="F3902">
        <f>IFERROR(SMALL(F972:F2902,ROW()-ROW($F$2905)+1),"")</f>
        <v>0</v>
      </c>
      <c r="G3902">
        <f>IFERROR(SMALL(G972:G2902,ROW()-ROW($G$2905)+1),"")</f>
        <v>0</v>
      </c>
      <c r="H3902">
        <f>IFERROR(SMALL(H972:H2902,ROW()-ROW($H$2905)+1),"")</f>
        <v>0</v>
      </c>
      <c r="K3902">
        <f>IFERROR(SMALL(K972:K2902,ROW()-ROW($K$2905)+1),"")</f>
        <v>0</v>
      </c>
      <c r="L3902">
        <f>IFERROR(SMALL(L972:L2902,ROW()-ROW($L$2905)+1),"")</f>
        <v>0</v>
      </c>
      <c r="M3902">
        <f>IFERROR(SMALL(M972:M2902,ROW()-ROW($M$2905)+1),"")</f>
        <v>0</v>
      </c>
      <c r="N3902">
        <f>IFERROR(SMALL(N972:N2902,ROW()-ROW($N$2905)+1),"")</f>
        <v>0</v>
      </c>
    </row>
    <row r="3903" spans="5:14">
      <c r="E3903">
        <f>IFERROR(SMALL(E972:E2902,ROW()-ROW($E$2905)+1),"")</f>
        <v>0</v>
      </c>
      <c r="F3903">
        <f>IFERROR(SMALL(F972:F2902,ROW()-ROW($F$2905)+1),"")</f>
        <v>0</v>
      </c>
      <c r="G3903">
        <f>IFERROR(SMALL(G972:G2902,ROW()-ROW($G$2905)+1),"")</f>
        <v>0</v>
      </c>
      <c r="H3903">
        <f>IFERROR(SMALL(H972:H2902,ROW()-ROW($H$2905)+1),"")</f>
        <v>0</v>
      </c>
      <c r="K3903">
        <f>IFERROR(SMALL(K972:K2902,ROW()-ROW($K$2905)+1),"")</f>
        <v>0</v>
      </c>
      <c r="L3903">
        <f>IFERROR(SMALL(L972:L2902,ROW()-ROW($L$2905)+1),"")</f>
        <v>0</v>
      </c>
      <c r="M3903">
        <f>IFERROR(SMALL(M972:M2902,ROW()-ROW($M$2905)+1),"")</f>
        <v>0</v>
      </c>
      <c r="N3903">
        <f>IFERROR(SMALL(N972:N2902,ROW()-ROW($N$2905)+1),"")</f>
        <v>0</v>
      </c>
    </row>
    <row r="3904" spans="5:14">
      <c r="E3904">
        <f>IFERROR(SMALL(E972:E2902,ROW()-ROW($E$2905)+1),"")</f>
        <v>0</v>
      </c>
      <c r="F3904">
        <f>IFERROR(SMALL(F972:F2902,ROW()-ROW($F$2905)+1),"")</f>
        <v>0</v>
      </c>
      <c r="G3904">
        <f>IFERROR(SMALL(G972:G2902,ROW()-ROW($G$2905)+1),"")</f>
        <v>0</v>
      </c>
      <c r="H3904">
        <f>IFERROR(SMALL(H972:H2902,ROW()-ROW($H$2905)+1),"")</f>
        <v>0</v>
      </c>
      <c r="K3904">
        <f>IFERROR(SMALL(K972:K2902,ROW()-ROW($K$2905)+1),"")</f>
        <v>0</v>
      </c>
      <c r="L3904">
        <f>IFERROR(SMALL(L972:L2902,ROW()-ROW($L$2905)+1),"")</f>
        <v>0</v>
      </c>
      <c r="M3904">
        <f>IFERROR(SMALL(M972:M2902,ROW()-ROW($M$2905)+1),"")</f>
        <v>0</v>
      </c>
      <c r="N3904">
        <f>IFERROR(SMALL(N972:N2902,ROW()-ROW($N$2905)+1),"")</f>
        <v>0</v>
      </c>
    </row>
    <row r="3905" spans="5:14">
      <c r="E3905">
        <f>IFERROR(SMALL(E972:E2902,ROW()-ROW($E$2905)+1),"")</f>
        <v>0</v>
      </c>
      <c r="F3905">
        <f>IFERROR(SMALL(F972:F2902,ROW()-ROW($F$2905)+1),"")</f>
        <v>0</v>
      </c>
      <c r="G3905">
        <f>IFERROR(SMALL(G972:G2902,ROW()-ROW($G$2905)+1),"")</f>
        <v>0</v>
      </c>
      <c r="H3905">
        <f>IFERROR(SMALL(H972:H2902,ROW()-ROW($H$2905)+1),"")</f>
        <v>0</v>
      </c>
      <c r="K3905">
        <f>IFERROR(SMALL(K972:K2902,ROW()-ROW($K$2905)+1),"")</f>
        <v>0</v>
      </c>
      <c r="L3905">
        <f>IFERROR(SMALL(L972:L2902,ROW()-ROW($L$2905)+1),"")</f>
        <v>0</v>
      </c>
      <c r="M3905">
        <f>IFERROR(SMALL(M972:M2902,ROW()-ROW($M$2905)+1),"")</f>
        <v>0</v>
      </c>
      <c r="N3905">
        <f>IFERROR(SMALL(N972:N2902,ROW()-ROW($N$2905)+1),"")</f>
        <v>0</v>
      </c>
    </row>
    <row r="3906" spans="5:14">
      <c r="E3906">
        <f>IFERROR(SMALL(E972:E2902,ROW()-ROW($E$2905)+1),"")</f>
        <v>0</v>
      </c>
      <c r="F3906">
        <f>IFERROR(SMALL(F972:F2902,ROW()-ROW($F$2905)+1),"")</f>
        <v>0</v>
      </c>
      <c r="G3906">
        <f>IFERROR(SMALL(G972:G2902,ROW()-ROW($G$2905)+1),"")</f>
        <v>0</v>
      </c>
      <c r="H3906">
        <f>IFERROR(SMALL(H972:H2902,ROW()-ROW($H$2905)+1),"")</f>
        <v>0</v>
      </c>
      <c r="K3906">
        <f>IFERROR(SMALL(K972:K2902,ROW()-ROW($K$2905)+1),"")</f>
        <v>0</v>
      </c>
      <c r="L3906">
        <f>IFERROR(SMALL(L972:L2902,ROW()-ROW($L$2905)+1),"")</f>
        <v>0</v>
      </c>
      <c r="M3906">
        <f>IFERROR(SMALL(M972:M2902,ROW()-ROW($M$2905)+1),"")</f>
        <v>0</v>
      </c>
      <c r="N3906">
        <f>IFERROR(SMALL(N972:N2902,ROW()-ROW($N$2905)+1),"")</f>
        <v>0</v>
      </c>
    </row>
    <row r="3907" spans="5:14">
      <c r="E3907">
        <f>IFERROR(SMALL(E972:E2902,ROW()-ROW($E$2905)+1),"")</f>
        <v>0</v>
      </c>
      <c r="F3907">
        <f>IFERROR(SMALL(F972:F2902,ROW()-ROW($F$2905)+1),"")</f>
        <v>0</v>
      </c>
      <c r="G3907">
        <f>IFERROR(SMALL(G972:G2902,ROW()-ROW($G$2905)+1),"")</f>
        <v>0</v>
      </c>
      <c r="H3907">
        <f>IFERROR(SMALL(H972:H2902,ROW()-ROW($H$2905)+1),"")</f>
        <v>0</v>
      </c>
      <c r="K3907">
        <f>IFERROR(SMALL(K972:K2902,ROW()-ROW($K$2905)+1),"")</f>
        <v>0</v>
      </c>
      <c r="L3907">
        <f>IFERROR(SMALL(L972:L2902,ROW()-ROW($L$2905)+1),"")</f>
        <v>0</v>
      </c>
      <c r="M3907">
        <f>IFERROR(SMALL(M972:M2902,ROW()-ROW($M$2905)+1),"")</f>
        <v>0</v>
      </c>
      <c r="N3907">
        <f>IFERROR(SMALL(N972:N2902,ROW()-ROW($N$2905)+1),"")</f>
        <v>0</v>
      </c>
    </row>
    <row r="3908" spans="5:14">
      <c r="E3908">
        <f>IFERROR(SMALL(E972:E2902,ROW()-ROW($E$2905)+1),"")</f>
        <v>0</v>
      </c>
      <c r="F3908">
        <f>IFERROR(SMALL(F972:F2902,ROW()-ROW($F$2905)+1),"")</f>
        <v>0</v>
      </c>
      <c r="G3908">
        <f>IFERROR(SMALL(G972:G2902,ROW()-ROW($G$2905)+1),"")</f>
        <v>0</v>
      </c>
      <c r="H3908">
        <f>IFERROR(SMALL(H972:H2902,ROW()-ROW($H$2905)+1),"")</f>
        <v>0</v>
      </c>
      <c r="K3908">
        <f>IFERROR(SMALL(K972:K2902,ROW()-ROW($K$2905)+1),"")</f>
        <v>0</v>
      </c>
      <c r="L3908">
        <f>IFERROR(SMALL(L972:L2902,ROW()-ROW($L$2905)+1),"")</f>
        <v>0</v>
      </c>
      <c r="M3908">
        <f>IFERROR(SMALL(M972:M2902,ROW()-ROW($M$2905)+1),"")</f>
        <v>0</v>
      </c>
      <c r="N3908">
        <f>IFERROR(SMALL(N972:N2902,ROW()-ROW($N$2905)+1),"")</f>
        <v>0</v>
      </c>
    </row>
    <row r="3909" spans="5:14">
      <c r="E3909">
        <f>IFERROR(SMALL(E972:E2902,ROW()-ROW($E$2905)+1),"")</f>
        <v>0</v>
      </c>
      <c r="F3909">
        <f>IFERROR(SMALL(F972:F2902,ROW()-ROW($F$2905)+1),"")</f>
        <v>0</v>
      </c>
      <c r="G3909">
        <f>IFERROR(SMALL(G972:G2902,ROW()-ROW($G$2905)+1),"")</f>
        <v>0</v>
      </c>
      <c r="H3909">
        <f>IFERROR(SMALL(H972:H2902,ROW()-ROW($H$2905)+1),"")</f>
        <v>0</v>
      </c>
      <c r="K3909">
        <f>IFERROR(SMALL(K972:K2902,ROW()-ROW($K$2905)+1),"")</f>
        <v>0</v>
      </c>
      <c r="L3909">
        <f>IFERROR(SMALL(L972:L2902,ROW()-ROW($L$2905)+1),"")</f>
        <v>0</v>
      </c>
      <c r="M3909">
        <f>IFERROR(SMALL(M972:M2902,ROW()-ROW($M$2905)+1),"")</f>
        <v>0</v>
      </c>
      <c r="N3909">
        <f>IFERROR(SMALL(N972:N2902,ROW()-ROW($N$2905)+1),"")</f>
        <v>0</v>
      </c>
    </row>
    <row r="3910" spans="5:14">
      <c r="E3910">
        <f>IFERROR(SMALL(E972:E2902,ROW()-ROW($E$2905)+1),"")</f>
        <v>0</v>
      </c>
      <c r="F3910">
        <f>IFERROR(SMALL(F972:F2902,ROW()-ROW($F$2905)+1),"")</f>
        <v>0</v>
      </c>
      <c r="G3910">
        <f>IFERROR(SMALL(G972:G2902,ROW()-ROW($G$2905)+1),"")</f>
        <v>0</v>
      </c>
      <c r="H3910">
        <f>IFERROR(SMALL(H972:H2902,ROW()-ROW($H$2905)+1),"")</f>
        <v>0</v>
      </c>
      <c r="K3910">
        <f>IFERROR(SMALL(K972:K2902,ROW()-ROW($K$2905)+1),"")</f>
        <v>0</v>
      </c>
      <c r="L3910">
        <f>IFERROR(SMALL(L972:L2902,ROW()-ROW($L$2905)+1),"")</f>
        <v>0</v>
      </c>
      <c r="M3910">
        <f>IFERROR(SMALL(M972:M2902,ROW()-ROW($M$2905)+1),"")</f>
        <v>0</v>
      </c>
      <c r="N3910">
        <f>IFERROR(SMALL(N972:N2902,ROW()-ROW($N$2905)+1),"")</f>
        <v>0</v>
      </c>
    </row>
    <row r="3911" spans="5:14">
      <c r="E3911">
        <f>IFERROR(SMALL(E972:E2902,ROW()-ROW($E$2905)+1),"")</f>
        <v>0</v>
      </c>
      <c r="F3911">
        <f>IFERROR(SMALL(F972:F2902,ROW()-ROW($F$2905)+1),"")</f>
        <v>0</v>
      </c>
      <c r="G3911">
        <f>IFERROR(SMALL(G972:G2902,ROW()-ROW($G$2905)+1),"")</f>
        <v>0</v>
      </c>
      <c r="H3911">
        <f>IFERROR(SMALL(H972:H2902,ROW()-ROW($H$2905)+1),"")</f>
        <v>0</v>
      </c>
      <c r="K3911">
        <f>IFERROR(SMALL(K972:K2902,ROW()-ROW($K$2905)+1),"")</f>
        <v>0</v>
      </c>
      <c r="L3911">
        <f>IFERROR(SMALL(L972:L2902,ROW()-ROW($L$2905)+1),"")</f>
        <v>0</v>
      </c>
      <c r="M3911">
        <f>IFERROR(SMALL(M972:M2902,ROW()-ROW($M$2905)+1),"")</f>
        <v>0</v>
      </c>
      <c r="N3911">
        <f>IFERROR(SMALL(N972:N2902,ROW()-ROW($N$2905)+1),"")</f>
        <v>0</v>
      </c>
    </row>
    <row r="3912" spans="5:14">
      <c r="E3912">
        <f>IFERROR(SMALL(E972:E2902,ROW()-ROW($E$2905)+1),"")</f>
        <v>0</v>
      </c>
      <c r="F3912">
        <f>IFERROR(SMALL(F972:F2902,ROW()-ROW($F$2905)+1),"")</f>
        <v>0</v>
      </c>
      <c r="G3912">
        <f>IFERROR(SMALL(G972:G2902,ROW()-ROW($G$2905)+1),"")</f>
        <v>0</v>
      </c>
      <c r="H3912">
        <f>IFERROR(SMALL(H972:H2902,ROW()-ROW($H$2905)+1),"")</f>
        <v>0</v>
      </c>
      <c r="K3912">
        <f>IFERROR(SMALL(K972:K2902,ROW()-ROW($K$2905)+1),"")</f>
        <v>0</v>
      </c>
      <c r="L3912">
        <f>IFERROR(SMALL(L972:L2902,ROW()-ROW($L$2905)+1),"")</f>
        <v>0</v>
      </c>
      <c r="M3912">
        <f>IFERROR(SMALL(M972:M2902,ROW()-ROW($M$2905)+1),"")</f>
        <v>0</v>
      </c>
      <c r="N3912">
        <f>IFERROR(SMALL(N972:N2902,ROW()-ROW($N$2905)+1),"")</f>
        <v>0</v>
      </c>
    </row>
    <row r="3913" spans="5:14">
      <c r="E3913">
        <f>IFERROR(SMALL(E972:E2902,ROW()-ROW($E$2905)+1),"")</f>
        <v>0</v>
      </c>
      <c r="F3913">
        <f>IFERROR(SMALL(F972:F2902,ROW()-ROW($F$2905)+1),"")</f>
        <v>0</v>
      </c>
      <c r="G3913">
        <f>IFERROR(SMALL(G972:G2902,ROW()-ROW($G$2905)+1),"")</f>
        <v>0</v>
      </c>
      <c r="H3913">
        <f>IFERROR(SMALL(H972:H2902,ROW()-ROW($H$2905)+1),"")</f>
        <v>0</v>
      </c>
      <c r="K3913">
        <f>IFERROR(SMALL(K972:K2902,ROW()-ROW($K$2905)+1),"")</f>
        <v>0</v>
      </c>
      <c r="L3913">
        <f>IFERROR(SMALL(L972:L2902,ROW()-ROW($L$2905)+1),"")</f>
        <v>0</v>
      </c>
      <c r="M3913">
        <f>IFERROR(SMALL(M972:M2902,ROW()-ROW($M$2905)+1),"")</f>
        <v>0</v>
      </c>
      <c r="N3913">
        <f>IFERROR(SMALL(N972:N2902,ROW()-ROW($N$2905)+1),"")</f>
        <v>0</v>
      </c>
    </row>
    <row r="3914" spans="5:14">
      <c r="E3914">
        <f>IFERROR(SMALL(E972:E2902,ROW()-ROW($E$2905)+1),"")</f>
        <v>0</v>
      </c>
      <c r="F3914">
        <f>IFERROR(SMALL(F972:F2902,ROW()-ROW($F$2905)+1),"")</f>
        <v>0</v>
      </c>
      <c r="G3914">
        <f>IFERROR(SMALL(G972:G2902,ROW()-ROW($G$2905)+1),"")</f>
        <v>0</v>
      </c>
      <c r="H3914">
        <f>IFERROR(SMALL(H972:H2902,ROW()-ROW($H$2905)+1),"")</f>
        <v>0</v>
      </c>
      <c r="K3914">
        <f>IFERROR(SMALL(K972:K2902,ROW()-ROW($K$2905)+1),"")</f>
        <v>0</v>
      </c>
      <c r="L3914">
        <f>IFERROR(SMALL(L972:L2902,ROW()-ROW($L$2905)+1),"")</f>
        <v>0</v>
      </c>
      <c r="M3914">
        <f>IFERROR(SMALL(M972:M2902,ROW()-ROW($M$2905)+1),"")</f>
        <v>0</v>
      </c>
      <c r="N3914">
        <f>IFERROR(SMALL(N972:N2902,ROW()-ROW($N$2905)+1),"")</f>
        <v>0</v>
      </c>
    </row>
    <row r="3915" spans="5:14">
      <c r="E3915">
        <f>IFERROR(SMALL(E972:E2902,ROW()-ROW($E$2905)+1),"")</f>
        <v>0</v>
      </c>
      <c r="F3915">
        <f>IFERROR(SMALL(F972:F2902,ROW()-ROW($F$2905)+1),"")</f>
        <v>0</v>
      </c>
      <c r="G3915">
        <f>IFERROR(SMALL(G972:G2902,ROW()-ROW($G$2905)+1),"")</f>
        <v>0</v>
      </c>
      <c r="H3915">
        <f>IFERROR(SMALL(H972:H2902,ROW()-ROW($H$2905)+1),"")</f>
        <v>0</v>
      </c>
      <c r="K3915">
        <f>IFERROR(SMALL(K972:K2902,ROW()-ROW($K$2905)+1),"")</f>
        <v>0</v>
      </c>
      <c r="L3915">
        <f>IFERROR(SMALL(L972:L2902,ROW()-ROW($L$2905)+1),"")</f>
        <v>0</v>
      </c>
      <c r="M3915">
        <f>IFERROR(SMALL(M972:M2902,ROW()-ROW($M$2905)+1),"")</f>
        <v>0</v>
      </c>
      <c r="N3915">
        <f>IFERROR(SMALL(N972:N2902,ROW()-ROW($N$2905)+1),"")</f>
        <v>0</v>
      </c>
    </row>
    <row r="3916" spans="5:14">
      <c r="E3916">
        <f>IFERROR(SMALL(E972:E2902,ROW()-ROW($E$2905)+1),"")</f>
        <v>0</v>
      </c>
      <c r="F3916">
        <f>IFERROR(SMALL(F972:F2902,ROW()-ROW($F$2905)+1),"")</f>
        <v>0</v>
      </c>
      <c r="G3916">
        <f>IFERROR(SMALL(G972:G2902,ROW()-ROW($G$2905)+1),"")</f>
        <v>0</v>
      </c>
      <c r="H3916">
        <f>IFERROR(SMALL(H972:H2902,ROW()-ROW($H$2905)+1),"")</f>
        <v>0</v>
      </c>
      <c r="K3916">
        <f>IFERROR(SMALL(K972:K2902,ROW()-ROW($K$2905)+1),"")</f>
        <v>0</v>
      </c>
      <c r="L3916">
        <f>IFERROR(SMALL(L972:L2902,ROW()-ROW($L$2905)+1),"")</f>
        <v>0</v>
      </c>
      <c r="M3916">
        <f>IFERROR(SMALL(M972:M2902,ROW()-ROW($M$2905)+1),"")</f>
        <v>0</v>
      </c>
      <c r="N3916">
        <f>IFERROR(SMALL(N972:N2902,ROW()-ROW($N$2905)+1),"")</f>
        <v>0</v>
      </c>
    </row>
    <row r="3917" spans="5:14">
      <c r="E3917">
        <f>IFERROR(SMALL(E972:E2902,ROW()-ROW($E$2905)+1),"")</f>
        <v>0</v>
      </c>
      <c r="F3917">
        <f>IFERROR(SMALL(F972:F2902,ROW()-ROW($F$2905)+1),"")</f>
        <v>0</v>
      </c>
      <c r="G3917">
        <f>IFERROR(SMALL(G972:G2902,ROW()-ROW($G$2905)+1),"")</f>
        <v>0</v>
      </c>
      <c r="H3917">
        <f>IFERROR(SMALL(H972:H2902,ROW()-ROW($H$2905)+1),"")</f>
        <v>0</v>
      </c>
      <c r="K3917">
        <f>IFERROR(SMALL(K972:K2902,ROW()-ROW($K$2905)+1),"")</f>
        <v>0</v>
      </c>
      <c r="L3917">
        <f>IFERROR(SMALL(L972:L2902,ROW()-ROW($L$2905)+1),"")</f>
        <v>0</v>
      </c>
      <c r="M3917">
        <f>IFERROR(SMALL(M972:M2902,ROW()-ROW($M$2905)+1),"")</f>
        <v>0</v>
      </c>
      <c r="N3917">
        <f>IFERROR(SMALL(N972:N2902,ROW()-ROW($N$2905)+1),"")</f>
        <v>0</v>
      </c>
    </row>
    <row r="3918" spans="5:14">
      <c r="E3918">
        <f>IFERROR(SMALL(E972:E2902,ROW()-ROW($E$2905)+1),"")</f>
        <v>0</v>
      </c>
      <c r="F3918">
        <f>IFERROR(SMALL(F972:F2902,ROW()-ROW($F$2905)+1),"")</f>
        <v>0</v>
      </c>
      <c r="G3918">
        <f>IFERROR(SMALL(G972:G2902,ROW()-ROW($G$2905)+1),"")</f>
        <v>0</v>
      </c>
      <c r="H3918">
        <f>IFERROR(SMALL(H972:H2902,ROW()-ROW($H$2905)+1),"")</f>
        <v>0</v>
      </c>
      <c r="K3918">
        <f>IFERROR(SMALL(K972:K2902,ROW()-ROW($K$2905)+1),"")</f>
        <v>0</v>
      </c>
      <c r="L3918">
        <f>IFERROR(SMALL(L972:L2902,ROW()-ROW($L$2905)+1),"")</f>
        <v>0</v>
      </c>
      <c r="M3918">
        <f>IFERROR(SMALL(M972:M2902,ROW()-ROW($M$2905)+1),"")</f>
        <v>0</v>
      </c>
      <c r="N3918">
        <f>IFERROR(SMALL(N972:N2902,ROW()-ROW($N$2905)+1),"")</f>
        <v>0</v>
      </c>
    </row>
    <row r="3919" spans="5:14">
      <c r="E3919">
        <f>IFERROR(SMALL(E972:E2902,ROW()-ROW($E$2905)+1),"")</f>
        <v>0</v>
      </c>
      <c r="F3919">
        <f>IFERROR(SMALL(F972:F2902,ROW()-ROW($F$2905)+1),"")</f>
        <v>0</v>
      </c>
      <c r="G3919">
        <f>IFERROR(SMALL(G972:G2902,ROW()-ROW($G$2905)+1),"")</f>
        <v>0</v>
      </c>
      <c r="H3919">
        <f>IFERROR(SMALL(H972:H2902,ROW()-ROW($H$2905)+1),"")</f>
        <v>0</v>
      </c>
      <c r="K3919">
        <f>IFERROR(SMALL(K972:K2902,ROW()-ROW($K$2905)+1),"")</f>
        <v>0</v>
      </c>
      <c r="L3919">
        <f>IFERROR(SMALL(L972:L2902,ROW()-ROW($L$2905)+1),"")</f>
        <v>0</v>
      </c>
      <c r="M3919">
        <f>IFERROR(SMALL(M972:M2902,ROW()-ROW($M$2905)+1),"")</f>
        <v>0</v>
      </c>
      <c r="N3919">
        <f>IFERROR(SMALL(N972:N2902,ROW()-ROW($N$2905)+1),"")</f>
        <v>0</v>
      </c>
    </row>
    <row r="3920" spans="5:14">
      <c r="E3920">
        <f>IFERROR(SMALL(E972:E2902,ROW()-ROW($E$2905)+1),"")</f>
        <v>0</v>
      </c>
      <c r="F3920">
        <f>IFERROR(SMALL(F972:F2902,ROW()-ROW($F$2905)+1),"")</f>
        <v>0</v>
      </c>
      <c r="G3920">
        <f>IFERROR(SMALL(G972:G2902,ROW()-ROW($G$2905)+1),"")</f>
        <v>0</v>
      </c>
      <c r="H3920">
        <f>IFERROR(SMALL(H972:H2902,ROW()-ROW($H$2905)+1),"")</f>
        <v>0</v>
      </c>
      <c r="K3920">
        <f>IFERROR(SMALL(K972:K2902,ROW()-ROW($K$2905)+1),"")</f>
        <v>0</v>
      </c>
      <c r="L3920">
        <f>IFERROR(SMALL(L972:L2902,ROW()-ROW($L$2905)+1),"")</f>
        <v>0</v>
      </c>
      <c r="M3920">
        <f>IFERROR(SMALL(M972:M2902,ROW()-ROW($M$2905)+1),"")</f>
        <v>0</v>
      </c>
      <c r="N3920">
        <f>IFERROR(SMALL(N972:N2902,ROW()-ROW($N$2905)+1),"")</f>
        <v>0</v>
      </c>
    </row>
    <row r="3921" spans="5:14">
      <c r="E3921">
        <f>IFERROR(SMALL(E972:E2902,ROW()-ROW($E$2905)+1),"")</f>
        <v>0</v>
      </c>
      <c r="F3921">
        <f>IFERROR(SMALL(F972:F2902,ROW()-ROW($F$2905)+1),"")</f>
        <v>0</v>
      </c>
      <c r="G3921">
        <f>IFERROR(SMALL(G972:G2902,ROW()-ROW($G$2905)+1),"")</f>
        <v>0</v>
      </c>
      <c r="H3921">
        <f>IFERROR(SMALL(H972:H2902,ROW()-ROW($H$2905)+1),"")</f>
        <v>0</v>
      </c>
      <c r="K3921">
        <f>IFERROR(SMALL(K972:K2902,ROW()-ROW($K$2905)+1),"")</f>
        <v>0</v>
      </c>
      <c r="L3921">
        <f>IFERROR(SMALL(L972:L2902,ROW()-ROW($L$2905)+1),"")</f>
        <v>0</v>
      </c>
      <c r="M3921">
        <f>IFERROR(SMALL(M972:M2902,ROW()-ROW($M$2905)+1),"")</f>
        <v>0</v>
      </c>
      <c r="N3921">
        <f>IFERROR(SMALL(N972:N2902,ROW()-ROW($N$2905)+1),"")</f>
        <v>0</v>
      </c>
    </row>
    <row r="3922" spans="5:14">
      <c r="E3922">
        <f>IFERROR(SMALL(E972:E2902,ROW()-ROW($E$2905)+1),"")</f>
        <v>0</v>
      </c>
      <c r="F3922">
        <f>IFERROR(SMALL(F972:F2902,ROW()-ROW($F$2905)+1),"")</f>
        <v>0</v>
      </c>
      <c r="G3922">
        <f>IFERROR(SMALL(G972:G2902,ROW()-ROW($G$2905)+1),"")</f>
        <v>0</v>
      </c>
      <c r="H3922">
        <f>IFERROR(SMALL(H972:H2902,ROW()-ROW($H$2905)+1),"")</f>
        <v>0</v>
      </c>
      <c r="K3922">
        <f>IFERROR(SMALL(K972:K2902,ROW()-ROW($K$2905)+1),"")</f>
        <v>0</v>
      </c>
      <c r="L3922">
        <f>IFERROR(SMALL(L972:L2902,ROW()-ROW($L$2905)+1),"")</f>
        <v>0</v>
      </c>
      <c r="M3922">
        <f>IFERROR(SMALL(M972:M2902,ROW()-ROW($M$2905)+1),"")</f>
        <v>0</v>
      </c>
      <c r="N3922">
        <f>IFERROR(SMALL(N972:N2902,ROW()-ROW($N$2905)+1),"")</f>
        <v>0</v>
      </c>
    </row>
    <row r="3923" spans="5:14">
      <c r="E3923">
        <f>IFERROR(SMALL(E972:E2902,ROW()-ROW($E$2905)+1),"")</f>
        <v>0</v>
      </c>
      <c r="F3923">
        <f>IFERROR(SMALL(F972:F2902,ROW()-ROW($F$2905)+1),"")</f>
        <v>0</v>
      </c>
      <c r="G3923">
        <f>IFERROR(SMALL(G972:G2902,ROW()-ROW($G$2905)+1),"")</f>
        <v>0</v>
      </c>
      <c r="H3923">
        <f>IFERROR(SMALL(H972:H2902,ROW()-ROW($H$2905)+1),"")</f>
        <v>0</v>
      </c>
      <c r="K3923">
        <f>IFERROR(SMALL(K972:K2902,ROW()-ROW($K$2905)+1),"")</f>
        <v>0</v>
      </c>
      <c r="L3923">
        <f>IFERROR(SMALL(L972:L2902,ROW()-ROW($L$2905)+1),"")</f>
        <v>0</v>
      </c>
      <c r="M3923">
        <f>IFERROR(SMALL(M972:M2902,ROW()-ROW($M$2905)+1),"")</f>
        <v>0</v>
      </c>
      <c r="N3923">
        <f>IFERROR(SMALL(N972:N2902,ROW()-ROW($N$2905)+1),"")</f>
        <v>0</v>
      </c>
    </row>
    <row r="3924" spans="5:14">
      <c r="E3924">
        <f>IFERROR(SMALL(E972:E2902,ROW()-ROW($E$2905)+1),"")</f>
        <v>0</v>
      </c>
      <c r="F3924">
        <f>IFERROR(SMALL(F972:F2902,ROW()-ROW($F$2905)+1),"")</f>
        <v>0</v>
      </c>
      <c r="G3924">
        <f>IFERROR(SMALL(G972:G2902,ROW()-ROW($G$2905)+1),"")</f>
        <v>0</v>
      </c>
      <c r="H3924">
        <f>IFERROR(SMALL(H972:H2902,ROW()-ROW($H$2905)+1),"")</f>
        <v>0</v>
      </c>
      <c r="K3924">
        <f>IFERROR(SMALL(K972:K2902,ROW()-ROW($K$2905)+1),"")</f>
        <v>0</v>
      </c>
      <c r="L3924">
        <f>IFERROR(SMALL(L972:L2902,ROW()-ROW($L$2905)+1),"")</f>
        <v>0</v>
      </c>
      <c r="M3924">
        <f>IFERROR(SMALL(M972:M2902,ROW()-ROW($M$2905)+1),"")</f>
        <v>0</v>
      </c>
      <c r="N3924">
        <f>IFERROR(SMALL(N972:N2902,ROW()-ROW($N$2905)+1),"")</f>
        <v>0</v>
      </c>
    </row>
    <row r="3925" spans="5:14">
      <c r="E3925">
        <f>IFERROR(SMALL(E972:E2902,ROW()-ROW($E$2905)+1),"")</f>
        <v>0</v>
      </c>
      <c r="F3925">
        <f>IFERROR(SMALL(F972:F2902,ROW()-ROW($F$2905)+1),"")</f>
        <v>0</v>
      </c>
      <c r="G3925">
        <f>IFERROR(SMALL(G972:G2902,ROW()-ROW($G$2905)+1),"")</f>
        <v>0</v>
      </c>
      <c r="H3925">
        <f>IFERROR(SMALL(H972:H2902,ROW()-ROW($H$2905)+1),"")</f>
        <v>0</v>
      </c>
      <c r="K3925">
        <f>IFERROR(SMALL(K972:K2902,ROW()-ROW($K$2905)+1),"")</f>
        <v>0</v>
      </c>
      <c r="L3925">
        <f>IFERROR(SMALL(L972:L2902,ROW()-ROW($L$2905)+1),"")</f>
        <v>0</v>
      </c>
      <c r="M3925">
        <f>IFERROR(SMALL(M972:M2902,ROW()-ROW($M$2905)+1),"")</f>
        <v>0</v>
      </c>
      <c r="N3925">
        <f>IFERROR(SMALL(N972:N2902,ROW()-ROW($N$2905)+1),"")</f>
        <v>0</v>
      </c>
    </row>
    <row r="3926" spans="5:14">
      <c r="E3926">
        <f>IFERROR(SMALL(E972:E2902,ROW()-ROW($E$2905)+1),"")</f>
        <v>0</v>
      </c>
      <c r="F3926">
        <f>IFERROR(SMALL(F972:F2902,ROW()-ROW($F$2905)+1),"")</f>
        <v>0</v>
      </c>
      <c r="G3926">
        <f>IFERROR(SMALL(G972:G2902,ROW()-ROW($G$2905)+1),"")</f>
        <v>0</v>
      </c>
      <c r="H3926">
        <f>IFERROR(SMALL(H972:H2902,ROW()-ROW($H$2905)+1),"")</f>
        <v>0</v>
      </c>
      <c r="K3926">
        <f>IFERROR(SMALL(K972:K2902,ROW()-ROW($K$2905)+1),"")</f>
        <v>0</v>
      </c>
      <c r="L3926">
        <f>IFERROR(SMALL(L972:L2902,ROW()-ROW($L$2905)+1),"")</f>
        <v>0</v>
      </c>
      <c r="M3926">
        <f>IFERROR(SMALL(M972:M2902,ROW()-ROW($M$2905)+1),"")</f>
        <v>0</v>
      </c>
      <c r="N3926">
        <f>IFERROR(SMALL(N972:N2902,ROW()-ROW($N$2905)+1),"")</f>
        <v>0</v>
      </c>
    </row>
    <row r="3927" spans="5:14">
      <c r="E3927">
        <f>IFERROR(SMALL(E972:E2902,ROW()-ROW($E$2905)+1),"")</f>
        <v>0</v>
      </c>
      <c r="F3927">
        <f>IFERROR(SMALL(F972:F2902,ROW()-ROW($F$2905)+1),"")</f>
        <v>0</v>
      </c>
      <c r="G3927">
        <f>IFERROR(SMALL(G972:G2902,ROW()-ROW($G$2905)+1),"")</f>
        <v>0</v>
      </c>
      <c r="H3927">
        <f>IFERROR(SMALL(H972:H2902,ROW()-ROW($H$2905)+1),"")</f>
        <v>0</v>
      </c>
      <c r="K3927">
        <f>IFERROR(SMALL(K972:K2902,ROW()-ROW($K$2905)+1),"")</f>
        <v>0</v>
      </c>
      <c r="L3927">
        <f>IFERROR(SMALL(L972:L2902,ROW()-ROW($L$2905)+1),"")</f>
        <v>0</v>
      </c>
      <c r="M3927">
        <f>IFERROR(SMALL(M972:M2902,ROW()-ROW($M$2905)+1),"")</f>
        <v>0</v>
      </c>
      <c r="N3927">
        <f>IFERROR(SMALL(N972:N2902,ROW()-ROW($N$2905)+1),"")</f>
        <v>0</v>
      </c>
    </row>
    <row r="3928" spans="5:14">
      <c r="E3928">
        <f>IFERROR(SMALL(E972:E2902,ROW()-ROW($E$2905)+1),"")</f>
        <v>0</v>
      </c>
      <c r="F3928">
        <f>IFERROR(SMALL(F972:F2902,ROW()-ROW($F$2905)+1),"")</f>
        <v>0</v>
      </c>
      <c r="G3928">
        <f>IFERROR(SMALL(G972:G2902,ROW()-ROW($G$2905)+1),"")</f>
        <v>0</v>
      </c>
      <c r="H3928">
        <f>IFERROR(SMALL(H972:H2902,ROW()-ROW($H$2905)+1),"")</f>
        <v>0</v>
      </c>
      <c r="K3928">
        <f>IFERROR(SMALL(K972:K2902,ROW()-ROW($K$2905)+1),"")</f>
        <v>0</v>
      </c>
      <c r="L3928">
        <f>IFERROR(SMALL(L972:L2902,ROW()-ROW($L$2905)+1),"")</f>
        <v>0</v>
      </c>
      <c r="M3928">
        <f>IFERROR(SMALL(M972:M2902,ROW()-ROW($M$2905)+1),"")</f>
        <v>0</v>
      </c>
      <c r="N3928">
        <f>IFERROR(SMALL(N972:N2902,ROW()-ROW($N$2905)+1),"")</f>
        <v>0</v>
      </c>
    </row>
    <row r="3929" spans="5:14">
      <c r="E3929">
        <f>IFERROR(SMALL(E972:E2902,ROW()-ROW($E$2905)+1),"")</f>
        <v>0</v>
      </c>
      <c r="F3929">
        <f>IFERROR(SMALL(F972:F2902,ROW()-ROW($F$2905)+1),"")</f>
        <v>0</v>
      </c>
      <c r="G3929">
        <f>IFERROR(SMALL(G972:G2902,ROW()-ROW($G$2905)+1),"")</f>
        <v>0</v>
      </c>
      <c r="H3929">
        <f>IFERROR(SMALL(H972:H2902,ROW()-ROW($H$2905)+1),"")</f>
        <v>0</v>
      </c>
      <c r="K3929">
        <f>IFERROR(SMALL(K972:K2902,ROW()-ROW($K$2905)+1),"")</f>
        <v>0</v>
      </c>
      <c r="L3929">
        <f>IFERROR(SMALL(L972:L2902,ROW()-ROW($L$2905)+1),"")</f>
        <v>0</v>
      </c>
      <c r="M3929">
        <f>IFERROR(SMALL(M972:M2902,ROW()-ROW($M$2905)+1),"")</f>
        <v>0</v>
      </c>
      <c r="N3929">
        <f>IFERROR(SMALL(N972:N2902,ROW()-ROW($N$2905)+1),"")</f>
        <v>0</v>
      </c>
    </row>
    <row r="3930" spans="5:14">
      <c r="E3930">
        <f>IFERROR(SMALL(E972:E2902,ROW()-ROW($E$2905)+1),"")</f>
        <v>0</v>
      </c>
      <c r="F3930">
        <f>IFERROR(SMALL(F972:F2902,ROW()-ROW($F$2905)+1),"")</f>
        <v>0</v>
      </c>
      <c r="G3930">
        <f>IFERROR(SMALL(G972:G2902,ROW()-ROW($G$2905)+1),"")</f>
        <v>0</v>
      </c>
      <c r="H3930">
        <f>IFERROR(SMALL(H972:H2902,ROW()-ROW($H$2905)+1),"")</f>
        <v>0</v>
      </c>
      <c r="K3930">
        <f>IFERROR(SMALL(K972:K2902,ROW()-ROW($K$2905)+1),"")</f>
        <v>0</v>
      </c>
      <c r="L3930">
        <f>IFERROR(SMALL(L972:L2902,ROW()-ROW($L$2905)+1),"")</f>
        <v>0</v>
      </c>
      <c r="M3930">
        <f>IFERROR(SMALL(M972:M2902,ROW()-ROW($M$2905)+1),"")</f>
        <v>0</v>
      </c>
      <c r="N3930">
        <f>IFERROR(SMALL(N972:N2902,ROW()-ROW($N$2905)+1),"")</f>
        <v>0</v>
      </c>
    </row>
    <row r="3931" spans="5:14">
      <c r="E3931">
        <f>IFERROR(SMALL(E972:E2902,ROW()-ROW($E$2905)+1),"")</f>
        <v>0</v>
      </c>
      <c r="F3931">
        <f>IFERROR(SMALL(F972:F2902,ROW()-ROW($F$2905)+1),"")</f>
        <v>0</v>
      </c>
      <c r="G3931">
        <f>IFERROR(SMALL(G972:G2902,ROW()-ROW($G$2905)+1),"")</f>
        <v>0</v>
      </c>
      <c r="H3931">
        <f>IFERROR(SMALL(H972:H2902,ROW()-ROW($H$2905)+1),"")</f>
        <v>0</v>
      </c>
      <c r="K3931">
        <f>IFERROR(SMALL(K972:K2902,ROW()-ROW($K$2905)+1),"")</f>
        <v>0</v>
      </c>
      <c r="L3931">
        <f>IFERROR(SMALL(L972:L2902,ROW()-ROW($L$2905)+1),"")</f>
        <v>0</v>
      </c>
      <c r="M3931">
        <f>IFERROR(SMALL(M972:M2902,ROW()-ROW($M$2905)+1),"")</f>
        <v>0</v>
      </c>
      <c r="N3931">
        <f>IFERROR(SMALL(N972:N2902,ROW()-ROW($N$2905)+1),"")</f>
        <v>0</v>
      </c>
    </row>
    <row r="3932" spans="5:14">
      <c r="E3932">
        <f>IFERROR(SMALL(E972:E2902,ROW()-ROW($E$2905)+1),"")</f>
        <v>0</v>
      </c>
      <c r="F3932">
        <f>IFERROR(SMALL(F972:F2902,ROW()-ROW($F$2905)+1),"")</f>
        <v>0</v>
      </c>
      <c r="G3932">
        <f>IFERROR(SMALL(G972:G2902,ROW()-ROW($G$2905)+1),"")</f>
        <v>0</v>
      </c>
      <c r="H3932">
        <f>IFERROR(SMALL(H972:H2902,ROW()-ROW($H$2905)+1),"")</f>
        <v>0</v>
      </c>
      <c r="K3932">
        <f>IFERROR(SMALL(K972:K2902,ROW()-ROW($K$2905)+1),"")</f>
        <v>0</v>
      </c>
      <c r="L3932">
        <f>IFERROR(SMALL(L972:L2902,ROW()-ROW($L$2905)+1),"")</f>
        <v>0</v>
      </c>
      <c r="M3932">
        <f>IFERROR(SMALL(M972:M2902,ROW()-ROW($M$2905)+1),"")</f>
        <v>0</v>
      </c>
      <c r="N3932">
        <f>IFERROR(SMALL(N972:N2902,ROW()-ROW($N$2905)+1),"")</f>
        <v>0</v>
      </c>
    </row>
    <row r="3933" spans="5:14">
      <c r="E3933">
        <f>IFERROR(SMALL(E972:E2902,ROW()-ROW($E$2905)+1),"")</f>
        <v>0</v>
      </c>
      <c r="F3933">
        <f>IFERROR(SMALL(F972:F2902,ROW()-ROW($F$2905)+1),"")</f>
        <v>0</v>
      </c>
      <c r="G3933">
        <f>IFERROR(SMALL(G972:G2902,ROW()-ROW($G$2905)+1),"")</f>
        <v>0</v>
      </c>
      <c r="H3933">
        <f>IFERROR(SMALL(H972:H2902,ROW()-ROW($H$2905)+1),"")</f>
        <v>0</v>
      </c>
      <c r="K3933">
        <f>IFERROR(SMALL(K972:K2902,ROW()-ROW($K$2905)+1),"")</f>
        <v>0</v>
      </c>
      <c r="L3933">
        <f>IFERROR(SMALL(L972:L2902,ROW()-ROW($L$2905)+1),"")</f>
        <v>0</v>
      </c>
      <c r="M3933">
        <f>IFERROR(SMALL(M972:M2902,ROW()-ROW($M$2905)+1),"")</f>
        <v>0</v>
      </c>
      <c r="N3933">
        <f>IFERROR(SMALL(N972:N2902,ROW()-ROW($N$2905)+1),"")</f>
        <v>0</v>
      </c>
    </row>
    <row r="3934" spans="5:14">
      <c r="E3934">
        <f>IFERROR(SMALL(E972:E2902,ROW()-ROW($E$2905)+1),"")</f>
        <v>0</v>
      </c>
      <c r="F3934">
        <f>IFERROR(SMALL(F972:F2902,ROW()-ROW($F$2905)+1),"")</f>
        <v>0</v>
      </c>
      <c r="G3934">
        <f>IFERROR(SMALL(G972:G2902,ROW()-ROW($G$2905)+1),"")</f>
        <v>0</v>
      </c>
      <c r="H3934">
        <f>IFERROR(SMALL(H972:H2902,ROW()-ROW($H$2905)+1),"")</f>
        <v>0</v>
      </c>
      <c r="K3934">
        <f>IFERROR(SMALL(K972:K2902,ROW()-ROW($K$2905)+1),"")</f>
        <v>0</v>
      </c>
      <c r="L3934">
        <f>IFERROR(SMALL(L972:L2902,ROW()-ROW($L$2905)+1),"")</f>
        <v>0</v>
      </c>
      <c r="M3934">
        <f>IFERROR(SMALL(M972:M2902,ROW()-ROW($M$2905)+1),"")</f>
        <v>0</v>
      </c>
      <c r="N3934">
        <f>IFERROR(SMALL(N972:N2902,ROW()-ROW($N$2905)+1),"")</f>
        <v>0</v>
      </c>
    </row>
    <row r="3935" spans="5:14">
      <c r="E3935">
        <f>IFERROR(SMALL(E972:E2902,ROW()-ROW($E$2905)+1),"")</f>
        <v>0</v>
      </c>
      <c r="F3935">
        <f>IFERROR(SMALL(F972:F2902,ROW()-ROW($F$2905)+1),"")</f>
        <v>0</v>
      </c>
      <c r="G3935">
        <f>IFERROR(SMALL(G972:G2902,ROW()-ROW($G$2905)+1),"")</f>
        <v>0</v>
      </c>
      <c r="H3935">
        <f>IFERROR(SMALL(H972:H2902,ROW()-ROW($H$2905)+1),"")</f>
        <v>0</v>
      </c>
      <c r="K3935">
        <f>IFERROR(SMALL(K972:K2902,ROW()-ROW($K$2905)+1),"")</f>
        <v>0</v>
      </c>
      <c r="L3935">
        <f>IFERROR(SMALL(L972:L2902,ROW()-ROW($L$2905)+1),"")</f>
        <v>0</v>
      </c>
      <c r="M3935">
        <f>IFERROR(SMALL(M972:M2902,ROW()-ROW($M$2905)+1),"")</f>
        <v>0</v>
      </c>
      <c r="N3935">
        <f>IFERROR(SMALL(N972:N2902,ROW()-ROW($N$2905)+1),"")</f>
        <v>0</v>
      </c>
    </row>
    <row r="3936" spans="5:14">
      <c r="E3936">
        <f>IFERROR(SMALL(E972:E2902,ROW()-ROW($E$2905)+1),"")</f>
        <v>0</v>
      </c>
      <c r="F3936">
        <f>IFERROR(SMALL(F972:F2902,ROW()-ROW($F$2905)+1),"")</f>
        <v>0</v>
      </c>
      <c r="G3936">
        <f>IFERROR(SMALL(G972:G2902,ROW()-ROW($G$2905)+1),"")</f>
        <v>0</v>
      </c>
      <c r="H3936">
        <f>IFERROR(SMALL(H972:H2902,ROW()-ROW($H$2905)+1),"")</f>
        <v>0</v>
      </c>
      <c r="K3936">
        <f>IFERROR(SMALL(K972:K2902,ROW()-ROW($K$2905)+1),"")</f>
        <v>0</v>
      </c>
      <c r="L3936">
        <f>IFERROR(SMALL(L972:L2902,ROW()-ROW($L$2905)+1),"")</f>
        <v>0</v>
      </c>
      <c r="M3936">
        <f>IFERROR(SMALL(M972:M2902,ROW()-ROW($M$2905)+1),"")</f>
        <v>0</v>
      </c>
      <c r="N3936">
        <f>IFERROR(SMALL(N972:N2902,ROW()-ROW($N$2905)+1),"")</f>
        <v>0</v>
      </c>
    </row>
    <row r="3937" spans="5:14">
      <c r="E3937">
        <f>IFERROR(SMALL(E972:E2902,ROW()-ROW($E$2905)+1),"")</f>
        <v>0</v>
      </c>
      <c r="F3937">
        <f>IFERROR(SMALL(F972:F2902,ROW()-ROW($F$2905)+1),"")</f>
        <v>0</v>
      </c>
      <c r="G3937">
        <f>IFERROR(SMALL(G972:G2902,ROW()-ROW($G$2905)+1),"")</f>
        <v>0</v>
      </c>
      <c r="H3937">
        <f>IFERROR(SMALL(H972:H2902,ROW()-ROW($H$2905)+1),"")</f>
        <v>0</v>
      </c>
      <c r="K3937">
        <f>IFERROR(SMALL(K972:K2902,ROW()-ROW($K$2905)+1),"")</f>
        <v>0</v>
      </c>
      <c r="L3937">
        <f>IFERROR(SMALL(L972:L2902,ROW()-ROW($L$2905)+1),"")</f>
        <v>0</v>
      </c>
      <c r="M3937">
        <f>IFERROR(SMALL(M972:M2902,ROW()-ROW($M$2905)+1),"")</f>
        <v>0</v>
      </c>
      <c r="N3937">
        <f>IFERROR(SMALL(N972:N2902,ROW()-ROW($N$2905)+1),"")</f>
        <v>0</v>
      </c>
    </row>
    <row r="3938" spans="5:14">
      <c r="E3938">
        <f>IFERROR(SMALL(E972:E2902,ROW()-ROW($E$2905)+1),"")</f>
        <v>0</v>
      </c>
      <c r="F3938">
        <f>IFERROR(SMALL(F972:F2902,ROW()-ROW($F$2905)+1),"")</f>
        <v>0</v>
      </c>
      <c r="G3938">
        <f>IFERROR(SMALL(G972:G2902,ROW()-ROW($G$2905)+1),"")</f>
        <v>0</v>
      </c>
      <c r="H3938">
        <f>IFERROR(SMALL(H972:H2902,ROW()-ROW($H$2905)+1),"")</f>
        <v>0</v>
      </c>
      <c r="K3938">
        <f>IFERROR(SMALL(K972:K2902,ROW()-ROW($K$2905)+1),"")</f>
        <v>0</v>
      </c>
      <c r="L3938">
        <f>IFERROR(SMALL(L972:L2902,ROW()-ROW($L$2905)+1),"")</f>
        <v>0</v>
      </c>
      <c r="M3938">
        <f>IFERROR(SMALL(M972:M2902,ROW()-ROW($M$2905)+1),"")</f>
        <v>0</v>
      </c>
      <c r="N3938">
        <f>IFERROR(SMALL(N972:N2902,ROW()-ROW($N$2905)+1),"")</f>
        <v>0</v>
      </c>
    </row>
    <row r="3939" spans="5:14">
      <c r="E3939">
        <f>IFERROR(SMALL(E972:E2902,ROW()-ROW($E$2905)+1),"")</f>
        <v>0</v>
      </c>
      <c r="F3939">
        <f>IFERROR(SMALL(F972:F2902,ROW()-ROW($F$2905)+1),"")</f>
        <v>0</v>
      </c>
      <c r="G3939">
        <f>IFERROR(SMALL(G972:G2902,ROW()-ROW($G$2905)+1),"")</f>
        <v>0</v>
      </c>
      <c r="H3939">
        <f>IFERROR(SMALL(H972:H2902,ROW()-ROW($H$2905)+1),"")</f>
        <v>0</v>
      </c>
      <c r="K3939">
        <f>IFERROR(SMALL(K972:K2902,ROW()-ROW($K$2905)+1),"")</f>
        <v>0</v>
      </c>
      <c r="L3939">
        <f>IFERROR(SMALL(L972:L2902,ROW()-ROW($L$2905)+1),"")</f>
        <v>0</v>
      </c>
      <c r="M3939">
        <f>IFERROR(SMALL(M972:M2902,ROW()-ROW($M$2905)+1),"")</f>
        <v>0</v>
      </c>
      <c r="N3939">
        <f>IFERROR(SMALL(N972:N2902,ROW()-ROW($N$2905)+1),"")</f>
        <v>0</v>
      </c>
    </row>
    <row r="3940" spans="5:14">
      <c r="E3940">
        <f>IFERROR(SMALL(E972:E2902,ROW()-ROW($E$2905)+1),"")</f>
        <v>0</v>
      </c>
      <c r="F3940">
        <f>IFERROR(SMALL(F972:F2902,ROW()-ROW($F$2905)+1),"")</f>
        <v>0</v>
      </c>
      <c r="G3940">
        <f>IFERROR(SMALL(G972:G2902,ROW()-ROW($G$2905)+1),"")</f>
        <v>0</v>
      </c>
      <c r="H3940">
        <f>IFERROR(SMALL(H972:H2902,ROW()-ROW($H$2905)+1),"")</f>
        <v>0</v>
      </c>
      <c r="K3940">
        <f>IFERROR(SMALL(K972:K2902,ROW()-ROW($K$2905)+1),"")</f>
        <v>0</v>
      </c>
      <c r="L3940">
        <f>IFERROR(SMALL(L972:L2902,ROW()-ROW($L$2905)+1),"")</f>
        <v>0</v>
      </c>
      <c r="M3940">
        <f>IFERROR(SMALL(M972:M2902,ROW()-ROW($M$2905)+1),"")</f>
        <v>0</v>
      </c>
      <c r="N3940">
        <f>IFERROR(SMALL(N972:N2902,ROW()-ROW($N$2905)+1),"")</f>
        <v>0</v>
      </c>
    </row>
    <row r="3941" spans="5:14">
      <c r="E3941">
        <f>IFERROR(SMALL(E972:E2902,ROW()-ROW($E$2905)+1),"")</f>
        <v>0</v>
      </c>
      <c r="F3941">
        <f>IFERROR(SMALL(F972:F2902,ROW()-ROW($F$2905)+1),"")</f>
        <v>0</v>
      </c>
      <c r="G3941">
        <f>IFERROR(SMALL(G972:G2902,ROW()-ROW($G$2905)+1),"")</f>
        <v>0</v>
      </c>
      <c r="H3941">
        <f>IFERROR(SMALL(H972:H2902,ROW()-ROW($H$2905)+1),"")</f>
        <v>0</v>
      </c>
      <c r="K3941">
        <f>IFERROR(SMALL(K972:K2902,ROW()-ROW($K$2905)+1),"")</f>
        <v>0</v>
      </c>
      <c r="L3941">
        <f>IFERROR(SMALL(L972:L2902,ROW()-ROW($L$2905)+1),"")</f>
        <v>0</v>
      </c>
      <c r="M3941">
        <f>IFERROR(SMALL(M972:M2902,ROW()-ROW($M$2905)+1),"")</f>
        <v>0</v>
      </c>
      <c r="N3941">
        <f>IFERROR(SMALL(N972:N2902,ROW()-ROW($N$2905)+1),"")</f>
        <v>0</v>
      </c>
    </row>
    <row r="3942" spans="5:14">
      <c r="E3942">
        <f>IFERROR(SMALL(E972:E2902,ROW()-ROW($E$2905)+1),"")</f>
        <v>0</v>
      </c>
      <c r="F3942">
        <f>IFERROR(SMALL(F972:F2902,ROW()-ROW($F$2905)+1),"")</f>
        <v>0</v>
      </c>
      <c r="G3942">
        <f>IFERROR(SMALL(G972:G2902,ROW()-ROW($G$2905)+1),"")</f>
        <v>0</v>
      </c>
      <c r="H3942">
        <f>IFERROR(SMALL(H972:H2902,ROW()-ROW($H$2905)+1),"")</f>
        <v>0</v>
      </c>
      <c r="K3942">
        <f>IFERROR(SMALL(K972:K2902,ROW()-ROW($K$2905)+1),"")</f>
        <v>0</v>
      </c>
      <c r="L3942">
        <f>IFERROR(SMALL(L972:L2902,ROW()-ROW($L$2905)+1),"")</f>
        <v>0</v>
      </c>
      <c r="M3942">
        <f>IFERROR(SMALL(M972:M2902,ROW()-ROW($M$2905)+1),"")</f>
        <v>0</v>
      </c>
      <c r="N3942">
        <f>IFERROR(SMALL(N972:N2902,ROW()-ROW($N$2905)+1),"")</f>
        <v>0</v>
      </c>
    </row>
    <row r="3943" spans="5:14">
      <c r="E3943">
        <f>IFERROR(SMALL(E972:E2902,ROW()-ROW($E$2905)+1),"")</f>
        <v>0</v>
      </c>
      <c r="F3943">
        <f>IFERROR(SMALL(F972:F2902,ROW()-ROW($F$2905)+1),"")</f>
        <v>0</v>
      </c>
      <c r="G3943">
        <f>IFERROR(SMALL(G972:G2902,ROW()-ROW($G$2905)+1),"")</f>
        <v>0</v>
      </c>
      <c r="H3943">
        <f>IFERROR(SMALL(H972:H2902,ROW()-ROW($H$2905)+1),"")</f>
        <v>0</v>
      </c>
      <c r="K3943">
        <f>IFERROR(SMALL(K972:K2902,ROW()-ROW($K$2905)+1),"")</f>
        <v>0</v>
      </c>
      <c r="L3943">
        <f>IFERROR(SMALL(L972:L2902,ROW()-ROW($L$2905)+1),"")</f>
        <v>0</v>
      </c>
      <c r="M3943">
        <f>IFERROR(SMALL(M972:M2902,ROW()-ROW($M$2905)+1),"")</f>
        <v>0</v>
      </c>
      <c r="N3943">
        <f>IFERROR(SMALL(N972:N2902,ROW()-ROW($N$2905)+1),"")</f>
        <v>0</v>
      </c>
    </row>
    <row r="3944" spans="5:14">
      <c r="E3944">
        <f>IFERROR(SMALL(E972:E2902,ROW()-ROW($E$2905)+1),"")</f>
        <v>0</v>
      </c>
      <c r="F3944">
        <f>IFERROR(SMALL(F972:F2902,ROW()-ROW($F$2905)+1),"")</f>
        <v>0</v>
      </c>
      <c r="G3944">
        <f>IFERROR(SMALL(G972:G2902,ROW()-ROW($G$2905)+1),"")</f>
        <v>0</v>
      </c>
      <c r="H3944">
        <f>IFERROR(SMALL(H972:H2902,ROW()-ROW($H$2905)+1),"")</f>
        <v>0</v>
      </c>
      <c r="K3944">
        <f>IFERROR(SMALL(K972:K2902,ROW()-ROW($K$2905)+1),"")</f>
        <v>0</v>
      </c>
      <c r="L3944">
        <f>IFERROR(SMALL(L972:L2902,ROW()-ROW($L$2905)+1),"")</f>
        <v>0</v>
      </c>
      <c r="M3944">
        <f>IFERROR(SMALL(M972:M2902,ROW()-ROW($M$2905)+1),"")</f>
        <v>0</v>
      </c>
      <c r="N3944">
        <f>IFERROR(SMALL(N972:N2902,ROW()-ROW($N$2905)+1),"")</f>
        <v>0</v>
      </c>
    </row>
    <row r="3945" spans="5:14">
      <c r="E3945">
        <f>IFERROR(SMALL(E972:E2902,ROW()-ROW($E$2905)+1),"")</f>
        <v>0</v>
      </c>
      <c r="F3945">
        <f>IFERROR(SMALL(F972:F2902,ROW()-ROW($F$2905)+1),"")</f>
        <v>0</v>
      </c>
      <c r="G3945">
        <f>IFERROR(SMALL(G972:G2902,ROW()-ROW($G$2905)+1),"")</f>
        <v>0</v>
      </c>
      <c r="H3945">
        <f>IFERROR(SMALL(H972:H2902,ROW()-ROW($H$2905)+1),"")</f>
        <v>0</v>
      </c>
      <c r="K3945">
        <f>IFERROR(SMALL(K972:K2902,ROW()-ROW($K$2905)+1),"")</f>
        <v>0</v>
      </c>
      <c r="L3945">
        <f>IFERROR(SMALL(L972:L2902,ROW()-ROW($L$2905)+1),"")</f>
        <v>0</v>
      </c>
      <c r="M3945">
        <f>IFERROR(SMALL(M972:M2902,ROW()-ROW($M$2905)+1),"")</f>
        <v>0</v>
      </c>
      <c r="N3945">
        <f>IFERROR(SMALL(N972:N2902,ROW()-ROW($N$2905)+1),"")</f>
        <v>0</v>
      </c>
    </row>
    <row r="3946" spans="5:14">
      <c r="E3946">
        <f>IFERROR(SMALL(E972:E2902,ROW()-ROW($E$2905)+1),"")</f>
        <v>0</v>
      </c>
      <c r="F3946">
        <f>IFERROR(SMALL(F972:F2902,ROW()-ROW($F$2905)+1),"")</f>
        <v>0</v>
      </c>
      <c r="G3946">
        <f>IFERROR(SMALL(G972:G2902,ROW()-ROW($G$2905)+1),"")</f>
        <v>0</v>
      </c>
      <c r="H3946">
        <f>IFERROR(SMALL(H972:H2902,ROW()-ROW($H$2905)+1),"")</f>
        <v>0</v>
      </c>
      <c r="K3946">
        <f>IFERROR(SMALL(K972:K2902,ROW()-ROW($K$2905)+1),"")</f>
        <v>0</v>
      </c>
      <c r="L3946">
        <f>IFERROR(SMALL(L972:L2902,ROW()-ROW($L$2905)+1),"")</f>
        <v>0</v>
      </c>
      <c r="M3946">
        <f>IFERROR(SMALL(M972:M2902,ROW()-ROW($M$2905)+1),"")</f>
        <v>0</v>
      </c>
      <c r="N3946">
        <f>IFERROR(SMALL(N972:N2902,ROW()-ROW($N$2905)+1),"")</f>
        <v>0</v>
      </c>
    </row>
    <row r="3947" spans="5:14">
      <c r="E3947">
        <f>IFERROR(SMALL(E972:E2902,ROW()-ROW($E$2905)+1),"")</f>
        <v>0</v>
      </c>
      <c r="F3947">
        <f>IFERROR(SMALL(F972:F2902,ROW()-ROW($F$2905)+1),"")</f>
        <v>0</v>
      </c>
      <c r="G3947">
        <f>IFERROR(SMALL(G972:G2902,ROW()-ROW($G$2905)+1),"")</f>
        <v>0</v>
      </c>
      <c r="H3947">
        <f>IFERROR(SMALL(H972:H2902,ROW()-ROW($H$2905)+1),"")</f>
        <v>0</v>
      </c>
      <c r="K3947">
        <f>IFERROR(SMALL(K972:K2902,ROW()-ROW($K$2905)+1),"")</f>
        <v>0</v>
      </c>
      <c r="L3947">
        <f>IFERROR(SMALL(L972:L2902,ROW()-ROW($L$2905)+1),"")</f>
        <v>0</v>
      </c>
      <c r="M3947">
        <f>IFERROR(SMALL(M972:M2902,ROW()-ROW($M$2905)+1),"")</f>
        <v>0</v>
      </c>
      <c r="N3947">
        <f>IFERROR(SMALL(N972:N2902,ROW()-ROW($N$2905)+1),"")</f>
        <v>0</v>
      </c>
    </row>
    <row r="3948" spans="5:14">
      <c r="E3948">
        <f>IFERROR(SMALL(E972:E2902,ROW()-ROW($E$2905)+1),"")</f>
        <v>0</v>
      </c>
      <c r="F3948">
        <f>IFERROR(SMALL(F972:F2902,ROW()-ROW($F$2905)+1),"")</f>
        <v>0</v>
      </c>
      <c r="G3948">
        <f>IFERROR(SMALL(G972:G2902,ROW()-ROW($G$2905)+1),"")</f>
        <v>0</v>
      </c>
      <c r="H3948">
        <f>IFERROR(SMALL(H972:H2902,ROW()-ROW($H$2905)+1),"")</f>
        <v>0</v>
      </c>
      <c r="K3948">
        <f>IFERROR(SMALL(K972:K2902,ROW()-ROW($K$2905)+1),"")</f>
        <v>0</v>
      </c>
      <c r="L3948">
        <f>IFERROR(SMALL(L972:L2902,ROW()-ROW($L$2905)+1),"")</f>
        <v>0</v>
      </c>
      <c r="M3948">
        <f>IFERROR(SMALL(M972:M2902,ROW()-ROW($M$2905)+1),"")</f>
        <v>0</v>
      </c>
      <c r="N3948">
        <f>IFERROR(SMALL(N972:N2902,ROW()-ROW($N$2905)+1),"")</f>
        <v>0</v>
      </c>
    </row>
    <row r="3949" spans="5:14">
      <c r="E3949">
        <f>IFERROR(SMALL(E972:E2902,ROW()-ROW($E$2905)+1),"")</f>
        <v>0</v>
      </c>
      <c r="F3949">
        <f>IFERROR(SMALL(F972:F2902,ROW()-ROW($F$2905)+1),"")</f>
        <v>0</v>
      </c>
      <c r="G3949">
        <f>IFERROR(SMALL(G972:G2902,ROW()-ROW($G$2905)+1),"")</f>
        <v>0</v>
      </c>
      <c r="H3949">
        <f>IFERROR(SMALL(H972:H2902,ROW()-ROW($H$2905)+1),"")</f>
        <v>0</v>
      </c>
      <c r="K3949">
        <f>IFERROR(SMALL(K972:K2902,ROW()-ROW($K$2905)+1),"")</f>
        <v>0</v>
      </c>
      <c r="L3949">
        <f>IFERROR(SMALL(L972:L2902,ROW()-ROW($L$2905)+1),"")</f>
        <v>0</v>
      </c>
      <c r="M3949">
        <f>IFERROR(SMALL(M972:M2902,ROW()-ROW($M$2905)+1),"")</f>
        <v>0</v>
      </c>
      <c r="N3949">
        <f>IFERROR(SMALL(N972:N2902,ROW()-ROW($N$2905)+1),"")</f>
        <v>0</v>
      </c>
    </row>
    <row r="3950" spans="5:14">
      <c r="E3950">
        <f>IFERROR(SMALL(E972:E2902,ROW()-ROW($E$2905)+1),"")</f>
        <v>0</v>
      </c>
      <c r="F3950">
        <f>IFERROR(SMALL(F972:F2902,ROW()-ROW($F$2905)+1),"")</f>
        <v>0</v>
      </c>
      <c r="G3950">
        <f>IFERROR(SMALL(G972:G2902,ROW()-ROW($G$2905)+1),"")</f>
        <v>0</v>
      </c>
      <c r="H3950">
        <f>IFERROR(SMALL(H972:H2902,ROW()-ROW($H$2905)+1),"")</f>
        <v>0</v>
      </c>
      <c r="K3950">
        <f>IFERROR(SMALL(K972:K2902,ROW()-ROW($K$2905)+1),"")</f>
        <v>0</v>
      </c>
      <c r="L3950">
        <f>IFERROR(SMALL(L972:L2902,ROW()-ROW($L$2905)+1),"")</f>
        <v>0</v>
      </c>
      <c r="M3950">
        <f>IFERROR(SMALL(M972:M2902,ROW()-ROW($M$2905)+1),"")</f>
        <v>0</v>
      </c>
      <c r="N3950">
        <f>IFERROR(SMALL(N972:N2902,ROW()-ROW($N$2905)+1),"")</f>
        <v>0</v>
      </c>
    </row>
    <row r="3951" spans="5:14">
      <c r="E3951">
        <f>IFERROR(SMALL(E972:E2902,ROW()-ROW($E$2905)+1),"")</f>
        <v>0</v>
      </c>
      <c r="F3951">
        <f>IFERROR(SMALL(F972:F2902,ROW()-ROW($F$2905)+1),"")</f>
        <v>0</v>
      </c>
      <c r="G3951">
        <f>IFERROR(SMALL(G972:G2902,ROW()-ROW($G$2905)+1),"")</f>
        <v>0</v>
      </c>
      <c r="H3951">
        <f>IFERROR(SMALL(H972:H2902,ROW()-ROW($H$2905)+1),"")</f>
        <v>0</v>
      </c>
      <c r="K3951">
        <f>IFERROR(SMALL(K972:K2902,ROW()-ROW($K$2905)+1),"")</f>
        <v>0</v>
      </c>
      <c r="L3951">
        <f>IFERROR(SMALL(L972:L2902,ROW()-ROW($L$2905)+1),"")</f>
        <v>0</v>
      </c>
      <c r="M3951">
        <f>IFERROR(SMALL(M972:M2902,ROW()-ROW($M$2905)+1),"")</f>
        <v>0</v>
      </c>
      <c r="N3951">
        <f>IFERROR(SMALL(N972:N2902,ROW()-ROW($N$2905)+1),"")</f>
        <v>0</v>
      </c>
    </row>
    <row r="3952" spans="5:14">
      <c r="E3952">
        <f>IFERROR(SMALL(E972:E2902,ROW()-ROW($E$2905)+1),"")</f>
        <v>0</v>
      </c>
      <c r="F3952">
        <f>IFERROR(SMALL(F972:F2902,ROW()-ROW($F$2905)+1),"")</f>
        <v>0</v>
      </c>
      <c r="G3952">
        <f>IFERROR(SMALL(G972:G2902,ROW()-ROW($G$2905)+1),"")</f>
        <v>0</v>
      </c>
      <c r="H3952">
        <f>IFERROR(SMALL(H972:H2902,ROW()-ROW($H$2905)+1),"")</f>
        <v>0</v>
      </c>
      <c r="K3952">
        <f>IFERROR(SMALL(K972:K2902,ROW()-ROW($K$2905)+1),"")</f>
        <v>0</v>
      </c>
      <c r="L3952">
        <f>IFERROR(SMALL(L972:L2902,ROW()-ROW($L$2905)+1),"")</f>
        <v>0</v>
      </c>
      <c r="M3952">
        <f>IFERROR(SMALL(M972:M2902,ROW()-ROW($M$2905)+1),"")</f>
        <v>0</v>
      </c>
      <c r="N3952">
        <f>IFERROR(SMALL(N972:N2902,ROW()-ROW($N$2905)+1),"")</f>
        <v>0</v>
      </c>
    </row>
    <row r="3953" spans="5:14">
      <c r="E3953">
        <f>IFERROR(SMALL(E972:E2902,ROW()-ROW($E$2905)+1),"")</f>
        <v>0</v>
      </c>
      <c r="F3953">
        <f>IFERROR(SMALL(F972:F2902,ROW()-ROW($F$2905)+1),"")</f>
        <v>0</v>
      </c>
      <c r="G3953">
        <f>IFERROR(SMALL(G972:G2902,ROW()-ROW($G$2905)+1),"")</f>
        <v>0</v>
      </c>
      <c r="H3953">
        <f>IFERROR(SMALL(H972:H2902,ROW()-ROW($H$2905)+1),"")</f>
        <v>0</v>
      </c>
      <c r="K3953">
        <f>IFERROR(SMALL(K972:K2902,ROW()-ROW($K$2905)+1),"")</f>
        <v>0</v>
      </c>
      <c r="L3953">
        <f>IFERROR(SMALL(L972:L2902,ROW()-ROW($L$2905)+1),"")</f>
        <v>0</v>
      </c>
      <c r="M3953">
        <f>IFERROR(SMALL(M972:M2902,ROW()-ROW($M$2905)+1),"")</f>
        <v>0</v>
      </c>
      <c r="N3953">
        <f>IFERROR(SMALL(N972:N2902,ROW()-ROW($N$2905)+1),"")</f>
        <v>0</v>
      </c>
    </row>
    <row r="3954" spans="5:14">
      <c r="E3954">
        <f>IFERROR(SMALL(E972:E2902,ROW()-ROW($E$2905)+1),"")</f>
        <v>0</v>
      </c>
      <c r="F3954">
        <f>IFERROR(SMALL(F972:F2902,ROW()-ROW($F$2905)+1),"")</f>
        <v>0</v>
      </c>
      <c r="G3954">
        <f>IFERROR(SMALL(G972:G2902,ROW()-ROW($G$2905)+1),"")</f>
        <v>0</v>
      </c>
      <c r="H3954">
        <f>IFERROR(SMALL(H972:H2902,ROW()-ROW($H$2905)+1),"")</f>
        <v>0</v>
      </c>
      <c r="K3954">
        <f>IFERROR(SMALL(K972:K2902,ROW()-ROW($K$2905)+1),"")</f>
        <v>0</v>
      </c>
      <c r="L3954">
        <f>IFERROR(SMALL(L972:L2902,ROW()-ROW($L$2905)+1),"")</f>
        <v>0</v>
      </c>
      <c r="M3954">
        <f>IFERROR(SMALL(M972:M2902,ROW()-ROW($M$2905)+1),"")</f>
        <v>0</v>
      </c>
      <c r="N3954">
        <f>IFERROR(SMALL(N972:N2902,ROW()-ROW($N$2905)+1),"")</f>
        <v>0</v>
      </c>
    </row>
    <row r="3955" spans="5:14">
      <c r="E3955">
        <f>IFERROR(SMALL(E972:E2902,ROW()-ROW($E$2905)+1),"")</f>
        <v>0</v>
      </c>
      <c r="F3955">
        <f>IFERROR(SMALL(F972:F2902,ROW()-ROW($F$2905)+1),"")</f>
        <v>0</v>
      </c>
      <c r="G3955">
        <f>IFERROR(SMALL(G972:G2902,ROW()-ROW($G$2905)+1),"")</f>
        <v>0</v>
      </c>
      <c r="H3955">
        <f>IFERROR(SMALL(H972:H2902,ROW()-ROW($H$2905)+1),"")</f>
        <v>0</v>
      </c>
      <c r="K3955">
        <f>IFERROR(SMALL(K972:K2902,ROW()-ROW($K$2905)+1),"")</f>
        <v>0</v>
      </c>
      <c r="L3955">
        <f>IFERROR(SMALL(L972:L2902,ROW()-ROW($L$2905)+1),"")</f>
        <v>0</v>
      </c>
      <c r="M3955">
        <f>IFERROR(SMALL(M972:M2902,ROW()-ROW($M$2905)+1),"")</f>
        <v>0</v>
      </c>
      <c r="N3955">
        <f>IFERROR(SMALL(N972:N2902,ROW()-ROW($N$2905)+1),"")</f>
        <v>0</v>
      </c>
    </row>
    <row r="3956" spans="5:14">
      <c r="E3956">
        <f>IFERROR(SMALL(E972:E2902,ROW()-ROW($E$2905)+1),"")</f>
        <v>0</v>
      </c>
      <c r="F3956">
        <f>IFERROR(SMALL(F972:F2902,ROW()-ROW($F$2905)+1),"")</f>
        <v>0</v>
      </c>
      <c r="G3956">
        <f>IFERROR(SMALL(G972:G2902,ROW()-ROW($G$2905)+1),"")</f>
        <v>0</v>
      </c>
      <c r="H3956">
        <f>IFERROR(SMALL(H972:H2902,ROW()-ROW($H$2905)+1),"")</f>
        <v>0</v>
      </c>
      <c r="K3956">
        <f>IFERROR(SMALL(K972:K2902,ROW()-ROW($K$2905)+1),"")</f>
        <v>0</v>
      </c>
      <c r="L3956">
        <f>IFERROR(SMALL(L972:L2902,ROW()-ROW($L$2905)+1),"")</f>
        <v>0</v>
      </c>
      <c r="M3956">
        <f>IFERROR(SMALL(M972:M2902,ROW()-ROW($M$2905)+1),"")</f>
        <v>0</v>
      </c>
      <c r="N3956">
        <f>IFERROR(SMALL(N972:N2902,ROW()-ROW($N$2905)+1),"")</f>
        <v>0</v>
      </c>
    </row>
    <row r="3957" spans="5:14">
      <c r="E3957">
        <f>IFERROR(SMALL(E972:E2902,ROW()-ROW($E$2905)+1),"")</f>
        <v>0</v>
      </c>
      <c r="F3957">
        <f>IFERROR(SMALL(F972:F2902,ROW()-ROW($F$2905)+1),"")</f>
        <v>0</v>
      </c>
      <c r="G3957">
        <f>IFERROR(SMALL(G972:G2902,ROW()-ROW($G$2905)+1),"")</f>
        <v>0</v>
      </c>
      <c r="H3957">
        <f>IFERROR(SMALL(H972:H2902,ROW()-ROW($H$2905)+1),"")</f>
        <v>0</v>
      </c>
      <c r="K3957">
        <f>IFERROR(SMALL(K972:K2902,ROW()-ROW($K$2905)+1),"")</f>
        <v>0</v>
      </c>
      <c r="L3957">
        <f>IFERROR(SMALL(L972:L2902,ROW()-ROW($L$2905)+1),"")</f>
        <v>0</v>
      </c>
      <c r="M3957">
        <f>IFERROR(SMALL(M972:M2902,ROW()-ROW($M$2905)+1),"")</f>
        <v>0</v>
      </c>
      <c r="N3957">
        <f>IFERROR(SMALL(N972:N2902,ROW()-ROW($N$2905)+1),"")</f>
        <v>0</v>
      </c>
    </row>
    <row r="3958" spans="5:14">
      <c r="E3958">
        <f>IFERROR(SMALL(E972:E2902,ROW()-ROW($E$2905)+1),"")</f>
        <v>0</v>
      </c>
      <c r="F3958">
        <f>IFERROR(SMALL(F972:F2902,ROW()-ROW($F$2905)+1),"")</f>
        <v>0</v>
      </c>
      <c r="G3958">
        <f>IFERROR(SMALL(G972:G2902,ROW()-ROW($G$2905)+1),"")</f>
        <v>0</v>
      </c>
      <c r="H3958">
        <f>IFERROR(SMALL(H972:H2902,ROW()-ROW($H$2905)+1),"")</f>
        <v>0</v>
      </c>
      <c r="K3958">
        <f>IFERROR(SMALL(K972:K2902,ROW()-ROW($K$2905)+1),"")</f>
        <v>0</v>
      </c>
      <c r="L3958">
        <f>IFERROR(SMALL(L972:L2902,ROW()-ROW($L$2905)+1),"")</f>
        <v>0</v>
      </c>
      <c r="M3958">
        <f>IFERROR(SMALL(M972:M2902,ROW()-ROW($M$2905)+1),"")</f>
        <v>0</v>
      </c>
      <c r="N3958">
        <f>IFERROR(SMALL(N972:N2902,ROW()-ROW($N$2905)+1),"")</f>
        <v>0</v>
      </c>
    </row>
    <row r="3959" spans="5:14">
      <c r="E3959">
        <f>IFERROR(SMALL(E972:E2902,ROW()-ROW($E$2905)+1),"")</f>
        <v>0</v>
      </c>
      <c r="F3959">
        <f>IFERROR(SMALL(F972:F2902,ROW()-ROW($F$2905)+1),"")</f>
        <v>0</v>
      </c>
      <c r="G3959">
        <f>IFERROR(SMALL(G972:G2902,ROW()-ROW($G$2905)+1),"")</f>
        <v>0</v>
      </c>
      <c r="H3959">
        <f>IFERROR(SMALL(H972:H2902,ROW()-ROW($H$2905)+1),"")</f>
        <v>0</v>
      </c>
      <c r="K3959">
        <f>IFERROR(SMALL(K972:K2902,ROW()-ROW($K$2905)+1),"")</f>
        <v>0</v>
      </c>
      <c r="L3959">
        <f>IFERROR(SMALL(L972:L2902,ROW()-ROW($L$2905)+1),"")</f>
        <v>0</v>
      </c>
      <c r="M3959">
        <f>IFERROR(SMALL(M972:M2902,ROW()-ROW($M$2905)+1),"")</f>
        <v>0</v>
      </c>
      <c r="N3959">
        <f>IFERROR(SMALL(N972:N2902,ROW()-ROW($N$2905)+1),"")</f>
        <v>0</v>
      </c>
    </row>
    <row r="3960" spans="5:14">
      <c r="E3960">
        <f>IFERROR(SMALL(E972:E2902,ROW()-ROW($E$2905)+1),"")</f>
        <v>0</v>
      </c>
      <c r="F3960">
        <f>IFERROR(SMALL(F972:F2902,ROW()-ROW($F$2905)+1),"")</f>
        <v>0</v>
      </c>
      <c r="G3960">
        <f>IFERROR(SMALL(G972:G2902,ROW()-ROW($G$2905)+1),"")</f>
        <v>0</v>
      </c>
      <c r="H3960">
        <f>IFERROR(SMALL(H972:H2902,ROW()-ROW($H$2905)+1),"")</f>
        <v>0</v>
      </c>
      <c r="K3960">
        <f>IFERROR(SMALL(K972:K2902,ROW()-ROW($K$2905)+1),"")</f>
        <v>0</v>
      </c>
      <c r="L3960">
        <f>IFERROR(SMALL(L972:L2902,ROW()-ROW($L$2905)+1),"")</f>
        <v>0</v>
      </c>
      <c r="M3960">
        <f>IFERROR(SMALL(M972:M2902,ROW()-ROW($M$2905)+1),"")</f>
        <v>0</v>
      </c>
      <c r="N3960">
        <f>IFERROR(SMALL(N972:N2902,ROW()-ROW($N$2905)+1),"")</f>
        <v>0</v>
      </c>
    </row>
    <row r="3961" spans="5:14">
      <c r="E3961">
        <f>IFERROR(SMALL(E972:E2902,ROW()-ROW($E$2905)+1),"")</f>
        <v>0</v>
      </c>
      <c r="F3961">
        <f>IFERROR(SMALL(F972:F2902,ROW()-ROW($F$2905)+1),"")</f>
        <v>0</v>
      </c>
      <c r="G3961">
        <f>IFERROR(SMALL(G972:G2902,ROW()-ROW($G$2905)+1),"")</f>
        <v>0</v>
      </c>
      <c r="H3961">
        <f>IFERROR(SMALL(H972:H2902,ROW()-ROW($H$2905)+1),"")</f>
        <v>0</v>
      </c>
      <c r="K3961">
        <f>IFERROR(SMALL(K972:K2902,ROW()-ROW($K$2905)+1),"")</f>
        <v>0</v>
      </c>
      <c r="L3961">
        <f>IFERROR(SMALL(L972:L2902,ROW()-ROW($L$2905)+1),"")</f>
        <v>0</v>
      </c>
      <c r="M3961">
        <f>IFERROR(SMALL(M972:M2902,ROW()-ROW($M$2905)+1),"")</f>
        <v>0</v>
      </c>
      <c r="N3961">
        <f>IFERROR(SMALL(N972:N2902,ROW()-ROW($N$2905)+1),"")</f>
        <v>0</v>
      </c>
    </row>
    <row r="3962" spans="5:14">
      <c r="E3962">
        <f>IFERROR(SMALL(E972:E2902,ROW()-ROW($E$2905)+1),"")</f>
        <v>0</v>
      </c>
      <c r="F3962">
        <f>IFERROR(SMALL(F972:F2902,ROW()-ROW($F$2905)+1),"")</f>
        <v>0</v>
      </c>
      <c r="G3962">
        <f>IFERROR(SMALL(G972:G2902,ROW()-ROW($G$2905)+1),"")</f>
        <v>0</v>
      </c>
      <c r="H3962">
        <f>IFERROR(SMALL(H972:H2902,ROW()-ROW($H$2905)+1),"")</f>
        <v>0</v>
      </c>
      <c r="K3962">
        <f>IFERROR(SMALL(K972:K2902,ROW()-ROW($K$2905)+1),"")</f>
        <v>0</v>
      </c>
      <c r="L3962">
        <f>IFERROR(SMALL(L972:L2902,ROW()-ROW($L$2905)+1),"")</f>
        <v>0</v>
      </c>
      <c r="M3962">
        <f>IFERROR(SMALL(M972:M2902,ROW()-ROW($M$2905)+1),"")</f>
        <v>0</v>
      </c>
      <c r="N3962">
        <f>IFERROR(SMALL(N972:N2902,ROW()-ROW($N$2905)+1),"")</f>
        <v>0</v>
      </c>
    </row>
    <row r="3963" spans="5:14">
      <c r="E3963">
        <f>IFERROR(SMALL(E972:E2902,ROW()-ROW($E$2905)+1),"")</f>
        <v>0</v>
      </c>
      <c r="F3963">
        <f>IFERROR(SMALL(F972:F2902,ROW()-ROW($F$2905)+1),"")</f>
        <v>0</v>
      </c>
      <c r="G3963">
        <f>IFERROR(SMALL(G972:G2902,ROW()-ROW($G$2905)+1),"")</f>
        <v>0</v>
      </c>
      <c r="H3963">
        <f>IFERROR(SMALL(H972:H2902,ROW()-ROW($H$2905)+1),"")</f>
        <v>0</v>
      </c>
      <c r="K3963">
        <f>IFERROR(SMALL(K972:K2902,ROW()-ROW($K$2905)+1),"")</f>
        <v>0</v>
      </c>
      <c r="L3963">
        <f>IFERROR(SMALL(L972:L2902,ROW()-ROW($L$2905)+1),"")</f>
        <v>0</v>
      </c>
      <c r="M3963">
        <f>IFERROR(SMALL(M972:M2902,ROW()-ROW($M$2905)+1),"")</f>
        <v>0</v>
      </c>
      <c r="N3963">
        <f>IFERROR(SMALL(N972:N2902,ROW()-ROW($N$2905)+1),"")</f>
        <v>0</v>
      </c>
    </row>
    <row r="3964" spans="5:14">
      <c r="E3964">
        <f>IFERROR(SMALL(E972:E2902,ROW()-ROW($E$2905)+1),"")</f>
        <v>0</v>
      </c>
      <c r="F3964">
        <f>IFERROR(SMALL(F972:F2902,ROW()-ROW($F$2905)+1),"")</f>
        <v>0</v>
      </c>
      <c r="G3964">
        <f>IFERROR(SMALL(G972:G2902,ROW()-ROW($G$2905)+1),"")</f>
        <v>0</v>
      </c>
      <c r="H3964">
        <f>IFERROR(SMALL(H972:H2902,ROW()-ROW($H$2905)+1),"")</f>
        <v>0</v>
      </c>
      <c r="K3964">
        <f>IFERROR(SMALL(K972:K2902,ROW()-ROW($K$2905)+1),"")</f>
        <v>0</v>
      </c>
      <c r="L3964">
        <f>IFERROR(SMALL(L972:L2902,ROW()-ROW($L$2905)+1),"")</f>
        <v>0</v>
      </c>
      <c r="M3964">
        <f>IFERROR(SMALL(M972:M2902,ROW()-ROW($M$2905)+1),"")</f>
        <v>0</v>
      </c>
      <c r="N3964">
        <f>IFERROR(SMALL(N972:N2902,ROW()-ROW($N$2905)+1),"")</f>
        <v>0</v>
      </c>
    </row>
    <row r="3965" spans="5:14">
      <c r="E3965">
        <f>IFERROR(SMALL(E972:E2902,ROW()-ROW($E$2905)+1),"")</f>
        <v>0</v>
      </c>
      <c r="F3965">
        <f>IFERROR(SMALL(F972:F2902,ROW()-ROW($F$2905)+1),"")</f>
        <v>0</v>
      </c>
      <c r="G3965">
        <f>IFERROR(SMALL(G972:G2902,ROW()-ROW($G$2905)+1),"")</f>
        <v>0</v>
      </c>
      <c r="H3965">
        <f>IFERROR(SMALL(H972:H2902,ROW()-ROW($H$2905)+1),"")</f>
        <v>0</v>
      </c>
      <c r="K3965">
        <f>IFERROR(SMALL(K972:K2902,ROW()-ROW($K$2905)+1),"")</f>
        <v>0</v>
      </c>
      <c r="L3965">
        <f>IFERROR(SMALL(L972:L2902,ROW()-ROW($L$2905)+1),"")</f>
        <v>0</v>
      </c>
      <c r="M3965">
        <f>IFERROR(SMALL(M972:M2902,ROW()-ROW($M$2905)+1),"")</f>
        <v>0</v>
      </c>
      <c r="N3965">
        <f>IFERROR(SMALL(N972:N2902,ROW()-ROW($N$2905)+1),"")</f>
        <v>0</v>
      </c>
    </row>
    <row r="3966" spans="5:14">
      <c r="E3966">
        <f>IFERROR(SMALL(E972:E2902,ROW()-ROW($E$2905)+1),"")</f>
        <v>0</v>
      </c>
      <c r="F3966">
        <f>IFERROR(SMALL(F972:F2902,ROW()-ROW($F$2905)+1),"")</f>
        <v>0</v>
      </c>
      <c r="G3966">
        <f>IFERROR(SMALL(G972:G2902,ROW()-ROW($G$2905)+1),"")</f>
        <v>0</v>
      </c>
      <c r="H3966">
        <f>IFERROR(SMALL(H972:H2902,ROW()-ROW($H$2905)+1),"")</f>
        <v>0</v>
      </c>
      <c r="K3966">
        <f>IFERROR(SMALL(K972:K2902,ROW()-ROW($K$2905)+1),"")</f>
        <v>0</v>
      </c>
      <c r="L3966">
        <f>IFERROR(SMALL(L972:L2902,ROW()-ROW($L$2905)+1),"")</f>
        <v>0</v>
      </c>
      <c r="M3966">
        <f>IFERROR(SMALL(M972:M2902,ROW()-ROW($M$2905)+1),"")</f>
        <v>0</v>
      </c>
      <c r="N3966">
        <f>IFERROR(SMALL(N972:N2902,ROW()-ROW($N$2905)+1),"")</f>
        <v>0</v>
      </c>
    </row>
    <row r="3967" spans="5:14">
      <c r="E3967">
        <f>IFERROR(SMALL(E972:E2902,ROW()-ROW($E$2905)+1),"")</f>
        <v>0</v>
      </c>
      <c r="F3967">
        <f>IFERROR(SMALL(F972:F2902,ROW()-ROW($F$2905)+1),"")</f>
        <v>0</v>
      </c>
      <c r="G3967">
        <f>IFERROR(SMALL(G972:G2902,ROW()-ROW($G$2905)+1),"")</f>
        <v>0</v>
      </c>
      <c r="H3967">
        <f>IFERROR(SMALL(H972:H2902,ROW()-ROW($H$2905)+1),"")</f>
        <v>0</v>
      </c>
      <c r="K3967">
        <f>IFERROR(SMALL(K972:K2902,ROW()-ROW($K$2905)+1),"")</f>
        <v>0</v>
      </c>
      <c r="L3967">
        <f>IFERROR(SMALL(L972:L2902,ROW()-ROW($L$2905)+1),"")</f>
        <v>0</v>
      </c>
      <c r="M3967">
        <f>IFERROR(SMALL(M972:M2902,ROW()-ROW($M$2905)+1),"")</f>
        <v>0</v>
      </c>
      <c r="N3967">
        <f>IFERROR(SMALL(N972:N2902,ROW()-ROW($N$2905)+1),"")</f>
        <v>0</v>
      </c>
    </row>
    <row r="3968" spans="5:14">
      <c r="E3968">
        <f>IFERROR(SMALL(E972:E2902,ROW()-ROW($E$2905)+1),"")</f>
        <v>0</v>
      </c>
      <c r="F3968">
        <f>IFERROR(SMALL(F972:F2902,ROW()-ROW($F$2905)+1),"")</f>
        <v>0</v>
      </c>
      <c r="G3968">
        <f>IFERROR(SMALL(G972:G2902,ROW()-ROW($G$2905)+1),"")</f>
        <v>0</v>
      </c>
      <c r="H3968">
        <f>IFERROR(SMALL(H972:H2902,ROW()-ROW($H$2905)+1),"")</f>
        <v>0</v>
      </c>
      <c r="K3968">
        <f>IFERROR(SMALL(K972:K2902,ROW()-ROW($K$2905)+1),"")</f>
        <v>0</v>
      </c>
      <c r="L3968">
        <f>IFERROR(SMALL(L972:L2902,ROW()-ROW($L$2905)+1),"")</f>
        <v>0</v>
      </c>
      <c r="M3968">
        <f>IFERROR(SMALL(M972:M2902,ROW()-ROW($M$2905)+1),"")</f>
        <v>0</v>
      </c>
      <c r="N3968">
        <f>IFERROR(SMALL(N972:N2902,ROW()-ROW($N$2905)+1),"")</f>
        <v>0</v>
      </c>
    </row>
    <row r="3969" spans="5:14">
      <c r="E3969">
        <f>IFERROR(SMALL(E972:E2902,ROW()-ROW($E$2905)+1),"")</f>
        <v>0</v>
      </c>
      <c r="F3969">
        <f>IFERROR(SMALL(F972:F2902,ROW()-ROW($F$2905)+1),"")</f>
        <v>0</v>
      </c>
      <c r="G3969">
        <f>IFERROR(SMALL(G972:G2902,ROW()-ROW($G$2905)+1),"")</f>
        <v>0</v>
      </c>
      <c r="H3969">
        <f>IFERROR(SMALL(H972:H2902,ROW()-ROW($H$2905)+1),"")</f>
        <v>0</v>
      </c>
      <c r="K3969">
        <f>IFERROR(SMALL(K972:K2902,ROW()-ROW($K$2905)+1),"")</f>
        <v>0</v>
      </c>
      <c r="L3969">
        <f>IFERROR(SMALL(L972:L2902,ROW()-ROW($L$2905)+1),"")</f>
        <v>0</v>
      </c>
      <c r="M3969">
        <f>IFERROR(SMALL(M972:M2902,ROW()-ROW($M$2905)+1),"")</f>
        <v>0</v>
      </c>
      <c r="N3969">
        <f>IFERROR(SMALL(N972:N2902,ROW()-ROW($N$2905)+1),"")</f>
        <v>0</v>
      </c>
    </row>
    <row r="3970" spans="5:14">
      <c r="E3970">
        <f>IFERROR(SMALL(E972:E2902,ROW()-ROW($E$2905)+1),"")</f>
        <v>0</v>
      </c>
      <c r="F3970">
        <f>IFERROR(SMALL(F972:F2902,ROW()-ROW($F$2905)+1),"")</f>
        <v>0</v>
      </c>
      <c r="G3970">
        <f>IFERROR(SMALL(G972:G2902,ROW()-ROW($G$2905)+1),"")</f>
        <v>0</v>
      </c>
      <c r="H3970">
        <f>IFERROR(SMALL(H972:H2902,ROW()-ROW($H$2905)+1),"")</f>
        <v>0</v>
      </c>
      <c r="K3970">
        <f>IFERROR(SMALL(K972:K2902,ROW()-ROW($K$2905)+1),"")</f>
        <v>0</v>
      </c>
      <c r="L3970">
        <f>IFERROR(SMALL(L972:L2902,ROW()-ROW($L$2905)+1),"")</f>
        <v>0</v>
      </c>
      <c r="M3970">
        <f>IFERROR(SMALL(M972:M2902,ROW()-ROW($M$2905)+1),"")</f>
        <v>0</v>
      </c>
      <c r="N3970">
        <f>IFERROR(SMALL(N972:N2902,ROW()-ROW($N$2905)+1),"")</f>
        <v>0</v>
      </c>
    </row>
    <row r="3971" spans="5:14">
      <c r="E3971">
        <f>IFERROR(SMALL(E972:E2902,ROW()-ROW($E$2905)+1),"")</f>
        <v>0</v>
      </c>
      <c r="F3971">
        <f>IFERROR(SMALL(F972:F2902,ROW()-ROW($F$2905)+1),"")</f>
        <v>0</v>
      </c>
      <c r="G3971">
        <f>IFERROR(SMALL(G972:G2902,ROW()-ROW($G$2905)+1),"")</f>
        <v>0</v>
      </c>
      <c r="H3971">
        <f>IFERROR(SMALL(H972:H2902,ROW()-ROW($H$2905)+1),"")</f>
        <v>0</v>
      </c>
      <c r="K3971">
        <f>IFERROR(SMALL(K972:K2902,ROW()-ROW($K$2905)+1),"")</f>
        <v>0</v>
      </c>
      <c r="L3971">
        <f>IFERROR(SMALL(L972:L2902,ROW()-ROW($L$2905)+1),"")</f>
        <v>0</v>
      </c>
      <c r="M3971">
        <f>IFERROR(SMALL(M972:M2902,ROW()-ROW($M$2905)+1),"")</f>
        <v>0</v>
      </c>
      <c r="N3971">
        <f>IFERROR(SMALL(N972:N2902,ROW()-ROW($N$2905)+1),"")</f>
        <v>0</v>
      </c>
    </row>
    <row r="3972" spans="5:14">
      <c r="E3972">
        <f>IFERROR(SMALL(E972:E2902,ROW()-ROW($E$2905)+1),"")</f>
        <v>0</v>
      </c>
      <c r="F3972">
        <f>IFERROR(SMALL(F972:F2902,ROW()-ROW($F$2905)+1),"")</f>
        <v>0</v>
      </c>
      <c r="G3972">
        <f>IFERROR(SMALL(G972:G2902,ROW()-ROW($G$2905)+1),"")</f>
        <v>0</v>
      </c>
      <c r="H3972">
        <f>IFERROR(SMALL(H972:H2902,ROW()-ROW($H$2905)+1),"")</f>
        <v>0</v>
      </c>
      <c r="K3972">
        <f>IFERROR(SMALL(K972:K2902,ROW()-ROW($K$2905)+1),"")</f>
        <v>0</v>
      </c>
      <c r="L3972">
        <f>IFERROR(SMALL(L972:L2902,ROW()-ROW($L$2905)+1),"")</f>
        <v>0</v>
      </c>
      <c r="M3972">
        <f>IFERROR(SMALL(M972:M2902,ROW()-ROW($M$2905)+1),"")</f>
        <v>0</v>
      </c>
      <c r="N3972">
        <f>IFERROR(SMALL(N972:N2902,ROW()-ROW($N$2905)+1),"")</f>
        <v>0</v>
      </c>
    </row>
    <row r="3973" spans="5:14">
      <c r="E3973">
        <f>IFERROR(SMALL(E972:E2902,ROW()-ROW($E$2905)+1),"")</f>
        <v>0</v>
      </c>
      <c r="F3973">
        <f>IFERROR(SMALL(F972:F2902,ROW()-ROW($F$2905)+1),"")</f>
        <v>0</v>
      </c>
      <c r="G3973">
        <f>IFERROR(SMALL(G972:G2902,ROW()-ROW($G$2905)+1),"")</f>
        <v>0</v>
      </c>
      <c r="H3973">
        <f>IFERROR(SMALL(H972:H2902,ROW()-ROW($H$2905)+1),"")</f>
        <v>0</v>
      </c>
      <c r="K3973">
        <f>IFERROR(SMALL(K972:K2902,ROW()-ROW($K$2905)+1),"")</f>
        <v>0</v>
      </c>
      <c r="L3973">
        <f>IFERROR(SMALL(L972:L2902,ROW()-ROW($L$2905)+1),"")</f>
        <v>0</v>
      </c>
      <c r="M3973">
        <f>IFERROR(SMALL(M972:M2902,ROW()-ROW($M$2905)+1),"")</f>
        <v>0</v>
      </c>
      <c r="N3973">
        <f>IFERROR(SMALL(N972:N2902,ROW()-ROW($N$2905)+1),"")</f>
        <v>0</v>
      </c>
    </row>
    <row r="3974" spans="5:14">
      <c r="E3974">
        <f>IFERROR(SMALL(E972:E2902,ROW()-ROW($E$2905)+1),"")</f>
        <v>0</v>
      </c>
      <c r="F3974">
        <f>IFERROR(SMALL(F972:F2902,ROW()-ROW($F$2905)+1),"")</f>
        <v>0</v>
      </c>
      <c r="G3974">
        <f>IFERROR(SMALL(G972:G2902,ROW()-ROW($G$2905)+1),"")</f>
        <v>0</v>
      </c>
      <c r="H3974">
        <f>IFERROR(SMALL(H972:H2902,ROW()-ROW($H$2905)+1),"")</f>
        <v>0</v>
      </c>
      <c r="K3974">
        <f>IFERROR(SMALL(K972:K2902,ROW()-ROW($K$2905)+1),"")</f>
        <v>0</v>
      </c>
      <c r="L3974">
        <f>IFERROR(SMALL(L972:L2902,ROW()-ROW($L$2905)+1),"")</f>
        <v>0</v>
      </c>
      <c r="M3974">
        <f>IFERROR(SMALL(M972:M2902,ROW()-ROW($M$2905)+1),"")</f>
        <v>0</v>
      </c>
      <c r="N3974">
        <f>IFERROR(SMALL(N972:N2902,ROW()-ROW($N$2905)+1),"")</f>
        <v>0</v>
      </c>
    </row>
    <row r="3975" spans="5:14">
      <c r="E3975">
        <f>IFERROR(SMALL(E972:E2902,ROW()-ROW($E$2905)+1),"")</f>
        <v>0</v>
      </c>
      <c r="F3975">
        <f>IFERROR(SMALL(F972:F2902,ROW()-ROW($F$2905)+1),"")</f>
        <v>0</v>
      </c>
      <c r="G3975">
        <f>IFERROR(SMALL(G972:G2902,ROW()-ROW($G$2905)+1),"")</f>
        <v>0</v>
      </c>
      <c r="H3975">
        <f>IFERROR(SMALL(H972:H2902,ROW()-ROW($H$2905)+1),"")</f>
        <v>0</v>
      </c>
      <c r="K3975">
        <f>IFERROR(SMALL(K972:K2902,ROW()-ROW($K$2905)+1),"")</f>
        <v>0</v>
      </c>
      <c r="L3975">
        <f>IFERROR(SMALL(L972:L2902,ROW()-ROW($L$2905)+1),"")</f>
        <v>0</v>
      </c>
      <c r="M3975">
        <f>IFERROR(SMALL(M972:M2902,ROW()-ROW($M$2905)+1),"")</f>
        <v>0</v>
      </c>
      <c r="N3975">
        <f>IFERROR(SMALL(N972:N2902,ROW()-ROW($N$2905)+1),"")</f>
        <v>0</v>
      </c>
    </row>
    <row r="3976" spans="5:14">
      <c r="E3976">
        <f>IFERROR(SMALL(E972:E2902,ROW()-ROW($E$2905)+1),"")</f>
        <v>0</v>
      </c>
      <c r="F3976">
        <f>IFERROR(SMALL(F972:F2902,ROW()-ROW($F$2905)+1),"")</f>
        <v>0</v>
      </c>
      <c r="G3976">
        <f>IFERROR(SMALL(G972:G2902,ROW()-ROW($G$2905)+1),"")</f>
        <v>0</v>
      </c>
      <c r="H3976">
        <f>IFERROR(SMALL(H972:H2902,ROW()-ROW($H$2905)+1),"")</f>
        <v>0</v>
      </c>
      <c r="K3976">
        <f>IFERROR(SMALL(K972:K2902,ROW()-ROW($K$2905)+1),"")</f>
        <v>0</v>
      </c>
      <c r="L3976">
        <f>IFERROR(SMALL(L972:L2902,ROW()-ROW($L$2905)+1),"")</f>
        <v>0</v>
      </c>
      <c r="M3976">
        <f>IFERROR(SMALL(M972:M2902,ROW()-ROW($M$2905)+1),"")</f>
        <v>0</v>
      </c>
      <c r="N3976">
        <f>IFERROR(SMALL(N972:N2902,ROW()-ROW($N$2905)+1),"")</f>
        <v>0</v>
      </c>
    </row>
    <row r="3977" spans="5:14">
      <c r="E3977">
        <f>IFERROR(SMALL(E972:E2902,ROW()-ROW($E$2905)+1),"")</f>
        <v>0</v>
      </c>
      <c r="F3977">
        <f>IFERROR(SMALL(F972:F2902,ROW()-ROW($F$2905)+1),"")</f>
        <v>0</v>
      </c>
      <c r="G3977">
        <f>IFERROR(SMALL(G972:G2902,ROW()-ROW($G$2905)+1),"")</f>
        <v>0</v>
      </c>
      <c r="H3977">
        <f>IFERROR(SMALL(H972:H2902,ROW()-ROW($H$2905)+1),"")</f>
        <v>0</v>
      </c>
      <c r="K3977">
        <f>IFERROR(SMALL(K972:K2902,ROW()-ROW($K$2905)+1),"")</f>
        <v>0</v>
      </c>
      <c r="L3977">
        <f>IFERROR(SMALL(L972:L2902,ROW()-ROW($L$2905)+1),"")</f>
        <v>0</v>
      </c>
      <c r="M3977">
        <f>IFERROR(SMALL(M972:M2902,ROW()-ROW($M$2905)+1),"")</f>
        <v>0</v>
      </c>
      <c r="N3977">
        <f>IFERROR(SMALL(N972:N2902,ROW()-ROW($N$2905)+1),"")</f>
        <v>0</v>
      </c>
    </row>
    <row r="3978" spans="5:14">
      <c r="E3978">
        <f>IFERROR(SMALL(E972:E2902,ROW()-ROW($E$2905)+1),"")</f>
        <v>0</v>
      </c>
      <c r="F3978">
        <f>IFERROR(SMALL(F972:F2902,ROW()-ROW($F$2905)+1),"")</f>
        <v>0</v>
      </c>
      <c r="G3978">
        <f>IFERROR(SMALL(G972:G2902,ROW()-ROW($G$2905)+1),"")</f>
        <v>0</v>
      </c>
      <c r="H3978">
        <f>IFERROR(SMALL(H972:H2902,ROW()-ROW($H$2905)+1),"")</f>
        <v>0</v>
      </c>
      <c r="K3978">
        <f>IFERROR(SMALL(K972:K2902,ROW()-ROW($K$2905)+1),"")</f>
        <v>0</v>
      </c>
      <c r="L3978">
        <f>IFERROR(SMALL(L972:L2902,ROW()-ROW($L$2905)+1),"")</f>
        <v>0</v>
      </c>
      <c r="M3978">
        <f>IFERROR(SMALL(M972:M2902,ROW()-ROW($M$2905)+1),"")</f>
        <v>0</v>
      </c>
      <c r="N3978">
        <f>IFERROR(SMALL(N972:N2902,ROW()-ROW($N$2905)+1),"")</f>
        <v>0</v>
      </c>
    </row>
    <row r="3979" spans="5:14">
      <c r="E3979">
        <f>IFERROR(SMALL(E972:E2902,ROW()-ROW($E$2905)+1),"")</f>
        <v>0</v>
      </c>
      <c r="F3979">
        <f>IFERROR(SMALL(F972:F2902,ROW()-ROW($F$2905)+1),"")</f>
        <v>0</v>
      </c>
      <c r="G3979">
        <f>IFERROR(SMALL(G972:G2902,ROW()-ROW($G$2905)+1),"")</f>
        <v>0</v>
      </c>
      <c r="H3979">
        <f>IFERROR(SMALL(H972:H2902,ROW()-ROW($H$2905)+1),"")</f>
        <v>0</v>
      </c>
      <c r="K3979">
        <f>IFERROR(SMALL(K972:K2902,ROW()-ROW($K$2905)+1),"")</f>
        <v>0</v>
      </c>
      <c r="L3979">
        <f>IFERROR(SMALL(L972:L2902,ROW()-ROW($L$2905)+1),"")</f>
        <v>0</v>
      </c>
      <c r="M3979">
        <f>IFERROR(SMALL(M972:M2902,ROW()-ROW($M$2905)+1),"")</f>
        <v>0</v>
      </c>
      <c r="N3979">
        <f>IFERROR(SMALL(N972:N2902,ROW()-ROW($N$2905)+1),"")</f>
        <v>0</v>
      </c>
    </row>
    <row r="3980" spans="5:14">
      <c r="E3980">
        <f>IFERROR(SMALL(E972:E2902,ROW()-ROW($E$2905)+1),"")</f>
        <v>0</v>
      </c>
      <c r="F3980">
        <f>IFERROR(SMALL(F972:F2902,ROW()-ROW($F$2905)+1),"")</f>
        <v>0</v>
      </c>
      <c r="G3980">
        <f>IFERROR(SMALL(G972:G2902,ROW()-ROW($G$2905)+1),"")</f>
        <v>0</v>
      </c>
      <c r="H3980">
        <f>IFERROR(SMALL(H972:H2902,ROW()-ROW($H$2905)+1),"")</f>
        <v>0</v>
      </c>
      <c r="K3980">
        <f>IFERROR(SMALL(K972:K2902,ROW()-ROW($K$2905)+1),"")</f>
        <v>0</v>
      </c>
      <c r="L3980">
        <f>IFERROR(SMALL(L972:L2902,ROW()-ROW($L$2905)+1),"")</f>
        <v>0</v>
      </c>
      <c r="M3980">
        <f>IFERROR(SMALL(M972:M2902,ROW()-ROW($M$2905)+1),"")</f>
        <v>0</v>
      </c>
      <c r="N3980">
        <f>IFERROR(SMALL(N972:N2902,ROW()-ROW($N$2905)+1),"")</f>
        <v>0</v>
      </c>
    </row>
    <row r="3981" spans="5:14">
      <c r="E3981">
        <f>IFERROR(SMALL(E972:E2902,ROW()-ROW($E$2905)+1),"")</f>
        <v>0</v>
      </c>
      <c r="F3981">
        <f>IFERROR(SMALL(F972:F2902,ROW()-ROW($F$2905)+1),"")</f>
        <v>0</v>
      </c>
      <c r="G3981">
        <f>IFERROR(SMALL(G972:G2902,ROW()-ROW($G$2905)+1),"")</f>
        <v>0</v>
      </c>
      <c r="H3981">
        <f>IFERROR(SMALL(H972:H2902,ROW()-ROW($H$2905)+1),"")</f>
        <v>0</v>
      </c>
      <c r="K3981">
        <f>IFERROR(SMALL(K972:K2902,ROW()-ROW($K$2905)+1),"")</f>
        <v>0</v>
      </c>
      <c r="L3981">
        <f>IFERROR(SMALL(L972:L2902,ROW()-ROW($L$2905)+1),"")</f>
        <v>0</v>
      </c>
      <c r="M3981">
        <f>IFERROR(SMALL(M972:M2902,ROW()-ROW($M$2905)+1),"")</f>
        <v>0</v>
      </c>
      <c r="N3981">
        <f>IFERROR(SMALL(N972:N2902,ROW()-ROW($N$2905)+1),"")</f>
        <v>0</v>
      </c>
    </row>
    <row r="3982" spans="5:14">
      <c r="E3982">
        <f>IFERROR(SMALL(E972:E2902,ROW()-ROW($E$2905)+1),"")</f>
        <v>0</v>
      </c>
      <c r="F3982">
        <f>IFERROR(SMALL(F972:F2902,ROW()-ROW($F$2905)+1),"")</f>
        <v>0</v>
      </c>
      <c r="G3982">
        <f>IFERROR(SMALL(G972:G2902,ROW()-ROW($G$2905)+1),"")</f>
        <v>0</v>
      </c>
      <c r="H3982">
        <f>IFERROR(SMALL(H972:H2902,ROW()-ROW($H$2905)+1),"")</f>
        <v>0</v>
      </c>
      <c r="K3982">
        <f>IFERROR(SMALL(K972:K2902,ROW()-ROW($K$2905)+1),"")</f>
        <v>0</v>
      </c>
      <c r="L3982">
        <f>IFERROR(SMALL(L972:L2902,ROW()-ROW($L$2905)+1),"")</f>
        <v>0</v>
      </c>
      <c r="M3982">
        <f>IFERROR(SMALL(M972:M2902,ROW()-ROW($M$2905)+1),"")</f>
        <v>0</v>
      </c>
      <c r="N3982">
        <f>IFERROR(SMALL(N972:N2902,ROW()-ROW($N$2905)+1),"")</f>
        <v>0</v>
      </c>
    </row>
    <row r="3983" spans="5:14">
      <c r="E3983">
        <f>IFERROR(SMALL(E972:E2902,ROW()-ROW($E$2905)+1),"")</f>
        <v>0</v>
      </c>
      <c r="F3983">
        <f>IFERROR(SMALL(F972:F2902,ROW()-ROW($F$2905)+1),"")</f>
        <v>0</v>
      </c>
      <c r="G3983">
        <f>IFERROR(SMALL(G972:G2902,ROW()-ROW($G$2905)+1),"")</f>
        <v>0</v>
      </c>
      <c r="H3983">
        <f>IFERROR(SMALL(H972:H2902,ROW()-ROW($H$2905)+1),"")</f>
        <v>0</v>
      </c>
      <c r="K3983">
        <f>IFERROR(SMALL(K972:K2902,ROW()-ROW($K$2905)+1),"")</f>
        <v>0</v>
      </c>
      <c r="L3983">
        <f>IFERROR(SMALL(L972:L2902,ROW()-ROW($L$2905)+1),"")</f>
        <v>0</v>
      </c>
      <c r="M3983">
        <f>IFERROR(SMALL(M972:M2902,ROW()-ROW($M$2905)+1),"")</f>
        <v>0</v>
      </c>
      <c r="N3983">
        <f>IFERROR(SMALL(N972:N2902,ROW()-ROW($N$2905)+1),"")</f>
        <v>0</v>
      </c>
    </row>
    <row r="3984" spans="5:14">
      <c r="E3984">
        <f>IFERROR(SMALL(E972:E2902,ROW()-ROW($E$2905)+1),"")</f>
        <v>0</v>
      </c>
      <c r="F3984">
        <f>IFERROR(SMALL(F972:F2902,ROW()-ROW($F$2905)+1),"")</f>
        <v>0</v>
      </c>
      <c r="G3984">
        <f>IFERROR(SMALL(G972:G2902,ROW()-ROW($G$2905)+1),"")</f>
        <v>0</v>
      </c>
      <c r="H3984">
        <f>IFERROR(SMALL(H972:H2902,ROW()-ROW($H$2905)+1),"")</f>
        <v>0</v>
      </c>
      <c r="K3984">
        <f>IFERROR(SMALL(K972:K2902,ROW()-ROW($K$2905)+1),"")</f>
        <v>0</v>
      </c>
      <c r="L3984">
        <f>IFERROR(SMALL(L972:L2902,ROW()-ROW($L$2905)+1),"")</f>
        <v>0</v>
      </c>
      <c r="M3984">
        <f>IFERROR(SMALL(M972:M2902,ROW()-ROW($M$2905)+1),"")</f>
        <v>0</v>
      </c>
      <c r="N3984">
        <f>IFERROR(SMALL(N972:N2902,ROW()-ROW($N$2905)+1),"")</f>
        <v>0</v>
      </c>
    </row>
    <row r="3985" spans="5:14">
      <c r="E3985">
        <f>IFERROR(SMALL(E972:E2902,ROW()-ROW($E$2905)+1),"")</f>
        <v>0</v>
      </c>
      <c r="F3985">
        <f>IFERROR(SMALL(F972:F2902,ROW()-ROW($F$2905)+1),"")</f>
        <v>0</v>
      </c>
      <c r="G3985">
        <f>IFERROR(SMALL(G972:G2902,ROW()-ROW($G$2905)+1),"")</f>
        <v>0</v>
      </c>
      <c r="H3985">
        <f>IFERROR(SMALL(H972:H2902,ROW()-ROW($H$2905)+1),"")</f>
        <v>0</v>
      </c>
      <c r="K3985">
        <f>IFERROR(SMALL(K972:K2902,ROW()-ROW($K$2905)+1),"")</f>
        <v>0</v>
      </c>
      <c r="L3985">
        <f>IFERROR(SMALL(L972:L2902,ROW()-ROW($L$2905)+1),"")</f>
        <v>0</v>
      </c>
      <c r="M3985">
        <f>IFERROR(SMALL(M972:M2902,ROW()-ROW($M$2905)+1),"")</f>
        <v>0</v>
      </c>
      <c r="N3985">
        <f>IFERROR(SMALL(N972:N2902,ROW()-ROW($N$2905)+1),"")</f>
        <v>0</v>
      </c>
    </row>
    <row r="3986" spans="5:14">
      <c r="E3986">
        <f>IFERROR(SMALL(E972:E2902,ROW()-ROW($E$2905)+1),"")</f>
        <v>0</v>
      </c>
      <c r="F3986">
        <f>IFERROR(SMALL(F972:F2902,ROW()-ROW($F$2905)+1),"")</f>
        <v>0</v>
      </c>
      <c r="G3986">
        <f>IFERROR(SMALL(G972:G2902,ROW()-ROW($G$2905)+1),"")</f>
        <v>0</v>
      </c>
      <c r="H3986">
        <f>IFERROR(SMALL(H972:H2902,ROW()-ROW($H$2905)+1),"")</f>
        <v>0</v>
      </c>
      <c r="K3986">
        <f>IFERROR(SMALL(K972:K2902,ROW()-ROW($K$2905)+1),"")</f>
        <v>0</v>
      </c>
      <c r="L3986">
        <f>IFERROR(SMALL(L972:L2902,ROW()-ROW($L$2905)+1),"")</f>
        <v>0</v>
      </c>
      <c r="M3986">
        <f>IFERROR(SMALL(M972:M2902,ROW()-ROW($M$2905)+1),"")</f>
        <v>0</v>
      </c>
      <c r="N3986">
        <f>IFERROR(SMALL(N972:N2902,ROW()-ROW($N$2905)+1),"")</f>
        <v>0</v>
      </c>
    </row>
    <row r="3987" spans="5:14">
      <c r="E3987">
        <f>IFERROR(SMALL(E972:E2902,ROW()-ROW($E$2905)+1),"")</f>
        <v>0</v>
      </c>
      <c r="F3987">
        <f>IFERROR(SMALL(F972:F2902,ROW()-ROW($F$2905)+1),"")</f>
        <v>0</v>
      </c>
      <c r="G3987">
        <f>IFERROR(SMALL(G972:G2902,ROW()-ROW($G$2905)+1),"")</f>
        <v>0</v>
      </c>
      <c r="H3987">
        <f>IFERROR(SMALL(H972:H2902,ROW()-ROW($H$2905)+1),"")</f>
        <v>0</v>
      </c>
      <c r="K3987">
        <f>IFERROR(SMALL(K972:K2902,ROW()-ROW($K$2905)+1),"")</f>
        <v>0</v>
      </c>
      <c r="L3987">
        <f>IFERROR(SMALL(L972:L2902,ROW()-ROW($L$2905)+1),"")</f>
        <v>0</v>
      </c>
      <c r="M3987">
        <f>IFERROR(SMALL(M972:M2902,ROW()-ROW($M$2905)+1),"")</f>
        <v>0</v>
      </c>
      <c r="N3987">
        <f>IFERROR(SMALL(N972:N2902,ROW()-ROW($N$2905)+1),"")</f>
        <v>0</v>
      </c>
    </row>
    <row r="3988" spans="5:14">
      <c r="E3988">
        <f>IFERROR(SMALL(E972:E2902,ROW()-ROW($E$2905)+1),"")</f>
        <v>0</v>
      </c>
      <c r="F3988">
        <f>IFERROR(SMALL(F972:F2902,ROW()-ROW($F$2905)+1),"")</f>
        <v>0</v>
      </c>
      <c r="G3988">
        <f>IFERROR(SMALL(G972:G2902,ROW()-ROW($G$2905)+1),"")</f>
        <v>0</v>
      </c>
      <c r="H3988">
        <f>IFERROR(SMALL(H972:H2902,ROW()-ROW($H$2905)+1),"")</f>
        <v>0</v>
      </c>
      <c r="K3988">
        <f>IFERROR(SMALL(K972:K2902,ROW()-ROW($K$2905)+1),"")</f>
        <v>0</v>
      </c>
      <c r="L3988">
        <f>IFERROR(SMALL(L972:L2902,ROW()-ROW($L$2905)+1),"")</f>
        <v>0</v>
      </c>
      <c r="M3988">
        <f>IFERROR(SMALL(M972:M2902,ROW()-ROW($M$2905)+1),"")</f>
        <v>0</v>
      </c>
      <c r="N3988">
        <f>IFERROR(SMALL(N972:N2902,ROW()-ROW($N$2905)+1),"")</f>
        <v>0</v>
      </c>
    </row>
    <row r="3989" spans="5:14">
      <c r="E3989">
        <f>IFERROR(SMALL(E972:E2902,ROW()-ROW($E$2905)+1),"")</f>
        <v>0</v>
      </c>
      <c r="F3989">
        <f>IFERROR(SMALL(F972:F2902,ROW()-ROW($F$2905)+1),"")</f>
        <v>0</v>
      </c>
      <c r="G3989">
        <f>IFERROR(SMALL(G972:G2902,ROW()-ROW($G$2905)+1),"")</f>
        <v>0</v>
      </c>
      <c r="H3989">
        <f>IFERROR(SMALL(H972:H2902,ROW()-ROW($H$2905)+1),"")</f>
        <v>0</v>
      </c>
      <c r="K3989">
        <f>IFERROR(SMALL(K972:K2902,ROW()-ROW($K$2905)+1),"")</f>
        <v>0</v>
      </c>
      <c r="L3989">
        <f>IFERROR(SMALL(L972:L2902,ROW()-ROW($L$2905)+1),"")</f>
        <v>0</v>
      </c>
      <c r="M3989">
        <f>IFERROR(SMALL(M972:M2902,ROW()-ROW($M$2905)+1),"")</f>
        <v>0</v>
      </c>
      <c r="N3989">
        <f>IFERROR(SMALL(N972:N2902,ROW()-ROW($N$2905)+1),"")</f>
        <v>0</v>
      </c>
    </row>
    <row r="3990" spans="5:14">
      <c r="E3990">
        <f>IFERROR(SMALL(E972:E2902,ROW()-ROW($E$2905)+1),"")</f>
        <v>0</v>
      </c>
      <c r="F3990">
        <f>IFERROR(SMALL(F972:F2902,ROW()-ROW($F$2905)+1),"")</f>
        <v>0</v>
      </c>
      <c r="G3990">
        <f>IFERROR(SMALL(G972:G2902,ROW()-ROW($G$2905)+1),"")</f>
        <v>0</v>
      </c>
      <c r="H3990">
        <f>IFERROR(SMALL(H972:H2902,ROW()-ROW($H$2905)+1),"")</f>
        <v>0</v>
      </c>
      <c r="K3990">
        <f>IFERROR(SMALL(K972:K2902,ROW()-ROW($K$2905)+1),"")</f>
        <v>0</v>
      </c>
      <c r="L3990">
        <f>IFERROR(SMALL(L972:L2902,ROW()-ROW($L$2905)+1),"")</f>
        <v>0</v>
      </c>
      <c r="M3990">
        <f>IFERROR(SMALL(M972:M2902,ROW()-ROW($M$2905)+1),"")</f>
        <v>0</v>
      </c>
      <c r="N3990">
        <f>IFERROR(SMALL(N972:N2902,ROW()-ROW($N$2905)+1),"")</f>
        <v>0</v>
      </c>
    </row>
    <row r="3991" spans="5:14">
      <c r="E3991">
        <f>IFERROR(SMALL(E972:E2902,ROW()-ROW($E$2905)+1),"")</f>
        <v>0</v>
      </c>
      <c r="F3991">
        <f>IFERROR(SMALL(F972:F2902,ROW()-ROW($F$2905)+1),"")</f>
        <v>0</v>
      </c>
      <c r="G3991">
        <f>IFERROR(SMALL(G972:G2902,ROW()-ROW($G$2905)+1),"")</f>
        <v>0</v>
      </c>
      <c r="H3991">
        <f>IFERROR(SMALL(H972:H2902,ROW()-ROW($H$2905)+1),"")</f>
        <v>0</v>
      </c>
      <c r="K3991">
        <f>IFERROR(SMALL(K972:K2902,ROW()-ROW($K$2905)+1),"")</f>
        <v>0</v>
      </c>
      <c r="L3991">
        <f>IFERROR(SMALL(L972:L2902,ROW()-ROW($L$2905)+1),"")</f>
        <v>0</v>
      </c>
      <c r="M3991">
        <f>IFERROR(SMALL(M972:M2902,ROW()-ROW($M$2905)+1),"")</f>
        <v>0</v>
      </c>
      <c r="N3991">
        <f>IFERROR(SMALL(N972:N2902,ROW()-ROW($N$2905)+1),"")</f>
        <v>0</v>
      </c>
    </row>
    <row r="3992" spans="5:14">
      <c r="E3992">
        <f>IFERROR(SMALL(E972:E2902,ROW()-ROW($E$2905)+1),"")</f>
        <v>0</v>
      </c>
      <c r="F3992">
        <f>IFERROR(SMALL(F972:F2902,ROW()-ROW($F$2905)+1),"")</f>
        <v>0</v>
      </c>
      <c r="G3992">
        <f>IFERROR(SMALL(G972:G2902,ROW()-ROW($G$2905)+1),"")</f>
        <v>0</v>
      </c>
      <c r="H3992">
        <f>IFERROR(SMALL(H972:H2902,ROW()-ROW($H$2905)+1),"")</f>
        <v>0</v>
      </c>
      <c r="K3992">
        <f>IFERROR(SMALL(K972:K2902,ROW()-ROW($K$2905)+1),"")</f>
        <v>0</v>
      </c>
      <c r="L3992">
        <f>IFERROR(SMALL(L972:L2902,ROW()-ROW($L$2905)+1),"")</f>
        <v>0</v>
      </c>
      <c r="M3992">
        <f>IFERROR(SMALL(M972:M2902,ROW()-ROW($M$2905)+1),"")</f>
        <v>0</v>
      </c>
      <c r="N3992">
        <f>IFERROR(SMALL(N972:N2902,ROW()-ROW($N$2905)+1),"")</f>
        <v>0</v>
      </c>
    </row>
    <row r="3993" spans="5:14">
      <c r="E3993">
        <f>IFERROR(SMALL(E972:E2902,ROW()-ROW($E$2905)+1),"")</f>
        <v>0</v>
      </c>
      <c r="F3993">
        <f>IFERROR(SMALL(F972:F2902,ROW()-ROW($F$2905)+1),"")</f>
        <v>0</v>
      </c>
      <c r="G3993">
        <f>IFERROR(SMALL(G972:G2902,ROW()-ROW($G$2905)+1),"")</f>
        <v>0</v>
      </c>
      <c r="H3993">
        <f>IFERROR(SMALL(H972:H2902,ROW()-ROW($H$2905)+1),"")</f>
        <v>0</v>
      </c>
      <c r="K3993">
        <f>IFERROR(SMALL(K972:K2902,ROW()-ROW($K$2905)+1),"")</f>
        <v>0</v>
      </c>
      <c r="L3993">
        <f>IFERROR(SMALL(L972:L2902,ROW()-ROW($L$2905)+1),"")</f>
        <v>0</v>
      </c>
      <c r="M3993">
        <f>IFERROR(SMALL(M972:M2902,ROW()-ROW($M$2905)+1),"")</f>
        <v>0</v>
      </c>
      <c r="N3993">
        <f>IFERROR(SMALL(N972:N2902,ROW()-ROW($N$2905)+1),"")</f>
        <v>0</v>
      </c>
    </row>
    <row r="3994" spans="5:14">
      <c r="E3994">
        <f>IFERROR(SMALL(E972:E2902,ROW()-ROW($E$2905)+1),"")</f>
        <v>0</v>
      </c>
      <c r="F3994">
        <f>IFERROR(SMALL(F972:F2902,ROW()-ROW($F$2905)+1),"")</f>
        <v>0</v>
      </c>
      <c r="G3994">
        <f>IFERROR(SMALL(G972:G2902,ROW()-ROW($G$2905)+1),"")</f>
        <v>0</v>
      </c>
      <c r="H3994">
        <f>IFERROR(SMALL(H972:H2902,ROW()-ROW($H$2905)+1),"")</f>
        <v>0</v>
      </c>
      <c r="K3994">
        <f>IFERROR(SMALL(K972:K2902,ROW()-ROW($K$2905)+1),"")</f>
        <v>0</v>
      </c>
      <c r="L3994">
        <f>IFERROR(SMALL(L972:L2902,ROW()-ROW($L$2905)+1),"")</f>
        <v>0</v>
      </c>
      <c r="M3994">
        <f>IFERROR(SMALL(M972:M2902,ROW()-ROW($M$2905)+1),"")</f>
        <v>0</v>
      </c>
      <c r="N3994">
        <f>IFERROR(SMALL(N972:N2902,ROW()-ROW($N$2905)+1),"")</f>
        <v>0</v>
      </c>
    </row>
    <row r="3995" spans="5:14">
      <c r="E3995">
        <f>IFERROR(SMALL(E972:E2902,ROW()-ROW($E$2905)+1),"")</f>
        <v>0</v>
      </c>
      <c r="F3995">
        <f>IFERROR(SMALL(F972:F2902,ROW()-ROW($F$2905)+1),"")</f>
        <v>0</v>
      </c>
      <c r="G3995">
        <f>IFERROR(SMALL(G972:G2902,ROW()-ROW($G$2905)+1),"")</f>
        <v>0</v>
      </c>
      <c r="H3995">
        <f>IFERROR(SMALL(H972:H2902,ROW()-ROW($H$2905)+1),"")</f>
        <v>0</v>
      </c>
      <c r="K3995">
        <f>IFERROR(SMALL(K972:K2902,ROW()-ROW($K$2905)+1),"")</f>
        <v>0</v>
      </c>
      <c r="L3995">
        <f>IFERROR(SMALL(L972:L2902,ROW()-ROW($L$2905)+1),"")</f>
        <v>0</v>
      </c>
      <c r="M3995">
        <f>IFERROR(SMALL(M972:M2902,ROW()-ROW($M$2905)+1),"")</f>
        <v>0</v>
      </c>
      <c r="N3995">
        <f>IFERROR(SMALL(N972:N2902,ROW()-ROW($N$2905)+1),"")</f>
        <v>0</v>
      </c>
    </row>
    <row r="3996" spans="5:14">
      <c r="E3996">
        <f>IFERROR(SMALL(E972:E2902,ROW()-ROW($E$2905)+1),"")</f>
        <v>0</v>
      </c>
      <c r="F3996">
        <f>IFERROR(SMALL(F972:F2902,ROW()-ROW($F$2905)+1),"")</f>
        <v>0</v>
      </c>
      <c r="G3996">
        <f>IFERROR(SMALL(G972:G2902,ROW()-ROW($G$2905)+1),"")</f>
        <v>0</v>
      </c>
      <c r="H3996">
        <f>IFERROR(SMALL(H972:H2902,ROW()-ROW($H$2905)+1),"")</f>
        <v>0</v>
      </c>
      <c r="K3996">
        <f>IFERROR(SMALL(K972:K2902,ROW()-ROW($K$2905)+1),"")</f>
        <v>0</v>
      </c>
      <c r="L3996">
        <f>IFERROR(SMALL(L972:L2902,ROW()-ROW($L$2905)+1),"")</f>
        <v>0</v>
      </c>
      <c r="M3996">
        <f>IFERROR(SMALL(M972:M2902,ROW()-ROW($M$2905)+1),"")</f>
        <v>0</v>
      </c>
      <c r="N3996">
        <f>IFERROR(SMALL(N972:N2902,ROW()-ROW($N$2905)+1),"")</f>
        <v>0</v>
      </c>
    </row>
    <row r="3997" spans="5:14">
      <c r="E3997">
        <f>IFERROR(SMALL(E972:E2902,ROW()-ROW($E$2905)+1),"")</f>
        <v>0</v>
      </c>
      <c r="F3997">
        <f>IFERROR(SMALL(F972:F2902,ROW()-ROW($F$2905)+1),"")</f>
        <v>0</v>
      </c>
      <c r="G3997">
        <f>IFERROR(SMALL(G972:G2902,ROW()-ROW($G$2905)+1),"")</f>
        <v>0</v>
      </c>
      <c r="H3997">
        <f>IFERROR(SMALL(H972:H2902,ROW()-ROW($H$2905)+1),"")</f>
        <v>0</v>
      </c>
      <c r="K3997">
        <f>IFERROR(SMALL(K972:K2902,ROW()-ROW($K$2905)+1),"")</f>
        <v>0</v>
      </c>
      <c r="L3997">
        <f>IFERROR(SMALL(L972:L2902,ROW()-ROW($L$2905)+1),"")</f>
        <v>0</v>
      </c>
      <c r="M3997">
        <f>IFERROR(SMALL(M972:M2902,ROW()-ROW($M$2905)+1),"")</f>
        <v>0</v>
      </c>
      <c r="N3997">
        <f>IFERROR(SMALL(N972:N2902,ROW()-ROW($N$2905)+1),"")</f>
        <v>0</v>
      </c>
    </row>
    <row r="3998" spans="5:14">
      <c r="E3998">
        <f>IFERROR(SMALL(E972:E2902,ROW()-ROW($E$2905)+1),"")</f>
        <v>0</v>
      </c>
      <c r="F3998">
        <f>IFERROR(SMALL(F972:F2902,ROW()-ROW($F$2905)+1),"")</f>
        <v>0</v>
      </c>
      <c r="G3998">
        <f>IFERROR(SMALL(G972:G2902,ROW()-ROW($G$2905)+1),"")</f>
        <v>0</v>
      </c>
      <c r="H3998">
        <f>IFERROR(SMALL(H972:H2902,ROW()-ROW($H$2905)+1),"")</f>
        <v>0</v>
      </c>
      <c r="K3998">
        <f>IFERROR(SMALL(K972:K2902,ROW()-ROW($K$2905)+1),"")</f>
        <v>0</v>
      </c>
      <c r="L3998">
        <f>IFERROR(SMALL(L972:L2902,ROW()-ROW($L$2905)+1),"")</f>
        <v>0</v>
      </c>
      <c r="M3998">
        <f>IFERROR(SMALL(M972:M2902,ROW()-ROW($M$2905)+1),"")</f>
        <v>0</v>
      </c>
      <c r="N3998">
        <f>IFERROR(SMALL(N972:N2902,ROW()-ROW($N$2905)+1),"")</f>
        <v>0</v>
      </c>
    </row>
    <row r="3999" spans="5:14">
      <c r="E3999">
        <f>IFERROR(SMALL(E972:E2902,ROW()-ROW($E$2905)+1),"")</f>
        <v>0</v>
      </c>
      <c r="F3999">
        <f>IFERROR(SMALL(F972:F2902,ROW()-ROW($F$2905)+1),"")</f>
        <v>0</v>
      </c>
      <c r="G3999">
        <f>IFERROR(SMALL(G972:G2902,ROW()-ROW($G$2905)+1),"")</f>
        <v>0</v>
      </c>
      <c r="H3999">
        <f>IFERROR(SMALL(H972:H2902,ROW()-ROW($H$2905)+1),"")</f>
        <v>0</v>
      </c>
      <c r="K3999">
        <f>IFERROR(SMALL(K972:K2902,ROW()-ROW($K$2905)+1),"")</f>
        <v>0</v>
      </c>
      <c r="L3999">
        <f>IFERROR(SMALL(L972:L2902,ROW()-ROW($L$2905)+1),"")</f>
        <v>0</v>
      </c>
      <c r="M3999">
        <f>IFERROR(SMALL(M972:M2902,ROW()-ROW($M$2905)+1),"")</f>
        <v>0</v>
      </c>
      <c r="N3999">
        <f>IFERROR(SMALL(N972:N2902,ROW()-ROW($N$2905)+1),"")</f>
        <v>0</v>
      </c>
    </row>
    <row r="4000" spans="5:14">
      <c r="E4000">
        <f>IFERROR(SMALL(E972:E2902,ROW()-ROW($E$2905)+1),"")</f>
        <v>0</v>
      </c>
      <c r="F4000">
        <f>IFERROR(SMALL(F972:F2902,ROW()-ROW($F$2905)+1),"")</f>
        <v>0</v>
      </c>
      <c r="G4000">
        <f>IFERROR(SMALL(G972:G2902,ROW()-ROW($G$2905)+1),"")</f>
        <v>0</v>
      </c>
      <c r="H4000">
        <f>IFERROR(SMALL(H972:H2902,ROW()-ROW($H$2905)+1),"")</f>
        <v>0</v>
      </c>
      <c r="K4000">
        <f>IFERROR(SMALL(K972:K2902,ROW()-ROW($K$2905)+1),"")</f>
        <v>0</v>
      </c>
      <c r="L4000">
        <f>IFERROR(SMALL(L972:L2902,ROW()-ROW($L$2905)+1),"")</f>
        <v>0</v>
      </c>
      <c r="M4000">
        <f>IFERROR(SMALL(M972:M2902,ROW()-ROW($M$2905)+1),"")</f>
        <v>0</v>
      </c>
      <c r="N4000">
        <f>IFERROR(SMALL(N972:N2902,ROW()-ROW($N$2905)+1),"")</f>
        <v>0</v>
      </c>
    </row>
    <row r="4001" spans="5:14">
      <c r="E4001">
        <f>IFERROR(SMALL(E972:E2902,ROW()-ROW($E$2905)+1),"")</f>
        <v>0</v>
      </c>
      <c r="F4001">
        <f>IFERROR(SMALL(F972:F2902,ROW()-ROW($F$2905)+1),"")</f>
        <v>0</v>
      </c>
      <c r="G4001">
        <f>IFERROR(SMALL(G972:G2902,ROW()-ROW($G$2905)+1),"")</f>
        <v>0</v>
      </c>
      <c r="H4001">
        <f>IFERROR(SMALL(H972:H2902,ROW()-ROW($H$2905)+1),"")</f>
        <v>0</v>
      </c>
      <c r="K4001">
        <f>IFERROR(SMALL(K972:K2902,ROW()-ROW($K$2905)+1),"")</f>
        <v>0</v>
      </c>
      <c r="L4001">
        <f>IFERROR(SMALL(L972:L2902,ROW()-ROW($L$2905)+1),"")</f>
        <v>0</v>
      </c>
      <c r="M4001">
        <f>IFERROR(SMALL(M972:M2902,ROW()-ROW($M$2905)+1),"")</f>
        <v>0</v>
      </c>
      <c r="N4001">
        <f>IFERROR(SMALL(N972:N2902,ROW()-ROW($N$2905)+1),"")</f>
        <v>0</v>
      </c>
    </row>
    <row r="4002" spans="5:14">
      <c r="E4002">
        <f>IFERROR(SMALL(E972:E2902,ROW()-ROW($E$2905)+1),"")</f>
        <v>0</v>
      </c>
      <c r="F4002">
        <f>IFERROR(SMALL(F972:F2902,ROW()-ROW($F$2905)+1),"")</f>
        <v>0</v>
      </c>
      <c r="G4002">
        <f>IFERROR(SMALL(G972:G2902,ROW()-ROW($G$2905)+1),"")</f>
        <v>0</v>
      </c>
      <c r="H4002">
        <f>IFERROR(SMALL(H972:H2902,ROW()-ROW($H$2905)+1),"")</f>
        <v>0</v>
      </c>
      <c r="K4002">
        <f>IFERROR(SMALL(K972:K2902,ROW()-ROW($K$2905)+1),"")</f>
        <v>0</v>
      </c>
      <c r="L4002">
        <f>IFERROR(SMALL(L972:L2902,ROW()-ROW($L$2905)+1),"")</f>
        <v>0</v>
      </c>
      <c r="M4002">
        <f>IFERROR(SMALL(M972:M2902,ROW()-ROW($M$2905)+1),"")</f>
        <v>0</v>
      </c>
      <c r="N4002">
        <f>IFERROR(SMALL(N972:N2902,ROW()-ROW($N$2905)+1),"")</f>
        <v>0</v>
      </c>
    </row>
    <row r="4003" spans="5:14">
      <c r="E4003">
        <f>IFERROR(SMALL(E972:E2902,ROW()-ROW($E$2905)+1),"")</f>
        <v>0</v>
      </c>
      <c r="F4003">
        <f>IFERROR(SMALL(F972:F2902,ROW()-ROW($F$2905)+1),"")</f>
        <v>0</v>
      </c>
      <c r="G4003">
        <f>IFERROR(SMALL(G972:G2902,ROW()-ROW($G$2905)+1),"")</f>
        <v>0</v>
      </c>
      <c r="H4003">
        <f>IFERROR(SMALL(H972:H2902,ROW()-ROW($H$2905)+1),"")</f>
        <v>0</v>
      </c>
      <c r="K4003">
        <f>IFERROR(SMALL(K972:K2902,ROW()-ROW($K$2905)+1),"")</f>
        <v>0</v>
      </c>
      <c r="L4003">
        <f>IFERROR(SMALL(L972:L2902,ROW()-ROW($L$2905)+1),"")</f>
        <v>0</v>
      </c>
      <c r="M4003">
        <f>IFERROR(SMALL(M972:M2902,ROW()-ROW($M$2905)+1),"")</f>
        <v>0</v>
      </c>
      <c r="N4003">
        <f>IFERROR(SMALL(N972:N2902,ROW()-ROW($N$2905)+1),"")</f>
        <v>0</v>
      </c>
    </row>
    <row r="4004" spans="5:14">
      <c r="E4004">
        <f>IFERROR(SMALL(E972:E2902,ROW()-ROW($E$2905)+1),"")</f>
        <v>0</v>
      </c>
      <c r="F4004">
        <f>IFERROR(SMALL(F972:F2902,ROW()-ROW($F$2905)+1),"")</f>
        <v>0</v>
      </c>
      <c r="G4004">
        <f>IFERROR(SMALL(G972:G2902,ROW()-ROW($G$2905)+1),"")</f>
        <v>0</v>
      </c>
      <c r="H4004">
        <f>IFERROR(SMALL(H972:H2902,ROW()-ROW($H$2905)+1),"")</f>
        <v>0</v>
      </c>
      <c r="K4004">
        <f>IFERROR(SMALL(K972:K2902,ROW()-ROW($K$2905)+1),"")</f>
        <v>0</v>
      </c>
      <c r="L4004">
        <f>IFERROR(SMALL(L972:L2902,ROW()-ROW($L$2905)+1),"")</f>
        <v>0</v>
      </c>
      <c r="M4004">
        <f>IFERROR(SMALL(M972:M2902,ROW()-ROW($M$2905)+1),"")</f>
        <v>0</v>
      </c>
      <c r="N4004">
        <f>IFERROR(SMALL(N972:N2902,ROW()-ROW($N$2905)+1),"")</f>
        <v>0</v>
      </c>
    </row>
    <row r="4005" spans="5:14">
      <c r="E4005">
        <f>IFERROR(SMALL(E972:E2902,ROW()-ROW($E$2905)+1),"")</f>
        <v>0</v>
      </c>
      <c r="F4005">
        <f>IFERROR(SMALL(F972:F2902,ROW()-ROW($F$2905)+1),"")</f>
        <v>0</v>
      </c>
      <c r="G4005">
        <f>IFERROR(SMALL(G972:G2902,ROW()-ROW($G$2905)+1),"")</f>
        <v>0</v>
      </c>
      <c r="H4005">
        <f>IFERROR(SMALL(H972:H2902,ROW()-ROW($H$2905)+1),"")</f>
        <v>0</v>
      </c>
      <c r="K4005">
        <f>IFERROR(SMALL(K972:K2902,ROW()-ROW($K$2905)+1),"")</f>
        <v>0</v>
      </c>
      <c r="L4005">
        <f>IFERROR(SMALL(L972:L2902,ROW()-ROW($L$2905)+1),"")</f>
        <v>0</v>
      </c>
      <c r="M4005">
        <f>IFERROR(SMALL(M972:M2902,ROW()-ROW($M$2905)+1),"")</f>
        <v>0</v>
      </c>
      <c r="N4005">
        <f>IFERROR(SMALL(N972:N2902,ROW()-ROW($N$2905)+1),"")</f>
        <v>0</v>
      </c>
    </row>
    <row r="4006" spans="5:14">
      <c r="E4006">
        <f>IFERROR(SMALL(E972:E2902,ROW()-ROW($E$2905)+1),"")</f>
        <v>0</v>
      </c>
      <c r="F4006">
        <f>IFERROR(SMALL(F972:F2902,ROW()-ROW($F$2905)+1),"")</f>
        <v>0</v>
      </c>
      <c r="G4006">
        <f>IFERROR(SMALL(G972:G2902,ROW()-ROW($G$2905)+1),"")</f>
        <v>0</v>
      </c>
      <c r="H4006">
        <f>IFERROR(SMALL(H972:H2902,ROW()-ROW($H$2905)+1),"")</f>
        <v>0</v>
      </c>
      <c r="K4006">
        <f>IFERROR(SMALL(K972:K2902,ROW()-ROW($K$2905)+1),"")</f>
        <v>0</v>
      </c>
      <c r="L4006">
        <f>IFERROR(SMALL(L972:L2902,ROW()-ROW($L$2905)+1),"")</f>
        <v>0</v>
      </c>
      <c r="M4006">
        <f>IFERROR(SMALL(M972:M2902,ROW()-ROW($M$2905)+1),"")</f>
        <v>0</v>
      </c>
      <c r="N4006">
        <f>IFERROR(SMALL(N972:N2902,ROW()-ROW($N$2905)+1),"")</f>
        <v>0</v>
      </c>
    </row>
    <row r="4007" spans="5:14">
      <c r="E4007">
        <f>IFERROR(SMALL(E972:E2902,ROW()-ROW($E$2905)+1),"")</f>
        <v>0</v>
      </c>
      <c r="F4007">
        <f>IFERROR(SMALL(F972:F2902,ROW()-ROW($F$2905)+1),"")</f>
        <v>0</v>
      </c>
      <c r="G4007">
        <f>IFERROR(SMALL(G972:G2902,ROW()-ROW($G$2905)+1),"")</f>
        <v>0</v>
      </c>
      <c r="H4007">
        <f>IFERROR(SMALL(H972:H2902,ROW()-ROW($H$2905)+1),"")</f>
        <v>0</v>
      </c>
      <c r="K4007">
        <f>IFERROR(SMALL(K972:K2902,ROW()-ROW($K$2905)+1),"")</f>
        <v>0</v>
      </c>
      <c r="L4007">
        <f>IFERROR(SMALL(L972:L2902,ROW()-ROW($L$2905)+1),"")</f>
        <v>0</v>
      </c>
      <c r="M4007">
        <f>IFERROR(SMALL(M972:M2902,ROW()-ROW($M$2905)+1),"")</f>
        <v>0</v>
      </c>
      <c r="N4007">
        <f>IFERROR(SMALL(N972:N2902,ROW()-ROW($N$2905)+1),"")</f>
        <v>0</v>
      </c>
    </row>
    <row r="4008" spans="5:14">
      <c r="E4008">
        <f>IFERROR(SMALL(E972:E2902,ROW()-ROW($E$2905)+1),"")</f>
        <v>0</v>
      </c>
      <c r="F4008">
        <f>IFERROR(SMALL(F972:F2902,ROW()-ROW($F$2905)+1),"")</f>
        <v>0</v>
      </c>
      <c r="G4008">
        <f>IFERROR(SMALL(G972:G2902,ROW()-ROW($G$2905)+1),"")</f>
        <v>0</v>
      </c>
      <c r="H4008">
        <f>IFERROR(SMALL(H972:H2902,ROW()-ROW($H$2905)+1),"")</f>
        <v>0</v>
      </c>
      <c r="K4008">
        <f>IFERROR(SMALL(K972:K2902,ROW()-ROW($K$2905)+1),"")</f>
        <v>0</v>
      </c>
      <c r="L4008">
        <f>IFERROR(SMALL(L972:L2902,ROW()-ROW($L$2905)+1),"")</f>
        <v>0</v>
      </c>
      <c r="M4008">
        <f>IFERROR(SMALL(M972:M2902,ROW()-ROW($M$2905)+1),"")</f>
        <v>0</v>
      </c>
      <c r="N4008">
        <f>IFERROR(SMALL(N972:N2902,ROW()-ROW($N$2905)+1),"")</f>
        <v>0</v>
      </c>
    </row>
    <row r="4009" spans="5:14">
      <c r="E4009">
        <f>IFERROR(SMALL(E972:E2902,ROW()-ROW($E$2905)+1),"")</f>
        <v>0</v>
      </c>
      <c r="F4009">
        <f>IFERROR(SMALL(F972:F2902,ROW()-ROW($F$2905)+1),"")</f>
        <v>0</v>
      </c>
      <c r="G4009">
        <f>IFERROR(SMALL(G972:G2902,ROW()-ROW($G$2905)+1),"")</f>
        <v>0</v>
      </c>
      <c r="H4009">
        <f>IFERROR(SMALL(H972:H2902,ROW()-ROW($H$2905)+1),"")</f>
        <v>0</v>
      </c>
      <c r="K4009">
        <f>IFERROR(SMALL(K972:K2902,ROW()-ROW($K$2905)+1),"")</f>
        <v>0</v>
      </c>
      <c r="L4009">
        <f>IFERROR(SMALL(L972:L2902,ROW()-ROW($L$2905)+1),"")</f>
        <v>0</v>
      </c>
      <c r="M4009">
        <f>IFERROR(SMALL(M972:M2902,ROW()-ROW($M$2905)+1),"")</f>
        <v>0</v>
      </c>
      <c r="N4009">
        <f>IFERROR(SMALL(N972:N2902,ROW()-ROW($N$2905)+1),"")</f>
        <v>0</v>
      </c>
    </row>
    <row r="4010" spans="5:14">
      <c r="E4010">
        <f>IFERROR(SMALL(E972:E2902,ROW()-ROW($E$2905)+1),"")</f>
        <v>0</v>
      </c>
      <c r="F4010">
        <f>IFERROR(SMALL(F972:F2902,ROW()-ROW($F$2905)+1),"")</f>
        <v>0</v>
      </c>
      <c r="G4010">
        <f>IFERROR(SMALL(G972:G2902,ROW()-ROW($G$2905)+1),"")</f>
        <v>0</v>
      </c>
      <c r="H4010">
        <f>IFERROR(SMALL(H972:H2902,ROW()-ROW($H$2905)+1),"")</f>
        <v>0</v>
      </c>
      <c r="K4010">
        <f>IFERROR(SMALL(K972:K2902,ROW()-ROW($K$2905)+1),"")</f>
        <v>0</v>
      </c>
      <c r="L4010">
        <f>IFERROR(SMALL(L972:L2902,ROW()-ROW($L$2905)+1),"")</f>
        <v>0</v>
      </c>
      <c r="M4010">
        <f>IFERROR(SMALL(M972:M2902,ROW()-ROW($M$2905)+1),"")</f>
        <v>0</v>
      </c>
      <c r="N4010">
        <f>IFERROR(SMALL(N972:N2902,ROW()-ROW($N$2905)+1),"")</f>
        <v>0</v>
      </c>
    </row>
    <row r="4011" spans="5:14">
      <c r="E4011">
        <f>IFERROR(SMALL(E972:E2902,ROW()-ROW($E$2905)+1),"")</f>
        <v>0</v>
      </c>
      <c r="F4011">
        <f>IFERROR(SMALL(F972:F2902,ROW()-ROW($F$2905)+1),"")</f>
        <v>0</v>
      </c>
      <c r="G4011">
        <f>IFERROR(SMALL(G972:G2902,ROW()-ROW($G$2905)+1),"")</f>
        <v>0</v>
      </c>
      <c r="H4011">
        <f>IFERROR(SMALL(H972:H2902,ROW()-ROW($H$2905)+1),"")</f>
        <v>0</v>
      </c>
      <c r="K4011">
        <f>IFERROR(SMALL(K972:K2902,ROW()-ROW($K$2905)+1),"")</f>
        <v>0</v>
      </c>
      <c r="L4011">
        <f>IFERROR(SMALL(L972:L2902,ROW()-ROW($L$2905)+1),"")</f>
        <v>0</v>
      </c>
      <c r="M4011">
        <f>IFERROR(SMALL(M972:M2902,ROW()-ROW($M$2905)+1),"")</f>
        <v>0</v>
      </c>
      <c r="N4011">
        <f>IFERROR(SMALL(N972:N2902,ROW()-ROW($N$2905)+1),"")</f>
        <v>0</v>
      </c>
    </row>
    <row r="4012" spans="5:14">
      <c r="E4012">
        <f>IFERROR(SMALL(E972:E2902,ROW()-ROW($E$2905)+1),"")</f>
        <v>0</v>
      </c>
      <c r="F4012">
        <f>IFERROR(SMALL(F972:F2902,ROW()-ROW($F$2905)+1),"")</f>
        <v>0</v>
      </c>
      <c r="G4012">
        <f>IFERROR(SMALL(G972:G2902,ROW()-ROW($G$2905)+1),"")</f>
        <v>0</v>
      </c>
      <c r="H4012">
        <f>IFERROR(SMALL(H972:H2902,ROW()-ROW($H$2905)+1),"")</f>
        <v>0</v>
      </c>
      <c r="K4012">
        <f>IFERROR(SMALL(K972:K2902,ROW()-ROW($K$2905)+1),"")</f>
        <v>0</v>
      </c>
      <c r="L4012">
        <f>IFERROR(SMALL(L972:L2902,ROW()-ROW($L$2905)+1),"")</f>
        <v>0</v>
      </c>
      <c r="M4012">
        <f>IFERROR(SMALL(M972:M2902,ROW()-ROW($M$2905)+1),"")</f>
        <v>0</v>
      </c>
      <c r="N4012">
        <f>IFERROR(SMALL(N972:N2902,ROW()-ROW($N$2905)+1),"")</f>
        <v>0</v>
      </c>
    </row>
    <row r="4013" spans="5:14">
      <c r="E4013">
        <f>IFERROR(SMALL(E972:E2902,ROW()-ROW($E$2905)+1),"")</f>
        <v>0</v>
      </c>
      <c r="F4013">
        <f>IFERROR(SMALL(F972:F2902,ROW()-ROW($F$2905)+1),"")</f>
        <v>0</v>
      </c>
      <c r="G4013">
        <f>IFERROR(SMALL(G972:G2902,ROW()-ROW($G$2905)+1),"")</f>
        <v>0</v>
      </c>
      <c r="H4013">
        <f>IFERROR(SMALL(H972:H2902,ROW()-ROW($H$2905)+1),"")</f>
        <v>0</v>
      </c>
      <c r="K4013">
        <f>IFERROR(SMALL(K972:K2902,ROW()-ROW($K$2905)+1),"")</f>
        <v>0</v>
      </c>
      <c r="L4013">
        <f>IFERROR(SMALL(L972:L2902,ROW()-ROW($L$2905)+1),"")</f>
        <v>0</v>
      </c>
      <c r="M4013">
        <f>IFERROR(SMALL(M972:M2902,ROW()-ROW($M$2905)+1),"")</f>
        <v>0</v>
      </c>
      <c r="N4013">
        <f>IFERROR(SMALL(N972:N2902,ROW()-ROW($N$2905)+1),"")</f>
        <v>0</v>
      </c>
    </row>
    <row r="4014" spans="5:14">
      <c r="E4014">
        <f>IFERROR(SMALL(E972:E2902,ROW()-ROW($E$2905)+1),"")</f>
        <v>0</v>
      </c>
      <c r="F4014">
        <f>IFERROR(SMALL(F972:F2902,ROW()-ROW($F$2905)+1),"")</f>
        <v>0</v>
      </c>
      <c r="G4014">
        <f>IFERROR(SMALL(G972:G2902,ROW()-ROW($G$2905)+1),"")</f>
        <v>0</v>
      </c>
      <c r="H4014">
        <f>IFERROR(SMALL(H972:H2902,ROW()-ROW($H$2905)+1),"")</f>
        <v>0</v>
      </c>
      <c r="K4014">
        <f>IFERROR(SMALL(K972:K2902,ROW()-ROW($K$2905)+1),"")</f>
        <v>0</v>
      </c>
      <c r="L4014">
        <f>IFERROR(SMALL(L972:L2902,ROW()-ROW($L$2905)+1),"")</f>
        <v>0</v>
      </c>
      <c r="M4014">
        <f>IFERROR(SMALL(M972:M2902,ROW()-ROW($M$2905)+1),"")</f>
        <v>0</v>
      </c>
      <c r="N4014">
        <f>IFERROR(SMALL(N972:N2902,ROW()-ROW($N$2905)+1),"")</f>
        <v>0</v>
      </c>
    </row>
    <row r="4015" spans="5:14">
      <c r="E4015">
        <f>IFERROR(SMALL(E972:E2902,ROW()-ROW($E$2905)+1),"")</f>
        <v>0</v>
      </c>
      <c r="F4015">
        <f>IFERROR(SMALL(F972:F2902,ROW()-ROW($F$2905)+1),"")</f>
        <v>0</v>
      </c>
      <c r="G4015">
        <f>IFERROR(SMALL(G972:G2902,ROW()-ROW($G$2905)+1),"")</f>
        <v>0</v>
      </c>
      <c r="H4015">
        <f>IFERROR(SMALL(H972:H2902,ROW()-ROW($H$2905)+1),"")</f>
        <v>0</v>
      </c>
      <c r="K4015">
        <f>IFERROR(SMALL(K972:K2902,ROW()-ROW($K$2905)+1),"")</f>
        <v>0</v>
      </c>
      <c r="L4015">
        <f>IFERROR(SMALL(L972:L2902,ROW()-ROW($L$2905)+1),"")</f>
        <v>0</v>
      </c>
      <c r="M4015">
        <f>IFERROR(SMALL(M972:M2902,ROW()-ROW($M$2905)+1),"")</f>
        <v>0</v>
      </c>
      <c r="N4015">
        <f>IFERROR(SMALL(N972:N2902,ROW()-ROW($N$2905)+1),"")</f>
        <v>0</v>
      </c>
    </row>
    <row r="4016" spans="5:14">
      <c r="E4016">
        <f>IFERROR(SMALL(E972:E2902,ROW()-ROW($E$2905)+1),"")</f>
        <v>0</v>
      </c>
      <c r="F4016">
        <f>IFERROR(SMALL(F972:F2902,ROW()-ROW($F$2905)+1),"")</f>
        <v>0</v>
      </c>
      <c r="G4016">
        <f>IFERROR(SMALL(G972:G2902,ROW()-ROW($G$2905)+1),"")</f>
        <v>0</v>
      </c>
      <c r="H4016">
        <f>IFERROR(SMALL(H972:H2902,ROW()-ROW($H$2905)+1),"")</f>
        <v>0</v>
      </c>
      <c r="K4016">
        <f>IFERROR(SMALL(K972:K2902,ROW()-ROW($K$2905)+1),"")</f>
        <v>0</v>
      </c>
      <c r="L4016">
        <f>IFERROR(SMALL(L972:L2902,ROW()-ROW($L$2905)+1),"")</f>
        <v>0</v>
      </c>
      <c r="M4016">
        <f>IFERROR(SMALL(M972:M2902,ROW()-ROW($M$2905)+1),"")</f>
        <v>0</v>
      </c>
      <c r="N4016">
        <f>IFERROR(SMALL(N972:N2902,ROW()-ROW($N$2905)+1),"")</f>
        <v>0</v>
      </c>
    </row>
    <row r="4017" spans="5:14">
      <c r="E4017">
        <f>IFERROR(SMALL(E972:E2902,ROW()-ROW($E$2905)+1),"")</f>
        <v>0</v>
      </c>
      <c r="F4017">
        <f>IFERROR(SMALL(F972:F2902,ROW()-ROW($F$2905)+1),"")</f>
        <v>0</v>
      </c>
      <c r="G4017">
        <f>IFERROR(SMALL(G972:G2902,ROW()-ROW($G$2905)+1),"")</f>
        <v>0</v>
      </c>
      <c r="H4017">
        <f>IFERROR(SMALL(H972:H2902,ROW()-ROW($H$2905)+1),"")</f>
        <v>0</v>
      </c>
      <c r="K4017">
        <f>IFERROR(SMALL(K972:K2902,ROW()-ROW($K$2905)+1),"")</f>
        <v>0</v>
      </c>
      <c r="L4017">
        <f>IFERROR(SMALL(L972:L2902,ROW()-ROW($L$2905)+1),"")</f>
        <v>0</v>
      </c>
      <c r="M4017">
        <f>IFERROR(SMALL(M972:M2902,ROW()-ROW($M$2905)+1),"")</f>
        <v>0</v>
      </c>
      <c r="N4017">
        <f>IFERROR(SMALL(N972:N2902,ROW()-ROW($N$2905)+1),"")</f>
        <v>0</v>
      </c>
    </row>
    <row r="4018" spans="5:14">
      <c r="E4018">
        <f>IFERROR(SMALL(E972:E2902,ROW()-ROW($E$2905)+1),"")</f>
        <v>0</v>
      </c>
      <c r="F4018">
        <f>IFERROR(SMALL(F972:F2902,ROW()-ROW($F$2905)+1),"")</f>
        <v>0</v>
      </c>
      <c r="G4018">
        <f>IFERROR(SMALL(G972:G2902,ROW()-ROW($G$2905)+1),"")</f>
        <v>0</v>
      </c>
      <c r="H4018">
        <f>IFERROR(SMALL(H972:H2902,ROW()-ROW($H$2905)+1),"")</f>
        <v>0</v>
      </c>
      <c r="K4018">
        <f>IFERROR(SMALL(K972:K2902,ROW()-ROW($K$2905)+1),"")</f>
        <v>0</v>
      </c>
      <c r="L4018">
        <f>IFERROR(SMALL(L972:L2902,ROW()-ROW($L$2905)+1),"")</f>
        <v>0</v>
      </c>
      <c r="M4018">
        <f>IFERROR(SMALL(M972:M2902,ROW()-ROW($M$2905)+1),"")</f>
        <v>0</v>
      </c>
      <c r="N4018">
        <f>IFERROR(SMALL(N972:N2902,ROW()-ROW($N$2905)+1),"")</f>
        <v>0</v>
      </c>
    </row>
    <row r="4019" spans="5:14">
      <c r="E4019">
        <f>IFERROR(SMALL(E972:E2902,ROW()-ROW($E$2905)+1),"")</f>
        <v>0</v>
      </c>
      <c r="F4019">
        <f>IFERROR(SMALL(F972:F2902,ROW()-ROW($F$2905)+1),"")</f>
        <v>0</v>
      </c>
      <c r="G4019">
        <f>IFERROR(SMALL(G972:G2902,ROW()-ROW($G$2905)+1),"")</f>
        <v>0</v>
      </c>
      <c r="H4019">
        <f>IFERROR(SMALL(H972:H2902,ROW()-ROW($H$2905)+1),"")</f>
        <v>0</v>
      </c>
      <c r="K4019">
        <f>IFERROR(SMALL(K972:K2902,ROW()-ROW($K$2905)+1),"")</f>
        <v>0</v>
      </c>
      <c r="L4019">
        <f>IFERROR(SMALL(L972:L2902,ROW()-ROW($L$2905)+1),"")</f>
        <v>0</v>
      </c>
      <c r="M4019">
        <f>IFERROR(SMALL(M972:M2902,ROW()-ROW($M$2905)+1),"")</f>
        <v>0</v>
      </c>
      <c r="N4019">
        <f>IFERROR(SMALL(N972:N2902,ROW()-ROW($N$2905)+1),"")</f>
        <v>0</v>
      </c>
    </row>
    <row r="4020" spans="5:14">
      <c r="E4020">
        <f>IFERROR(SMALL(E972:E2902,ROW()-ROW($E$2905)+1),"")</f>
        <v>0</v>
      </c>
      <c r="F4020">
        <f>IFERROR(SMALL(F972:F2902,ROW()-ROW($F$2905)+1),"")</f>
        <v>0</v>
      </c>
      <c r="G4020">
        <f>IFERROR(SMALL(G972:G2902,ROW()-ROW($G$2905)+1),"")</f>
        <v>0</v>
      </c>
      <c r="H4020">
        <f>IFERROR(SMALL(H972:H2902,ROW()-ROW($H$2905)+1),"")</f>
        <v>0</v>
      </c>
      <c r="K4020">
        <f>IFERROR(SMALL(K972:K2902,ROW()-ROW($K$2905)+1),"")</f>
        <v>0</v>
      </c>
      <c r="L4020">
        <f>IFERROR(SMALL(L972:L2902,ROW()-ROW($L$2905)+1),"")</f>
        <v>0</v>
      </c>
      <c r="M4020">
        <f>IFERROR(SMALL(M972:M2902,ROW()-ROW($M$2905)+1),"")</f>
        <v>0</v>
      </c>
      <c r="N4020">
        <f>IFERROR(SMALL(N972:N2902,ROW()-ROW($N$2905)+1),"")</f>
        <v>0</v>
      </c>
    </row>
    <row r="4021" spans="5:14">
      <c r="E4021">
        <f>IFERROR(SMALL(E972:E2902,ROW()-ROW($E$2905)+1),"")</f>
        <v>0</v>
      </c>
      <c r="F4021">
        <f>IFERROR(SMALL(F972:F2902,ROW()-ROW($F$2905)+1),"")</f>
        <v>0</v>
      </c>
      <c r="G4021">
        <f>IFERROR(SMALL(G972:G2902,ROW()-ROW($G$2905)+1),"")</f>
        <v>0</v>
      </c>
      <c r="H4021">
        <f>IFERROR(SMALL(H972:H2902,ROW()-ROW($H$2905)+1),"")</f>
        <v>0</v>
      </c>
      <c r="K4021">
        <f>IFERROR(SMALL(K972:K2902,ROW()-ROW($K$2905)+1),"")</f>
        <v>0</v>
      </c>
      <c r="L4021">
        <f>IFERROR(SMALL(L972:L2902,ROW()-ROW($L$2905)+1),"")</f>
        <v>0</v>
      </c>
      <c r="M4021">
        <f>IFERROR(SMALL(M972:M2902,ROW()-ROW($M$2905)+1),"")</f>
        <v>0</v>
      </c>
      <c r="N4021">
        <f>IFERROR(SMALL(N972:N2902,ROW()-ROW($N$2905)+1),"")</f>
        <v>0</v>
      </c>
    </row>
    <row r="4022" spans="5:14">
      <c r="E4022">
        <f>IFERROR(SMALL(E972:E2902,ROW()-ROW($E$2905)+1),"")</f>
        <v>0</v>
      </c>
      <c r="F4022">
        <f>IFERROR(SMALL(F972:F2902,ROW()-ROW($F$2905)+1),"")</f>
        <v>0</v>
      </c>
      <c r="G4022">
        <f>IFERROR(SMALL(G972:G2902,ROW()-ROW($G$2905)+1),"")</f>
        <v>0</v>
      </c>
      <c r="H4022">
        <f>IFERROR(SMALL(H972:H2902,ROW()-ROW($H$2905)+1),"")</f>
        <v>0</v>
      </c>
      <c r="K4022">
        <f>IFERROR(SMALL(K972:K2902,ROW()-ROW($K$2905)+1),"")</f>
        <v>0</v>
      </c>
      <c r="L4022">
        <f>IFERROR(SMALL(L972:L2902,ROW()-ROW($L$2905)+1),"")</f>
        <v>0</v>
      </c>
      <c r="M4022">
        <f>IFERROR(SMALL(M972:M2902,ROW()-ROW($M$2905)+1),"")</f>
        <v>0</v>
      </c>
      <c r="N4022">
        <f>IFERROR(SMALL(N972:N2902,ROW()-ROW($N$2905)+1),"")</f>
        <v>0</v>
      </c>
    </row>
    <row r="4023" spans="5:14">
      <c r="E4023">
        <f>IFERROR(SMALL(E972:E2902,ROW()-ROW($E$2905)+1),"")</f>
        <v>0</v>
      </c>
      <c r="F4023">
        <f>IFERROR(SMALL(F972:F2902,ROW()-ROW($F$2905)+1),"")</f>
        <v>0</v>
      </c>
      <c r="G4023">
        <f>IFERROR(SMALL(G972:G2902,ROW()-ROW($G$2905)+1),"")</f>
        <v>0</v>
      </c>
      <c r="H4023">
        <f>IFERROR(SMALL(H972:H2902,ROW()-ROW($H$2905)+1),"")</f>
        <v>0</v>
      </c>
      <c r="K4023">
        <f>IFERROR(SMALL(K972:K2902,ROW()-ROW($K$2905)+1),"")</f>
        <v>0</v>
      </c>
      <c r="L4023">
        <f>IFERROR(SMALL(L972:L2902,ROW()-ROW($L$2905)+1),"")</f>
        <v>0</v>
      </c>
      <c r="M4023">
        <f>IFERROR(SMALL(M972:M2902,ROW()-ROW($M$2905)+1),"")</f>
        <v>0</v>
      </c>
      <c r="N4023">
        <f>IFERROR(SMALL(N972:N2902,ROW()-ROW($N$2905)+1),"")</f>
        <v>0</v>
      </c>
    </row>
    <row r="4024" spans="5:14">
      <c r="E4024">
        <f>IFERROR(SMALL(E972:E2902,ROW()-ROW($E$2905)+1),"")</f>
        <v>0</v>
      </c>
      <c r="F4024">
        <f>IFERROR(SMALL(F972:F2902,ROW()-ROW($F$2905)+1),"")</f>
        <v>0</v>
      </c>
      <c r="G4024">
        <f>IFERROR(SMALL(G972:G2902,ROW()-ROW($G$2905)+1),"")</f>
        <v>0</v>
      </c>
      <c r="H4024">
        <f>IFERROR(SMALL(H972:H2902,ROW()-ROW($H$2905)+1),"")</f>
        <v>0</v>
      </c>
      <c r="K4024">
        <f>IFERROR(SMALL(K972:K2902,ROW()-ROW($K$2905)+1),"")</f>
        <v>0</v>
      </c>
      <c r="L4024">
        <f>IFERROR(SMALL(L972:L2902,ROW()-ROW($L$2905)+1),"")</f>
        <v>0</v>
      </c>
      <c r="M4024">
        <f>IFERROR(SMALL(M972:M2902,ROW()-ROW($M$2905)+1),"")</f>
        <v>0</v>
      </c>
      <c r="N4024">
        <f>IFERROR(SMALL(N972:N2902,ROW()-ROW($N$2905)+1),"")</f>
        <v>0</v>
      </c>
    </row>
    <row r="4025" spans="5:14">
      <c r="E4025">
        <f>IFERROR(SMALL(E972:E2902,ROW()-ROW($E$2905)+1),"")</f>
        <v>0</v>
      </c>
      <c r="F4025">
        <f>IFERROR(SMALL(F972:F2902,ROW()-ROW($F$2905)+1),"")</f>
        <v>0</v>
      </c>
      <c r="G4025">
        <f>IFERROR(SMALL(G972:G2902,ROW()-ROW($G$2905)+1),"")</f>
        <v>0</v>
      </c>
      <c r="H4025">
        <f>IFERROR(SMALL(H972:H2902,ROW()-ROW($H$2905)+1),"")</f>
        <v>0</v>
      </c>
      <c r="K4025">
        <f>IFERROR(SMALL(K972:K2902,ROW()-ROW($K$2905)+1),"")</f>
        <v>0</v>
      </c>
      <c r="L4025">
        <f>IFERROR(SMALL(L972:L2902,ROW()-ROW($L$2905)+1),"")</f>
        <v>0</v>
      </c>
      <c r="M4025">
        <f>IFERROR(SMALL(M972:M2902,ROW()-ROW($M$2905)+1),"")</f>
        <v>0</v>
      </c>
      <c r="N4025">
        <f>IFERROR(SMALL(N972:N2902,ROW()-ROW($N$2905)+1),"")</f>
        <v>0</v>
      </c>
    </row>
    <row r="4026" spans="5:14">
      <c r="E4026">
        <f>IFERROR(SMALL(E972:E2902,ROW()-ROW($E$2905)+1),"")</f>
        <v>0</v>
      </c>
      <c r="F4026">
        <f>IFERROR(SMALL(F972:F2902,ROW()-ROW($F$2905)+1),"")</f>
        <v>0</v>
      </c>
      <c r="G4026">
        <f>IFERROR(SMALL(G972:G2902,ROW()-ROW($G$2905)+1),"")</f>
        <v>0</v>
      </c>
      <c r="H4026">
        <f>IFERROR(SMALL(H972:H2902,ROW()-ROW($H$2905)+1),"")</f>
        <v>0</v>
      </c>
      <c r="K4026">
        <f>IFERROR(SMALL(K972:K2902,ROW()-ROW($K$2905)+1),"")</f>
        <v>0</v>
      </c>
      <c r="L4026">
        <f>IFERROR(SMALL(L972:L2902,ROW()-ROW($L$2905)+1),"")</f>
        <v>0</v>
      </c>
      <c r="M4026">
        <f>IFERROR(SMALL(M972:M2902,ROW()-ROW($M$2905)+1),"")</f>
        <v>0</v>
      </c>
      <c r="N4026">
        <f>IFERROR(SMALL(N972:N2902,ROW()-ROW($N$2905)+1),"")</f>
        <v>0</v>
      </c>
    </row>
    <row r="4027" spans="5:14">
      <c r="E4027">
        <f>IFERROR(SMALL(E972:E2902,ROW()-ROW($E$2905)+1),"")</f>
        <v>0</v>
      </c>
      <c r="F4027">
        <f>IFERROR(SMALL(F972:F2902,ROW()-ROW($F$2905)+1),"")</f>
        <v>0</v>
      </c>
      <c r="G4027">
        <f>IFERROR(SMALL(G972:G2902,ROW()-ROW($G$2905)+1),"")</f>
        <v>0</v>
      </c>
      <c r="H4027">
        <f>IFERROR(SMALL(H972:H2902,ROW()-ROW($H$2905)+1),"")</f>
        <v>0</v>
      </c>
      <c r="K4027">
        <f>IFERROR(SMALL(K972:K2902,ROW()-ROW($K$2905)+1),"")</f>
        <v>0</v>
      </c>
      <c r="L4027">
        <f>IFERROR(SMALL(L972:L2902,ROW()-ROW($L$2905)+1),"")</f>
        <v>0</v>
      </c>
      <c r="M4027">
        <f>IFERROR(SMALL(M972:M2902,ROW()-ROW($M$2905)+1),"")</f>
        <v>0</v>
      </c>
      <c r="N4027">
        <f>IFERROR(SMALL(N972:N2902,ROW()-ROW($N$2905)+1),"")</f>
        <v>0</v>
      </c>
    </row>
    <row r="4028" spans="5:14">
      <c r="E4028">
        <f>IFERROR(SMALL(E972:E2902,ROW()-ROW($E$2905)+1),"")</f>
        <v>0</v>
      </c>
      <c r="F4028">
        <f>IFERROR(SMALL(F972:F2902,ROW()-ROW($F$2905)+1),"")</f>
        <v>0</v>
      </c>
      <c r="G4028">
        <f>IFERROR(SMALL(G972:G2902,ROW()-ROW($G$2905)+1),"")</f>
        <v>0</v>
      </c>
      <c r="H4028">
        <f>IFERROR(SMALL(H972:H2902,ROW()-ROW($H$2905)+1),"")</f>
        <v>0</v>
      </c>
      <c r="K4028">
        <f>IFERROR(SMALL(K972:K2902,ROW()-ROW($K$2905)+1),"")</f>
        <v>0</v>
      </c>
      <c r="L4028">
        <f>IFERROR(SMALL(L972:L2902,ROW()-ROW($L$2905)+1),"")</f>
        <v>0</v>
      </c>
      <c r="M4028">
        <f>IFERROR(SMALL(M972:M2902,ROW()-ROW($M$2905)+1),"")</f>
        <v>0</v>
      </c>
      <c r="N4028">
        <f>IFERROR(SMALL(N972:N2902,ROW()-ROW($N$2905)+1),"")</f>
        <v>0</v>
      </c>
    </row>
    <row r="4029" spans="5:14">
      <c r="E4029">
        <f>IFERROR(SMALL(E972:E2902,ROW()-ROW($E$2905)+1),"")</f>
        <v>0</v>
      </c>
      <c r="F4029">
        <f>IFERROR(SMALL(F972:F2902,ROW()-ROW($F$2905)+1),"")</f>
        <v>0</v>
      </c>
      <c r="G4029">
        <f>IFERROR(SMALL(G972:G2902,ROW()-ROW($G$2905)+1),"")</f>
        <v>0</v>
      </c>
      <c r="H4029">
        <f>IFERROR(SMALL(H972:H2902,ROW()-ROW($H$2905)+1),"")</f>
        <v>0</v>
      </c>
      <c r="K4029">
        <f>IFERROR(SMALL(K972:K2902,ROW()-ROW($K$2905)+1),"")</f>
        <v>0</v>
      </c>
      <c r="L4029">
        <f>IFERROR(SMALL(L972:L2902,ROW()-ROW($L$2905)+1),"")</f>
        <v>0</v>
      </c>
      <c r="M4029">
        <f>IFERROR(SMALL(M972:M2902,ROW()-ROW($M$2905)+1),"")</f>
        <v>0</v>
      </c>
      <c r="N4029">
        <f>IFERROR(SMALL(N972:N2902,ROW()-ROW($N$2905)+1),"")</f>
        <v>0</v>
      </c>
    </row>
    <row r="4030" spans="5:14">
      <c r="E4030">
        <f>IFERROR(SMALL(E972:E2902,ROW()-ROW($E$2905)+1),"")</f>
        <v>0</v>
      </c>
      <c r="F4030">
        <f>IFERROR(SMALL(F972:F2902,ROW()-ROW($F$2905)+1),"")</f>
        <v>0</v>
      </c>
      <c r="G4030">
        <f>IFERROR(SMALL(G972:G2902,ROW()-ROW($G$2905)+1),"")</f>
        <v>0</v>
      </c>
      <c r="H4030">
        <f>IFERROR(SMALL(H972:H2902,ROW()-ROW($H$2905)+1),"")</f>
        <v>0</v>
      </c>
      <c r="K4030">
        <f>IFERROR(SMALL(K972:K2902,ROW()-ROW($K$2905)+1),"")</f>
        <v>0</v>
      </c>
      <c r="L4030">
        <f>IFERROR(SMALL(L972:L2902,ROW()-ROW($L$2905)+1),"")</f>
        <v>0</v>
      </c>
      <c r="M4030">
        <f>IFERROR(SMALL(M972:M2902,ROW()-ROW($M$2905)+1),"")</f>
        <v>0</v>
      </c>
      <c r="N4030">
        <f>IFERROR(SMALL(N972:N2902,ROW()-ROW($N$2905)+1),"")</f>
        <v>0</v>
      </c>
    </row>
    <row r="4031" spans="5:14">
      <c r="E4031">
        <f>IFERROR(SMALL(E972:E2902,ROW()-ROW($E$2905)+1),"")</f>
        <v>0</v>
      </c>
      <c r="F4031">
        <f>IFERROR(SMALL(F972:F2902,ROW()-ROW($F$2905)+1),"")</f>
        <v>0</v>
      </c>
      <c r="G4031">
        <f>IFERROR(SMALL(G972:G2902,ROW()-ROW($G$2905)+1),"")</f>
        <v>0</v>
      </c>
      <c r="H4031">
        <f>IFERROR(SMALL(H972:H2902,ROW()-ROW($H$2905)+1),"")</f>
        <v>0</v>
      </c>
      <c r="K4031">
        <f>IFERROR(SMALL(K972:K2902,ROW()-ROW($K$2905)+1),"")</f>
        <v>0</v>
      </c>
      <c r="L4031">
        <f>IFERROR(SMALL(L972:L2902,ROW()-ROW($L$2905)+1),"")</f>
        <v>0</v>
      </c>
      <c r="M4031">
        <f>IFERROR(SMALL(M972:M2902,ROW()-ROW($M$2905)+1),"")</f>
        <v>0</v>
      </c>
      <c r="N4031">
        <f>IFERROR(SMALL(N972:N2902,ROW()-ROW($N$2905)+1),"")</f>
        <v>0</v>
      </c>
    </row>
    <row r="4032" spans="5:14">
      <c r="E4032">
        <f>IFERROR(SMALL(E972:E2902,ROW()-ROW($E$2905)+1),"")</f>
        <v>0</v>
      </c>
      <c r="F4032">
        <f>IFERROR(SMALL(F972:F2902,ROW()-ROW($F$2905)+1),"")</f>
        <v>0</v>
      </c>
      <c r="G4032">
        <f>IFERROR(SMALL(G972:G2902,ROW()-ROW($G$2905)+1),"")</f>
        <v>0</v>
      </c>
      <c r="H4032">
        <f>IFERROR(SMALL(H972:H2902,ROW()-ROW($H$2905)+1),"")</f>
        <v>0</v>
      </c>
      <c r="K4032">
        <f>IFERROR(SMALL(K972:K2902,ROW()-ROW($K$2905)+1),"")</f>
        <v>0</v>
      </c>
      <c r="L4032">
        <f>IFERROR(SMALL(L972:L2902,ROW()-ROW($L$2905)+1),"")</f>
        <v>0</v>
      </c>
      <c r="M4032">
        <f>IFERROR(SMALL(M972:M2902,ROW()-ROW($M$2905)+1),"")</f>
        <v>0</v>
      </c>
      <c r="N4032">
        <f>IFERROR(SMALL(N972:N2902,ROW()-ROW($N$2905)+1),"")</f>
        <v>0</v>
      </c>
    </row>
    <row r="4033" spans="5:14">
      <c r="E4033">
        <f>IFERROR(SMALL(E972:E2902,ROW()-ROW($E$2905)+1),"")</f>
        <v>0</v>
      </c>
      <c r="F4033">
        <f>IFERROR(SMALL(F972:F2902,ROW()-ROW($F$2905)+1),"")</f>
        <v>0</v>
      </c>
      <c r="G4033">
        <f>IFERROR(SMALL(G972:G2902,ROW()-ROW($G$2905)+1),"")</f>
        <v>0</v>
      </c>
      <c r="H4033">
        <f>IFERROR(SMALL(H972:H2902,ROW()-ROW($H$2905)+1),"")</f>
        <v>0</v>
      </c>
      <c r="K4033">
        <f>IFERROR(SMALL(K972:K2902,ROW()-ROW($K$2905)+1),"")</f>
        <v>0</v>
      </c>
      <c r="L4033">
        <f>IFERROR(SMALL(L972:L2902,ROW()-ROW($L$2905)+1),"")</f>
        <v>0</v>
      </c>
      <c r="M4033">
        <f>IFERROR(SMALL(M972:M2902,ROW()-ROW($M$2905)+1),"")</f>
        <v>0</v>
      </c>
      <c r="N4033">
        <f>IFERROR(SMALL(N972:N2902,ROW()-ROW($N$2905)+1),"")</f>
        <v>0</v>
      </c>
    </row>
    <row r="4034" spans="5:14">
      <c r="E4034">
        <f>IFERROR(SMALL(E972:E2902,ROW()-ROW($E$2905)+1),"")</f>
        <v>0</v>
      </c>
      <c r="F4034">
        <f>IFERROR(SMALL(F972:F2902,ROW()-ROW($F$2905)+1),"")</f>
        <v>0</v>
      </c>
      <c r="G4034">
        <f>IFERROR(SMALL(G972:G2902,ROW()-ROW($G$2905)+1),"")</f>
        <v>0</v>
      </c>
      <c r="H4034">
        <f>IFERROR(SMALL(H972:H2902,ROW()-ROW($H$2905)+1),"")</f>
        <v>0</v>
      </c>
      <c r="K4034">
        <f>IFERROR(SMALL(K972:K2902,ROW()-ROW($K$2905)+1),"")</f>
        <v>0</v>
      </c>
      <c r="L4034">
        <f>IFERROR(SMALL(L972:L2902,ROW()-ROW($L$2905)+1),"")</f>
        <v>0</v>
      </c>
      <c r="M4034">
        <f>IFERROR(SMALL(M972:M2902,ROW()-ROW($M$2905)+1),"")</f>
        <v>0</v>
      </c>
      <c r="N4034">
        <f>IFERROR(SMALL(N972:N2902,ROW()-ROW($N$2905)+1),"")</f>
        <v>0</v>
      </c>
    </row>
    <row r="4035" spans="5:14">
      <c r="E4035">
        <f>IFERROR(SMALL(E972:E2902,ROW()-ROW($E$2905)+1),"")</f>
        <v>0</v>
      </c>
      <c r="F4035">
        <f>IFERROR(SMALL(F972:F2902,ROW()-ROW($F$2905)+1),"")</f>
        <v>0</v>
      </c>
      <c r="G4035">
        <f>IFERROR(SMALL(G972:G2902,ROW()-ROW($G$2905)+1),"")</f>
        <v>0</v>
      </c>
      <c r="H4035">
        <f>IFERROR(SMALL(H972:H2902,ROW()-ROW($H$2905)+1),"")</f>
        <v>0</v>
      </c>
      <c r="K4035">
        <f>IFERROR(SMALL(K972:K2902,ROW()-ROW($K$2905)+1),"")</f>
        <v>0</v>
      </c>
      <c r="L4035">
        <f>IFERROR(SMALL(L972:L2902,ROW()-ROW($L$2905)+1),"")</f>
        <v>0</v>
      </c>
      <c r="M4035">
        <f>IFERROR(SMALL(M972:M2902,ROW()-ROW($M$2905)+1),"")</f>
        <v>0</v>
      </c>
      <c r="N4035">
        <f>IFERROR(SMALL(N972:N2902,ROW()-ROW($N$2905)+1),"")</f>
        <v>0</v>
      </c>
    </row>
    <row r="4036" spans="5:14">
      <c r="E4036">
        <f>IFERROR(SMALL(E972:E2902,ROW()-ROW($E$2905)+1),"")</f>
        <v>0</v>
      </c>
      <c r="F4036">
        <f>IFERROR(SMALL(F972:F2902,ROW()-ROW($F$2905)+1),"")</f>
        <v>0</v>
      </c>
      <c r="G4036">
        <f>IFERROR(SMALL(G972:G2902,ROW()-ROW($G$2905)+1),"")</f>
        <v>0</v>
      </c>
      <c r="H4036">
        <f>IFERROR(SMALL(H972:H2902,ROW()-ROW($H$2905)+1),"")</f>
        <v>0</v>
      </c>
      <c r="K4036">
        <f>IFERROR(SMALL(K972:K2902,ROW()-ROW($K$2905)+1),"")</f>
        <v>0</v>
      </c>
      <c r="L4036">
        <f>IFERROR(SMALL(L972:L2902,ROW()-ROW($L$2905)+1),"")</f>
        <v>0</v>
      </c>
      <c r="M4036">
        <f>IFERROR(SMALL(M972:M2902,ROW()-ROW($M$2905)+1),"")</f>
        <v>0</v>
      </c>
      <c r="N4036">
        <f>IFERROR(SMALL(N972:N2902,ROW()-ROW($N$2905)+1),"")</f>
        <v>0</v>
      </c>
    </row>
    <row r="4037" spans="5:14">
      <c r="E4037">
        <f>IFERROR(SMALL(E972:E2902,ROW()-ROW($E$2905)+1),"")</f>
        <v>0</v>
      </c>
      <c r="F4037">
        <f>IFERROR(SMALL(F972:F2902,ROW()-ROW($F$2905)+1),"")</f>
        <v>0</v>
      </c>
      <c r="G4037">
        <f>IFERROR(SMALL(G972:G2902,ROW()-ROW($G$2905)+1),"")</f>
        <v>0</v>
      </c>
      <c r="H4037">
        <f>IFERROR(SMALL(H972:H2902,ROW()-ROW($H$2905)+1),"")</f>
        <v>0</v>
      </c>
      <c r="K4037">
        <f>IFERROR(SMALL(K972:K2902,ROW()-ROW($K$2905)+1),"")</f>
        <v>0</v>
      </c>
      <c r="L4037">
        <f>IFERROR(SMALL(L972:L2902,ROW()-ROW($L$2905)+1),"")</f>
        <v>0</v>
      </c>
      <c r="M4037">
        <f>IFERROR(SMALL(M972:M2902,ROW()-ROW($M$2905)+1),"")</f>
        <v>0</v>
      </c>
      <c r="N4037">
        <f>IFERROR(SMALL(N972:N2902,ROW()-ROW($N$2905)+1),"")</f>
        <v>0</v>
      </c>
    </row>
    <row r="4038" spans="5:14">
      <c r="E4038">
        <f>IFERROR(SMALL(E972:E2902,ROW()-ROW($E$2905)+1),"")</f>
        <v>0</v>
      </c>
      <c r="F4038">
        <f>IFERROR(SMALL(F972:F2902,ROW()-ROW($F$2905)+1),"")</f>
        <v>0</v>
      </c>
      <c r="G4038">
        <f>IFERROR(SMALL(G972:G2902,ROW()-ROW($G$2905)+1),"")</f>
        <v>0</v>
      </c>
      <c r="H4038">
        <f>IFERROR(SMALL(H972:H2902,ROW()-ROW($H$2905)+1),"")</f>
        <v>0</v>
      </c>
      <c r="K4038">
        <f>IFERROR(SMALL(K972:K2902,ROW()-ROW($K$2905)+1),"")</f>
        <v>0</v>
      </c>
      <c r="L4038">
        <f>IFERROR(SMALL(L972:L2902,ROW()-ROW($L$2905)+1),"")</f>
        <v>0</v>
      </c>
      <c r="M4038">
        <f>IFERROR(SMALL(M972:M2902,ROW()-ROW($M$2905)+1),"")</f>
        <v>0</v>
      </c>
      <c r="N4038">
        <f>IFERROR(SMALL(N972:N2902,ROW()-ROW($N$2905)+1),"")</f>
        <v>0</v>
      </c>
    </row>
    <row r="4039" spans="5:14">
      <c r="E4039">
        <f>IFERROR(SMALL(E972:E2902,ROW()-ROW($E$2905)+1),"")</f>
        <v>0</v>
      </c>
      <c r="F4039">
        <f>IFERROR(SMALL(F972:F2902,ROW()-ROW($F$2905)+1),"")</f>
        <v>0</v>
      </c>
      <c r="G4039">
        <f>IFERROR(SMALL(G972:G2902,ROW()-ROW($G$2905)+1),"")</f>
        <v>0</v>
      </c>
      <c r="H4039">
        <f>IFERROR(SMALL(H972:H2902,ROW()-ROW($H$2905)+1),"")</f>
        <v>0</v>
      </c>
      <c r="K4039">
        <f>IFERROR(SMALL(K972:K2902,ROW()-ROW($K$2905)+1),"")</f>
        <v>0</v>
      </c>
      <c r="L4039">
        <f>IFERROR(SMALL(L972:L2902,ROW()-ROW($L$2905)+1),"")</f>
        <v>0</v>
      </c>
      <c r="M4039">
        <f>IFERROR(SMALL(M972:M2902,ROW()-ROW($M$2905)+1),"")</f>
        <v>0</v>
      </c>
      <c r="N4039">
        <f>IFERROR(SMALL(N972:N2902,ROW()-ROW($N$2905)+1),"")</f>
        <v>0</v>
      </c>
    </row>
    <row r="4040" spans="5:14">
      <c r="E4040">
        <f>IFERROR(SMALL(E972:E2902,ROW()-ROW($E$2905)+1),"")</f>
        <v>0</v>
      </c>
      <c r="F4040">
        <f>IFERROR(SMALL(F972:F2902,ROW()-ROW($F$2905)+1),"")</f>
        <v>0</v>
      </c>
      <c r="G4040">
        <f>IFERROR(SMALL(G972:G2902,ROW()-ROW($G$2905)+1),"")</f>
        <v>0</v>
      </c>
      <c r="H4040">
        <f>IFERROR(SMALL(H972:H2902,ROW()-ROW($H$2905)+1),"")</f>
        <v>0</v>
      </c>
      <c r="K4040">
        <f>IFERROR(SMALL(K972:K2902,ROW()-ROW($K$2905)+1),"")</f>
        <v>0</v>
      </c>
      <c r="L4040">
        <f>IFERROR(SMALL(L972:L2902,ROW()-ROW($L$2905)+1),"")</f>
        <v>0</v>
      </c>
      <c r="M4040">
        <f>IFERROR(SMALL(M972:M2902,ROW()-ROW($M$2905)+1),"")</f>
        <v>0</v>
      </c>
      <c r="N4040">
        <f>IFERROR(SMALL(N972:N2902,ROW()-ROW($N$2905)+1),"")</f>
        <v>0</v>
      </c>
    </row>
    <row r="4041" spans="5:14">
      <c r="E4041">
        <f>IFERROR(SMALL(E972:E2902,ROW()-ROW($E$2905)+1),"")</f>
        <v>0</v>
      </c>
      <c r="F4041">
        <f>IFERROR(SMALL(F972:F2902,ROW()-ROW($F$2905)+1),"")</f>
        <v>0</v>
      </c>
      <c r="G4041">
        <f>IFERROR(SMALL(G972:G2902,ROW()-ROW($G$2905)+1),"")</f>
        <v>0</v>
      </c>
      <c r="H4041">
        <f>IFERROR(SMALL(H972:H2902,ROW()-ROW($H$2905)+1),"")</f>
        <v>0</v>
      </c>
      <c r="K4041">
        <f>IFERROR(SMALL(K972:K2902,ROW()-ROW($K$2905)+1),"")</f>
        <v>0</v>
      </c>
      <c r="L4041">
        <f>IFERROR(SMALL(L972:L2902,ROW()-ROW($L$2905)+1),"")</f>
        <v>0</v>
      </c>
      <c r="M4041">
        <f>IFERROR(SMALL(M972:M2902,ROW()-ROW($M$2905)+1),"")</f>
        <v>0</v>
      </c>
      <c r="N4041">
        <f>IFERROR(SMALL(N972:N2902,ROW()-ROW($N$2905)+1),"")</f>
        <v>0</v>
      </c>
    </row>
    <row r="4042" spans="5:14">
      <c r="E4042">
        <f>IFERROR(SMALL(E972:E2902,ROW()-ROW($E$2905)+1),"")</f>
        <v>0</v>
      </c>
      <c r="F4042">
        <f>IFERROR(SMALL(F972:F2902,ROW()-ROW($F$2905)+1),"")</f>
        <v>0</v>
      </c>
      <c r="G4042">
        <f>IFERROR(SMALL(G972:G2902,ROW()-ROW($G$2905)+1),"")</f>
        <v>0</v>
      </c>
      <c r="H4042">
        <f>IFERROR(SMALL(H972:H2902,ROW()-ROW($H$2905)+1),"")</f>
        <v>0</v>
      </c>
      <c r="K4042">
        <f>IFERROR(SMALL(K972:K2902,ROW()-ROW($K$2905)+1),"")</f>
        <v>0</v>
      </c>
      <c r="L4042">
        <f>IFERROR(SMALL(L972:L2902,ROW()-ROW($L$2905)+1),"")</f>
        <v>0</v>
      </c>
      <c r="M4042">
        <f>IFERROR(SMALL(M972:M2902,ROW()-ROW($M$2905)+1),"")</f>
        <v>0</v>
      </c>
      <c r="N4042">
        <f>IFERROR(SMALL(N972:N2902,ROW()-ROW($N$2905)+1),"")</f>
        <v>0</v>
      </c>
    </row>
    <row r="4043" spans="5:14">
      <c r="E4043">
        <f>IFERROR(SMALL(E972:E2902,ROW()-ROW($E$2905)+1),"")</f>
        <v>0</v>
      </c>
      <c r="F4043">
        <f>IFERROR(SMALL(F972:F2902,ROW()-ROW($F$2905)+1),"")</f>
        <v>0</v>
      </c>
      <c r="G4043">
        <f>IFERROR(SMALL(G972:G2902,ROW()-ROW($G$2905)+1),"")</f>
        <v>0</v>
      </c>
      <c r="H4043">
        <f>IFERROR(SMALL(H972:H2902,ROW()-ROW($H$2905)+1),"")</f>
        <v>0</v>
      </c>
      <c r="K4043">
        <f>IFERROR(SMALL(K972:K2902,ROW()-ROW($K$2905)+1),"")</f>
        <v>0</v>
      </c>
      <c r="L4043">
        <f>IFERROR(SMALL(L972:L2902,ROW()-ROW($L$2905)+1),"")</f>
        <v>0</v>
      </c>
      <c r="M4043">
        <f>IFERROR(SMALL(M972:M2902,ROW()-ROW($M$2905)+1),"")</f>
        <v>0</v>
      </c>
      <c r="N4043">
        <f>IFERROR(SMALL(N972:N2902,ROW()-ROW($N$2905)+1),"")</f>
        <v>0</v>
      </c>
    </row>
    <row r="4044" spans="5:14">
      <c r="E4044">
        <f>IFERROR(SMALL(E972:E2902,ROW()-ROW($E$2905)+1),"")</f>
        <v>0</v>
      </c>
      <c r="F4044">
        <f>IFERROR(SMALL(F972:F2902,ROW()-ROW($F$2905)+1),"")</f>
        <v>0</v>
      </c>
      <c r="G4044">
        <f>IFERROR(SMALL(G972:G2902,ROW()-ROW($G$2905)+1),"")</f>
        <v>0</v>
      </c>
      <c r="H4044">
        <f>IFERROR(SMALL(H972:H2902,ROW()-ROW($H$2905)+1),"")</f>
        <v>0</v>
      </c>
      <c r="K4044">
        <f>IFERROR(SMALL(K972:K2902,ROW()-ROW($K$2905)+1),"")</f>
        <v>0</v>
      </c>
      <c r="L4044">
        <f>IFERROR(SMALL(L972:L2902,ROW()-ROW($L$2905)+1),"")</f>
        <v>0</v>
      </c>
      <c r="M4044">
        <f>IFERROR(SMALL(M972:M2902,ROW()-ROW($M$2905)+1),"")</f>
        <v>0</v>
      </c>
      <c r="N4044">
        <f>IFERROR(SMALL(N972:N2902,ROW()-ROW($N$2905)+1),"")</f>
        <v>0</v>
      </c>
    </row>
    <row r="4045" spans="5:14">
      <c r="E4045">
        <f>IFERROR(SMALL(E972:E2902,ROW()-ROW($E$2905)+1),"")</f>
        <v>0</v>
      </c>
      <c r="F4045">
        <f>IFERROR(SMALL(F972:F2902,ROW()-ROW($F$2905)+1),"")</f>
        <v>0</v>
      </c>
      <c r="G4045">
        <f>IFERROR(SMALL(G972:G2902,ROW()-ROW($G$2905)+1),"")</f>
        <v>0</v>
      </c>
      <c r="H4045">
        <f>IFERROR(SMALL(H972:H2902,ROW()-ROW($H$2905)+1),"")</f>
        <v>0</v>
      </c>
      <c r="K4045">
        <f>IFERROR(SMALL(K972:K2902,ROW()-ROW($K$2905)+1),"")</f>
        <v>0</v>
      </c>
      <c r="L4045">
        <f>IFERROR(SMALL(L972:L2902,ROW()-ROW($L$2905)+1),"")</f>
        <v>0</v>
      </c>
      <c r="M4045">
        <f>IFERROR(SMALL(M972:M2902,ROW()-ROW($M$2905)+1),"")</f>
        <v>0</v>
      </c>
      <c r="N4045">
        <f>IFERROR(SMALL(N972:N2902,ROW()-ROW($N$2905)+1),"")</f>
        <v>0</v>
      </c>
    </row>
    <row r="4046" spans="5:14">
      <c r="E4046">
        <f>IFERROR(SMALL(E972:E2902,ROW()-ROW($E$2905)+1),"")</f>
        <v>0</v>
      </c>
      <c r="F4046">
        <f>IFERROR(SMALL(F972:F2902,ROW()-ROW($F$2905)+1),"")</f>
        <v>0</v>
      </c>
      <c r="G4046">
        <f>IFERROR(SMALL(G972:G2902,ROW()-ROW($G$2905)+1),"")</f>
        <v>0</v>
      </c>
      <c r="H4046">
        <f>IFERROR(SMALL(H972:H2902,ROW()-ROW($H$2905)+1),"")</f>
        <v>0</v>
      </c>
      <c r="K4046">
        <f>IFERROR(SMALL(K972:K2902,ROW()-ROW($K$2905)+1),"")</f>
        <v>0</v>
      </c>
      <c r="L4046">
        <f>IFERROR(SMALL(L972:L2902,ROW()-ROW($L$2905)+1),"")</f>
        <v>0</v>
      </c>
      <c r="M4046">
        <f>IFERROR(SMALL(M972:M2902,ROW()-ROW($M$2905)+1),"")</f>
        <v>0</v>
      </c>
      <c r="N4046">
        <f>IFERROR(SMALL(N972:N2902,ROW()-ROW($N$2905)+1),"")</f>
        <v>0</v>
      </c>
    </row>
    <row r="4047" spans="5:14">
      <c r="E4047">
        <f>IFERROR(SMALL(E972:E2902,ROW()-ROW($E$2905)+1),"")</f>
        <v>0</v>
      </c>
      <c r="F4047">
        <f>IFERROR(SMALL(F972:F2902,ROW()-ROW($F$2905)+1),"")</f>
        <v>0</v>
      </c>
      <c r="G4047">
        <f>IFERROR(SMALL(G972:G2902,ROW()-ROW($G$2905)+1),"")</f>
        <v>0</v>
      </c>
      <c r="H4047">
        <f>IFERROR(SMALL(H972:H2902,ROW()-ROW($H$2905)+1),"")</f>
        <v>0</v>
      </c>
      <c r="K4047">
        <f>IFERROR(SMALL(K972:K2902,ROW()-ROW($K$2905)+1),"")</f>
        <v>0</v>
      </c>
      <c r="L4047">
        <f>IFERROR(SMALL(L972:L2902,ROW()-ROW($L$2905)+1),"")</f>
        <v>0</v>
      </c>
      <c r="M4047">
        <f>IFERROR(SMALL(M972:M2902,ROW()-ROW($M$2905)+1),"")</f>
        <v>0</v>
      </c>
      <c r="N4047">
        <f>IFERROR(SMALL(N972:N2902,ROW()-ROW($N$2905)+1),"")</f>
        <v>0</v>
      </c>
    </row>
    <row r="4048" spans="5:14">
      <c r="E4048">
        <f>IFERROR(SMALL(E972:E2902,ROW()-ROW($E$2905)+1),"")</f>
        <v>0</v>
      </c>
      <c r="F4048">
        <f>IFERROR(SMALL(F972:F2902,ROW()-ROW($F$2905)+1),"")</f>
        <v>0</v>
      </c>
      <c r="G4048">
        <f>IFERROR(SMALL(G972:G2902,ROW()-ROW($G$2905)+1),"")</f>
        <v>0</v>
      </c>
      <c r="H4048">
        <f>IFERROR(SMALL(H972:H2902,ROW()-ROW($H$2905)+1),"")</f>
        <v>0</v>
      </c>
      <c r="K4048">
        <f>IFERROR(SMALL(K972:K2902,ROW()-ROW($K$2905)+1),"")</f>
        <v>0</v>
      </c>
      <c r="L4048">
        <f>IFERROR(SMALL(L972:L2902,ROW()-ROW($L$2905)+1),"")</f>
        <v>0</v>
      </c>
      <c r="M4048">
        <f>IFERROR(SMALL(M972:M2902,ROW()-ROW($M$2905)+1),"")</f>
        <v>0</v>
      </c>
      <c r="N4048">
        <f>IFERROR(SMALL(N972:N2902,ROW()-ROW($N$2905)+1),"")</f>
        <v>0</v>
      </c>
    </row>
    <row r="4049" spans="5:14">
      <c r="E4049">
        <f>IFERROR(SMALL(E972:E2902,ROW()-ROW($E$2905)+1),"")</f>
        <v>0</v>
      </c>
      <c r="F4049">
        <f>IFERROR(SMALL(F972:F2902,ROW()-ROW($F$2905)+1),"")</f>
        <v>0</v>
      </c>
      <c r="G4049">
        <f>IFERROR(SMALL(G972:G2902,ROW()-ROW($G$2905)+1),"")</f>
        <v>0</v>
      </c>
      <c r="H4049">
        <f>IFERROR(SMALL(H972:H2902,ROW()-ROW($H$2905)+1),"")</f>
        <v>0</v>
      </c>
      <c r="K4049">
        <f>IFERROR(SMALL(K972:K2902,ROW()-ROW($K$2905)+1),"")</f>
        <v>0</v>
      </c>
      <c r="L4049">
        <f>IFERROR(SMALL(L972:L2902,ROW()-ROW($L$2905)+1),"")</f>
        <v>0</v>
      </c>
      <c r="M4049">
        <f>IFERROR(SMALL(M972:M2902,ROW()-ROW($M$2905)+1),"")</f>
        <v>0</v>
      </c>
      <c r="N4049">
        <f>IFERROR(SMALL(N972:N2902,ROW()-ROW($N$2905)+1),"")</f>
        <v>0</v>
      </c>
    </row>
    <row r="4050" spans="5:14">
      <c r="E4050">
        <f>IFERROR(SMALL(E972:E2902,ROW()-ROW($E$2905)+1),"")</f>
        <v>0</v>
      </c>
      <c r="F4050">
        <f>IFERROR(SMALL(F972:F2902,ROW()-ROW($F$2905)+1),"")</f>
        <v>0</v>
      </c>
      <c r="G4050">
        <f>IFERROR(SMALL(G972:G2902,ROW()-ROW($G$2905)+1),"")</f>
        <v>0</v>
      </c>
      <c r="H4050">
        <f>IFERROR(SMALL(H972:H2902,ROW()-ROW($H$2905)+1),"")</f>
        <v>0</v>
      </c>
      <c r="K4050">
        <f>IFERROR(SMALL(K972:K2902,ROW()-ROW($K$2905)+1),"")</f>
        <v>0</v>
      </c>
      <c r="L4050">
        <f>IFERROR(SMALL(L972:L2902,ROW()-ROW($L$2905)+1),"")</f>
        <v>0</v>
      </c>
      <c r="M4050">
        <f>IFERROR(SMALL(M972:M2902,ROW()-ROW($M$2905)+1),"")</f>
        <v>0</v>
      </c>
      <c r="N4050">
        <f>IFERROR(SMALL(N972:N2902,ROW()-ROW($N$2905)+1),"")</f>
        <v>0</v>
      </c>
    </row>
    <row r="4051" spans="5:14">
      <c r="E4051">
        <f>IFERROR(SMALL(E972:E2902,ROW()-ROW($E$2905)+1),"")</f>
        <v>0</v>
      </c>
      <c r="F4051">
        <f>IFERROR(SMALL(F972:F2902,ROW()-ROW($F$2905)+1),"")</f>
        <v>0</v>
      </c>
      <c r="G4051">
        <f>IFERROR(SMALL(G972:G2902,ROW()-ROW($G$2905)+1),"")</f>
        <v>0</v>
      </c>
      <c r="H4051">
        <f>IFERROR(SMALL(H972:H2902,ROW()-ROW($H$2905)+1),"")</f>
        <v>0</v>
      </c>
      <c r="K4051">
        <f>IFERROR(SMALL(K972:K2902,ROW()-ROW($K$2905)+1),"")</f>
        <v>0</v>
      </c>
      <c r="L4051">
        <f>IFERROR(SMALL(L972:L2902,ROW()-ROW($L$2905)+1),"")</f>
        <v>0</v>
      </c>
      <c r="M4051">
        <f>IFERROR(SMALL(M972:M2902,ROW()-ROW($M$2905)+1),"")</f>
        <v>0</v>
      </c>
      <c r="N4051">
        <f>IFERROR(SMALL(N972:N2902,ROW()-ROW($N$2905)+1),"")</f>
        <v>0</v>
      </c>
    </row>
    <row r="4052" spans="5:14">
      <c r="E4052">
        <f>IFERROR(SMALL(E972:E2902,ROW()-ROW($E$2905)+1),"")</f>
        <v>0</v>
      </c>
      <c r="F4052">
        <f>IFERROR(SMALL(F972:F2902,ROW()-ROW($F$2905)+1),"")</f>
        <v>0</v>
      </c>
      <c r="G4052">
        <f>IFERROR(SMALL(G972:G2902,ROW()-ROW($G$2905)+1),"")</f>
        <v>0</v>
      </c>
      <c r="H4052">
        <f>IFERROR(SMALL(H972:H2902,ROW()-ROW($H$2905)+1),"")</f>
        <v>0</v>
      </c>
      <c r="K4052">
        <f>IFERROR(SMALL(K972:K2902,ROW()-ROW($K$2905)+1),"")</f>
        <v>0</v>
      </c>
      <c r="L4052">
        <f>IFERROR(SMALL(L972:L2902,ROW()-ROW($L$2905)+1),"")</f>
        <v>0</v>
      </c>
      <c r="M4052">
        <f>IFERROR(SMALL(M972:M2902,ROW()-ROW($M$2905)+1),"")</f>
        <v>0</v>
      </c>
      <c r="N4052">
        <f>IFERROR(SMALL(N972:N2902,ROW()-ROW($N$2905)+1),"")</f>
        <v>0</v>
      </c>
    </row>
    <row r="4053" spans="5:14">
      <c r="E4053">
        <f>IFERROR(SMALL(E972:E2902,ROW()-ROW($E$2905)+1),"")</f>
        <v>0</v>
      </c>
      <c r="F4053">
        <f>IFERROR(SMALL(F972:F2902,ROW()-ROW($F$2905)+1),"")</f>
        <v>0</v>
      </c>
      <c r="G4053">
        <f>IFERROR(SMALL(G972:G2902,ROW()-ROW($G$2905)+1),"")</f>
        <v>0</v>
      </c>
      <c r="H4053">
        <f>IFERROR(SMALL(H972:H2902,ROW()-ROW($H$2905)+1),"")</f>
        <v>0</v>
      </c>
      <c r="K4053">
        <f>IFERROR(SMALL(K972:K2902,ROW()-ROW($K$2905)+1),"")</f>
        <v>0</v>
      </c>
      <c r="L4053">
        <f>IFERROR(SMALL(L972:L2902,ROW()-ROW($L$2905)+1),"")</f>
        <v>0</v>
      </c>
      <c r="M4053">
        <f>IFERROR(SMALL(M972:M2902,ROW()-ROW($M$2905)+1),"")</f>
        <v>0</v>
      </c>
      <c r="N4053">
        <f>IFERROR(SMALL(N972:N2902,ROW()-ROW($N$2905)+1),"")</f>
        <v>0</v>
      </c>
    </row>
    <row r="4054" spans="5:14">
      <c r="E4054">
        <f>IFERROR(SMALL(E972:E2902,ROW()-ROW($E$2905)+1),"")</f>
        <v>0</v>
      </c>
      <c r="F4054">
        <f>IFERROR(SMALL(F972:F2902,ROW()-ROW($F$2905)+1),"")</f>
        <v>0</v>
      </c>
      <c r="G4054">
        <f>IFERROR(SMALL(G972:G2902,ROW()-ROW($G$2905)+1),"")</f>
        <v>0</v>
      </c>
      <c r="H4054">
        <f>IFERROR(SMALL(H972:H2902,ROW()-ROW($H$2905)+1),"")</f>
        <v>0</v>
      </c>
      <c r="K4054">
        <f>IFERROR(SMALL(K972:K2902,ROW()-ROW($K$2905)+1),"")</f>
        <v>0</v>
      </c>
      <c r="L4054">
        <f>IFERROR(SMALL(L972:L2902,ROW()-ROW($L$2905)+1),"")</f>
        <v>0</v>
      </c>
      <c r="M4054">
        <f>IFERROR(SMALL(M972:M2902,ROW()-ROW($M$2905)+1),"")</f>
        <v>0</v>
      </c>
      <c r="N4054">
        <f>IFERROR(SMALL(N972:N2902,ROW()-ROW($N$2905)+1),"")</f>
        <v>0</v>
      </c>
    </row>
    <row r="4055" spans="5:14">
      <c r="E4055">
        <f>IFERROR(SMALL(E972:E2902,ROW()-ROW($E$2905)+1),"")</f>
        <v>0</v>
      </c>
      <c r="F4055">
        <f>IFERROR(SMALL(F972:F2902,ROW()-ROW($F$2905)+1),"")</f>
        <v>0</v>
      </c>
      <c r="G4055">
        <f>IFERROR(SMALL(G972:G2902,ROW()-ROW($G$2905)+1),"")</f>
        <v>0</v>
      </c>
      <c r="H4055">
        <f>IFERROR(SMALL(H972:H2902,ROW()-ROW($H$2905)+1),"")</f>
        <v>0</v>
      </c>
      <c r="K4055">
        <f>IFERROR(SMALL(K972:K2902,ROW()-ROW($K$2905)+1),"")</f>
        <v>0</v>
      </c>
      <c r="L4055">
        <f>IFERROR(SMALL(L972:L2902,ROW()-ROW($L$2905)+1),"")</f>
        <v>0</v>
      </c>
      <c r="M4055">
        <f>IFERROR(SMALL(M972:M2902,ROW()-ROW($M$2905)+1),"")</f>
        <v>0</v>
      </c>
      <c r="N4055">
        <f>IFERROR(SMALL(N972:N2902,ROW()-ROW($N$2905)+1),"")</f>
        <v>0</v>
      </c>
    </row>
    <row r="4056" spans="5:14">
      <c r="E4056">
        <f>IFERROR(SMALL(E972:E2902,ROW()-ROW($E$2905)+1),"")</f>
        <v>0</v>
      </c>
      <c r="F4056">
        <f>IFERROR(SMALL(F972:F2902,ROW()-ROW($F$2905)+1),"")</f>
        <v>0</v>
      </c>
      <c r="G4056">
        <f>IFERROR(SMALL(G972:G2902,ROW()-ROW($G$2905)+1),"")</f>
        <v>0</v>
      </c>
      <c r="H4056">
        <f>IFERROR(SMALL(H972:H2902,ROW()-ROW($H$2905)+1),"")</f>
        <v>0</v>
      </c>
      <c r="K4056">
        <f>IFERROR(SMALL(K972:K2902,ROW()-ROW($K$2905)+1),"")</f>
        <v>0</v>
      </c>
      <c r="L4056">
        <f>IFERROR(SMALL(L972:L2902,ROW()-ROW($L$2905)+1),"")</f>
        <v>0</v>
      </c>
      <c r="M4056">
        <f>IFERROR(SMALL(M972:M2902,ROW()-ROW($M$2905)+1),"")</f>
        <v>0</v>
      </c>
      <c r="N4056">
        <f>IFERROR(SMALL(N972:N2902,ROW()-ROW($N$2905)+1),"")</f>
        <v>0</v>
      </c>
    </row>
    <row r="4057" spans="5:14">
      <c r="E4057">
        <f>IFERROR(SMALL(E972:E2902,ROW()-ROW($E$2905)+1),"")</f>
        <v>0</v>
      </c>
      <c r="F4057">
        <f>IFERROR(SMALL(F972:F2902,ROW()-ROW($F$2905)+1),"")</f>
        <v>0</v>
      </c>
      <c r="G4057">
        <f>IFERROR(SMALL(G972:G2902,ROW()-ROW($G$2905)+1),"")</f>
        <v>0</v>
      </c>
      <c r="H4057">
        <f>IFERROR(SMALL(H972:H2902,ROW()-ROW($H$2905)+1),"")</f>
        <v>0</v>
      </c>
      <c r="K4057">
        <f>IFERROR(SMALL(K972:K2902,ROW()-ROW($K$2905)+1),"")</f>
        <v>0</v>
      </c>
      <c r="L4057">
        <f>IFERROR(SMALL(L972:L2902,ROW()-ROW($L$2905)+1),"")</f>
        <v>0</v>
      </c>
      <c r="M4057">
        <f>IFERROR(SMALL(M972:M2902,ROW()-ROW($M$2905)+1),"")</f>
        <v>0</v>
      </c>
      <c r="N4057">
        <f>IFERROR(SMALL(N972:N2902,ROW()-ROW($N$2905)+1),"")</f>
        <v>0</v>
      </c>
    </row>
    <row r="4058" spans="5:14">
      <c r="E4058">
        <f>IFERROR(SMALL(E972:E2902,ROW()-ROW($E$2905)+1),"")</f>
        <v>0</v>
      </c>
      <c r="F4058">
        <f>IFERROR(SMALL(F972:F2902,ROW()-ROW($F$2905)+1),"")</f>
        <v>0</v>
      </c>
      <c r="G4058">
        <f>IFERROR(SMALL(G972:G2902,ROW()-ROW($G$2905)+1),"")</f>
        <v>0</v>
      </c>
      <c r="H4058">
        <f>IFERROR(SMALL(H972:H2902,ROW()-ROW($H$2905)+1),"")</f>
        <v>0</v>
      </c>
      <c r="K4058">
        <f>IFERROR(SMALL(K972:K2902,ROW()-ROW($K$2905)+1),"")</f>
        <v>0</v>
      </c>
      <c r="L4058">
        <f>IFERROR(SMALL(L972:L2902,ROW()-ROW($L$2905)+1),"")</f>
        <v>0</v>
      </c>
      <c r="M4058">
        <f>IFERROR(SMALL(M972:M2902,ROW()-ROW($M$2905)+1),"")</f>
        <v>0</v>
      </c>
      <c r="N4058">
        <f>IFERROR(SMALL(N972:N2902,ROW()-ROW($N$2905)+1),"")</f>
        <v>0</v>
      </c>
    </row>
    <row r="4059" spans="5:14">
      <c r="E4059">
        <f>IFERROR(SMALL(E972:E2902,ROW()-ROW($E$2905)+1),"")</f>
        <v>0</v>
      </c>
      <c r="F4059">
        <f>IFERROR(SMALL(F972:F2902,ROW()-ROW($F$2905)+1),"")</f>
        <v>0</v>
      </c>
      <c r="G4059">
        <f>IFERROR(SMALL(G972:G2902,ROW()-ROW($G$2905)+1),"")</f>
        <v>0</v>
      </c>
      <c r="H4059">
        <f>IFERROR(SMALL(H972:H2902,ROW()-ROW($H$2905)+1),"")</f>
        <v>0</v>
      </c>
      <c r="K4059">
        <f>IFERROR(SMALL(K972:K2902,ROW()-ROW($K$2905)+1),"")</f>
        <v>0</v>
      </c>
      <c r="L4059">
        <f>IFERROR(SMALL(L972:L2902,ROW()-ROW($L$2905)+1),"")</f>
        <v>0</v>
      </c>
      <c r="M4059">
        <f>IFERROR(SMALL(M972:M2902,ROW()-ROW($M$2905)+1),"")</f>
        <v>0</v>
      </c>
      <c r="N4059">
        <f>IFERROR(SMALL(N972:N2902,ROW()-ROW($N$2905)+1),"")</f>
        <v>0</v>
      </c>
    </row>
    <row r="4060" spans="5:14">
      <c r="E4060">
        <f>IFERROR(SMALL(E972:E2902,ROW()-ROW($E$2905)+1),"")</f>
        <v>0</v>
      </c>
      <c r="F4060">
        <f>IFERROR(SMALL(F972:F2902,ROW()-ROW($F$2905)+1),"")</f>
        <v>0</v>
      </c>
      <c r="G4060">
        <f>IFERROR(SMALL(G972:G2902,ROW()-ROW($G$2905)+1),"")</f>
        <v>0</v>
      </c>
      <c r="H4060">
        <f>IFERROR(SMALL(H972:H2902,ROW()-ROW($H$2905)+1),"")</f>
        <v>0</v>
      </c>
      <c r="K4060">
        <f>IFERROR(SMALL(K972:K2902,ROW()-ROW($K$2905)+1),"")</f>
        <v>0</v>
      </c>
      <c r="L4060">
        <f>IFERROR(SMALL(L972:L2902,ROW()-ROW($L$2905)+1),"")</f>
        <v>0</v>
      </c>
      <c r="M4060">
        <f>IFERROR(SMALL(M972:M2902,ROW()-ROW($M$2905)+1),"")</f>
        <v>0</v>
      </c>
      <c r="N4060">
        <f>IFERROR(SMALL(N972:N2902,ROW()-ROW($N$2905)+1),"")</f>
        <v>0</v>
      </c>
    </row>
    <row r="4061" spans="5:14">
      <c r="E4061">
        <f>IFERROR(SMALL(E972:E2902,ROW()-ROW($E$2905)+1),"")</f>
        <v>0</v>
      </c>
      <c r="F4061">
        <f>IFERROR(SMALL(F972:F2902,ROW()-ROW($F$2905)+1),"")</f>
        <v>0</v>
      </c>
      <c r="G4061">
        <f>IFERROR(SMALL(G972:G2902,ROW()-ROW($G$2905)+1),"")</f>
        <v>0</v>
      </c>
      <c r="H4061">
        <f>IFERROR(SMALL(H972:H2902,ROW()-ROW($H$2905)+1),"")</f>
        <v>0</v>
      </c>
      <c r="K4061">
        <f>IFERROR(SMALL(K972:K2902,ROW()-ROW($K$2905)+1),"")</f>
        <v>0</v>
      </c>
      <c r="L4061">
        <f>IFERROR(SMALL(L972:L2902,ROW()-ROW($L$2905)+1),"")</f>
        <v>0</v>
      </c>
      <c r="M4061">
        <f>IFERROR(SMALL(M972:M2902,ROW()-ROW($M$2905)+1),"")</f>
        <v>0</v>
      </c>
      <c r="N4061">
        <f>IFERROR(SMALL(N972:N2902,ROW()-ROW($N$2905)+1),"")</f>
        <v>0</v>
      </c>
    </row>
    <row r="4062" spans="5:14">
      <c r="E4062">
        <f>IFERROR(SMALL(E972:E2902,ROW()-ROW($E$2905)+1),"")</f>
        <v>0</v>
      </c>
      <c r="F4062">
        <f>IFERROR(SMALL(F972:F2902,ROW()-ROW($F$2905)+1),"")</f>
        <v>0</v>
      </c>
      <c r="G4062">
        <f>IFERROR(SMALL(G972:G2902,ROW()-ROW($G$2905)+1),"")</f>
        <v>0</v>
      </c>
      <c r="H4062">
        <f>IFERROR(SMALL(H972:H2902,ROW()-ROW($H$2905)+1),"")</f>
        <v>0</v>
      </c>
      <c r="K4062">
        <f>IFERROR(SMALL(K972:K2902,ROW()-ROW($K$2905)+1),"")</f>
        <v>0</v>
      </c>
      <c r="L4062">
        <f>IFERROR(SMALL(L972:L2902,ROW()-ROW($L$2905)+1),"")</f>
        <v>0</v>
      </c>
      <c r="M4062">
        <f>IFERROR(SMALL(M972:M2902,ROW()-ROW($M$2905)+1),"")</f>
        <v>0</v>
      </c>
      <c r="N4062">
        <f>IFERROR(SMALL(N972:N2902,ROW()-ROW($N$2905)+1),"")</f>
        <v>0</v>
      </c>
    </row>
    <row r="4063" spans="5:14">
      <c r="E4063">
        <f>IFERROR(SMALL(E972:E2902,ROW()-ROW($E$2905)+1),"")</f>
        <v>0</v>
      </c>
      <c r="F4063">
        <f>IFERROR(SMALL(F972:F2902,ROW()-ROW($F$2905)+1),"")</f>
        <v>0</v>
      </c>
      <c r="G4063">
        <f>IFERROR(SMALL(G972:G2902,ROW()-ROW($G$2905)+1),"")</f>
        <v>0</v>
      </c>
      <c r="H4063">
        <f>IFERROR(SMALL(H972:H2902,ROW()-ROW($H$2905)+1),"")</f>
        <v>0</v>
      </c>
      <c r="K4063">
        <f>IFERROR(SMALL(K972:K2902,ROW()-ROW($K$2905)+1),"")</f>
        <v>0</v>
      </c>
      <c r="L4063">
        <f>IFERROR(SMALL(L972:L2902,ROW()-ROW($L$2905)+1),"")</f>
        <v>0</v>
      </c>
      <c r="M4063">
        <f>IFERROR(SMALL(M972:M2902,ROW()-ROW($M$2905)+1),"")</f>
        <v>0</v>
      </c>
      <c r="N4063">
        <f>IFERROR(SMALL(N972:N2902,ROW()-ROW($N$2905)+1),"")</f>
        <v>0</v>
      </c>
    </row>
    <row r="4064" spans="5:14">
      <c r="E4064">
        <f>IFERROR(SMALL(E972:E2902,ROW()-ROW($E$2905)+1),"")</f>
        <v>0</v>
      </c>
      <c r="F4064">
        <f>IFERROR(SMALL(F972:F2902,ROW()-ROW($F$2905)+1),"")</f>
        <v>0</v>
      </c>
      <c r="G4064">
        <f>IFERROR(SMALL(G972:G2902,ROW()-ROW($G$2905)+1),"")</f>
        <v>0</v>
      </c>
      <c r="H4064">
        <f>IFERROR(SMALL(H972:H2902,ROW()-ROW($H$2905)+1),"")</f>
        <v>0</v>
      </c>
      <c r="K4064">
        <f>IFERROR(SMALL(K972:K2902,ROW()-ROW($K$2905)+1),"")</f>
        <v>0</v>
      </c>
      <c r="L4064">
        <f>IFERROR(SMALL(L972:L2902,ROW()-ROW($L$2905)+1),"")</f>
        <v>0</v>
      </c>
      <c r="M4064">
        <f>IFERROR(SMALL(M972:M2902,ROW()-ROW($M$2905)+1),"")</f>
        <v>0</v>
      </c>
      <c r="N4064">
        <f>IFERROR(SMALL(N972:N2902,ROW()-ROW($N$2905)+1),"")</f>
        <v>0</v>
      </c>
    </row>
    <row r="4065" spans="5:14">
      <c r="E4065">
        <f>IFERROR(SMALL(E972:E2902,ROW()-ROW($E$2905)+1),"")</f>
        <v>0</v>
      </c>
      <c r="F4065">
        <f>IFERROR(SMALL(F972:F2902,ROW()-ROW($F$2905)+1),"")</f>
        <v>0</v>
      </c>
      <c r="G4065">
        <f>IFERROR(SMALL(G972:G2902,ROW()-ROW($G$2905)+1),"")</f>
        <v>0</v>
      </c>
      <c r="H4065">
        <f>IFERROR(SMALL(H972:H2902,ROW()-ROW($H$2905)+1),"")</f>
        <v>0</v>
      </c>
      <c r="K4065">
        <f>IFERROR(SMALL(K972:K2902,ROW()-ROW($K$2905)+1),"")</f>
        <v>0</v>
      </c>
      <c r="L4065">
        <f>IFERROR(SMALL(L972:L2902,ROW()-ROW($L$2905)+1),"")</f>
        <v>0</v>
      </c>
      <c r="M4065">
        <f>IFERROR(SMALL(M972:M2902,ROW()-ROW($M$2905)+1),"")</f>
        <v>0</v>
      </c>
      <c r="N4065">
        <f>IFERROR(SMALL(N972:N2902,ROW()-ROW($N$2905)+1),"")</f>
        <v>0</v>
      </c>
    </row>
    <row r="4066" spans="5:14">
      <c r="E4066">
        <f>IFERROR(SMALL(E972:E2902,ROW()-ROW($E$2905)+1),"")</f>
        <v>0</v>
      </c>
      <c r="F4066">
        <f>IFERROR(SMALL(F972:F2902,ROW()-ROW($F$2905)+1),"")</f>
        <v>0</v>
      </c>
      <c r="G4066">
        <f>IFERROR(SMALL(G972:G2902,ROW()-ROW($G$2905)+1),"")</f>
        <v>0</v>
      </c>
      <c r="H4066">
        <f>IFERROR(SMALL(H972:H2902,ROW()-ROW($H$2905)+1),"")</f>
        <v>0</v>
      </c>
      <c r="K4066">
        <f>IFERROR(SMALL(K972:K2902,ROW()-ROW($K$2905)+1),"")</f>
        <v>0</v>
      </c>
      <c r="L4066">
        <f>IFERROR(SMALL(L972:L2902,ROW()-ROW($L$2905)+1),"")</f>
        <v>0</v>
      </c>
      <c r="M4066">
        <f>IFERROR(SMALL(M972:M2902,ROW()-ROW($M$2905)+1),"")</f>
        <v>0</v>
      </c>
      <c r="N4066">
        <f>IFERROR(SMALL(N972:N2902,ROW()-ROW($N$2905)+1),"")</f>
        <v>0</v>
      </c>
    </row>
    <row r="4067" spans="5:14">
      <c r="E4067">
        <f>IFERROR(SMALL(E972:E2902,ROW()-ROW($E$2905)+1),"")</f>
        <v>0</v>
      </c>
      <c r="F4067">
        <f>IFERROR(SMALL(F972:F2902,ROW()-ROW($F$2905)+1),"")</f>
        <v>0</v>
      </c>
      <c r="G4067">
        <f>IFERROR(SMALL(G972:G2902,ROW()-ROW($G$2905)+1),"")</f>
        <v>0</v>
      </c>
      <c r="H4067">
        <f>IFERROR(SMALL(H972:H2902,ROW()-ROW($H$2905)+1),"")</f>
        <v>0</v>
      </c>
      <c r="K4067">
        <f>IFERROR(SMALL(K972:K2902,ROW()-ROW($K$2905)+1),"")</f>
        <v>0</v>
      </c>
      <c r="L4067">
        <f>IFERROR(SMALL(L972:L2902,ROW()-ROW($L$2905)+1),"")</f>
        <v>0</v>
      </c>
      <c r="M4067">
        <f>IFERROR(SMALL(M972:M2902,ROW()-ROW($M$2905)+1),"")</f>
        <v>0</v>
      </c>
      <c r="N4067">
        <f>IFERROR(SMALL(N972:N2902,ROW()-ROW($N$2905)+1),"")</f>
        <v>0</v>
      </c>
    </row>
    <row r="4068" spans="5:14">
      <c r="E4068">
        <f>IFERROR(SMALL(E972:E2902,ROW()-ROW($E$2905)+1),"")</f>
        <v>0</v>
      </c>
      <c r="F4068">
        <f>IFERROR(SMALL(F972:F2902,ROW()-ROW($F$2905)+1),"")</f>
        <v>0</v>
      </c>
      <c r="G4068">
        <f>IFERROR(SMALL(G972:G2902,ROW()-ROW($G$2905)+1),"")</f>
        <v>0</v>
      </c>
      <c r="H4068">
        <f>IFERROR(SMALL(H972:H2902,ROW()-ROW($H$2905)+1),"")</f>
        <v>0</v>
      </c>
      <c r="K4068">
        <f>IFERROR(SMALL(K972:K2902,ROW()-ROW($K$2905)+1),"")</f>
        <v>0</v>
      </c>
      <c r="L4068">
        <f>IFERROR(SMALL(L972:L2902,ROW()-ROW($L$2905)+1),"")</f>
        <v>0</v>
      </c>
      <c r="M4068">
        <f>IFERROR(SMALL(M972:M2902,ROW()-ROW($M$2905)+1),"")</f>
        <v>0</v>
      </c>
      <c r="N4068">
        <f>IFERROR(SMALL(N972:N2902,ROW()-ROW($N$2905)+1),"")</f>
        <v>0</v>
      </c>
    </row>
    <row r="4069" spans="5:14">
      <c r="E4069">
        <f>IFERROR(SMALL(E972:E2902,ROW()-ROW($E$2905)+1),"")</f>
        <v>0</v>
      </c>
      <c r="F4069">
        <f>IFERROR(SMALL(F972:F2902,ROW()-ROW($F$2905)+1),"")</f>
        <v>0</v>
      </c>
      <c r="G4069">
        <f>IFERROR(SMALL(G972:G2902,ROW()-ROW($G$2905)+1),"")</f>
        <v>0</v>
      </c>
      <c r="H4069">
        <f>IFERROR(SMALL(H972:H2902,ROW()-ROW($H$2905)+1),"")</f>
        <v>0</v>
      </c>
      <c r="K4069">
        <f>IFERROR(SMALL(K972:K2902,ROW()-ROW($K$2905)+1),"")</f>
        <v>0</v>
      </c>
      <c r="L4069">
        <f>IFERROR(SMALL(L972:L2902,ROW()-ROW($L$2905)+1),"")</f>
        <v>0</v>
      </c>
      <c r="M4069">
        <f>IFERROR(SMALL(M972:M2902,ROW()-ROW($M$2905)+1),"")</f>
        <v>0</v>
      </c>
      <c r="N4069">
        <f>IFERROR(SMALL(N972:N2902,ROW()-ROW($N$2905)+1),"")</f>
        <v>0</v>
      </c>
    </row>
    <row r="4070" spans="5:14">
      <c r="E4070">
        <f>IFERROR(SMALL(E972:E2902,ROW()-ROW($E$2905)+1),"")</f>
        <v>0</v>
      </c>
      <c r="F4070">
        <f>IFERROR(SMALL(F972:F2902,ROW()-ROW($F$2905)+1),"")</f>
        <v>0</v>
      </c>
      <c r="G4070">
        <f>IFERROR(SMALL(G972:G2902,ROW()-ROW($G$2905)+1),"")</f>
        <v>0</v>
      </c>
      <c r="H4070">
        <f>IFERROR(SMALL(H972:H2902,ROW()-ROW($H$2905)+1),"")</f>
        <v>0</v>
      </c>
      <c r="K4070">
        <f>IFERROR(SMALL(K972:K2902,ROW()-ROW($K$2905)+1),"")</f>
        <v>0</v>
      </c>
      <c r="L4070">
        <f>IFERROR(SMALL(L972:L2902,ROW()-ROW($L$2905)+1),"")</f>
        <v>0</v>
      </c>
      <c r="M4070">
        <f>IFERROR(SMALL(M972:M2902,ROW()-ROW($M$2905)+1),"")</f>
        <v>0</v>
      </c>
      <c r="N4070">
        <f>IFERROR(SMALL(N972:N2902,ROW()-ROW($N$2905)+1),"")</f>
        <v>0</v>
      </c>
    </row>
    <row r="4071" spans="5:14">
      <c r="E4071">
        <f>IFERROR(SMALL(E972:E2902,ROW()-ROW($E$2905)+1),"")</f>
        <v>0</v>
      </c>
      <c r="F4071">
        <f>IFERROR(SMALL(F972:F2902,ROW()-ROW($F$2905)+1),"")</f>
        <v>0</v>
      </c>
      <c r="G4071">
        <f>IFERROR(SMALL(G972:G2902,ROW()-ROW($G$2905)+1),"")</f>
        <v>0</v>
      </c>
      <c r="H4071">
        <f>IFERROR(SMALL(H972:H2902,ROW()-ROW($H$2905)+1),"")</f>
        <v>0</v>
      </c>
      <c r="K4071">
        <f>IFERROR(SMALL(K972:K2902,ROW()-ROW($K$2905)+1),"")</f>
        <v>0</v>
      </c>
      <c r="L4071">
        <f>IFERROR(SMALL(L972:L2902,ROW()-ROW($L$2905)+1),"")</f>
        <v>0</v>
      </c>
      <c r="M4071">
        <f>IFERROR(SMALL(M972:M2902,ROW()-ROW($M$2905)+1),"")</f>
        <v>0</v>
      </c>
      <c r="N4071">
        <f>IFERROR(SMALL(N972:N2902,ROW()-ROW($N$2905)+1),"")</f>
        <v>0</v>
      </c>
    </row>
    <row r="4072" spans="5:14">
      <c r="E4072">
        <f>IFERROR(SMALL(E972:E2902,ROW()-ROW($E$2905)+1),"")</f>
        <v>0</v>
      </c>
      <c r="F4072">
        <f>IFERROR(SMALL(F972:F2902,ROW()-ROW($F$2905)+1),"")</f>
        <v>0</v>
      </c>
      <c r="G4072">
        <f>IFERROR(SMALL(G972:G2902,ROW()-ROW($G$2905)+1),"")</f>
        <v>0</v>
      </c>
      <c r="H4072">
        <f>IFERROR(SMALL(H972:H2902,ROW()-ROW($H$2905)+1),"")</f>
        <v>0</v>
      </c>
      <c r="K4072">
        <f>IFERROR(SMALL(K972:K2902,ROW()-ROW($K$2905)+1),"")</f>
        <v>0</v>
      </c>
      <c r="L4072">
        <f>IFERROR(SMALL(L972:L2902,ROW()-ROW($L$2905)+1),"")</f>
        <v>0</v>
      </c>
      <c r="M4072">
        <f>IFERROR(SMALL(M972:M2902,ROW()-ROW($M$2905)+1),"")</f>
        <v>0</v>
      </c>
      <c r="N4072">
        <f>IFERROR(SMALL(N972:N2902,ROW()-ROW($N$2905)+1),"")</f>
        <v>0</v>
      </c>
    </row>
    <row r="4073" spans="5:14">
      <c r="E4073">
        <f>IFERROR(SMALL(E972:E2902,ROW()-ROW($E$2905)+1),"")</f>
        <v>0</v>
      </c>
      <c r="F4073">
        <f>IFERROR(SMALL(F972:F2902,ROW()-ROW($F$2905)+1),"")</f>
        <v>0</v>
      </c>
      <c r="G4073">
        <f>IFERROR(SMALL(G972:G2902,ROW()-ROW($G$2905)+1),"")</f>
        <v>0</v>
      </c>
      <c r="H4073">
        <f>IFERROR(SMALL(H972:H2902,ROW()-ROW($H$2905)+1),"")</f>
        <v>0</v>
      </c>
      <c r="K4073">
        <f>IFERROR(SMALL(K972:K2902,ROW()-ROW($K$2905)+1),"")</f>
        <v>0</v>
      </c>
      <c r="L4073">
        <f>IFERROR(SMALL(L972:L2902,ROW()-ROW($L$2905)+1),"")</f>
        <v>0</v>
      </c>
      <c r="M4073">
        <f>IFERROR(SMALL(M972:M2902,ROW()-ROW($M$2905)+1),"")</f>
        <v>0</v>
      </c>
      <c r="N4073">
        <f>IFERROR(SMALL(N972:N2902,ROW()-ROW($N$2905)+1),"")</f>
        <v>0</v>
      </c>
    </row>
    <row r="4074" spans="5:14">
      <c r="E4074">
        <f>IFERROR(SMALL(E972:E2902,ROW()-ROW($E$2905)+1),"")</f>
        <v>0</v>
      </c>
      <c r="F4074">
        <f>IFERROR(SMALL(F972:F2902,ROW()-ROW($F$2905)+1),"")</f>
        <v>0</v>
      </c>
      <c r="G4074">
        <f>IFERROR(SMALL(G972:G2902,ROW()-ROW($G$2905)+1),"")</f>
        <v>0</v>
      </c>
      <c r="H4074">
        <f>IFERROR(SMALL(H972:H2902,ROW()-ROW($H$2905)+1),"")</f>
        <v>0</v>
      </c>
      <c r="K4074">
        <f>IFERROR(SMALL(K972:K2902,ROW()-ROW($K$2905)+1),"")</f>
        <v>0</v>
      </c>
      <c r="L4074">
        <f>IFERROR(SMALL(L972:L2902,ROW()-ROW($L$2905)+1),"")</f>
        <v>0</v>
      </c>
      <c r="M4074">
        <f>IFERROR(SMALL(M972:M2902,ROW()-ROW($M$2905)+1),"")</f>
        <v>0</v>
      </c>
      <c r="N4074">
        <f>IFERROR(SMALL(N972:N2902,ROW()-ROW($N$2905)+1),"")</f>
        <v>0</v>
      </c>
    </row>
    <row r="4075" spans="5:14">
      <c r="E4075">
        <f>IFERROR(SMALL(E972:E2902,ROW()-ROW($E$2905)+1),"")</f>
        <v>0</v>
      </c>
      <c r="F4075">
        <f>IFERROR(SMALL(F972:F2902,ROW()-ROW($F$2905)+1),"")</f>
        <v>0</v>
      </c>
      <c r="G4075">
        <f>IFERROR(SMALL(G972:G2902,ROW()-ROW($G$2905)+1),"")</f>
        <v>0</v>
      </c>
      <c r="H4075">
        <f>IFERROR(SMALL(H972:H2902,ROW()-ROW($H$2905)+1),"")</f>
        <v>0</v>
      </c>
      <c r="K4075">
        <f>IFERROR(SMALL(K972:K2902,ROW()-ROW($K$2905)+1),"")</f>
        <v>0</v>
      </c>
      <c r="L4075">
        <f>IFERROR(SMALL(L972:L2902,ROW()-ROW($L$2905)+1),"")</f>
        <v>0</v>
      </c>
      <c r="M4075">
        <f>IFERROR(SMALL(M972:M2902,ROW()-ROW($M$2905)+1),"")</f>
        <v>0</v>
      </c>
      <c r="N4075">
        <f>IFERROR(SMALL(N972:N2902,ROW()-ROW($N$2905)+1),"")</f>
        <v>0</v>
      </c>
    </row>
    <row r="4076" spans="5:14">
      <c r="E4076">
        <f>IFERROR(SMALL(E972:E2902,ROW()-ROW($E$2905)+1),"")</f>
        <v>0</v>
      </c>
      <c r="F4076">
        <f>IFERROR(SMALL(F972:F2902,ROW()-ROW($F$2905)+1),"")</f>
        <v>0</v>
      </c>
      <c r="G4076">
        <f>IFERROR(SMALL(G972:G2902,ROW()-ROW($G$2905)+1),"")</f>
        <v>0</v>
      </c>
      <c r="H4076">
        <f>IFERROR(SMALL(H972:H2902,ROW()-ROW($H$2905)+1),"")</f>
        <v>0</v>
      </c>
      <c r="K4076">
        <f>IFERROR(SMALL(K972:K2902,ROW()-ROW($K$2905)+1),"")</f>
        <v>0</v>
      </c>
      <c r="L4076">
        <f>IFERROR(SMALL(L972:L2902,ROW()-ROW($L$2905)+1),"")</f>
        <v>0</v>
      </c>
      <c r="M4076">
        <f>IFERROR(SMALL(M972:M2902,ROW()-ROW($M$2905)+1),"")</f>
        <v>0</v>
      </c>
      <c r="N4076">
        <f>IFERROR(SMALL(N972:N2902,ROW()-ROW($N$2905)+1),"")</f>
        <v>0</v>
      </c>
    </row>
    <row r="4077" spans="5:14">
      <c r="E4077">
        <f>IFERROR(SMALL(E972:E2902,ROW()-ROW($E$2905)+1),"")</f>
        <v>0</v>
      </c>
      <c r="F4077">
        <f>IFERROR(SMALL(F972:F2902,ROW()-ROW($F$2905)+1),"")</f>
        <v>0</v>
      </c>
      <c r="G4077">
        <f>IFERROR(SMALL(G972:G2902,ROW()-ROW($G$2905)+1),"")</f>
        <v>0</v>
      </c>
      <c r="H4077">
        <f>IFERROR(SMALL(H972:H2902,ROW()-ROW($H$2905)+1),"")</f>
        <v>0</v>
      </c>
      <c r="K4077">
        <f>IFERROR(SMALL(K972:K2902,ROW()-ROW($K$2905)+1),"")</f>
        <v>0</v>
      </c>
      <c r="L4077">
        <f>IFERROR(SMALL(L972:L2902,ROW()-ROW($L$2905)+1),"")</f>
        <v>0</v>
      </c>
      <c r="M4077">
        <f>IFERROR(SMALL(M972:M2902,ROW()-ROW($M$2905)+1),"")</f>
        <v>0</v>
      </c>
      <c r="N4077">
        <f>IFERROR(SMALL(N972:N2902,ROW()-ROW($N$2905)+1),"")</f>
        <v>0</v>
      </c>
    </row>
    <row r="4078" spans="5:14">
      <c r="E4078">
        <f>IFERROR(SMALL(E972:E2902,ROW()-ROW($E$2905)+1),"")</f>
        <v>0</v>
      </c>
      <c r="F4078">
        <f>IFERROR(SMALL(F972:F2902,ROW()-ROW($F$2905)+1),"")</f>
        <v>0</v>
      </c>
      <c r="G4078">
        <f>IFERROR(SMALL(G972:G2902,ROW()-ROW($G$2905)+1),"")</f>
        <v>0</v>
      </c>
      <c r="H4078">
        <f>IFERROR(SMALL(H972:H2902,ROW()-ROW($H$2905)+1),"")</f>
        <v>0</v>
      </c>
      <c r="K4078">
        <f>IFERROR(SMALL(K972:K2902,ROW()-ROW($K$2905)+1),"")</f>
        <v>0</v>
      </c>
      <c r="L4078">
        <f>IFERROR(SMALL(L972:L2902,ROW()-ROW($L$2905)+1),"")</f>
        <v>0</v>
      </c>
      <c r="M4078">
        <f>IFERROR(SMALL(M972:M2902,ROW()-ROW($M$2905)+1),"")</f>
        <v>0</v>
      </c>
      <c r="N4078">
        <f>IFERROR(SMALL(N972:N2902,ROW()-ROW($N$2905)+1),"")</f>
        <v>0</v>
      </c>
    </row>
    <row r="4079" spans="5:14">
      <c r="E4079">
        <f>IFERROR(SMALL(E972:E2902,ROW()-ROW($E$2905)+1),"")</f>
        <v>0</v>
      </c>
      <c r="F4079">
        <f>IFERROR(SMALL(F972:F2902,ROW()-ROW($F$2905)+1),"")</f>
        <v>0</v>
      </c>
      <c r="G4079">
        <f>IFERROR(SMALL(G972:G2902,ROW()-ROW($G$2905)+1),"")</f>
        <v>0</v>
      </c>
      <c r="H4079">
        <f>IFERROR(SMALL(H972:H2902,ROW()-ROW($H$2905)+1),"")</f>
        <v>0</v>
      </c>
      <c r="K4079">
        <f>IFERROR(SMALL(K972:K2902,ROW()-ROW($K$2905)+1),"")</f>
        <v>0</v>
      </c>
      <c r="L4079">
        <f>IFERROR(SMALL(L972:L2902,ROW()-ROW($L$2905)+1),"")</f>
        <v>0</v>
      </c>
      <c r="M4079">
        <f>IFERROR(SMALL(M972:M2902,ROW()-ROW($M$2905)+1),"")</f>
        <v>0</v>
      </c>
      <c r="N4079">
        <f>IFERROR(SMALL(N972:N2902,ROW()-ROW($N$2905)+1),"")</f>
        <v>0</v>
      </c>
    </row>
    <row r="4080" spans="5:14">
      <c r="E4080">
        <f>IFERROR(SMALL(E972:E2902,ROW()-ROW($E$2905)+1),"")</f>
        <v>0</v>
      </c>
      <c r="F4080">
        <f>IFERROR(SMALL(F972:F2902,ROW()-ROW($F$2905)+1),"")</f>
        <v>0</v>
      </c>
      <c r="G4080">
        <f>IFERROR(SMALL(G972:G2902,ROW()-ROW($G$2905)+1),"")</f>
        <v>0</v>
      </c>
      <c r="H4080">
        <f>IFERROR(SMALL(H972:H2902,ROW()-ROW($H$2905)+1),"")</f>
        <v>0</v>
      </c>
      <c r="K4080">
        <f>IFERROR(SMALL(K972:K2902,ROW()-ROW($K$2905)+1),"")</f>
        <v>0</v>
      </c>
      <c r="L4080">
        <f>IFERROR(SMALL(L972:L2902,ROW()-ROW($L$2905)+1),"")</f>
        <v>0</v>
      </c>
      <c r="M4080">
        <f>IFERROR(SMALL(M972:M2902,ROW()-ROW($M$2905)+1),"")</f>
        <v>0</v>
      </c>
      <c r="N4080">
        <f>IFERROR(SMALL(N972:N2902,ROW()-ROW($N$2905)+1),"")</f>
        <v>0</v>
      </c>
    </row>
    <row r="4081" spans="5:14">
      <c r="E4081">
        <f>IFERROR(SMALL(E972:E2902,ROW()-ROW($E$2905)+1),"")</f>
        <v>0</v>
      </c>
      <c r="F4081">
        <f>IFERROR(SMALL(F972:F2902,ROW()-ROW($F$2905)+1),"")</f>
        <v>0</v>
      </c>
      <c r="G4081">
        <f>IFERROR(SMALL(G972:G2902,ROW()-ROW($G$2905)+1),"")</f>
        <v>0</v>
      </c>
      <c r="H4081">
        <f>IFERROR(SMALL(H972:H2902,ROW()-ROW($H$2905)+1),"")</f>
        <v>0</v>
      </c>
      <c r="K4081">
        <f>IFERROR(SMALL(K972:K2902,ROW()-ROW($K$2905)+1),"")</f>
        <v>0</v>
      </c>
      <c r="L4081">
        <f>IFERROR(SMALL(L972:L2902,ROW()-ROW($L$2905)+1),"")</f>
        <v>0</v>
      </c>
      <c r="M4081">
        <f>IFERROR(SMALL(M972:M2902,ROW()-ROW($M$2905)+1),"")</f>
        <v>0</v>
      </c>
      <c r="N4081">
        <f>IFERROR(SMALL(N972:N2902,ROW()-ROW($N$2905)+1),"")</f>
        <v>0</v>
      </c>
    </row>
    <row r="4082" spans="5:14">
      <c r="E4082">
        <f>IFERROR(SMALL(E972:E2902,ROW()-ROW($E$2905)+1),"")</f>
        <v>0</v>
      </c>
      <c r="F4082">
        <f>IFERROR(SMALL(F972:F2902,ROW()-ROW($F$2905)+1),"")</f>
        <v>0</v>
      </c>
      <c r="G4082">
        <f>IFERROR(SMALL(G972:G2902,ROW()-ROW($G$2905)+1),"")</f>
        <v>0</v>
      </c>
      <c r="H4082">
        <f>IFERROR(SMALL(H972:H2902,ROW()-ROW($H$2905)+1),"")</f>
        <v>0</v>
      </c>
      <c r="K4082">
        <f>IFERROR(SMALL(K972:K2902,ROW()-ROW($K$2905)+1),"")</f>
        <v>0</v>
      </c>
      <c r="L4082">
        <f>IFERROR(SMALL(L972:L2902,ROW()-ROW($L$2905)+1),"")</f>
        <v>0</v>
      </c>
      <c r="M4082">
        <f>IFERROR(SMALL(M972:M2902,ROW()-ROW($M$2905)+1),"")</f>
        <v>0</v>
      </c>
      <c r="N4082">
        <f>IFERROR(SMALL(N972:N2902,ROW()-ROW($N$2905)+1),"")</f>
        <v>0</v>
      </c>
    </row>
    <row r="4083" spans="5:14">
      <c r="E4083">
        <f>IFERROR(SMALL(E972:E2902,ROW()-ROW($E$2905)+1),"")</f>
        <v>0</v>
      </c>
      <c r="F4083">
        <f>IFERROR(SMALL(F972:F2902,ROW()-ROW($F$2905)+1),"")</f>
        <v>0</v>
      </c>
      <c r="G4083">
        <f>IFERROR(SMALL(G972:G2902,ROW()-ROW($G$2905)+1),"")</f>
        <v>0</v>
      </c>
      <c r="H4083">
        <f>IFERROR(SMALL(H972:H2902,ROW()-ROW($H$2905)+1),"")</f>
        <v>0</v>
      </c>
      <c r="K4083">
        <f>IFERROR(SMALL(K972:K2902,ROW()-ROW($K$2905)+1),"")</f>
        <v>0</v>
      </c>
      <c r="L4083">
        <f>IFERROR(SMALL(L972:L2902,ROW()-ROW($L$2905)+1),"")</f>
        <v>0</v>
      </c>
      <c r="M4083">
        <f>IFERROR(SMALL(M972:M2902,ROW()-ROW($M$2905)+1),"")</f>
        <v>0</v>
      </c>
      <c r="N4083">
        <f>IFERROR(SMALL(N972:N2902,ROW()-ROW($N$2905)+1),"")</f>
        <v>0</v>
      </c>
    </row>
    <row r="4084" spans="5:14">
      <c r="E4084">
        <f>IFERROR(SMALL(E972:E2902,ROW()-ROW($E$2905)+1),"")</f>
        <v>0</v>
      </c>
      <c r="F4084">
        <f>IFERROR(SMALL(F972:F2902,ROW()-ROW($F$2905)+1),"")</f>
        <v>0</v>
      </c>
      <c r="G4084">
        <f>IFERROR(SMALL(G972:G2902,ROW()-ROW($G$2905)+1),"")</f>
        <v>0</v>
      </c>
      <c r="H4084">
        <f>IFERROR(SMALL(H972:H2902,ROW()-ROW($H$2905)+1),"")</f>
        <v>0</v>
      </c>
      <c r="K4084">
        <f>IFERROR(SMALL(K972:K2902,ROW()-ROW($K$2905)+1),"")</f>
        <v>0</v>
      </c>
      <c r="L4084">
        <f>IFERROR(SMALL(L972:L2902,ROW()-ROW($L$2905)+1),"")</f>
        <v>0</v>
      </c>
      <c r="M4084">
        <f>IFERROR(SMALL(M972:M2902,ROW()-ROW($M$2905)+1),"")</f>
        <v>0</v>
      </c>
      <c r="N4084">
        <f>IFERROR(SMALL(N972:N2902,ROW()-ROW($N$2905)+1),"")</f>
        <v>0</v>
      </c>
    </row>
    <row r="4085" spans="5:14">
      <c r="E4085">
        <f>IFERROR(SMALL(E972:E2902,ROW()-ROW($E$2905)+1),"")</f>
        <v>0</v>
      </c>
      <c r="F4085">
        <f>IFERROR(SMALL(F972:F2902,ROW()-ROW($F$2905)+1),"")</f>
        <v>0</v>
      </c>
      <c r="G4085">
        <f>IFERROR(SMALL(G972:G2902,ROW()-ROW($G$2905)+1),"")</f>
        <v>0</v>
      </c>
      <c r="H4085">
        <f>IFERROR(SMALL(H972:H2902,ROW()-ROW($H$2905)+1),"")</f>
        <v>0</v>
      </c>
      <c r="K4085">
        <f>IFERROR(SMALL(K972:K2902,ROW()-ROW($K$2905)+1),"")</f>
        <v>0</v>
      </c>
      <c r="L4085">
        <f>IFERROR(SMALL(L972:L2902,ROW()-ROW($L$2905)+1),"")</f>
        <v>0</v>
      </c>
      <c r="M4085">
        <f>IFERROR(SMALL(M972:M2902,ROW()-ROW($M$2905)+1),"")</f>
        <v>0</v>
      </c>
      <c r="N4085">
        <f>IFERROR(SMALL(N972:N2902,ROW()-ROW($N$2905)+1),"")</f>
        <v>0</v>
      </c>
    </row>
    <row r="4086" spans="5:14">
      <c r="E4086">
        <f>IFERROR(SMALL(E972:E2902,ROW()-ROW($E$2905)+1),"")</f>
        <v>0</v>
      </c>
      <c r="F4086">
        <f>IFERROR(SMALL(F972:F2902,ROW()-ROW($F$2905)+1),"")</f>
        <v>0</v>
      </c>
      <c r="G4086">
        <f>IFERROR(SMALL(G972:G2902,ROW()-ROW($G$2905)+1),"")</f>
        <v>0</v>
      </c>
      <c r="H4086">
        <f>IFERROR(SMALL(H972:H2902,ROW()-ROW($H$2905)+1),"")</f>
        <v>0</v>
      </c>
      <c r="K4086">
        <f>IFERROR(SMALL(K972:K2902,ROW()-ROW($K$2905)+1),"")</f>
        <v>0</v>
      </c>
      <c r="L4086">
        <f>IFERROR(SMALL(L972:L2902,ROW()-ROW($L$2905)+1),"")</f>
        <v>0</v>
      </c>
      <c r="M4086">
        <f>IFERROR(SMALL(M972:M2902,ROW()-ROW($M$2905)+1),"")</f>
        <v>0</v>
      </c>
      <c r="N4086">
        <f>IFERROR(SMALL(N972:N2902,ROW()-ROW($N$2905)+1),"")</f>
        <v>0</v>
      </c>
    </row>
    <row r="4087" spans="5:14">
      <c r="E4087">
        <f>IFERROR(SMALL(E972:E2902,ROW()-ROW($E$2905)+1),"")</f>
        <v>0</v>
      </c>
      <c r="F4087">
        <f>IFERROR(SMALL(F972:F2902,ROW()-ROW($F$2905)+1),"")</f>
        <v>0</v>
      </c>
      <c r="G4087">
        <f>IFERROR(SMALL(G972:G2902,ROW()-ROW($G$2905)+1),"")</f>
        <v>0</v>
      </c>
      <c r="H4087">
        <f>IFERROR(SMALL(H972:H2902,ROW()-ROW($H$2905)+1),"")</f>
        <v>0</v>
      </c>
      <c r="K4087">
        <f>IFERROR(SMALL(K972:K2902,ROW()-ROW($K$2905)+1),"")</f>
        <v>0</v>
      </c>
      <c r="L4087">
        <f>IFERROR(SMALL(L972:L2902,ROW()-ROW($L$2905)+1),"")</f>
        <v>0</v>
      </c>
      <c r="M4087">
        <f>IFERROR(SMALL(M972:M2902,ROW()-ROW($M$2905)+1),"")</f>
        <v>0</v>
      </c>
      <c r="N4087">
        <f>IFERROR(SMALL(N972:N2902,ROW()-ROW($N$2905)+1),"")</f>
        <v>0</v>
      </c>
    </row>
    <row r="4088" spans="5:14">
      <c r="E4088">
        <f>IFERROR(SMALL(E972:E2902,ROW()-ROW($E$2905)+1),"")</f>
        <v>0</v>
      </c>
      <c r="F4088">
        <f>IFERROR(SMALL(F972:F2902,ROW()-ROW($F$2905)+1),"")</f>
        <v>0</v>
      </c>
      <c r="G4088">
        <f>IFERROR(SMALL(G972:G2902,ROW()-ROW($G$2905)+1),"")</f>
        <v>0</v>
      </c>
      <c r="H4088">
        <f>IFERROR(SMALL(H972:H2902,ROW()-ROW($H$2905)+1),"")</f>
        <v>0</v>
      </c>
      <c r="K4088">
        <f>IFERROR(SMALL(K972:K2902,ROW()-ROW($K$2905)+1),"")</f>
        <v>0</v>
      </c>
      <c r="L4088">
        <f>IFERROR(SMALL(L972:L2902,ROW()-ROW($L$2905)+1),"")</f>
        <v>0</v>
      </c>
      <c r="M4088">
        <f>IFERROR(SMALL(M972:M2902,ROW()-ROW($M$2905)+1),"")</f>
        <v>0</v>
      </c>
      <c r="N4088">
        <f>IFERROR(SMALL(N972:N2902,ROW()-ROW($N$2905)+1),"")</f>
        <v>0</v>
      </c>
    </row>
    <row r="4089" spans="5:14">
      <c r="E4089">
        <f>IFERROR(SMALL(E972:E2902,ROW()-ROW($E$2905)+1),"")</f>
        <v>0</v>
      </c>
      <c r="F4089">
        <f>IFERROR(SMALL(F972:F2902,ROW()-ROW($F$2905)+1),"")</f>
        <v>0</v>
      </c>
      <c r="G4089">
        <f>IFERROR(SMALL(G972:G2902,ROW()-ROW($G$2905)+1),"")</f>
        <v>0</v>
      </c>
      <c r="H4089">
        <f>IFERROR(SMALL(H972:H2902,ROW()-ROW($H$2905)+1),"")</f>
        <v>0</v>
      </c>
      <c r="K4089">
        <f>IFERROR(SMALL(K972:K2902,ROW()-ROW($K$2905)+1),"")</f>
        <v>0</v>
      </c>
      <c r="L4089">
        <f>IFERROR(SMALL(L972:L2902,ROW()-ROW($L$2905)+1),"")</f>
        <v>0</v>
      </c>
      <c r="M4089">
        <f>IFERROR(SMALL(M972:M2902,ROW()-ROW($M$2905)+1),"")</f>
        <v>0</v>
      </c>
      <c r="N4089">
        <f>IFERROR(SMALL(N972:N2902,ROW()-ROW($N$2905)+1),"")</f>
        <v>0</v>
      </c>
    </row>
    <row r="4090" spans="5:14">
      <c r="E4090">
        <f>IFERROR(SMALL(E972:E2902,ROW()-ROW($E$2905)+1),"")</f>
        <v>0</v>
      </c>
      <c r="F4090">
        <f>IFERROR(SMALL(F972:F2902,ROW()-ROW($F$2905)+1),"")</f>
        <v>0</v>
      </c>
      <c r="G4090">
        <f>IFERROR(SMALL(G972:G2902,ROW()-ROW($G$2905)+1),"")</f>
        <v>0</v>
      </c>
      <c r="H4090">
        <f>IFERROR(SMALL(H972:H2902,ROW()-ROW($H$2905)+1),"")</f>
        <v>0</v>
      </c>
      <c r="K4090">
        <f>IFERROR(SMALL(K972:K2902,ROW()-ROW($K$2905)+1),"")</f>
        <v>0</v>
      </c>
      <c r="L4090">
        <f>IFERROR(SMALL(L972:L2902,ROW()-ROW($L$2905)+1),"")</f>
        <v>0</v>
      </c>
      <c r="M4090">
        <f>IFERROR(SMALL(M972:M2902,ROW()-ROW($M$2905)+1),"")</f>
        <v>0</v>
      </c>
      <c r="N4090">
        <f>IFERROR(SMALL(N972:N2902,ROW()-ROW($N$2905)+1),"")</f>
        <v>0</v>
      </c>
    </row>
    <row r="4091" spans="5:14">
      <c r="E4091">
        <f>IFERROR(SMALL(E972:E2902,ROW()-ROW($E$2905)+1),"")</f>
        <v>0</v>
      </c>
      <c r="F4091">
        <f>IFERROR(SMALL(F972:F2902,ROW()-ROW($F$2905)+1),"")</f>
        <v>0</v>
      </c>
      <c r="G4091">
        <f>IFERROR(SMALL(G972:G2902,ROW()-ROW($G$2905)+1),"")</f>
        <v>0</v>
      </c>
      <c r="H4091">
        <f>IFERROR(SMALL(H972:H2902,ROW()-ROW($H$2905)+1),"")</f>
        <v>0</v>
      </c>
      <c r="K4091">
        <f>IFERROR(SMALL(K972:K2902,ROW()-ROW($K$2905)+1),"")</f>
        <v>0</v>
      </c>
      <c r="L4091">
        <f>IFERROR(SMALL(L972:L2902,ROW()-ROW($L$2905)+1),"")</f>
        <v>0</v>
      </c>
      <c r="M4091">
        <f>IFERROR(SMALL(M972:M2902,ROW()-ROW($M$2905)+1),"")</f>
        <v>0</v>
      </c>
      <c r="N4091">
        <f>IFERROR(SMALL(N972:N2902,ROW()-ROW($N$2905)+1),"")</f>
        <v>0</v>
      </c>
    </row>
    <row r="4092" spans="5:14">
      <c r="E4092">
        <f>IFERROR(SMALL(E972:E2902,ROW()-ROW($E$2905)+1),"")</f>
        <v>0</v>
      </c>
      <c r="F4092">
        <f>IFERROR(SMALL(F972:F2902,ROW()-ROW($F$2905)+1),"")</f>
        <v>0</v>
      </c>
      <c r="G4092">
        <f>IFERROR(SMALL(G972:G2902,ROW()-ROW($G$2905)+1),"")</f>
        <v>0</v>
      </c>
      <c r="H4092">
        <f>IFERROR(SMALL(H972:H2902,ROW()-ROW($H$2905)+1),"")</f>
        <v>0</v>
      </c>
      <c r="K4092">
        <f>IFERROR(SMALL(K972:K2902,ROW()-ROW($K$2905)+1),"")</f>
        <v>0</v>
      </c>
      <c r="L4092">
        <f>IFERROR(SMALL(L972:L2902,ROW()-ROW($L$2905)+1),"")</f>
        <v>0</v>
      </c>
      <c r="M4092">
        <f>IFERROR(SMALL(M972:M2902,ROW()-ROW($M$2905)+1),"")</f>
        <v>0</v>
      </c>
      <c r="N4092">
        <f>IFERROR(SMALL(N972:N2902,ROW()-ROW($N$2905)+1),"")</f>
        <v>0</v>
      </c>
    </row>
    <row r="4093" spans="5:14">
      <c r="E4093">
        <f>IFERROR(SMALL(E972:E2902,ROW()-ROW($E$2905)+1),"")</f>
        <v>0</v>
      </c>
      <c r="F4093">
        <f>IFERROR(SMALL(F972:F2902,ROW()-ROW($F$2905)+1),"")</f>
        <v>0</v>
      </c>
      <c r="G4093">
        <f>IFERROR(SMALL(G972:G2902,ROW()-ROW($G$2905)+1),"")</f>
        <v>0</v>
      </c>
      <c r="H4093">
        <f>IFERROR(SMALL(H972:H2902,ROW()-ROW($H$2905)+1),"")</f>
        <v>0</v>
      </c>
      <c r="K4093">
        <f>IFERROR(SMALL(K972:K2902,ROW()-ROW($K$2905)+1),"")</f>
        <v>0</v>
      </c>
      <c r="L4093">
        <f>IFERROR(SMALL(L972:L2902,ROW()-ROW($L$2905)+1),"")</f>
        <v>0</v>
      </c>
      <c r="M4093">
        <f>IFERROR(SMALL(M972:M2902,ROW()-ROW($M$2905)+1),"")</f>
        <v>0</v>
      </c>
      <c r="N4093">
        <f>IFERROR(SMALL(N972:N2902,ROW()-ROW($N$2905)+1),"")</f>
        <v>0</v>
      </c>
    </row>
    <row r="4094" spans="5:14">
      <c r="E4094">
        <f>IFERROR(SMALL(E972:E2902,ROW()-ROW($E$2905)+1),"")</f>
        <v>0</v>
      </c>
      <c r="F4094">
        <f>IFERROR(SMALL(F972:F2902,ROW()-ROW($F$2905)+1),"")</f>
        <v>0</v>
      </c>
      <c r="G4094">
        <f>IFERROR(SMALL(G972:G2902,ROW()-ROW($G$2905)+1),"")</f>
        <v>0</v>
      </c>
      <c r="H4094">
        <f>IFERROR(SMALL(H972:H2902,ROW()-ROW($H$2905)+1),"")</f>
        <v>0</v>
      </c>
      <c r="K4094">
        <f>IFERROR(SMALL(K972:K2902,ROW()-ROW($K$2905)+1),"")</f>
        <v>0</v>
      </c>
      <c r="L4094">
        <f>IFERROR(SMALL(L972:L2902,ROW()-ROW($L$2905)+1),"")</f>
        <v>0</v>
      </c>
      <c r="M4094">
        <f>IFERROR(SMALL(M972:M2902,ROW()-ROW($M$2905)+1),"")</f>
        <v>0</v>
      </c>
      <c r="N4094">
        <f>IFERROR(SMALL(N972:N2902,ROW()-ROW($N$2905)+1),"")</f>
        <v>0</v>
      </c>
    </row>
    <row r="4095" spans="5:14">
      <c r="E4095">
        <f>IFERROR(SMALL(E972:E2902,ROW()-ROW($E$2905)+1),"")</f>
        <v>0</v>
      </c>
      <c r="F4095">
        <f>IFERROR(SMALL(F972:F2902,ROW()-ROW($F$2905)+1),"")</f>
        <v>0</v>
      </c>
      <c r="G4095">
        <f>IFERROR(SMALL(G972:G2902,ROW()-ROW($G$2905)+1),"")</f>
        <v>0</v>
      </c>
      <c r="H4095">
        <f>IFERROR(SMALL(H972:H2902,ROW()-ROW($H$2905)+1),"")</f>
        <v>0</v>
      </c>
      <c r="K4095">
        <f>IFERROR(SMALL(K972:K2902,ROW()-ROW($K$2905)+1),"")</f>
        <v>0</v>
      </c>
      <c r="L4095">
        <f>IFERROR(SMALL(L972:L2902,ROW()-ROW($L$2905)+1),"")</f>
        <v>0</v>
      </c>
      <c r="M4095">
        <f>IFERROR(SMALL(M972:M2902,ROW()-ROW($M$2905)+1),"")</f>
        <v>0</v>
      </c>
      <c r="N4095">
        <f>IFERROR(SMALL(N972:N2902,ROW()-ROW($N$2905)+1),"")</f>
        <v>0</v>
      </c>
    </row>
    <row r="4096" spans="5:14">
      <c r="E4096">
        <f>IFERROR(SMALL(E972:E2902,ROW()-ROW($E$2905)+1),"")</f>
        <v>0</v>
      </c>
      <c r="F4096">
        <f>IFERROR(SMALL(F972:F2902,ROW()-ROW($F$2905)+1),"")</f>
        <v>0</v>
      </c>
      <c r="G4096">
        <f>IFERROR(SMALL(G972:G2902,ROW()-ROW($G$2905)+1),"")</f>
        <v>0</v>
      </c>
      <c r="H4096">
        <f>IFERROR(SMALL(H972:H2902,ROW()-ROW($H$2905)+1),"")</f>
        <v>0</v>
      </c>
      <c r="K4096">
        <f>IFERROR(SMALL(K972:K2902,ROW()-ROW($K$2905)+1),"")</f>
        <v>0</v>
      </c>
      <c r="L4096">
        <f>IFERROR(SMALL(L972:L2902,ROW()-ROW($L$2905)+1),"")</f>
        <v>0</v>
      </c>
      <c r="M4096">
        <f>IFERROR(SMALL(M972:M2902,ROW()-ROW($M$2905)+1),"")</f>
        <v>0</v>
      </c>
      <c r="N4096">
        <f>IFERROR(SMALL(N972:N2902,ROW()-ROW($N$2905)+1),"")</f>
        <v>0</v>
      </c>
    </row>
    <row r="4097" spans="5:14">
      <c r="E4097">
        <f>IFERROR(SMALL(E972:E2902,ROW()-ROW($E$2905)+1),"")</f>
        <v>0</v>
      </c>
      <c r="F4097">
        <f>IFERROR(SMALL(F972:F2902,ROW()-ROW($F$2905)+1),"")</f>
        <v>0</v>
      </c>
      <c r="G4097">
        <f>IFERROR(SMALL(G972:G2902,ROW()-ROW($G$2905)+1),"")</f>
        <v>0</v>
      </c>
      <c r="H4097">
        <f>IFERROR(SMALL(H972:H2902,ROW()-ROW($H$2905)+1),"")</f>
        <v>0</v>
      </c>
      <c r="K4097">
        <f>IFERROR(SMALL(K972:K2902,ROW()-ROW($K$2905)+1),"")</f>
        <v>0</v>
      </c>
      <c r="L4097">
        <f>IFERROR(SMALL(L972:L2902,ROW()-ROW($L$2905)+1),"")</f>
        <v>0</v>
      </c>
      <c r="M4097">
        <f>IFERROR(SMALL(M972:M2902,ROW()-ROW($M$2905)+1),"")</f>
        <v>0</v>
      </c>
      <c r="N4097">
        <f>IFERROR(SMALL(N972:N2902,ROW()-ROW($N$2905)+1),"")</f>
        <v>0</v>
      </c>
    </row>
    <row r="4098" spans="5:14">
      <c r="E4098">
        <f>IFERROR(SMALL(E972:E2902,ROW()-ROW($E$2905)+1),"")</f>
        <v>0</v>
      </c>
      <c r="F4098">
        <f>IFERROR(SMALL(F972:F2902,ROW()-ROW($F$2905)+1),"")</f>
        <v>0</v>
      </c>
      <c r="G4098">
        <f>IFERROR(SMALL(G972:G2902,ROW()-ROW($G$2905)+1),"")</f>
        <v>0</v>
      </c>
      <c r="H4098">
        <f>IFERROR(SMALL(H972:H2902,ROW()-ROW($H$2905)+1),"")</f>
        <v>0</v>
      </c>
      <c r="K4098">
        <f>IFERROR(SMALL(K972:K2902,ROW()-ROW($K$2905)+1),"")</f>
        <v>0</v>
      </c>
      <c r="L4098">
        <f>IFERROR(SMALL(L972:L2902,ROW()-ROW($L$2905)+1),"")</f>
        <v>0</v>
      </c>
      <c r="M4098">
        <f>IFERROR(SMALL(M972:M2902,ROW()-ROW($M$2905)+1),"")</f>
        <v>0</v>
      </c>
      <c r="N4098">
        <f>IFERROR(SMALL(N972:N2902,ROW()-ROW($N$2905)+1),"")</f>
        <v>0</v>
      </c>
    </row>
    <row r="4099" spans="5:14">
      <c r="E4099">
        <f>IFERROR(SMALL(E972:E2902,ROW()-ROW($E$2905)+1),"")</f>
        <v>0</v>
      </c>
      <c r="F4099">
        <f>IFERROR(SMALL(F972:F2902,ROW()-ROW($F$2905)+1),"")</f>
        <v>0</v>
      </c>
      <c r="G4099">
        <f>IFERROR(SMALL(G972:G2902,ROW()-ROW($G$2905)+1),"")</f>
        <v>0</v>
      </c>
      <c r="H4099">
        <f>IFERROR(SMALL(H972:H2902,ROW()-ROW($H$2905)+1),"")</f>
        <v>0</v>
      </c>
      <c r="K4099">
        <f>IFERROR(SMALL(K972:K2902,ROW()-ROW($K$2905)+1),"")</f>
        <v>0</v>
      </c>
      <c r="L4099">
        <f>IFERROR(SMALL(L972:L2902,ROW()-ROW($L$2905)+1),"")</f>
        <v>0</v>
      </c>
      <c r="M4099">
        <f>IFERROR(SMALL(M972:M2902,ROW()-ROW($M$2905)+1),"")</f>
        <v>0</v>
      </c>
      <c r="N4099">
        <f>IFERROR(SMALL(N972:N2902,ROW()-ROW($N$2905)+1),"")</f>
        <v>0</v>
      </c>
    </row>
    <row r="4100" spans="5:14">
      <c r="E4100">
        <f>IFERROR(SMALL(E972:E2902,ROW()-ROW($E$2905)+1),"")</f>
        <v>0</v>
      </c>
      <c r="F4100">
        <f>IFERROR(SMALL(F972:F2902,ROW()-ROW($F$2905)+1),"")</f>
        <v>0</v>
      </c>
      <c r="G4100">
        <f>IFERROR(SMALL(G972:G2902,ROW()-ROW($G$2905)+1),"")</f>
        <v>0</v>
      </c>
      <c r="H4100">
        <f>IFERROR(SMALL(H972:H2902,ROW()-ROW($H$2905)+1),"")</f>
        <v>0</v>
      </c>
      <c r="K4100">
        <f>IFERROR(SMALL(K972:K2902,ROW()-ROW($K$2905)+1),"")</f>
        <v>0</v>
      </c>
      <c r="L4100">
        <f>IFERROR(SMALL(L972:L2902,ROW()-ROW($L$2905)+1),"")</f>
        <v>0</v>
      </c>
      <c r="M4100">
        <f>IFERROR(SMALL(M972:M2902,ROW()-ROW($M$2905)+1),"")</f>
        <v>0</v>
      </c>
      <c r="N4100">
        <f>IFERROR(SMALL(N972:N2902,ROW()-ROW($N$2905)+1),"")</f>
        <v>0</v>
      </c>
    </row>
    <row r="4101" spans="5:14">
      <c r="E4101">
        <f>IFERROR(SMALL(E972:E2902,ROW()-ROW($E$2905)+1),"")</f>
        <v>0</v>
      </c>
      <c r="F4101">
        <f>IFERROR(SMALL(F972:F2902,ROW()-ROW($F$2905)+1),"")</f>
        <v>0</v>
      </c>
      <c r="G4101">
        <f>IFERROR(SMALL(G972:G2902,ROW()-ROW($G$2905)+1),"")</f>
        <v>0</v>
      </c>
      <c r="H4101">
        <f>IFERROR(SMALL(H972:H2902,ROW()-ROW($H$2905)+1),"")</f>
        <v>0</v>
      </c>
      <c r="K4101">
        <f>IFERROR(SMALL(K972:K2902,ROW()-ROW($K$2905)+1),"")</f>
        <v>0</v>
      </c>
      <c r="L4101">
        <f>IFERROR(SMALL(L972:L2902,ROW()-ROW($L$2905)+1),"")</f>
        <v>0</v>
      </c>
      <c r="M4101">
        <f>IFERROR(SMALL(M972:M2902,ROW()-ROW($M$2905)+1),"")</f>
        <v>0</v>
      </c>
      <c r="N4101">
        <f>IFERROR(SMALL(N972:N2902,ROW()-ROW($N$2905)+1),"")</f>
        <v>0</v>
      </c>
    </row>
    <row r="4102" spans="5:14">
      <c r="E4102">
        <f>IFERROR(SMALL(E972:E2902,ROW()-ROW($E$2905)+1),"")</f>
        <v>0</v>
      </c>
      <c r="F4102">
        <f>IFERROR(SMALL(F972:F2902,ROW()-ROW($F$2905)+1),"")</f>
        <v>0</v>
      </c>
      <c r="G4102">
        <f>IFERROR(SMALL(G972:G2902,ROW()-ROW($G$2905)+1),"")</f>
        <v>0</v>
      </c>
      <c r="H4102">
        <f>IFERROR(SMALL(H972:H2902,ROW()-ROW($H$2905)+1),"")</f>
        <v>0</v>
      </c>
      <c r="K4102">
        <f>IFERROR(SMALL(K972:K2902,ROW()-ROW($K$2905)+1),"")</f>
        <v>0</v>
      </c>
      <c r="L4102">
        <f>IFERROR(SMALL(L972:L2902,ROW()-ROW($L$2905)+1),"")</f>
        <v>0</v>
      </c>
      <c r="M4102">
        <f>IFERROR(SMALL(M972:M2902,ROW()-ROW($M$2905)+1),"")</f>
        <v>0</v>
      </c>
      <c r="N4102">
        <f>IFERROR(SMALL(N972:N2902,ROW()-ROW($N$2905)+1),"")</f>
        <v>0</v>
      </c>
    </row>
    <row r="4103" spans="5:14">
      <c r="E4103">
        <f>IFERROR(SMALL(E972:E2902,ROW()-ROW($E$2905)+1),"")</f>
        <v>0</v>
      </c>
      <c r="F4103">
        <f>IFERROR(SMALL(F972:F2902,ROW()-ROW($F$2905)+1),"")</f>
        <v>0</v>
      </c>
      <c r="G4103">
        <f>IFERROR(SMALL(G972:G2902,ROW()-ROW($G$2905)+1),"")</f>
        <v>0</v>
      </c>
      <c r="H4103">
        <f>IFERROR(SMALL(H972:H2902,ROW()-ROW($H$2905)+1),"")</f>
        <v>0</v>
      </c>
      <c r="K4103">
        <f>IFERROR(SMALL(K972:K2902,ROW()-ROW($K$2905)+1),"")</f>
        <v>0</v>
      </c>
      <c r="L4103">
        <f>IFERROR(SMALL(L972:L2902,ROW()-ROW($L$2905)+1),"")</f>
        <v>0</v>
      </c>
      <c r="M4103">
        <f>IFERROR(SMALL(M972:M2902,ROW()-ROW($M$2905)+1),"")</f>
        <v>0</v>
      </c>
      <c r="N4103">
        <f>IFERROR(SMALL(N972:N2902,ROW()-ROW($N$2905)+1),"")</f>
        <v>0</v>
      </c>
    </row>
    <row r="4104" spans="5:14">
      <c r="E4104">
        <f>IFERROR(SMALL(E972:E2902,ROW()-ROW($E$2905)+1),"")</f>
        <v>0</v>
      </c>
      <c r="F4104">
        <f>IFERROR(SMALL(F972:F2902,ROW()-ROW($F$2905)+1),"")</f>
        <v>0</v>
      </c>
      <c r="G4104">
        <f>IFERROR(SMALL(G972:G2902,ROW()-ROW($G$2905)+1),"")</f>
        <v>0</v>
      </c>
      <c r="H4104">
        <f>IFERROR(SMALL(H972:H2902,ROW()-ROW($H$2905)+1),"")</f>
        <v>0</v>
      </c>
      <c r="K4104">
        <f>IFERROR(SMALL(K972:K2902,ROW()-ROW($K$2905)+1),"")</f>
        <v>0</v>
      </c>
      <c r="L4104">
        <f>IFERROR(SMALL(L972:L2902,ROW()-ROW($L$2905)+1),"")</f>
        <v>0</v>
      </c>
      <c r="M4104">
        <f>IFERROR(SMALL(M972:M2902,ROW()-ROW($M$2905)+1),"")</f>
        <v>0</v>
      </c>
      <c r="N4104">
        <f>IFERROR(SMALL(N972:N2902,ROW()-ROW($N$2905)+1),"")</f>
        <v>0</v>
      </c>
    </row>
    <row r="4105" spans="5:14">
      <c r="E4105">
        <f>IFERROR(SMALL(E972:E2902,ROW()-ROW($E$2905)+1),"")</f>
        <v>0</v>
      </c>
      <c r="F4105">
        <f>IFERROR(SMALL(F972:F2902,ROW()-ROW($F$2905)+1),"")</f>
        <v>0</v>
      </c>
      <c r="G4105">
        <f>IFERROR(SMALL(G972:G2902,ROW()-ROW($G$2905)+1),"")</f>
        <v>0</v>
      </c>
      <c r="H4105">
        <f>IFERROR(SMALL(H972:H2902,ROW()-ROW($H$2905)+1),"")</f>
        <v>0</v>
      </c>
      <c r="K4105">
        <f>IFERROR(SMALL(K972:K2902,ROW()-ROW($K$2905)+1),"")</f>
        <v>0</v>
      </c>
      <c r="L4105">
        <f>IFERROR(SMALL(L972:L2902,ROW()-ROW($L$2905)+1),"")</f>
        <v>0</v>
      </c>
      <c r="M4105">
        <f>IFERROR(SMALL(M972:M2902,ROW()-ROW($M$2905)+1),"")</f>
        <v>0</v>
      </c>
      <c r="N4105">
        <f>IFERROR(SMALL(N972:N2902,ROW()-ROW($N$2905)+1),"")</f>
        <v>0</v>
      </c>
    </row>
    <row r="4106" spans="5:14">
      <c r="E4106">
        <f>IFERROR(SMALL(E972:E2902,ROW()-ROW($E$2905)+1),"")</f>
        <v>0</v>
      </c>
      <c r="F4106">
        <f>IFERROR(SMALL(F972:F2902,ROW()-ROW($F$2905)+1),"")</f>
        <v>0</v>
      </c>
      <c r="G4106">
        <f>IFERROR(SMALL(G972:G2902,ROW()-ROW($G$2905)+1),"")</f>
        <v>0</v>
      </c>
      <c r="H4106">
        <f>IFERROR(SMALL(H972:H2902,ROW()-ROW($H$2905)+1),"")</f>
        <v>0</v>
      </c>
      <c r="K4106">
        <f>IFERROR(SMALL(K972:K2902,ROW()-ROW($K$2905)+1),"")</f>
        <v>0</v>
      </c>
      <c r="L4106">
        <f>IFERROR(SMALL(L972:L2902,ROW()-ROW($L$2905)+1),"")</f>
        <v>0</v>
      </c>
      <c r="M4106">
        <f>IFERROR(SMALL(M972:M2902,ROW()-ROW($M$2905)+1),"")</f>
        <v>0</v>
      </c>
      <c r="N4106">
        <f>IFERROR(SMALL(N972:N2902,ROW()-ROW($N$2905)+1),"")</f>
        <v>0</v>
      </c>
    </row>
    <row r="4107" spans="5:14">
      <c r="E4107">
        <f>IFERROR(SMALL(E972:E2902,ROW()-ROW($E$2905)+1),"")</f>
        <v>0</v>
      </c>
      <c r="F4107">
        <f>IFERROR(SMALL(F972:F2902,ROW()-ROW($F$2905)+1),"")</f>
        <v>0</v>
      </c>
      <c r="G4107">
        <f>IFERROR(SMALL(G972:G2902,ROW()-ROW($G$2905)+1),"")</f>
        <v>0</v>
      </c>
      <c r="H4107">
        <f>IFERROR(SMALL(H972:H2902,ROW()-ROW($H$2905)+1),"")</f>
        <v>0</v>
      </c>
      <c r="K4107">
        <f>IFERROR(SMALL(K972:K2902,ROW()-ROW($K$2905)+1),"")</f>
        <v>0</v>
      </c>
      <c r="L4107">
        <f>IFERROR(SMALL(L972:L2902,ROW()-ROW($L$2905)+1),"")</f>
        <v>0</v>
      </c>
      <c r="M4107">
        <f>IFERROR(SMALL(M972:M2902,ROW()-ROW($M$2905)+1),"")</f>
        <v>0</v>
      </c>
      <c r="N4107">
        <f>IFERROR(SMALL(N972:N2902,ROW()-ROW($N$2905)+1),"")</f>
        <v>0</v>
      </c>
    </row>
    <row r="4108" spans="5:14">
      <c r="E4108">
        <f>IFERROR(SMALL(E972:E2902,ROW()-ROW($E$2905)+1),"")</f>
        <v>0</v>
      </c>
      <c r="F4108">
        <f>IFERROR(SMALL(F972:F2902,ROW()-ROW($F$2905)+1),"")</f>
        <v>0</v>
      </c>
      <c r="G4108">
        <f>IFERROR(SMALL(G972:G2902,ROW()-ROW($G$2905)+1),"")</f>
        <v>0</v>
      </c>
      <c r="H4108">
        <f>IFERROR(SMALL(H972:H2902,ROW()-ROW($H$2905)+1),"")</f>
        <v>0</v>
      </c>
      <c r="K4108">
        <f>IFERROR(SMALL(K972:K2902,ROW()-ROW($K$2905)+1),"")</f>
        <v>0</v>
      </c>
      <c r="L4108">
        <f>IFERROR(SMALL(L972:L2902,ROW()-ROW($L$2905)+1),"")</f>
        <v>0</v>
      </c>
      <c r="M4108">
        <f>IFERROR(SMALL(M972:M2902,ROW()-ROW($M$2905)+1),"")</f>
        <v>0</v>
      </c>
      <c r="N4108">
        <f>IFERROR(SMALL(N972:N2902,ROW()-ROW($N$2905)+1),"")</f>
        <v>0</v>
      </c>
    </row>
    <row r="4109" spans="5:14">
      <c r="E4109">
        <f>IFERROR(SMALL(E972:E2902,ROW()-ROW($E$2905)+1),"")</f>
        <v>0</v>
      </c>
      <c r="F4109">
        <f>IFERROR(SMALL(F972:F2902,ROW()-ROW($F$2905)+1),"")</f>
        <v>0</v>
      </c>
      <c r="G4109">
        <f>IFERROR(SMALL(G972:G2902,ROW()-ROW($G$2905)+1),"")</f>
        <v>0</v>
      </c>
      <c r="H4109">
        <f>IFERROR(SMALL(H972:H2902,ROW()-ROW($H$2905)+1),"")</f>
        <v>0</v>
      </c>
      <c r="K4109">
        <f>IFERROR(SMALL(K972:K2902,ROW()-ROW($K$2905)+1),"")</f>
        <v>0</v>
      </c>
      <c r="L4109">
        <f>IFERROR(SMALL(L972:L2902,ROW()-ROW($L$2905)+1),"")</f>
        <v>0</v>
      </c>
      <c r="M4109">
        <f>IFERROR(SMALL(M972:M2902,ROW()-ROW($M$2905)+1),"")</f>
        <v>0</v>
      </c>
      <c r="N4109">
        <f>IFERROR(SMALL(N972:N2902,ROW()-ROW($N$2905)+1),"")</f>
        <v>0</v>
      </c>
    </row>
    <row r="4110" spans="5:14">
      <c r="E4110">
        <f>IFERROR(SMALL(E972:E2902,ROW()-ROW($E$2905)+1),"")</f>
        <v>0</v>
      </c>
      <c r="F4110">
        <f>IFERROR(SMALL(F972:F2902,ROW()-ROW($F$2905)+1),"")</f>
        <v>0</v>
      </c>
      <c r="G4110">
        <f>IFERROR(SMALL(G972:G2902,ROW()-ROW($G$2905)+1),"")</f>
        <v>0</v>
      </c>
      <c r="H4110">
        <f>IFERROR(SMALL(H972:H2902,ROW()-ROW($H$2905)+1),"")</f>
        <v>0</v>
      </c>
      <c r="K4110">
        <f>IFERROR(SMALL(K972:K2902,ROW()-ROW($K$2905)+1),"")</f>
        <v>0</v>
      </c>
      <c r="L4110">
        <f>IFERROR(SMALL(L972:L2902,ROW()-ROW($L$2905)+1),"")</f>
        <v>0</v>
      </c>
      <c r="M4110">
        <f>IFERROR(SMALL(M972:M2902,ROW()-ROW($M$2905)+1),"")</f>
        <v>0</v>
      </c>
      <c r="N4110">
        <f>IFERROR(SMALL(N972:N2902,ROW()-ROW($N$2905)+1),"")</f>
        <v>0</v>
      </c>
    </row>
    <row r="4111" spans="5:14">
      <c r="E4111">
        <f>IFERROR(SMALL(E972:E2902,ROW()-ROW($E$2905)+1),"")</f>
        <v>0</v>
      </c>
      <c r="F4111">
        <f>IFERROR(SMALL(F972:F2902,ROW()-ROW($F$2905)+1),"")</f>
        <v>0</v>
      </c>
      <c r="G4111">
        <f>IFERROR(SMALL(G972:G2902,ROW()-ROW($G$2905)+1),"")</f>
        <v>0</v>
      </c>
      <c r="H4111">
        <f>IFERROR(SMALL(H972:H2902,ROW()-ROW($H$2905)+1),"")</f>
        <v>0</v>
      </c>
      <c r="K4111">
        <f>IFERROR(SMALL(K972:K2902,ROW()-ROW($K$2905)+1),"")</f>
        <v>0</v>
      </c>
      <c r="L4111">
        <f>IFERROR(SMALL(L972:L2902,ROW()-ROW($L$2905)+1),"")</f>
        <v>0</v>
      </c>
      <c r="M4111">
        <f>IFERROR(SMALL(M972:M2902,ROW()-ROW($M$2905)+1),"")</f>
        <v>0</v>
      </c>
      <c r="N4111">
        <f>IFERROR(SMALL(N972:N2902,ROW()-ROW($N$2905)+1),"")</f>
        <v>0</v>
      </c>
    </row>
    <row r="4112" spans="5:14">
      <c r="E4112">
        <f>IFERROR(SMALL(E972:E2902,ROW()-ROW($E$2905)+1),"")</f>
        <v>0</v>
      </c>
      <c r="F4112">
        <f>IFERROR(SMALL(F972:F2902,ROW()-ROW($F$2905)+1),"")</f>
        <v>0</v>
      </c>
      <c r="G4112">
        <f>IFERROR(SMALL(G972:G2902,ROW()-ROW($G$2905)+1),"")</f>
        <v>0</v>
      </c>
      <c r="H4112">
        <f>IFERROR(SMALL(H972:H2902,ROW()-ROW($H$2905)+1),"")</f>
        <v>0</v>
      </c>
      <c r="K4112">
        <f>IFERROR(SMALL(K972:K2902,ROW()-ROW($K$2905)+1),"")</f>
        <v>0</v>
      </c>
      <c r="L4112">
        <f>IFERROR(SMALL(L972:L2902,ROW()-ROW($L$2905)+1),"")</f>
        <v>0</v>
      </c>
      <c r="M4112">
        <f>IFERROR(SMALL(M972:M2902,ROW()-ROW($M$2905)+1),"")</f>
        <v>0</v>
      </c>
      <c r="N4112">
        <f>IFERROR(SMALL(N972:N2902,ROW()-ROW($N$2905)+1),"")</f>
        <v>0</v>
      </c>
    </row>
    <row r="4113" spans="5:14">
      <c r="E4113">
        <f>IFERROR(SMALL(E972:E2902,ROW()-ROW($E$2905)+1),"")</f>
        <v>0</v>
      </c>
      <c r="F4113">
        <f>IFERROR(SMALL(F972:F2902,ROW()-ROW($F$2905)+1),"")</f>
        <v>0</v>
      </c>
      <c r="G4113">
        <f>IFERROR(SMALL(G972:G2902,ROW()-ROW($G$2905)+1),"")</f>
        <v>0</v>
      </c>
      <c r="H4113">
        <f>IFERROR(SMALL(H972:H2902,ROW()-ROW($H$2905)+1),"")</f>
        <v>0</v>
      </c>
      <c r="K4113">
        <f>IFERROR(SMALL(K972:K2902,ROW()-ROW($K$2905)+1),"")</f>
        <v>0</v>
      </c>
      <c r="L4113">
        <f>IFERROR(SMALL(L972:L2902,ROW()-ROW($L$2905)+1),"")</f>
        <v>0</v>
      </c>
      <c r="M4113">
        <f>IFERROR(SMALL(M972:M2902,ROW()-ROW($M$2905)+1),"")</f>
        <v>0</v>
      </c>
      <c r="N4113">
        <f>IFERROR(SMALL(N972:N2902,ROW()-ROW($N$2905)+1),"")</f>
        <v>0</v>
      </c>
    </row>
    <row r="4114" spans="5:14">
      <c r="E4114">
        <f>IFERROR(SMALL(E972:E2902,ROW()-ROW($E$2905)+1),"")</f>
        <v>0</v>
      </c>
      <c r="F4114">
        <f>IFERROR(SMALL(F972:F2902,ROW()-ROW($F$2905)+1),"")</f>
        <v>0</v>
      </c>
      <c r="G4114">
        <f>IFERROR(SMALL(G972:G2902,ROW()-ROW($G$2905)+1),"")</f>
        <v>0</v>
      </c>
      <c r="H4114">
        <f>IFERROR(SMALL(H972:H2902,ROW()-ROW($H$2905)+1),"")</f>
        <v>0</v>
      </c>
      <c r="K4114">
        <f>IFERROR(SMALL(K972:K2902,ROW()-ROW($K$2905)+1),"")</f>
        <v>0</v>
      </c>
      <c r="L4114">
        <f>IFERROR(SMALL(L972:L2902,ROW()-ROW($L$2905)+1),"")</f>
        <v>0</v>
      </c>
      <c r="M4114">
        <f>IFERROR(SMALL(M972:M2902,ROW()-ROW($M$2905)+1),"")</f>
        <v>0</v>
      </c>
      <c r="N4114">
        <f>IFERROR(SMALL(N972:N2902,ROW()-ROW($N$2905)+1),"")</f>
        <v>0</v>
      </c>
    </row>
    <row r="4115" spans="5:14">
      <c r="E4115">
        <f>IFERROR(SMALL(E972:E2902,ROW()-ROW($E$2905)+1),"")</f>
        <v>0</v>
      </c>
      <c r="F4115">
        <f>IFERROR(SMALL(F972:F2902,ROW()-ROW($F$2905)+1),"")</f>
        <v>0</v>
      </c>
      <c r="G4115">
        <f>IFERROR(SMALL(G972:G2902,ROW()-ROW($G$2905)+1),"")</f>
        <v>0</v>
      </c>
      <c r="H4115">
        <f>IFERROR(SMALL(H972:H2902,ROW()-ROW($H$2905)+1),"")</f>
        <v>0</v>
      </c>
      <c r="K4115">
        <f>IFERROR(SMALL(K972:K2902,ROW()-ROW($K$2905)+1),"")</f>
        <v>0</v>
      </c>
      <c r="L4115">
        <f>IFERROR(SMALL(L972:L2902,ROW()-ROW($L$2905)+1),"")</f>
        <v>0</v>
      </c>
      <c r="M4115">
        <f>IFERROR(SMALL(M972:M2902,ROW()-ROW($M$2905)+1),"")</f>
        <v>0</v>
      </c>
      <c r="N4115">
        <f>IFERROR(SMALL(N972:N2902,ROW()-ROW($N$2905)+1),"")</f>
        <v>0</v>
      </c>
    </row>
    <row r="4116" spans="5:14">
      <c r="E4116">
        <f>IFERROR(SMALL(E972:E2902,ROW()-ROW($E$2905)+1),"")</f>
        <v>0</v>
      </c>
      <c r="F4116">
        <f>IFERROR(SMALL(F972:F2902,ROW()-ROW($F$2905)+1),"")</f>
        <v>0</v>
      </c>
      <c r="G4116">
        <f>IFERROR(SMALL(G972:G2902,ROW()-ROW($G$2905)+1),"")</f>
        <v>0</v>
      </c>
      <c r="H4116">
        <f>IFERROR(SMALL(H972:H2902,ROW()-ROW($H$2905)+1),"")</f>
        <v>0</v>
      </c>
      <c r="K4116">
        <f>IFERROR(SMALL(K972:K2902,ROW()-ROW($K$2905)+1),"")</f>
        <v>0</v>
      </c>
      <c r="L4116">
        <f>IFERROR(SMALL(L972:L2902,ROW()-ROW($L$2905)+1),"")</f>
        <v>0</v>
      </c>
      <c r="M4116">
        <f>IFERROR(SMALL(M972:M2902,ROW()-ROW($M$2905)+1),"")</f>
        <v>0</v>
      </c>
      <c r="N4116">
        <f>IFERROR(SMALL(N972:N2902,ROW()-ROW($N$2905)+1),"")</f>
        <v>0</v>
      </c>
    </row>
    <row r="4117" spans="5:14">
      <c r="E4117">
        <f>IFERROR(SMALL(E972:E2902,ROW()-ROW($E$2905)+1),"")</f>
        <v>0</v>
      </c>
      <c r="F4117">
        <f>IFERROR(SMALL(F972:F2902,ROW()-ROW($F$2905)+1),"")</f>
        <v>0</v>
      </c>
      <c r="G4117">
        <f>IFERROR(SMALL(G972:G2902,ROW()-ROW($G$2905)+1),"")</f>
        <v>0</v>
      </c>
      <c r="H4117">
        <f>IFERROR(SMALL(H972:H2902,ROW()-ROW($H$2905)+1),"")</f>
        <v>0</v>
      </c>
      <c r="K4117">
        <f>IFERROR(SMALL(K972:K2902,ROW()-ROW($K$2905)+1),"")</f>
        <v>0</v>
      </c>
      <c r="L4117">
        <f>IFERROR(SMALL(L972:L2902,ROW()-ROW($L$2905)+1),"")</f>
        <v>0</v>
      </c>
      <c r="M4117">
        <f>IFERROR(SMALL(M972:M2902,ROW()-ROW($M$2905)+1),"")</f>
        <v>0</v>
      </c>
      <c r="N4117">
        <f>IFERROR(SMALL(N972:N2902,ROW()-ROW($N$2905)+1),"")</f>
        <v>0</v>
      </c>
    </row>
    <row r="4118" spans="5:14">
      <c r="E4118">
        <f>IFERROR(SMALL(E972:E2902,ROW()-ROW($E$2905)+1),"")</f>
        <v>0</v>
      </c>
      <c r="F4118">
        <f>IFERROR(SMALL(F972:F2902,ROW()-ROW($F$2905)+1),"")</f>
        <v>0</v>
      </c>
      <c r="G4118">
        <f>IFERROR(SMALL(G972:G2902,ROW()-ROW($G$2905)+1),"")</f>
        <v>0</v>
      </c>
      <c r="H4118">
        <f>IFERROR(SMALL(H972:H2902,ROW()-ROW($H$2905)+1),"")</f>
        <v>0</v>
      </c>
      <c r="K4118">
        <f>IFERROR(SMALL(K972:K2902,ROW()-ROW($K$2905)+1),"")</f>
        <v>0</v>
      </c>
      <c r="L4118">
        <f>IFERROR(SMALL(L972:L2902,ROW()-ROW($L$2905)+1),"")</f>
        <v>0</v>
      </c>
      <c r="M4118">
        <f>IFERROR(SMALL(M972:M2902,ROW()-ROW($M$2905)+1),"")</f>
        <v>0</v>
      </c>
      <c r="N4118">
        <f>IFERROR(SMALL(N972:N2902,ROW()-ROW($N$2905)+1),"")</f>
        <v>0</v>
      </c>
    </row>
    <row r="4119" spans="5:14">
      <c r="E4119">
        <f>IFERROR(SMALL(E972:E2902,ROW()-ROW($E$2905)+1),"")</f>
        <v>0</v>
      </c>
      <c r="F4119">
        <f>IFERROR(SMALL(F972:F2902,ROW()-ROW($F$2905)+1),"")</f>
        <v>0</v>
      </c>
      <c r="G4119">
        <f>IFERROR(SMALL(G972:G2902,ROW()-ROW($G$2905)+1),"")</f>
        <v>0</v>
      </c>
      <c r="H4119">
        <f>IFERROR(SMALL(H972:H2902,ROW()-ROW($H$2905)+1),"")</f>
        <v>0</v>
      </c>
      <c r="K4119">
        <f>IFERROR(SMALL(K972:K2902,ROW()-ROW($K$2905)+1),"")</f>
        <v>0</v>
      </c>
      <c r="L4119">
        <f>IFERROR(SMALL(L972:L2902,ROW()-ROW($L$2905)+1),"")</f>
        <v>0</v>
      </c>
      <c r="M4119">
        <f>IFERROR(SMALL(M972:M2902,ROW()-ROW($M$2905)+1),"")</f>
        <v>0</v>
      </c>
      <c r="N4119">
        <f>IFERROR(SMALL(N972:N2902,ROW()-ROW($N$2905)+1),"")</f>
        <v>0</v>
      </c>
    </row>
    <row r="4120" spans="5:14">
      <c r="E4120">
        <f>IFERROR(SMALL(E972:E2902,ROW()-ROW($E$2905)+1),"")</f>
        <v>0</v>
      </c>
      <c r="F4120">
        <f>IFERROR(SMALL(F972:F2902,ROW()-ROW($F$2905)+1),"")</f>
        <v>0</v>
      </c>
      <c r="G4120">
        <f>IFERROR(SMALL(G972:G2902,ROW()-ROW($G$2905)+1),"")</f>
        <v>0</v>
      </c>
      <c r="H4120">
        <f>IFERROR(SMALL(H972:H2902,ROW()-ROW($H$2905)+1),"")</f>
        <v>0</v>
      </c>
      <c r="K4120">
        <f>IFERROR(SMALL(K972:K2902,ROW()-ROW($K$2905)+1),"")</f>
        <v>0</v>
      </c>
      <c r="L4120">
        <f>IFERROR(SMALL(L972:L2902,ROW()-ROW($L$2905)+1),"")</f>
        <v>0</v>
      </c>
      <c r="M4120">
        <f>IFERROR(SMALL(M972:M2902,ROW()-ROW($M$2905)+1),"")</f>
        <v>0</v>
      </c>
      <c r="N4120">
        <f>IFERROR(SMALL(N972:N2902,ROW()-ROW($N$2905)+1),"")</f>
        <v>0</v>
      </c>
    </row>
    <row r="4121" spans="5:14">
      <c r="E4121">
        <f>IFERROR(SMALL(E972:E2902,ROW()-ROW($E$2905)+1),"")</f>
        <v>0</v>
      </c>
      <c r="F4121">
        <f>IFERROR(SMALL(F972:F2902,ROW()-ROW($F$2905)+1),"")</f>
        <v>0</v>
      </c>
      <c r="G4121">
        <f>IFERROR(SMALL(G972:G2902,ROW()-ROW($G$2905)+1),"")</f>
        <v>0</v>
      </c>
      <c r="H4121">
        <f>IFERROR(SMALL(H972:H2902,ROW()-ROW($H$2905)+1),"")</f>
        <v>0</v>
      </c>
      <c r="K4121">
        <f>IFERROR(SMALL(K972:K2902,ROW()-ROW($K$2905)+1),"")</f>
        <v>0</v>
      </c>
      <c r="L4121">
        <f>IFERROR(SMALL(L972:L2902,ROW()-ROW($L$2905)+1),"")</f>
        <v>0</v>
      </c>
      <c r="M4121">
        <f>IFERROR(SMALL(M972:M2902,ROW()-ROW($M$2905)+1),"")</f>
        <v>0</v>
      </c>
      <c r="N4121">
        <f>IFERROR(SMALL(N972:N2902,ROW()-ROW($N$2905)+1),"")</f>
        <v>0</v>
      </c>
    </row>
    <row r="4122" spans="5:14">
      <c r="E4122">
        <f>IFERROR(SMALL(E972:E2902,ROW()-ROW($E$2905)+1),"")</f>
        <v>0</v>
      </c>
      <c r="F4122">
        <f>IFERROR(SMALL(F972:F2902,ROW()-ROW($F$2905)+1),"")</f>
        <v>0</v>
      </c>
      <c r="G4122">
        <f>IFERROR(SMALL(G972:G2902,ROW()-ROW($G$2905)+1),"")</f>
        <v>0</v>
      </c>
      <c r="H4122">
        <f>IFERROR(SMALL(H972:H2902,ROW()-ROW($H$2905)+1),"")</f>
        <v>0</v>
      </c>
      <c r="K4122">
        <f>IFERROR(SMALL(K972:K2902,ROW()-ROW($K$2905)+1),"")</f>
        <v>0</v>
      </c>
      <c r="L4122">
        <f>IFERROR(SMALL(L972:L2902,ROW()-ROW($L$2905)+1),"")</f>
        <v>0</v>
      </c>
      <c r="M4122">
        <f>IFERROR(SMALL(M972:M2902,ROW()-ROW($M$2905)+1),"")</f>
        <v>0</v>
      </c>
      <c r="N4122">
        <f>IFERROR(SMALL(N972:N2902,ROW()-ROW($N$2905)+1),"")</f>
        <v>0</v>
      </c>
    </row>
    <row r="4123" spans="5:14">
      <c r="E4123">
        <f>IFERROR(SMALL(E972:E2902,ROW()-ROW($E$2905)+1),"")</f>
        <v>0</v>
      </c>
      <c r="F4123">
        <f>IFERROR(SMALL(F972:F2902,ROW()-ROW($F$2905)+1),"")</f>
        <v>0</v>
      </c>
      <c r="G4123">
        <f>IFERROR(SMALL(G972:G2902,ROW()-ROW($G$2905)+1),"")</f>
        <v>0</v>
      </c>
      <c r="H4123">
        <f>IFERROR(SMALL(H972:H2902,ROW()-ROW($H$2905)+1),"")</f>
        <v>0</v>
      </c>
      <c r="K4123">
        <f>IFERROR(SMALL(K972:K2902,ROW()-ROW($K$2905)+1),"")</f>
        <v>0</v>
      </c>
      <c r="L4123">
        <f>IFERROR(SMALL(L972:L2902,ROW()-ROW($L$2905)+1),"")</f>
        <v>0</v>
      </c>
      <c r="M4123">
        <f>IFERROR(SMALL(M972:M2902,ROW()-ROW($M$2905)+1),"")</f>
        <v>0</v>
      </c>
      <c r="N4123">
        <f>IFERROR(SMALL(N972:N2902,ROW()-ROW($N$2905)+1),"")</f>
        <v>0</v>
      </c>
    </row>
    <row r="4124" spans="5:14">
      <c r="E4124">
        <f>IFERROR(SMALL(E972:E2902,ROW()-ROW($E$2905)+1),"")</f>
        <v>0</v>
      </c>
      <c r="F4124">
        <f>IFERROR(SMALL(F972:F2902,ROW()-ROW($F$2905)+1),"")</f>
        <v>0</v>
      </c>
      <c r="G4124">
        <f>IFERROR(SMALL(G972:G2902,ROW()-ROW($G$2905)+1),"")</f>
        <v>0</v>
      </c>
      <c r="H4124">
        <f>IFERROR(SMALL(H972:H2902,ROW()-ROW($H$2905)+1),"")</f>
        <v>0</v>
      </c>
      <c r="K4124">
        <f>IFERROR(SMALL(K972:K2902,ROW()-ROW($K$2905)+1),"")</f>
        <v>0</v>
      </c>
      <c r="L4124">
        <f>IFERROR(SMALL(L972:L2902,ROW()-ROW($L$2905)+1),"")</f>
        <v>0</v>
      </c>
      <c r="M4124">
        <f>IFERROR(SMALL(M972:M2902,ROW()-ROW($M$2905)+1),"")</f>
        <v>0</v>
      </c>
      <c r="N4124">
        <f>IFERROR(SMALL(N972:N2902,ROW()-ROW($N$2905)+1),"")</f>
        <v>0</v>
      </c>
    </row>
    <row r="4125" spans="5:14">
      <c r="E4125">
        <f>IFERROR(SMALL(E972:E2902,ROW()-ROW($E$2905)+1),"")</f>
        <v>0</v>
      </c>
      <c r="F4125">
        <f>IFERROR(SMALL(F972:F2902,ROW()-ROW($F$2905)+1),"")</f>
        <v>0</v>
      </c>
      <c r="G4125">
        <f>IFERROR(SMALL(G972:G2902,ROW()-ROW($G$2905)+1),"")</f>
        <v>0</v>
      </c>
      <c r="H4125">
        <f>IFERROR(SMALL(H972:H2902,ROW()-ROW($H$2905)+1),"")</f>
        <v>0</v>
      </c>
      <c r="K4125">
        <f>IFERROR(SMALL(K972:K2902,ROW()-ROW($K$2905)+1),"")</f>
        <v>0</v>
      </c>
      <c r="L4125">
        <f>IFERROR(SMALL(L972:L2902,ROW()-ROW($L$2905)+1),"")</f>
        <v>0</v>
      </c>
      <c r="M4125">
        <f>IFERROR(SMALL(M972:M2902,ROW()-ROW($M$2905)+1),"")</f>
        <v>0</v>
      </c>
      <c r="N4125">
        <f>IFERROR(SMALL(N972:N2902,ROW()-ROW($N$2905)+1),"")</f>
        <v>0</v>
      </c>
    </row>
    <row r="4126" spans="5:14">
      <c r="E4126">
        <f>IFERROR(SMALL(E972:E2902,ROW()-ROW($E$2905)+1),"")</f>
        <v>0</v>
      </c>
      <c r="F4126">
        <f>IFERROR(SMALL(F972:F2902,ROW()-ROW($F$2905)+1),"")</f>
        <v>0</v>
      </c>
      <c r="G4126">
        <f>IFERROR(SMALL(G972:G2902,ROW()-ROW($G$2905)+1),"")</f>
        <v>0</v>
      </c>
      <c r="H4126">
        <f>IFERROR(SMALL(H972:H2902,ROW()-ROW($H$2905)+1),"")</f>
        <v>0</v>
      </c>
      <c r="K4126">
        <f>IFERROR(SMALL(K972:K2902,ROW()-ROW($K$2905)+1),"")</f>
        <v>0</v>
      </c>
      <c r="L4126">
        <f>IFERROR(SMALL(L972:L2902,ROW()-ROW($L$2905)+1),"")</f>
        <v>0</v>
      </c>
      <c r="M4126">
        <f>IFERROR(SMALL(M972:M2902,ROW()-ROW($M$2905)+1),"")</f>
        <v>0</v>
      </c>
      <c r="N4126">
        <f>IFERROR(SMALL(N972:N2902,ROW()-ROW($N$2905)+1),"")</f>
        <v>0</v>
      </c>
    </row>
    <row r="4127" spans="5:14">
      <c r="E4127">
        <f>IFERROR(SMALL(E972:E2902,ROW()-ROW($E$2905)+1),"")</f>
        <v>0</v>
      </c>
      <c r="F4127">
        <f>IFERROR(SMALL(F972:F2902,ROW()-ROW($F$2905)+1),"")</f>
        <v>0</v>
      </c>
      <c r="G4127">
        <f>IFERROR(SMALL(G972:G2902,ROW()-ROW($G$2905)+1),"")</f>
        <v>0</v>
      </c>
      <c r="H4127">
        <f>IFERROR(SMALL(H972:H2902,ROW()-ROW($H$2905)+1),"")</f>
        <v>0</v>
      </c>
      <c r="K4127">
        <f>IFERROR(SMALL(K972:K2902,ROW()-ROW($K$2905)+1),"")</f>
        <v>0</v>
      </c>
      <c r="L4127">
        <f>IFERROR(SMALL(L972:L2902,ROW()-ROW($L$2905)+1),"")</f>
        <v>0</v>
      </c>
      <c r="M4127">
        <f>IFERROR(SMALL(M972:M2902,ROW()-ROW($M$2905)+1),"")</f>
        <v>0</v>
      </c>
      <c r="N4127">
        <f>IFERROR(SMALL(N972:N2902,ROW()-ROW($N$2905)+1),"")</f>
        <v>0</v>
      </c>
    </row>
    <row r="4128" spans="5:14">
      <c r="E4128">
        <f>IFERROR(SMALL(E972:E2902,ROW()-ROW($E$2905)+1),"")</f>
        <v>0</v>
      </c>
      <c r="F4128">
        <f>IFERROR(SMALL(F972:F2902,ROW()-ROW($F$2905)+1),"")</f>
        <v>0</v>
      </c>
      <c r="G4128">
        <f>IFERROR(SMALL(G972:G2902,ROW()-ROW($G$2905)+1),"")</f>
        <v>0</v>
      </c>
      <c r="H4128">
        <f>IFERROR(SMALL(H972:H2902,ROW()-ROW($H$2905)+1),"")</f>
        <v>0</v>
      </c>
      <c r="K4128">
        <f>IFERROR(SMALL(K972:K2902,ROW()-ROW($K$2905)+1),"")</f>
        <v>0</v>
      </c>
      <c r="L4128">
        <f>IFERROR(SMALL(L972:L2902,ROW()-ROW($L$2905)+1),"")</f>
        <v>0</v>
      </c>
      <c r="M4128">
        <f>IFERROR(SMALL(M972:M2902,ROW()-ROW($M$2905)+1),"")</f>
        <v>0</v>
      </c>
      <c r="N4128">
        <f>IFERROR(SMALL(N972:N2902,ROW()-ROW($N$2905)+1),"")</f>
        <v>0</v>
      </c>
    </row>
    <row r="4129" spans="5:14">
      <c r="E4129">
        <f>IFERROR(SMALL(E972:E2902,ROW()-ROW($E$2905)+1),"")</f>
        <v>0</v>
      </c>
      <c r="F4129">
        <f>IFERROR(SMALL(F972:F2902,ROW()-ROW($F$2905)+1),"")</f>
        <v>0</v>
      </c>
      <c r="G4129">
        <f>IFERROR(SMALL(G972:G2902,ROW()-ROW($G$2905)+1),"")</f>
        <v>0</v>
      </c>
      <c r="H4129">
        <f>IFERROR(SMALL(H972:H2902,ROW()-ROW($H$2905)+1),"")</f>
        <v>0</v>
      </c>
      <c r="K4129">
        <f>IFERROR(SMALL(K972:K2902,ROW()-ROW($K$2905)+1),"")</f>
        <v>0</v>
      </c>
      <c r="L4129">
        <f>IFERROR(SMALL(L972:L2902,ROW()-ROW($L$2905)+1),"")</f>
        <v>0</v>
      </c>
      <c r="M4129">
        <f>IFERROR(SMALL(M972:M2902,ROW()-ROW($M$2905)+1),"")</f>
        <v>0</v>
      </c>
      <c r="N4129">
        <f>IFERROR(SMALL(N972:N2902,ROW()-ROW($N$2905)+1),"")</f>
        <v>0</v>
      </c>
    </row>
    <row r="4130" spans="5:14">
      <c r="E4130">
        <f>IFERROR(SMALL(E972:E2902,ROW()-ROW($E$2905)+1),"")</f>
        <v>0</v>
      </c>
      <c r="F4130">
        <f>IFERROR(SMALL(F972:F2902,ROW()-ROW($F$2905)+1),"")</f>
        <v>0</v>
      </c>
      <c r="G4130">
        <f>IFERROR(SMALL(G972:G2902,ROW()-ROW($G$2905)+1),"")</f>
        <v>0</v>
      </c>
      <c r="H4130">
        <f>IFERROR(SMALL(H972:H2902,ROW()-ROW($H$2905)+1),"")</f>
        <v>0</v>
      </c>
      <c r="K4130">
        <f>IFERROR(SMALL(K972:K2902,ROW()-ROW($K$2905)+1),"")</f>
        <v>0</v>
      </c>
      <c r="L4130">
        <f>IFERROR(SMALL(L972:L2902,ROW()-ROW($L$2905)+1),"")</f>
        <v>0</v>
      </c>
      <c r="M4130">
        <f>IFERROR(SMALL(M972:M2902,ROW()-ROW($M$2905)+1),"")</f>
        <v>0</v>
      </c>
      <c r="N4130">
        <f>IFERROR(SMALL(N972:N2902,ROW()-ROW($N$2905)+1),"")</f>
        <v>0</v>
      </c>
    </row>
    <row r="4131" spans="5:14">
      <c r="E4131">
        <f>IFERROR(SMALL(E972:E2902,ROW()-ROW($E$2905)+1),"")</f>
        <v>0</v>
      </c>
      <c r="F4131">
        <f>IFERROR(SMALL(F972:F2902,ROW()-ROW($F$2905)+1),"")</f>
        <v>0</v>
      </c>
      <c r="G4131">
        <f>IFERROR(SMALL(G972:G2902,ROW()-ROW($G$2905)+1),"")</f>
        <v>0</v>
      </c>
      <c r="H4131">
        <f>IFERROR(SMALL(H972:H2902,ROW()-ROW($H$2905)+1),"")</f>
        <v>0</v>
      </c>
      <c r="K4131">
        <f>IFERROR(SMALL(K972:K2902,ROW()-ROW($K$2905)+1),"")</f>
        <v>0</v>
      </c>
      <c r="L4131">
        <f>IFERROR(SMALL(L972:L2902,ROW()-ROW($L$2905)+1),"")</f>
        <v>0</v>
      </c>
      <c r="M4131">
        <f>IFERROR(SMALL(M972:M2902,ROW()-ROW($M$2905)+1),"")</f>
        <v>0</v>
      </c>
      <c r="N4131">
        <f>IFERROR(SMALL(N972:N2902,ROW()-ROW($N$2905)+1),"")</f>
        <v>0</v>
      </c>
    </row>
    <row r="4132" spans="5:14">
      <c r="E4132">
        <f>IFERROR(SMALL(E972:E2902,ROW()-ROW($E$2905)+1),"")</f>
        <v>0</v>
      </c>
      <c r="F4132">
        <f>IFERROR(SMALL(F972:F2902,ROW()-ROW($F$2905)+1),"")</f>
        <v>0</v>
      </c>
      <c r="G4132">
        <f>IFERROR(SMALL(G972:G2902,ROW()-ROW($G$2905)+1),"")</f>
        <v>0</v>
      </c>
      <c r="H4132">
        <f>IFERROR(SMALL(H972:H2902,ROW()-ROW($H$2905)+1),"")</f>
        <v>0</v>
      </c>
      <c r="K4132">
        <f>IFERROR(SMALL(K972:K2902,ROW()-ROW($K$2905)+1),"")</f>
        <v>0</v>
      </c>
      <c r="L4132">
        <f>IFERROR(SMALL(L972:L2902,ROW()-ROW($L$2905)+1),"")</f>
        <v>0</v>
      </c>
      <c r="M4132">
        <f>IFERROR(SMALL(M972:M2902,ROW()-ROW($M$2905)+1),"")</f>
        <v>0</v>
      </c>
      <c r="N4132">
        <f>IFERROR(SMALL(N972:N2902,ROW()-ROW($N$2905)+1),"")</f>
        <v>0</v>
      </c>
    </row>
    <row r="4133" spans="5:14">
      <c r="E4133">
        <f>IFERROR(SMALL(E972:E2902,ROW()-ROW($E$2905)+1),"")</f>
        <v>0</v>
      </c>
      <c r="F4133">
        <f>IFERROR(SMALL(F972:F2902,ROW()-ROW($F$2905)+1),"")</f>
        <v>0</v>
      </c>
      <c r="G4133">
        <f>IFERROR(SMALL(G972:G2902,ROW()-ROW($G$2905)+1),"")</f>
        <v>0</v>
      </c>
      <c r="H4133">
        <f>IFERROR(SMALL(H972:H2902,ROW()-ROW($H$2905)+1),"")</f>
        <v>0</v>
      </c>
      <c r="K4133">
        <f>IFERROR(SMALL(K972:K2902,ROW()-ROW($K$2905)+1),"")</f>
        <v>0</v>
      </c>
      <c r="L4133">
        <f>IFERROR(SMALL(L972:L2902,ROW()-ROW($L$2905)+1),"")</f>
        <v>0</v>
      </c>
      <c r="M4133">
        <f>IFERROR(SMALL(M972:M2902,ROW()-ROW($M$2905)+1),"")</f>
        <v>0</v>
      </c>
      <c r="N4133">
        <f>IFERROR(SMALL(N972:N2902,ROW()-ROW($N$2905)+1),"")</f>
        <v>0</v>
      </c>
    </row>
    <row r="4134" spans="5:14">
      <c r="E4134">
        <f>IFERROR(SMALL(E972:E2902,ROW()-ROW($E$2905)+1),"")</f>
        <v>0</v>
      </c>
      <c r="F4134">
        <f>IFERROR(SMALL(F972:F2902,ROW()-ROW($F$2905)+1),"")</f>
        <v>0</v>
      </c>
      <c r="G4134">
        <f>IFERROR(SMALL(G972:G2902,ROW()-ROW($G$2905)+1),"")</f>
        <v>0</v>
      </c>
      <c r="H4134">
        <f>IFERROR(SMALL(H972:H2902,ROW()-ROW($H$2905)+1),"")</f>
        <v>0</v>
      </c>
      <c r="K4134">
        <f>IFERROR(SMALL(K972:K2902,ROW()-ROW($K$2905)+1),"")</f>
        <v>0</v>
      </c>
      <c r="L4134">
        <f>IFERROR(SMALL(L972:L2902,ROW()-ROW($L$2905)+1),"")</f>
        <v>0</v>
      </c>
      <c r="M4134">
        <f>IFERROR(SMALL(M972:M2902,ROW()-ROW($M$2905)+1),"")</f>
        <v>0</v>
      </c>
      <c r="N4134">
        <f>IFERROR(SMALL(N972:N2902,ROW()-ROW($N$2905)+1),"")</f>
        <v>0</v>
      </c>
    </row>
    <row r="4135" spans="5:14">
      <c r="E4135">
        <f>IFERROR(SMALL(E972:E2902,ROW()-ROW($E$2905)+1),"")</f>
        <v>0</v>
      </c>
      <c r="F4135">
        <f>IFERROR(SMALL(F972:F2902,ROW()-ROW($F$2905)+1),"")</f>
        <v>0</v>
      </c>
      <c r="G4135">
        <f>IFERROR(SMALL(G972:G2902,ROW()-ROW($G$2905)+1),"")</f>
        <v>0</v>
      </c>
      <c r="H4135">
        <f>IFERROR(SMALL(H972:H2902,ROW()-ROW($H$2905)+1),"")</f>
        <v>0</v>
      </c>
      <c r="K4135">
        <f>IFERROR(SMALL(K972:K2902,ROW()-ROW($K$2905)+1),"")</f>
        <v>0</v>
      </c>
      <c r="L4135">
        <f>IFERROR(SMALL(L972:L2902,ROW()-ROW($L$2905)+1),"")</f>
        <v>0</v>
      </c>
      <c r="M4135">
        <f>IFERROR(SMALL(M972:M2902,ROW()-ROW($M$2905)+1),"")</f>
        <v>0</v>
      </c>
      <c r="N4135">
        <f>IFERROR(SMALL(N972:N2902,ROW()-ROW($N$2905)+1),"")</f>
        <v>0</v>
      </c>
    </row>
    <row r="4136" spans="5:14">
      <c r="E4136">
        <f>IFERROR(SMALL(E972:E2902,ROW()-ROW($E$2905)+1),"")</f>
        <v>0</v>
      </c>
      <c r="F4136">
        <f>IFERROR(SMALL(F972:F2902,ROW()-ROW($F$2905)+1),"")</f>
        <v>0</v>
      </c>
      <c r="G4136">
        <f>IFERROR(SMALL(G972:G2902,ROW()-ROW($G$2905)+1),"")</f>
        <v>0</v>
      </c>
      <c r="H4136">
        <f>IFERROR(SMALL(H972:H2902,ROW()-ROW($H$2905)+1),"")</f>
        <v>0</v>
      </c>
      <c r="K4136">
        <f>IFERROR(SMALL(K972:K2902,ROW()-ROW($K$2905)+1),"")</f>
        <v>0</v>
      </c>
      <c r="L4136">
        <f>IFERROR(SMALL(L972:L2902,ROW()-ROW($L$2905)+1),"")</f>
        <v>0</v>
      </c>
      <c r="M4136">
        <f>IFERROR(SMALL(M972:M2902,ROW()-ROW($M$2905)+1),"")</f>
        <v>0</v>
      </c>
      <c r="N4136">
        <f>IFERROR(SMALL(N972:N2902,ROW()-ROW($N$2905)+1),"")</f>
        <v>0</v>
      </c>
    </row>
    <row r="4137" spans="5:14">
      <c r="E4137">
        <f>IFERROR(SMALL(E972:E2902,ROW()-ROW($E$2905)+1),"")</f>
        <v>0</v>
      </c>
      <c r="F4137">
        <f>IFERROR(SMALL(F972:F2902,ROW()-ROW($F$2905)+1),"")</f>
        <v>0</v>
      </c>
      <c r="G4137">
        <f>IFERROR(SMALL(G972:G2902,ROW()-ROW($G$2905)+1),"")</f>
        <v>0</v>
      </c>
      <c r="H4137">
        <f>IFERROR(SMALL(H972:H2902,ROW()-ROW($H$2905)+1),"")</f>
        <v>0</v>
      </c>
      <c r="K4137">
        <f>IFERROR(SMALL(K972:K2902,ROW()-ROW($K$2905)+1),"")</f>
        <v>0</v>
      </c>
      <c r="L4137">
        <f>IFERROR(SMALL(L972:L2902,ROW()-ROW($L$2905)+1),"")</f>
        <v>0</v>
      </c>
      <c r="M4137">
        <f>IFERROR(SMALL(M972:M2902,ROW()-ROW($M$2905)+1),"")</f>
        <v>0</v>
      </c>
      <c r="N4137">
        <f>IFERROR(SMALL(N972:N2902,ROW()-ROW($N$2905)+1),"")</f>
        <v>0</v>
      </c>
    </row>
    <row r="4138" spans="5:14">
      <c r="E4138">
        <f>IFERROR(SMALL(E972:E2902,ROW()-ROW($E$2905)+1),"")</f>
        <v>0</v>
      </c>
      <c r="F4138">
        <f>IFERROR(SMALL(F972:F2902,ROW()-ROW($F$2905)+1),"")</f>
        <v>0</v>
      </c>
      <c r="G4138">
        <f>IFERROR(SMALL(G972:G2902,ROW()-ROW($G$2905)+1),"")</f>
        <v>0</v>
      </c>
      <c r="H4138">
        <f>IFERROR(SMALL(H972:H2902,ROW()-ROW($H$2905)+1),"")</f>
        <v>0</v>
      </c>
      <c r="K4138">
        <f>IFERROR(SMALL(K972:K2902,ROW()-ROW($K$2905)+1),"")</f>
        <v>0</v>
      </c>
      <c r="L4138">
        <f>IFERROR(SMALL(L972:L2902,ROW()-ROW($L$2905)+1),"")</f>
        <v>0</v>
      </c>
      <c r="M4138">
        <f>IFERROR(SMALL(M972:M2902,ROW()-ROW($M$2905)+1),"")</f>
        <v>0</v>
      </c>
      <c r="N4138">
        <f>IFERROR(SMALL(N972:N2902,ROW()-ROW($N$2905)+1),"")</f>
        <v>0</v>
      </c>
    </row>
    <row r="4139" spans="5:14">
      <c r="E4139">
        <f>IFERROR(SMALL(E972:E2902,ROW()-ROW($E$2905)+1),"")</f>
        <v>0</v>
      </c>
      <c r="F4139">
        <f>IFERROR(SMALL(F972:F2902,ROW()-ROW($F$2905)+1),"")</f>
        <v>0</v>
      </c>
      <c r="G4139">
        <f>IFERROR(SMALL(G972:G2902,ROW()-ROW($G$2905)+1),"")</f>
        <v>0</v>
      </c>
      <c r="H4139">
        <f>IFERROR(SMALL(H972:H2902,ROW()-ROW($H$2905)+1),"")</f>
        <v>0</v>
      </c>
      <c r="K4139">
        <f>IFERROR(SMALL(K972:K2902,ROW()-ROW($K$2905)+1),"")</f>
        <v>0</v>
      </c>
      <c r="L4139">
        <f>IFERROR(SMALL(L972:L2902,ROW()-ROW($L$2905)+1),"")</f>
        <v>0</v>
      </c>
      <c r="M4139">
        <f>IFERROR(SMALL(M972:M2902,ROW()-ROW($M$2905)+1),"")</f>
        <v>0</v>
      </c>
      <c r="N4139">
        <f>IFERROR(SMALL(N972:N2902,ROW()-ROW($N$2905)+1),"")</f>
        <v>0</v>
      </c>
    </row>
    <row r="4140" spans="5:14">
      <c r="E4140">
        <f>IFERROR(SMALL(E972:E2902,ROW()-ROW($E$2905)+1),"")</f>
        <v>0</v>
      </c>
      <c r="F4140">
        <f>IFERROR(SMALL(F972:F2902,ROW()-ROW($F$2905)+1),"")</f>
        <v>0</v>
      </c>
      <c r="G4140">
        <f>IFERROR(SMALL(G972:G2902,ROW()-ROW($G$2905)+1),"")</f>
        <v>0</v>
      </c>
      <c r="H4140">
        <f>IFERROR(SMALL(H972:H2902,ROW()-ROW($H$2905)+1),"")</f>
        <v>0</v>
      </c>
      <c r="K4140">
        <f>IFERROR(SMALL(K972:K2902,ROW()-ROW($K$2905)+1),"")</f>
        <v>0</v>
      </c>
      <c r="L4140">
        <f>IFERROR(SMALL(L972:L2902,ROW()-ROW($L$2905)+1),"")</f>
        <v>0</v>
      </c>
      <c r="M4140">
        <f>IFERROR(SMALL(M972:M2902,ROW()-ROW($M$2905)+1),"")</f>
        <v>0</v>
      </c>
      <c r="N4140">
        <f>IFERROR(SMALL(N972:N2902,ROW()-ROW($N$2905)+1),"")</f>
        <v>0</v>
      </c>
    </row>
    <row r="4141" spans="5:14">
      <c r="E4141">
        <f>IFERROR(SMALL(E972:E2902,ROW()-ROW($E$2905)+1),"")</f>
        <v>0</v>
      </c>
      <c r="F4141">
        <f>IFERROR(SMALL(F972:F2902,ROW()-ROW($F$2905)+1),"")</f>
        <v>0</v>
      </c>
      <c r="G4141">
        <f>IFERROR(SMALL(G972:G2902,ROW()-ROW($G$2905)+1),"")</f>
        <v>0</v>
      </c>
      <c r="H4141">
        <f>IFERROR(SMALL(H972:H2902,ROW()-ROW($H$2905)+1),"")</f>
        <v>0</v>
      </c>
      <c r="K4141">
        <f>IFERROR(SMALL(K972:K2902,ROW()-ROW($K$2905)+1),"")</f>
        <v>0</v>
      </c>
      <c r="L4141">
        <f>IFERROR(SMALL(L972:L2902,ROW()-ROW($L$2905)+1),"")</f>
        <v>0</v>
      </c>
      <c r="M4141">
        <f>IFERROR(SMALL(M972:M2902,ROW()-ROW($M$2905)+1),"")</f>
        <v>0</v>
      </c>
      <c r="N4141">
        <f>IFERROR(SMALL(N972:N2902,ROW()-ROW($N$2905)+1),"")</f>
        <v>0</v>
      </c>
    </row>
    <row r="4142" spans="5:14">
      <c r="E4142">
        <f>IFERROR(SMALL(E972:E2902,ROW()-ROW($E$2905)+1),"")</f>
        <v>0</v>
      </c>
      <c r="F4142">
        <f>IFERROR(SMALL(F972:F2902,ROW()-ROW($F$2905)+1),"")</f>
        <v>0</v>
      </c>
      <c r="G4142">
        <f>IFERROR(SMALL(G972:G2902,ROW()-ROW($G$2905)+1),"")</f>
        <v>0</v>
      </c>
      <c r="H4142">
        <f>IFERROR(SMALL(H972:H2902,ROW()-ROW($H$2905)+1),"")</f>
        <v>0</v>
      </c>
      <c r="K4142">
        <f>IFERROR(SMALL(K972:K2902,ROW()-ROW($K$2905)+1),"")</f>
        <v>0</v>
      </c>
      <c r="L4142">
        <f>IFERROR(SMALL(L972:L2902,ROW()-ROW($L$2905)+1),"")</f>
        <v>0</v>
      </c>
      <c r="M4142">
        <f>IFERROR(SMALL(M972:M2902,ROW()-ROW($M$2905)+1),"")</f>
        <v>0</v>
      </c>
      <c r="N4142">
        <f>IFERROR(SMALL(N972:N2902,ROW()-ROW($N$2905)+1),"")</f>
        <v>0</v>
      </c>
    </row>
    <row r="4143" spans="5:14">
      <c r="E4143">
        <f>IFERROR(SMALL(E972:E2902,ROW()-ROW($E$2905)+1),"")</f>
        <v>0</v>
      </c>
      <c r="F4143">
        <f>IFERROR(SMALL(F972:F2902,ROW()-ROW($F$2905)+1),"")</f>
        <v>0</v>
      </c>
      <c r="G4143">
        <f>IFERROR(SMALL(G972:G2902,ROW()-ROW($G$2905)+1),"")</f>
        <v>0</v>
      </c>
      <c r="H4143">
        <f>IFERROR(SMALL(H972:H2902,ROW()-ROW($H$2905)+1),"")</f>
        <v>0</v>
      </c>
      <c r="K4143">
        <f>IFERROR(SMALL(K972:K2902,ROW()-ROW($K$2905)+1),"")</f>
        <v>0</v>
      </c>
      <c r="L4143">
        <f>IFERROR(SMALL(L972:L2902,ROW()-ROW($L$2905)+1),"")</f>
        <v>0</v>
      </c>
      <c r="M4143">
        <f>IFERROR(SMALL(M972:M2902,ROW()-ROW($M$2905)+1),"")</f>
        <v>0</v>
      </c>
      <c r="N4143">
        <f>IFERROR(SMALL(N972:N2902,ROW()-ROW($N$2905)+1),"")</f>
        <v>0</v>
      </c>
    </row>
    <row r="4144" spans="5:14">
      <c r="E4144">
        <f>IFERROR(SMALL(E972:E2902,ROW()-ROW($E$2905)+1),"")</f>
        <v>0</v>
      </c>
      <c r="F4144">
        <f>IFERROR(SMALL(F972:F2902,ROW()-ROW($F$2905)+1),"")</f>
        <v>0</v>
      </c>
      <c r="G4144">
        <f>IFERROR(SMALL(G972:G2902,ROW()-ROW($G$2905)+1),"")</f>
        <v>0</v>
      </c>
      <c r="H4144">
        <f>IFERROR(SMALL(H972:H2902,ROW()-ROW($H$2905)+1),"")</f>
        <v>0</v>
      </c>
      <c r="K4144">
        <f>IFERROR(SMALL(K972:K2902,ROW()-ROW($K$2905)+1),"")</f>
        <v>0</v>
      </c>
      <c r="L4144">
        <f>IFERROR(SMALL(L972:L2902,ROW()-ROW($L$2905)+1),"")</f>
        <v>0</v>
      </c>
      <c r="M4144">
        <f>IFERROR(SMALL(M972:M2902,ROW()-ROW($M$2905)+1),"")</f>
        <v>0</v>
      </c>
      <c r="N4144">
        <f>IFERROR(SMALL(N972:N2902,ROW()-ROW($N$2905)+1),"")</f>
        <v>0</v>
      </c>
    </row>
    <row r="4145" spans="5:14">
      <c r="E4145">
        <f>IFERROR(SMALL(E972:E2902,ROW()-ROW($E$2905)+1),"")</f>
        <v>0</v>
      </c>
      <c r="F4145">
        <f>IFERROR(SMALL(F972:F2902,ROW()-ROW($F$2905)+1),"")</f>
        <v>0</v>
      </c>
      <c r="G4145">
        <f>IFERROR(SMALL(G972:G2902,ROW()-ROW($G$2905)+1),"")</f>
        <v>0</v>
      </c>
      <c r="H4145">
        <f>IFERROR(SMALL(H972:H2902,ROW()-ROW($H$2905)+1),"")</f>
        <v>0</v>
      </c>
      <c r="K4145">
        <f>IFERROR(SMALL(K972:K2902,ROW()-ROW($K$2905)+1),"")</f>
        <v>0</v>
      </c>
      <c r="L4145">
        <f>IFERROR(SMALL(L972:L2902,ROW()-ROW($L$2905)+1),"")</f>
        <v>0</v>
      </c>
      <c r="M4145">
        <f>IFERROR(SMALL(M972:M2902,ROW()-ROW($M$2905)+1),"")</f>
        <v>0</v>
      </c>
      <c r="N4145">
        <f>IFERROR(SMALL(N972:N2902,ROW()-ROW($N$2905)+1),"")</f>
        <v>0</v>
      </c>
    </row>
    <row r="4146" spans="5:14">
      <c r="E4146">
        <f>IFERROR(SMALL(E972:E2902,ROW()-ROW($E$2905)+1),"")</f>
        <v>0</v>
      </c>
      <c r="F4146">
        <f>IFERROR(SMALL(F972:F2902,ROW()-ROW($F$2905)+1),"")</f>
        <v>0</v>
      </c>
      <c r="G4146">
        <f>IFERROR(SMALL(G972:G2902,ROW()-ROW($G$2905)+1),"")</f>
        <v>0</v>
      </c>
      <c r="H4146">
        <f>IFERROR(SMALL(H972:H2902,ROW()-ROW($H$2905)+1),"")</f>
        <v>0</v>
      </c>
      <c r="K4146">
        <f>IFERROR(SMALL(K972:K2902,ROW()-ROW($K$2905)+1),"")</f>
        <v>0</v>
      </c>
      <c r="L4146">
        <f>IFERROR(SMALL(L972:L2902,ROW()-ROW($L$2905)+1),"")</f>
        <v>0</v>
      </c>
      <c r="M4146">
        <f>IFERROR(SMALL(M972:M2902,ROW()-ROW($M$2905)+1),"")</f>
        <v>0</v>
      </c>
      <c r="N4146">
        <f>IFERROR(SMALL(N972:N2902,ROW()-ROW($N$2905)+1),"")</f>
        <v>0</v>
      </c>
    </row>
    <row r="4147" spans="5:14">
      <c r="E4147">
        <f>IFERROR(SMALL(E972:E2902,ROW()-ROW($E$2905)+1),"")</f>
        <v>0</v>
      </c>
      <c r="F4147">
        <f>IFERROR(SMALL(F972:F2902,ROW()-ROW($F$2905)+1),"")</f>
        <v>0</v>
      </c>
      <c r="G4147">
        <f>IFERROR(SMALL(G972:G2902,ROW()-ROW($G$2905)+1),"")</f>
        <v>0</v>
      </c>
      <c r="H4147">
        <f>IFERROR(SMALL(H972:H2902,ROW()-ROW($H$2905)+1),"")</f>
        <v>0</v>
      </c>
      <c r="K4147">
        <f>IFERROR(SMALL(K972:K2902,ROW()-ROW($K$2905)+1),"")</f>
        <v>0</v>
      </c>
      <c r="L4147">
        <f>IFERROR(SMALL(L972:L2902,ROW()-ROW($L$2905)+1),"")</f>
        <v>0</v>
      </c>
      <c r="M4147">
        <f>IFERROR(SMALL(M972:M2902,ROW()-ROW($M$2905)+1),"")</f>
        <v>0</v>
      </c>
      <c r="N4147">
        <f>IFERROR(SMALL(N972:N2902,ROW()-ROW($N$2905)+1),"")</f>
        <v>0</v>
      </c>
    </row>
    <row r="4148" spans="5:14">
      <c r="E4148">
        <f>IFERROR(SMALL(E972:E2902,ROW()-ROW($E$2905)+1),"")</f>
        <v>0</v>
      </c>
      <c r="F4148">
        <f>IFERROR(SMALL(F972:F2902,ROW()-ROW($F$2905)+1),"")</f>
        <v>0</v>
      </c>
      <c r="G4148">
        <f>IFERROR(SMALL(G972:G2902,ROW()-ROW($G$2905)+1),"")</f>
        <v>0</v>
      </c>
      <c r="H4148">
        <f>IFERROR(SMALL(H972:H2902,ROW()-ROW($H$2905)+1),"")</f>
        <v>0</v>
      </c>
      <c r="K4148">
        <f>IFERROR(SMALL(K972:K2902,ROW()-ROW($K$2905)+1),"")</f>
        <v>0</v>
      </c>
      <c r="L4148">
        <f>IFERROR(SMALL(L972:L2902,ROW()-ROW($L$2905)+1),"")</f>
        <v>0</v>
      </c>
      <c r="M4148">
        <f>IFERROR(SMALL(M972:M2902,ROW()-ROW($M$2905)+1),"")</f>
        <v>0</v>
      </c>
      <c r="N4148">
        <f>IFERROR(SMALL(N972:N2902,ROW()-ROW($N$2905)+1),"")</f>
        <v>0</v>
      </c>
    </row>
    <row r="4149" spans="5:14">
      <c r="E4149">
        <f>IFERROR(SMALL(E972:E2902,ROW()-ROW($E$2905)+1),"")</f>
        <v>0</v>
      </c>
      <c r="F4149">
        <f>IFERROR(SMALL(F972:F2902,ROW()-ROW($F$2905)+1),"")</f>
        <v>0</v>
      </c>
      <c r="G4149">
        <f>IFERROR(SMALL(G972:G2902,ROW()-ROW($G$2905)+1),"")</f>
        <v>0</v>
      </c>
      <c r="H4149">
        <f>IFERROR(SMALL(H972:H2902,ROW()-ROW($H$2905)+1),"")</f>
        <v>0</v>
      </c>
      <c r="K4149">
        <f>IFERROR(SMALL(K972:K2902,ROW()-ROW($K$2905)+1),"")</f>
        <v>0</v>
      </c>
      <c r="L4149">
        <f>IFERROR(SMALL(L972:L2902,ROW()-ROW($L$2905)+1),"")</f>
        <v>0</v>
      </c>
      <c r="M4149">
        <f>IFERROR(SMALL(M972:M2902,ROW()-ROW($M$2905)+1),"")</f>
        <v>0</v>
      </c>
      <c r="N4149">
        <f>IFERROR(SMALL(N972:N2902,ROW()-ROW($N$2905)+1),"")</f>
        <v>0</v>
      </c>
    </row>
    <row r="4150" spans="5:14">
      <c r="E4150">
        <f>IFERROR(SMALL(E972:E2902,ROW()-ROW($E$2905)+1),"")</f>
        <v>0</v>
      </c>
      <c r="F4150">
        <f>IFERROR(SMALL(F972:F2902,ROW()-ROW($F$2905)+1),"")</f>
        <v>0</v>
      </c>
      <c r="G4150">
        <f>IFERROR(SMALL(G972:G2902,ROW()-ROW($G$2905)+1),"")</f>
        <v>0</v>
      </c>
      <c r="H4150">
        <f>IFERROR(SMALL(H972:H2902,ROW()-ROW($H$2905)+1),"")</f>
        <v>0</v>
      </c>
      <c r="K4150">
        <f>IFERROR(SMALL(K972:K2902,ROW()-ROW($K$2905)+1),"")</f>
        <v>0</v>
      </c>
      <c r="L4150">
        <f>IFERROR(SMALL(L972:L2902,ROW()-ROW($L$2905)+1),"")</f>
        <v>0</v>
      </c>
      <c r="M4150">
        <f>IFERROR(SMALL(M972:M2902,ROW()-ROW($M$2905)+1),"")</f>
        <v>0</v>
      </c>
      <c r="N4150">
        <f>IFERROR(SMALL(N972:N2902,ROW()-ROW($N$2905)+1),"")</f>
        <v>0</v>
      </c>
    </row>
    <row r="4151" spans="5:14">
      <c r="E4151">
        <f>IFERROR(SMALL(E972:E2902,ROW()-ROW($E$2905)+1),"")</f>
        <v>0</v>
      </c>
      <c r="F4151">
        <f>IFERROR(SMALL(F972:F2902,ROW()-ROW($F$2905)+1),"")</f>
        <v>0</v>
      </c>
      <c r="G4151">
        <f>IFERROR(SMALL(G972:G2902,ROW()-ROW($G$2905)+1),"")</f>
        <v>0</v>
      </c>
      <c r="H4151">
        <f>IFERROR(SMALL(H972:H2902,ROW()-ROW($H$2905)+1),"")</f>
        <v>0</v>
      </c>
      <c r="K4151">
        <f>IFERROR(SMALL(K972:K2902,ROW()-ROW($K$2905)+1),"")</f>
        <v>0</v>
      </c>
      <c r="L4151">
        <f>IFERROR(SMALL(L972:L2902,ROW()-ROW($L$2905)+1),"")</f>
        <v>0</v>
      </c>
      <c r="M4151">
        <f>IFERROR(SMALL(M972:M2902,ROW()-ROW($M$2905)+1),"")</f>
        <v>0</v>
      </c>
      <c r="N4151">
        <f>IFERROR(SMALL(N972:N2902,ROW()-ROW($N$2905)+1),"")</f>
        <v>0</v>
      </c>
    </row>
    <row r="4152" spans="5:14">
      <c r="E4152">
        <f>IFERROR(SMALL(E972:E2902,ROW()-ROW($E$2905)+1),"")</f>
        <v>0</v>
      </c>
      <c r="F4152">
        <f>IFERROR(SMALL(F972:F2902,ROW()-ROW($F$2905)+1),"")</f>
        <v>0</v>
      </c>
      <c r="G4152">
        <f>IFERROR(SMALL(G972:G2902,ROW()-ROW($G$2905)+1),"")</f>
        <v>0</v>
      </c>
      <c r="H4152">
        <f>IFERROR(SMALL(H972:H2902,ROW()-ROW($H$2905)+1),"")</f>
        <v>0</v>
      </c>
      <c r="K4152">
        <f>IFERROR(SMALL(K972:K2902,ROW()-ROW($K$2905)+1),"")</f>
        <v>0</v>
      </c>
      <c r="L4152">
        <f>IFERROR(SMALL(L972:L2902,ROW()-ROW($L$2905)+1),"")</f>
        <v>0</v>
      </c>
      <c r="M4152">
        <f>IFERROR(SMALL(M972:M2902,ROW()-ROW($M$2905)+1),"")</f>
        <v>0</v>
      </c>
      <c r="N4152">
        <f>IFERROR(SMALL(N972:N2902,ROW()-ROW($N$2905)+1),"")</f>
        <v>0</v>
      </c>
    </row>
    <row r="4153" spans="5:14">
      <c r="E4153">
        <f>IFERROR(SMALL(E972:E2902,ROW()-ROW($E$2905)+1),"")</f>
        <v>0</v>
      </c>
      <c r="F4153">
        <f>IFERROR(SMALL(F972:F2902,ROW()-ROW($F$2905)+1),"")</f>
        <v>0</v>
      </c>
      <c r="G4153">
        <f>IFERROR(SMALL(G972:G2902,ROW()-ROW($G$2905)+1),"")</f>
        <v>0</v>
      </c>
      <c r="H4153">
        <f>IFERROR(SMALL(H972:H2902,ROW()-ROW($H$2905)+1),"")</f>
        <v>0</v>
      </c>
      <c r="K4153">
        <f>IFERROR(SMALL(K972:K2902,ROW()-ROW($K$2905)+1),"")</f>
        <v>0</v>
      </c>
      <c r="L4153">
        <f>IFERROR(SMALL(L972:L2902,ROW()-ROW($L$2905)+1),"")</f>
        <v>0</v>
      </c>
      <c r="M4153">
        <f>IFERROR(SMALL(M972:M2902,ROW()-ROW($M$2905)+1),"")</f>
        <v>0</v>
      </c>
      <c r="N4153">
        <f>IFERROR(SMALL(N972:N2902,ROW()-ROW($N$2905)+1),"")</f>
        <v>0</v>
      </c>
    </row>
    <row r="4154" spans="5:14">
      <c r="E4154">
        <f>IFERROR(SMALL(E972:E2902,ROW()-ROW($E$2905)+1),"")</f>
        <v>0</v>
      </c>
      <c r="F4154">
        <f>IFERROR(SMALL(F972:F2902,ROW()-ROW($F$2905)+1),"")</f>
        <v>0</v>
      </c>
      <c r="G4154">
        <f>IFERROR(SMALL(G972:G2902,ROW()-ROW($G$2905)+1),"")</f>
        <v>0</v>
      </c>
      <c r="H4154">
        <f>IFERROR(SMALL(H972:H2902,ROW()-ROW($H$2905)+1),"")</f>
        <v>0</v>
      </c>
      <c r="K4154">
        <f>IFERROR(SMALL(K972:K2902,ROW()-ROW($K$2905)+1),"")</f>
        <v>0</v>
      </c>
      <c r="L4154">
        <f>IFERROR(SMALL(L972:L2902,ROW()-ROW($L$2905)+1),"")</f>
        <v>0</v>
      </c>
      <c r="M4154">
        <f>IFERROR(SMALL(M972:M2902,ROW()-ROW($M$2905)+1),"")</f>
        <v>0</v>
      </c>
      <c r="N4154">
        <f>IFERROR(SMALL(N972:N2902,ROW()-ROW($N$2905)+1),"")</f>
        <v>0</v>
      </c>
    </row>
    <row r="4155" spans="5:14">
      <c r="E4155">
        <f>IFERROR(SMALL(E972:E2902,ROW()-ROW($E$2905)+1),"")</f>
        <v>0</v>
      </c>
      <c r="F4155">
        <f>IFERROR(SMALL(F972:F2902,ROW()-ROW($F$2905)+1),"")</f>
        <v>0</v>
      </c>
      <c r="G4155">
        <f>IFERROR(SMALL(G972:G2902,ROW()-ROW($G$2905)+1),"")</f>
        <v>0</v>
      </c>
      <c r="H4155">
        <f>IFERROR(SMALL(H972:H2902,ROW()-ROW($H$2905)+1),"")</f>
        <v>0</v>
      </c>
      <c r="K4155">
        <f>IFERROR(SMALL(K972:K2902,ROW()-ROW($K$2905)+1),"")</f>
        <v>0</v>
      </c>
      <c r="L4155">
        <f>IFERROR(SMALL(L972:L2902,ROW()-ROW($L$2905)+1),"")</f>
        <v>0</v>
      </c>
      <c r="M4155">
        <f>IFERROR(SMALL(M972:M2902,ROW()-ROW($M$2905)+1),"")</f>
        <v>0</v>
      </c>
      <c r="N4155">
        <f>IFERROR(SMALL(N972:N2902,ROW()-ROW($N$2905)+1),"")</f>
        <v>0</v>
      </c>
    </row>
    <row r="4156" spans="5:14">
      <c r="E4156">
        <f>IFERROR(SMALL(E972:E2902,ROW()-ROW($E$2905)+1),"")</f>
        <v>0</v>
      </c>
      <c r="F4156">
        <f>IFERROR(SMALL(F972:F2902,ROW()-ROW($F$2905)+1),"")</f>
        <v>0</v>
      </c>
      <c r="G4156">
        <f>IFERROR(SMALL(G972:G2902,ROW()-ROW($G$2905)+1),"")</f>
        <v>0</v>
      </c>
      <c r="H4156">
        <f>IFERROR(SMALL(H972:H2902,ROW()-ROW($H$2905)+1),"")</f>
        <v>0</v>
      </c>
      <c r="K4156">
        <f>IFERROR(SMALL(K972:K2902,ROW()-ROW($K$2905)+1),"")</f>
        <v>0</v>
      </c>
      <c r="L4156">
        <f>IFERROR(SMALL(L972:L2902,ROW()-ROW($L$2905)+1),"")</f>
        <v>0</v>
      </c>
      <c r="M4156">
        <f>IFERROR(SMALL(M972:M2902,ROW()-ROW($M$2905)+1),"")</f>
        <v>0</v>
      </c>
      <c r="N4156">
        <f>IFERROR(SMALL(N972:N2902,ROW()-ROW($N$2905)+1),"")</f>
        <v>0</v>
      </c>
    </row>
    <row r="4157" spans="5:14">
      <c r="E4157">
        <f>IFERROR(SMALL(E972:E2902,ROW()-ROW($E$2905)+1),"")</f>
        <v>0</v>
      </c>
      <c r="F4157">
        <f>IFERROR(SMALL(F972:F2902,ROW()-ROW($F$2905)+1),"")</f>
        <v>0</v>
      </c>
      <c r="G4157">
        <f>IFERROR(SMALL(G972:G2902,ROW()-ROW($G$2905)+1),"")</f>
        <v>0</v>
      </c>
      <c r="H4157">
        <f>IFERROR(SMALL(H972:H2902,ROW()-ROW($H$2905)+1),"")</f>
        <v>0</v>
      </c>
      <c r="K4157">
        <f>IFERROR(SMALL(K972:K2902,ROW()-ROW($K$2905)+1),"")</f>
        <v>0</v>
      </c>
      <c r="L4157">
        <f>IFERROR(SMALL(L972:L2902,ROW()-ROW($L$2905)+1),"")</f>
        <v>0</v>
      </c>
      <c r="M4157">
        <f>IFERROR(SMALL(M972:M2902,ROW()-ROW($M$2905)+1),"")</f>
        <v>0</v>
      </c>
      <c r="N4157">
        <f>IFERROR(SMALL(N972:N2902,ROW()-ROW($N$2905)+1),"")</f>
        <v>0</v>
      </c>
    </row>
    <row r="4158" spans="5:14">
      <c r="E4158">
        <f>IFERROR(SMALL(E972:E2902,ROW()-ROW($E$2905)+1),"")</f>
        <v>0</v>
      </c>
      <c r="F4158">
        <f>IFERROR(SMALL(F972:F2902,ROW()-ROW($F$2905)+1),"")</f>
        <v>0</v>
      </c>
      <c r="G4158">
        <f>IFERROR(SMALL(G972:G2902,ROW()-ROW($G$2905)+1),"")</f>
        <v>0</v>
      </c>
      <c r="H4158">
        <f>IFERROR(SMALL(H972:H2902,ROW()-ROW($H$2905)+1),"")</f>
        <v>0</v>
      </c>
      <c r="K4158">
        <f>IFERROR(SMALL(K972:K2902,ROW()-ROW($K$2905)+1),"")</f>
        <v>0</v>
      </c>
      <c r="L4158">
        <f>IFERROR(SMALL(L972:L2902,ROW()-ROW($L$2905)+1),"")</f>
        <v>0</v>
      </c>
      <c r="M4158">
        <f>IFERROR(SMALL(M972:M2902,ROW()-ROW($M$2905)+1),"")</f>
        <v>0</v>
      </c>
      <c r="N4158">
        <f>IFERROR(SMALL(N972:N2902,ROW()-ROW($N$2905)+1),"")</f>
        <v>0</v>
      </c>
    </row>
    <row r="4159" spans="5:14">
      <c r="E4159">
        <f>IFERROR(SMALL(E972:E2902,ROW()-ROW($E$2905)+1),"")</f>
        <v>0</v>
      </c>
      <c r="F4159">
        <f>IFERROR(SMALL(F972:F2902,ROW()-ROW($F$2905)+1),"")</f>
        <v>0</v>
      </c>
      <c r="G4159">
        <f>IFERROR(SMALL(G972:G2902,ROW()-ROW($G$2905)+1),"")</f>
        <v>0</v>
      </c>
      <c r="H4159">
        <f>IFERROR(SMALL(H972:H2902,ROW()-ROW($H$2905)+1),"")</f>
        <v>0</v>
      </c>
      <c r="K4159">
        <f>IFERROR(SMALL(K972:K2902,ROW()-ROW($K$2905)+1),"")</f>
        <v>0</v>
      </c>
      <c r="L4159">
        <f>IFERROR(SMALL(L972:L2902,ROW()-ROW($L$2905)+1),"")</f>
        <v>0</v>
      </c>
      <c r="M4159">
        <f>IFERROR(SMALL(M972:M2902,ROW()-ROW($M$2905)+1),"")</f>
        <v>0</v>
      </c>
      <c r="N4159">
        <f>IFERROR(SMALL(N972:N2902,ROW()-ROW($N$2905)+1),"")</f>
        <v>0</v>
      </c>
    </row>
    <row r="4160" spans="5:14">
      <c r="E4160">
        <f>IFERROR(SMALL(E972:E2902,ROW()-ROW($E$2905)+1),"")</f>
        <v>0</v>
      </c>
      <c r="F4160">
        <f>IFERROR(SMALL(F972:F2902,ROW()-ROW($F$2905)+1),"")</f>
        <v>0</v>
      </c>
      <c r="G4160">
        <f>IFERROR(SMALL(G972:G2902,ROW()-ROW($G$2905)+1),"")</f>
        <v>0</v>
      </c>
      <c r="H4160">
        <f>IFERROR(SMALL(H972:H2902,ROW()-ROW($H$2905)+1),"")</f>
        <v>0</v>
      </c>
      <c r="K4160">
        <f>IFERROR(SMALL(K972:K2902,ROW()-ROW($K$2905)+1),"")</f>
        <v>0</v>
      </c>
      <c r="L4160">
        <f>IFERROR(SMALL(L972:L2902,ROW()-ROW($L$2905)+1),"")</f>
        <v>0</v>
      </c>
      <c r="M4160">
        <f>IFERROR(SMALL(M972:M2902,ROW()-ROW($M$2905)+1),"")</f>
        <v>0</v>
      </c>
      <c r="N4160">
        <f>IFERROR(SMALL(N972:N2902,ROW()-ROW($N$2905)+1),"")</f>
        <v>0</v>
      </c>
    </row>
    <row r="4161" spans="5:14">
      <c r="E4161">
        <f>IFERROR(SMALL(E972:E2902,ROW()-ROW($E$2905)+1),"")</f>
        <v>0</v>
      </c>
      <c r="F4161">
        <f>IFERROR(SMALL(F972:F2902,ROW()-ROW($F$2905)+1),"")</f>
        <v>0</v>
      </c>
      <c r="G4161">
        <f>IFERROR(SMALL(G972:G2902,ROW()-ROW($G$2905)+1),"")</f>
        <v>0</v>
      </c>
      <c r="H4161">
        <f>IFERROR(SMALL(H972:H2902,ROW()-ROW($H$2905)+1),"")</f>
        <v>0</v>
      </c>
      <c r="K4161">
        <f>IFERROR(SMALL(K972:K2902,ROW()-ROW($K$2905)+1),"")</f>
        <v>0</v>
      </c>
      <c r="L4161">
        <f>IFERROR(SMALL(L972:L2902,ROW()-ROW($L$2905)+1),"")</f>
        <v>0</v>
      </c>
      <c r="M4161">
        <f>IFERROR(SMALL(M972:M2902,ROW()-ROW($M$2905)+1),"")</f>
        <v>0</v>
      </c>
      <c r="N4161">
        <f>IFERROR(SMALL(N972:N2902,ROW()-ROW($N$2905)+1),"")</f>
        <v>0</v>
      </c>
    </row>
    <row r="4162" spans="5:14">
      <c r="E4162">
        <f>IFERROR(SMALL(E972:E2902,ROW()-ROW($E$2905)+1),"")</f>
        <v>0</v>
      </c>
      <c r="F4162">
        <f>IFERROR(SMALL(F972:F2902,ROW()-ROW($F$2905)+1),"")</f>
        <v>0</v>
      </c>
      <c r="G4162">
        <f>IFERROR(SMALL(G972:G2902,ROW()-ROW($G$2905)+1),"")</f>
        <v>0</v>
      </c>
      <c r="H4162">
        <f>IFERROR(SMALL(H972:H2902,ROW()-ROW($H$2905)+1),"")</f>
        <v>0</v>
      </c>
      <c r="K4162">
        <f>IFERROR(SMALL(K972:K2902,ROW()-ROW($K$2905)+1),"")</f>
        <v>0</v>
      </c>
      <c r="L4162">
        <f>IFERROR(SMALL(L972:L2902,ROW()-ROW($L$2905)+1),"")</f>
        <v>0</v>
      </c>
      <c r="M4162">
        <f>IFERROR(SMALL(M972:M2902,ROW()-ROW($M$2905)+1),"")</f>
        <v>0</v>
      </c>
      <c r="N4162">
        <f>IFERROR(SMALL(N972:N2902,ROW()-ROW($N$2905)+1),"")</f>
        <v>0</v>
      </c>
    </row>
    <row r="4163" spans="5:14">
      <c r="E4163">
        <f>IFERROR(SMALL(E972:E2902,ROW()-ROW($E$2905)+1),"")</f>
        <v>0</v>
      </c>
      <c r="F4163">
        <f>IFERROR(SMALL(F972:F2902,ROW()-ROW($F$2905)+1),"")</f>
        <v>0</v>
      </c>
      <c r="G4163">
        <f>IFERROR(SMALL(G972:G2902,ROW()-ROW($G$2905)+1),"")</f>
        <v>0</v>
      </c>
      <c r="H4163">
        <f>IFERROR(SMALL(H972:H2902,ROW()-ROW($H$2905)+1),"")</f>
        <v>0</v>
      </c>
      <c r="K4163">
        <f>IFERROR(SMALL(K972:K2902,ROW()-ROW($K$2905)+1),"")</f>
        <v>0</v>
      </c>
      <c r="L4163">
        <f>IFERROR(SMALL(L972:L2902,ROW()-ROW($L$2905)+1),"")</f>
        <v>0</v>
      </c>
      <c r="M4163">
        <f>IFERROR(SMALL(M972:M2902,ROW()-ROW($M$2905)+1),"")</f>
        <v>0</v>
      </c>
      <c r="N4163">
        <f>IFERROR(SMALL(N972:N2902,ROW()-ROW($N$2905)+1),"")</f>
        <v>0</v>
      </c>
    </row>
    <row r="4164" spans="5:14">
      <c r="E4164">
        <f>IFERROR(SMALL(E972:E2902,ROW()-ROW($E$2905)+1),"")</f>
        <v>0</v>
      </c>
      <c r="F4164">
        <f>IFERROR(SMALL(F972:F2902,ROW()-ROW($F$2905)+1),"")</f>
        <v>0</v>
      </c>
      <c r="G4164">
        <f>IFERROR(SMALL(G972:G2902,ROW()-ROW($G$2905)+1),"")</f>
        <v>0</v>
      </c>
      <c r="H4164">
        <f>IFERROR(SMALL(H972:H2902,ROW()-ROW($H$2905)+1),"")</f>
        <v>0</v>
      </c>
      <c r="K4164">
        <f>IFERROR(SMALL(K972:K2902,ROW()-ROW($K$2905)+1),"")</f>
        <v>0</v>
      </c>
      <c r="L4164">
        <f>IFERROR(SMALL(L972:L2902,ROW()-ROW($L$2905)+1),"")</f>
        <v>0</v>
      </c>
      <c r="M4164">
        <f>IFERROR(SMALL(M972:M2902,ROW()-ROW($M$2905)+1),"")</f>
        <v>0</v>
      </c>
      <c r="N4164">
        <f>IFERROR(SMALL(N972:N2902,ROW()-ROW($N$2905)+1),"")</f>
        <v>0</v>
      </c>
    </row>
    <row r="4165" spans="5:14">
      <c r="E4165">
        <f>IFERROR(SMALL(E972:E2902,ROW()-ROW($E$2905)+1),"")</f>
        <v>0</v>
      </c>
      <c r="F4165">
        <f>IFERROR(SMALL(F972:F2902,ROW()-ROW($F$2905)+1),"")</f>
        <v>0</v>
      </c>
      <c r="G4165">
        <f>IFERROR(SMALL(G972:G2902,ROW()-ROW($G$2905)+1),"")</f>
        <v>0</v>
      </c>
      <c r="H4165">
        <f>IFERROR(SMALL(H972:H2902,ROW()-ROW($H$2905)+1),"")</f>
        <v>0</v>
      </c>
      <c r="K4165">
        <f>IFERROR(SMALL(K972:K2902,ROW()-ROW($K$2905)+1),"")</f>
        <v>0</v>
      </c>
      <c r="L4165">
        <f>IFERROR(SMALL(L972:L2902,ROW()-ROW($L$2905)+1),"")</f>
        <v>0</v>
      </c>
      <c r="M4165">
        <f>IFERROR(SMALL(M972:M2902,ROW()-ROW($M$2905)+1),"")</f>
        <v>0</v>
      </c>
      <c r="N4165">
        <f>IFERROR(SMALL(N972:N2902,ROW()-ROW($N$2905)+1),"")</f>
        <v>0</v>
      </c>
    </row>
    <row r="4166" spans="5:14">
      <c r="E4166">
        <f>IFERROR(SMALL(E972:E2902,ROW()-ROW($E$2905)+1),"")</f>
        <v>0</v>
      </c>
      <c r="F4166">
        <f>IFERROR(SMALL(F972:F2902,ROW()-ROW($F$2905)+1),"")</f>
        <v>0</v>
      </c>
      <c r="G4166">
        <f>IFERROR(SMALL(G972:G2902,ROW()-ROW($G$2905)+1),"")</f>
        <v>0</v>
      </c>
      <c r="H4166">
        <f>IFERROR(SMALL(H972:H2902,ROW()-ROW($H$2905)+1),"")</f>
        <v>0</v>
      </c>
      <c r="K4166">
        <f>IFERROR(SMALL(K972:K2902,ROW()-ROW($K$2905)+1),"")</f>
        <v>0</v>
      </c>
      <c r="L4166">
        <f>IFERROR(SMALL(L972:L2902,ROW()-ROW($L$2905)+1),"")</f>
        <v>0</v>
      </c>
      <c r="M4166">
        <f>IFERROR(SMALL(M972:M2902,ROW()-ROW($M$2905)+1),"")</f>
        <v>0</v>
      </c>
      <c r="N4166">
        <f>IFERROR(SMALL(N972:N2902,ROW()-ROW($N$2905)+1),"")</f>
        <v>0</v>
      </c>
    </row>
    <row r="4167" spans="5:14">
      <c r="E4167">
        <f>IFERROR(SMALL(E972:E2902,ROW()-ROW($E$2905)+1),"")</f>
        <v>0</v>
      </c>
      <c r="F4167">
        <f>IFERROR(SMALL(F972:F2902,ROW()-ROW($F$2905)+1),"")</f>
        <v>0</v>
      </c>
      <c r="G4167">
        <f>IFERROR(SMALL(G972:G2902,ROW()-ROW($G$2905)+1),"")</f>
        <v>0</v>
      </c>
      <c r="H4167">
        <f>IFERROR(SMALL(H972:H2902,ROW()-ROW($H$2905)+1),"")</f>
        <v>0</v>
      </c>
      <c r="K4167">
        <f>IFERROR(SMALL(K972:K2902,ROW()-ROW($K$2905)+1),"")</f>
        <v>0</v>
      </c>
      <c r="L4167">
        <f>IFERROR(SMALL(L972:L2902,ROW()-ROW($L$2905)+1),"")</f>
        <v>0</v>
      </c>
      <c r="M4167">
        <f>IFERROR(SMALL(M972:M2902,ROW()-ROW($M$2905)+1),"")</f>
        <v>0</v>
      </c>
      <c r="N4167">
        <f>IFERROR(SMALL(N972:N2902,ROW()-ROW($N$2905)+1),"")</f>
        <v>0</v>
      </c>
    </row>
    <row r="4168" spans="5:14">
      <c r="E4168">
        <f>IFERROR(SMALL(E972:E2902,ROW()-ROW($E$2905)+1),"")</f>
        <v>0</v>
      </c>
      <c r="F4168">
        <f>IFERROR(SMALL(F972:F2902,ROW()-ROW($F$2905)+1),"")</f>
        <v>0</v>
      </c>
      <c r="G4168">
        <f>IFERROR(SMALL(G972:G2902,ROW()-ROW($G$2905)+1),"")</f>
        <v>0</v>
      </c>
      <c r="H4168">
        <f>IFERROR(SMALL(H972:H2902,ROW()-ROW($H$2905)+1),"")</f>
        <v>0</v>
      </c>
      <c r="K4168">
        <f>IFERROR(SMALL(K972:K2902,ROW()-ROW($K$2905)+1),"")</f>
        <v>0</v>
      </c>
      <c r="L4168">
        <f>IFERROR(SMALL(L972:L2902,ROW()-ROW($L$2905)+1),"")</f>
        <v>0</v>
      </c>
      <c r="M4168">
        <f>IFERROR(SMALL(M972:M2902,ROW()-ROW($M$2905)+1),"")</f>
        <v>0</v>
      </c>
      <c r="N4168">
        <f>IFERROR(SMALL(N972:N2902,ROW()-ROW($N$2905)+1),"")</f>
        <v>0</v>
      </c>
    </row>
    <row r="4169" spans="5:14">
      <c r="E4169">
        <f>IFERROR(SMALL(E972:E2902,ROW()-ROW($E$2905)+1),"")</f>
        <v>0</v>
      </c>
      <c r="F4169">
        <f>IFERROR(SMALL(F972:F2902,ROW()-ROW($F$2905)+1),"")</f>
        <v>0</v>
      </c>
      <c r="G4169">
        <f>IFERROR(SMALL(G972:G2902,ROW()-ROW($G$2905)+1),"")</f>
        <v>0</v>
      </c>
      <c r="H4169">
        <f>IFERROR(SMALL(H972:H2902,ROW()-ROW($H$2905)+1),"")</f>
        <v>0</v>
      </c>
      <c r="K4169">
        <f>IFERROR(SMALL(K972:K2902,ROW()-ROW($K$2905)+1),"")</f>
        <v>0</v>
      </c>
      <c r="L4169">
        <f>IFERROR(SMALL(L972:L2902,ROW()-ROW($L$2905)+1),"")</f>
        <v>0</v>
      </c>
      <c r="M4169">
        <f>IFERROR(SMALL(M972:M2902,ROW()-ROW($M$2905)+1),"")</f>
        <v>0</v>
      </c>
      <c r="N4169">
        <f>IFERROR(SMALL(N972:N2902,ROW()-ROW($N$2905)+1),"")</f>
        <v>0</v>
      </c>
    </row>
    <row r="4170" spans="5:14">
      <c r="E4170">
        <f>IFERROR(SMALL(E972:E2902,ROW()-ROW($E$2905)+1),"")</f>
        <v>0</v>
      </c>
      <c r="F4170">
        <f>IFERROR(SMALL(F972:F2902,ROW()-ROW($F$2905)+1),"")</f>
        <v>0</v>
      </c>
      <c r="G4170">
        <f>IFERROR(SMALL(G972:G2902,ROW()-ROW($G$2905)+1),"")</f>
        <v>0</v>
      </c>
      <c r="H4170">
        <f>IFERROR(SMALL(H972:H2902,ROW()-ROW($H$2905)+1),"")</f>
        <v>0</v>
      </c>
      <c r="K4170">
        <f>IFERROR(SMALL(K972:K2902,ROW()-ROW($K$2905)+1),"")</f>
        <v>0</v>
      </c>
      <c r="L4170">
        <f>IFERROR(SMALL(L972:L2902,ROW()-ROW($L$2905)+1),"")</f>
        <v>0</v>
      </c>
      <c r="M4170">
        <f>IFERROR(SMALL(M972:M2902,ROW()-ROW($M$2905)+1),"")</f>
        <v>0</v>
      </c>
      <c r="N4170">
        <f>IFERROR(SMALL(N972:N2902,ROW()-ROW($N$2905)+1),"")</f>
        <v>0</v>
      </c>
    </row>
    <row r="4171" spans="5:14">
      <c r="E4171">
        <f>IFERROR(SMALL(E972:E2902,ROW()-ROW($E$2905)+1),"")</f>
        <v>0</v>
      </c>
      <c r="F4171">
        <f>IFERROR(SMALL(F972:F2902,ROW()-ROW($F$2905)+1),"")</f>
        <v>0</v>
      </c>
      <c r="G4171">
        <f>IFERROR(SMALL(G972:G2902,ROW()-ROW($G$2905)+1),"")</f>
        <v>0</v>
      </c>
      <c r="H4171">
        <f>IFERROR(SMALL(H972:H2902,ROW()-ROW($H$2905)+1),"")</f>
        <v>0</v>
      </c>
      <c r="K4171">
        <f>IFERROR(SMALL(K972:K2902,ROW()-ROW($K$2905)+1),"")</f>
        <v>0</v>
      </c>
      <c r="L4171">
        <f>IFERROR(SMALL(L972:L2902,ROW()-ROW($L$2905)+1),"")</f>
        <v>0</v>
      </c>
      <c r="M4171">
        <f>IFERROR(SMALL(M972:M2902,ROW()-ROW($M$2905)+1),"")</f>
        <v>0</v>
      </c>
      <c r="N4171">
        <f>IFERROR(SMALL(N972:N2902,ROW()-ROW($N$2905)+1),"")</f>
        <v>0</v>
      </c>
    </row>
    <row r="4172" spans="5:14">
      <c r="E4172">
        <f>IFERROR(SMALL(E972:E2902,ROW()-ROW($E$2905)+1),"")</f>
        <v>0</v>
      </c>
      <c r="F4172">
        <f>IFERROR(SMALL(F972:F2902,ROW()-ROW($F$2905)+1),"")</f>
        <v>0</v>
      </c>
      <c r="G4172">
        <f>IFERROR(SMALL(G972:G2902,ROW()-ROW($G$2905)+1),"")</f>
        <v>0</v>
      </c>
      <c r="H4172">
        <f>IFERROR(SMALL(H972:H2902,ROW()-ROW($H$2905)+1),"")</f>
        <v>0</v>
      </c>
      <c r="K4172">
        <f>IFERROR(SMALL(K972:K2902,ROW()-ROW($K$2905)+1),"")</f>
        <v>0</v>
      </c>
      <c r="L4172">
        <f>IFERROR(SMALL(L972:L2902,ROW()-ROW($L$2905)+1),"")</f>
        <v>0</v>
      </c>
      <c r="M4172">
        <f>IFERROR(SMALL(M972:M2902,ROW()-ROW($M$2905)+1),"")</f>
        <v>0</v>
      </c>
      <c r="N4172">
        <f>IFERROR(SMALL(N972:N2902,ROW()-ROW($N$2905)+1),"")</f>
        <v>0</v>
      </c>
    </row>
    <row r="4173" spans="5:14">
      <c r="E4173">
        <f>IFERROR(SMALL(E972:E2902,ROW()-ROW($E$2905)+1),"")</f>
        <v>0</v>
      </c>
      <c r="F4173">
        <f>IFERROR(SMALL(F972:F2902,ROW()-ROW($F$2905)+1),"")</f>
        <v>0</v>
      </c>
      <c r="G4173">
        <f>IFERROR(SMALL(G972:G2902,ROW()-ROW($G$2905)+1),"")</f>
        <v>0</v>
      </c>
      <c r="H4173">
        <f>IFERROR(SMALL(H972:H2902,ROW()-ROW($H$2905)+1),"")</f>
        <v>0</v>
      </c>
      <c r="K4173">
        <f>IFERROR(SMALL(K972:K2902,ROW()-ROW($K$2905)+1),"")</f>
        <v>0</v>
      </c>
      <c r="L4173">
        <f>IFERROR(SMALL(L972:L2902,ROW()-ROW($L$2905)+1),"")</f>
        <v>0</v>
      </c>
      <c r="M4173">
        <f>IFERROR(SMALL(M972:M2902,ROW()-ROW($M$2905)+1),"")</f>
        <v>0</v>
      </c>
      <c r="N4173">
        <f>IFERROR(SMALL(N972:N2902,ROW()-ROW($N$2905)+1),"")</f>
        <v>0</v>
      </c>
    </row>
    <row r="4174" spans="5:14">
      <c r="E4174">
        <f>IFERROR(SMALL(E972:E2902,ROW()-ROW($E$2905)+1),"")</f>
        <v>0</v>
      </c>
      <c r="F4174">
        <f>IFERROR(SMALL(F972:F2902,ROW()-ROW($F$2905)+1),"")</f>
        <v>0</v>
      </c>
      <c r="G4174">
        <f>IFERROR(SMALL(G972:G2902,ROW()-ROW($G$2905)+1),"")</f>
        <v>0</v>
      </c>
      <c r="H4174">
        <f>IFERROR(SMALL(H972:H2902,ROW()-ROW($H$2905)+1),"")</f>
        <v>0</v>
      </c>
      <c r="K4174">
        <f>IFERROR(SMALL(K972:K2902,ROW()-ROW($K$2905)+1),"")</f>
        <v>0</v>
      </c>
      <c r="L4174">
        <f>IFERROR(SMALL(L972:L2902,ROW()-ROW($L$2905)+1),"")</f>
        <v>0</v>
      </c>
      <c r="M4174">
        <f>IFERROR(SMALL(M972:M2902,ROW()-ROW($M$2905)+1),"")</f>
        <v>0</v>
      </c>
      <c r="N4174">
        <f>IFERROR(SMALL(N972:N2902,ROW()-ROW($N$2905)+1),"")</f>
        <v>0</v>
      </c>
    </row>
    <row r="4175" spans="5:14">
      <c r="E4175">
        <f>IFERROR(SMALL(E972:E2902,ROW()-ROW($E$2905)+1),"")</f>
        <v>0</v>
      </c>
      <c r="F4175">
        <f>IFERROR(SMALL(F972:F2902,ROW()-ROW($F$2905)+1),"")</f>
        <v>0</v>
      </c>
      <c r="G4175">
        <f>IFERROR(SMALL(G972:G2902,ROW()-ROW($G$2905)+1),"")</f>
        <v>0</v>
      </c>
      <c r="H4175">
        <f>IFERROR(SMALL(H972:H2902,ROW()-ROW($H$2905)+1),"")</f>
        <v>0</v>
      </c>
      <c r="K4175">
        <f>IFERROR(SMALL(K972:K2902,ROW()-ROW($K$2905)+1),"")</f>
        <v>0</v>
      </c>
      <c r="L4175">
        <f>IFERROR(SMALL(L972:L2902,ROW()-ROW($L$2905)+1),"")</f>
        <v>0</v>
      </c>
      <c r="M4175">
        <f>IFERROR(SMALL(M972:M2902,ROW()-ROW($M$2905)+1),"")</f>
        <v>0</v>
      </c>
      <c r="N4175">
        <f>IFERROR(SMALL(N972:N2902,ROW()-ROW($N$2905)+1),"")</f>
        <v>0</v>
      </c>
    </row>
    <row r="4176" spans="5:14">
      <c r="E4176">
        <f>IFERROR(SMALL(E972:E2902,ROW()-ROW($E$2905)+1),"")</f>
        <v>0</v>
      </c>
      <c r="F4176">
        <f>IFERROR(SMALL(F972:F2902,ROW()-ROW($F$2905)+1),"")</f>
        <v>0</v>
      </c>
      <c r="G4176">
        <f>IFERROR(SMALL(G972:G2902,ROW()-ROW($G$2905)+1),"")</f>
        <v>0</v>
      </c>
      <c r="H4176">
        <f>IFERROR(SMALL(H972:H2902,ROW()-ROW($H$2905)+1),"")</f>
        <v>0</v>
      </c>
      <c r="K4176">
        <f>IFERROR(SMALL(K972:K2902,ROW()-ROW($K$2905)+1),"")</f>
        <v>0</v>
      </c>
      <c r="L4176">
        <f>IFERROR(SMALL(L972:L2902,ROW()-ROW($L$2905)+1),"")</f>
        <v>0</v>
      </c>
      <c r="M4176">
        <f>IFERROR(SMALL(M972:M2902,ROW()-ROW($M$2905)+1),"")</f>
        <v>0</v>
      </c>
      <c r="N4176">
        <f>IFERROR(SMALL(N972:N2902,ROW()-ROW($N$2905)+1),"")</f>
        <v>0</v>
      </c>
    </row>
    <row r="4177" spans="5:14">
      <c r="E4177">
        <f>IFERROR(SMALL(E972:E2902,ROW()-ROW($E$2905)+1),"")</f>
        <v>0</v>
      </c>
      <c r="F4177">
        <f>IFERROR(SMALL(F972:F2902,ROW()-ROW($F$2905)+1),"")</f>
        <v>0</v>
      </c>
      <c r="G4177">
        <f>IFERROR(SMALL(G972:G2902,ROW()-ROW($G$2905)+1),"")</f>
        <v>0</v>
      </c>
      <c r="H4177">
        <f>IFERROR(SMALL(H972:H2902,ROW()-ROW($H$2905)+1),"")</f>
        <v>0</v>
      </c>
      <c r="K4177">
        <f>IFERROR(SMALL(K972:K2902,ROW()-ROW($K$2905)+1),"")</f>
        <v>0</v>
      </c>
      <c r="L4177">
        <f>IFERROR(SMALL(L972:L2902,ROW()-ROW($L$2905)+1),"")</f>
        <v>0</v>
      </c>
      <c r="M4177">
        <f>IFERROR(SMALL(M972:M2902,ROW()-ROW($M$2905)+1),"")</f>
        <v>0</v>
      </c>
      <c r="N4177">
        <f>IFERROR(SMALL(N972:N2902,ROW()-ROW($N$2905)+1),"")</f>
        <v>0</v>
      </c>
    </row>
    <row r="4178" spans="5:14">
      <c r="E4178">
        <f>IFERROR(SMALL(E972:E2902,ROW()-ROW($E$2905)+1),"")</f>
        <v>0</v>
      </c>
      <c r="F4178">
        <f>IFERROR(SMALL(F972:F2902,ROW()-ROW($F$2905)+1),"")</f>
        <v>0</v>
      </c>
      <c r="G4178">
        <f>IFERROR(SMALL(G972:G2902,ROW()-ROW($G$2905)+1),"")</f>
        <v>0</v>
      </c>
      <c r="H4178">
        <f>IFERROR(SMALL(H972:H2902,ROW()-ROW($H$2905)+1),"")</f>
        <v>0</v>
      </c>
      <c r="K4178">
        <f>IFERROR(SMALL(K972:K2902,ROW()-ROW($K$2905)+1),"")</f>
        <v>0</v>
      </c>
      <c r="L4178">
        <f>IFERROR(SMALL(L972:L2902,ROW()-ROW($L$2905)+1),"")</f>
        <v>0</v>
      </c>
      <c r="M4178">
        <f>IFERROR(SMALL(M972:M2902,ROW()-ROW($M$2905)+1),"")</f>
        <v>0</v>
      </c>
      <c r="N4178">
        <f>IFERROR(SMALL(N972:N2902,ROW()-ROW($N$2905)+1),"")</f>
        <v>0</v>
      </c>
    </row>
    <row r="4179" spans="5:14">
      <c r="E4179">
        <f>IFERROR(SMALL(E972:E2902,ROW()-ROW($E$2905)+1),"")</f>
        <v>0</v>
      </c>
      <c r="F4179">
        <f>IFERROR(SMALL(F972:F2902,ROW()-ROW($F$2905)+1),"")</f>
        <v>0</v>
      </c>
      <c r="G4179">
        <f>IFERROR(SMALL(G972:G2902,ROW()-ROW($G$2905)+1),"")</f>
        <v>0</v>
      </c>
      <c r="H4179">
        <f>IFERROR(SMALL(H972:H2902,ROW()-ROW($H$2905)+1),"")</f>
        <v>0</v>
      </c>
      <c r="K4179">
        <f>IFERROR(SMALL(K972:K2902,ROW()-ROW($K$2905)+1),"")</f>
        <v>0</v>
      </c>
      <c r="L4179">
        <f>IFERROR(SMALL(L972:L2902,ROW()-ROW($L$2905)+1),"")</f>
        <v>0</v>
      </c>
      <c r="M4179">
        <f>IFERROR(SMALL(M972:M2902,ROW()-ROW($M$2905)+1),"")</f>
        <v>0</v>
      </c>
      <c r="N4179">
        <f>IFERROR(SMALL(N972:N2902,ROW()-ROW($N$2905)+1),"")</f>
        <v>0</v>
      </c>
    </row>
    <row r="4180" spans="5:14">
      <c r="E4180">
        <f>IFERROR(SMALL(E972:E2902,ROW()-ROW($E$2905)+1),"")</f>
        <v>0</v>
      </c>
      <c r="F4180">
        <f>IFERROR(SMALL(F972:F2902,ROW()-ROW($F$2905)+1),"")</f>
        <v>0</v>
      </c>
      <c r="G4180">
        <f>IFERROR(SMALL(G972:G2902,ROW()-ROW($G$2905)+1),"")</f>
        <v>0</v>
      </c>
      <c r="H4180">
        <f>IFERROR(SMALL(H972:H2902,ROW()-ROW($H$2905)+1),"")</f>
        <v>0</v>
      </c>
      <c r="K4180">
        <f>IFERROR(SMALL(K972:K2902,ROW()-ROW($K$2905)+1),"")</f>
        <v>0</v>
      </c>
      <c r="L4180">
        <f>IFERROR(SMALL(L972:L2902,ROW()-ROW($L$2905)+1),"")</f>
        <v>0</v>
      </c>
      <c r="M4180">
        <f>IFERROR(SMALL(M972:M2902,ROW()-ROW($M$2905)+1),"")</f>
        <v>0</v>
      </c>
      <c r="N4180">
        <f>IFERROR(SMALL(N972:N2902,ROW()-ROW($N$2905)+1),"")</f>
        <v>0</v>
      </c>
    </row>
    <row r="4181" spans="5:14">
      <c r="E4181">
        <f>IFERROR(SMALL(E972:E2902,ROW()-ROW($E$2905)+1),"")</f>
        <v>0</v>
      </c>
      <c r="F4181">
        <f>IFERROR(SMALL(F972:F2902,ROW()-ROW($F$2905)+1),"")</f>
        <v>0</v>
      </c>
      <c r="G4181">
        <f>IFERROR(SMALL(G972:G2902,ROW()-ROW($G$2905)+1),"")</f>
        <v>0</v>
      </c>
      <c r="H4181">
        <f>IFERROR(SMALL(H972:H2902,ROW()-ROW($H$2905)+1),"")</f>
        <v>0</v>
      </c>
      <c r="K4181">
        <f>IFERROR(SMALL(K972:K2902,ROW()-ROW($K$2905)+1),"")</f>
        <v>0</v>
      </c>
      <c r="L4181">
        <f>IFERROR(SMALL(L972:L2902,ROW()-ROW($L$2905)+1),"")</f>
        <v>0</v>
      </c>
      <c r="M4181">
        <f>IFERROR(SMALL(M972:M2902,ROW()-ROW($M$2905)+1),"")</f>
        <v>0</v>
      </c>
      <c r="N4181">
        <f>IFERROR(SMALL(N972:N2902,ROW()-ROW($N$2905)+1),"")</f>
        <v>0</v>
      </c>
    </row>
    <row r="4182" spans="5:14">
      <c r="E4182">
        <f>IFERROR(SMALL(E972:E2902,ROW()-ROW($E$2905)+1),"")</f>
        <v>0</v>
      </c>
      <c r="F4182">
        <f>IFERROR(SMALL(F972:F2902,ROW()-ROW($F$2905)+1),"")</f>
        <v>0</v>
      </c>
      <c r="G4182">
        <f>IFERROR(SMALL(G972:G2902,ROW()-ROW($G$2905)+1),"")</f>
        <v>0</v>
      </c>
      <c r="H4182">
        <f>IFERROR(SMALL(H972:H2902,ROW()-ROW($H$2905)+1),"")</f>
        <v>0</v>
      </c>
      <c r="K4182">
        <f>IFERROR(SMALL(K972:K2902,ROW()-ROW($K$2905)+1),"")</f>
        <v>0</v>
      </c>
      <c r="L4182">
        <f>IFERROR(SMALL(L972:L2902,ROW()-ROW($L$2905)+1),"")</f>
        <v>0</v>
      </c>
      <c r="M4182">
        <f>IFERROR(SMALL(M972:M2902,ROW()-ROW($M$2905)+1),"")</f>
        <v>0</v>
      </c>
      <c r="N4182">
        <f>IFERROR(SMALL(N972:N2902,ROW()-ROW($N$2905)+1),"")</f>
        <v>0</v>
      </c>
    </row>
    <row r="4183" spans="5:14">
      <c r="E4183">
        <f>IFERROR(SMALL(E972:E2902,ROW()-ROW($E$2905)+1),"")</f>
        <v>0</v>
      </c>
      <c r="F4183">
        <f>IFERROR(SMALL(F972:F2902,ROW()-ROW($F$2905)+1),"")</f>
        <v>0</v>
      </c>
      <c r="G4183">
        <f>IFERROR(SMALL(G972:G2902,ROW()-ROW($G$2905)+1),"")</f>
        <v>0</v>
      </c>
      <c r="H4183">
        <f>IFERROR(SMALL(H972:H2902,ROW()-ROW($H$2905)+1),"")</f>
        <v>0</v>
      </c>
      <c r="K4183">
        <f>IFERROR(SMALL(K972:K2902,ROW()-ROW($K$2905)+1),"")</f>
        <v>0</v>
      </c>
      <c r="L4183">
        <f>IFERROR(SMALL(L972:L2902,ROW()-ROW($L$2905)+1),"")</f>
        <v>0</v>
      </c>
      <c r="M4183">
        <f>IFERROR(SMALL(M972:M2902,ROW()-ROW($M$2905)+1),"")</f>
        <v>0</v>
      </c>
      <c r="N4183">
        <f>IFERROR(SMALL(N972:N2902,ROW()-ROW($N$2905)+1),"")</f>
        <v>0</v>
      </c>
    </row>
    <row r="4184" spans="5:14">
      <c r="E4184">
        <f>IFERROR(SMALL(E972:E2902,ROW()-ROW($E$2905)+1),"")</f>
        <v>0</v>
      </c>
      <c r="F4184">
        <f>IFERROR(SMALL(F972:F2902,ROW()-ROW($F$2905)+1),"")</f>
        <v>0</v>
      </c>
      <c r="G4184">
        <f>IFERROR(SMALL(G972:G2902,ROW()-ROW($G$2905)+1),"")</f>
        <v>0</v>
      </c>
      <c r="H4184">
        <f>IFERROR(SMALL(H972:H2902,ROW()-ROW($H$2905)+1),"")</f>
        <v>0</v>
      </c>
      <c r="K4184">
        <f>IFERROR(SMALL(K972:K2902,ROW()-ROW($K$2905)+1),"")</f>
        <v>0</v>
      </c>
      <c r="L4184">
        <f>IFERROR(SMALL(L972:L2902,ROW()-ROW($L$2905)+1),"")</f>
        <v>0</v>
      </c>
      <c r="M4184">
        <f>IFERROR(SMALL(M972:M2902,ROW()-ROW($M$2905)+1),"")</f>
        <v>0</v>
      </c>
      <c r="N4184">
        <f>IFERROR(SMALL(N972:N2902,ROW()-ROW($N$2905)+1),"")</f>
        <v>0</v>
      </c>
    </row>
    <row r="4185" spans="5:14">
      <c r="E4185">
        <f>IFERROR(SMALL(E972:E2902,ROW()-ROW($E$2905)+1),"")</f>
        <v>0</v>
      </c>
      <c r="F4185">
        <f>IFERROR(SMALL(F972:F2902,ROW()-ROW($F$2905)+1),"")</f>
        <v>0</v>
      </c>
      <c r="G4185">
        <f>IFERROR(SMALL(G972:G2902,ROW()-ROW($G$2905)+1),"")</f>
        <v>0</v>
      </c>
      <c r="H4185">
        <f>IFERROR(SMALL(H972:H2902,ROW()-ROW($H$2905)+1),"")</f>
        <v>0</v>
      </c>
      <c r="K4185">
        <f>IFERROR(SMALL(K972:K2902,ROW()-ROW($K$2905)+1),"")</f>
        <v>0</v>
      </c>
      <c r="L4185">
        <f>IFERROR(SMALL(L972:L2902,ROW()-ROW($L$2905)+1),"")</f>
        <v>0</v>
      </c>
      <c r="M4185">
        <f>IFERROR(SMALL(M972:M2902,ROW()-ROW($M$2905)+1),"")</f>
        <v>0</v>
      </c>
      <c r="N4185">
        <f>IFERROR(SMALL(N972:N2902,ROW()-ROW($N$2905)+1),"")</f>
        <v>0</v>
      </c>
    </row>
    <row r="4186" spans="5:14">
      <c r="E4186">
        <f>IFERROR(SMALL(E972:E2902,ROW()-ROW($E$2905)+1),"")</f>
        <v>0</v>
      </c>
      <c r="F4186">
        <f>IFERROR(SMALL(F972:F2902,ROW()-ROW($F$2905)+1),"")</f>
        <v>0</v>
      </c>
      <c r="G4186">
        <f>IFERROR(SMALL(G972:G2902,ROW()-ROW($G$2905)+1),"")</f>
        <v>0</v>
      </c>
      <c r="H4186">
        <f>IFERROR(SMALL(H972:H2902,ROW()-ROW($H$2905)+1),"")</f>
        <v>0</v>
      </c>
      <c r="K4186">
        <f>IFERROR(SMALL(K972:K2902,ROW()-ROW($K$2905)+1),"")</f>
        <v>0</v>
      </c>
      <c r="L4186">
        <f>IFERROR(SMALL(L972:L2902,ROW()-ROW($L$2905)+1),"")</f>
        <v>0</v>
      </c>
      <c r="M4186">
        <f>IFERROR(SMALL(M972:M2902,ROW()-ROW($M$2905)+1),"")</f>
        <v>0</v>
      </c>
      <c r="N4186">
        <f>IFERROR(SMALL(N972:N2902,ROW()-ROW($N$2905)+1),"")</f>
        <v>0</v>
      </c>
    </row>
    <row r="4187" spans="5:14">
      <c r="E4187">
        <f>IFERROR(SMALL(E972:E2902,ROW()-ROW($E$2905)+1),"")</f>
        <v>0</v>
      </c>
      <c r="F4187">
        <f>IFERROR(SMALL(F972:F2902,ROW()-ROW($F$2905)+1),"")</f>
        <v>0</v>
      </c>
      <c r="G4187">
        <f>IFERROR(SMALL(G972:G2902,ROW()-ROW($G$2905)+1),"")</f>
        <v>0</v>
      </c>
      <c r="H4187">
        <f>IFERROR(SMALL(H972:H2902,ROW()-ROW($H$2905)+1),"")</f>
        <v>0</v>
      </c>
      <c r="K4187">
        <f>IFERROR(SMALL(K972:K2902,ROW()-ROW($K$2905)+1),"")</f>
        <v>0</v>
      </c>
      <c r="L4187">
        <f>IFERROR(SMALL(L972:L2902,ROW()-ROW($L$2905)+1),"")</f>
        <v>0</v>
      </c>
      <c r="M4187">
        <f>IFERROR(SMALL(M972:M2902,ROW()-ROW($M$2905)+1),"")</f>
        <v>0</v>
      </c>
      <c r="N4187">
        <f>IFERROR(SMALL(N972:N2902,ROW()-ROW($N$2905)+1),"")</f>
        <v>0</v>
      </c>
    </row>
    <row r="4188" spans="5:14">
      <c r="E4188">
        <f>IFERROR(SMALL(E972:E2902,ROW()-ROW($E$2905)+1),"")</f>
        <v>0</v>
      </c>
      <c r="F4188">
        <f>IFERROR(SMALL(F972:F2902,ROW()-ROW($F$2905)+1),"")</f>
        <v>0</v>
      </c>
      <c r="G4188">
        <f>IFERROR(SMALL(G972:G2902,ROW()-ROW($G$2905)+1),"")</f>
        <v>0</v>
      </c>
      <c r="H4188">
        <f>IFERROR(SMALL(H972:H2902,ROW()-ROW($H$2905)+1),"")</f>
        <v>0</v>
      </c>
      <c r="K4188">
        <f>IFERROR(SMALL(K972:K2902,ROW()-ROW($K$2905)+1),"")</f>
        <v>0</v>
      </c>
      <c r="L4188">
        <f>IFERROR(SMALL(L972:L2902,ROW()-ROW($L$2905)+1),"")</f>
        <v>0</v>
      </c>
      <c r="M4188">
        <f>IFERROR(SMALL(M972:M2902,ROW()-ROW($M$2905)+1),"")</f>
        <v>0</v>
      </c>
      <c r="N4188">
        <f>IFERROR(SMALL(N972:N2902,ROW()-ROW($N$2905)+1),"")</f>
        <v>0</v>
      </c>
    </row>
    <row r="4189" spans="5:14">
      <c r="E4189">
        <f>IFERROR(SMALL(E972:E2902,ROW()-ROW($E$2905)+1),"")</f>
        <v>0</v>
      </c>
      <c r="F4189">
        <f>IFERROR(SMALL(F972:F2902,ROW()-ROW($F$2905)+1),"")</f>
        <v>0</v>
      </c>
      <c r="G4189">
        <f>IFERROR(SMALL(G972:G2902,ROW()-ROW($G$2905)+1),"")</f>
        <v>0</v>
      </c>
      <c r="H4189">
        <f>IFERROR(SMALL(H972:H2902,ROW()-ROW($H$2905)+1),"")</f>
        <v>0</v>
      </c>
      <c r="K4189">
        <f>IFERROR(SMALL(K972:K2902,ROW()-ROW($K$2905)+1),"")</f>
        <v>0</v>
      </c>
      <c r="L4189">
        <f>IFERROR(SMALL(L972:L2902,ROW()-ROW($L$2905)+1),"")</f>
        <v>0</v>
      </c>
      <c r="M4189">
        <f>IFERROR(SMALL(M972:M2902,ROW()-ROW($M$2905)+1),"")</f>
        <v>0</v>
      </c>
      <c r="N4189">
        <f>IFERROR(SMALL(N972:N2902,ROW()-ROW($N$2905)+1),"")</f>
        <v>0</v>
      </c>
    </row>
    <row r="4190" spans="5:14">
      <c r="E4190">
        <f>IFERROR(SMALL(E972:E2902,ROW()-ROW($E$2905)+1),"")</f>
        <v>0</v>
      </c>
      <c r="F4190">
        <f>IFERROR(SMALL(F972:F2902,ROW()-ROW($F$2905)+1),"")</f>
        <v>0</v>
      </c>
      <c r="G4190">
        <f>IFERROR(SMALL(G972:G2902,ROW()-ROW($G$2905)+1),"")</f>
        <v>0</v>
      </c>
      <c r="H4190">
        <f>IFERROR(SMALL(H972:H2902,ROW()-ROW($H$2905)+1),"")</f>
        <v>0</v>
      </c>
      <c r="K4190">
        <f>IFERROR(SMALL(K972:K2902,ROW()-ROW($K$2905)+1),"")</f>
        <v>0</v>
      </c>
      <c r="L4190">
        <f>IFERROR(SMALL(L972:L2902,ROW()-ROW($L$2905)+1),"")</f>
        <v>0</v>
      </c>
      <c r="M4190">
        <f>IFERROR(SMALL(M972:M2902,ROW()-ROW($M$2905)+1),"")</f>
        <v>0</v>
      </c>
      <c r="N4190">
        <f>IFERROR(SMALL(N972:N2902,ROW()-ROW($N$2905)+1),"")</f>
        <v>0</v>
      </c>
    </row>
    <row r="4191" spans="5:14">
      <c r="E4191">
        <f>IFERROR(SMALL(E972:E2902,ROW()-ROW($E$2905)+1),"")</f>
        <v>0</v>
      </c>
      <c r="F4191">
        <f>IFERROR(SMALL(F972:F2902,ROW()-ROW($F$2905)+1),"")</f>
        <v>0</v>
      </c>
      <c r="G4191">
        <f>IFERROR(SMALL(G972:G2902,ROW()-ROW($G$2905)+1),"")</f>
        <v>0</v>
      </c>
      <c r="H4191">
        <f>IFERROR(SMALL(H972:H2902,ROW()-ROW($H$2905)+1),"")</f>
        <v>0</v>
      </c>
      <c r="K4191">
        <f>IFERROR(SMALL(K972:K2902,ROW()-ROW($K$2905)+1),"")</f>
        <v>0</v>
      </c>
      <c r="L4191">
        <f>IFERROR(SMALL(L972:L2902,ROW()-ROW($L$2905)+1),"")</f>
        <v>0</v>
      </c>
      <c r="M4191">
        <f>IFERROR(SMALL(M972:M2902,ROW()-ROW($M$2905)+1),"")</f>
        <v>0</v>
      </c>
      <c r="N4191">
        <f>IFERROR(SMALL(N972:N2902,ROW()-ROW($N$2905)+1),"")</f>
        <v>0</v>
      </c>
    </row>
    <row r="4192" spans="5:14">
      <c r="E4192">
        <f>IFERROR(SMALL(E972:E2902,ROW()-ROW($E$2905)+1),"")</f>
        <v>0</v>
      </c>
      <c r="F4192">
        <f>IFERROR(SMALL(F972:F2902,ROW()-ROW($F$2905)+1),"")</f>
        <v>0</v>
      </c>
      <c r="G4192">
        <f>IFERROR(SMALL(G972:G2902,ROW()-ROW($G$2905)+1),"")</f>
        <v>0</v>
      </c>
      <c r="H4192">
        <f>IFERROR(SMALL(H972:H2902,ROW()-ROW($H$2905)+1),"")</f>
        <v>0</v>
      </c>
      <c r="K4192">
        <f>IFERROR(SMALL(K972:K2902,ROW()-ROW($K$2905)+1),"")</f>
        <v>0</v>
      </c>
      <c r="L4192">
        <f>IFERROR(SMALL(L972:L2902,ROW()-ROW($L$2905)+1),"")</f>
        <v>0</v>
      </c>
      <c r="M4192">
        <f>IFERROR(SMALL(M972:M2902,ROW()-ROW($M$2905)+1),"")</f>
        <v>0</v>
      </c>
      <c r="N4192">
        <f>IFERROR(SMALL(N972:N2902,ROW()-ROW($N$2905)+1),"")</f>
        <v>0</v>
      </c>
    </row>
    <row r="4193" spans="5:14">
      <c r="E4193">
        <f>IFERROR(SMALL(E972:E2902,ROW()-ROW($E$2905)+1),"")</f>
        <v>0</v>
      </c>
      <c r="F4193">
        <f>IFERROR(SMALL(F972:F2902,ROW()-ROW($F$2905)+1),"")</f>
        <v>0</v>
      </c>
      <c r="G4193">
        <f>IFERROR(SMALL(G972:G2902,ROW()-ROW($G$2905)+1),"")</f>
        <v>0</v>
      </c>
      <c r="H4193">
        <f>IFERROR(SMALL(H972:H2902,ROW()-ROW($H$2905)+1),"")</f>
        <v>0</v>
      </c>
      <c r="K4193">
        <f>IFERROR(SMALL(K972:K2902,ROW()-ROW($K$2905)+1),"")</f>
        <v>0</v>
      </c>
      <c r="L4193">
        <f>IFERROR(SMALL(L972:L2902,ROW()-ROW($L$2905)+1),"")</f>
        <v>0</v>
      </c>
      <c r="M4193">
        <f>IFERROR(SMALL(M972:M2902,ROW()-ROW($M$2905)+1),"")</f>
        <v>0</v>
      </c>
      <c r="N4193">
        <f>IFERROR(SMALL(N972:N2902,ROW()-ROW($N$2905)+1),"")</f>
        <v>0</v>
      </c>
    </row>
    <row r="4194" spans="5:14">
      <c r="E4194">
        <f>IFERROR(SMALL(E972:E2902,ROW()-ROW($E$2905)+1),"")</f>
        <v>0</v>
      </c>
      <c r="F4194">
        <f>IFERROR(SMALL(F972:F2902,ROW()-ROW($F$2905)+1),"")</f>
        <v>0</v>
      </c>
      <c r="G4194">
        <f>IFERROR(SMALL(G972:G2902,ROW()-ROW($G$2905)+1),"")</f>
        <v>0</v>
      </c>
      <c r="H4194">
        <f>IFERROR(SMALL(H972:H2902,ROW()-ROW($H$2905)+1),"")</f>
        <v>0</v>
      </c>
      <c r="K4194">
        <f>IFERROR(SMALL(K972:K2902,ROW()-ROW($K$2905)+1),"")</f>
        <v>0</v>
      </c>
      <c r="L4194">
        <f>IFERROR(SMALL(L972:L2902,ROW()-ROW($L$2905)+1),"")</f>
        <v>0</v>
      </c>
      <c r="M4194">
        <f>IFERROR(SMALL(M972:M2902,ROW()-ROW($M$2905)+1),"")</f>
        <v>0</v>
      </c>
      <c r="N4194">
        <f>IFERROR(SMALL(N972:N2902,ROW()-ROW($N$2905)+1),"")</f>
        <v>0</v>
      </c>
    </row>
    <row r="4195" spans="5:14">
      <c r="E4195">
        <f>IFERROR(SMALL(E972:E2902,ROW()-ROW($E$2905)+1),"")</f>
        <v>0</v>
      </c>
      <c r="F4195">
        <f>IFERROR(SMALL(F972:F2902,ROW()-ROW($F$2905)+1),"")</f>
        <v>0</v>
      </c>
      <c r="G4195">
        <f>IFERROR(SMALL(G972:G2902,ROW()-ROW($G$2905)+1),"")</f>
        <v>0</v>
      </c>
      <c r="H4195">
        <f>IFERROR(SMALL(H972:H2902,ROW()-ROW($H$2905)+1),"")</f>
        <v>0</v>
      </c>
      <c r="K4195">
        <f>IFERROR(SMALL(K972:K2902,ROW()-ROW($K$2905)+1),"")</f>
        <v>0</v>
      </c>
      <c r="L4195">
        <f>IFERROR(SMALL(L972:L2902,ROW()-ROW($L$2905)+1),"")</f>
        <v>0</v>
      </c>
      <c r="M4195">
        <f>IFERROR(SMALL(M972:M2902,ROW()-ROW($M$2905)+1),"")</f>
        <v>0</v>
      </c>
      <c r="N4195">
        <f>IFERROR(SMALL(N972:N2902,ROW()-ROW($N$2905)+1),"")</f>
        <v>0</v>
      </c>
    </row>
    <row r="4196" spans="5:14">
      <c r="E4196">
        <f>IFERROR(SMALL(E972:E2902,ROW()-ROW($E$2905)+1),"")</f>
        <v>0</v>
      </c>
      <c r="F4196">
        <f>IFERROR(SMALL(F972:F2902,ROW()-ROW($F$2905)+1),"")</f>
        <v>0</v>
      </c>
      <c r="G4196">
        <f>IFERROR(SMALL(G972:G2902,ROW()-ROW($G$2905)+1),"")</f>
        <v>0</v>
      </c>
      <c r="H4196">
        <f>IFERROR(SMALL(H972:H2902,ROW()-ROW($H$2905)+1),"")</f>
        <v>0</v>
      </c>
      <c r="K4196">
        <f>IFERROR(SMALL(K972:K2902,ROW()-ROW($K$2905)+1),"")</f>
        <v>0</v>
      </c>
      <c r="L4196">
        <f>IFERROR(SMALL(L972:L2902,ROW()-ROW($L$2905)+1),"")</f>
        <v>0</v>
      </c>
      <c r="M4196">
        <f>IFERROR(SMALL(M972:M2902,ROW()-ROW($M$2905)+1),"")</f>
        <v>0</v>
      </c>
      <c r="N4196">
        <f>IFERROR(SMALL(N972:N2902,ROW()-ROW($N$2905)+1),"")</f>
        <v>0</v>
      </c>
    </row>
    <row r="4197" spans="5:14">
      <c r="E4197">
        <f>IFERROR(SMALL(E972:E2902,ROW()-ROW($E$2905)+1),"")</f>
        <v>0</v>
      </c>
      <c r="F4197">
        <f>IFERROR(SMALL(F972:F2902,ROW()-ROW($F$2905)+1),"")</f>
        <v>0</v>
      </c>
      <c r="G4197">
        <f>IFERROR(SMALL(G972:G2902,ROW()-ROW($G$2905)+1),"")</f>
        <v>0</v>
      </c>
      <c r="H4197">
        <f>IFERROR(SMALL(H972:H2902,ROW()-ROW($H$2905)+1),"")</f>
        <v>0</v>
      </c>
      <c r="K4197">
        <f>IFERROR(SMALL(K972:K2902,ROW()-ROW($K$2905)+1),"")</f>
        <v>0</v>
      </c>
      <c r="L4197">
        <f>IFERROR(SMALL(L972:L2902,ROW()-ROW($L$2905)+1),"")</f>
        <v>0</v>
      </c>
      <c r="M4197">
        <f>IFERROR(SMALL(M972:M2902,ROW()-ROW($M$2905)+1),"")</f>
        <v>0</v>
      </c>
      <c r="N4197">
        <f>IFERROR(SMALL(N972:N2902,ROW()-ROW($N$2905)+1),"")</f>
        <v>0</v>
      </c>
    </row>
    <row r="4198" spans="5:14">
      <c r="E4198">
        <f>IFERROR(SMALL(E972:E2902,ROW()-ROW($E$2905)+1),"")</f>
        <v>0</v>
      </c>
      <c r="F4198">
        <f>IFERROR(SMALL(F972:F2902,ROW()-ROW($F$2905)+1),"")</f>
        <v>0</v>
      </c>
      <c r="G4198">
        <f>IFERROR(SMALL(G972:G2902,ROW()-ROW($G$2905)+1),"")</f>
        <v>0</v>
      </c>
      <c r="H4198">
        <f>IFERROR(SMALL(H972:H2902,ROW()-ROW($H$2905)+1),"")</f>
        <v>0</v>
      </c>
      <c r="K4198">
        <f>IFERROR(SMALL(K972:K2902,ROW()-ROW($K$2905)+1),"")</f>
        <v>0</v>
      </c>
      <c r="L4198">
        <f>IFERROR(SMALL(L972:L2902,ROW()-ROW($L$2905)+1),"")</f>
        <v>0</v>
      </c>
      <c r="M4198">
        <f>IFERROR(SMALL(M972:M2902,ROW()-ROW($M$2905)+1),"")</f>
        <v>0</v>
      </c>
      <c r="N4198">
        <f>IFERROR(SMALL(N972:N2902,ROW()-ROW($N$2905)+1),"")</f>
        <v>0</v>
      </c>
    </row>
    <row r="4199" spans="5:14">
      <c r="E4199">
        <f>IFERROR(SMALL(E972:E2902,ROW()-ROW($E$2905)+1),"")</f>
        <v>0</v>
      </c>
      <c r="F4199">
        <f>IFERROR(SMALL(F972:F2902,ROW()-ROW($F$2905)+1),"")</f>
        <v>0</v>
      </c>
      <c r="G4199">
        <f>IFERROR(SMALL(G972:G2902,ROW()-ROW($G$2905)+1),"")</f>
        <v>0</v>
      </c>
      <c r="H4199">
        <f>IFERROR(SMALL(H972:H2902,ROW()-ROW($H$2905)+1),"")</f>
        <v>0</v>
      </c>
      <c r="K4199">
        <f>IFERROR(SMALL(K972:K2902,ROW()-ROW($K$2905)+1),"")</f>
        <v>0</v>
      </c>
      <c r="L4199">
        <f>IFERROR(SMALL(L972:L2902,ROW()-ROW($L$2905)+1),"")</f>
        <v>0</v>
      </c>
      <c r="M4199">
        <f>IFERROR(SMALL(M972:M2902,ROW()-ROW($M$2905)+1),"")</f>
        <v>0</v>
      </c>
      <c r="N4199">
        <f>IFERROR(SMALL(N972:N2902,ROW()-ROW($N$2905)+1),"")</f>
        <v>0</v>
      </c>
    </row>
    <row r="4200" spans="5:14">
      <c r="E4200">
        <f>IFERROR(SMALL(E972:E2902,ROW()-ROW($E$2905)+1),"")</f>
        <v>0</v>
      </c>
      <c r="F4200">
        <f>IFERROR(SMALL(F972:F2902,ROW()-ROW($F$2905)+1),"")</f>
        <v>0</v>
      </c>
      <c r="G4200">
        <f>IFERROR(SMALL(G972:G2902,ROW()-ROW($G$2905)+1),"")</f>
        <v>0</v>
      </c>
      <c r="H4200">
        <f>IFERROR(SMALL(H972:H2902,ROW()-ROW($H$2905)+1),"")</f>
        <v>0</v>
      </c>
      <c r="K4200">
        <f>IFERROR(SMALL(K972:K2902,ROW()-ROW($K$2905)+1),"")</f>
        <v>0</v>
      </c>
      <c r="L4200">
        <f>IFERROR(SMALL(L972:L2902,ROW()-ROW($L$2905)+1),"")</f>
        <v>0</v>
      </c>
      <c r="M4200">
        <f>IFERROR(SMALL(M972:M2902,ROW()-ROW($M$2905)+1),"")</f>
        <v>0</v>
      </c>
      <c r="N4200">
        <f>IFERROR(SMALL(N972:N2902,ROW()-ROW($N$2905)+1),"")</f>
        <v>0</v>
      </c>
    </row>
    <row r="4201" spans="5:14">
      <c r="E4201">
        <f>IFERROR(SMALL(E972:E2902,ROW()-ROW($E$2905)+1),"")</f>
        <v>0</v>
      </c>
      <c r="F4201">
        <f>IFERROR(SMALL(F972:F2902,ROW()-ROW($F$2905)+1),"")</f>
        <v>0</v>
      </c>
      <c r="G4201">
        <f>IFERROR(SMALL(G972:G2902,ROW()-ROW($G$2905)+1),"")</f>
        <v>0</v>
      </c>
      <c r="H4201">
        <f>IFERROR(SMALL(H972:H2902,ROW()-ROW($H$2905)+1),"")</f>
        <v>0</v>
      </c>
      <c r="K4201">
        <f>IFERROR(SMALL(K972:K2902,ROW()-ROW($K$2905)+1),"")</f>
        <v>0</v>
      </c>
      <c r="L4201">
        <f>IFERROR(SMALL(L972:L2902,ROW()-ROW($L$2905)+1),"")</f>
        <v>0</v>
      </c>
      <c r="M4201">
        <f>IFERROR(SMALL(M972:M2902,ROW()-ROW($M$2905)+1),"")</f>
        <v>0</v>
      </c>
      <c r="N4201">
        <f>IFERROR(SMALL(N972:N2902,ROW()-ROW($N$2905)+1),"")</f>
        <v>0</v>
      </c>
    </row>
    <row r="4202" spans="5:14">
      <c r="E4202">
        <f>IFERROR(SMALL(E972:E2902,ROW()-ROW($E$2905)+1),"")</f>
        <v>0</v>
      </c>
      <c r="F4202">
        <f>IFERROR(SMALL(F972:F2902,ROW()-ROW($F$2905)+1),"")</f>
        <v>0</v>
      </c>
      <c r="G4202">
        <f>IFERROR(SMALL(G972:G2902,ROW()-ROW($G$2905)+1),"")</f>
        <v>0</v>
      </c>
      <c r="H4202">
        <f>IFERROR(SMALL(H972:H2902,ROW()-ROW($H$2905)+1),"")</f>
        <v>0</v>
      </c>
      <c r="K4202">
        <f>IFERROR(SMALL(K972:K2902,ROW()-ROW($K$2905)+1),"")</f>
        <v>0</v>
      </c>
      <c r="L4202">
        <f>IFERROR(SMALL(L972:L2902,ROW()-ROW($L$2905)+1),"")</f>
        <v>0</v>
      </c>
      <c r="M4202">
        <f>IFERROR(SMALL(M972:M2902,ROW()-ROW($M$2905)+1),"")</f>
        <v>0</v>
      </c>
      <c r="N4202">
        <f>IFERROR(SMALL(N972:N2902,ROW()-ROW($N$2905)+1),"")</f>
        <v>0</v>
      </c>
    </row>
    <row r="4203" spans="5:14">
      <c r="E4203">
        <f>IFERROR(SMALL(E972:E2902,ROW()-ROW($E$2905)+1),"")</f>
        <v>0</v>
      </c>
      <c r="F4203">
        <f>IFERROR(SMALL(F972:F2902,ROW()-ROW($F$2905)+1),"")</f>
        <v>0</v>
      </c>
      <c r="G4203">
        <f>IFERROR(SMALL(G972:G2902,ROW()-ROW($G$2905)+1),"")</f>
        <v>0</v>
      </c>
      <c r="H4203">
        <f>IFERROR(SMALL(H972:H2902,ROW()-ROW($H$2905)+1),"")</f>
        <v>0</v>
      </c>
      <c r="K4203">
        <f>IFERROR(SMALL(K972:K2902,ROW()-ROW($K$2905)+1),"")</f>
        <v>0</v>
      </c>
      <c r="L4203">
        <f>IFERROR(SMALL(L972:L2902,ROW()-ROW($L$2905)+1),"")</f>
        <v>0</v>
      </c>
      <c r="M4203">
        <f>IFERROR(SMALL(M972:M2902,ROW()-ROW($M$2905)+1),"")</f>
        <v>0</v>
      </c>
      <c r="N4203">
        <f>IFERROR(SMALL(N972:N2902,ROW()-ROW($N$2905)+1),"")</f>
        <v>0</v>
      </c>
    </row>
    <row r="4204" spans="5:14">
      <c r="E4204">
        <f>IFERROR(SMALL(E972:E2902,ROW()-ROW($E$2905)+1),"")</f>
        <v>0</v>
      </c>
      <c r="F4204">
        <f>IFERROR(SMALL(F972:F2902,ROW()-ROW($F$2905)+1),"")</f>
        <v>0</v>
      </c>
      <c r="G4204">
        <f>IFERROR(SMALL(G972:G2902,ROW()-ROW($G$2905)+1),"")</f>
        <v>0</v>
      </c>
      <c r="H4204">
        <f>IFERROR(SMALL(H972:H2902,ROW()-ROW($H$2905)+1),"")</f>
        <v>0</v>
      </c>
      <c r="K4204">
        <f>IFERROR(SMALL(K972:K2902,ROW()-ROW($K$2905)+1),"")</f>
        <v>0</v>
      </c>
      <c r="L4204">
        <f>IFERROR(SMALL(L972:L2902,ROW()-ROW($L$2905)+1),"")</f>
        <v>0</v>
      </c>
      <c r="M4204">
        <f>IFERROR(SMALL(M972:M2902,ROW()-ROW($M$2905)+1),"")</f>
        <v>0</v>
      </c>
      <c r="N4204">
        <f>IFERROR(SMALL(N972:N2902,ROW()-ROW($N$2905)+1),"")</f>
        <v>0</v>
      </c>
    </row>
    <row r="4205" spans="5:14">
      <c r="E4205">
        <f>IFERROR(SMALL(E972:E2902,ROW()-ROW($E$2905)+1),"")</f>
        <v>0</v>
      </c>
      <c r="F4205">
        <f>IFERROR(SMALL(F972:F2902,ROW()-ROW($F$2905)+1),"")</f>
        <v>0</v>
      </c>
      <c r="G4205">
        <f>IFERROR(SMALL(G972:G2902,ROW()-ROW($G$2905)+1),"")</f>
        <v>0</v>
      </c>
      <c r="H4205">
        <f>IFERROR(SMALL(H972:H2902,ROW()-ROW($H$2905)+1),"")</f>
        <v>0</v>
      </c>
      <c r="K4205">
        <f>IFERROR(SMALL(K972:K2902,ROW()-ROW($K$2905)+1),"")</f>
        <v>0</v>
      </c>
      <c r="L4205">
        <f>IFERROR(SMALL(L972:L2902,ROW()-ROW($L$2905)+1),"")</f>
        <v>0</v>
      </c>
      <c r="M4205">
        <f>IFERROR(SMALL(M972:M2902,ROW()-ROW($M$2905)+1),"")</f>
        <v>0</v>
      </c>
      <c r="N4205">
        <f>IFERROR(SMALL(N972:N2902,ROW()-ROW($N$2905)+1),"")</f>
        <v>0</v>
      </c>
    </row>
    <row r="4206" spans="5:14">
      <c r="E4206">
        <f>IFERROR(SMALL(E972:E2902,ROW()-ROW($E$2905)+1),"")</f>
        <v>0</v>
      </c>
      <c r="F4206">
        <f>IFERROR(SMALL(F972:F2902,ROW()-ROW($F$2905)+1),"")</f>
        <v>0</v>
      </c>
      <c r="G4206">
        <f>IFERROR(SMALL(G972:G2902,ROW()-ROW($G$2905)+1),"")</f>
        <v>0</v>
      </c>
      <c r="H4206">
        <f>IFERROR(SMALL(H972:H2902,ROW()-ROW($H$2905)+1),"")</f>
        <v>0</v>
      </c>
      <c r="K4206">
        <f>IFERROR(SMALL(K972:K2902,ROW()-ROW($K$2905)+1),"")</f>
        <v>0</v>
      </c>
      <c r="L4206">
        <f>IFERROR(SMALL(L972:L2902,ROW()-ROW($L$2905)+1),"")</f>
        <v>0</v>
      </c>
      <c r="M4206">
        <f>IFERROR(SMALL(M972:M2902,ROW()-ROW($M$2905)+1),"")</f>
        <v>0</v>
      </c>
      <c r="N4206">
        <f>IFERROR(SMALL(N972:N2902,ROW()-ROW($N$2905)+1),"")</f>
        <v>0</v>
      </c>
    </row>
    <row r="4207" spans="5:14">
      <c r="E4207">
        <f>IFERROR(SMALL(E972:E2902,ROW()-ROW($E$2905)+1),"")</f>
        <v>0</v>
      </c>
      <c r="F4207">
        <f>IFERROR(SMALL(F972:F2902,ROW()-ROW($F$2905)+1),"")</f>
        <v>0</v>
      </c>
      <c r="G4207">
        <f>IFERROR(SMALL(G972:G2902,ROW()-ROW($G$2905)+1),"")</f>
        <v>0</v>
      </c>
      <c r="H4207">
        <f>IFERROR(SMALL(H972:H2902,ROW()-ROW($H$2905)+1),"")</f>
        <v>0</v>
      </c>
      <c r="K4207">
        <f>IFERROR(SMALL(K972:K2902,ROW()-ROW($K$2905)+1),"")</f>
        <v>0</v>
      </c>
      <c r="L4207">
        <f>IFERROR(SMALL(L972:L2902,ROW()-ROW($L$2905)+1),"")</f>
        <v>0</v>
      </c>
      <c r="M4207">
        <f>IFERROR(SMALL(M972:M2902,ROW()-ROW($M$2905)+1),"")</f>
        <v>0</v>
      </c>
      <c r="N4207">
        <f>IFERROR(SMALL(N972:N2902,ROW()-ROW($N$2905)+1),"")</f>
        <v>0</v>
      </c>
    </row>
    <row r="4208" spans="5:14">
      <c r="E4208">
        <f>IFERROR(SMALL(E972:E2902,ROW()-ROW($E$2905)+1),"")</f>
        <v>0</v>
      </c>
      <c r="F4208">
        <f>IFERROR(SMALL(F972:F2902,ROW()-ROW($F$2905)+1),"")</f>
        <v>0</v>
      </c>
      <c r="G4208">
        <f>IFERROR(SMALL(G972:G2902,ROW()-ROW($G$2905)+1),"")</f>
        <v>0</v>
      </c>
      <c r="H4208">
        <f>IFERROR(SMALL(H972:H2902,ROW()-ROW($H$2905)+1),"")</f>
        <v>0</v>
      </c>
      <c r="K4208">
        <f>IFERROR(SMALL(K972:K2902,ROW()-ROW($K$2905)+1),"")</f>
        <v>0</v>
      </c>
      <c r="L4208">
        <f>IFERROR(SMALL(L972:L2902,ROW()-ROW($L$2905)+1),"")</f>
        <v>0</v>
      </c>
      <c r="M4208">
        <f>IFERROR(SMALL(M972:M2902,ROW()-ROW($M$2905)+1),"")</f>
        <v>0</v>
      </c>
      <c r="N4208">
        <f>IFERROR(SMALL(N972:N2902,ROW()-ROW($N$2905)+1),"")</f>
        <v>0</v>
      </c>
    </row>
    <row r="4209" spans="5:14">
      <c r="E4209">
        <f>IFERROR(SMALL(E972:E2902,ROW()-ROW($E$2905)+1),"")</f>
        <v>0</v>
      </c>
      <c r="F4209">
        <f>IFERROR(SMALL(F972:F2902,ROW()-ROW($F$2905)+1),"")</f>
        <v>0</v>
      </c>
      <c r="G4209">
        <f>IFERROR(SMALL(G972:G2902,ROW()-ROW($G$2905)+1),"")</f>
        <v>0</v>
      </c>
      <c r="H4209">
        <f>IFERROR(SMALL(H972:H2902,ROW()-ROW($H$2905)+1),"")</f>
        <v>0</v>
      </c>
      <c r="K4209">
        <f>IFERROR(SMALL(K972:K2902,ROW()-ROW($K$2905)+1),"")</f>
        <v>0</v>
      </c>
      <c r="L4209">
        <f>IFERROR(SMALL(L972:L2902,ROW()-ROW($L$2905)+1),"")</f>
        <v>0</v>
      </c>
      <c r="M4209">
        <f>IFERROR(SMALL(M972:M2902,ROW()-ROW($M$2905)+1),"")</f>
        <v>0</v>
      </c>
      <c r="N4209">
        <f>IFERROR(SMALL(N972:N2902,ROW()-ROW($N$2905)+1),"")</f>
        <v>0</v>
      </c>
    </row>
    <row r="4210" spans="5:14">
      <c r="E4210">
        <f>IFERROR(SMALL(E972:E2902,ROW()-ROW($E$2905)+1),"")</f>
        <v>0</v>
      </c>
      <c r="F4210">
        <f>IFERROR(SMALL(F972:F2902,ROW()-ROW($F$2905)+1),"")</f>
        <v>0</v>
      </c>
      <c r="G4210">
        <f>IFERROR(SMALL(G972:G2902,ROW()-ROW($G$2905)+1),"")</f>
        <v>0</v>
      </c>
      <c r="H4210">
        <f>IFERROR(SMALL(H972:H2902,ROW()-ROW($H$2905)+1),"")</f>
        <v>0</v>
      </c>
      <c r="K4210">
        <f>IFERROR(SMALL(K972:K2902,ROW()-ROW($K$2905)+1),"")</f>
        <v>0</v>
      </c>
      <c r="L4210">
        <f>IFERROR(SMALL(L972:L2902,ROW()-ROW($L$2905)+1),"")</f>
        <v>0</v>
      </c>
      <c r="M4210">
        <f>IFERROR(SMALL(M972:M2902,ROW()-ROW($M$2905)+1),"")</f>
        <v>0</v>
      </c>
      <c r="N4210">
        <f>IFERROR(SMALL(N972:N2902,ROW()-ROW($N$2905)+1),"")</f>
        <v>0</v>
      </c>
    </row>
    <row r="4211" spans="5:14">
      <c r="E4211">
        <f>IFERROR(SMALL(E972:E2902,ROW()-ROW($E$2905)+1),"")</f>
        <v>0</v>
      </c>
      <c r="F4211">
        <f>IFERROR(SMALL(F972:F2902,ROW()-ROW($F$2905)+1),"")</f>
        <v>0</v>
      </c>
      <c r="G4211">
        <f>IFERROR(SMALL(G972:G2902,ROW()-ROW($G$2905)+1),"")</f>
        <v>0</v>
      </c>
      <c r="H4211">
        <f>IFERROR(SMALL(H972:H2902,ROW()-ROW($H$2905)+1),"")</f>
        <v>0</v>
      </c>
      <c r="K4211">
        <f>IFERROR(SMALL(K972:K2902,ROW()-ROW($K$2905)+1),"")</f>
        <v>0</v>
      </c>
      <c r="L4211">
        <f>IFERROR(SMALL(L972:L2902,ROW()-ROW($L$2905)+1),"")</f>
        <v>0</v>
      </c>
      <c r="M4211">
        <f>IFERROR(SMALL(M972:M2902,ROW()-ROW($M$2905)+1),"")</f>
        <v>0</v>
      </c>
      <c r="N4211">
        <f>IFERROR(SMALL(N972:N2902,ROW()-ROW($N$2905)+1),"")</f>
        <v>0</v>
      </c>
    </row>
    <row r="4212" spans="5:14">
      <c r="E4212">
        <f>IFERROR(SMALL(E972:E2902,ROW()-ROW($E$2905)+1),"")</f>
        <v>0</v>
      </c>
      <c r="F4212">
        <f>IFERROR(SMALL(F972:F2902,ROW()-ROW($F$2905)+1),"")</f>
        <v>0</v>
      </c>
      <c r="G4212">
        <f>IFERROR(SMALL(G972:G2902,ROW()-ROW($G$2905)+1),"")</f>
        <v>0</v>
      </c>
      <c r="H4212">
        <f>IFERROR(SMALL(H972:H2902,ROW()-ROW($H$2905)+1),"")</f>
        <v>0</v>
      </c>
      <c r="K4212">
        <f>IFERROR(SMALL(K972:K2902,ROW()-ROW($K$2905)+1),"")</f>
        <v>0</v>
      </c>
      <c r="L4212">
        <f>IFERROR(SMALL(L972:L2902,ROW()-ROW($L$2905)+1),"")</f>
        <v>0</v>
      </c>
      <c r="M4212">
        <f>IFERROR(SMALL(M972:M2902,ROW()-ROW($M$2905)+1),"")</f>
        <v>0</v>
      </c>
      <c r="N4212">
        <f>IFERROR(SMALL(N972:N2902,ROW()-ROW($N$2905)+1),"")</f>
        <v>0</v>
      </c>
    </row>
    <row r="4213" spans="5:14">
      <c r="E4213">
        <f>IFERROR(SMALL(E972:E2902,ROW()-ROW($E$2905)+1),"")</f>
        <v>0</v>
      </c>
      <c r="F4213">
        <f>IFERROR(SMALL(F972:F2902,ROW()-ROW($F$2905)+1),"")</f>
        <v>0</v>
      </c>
      <c r="G4213">
        <f>IFERROR(SMALL(G972:G2902,ROW()-ROW($G$2905)+1),"")</f>
        <v>0</v>
      </c>
      <c r="H4213">
        <f>IFERROR(SMALL(H972:H2902,ROW()-ROW($H$2905)+1),"")</f>
        <v>0</v>
      </c>
      <c r="K4213">
        <f>IFERROR(SMALL(K972:K2902,ROW()-ROW($K$2905)+1),"")</f>
        <v>0</v>
      </c>
      <c r="L4213">
        <f>IFERROR(SMALL(L972:L2902,ROW()-ROW($L$2905)+1),"")</f>
        <v>0</v>
      </c>
      <c r="M4213">
        <f>IFERROR(SMALL(M972:M2902,ROW()-ROW($M$2905)+1),"")</f>
        <v>0</v>
      </c>
      <c r="N4213">
        <f>IFERROR(SMALL(N972:N2902,ROW()-ROW($N$2905)+1),"")</f>
        <v>0</v>
      </c>
    </row>
    <row r="4214" spans="5:14">
      <c r="E4214">
        <f>IFERROR(SMALL(E972:E2902,ROW()-ROW($E$2905)+1),"")</f>
        <v>0</v>
      </c>
      <c r="F4214">
        <f>IFERROR(SMALL(F972:F2902,ROW()-ROW($F$2905)+1),"")</f>
        <v>0</v>
      </c>
      <c r="G4214">
        <f>IFERROR(SMALL(G972:G2902,ROW()-ROW($G$2905)+1),"")</f>
        <v>0</v>
      </c>
      <c r="H4214">
        <f>IFERROR(SMALL(H972:H2902,ROW()-ROW($H$2905)+1),"")</f>
        <v>0</v>
      </c>
      <c r="K4214">
        <f>IFERROR(SMALL(K972:K2902,ROW()-ROW($K$2905)+1),"")</f>
        <v>0</v>
      </c>
      <c r="L4214">
        <f>IFERROR(SMALL(L972:L2902,ROW()-ROW($L$2905)+1),"")</f>
        <v>0</v>
      </c>
      <c r="M4214">
        <f>IFERROR(SMALL(M972:M2902,ROW()-ROW($M$2905)+1),"")</f>
        <v>0</v>
      </c>
      <c r="N4214">
        <f>IFERROR(SMALL(N972:N2902,ROW()-ROW($N$2905)+1),"")</f>
        <v>0</v>
      </c>
    </row>
    <row r="4215" spans="5:14">
      <c r="E4215">
        <f>IFERROR(SMALL(E972:E2902,ROW()-ROW($E$2905)+1),"")</f>
        <v>0</v>
      </c>
      <c r="F4215">
        <f>IFERROR(SMALL(F972:F2902,ROW()-ROW($F$2905)+1),"")</f>
        <v>0</v>
      </c>
      <c r="G4215">
        <f>IFERROR(SMALL(G972:G2902,ROW()-ROW($G$2905)+1),"")</f>
        <v>0</v>
      </c>
      <c r="H4215">
        <f>IFERROR(SMALL(H972:H2902,ROW()-ROW($H$2905)+1),"")</f>
        <v>0</v>
      </c>
      <c r="K4215">
        <f>IFERROR(SMALL(K972:K2902,ROW()-ROW($K$2905)+1),"")</f>
        <v>0</v>
      </c>
      <c r="L4215">
        <f>IFERROR(SMALL(L972:L2902,ROW()-ROW($L$2905)+1),"")</f>
        <v>0</v>
      </c>
      <c r="M4215">
        <f>IFERROR(SMALL(M972:M2902,ROW()-ROW($M$2905)+1),"")</f>
        <v>0</v>
      </c>
      <c r="N4215">
        <f>IFERROR(SMALL(N972:N2902,ROW()-ROW($N$2905)+1),"")</f>
        <v>0</v>
      </c>
    </row>
    <row r="4216" spans="5:14">
      <c r="E4216">
        <f>IFERROR(SMALL(E972:E2902,ROW()-ROW($E$2905)+1),"")</f>
        <v>0</v>
      </c>
      <c r="F4216">
        <f>IFERROR(SMALL(F972:F2902,ROW()-ROW($F$2905)+1),"")</f>
        <v>0</v>
      </c>
      <c r="G4216">
        <f>IFERROR(SMALL(G972:G2902,ROW()-ROW($G$2905)+1),"")</f>
        <v>0</v>
      </c>
      <c r="H4216">
        <f>IFERROR(SMALL(H972:H2902,ROW()-ROW($H$2905)+1),"")</f>
        <v>0</v>
      </c>
      <c r="K4216">
        <f>IFERROR(SMALL(K972:K2902,ROW()-ROW($K$2905)+1),"")</f>
        <v>0</v>
      </c>
      <c r="L4216">
        <f>IFERROR(SMALL(L972:L2902,ROW()-ROW($L$2905)+1),"")</f>
        <v>0</v>
      </c>
      <c r="M4216">
        <f>IFERROR(SMALL(M972:M2902,ROW()-ROW($M$2905)+1),"")</f>
        <v>0</v>
      </c>
      <c r="N4216">
        <f>IFERROR(SMALL(N972:N2902,ROW()-ROW($N$2905)+1),"")</f>
        <v>0</v>
      </c>
    </row>
    <row r="4217" spans="5:14">
      <c r="E4217">
        <f>IFERROR(SMALL(E972:E2902,ROW()-ROW($E$2905)+1),"")</f>
        <v>0</v>
      </c>
      <c r="F4217">
        <f>IFERROR(SMALL(F972:F2902,ROW()-ROW($F$2905)+1),"")</f>
        <v>0</v>
      </c>
      <c r="G4217">
        <f>IFERROR(SMALL(G972:G2902,ROW()-ROW($G$2905)+1),"")</f>
        <v>0</v>
      </c>
      <c r="H4217">
        <f>IFERROR(SMALL(H972:H2902,ROW()-ROW($H$2905)+1),"")</f>
        <v>0</v>
      </c>
      <c r="K4217">
        <f>IFERROR(SMALL(K972:K2902,ROW()-ROW($K$2905)+1),"")</f>
        <v>0</v>
      </c>
      <c r="L4217">
        <f>IFERROR(SMALL(L972:L2902,ROW()-ROW($L$2905)+1),"")</f>
        <v>0</v>
      </c>
      <c r="M4217">
        <f>IFERROR(SMALL(M972:M2902,ROW()-ROW($M$2905)+1),"")</f>
        <v>0</v>
      </c>
      <c r="N4217">
        <f>IFERROR(SMALL(N972:N2902,ROW()-ROW($N$2905)+1),"")</f>
        <v>0</v>
      </c>
    </row>
    <row r="4218" spans="5:14">
      <c r="E4218">
        <f>IFERROR(SMALL(E972:E2902,ROW()-ROW($E$2905)+1),"")</f>
        <v>0</v>
      </c>
      <c r="F4218">
        <f>IFERROR(SMALL(F972:F2902,ROW()-ROW($F$2905)+1),"")</f>
        <v>0</v>
      </c>
      <c r="G4218">
        <f>IFERROR(SMALL(G972:G2902,ROW()-ROW($G$2905)+1),"")</f>
        <v>0</v>
      </c>
      <c r="H4218">
        <f>IFERROR(SMALL(H972:H2902,ROW()-ROW($H$2905)+1),"")</f>
        <v>0</v>
      </c>
      <c r="K4218">
        <f>IFERROR(SMALL(K972:K2902,ROW()-ROW($K$2905)+1),"")</f>
        <v>0</v>
      </c>
      <c r="L4218">
        <f>IFERROR(SMALL(L972:L2902,ROW()-ROW($L$2905)+1),"")</f>
        <v>0</v>
      </c>
      <c r="M4218">
        <f>IFERROR(SMALL(M972:M2902,ROW()-ROW($M$2905)+1),"")</f>
        <v>0</v>
      </c>
      <c r="N4218">
        <f>IFERROR(SMALL(N972:N2902,ROW()-ROW($N$2905)+1),"")</f>
        <v>0</v>
      </c>
    </row>
    <row r="4219" spans="5:14">
      <c r="E4219">
        <f>IFERROR(SMALL(E972:E2902,ROW()-ROW($E$2905)+1),"")</f>
        <v>0</v>
      </c>
      <c r="F4219">
        <f>IFERROR(SMALL(F972:F2902,ROW()-ROW($F$2905)+1),"")</f>
        <v>0</v>
      </c>
      <c r="G4219">
        <f>IFERROR(SMALL(G972:G2902,ROW()-ROW($G$2905)+1),"")</f>
        <v>0</v>
      </c>
      <c r="H4219">
        <f>IFERROR(SMALL(H972:H2902,ROW()-ROW($H$2905)+1),"")</f>
        <v>0</v>
      </c>
      <c r="K4219">
        <f>IFERROR(SMALL(K972:K2902,ROW()-ROW($K$2905)+1),"")</f>
        <v>0</v>
      </c>
      <c r="L4219">
        <f>IFERROR(SMALL(L972:L2902,ROW()-ROW($L$2905)+1),"")</f>
        <v>0</v>
      </c>
      <c r="M4219">
        <f>IFERROR(SMALL(M972:M2902,ROW()-ROW($M$2905)+1),"")</f>
        <v>0</v>
      </c>
      <c r="N4219">
        <f>IFERROR(SMALL(N972:N2902,ROW()-ROW($N$2905)+1),"")</f>
        <v>0</v>
      </c>
    </row>
    <row r="4220" spans="5:14">
      <c r="E4220">
        <f>IFERROR(SMALL(E972:E2902,ROW()-ROW($E$2905)+1),"")</f>
        <v>0</v>
      </c>
      <c r="F4220">
        <f>IFERROR(SMALL(F972:F2902,ROW()-ROW($F$2905)+1),"")</f>
        <v>0</v>
      </c>
      <c r="G4220">
        <f>IFERROR(SMALL(G972:G2902,ROW()-ROW($G$2905)+1),"")</f>
        <v>0</v>
      </c>
      <c r="H4220">
        <f>IFERROR(SMALL(H972:H2902,ROW()-ROW($H$2905)+1),"")</f>
        <v>0</v>
      </c>
      <c r="K4220">
        <f>IFERROR(SMALL(K972:K2902,ROW()-ROW($K$2905)+1),"")</f>
        <v>0</v>
      </c>
      <c r="L4220">
        <f>IFERROR(SMALL(L972:L2902,ROW()-ROW($L$2905)+1),"")</f>
        <v>0</v>
      </c>
      <c r="M4220">
        <f>IFERROR(SMALL(M972:M2902,ROW()-ROW($M$2905)+1),"")</f>
        <v>0</v>
      </c>
      <c r="N4220">
        <f>IFERROR(SMALL(N972:N2902,ROW()-ROW($N$2905)+1),"")</f>
        <v>0</v>
      </c>
    </row>
    <row r="4221" spans="5:14">
      <c r="E4221">
        <f>IFERROR(SMALL(E972:E2902,ROW()-ROW($E$2905)+1),"")</f>
        <v>0</v>
      </c>
      <c r="F4221">
        <f>IFERROR(SMALL(F972:F2902,ROW()-ROW($F$2905)+1),"")</f>
        <v>0</v>
      </c>
      <c r="G4221">
        <f>IFERROR(SMALL(G972:G2902,ROW()-ROW($G$2905)+1),"")</f>
        <v>0</v>
      </c>
      <c r="H4221">
        <f>IFERROR(SMALL(H972:H2902,ROW()-ROW($H$2905)+1),"")</f>
        <v>0</v>
      </c>
      <c r="K4221">
        <f>IFERROR(SMALL(K972:K2902,ROW()-ROW($K$2905)+1),"")</f>
        <v>0</v>
      </c>
      <c r="L4221">
        <f>IFERROR(SMALL(L972:L2902,ROW()-ROW($L$2905)+1),"")</f>
        <v>0</v>
      </c>
      <c r="M4221">
        <f>IFERROR(SMALL(M972:M2902,ROW()-ROW($M$2905)+1),"")</f>
        <v>0</v>
      </c>
      <c r="N4221">
        <f>IFERROR(SMALL(N972:N2902,ROW()-ROW($N$2905)+1),"")</f>
        <v>0</v>
      </c>
    </row>
    <row r="4222" spans="5:14">
      <c r="E4222">
        <f>IFERROR(SMALL(E972:E2902,ROW()-ROW($E$2905)+1),"")</f>
        <v>0</v>
      </c>
      <c r="F4222">
        <f>IFERROR(SMALL(F972:F2902,ROW()-ROW($F$2905)+1),"")</f>
        <v>0</v>
      </c>
      <c r="G4222">
        <f>IFERROR(SMALL(G972:G2902,ROW()-ROW($G$2905)+1),"")</f>
        <v>0</v>
      </c>
      <c r="H4222">
        <f>IFERROR(SMALL(H972:H2902,ROW()-ROW($H$2905)+1),"")</f>
        <v>0</v>
      </c>
      <c r="K4222">
        <f>IFERROR(SMALL(K972:K2902,ROW()-ROW($K$2905)+1),"")</f>
        <v>0</v>
      </c>
      <c r="L4222">
        <f>IFERROR(SMALL(L972:L2902,ROW()-ROW($L$2905)+1),"")</f>
        <v>0</v>
      </c>
      <c r="M4222">
        <f>IFERROR(SMALL(M972:M2902,ROW()-ROW($M$2905)+1),"")</f>
        <v>0</v>
      </c>
      <c r="N4222">
        <f>IFERROR(SMALL(N972:N2902,ROW()-ROW($N$2905)+1),"")</f>
        <v>0</v>
      </c>
    </row>
    <row r="4223" spans="5:14">
      <c r="E4223">
        <f>IFERROR(SMALL(E972:E2902,ROW()-ROW($E$2905)+1),"")</f>
        <v>0</v>
      </c>
      <c r="F4223">
        <f>IFERROR(SMALL(F972:F2902,ROW()-ROW($F$2905)+1),"")</f>
        <v>0</v>
      </c>
      <c r="G4223">
        <f>IFERROR(SMALL(G972:G2902,ROW()-ROW($G$2905)+1),"")</f>
        <v>0</v>
      </c>
      <c r="H4223">
        <f>IFERROR(SMALL(H972:H2902,ROW()-ROW($H$2905)+1),"")</f>
        <v>0</v>
      </c>
      <c r="K4223">
        <f>IFERROR(SMALL(K972:K2902,ROW()-ROW($K$2905)+1),"")</f>
        <v>0</v>
      </c>
      <c r="L4223">
        <f>IFERROR(SMALL(L972:L2902,ROW()-ROW($L$2905)+1),"")</f>
        <v>0</v>
      </c>
      <c r="M4223">
        <f>IFERROR(SMALL(M972:M2902,ROW()-ROW($M$2905)+1),"")</f>
        <v>0</v>
      </c>
      <c r="N4223">
        <f>IFERROR(SMALL(N972:N2902,ROW()-ROW($N$2905)+1),"")</f>
        <v>0</v>
      </c>
    </row>
    <row r="4224" spans="5:14">
      <c r="E4224">
        <f>IFERROR(SMALL(E972:E2902,ROW()-ROW($E$2905)+1),"")</f>
        <v>0</v>
      </c>
      <c r="F4224">
        <f>IFERROR(SMALL(F972:F2902,ROW()-ROW($F$2905)+1),"")</f>
        <v>0</v>
      </c>
      <c r="G4224">
        <f>IFERROR(SMALL(G972:G2902,ROW()-ROW($G$2905)+1),"")</f>
        <v>0</v>
      </c>
      <c r="H4224">
        <f>IFERROR(SMALL(H972:H2902,ROW()-ROW($H$2905)+1),"")</f>
        <v>0</v>
      </c>
      <c r="K4224">
        <f>IFERROR(SMALL(K972:K2902,ROW()-ROW($K$2905)+1),"")</f>
        <v>0</v>
      </c>
      <c r="L4224">
        <f>IFERROR(SMALL(L972:L2902,ROW()-ROW($L$2905)+1),"")</f>
        <v>0</v>
      </c>
      <c r="M4224">
        <f>IFERROR(SMALL(M972:M2902,ROW()-ROW($M$2905)+1),"")</f>
        <v>0</v>
      </c>
      <c r="N4224">
        <f>IFERROR(SMALL(N972:N2902,ROW()-ROW($N$2905)+1),"")</f>
        <v>0</v>
      </c>
    </row>
    <row r="4225" spans="5:14">
      <c r="E4225">
        <f>IFERROR(SMALL(E972:E2902,ROW()-ROW($E$2905)+1),"")</f>
        <v>0</v>
      </c>
      <c r="F4225">
        <f>IFERROR(SMALL(F972:F2902,ROW()-ROW($F$2905)+1),"")</f>
        <v>0</v>
      </c>
      <c r="G4225">
        <f>IFERROR(SMALL(G972:G2902,ROW()-ROW($G$2905)+1),"")</f>
        <v>0</v>
      </c>
      <c r="H4225">
        <f>IFERROR(SMALL(H972:H2902,ROW()-ROW($H$2905)+1),"")</f>
        <v>0</v>
      </c>
      <c r="K4225">
        <f>IFERROR(SMALL(K972:K2902,ROW()-ROW($K$2905)+1),"")</f>
        <v>0</v>
      </c>
      <c r="L4225">
        <f>IFERROR(SMALL(L972:L2902,ROW()-ROW($L$2905)+1),"")</f>
        <v>0</v>
      </c>
      <c r="M4225">
        <f>IFERROR(SMALL(M972:M2902,ROW()-ROW($M$2905)+1),"")</f>
        <v>0</v>
      </c>
      <c r="N4225">
        <f>IFERROR(SMALL(N972:N2902,ROW()-ROW($N$2905)+1),"")</f>
        <v>0</v>
      </c>
    </row>
    <row r="4226" spans="5:14">
      <c r="E4226">
        <f>IFERROR(SMALL(E972:E2902,ROW()-ROW($E$2905)+1),"")</f>
        <v>0</v>
      </c>
      <c r="F4226">
        <f>IFERROR(SMALL(F972:F2902,ROW()-ROW($F$2905)+1),"")</f>
        <v>0</v>
      </c>
      <c r="G4226">
        <f>IFERROR(SMALL(G972:G2902,ROW()-ROW($G$2905)+1),"")</f>
        <v>0</v>
      </c>
      <c r="H4226">
        <f>IFERROR(SMALL(H972:H2902,ROW()-ROW($H$2905)+1),"")</f>
        <v>0</v>
      </c>
      <c r="K4226">
        <f>IFERROR(SMALL(K972:K2902,ROW()-ROW($K$2905)+1),"")</f>
        <v>0</v>
      </c>
      <c r="L4226">
        <f>IFERROR(SMALL(L972:L2902,ROW()-ROW($L$2905)+1),"")</f>
        <v>0</v>
      </c>
      <c r="M4226">
        <f>IFERROR(SMALL(M972:M2902,ROW()-ROW($M$2905)+1),"")</f>
        <v>0</v>
      </c>
      <c r="N4226">
        <f>IFERROR(SMALL(N972:N2902,ROW()-ROW($N$2905)+1),"")</f>
        <v>0</v>
      </c>
    </row>
    <row r="4227" spans="5:14">
      <c r="E4227">
        <f>IFERROR(SMALL(E972:E2902,ROW()-ROW($E$2905)+1),"")</f>
        <v>0</v>
      </c>
      <c r="F4227">
        <f>IFERROR(SMALL(F972:F2902,ROW()-ROW($F$2905)+1),"")</f>
        <v>0</v>
      </c>
      <c r="G4227">
        <f>IFERROR(SMALL(G972:G2902,ROW()-ROW($G$2905)+1),"")</f>
        <v>0</v>
      </c>
      <c r="H4227">
        <f>IFERROR(SMALL(H972:H2902,ROW()-ROW($H$2905)+1),"")</f>
        <v>0</v>
      </c>
      <c r="K4227">
        <f>IFERROR(SMALL(K972:K2902,ROW()-ROW($K$2905)+1),"")</f>
        <v>0</v>
      </c>
      <c r="L4227">
        <f>IFERROR(SMALL(L972:L2902,ROW()-ROW($L$2905)+1),"")</f>
        <v>0</v>
      </c>
      <c r="M4227">
        <f>IFERROR(SMALL(M972:M2902,ROW()-ROW($M$2905)+1),"")</f>
        <v>0</v>
      </c>
      <c r="N4227">
        <f>IFERROR(SMALL(N972:N2902,ROW()-ROW($N$2905)+1),"")</f>
        <v>0</v>
      </c>
    </row>
    <row r="4228" spans="5:14">
      <c r="E4228">
        <f>IFERROR(SMALL(E972:E2902,ROW()-ROW($E$2905)+1),"")</f>
        <v>0</v>
      </c>
      <c r="F4228">
        <f>IFERROR(SMALL(F972:F2902,ROW()-ROW($F$2905)+1),"")</f>
        <v>0</v>
      </c>
      <c r="G4228">
        <f>IFERROR(SMALL(G972:G2902,ROW()-ROW($G$2905)+1),"")</f>
        <v>0</v>
      </c>
      <c r="H4228">
        <f>IFERROR(SMALL(H972:H2902,ROW()-ROW($H$2905)+1),"")</f>
        <v>0</v>
      </c>
      <c r="K4228">
        <f>IFERROR(SMALL(K972:K2902,ROW()-ROW($K$2905)+1),"")</f>
        <v>0</v>
      </c>
      <c r="L4228">
        <f>IFERROR(SMALL(L972:L2902,ROW()-ROW($L$2905)+1),"")</f>
        <v>0</v>
      </c>
      <c r="M4228">
        <f>IFERROR(SMALL(M972:M2902,ROW()-ROW($M$2905)+1),"")</f>
        <v>0</v>
      </c>
      <c r="N4228">
        <f>IFERROR(SMALL(N972:N2902,ROW()-ROW($N$2905)+1),"")</f>
        <v>0</v>
      </c>
    </row>
    <row r="4229" spans="5:14">
      <c r="E4229">
        <f>IFERROR(SMALL(E972:E2902,ROW()-ROW($E$2905)+1),"")</f>
        <v>0</v>
      </c>
      <c r="F4229">
        <f>IFERROR(SMALL(F972:F2902,ROW()-ROW($F$2905)+1),"")</f>
        <v>0</v>
      </c>
      <c r="G4229">
        <f>IFERROR(SMALL(G972:G2902,ROW()-ROW($G$2905)+1),"")</f>
        <v>0</v>
      </c>
      <c r="H4229">
        <f>IFERROR(SMALL(H972:H2902,ROW()-ROW($H$2905)+1),"")</f>
        <v>0</v>
      </c>
      <c r="K4229">
        <f>IFERROR(SMALL(K972:K2902,ROW()-ROW($K$2905)+1),"")</f>
        <v>0</v>
      </c>
      <c r="L4229">
        <f>IFERROR(SMALL(L972:L2902,ROW()-ROW($L$2905)+1),"")</f>
        <v>0</v>
      </c>
      <c r="M4229">
        <f>IFERROR(SMALL(M972:M2902,ROW()-ROW($M$2905)+1),"")</f>
        <v>0</v>
      </c>
      <c r="N4229">
        <f>IFERROR(SMALL(N972:N2902,ROW()-ROW($N$2905)+1),"")</f>
        <v>0</v>
      </c>
    </row>
    <row r="4230" spans="5:14">
      <c r="E4230">
        <f>IFERROR(SMALL(E972:E2902,ROW()-ROW($E$2905)+1),"")</f>
        <v>0</v>
      </c>
      <c r="F4230">
        <f>IFERROR(SMALL(F972:F2902,ROW()-ROW($F$2905)+1),"")</f>
        <v>0</v>
      </c>
      <c r="G4230">
        <f>IFERROR(SMALL(G972:G2902,ROW()-ROW($G$2905)+1),"")</f>
        <v>0</v>
      </c>
      <c r="H4230">
        <f>IFERROR(SMALL(H972:H2902,ROW()-ROW($H$2905)+1),"")</f>
        <v>0</v>
      </c>
      <c r="K4230">
        <f>IFERROR(SMALL(K972:K2902,ROW()-ROW($K$2905)+1),"")</f>
        <v>0</v>
      </c>
      <c r="L4230">
        <f>IFERROR(SMALL(L972:L2902,ROW()-ROW($L$2905)+1),"")</f>
        <v>0</v>
      </c>
      <c r="M4230">
        <f>IFERROR(SMALL(M972:M2902,ROW()-ROW($M$2905)+1),"")</f>
        <v>0</v>
      </c>
      <c r="N4230">
        <f>IFERROR(SMALL(N972:N2902,ROW()-ROW($N$2905)+1),"")</f>
        <v>0</v>
      </c>
    </row>
    <row r="4231" spans="5:14">
      <c r="E4231">
        <f>IFERROR(SMALL(E972:E2902,ROW()-ROW($E$2905)+1),"")</f>
        <v>0</v>
      </c>
      <c r="F4231">
        <f>IFERROR(SMALL(F972:F2902,ROW()-ROW($F$2905)+1),"")</f>
        <v>0</v>
      </c>
      <c r="G4231">
        <f>IFERROR(SMALL(G972:G2902,ROW()-ROW($G$2905)+1),"")</f>
        <v>0</v>
      </c>
      <c r="H4231">
        <f>IFERROR(SMALL(H972:H2902,ROW()-ROW($H$2905)+1),"")</f>
        <v>0</v>
      </c>
      <c r="K4231">
        <f>IFERROR(SMALL(K972:K2902,ROW()-ROW($K$2905)+1),"")</f>
        <v>0</v>
      </c>
      <c r="L4231">
        <f>IFERROR(SMALL(L972:L2902,ROW()-ROW($L$2905)+1),"")</f>
        <v>0</v>
      </c>
      <c r="M4231">
        <f>IFERROR(SMALL(M972:M2902,ROW()-ROW($M$2905)+1),"")</f>
        <v>0</v>
      </c>
      <c r="N4231">
        <f>IFERROR(SMALL(N972:N2902,ROW()-ROW($N$2905)+1),"")</f>
        <v>0</v>
      </c>
    </row>
    <row r="4232" spans="5:14">
      <c r="E4232">
        <f>IFERROR(SMALL(E972:E2902,ROW()-ROW($E$2905)+1),"")</f>
        <v>0</v>
      </c>
      <c r="F4232">
        <f>IFERROR(SMALL(F972:F2902,ROW()-ROW($F$2905)+1),"")</f>
        <v>0</v>
      </c>
      <c r="G4232">
        <f>IFERROR(SMALL(G972:G2902,ROW()-ROW($G$2905)+1),"")</f>
        <v>0</v>
      </c>
      <c r="H4232">
        <f>IFERROR(SMALL(H972:H2902,ROW()-ROW($H$2905)+1),"")</f>
        <v>0</v>
      </c>
      <c r="K4232">
        <f>IFERROR(SMALL(K972:K2902,ROW()-ROW($K$2905)+1),"")</f>
        <v>0</v>
      </c>
      <c r="L4232">
        <f>IFERROR(SMALL(L972:L2902,ROW()-ROW($L$2905)+1),"")</f>
        <v>0</v>
      </c>
      <c r="M4232">
        <f>IFERROR(SMALL(M972:M2902,ROW()-ROW($M$2905)+1),"")</f>
        <v>0</v>
      </c>
      <c r="N4232">
        <f>IFERROR(SMALL(N972:N2902,ROW()-ROW($N$2905)+1),"")</f>
        <v>0</v>
      </c>
    </row>
    <row r="4233" spans="5:14">
      <c r="E4233">
        <f>IFERROR(SMALL(E972:E2902,ROW()-ROW($E$2905)+1),"")</f>
        <v>0</v>
      </c>
      <c r="F4233">
        <f>IFERROR(SMALL(F972:F2902,ROW()-ROW($F$2905)+1),"")</f>
        <v>0</v>
      </c>
      <c r="G4233">
        <f>IFERROR(SMALL(G972:G2902,ROW()-ROW($G$2905)+1),"")</f>
        <v>0</v>
      </c>
      <c r="H4233">
        <f>IFERROR(SMALL(H972:H2902,ROW()-ROW($H$2905)+1),"")</f>
        <v>0</v>
      </c>
      <c r="K4233">
        <f>IFERROR(SMALL(K972:K2902,ROW()-ROW($K$2905)+1),"")</f>
        <v>0</v>
      </c>
      <c r="L4233">
        <f>IFERROR(SMALL(L972:L2902,ROW()-ROW($L$2905)+1),"")</f>
        <v>0</v>
      </c>
      <c r="M4233">
        <f>IFERROR(SMALL(M972:M2902,ROW()-ROW($M$2905)+1),"")</f>
        <v>0</v>
      </c>
      <c r="N4233">
        <f>IFERROR(SMALL(N972:N2902,ROW()-ROW($N$2905)+1),"")</f>
        <v>0</v>
      </c>
    </row>
    <row r="4234" spans="5:14">
      <c r="E4234">
        <f>IFERROR(SMALL(E972:E2902,ROW()-ROW($E$2905)+1),"")</f>
        <v>0</v>
      </c>
      <c r="F4234">
        <f>IFERROR(SMALL(F972:F2902,ROW()-ROW($F$2905)+1),"")</f>
        <v>0</v>
      </c>
      <c r="G4234">
        <f>IFERROR(SMALL(G972:G2902,ROW()-ROW($G$2905)+1),"")</f>
        <v>0</v>
      </c>
      <c r="H4234">
        <f>IFERROR(SMALL(H972:H2902,ROW()-ROW($H$2905)+1),"")</f>
        <v>0</v>
      </c>
      <c r="K4234">
        <f>IFERROR(SMALL(K972:K2902,ROW()-ROW($K$2905)+1),"")</f>
        <v>0</v>
      </c>
      <c r="L4234">
        <f>IFERROR(SMALL(L972:L2902,ROW()-ROW($L$2905)+1),"")</f>
        <v>0</v>
      </c>
      <c r="M4234">
        <f>IFERROR(SMALL(M972:M2902,ROW()-ROW($M$2905)+1),"")</f>
        <v>0</v>
      </c>
      <c r="N4234">
        <f>IFERROR(SMALL(N972:N2902,ROW()-ROW($N$2905)+1),"")</f>
        <v>0</v>
      </c>
    </row>
    <row r="4235" spans="5:14">
      <c r="E4235">
        <f>IFERROR(SMALL(E972:E2902,ROW()-ROW($E$2905)+1),"")</f>
        <v>0</v>
      </c>
      <c r="F4235">
        <f>IFERROR(SMALL(F972:F2902,ROW()-ROW($F$2905)+1),"")</f>
        <v>0</v>
      </c>
      <c r="G4235">
        <f>IFERROR(SMALL(G972:G2902,ROW()-ROW($G$2905)+1),"")</f>
        <v>0</v>
      </c>
      <c r="H4235">
        <f>IFERROR(SMALL(H972:H2902,ROW()-ROW($H$2905)+1),"")</f>
        <v>0</v>
      </c>
      <c r="K4235">
        <f>IFERROR(SMALL(K972:K2902,ROW()-ROW($K$2905)+1),"")</f>
        <v>0</v>
      </c>
      <c r="L4235">
        <f>IFERROR(SMALL(L972:L2902,ROW()-ROW($L$2905)+1),"")</f>
        <v>0</v>
      </c>
      <c r="M4235">
        <f>IFERROR(SMALL(M972:M2902,ROW()-ROW($M$2905)+1),"")</f>
        <v>0</v>
      </c>
      <c r="N4235">
        <f>IFERROR(SMALL(N972:N2902,ROW()-ROW($N$2905)+1),"")</f>
        <v>0</v>
      </c>
    </row>
    <row r="4236" spans="5:14">
      <c r="E4236">
        <f>IFERROR(SMALL(E972:E2902,ROW()-ROW($E$2905)+1),"")</f>
        <v>0</v>
      </c>
      <c r="F4236">
        <f>IFERROR(SMALL(F972:F2902,ROW()-ROW($F$2905)+1),"")</f>
        <v>0</v>
      </c>
      <c r="G4236">
        <f>IFERROR(SMALL(G972:G2902,ROW()-ROW($G$2905)+1),"")</f>
        <v>0</v>
      </c>
      <c r="H4236">
        <f>IFERROR(SMALL(H972:H2902,ROW()-ROW($H$2905)+1),"")</f>
        <v>0</v>
      </c>
      <c r="K4236">
        <f>IFERROR(SMALL(K972:K2902,ROW()-ROW($K$2905)+1),"")</f>
        <v>0</v>
      </c>
      <c r="L4236">
        <f>IFERROR(SMALL(L972:L2902,ROW()-ROW($L$2905)+1),"")</f>
        <v>0</v>
      </c>
      <c r="M4236">
        <f>IFERROR(SMALL(M972:M2902,ROW()-ROW($M$2905)+1),"")</f>
        <v>0</v>
      </c>
      <c r="N4236">
        <f>IFERROR(SMALL(N972:N2902,ROW()-ROW($N$2905)+1),"")</f>
        <v>0</v>
      </c>
    </row>
    <row r="4237" spans="5:14">
      <c r="E4237">
        <f>IFERROR(SMALL(E972:E2902,ROW()-ROW($E$2905)+1),"")</f>
        <v>0</v>
      </c>
      <c r="F4237">
        <f>IFERROR(SMALL(F972:F2902,ROW()-ROW($F$2905)+1),"")</f>
        <v>0</v>
      </c>
      <c r="G4237">
        <f>IFERROR(SMALL(G972:G2902,ROW()-ROW($G$2905)+1),"")</f>
        <v>0</v>
      </c>
      <c r="H4237">
        <f>IFERROR(SMALL(H972:H2902,ROW()-ROW($H$2905)+1),"")</f>
        <v>0</v>
      </c>
      <c r="K4237">
        <f>IFERROR(SMALL(K972:K2902,ROW()-ROW($K$2905)+1),"")</f>
        <v>0</v>
      </c>
      <c r="L4237">
        <f>IFERROR(SMALL(L972:L2902,ROW()-ROW($L$2905)+1),"")</f>
        <v>0</v>
      </c>
      <c r="M4237">
        <f>IFERROR(SMALL(M972:M2902,ROW()-ROW($M$2905)+1),"")</f>
        <v>0</v>
      </c>
      <c r="N4237">
        <f>IFERROR(SMALL(N972:N2902,ROW()-ROW($N$2905)+1),"")</f>
        <v>0</v>
      </c>
    </row>
    <row r="4238" spans="5:14">
      <c r="E4238">
        <f>IFERROR(SMALL(E972:E2902,ROW()-ROW($E$2905)+1),"")</f>
        <v>0</v>
      </c>
      <c r="F4238">
        <f>IFERROR(SMALL(F972:F2902,ROW()-ROW($F$2905)+1),"")</f>
        <v>0</v>
      </c>
      <c r="G4238">
        <f>IFERROR(SMALL(G972:G2902,ROW()-ROW($G$2905)+1),"")</f>
        <v>0</v>
      </c>
      <c r="H4238">
        <f>IFERROR(SMALL(H972:H2902,ROW()-ROW($H$2905)+1),"")</f>
        <v>0</v>
      </c>
      <c r="K4238">
        <f>IFERROR(SMALL(K972:K2902,ROW()-ROW($K$2905)+1),"")</f>
        <v>0</v>
      </c>
      <c r="L4238">
        <f>IFERROR(SMALL(L972:L2902,ROW()-ROW($L$2905)+1),"")</f>
        <v>0</v>
      </c>
      <c r="M4238">
        <f>IFERROR(SMALL(M972:M2902,ROW()-ROW($M$2905)+1),"")</f>
        <v>0</v>
      </c>
      <c r="N4238">
        <f>IFERROR(SMALL(N972:N2902,ROW()-ROW($N$2905)+1),"")</f>
        <v>0</v>
      </c>
    </row>
    <row r="4239" spans="5:14">
      <c r="E4239">
        <f>IFERROR(SMALL(E972:E2902,ROW()-ROW($E$2905)+1),"")</f>
        <v>0</v>
      </c>
      <c r="F4239">
        <f>IFERROR(SMALL(F972:F2902,ROW()-ROW($F$2905)+1),"")</f>
        <v>0</v>
      </c>
      <c r="G4239">
        <f>IFERROR(SMALL(G972:G2902,ROW()-ROW($G$2905)+1),"")</f>
        <v>0</v>
      </c>
      <c r="H4239">
        <f>IFERROR(SMALL(H972:H2902,ROW()-ROW($H$2905)+1),"")</f>
        <v>0</v>
      </c>
      <c r="K4239">
        <f>IFERROR(SMALL(K972:K2902,ROW()-ROW($K$2905)+1),"")</f>
        <v>0</v>
      </c>
      <c r="L4239">
        <f>IFERROR(SMALL(L972:L2902,ROW()-ROW($L$2905)+1),"")</f>
        <v>0</v>
      </c>
      <c r="M4239">
        <f>IFERROR(SMALL(M972:M2902,ROW()-ROW($M$2905)+1),"")</f>
        <v>0</v>
      </c>
      <c r="N4239">
        <f>IFERROR(SMALL(N972:N2902,ROW()-ROW($N$2905)+1),"")</f>
        <v>0</v>
      </c>
    </row>
    <row r="4240" spans="5:14">
      <c r="E4240">
        <f>IFERROR(SMALL(E972:E2902,ROW()-ROW($E$2905)+1),"")</f>
        <v>0</v>
      </c>
      <c r="F4240">
        <f>IFERROR(SMALL(F972:F2902,ROW()-ROW($F$2905)+1),"")</f>
        <v>0</v>
      </c>
      <c r="G4240">
        <f>IFERROR(SMALL(G972:G2902,ROW()-ROW($G$2905)+1),"")</f>
        <v>0</v>
      </c>
      <c r="H4240">
        <f>IFERROR(SMALL(H972:H2902,ROW()-ROW($H$2905)+1),"")</f>
        <v>0</v>
      </c>
      <c r="K4240">
        <f>IFERROR(SMALL(K972:K2902,ROW()-ROW($K$2905)+1),"")</f>
        <v>0</v>
      </c>
      <c r="L4240">
        <f>IFERROR(SMALL(L972:L2902,ROW()-ROW($L$2905)+1),"")</f>
        <v>0</v>
      </c>
      <c r="M4240">
        <f>IFERROR(SMALL(M972:M2902,ROW()-ROW($M$2905)+1),"")</f>
        <v>0</v>
      </c>
      <c r="N4240">
        <f>IFERROR(SMALL(N972:N2902,ROW()-ROW($N$2905)+1),"")</f>
        <v>0</v>
      </c>
    </row>
    <row r="4241" spans="5:14">
      <c r="E4241">
        <f>IFERROR(SMALL(E972:E2902,ROW()-ROW($E$2905)+1),"")</f>
        <v>0</v>
      </c>
      <c r="F4241">
        <f>IFERROR(SMALL(F972:F2902,ROW()-ROW($F$2905)+1),"")</f>
        <v>0</v>
      </c>
      <c r="G4241">
        <f>IFERROR(SMALL(G972:G2902,ROW()-ROW($G$2905)+1),"")</f>
        <v>0</v>
      </c>
      <c r="H4241">
        <f>IFERROR(SMALL(H972:H2902,ROW()-ROW($H$2905)+1),"")</f>
        <v>0</v>
      </c>
      <c r="K4241">
        <f>IFERROR(SMALL(K972:K2902,ROW()-ROW($K$2905)+1),"")</f>
        <v>0</v>
      </c>
      <c r="L4241">
        <f>IFERROR(SMALL(L972:L2902,ROW()-ROW($L$2905)+1),"")</f>
        <v>0</v>
      </c>
      <c r="M4241">
        <f>IFERROR(SMALL(M972:M2902,ROW()-ROW($M$2905)+1),"")</f>
        <v>0</v>
      </c>
      <c r="N4241">
        <f>IFERROR(SMALL(N972:N2902,ROW()-ROW($N$2905)+1),"")</f>
        <v>0</v>
      </c>
    </row>
    <row r="4242" spans="5:14">
      <c r="E4242">
        <f>IFERROR(SMALL(E972:E2902,ROW()-ROW($E$2905)+1),"")</f>
        <v>0</v>
      </c>
      <c r="F4242">
        <f>IFERROR(SMALL(F972:F2902,ROW()-ROW($F$2905)+1),"")</f>
        <v>0</v>
      </c>
      <c r="G4242">
        <f>IFERROR(SMALL(G972:G2902,ROW()-ROW($G$2905)+1),"")</f>
        <v>0</v>
      </c>
      <c r="H4242">
        <f>IFERROR(SMALL(H972:H2902,ROW()-ROW($H$2905)+1),"")</f>
        <v>0</v>
      </c>
      <c r="K4242">
        <f>IFERROR(SMALL(K972:K2902,ROW()-ROW($K$2905)+1),"")</f>
        <v>0</v>
      </c>
      <c r="L4242">
        <f>IFERROR(SMALL(L972:L2902,ROW()-ROW($L$2905)+1),"")</f>
        <v>0</v>
      </c>
      <c r="M4242">
        <f>IFERROR(SMALL(M972:M2902,ROW()-ROW($M$2905)+1),"")</f>
        <v>0</v>
      </c>
      <c r="N4242">
        <f>IFERROR(SMALL(N972:N2902,ROW()-ROW($N$2905)+1),"")</f>
        <v>0</v>
      </c>
    </row>
    <row r="4243" spans="5:14">
      <c r="E4243">
        <f>IFERROR(SMALL(E972:E2902,ROW()-ROW($E$2905)+1),"")</f>
        <v>0</v>
      </c>
      <c r="F4243">
        <f>IFERROR(SMALL(F972:F2902,ROW()-ROW($F$2905)+1),"")</f>
        <v>0</v>
      </c>
      <c r="G4243">
        <f>IFERROR(SMALL(G972:G2902,ROW()-ROW($G$2905)+1),"")</f>
        <v>0</v>
      </c>
      <c r="H4243">
        <f>IFERROR(SMALL(H972:H2902,ROW()-ROW($H$2905)+1),"")</f>
        <v>0</v>
      </c>
      <c r="K4243">
        <f>IFERROR(SMALL(K972:K2902,ROW()-ROW($K$2905)+1),"")</f>
        <v>0</v>
      </c>
      <c r="L4243">
        <f>IFERROR(SMALL(L972:L2902,ROW()-ROW($L$2905)+1),"")</f>
        <v>0</v>
      </c>
      <c r="M4243">
        <f>IFERROR(SMALL(M972:M2902,ROW()-ROW($M$2905)+1),"")</f>
        <v>0</v>
      </c>
      <c r="N4243">
        <f>IFERROR(SMALL(N972:N2902,ROW()-ROW($N$2905)+1),"")</f>
        <v>0</v>
      </c>
    </row>
    <row r="4244" spans="5:14">
      <c r="E4244">
        <f>IFERROR(SMALL(E972:E2902,ROW()-ROW($E$2905)+1),"")</f>
        <v>0</v>
      </c>
      <c r="F4244">
        <f>IFERROR(SMALL(F972:F2902,ROW()-ROW($F$2905)+1),"")</f>
        <v>0</v>
      </c>
      <c r="G4244">
        <f>IFERROR(SMALL(G972:G2902,ROW()-ROW($G$2905)+1),"")</f>
        <v>0</v>
      </c>
      <c r="H4244">
        <f>IFERROR(SMALL(H972:H2902,ROW()-ROW($H$2905)+1),"")</f>
        <v>0</v>
      </c>
      <c r="K4244">
        <f>IFERROR(SMALL(K972:K2902,ROW()-ROW($K$2905)+1),"")</f>
        <v>0</v>
      </c>
      <c r="L4244">
        <f>IFERROR(SMALL(L972:L2902,ROW()-ROW($L$2905)+1),"")</f>
        <v>0</v>
      </c>
      <c r="M4244">
        <f>IFERROR(SMALL(M972:M2902,ROW()-ROW($M$2905)+1),"")</f>
        <v>0</v>
      </c>
      <c r="N4244">
        <f>IFERROR(SMALL(N972:N2902,ROW()-ROW($N$2905)+1),"")</f>
        <v>0</v>
      </c>
    </row>
    <row r="4245" spans="5:14">
      <c r="E4245">
        <f>IFERROR(SMALL(E972:E2902,ROW()-ROW($E$2905)+1),"")</f>
        <v>0</v>
      </c>
      <c r="F4245">
        <f>IFERROR(SMALL(F972:F2902,ROW()-ROW($F$2905)+1),"")</f>
        <v>0</v>
      </c>
      <c r="G4245">
        <f>IFERROR(SMALL(G972:G2902,ROW()-ROW($G$2905)+1),"")</f>
        <v>0</v>
      </c>
      <c r="H4245">
        <f>IFERROR(SMALL(H972:H2902,ROW()-ROW($H$2905)+1),"")</f>
        <v>0</v>
      </c>
      <c r="K4245">
        <f>IFERROR(SMALL(K972:K2902,ROW()-ROW($K$2905)+1),"")</f>
        <v>0</v>
      </c>
      <c r="L4245">
        <f>IFERROR(SMALL(L972:L2902,ROW()-ROW($L$2905)+1),"")</f>
        <v>0</v>
      </c>
      <c r="M4245">
        <f>IFERROR(SMALL(M972:M2902,ROW()-ROW($M$2905)+1),"")</f>
        <v>0</v>
      </c>
      <c r="N4245">
        <f>IFERROR(SMALL(N972:N2902,ROW()-ROW($N$2905)+1),"")</f>
        <v>0</v>
      </c>
    </row>
    <row r="4246" spans="5:14">
      <c r="E4246">
        <f>IFERROR(SMALL(E972:E2902,ROW()-ROW($E$2905)+1),"")</f>
        <v>0</v>
      </c>
      <c r="F4246">
        <f>IFERROR(SMALL(F972:F2902,ROW()-ROW($F$2905)+1),"")</f>
        <v>0</v>
      </c>
      <c r="G4246">
        <f>IFERROR(SMALL(G972:G2902,ROW()-ROW($G$2905)+1),"")</f>
        <v>0</v>
      </c>
      <c r="H4246">
        <f>IFERROR(SMALL(H972:H2902,ROW()-ROW($H$2905)+1),"")</f>
        <v>0</v>
      </c>
      <c r="K4246">
        <f>IFERROR(SMALL(K972:K2902,ROW()-ROW($K$2905)+1),"")</f>
        <v>0</v>
      </c>
      <c r="L4246">
        <f>IFERROR(SMALL(L972:L2902,ROW()-ROW($L$2905)+1),"")</f>
        <v>0</v>
      </c>
      <c r="M4246">
        <f>IFERROR(SMALL(M972:M2902,ROW()-ROW($M$2905)+1),"")</f>
        <v>0</v>
      </c>
      <c r="N4246">
        <f>IFERROR(SMALL(N972:N2902,ROW()-ROW($N$2905)+1),"")</f>
        <v>0</v>
      </c>
    </row>
    <row r="4247" spans="5:14">
      <c r="E4247">
        <f>IFERROR(SMALL(E972:E2902,ROW()-ROW($E$2905)+1),"")</f>
        <v>0</v>
      </c>
      <c r="F4247">
        <f>IFERROR(SMALL(F972:F2902,ROW()-ROW($F$2905)+1),"")</f>
        <v>0</v>
      </c>
      <c r="G4247">
        <f>IFERROR(SMALL(G972:G2902,ROW()-ROW($G$2905)+1),"")</f>
        <v>0</v>
      </c>
      <c r="H4247">
        <f>IFERROR(SMALL(H972:H2902,ROW()-ROW($H$2905)+1),"")</f>
        <v>0</v>
      </c>
      <c r="K4247">
        <f>IFERROR(SMALL(K972:K2902,ROW()-ROW($K$2905)+1),"")</f>
        <v>0</v>
      </c>
      <c r="L4247">
        <f>IFERROR(SMALL(L972:L2902,ROW()-ROW($L$2905)+1),"")</f>
        <v>0</v>
      </c>
      <c r="M4247">
        <f>IFERROR(SMALL(M972:M2902,ROW()-ROW($M$2905)+1),"")</f>
        <v>0</v>
      </c>
      <c r="N4247">
        <f>IFERROR(SMALL(N972:N2902,ROW()-ROW($N$2905)+1),"")</f>
        <v>0</v>
      </c>
    </row>
    <row r="4248" spans="5:14">
      <c r="E4248">
        <f>IFERROR(SMALL(E972:E2902,ROW()-ROW($E$2905)+1),"")</f>
        <v>0</v>
      </c>
      <c r="F4248">
        <f>IFERROR(SMALL(F972:F2902,ROW()-ROW($F$2905)+1),"")</f>
        <v>0</v>
      </c>
      <c r="G4248">
        <f>IFERROR(SMALL(G972:G2902,ROW()-ROW($G$2905)+1),"")</f>
        <v>0</v>
      </c>
      <c r="H4248">
        <f>IFERROR(SMALL(H972:H2902,ROW()-ROW($H$2905)+1),"")</f>
        <v>0</v>
      </c>
      <c r="K4248">
        <f>IFERROR(SMALL(K972:K2902,ROW()-ROW($K$2905)+1),"")</f>
        <v>0</v>
      </c>
      <c r="L4248">
        <f>IFERROR(SMALL(L972:L2902,ROW()-ROW($L$2905)+1),"")</f>
        <v>0</v>
      </c>
      <c r="M4248">
        <f>IFERROR(SMALL(M972:M2902,ROW()-ROW($M$2905)+1),"")</f>
        <v>0</v>
      </c>
      <c r="N4248">
        <f>IFERROR(SMALL(N972:N2902,ROW()-ROW($N$2905)+1),"")</f>
        <v>0</v>
      </c>
    </row>
    <row r="4249" spans="5:14">
      <c r="E4249">
        <f>IFERROR(SMALL(E972:E2902,ROW()-ROW($E$2905)+1),"")</f>
        <v>0</v>
      </c>
      <c r="F4249">
        <f>IFERROR(SMALL(F972:F2902,ROW()-ROW($F$2905)+1),"")</f>
        <v>0</v>
      </c>
      <c r="G4249">
        <f>IFERROR(SMALL(G972:G2902,ROW()-ROW($G$2905)+1),"")</f>
        <v>0</v>
      </c>
      <c r="H4249">
        <f>IFERROR(SMALL(H972:H2902,ROW()-ROW($H$2905)+1),"")</f>
        <v>0</v>
      </c>
      <c r="K4249">
        <f>IFERROR(SMALL(K972:K2902,ROW()-ROW($K$2905)+1),"")</f>
        <v>0</v>
      </c>
      <c r="L4249">
        <f>IFERROR(SMALL(L972:L2902,ROW()-ROW($L$2905)+1),"")</f>
        <v>0</v>
      </c>
      <c r="M4249">
        <f>IFERROR(SMALL(M972:M2902,ROW()-ROW($M$2905)+1),"")</f>
        <v>0</v>
      </c>
      <c r="N4249">
        <f>IFERROR(SMALL(N972:N2902,ROW()-ROW($N$2905)+1),"")</f>
        <v>0</v>
      </c>
    </row>
    <row r="4250" spans="5:14">
      <c r="E4250">
        <f>IFERROR(SMALL(E972:E2902,ROW()-ROW($E$2905)+1),"")</f>
        <v>0</v>
      </c>
      <c r="F4250">
        <f>IFERROR(SMALL(F972:F2902,ROW()-ROW($F$2905)+1),"")</f>
        <v>0</v>
      </c>
      <c r="G4250">
        <f>IFERROR(SMALL(G972:G2902,ROW()-ROW($G$2905)+1),"")</f>
        <v>0</v>
      </c>
      <c r="H4250">
        <f>IFERROR(SMALL(H972:H2902,ROW()-ROW($H$2905)+1),"")</f>
        <v>0</v>
      </c>
      <c r="K4250">
        <f>IFERROR(SMALL(K972:K2902,ROW()-ROW($K$2905)+1),"")</f>
        <v>0</v>
      </c>
      <c r="L4250">
        <f>IFERROR(SMALL(L972:L2902,ROW()-ROW($L$2905)+1),"")</f>
        <v>0</v>
      </c>
      <c r="M4250">
        <f>IFERROR(SMALL(M972:M2902,ROW()-ROW($M$2905)+1),"")</f>
        <v>0</v>
      </c>
      <c r="N4250">
        <f>IFERROR(SMALL(N972:N2902,ROW()-ROW($N$2905)+1),"")</f>
        <v>0</v>
      </c>
    </row>
    <row r="4251" spans="5:14">
      <c r="E4251">
        <f>IFERROR(SMALL(E972:E2902,ROW()-ROW($E$2905)+1),"")</f>
        <v>0</v>
      </c>
      <c r="F4251">
        <f>IFERROR(SMALL(F972:F2902,ROW()-ROW($F$2905)+1),"")</f>
        <v>0</v>
      </c>
      <c r="G4251">
        <f>IFERROR(SMALL(G972:G2902,ROW()-ROW($G$2905)+1),"")</f>
        <v>0</v>
      </c>
      <c r="H4251">
        <f>IFERROR(SMALL(H972:H2902,ROW()-ROW($H$2905)+1),"")</f>
        <v>0</v>
      </c>
      <c r="K4251">
        <f>IFERROR(SMALL(K972:K2902,ROW()-ROW($K$2905)+1),"")</f>
        <v>0</v>
      </c>
      <c r="L4251">
        <f>IFERROR(SMALL(L972:L2902,ROW()-ROW($L$2905)+1),"")</f>
        <v>0</v>
      </c>
      <c r="M4251">
        <f>IFERROR(SMALL(M972:M2902,ROW()-ROW($M$2905)+1),"")</f>
        <v>0</v>
      </c>
      <c r="N4251">
        <f>IFERROR(SMALL(N972:N2902,ROW()-ROW($N$2905)+1),"")</f>
        <v>0</v>
      </c>
    </row>
    <row r="4252" spans="5:14">
      <c r="E4252">
        <f>IFERROR(SMALL(E972:E2902,ROW()-ROW($E$2905)+1),"")</f>
        <v>0</v>
      </c>
      <c r="F4252">
        <f>IFERROR(SMALL(F972:F2902,ROW()-ROW($F$2905)+1),"")</f>
        <v>0</v>
      </c>
      <c r="G4252">
        <f>IFERROR(SMALL(G972:G2902,ROW()-ROW($G$2905)+1),"")</f>
        <v>0</v>
      </c>
      <c r="H4252">
        <f>IFERROR(SMALL(H972:H2902,ROW()-ROW($H$2905)+1),"")</f>
        <v>0</v>
      </c>
      <c r="K4252">
        <f>IFERROR(SMALL(K972:K2902,ROW()-ROW($K$2905)+1),"")</f>
        <v>0</v>
      </c>
      <c r="L4252">
        <f>IFERROR(SMALL(L972:L2902,ROW()-ROW($L$2905)+1),"")</f>
        <v>0</v>
      </c>
      <c r="M4252">
        <f>IFERROR(SMALL(M972:M2902,ROW()-ROW($M$2905)+1),"")</f>
        <v>0</v>
      </c>
      <c r="N4252">
        <f>IFERROR(SMALL(N972:N2902,ROW()-ROW($N$2905)+1),"")</f>
        <v>0</v>
      </c>
    </row>
    <row r="4253" spans="5:14">
      <c r="E4253">
        <f>IFERROR(SMALL(E972:E2902,ROW()-ROW($E$2905)+1),"")</f>
        <v>0</v>
      </c>
      <c r="F4253">
        <f>IFERROR(SMALL(F972:F2902,ROW()-ROW($F$2905)+1),"")</f>
        <v>0</v>
      </c>
      <c r="G4253">
        <f>IFERROR(SMALL(G972:G2902,ROW()-ROW($G$2905)+1),"")</f>
        <v>0</v>
      </c>
      <c r="H4253">
        <f>IFERROR(SMALL(H972:H2902,ROW()-ROW($H$2905)+1),"")</f>
        <v>0</v>
      </c>
      <c r="K4253">
        <f>IFERROR(SMALL(K972:K2902,ROW()-ROW($K$2905)+1),"")</f>
        <v>0</v>
      </c>
      <c r="L4253">
        <f>IFERROR(SMALL(L972:L2902,ROW()-ROW($L$2905)+1),"")</f>
        <v>0</v>
      </c>
      <c r="M4253">
        <f>IFERROR(SMALL(M972:M2902,ROW()-ROW($M$2905)+1),"")</f>
        <v>0</v>
      </c>
      <c r="N4253">
        <f>IFERROR(SMALL(N972:N2902,ROW()-ROW($N$2905)+1),"")</f>
        <v>0</v>
      </c>
    </row>
    <row r="4254" spans="5:14">
      <c r="E4254">
        <f>IFERROR(SMALL(E972:E2902,ROW()-ROW($E$2905)+1),"")</f>
        <v>0</v>
      </c>
      <c r="F4254">
        <f>IFERROR(SMALL(F972:F2902,ROW()-ROW($F$2905)+1),"")</f>
        <v>0</v>
      </c>
      <c r="G4254">
        <f>IFERROR(SMALL(G972:G2902,ROW()-ROW($G$2905)+1),"")</f>
        <v>0</v>
      </c>
      <c r="H4254">
        <f>IFERROR(SMALL(H972:H2902,ROW()-ROW($H$2905)+1),"")</f>
        <v>0</v>
      </c>
      <c r="K4254">
        <f>IFERROR(SMALL(K972:K2902,ROW()-ROW($K$2905)+1),"")</f>
        <v>0</v>
      </c>
      <c r="L4254">
        <f>IFERROR(SMALL(L972:L2902,ROW()-ROW($L$2905)+1),"")</f>
        <v>0</v>
      </c>
      <c r="M4254">
        <f>IFERROR(SMALL(M972:M2902,ROW()-ROW($M$2905)+1),"")</f>
        <v>0</v>
      </c>
      <c r="N4254">
        <f>IFERROR(SMALL(N972:N2902,ROW()-ROW($N$2905)+1),"")</f>
        <v>0</v>
      </c>
    </row>
    <row r="4255" spans="5:14">
      <c r="E4255">
        <f>IFERROR(SMALL(E972:E2902,ROW()-ROW($E$2905)+1),"")</f>
        <v>0</v>
      </c>
      <c r="F4255">
        <f>IFERROR(SMALL(F972:F2902,ROW()-ROW($F$2905)+1),"")</f>
        <v>0</v>
      </c>
      <c r="G4255">
        <f>IFERROR(SMALL(G972:G2902,ROW()-ROW($G$2905)+1),"")</f>
        <v>0</v>
      </c>
      <c r="H4255">
        <f>IFERROR(SMALL(H972:H2902,ROW()-ROW($H$2905)+1),"")</f>
        <v>0</v>
      </c>
      <c r="K4255">
        <f>IFERROR(SMALL(K972:K2902,ROW()-ROW($K$2905)+1),"")</f>
        <v>0</v>
      </c>
      <c r="L4255">
        <f>IFERROR(SMALL(L972:L2902,ROW()-ROW($L$2905)+1),"")</f>
        <v>0</v>
      </c>
      <c r="M4255">
        <f>IFERROR(SMALL(M972:M2902,ROW()-ROW($M$2905)+1),"")</f>
        <v>0</v>
      </c>
      <c r="N4255">
        <f>IFERROR(SMALL(N972:N2902,ROW()-ROW($N$2905)+1),"")</f>
        <v>0</v>
      </c>
    </row>
    <row r="4256" spans="5:14">
      <c r="E4256">
        <f>IFERROR(SMALL(E972:E2902,ROW()-ROW($E$2905)+1),"")</f>
        <v>0</v>
      </c>
      <c r="F4256">
        <f>IFERROR(SMALL(F972:F2902,ROW()-ROW($F$2905)+1),"")</f>
        <v>0</v>
      </c>
      <c r="G4256">
        <f>IFERROR(SMALL(G972:G2902,ROW()-ROW($G$2905)+1),"")</f>
        <v>0</v>
      </c>
      <c r="H4256">
        <f>IFERROR(SMALL(H972:H2902,ROW()-ROW($H$2905)+1),"")</f>
        <v>0</v>
      </c>
      <c r="K4256">
        <f>IFERROR(SMALL(K972:K2902,ROW()-ROW($K$2905)+1),"")</f>
        <v>0</v>
      </c>
      <c r="L4256">
        <f>IFERROR(SMALL(L972:L2902,ROW()-ROW($L$2905)+1),"")</f>
        <v>0</v>
      </c>
      <c r="M4256">
        <f>IFERROR(SMALL(M972:M2902,ROW()-ROW($M$2905)+1),"")</f>
        <v>0</v>
      </c>
      <c r="N4256">
        <f>IFERROR(SMALL(N972:N2902,ROW()-ROW($N$2905)+1),"")</f>
        <v>0</v>
      </c>
    </row>
    <row r="4257" spans="5:14">
      <c r="E4257">
        <f>IFERROR(SMALL(E972:E2902,ROW()-ROW($E$2905)+1),"")</f>
        <v>0</v>
      </c>
      <c r="F4257">
        <f>IFERROR(SMALL(F972:F2902,ROW()-ROW($F$2905)+1),"")</f>
        <v>0</v>
      </c>
      <c r="G4257">
        <f>IFERROR(SMALL(G972:G2902,ROW()-ROW($G$2905)+1),"")</f>
        <v>0</v>
      </c>
      <c r="H4257">
        <f>IFERROR(SMALL(H972:H2902,ROW()-ROW($H$2905)+1),"")</f>
        <v>0</v>
      </c>
      <c r="K4257">
        <f>IFERROR(SMALL(K972:K2902,ROW()-ROW($K$2905)+1),"")</f>
        <v>0</v>
      </c>
      <c r="L4257">
        <f>IFERROR(SMALL(L972:L2902,ROW()-ROW($L$2905)+1),"")</f>
        <v>0</v>
      </c>
      <c r="M4257">
        <f>IFERROR(SMALL(M972:M2902,ROW()-ROW($M$2905)+1),"")</f>
        <v>0</v>
      </c>
      <c r="N4257">
        <f>IFERROR(SMALL(N972:N2902,ROW()-ROW($N$2905)+1),"")</f>
        <v>0</v>
      </c>
    </row>
    <row r="4258" spans="5:14">
      <c r="E4258">
        <f>IFERROR(SMALL(E972:E2902,ROW()-ROW($E$2905)+1),"")</f>
        <v>0</v>
      </c>
      <c r="F4258">
        <f>IFERROR(SMALL(F972:F2902,ROW()-ROW($F$2905)+1),"")</f>
        <v>0</v>
      </c>
      <c r="G4258">
        <f>IFERROR(SMALL(G972:G2902,ROW()-ROW($G$2905)+1),"")</f>
        <v>0</v>
      </c>
      <c r="H4258">
        <f>IFERROR(SMALL(H972:H2902,ROW()-ROW($H$2905)+1),"")</f>
        <v>0</v>
      </c>
      <c r="K4258">
        <f>IFERROR(SMALL(K972:K2902,ROW()-ROW($K$2905)+1),"")</f>
        <v>0</v>
      </c>
      <c r="L4258">
        <f>IFERROR(SMALL(L972:L2902,ROW()-ROW($L$2905)+1),"")</f>
        <v>0</v>
      </c>
      <c r="M4258">
        <f>IFERROR(SMALL(M972:M2902,ROW()-ROW($M$2905)+1),"")</f>
        <v>0</v>
      </c>
      <c r="N4258">
        <f>IFERROR(SMALL(N972:N2902,ROW()-ROW($N$2905)+1),"")</f>
        <v>0</v>
      </c>
    </row>
    <row r="4259" spans="5:14">
      <c r="E4259">
        <f>IFERROR(SMALL(E972:E2902,ROW()-ROW($E$2905)+1),"")</f>
        <v>0</v>
      </c>
      <c r="F4259">
        <f>IFERROR(SMALL(F972:F2902,ROW()-ROW($F$2905)+1),"")</f>
        <v>0</v>
      </c>
      <c r="G4259">
        <f>IFERROR(SMALL(G972:G2902,ROW()-ROW($G$2905)+1),"")</f>
        <v>0</v>
      </c>
      <c r="H4259">
        <f>IFERROR(SMALL(H972:H2902,ROW()-ROW($H$2905)+1),"")</f>
        <v>0</v>
      </c>
      <c r="K4259">
        <f>IFERROR(SMALL(K972:K2902,ROW()-ROW($K$2905)+1),"")</f>
        <v>0</v>
      </c>
      <c r="L4259">
        <f>IFERROR(SMALL(L972:L2902,ROW()-ROW($L$2905)+1),"")</f>
        <v>0</v>
      </c>
      <c r="M4259">
        <f>IFERROR(SMALL(M972:M2902,ROW()-ROW($M$2905)+1),"")</f>
        <v>0</v>
      </c>
      <c r="N4259">
        <f>IFERROR(SMALL(N972:N2902,ROW()-ROW($N$2905)+1),"")</f>
        <v>0</v>
      </c>
    </row>
    <row r="4260" spans="5:14">
      <c r="E4260">
        <f>IFERROR(SMALL(E972:E2902,ROW()-ROW($E$2905)+1),"")</f>
        <v>0</v>
      </c>
      <c r="F4260">
        <f>IFERROR(SMALL(F972:F2902,ROW()-ROW($F$2905)+1),"")</f>
        <v>0</v>
      </c>
      <c r="G4260">
        <f>IFERROR(SMALL(G972:G2902,ROW()-ROW($G$2905)+1),"")</f>
        <v>0</v>
      </c>
      <c r="H4260">
        <f>IFERROR(SMALL(H972:H2902,ROW()-ROW($H$2905)+1),"")</f>
        <v>0</v>
      </c>
      <c r="K4260">
        <f>IFERROR(SMALL(K972:K2902,ROW()-ROW($K$2905)+1),"")</f>
        <v>0</v>
      </c>
      <c r="L4260">
        <f>IFERROR(SMALL(L972:L2902,ROW()-ROW($L$2905)+1),"")</f>
        <v>0</v>
      </c>
      <c r="M4260">
        <f>IFERROR(SMALL(M972:M2902,ROW()-ROW($M$2905)+1),"")</f>
        <v>0</v>
      </c>
      <c r="N4260">
        <f>IFERROR(SMALL(N972:N2902,ROW()-ROW($N$2905)+1),"")</f>
        <v>0</v>
      </c>
    </row>
    <row r="4261" spans="5:14">
      <c r="E4261">
        <f>IFERROR(SMALL(E972:E2902,ROW()-ROW($E$2905)+1),"")</f>
        <v>0</v>
      </c>
      <c r="F4261">
        <f>IFERROR(SMALL(F972:F2902,ROW()-ROW($F$2905)+1),"")</f>
        <v>0</v>
      </c>
      <c r="G4261">
        <f>IFERROR(SMALL(G972:G2902,ROW()-ROW($G$2905)+1),"")</f>
        <v>0</v>
      </c>
      <c r="H4261">
        <f>IFERROR(SMALL(H972:H2902,ROW()-ROW($H$2905)+1),"")</f>
        <v>0</v>
      </c>
      <c r="K4261">
        <f>IFERROR(SMALL(K972:K2902,ROW()-ROW($K$2905)+1),"")</f>
        <v>0</v>
      </c>
      <c r="L4261">
        <f>IFERROR(SMALL(L972:L2902,ROW()-ROW($L$2905)+1),"")</f>
        <v>0</v>
      </c>
      <c r="M4261">
        <f>IFERROR(SMALL(M972:M2902,ROW()-ROW($M$2905)+1),"")</f>
        <v>0</v>
      </c>
      <c r="N4261">
        <f>IFERROR(SMALL(N972:N2902,ROW()-ROW($N$2905)+1),"")</f>
        <v>0</v>
      </c>
    </row>
    <row r="4262" spans="5:14">
      <c r="E4262">
        <f>IFERROR(SMALL(E972:E2902,ROW()-ROW($E$2905)+1),"")</f>
        <v>0</v>
      </c>
      <c r="F4262">
        <f>IFERROR(SMALL(F972:F2902,ROW()-ROW($F$2905)+1),"")</f>
        <v>0</v>
      </c>
      <c r="G4262">
        <f>IFERROR(SMALL(G972:G2902,ROW()-ROW($G$2905)+1),"")</f>
        <v>0</v>
      </c>
      <c r="H4262">
        <f>IFERROR(SMALL(H972:H2902,ROW()-ROW($H$2905)+1),"")</f>
        <v>0</v>
      </c>
      <c r="K4262">
        <f>IFERROR(SMALL(K972:K2902,ROW()-ROW($K$2905)+1),"")</f>
        <v>0</v>
      </c>
      <c r="L4262">
        <f>IFERROR(SMALL(L972:L2902,ROW()-ROW($L$2905)+1),"")</f>
        <v>0</v>
      </c>
      <c r="M4262">
        <f>IFERROR(SMALL(M972:M2902,ROW()-ROW($M$2905)+1),"")</f>
        <v>0</v>
      </c>
      <c r="N4262">
        <f>IFERROR(SMALL(N972:N2902,ROW()-ROW($N$2905)+1),"")</f>
        <v>0</v>
      </c>
    </row>
    <row r="4263" spans="5:14">
      <c r="E4263">
        <f>IFERROR(SMALL(E972:E2902,ROW()-ROW($E$2905)+1),"")</f>
        <v>0</v>
      </c>
      <c r="F4263">
        <f>IFERROR(SMALL(F972:F2902,ROW()-ROW($F$2905)+1),"")</f>
        <v>0</v>
      </c>
      <c r="G4263">
        <f>IFERROR(SMALL(G972:G2902,ROW()-ROW($G$2905)+1),"")</f>
        <v>0</v>
      </c>
      <c r="H4263">
        <f>IFERROR(SMALL(H972:H2902,ROW()-ROW($H$2905)+1),"")</f>
        <v>0</v>
      </c>
      <c r="K4263">
        <f>IFERROR(SMALL(K972:K2902,ROW()-ROW($K$2905)+1),"")</f>
        <v>0</v>
      </c>
      <c r="L4263">
        <f>IFERROR(SMALL(L972:L2902,ROW()-ROW($L$2905)+1),"")</f>
        <v>0</v>
      </c>
      <c r="M4263">
        <f>IFERROR(SMALL(M972:M2902,ROW()-ROW($M$2905)+1),"")</f>
        <v>0</v>
      </c>
      <c r="N4263">
        <f>IFERROR(SMALL(N972:N2902,ROW()-ROW($N$2905)+1),"")</f>
        <v>0</v>
      </c>
    </row>
    <row r="4264" spans="5:14">
      <c r="E4264">
        <f>IFERROR(SMALL(E972:E2902,ROW()-ROW($E$2905)+1),"")</f>
        <v>0</v>
      </c>
      <c r="F4264">
        <f>IFERROR(SMALL(F972:F2902,ROW()-ROW($F$2905)+1),"")</f>
        <v>0</v>
      </c>
      <c r="G4264">
        <f>IFERROR(SMALL(G972:G2902,ROW()-ROW($G$2905)+1),"")</f>
        <v>0</v>
      </c>
      <c r="H4264">
        <f>IFERROR(SMALL(H972:H2902,ROW()-ROW($H$2905)+1),"")</f>
        <v>0</v>
      </c>
      <c r="K4264">
        <f>IFERROR(SMALL(K972:K2902,ROW()-ROW($K$2905)+1),"")</f>
        <v>0</v>
      </c>
      <c r="L4264">
        <f>IFERROR(SMALL(L972:L2902,ROW()-ROW($L$2905)+1),"")</f>
        <v>0</v>
      </c>
      <c r="M4264">
        <f>IFERROR(SMALL(M972:M2902,ROW()-ROW($M$2905)+1),"")</f>
        <v>0</v>
      </c>
      <c r="N4264">
        <f>IFERROR(SMALL(N972:N2902,ROW()-ROW($N$2905)+1),"")</f>
        <v>0</v>
      </c>
    </row>
    <row r="4265" spans="5:14">
      <c r="E4265">
        <f>IFERROR(SMALL(E972:E2902,ROW()-ROW($E$2905)+1),"")</f>
        <v>0</v>
      </c>
      <c r="F4265">
        <f>IFERROR(SMALL(F972:F2902,ROW()-ROW($F$2905)+1),"")</f>
        <v>0</v>
      </c>
      <c r="G4265">
        <f>IFERROR(SMALL(G972:G2902,ROW()-ROW($G$2905)+1),"")</f>
        <v>0</v>
      </c>
      <c r="H4265">
        <f>IFERROR(SMALL(H972:H2902,ROW()-ROW($H$2905)+1),"")</f>
        <v>0</v>
      </c>
      <c r="K4265">
        <f>IFERROR(SMALL(K972:K2902,ROW()-ROW($K$2905)+1),"")</f>
        <v>0</v>
      </c>
      <c r="L4265">
        <f>IFERROR(SMALL(L972:L2902,ROW()-ROW($L$2905)+1),"")</f>
        <v>0</v>
      </c>
      <c r="M4265">
        <f>IFERROR(SMALL(M972:M2902,ROW()-ROW($M$2905)+1),"")</f>
        <v>0</v>
      </c>
      <c r="N4265">
        <f>IFERROR(SMALL(N972:N2902,ROW()-ROW($N$2905)+1),"")</f>
        <v>0</v>
      </c>
    </row>
    <row r="4266" spans="5:14">
      <c r="E4266">
        <f>IFERROR(SMALL(E972:E2902,ROW()-ROW($E$2905)+1),"")</f>
        <v>0</v>
      </c>
      <c r="F4266">
        <f>IFERROR(SMALL(F972:F2902,ROW()-ROW($F$2905)+1),"")</f>
        <v>0</v>
      </c>
      <c r="G4266">
        <f>IFERROR(SMALL(G972:G2902,ROW()-ROW($G$2905)+1),"")</f>
        <v>0</v>
      </c>
      <c r="H4266">
        <f>IFERROR(SMALL(H972:H2902,ROW()-ROW($H$2905)+1),"")</f>
        <v>0</v>
      </c>
      <c r="K4266">
        <f>IFERROR(SMALL(K972:K2902,ROW()-ROW($K$2905)+1),"")</f>
        <v>0</v>
      </c>
      <c r="L4266">
        <f>IFERROR(SMALL(L972:L2902,ROW()-ROW($L$2905)+1),"")</f>
        <v>0</v>
      </c>
      <c r="M4266">
        <f>IFERROR(SMALL(M972:M2902,ROW()-ROW($M$2905)+1),"")</f>
        <v>0</v>
      </c>
      <c r="N4266">
        <f>IFERROR(SMALL(N972:N2902,ROW()-ROW($N$2905)+1),"")</f>
        <v>0</v>
      </c>
    </row>
    <row r="4267" spans="5:14">
      <c r="E4267">
        <f>IFERROR(SMALL(E972:E2902,ROW()-ROW($E$2905)+1),"")</f>
        <v>0</v>
      </c>
      <c r="F4267">
        <f>IFERROR(SMALL(F972:F2902,ROW()-ROW($F$2905)+1),"")</f>
        <v>0</v>
      </c>
      <c r="G4267">
        <f>IFERROR(SMALL(G972:G2902,ROW()-ROW($G$2905)+1),"")</f>
        <v>0</v>
      </c>
      <c r="H4267">
        <f>IFERROR(SMALL(H972:H2902,ROW()-ROW($H$2905)+1),"")</f>
        <v>0</v>
      </c>
      <c r="K4267">
        <f>IFERROR(SMALL(K972:K2902,ROW()-ROW($K$2905)+1),"")</f>
        <v>0</v>
      </c>
      <c r="L4267">
        <f>IFERROR(SMALL(L972:L2902,ROW()-ROW($L$2905)+1),"")</f>
        <v>0</v>
      </c>
      <c r="M4267">
        <f>IFERROR(SMALL(M972:M2902,ROW()-ROW($M$2905)+1),"")</f>
        <v>0</v>
      </c>
      <c r="N4267">
        <f>IFERROR(SMALL(N972:N2902,ROW()-ROW($N$2905)+1),"")</f>
        <v>0</v>
      </c>
    </row>
    <row r="4268" spans="5:14">
      <c r="E4268">
        <f>IFERROR(SMALL(E972:E2902,ROW()-ROW($E$2905)+1),"")</f>
        <v>0</v>
      </c>
      <c r="F4268">
        <f>IFERROR(SMALL(F972:F2902,ROW()-ROW($F$2905)+1),"")</f>
        <v>0</v>
      </c>
      <c r="G4268">
        <f>IFERROR(SMALL(G972:G2902,ROW()-ROW($G$2905)+1),"")</f>
        <v>0</v>
      </c>
      <c r="H4268">
        <f>IFERROR(SMALL(H972:H2902,ROW()-ROW($H$2905)+1),"")</f>
        <v>0</v>
      </c>
      <c r="K4268">
        <f>IFERROR(SMALL(K972:K2902,ROW()-ROW($K$2905)+1),"")</f>
        <v>0</v>
      </c>
      <c r="L4268">
        <f>IFERROR(SMALL(L972:L2902,ROW()-ROW($L$2905)+1),"")</f>
        <v>0</v>
      </c>
      <c r="M4268">
        <f>IFERROR(SMALL(M972:M2902,ROW()-ROW($M$2905)+1),"")</f>
        <v>0</v>
      </c>
      <c r="N4268">
        <f>IFERROR(SMALL(N972:N2902,ROW()-ROW($N$2905)+1),"")</f>
        <v>0</v>
      </c>
    </row>
    <row r="4269" spans="5:14">
      <c r="E4269">
        <f>IFERROR(SMALL(E972:E2902,ROW()-ROW($E$2905)+1),"")</f>
        <v>0</v>
      </c>
      <c r="F4269">
        <f>IFERROR(SMALL(F972:F2902,ROW()-ROW($F$2905)+1),"")</f>
        <v>0</v>
      </c>
      <c r="G4269">
        <f>IFERROR(SMALL(G972:G2902,ROW()-ROW($G$2905)+1),"")</f>
        <v>0</v>
      </c>
      <c r="H4269">
        <f>IFERROR(SMALL(H972:H2902,ROW()-ROW($H$2905)+1),"")</f>
        <v>0</v>
      </c>
      <c r="K4269">
        <f>IFERROR(SMALL(K972:K2902,ROW()-ROW($K$2905)+1),"")</f>
        <v>0</v>
      </c>
      <c r="L4269">
        <f>IFERROR(SMALL(L972:L2902,ROW()-ROW($L$2905)+1),"")</f>
        <v>0</v>
      </c>
      <c r="M4269">
        <f>IFERROR(SMALL(M972:M2902,ROW()-ROW($M$2905)+1),"")</f>
        <v>0</v>
      </c>
      <c r="N4269">
        <f>IFERROR(SMALL(N972:N2902,ROW()-ROW($N$2905)+1),"")</f>
        <v>0</v>
      </c>
    </row>
    <row r="4270" spans="5:14">
      <c r="E4270">
        <f>IFERROR(SMALL(E972:E2902,ROW()-ROW($E$2905)+1),"")</f>
        <v>0</v>
      </c>
      <c r="F4270">
        <f>IFERROR(SMALL(F972:F2902,ROW()-ROW($F$2905)+1),"")</f>
        <v>0</v>
      </c>
      <c r="G4270">
        <f>IFERROR(SMALL(G972:G2902,ROW()-ROW($G$2905)+1),"")</f>
        <v>0</v>
      </c>
      <c r="H4270">
        <f>IFERROR(SMALL(H972:H2902,ROW()-ROW($H$2905)+1),"")</f>
        <v>0</v>
      </c>
      <c r="K4270">
        <f>IFERROR(SMALL(K972:K2902,ROW()-ROW($K$2905)+1),"")</f>
        <v>0</v>
      </c>
      <c r="L4270">
        <f>IFERROR(SMALL(L972:L2902,ROW()-ROW($L$2905)+1),"")</f>
        <v>0</v>
      </c>
      <c r="M4270">
        <f>IFERROR(SMALL(M972:M2902,ROW()-ROW($M$2905)+1),"")</f>
        <v>0</v>
      </c>
      <c r="N4270">
        <f>IFERROR(SMALL(N972:N2902,ROW()-ROW($N$2905)+1),"")</f>
        <v>0</v>
      </c>
    </row>
    <row r="4271" spans="5:14">
      <c r="E4271">
        <f>IFERROR(SMALL(E972:E2902,ROW()-ROW($E$2905)+1),"")</f>
        <v>0</v>
      </c>
      <c r="F4271">
        <f>IFERROR(SMALL(F972:F2902,ROW()-ROW($F$2905)+1),"")</f>
        <v>0</v>
      </c>
      <c r="G4271">
        <f>IFERROR(SMALL(G972:G2902,ROW()-ROW($G$2905)+1),"")</f>
        <v>0</v>
      </c>
      <c r="H4271">
        <f>IFERROR(SMALL(H972:H2902,ROW()-ROW($H$2905)+1),"")</f>
        <v>0</v>
      </c>
      <c r="K4271">
        <f>IFERROR(SMALL(K972:K2902,ROW()-ROW($K$2905)+1),"")</f>
        <v>0</v>
      </c>
      <c r="L4271">
        <f>IFERROR(SMALL(L972:L2902,ROW()-ROW($L$2905)+1),"")</f>
        <v>0</v>
      </c>
      <c r="M4271">
        <f>IFERROR(SMALL(M972:M2902,ROW()-ROW($M$2905)+1),"")</f>
        <v>0</v>
      </c>
      <c r="N4271">
        <f>IFERROR(SMALL(N972:N2902,ROW()-ROW($N$2905)+1),"")</f>
        <v>0</v>
      </c>
    </row>
    <row r="4272" spans="5:14">
      <c r="E4272">
        <f>IFERROR(SMALL(E972:E2902,ROW()-ROW($E$2905)+1),"")</f>
        <v>0</v>
      </c>
      <c r="F4272">
        <f>IFERROR(SMALL(F972:F2902,ROW()-ROW($F$2905)+1),"")</f>
        <v>0</v>
      </c>
      <c r="G4272">
        <f>IFERROR(SMALL(G972:G2902,ROW()-ROW($G$2905)+1),"")</f>
        <v>0</v>
      </c>
      <c r="H4272">
        <f>IFERROR(SMALL(H972:H2902,ROW()-ROW($H$2905)+1),"")</f>
        <v>0</v>
      </c>
      <c r="K4272">
        <f>IFERROR(SMALL(K972:K2902,ROW()-ROW($K$2905)+1),"")</f>
        <v>0</v>
      </c>
      <c r="L4272">
        <f>IFERROR(SMALL(L972:L2902,ROW()-ROW($L$2905)+1),"")</f>
        <v>0</v>
      </c>
      <c r="M4272">
        <f>IFERROR(SMALL(M972:M2902,ROW()-ROW($M$2905)+1),"")</f>
        <v>0</v>
      </c>
      <c r="N4272">
        <f>IFERROR(SMALL(N972:N2902,ROW()-ROW($N$2905)+1),"")</f>
        <v>0</v>
      </c>
    </row>
    <row r="4273" spans="5:14">
      <c r="E4273">
        <f>IFERROR(SMALL(E972:E2902,ROW()-ROW($E$2905)+1),"")</f>
        <v>0</v>
      </c>
      <c r="F4273">
        <f>IFERROR(SMALL(F972:F2902,ROW()-ROW($F$2905)+1),"")</f>
        <v>0</v>
      </c>
      <c r="G4273">
        <f>IFERROR(SMALL(G972:G2902,ROW()-ROW($G$2905)+1),"")</f>
        <v>0</v>
      </c>
      <c r="H4273">
        <f>IFERROR(SMALL(H972:H2902,ROW()-ROW($H$2905)+1),"")</f>
        <v>0</v>
      </c>
      <c r="K4273">
        <f>IFERROR(SMALL(K972:K2902,ROW()-ROW($K$2905)+1),"")</f>
        <v>0</v>
      </c>
      <c r="L4273">
        <f>IFERROR(SMALL(L972:L2902,ROW()-ROW($L$2905)+1),"")</f>
        <v>0</v>
      </c>
      <c r="M4273">
        <f>IFERROR(SMALL(M972:M2902,ROW()-ROW($M$2905)+1),"")</f>
        <v>0</v>
      </c>
      <c r="N4273">
        <f>IFERROR(SMALL(N972:N2902,ROW()-ROW($N$2905)+1),"")</f>
        <v>0</v>
      </c>
    </row>
    <row r="4274" spans="5:14">
      <c r="E4274">
        <f>IFERROR(SMALL(E972:E2902,ROW()-ROW($E$2905)+1),"")</f>
        <v>0</v>
      </c>
      <c r="F4274">
        <f>IFERROR(SMALL(F972:F2902,ROW()-ROW($F$2905)+1),"")</f>
        <v>0</v>
      </c>
      <c r="G4274">
        <f>IFERROR(SMALL(G972:G2902,ROW()-ROW($G$2905)+1),"")</f>
        <v>0</v>
      </c>
      <c r="H4274">
        <f>IFERROR(SMALL(H972:H2902,ROW()-ROW($H$2905)+1),"")</f>
        <v>0</v>
      </c>
      <c r="K4274">
        <f>IFERROR(SMALL(K972:K2902,ROW()-ROW($K$2905)+1),"")</f>
        <v>0</v>
      </c>
      <c r="L4274">
        <f>IFERROR(SMALL(L972:L2902,ROW()-ROW($L$2905)+1),"")</f>
        <v>0</v>
      </c>
      <c r="M4274">
        <f>IFERROR(SMALL(M972:M2902,ROW()-ROW($M$2905)+1),"")</f>
        <v>0</v>
      </c>
      <c r="N4274">
        <f>IFERROR(SMALL(N972:N2902,ROW()-ROW($N$2905)+1),"")</f>
        <v>0</v>
      </c>
    </row>
    <row r="4275" spans="5:14">
      <c r="E4275">
        <f>IFERROR(SMALL(E972:E2902,ROW()-ROW($E$2905)+1),"")</f>
        <v>0</v>
      </c>
      <c r="F4275">
        <f>IFERROR(SMALL(F972:F2902,ROW()-ROW($F$2905)+1),"")</f>
        <v>0</v>
      </c>
      <c r="G4275">
        <f>IFERROR(SMALL(G972:G2902,ROW()-ROW($G$2905)+1),"")</f>
        <v>0</v>
      </c>
      <c r="H4275">
        <f>IFERROR(SMALL(H972:H2902,ROW()-ROW($H$2905)+1),"")</f>
        <v>0</v>
      </c>
      <c r="K4275">
        <f>IFERROR(SMALL(K972:K2902,ROW()-ROW($K$2905)+1),"")</f>
        <v>0</v>
      </c>
      <c r="L4275">
        <f>IFERROR(SMALL(L972:L2902,ROW()-ROW($L$2905)+1),"")</f>
        <v>0</v>
      </c>
      <c r="M4275">
        <f>IFERROR(SMALL(M972:M2902,ROW()-ROW($M$2905)+1),"")</f>
        <v>0</v>
      </c>
      <c r="N4275">
        <f>IFERROR(SMALL(N972:N2902,ROW()-ROW($N$2905)+1),"")</f>
        <v>0</v>
      </c>
    </row>
    <row r="4276" spans="5:14">
      <c r="E4276">
        <f>IFERROR(SMALL(E972:E2902,ROW()-ROW($E$2905)+1),"")</f>
        <v>0</v>
      </c>
      <c r="F4276">
        <f>IFERROR(SMALL(F972:F2902,ROW()-ROW($F$2905)+1),"")</f>
        <v>0</v>
      </c>
      <c r="G4276">
        <f>IFERROR(SMALL(G972:G2902,ROW()-ROW($G$2905)+1),"")</f>
        <v>0</v>
      </c>
      <c r="H4276">
        <f>IFERROR(SMALL(H972:H2902,ROW()-ROW($H$2905)+1),"")</f>
        <v>0</v>
      </c>
      <c r="K4276">
        <f>IFERROR(SMALL(K972:K2902,ROW()-ROW($K$2905)+1),"")</f>
        <v>0</v>
      </c>
      <c r="L4276">
        <f>IFERROR(SMALL(L972:L2902,ROW()-ROW($L$2905)+1),"")</f>
        <v>0</v>
      </c>
      <c r="M4276">
        <f>IFERROR(SMALL(M972:M2902,ROW()-ROW($M$2905)+1),"")</f>
        <v>0</v>
      </c>
      <c r="N4276">
        <f>IFERROR(SMALL(N972:N2902,ROW()-ROW($N$2905)+1),"")</f>
        <v>0</v>
      </c>
    </row>
    <row r="4277" spans="5:14">
      <c r="E4277">
        <f>IFERROR(SMALL(E972:E2902,ROW()-ROW($E$2905)+1),"")</f>
        <v>0</v>
      </c>
      <c r="F4277">
        <f>IFERROR(SMALL(F972:F2902,ROW()-ROW($F$2905)+1),"")</f>
        <v>0</v>
      </c>
      <c r="G4277">
        <f>IFERROR(SMALL(G972:G2902,ROW()-ROW($G$2905)+1),"")</f>
        <v>0</v>
      </c>
      <c r="H4277">
        <f>IFERROR(SMALL(H972:H2902,ROW()-ROW($H$2905)+1),"")</f>
        <v>0</v>
      </c>
      <c r="K4277">
        <f>IFERROR(SMALL(K972:K2902,ROW()-ROW($K$2905)+1),"")</f>
        <v>0</v>
      </c>
      <c r="L4277">
        <f>IFERROR(SMALL(L972:L2902,ROW()-ROW($L$2905)+1),"")</f>
        <v>0</v>
      </c>
      <c r="M4277">
        <f>IFERROR(SMALL(M972:M2902,ROW()-ROW($M$2905)+1),"")</f>
        <v>0</v>
      </c>
      <c r="N4277">
        <f>IFERROR(SMALL(N972:N2902,ROW()-ROW($N$2905)+1),"")</f>
        <v>0</v>
      </c>
    </row>
    <row r="4278" spans="5:14">
      <c r="E4278">
        <f>IFERROR(SMALL(E972:E2902,ROW()-ROW($E$2905)+1),"")</f>
        <v>0</v>
      </c>
      <c r="F4278">
        <f>IFERROR(SMALL(F972:F2902,ROW()-ROW($F$2905)+1),"")</f>
        <v>0</v>
      </c>
      <c r="G4278">
        <f>IFERROR(SMALL(G972:G2902,ROW()-ROW($G$2905)+1),"")</f>
        <v>0</v>
      </c>
      <c r="H4278">
        <f>IFERROR(SMALL(H972:H2902,ROW()-ROW($H$2905)+1),"")</f>
        <v>0</v>
      </c>
      <c r="K4278">
        <f>IFERROR(SMALL(K972:K2902,ROW()-ROW($K$2905)+1),"")</f>
        <v>0</v>
      </c>
      <c r="L4278">
        <f>IFERROR(SMALL(L972:L2902,ROW()-ROW($L$2905)+1),"")</f>
        <v>0</v>
      </c>
      <c r="M4278">
        <f>IFERROR(SMALL(M972:M2902,ROW()-ROW($M$2905)+1),"")</f>
        <v>0</v>
      </c>
      <c r="N4278">
        <f>IFERROR(SMALL(N972:N2902,ROW()-ROW($N$2905)+1),"")</f>
        <v>0</v>
      </c>
    </row>
    <row r="4279" spans="5:14">
      <c r="E4279">
        <f>IFERROR(SMALL(E972:E2902,ROW()-ROW($E$2905)+1),"")</f>
        <v>0</v>
      </c>
      <c r="F4279">
        <f>IFERROR(SMALL(F972:F2902,ROW()-ROW($F$2905)+1),"")</f>
        <v>0</v>
      </c>
      <c r="G4279">
        <f>IFERROR(SMALL(G972:G2902,ROW()-ROW($G$2905)+1),"")</f>
        <v>0</v>
      </c>
      <c r="H4279">
        <f>IFERROR(SMALL(H972:H2902,ROW()-ROW($H$2905)+1),"")</f>
        <v>0</v>
      </c>
      <c r="K4279">
        <f>IFERROR(SMALL(K972:K2902,ROW()-ROW($K$2905)+1),"")</f>
        <v>0</v>
      </c>
      <c r="L4279">
        <f>IFERROR(SMALL(L972:L2902,ROW()-ROW($L$2905)+1),"")</f>
        <v>0</v>
      </c>
      <c r="M4279">
        <f>IFERROR(SMALL(M972:M2902,ROW()-ROW($M$2905)+1),"")</f>
        <v>0</v>
      </c>
      <c r="N4279">
        <f>IFERROR(SMALL(N972:N2902,ROW()-ROW($N$2905)+1),"")</f>
        <v>0</v>
      </c>
    </row>
    <row r="4280" spans="5:14">
      <c r="E4280">
        <f>IFERROR(SMALL(E972:E2902,ROW()-ROW($E$2905)+1),"")</f>
        <v>0</v>
      </c>
      <c r="F4280">
        <f>IFERROR(SMALL(F972:F2902,ROW()-ROW($F$2905)+1),"")</f>
        <v>0</v>
      </c>
      <c r="G4280">
        <f>IFERROR(SMALL(G972:G2902,ROW()-ROW($G$2905)+1),"")</f>
        <v>0</v>
      </c>
      <c r="H4280">
        <f>IFERROR(SMALL(H972:H2902,ROW()-ROW($H$2905)+1),"")</f>
        <v>0</v>
      </c>
      <c r="K4280">
        <f>IFERROR(SMALL(K972:K2902,ROW()-ROW($K$2905)+1),"")</f>
        <v>0</v>
      </c>
      <c r="L4280">
        <f>IFERROR(SMALL(L972:L2902,ROW()-ROW($L$2905)+1),"")</f>
        <v>0</v>
      </c>
      <c r="M4280">
        <f>IFERROR(SMALL(M972:M2902,ROW()-ROW($M$2905)+1),"")</f>
        <v>0</v>
      </c>
      <c r="N4280">
        <f>IFERROR(SMALL(N972:N2902,ROW()-ROW($N$2905)+1),"")</f>
        <v>0</v>
      </c>
    </row>
    <row r="4281" spans="5:14">
      <c r="E4281">
        <f>IFERROR(SMALL(E972:E2902,ROW()-ROW($E$2905)+1),"")</f>
        <v>0</v>
      </c>
      <c r="F4281">
        <f>IFERROR(SMALL(F972:F2902,ROW()-ROW($F$2905)+1),"")</f>
        <v>0</v>
      </c>
      <c r="G4281">
        <f>IFERROR(SMALL(G972:G2902,ROW()-ROW($G$2905)+1),"")</f>
        <v>0</v>
      </c>
      <c r="H4281">
        <f>IFERROR(SMALL(H972:H2902,ROW()-ROW($H$2905)+1),"")</f>
        <v>0</v>
      </c>
      <c r="K4281">
        <f>IFERROR(SMALL(K972:K2902,ROW()-ROW($K$2905)+1),"")</f>
        <v>0</v>
      </c>
      <c r="L4281">
        <f>IFERROR(SMALL(L972:L2902,ROW()-ROW($L$2905)+1),"")</f>
        <v>0</v>
      </c>
      <c r="M4281">
        <f>IFERROR(SMALL(M972:M2902,ROW()-ROW($M$2905)+1),"")</f>
        <v>0</v>
      </c>
      <c r="N4281">
        <f>IFERROR(SMALL(N972:N2902,ROW()-ROW($N$2905)+1),"")</f>
        <v>0</v>
      </c>
    </row>
    <row r="4282" spans="5:14">
      <c r="E4282">
        <f>IFERROR(SMALL(E972:E2902,ROW()-ROW($E$2905)+1),"")</f>
        <v>0</v>
      </c>
      <c r="F4282">
        <f>IFERROR(SMALL(F972:F2902,ROW()-ROW($F$2905)+1),"")</f>
        <v>0</v>
      </c>
      <c r="G4282">
        <f>IFERROR(SMALL(G972:G2902,ROW()-ROW($G$2905)+1),"")</f>
        <v>0</v>
      </c>
      <c r="H4282">
        <f>IFERROR(SMALL(H972:H2902,ROW()-ROW($H$2905)+1),"")</f>
        <v>0</v>
      </c>
      <c r="K4282">
        <f>IFERROR(SMALL(K972:K2902,ROW()-ROW($K$2905)+1),"")</f>
        <v>0</v>
      </c>
      <c r="L4282">
        <f>IFERROR(SMALL(L972:L2902,ROW()-ROW($L$2905)+1),"")</f>
        <v>0</v>
      </c>
      <c r="M4282">
        <f>IFERROR(SMALL(M972:M2902,ROW()-ROW($M$2905)+1),"")</f>
        <v>0</v>
      </c>
      <c r="N4282">
        <f>IFERROR(SMALL(N972:N2902,ROW()-ROW($N$2905)+1),"")</f>
        <v>0</v>
      </c>
    </row>
    <row r="4283" spans="5:14">
      <c r="E4283">
        <f>IFERROR(SMALL(E972:E2902,ROW()-ROW($E$2905)+1),"")</f>
        <v>0</v>
      </c>
      <c r="F4283">
        <f>IFERROR(SMALL(F972:F2902,ROW()-ROW($F$2905)+1),"")</f>
        <v>0</v>
      </c>
      <c r="G4283">
        <f>IFERROR(SMALL(G972:G2902,ROW()-ROW($G$2905)+1),"")</f>
        <v>0</v>
      </c>
      <c r="H4283">
        <f>IFERROR(SMALL(H972:H2902,ROW()-ROW($H$2905)+1),"")</f>
        <v>0</v>
      </c>
      <c r="K4283">
        <f>IFERROR(SMALL(K972:K2902,ROW()-ROW($K$2905)+1),"")</f>
        <v>0</v>
      </c>
      <c r="L4283">
        <f>IFERROR(SMALL(L972:L2902,ROW()-ROW($L$2905)+1),"")</f>
        <v>0</v>
      </c>
      <c r="M4283">
        <f>IFERROR(SMALL(M972:M2902,ROW()-ROW($M$2905)+1),"")</f>
        <v>0</v>
      </c>
      <c r="N4283">
        <f>IFERROR(SMALL(N972:N2902,ROW()-ROW($N$2905)+1),"")</f>
        <v>0</v>
      </c>
    </row>
    <row r="4284" spans="5:14">
      <c r="E4284">
        <f>IFERROR(SMALL(E972:E2902,ROW()-ROW($E$2905)+1),"")</f>
        <v>0</v>
      </c>
      <c r="F4284">
        <f>IFERROR(SMALL(F972:F2902,ROW()-ROW($F$2905)+1),"")</f>
        <v>0</v>
      </c>
      <c r="G4284">
        <f>IFERROR(SMALL(G972:G2902,ROW()-ROW($G$2905)+1),"")</f>
        <v>0</v>
      </c>
      <c r="H4284">
        <f>IFERROR(SMALL(H972:H2902,ROW()-ROW($H$2905)+1),"")</f>
        <v>0</v>
      </c>
      <c r="K4284">
        <f>IFERROR(SMALL(K972:K2902,ROW()-ROW($K$2905)+1),"")</f>
        <v>0</v>
      </c>
      <c r="L4284">
        <f>IFERROR(SMALL(L972:L2902,ROW()-ROW($L$2905)+1),"")</f>
        <v>0</v>
      </c>
      <c r="M4284">
        <f>IFERROR(SMALL(M972:M2902,ROW()-ROW($M$2905)+1),"")</f>
        <v>0</v>
      </c>
      <c r="N4284">
        <f>IFERROR(SMALL(N972:N2902,ROW()-ROW($N$2905)+1),"")</f>
        <v>0</v>
      </c>
    </row>
    <row r="4285" spans="5:14">
      <c r="E4285">
        <f>IFERROR(SMALL(E972:E2902,ROW()-ROW($E$2905)+1),"")</f>
        <v>0</v>
      </c>
      <c r="F4285">
        <f>IFERROR(SMALL(F972:F2902,ROW()-ROW($F$2905)+1),"")</f>
        <v>0</v>
      </c>
      <c r="G4285">
        <f>IFERROR(SMALL(G972:G2902,ROW()-ROW($G$2905)+1),"")</f>
        <v>0</v>
      </c>
      <c r="H4285">
        <f>IFERROR(SMALL(H972:H2902,ROW()-ROW($H$2905)+1),"")</f>
        <v>0</v>
      </c>
      <c r="K4285">
        <f>IFERROR(SMALL(K972:K2902,ROW()-ROW($K$2905)+1),"")</f>
        <v>0</v>
      </c>
      <c r="L4285">
        <f>IFERROR(SMALL(L972:L2902,ROW()-ROW($L$2905)+1),"")</f>
        <v>0</v>
      </c>
      <c r="M4285">
        <f>IFERROR(SMALL(M972:M2902,ROW()-ROW($M$2905)+1),"")</f>
        <v>0</v>
      </c>
      <c r="N4285">
        <f>IFERROR(SMALL(N972:N2902,ROW()-ROW($N$2905)+1),"")</f>
        <v>0</v>
      </c>
    </row>
    <row r="4286" spans="5:14">
      <c r="E4286">
        <f>IFERROR(SMALL(E972:E2902,ROW()-ROW($E$2905)+1),"")</f>
        <v>0</v>
      </c>
      <c r="F4286">
        <f>IFERROR(SMALL(F972:F2902,ROW()-ROW($F$2905)+1),"")</f>
        <v>0</v>
      </c>
      <c r="G4286">
        <f>IFERROR(SMALL(G972:G2902,ROW()-ROW($G$2905)+1),"")</f>
        <v>0</v>
      </c>
      <c r="H4286">
        <f>IFERROR(SMALL(H972:H2902,ROW()-ROW($H$2905)+1),"")</f>
        <v>0</v>
      </c>
      <c r="K4286">
        <f>IFERROR(SMALL(K972:K2902,ROW()-ROW($K$2905)+1),"")</f>
        <v>0</v>
      </c>
      <c r="L4286">
        <f>IFERROR(SMALL(L972:L2902,ROW()-ROW($L$2905)+1),"")</f>
        <v>0</v>
      </c>
      <c r="M4286">
        <f>IFERROR(SMALL(M972:M2902,ROW()-ROW($M$2905)+1),"")</f>
        <v>0</v>
      </c>
      <c r="N4286">
        <f>IFERROR(SMALL(N972:N2902,ROW()-ROW($N$2905)+1),"")</f>
        <v>0</v>
      </c>
    </row>
    <row r="4287" spans="5:14">
      <c r="E4287">
        <f>IFERROR(SMALL(E972:E2902,ROW()-ROW($E$2905)+1),"")</f>
        <v>0</v>
      </c>
      <c r="F4287">
        <f>IFERROR(SMALL(F972:F2902,ROW()-ROW($F$2905)+1),"")</f>
        <v>0</v>
      </c>
      <c r="G4287">
        <f>IFERROR(SMALL(G972:G2902,ROW()-ROW($G$2905)+1),"")</f>
        <v>0</v>
      </c>
      <c r="H4287">
        <f>IFERROR(SMALL(H972:H2902,ROW()-ROW($H$2905)+1),"")</f>
        <v>0</v>
      </c>
      <c r="K4287">
        <f>IFERROR(SMALL(K972:K2902,ROW()-ROW($K$2905)+1),"")</f>
        <v>0</v>
      </c>
      <c r="L4287">
        <f>IFERROR(SMALL(L972:L2902,ROW()-ROW($L$2905)+1),"")</f>
        <v>0</v>
      </c>
      <c r="M4287">
        <f>IFERROR(SMALL(M972:M2902,ROW()-ROW($M$2905)+1),"")</f>
        <v>0</v>
      </c>
      <c r="N4287">
        <f>IFERROR(SMALL(N972:N2902,ROW()-ROW($N$2905)+1),"")</f>
        <v>0</v>
      </c>
    </row>
    <row r="4288" spans="5:14">
      <c r="E4288">
        <f>IFERROR(SMALL(E972:E2902,ROW()-ROW($E$2905)+1),"")</f>
        <v>0</v>
      </c>
      <c r="F4288">
        <f>IFERROR(SMALL(F972:F2902,ROW()-ROW($F$2905)+1),"")</f>
        <v>0</v>
      </c>
      <c r="G4288">
        <f>IFERROR(SMALL(G972:G2902,ROW()-ROW($G$2905)+1),"")</f>
        <v>0</v>
      </c>
      <c r="H4288">
        <f>IFERROR(SMALL(H972:H2902,ROW()-ROW($H$2905)+1),"")</f>
        <v>0</v>
      </c>
      <c r="K4288">
        <f>IFERROR(SMALL(K972:K2902,ROW()-ROW($K$2905)+1),"")</f>
        <v>0</v>
      </c>
      <c r="L4288">
        <f>IFERROR(SMALL(L972:L2902,ROW()-ROW($L$2905)+1),"")</f>
        <v>0</v>
      </c>
      <c r="M4288">
        <f>IFERROR(SMALL(M972:M2902,ROW()-ROW($M$2905)+1),"")</f>
        <v>0</v>
      </c>
      <c r="N4288">
        <f>IFERROR(SMALL(N972:N2902,ROW()-ROW($N$2905)+1),"")</f>
        <v>0</v>
      </c>
    </row>
    <row r="4289" spans="5:14">
      <c r="E4289">
        <f>IFERROR(SMALL(E972:E2902,ROW()-ROW($E$2905)+1),"")</f>
        <v>0</v>
      </c>
      <c r="F4289">
        <f>IFERROR(SMALL(F972:F2902,ROW()-ROW($F$2905)+1),"")</f>
        <v>0</v>
      </c>
      <c r="G4289">
        <f>IFERROR(SMALL(G972:G2902,ROW()-ROW($G$2905)+1),"")</f>
        <v>0</v>
      </c>
      <c r="H4289">
        <f>IFERROR(SMALL(H972:H2902,ROW()-ROW($H$2905)+1),"")</f>
        <v>0</v>
      </c>
      <c r="K4289">
        <f>IFERROR(SMALL(K972:K2902,ROW()-ROW($K$2905)+1),"")</f>
        <v>0</v>
      </c>
      <c r="L4289">
        <f>IFERROR(SMALL(L972:L2902,ROW()-ROW($L$2905)+1),"")</f>
        <v>0</v>
      </c>
      <c r="M4289">
        <f>IFERROR(SMALL(M972:M2902,ROW()-ROW($M$2905)+1),"")</f>
        <v>0</v>
      </c>
      <c r="N4289">
        <f>IFERROR(SMALL(N972:N2902,ROW()-ROW($N$2905)+1),"")</f>
        <v>0</v>
      </c>
    </row>
    <row r="4290" spans="5:14">
      <c r="E4290">
        <f>IFERROR(SMALL(E972:E2902,ROW()-ROW($E$2905)+1),"")</f>
        <v>0</v>
      </c>
      <c r="F4290">
        <f>IFERROR(SMALL(F972:F2902,ROW()-ROW($F$2905)+1),"")</f>
        <v>0</v>
      </c>
      <c r="G4290">
        <f>IFERROR(SMALL(G972:G2902,ROW()-ROW($G$2905)+1),"")</f>
        <v>0</v>
      </c>
      <c r="H4290">
        <f>IFERROR(SMALL(H972:H2902,ROW()-ROW($H$2905)+1),"")</f>
        <v>0</v>
      </c>
      <c r="K4290">
        <f>IFERROR(SMALL(K972:K2902,ROW()-ROW($K$2905)+1),"")</f>
        <v>0</v>
      </c>
      <c r="L4290">
        <f>IFERROR(SMALL(L972:L2902,ROW()-ROW($L$2905)+1),"")</f>
        <v>0</v>
      </c>
      <c r="M4290">
        <f>IFERROR(SMALL(M972:M2902,ROW()-ROW($M$2905)+1),"")</f>
        <v>0</v>
      </c>
      <c r="N4290">
        <f>IFERROR(SMALL(N972:N2902,ROW()-ROW($N$2905)+1),"")</f>
        <v>0</v>
      </c>
    </row>
    <row r="4291" spans="5:14">
      <c r="E4291">
        <f>IFERROR(SMALL(E972:E2902,ROW()-ROW($E$2905)+1),"")</f>
        <v>0</v>
      </c>
      <c r="F4291">
        <f>IFERROR(SMALL(F972:F2902,ROW()-ROW($F$2905)+1),"")</f>
        <v>0</v>
      </c>
      <c r="G4291">
        <f>IFERROR(SMALL(G972:G2902,ROW()-ROW($G$2905)+1),"")</f>
        <v>0</v>
      </c>
      <c r="H4291">
        <f>IFERROR(SMALL(H972:H2902,ROW()-ROW($H$2905)+1),"")</f>
        <v>0</v>
      </c>
      <c r="K4291">
        <f>IFERROR(SMALL(K972:K2902,ROW()-ROW($K$2905)+1),"")</f>
        <v>0</v>
      </c>
      <c r="L4291">
        <f>IFERROR(SMALL(L972:L2902,ROW()-ROW($L$2905)+1),"")</f>
        <v>0</v>
      </c>
      <c r="M4291">
        <f>IFERROR(SMALL(M972:M2902,ROW()-ROW($M$2905)+1),"")</f>
        <v>0</v>
      </c>
      <c r="N4291">
        <f>IFERROR(SMALL(N972:N2902,ROW()-ROW($N$2905)+1),"")</f>
        <v>0</v>
      </c>
    </row>
    <row r="4292" spans="5:14">
      <c r="E4292">
        <f>IFERROR(SMALL(E972:E2902,ROW()-ROW($E$2905)+1),"")</f>
        <v>0</v>
      </c>
      <c r="F4292">
        <f>IFERROR(SMALL(F972:F2902,ROW()-ROW($F$2905)+1),"")</f>
        <v>0</v>
      </c>
      <c r="G4292">
        <f>IFERROR(SMALL(G972:G2902,ROW()-ROW($G$2905)+1),"")</f>
        <v>0</v>
      </c>
      <c r="H4292">
        <f>IFERROR(SMALL(H972:H2902,ROW()-ROW($H$2905)+1),"")</f>
        <v>0</v>
      </c>
      <c r="K4292">
        <f>IFERROR(SMALL(K972:K2902,ROW()-ROW($K$2905)+1),"")</f>
        <v>0</v>
      </c>
      <c r="L4292">
        <f>IFERROR(SMALL(L972:L2902,ROW()-ROW($L$2905)+1),"")</f>
        <v>0</v>
      </c>
      <c r="M4292">
        <f>IFERROR(SMALL(M972:M2902,ROW()-ROW($M$2905)+1),"")</f>
        <v>0</v>
      </c>
      <c r="N4292">
        <f>IFERROR(SMALL(N972:N2902,ROW()-ROW($N$2905)+1),"")</f>
        <v>0</v>
      </c>
    </row>
    <row r="4293" spans="5:14">
      <c r="E4293">
        <f>IFERROR(SMALL(E972:E2902,ROW()-ROW($E$2905)+1),"")</f>
        <v>0</v>
      </c>
      <c r="F4293">
        <f>IFERROR(SMALL(F972:F2902,ROW()-ROW($F$2905)+1),"")</f>
        <v>0</v>
      </c>
      <c r="G4293">
        <f>IFERROR(SMALL(G972:G2902,ROW()-ROW($G$2905)+1),"")</f>
        <v>0</v>
      </c>
      <c r="H4293">
        <f>IFERROR(SMALL(H972:H2902,ROW()-ROW($H$2905)+1),"")</f>
        <v>0</v>
      </c>
      <c r="K4293">
        <f>IFERROR(SMALL(K972:K2902,ROW()-ROW($K$2905)+1),"")</f>
        <v>0</v>
      </c>
      <c r="L4293">
        <f>IFERROR(SMALL(L972:L2902,ROW()-ROW($L$2905)+1),"")</f>
        <v>0</v>
      </c>
      <c r="M4293">
        <f>IFERROR(SMALL(M972:M2902,ROW()-ROW($M$2905)+1),"")</f>
        <v>0</v>
      </c>
      <c r="N4293">
        <f>IFERROR(SMALL(N972:N2902,ROW()-ROW($N$2905)+1),"")</f>
        <v>0</v>
      </c>
    </row>
    <row r="4294" spans="5:14">
      <c r="E4294">
        <f>IFERROR(SMALL(E972:E2902,ROW()-ROW($E$2905)+1),"")</f>
        <v>0</v>
      </c>
      <c r="F4294">
        <f>IFERROR(SMALL(F972:F2902,ROW()-ROW($F$2905)+1),"")</f>
        <v>0</v>
      </c>
      <c r="G4294">
        <f>IFERROR(SMALL(G972:G2902,ROW()-ROW($G$2905)+1),"")</f>
        <v>0</v>
      </c>
      <c r="H4294">
        <f>IFERROR(SMALL(H972:H2902,ROW()-ROW($H$2905)+1),"")</f>
        <v>0</v>
      </c>
      <c r="K4294">
        <f>IFERROR(SMALL(K972:K2902,ROW()-ROW($K$2905)+1),"")</f>
        <v>0</v>
      </c>
      <c r="L4294">
        <f>IFERROR(SMALL(L972:L2902,ROW()-ROW($L$2905)+1),"")</f>
        <v>0</v>
      </c>
      <c r="M4294">
        <f>IFERROR(SMALL(M972:M2902,ROW()-ROW($M$2905)+1),"")</f>
        <v>0</v>
      </c>
      <c r="N4294">
        <f>IFERROR(SMALL(N972:N2902,ROW()-ROW($N$2905)+1),"")</f>
        <v>0</v>
      </c>
    </row>
    <row r="4295" spans="5:14">
      <c r="E4295">
        <f>IFERROR(SMALL(E972:E2902,ROW()-ROW($E$2905)+1),"")</f>
        <v>0</v>
      </c>
      <c r="F4295">
        <f>IFERROR(SMALL(F972:F2902,ROW()-ROW($F$2905)+1),"")</f>
        <v>0</v>
      </c>
      <c r="G4295">
        <f>IFERROR(SMALL(G972:G2902,ROW()-ROW($G$2905)+1),"")</f>
        <v>0</v>
      </c>
      <c r="H4295">
        <f>IFERROR(SMALL(H972:H2902,ROW()-ROW($H$2905)+1),"")</f>
        <v>0</v>
      </c>
      <c r="K4295">
        <f>IFERROR(SMALL(K972:K2902,ROW()-ROW($K$2905)+1),"")</f>
        <v>0</v>
      </c>
      <c r="L4295">
        <f>IFERROR(SMALL(L972:L2902,ROW()-ROW($L$2905)+1),"")</f>
        <v>0</v>
      </c>
      <c r="M4295">
        <f>IFERROR(SMALL(M972:M2902,ROW()-ROW($M$2905)+1),"")</f>
        <v>0</v>
      </c>
      <c r="N4295">
        <f>IFERROR(SMALL(N972:N2902,ROW()-ROW($N$2905)+1),"")</f>
        <v>0</v>
      </c>
    </row>
    <row r="4296" spans="5:14">
      <c r="E4296">
        <f>IFERROR(SMALL(E972:E2902,ROW()-ROW($E$2905)+1),"")</f>
        <v>0</v>
      </c>
      <c r="F4296">
        <f>IFERROR(SMALL(F972:F2902,ROW()-ROW($F$2905)+1),"")</f>
        <v>0</v>
      </c>
      <c r="G4296">
        <f>IFERROR(SMALL(G972:G2902,ROW()-ROW($G$2905)+1),"")</f>
        <v>0</v>
      </c>
      <c r="H4296">
        <f>IFERROR(SMALL(H972:H2902,ROW()-ROW($H$2905)+1),"")</f>
        <v>0</v>
      </c>
      <c r="K4296">
        <f>IFERROR(SMALL(K972:K2902,ROW()-ROW($K$2905)+1),"")</f>
        <v>0</v>
      </c>
      <c r="L4296">
        <f>IFERROR(SMALL(L972:L2902,ROW()-ROW($L$2905)+1),"")</f>
        <v>0</v>
      </c>
      <c r="M4296">
        <f>IFERROR(SMALL(M972:M2902,ROW()-ROW($M$2905)+1),"")</f>
        <v>0</v>
      </c>
      <c r="N4296">
        <f>IFERROR(SMALL(N972:N2902,ROW()-ROW($N$2905)+1),"")</f>
        <v>0</v>
      </c>
    </row>
    <row r="4297" spans="5:14">
      <c r="E4297">
        <f>IFERROR(SMALL(E972:E2902,ROW()-ROW($E$2905)+1),"")</f>
        <v>0</v>
      </c>
      <c r="F4297">
        <f>IFERROR(SMALL(F972:F2902,ROW()-ROW($F$2905)+1),"")</f>
        <v>0</v>
      </c>
      <c r="G4297">
        <f>IFERROR(SMALL(G972:G2902,ROW()-ROW($G$2905)+1),"")</f>
        <v>0</v>
      </c>
      <c r="H4297">
        <f>IFERROR(SMALL(H972:H2902,ROW()-ROW($H$2905)+1),"")</f>
        <v>0</v>
      </c>
      <c r="K4297">
        <f>IFERROR(SMALL(K972:K2902,ROW()-ROW($K$2905)+1),"")</f>
        <v>0</v>
      </c>
      <c r="L4297">
        <f>IFERROR(SMALL(L972:L2902,ROW()-ROW($L$2905)+1),"")</f>
        <v>0</v>
      </c>
      <c r="M4297">
        <f>IFERROR(SMALL(M972:M2902,ROW()-ROW($M$2905)+1),"")</f>
        <v>0</v>
      </c>
      <c r="N4297">
        <f>IFERROR(SMALL(N972:N2902,ROW()-ROW($N$2905)+1),"")</f>
        <v>0</v>
      </c>
    </row>
    <row r="4298" spans="5:14">
      <c r="E4298">
        <f>IFERROR(SMALL(E972:E2902,ROW()-ROW($E$2905)+1),"")</f>
        <v>0</v>
      </c>
      <c r="F4298">
        <f>IFERROR(SMALL(F972:F2902,ROW()-ROW($F$2905)+1),"")</f>
        <v>0</v>
      </c>
      <c r="G4298">
        <f>IFERROR(SMALL(G972:G2902,ROW()-ROW($G$2905)+1),"")</f>
        <v>0</v>
      </c>
      <c r="H4298">
        <f>IFERROR(SMALL(H972:H2902,ROW()-ROW($H$2905)+1),"")</f>
        <v>0</v>
      </c>
      <c r="K4298">
        <f>IFERROR(SMALL(K972:K2902,ROW()-ROW($K$2905)+1),"")</f>
        <v>0</v>
      </c>
      <c r="L4298">
        <f>IFERROR(SMALL(L972:L2902,ROW()-ROW($L$2905)+1),"")</f>
        <v>0</v>
      </c>
      <c r="M4298">
        <f>IFERROR(SMALL(M972:M2902,ROW()-ROW($M$2905)+1),"")</f>
        <v>0</v>
      </c>
      <c r="N4298">
        <f>IFERROR(SMALL(N972:N2902,ROW()-ROW($N$2905)+1),"")</f>
        <v>0</v>
      </c>
    </row>
    <row r="4299" spans="5:14">
      <c r="E4299">
        <f>IFERROR(SMALL(E972:E2902,ROW()-ROW($E$2905)+1),"")</f>
        <v>0</v>
      </c>
      <c r="F4299">
        <f>IFERROR(SMALL(F972:F2902,ROW()-ROW($F$2905)+1),"")</f>
        <v>0</v>
      </c>
      <c r="G4299">
        <f>IFERROR(SMALL(G972:G2902,ROW()-ROW($G$2905)+1),"")</f>
        <v>0</v>
      </c>
      <c r="H4299">
        <f>IFERROR(SMALL(H972:H2902,ROW()-ROW($H$2905)+1),"")</f>
        <v>0</v>
      </c>
      <c r="K4299">
        <f>IFERROR(SMALL(K972:K2902,ROW()-ROW($K$2905)+1),"")</f>
        <v>0</v>
      </c>
      <c r="L4299">
        <f>IFERROR(SMALL(L972:L2902,ROW()-ROW($L$2905)+1),"")</f>
        <v>0</v>
      </c>
      <c r="M4299">
        <f>IFERROR(SMALL(M972:M2902,ROW()-ROW($M$2905)+1),"")</f>
        <v>0</v>
      </c>
      <c r="N4299">
        <f>IFERROR(SMALL(N972:N2902,ROW()-ROW($N$2905)+1),"")</f>
        <v>0</v>
      </c>
    </row>
    <row r="4300" spans="5:14">
      <c r="E4300">
        <f>IFERROR(SMALL(E972:E2902,ROW()-ROW($E$2905)+1),"")</f>
        <v>0</v>
      </c>
      <c r="F4300">
        <f>IFERROR(SMALL(F972:F2902,ROW()-ROW($F$2905)+1),"")</f>
        <v>0</v>
      </c>
      <c r="G4300">
        <f>IFERROR(SMALL(G972:G2902,ROW()-ROW($G$2905)+1),"")</f>
        <v>0</v>
      </c>
      <c r="H4300">
        <f>IFERROR(SMALL(H972:H2902,ROW()-ROW($H$2905)+1),"")</f>
        <v>0</v>
      </c>
      <c r="K4300">
        <f>IFERROR(SMALL(K972:K2902,ROW()-ROW($K$2905)+1),"")</f>
        <v>0</v>
      </c>
      <c r="L4300">
        <f>IFERROR(SMALL(L972:L2902,ROW()-ROW($L$2905)+1),"")</f>
        <v>0</v>
      </c>
      <c r="M4300">
        <f>IFERROR(SMALL(M972:M2902,ROW()-ROW($M$2905)+1),"")</f>
        <v>0</v>
      </c>
      <c r="N4300">
        <f>IFERROR(SMALL(N972:N2902,ROW()-ROW($N$2905)+1),"")</f>
        <v>0</v>
      </c>
    </row>
    <row r="4301" spans="5:14">
      <c r="E4301">
        <f>IFERROR(SMALL(E972:E2902,ROW()-ROW($E$2905)+1),"")</f>
        <v>0</v>
      </c>
      <c r="F4301">
        <f>IFERROR(SMALL(F972:F2902,ROW()-ROW($F$2905)+1),"")</f>
        <v>0</v>
      </c>
      <c r="G4301">
        <f>IFERROR(SMALL(G972:G2902,ROW()-ROW($G$2905)+1),"")</f>
        <v>0</v>
      </c>
      <c r="H4301">
        <f>IFERROR(SMALL(H972:H2902,ROW()-ROW($H$2905)+1),"")</f>
        <v>0</v>
      </c>
      <c r="K4301">
        <f>IFERROR(SMALL(K972:K2902,ROW()-ROW($K$2905)+1),"")</f>
        <v>0</v>
      </c>
      <c r="L4301">
        <f>IFERROR(SMALL(L972:L2902,ROW()-ROW($L$2905)+1),"")</f>
        <v>0</v>
      </c>
      <c r="M4301">
        <f>IFERROR(SMALL(M972:M2902,ROW()-ROW($M$2905)+1),"")</f>
        <v>0</v>
      </c>
      <c r="N4301">
        <f>IFERROR(SMALL(N972:N2902,ROW()-ROW($N$2905)+1),"")</f>
        <v>0</v>
      </c>
    </row>
    <row r="4302" spans="5:14">
      <c r="E4302">
        <f>IFERROR(SMALL(E972:E2902,ROW()-ROW($E$2905)+1),"")</f>
        <v>0</v>
      </c>
      <c r="F4302">
        <f>IFERROR(SMALL(F972:F2902,ROW()-ROW($F$2905)+1),"")</f>
        <v>0</v>
      </c>
      <c r="G4302">
        <f>IFERROR(SMALL(G972:G2902,ROW()-ROW($G$2905)+1),"")</f>
        <v>0</v>
      </c>
      <c r="H4302">
        <f>IFERROR(SMALL(H972:H2902,ROW()-ROW($H$2905)+1),"")</f>
        <v>0</v>
      </c>
      <c r="K4302">
        <f>IFERROR(SMALL(K972:K2902,ROW()-ROW($K$2905)+1),"")</f>
        <v>0</v>
      </c>
      <c r="L4302">
        <f>IFERROR(SMALL(L972:L2902,ROW()-ROW($L$2905)+1),"")</f>
        <v>0</v>
      </c>
      <c r="M4302">
        <f>IFERROR(SMALL(M972:M2902,ROW()-ROW($M$2905)+1),"")</f>
        <v>0</v>
      </c>
      <c r="N4302">
        <f>IFERROR(SMALL(N972:N2902,ROW()-ROW($N$2905)+1),"")</f>
        <v>0</v>
      </c>
    </row>
    <row r="4303" spans="5:14">
      <c r="E4303">
        <f>IFERROR(SMALL(E972:E2902,ROW()-ROW($E$2905)+1),"")</f>
        <v>0</v>
      </c>
      <c r="F4303">
        <f>IFERROR(SMALL(F972:F2902,ROW()-ROW($F$2905)+1),"")</f>
        <v>0</v>
      </c>
      <c r="G4303">
        <f>IFERROR(SMALL(G972:G2902,ROW()-ROW($G$2905)+1),"")</f>
        <v>0</v>
      </c>
      <c r="H4303">
        <f>IFERROR(SMALL(H972:H2902,ROW()-ROW($H$2905)+1),"")</f>
        <v>0</v>
      </c>
      <c r="K4303">
        <f>IFERROR(SMALL(K972:K2902,ROW()-ROW($K$2905)+1),"")</f>
        <v>0</v>
      </c>
      <c r="L4303">
        <f>IFERROR(SMALL(L972:L2902,ROW()-ROW($L$2905)+1),"")</f>
        <v>0</v>
      </c>
      <c r="M4303">
        <f>IFERROR(SMALL(M972:M2902,ROW()-ROW($M$2905)+1),"")</f>
        <v>0</v>
      </c>
      <c r="N4303">
        <f>IFERROR(SMALL(N972:N2902,ROW()-ROW($N$2905)+1),"")</f>
        <v>0</v>
      </c>
    </row>
    <row r="4304" spans="5:14">
      <c r="E4304">
        <f>IFERROR(SMALL(E972:E2902,ROW()-ROW($E$2905)+1),"")</f>
        <v>0</v>
      </c>
      <c r="F4304">
        <f>IFERROR(SMALL(F972:F2902,ROW()-ROW($F$2905)+1),"")</f>
        <v>0</v>
      </c>
      <c r="G4304">
        <f>IFERROR(SMALL(G972:G2902,ROW()-ROW($G$2905)+1),"")</f>
        <v>0</v>
      </c>
      <c r="H4304">
        <f>IFERROR(SMALL(H972:H2902,ROW()-ROW($H$2905)+1),"")</f>
        <v>0</v>
      </c>
      <c r="K4304">
        <f>IFERROR(SMALL(K972:K2902,ROW()-ROW($K$2905)+1),"")</f>
        <v>0</v>
      </c>
      <c r="L4304">
        <f>IFERROR(SMALL(L972:L2902,ROW()-ROW($L$2905)+1),"")</f>
        <v>0</v>
      </c>
      <c r="M4304">
        <f>IFERROR(SMALL(M972:M2902,ROW()-ROW($M$2905)+1),"")</f>
        <v>0</v>
      </c>
      <c r="N4304">
        <f>IFERROR(SMALL(N972:N2902,ROW()-ROW($N$2905)+1),"")</f>
        <v>0</v>
      </c>
    </row>
    <row r="4305" spans="5:14">
      <c r="E4305">
        <f>IFERROR(SMALL(E972:E2902,ROW()-ROW($E$2905)+1),"")</f>
        <v>0</v>
      </c>
      <c r="F4305">
        <f>IFERROR(SMALL(F972:F2902,ROW()-ROW($F$2905)+1),"")</f>
        <v>0</v>
      </c>
      <c r="G4305">
        <f>IFERROR(SMALL(G972:G2902,ROW()-ROW($G$2905)+1),"")</f>
        <v>0</v>
      </c>
      <c r="H4305">
        <f>IFERROR(SMALL(H972:H2902,ROW()-ROW($H$2905)+1),"")</f>
        <v>0</v>
      </c>
      <c r="K4305">
        <f>IFERROR(SMALL(K972:K2902,ROW()-ROW($K$2905)+1),"")</f>
        <v>0</v>
      </c>
      <c r="L4305">
        <f>IFERROR(SMALL(L972:L2902,ROW()-ROW($L$2905)+1),"")</f>
        <v>0</v>
      </c>
      <c r="M4305">
        <f>IFERROR(SMALL(M972:M2902,ROW()-ROW($M$2905)+1),"")</f>
        <v>0</v>
      </c>
      <c r="N4305">
        <f>IFERROR(SMALL(N972:N2902,ROW()-ROW($N$2905)+1),"")</f>
        <v>0</v>
      </c>
    </row>
    <row r="4306" spans="5:14">
      <c r="E4306">
        <f>IFERROR(SMALL(E972:E2902,ROW()-ROW($E$2905)+1),"")</f>
        <v>0</v>
      </c>
      <c r="F4306">
        <f>IFERROR(SMALL(F972:F2902,ROW()-ROW($F$2905)+1),"")</f>
        <v>0</v>
      </c>
      <c r="G4306">
        <f>IFERROR(SMALL(G972:G2902,ROW()-ROW($G$2905)+1),"")</f>
        <v>0</v>
      </c>
      <c r="H4306">
        <f>IFERROR(SMALL(H972:H2902,ROW()-ROW($H$2905)+1),"")</f>
        <v>0</v>
      </c>
      <c r="K4306">
        <f>IFERROR(SMALL(K972:K2902,ROW()-ROW($K$2905)+1),"")</f>
        <v>0</v>
      </c>
      <c r="L4306">
        <f>IFERROR(SMALL(L972:L2902,ROW()-ROW($L$2905)+1),"")</f>
        <v>0</v>
      </c>
      <c r="M4306">
        <f>IFERROR(SMALL(M972:M2902,ROW()-ROW($M$2905)+1),"")</f>
        <v>0</v>
      </c>
      <c r="N4306">
        <f>IFERROR(SMALL(N972:N2902,ROW()-ROW($N$2905)+1),"")</f>
        <v>0</v>
      </c>
    </row>
    <row r="4307" spans="5:14">
      <c r="E4307">
        <f>IFERROR(SMALL(E972:E2902,ROW()-ROW($E$2905)+1),"")</f>
        <v>0</v>
      </c>
      <c r="F4307">
        <f>IFERROR(SMALL(F972:F2902,ROW()-ROW($F$2905)+1),"")</f>
        <v>0</v>
      </c>
      <c r="G4307">
        <f>IFERROR(SMALL(G972:G2902,ROW()-ROW($G$2905)+1),"")</f>
        <v>0</v>
      </c>
      <c r="H4307">
        <f>IFERROR(SMALL(H972:H2902,ROW()-ROW($H$2905)+1),"")</f>
        <v>0</v>
      </c>
      <c r="K4307">
        <f>IFERROR(SMALL(K972:K2902,ROW()-ROW($K$2905)+1),"")</f>
        <v>0</v>
      </c>
      <c r="L4307">
        <f>IFERROR(SMALL(L972:L2902,ROW()-ROW($L$2905)+1),"")</f>
        <v>0</v>
      </c>
      <c r="M4307">
        <f>IFERROR(SMALL(M972:M2902,ROW()-ROW($M$2905)+1),"")</f>
        <v>0</v>
      </c>
      <c r="N4307">
        <f>IFERROR(SMALL(N972:N2902,ROW()-ROW($N$2905)+1),"")</f>
        <v>0</v>
      </c>
    </row>
    <row r="4308" spans="5:14">
      <c r="E4308">
        <f>IFERROR(SMALL(E972:E2902,ROW()-ROW($E$2905)+1),"")</f>
        <v>0</v>
      </c>
      <c r="F4308">
        <f>IFERROR(SMALL(F972:F2902,ROW()-ROW($F$2905)+1),"")</f>
        <v>0</v>
      </c>
      <c r="G4308">
        <f>IFERROR(SMALL(G972:G2902,ROW()-ROW($G$2905)+1),"")</f>
        <v>0</v>
      </c>
      <c r="H4308">
        <f>IFERROR(SMALL(H972:H2902,ROW()-ROW($H$2905)+1),"")</f>
        <v>0</v>
      </c>
      <c r="K4308">
        <f>IFERROR(SMALL(K972:K2902,ROW()-ROW($K$2905)+1),"")</f>
        <v>0</v>
      </c>
      <c r="L4308">
        <f>IFERROR(SMALL(L972:L2902,ROW()-ROW($L$2905)+1),"")</f>
        <v>0</v>
      </c>
      <c r="M4308">
        <f>IFERROR(SMALL(M972:M2902,ROW()-ROW($M$2905)+1),"")</f>
        <v>0</v>
      </c>
      <c r="N4308">
        <f>IFERROR(SMALL(N972:N2902,ROW()-ROW($N$2905)+1),"")</f>
        <v>0</v>
      </c>
    </row>
    <row r="4309" spans="5:14">
      <c r="E4309">
        <f>IFERROR(SMALL(E972:E2902,ROW()-ROW($E$2905)+1),"")</f>
        <v>0</v>
      </c>
      <c r="F4309">
        <f>IFERROR(SMALL(F972:F2902,ROW()-ROW($F$2905)+1),"")</f>
        <v>0</v>
      </c>
      <c r="G4309">
        <f>IFERROR(SMALL(G972:G2902,ROW()-ROW($G$2905)+1),"")</f>
        <v>0</v>
      </c>
      <c r="H4309">
        <f>IFERROR(SMALL(H972:H2902,ROW()-ROW($H$2905)+1),"")</f>
        <v>0</v>
      </c>
      <c r="K4309">
        <f>IFERROR(SMALL(K972:K2902,ROW()-ROW($K$2905)+1),"")</f>
        <v>0</v>
      </c>
      <c r="L4309">
        <f>IFERROR(SMALL(L972:L2902,ROW()-ROW($L$2905)+1),"")</f>
        <v>0</v>
      </c>
      <c r="M4309">
        <f>IFERROR(SMALL(M972:M2902,ROW()-ROW($M$2905)+1),"")</f>
        <v>0</v>
      </c>
      <c r="N4309">
        <f>IFERROR(SMALL(N972:N2902,ROW()-ROW($N$2905)+1),"")</f>
        <v>0</v>
      </c>
    </row>
    <row r="4310" spans="5:14">
      <c r="E4310">
        <f>IFERROR(SMALL(E972:E2902,ROW()-ROW($E$2905)+1),"")</f>
        <v>0</v>
      </c>
      <c r="F4310">
        <f>IFERROR(SMALL(F972:F2902,ROW()-ROW($F$2905)+1),"")</f>
        <v>0</v>
      </c>
      <c r="G4310">
        <f>IFERROR(SMALL(G972:G2902,ROW()-ROW($G$2905)+1),"")</f>
        <v>0</v>
      </c>
      <c r="H4310">
        <f>IFERROR(SMALL(H972:H2902,ROW()-ROW($H$2905)+1),"")</f>
        <v>0</v>
      </c>
      <c r="K4310">
        <f>IFERROR(SMALL(K972:K2902,ROW()-ROW($K$2905)+1),"")</f>
        <v>0</v>
      </c>
      <c r="L4310">
        <f>IFERROR(SMALL(L972:L2902,ROW()-ROW($L$2905)+1),"")</f>
        <v>0</v>
      </c>
      <c r="M4310">
        <f>IFERROR(SMALL(M972:M2902,ROW()-ROW($M$2905)+1),"")</f>
        <v>0</v>
      </c>
      <c r="N4310">
        <f>IFERROR(SMALL(N972:N2902,ROW()-ROW($N$2905)+1),"")</f>
        <v>0</v>
      </c>
    </row>
    <row r="4311" spans="5:14">
      <c r="E4311">
        <f>IFERROR(SMALL(E972:E2902,ROW()-ROW($E$2905)+1),"")</f>
        <v>0</v>
      </c>
      <c r="F4311">
        <f>IFERROR(SMALL(F972:F2902,ROW()-ROW($F$2905)+1),"")</f>
        <v>0</v>
      </c>
      <c r="G4311">
        <f>IFERROR(SMALL(G972:G2902,ROW()-ROW($G$2905)+1),"")</f>
        <v>0</v>
      </c>
      <c r="H4311">
        <f>IFERROR(SMALL(H972:H2902,ROW()-ROW($H$2905)+1),"")</f>
        <v>0</v>
      </c>
      <c r="K4311">
        <f>IFERROR(SMALL(K972:K2902,ROW()-ROW($K$2905)+1),"")</f>
        <v>0</v>
      </c>
      <c r="L4311">
        <f>IFERROR(SMALL(L972:L2902,ROW()-ROW($L$2905)+1),"")</f>
        <v>0</v>
      </c>
      <c r="M4311">
        <f>IFERROR(SMALL(M972:M2902,ROW()-ROW($M$2905)+1),"")</f>
        <v>0</v>
      </c>
      <c r="N4311">
        <f>IFERROR(SMALL(N972:N2902,ROW()-ROW($N$2905)+1),"")</f>
        <v>0</v>
      </c>
    </row>
    <row r="4312" spans="5:14">
      <c r="E4312">
        <f>IFERROR(SMALL(E972:E2902,ROW()-ROW($E$2905)+1),"")</f>
        <v>0</v>
      </c>
      <c r="F4312">
        <f>IFERROR(SMALL(F972:F2902,ROW()-ROW($F$2905)+1),"")</f>
        <v>0</v>
      </c>
      <c r="G4312">
        <f>IFERROR(SMALL(G972:G2902,ROW()-ROW($G$2905)+1),"")</f>
        <v>0</v>
      </c>
      <c r="H4312">
        <f>IFERROR(SMALL(H972:H2902,ROW()-ROW($H$2905)+1),"")</f>
        <v>0</v>
      </c>
      <c r="K4312">
        <f>IFERROR(SMALL(K972:K2902,ROW()-ROW($K$2905)+1),"")</f>
        <v>0</v>
      </c>
      <c r="L4312">
        <f>IFERROR(SMALL(L972:L2902,ROW()-ROW($L$2905)+1),"")</f>
        <v>0</v>
      </c>
      <c r="M4312">
        <f>IFERROR(SMALL(M972:M2902,ROW()-ROW($M$2905)+1),"")</f>
        <v>0</v>
      </c>
      <c r="N4312">
        <f>IFERROR(SMALL(N972:N2902,ROW()-ROW($N$2905)+1),"")</f>
        <v>0</v>
      </c>
    </row>
    <row r="4313" spans="5:14">
      <c r="E4313">
        <f>IFERROR(SMALL(E972:E2902,ROW()-ROW($E$2905)+1),"")</f>
        <v>0</v>
      </c>
      <c r="F4313">
        <f>IFERROR(SMALL(F972:F2902,ROW()-ROW($F$2905)+1),"")</f>
        <v>0</v>
      </c>
      <c r="G4313">
        <f>IFERROR(SMALL(G972:G2902,ROW()-ROW($G$2905)+1),"")</f>
        <v>0</v>
      </c>
      <c r="H4313">
        <f>IFERROR(SMALL(H972:H2902,ROW()-ROW($H$2905)+1),"")</f>
        <v>0</v>
      </c>
      <c r="K4313">
        <f>IFERROR(SMALL(K972:K2902,ROW()-ROW($K$2905)+1),"")</f>
        <v>0</v>
      </c>
      <c r="L4313">
        <f>IFERROR(SMALL(L972:L2902,ROW()-ROW($L$2905)+1),"")</f>
        <v>0</v>
      </c>
      <c r="M4313">
        <f>IFERROR(SMALL(M972:M2902,ROW()-ROW($M$2905)+1),"")</f>
        <v>0</v>
      </c>
      <c r="N4313">
        <f>IFERROR(SMALL(N972:N2902,ROW()-ROW($N$2905)+1),"")</f>
        <v>0</v>
      </c>
    </row>
    <row r="4314" spans="5:14">
      <c r="E4314">
        <f>IFERROR(SMALL(E972:E2902,ROW()-ROW($E$2905)+1),"")</f>
        <v>0</v>
      </c>
      <c r="F4314">
        <f>IFERROR(SMALL(F972:F2902,ROW()-ROW($F$2905)+1),"")</f>
        <v>0</v>
      </c>
      <c r="G4314">
        <f>IFERROR(SMALL(G972:G2902,ROW()-ROW($G$2905)+1),"")</f>
        <v>0</v>
      </c>
      <c r="H4314">
        <f>IFERROR(SMALL(H972:H2902,ROW()-ROW($H$2905)+1),"")</f>
        <v>0</v>
      </c>
      <c r="K4314">
        <f>IFERROR(SMALL(K972:K2902,ROW()-ROW($K$2905)+1),"")</f>
        <v>0</v>
      </c>
      <c r="L4314">
        <f>IFERROR(SMALL(L972:L2902,ROW()-ROW($L$2905)+1),"")</f>
        <v>0</v>
      </c>
      <c r="M4314">
        <f>IFERROR(SMALL(M972:M2902,ROW()-ROW($M$2905)+1),"")</f>
        <v>0</v>
      </c>
      <c r="N4314">
        <f>IFERROR(SMALL(N972:N2902,ROW()-ROW($N$2905)+1),"")</f>
        <v>0</v>
      </c>
    </row>
    <row r="4315" spans="5:14">
      <c r="E4315">
        <f>IFERROR(SMALL(E972:E2902,ROW()-ROW($E$2905)+1),"")</f>
        <v>0</v>
      </c>
      <c r="F4315">
        <f>IFERROR(SMALL(F972:F2902,ROW()-ROW($F$2905)+1),"")</f>
        <v>0</v>
      </c>
      <c r="G4315">
        <f>IFERROR(SMALL(G972:G2902,ROW()-ROW($G$2905)+1),"")</f>
        <v>0</v>
      </c>
      <c r="H4315">
        <f>IFERROR(SMALL(H972:H2902,ROW()-ROW($H$2905)+1),"")</f>
        <v>0</v>
      </c>
      <c r="K4315">
        <f>IFERROR(SMALL(K972:K2902,ROW()-ROW($K$2905)+1),"")</f>
        <v>0</v>
      </c>
      <c r="L4315">
        <f>IFERROR(SMALL(L972:L2902,ROW()-ROW($L$2905)+1),"")</f>
        <v>0</v>
      </c>
      <c r="M4315">
        <f>IFERROR(SMALL(M972:M2902,ROW()-ROW($M$2905)+1),"")</f>
        <v>0</v>
      </c>
      <c r="N4315">
        <f>IFERROR(SMALL(N972:N2902,ROW()-ROW($N$2905)+1),"")</f>
        <v>0</v>
      </c>
    </row>
    <row r="4316" spans="5:14">
      <c r="E4316">
        <f>IFERROR(SMALL(E972:E2902,ROW()-ROW($E$2905)+1),"")</f>
        <v>0</v>
      </c>
      <c r="F4316">
        <f>IFERROR(SMALL(F972:F2902,ROW()-ROW($F$2905)+1),"")</f>
        <v>0</v>
      </c>
      <c r="G4316">
        <f>IFERROR(SMALL(G972:G2902,ROW()-ROW($G$2905)+1),"")</f>
        <v>0</v>
      </c>
      <c r="H4316">
        <f>IFERROR(SMALL(H972:H2902,ROW()-ROW($H$2905)+1),"")</f>
        <v>0</v>
      </c>
      <c r="K4316">
        <f>IFERROR(SMALL(K972:K2902,ROW()-ROW($K$2905)+1),"")</f>
        <v>0</v>
      </c>
      <c r="L4316">
        <f>IFERROR(SMALL(L972:L2902,ROW()-ROW($L$2905)+1),"")</f>
        <v>0</v>
      </c>
      <c r="M4316">
        <f>IFERROR(SMALL(M972:M2902,ROW()-ROW($M$2905)+1),"")</f>
        <v>0</v>
      </c>
      <c r="N4316">
        <f>IFERROR(SMALL(N972:N2902,ROW()-ROW($N$2905)+1),"")</f>
        <v>0</v>
      </c>
    </row>
    <row r="4317" spans="5:14">
      <c r="E4317">
        <f>IFERROR(SMALL(E972:E2902,ROW()-ROW($E$2905)+1),"")</f>
        <v>0</v>
      </c>
      <c r="F4317">
        <f>IFERROR(SMALL(F972:F2902,ROW()-ROW($F$2905)+1),"")</f>
        <v>0</v>
      </c>
      <c r="G4317">
        <f>IFERROR(SMALL(G972:G2902,ROW()-ROW($G$2905)+1),"")</f>
        <v>0</v>
      </c>
      <c r="H4317">
        <f>IFERROR(SMALL(H972:H2902,ROW()-ROW($H$2905)+1),"")</f>
        <v>0</v>
      </c>
      <c r="K4317">
        <f>IFERROR(SMALL(K972:K2902,ROW()-ROW($K$2905)+1),"")</f>
        <v>0</v>
      </c>
      <c r="L4317">
        <f>IFERROR(SMALL(L972:L2902,ROW()-ROW($L$2905)+1),"")</f>
        <v>0</v>
      </c>
      <c r="M4317">
        <f>IFERROR(SMALL(M972:M2902,ROW()-ROW($M$2905)+1),"")</f>
        <v>0</v>
      </c>
      <c r="N4317">
        <f>IFERROR(SMALL(N972:N2902,ROW()-ROW($N$2905)+1),"")</f>
        <v>0</v>
      </c>
    </row>
    <row r="4318" spans="5:14">
      <c r="E4318">
        <f>IFERROR(SMALL(E972:E2902,ROW()-ROW($E$2905)+1),"")</f>
        <v>0</v>
      </c>
      <c r="F4318">
        <f>IFERROR(SMALL(F972:F2902,ROW()-ROW($F$2905)+1),"")</f>
        <v>0</v>
      </c>
      <c r="G4318">
        <f>IFERROR(SMALL(G972:G2902,ROW()-ROW($G$2905)+1),"")</f>
        <v>0</v>
      </c>
      <c r="H4318">
        <f>IFERROR(SMALL(H972:H2902,ROW()-ROW($H$2905)+1),"")</f>
        <v>0</v>
      </c>
      <c r="K4318">
        <f>IFERROR(SMALL(K972:K2902,ROW()-ROW($K$2905)+1),"")</f>
        <v>0</v>
      </c>
      <c r="L4318">
        <f>IFERROR(SMALL(L972:L2902,ROW()-ROW($L$2905)+1),"")</f>
        <v>0</v>
      </c>
      <c r="M4318">
        <f>IFERROR(SMALL(M972:M2902,ROW()-ROW($M$2905)+1),"")</f>
        <v>0</v>
      </c>
      <c r="N4318">
        <f>IFERROR(SMALL(N972:N2902,ROW()-ROW($N$2905)+1),"")</f>
        <v>0</v>
      </c>
    </row>
    <row r="4319" spans="5:14">
      <c r="E4319">
        <f>IFERROR(SMALL(E972:E2902,ROW()-ROW($E$2905)+1),"")</f>
        <v>0</v>
      </c>
      <c r="F4319">
        <f>IFERROR(SMALL(F972:F2902,ROW()-ROW($F$2905)+1),"")</f>
        <v>0</v>
      </c>
      <c r="G4319">
        <f>IFERROR(SMALL(G972:G2902,ROW()-ROW($G$2905)+1),"")</f>
        <v>0</v>
      </c>
      <c r="H4319">
        <f>IFERROR(SMALL(H972:H2902,ROW()-ROW($H$2905)+1),"")</f>
        <v>0</v>
      </c>
      <c r="K4319">
        <f>IFERROR(SMALL(K972:K2902,ROW()-ROW($K$2905)+1),"")</f>
        <v>0</v>
      </c>
      <c r="L4319">
        <f>IFERROR(SMALL(L972:L2902,ROW()-ROW($L$2905)+1),"")</f>
        <v>0</v>
      </c>
      <c r="M4319">
        <f>IFERROR(SMALL(M972:M2902,ROW()-ROW($M$2905)+1),"")</f>
        <v>0</v>
      </c>
      <c r="N4319">
        <f>IFERROR(SMALL(N972:N2902,ROW()-ROW($N$2905)+1),"")</f>
        <v>0</v>
      </c>
    </row>
    <row r="4320" spans="5:14">
      <c r="E4320">
        <f>IFERROR(SMALL(E972:E2902,ROW()-ROW($E$2905)+1),"")</f>
        <v>0</v>
      </c>
      <c r="F4320">
        <f>IFERROR(SMALL(F972:F2902,ROW()-ROW($F$2905)+1),"")</f>
        <v>0</v>
      </c>
      <c r="G4320">
        <f>IFERROR(SMALL(G972:G2902,ROW()-ROW($G$2905)+1),"")</f>
        <v>0</v>
      </c>
      <c r="H4320">
        <f>IFERROR(SMALL(H972:H2902,ROW()-ROW($H$2905)+1),"")</f>
        <v>0</v>
      </c>
      <c r="K4320">
        <f>IFERROR(SMALL(K972:K2902,ROW()-ROW($K$2905)+1),"")</f>
        <v>0</v>
      </c>
      <c r="L4320">
        <f>IFERROR(SMALL(L972:L2902,ROW()-ROW($L$2905)+1),"")</f>
        <v>0</v>
      </c>
      <c r="M4320">
        <f>IFERROR(SMALL(M972:M2902,ROW()-ROW($M$2905)+1),"")</f>
        <v>0</v>
      </c>
      <c r="N4320">
        <f>IFERROR(SMALL(N972:N2902,ROW()-ROW($N$2905)+1),"")</f>
        <v>0</v>
      </c>
    </row>
    <row r="4321" spans="5:14">
      <c r="E4321">
        <f>IFERROR(SMALL(E972:E2902,ROW()-ROW($E$2905)+1),"")</f>
        <v>0</v>
      </c>
      <c r="F4321">
        <f>IFERROR(SMALL(F972:F2902,ROW()-ROW($F$2905)+1),"")</f>
        <v>0</v>
      </c>
      <c r="G4321">
        <f>IFERROR(SMALL(G972:G2902,ROW()-ROW($G$2905)+1),"")</f>
        <v>0</v>
      </c>
      <c r="H4321">
        <f>IFERROR(SMALL(H972:H2902,ROW()-ROW($H$2905)+1),"")</f>
        <v>0</v>
      </c>
      <c r="K4321">
        <f>IFERROR(SMALL(K972:K2902,ROW()-ROW($K$2905)+1),"")</f>
        <v>0</v>
      </c>
      <c r="L4321">
        <f>IFERROR(SMALL(L972:L2902,ROW()-ROW($L$2905)+1),"")</f>
        <v>0</v>
      </c>
      <c r="M4321">
        <f>IFERROR(SMALL(M972:M2902,ROW()-ROW($M$2905)+1),"")</f>
        <v>0</v>
      </c>
      <c r="N4321">
        <f>IFERROR(SMALL(N972:N2902,ROW()-ROW($N$2905)+1),"")</f>
        <v>0</v>
      </c>
    </row>
    <row r="4322" spans="5:14">
      <c r="E4322">
        <f>IFERROR(SMALL(E972:E2902,ROW()-ROW($E$2905)+1),"")</f>
        <v>0</v>
      </c>
      <c r="F4322">
        <f>IFERROR(SMALL(F972:F2902,ROW()-ROW($F$2905)+1),"")</f>
        <v>0</v>
      </c>
      <c r="G4322">
        <f>IFERROR(SMALL(G972:G2902,ROW()-ROW($G$2905)+1),"")</f>
        <v>0</v>
      </c>
      <c r="H4322">
        <f>IFERROR(SMALL(H972:H2902,ROW()-ROW($H$2905)+1),"")</f>
        <v>0</v>
      </c>
      <c r="K4322">
        <f>IFERROR(SMALL(K972:K2902,ROW()-ROW($K$2905)+1),"")</f>
        <v>0</v>
      </c>
      <c r="L4322">
        <f>IFERROR(SMALL(L972:L2902,ROW()-ROW($L$2905)+1),"")</f>
        <v>0</v>
      </c>
      <c r="M4322">
        <f>IFERROR(SMALL(M972:M2902,ROW()-ROW($M$2905)+1),"")</f>
        <v>0</v>
      </c>
      <c r="N4322">
        <f>IFERROR(SMALL(N972:N2902,ROW()-ROW($N$2905)+1),"")</f>
        <v>0</v>
      </c>
    </row>
    <row r="4323" spans="5:14">
      <c r="E4323">
        <f>IFERROR(SMALL(E972:E2902,ROW()-ROW($E$2905)+1),"")</f>
        <v>0</v>
      </c>
      <c r="F4323">
        <f>IFERROR(SMALL(F972:F2902,ROW()-ROW($F$2905)+1),"")</f>
        <v>0</v>
      </c>
      <c r="G4323">
        <f>IFERROR(SMALL(G972:G2902,ROW()-ROW($G$2905)+1),"")</f>
        <v>0</v>
      </c>
      <c r="H4323">
        <f>IFERROR(SMALL(H972:H2902,ROW()-ROW($H$2905)+1),"")</f>
        <v>0</v>
      </c>
      <c r="K4323">
        <f>IFERROR(SMALL(K972:K2902,ROW()-ROW($K$2905)+1),"")</f>
        <v>0</v>
      </c>
      <c r="L4323">
        <f>IFERROR(SMALL(L972:L2902,ROW()-ROW($L$2905)+1),"")</f>
        <v>0</v>
      </c>
      <c r="M4323">
        <f>IFERROR(SMALL(M972:M2902,ROW()-ROW($M$2905)+1),"")</f>
        <v>0</v>
      </c>
      <c r="N4323">
        <f>IFERROR(SMALL(N972:N2902,ROW()-ROW($N$2905)+1),"")</f>
        <v>0</v>
      </c>
    </row>
    <row r="4324" spans="5:14">
      <c r="E4324">
        <f>IFERROR(SMALL(E972:E2902,ROW()-ROW($E$2905)+1),"")</f>
        <v>0</v>
      </c>
      <c r="F4324">
        <f>IFERROR(SMALL(F972:F2902,ROW()-ROW($F$2905)+1),"")</f>
        <v>0</v>
      </c>
      <c r="G4324">
        <f>IFERROR(SMALL(G972:G2902,ROW()-ROW($G$2905)+1),"")</f>
        <v>0</v>
      </c>
      <c r="H4324">
        <f>IFERROR(SMALL(H972:H2902,ROW()-ROW($H$2905)+1),"")</f>
        <v>0</v>
      </c>
      <c r="K4324">
        <f>IFERROR(SMALL(K972:K2902,ROW()-ROW($K$2905)+1),"")</f>
        <v>0</v>
      </c>
      <c r="L4324">
        <f>IFERROR(SMALL(L972:L2902,ROW()-ROW($L$2905)+1),"")</f>
        <v>0</v>
      </c>
      <c r="M4324">
        <f>IFERROR(SMALL(M972:M2902,ROW()-ROW($M$2905)+1),"")</f>
        <v>0</v>
      </c>
      <c r="N4324">
        <f>IFERROR(SMALL(N972:N2902,ROW()-ROW($N$2905)+1),"")</f>
        <v>0</v>
      </c>
    </row>
    <row r="4325" spans="5:14">
      <c r="E4325">
        <f>IFERROR(SMALL(E972:E2902,ROW()-ROW($E$2905)+1),"")</f>
        <v>0</v>
      </c>
      <c r="F4325">
        <f>IFERROR(SMALL(F972:F2902,ROW()-ROW($F$2905)+1),"")</f>
        <v>0</v>
      </c>
      <c r="G4325">
        <f>IFERROR(SMALL(G972:G2902,ROW()-ROW($G$2905)+1),"")</f>
        <v>0</v>
      </c>
      <c r="H4325">
        <f>IFERROR(SMALL(H972:H2902,ROW()-ROW($H$2905)+1),"")</f>
        <v>0</v>
      </c>
      <c r="K4325">
        <f>IFERROR(SMALL(K972:K2902,ROW()-ROW($K$2905)+1),"")</f>
        <v>0</v>
      </c>
      <c r="L4325">
        <f>IFERROR(SMALL(L972:L2902,ROW()-ROW($L$2905)+1),"")</f>
        <v>0</v>
      </c>
      <c r="M4325">
        <f>IFERROR(SMALL(M972:M2902,ROW()-ROW($M$2905)+1),"")</f>
        <v>0</v>
      </c>
      <c r="N4325">
        <f>IFERROR(SMALL(N972:N2902,ROW()-ROW($N$2905)+1),"")</f>
        <v>0</v>
      </c>
    </row>
    <row r="4326" spans="5:14">
      <c r="E4326">
        <f>IFERROR(SMALL(E972:E2902,ROW()-ROW($E$2905)+1),"")</f>
        <v>0</v>
      </c>
      <c r="F4326">
        <f>IFERROR(SMALL(F972:F2902,ROW()-ROW($F$2905)+1),"")</f>
        <v>0</v>
      </c>
      <c r="G4326">
        <f>IFERROR(SMALL(G972:G2902,ROW()-ROW($G$2905)+1),"")</f>
        <v>0</v>
      </c>
      <c r="H4326">
        <f>IFERROR(SMALL(H972:H2902,ROW()-ROW($H$2905)+1),"")</f>
        <v>0</v>
      </c>
      <c r="K4326">
        <f>IFERROR(SMALL(K972:K2902,ROW()-ROW($K$2905)+1),"")</f>
        <v>0</v>
      </c>
      <c r="L4326">
        <f>IFERROR(SMALL(L972:L2902,ROW()-ROW($L$2905)+1),"")</f>
        <v>0</v>
      </c>
      <c r="M4326">
        <f>IFERROR(SMALL(M972:M2902,ROW()-ROW($M$2905)+1),"")</f>
        <v>0</v>
      </c>
      <c r="N4326">
        <f>IFERROR(SMALL(N972:N2902,ROW()-ROW($N$2905)+1),"")</f>
        <v>0</v>
      </c>
    </row>
    <row r="4327" spans="5:14">
      <c r="E4327">
        <f>IFERROR(SMALL(E972:E2902,ROW()-ROW($E$2905)+1),"")</f>
        <v>0</v>
      </c>
      <c r="F4327">
        <f>IFERROR(SMALL(F972:F2902,ROW()-ROW($F$2905)+1),"")</f>
        <v>0</v>
      </c>
      <c r="G4327">
        <f>IFERROR(SMALL(G972:G2902,ROW()-ROW($G$2905)+1),"")</f>
        <v>0</v>
      </c>
      <c r="H4327">
        <f>IFERROR(SMALL(H972:H2902,ROW()-ROW($H$2905)+1),"")</f>
        <v>0</v>
      </c>
      <c r="K4327">
        <f>IFERROR(SMALL(K972:K2902,ROW()-ROW($K$2905)+1),"")</f>
        <v>0</v>
      </c>
      <c r="L4327">
        <f>IFERROR(SMALL(L972:L2902,ROW()-ROW($L$2905)+1),"")</f>
        <v>0</v>
      </c>
      <c r="M4327">
        <f>IFERROR(SMALL(M972:M2902,ROW()-ROW($M$2905)+1),"")</f>
        <v>0</v>
      </c>
      <c r="N4327">
        <f>IFERROR(SMALL(N972:N2902,ROW()-ROW($N$2905)+1),"")</f>
        <v>0</v>
      </c>
    </row>
    <row r="4328" spans="5:14">
      <c r="E4328">
        <f>IFERROR(SMALL(E972:E2902,ROW()-ROW($E$2905)+1),"")</f>
        <v>0</v>
      </c>
      <c r="F4328">
        <f>IFERROR(SMALL(F972:F2902,ROW()-ROW($F$2905)+1),"")</f>
        <v>0</v>
      </c>
      <c r="G4328">
        <f>IFERROR(SMALL(G972:G2902,ROW()-ROW($G$2905)+1),"")</f>
        <v>0</v>
      </c>
      <c r="H4328">
        <f>IFERROR(SMALL(H972:H2902,ROW()-ROW($H$2905)+1),"")</f>
        <v>0</v>
      </c>
      <c r="K4328">
        <f>IFERROR(SMALL(K972:K2902,ROW()-ROW($K$2905)+1),"")</f>
        <v>0</v>
      </c>
      <c r="L4328">
        <f>IFERROR(SMALL(L972:L2902,ROW()-ROW($L$2905)+1),"")</f>
        <v>0</v>
      </c>
      <c r="M4328">
        <f>IFERROR(SMALL(M972:M2902,ROW()-ROW($M$2905)+1),"")</f>
        <v>0</v>
      </c>
      <c r="N4328">
        <f>IFERROR(SMALL(N972:N2902,ROW()-ROW($N$2905)+1),"")</f>
        <v>0</v>
      </c>
    </row>
    <row r="4329" spans="5:14">
      <c r="E4329">
        <f>IFERROR(SMALL(E972:E2902,ROW()-ROW($E$2905)+1),"")</f>
        <v>0</v>
      </c>
      <c r="F4329">
        <f>IFERROR(SMALL(F972:F2902,ROW()-ROW($F$2905)+1),"")</f>
        <v>0</v>
      </c>
      <c r="G4329">
        <f>IFERROR(SMALL(G972:G2902,ROW()-ROW($G$2905)+1),"")</f>
        <v>0</v>
      </c>
      <c r="H4329">
        <f>IFERROR(SMALL(H972:H2902,ROW()-ROW($H$2905)+1),"")</f>
        <v>0</v>
      </c>
      <c r="K4329">
        <f>IFERROR(SMALL(K972:K2902,ROW()-ROW($K$2905)+1),"")</f>
        <v>0</v>
      </c>
      <c r="L4329">
        <f>IFERROR(SMALL(L972:L2902,ROW()-ROW($L$2905)+1),"")</f>
        <v>0</v>
      </c>
      <c r="M4329">
        <f>IFERROR(SMALL(M972:M2902,ROW()-ROW($M$2905)+1),"")</f>
        <v>0</v>
      </c>
      <c r="N4329">
        <f>IFERROR(SMALL(N972:N2902,ROW()-ROW($N$2905)+1),"")</f>
        <v>0</v>
      </c>
    </row>
    <row r="4330" spans="5:14">
      <c r="E4330">
        <f>IFERROR(SMALL(E972:E2902,ROW()-ROW($E$2905)+1),"")</f>
        <v>0</v>
      </c>
      <c r="F4330">
        <f>IFERROR(SMALL(F972:F2902,ROW()-ROW($F$2905)+1),"")</f>
        <v>0</v>
      </c>
      <c r="G4330">
        <f>IFERROR(SMALL(G972:G2902,ROW()-ROW($G$2905)+1),"")</f>
        <v>0</v>
      </c>
      <c r="H4330">
        <f>IFERROR(SMALL(H972:H2902,ROW()-ROW($H$2905)+1),"")</f>
        <v>0</v>
      </c>
      <c r="K4330">
        <f>IFERROR(SMALL(K972:K2902,ROW()-ROW($K$2905)+1),"")</f>
        <v>0</v>
      </c>
      <c r="L4330">
        <f>IFERROR(SMALL(L972:L2902,ROW()-ROW($L$2905)+1),"")</f>
        <v>0</v>
      </c>
      <c r="M4330">
        <f>IFERROR(SMALL(M972:M2902,ROW()-ROW($M$2905)+1),"")</f>
        <v>0</v>
      </c>
      <c r="N4330">
        <f>IFERROR(SMALL(N972:N2902,ROW()-ROW($N$2905)+1),"")</f>
        <v>0</v>
      </c>
    </row>
    <row r="4331" spans="5:14">
      <c r="E4331">
        <f>IFERROR(SMALL(E972:E2902,ROW()-ROW($E$2905)+1),"")</f>
        <v>0</v>
      </c>
      <c r="F4331">
        <f>IFERROR(SMALL(F972:F2902,ROW()-ROW($F$2905)+1),"")</f>
        <v>0</v>
      </c>
      <c r="G4331">
        <f>IFERROR(SMALL(G972:G2902,ROW()-ROW($G$2905)+1),"")</f>
        <v>0</v>
      </c>
      <c r="H4331">
        <f>IFERROR(SMALL(H972:H2902,ROW()-ROW($H$2905)+1),"")</f>
        <v>0</v>
      </c>
      <c r="K4331">
        <f>IFERROR(SMALL(K972:K2902,ROW()-ROW($K$2905)+1),"")</f>
        <v>0</v>
      </c>
      <c r="L4331">
        <f>IFERROR(SMALL(L972:L2902,ROW()-ROW($L$2905)+1),"")</f>
        <v>0</v>
      </c>
      <c r="M4331">
        <f>IFERROR(SMALL(M972:M2902,ROW()-ROW($M$2905)+1),"")</f>
        <v>0</v>
      </c>
      <c r="N4331">
        <f>IFERROR(SMALL(N972:N2902,ROW()-ROW($N$2905)+1),"")</f>
        <v>0</v>
      </c>
    </row>
    <row r="4332" spans="5:14">
      <c r="E4332">
        <f>IFERROR(SMALL(E972:E2902,ROW()-ROW($E$2905)+1),"")</f>
        <v>0</v>
      </c>
      <c r="F4332">
        <f>IFERROR(SMALL(F972:F2902,ROW()-ROW($F$2905)+1),"")</f>
        <v>0</v>
      </c>
      <c r="G4332">
        <f>IFERROR(SMALL(G972:G2902,ROW()-ROW($G$2905)+1),"")</f>
        <v>0</v>
      </c>
      <c r="H4332">
        <f>IFERROR(SMALL(H972:H2902,ROW()-ROW($H$2905)+1),"")</f>
        <v>0</v>
      </c>
      <c r="K4332">
        <f>IFERROR(SMALL(K972:K2902,ROW()-ROW($K$2905)+1),"")</f>
        <v>0</v>
      </c>
      <c r="L4332">
        <f>IFERROR(SMALL(L972:L2902,ROW()-ROW($L$2905)+1),"")</f>
        <v>0</v>
      </c>
      <c r="M4332">
        <f>IFERROR(SMALL(M972:M2902,ROW()-ROW($M$2905)+1),"")</f>
        <v>0</v>
      </c>
      <c r="N4332">
        <f>IFERROR(SMALL(N972:N2902,ROW()-ROW($N$2905)+1),"")</f>
        <v>0</v>
      </c>
    </row>
    <row r="4333" spans="5:14">
      <c r="E4333">
        <f>IFERROR(SMALL(E972:E2902,ROW()-ROW($E$2905)+1),"")</f>
        <v>0</v>
      </c>
      <c r="F4333">
        <f>IFERROR(SMALL(F972:F2902,ROW()-ROW($F$2905)+1),"")</f>
        <v>0</v>
      </c>
      <c r="G4333">
        <f>IFERROR(SMALL(G972:G2902,ROW()-ROW($G$2905)+1),"")</f>
        <v>0</v>
      </c>
      <c r="H4333">
        <f>IFERROR(SMALL(H972:H2902,ROW()-ROW($H$2905)+1),"")</f>
        <v>0</v>
      </c>
      <c r="K4333">
        <f>IFERROR(SMALL(K972:K2902,ROW()-ROW($K$2905)+1),"")</f>
        <v>0</v>
      </c>
      <c r="L4333">
        <f>IFERROR(SMALL(L972:L2902,ROW()-ROW($L$2905)+1),"")</f>
        <v>0</v>
      </c>
      <c r="M4333">
        <f>IFERROR(SMALL(M972:M2902,ROW()-ROW($M$2905)+1),"")</f>
        <v>0</v>
      </c>
      <c r="N4333">
        <f>IFERROR(SMALL(N972:N2902,ROW()-ROW($N$2905)+1),"")</f>
        <v>0</v>
      </c>
    </row>
    <row r="4334" spans="5:14">
      <c r="E4334">
        <f>IFERROR(SMALL(E972:E2902,ROW()-ROW($E$2905)+1),"")</f>
        <v>0</v>
      </c>
      <c r="F4334">
        <f>IFERROR(SMALL(F972:F2902,ROW()-ROW($F$2905)+1),"")</f>
        <v>0</v>
      </c>
      <c r="G4334">
        <f>IFERROR(SMALL(G972:G2902,ROW()-ROW($G$2905)+1),"")</f>
        <v>0</v>
      </c>
      <c r="H4334">
        <f>IFERROR(SMALL(H972:H2902,ROW()-ROW($H$2905)+1),"")</f>
        <v>0</v>
      </c>
      <c r="K4334">
        <f>IFERROR(SMALL(K972:K2902,ROW()-ROW($K$2905)+1),"")</f>
        <v>0</v>
      </c>
      <c r="L4334">
        <f>IFERROR(SMALL(L972:L2902,ROW()-ROW($L$2905)+1),"")</f>
        <v>0</v>
      </c>
      <c r="M4334">
        <f>IFERROR(SMALL(M972:M2902,ROW()-ROW($M$2905)+1),"")</f>
        <v>0</v>
      </c>
      <c r="N4334">
        <f>IFERROR(SMALL(N972:N2902,ROW()-ROW($N$2905)+1),"")</f>
        <v>0</v>
      </c>
    </row>
    <row r="4335" spans="5:14">
      <c r="E4335">
        <f>IFERROR(SMALL(E972:E2902,ROW()-ROW($E$2905)+1),"")</f>
        <v>0</v>
      </c>
      <c r="F4335">
        <f>IFERROR(SMALL(F972:F2902,ROW()-ROW($F$2905)+1),"")</f>
        <v>0</v>
      </c>
      <c r="G4335">
        <f>IFERROR(SMALL(G972:G2902,ROW()-ROW($G$2905)+1),"")</f>
        <v>0</v>
      </c>
      <c r="H4335">
        <f>IFERROR(SMALL(H972:H2902,ROW()-ROW($H$2905)+1),"")</f>
        <v>0</v>
      </c>
      <c r="K4335">
        <f>IFERROR(SMALL(K972:K2902,ROW()-ROW($K$2905)+1),"")</f>
        <v>0</v>
      </c>
      <c r="L4335">
        <f>IFERROR(SMALL(L972:L2902,ROW()-ROW($L$2905)+1),"")</f>
        <v>0</v>
      </c>
      <c r="M4335">
        <f>IFERROR(SMALL(M972:M2902,ROW()-ROW($M$2905)+1),"")</f>
        <v>0</v>
      </c>
      <c r="N4335">
        <f>IFERROR(SMALL(N972:N2902,ROW()-ROW($N$2905)+1),"")</f>
        <v>0</v>
      </c>
    </row>
    <row r="4336" spans="5:14">
      <c r="E4336">
        <f>IFERROR(SMALL(E972:E2902,ROW()-ROW($E$2905)+1),"")</f>
        <v>0</v>
      </c>
      <c r="F4336">
        <f>IFERROR(SMALL(F972:F2902,ROW()-ROW($F$2905)+1),"")</f>
        <v>0</v>
      </c>
      <c r="G4336">
        <f>IFERROR(SMALL(G972:G2902,ROW()-ROW($G$2905)+1),"")</f>
        <v>0</v>
      </c>
      <c r="H4336">
        <f>IFERROR(SMALL(H972:H2902,ROW()-ROW($H$2905)+1),"")</f>
        <v>0</v>
      </c>
      <c r="K4336">
        <f>IFERROR(SMALL(K972:K2902,ROW()-ROW($K$2905)+1),"")</f>
        <v>0</v>
      </c>
      <c r="L4336">
        <f>IFERROR(SMALL(L972:L2902,ROW()-ROW($L$2905)+1),"")</f>
        <v>0</v>
      </c>
      <c r="M4336">
        <f>IFERROR(SMALL(M972:M2902,ROW()-ROW($M$2905)+1),"")</f>
        <v>0</v>
      </c>
      <c r="N4336">
        <f>IFERROR(SMALL(N972:N2902,ROW()-ROW($N$2905)+1),"")</f>
        <v>0</v>
      </c>
    </row>
    <row r="4337" spans="5:14">
      <c r="E4337">
        <f>IFERROR(SMALL(E972:E2902,ROW()-ROW($E$2905)+1),"")</f>
        <v>0</v>
      </c>
      <c r="F4337">
        <f>IFERROR(SMALL(F972:F2902,ROW()-ROW($F$2905)+1),"")</f>
        <v>0</v>
      </c>
      <c r="G4337">
        <f>IFERROR(SMALL(G972:G2902,ROW()-ROW($G$2905)+1),"")</f>
        <v>0</v>
      </c>
      <c r="H4337">
        <f>IFERROR(SMALL(H972:H2902,ROW()-ROW($H$2905)+1),"")</f>
        <v>0</v>
      </c>
      <c r="K4337">
        <f>IFERROR(SMALL(K972:K2902,ROW()-ROW($K$2905)+1),"")</f>
        <v>0</v>
      </c>
      <c r="L4337">
        <f>IFERROR(SMALL(L972:L2902,ROW()-ROW($L$2905)+1),"")</f>
        <v>0</v>
      </c>
      <c r="M4337">
        <f>IFERROR(SMALL(M972:M2902,ROW()-ROW($M$2905)+1),"")</f>
        <v>0</v>
      </c>
      <c r="N4337">
        <f>IFERROR(SMALL(N972:N2902,ROW()-ROW($N$2905)+1),"")</f>
        <v>0</v>
      </c>
    </row>
    <row r="4338" spans="5:14">
      <c r="E4338">
        <f>IFERROR(SMALL(E972:E2902,ROW()-ROW($E$2905)+1),"")</f>
        <v>0</v>
      </c>
      <c r="F4338">
        <f>IFERROR(SMALL(F972:F2902,ROW()-ROW($F$2905)+1),"")</f>
        <v>0</v>
      </c>
      <c r="G4338">
        <f>IFERROR(SMALL(G972:G2902,ROW()-ROW($G$2905)+1),"")</f>
        <v>0</v>
      </c>
      <c r="H4338">
        <f>IFERROR(SMALL(H972:H2902,ROW()-ROW($H$2905)+1),"")</f>
        <v>0</v>
      </c>
      <c r="K4338">
        <f>IFERROR(SMALL(K972:K2902,ROW()-ROW($K$2905)+1),"")</f>
        <v>0</v>
      </c>
      <c r="L4338">
        <f>IFERROR(SMALL(L972:L2902,ROW()-ROW($L$2905)+1),"")</f>
        <v>0</v>
      </c>
      <c r="M4338">
        <f>IFERROR(SMALL(M972:M2902,ROW()-ROW($M$2905)+1),"")</f>
        <v>0</v>
      </c>
      <c r="N4338">
        <f>IFERROR(SMALL(N972:N2902,ROW()-ROW($N$2905)+1),"")</f>
        <v>0</v>
      </c>
    </row>
    <row r="4339" spans="5:14">
      <c r="E4339">
        <f>IFERROR(SMALL(E972:E2902,ROW()-ROW($E$2905)+1),"")</f>
        <v>0</v>
      </c>
      <c r="F4339">
        <f>IFERROR(SMALL(F972:F2902,ROW()-ROW($F$2905)+1),"")</f>
        <v>0</v>
      </c>
      <c r="G4339">
        <f>IFERROR(SMALL(G972:G2902,ROW()-ROW($G$2905)+1),"")</f>
        <v>0</v>
      </c>
      <c r="H4339">
        <f>IFERROR(SMALL(H972:H2902,ROW()-ROW($H$2905)+1),"")</f>
        <v>0</v>
      </c>
      <c r="K4339">
        <f>IFERROR(SMALL(K972:K2902,ROW()-ROW($K$2905)+1),"")</f>
        <v>0</v>
      </c>
      <c r="L4339">
        <f>IFERROR(SMALL(L972:L2902,ROW()-ROW($L$2905)+1),"")</f>
        <v>0</v>
      </c>
      <c r="M4339">
        <f>IFERROR(SMALL(M972:M2902,ROW()-ROW($M$2905)+1),"")</f>
        <v>0</v>
      </c>
      <c r="N4339">
        <f>IFERROR(SMALL(N972:N2902,ROW()-ROW($N$2905)+1),"")</f>
        <v>0</v>
      </c>
    </row>
    <row r="4340" spans="5:14">
      <c r="E4340">
        <f>IFERROR(SMALL(E972:E2902,ROW()-ROW($E$2905)+1),"")</f>
        <v>0</v>
      </c>
      <c r="F4340">
        <f>IFERROR(SMALL(F972:F2902,ROW()-ROW($F$2905)+1),"")</f>
        <v>0</v>
      </c>
      <c r="G4340">
        <f>IFERROR(SMALL(G972:G2902,ROW()-ROW($G$2905)+1),"")</f>
        <v>0</v>
      </c>
      <c r="H4340">
        <f>IFERROR(SMALL(H972:H2902,ROW()-ROW($H$2905)+1),"")</f>
        <v>0</v>
      </c>
      <c r="K4340">
        <f>IFERROR(SMALL(K972:K2902,ROW()-ROW($K$2905)+1),"")</f>
        <v>0</v>
      </c>
      <c r="L4340">
        <f>IFERROR(SMALL(L972:L2902,ROW()-ROW($L$2905)+1),"")</f>
        <v>0</v>
      </c>
      <c r="M4340">
        <f>IFERROR(SMALL(M972:M2902,ROW()-ROW($M$2905)+1),"")</f>
        <v>0</v>
      </c>
      <c r="N4340">
        <f>IFERROR(SMALL(N972:N2902,ROW()-ROW($N$2905)+1),"")</f>
        <v>0</v>
      </c>
    </row>
    <row r="4341" spans="5:14">
      <c r="E4341">
        <f>IFERROR(SMALL(E972:E2902,ROW()-ROW($E$2905)+1),"")</f>
        <v>0</v>
      </c>
      <c r="F4341">
        <f>IFERROR(SMALL(F972:F2902,ROW()-ROW($F$2905)+1),"")</f>
        <v>0</v>
      </c>
      <c r="G4341">
        <f>IFERROR(SMALL(G972:G2902,ROW()-ROW($G$2905)+1),"")</f>
        <v>0</v>
      </c>
      <c r="H4341">
        <f>IFERROR(SMALL(H972:H2902,ROW()-ROW($H$2905)+1),"")</f>
        <v>0</v>
      </c>
      <c r="K4341">
        <f>IFERROR(SMALL(K972:K2902,ROW()-ROW($K$2905)+1),"")</f>
        <v>0</v>
      </c>
      <c r="L4341">
        <f>IFERROR(SMALL(L972:L2902,ROW()-ROW($L$2905)+1),"")</f>
        <v>0</v>
      </c>
      <c r="M4341">
        <f>IFERROR(SMALL(M972:M2902,ROW()-ROW($M$2905)+1),"")</f>
        <v>0</v>
      </c>
      <c r="N4341">
        <f>IFERROR(SMALL(N972:N2902,ROW()-ROW($N$2905)+1),"")</f>
        <v>0</v>
      </c>
    </row>
    <row r="4342" spans="5:14">
      <c r="E4342">
        <f>IFERROR(SMALL(E972:E2902,ROW()-ROW($E$2905)+1),"")</f>
        <v>0</v>
      </c>
      <c r="F4342">
        <f>IFERROR(SMALL(F972:F2902,ROW()-ROW($F$2905)+1),"")</f>
        <v>0</v>
      </c>
      <c r="G4342">
        <f>IFERROR(SMALL(G972:G2902,ROW()-ROW($G$2905)+1),"")</f>
        <v>0</v>
      </c>
      <c r="H4342">
        <f>IFERROR(SMALL(H972:H2902,ROW()-ROW($H$2905)+1),"")</f>
        <v>0</v>
      </c>
      <c r="K4342">
        <f>IFERROR(SMALL(K972:K2902,ROW()-ROW($K$2905)+1),"")</f>
        <v>0</v>
      </c>
      <c r="L4342">
        <f>IFERROR(SMALL(L972:L2902,ROW()-ROW($L$2905)+1),"")</f>
        <v>0</v>
      </c>
      <c r="M4342">
        <f>IFERROR(SMALL(M972:M2902,ROW()-ROW($M$2905)+1),"")</f>
        <v>0</v>
      </c>
      <c r="N4342">
        <f>IFERROR(SMALL(N972:N2902,ROW()-ROW($N$2905)+1),"")</f>
        <v>0</v>
      </c>
    </row>
    <row r="4343" spans="5:14">
      <c r="E4343">
        <f>IFERROR(SMALL(E972:E2902,ROW()-ROW($E$2905)+1),"")</f>
        <v>0</v>
      </c>
      <c r="F4343">
        <f>IFERROR(SMALL(F972:F2902,ROW()-ROW($F$2905)+1),"")</f>
        <v>0</v>
      </c>
      <c r="G4343">
        <f>IFERROR(SMALL(G972:G2902,ROW()-ROW($G$2905)+1),"")</f>
        <v>0</v>
      </c>
      <c r="H4343">
        <f>IFERROR(SMALL(H972:H2902,ROW()-ROW($H$2905)+1),"")</f>
        <v>0</v>
      </c>
      <c r="K4343">
        <f>IFERROR(SMALL(K972:K2902,ROW()-ROW($K$2905)+1),"")</f>
        <v>0</v>
      </c>
      <c r="L4343">
        <f>IFERROR(SMALL(L972:L2902,ROW()-ROW($L$2905)+1),"")</f>
        <v>0</v>
      </c>
      <c r="M4343">
        <f>IFERROR(SMALL(M972:M2902,ROW()-ROW($M$2905)+1),"")</f>
        <v>0</v>
      </c>
      <c r="N4343">
        <f>IFERROR(SMALL(N972:N2902,ROW()-ROW($N$2905)+1),"")</f>
        <v>0</v>
      </c>
    </row>
    <row r="4344" spans="5:14">
      <c r="E4344">
        <f>IFERROR(SMALL(E972:E2902,ROW()-ROW($E$2905)+1),"")</f>
        <v>0</v>
      </c>
      <c r="F4344">
        <f>IFERROR(SMALL(F972:F2902,ROW()-ROW($F$2905)+1),"")</f>
        <v>0</v>
      </c>
      <c r="G4344">
        <f>IFERROR(SMALL(G972:G2902,ROW()-ROW($G$2905)+1),"")</f>
        <v>0</v>
      </c>
      <c r="H4344">
        <f>IFERROR(SMALL(H972:H2902,ROW()-ROW($H$2905)+1),"")</f>
        <v>0</v>
      </c>
      <c r="K4344">
        <f>IFERROR(SMALL(K972:K2902,ROW()-ROW($K$2905)+1),"")</f>
        <v>0</v>
      </c>
      <c r="L4344">
        <f>IFERROR(SMALL(L972:L2902,ROW()-ROW($L$2905)+1),"")</f>
        <v>0</v>
      </c>
      <c r="M4344">
        <f>IFERROR(SMALL(M972:M2902,ROW()-ROW($M$2905)+1),"")</f>
        <v>0</v>
      </c>
      <c r="N4344">
        <f>IFERROR(SMALL(N972:N2902,ROW()-ROW($N$2905)+1),"")</f>
        <v>0</v>
      </c>
    </row>
    <row r="4345" spans="5:14">
      <c r="E4345">
        <f>IFERROR(SMALL(E972:E2902,ROW()-ROW($E$2905)+1),"")</f>
        <v>0</v>
      </c>
      <c r="F4345">
        <f>IFERROR(SMALL(F972:F2902,ROW()-ROW($F$2905)+1),"")</f>
        <v>0</v>
      </c>
      <c r="G4345">
        <f>IFERROR(SMALL(G972:G2902,ROW()-ROW($G$2905)+1),"")</f>
        <v>0</v>
      </c>
      <c r="H4345">
        <f>IFERROR(SMALL(H972:H2902,ROW()-ROW($H$2905)+1),"")</f>
        <v>0</v>
      </c>
      <c r="K4345">
        <f>IFERROR(SMALL(K972:K2902,ROW()-ROW($K$2905)+1),"")</f>
        <v>0</v>
      </c>
      <c r="L4345">
        <f>IFERROR(SMALL(L972:L2902,ROW()-ROW($L$2905)+1),"")</f>
        <v>0</v>
      </c>
      <c r="M4345">
        <f>IFERROR(SMALL(M972:M2902,ROW()-ROW($M$2905)+1),"")</f>
        <v>0</v>
      </c>
      <c r="N4345">
        <f>IFERROR(SMALL(N972:N2902,ROW()-ROW($N$2905)+1),"")</f>
        <v>0</v>
      </c>
    </row>
    <row r="4346" spans="5:14">
      <c r="E4346">
        <f>IFERROR(SMALL(E972:E2902,ROW()-ROW($E$2905)+1),"")</f>
        <v>0</v>
      </c>
      <c r="F4346">
        <f>IFERROR(SMALL(F972:F2902,ROW()-ROW($F$2905)+1),"")</f>
        <v>0</v>
      </c>
      <c r="G4346">
        <f>IFERROR(SMALL(G972:G2902,ROW()-ROW($G$2905)+1),"")</f>
        <v>0</v>
      </c>
      <c r="H4346">
        <f>IFERROR(SMALL(H972:H2902,ROW()-ROW($H$2905)+1),"")</f>
        <v>0</v>
      </c>
      <c r="K4346">
        <f>IFERROR(SMALL(K972:K2902,ROW()-ROW($K$2905)+1),"")</f>
        <v>0</v>
      </c>
      <c r="L4346">
        <f>IFERROR(SMALL(L972:L2902,ROW()-ROW($L$2905)+1),"")</f>
        <v>0</v>
      </c>
      <c r="M4346">
        <f>IFERROR(SMALL(M972:M2902,ROW()-ROW($M$2905)+1),"")</f>
        <v>0</v>
      </c>
      <c r="N4346">
        <f>IFERROR(SMALL(N972:N2902,ROW()-ROW($N$2905)+1),"")</f>
        <v>0</v>
      </c>
    </row>
    <row r="4347" spans="5:14">
      <c r="E4347">
        <f>IFERROR(SMALL(E972:E2902,ROW()-ROW($E$2905)+1),"")</f>
        <v>0</v>
      </c>
      <c r="F4347">
        <f>IFERROR(SMALL(F972:F2902,ROW()-ROW($F$2905)+1),"")</f>
        <v>0</v>
      </c>
      <c r="G4347">
        <f>IFERROR(SMALL(G972:G2902,ROW()-ROW($G$2905)+1),"")</f>
        <v>0</v>
      </c>
      <c r="H4347">
        <f>IFERROR(SMALL(H972:H2902,ROW()-ROW($H$2905)+1),"")</f>
        <v>0</v>
      </c>
      <c r="K4347">
        <f>IFERROR(SMALL(K972:K2902,ROW()-ROW($K$2905)+1),"")</f>
        <v>0</v>
      </c>
      <c r="L4347">
        <f>IFERROR(SMALL(L972:L2902,ROW()-ROW($L$2905)+1),"")</f>
        <v>0</v>
      </c>
      <c r="M4347">
        <f>IFERROR(SMALL(M972:M2902,ROW()-ROW($M$2905)+1),"")</f>
        <v>0</v>
      </c>
      <c r="N4347">
        <f>IFERROR(SMALL(N972:N2902,ROW()-ROW($N$2905)+1),"")</f>
        <v>0</v>
      </c>
    </row>
    <row r="4348" spans="5:14">
      <c r="E4348">
        <f>IFERROR(SMALL(E972:E2902,ROW()-ROW($E$2905)+1),"")</f>
        <v>0</v>
      </c>
      <c r="F4348">
        <f>IFERROR(SMALL(F972:F2902,ROW()-ROW($F$2905)+1),"")</f>
        <v>0</v>
      </c>
      <c r="G4348">
        <f>IFERROR(SMALL(G972:G2902,ROW()-ROW($G$2905)+1),"")</f>
        <v>0</v>
      </c>
      <c r="H4348">
        <f>IFERROR(SMALL(H972:H2902,ROW()-ROW($H$2905)+1),"")</f>
        <v>0</v>
      </c>
      <c r="K4348">
        <f>IFERROR(SMALL(K972:K2902,ROW()-ROW($K$2905)+1),"")</f>
        <v>0</v>
      </c>
      <c r="L4348">
        <f>IFERROR(SMALL(L972:L2902,ROW()-ROW($L$2905)+1),"")</f>
        <v>0</v>
      </c>
      <c r="M4348">
        <f>IFERROR(SMALL(M972:M2902,ROW()-ROW($M$2905)+1),"")</f>
        <v>0</v>
      </c>
      <c r="N4348">
        <f>IFERROR(SMALL(N972:N2902,ROW()-ROW($N$2905)+1),"")</f>
        <v>0</v>
      </c>
    </row>
    <row r="4349" spans="5:14">
      <c r="E4349">
        <f>IFERROR(SMALL(E972:E2902,ROW()-ROW($E$2905)+1),"")</f>
        <v>0</v>
      </c>
      <c r="F4349">
        <f>IFERROR(SMALL(F972:F2902,ROW()-ROW($F$2905)+1),"")</f>
        <v>0</v>
      </c>
      <c r="G4349">
        <f>IFERROR(SMALL(G972:G2902,ROW()-ROW($G$2905)+1),"")</f>
        <v>0</v>
      </c>
      <c r="H4349">
        <f>IFERROR(SMALL(H972:H2902,ROW()-ROW($H$2905)+1),"")</f>
        <v>0</v>
      </c>
      <c r="K4349">
        <f>IFERROR(SMALL(K972:K2902,ROW()-ROW($K$2905)+1),"")</f>
        <v>0</v>
      </c>
      <c r="L4349">
        <f>IFERROR(SMALL(L972:L2902,ROW()-ROW($L$2905)+1),"")</f>
        <v>0</v>
      </c>
      <c r="M4349">
        <f>IFERROR(SMALL(M972:M2902,ROW()-ROW($M$2905)+1),"")</f>
        <v>0</v>
      </c>
      <c r="N4349">
        <f>IFERROR(SMALL(N972:N2902,ROW()-ROW($N$2905)+1),"")</f>
        <v>0</v>
      </c>
    </row>
    <row r="4350" spans="5:14">
      <c r="E4350">
        <f>IFERROR(SMALL(E972:E2902,ROW()-ROW($E$2905)+1),"")</f>
        <v>0</v>
      </c>
      <c r="F4350">
        <f>IFERROR(SMALL(F972:F2902,ROW()-ROW($F$2905)+1),"")</f>
        <v>0</v>
      </c>
      <c r="G4350">
        <f>IFERROR(SMALL(G972:G2902,ROW()-ROW($G$2905)+1),"")</f>
        <v>0</v>
      </c>
      <c r="H4350">
        <f>IFERROR(SMALL(H972:H2902,ROW()-ROW($H$2905)+1),"")</f>
        <v>0</v>
      </c>
      <c r="K4350">
        <f>IFERROR(SMALL(K972:K2902,ROW()-ROW($K$2905)+1),"")</f>
        <v>0</v>
      </c>
      <c r="L4350">
        <f>IFERROR(SMALL(L972:L2902,ROW()-ROW($L$2905)+1),"")</f>
        <v>0</v>
      </c>
      <c r="M4350">
        <f>IFERROR(SMALL(M972:M2902,ROW()-ROW($M$2905)+1),"")</f>
        <v>0</v>
      </c>
      <c r="N4350">
        <f>IFERROR(SMALL(N972:N2902,ROW()-ROW($N$2905)+1),"")</f>
        <v>0</v>
      </c>
    </row>
    <row r="4351" spans="5:14">
      <c r="E4351">
        <f>IFERROR(SMALL(E972:E2902,ROW()-ROW($E$2905)+1),"")</f>
        <v>0</v>
      </c>
      <c r="F4351">
        <f>IFERROR(SMALL(F972:F2902,ROW()-ROW($F$2905)+1),"")</f>
        <v>0</v>
      </c>
      <c r="G4351">
        <f>IFERROR(SMALL(G972:G2902,ROW()-ROW($G$2905)+1),"")</f>
        <v>0</v>
      </c>
      <c r="H4351">
        <f>IFERROR(SMALL(H972:H2902,ROW()-ROW($H$2905)+1),"")</f>
        <v>0</v>
      </c>
      <c r="K4351">
        <f>IFERROR(SMALL(K972:K2902,ROW()-ROW($K$2905)+1),"")</f>
        <v>0</v>
      </c>
      <c r="L4351">
        <f>IFERROR(SMALL(L972:L2902,ROW()-ROW($L$2905)+1),"")</f>
        <v>0</v>
      </c>
      <c r="M4351">
        <f>IFERROR(SMALL(M972:M2902,ROW()-ROW($M$2905)+1),"")</f>
        <v>0</v>
      </c>
      <c r="N4351">
        <f>IFERROR(SMALL(N972:N2902,ROW()-ROW($N$2905)+1),"")</f>
        <v>0</v>
      </c>
    </row>
    <row r="4352" spans="5:14">
      <c r="E4352">
        <f>IFERROR(SMALL(E972:E2902,ROW()-ROW($E$2905)+1),"")</f>
        <v>0</v>
      </c>
      <c r="F4352">
        <f>IFERROR(SMALL(F972:F2902,ROW()-ROW($F$2905)+1),"")</f>
        <v>0</v>
      </c>
      <c r="G4352">
        <f>IFERROR(SMALL(G972:G2902,ROW()-ROW($G$2905)+1),"")</f>
        <v>0</v>
      </c>
      <c r="H4352">
        <f>IFERROR(SMALL(H972:H2902,ROW()-ROW($H$2905)+1),"")</f>
        <v>0</v>
      </c>
      <c r="K4352">
        <f>IFERROR(SMALL(K972:K2902,ROW()-ROW($K$2905)+1),"")</f>
        <v>0</v>
      </c>
      <c r="L4352">
        <f>IFERROR(SMALL(L972:L2902,ROW()-ROW($L$2905)+1),"")</f>
        <v>0</v>
      </c>
      <c r="M4352">
        <f>IFERROR(SMALL(M972:M2902,ROW()-ROW($M$2905)+1),"")</f>
        <v>0</v>
      </c>
      <c r="N4352">
        <f>IFERROR(SMALL(N972:N2902,ROW()-ROW($N$2905)+1),"")</f>
        <v>0</v>
      </c>
    </row>
    <row r="4353" spans="5:14">
      <c r="E4353">
        <f>IFERROR(SMALL(E972:E2902,ROW()-ROW($E$2905)+1),"")</f>
        <v>0</v>
      </c>
      <c r="F4353">
        <f>IFERROR(SMALL(F972:F2902,ROW()-ROW($F$2905)+1),"")</f>
        <v>0</v>
      </c>
      <c r="G4353">
        <f>IFERROR(SMALL(G972:G2902,ROW()-ROW($G$2905)+1),"")</f>
        <v>0</v>
      </c>
      <c r="H4353">
        <f>IFERROR(SMALL(H972:H2902,ROW()-ROW($H$2905)+1),"")</f>
        <v>0</v>
      </c>
      <c r="K4353">
        <f>IFERROR(SMALL(K972:K2902,ROW()-ROW($K$2905)+1),"")</f>
        <v>0</v>
      </c>
      <c r="L4353">
        <f>IFERROR(SMALL(L972:L2902,ROW()-ROW($L$2905)+1),"")</f>
        <v>0</v>
      </c>
      <c r="M4353">
        <f>IFERROR(SMALL(M972:M2902,ROW()-ROW($M$2905)+1),"")</f>
        <v>0</v>
      </c>
      <c r="N4353">
        <f>IFERROR(SMALL(N972:N2902,ROW()-ROW($N$2905)+1),"")</f>
        <v>0</v>
      </c>
    </row>
    <row r="4354" spans="5:14">
      <c r="E4354">
        <f>IFERROR(SMALL(E972:E2902,ROW()-ROW($E$2905)+1),"")</f>
        <v>0</v>
      </c>
      <c r="F4354">
        <f>IFERROR(SMALL(F972:F2902,ROW()-ROW($F$2905)+1),"")</f>
        <v>0</v>
      </c>
      <c r="G4354">
        <f>IFERROR(SMALL(G972:G2902,ROW()-ROW($G$2905)+1),"")</f>
        <v>0</v>
      </c>
      <c r="H4354">
        <f>IFERROR(SMALL(H972:H2902,ROW()-ROW($H$2905)+1),"")</f>
        <v>0</v>
      </c>
      <c r="K4354">
        <f>IFERROR(SMALL(K972:K2902,ROW()-ROW($K$2905)+1),"")</f>
        <v>0</v>
      </c>
      <c r="L4354">
        <f>IFERROR(SMALL(L972:L2902,ROW()-ROW($L$2905)+1),"")</f>
        <v>0</v>
      </c>
      <c r="M4354">
        <f>IFERROR(SMALL(M972:M2902,ROW()-ROW($M$2905)+1),"")</f>
        <v>0</v>
      </c>
      <c r="N4354">
        <f>IFERROR(SMALL(N972:N2902,ROW()-ROW($N$2905)+1),"")</f>
        <v>0</v>
      </c>
    </row>
    <row r="4355" spans="5:14">
      <c r="E4355">
        <f>IFERROR(SMALL(E972:E2902,ROW()-ROW($E$2905)+1),"")</f>
        <v>0</v>
      </c>
      <c r="F4355">
        <f>IFERROR(SMALL(F972:F2902,ROW()-ROW($F$2905)+1),"")</f>
        <v>0</v>
      </c>
      <c r="G4355">
        <f>IFERROR(SMALL(G972:G2902,ROW()-ROW($G$2905)+1),"")</f>
        <v>0</v>
      </c>
      <c r="H4355">
        <f>IFERROR(SMALL(H972:H2902,ROW()-ROW($H$2905)+1),"")</f>
        <v>0</v>
      </c>
      <c r="K4355">
        <f>IFERROR(SMALL(K972:K2902,ROW()-ROW($K$2905)+1),"")</f>
        <v>0</v>
      </c>
      <c r="L4355">
        <f>IFERROR(SMALL(L972:L2902,ROW()-ROW($L$2905)+1),"")</f>
        <v>0</v>
      </c>
      <c r="M4355">
        <f>IFERROR(SMALL(M972:M2902,ROW()-ROW($M$2905)+1),"")</f>
        <v>0</v>
      </c>
      <c r="N4355">
        <f>IFERROR(SMALL(N972:N2902,ROW()-ROW($N$2905)+1),"")</f>
        <v>0</v>
      </c>
    </row>
    <row r="4356" spans="5:14">
      <c r="E4356">
        <f>IFERROR(SMALL(E972:E2902,ROW()-ROW($E$2905)+1),"")</f>
        <v>0</v>
      </c>
      <c r="F4356">
        <f>IFERROR(SMALL(F972:F2902,ROW()-ROW($F$2905)+1),"")</f>
        <v>0</v>
      </c>
      <c r="G4356">
        <f>IFERROR(SMALL(G972:G2902,ROW()-ROW($G$2905)+1),"")</f>
        <v>0</v>
      </c>
      <c r="H4356">
        <f>IFERROR(SMALL(H972:H2902,ROW()-ROW($H$2905)+1),"")</f>
        <v>0</v>
      </c>
      <c r="K4356">
        <f>IFERROR(SMALL(K972:K2902,ROW()-ROW($K$2905)+1),"")</f>
        <v>0</v>
      </c>
      <c r="L4356">
        <f>IFERROR(SMALL(L972:L2902,ROW()-ROW($L$2905)+1),"")</f>
        <v>0</v>
      </c>
      <c r="M4356">
        <f>IFERROR(SMALL(M972:M2902,ROW()-ROW($M$2905)+1),"")</f>
        <v>0</v>
      </c>
      <c r="N4356">
        <f>IFERROR(SMALL(N972:N2902,ROW()-ROW($N$2905)+1),"")</f>
        <v>0</v>
      </c>
    </row>
    <row r="4357" spans="5:14">
      <c r="E4357">
        <f>IFERROR(SMALL(E972:E2902,ROW()-ROW($E$2905)+1),"")</f>
        <v>0</v>
      </c>
      <c r="F4357">
        <f>IFERROR(SMALL(F972:F2902,ROW()-ROW($F$2905)+1),"")</f>
        <v>0</v>
      </c>
      <c r="G4357">
        <f>IFERROR(SMALL(G972:G2902,ROW()-ROW($G$2905)+1),"")</f>
        <v>0</v>
      </c>
      <c r="H4357">
        <f>IFERROR(SMALL(H972:H2902,ROW()-ROW($H$2905)+1),"")</f>
        <v>0</v>
      </c>
      <c r="K4357">
        <f>IFERROR(SMALL(K972:K2902,ROW()-ROW($K$2905)+1),"")</f>
        <v>0</v>
      </c>
      <c r="L4357">
        <f>IFERROR(SMALL(L972:L2902,ROW()-ROW($L$2905)+1),"")</f>
        <v>0</v>
      </c>
      <c r="M4357">
        <f>IFERROR(SMALL(M972:M2902,ROW()-ROW($M$2905)+1),"")</f>
        <v>0</v>
      </c>
      <c r="N4357">
        <f>IFERROR(SMALL(N972:N2902,ROW()-ROW($N$2905)+1),"")</f>
        <v>0</v>
      </c>
    </row>
    <row r="4358" spans="5:14">
      <c r="E4358">
        <f>IFERROR(SMALL(E972:E2902,ROW()-ROW($E$2905)+1),"")</f>
        <v>0</v>
      </c>
      <c r="F4358">
        <f>IFERROR(SMALL(F972:F2902,ROW()-ROW($F$2905)+1),"")</f>
        <v>0</v>
      </c>
      <c r="G4358">
        <f>IFERROR(SMALL(G972:G2902,ROW()-ROW($G$2905)+1),"")</f>
        <v>0</v>
      </c>
      <c r="H4358">
        <f>IFERROR(SMALL(H972:H2902,ROW()-ROW($H$2905)+1),"")</f>
        <v>0</v>
      </c>
      <c r="K4358">
        <f>IFERROR(SMALL(K972:K2902,ROW()-ROW($K$2905)+1),"")</f>
        <v>0</v>
      </c>
      <c r="L4358">
        <f>IFERROR(SMALL(L972:L2902,ROW()-ROW($L$2905)+1),"")</f>
        <v>0</v>
      </c>
      <c r="M4358">
        <f>IFERROR(SMALL(M972:M2902,ROW()-ROW($M$2905)+1),"")</f>
        <v>0</v>
      </c>
      <c r="N4358">
        <f>IFERROR(SMALL(N972:N2902,ROW()-ROW($N$2905)+1),"")</f>
        <v>0</v>
      </c>
    </row>
    <row r="4359" spans="5:14">
      <c r="E4359">
        <f>IFERROR(SMALL(E972:E2902,ROW()-ROW($E$2905)+1),"")</f>
        <v>0</v>
      </c>
      <c r="F4359">
        <f>IFERROR(SMALL(F972:F2902,ROW()-ROW($F$2905)+1),"")</f>
        <v>0</v>
      </c>
      <c r="G4359">
        <f>IFERROR(SMALL(G972:G2902,ROW()-ROW($G$2905)+1),"")</f>
        <v>0</v>
      </c>
      <c r="H4359">
        <f>IFERROR(SMALL(H972:H2902,ROW()-ROW($H$2905)+1),"")</f>
        <v>0</v>
      </c>
      <c r="K4359">
        <f>IFERROR(SMALL(K972:K2902,ROW()-ROW($K$2905)+1),"")</f>
        <v>0</v>
      </c>
      <c r="L4359">
        <f>IFERROR(SMALL(L972:L2902,ROW()-ROW($L$2905)+1),"")</f>
        <v>0</v>
      </c>
      <c r="M4359">
        <f>IFERROR(SMALL(M972:M2902,ROW()-ROW($M$2905)+1),"")</f>
        <v>0</v>
      </c>
      <c r="N4359">
        <f>IFERROR(SMALL(N972:N2902,ROW()-ROW($N$2905)+1),"")</f>
        <v>0</v>
      </c>
    </row>
    <row r="4360" spans="5:14">
      <c r="E4360">
        <f>IFERROR(SMALL(E972:E2902,ROW()-ROW($E$2905)+1),"")</f>
        <v>0</v>
      </c>
      <c r="F4360">
        <f>IFERROR(SMALL(F972:F2902,ROW()-ROW($F$2905)+1),"")</f>
        <v>0</v>
      </c>
      <c r="G4360">
        <f>IFERROR(SMALL(G972:G2902,ROW()-ROW($G$2905)+1),"")</f>
        <v>0</v>
      </c>
      <c r="H4360">
        <f>IFERROR(SMALL(H972:H2902,ROW()-ROW($H$2905)+1),"")</f>
        <v>0</v>
      </c>
      <c r="K4360">
        <f>IFERROR(SMALL(K972:K2902,ROW()-ROW($K$2905)+1),"")</f>
        <v>0</v>
      </c>
      <c r="L4360">
        <f>IFERROR(SMALL(L972:L2902,ROW()-ROW($L$2905)+1),"")</f>
        <v>0</v>
      </c>
      <c r="M4360">
        <f>IFERROR(SMALL(M972:M2902,ROW()-ROW($M$2905)+1),"")</f>
        <v>0</v>
      </c>
      <c r="N4360">
        <f>IFERROR(SMALL(N972:N2902,ROW()-ROW($N$2905)+1),"")</f>
        <v>0</v>
      </c>
    </row>
    <row r="4361" spans="5:14">
      <c r="E4361">
        <f>IFERROR(SMALL(E972:E2902,ROW()-ROW($E$2905)+1),"")</f>
        <v>0</v>
      </c>
      <c r="F4361">
        <f>IFERROR(SMALL(F972:F2902,ROW()-ROW($F$2905)+1),"")</f>
        <v>0</v>
      </c>
      <c r="G4361">
        <f>IFERROR(SMALL(G972:G2902,ROW()-ROW($G$2905)+1),"")</f>
        <v>0</v>
      </c>
      <c r="H4361">
        <f>IFERROR(SMALL(H972:H2902,ROW()-ROW($H$2905)+1),"")</f>
        <v>0</v>
      </c>
      <c r="K4361">
        <f>IFERROR(SMALL(K972:K2902,ROW()-ROW($K$2905)+1),"")</f>
        <v>0</v>
      </c>
      <c r="L4361">
        <f>IFERROR(SMALL(L972:L2902,ROW()-ROW($L$2905)+1),"")</f>
        <v>0</v>
      </c>
      <c r="M4361">
        <f>IFERROR(SMALL(M972:M2902,ROW()-ROW($M$2905)+1),"")</f>
        <v>0</v>
      </c>
      <c r="N4361">
        <f>IFERROR(SMALL(N972:N2902,ROW()-ROW($N$2905)+1),"")</f>
        <v>0</v>
      </c>
    </row>
    <row r="4362" spans="5:14">
      <c r="E4362">
        <f>IFERROR(SMALL(E972:E2902,ROW()-ROW($E$2905)+1),"")</f>
        <v>0</v>
      </c>
      <c r="F4362">
        <f>IFERROR(SMALL(F972:F2902,ROW()-ROW($F$2905)+1),"")</f>
        <v>0</v>
      </c>
      <c r="G4362">
        <f>IFERROR(SMALL(G972:G2902,ROW()-ROW($G$2905)+1),"")</f>
        <v>0</v>
      </c>
      <c r="H4362">
        <f>IFERROR(SMALL(H972:H2902,ROW()-ROW($H$2905)+1),"")</f>
        <v>0</v>
      </c>
      <c r="K4362">
        <f>IFERROR(SMALL(K972:K2902,ROW()-ROW($K$2905)+1),"")</f>
        <v>0</v>
      </c>
      <c r="L4362">
        <f>IFERROR(SMALL(L972:L2902,ROW()-ROW($L$2905)+1),"")</f>
        <v>0</v>
      </c>
      <c r="M4362">
        <f>IFERROR(SMALL(M972:M2902,ROW()-ROW($M$2905)+1),"")</f>
        <v>0</v>
      </c>
      <c r="N4362">
        <f>IFERROR(SMALL(N972:N2902,ROW()-ROW($N$2905)+1),"")</f>
        <v>0</v>
      </c>
    </row>
    <row r="4363" spans="5:14">
      <c r="E4363">
        <f>IFERROR(SMALL(E972:E2902,ROW()-ROW($E$2905)+1),"")</f>
        <v>0</v>
      </c>
      <c r="F4363">
        <f>IFERROR(SMALL(F972:F2902,ROW()-ROW($F$2905)+1),"")</f>
        <v>0</v>
      </c>
      <c r="G4363">
        <f>IFERROR(SMALL(G972:G2902,ROW()-ROW($G$2905)+1),"")</f>
        <v>0</v>
      </c>
      <c r="H4363">
        <f>IFERROR(SMALL(H972:H2902,ROW()-ROW($H$2905)+1),"")</f>
        <v>0</v>
      </c>
      <c r="K4363">
        <f>IFERROR(SMALL(K972:K2902,ROW()-ROW($K$2905)+1),"")</f>
        <v>0</v>
      </c>
      <c r="L4363">
        <f>IFERROR(SMALL(L972:L2902,ROW()-ROW($L$2905)+1),"")</f>
        <v>0</v>
      </c>
      <c r="M4363">
        <f>IFERROR(SMALL(M972:M2902,ROW()-ROW($M$2905)+1),"")</f>
        <v>0</v>
      </c>
      <c r="N4363">
        <f>IFERROR(SMALL(N972:N2902,ROW()-ROW($N$2905)+1),"")</f>
        <v>0</v>
      </c>
    </row>
    <row r="4364" spans="5:14">
      <c r="E4364">
        <f>IFERROR(SMALL(E972:E2902,ROW()-ROW($E$2905)+1),"")</f>
        <v>0</v>
      </c>
      <c r="F4364">
        <f>IFERROR(SMALL(F972:F2902,ROW()-ROW($F$2905)+1),"")</f>
        <v>0</v>
      </c>
      <c r="G4364">
        <f>IFERROR(SMALL(G972:G2902,ROW()-ROW($G$2905)+1),"")</f>
        <v>0</v>
      </c>
      <c r="H4364">
        <f>IFERROR(SMALL(H972:H2902,ROW()-ROW($H$2905)+1),"")</f>
        <v>0</v>
      </c>
      <c r="K4364">
        <f>IFERROR(SMALL(K972:K2902,ROW()-ROW($K$2905)+1),"")</f>
        <v>0</v>
      </c>
      <c r="L4364">
        <f>IFERROR(SMALL(L972:L2902,ROW()-ROW($L$2905)+1),"")</f>
        <v>0</v>
      </c>
      <c r="M4364">
        <f>IFERROR(SMALL(M972:M2902,ROW()-ROW($M$2905)+1),"")</f>
        <v>0</v>
      </c>
      <c r="N4364">
        <f>IFERROR(SMALL(N972:N2902,ROW()-ROW($N$2905)+1),"")</f>
        <v>0</v>
      </c>
    </row>
    <row r="4365" spans="5:14">
      <c r="E4365">
        <f>IFERROR(SMALL(E972:E2902,ROW()-ROW($E$2905)+1),"")</f>
        <v>0</v>
      </c>
      <c r="F4365">
        <f>IFERROR(SMALL(F972:F2902,ROW()-ROW($F$2905)+1),"")</f>
        <v>0</v>
      </c>
      <c r="G4365">
        <f>IFERROR(SMALL(G972:G2902,ROW()-ROW($G$2905)+1),"")</f>
        <v>0</v>
      </c>
      <c r="H4365">
        <f>IFERROR(SMALL(H972:H2902,ROW()-ROW($H$2905)+1),"")</f>
        <v>0</v>
      </c>
      <c r="K4365">
        <f>IFERROR(SMALL(K972:K2902,ROW()-ROW($K$2905)+1),"")</f>
        <v>0</v>
      </c>
      <c r="L4365">
        <f>IFERROR(SMALL(L972:L2902,ROW()-ROW($L$2905)+1),"")</f>
        <v>0</v>
      </c>
      <c r="M4365">
        <f>IFERROR(SMALL(M972:M2902,ROW()-ROW($M$2905)+1),"")</f>
        <v>0</v>
      </c>
      <c r="N4365">
        <f>IFERROR(SMALL(N972:N2902,ROW()-ROW($N$2905)+1),"")</f>
        <v>0</v>
      </c>
    </row>
    <row r="4366" spans="5:14">
      <c r="E4366">
        <f>IFERROR(SMALL(E972:E2902,ROW()-ROW($E$2905)+1),"")</f>
        <v>0</v>
      </c>
      <c r="F4366">
        <f>IFERROR(SMALL(F972:F2902,ROW()-ROW($F$2905)+1),"")</f>
        <v>0</v>
      </c>
      <c r="G4366">
        <f>IFERROR(SMALL(G972:G2902,ROW()-ROW($G$2905)+1),"")</f>
        <v>0</v>
      </c>
      <c r="H4366">
        <f>IFERROR(SMALL(H972:H2902,ROW()-ROW($H$2905)+1),"")</f>
        <v>0</v>
      </c>
      <c r="K4366">
        <f>IFERROR(SMALL(K972:K2902,ROW()-ROW($K$2905)+1),"")</f>
        <v>0</v>
      </c>
      <c r="L4366">
        <f>IFERROR(SMALL(L972:L2902,ROW()-ROW($L$2905)+1),"")</f>
        <v>0</v>
      </c>
      <c r="M4366">
        <f>IFERROR(SMALL(M972:M2902,ROW()-ROW($M$2905)+1),"")</f>
        <v>0</v>
      </c>
      <c r="N4366">
        <f>IFERROR(SMALL(N972:N2902,ROW()-ROW($N$2905)+1),"")</f>
        <v>0</v>
      </c>
    </row>
    <row r="4367" spans="5:14">
      <c r="E4367">
        <f>IFERROR(SMALL(E972:E2902,ROW()-ROW($E$2905)+1),"")</f>
        <v>0</v>
      </c>
      <c r="F4367">
        <f>IFERROR(SMALL(F972:F2902,ROW()-ROW($F$2905)+1),"")</f>
        <v>0</v>
      </c>
      <c r="G4367">
        <f>IFERROR(SMALL(G972:G2902,ROW()-ROW($G$2905)+1),"")</f>
        <v>0</v>
      </c>
      <c r="H4367">
        <f>IFERROR(SMALL(H972:H2902,ROW()-ROW($H$2905)+1),"")</f>
        <v>0</v>
      </c>
      <c r="K4367">
        <f>IFERROR(SMALL(K972:K2902,ROW()-ROW($K$2905)+1),"")</f>
        <v>0</v>
      </c>
      <c r="L4367">
        <f>IFERROR(SMALL(L972:L2902,ROW()-ROW($L$2905)+1),"")</f>
        <v>0</v>
      </c>
      <c r="M4367">
        <f>IFERROR(SMALL(M972:M2902,ROW()-ROW($M$2905)+1),"")</f>
        <v>0</v>
      </c>
      <c r="N4367">
        <f>IFERROR(SMALL(N972:N2902,ROW()-ROW($N$2905)+1),"")</f>
        <v>0</v>
      </c>
    </row>
    <row r="4368" spans="5:14">
      <c r="E4368">
        <f>IFERROR(SMALL(E972:E2902,ROW()-ROW($E$2905)+1),"")</f>
        <v>0</v>
      </c>
      <c r="F4368">
        <f>IFERROR(SMALL(F972:F2902,ROW()-ROW($F$2905)+1),"")</f>
        <v>0</v>
      </c>
      <c r="G4368">
        <f>IFERROR(SMALL(G972:G2902,ROW()-ROW($G$2905)+1),"")</f>
        <v>0</v>
      </c>
      <c r="H4368">
        <f>IFERROR(SMALL(H972:H2902,ROW()-ROW($H$2905)+1),"")</f>
        <v>0</v>
      </c>
      <c r="K4368">
        <f>IFERROR(SMALL(K972:K2902,ROW()-ROW($K$2905)+1),"")</f>
        <v>0</v>
      </c>
      <c r="L4368">
        <f>IFERROR(SMALL(L972:L2902,ROW()-ROW($L$2905)+1),"")</f>
        <v>0</v>
      </c>
      <c r="M4368">
        <f>IFERROR(SMALL(M972:M2902,ROW()-ROW($M$2905)+1),"")</f>
        <v>0</v>
      </c>
      <c r="N4368">
        <f>IFERROR(SMALL(N972:N2902,ROW()-ROW($N$2905)+1),"")</f>
        <v>0</v>
      </c>
    </row>
    <row r="4369" spans="5:14">
      <c r="E4369">
        <f>IFERROR(SMALL(E972:E2902,ROW()-ROW($E$2905)+1),"")</f>
        <v>0</v>
      </c>
      <c r="F4369">
        <f>IFERROR(SMALL(F972:F2902,ROW()-ROW($F$2905)+1),"")</f>
        <v>0</v>
      </c>
      <c r="G4369">
        <f>IFERROR(SMALL(G972:G2902,ROW()-ROW($G$2905)+1),"")</f>
        <v>0</v>
      </c>
      <c r="H4369">
        <f>IFERROR(SMALL(H972:H2902,ROW()-ROW($H$2905)+1),"")</f>
        <v>0</v>
      </c>
      <c r="K4369">
        <f>IFERROR(SMALL(K972:K2902,ROW()-ROW($K$2905)+1),"")</f>
        <v>0</v>
      </c>
      <c r="L4369">
        <f>IFERROR(SMALL(L972:L2902,ROW()-ROW($L$2905)+1),"")</f>
        <v>0</v>
      </c>
      <c r="M4369">
        <f>IFERROR(SMALL(M972:M2902,ROW()-ROW($M$2905)+1),"")</f>
        <v>0</v>
      </c>
      <c r="N4369">
        <f>IFERROR(SMALL(N972:N2902,ROW()-ROW($N$2905)+1),"")</f>
        <v>0</v>
      </c>
    </row>
    <row r="4370" spans="5:14">
      <c r="E4370">
        <f>IFERROR(SMALL(E972:E2902,ROW()-ROW($E$2905)+1),"")</f>
        <v>0</v>
      </c>
      <c r="F4370">
        <f>IFERROR(SMALL(F972:F2902,ROW()-ROW($F$2905)+1),"")</f>
        <v>0</v>
      </c>
      <c r="G4370">
        <f>IFERROR(SMALL(G972:G2902,ROW()-ROW($G$2905)+1),"")</f>
        <v>0</v>
      </c>
      <c r="H4370">
        <f>IFERROR(SMALL(H972:H2902,ROW()-ROW($H$2905)+1),"")</f>
        <v>0</v>
      </c>
      <c r="K4370">
        <f>IFERROR(SMALL(K972:K2902,ROW()-ROW($K$2905)+1),"")</f>
        <v>0</v>
      </c>
      <c r="L4370">
        <f>IFERROR(SMALL(L972:L2902,ROW()-ROW($L$2905)+1),"")</f>
        <v>0</v>
      </c>
      <c r="M4370">
        <f>IFERROR(SMALL(M972:M2902,ROW()-ROW($M$2905)+1),"")</f>
        <v>0</v>
      </c>
      <c r="N4370">
        <f>IFERROR(SMALL(N972:N2902,ROW()-ROW($N$2905)+1),"")</f>
        <v>0</v>
      </c>
    </row>
    <row r="4371" spans="5:14">
      <c r="E4371">
        <f>IFERROR(SMALL(E972:E2902,ROW()-ROW($E$2905)+1),"")</f>
        <v>0</v>
      </c>
      <c r="F4371">
        <f>IFERROR(SMALL(F972:F2902,ROW()-ROW($F$2905)+1),"")</f>
        <v>0</v>
      </c>
      <c r="G4371">
        <f>IFERROR(SMALL(G972:G2902,ROW()-ROW($G$2905)+1),"")</f>
        <v>0</v>
      </c>
      <c r="H4371">
        <f>IFERROR(SMALL(H972:H2902,ROW()-ROW($H$2905)+1),"")</f>
        <v>0</v>
      </c>
      <c r="K4371">
        <f>IFERROR(SMALL(K972:K2902,ROW()-ROW($K$2905)+1),"")</f>
        <v>0</v>
      </c>
      <c r="L4371">
        <f>IFERROR(SMALL(L972:L2902,ROW()-ROW($L$2905)+1),"")</f>
        <v>0</v>
      </c>
      <c r="M4371">
        <f>IFERROR(SMALL(M972:M2902,ROW()-ROW($M$2905)+1),"")</f>
        <v>0</v>
      </c>
      <c r="N4371">
        <f>IFERROR(SMALL(N972:N2902,ROW()-ROW($N$2905)+1),"")</f>
        <v>0</v>
      </c>
    </row>
    <row r="4372" spans="5:14">
      <c r="E4372">
        <f>IFERROR(SMALL(E972:E2902,ROW()-ROW($E$2905)+1),"")</f>
        <v>0</v>
      </c>
      <c r="F4372">
        <f>IFERROR(SMALL(F972:F2902,ROW()-ROW($F$2905)+1),"")</f>
        <v>0</v>
      </c>
      <c r="G4372">
        <f>IFERROR(SMALL(G972:G2902,ROW()-ROW($G$2905)+1),"")</f>
        <v>0</v>
      </c>
      <c r="H4372">
        <f>IFERROR(SMALL(H972:H2902,ROW()-ROW($H$2905)+1),"")</f>
        <v>0</v>
      </c>
      <c r="K4372">
        <f>IFERROR(SMALL(K972:K2902,ROW()-ROW($K$2905)+1),"")</f>
        <v>0</v>
      </c>
      <c r="L4372">
        <f>IFERROR(SMALL(L972:L2902,ROW()-ROW($L$2905)+1),"")</f>
        <v>0</v>
      </c>
      <c r="M4372">
        <f>IFERROR(SMALL(M972:M2902,ROW()-ROW($M$2905)+1),"")</f>
        <v>0</v>
      </c>
      <c r="N4372">
        <f>IFERROR(SMALL(N972:N2902,ROW()-ROW($N$2905)+1),"")</f>
        <v>0</v>
      </c>
    </row>
    <row r="4373" spans="5:14">
      <c r="E4373">
        <f>IFERROR(SMALL(E972:E2902,ROW()-ROW($E$2905)+1),"")</f>
        <v>0</v>
      </c>
      <c r="F4373">
        <f>IFERROR(SMALL(F972:F2902,ROW()-ROW($F$2905)+1),"")</f>
        <v>0</v>
      </c>
      <c r="G4373">
        <f>IFERROR(SMALL(G972:G2902,ROW()-ROW($G$2905)+1),"")</f>
        <v>0</v>
      </c>
      <c r="H4373">
        <f>IFERROR(SMALL(H972:H2902,ROW()-ROW($H$2905)+1),"")</f>
        <v>0</v>
      </c>
      <c r="K4373">
        <f>IFERROR(SMALL(K972:K2902,ROW()-ROW($K$2905)+1),"")</f>
        <v>0</v>
      </c>
      <c r="L4373">
        <f>IFERROR(SMALL(L972:L2902,ROW()-ROW($L$2905)+1),"")</f>
        <v>0</v>
      </c>
      <c r="M4373">
        <f>IFERROR(SMALL(M972:M2902,ROW()-ROW($M$2905)+1),"")</f>
        <v>0</v>
      </c>
      <c r="N4373">
        <f>IFERROR(SMALL(N972:N2902,ROW()-ROW($N$2905)+1),"")</f>
        <v>0</v>
      </c>
    </row>
    <row r="4374" spans="5:14">
      <c r="E4374">
        <f>IFERROR(SMALL(E972:E2902,ROW()-ROW($E$2905)+1),"")</f>
        <v>0</v>
      </c>
      <c r="F4374">
        <f>IFERROR(SMALL(F972:F2902,ROW()-ROW($F$2905)+1),"")</f>
        <v>0</v>
      </c>
      <c r="G4374">
        <f>IFERROR(SMALL(G972:G2902,ROW()-ROW($G$2905)+1),"")</f>
        <v>0</v>
      </c>
      <c r="H4374">
        <f>IFERROR(SMALL(H972:H2902,ROW()-ROW($H$2905)+1),"")</f>
        <v>0</v>
      </c>
      <c r="K4374">
        <f>IFERROR(SMALL(K972:K2902,ROW()-ROW($K$2905)+1),"")</f>
        <v>0</v>
      </c>
      <c r="L4374">
        <f>IFERROR(SMALL(L972:L2902,ROW()-ROW($L$2905)+1),"")</f>
        <v>0</v>
      </c>
      <c r="M4374">
        <f>IFERROR(SMALL(M972:M2902,ROW()-ROW($M$2905)+1),"")</f>
        <v>0</v>
      </c>
      <c r="N4374">
        <f>IFERROR(SMALL(N972:N2902,ROW()-ROW($N$2905)+1),"")</f>
        <v>0</v>
      </c>
    </row>
    <row r="4375" spans="5:14">
      <c r="E4375">
        <f>IFERROR(SMALL(E972:E2902,ROW()-ROW($E$2905)+1),"")</f>
        <v>0</v>
      </c>
      <c r="F4375">
        <f>IFERROR(SMALL(F972:F2902,ROW()-ROW($F$2905)+1),"")</f>
        <v>0</v>
      </c>
      <c r="G4375">
        <f>IFERROR(SMALL(G972:G2902,ROW()-ROW($G$2905)+1),"")</f>
        <v>0</v>
      </c>
      <c r="H4375">
        <f>IFERROR(SMALL(H972:H2902,ROW()-ROW($H$2905)+1),"")</f>
        <v>0</v>
      </c>
      <c r="K4375">
        <f>IFERROR(SMALL(K972:K2902,ROW()-ROW($K$2905)+1),"")</f>
        <v>0</v>
      </c>
      <c r="L4375">
        <f>IFERROR(SMALL(L972:L2902,ROW()-ROW($L$2905)+1),"")</f>
        <v>0</v>
      </c>
      <c r="M4375">
        <f>IFERROR(SMALL(M972:M2902,ROW()-ROW($M$2905)+1),"")</f>
        <v>0</v>
      </c>
      <c r="N4375">
        <f>IFERROR(SMALL(N972:N2902,ROW()-ROW($N$2905)+1),"")</f>
        <v>0</v>
      </c>
    </row>
    <row r="4376" spans="5:14">
      <c r="E4376">
        <f>IFERROR(SMALL(E972:E2902,ROW()-ROW($E$2905)+1),"")</f>
        <v>0</v>
      </c>
      <c r="F4376">
        <f>IFERROR(SMALL(F972:F2902,ROW()-ROW($F$2905)+1),"")</f>
        <v>0</v>
      </c>
      <c r="G4376">
        <f>IFERROR(SMALL(G972:G2902,ROW()-ROW($G$2905)+1),"")</f>
        <v>0</v>
      </c>
      <c r="H4376">
        <f>IFERROR(SMALL(H972:H2902,ROW()-ROW($H$2905)+1),"")</f>
        <v>0</v>
      </c>
      <c r="K4376">
        <f>IFERROR(SMALL(K972:K2902,ROW()-ROW($K$2905)+1),"")</f>
        <v>0</v>
      </c>
      <c r="L4376">
        <f>IFERROR(SMALL(L972:L2902,ROW()-ROW($L$2905)+1),"")</f>
        <v>0</v>
      </c>
      <c r="M4376">
        <f>IFERROR(SMALL(M972:M2902,ROW()-ROW($M$2905)+1),"")</f>
        <v>0</v>
      </c>
      <c r="N4376">
        <f>IFERROR(SMALL(N972:N2902,ROW()-ROW($N$2905)+1),"")</f>
        <v>0</v>
      </c>
    </row>
    <row r="4377" spans="5:14">
      <c r="E4377">
        <f>IFERROR(SMALL(E972:E2902,ROW()-ROW($E$2905)+1),"")</f>
        <v>0</v>
      </c>
      <c r="F4377">
        <f>IFERROR(SMALL(F972:F2902,ROW()-ROW($F$2905)+1),"")</f>
        <v>0</v>
      </c>
      <c r="G4377">
        <f>IFERROR(SMALL(G972:G2902,ROW()-ROW($G$2905)+1),"")</f>
        <v>0</v>
      </c>
      <c r="H4377">
        <f>IFERROR(SMALL(H972:H2902,ROW()-ROW($H$2905)+1),"")</f>
        <v>0</v>
      </c>
      <c r="K4377">
        <f>IFERROR(SMALL(K972:K2902,ROW()-ROW($K$2905)+1),"")</f>
        <v>0</v>
      </c>
      <c r="L4377">
        <f>IFERROR(SMALL(L972:L2902,ROW()-ROW($L$2905)+1),"")</f>
        <v>0</v>
      </c>
      <c r="M4377">
        <f>IFERROR(SMALL(M972:M2902,ROW()-ROW($M$2905)+1),"")</f>
        <v>0</v>
      </c>
      <c r="N4377">
        <f>IFERROR(SMALL(N972:N2902,ROW()-ROW($N$2905)+1),"")</f>
        <v>0</v>
      </c>
    </row>
    <row r="4378" spans="5:14">
      <c r="E4378">
        <f>IFERROR(SMALL(E972:E2902,ROW()-ROW($E$2905)+1),"")</f>
        <v>0</v>
      </c>
      <c r="F4378">
        <f>IFERROR(SMALL(F972:F2902,ROW()-ROW($F$2905)+1),"")</f>
        <v>0</v>
      </c>
      <c r="G4378">
        <f>IFERROR(SMALL(G972:G2902,ROW()-ROW($G$2905)+1),"")</f>
        <v>0</v>
      </c>
      <c r="H4378">
        <f>IFERROR(SMALL(H972:H2902,ROW()-ROW($H$2905)+1),"")</f>
        <v>0</v>
      </c>
      <c r="K4378">
        <f>IFERROR(SMALL(K972:K2902,ROW()-ROW($K$2905)+1),"")</f>
        <v>0</v>
      </c>
      <c r="L4378">
        <f>IFERROR(SMALL(L972:L2902,ROW()-ROW($L$2905)+1),"")</f>
        <v>0</v>
      </c>
      <c r="M4378">
        <f>IFERROR(SMALL(M972:M2902,ROW()-ROW($M$2905)+1),"")</f>
        <v>0</v>
      </c>
      <c r="N4378">
        <f>IFERROR(SMALL(N972:N2902,ROW()-ROW($N$2905)+1),"")</f>
        <v>0</v>
      </c>
    </row>
    <row r="4379" spans="5:14">
      <c r="E4379">
        <f>IFERROR(SMALL(E972:E2902,ROW()-ROW($E$2905)+1),"")</f>
        <v>0</v>
      </c>
      <c r="F4379">
        <f>IFERROR(SMALL(F972:F2902,ROW()-ROW($F$2905)+1),"")</f>
        <v>0</v>
      </c>
      <c r="G4379">
        <f>IFERROR(SMALL(G972:G2902,ROW()-ROW($G$2905)+1),"")</f>
        <v>0</v>
      </c>
      <c r="H4379">
        <f>IFERROR(SMALL(H972:H2902,ROW()-ROW($H$2905)+1),"")</f>
        <v>0</v>
      </c>
      <c r="K4379">
        <f>IFERROR(SMALL(K972:K2902,ROW()-ROW($K$2905)+1),"")</f>
        <v>0</v>
      </c>
      <c r="L4379">
        <f>IFERROR(SMALL(L972:L2902,ROW()-ROW($L$2905)+1),"")</f>
        <v>0</v>
      </c>
      <c r="M4379">
        <f>IFERROR(SMALL(M972:M2902,ROW()-ROW($M$2905)+1),"")</f>
        <v>0</v>
      </c>
      <c r="N4379">
        <f>IFERROR(SMALL(N972:N2902,ROW()-ROW($N$2905)+1),"")</f>
        <v>0</v>
      </c>
    </row>
    <row r="4380" spans="5:14">
      <c r="E4380">
        <f>IFERROR(SMALL(E972:E2902,ROW()-ROW($E$2905)+1),"")</f>
        <v>0</v>
      </c>
      <c r="F4380">
        <f>IFERROR(SMALL(F972:F2902,ROW()-ROW($F$2905)+1),"")</f>
        <v>0</v>
      </c>
      <c r="G4380">
        <f>IFERROR(SMALL(G972:G2902,ROW()-ROW($G$2905)+1),"")</f>
        <v>0</v>
      </c>
      <c r="H4380">
        <f>IFERROR(SMALL(H972:H2902,ROW()-ROW($H$2905)+1),"")</f>
        <v>0</v>
      </c>
      <c r="K4380">
        <f>IFERROR(SMALL(K972:K2902,ROW()-ROW($K$2905)+1),"")</f>
        <v>0</v>
      </c>
      <c r="L4380">
        <f>IFERROR(SMALL(L972:L2902,ROW()-ROW($L$2905)+1),"")</f>
        <v>0</v>
      </c>
      <c r="M4380">
        <f>IFERROR(SMALL(M972:M2902,ROW()-ROW($M$2905)+1),"")</f>
        <v>0</v>
      </c>
      <c r="N4380">
        <f>IFERROR(SMALL(N972:N2902,ROW()-ROW($N$2905)+1),"")</f>
        <v>0</v>
      </c>
    </row>
    <row r="4381" spans="5:14">
      <c r="E4381">
        <f>IFERROR(SMALL(E972:E2902,ROW()-ROW($E$2905)+1),"")</f>
        <v>0</v>
      </c>
      <c r="F4381">
        <f>IFERROR(SMALL(F972:F2902,ROW()-ROW($F$2905)+1),"")</f>
        <v>0</v>
      </c>
      <c r="G4381">
        <f>IFERROR(SMALL(G972:G2902,ROW()-ROW($G$2905)+1),"")</f>
        <v>0</v>
      </c>
      <c r="H4381">
        <f>IFERROR(SMALL(H972:H2902,ROW()-ROW($H$2905)+1),"")</f>
        <v>0</v>
      </c>
      <c r="K4381">
        <f>IFERROR(SMALL(K972:K2902,ROW()-ROW($K$2905)+1),"")</f>
        <v>0</v>
      </c>
      <c r="L4381">
        <f>IFERROR(SMALL(L972:L2902,ROW()-ROW($L$2905)+1),"")</f>
        <v>0</v>
      </c>
      <c r="M4381">
        <f>IFERROR(SMALL(M972:M2902,ROW()-ROW($M$2905)+1),"")</f>
        <v>0</v>
      </c>
      <c r="N4381">
        <f>IFERROR(SMALL(N972:N2902,ROW()-ROW($N$2905)+1),"")</f>
        <v>0</v>
      </c>
    </row>
    <row r="4382" spans="5:14">
      <c r="E4382">
        <f>IFERROR(SMALL(E972:E2902,ROW()-ROW($E$2905)+1),"")</f>
        <v>0</v>
      </c>
      <c r="F4382">
        <f>IFERROR(SMALL(F972:F2902,ROW()-ROW($F$2905)+1),"")</f>
        <v>0</v>
      </c>
      <c r="G4382">
        <f>IFERROR(SMALL(G972:G2902,ROW()-ROW($G$2905)+1),"")</f>
        <v>0</v>
      </c>
      <c r="H4382">
        <f>IFERROR(SMALL(H972:H2902,ROW()-ROW($H$2905)+1),"")</f>
        <v>0</v>
      </c>
      <c r="K4382">
        <f>IFERROR(SMALL(K972:K2902,ROW()-ROW($K$2905)+1),"")</f>
        <v>0</v>
      </c>
      <c r="L4382">
        <f>IFERROR(SMALL(L972:L2902,ROW()-ROW($L$2905)+1),"")</f>
        <v>0</v>
      </c>
      <c r="M4382">
        <f>IFERROR(SMALL(M972:M2902,ROW()-ROW($M$2905)+1),"")</f>
        <v>0</v>
      </c>
      <c r="N4382">
        <f>IFERROR(SMALL(N972:N2902,ROW()-ROW($N$2905)+1),"")</f>
        <v>0</v>
      </c>
    </row>
    <row r="4383" spans="5:14">
      <c r="E4383">
        <f>IFERROR(SMALL(E972:E2902,ROW()-ROW($E$2905)+1),"")</f>
        <v>0</v>
      </c>
      <c r="F4383">
        <f>IFERROR(SMALL(F972:F2902,ROW()-ROW($F$2905)+1),"")</f>
        <v>0</v>
      </c>
      <c r="G4383">
        <f>IFERROR(SMALL(G972:G2902,ROW()-ROW($G$2905)+1),"")</f>
        <v>0</v>
      </c>
      <c r="H4383">
        <f>IFERROR(SMALL(H972:H2902,ROW()-ROW($H$2905)+1),"")</f>
        <v>0</v>
      </c>
      <c r="K4383">
        <f>IFERROR(SMALL(K972:K2902,ROW()-ROW($K$2905)+1),"")</f>
        <v>0</v>
      </c>
      <c r="L4383">
        <f>IFERROR(SMALL(L972:L2902,ROW()-ROW($L$2905)+1),"")</f>
        <v>0</v>
      </c>
      <c r="M4383">
        <f>IFERROR(SMALL(M972:M2902,ROW()-ROW($M$2905)+1),"")</f>
        <v>0</v>
      </c>
      <c r="N4383">
        <f>IFERROR(SMALL(N972:N2902,ROW()-ROW($N$2905)+1),"")</f>
        <v>0</v>
      </c>
    </row>
    <row r="4384" spans="5:14">
      <c r="E4384">
        <f>IFERROR(SMALL(E972:E2902,ROW()-ROW($E$2905)+1),"")</f>
        <v>0</v>
      </c>
      <c r="F4384">
        <f>IFERROR(SMALL(F972:F2902,ROW()-ROW($F$2905)+1),"")</f>
        <v>0</v>
      </c>
      <c r="G4384">
        <f>IFERROR(SMALL(G972:G2902,ROW()-ROW($G$2905)+1),"")</f>
        <v>0</v>
      </c>
      <c r="H4384">
        <f>IFERROR(SMALL(H972:H2902,ROW()-ROW($H$2905)+1),"")</f>
        <v>0</v>
      </c>
      <c r="K4384">
        <f>IFERROR(SMALL(K972:K2902,ROW()-ROW($K$2905)+1),"")</f>
        <v>0</v>
      </c>
      <c r="L4384">
        <f>IFERROR(SMALL(L972:L2902,ROW()-ROW($L$2905)+1),"")</f>
        <v>0</v>
      </c>
      <c r="M4384">
        <f>IFERROR(SMALL(M972:M2902,ROW()-ROW($M$2905)+1),"")</f>
        <v>0</v>
      </c>
      <c r="N4384">
        <f>IFERROR(SMALL(N972:N2902,ROW()-ROW($N$2905)+1),"")</f>
        <v>0</v>
      </c>
    </row>
    <row r="4385" spans="5:14">
      <c r="E4385">
        <f>IFERROR(SMALL(E972:E2902,ROW()-ROW($E$2905)+1),"")</f>
        <v>0</v>
      </c>
      <c r="F4385">
        <f>IFERROR(SMALL(F972:F2902,ROW()-ROW($F$2905)+1),"")</f>
        <v>0</v>
      </c>
      <c r="G4385">
        <f>IFERROR(SMALL(G972:G2902,ROW()-ROW($G$2905)+1),"")</f>
        <v>0</v>
      </c>
      <c r="H4385">
        <f>IFERROR(SMALL(H972:H2902,ROW()-ROW($H$2905)+1),"")</f>
        <v>0</v>
      </c>
      <c r="K4385">
        <f>IFERROR(SMALL(K972:K2902,ROW()-ROW($K$2905)+1),"")</f>
        <v>0</v>
      </c>
      <c r="L4385">
        <f>IFERROR(SMALL(L972:L2902,ROW()-ROW($L$2905)+1),"")</f>
        <v>0</v>
      </c>
      <c r="M4385">
        <f>IFERROR(SMALL(M972:M2902,ROW()-ROW($M$2905)+1),"")</f>
        <v>0</v>
      </c>
      <c r="N4385">
        <f>IFERROR(SMALL(N972:N2902,ROW()-ROW($N$2905)+1),"")</f>
        <v>0</v>
      </c>
    </row>
    <row r="4386" spans="5:14">
      <c r="E4386">
        <f>IFERROR(SMALL(E972:E2902,ROW()-ROW($E$2905)+1),"")</f>
        <v>0</v>
      </c>
      <c r="F4386">
        <f>IFERROR(SMALL(F972:F2902,ROW()-ROW($F$2905)+1),"")</f>
        <v>0</v>
      </c>
      <c r="G4386">
        <f>IFERROR(SMALL(G972:G2902,ROW()-ROW($G$2905)+1),"")</f>
        <v>0</v>
      </c>
      <c r="H4386">
        <f>IFERROR(SMALL(H972:H2902,ROW()-ROW($H$2905)+1),"")</f>
        <v>0</v>
      </c>
      <c r="K4386">
        <f>IFERROR(SMALL(K972:K2902,ROW()-ROW($K$2905)+1),"")</f>
        <v>0</v>
      </c>
      <c r="L4386">
        <f>IFERROR(SMALL(L972:L2902,ROW()-ROW($L$2905)+1),"")</f>
        <v>0</v>
      </c>
      <c r="M4386">
        <f>IFERROR(SMALL(M972:M2902,ROW()-ROW($M$2905)+1),"")</f>
        <v>0</v>
      </c>
      <c r="N4386">
        <f>IFERROR(SMALL(N972:N2902,ROW()-ROW($N$2905)+1),"")</f>
        <v>0</v>
      </c>
    </row>
    <row r="4387" spans="5:14">
      <c r="E4387">
        <f>IFERROR(SMALL(E972:E2902,ROW()-ROW($E$2905)+1),"")</f>
        <v>0</v>
      </c>
      <c r="F4387">
        <f>IFERROR(SMALL(F972:F2902,ROW()-ROW($F$2905)+1),"")</f>
        <v>0</v>
      </c>
      <c r="G4387">
        <f>IFERROR(SMALL(G972:G2902,ROW()-ROW($G$2905)+1),"")</f>
        <v>0</v>
      </c>
      <c r="H4387">
        <f>IFERROR(SMALL(H972:H2902,ROW()-ROW($H$2905)+1),"")</f>
        <v>0</v>
      </c>
      <c r="K4387">
        <f>IFERROR(SMALL(K972:K2902,ROW()-ROW($K$2905)+1),"")</f>
        <v>0</v>
      </c>
      <c r="L4387">
        <f>IFERROR(SMALL(L972:L2902,ROW()-ROW($L$2905)+1),"")</f>
        <v>0</v>
      </c>
      <c r="M4387">
        <f>IFERROR(SMALL(M972:M2902,ROW()-ROW($M$2905)+1),"")</f>
        <v>0</v>
      </c>
      <c r="N4387">
        <f>IFERROR(SMALL(N972:N2902,ROW()-ROW($N$2905)+1),"")</f>
        <v>0</v>
      </c>
    </row>
    <row r="4388" spans="5:14">
      <c r="E4388">
        <f>IFERROR(SMALL(E972:E2902,ROW()-ROW($E$2905)+1),"")</f>
        <v>0</v>
      </c>
      <c r="F4388">
        <f>IFERROR(SMALL(F972:F2902,ROW()-ROW($F$2905)+1),"")</f>
        <v>0</v>
      </c>
      <c r="G4388">
        <f>IFERROR(SMALL(G972:G2902,ROW()-ROW($G$2905)+1),"")</f>
        <v>0</v>
      </c>
      <c r="H4388">
        <f>IFERROR(SMALL(H972:H2902,ROW()-ROW($H$2905)+1),"")</f>
        <v>0</v>
      </c>
      <c r="K4388">
        <f>IFERROR(SMALL(K972:K2902,ROW()-ROW($K$2905)+1),"")</f>
        <v>0</v>
      </c>
      <c r="L4388">
        <f>IFERROR(SMALL(L972:L2902,ROW()-ROW($L$2905)+1),"")</f>
        <v>0</v>
      </c>
      <c r="M4388">
        <f>IFERROR(SMALL(M972:M2902,ROW()-ROW($M$2905)+1),"")</f>
        <v>0</v>
      </c>
      <c r="N4388">
        <f>IFERROR(SMALL(N972:N2902,ROW()-ROW($N$2905)+1),"")</f>
        <v>0</v>
      </c>
    </row>
    <row r="4389" spans="5:14">
      <c r="E4389">
        <f>IFERROR(SMALL(E972:E2902,ROW()-ROW($E$2905)+1),"")</f>
        <v>0</v>
      </c>
      <c r="F4389">
        <f>IFERROR(SMALL(F972:F2902,ROW()-ROW($F$2905)+1),"")</f>
        <v>0</v>
      </c>
      <c r="G4389">
        <f>IFERROR(SMALL(G972:G2902,ROW()-ROW($G$2905)+1),"")</f>
        <v>0</v>
      </c>
      <c r="H4389">
        <f>IFERROR(SMALL(H972:H2902,ROW()-ROW($H$2905)+1),"")</f>
        <v>0</v>
      </c>
      <c r="K4389">
        <f>IFERROR(SMALL(K972:K2902,ROW()-ROW($K$2905)+1),"")</f>
        <v>0</v>
      </c>
      <c r="L4389">
        <f>IFERROR(SMALL(L972:L2902,ROW()-ROW($L$2905)+1),"")</f>
        <v>0</v>
      </c>
      <c r="M4389">
        <f>IFERROR(SMALL(M972:M2902,ROW()-ROW($M$2905)+1),"")</f>
        <v>0</v>
      </c>
      <c r="N4389">
        <f>IFERROR(SMALL(N972:N2902,ROW()-ROW($N$2905)+1),"")</f>
        <v>0</v>
      </c>
    </row>
    <row r="4390" spans="5:14">
      <c r="E4390">
        <f>IFERROR(SMALL(E972:E2902,ROW()-ROW($E$2905)+1),"")</f>
        <v>0</v>
      </c>
      <c r="F4390">
        <f>IFERROR(SMALL(F972:F2902,ROW()-ROW($F$2905)+1),"")</f>
        <v>0</v>
      </c>
      <c r="G4390">
        <f>IFERROR(SMALL(G972:G2902,ROW()-ROW($G$2905)+1),"")</f>
        <v>0</v>
      </c>
      <c r="H4390">
        <f>IFERROR(SMALL(H972:H2902,ROW()-ROW($H$2905)+1),"")</f>
        <v>0</v>
      </c>
      <c r="K4390">
        <f>IFERROR(SMALL(K972:K2902,ROW()-ROW($K$2905)+1),"")</f>
        <v>0</v>
      </c>
      <c r="L4390">
        <f>IFERROR(SMALL(L972:L2902,ROW()-ROW($L$2905)+1),"")</f>
        <v>0</v>
      </c>
      <c r="M4390">
        <f>IFERROR(SMALL(M972:M2902,ROW()-ROW($M$2905)+1),"")</f>
        <v>0</v>
      </c>
      <c r="N4390">
        <f>IFERROR(SMALL(N972:N2902,ROW()-ROW($N$2905)+1),"")</f>
        <v>0</v>
      </c>
    </row>
    <row r="4391" spans="5:14">
      <c r="E4391">
        <f>IFERROR(SMALL(E972:E2902,ROW()-ROW($E$2905)+1),"")</f>
        <v>0</v>
      </c>
      <c r="F4391">
        <f>IFERROR(SMALL(F972:F2902,ROW()-ROW($F$2905)+1),"")</f>
        <v>0</v>
      </c>
      <c r="G4391">
        <f>IFERROR(SMALL(G972:G2902,ROW()-ROW($G$2905)+1),"")</f>
        <v>0</v>
      </c>
      <c r="H4391">
        <f>IFERROR(SMALL(H972:H2902,ROW()-ROW($H$2905)+1),"")</f>
        <v>0</v>
      </c>
      <c r="K4391">
        <f>IFERROR(SMALL(K972:K2902,ROW()-ROW($K$2905)+1),"")</f>
        <v>0</v>
      </c>
      <c r="L4391">
        <f>IFERROR(SMALL(L972:L2902,ROW()-ROW($L$2905)+1),"")</f>
        <v>0</v>
      </c>
      <c r="M4391">
        <f>IFERROR(SMALL(M972:M2902,ROW()-ROW($M$2905)+1),"")</f>
        <v>0</v>
      </c>
      <c r="N4391">
        <f>IFERROR(SMALL(N972:N2902,ROW()-ROW($N$2905)+1),"")</f>
        <v>0</v>
      </c>
    </row>
    <row r="4392" spans="5:14">
      <c r="E4392">
        <f>IFERROR(SMALL(E972:E2902,ROW()-ROW($E$2905)+1),"")</f>
        <v>0</v>
      </c>
      <c r="F4392">
        <f>IFERROR(SMALL(F972:F2902,ROW()-ROW($F$2905)+1),"")</f>
        <v>0</v>
      </c>
      <c r="G4392">
        <f>IFERROR(SMALL(G972:G2902,ROW()-ROW($G$2905)+1),"")</f>
        <v>0</v>
      </c>
      <c r="H4392">
        <f>IFERROR(SMALL(H972:H2902,ROW()-ROW($H$2905)+1),"")</f>
        <v>0</v>
      </c>
      <c r="K4392">
        <f>IFERROR(SMALL(K972:K2902,ROW()-ROW($K$2905)+1),"")</f>
        <v>0</v>
      </c>
      <c r="L4392">
        <f>IFERROR(SMALL(L972:L2902,ROW()-ROW($L$2905)+1),"")</f>
        <v>0</v>
      </c>
      <c r="M4392">
        <f>IFERROR(SMALL(M972:M2902,ROW()-ROW($M$2905)+1),"")</f>
        <v>0</v>
      </c>
      <c r="N4392">
        <f>IFERROR(SMALL(N972:N2902,ROW()-ROW($N$2905)+1),"")</f>
        <v>0</v>
      </c>
    </row>
    <row r="4393" spans="5:14">
      <c r="E4393">
        <f>IFERROR(SMALL(E972:E2902,ROW()-ROW($E$2905)+1),"")</f>
        <v>0</v>
      </c>
      <c r="F4393">
        <f>IFERROR(SMALL(F972:F2902,ROW()-ROW($F$2905)+1),"")</f>
        <v>0</v>
      </c>
      <c r="G4393">
        <f>IFERROR(SMALL(G972:G2902,ROW()-ROW($G$2905)+1),"")</f>
        <v>0</v>
      </c>
      <c r="H4393">
        <f>IFERROR(SMALL(H972:H2902,ROW()-ROW($H$2905)+1),"")</f>
        <v>0</v>
      </c>
      <c r="K4393">
        <f>IFERROR(SMALL(K972:K2902,ROW()-ROW($K$2905)+1),"")</f>
        <v>0</v>
      </c>
      <c r="L4393">
        <f>IFERROR(SMALL(L972:L2902,ROW()-ROW($L$2905)+1),"")</f>
        <v>0</v>
      </c>
      <c r="M4393">
        <f>IFERROR(SMALL(M972:M2902,ROW()-ROW($M$2905)+1),"")</f>
        <v>0</v>
      </c>
      <c r="N4393">
        <f>IFERROR(SMALL(N972:N2902,ROW()-ROW($N$2905)+1),"")</f>
        <v>0</v>
      </c>
    </row>
    <row r="4394" spans="5:14">
      <c r="E4394">
        <f>IFERROR(SMALL(E972:E2902,ROW()-ROW($E$2905)+1),"")</f>
        <v>0</v>
      </c>
      <c r="F4394">
        <f>IFERROR(SMALL(F972:F2902,ROW()-ROW($F$2905)+1),"")</f>
        <v>0</v>
      </c>
      <c r="G4394">
        <f>IFERROR(SMALL(G972:G2902,ROW()-ROW($G$2905)+1),"")</f>
        <v>0</v>
      </c>
      <c r="H4394">
        <f>IFERROR(SMALL(H972:H2902,ROW()-ROW($H$2905)+1),"")</f>
        <v>0</v>
      </c>
      <c r="K4394">
        <f>IFERROR(SMALL(K972:K2902,ROW()-ROW($K$2905)+1),"")</f>
        <v>0</v>
      </c>
      <c r="L4394">
        <f>IFERROR(SMALL(L972:L2902,ROW()-ROW($L$2905)+1),"")</f>
        <v>0</v>
      </c>
      <c r="M4394">
        <f>IFERROR(SMALL(M972:M2902,ROW()-ROW($M$2905)+1),"")</f>
        <v>0</v>
      </c>
      <c r="N4394">
        <f>IFERROR(SMALL(N972:N2902,ROW()-ROW($N$2905)+1),"")</f>
        <v>0</v>
      </c>
    </row>
    <row r="4395" spans="5:14">
      <c r="E4395">
        <f>IFERROR(SMALL(E972:E2902,ROW()-ROW($E$2905)+1),"")</f>
        <v>0</v>
      </c>
      <c r="F4395">
        <f>IFERROR(SMALL(F972:F2902,ROW()-ROW($F$2905)+1),"")</f>
        <v>0</v>
      </c>
      <c r="G4395">
        <f>IFERROR(SMALL(G972:G2902,ROW()-ROW($G$2905)+1),"")</f>
        <v>0</v>
      </c>
      <c r="H4395">
        <f>IFERROR(SMALL(H972:H2902,ROW()-ROW($H$2905)+1),"")</f>
        <v>0</v>
      </c>
      <c r="K4395">
        <f>IFERROR(SMALL(K972:K2902,ROW()-ROW($K$2905)+1),"")</f>
        <v>0</v>
      </c>
      <c r="L4395">
        <f>IFERROR(SMALL(L972:L2902,ROW()-ROW($L$2905)+1),"")</f>
        <v>0</v>
      </c>
      <c r="M4395">
        <f>IFERROR(SMALL(M972:M2902,ROW()-ROW($M$2905)+1),"")</f>
        <v>0</v>
      </c>
      <c r="N4395">
        <f>IFERROR(SMALL(N972:N2902,ROW()-ROW($N$2905)+1),"")</f>
        <v>0</v>
      </c>
    </row>
    <row r="4396" spans="5:14">
      <c r="E4396">
        <f>IFERROR(SMALL(E972:E2902,ROW()-ROW($E$2905)+1),"")</f>
        <v>0</v>
      </c>
      <c r="F4396">
        <f>IFERROR(SMALL(F972:F2902,ROW()-ROW($F$2905)+1),"")</f>
        <v>0</v>
      </c>
      <c r="G4396">
        <f>IFERROR(SMALL(G972:G2902,ROW()-ROW($G$2905)+1),"")</f>
        <v>0</v>
      </c>
      <c r="H4396">
        <f>IFERROR(SMALL(H972:H2902,ROW()-ROW($H$2905)+1),"")</f>
        <v>0</v>
      </c>
      <c r="K4396">
        <f>IFERROR(SMALL(K972:K2902,ROW()-ROW($K$2905)+1),"")</f>
        <v>0</v>
      </c>
      <c r="L4396">
        <f>IFERROR(SMALL(L972:L2902,ROW()-ROW($L$2905)+1),"")</f>
        <v>0</v>
      </c>
      <c r="M4396">
        <f>IFERROR(SMALL(M972:M2902,ROW()-ROW($M$2905)+1),"")</f>
        <v>0</v>
      </c>
      <c r="N4396">
        <f>IFERROR(SMALL(N972:N2902,ROW()-ROW($N$2905)+1),"")</f>
        <v>0</v>
      </c>
    </row>
    <row r="4397" spans="5:14">
      <c r="E4397">
        <f>IFERROR(SMALL(E972:E2902,ROW()-ROW($E$2905)+1),"")</f>
        <v>0</v>
      </c>
      <c r="F4397">
        <f>IFERROR(SMALL(F972:F2902,ROW()-ROW($F$2905)+1),"")</f>
        <v>0</v>
      </c>
      <c r="G4397">
        <f>IFERROR(SMALL(G972:G2902,ROW()-ROW($G$2905)+1),"")</f>
        <v>0</v>
      </c>
      <c r="H4397">
        <f>IFERROR(SMALL(H972:H2902,ROW()-ROW($H$2905)+1),"")</f>
        <v>0</v>
      </c>
      <c r="K4397">
        <f>IFERROR(SMALL(K972:K2902,ROW()-ROW($K$2905)+1),"")</f>
        <v>0</v>
      </c>
      <c r="L4397">
        <f>IFERROR(SMALL(L972:L2902,ROW()-ROW($L$2905)+1),"")</f>
        <v>0</v>
      </c>
      <c r="M4397">
        <f>IFERROR(SMALL(M972:M2902,ROW()-ROW($M$2905)+1),"")</f>
        <v>0</v>
      </c>
      <c r="N4397">
        <f>IFERROR(SMALL(N972:N2902,ROW()-ROW($N$2905)+1),"")</f>
        <v>0</v>
      </c>
    </row>
    <row r="4398" spans="5:14">
      <c r="E4398">
        <f>IFERROR(SMALL(E972:E2902,ROW()-ROW($E$2905)+1),"")</f>
        <v>0</v>
      </c>
      <c r="F4398">
        <f>IFERROR(SMALL(F972:F2902,ROW()-ROW($F$2905)+1),"")</f>
        <v>0</v>
      </c>
      <c r="G4398">
        <f>IFERROR(SMALL(G972:G2902,ROW()-ROW($G$2905)+1),"")</f>
        <v>0</v>
      </c>
      <c r="H4398">
        <f>IFERROR(SMALL(H972:H2902,ROW()-ROW($H$2905)+1),"")</f>
        <v>0</v>
      </c>
      <c r="K4398">
        <f>IFERROR(SMALL(K972:K2902,ROW()-ROW($K$2905)+1),"")</f>
        <v>0</v>
      </c>
      <c r="L4398">
        <f>IFERROR(SMALL(L972:L2902,ROW()-ROW($L$2905)+1),"")</f>
        <v>0</v>
      </c>
      <c r="M4398">
        <f>IFERROR(SMALL(M972:M2902,ROW()-ROW($M$2905)+1),"")</f>
        <v>0</v>
      </c>
      <c r="N4398">
        <f>IFERROR(SMALL(N972:N2902,ROW()-ROW($N$2905)+1),"")</f>
        <v>0</v>
      </c>
    </row>
    <row r="4399" spans="5:14">
      <c r="E4399">
        <f>IFERROR(SMALL(E972:E2902,ROW()-ROW($E$2905)+1),"")</f>
        <v>0</v>
      </c>
      <c r="F4399">
        <f>IFERROR(SMALL(F972:F2902,ROW()-ROW($F$2905)+1),"")</f>
        <v>0</v>
      </c>
      <c r="G4399">
        <f>IFERROR(SMALL(G972:G2902,ROW()-ROW($G$2905)+1),"")</f>
        <v>0</v>
      </c>
      <c r="H4399">
        <f>IFERROR(SMALL(H972:H2902,ROW()-ROW($H$2905)+1),"")</f>
        <v>0</v>
      </c>
      <c r="K4399">
        <f>IFERROR(SMALL(K972:K2902,ROW()-ROW($K$2905)+1),"")</f>
        <v>0</v>
      </c>
      <c r="L4399">
        <f>IFERROR(SMALL(L972:L2902,ROW()-ROW($L$2905)+1),"")</f>
        <v>0</v>
      </c>
      <c r="M4399">
        <f>IFERROR(SMALL(M972:M2902,ROW()-ROW($M$2905)+1),"")</f>
        <v>0</v>
      </c>
      <c r="N4399">
        <f>IFERROR(SMALL(N972:N2902,ROW()-ROW($N$2905)+1),"")</f>
        <v>0</v>
      </c>
    </row>
    <row r="4400" spans="5:14">
      <c r="E4400">
        <f>IFERROR(SMALL(E972:E2902,ROW()-ROW($E$2905)+1),"")</f>
        <v>0</v>
      </c>
      <c r="F4400">
        <f>IFERROR(SMALL(F972:F2902,ROW()-ROW($F$2905)+1),"")</f>
        <v>0</v>
      </c>
      <c r="G4400">
        <f>IFERROR(SMALL(G972:G2902,ROW()-ROW($G$2905)+1),"")</f>
        <v>0</v>
      </c>
      <c r="H4400">
        <f>IFERROR(SMALL(H972:H2902,ROW()-ROW($H$2905)+1),"")</f>
        <v>0</v>
      </c>
      <c r="K4400">
        <f>IFERROR(SMALL(K972:K2902,ROW()-ROW($K$2905)+1),"")</f>
        <v>0</v>
      </c>
      <c r="L4400">
        <f>IFERROR(SMALL(L972:L2902,ROW()-ROW($L$2905)+1),"")</f>
        <v>0</v>
      </c>
      <c r="M4400">
        <f>IFERROR(SMALL(M972:M2902,ROW()-ROW($M$2905)+1),"")</f>
        <v>0</v>
      </c>
      <c r="N4400">
        <f>IFERROR(SMALL(N972:N2902,ROW()-ROW($N$2905)+1),"")</f>
        <v>0</v>
      </c>
    </row>
    <row r="4401" spans="5:14">
      <c r="E4401">
        <f>IFERROR(SMALL(E972:E2902,ROW()-ROW($E$2905)+1),"")</f>
        <v>0</v>
      </c>
      <c r="F4401">
        <f>IFERROR(SMALL(F972:F2902,ROW()-ROW($F$2905)+1),"")</f>
        <v>0</v>
      </c>
      <c r="G4401">
        <f>IFERROR(SMALL(G972:G2902,ROW()-ROW($G$2905)+1),"")</f>
        <v>0</v>
      </c>
      <c r="H4401">
        <f>IFERROR(SMALL(H972:H2902,ROW()-ROW($H$2905)+1),"")</f>
        <v>0</v>
      </c>
      <c r="K4401">
        <f>IFERROR(SMALL(K972:K2902,ROW()-ROW($K$2905)+1),"")</f>
        <v>0</v>
      </c>
      <c r="L4401">
        <f>IFERROR(SMALL(L972:L2902,ROW()-ROW($L$2905)+1),"")</f>
        <v>0</v>
      </c>
      <c r="M4401">
        <f>IFERROR(SMALL(M972:M2902,ROW()-ROW($M$2905)+1),"")</f>
        <v>0</v>
      </c>
      <c r="N4401">
        <f>IFERROR(SMALL(N972:N2902,ROW()-ROW($N$2905)+1),"")</f>
        <v>0</v>
      </c>
    </row>
    <row r="4402" spans="5:14">
      <c r="E4402">
        <f>IFERROR(SMALL(E972:E2902,ROW()-ROW($E$2905)+1),"")</f>
        <v>0</v>
      </c>
      <c r="F4402">
        <f>IFERROR(SMALL(F972:F2902,ROW()-ROW($F$2905)+1),"")</f>
        <v>0</v>
      </c>
      <c r="G4402">
        <f>IFERROR(SMALL(G972:G2902,ROW()-ROW($G$2905)+1),"")</f>
        <v>0</v>
      </c>
      <c r="H4402">
        <f>IFERROR(SMALL(H972:H2902,ROW()-ROW($H$2905)+1),"")</f>
        <v>0</v>
      </c>
      <c r="K4402">
        <f>IFERROR(SMALL(K972:K2902,ROW()-ROW($K$2905)+1),"")</f>
        <v>0</v>
      </c>
      <c r="L4402">
        <f>IFERROR(SMALL(L972:L2902,ROW()-ROW($L$2905)+1),"")</f>
        <v>0</v>
      </c>
      <c r="M4402">
        <f>IFERROR(SMALL(M972:M2902,ROW()-ROW($M$2905)+1),"")</f>
        <v>0</v>
      </c>
      <c r="N4402">
        <f>IFERROR(SMALL(N972:N2902,ROW()-ROW($N$2905)+1),"")</f>
        <v>0</v>
      </c>
    </row>
    <row r="4403" spans="5:14">
      <c r="E4403">
        <f>IFERROR(SMALL(E972:E2902,ROW()-ROW($E$2905)+1),"")</f>
        <v>0</v>
      </c>
      <c r="F4403">
        <f>IFERROR(SMALL(F972:F2902,ROW()-ROW($F$2905)+1),"")</f>
        <v>0</v>
      </c>
      <c r="G4403">
        <f>IFERROR(SMALL(G972:G2902,ROW()-ROW($G$2905)+1),"")</f>
        <v>0</v>
      </c>
      <c r="H4403">
        <f>IFERROR(SMALL(H972:H2902,ROW()-ROW($H$2905)+1),"")</f>
        <v>0</v>
      </c>
      <c r="K4403">
        <f>IFERROR(SMALL(K972:K2902,ROW()-ROW($K$2905)+1),"")</f>
        <v>0</v>
      </c>
      <c r="L4403">
        <f>IFERROR(SMALL(L972:L2902,ROW()-ROW($L$2905)+1),"")</f>
        <v>0</v>
      </c>
      <c r="M4403">
        <f>IFERROR(SMALL(M972:M2902,ROW()-ROW($M$2905)+1),"")</f>
        <v>0</v>
      </c>
      <c r="N4403">
        <f>IFERROR(SMALL(N972:N2902,ROW()-ROW($N$2905)+1),"")</f>
        <v>0</v>
      </c>
    </row>
    <row r="4404" spans="5:14">
      <c r="E4404">
        <f>IFERROR(SMALL(E972:E2902,ROW()-ROW($E$2905)+1),"")</f>
        <v>0</v>
      </c>
      <c r="F4404">
        <f>IFERROR(SMALL(F972:F2902,ROW()-ROW($F$2905)+1),"")</f>
        <v>0</v>
      </c>
      <c r="G4404">
        <f>IFERROR(SMALL(G972:G2902,ROW()-ROW($G$2905)+1),"")</f>
        <v>0</v>
      </c>
      <c r="H4404">
        <f>IFERROR(SMALL(H972:H2902,ROW()-ROW($H$2905)+1),"")</f>
        <v>0</v>
      </c>
      <c r="K4404">
        <f>IFERROR(SMALL(K972:K2902,ROW()-ROW($K$2905)+1),"")</f>
        <v>0</v>
      </c>
      <c r="L4404">
        <f>IFERROR(SMALL(L972:L2902,ROW()-ROW($L$2905)+1),"")</f>
        <v>0</v>
      </c>
      <c r="M4404">
        <f>IFERROR(SMALL(M972:M2902,ROW()-ROW($M$2905)+1),"")</f>
        <v>0</v>
      </c>
      <c r="N4404">
        <f>IFERROR(SMALL(N972:N2902,ROW()-ROW($N$2905)+1),"")</f>
        <v>0</v>
      </c>
    </row>
    <row r="4405" spans="5:14">
      <c r="E4405">
        <f>IFERROR(SMALL(E972:E2902,ROW()-ROW($E$2905)+1),"")</f>
        <v>0</v>
      </c>
      <c r="F4405">
        <f>IFERROR(SMALL(F972:F2902,ROW()-ROW($F$2905)+1),"")</f>
        <v>0</v>
      </c>
      <c r="G4405">
        <f>IFERROR(SMALL(G972:G2902,ROW()-ROW($G$2905)+1),"")</f>
        <v>0</v>
      </c>
      <c r="H4405">
        <f>IFERROR(SMALL(H972:H2902,ROW()-ROW($H$2905)+1),"")</f>
        <v>0</v>
      </c>
      <c r="K4405">
        <f>IFERROR(SMALL(K972:K2902,ROW()-ROW($K$2905)+1),"")</f>
        <v>0</v>
      </c>
      <c r="L4405">
        <f>IFERROR(SMALL(L972:L2902,ROW()-ROW($L$2905)+1),"")</f>
        <v>0</v>
      </c>
      <c r="M4405">
        <f>IFERROR(SMALL(M972:M2902,ROW()-ROW($M$2905)+1),"")</f>
        <v>0</v>
      </c>
      <c r="N4405">
        <f>IFERROR(SMALL(N972:N2902,ROW()-ROW($N$2905)+1),"")</f>
        <v>0</v>
      </c>
    </row>
    <row r="4406" spans="5:14">
      <c r="E4406">
        <f>IFERROR(SMALL(E972:E2902,ROW()-ROW($E$2905)+1),"")</f>
        <v>0</v>
      </c>
      <c r="F4406">
        <f>IFERROR(SMALL(F972:F2902,ROW()-ROW($F$2905)+1),"")</f>
        <v>0</v>
      </c>
      <c r="G4406">
        <f>IFERROR(SMALL(G972:G2902,ROW()-ROW($G$2905)+1),"")</f>
        <v>0</v>
      </c>
      <c r="H4406">
        <f>IFERROR(SMALL(H972:H2902,ROW()-ROW($H$2905)+1),"")</f>
        <v>0</v>
      </c>
      <c r="K4406">
        <f>IFERROR(SMALL(K972:K2902,ROW()-ROW($K$2905)+1),"")</f>
        <v>0</v>
      </c>
      <c r="L4406">
        <f>IFERROR(SMALL(L972:L2902,ROW()-ROW($L$2905)+1),"")</f>
        <v>0</v>
      </c>
      <c r="M4406">
        <f>IFERROR(SMALL(M972:M2902,ROW()-ROW($M$2905)+1),"")</f>
        <v>0</v>
      </c>
      <c r="N4406">
        <f>IFERROR(SMALL(N972:N2902,ROW()-ROW($N$2905)+1),"")</f>
        <v>0</v>
      </c>
    </row>
    <row r="4407" spans="5:14">
      <c r="E4407">
        <f>IFERROR(SMALL(E972:E2902,ROW()-ROW($E$2905)+1),"")</f>
        <v>0</v>
      </c>
      <c r="F4407">
        <f>IFERROR(SMALL(F972:F2902,ROW()-ROW($F$2905)+1),"")</f>
        <v>0</v>
      </c>
      <c r="G4407">
        <f>IFERROR(SMALL(G972:G2902,ROW()-ROW($G$2905)+1),"")</f>
        <v>0</v>
      </c>
      <c r="H4407">
        <f>IFERROR(SMALL(H972:H2902,ROW()-ROW($H$2905)+1),"")</f>
        <v>0</v>
      </c>
      <c r="K4407">
        <f>IFERROR(SMALL(K972:K2902,ROW()-ROW($K$2905)+1),"")</f>
        <v>0</v>
      </c>
      <c r="L4407">
        <f>IFERROR(SMALL(L972:L2902,ROW()-ROW($L$2905)+1),"")</f>
        <v>0</v>
      </c>
      <c r="M4407">
        <f>IFERROR(SMALL(M972:M2902,ROW()-ROW($M$2905)+1),"")</f>
        <v>0</v>
      </c>
      <c r="N4407">
        <f>IFERROR(SMALL(N972:N2902,ROW()-ROW($N$2905)+1),"")</f>
        <v>0</v>
      </c>
    </row>
    <row r="4408" spans="5:14">
      <c r="E4408">
        <f>IFERROR(SMALL(E972:E2902,ROW()-ROW($E$2905)+1),"")</f>
        <v>0</v>
      </c>
      <c r="F4408">
        <f>IFERROR(SMALL(F972:F2902,ROW()-ROW($F$2905)+1),"")</f>
        <v>0</v>
      </c>
      <c r="G4408">
        <f>IFERROR(SMALL(G972:G2902,ROW()-ROW($G$2905)+1),"")</f>
        <v>0</v>
      </c>
      <c r="H4408">
        <f>IFERROR(SMALL(H972:H2902,ROW()-ROW($H$2905)+1),"")</f>
        <v>0</v>
      </c>
      <c r="K4408">
        <f>IFERROR(SMALL(K972:K2902,ROW()-ROW($K$2905)+1),"")</f>
        <v>0</v>
      </c>
      <c r="L4408">
        <f>IFERROR(SMALL(L972:L2902,ROW()-ROW($L$2905)+1),"")</f>
        <v>0</v>
      </c>
      <c r="M4408">
        <f>IFERROR(SMALL(M972:M2902,ROW()-ROW($M$2905)+1),"")</f>
        <v>0</v>
      </c>
      <c r="N4408">
        <f>IFERROR(SMALL(N972:N2902,ROW()-ROW($N$2905)+1),"")</f>
        <v>0</v>
      </c>
    </row>
    <row r="4409" spans="5:14">
      <c r="E4409">
        <f>IFERROR(SMALL(E972:E2902,ROW()-ROW($E$2905)+1),"")</f>
        <v>0</v>
      </c>
      <c r="F4409">
        <f>IFERROR(SMALL(F972:F2902,ROW()-ROW($F$2905)+1),"")</f>
        <v>0</v>
      </c>
      <c r="G4409">
        <f>IFERROR(SMALL(G972:G2902,ROW()-ROW($G$2905)+1),"")</f>
        <v>0</v>
      </c>
      <c r="H4409">
        <f>IFERROR(SMALL(H972:H2902,ROW()-ROW($H$2905)+1),"")</f>
        <v>0</v>
      </c>
      <c r="K4409">
        <f>IFERROR(SMALL(K972:K2902,ROW()-ROW($K$2905)+1),"")</f>
        <v>0</v>
      </c>
      <c r="L4409">
        <f>IFERROR(SMALL(L972:L2902,ROW()-ROW($L$2905)+1),"")</f>
        <v>0</v>
      </c>
      <c r="M4409">
        <f>IFERROR(SMALL(M972:M2902,ROW()-ROW($M$2905)+1),"")</f>
        <v>0</v>
      </c>
      <c r="N4409">
        <f>IFERROR(SMALL(N972:N2902,ROW()-ROW($N$2905)+1),"")</f>
        <v>0</v>
      </c>
    </row>
    <row r="4410" spans="5:14">
      <c r="E4410">
        <f>IFERROR(SMALL(E972:E2902,ROW()-ROW($E$2905)+1),"")</f>
        <v>0</v>
      </c>
      <c r="F4410">
        <f>IFERROR(SMALL(F972:F2902,ROW()-ROW($F$2905)+1),"")</f>
        <v>0</v>
      </c>
      <c r="G4410">
        <f>IFERROR(SMALL(G972:G2902,ROW()-ROW($G$2905)+1),"")</f>
        <v>0</v>
      </c>
      <c r="H4410">
        <f>IFERROR(SMALL(H972:H2902,ROW()-ROW($H$2905)+1),"")</f>
        <v>0</v>
      </c>
      <c r="K4410">
        <f>IFERROR(SMALL(K972:K2902,ROW()-ROW($K$2905)+1),"")</f>
        <v>0</v>
      </c>
      <c r="L4410">
        <f>IFERROR(SMALL(L972:L2902,ROW()-ROW($L$2905)+1),"")</f>
        <v>0</v>
      </c>
      <c r="M4410">
        <f>IFERROR(SMALL(M972:M2902,ROW()-ROW($M$2905)+1),"")</f>
        <v>0</v>
      </c>
      <c r="N4410">
        <f>IFERROR(SMALL(N972:N2902,ROW()-ROW($N$2905)+1),"")</f>
        <v>0</v>
      </c>
    </row>
    <row r="4411" spans="5:14">
      <c r="E4411">
        <f>IFERROR(SMALL(E972:E2902,ROW()-ROW($E$2905)+1),"")</f>
        <v>0</v>
      </c>
      <c r="F4411">
        <f>IFERROR(SMALL(F972:F2902,ROW()-ROW($F$2905)+1),"")</f>
        <v>0</v>
      </c>
      <c r="G4411">
        <f>IFERROR(SMALL(G972:G2902,ROW()-ROW($G$2905)+1),"")</f>
        <v>0</v>
      </c>
      <c r="H4411">
        <f>IFERROR(SMALL(H972:H2902,ROW()-ROW($H$2905)+1),"")</f>
        <v>0</v>
      </c>
      <c r="K4411">
        <f>IFERROR(SMALL(K972:K2902,ROW()-ROW($K$2905)+1),"")</f>
        <v>0</v>
      </c>
      <c r="L4411">
        <f>IFERROR(SMALL(L972:L2902,ROW()-ROW($L$2905)+1),"")</f>
        <v>0</v>
      </c>
      <c r="M4411">
        <f>IFERROR(SMALL(M972:M2902,ROW()-ROW($M$2905)+1),"")</f>
        <v>0</v>
      </c>
      <c r="N4411">
        <f>IFERROR(SMALL(N972:N2902,ROW()-ROW($N$2905)+1),"")</f>
        <v>0</v>
      </c>
    </row>
    <row r="4412" spans="5:14">
      <c r="E4412">
        <f>IFERROR(SMALL(E972:E2902,ROW()-ROW($E$2905)+1),"")</f>
        <v>0</v>
      </c>
      <c r="F4412">
        <f>IFERROR(SMALL(F972:F2902,ROW()-ROW($F$2905)+1),"")</f>
        <v>0</v>
      </c>
      <c r="G4412">
        <f>IFERROR(SMALL(G972:G2902,ROW()-ROW($G$2905)+1),"")</f>
        <v>0</v>
      </c>
      <c r="H4412">
        <f>IFERROR(SMALL(H972:H2902,ROW()-ROW($H$2905)+1),"")</f>
        <v>0</v>
      </c>
      <c r="K4412">
        <f>IFERROR(SMALL(K972:K2902,ROW()-ROW($K$2905)+1),"")</f>
        <v>0</v>
      </c>
      <c r="L4412">
        <f>IFERROR(SMALL(L972:L2902,ROW()-ROW($L$2905)+1),"")</f>
        <v>0</v>
      </c>
      <c r="M4412">
        <f>IFERROR(SMALL(M972:M2902,ROW()-ROW($M$2905)+1),"")</f>
        <v>0</v>
      </c>
      <c r="N4412">
        <f>IFERROR(SMALL(N972:N2902,ROW()-ROW($N$2905)+1),"")</f>
        <v>0</v>
      </c>
    </row>
    <row r="4413" spans="5:14">
      <c r="E4413">
        <f>IFERROR(SMALL(E972:E2902,ROW()-ROW($E$2905)+1),"")</f>
        <v>0</v>
      </c>
      <c r="F4413">
        <f>IFERROR(SMALL(F972:F2902,ROW()-ROW($F$2905)+1),"")</f>
        <v>0</v>
      </c>
      <c r="G4413">
        <f>IFERROR(SMALL(G972:G2902,ROW()-ROW($G$2905)+1),"")</f>
        <v>0</v>
      </c>
      <c r="H4413">
        <f>IFERROR(SMALL(H972:H2902,ROW()-ROW($H$2905)+1),"")</f>
        <v>0</v>
      </c>
      <c r="K4413">
        <f>IFERROR(SMALL(K972:K2902,ROW()-ROW($K$2905)+1),"")</f>
        <v>0</v>
      </c>
      <c r="L4413">
        <f>IFERROR(SMALL(L972:L2902,ROW()-ROW($L$2905)+1),"")</f>
        <v>0</v>
      </c>
      <c r="M4413">
        <f>IFERROR(SMALL(M972:M2902,ROW()-ROW($M$2905)+1),"")</f>
        <v>0</v>
      </c>
      <c r="N4413">
        <f>IFERROR(SMALL(N972:N2902,ROW()-ROW($N$2905)+1),"")</f>
        <v>0</v>
      </c>
    </row>
    <row r="4414" spans="5:14">
      <c r="E4414">
        <f>IFERROR(SMALL(E972:E2902,ROW()-ROW($E$2905)+1),"")</f>
        <v>0</v>
      </c>
      <c r="F4414">
        <f>IFERROR(SMALL(F972:F2902,ROW()-ROW($F$2905)+1),"")</f>
        <v>0</v>
      </c>
      <c r="G4414">
        <f>IFERROR(SMALL(G972:G2902,ROW()-ROW($G$2905)+1),"")</f>
        <v>0</v>
      </c>
      <c r="H4414">
        <f>IFERROR(SMALL(H972:H2902,ROW()-ROW($H$2905)+1),"")</f>
        <v>0</v>
      </c>
      <c r="K4414">
        <f>IFERROR(SMALL(K972:K2902,ROW()-ROW($K$2905)+1),"")</f>
        <v>0</v>
      </c>
      <c r="L4414">
        <f>IFERROR(SMALL(L972:L2902,ROW()-ROW($L$2905)+1),"")</f>
        <v>0</v>
      </c>
      <c r="M4414">
        <f>IFERROR(SMALL(M972:M2902,ROW()-ROW($M$2905)+1),"")</f>
        <v>0</v>
      </c>
      <c r="N4414">
        <f>IFERROR(SMALL(N972:N2902,ROW()-ROW($N$2905)+1),"")</f>
        <v>0</v>
      </c>
    </row>
    <row r="4415" spans="5:14">
      <c r="E4415">
        <f>IFERROR(SMALL(E972:E2902,ROW()-ROW($E$2905)+1),"")</f>
        <v>0</v>
      </c>
      <c r="F4415">
        <f>IFERROR(SMALL(F972:F2902,ROW()-ROW($F$2905)+1),"")</f>
        <v>0</v>
      </c>
      <c r="G4415">
        <f>IFERROR(SMALL(G972:G2902,ROW()-ROW($G$2905)+1),"")</f>
        <v>0</v>
      </c>
      <c r="H4415">
        <f>IFERROR(SMALL(H972:H2902,ROW()-ROW($H$2905)+1),"")</f>
        <v>0</v>
      </c>
      <c r="K4415">
        <f>IFERROR(SMALL(K972:K2902,ROW()-ROW($K$2905)+1),"")</f>
        <v>0</v>
      </c>
      <c r="L4415">
        <f>IFERROR(SMALL(L972:L2902,ROW()-ROW($L$2905)+1),"")</f>
        <v>0</v>
      </c>
      <c r="M4415">
        <f>IFERROR(SMALL(M972:M2902,ROW()-ROW($M$2905)+1),"")</f>
        <v>0</v>
      </c>
      <c r="N4415">
        <f>IFERROR(SMALL(N972:N2902,ROW()-ROW($N$2905)+1),"")</f>
        <v>0</v>
      </c>
    </row>
    <row r="4416" spans="5:14">
      <c r="E4416">
        <f>IFERROR(SMALL(E972:E2902,ROW()-ROW($E$2905)+1),"")</f>
        <v>0</v>
      </c>
      <c r="F4416">
        <f>IFERROR(SMALL(F972:F2902,ROW()-ROW($F$2905)+1),"")</f>
        <v>0</v>
      </c>
      <c r="G4416">
        <f>IFERROR(SMALL(G972:G2902,ROW()-ROW($G$2905)+1),"")</f>
        <v>0</v>
      </c>
      <c r="H4416">
        <f>IFERROR(SMALL(H972:H2902,ROW()-ROW($H$2905)+1),"")</f>
        <v>0</v>
      </c>
      <c r="K4416">
        <f>IFERROR(SMALL(K972:K2902,ROW()-ROW($K$2905)+1),"")</f>
        <v>0</v>
      </c>
      <c r="L4416">
        <f>IFERROR(SMALL(L972:L2902,ROW()-ROW($L$2905)+1),"")</f>
        <v>0</v>
      </c>
      <c r="M4416">
        <f>IFERROR(SMALL(M972:M2902,ROW()-ROW($M$2905)+1),"")</f>
        <v>0</v>
      </c>
      <c r="N4416">
        <f>IFERROR(SMALL(N972:N2902,ROW()-ROW($N$2905)+1),"")</f>
        <v>0</v>
      </c>
    </row>
    <row r="4417" spans="5:14">
      <c r="E4417">
        <f>IFERROR(SMALL(E972:E2902,ROW()-ROW($E$2905)+1),"")</f>
        <v>0</v>
      </c>
      <c r="F4417">
        <f>IFERROR(SMALL(F972:F2902,ROW()-ROW($F$2905)+1),"")</f>
        <v>0</v>
      </c>
      <c r="G4417">
        <f>IFERROR(SMALL(G972:G2902,ROW()-ROW($G$2905)+1),"")</f>
        <v>0</v>
      </c>
      <c r="H4417">
        <f>IFERROR(SMALL(H972:H2902,ROW()-ROW($H$2905)+1),"")</f>
        <v>0</v>
      </c>
      <c r="K4417">
        <f>IFERROR(SMALL(K972:K2902,ROW()-ROW($K$2905)+1),"")</f>
        <v>0</v>
      </c>
      <c r="L4417">
        <f>IFERROR(SMALL(L972:L2902,ROW()-ROW($L$2905)+1),"")</f>
        <v>0</v>
      </c>
      <c r="M4417">
        <f>IFERROR(SMALL(M972:M2902,ROW()-ROW($M$2905)+1),"")</f>
        <v>0</v>
      </c>
      <c r="N4417">
        <f>IFERROR(SMALL(N972:N2902,ROW()-ROW($N$2905)+1),"")</f>
        <v>0</v>
      </c>
    </row>
    <row r="4418" spans="5:14">
      <c r="E4418">
        <f>IFERROR(SMALL(E972:E2902,ROW()-ROW($E$2905)+1),"")</f>
        <v>0</v>
      </c>
      <c r="F4418">
        <f>IFERROR(SMALL(F972:F2902,ROW()-ROW($F$2905)+1),"")</f>
        <v>0</v>
      </c>
      <c r="G4418">
        <f>IFERROR(SMALL(G972:G2902,ROW()-ROW($G$2905)+1),"")</f>
        <v>0</v>
      </c>
      <c r="H4418">
        <f>IFERROR(SMALL(H972:H2902,ROW()-ROW($H$2905)+1),"")</f>
        <v>0</v>
      </c>
      <c r="K4418">
        <f>IFERROR(SMALL(K972:K2902,ROW()-ROW($K$2905)+1),"")</f>
        <v>0</v>
      </c>
      <c r="L4418">
        <f>IFERROR(SMALL(L972:L2902,ROW()-ROW($L$2905)+1),"")</f>
        <v>0</v>
      </c>
      <c r="M4418">
        <f>IFERROR(SMALL(M972:M2902,ROW()-ROW($M$2905)+1),"")</f>
        <v>0</v>
      </c>
      <c r="N4418">
        <f>IFERROR(SMALL(N972:N2902,ROW()-ROW($N$2905)+1),"")</f>
        <v>0</v>
      </c>
    </row>
    <row r="4419" spans="5:14">
      <c r="E4419">
        <f>IFERROR(SMALL(E972:E2902,ROW()-ROW($E$2905)+1),"")</f>
        <v>0</v>
      </c>
      <c r="F4419">
        <f>IFERROR(SMALL(F972:F2902,ROW()-ROW($F$2905)+1),"")</f>
        <v>0</v>
      </c>
      <c r="G4419">
        <f>IFERROR(SMALL(G972:G2902,ROW()-ROW($G$2905)+1),"")</f>
        <v>0</v>
      </c>
      <c r="H4419">
        <f>IFERROR(SMALL(H972:H2902,ROW()-ROW($H$2905)+1),"")</f>
        <v>0</v>
      </c>
      <c r="K4419">
        <f>IFERROR(SMALL(K972:K2902,ROW()-ROW($K$2905)+1),"")</f>
        <v>0</v>
      </c>
      <c r="L4419">
        <f>IFERROR(SMALL(L972:L2902,ROW()-ROW($L$2905)+1),"")</f>
        <v>0</v>
      </c>
      <c r="M4419">
        <f>IFERROR(SMALL(M972:M2902,ROW()-ROW($M$2905)+1),"")</f>
        <v>0</v>
      </c>
      <c r="N4419">
        <f>IFERROR(SMALL(N972:N2902,ROW()-ROW($N$2905)+1),"")</f>
        <v>0</v>
      </c>
    </row>
    <row r="4420" spans="5:14">
      <c r="E4420">
        <f>IFERROR(SMALL(E972:E2902,ROW()-ROW($E$2905)+1),"")</f>
        <v>0</v>
      </c>
      <c r="F4420">
        <f>IFERROR(SMALL(F972:F2902,ROW()-ROW($F$2905)+1),"")</f>
        <v>0</v>
      </c>
      <c r="G4420">
        <f>IFERROR(SMALL(G972:G2902,ROW()-ROW($G$2905)+1),"")</f>
        <v>0</v>
      </c>
      <c r="H4420">
        <f>IFERROR(SMALL(H972:H2902,ROW()-ROW($H$2905)+1),"")</f>
        <v>0</v>
      </c>
      <c r="K4420">
        <f>IFERROR(SMALL(K972:K2902,ROW()-ROW($K$2905)+1),"")</f>
        <v>0</v>
      </c>
      <c r="L4420">
        <f>IFERROR(SMALL(L972:L2902,ROW()-ROW($L$2905)+1),"")</f>
        <v>0</v>
      </c>
      <c r="M4420">
        <f>IFERROR(SMALL(M972:M2902,ROW()-ROW($M$2905)+1),"")</f>
        <v>0</v>
      </c>
      <c r="N4420">
        <f>IFERROR(SMALL(N972:N2902,ROW()-ROW($N$2905)+1),"")</f>
        <v>0</v>
      </c>
    </row>
    <row r="4421" spans="5:14">
      <c r="E4421">
        <f>IFERROR(SMALL(E972:E2902,ROW()-ROW($E$2905)+1),"")</f>
        <v>0</v>
      </c>
      <c r="F4421">
        <f>IFERROR(SMALL(F972:F2902,ROW()-ROW($F$2905)+1),"")</f>
        <v>0</v>
      </c>
      <c r="G4421">
        <f>IFERROR(SMALL(G972:G2902,ROW()-ROW($G$2905)+1),"")</f>
        <v>0</v>
      </c>
      <c r="H4421">
        <f>IFERROR(SMALL(H972:H2902,ROW()-ROW($H$2905)+1),"")</f>
        <v>0</v>
      </c>
      <c r="K4421">
        <f>IFERROR(SMALL(K972:K2902,ROW()-ROW($K$2905)+1),"")</f>
        <v>0</v>
      </c>
      <c r="L4421">
        <f>IFERROR(SMALL(L972:L2902,ROW()-ROW($L$2905)+1),"")</f>
        <v>0</v>
      </c>
      <c r="M4421">
        <f>IFERROR(SMALL(M972:M2902,ROW()-ROW($M$2905)+1),"")</f>
        <v>0</v>
      </c>
      <c r="N4421">
        <f>IFERROR(SMALL(N972:N2902,ROW()-ROW($N$2905)+1),"")</f>
        <v>0</v>
      </c>
    </row>
    <row r="4422" spans="5:14">
      <c r="E4422">
        <f>IFERROR(SMALL(E972:E2902,ROW()-ROW($E$2905)+1),"")</f>
        <v>0</v>
      </c>
      <c r="F4422">
        <f>IFERROR(SMALL(F972:F2902,ROW()-ROW($F$2905)+1),"")</f>
        <v>0</v>
      </c>
      <c r="G4422">
        <f>IFERROR(SMALL(G972:G2902,ROW()-ROW($G$2905)+1),"")</f>
        <v>0</v>
      </c>
      <c r="H4422">
        <f>IFERROR(SMALL(H972:H2902,ROW()-ROW($H$2905)+1),"")</f>
        <v>0</v>
      </c>
      <c r="K4422">
        <f>IFERROR(SMALL(K972:K2902,ROW()-ROW($K$2905)+1),"")</f>
        <v>0</v>
      </c>
      <c r="L4422">
        <f>IFERROR(SMALL(L972:L2902,ROW()-ROW($L$2905)+1),"")</f>
        <v>0</v>
      </c>
      <c r="M4422">
        <f>IFERROR(SMALL(M972:M2902,ROW()-ROW($M$2905)+1),"")</f>
        <v>0</v>
      </c>
      <c r="N4422">
        <f>IFERROR(SMALL(N972:N2902,ROW()-ROW($N$2905)+1),"")</f>
        <v>0</v>
      </c>
    </row>
    <row r="4423" spans="5:14">
      <c r="E4423">
        <f>IFERROR(SMALL(E972:E2902,ROW()-ROW($E$2905)+1),"")</f>
        <v>0</v>
      </c>
      <c r="F4423">
        <f>IFERROR(SMALL(F972:F2902,ROW()-ROW($F$2905)+1),"")</f>
        <v>0</v>
      </c>
      <c r="G4423">
        <f>IFERROR(SMALL(G972:G2902,ROW()-ROW($G$2905)+1),"")</f>
        <v>0</v>
      </c>
      <c r="H4423">
        <f>IFERROR(SMALL(H972:H2902,ROW()-ROW($H$2905)+1),"")</f>
        <v>0</v>
      </c>
      <c r="K4423">
        <f>IFERROR(SMALL(K972:K2902,ROW()-ROW($K$2905)+1),"")</f>
        <v>0</v>
      </c>
      <c r="L4423">
        <f>IFERROR(SMALL(L972:L2902,ROW()-ROW($L$2905)+1),"")</f>
        <v>0</v>
      </c>
      <c r="M4423">
        <f>IFERROR(SMALL(M972:M2902,ROW()-ROW($M$2905)+1),"")</f>
        <v>0</v>
      </c>
      <c r="N4423">
        <f>IFERROR(SMALL(N972:N2902,ROW()-ROW($N$2905)+1),"")</f>
        <v>0</v>
      </c>
    </row>
    <row r="4424" spans="5:14">
      <c r="E4424">
        <f>IFERROR(SMALL(E972:E2902,ROW()-ROW($E$2905)+1),"")</f>
        <v>0</v>
      </c>
      <c r="F4424">
        <f>IFERROR(SMALL(F972:F2902,ROW()-ROW($F$2905)+1),"")</f>
        <v>0</v>
      </c>
      <c r="G4424">
        <f>IFERROR(SMALL(G972:G2902,ROW()-ROW($G$2905)+1),"")</f>
        <v>0</v>
      </c>
      <c r="H4424">
        <f>IFERROR(SMALL(H972:H2902,ROW()-ROW($H$2905)+1),"")</f>
        <v>0</v>
      </c>
      <c r="K4424">
        <f>IFERROR(SMALL(K972:K2902,ROW()-ROW($K$2905)+1),"")</f>
        <v>0</v>
      </c>
      <c r="L4424">
        <f>IFERROR(SMALL(L972:L2902,ROW()-ROW($L$2905)+1),"")</f>
        <v>0</v>
      </c>
      <c r="M4424">
        <f>IFERROR(SMALL(M972:M2902,ROW()-ROW($M$2905)+1),"")</f>
        <v>0</v>
      </c>
      <c r="N4424">
        <f>IFERROR(SMALL(N972:N2902,ROW()-ROW($N$2905)+1),"")</f>
        <v>0</v>
      </c>
    </row>
    <row r="4425" spans="5:14">
      <c r="E4425">
        <f>IFERROR(SMALL(E972:E2902,ROW()-ROW($E$2905)+1),"")</f>
        <v>0</v>
      </c>
      <c r="F4425">
        <f>IFERROR(SMALL(F972:F2902,ROW()-ROW($F$2905)+1),"")</f>
        <v>0</v>
      </c>
      <c r="G4425">
        <f>IFERROR(SMALL(G972:G2902,ROW()-ROW($G$2905)+1),"")</f>
        <v>0</v>
      </c>
      <c r="H4425">
        <f>IFERROR(SMALL(H972:H2902,ROW()-ROW($H$2905)+1),"")</f>
        <v>0</v>
      </c>
      <c r="K4425">
        <f>IFERROR(SMALL(K972:K2902,ROW()-ROW($K$2905)+1),"")</f>
        <v>0</v>
      </c>
      <c r="L4425">
        <f>IFERROR(SMALL(L972:L2902,ROW()-ROW($L$2905)+1),"")</f>
        <v>0</v>
      </c>
      <c r="M4425">
        <f>IFERROR(SMALL(M972:M2902,ROW()-ROW($M$2905)+1),"")</f>
        <v>0</v>
      </c>
      <c r="N4425">
        <f>IFERROR(SMALL(N972:N2902,ROW()-ROW($N$2905)+1),"")</f>
        <v>0</v>
      </c>
    </row>
    <row r="4426" spans="5:14">
      <c r="E4426">
        <f>IFERROR(SMALL(E972:E2902,ROW()-ROW($E$2905)+1),"")</f>
        <v>0</v>
      </c>
      <c r="F4426">
        <f>IFERROR(SMALL(F972:F2902,ROW()-ROW($F$2905)+1),"")</f>
        <v>0</v>
      </c>
      <c r="G4426">
        <f>IFERROR(SMALL(G972:G2902,ROW()-ROW($G$2905)+1),"")</f>
        <v>0</v>
      </c>
      <c r="H4426">
        <f>IFERROR(SMALL(H972:H2902,ROW()-ROW($H$2905)+1),"")</f>
        <v>0</v>
      </c>
      <c r="K4426">
        <f>IFERROR(SMALL(K972:K2902,ROW()-ROW($K$2905)+1),"")</f>
        <v>0</v>
      </c>
      <c r="L4426">
        <f>IFERROR(SMALL(L972:L2902,ROW()-ROW($L$2905)+1),"")</f>
        <v>0</v>
      </c>
      <c r="M4426">
        <f>IFERROR(SMALL(M972:M2902,ROW()-ROW($M$2905)+1),"")</f>
        <v>0</v>
      </c>
      <c r="N4426">
        <f>IFERROR(SMALL(N972:N2902,ROW()-ROW($N$2905)+1),"")</f>
        <v>0</v>
      </c>
    </row>
    <row r="4427" spans="5:14">
      <c r="E4427">
        <f>IFERROR(SMALL(E972:E2902,ROW()-ROW($E$2905)+1),"")</f>
        <v>0</v>
      </c>
      <c r="F4427">
        <f>IFERROR(SMALL(F972:F2902,ROW()-ROW($F$2905)+1),"")</f>
        <v>0</v>
      </c>
      <c r="G4427">
        <f>IFERROR(SMALL(G972:G2902,ROW()-ROW($G$2905)+1),"")</f>
        <v>0</v>
      </c>
      <c r="H4427">
        <f>IFERROR(SMALL(H972:H2902,ROW()-ROW($H$2905)+1),"")</f>
        <v>0</v>
      </c>
      <c r="K4427">
        <f>IFERROR(SMALL(K972:K2902,ROW()-ROW($K$2905)+1),"")</f>
        <v>0</v>
      </c>
      <c r="L4427">
        <f>IFERROR(SMALL(L972:L2902,ROW()-ROW($L$2905)+1),"")</f>
        <v>0</v>
      </c>
      <c r="M4427">
        <f>IFERROR(SMALL(M972:M2902,ROW()-ROW($M$2905)+1),"")</f>
        <v>0</v>
      </c>
      <c r="N4427">
        <f>IFERROR(SMALL(N972:N2902,ROW()-ROW($N$2905)+1),"")</f>
        <v>0</v>
      </c>
    </row>
    <row r="4428" spans="5:14">
      <c r="E4428">
        <f>IFERROR(SMALL(E972:E2902,ROW()-ROW($E$2905)+1),"")</f>
        <v>0</v>
      </c>
      <c r="F4428">
        <f>IFERROR(SMALL(F972:F2902,ROW()-ROW($F$2905)+1),"")</f>
        <v>0</v>
      </c>
      <c r="G4428">
        <f>IFERROR(SMALL(G972:G2902,ROW()-ROW($G$2905)+1),"")</f>
        <v>0</v>
      </c>
      <c r="H4428">
        <f>IFERROR(SMALL(H972:H2902,ROW()-ROW($H$2905)+1),"")</f>
        <v>0</v>
      </c>
      <c r="K4428">
        <f>IFERROR(SMALL(K972:K2902,ROW()-ROW($K$2905)+1),"")</f>
        <v>0</v>
      </c>
      <c r="L4428">
        <f>IFERROR(SMALL(L972:L2902,ROW()-ROW($L$2905)+1),"")</f>
        <v>0</v>
      </c>
      <c r="M4428">
        <f>IFERROR(SMALL(M972:M2902,ROW()-ROW($M$2905)+1),"")</f>
        <v>0</v>
      </c>
      <c r="N4428">
        <f>IFERROR(SMALL(N972:N2902,ROW()-ROW($N$2905)+1),"")</f>
        <v>0</v>
      </c>
    </row>
    <row r="4429" spans="5:14">
      <c r="E4429">
        <f>IFERROR(SMALL(E972:E2902,ROW()-ROW($E$2905)+1),"")</f>
        <v>0</v>
      </c>
      <c r="F4429">
        <f>IFERROR(SMALL(F972:F2902,ROW()-ROW($F$2905)+1),"")</f>
        <v>0</v>
      </c>
      <c r="G4429">
        <f>IFERROR(SMALL(G972:G2902,ROW()-ROW($G$2905)+1),"")</f>
        <v>0</v>
      </c>
      <c r="H4429">
        <f>IFERROR(SMALL(H972:H2902,ROW()-ROW($H$2905)+1),"")</f>
        <v>0</v>
      </c>
      <c r="K4429">
        <f>IFERROR(SMALL(K972:K2902,ROW()-ROW($K$2905)+1),"")</f>
        <v>0</v>
      </c>
      <c r="L4429">
        <f>IFERROR(SMALL(L972:L2902,ROW()-ROW($L$2905)+1),"")</f>
        <v>0</v>
      </c>
      <c r="M4429">
        <f>IFERROR(SMALL(M972:M2902,ROW()-ROW($M$2905)+1),"")</f>
        <v>0</v>
      </c>
      <c r="N4429">
        <f>IFERROR(SMALL(N972:N2902,ROW()-ROW($N$2905)+1),"")</f>
        <v>0</v>
      </c>
    </row>
    <row r="4430" spans="5:14">
      <c r="E4430">
        <f>IFERROR(SMALL(E972:E2902,ROW()-ROW($E$2905)+1),"")</f>
        <v>0</v>
      </c>
      <c r="F4430">
        <f>IFERROR(SMALL(F972:F2902,ROW()-ROW($F$2905)+1),"")</f>
        <v>0</v>
      </c>
      <c r="G4430">
        <f>IFERROR(SMALL(G972:G2902,ROW()-ROW($G$2905)+1),"")</f>
        <v>0</v>
      </c>
      <c r="H4430">
        <f>IFERROR(SMALL(H972:H2902,ROW()-ROW($H$2905)+1),"")</f>
        <v>0</v>
      </c>
      <c r="K4430">
        <f>IFERROR(SMALL(K972:K2902,ROW()-ROW($K$2905)+1),"")</f>
        <v>0</v>
      </c>
      <c r="L4430">
        <f>IFERROR(SMALL(L972:L2902,ROW()-ROW($L$2905)+1),"")</f>
        <v>0</v>
      </c>
      <c r="M4430">
        <f>IFERROR(SMALL(M972:M2902,ROW()-ROW($M$2905)+1),"")</f>
        <v>0</v>
      </c>
      <c r="N4430">
        <f>IFERROR(SMALL(N972:N2902,ROW()-ROW($N$2905)+1),"")</f>
        <v>0</v>
      </c>
    </row>
    <row r="4431" spans="5:14">
      <c r="E4431">
        <f>IFERROR(SMALL(E972:E2902,ROW()-ROW($E$2905)+1),"")</f>
        <v>0</v>
      </c>
      <c r="F4431">
        <f>IFERROR(SMALL(F972:F2902,ROW()-ROW($F$2905)+1),"")</f>
        <v>0</v>
      </c>
      <c r="G4431">
        <f>IFERROR(SMALL(G972:G2902,ROW()-ROW($G$2905)+1),"")</f>
        <v>0</v>
      </c>
      <c r="H4431">
        <f>IFERROR(SMALL(H972:H2902,ROW()-ROW($H$2905)+1),"")</f>
        <v>0</v>
      </c>
      <c r="K4431">
        <f>IFERROR(SMALL(K972:K2902,ROW()-ROW($K$2905)+1),"")</f>
        <v>0</v>
      </c>
      <c r="L4431">
        <f>IFERROR(SMALL(L972:L2902,ROW()-ROW($L$2905)+1),"")</f>
        <v>0</v>
      </c>
      <c r="M4431">
        <f>IFERROR(SMALL(M972:M2902,ROW()-ROW($M$2905)+1),"")</f>
        <v>0</v>
      </c>
      <c r="N4431">
        <f>IFERROR(SMALL(N972:N2902,ROW()-ROW($N$2905)+1),"")</f>
        <v>0</v>
      </c>
    </row>
    <row r="4432" spans="5:14">
      <c r="E4432">
        <f>IFERROR(SMALL(E972:E2902,ROW()-ROW($E$2905)+1),"")</f>
        <v>0</v>
      </c>
      <c r="F4432">
        <f>IFERROR(SMALL(F972:F2902,ROW()-ROW($F$2905)+1),"")</f>
        <v>0</v>
      </c>
      <c r="G4432">
        <f>IFERROR(SMALL(G972:G2902,ROW()-ROW($G$2905)+1),"")</f>
        <v>0</v>
      </c>
      <c r="H4432">
        <f>IFERROR(SMALL(H972:H2902,ROW()-ROW($H$2905)+1),"")</f>
        <v>0</v>
      </c>
      <c r="K4432">
        <f>IFERROR(SMALL(K972:K2902,ROW()-ROW($K$2905)+1),"")</f>
        <v>0</v>
      </c>
      <c r="L4432">
        <f>IFERROR(SMALL(L972:L2902,ROW()-ROW($L$2905)+1),"")</f>
        <v>0</v>
      </c>
      <c r="M4432">
        <f>IFERROR(SMALL(M972:M2902,ROW()-ROW($M$2905)+1),"")</f>
        <v>0</v>
      </c>
      <c r="N4432">
        <f>IFERROR(SMALL(N972:N2902,ROW()-ROW($N$2905)+1),"")</f>
        <v>0</v>
      </c>
    </row>
    <row r="4433" spans="5:14">
      <c r="E4433">
        <f>IFERROR(SMALL(E972:E2902,ROW()-ROW($E$2905)+1),"")</f>
        <v>0</v>
      </c>
      <c r="F4433">
        <f>IFERROR(SMALL(F972:F2902,ROW()-ROW($F$2905)+1),"")</f>
        <v>0</v>
      </c>
      <c r="G4433">
        <f>IFERROR(SMALL(G972:G2902,ROW()-ROW($G$2905)+1),"")</f>
        <v>0</v>
      </c>
      <c r="H4433">
        <f>IFERROR(SMALL(H972:H2902,ROW()-ROW($H$2905)+1),"")</f>
        <v>0</v>
      </c>
      <c r="K4433">
        <f>IFERROR(SMALL(K972:K2902,ROW()-ROW($K$2905)+1),"")</f>
        <v>0</v>
      </c>
      <c r="L4433">
        <f>IFERROR(SMALL(L972:L2902,ROW()-ROW($L$2905)+1),"")</f>
        <v>0</v>
      </c>
      <c r="M4433">
        <f>IFERROR(SMALL(M972:M2902,ROW()-ROW($M$2905)+1),"")</f>
        <v>0</v>
      </c>
      <c r="N4433">
        <f>IFERROR(SMALL(N972:N2902,ROW()-ROW($N$2905)+1),"")</f>
        <v>0</v>
      </c>
    </row>
    <row r="4434" spans="5:14">
      <c r="E4434">
        <f>IFERROR(SMALL(E972:E2902,ROW()-ROW($E$2905)+1),"")</f>
        <v>0</v>
      </c>
      <c r="F4434">
        <f>IFERROR(SMALL(F972:F2902,ROW()-ROW($F$2905)+1),"")</f>
        <v>0</v>
      </c>
      <c r="G4434">
        <f>IFERROR(SMALL(G972:G2902,ROW()-ROW($G$2905)+1),"")</f>
        <v>0</v>
      </c>
      <c r="H4434">
        <f>IFERROR(SMALL(H972:H2902,ROW()-ROW($H$2905)+1),"")</f>
        <v>0</v>
      </c>
      <c r="K4434">
        <f>IFERROR(SMALL(K972:K2902,ROW()-ROW($K$2905)+1),"")</f>
        <v>0</v>
      </c>
      <c r="L4434">
        <f>IFERROR(SMALL(L972:L2902,ROW()-ROW($L$2905)+1),"")</f>
        <v>0</v>
      </c>
      <c r="M4434">
        <f>IFERROR(SMALL(M972:M2902,ROW()-ROW($M$2905)+1),"")</f>
        <v>0</v>
      </c>
      <c r="N4434">
        <f>IFERROR(SMALL(N972:N2902,ROW()-ROW($N$2905)+1),"")</f>
        <v>0</v>
      </c>
    </row>
    <row r="4435" spans="5:14">
      <c r="E4435">
        <f>IFERROR(SMALL(E972:E2902,ROW()-ROW($E$2905)+1),"")</f>
        <v>0</v>
      </c>
      <c r="F4435">
        <f>IFERROR(SMALL(F972:F2902,ROW()-ROW($F$2905)+1),"")</f>
        <v>0</v>
      </c>
      <c r="G4435">
        <f>IFERROR(SMALL(G972:G2902,ROW()-ROW($G$2905)+1),"")</f>
        <v>0</v>
      </c>
      <c r="H4435">
        <f>IFERROR(SMALL(H972:H2902,ROW()-ROW($H$2905)+1),"")</f>
        <v>0</v>
      </c>
      <c r="K4435">
        <f>IFERROR(SMALL(K972:K2902,ROW()-ROW($K$2905)+1),"")</f>
        <v>0</v>
      </c>
      <c r="L4435">
        <f>IFERROR(SMALL(L972:L2902,ROW()-ROW($L$2905)+1),"")</f>
        <v>0</v>
      </c>
      <c r="M4435">
        <f>IFERROR(SMALL(M972:M2902,ROW()-ROW($M$2905)+1),"")</f>
        <v>0</v>
      </c>
      <c r="N4435">
        <f>IFERROR(SMALL(N972:N2902,ROW()-ROW($N$2905)+1),"")</f>
        <v>0</v>
      </c>
    </row>
    <row r="4436" spans="5:14">
      <c r="E4436">
        <f>IFERROR(SMALL(E972:E2902,ROW()-ROW($E$2905)+1),"")</f>
        <v>0</v>
      </c>
      <c r="F4436">
        <f>IFERROR(SMALL(F972:F2902,ROW()-ROW($F$2905)+1),"")</f>
        <v>0</v>
      </c>
      <c r="G4436">
        <f>IFERROR(SMALL(G972:G2902,ROW()-ROW($G$2905)+1),"")</f>
        <v>0</v>
      </c>
      <c r="H4436">
        <f>IFERROR(SMALL(H972:H2902,ROW()-ROW($H$2905)+1),"")</f>
        <v>0</v>
      </c>
      <c r="K4436">
        <f>IFERROR(SMALL(K972:K2902,ROW()-ROW($K$2905)+1),"")</f>
        <v>0</v>
      </c>
      <c r="L4436">
        <f>IFERROR(SMALL(L972:L2902,ROW()-ROW($L$2905)+1),"")</f>
        <v>0</v>
      </c>
      <c r="M4436">
        <f>IFERROR(SMALL(M972:M2902,ROW()-ROW($M$2905)+1),"")</f>
        <v>0</v>
      </c>
      <c r="N4436">
        <f>IFERROR(SMALL(N972:N2902,ROW()-ROW($N$2905)+1),"")</f>
        <v>0</v>
      </c>
    </row>
    <row r="4437" spans="5:14">
      <c r="E4437">
        <f>IFERROR(SMALL(E972:E2902,ROW()-ROW($E$2905)+1),"")</f>
        <v>0</v>
      </c>
      <c r="F4437">
        <f>IFERROR(SMALL(F972:F2902,ROW()-ROW($F$2905)+1),"")</f>
        <v>0</v>
      </c>
      <c r="G4437">
        <f>IFERROR(SMALL(G972:G2902,ROW()-ROW($G$2905)+1),"")</f>
        <v>0</v>
      </c>
      <c r="H4437">
        <f>IFERROR(SMALL(H972:H2902,ROW()-ROW($H$2905)+1),"")</f>
        <v>0</v>
      </c>
      <c r="K4437">
        <f>IFERROR(SMALL(K972:K2902,ROW()-ROW($K$2905)+1),"")</f>
        <v>0</v>
      </c>
      <c r="L4437">
        <f>IFERROR(SMALL(L972:L2902,ROW()-ROW($L$2905)+1),"")</f>
        <v>0</v>
      </c>
      <c r="M4437">
        <f>IFERROR(SMALL(M972:M2902,ROW()-ROW($M$2905)+1),"")</f>
        <v>0</v>
      </c>
      <c r="N4437">
        <f>IFERROR(SMALL(N972:N2902,ROW()-ROW($N$2905)+1),"")</f>
        <v>0</v>
      </c>
    </row>
    <row r="4438" spans="5:14">
      <c r="E4438">
        <f>IFERROR(SMALL(E972:E2902,ROW()-ROW($E$2905)+1),"")</f>
        <v>0</v>
      </c>
      <c r="F4438">
        <f>IFERROR(SMALL(F972:F2902,ROW()-ROW($F$2905)+1),"")</f>
        <v>0</v>
      </c>
      <c r="G4438">
        <f>IFERROR(SMALL(G972:G2902,ROW()-ROW($G$2905)+1),"")</f>
        <v>0</v>
      </c>
      <c r="H4438">
        <f>IFERROR(SMALL(H972:H2902,ROW()-ROW($H$2905)+1),"")</f>
        <v>0</v>
      </c>
      <c r="K4438">
        <f>IFERROR(SMALL(K972:K2902,ROW()-ROW($K$2905)+1),"")</f>
        <v>0</v>
      </c>
      <c r="L4438">
        <f>IFERROR(SMALL(L972:L2902,ROW()-ROW($L$2905)+1),"")</f>
        <v>0</v>
      </c>
      <c r="M4438">
        <f>IFERROR(SMALL(M972:M2902,ROW()-ROW($M$2905)+1),"")</f>
        <v>0</v>
      </c>
      <c r="N4438">
        <f>IFERROR(SMALL(N972:N2902,ROW()-ROW($N$2905)+1),"")</f>
        <v>0</v>
      </c>
    </row>
    <row r="4439" spans="5:14">
      <c r="E4439">
        <f>IFERROR(SMALL(E972:E2902,ROW()-ROW($E$2905)+1),"")</f>
        <v>0</v>
      </c>
      <c r="F4439">
        <f>IFERROR(SMALL(F972:F2902,ROW()-ROW($F$2905)+1),"")</f>
        <v>0</v>
      </c>
      <c r="G4439">
        <f>IFERROR(SMALL(G972:G2902,ROW()-ROW($G$2905)+1),"")</f>
        <v>0</v>
      </c>
      <c r="H4439">
        <f>IFERROR(SMALL(H972:H2902,ROW()-ROW($H$2905)+1),"")</f>
        <v>0</v>
      </c>
      <c r="K4439">
        <f>IFERROR(SMALL(K972:K2902,ROW()-ROW($K$2905)+1),"")</f>
        <v>0</v>
      </c>
      <c r="L4439">
        <f>IFERROR(SMALL(L972:L2902,ROW()-ROW($L$2905)+1),"")</f>
        <v>0</v>
      </c>
      <c r="M4439">
        <f>IFERROR(SMALL(M972:M2902,ROW()-ROW($M$2905)+1),"")</f>
        <v>0</v>
      </c>
      <c r="N4439">
        <f>IFERROR(SMALL(N972:N2902,ROW()-ROW($N$2905)+1),"")</f>
        <v>0</v>
      </c>
    </row>
    <row r="4440" spans="5:14">
      <c r="E4440">
        <f>IFERROR(SMALL(E972:E2902,ROW()-ROW($E$2905)+1),"")</f>
        <v>0</v>
      </c>
      <c r="F4440">
        <f>IFERROR(SMALL(F972:F2902,ROW()-ROW($F$2905)+1),"")</f>
        <v>0</v>
      </c>
      <c r="G4440">
        <f>IFERROR(SMALL(G972:G2902,ROW()-ROW($G$2905)+1),"")</f>
        <v>0</v>
      </c>
      <c r="H4440">
        <f>IFERROR(SMALL(H972:H2902,ROW()-ROW($H$2905)+1),"")</f>
        <v>0</v>
      </c>
      <c r="K4440">
        <f>IFERROR(SMALL(K972:K2902,ROW()-ROW($K$2905)+1),"")</f>
        <v>0</v>
      </c>
      <c r="L4440">
        <f>IFERROR(SMALL(L972:L2902,ROW()-ROW($L$2905)+1),"")</f>
        <v>0</v>
      </c>
      <c r="M4440">
        <f>IFERROR(SMALL(M972:M2902,ROW()-ROW($M$2905)+1),"")</f>
        <v>0</v>
      </c>
      <c r="N4440">
        <f>IFERROR(SMALL(N972:N2902,ROW()-ROW($N$2905)+1),"")</f>
        <v>0</v>
      </c>
    </row>
    <row r="4441" spans="5:14">
      <c r="E4441">
        <f>IFERROR(SMALL(E972:E2902,ROW()-ROW($E$2905)+1),"")</f>
        <v>0</v>
      </c>
      <c r="F4441">
        <f>IFERROR(SMALL(F972:F2902,ROW()-ROW($F$2905)+1),"")</f>
        <v>0</v>
      </c>
      <c r="G4441">
        <f>IFERROR(SMALL(G972:G2902,ROW()-ROW($G$2905)+1),"")</f>
        <v>0</v>
      </c>
      <c r="H4441">
        <f>IFERROR(SMALL(H972:H2902,ROW()-ROW($H$2905)+1),"")</f>
        <v>0</v>
      </c>
      <c r="K4441">
        <f>IFERROR(SMALL(K972:K2902,ROW()-ROW($K$2905)+1),"")</f>
        <v>0</v>
      </c>
      <c r="L4441">
        <f>IFERROR(SMALL(L972:L2902,ROW()-ROW($L$2905)+1),"")</f>
        <v>0</v>
      </c>
      <c r="M4441">
        <f>IFERROR(SMALL(M972:M2902,ROW()-ROW($M$2905)+1),"")</f>
        <v>0</v>
      </c>
      <c r="N4441">
        <f>IFERROR(SMALL(N972:N2902,ROW()-ROW($N$2905)+1),"")</f>
        <v>0</v>
      </c>
    </row>
    <row r="4442" spans="5:14">
      <c r="E4442">
        <f>IFERROR(SMALL(E972:E2902,ROW()-ROW($E$2905)+1),"")</f>
        <v>0</v>
      </c>
      <c r="F4442">
        <f>IFERROR(SMALL(F972:F2902,ROW()-ROW($F$2905)+1),"")</f>
        <v>0</v>
      </c>
      <c r="G4442">
        <f>IFERROR(SMALL(G972:G2902,ROW()-ROW($G$2905)+1),"")</f>
        <v>0</v>
      </c>
      <c r="H4442">
        <f>IFERROR(SMALL(H972:H2902,ROW()-ROW($H$2905)+1),"")</f>
        <v>0</v>
      </c>
      <c r="K4442">
        <f>IFERROR(SMALL(K972:K2902,ROW()-ROW($K$2905)+1),"")</f>
        <v>0</v>
      </c>
      <c r="L4442">
        <f>IFERROR(SMALL(L972:L2902,ROW()-ROW($L$2905)+1),"")</f>
        <v>0</v>
      </c>
      <c r="M4442">
        <f>IFERROR(SMALL(M972:M2902,ROW()-ROW($M$2905)+1),"")</f>
        <v>0</v>
      </c>
      <c r="N4442">
        <f>IFERROR(SMALL(N972:N2902,ROW()-ROW($N$2905)+1),"")</f>
        <v>0</v>
      </c>
    </row>
    <row r="4443" spans="5:14">
      <c r="E4443">
        <f>IFERROR(SMALL(E972:E2902,ROW()-ROW($E$2905)+1),"")</f>
        <v>0</v>
      </c>
      <c r="F4443">
        <f>IFERROR(SMALL(F972:F2902,ROW()-ROW($F$2905)+1),"")</f>
        <v>0</v>
      </c>
      <c r="G4443">
        <f>IFERROR(SMALL(G972:G2902,ROW()-ROW($G$2905)+1),"")</f>
        <v>0</v>
      </c>
      <c r="H4443">
        <f>IFERROR(SMALL(H972:H2902,ROW()-ROW($H$2905)+1),"")</f>
        <v>0</v>
      </c>
      <c r="K4443">
        <f>IFERROR(SMALL(K972:K2902,ROW()-ROW($K$2905)+1),"")</f>
        <v>0</v>
      </c>
      <c r="L4443">
        <f>IFERROR(SMALL(L972:L2902,ROW()-ROW($L$2905)+1),"")</f>
        <v>0</v>
      </c>
      <c r="M4443">
        <f>IFERROR(SMALL(M972:M2902,ROW()-ROW($M$2905)+1),"")</f>
        <v>0</v>
      </c>
      <c r="N4443">
        <f>IFERROR(SMALL(N972:N2902,ROW()-ROW($N$2905)+1),"")</f>
        <v>0</v>
      </c>
    </row>
    <row r="4444" spans="5:14">
      <c r="E4444">
        <f>IFERROR(SMALL(E972:E2902,ROW()-ROW($E$2905)+1),"")</f>
        <v>0</v>
      </c>
      <c r="F4444">
        <f>IFERROR(SMALL(F972:F2902,ROW()-ROW($F$2905)+1),"")</f>
        <v>0</v>
      </c>
      <c r="G4444">
        <f>IFERROR(SMALL(G972:G2902,ROW()-ROW($G$2905)+1),"")</f>
        <v>0</v>
      </c>
      <c r="H4444">
        <f>IFERROR(SMALL(H972:H2902,ROW()-ROW($H$2905)+1),"")</f>
        <v>0</v>
      </c>
      <c r="K4444">
        <f>IFERROR(SMALL(K972:K2902,ROW()-ROW($K$2905)+1),"")</f>
        <v>0</v>
      </c>
      <c r="L4444">
        <f>IFERROR(SMALL(L972:L2902,ROW()-ROW($L$2905)+1),"")</f>
        <v>0</v>
      </c>
      <c r="M4444">
        <f>IFERROR(SMALL(M972:M2902,ROW()-ROW($M$2905)+1),"")</f>
        <v>0</v>
      </c>
      <c r="N4444">
        <f>IFERROR(SMALL(N972:N2902,ROW()-ROW($N$2905)+1),"")</f>
        <v>0</v>
      </c>
    </row>
    <row r="4445" spans="5:14">
      <c r="E4445">
        <f>IFERROR(SMALL(E972:E2902,ROW()-ROW($E$2905)+1),"")</f>
        <v>0</v>
      </c>
      <c r="F4445">
        <f>IFERROR(SMALL(F972:F2902,ROW()-ROW($F$2905)+1),"")</f>
        <v>0</v>
      </c>
      <c r="G4445">
        <f>IFERROR(SMALL(G972:G2902,ROW()-ROW($G$2905)+1),"")</f>
        <v>0</v>
      </c>
      <c r="H4445">
        <f>IFERROR(SMALL(H972:H2902,ROW()-ROW($H$2905)+1),"")</f>
        <v>0</v>
      </c>
      <c r="K4445">
        <f>IFERROR(SMALL(K972:K2902,ROW()-ROW($K$2905)+1),"")</f>
        <v>0</v>
      </c>
      <c r="L4445">
        <f>IFERROR(SMALL(L972:L2902,ROW()-ROW($L$2905)+1),"")</f>
        <v>0</v>
      </c>
      <c r="M4445">
        <f>IFERROR(SMALL(M972:M2902,ROW()-ROW($M$2905)+1),"")</f>
        <v>0</v>
      </c>
      <c r="N4445">
        <f>IFERROR(SMALL(N972:N2902,ROW()-ROW($N$2905)+1),"")</f>
        <v>0</v>
      </c>
    </row>
    <row r="4446" spans="5:14">
      <c r="E4446">
        <f>IFERROR(SMALL(E972:E2902,ROW()-ROW($E$2905)+1),"")</f>
        <v>0</v>
      </c>
      <c r="F4446">
        <f>IFERROR(SMALL(F972:F2902,ROW()-ROW($F$2905)+1),"")</f>
        <v>0</v>
      </c>
      <c r="G4446">
        <f>IFERROR(SMALL(G972:G2902,ROW()-ROW($G$2905)+1),"")</f>
        <v>0</v>
      </c>
      <c r="H4446">
        <f>IFERROR(SMALL(H972:H2902,ROW()-ROW($H$2905)+1),"")</f>
        <v>0</v>
      </c>
      <c r="K4446">
        <f>IFERROR(SMALL(K972:K2902,ROW()-ROW($K$2905)+1),"")</f>
        <v>0</v>
      </c>
      <c r="L4446">
        <f>IFERROR(SMALL(L972:L2902,ROW()-ROW($L$2905)+1),"")</f>
        <v>0</v>
      </c>
      <c r="M4446">
        <f>IFERROR(SMALL(M972:M2902,ROW()-ROW($M$2905)+1),"")</f>
        <v>0</v>
      </c>
      <c r="N4446">
        <f>IFERROR(SMALL(N972:N2902,ROW()-ROW($N$2905)+1),"")</f>
        <v>0</v>
      </c>
    </row>
    <row r="4447" spans="5:14">
      <c r="E4447">
        <f>IFERROR(SMALL(E972:E2902,ROW()-ROW($E$2905)+1),"")</f>
        <v>0</v>
      </c>
      <c r="F4447">
        <f>IFERROR(SMALL(F972:F2902,ROW()-ROW($F$2905)+1),"")</f>
        <v>0</v>
      </c>
      <c r="G4447">
        <f>IFERROR(SMALL(G972:G2902,ROW()-ROW($G$2905)+1),"")</f>
        <v>0</v>
      </c>
      <c r="H4447">
        <f>IFERROR(SMALL(H972:H2902,ROW()-ROW($H$2905)+1),"")</f>
        <v>0</v>
      </c>
      <c r="K4447">
        <f>IFERROR(SMALL(K972:K2902,ROW()-ROW($K$2905)+1),"")</f>
        <v>0</v>
      </c>
      <c r="L4447">
        <f>IFERROR(SMALL(L972:L2902,ROW()-ROW($L$2905)+1),"")</f>
        <v>0</v>
      </c>
      <c r="M4447">
        <f>IFERROR(SMALL(M972:M2902,ROW()-ROW($M$2905)+1),"")</f>
        <v>0</v>
      </c>
      <c r="N4447">
        <f>IFERROR(SMALL(N972:N2902,ROW()-ROW($N$2905)+1),"")</f>
        <v>0</v>
      </c>
    </row>
    <row r="4448" spans="5:14">
      <c r="E4448">
        <f>IFERROR(SMALL(E972:E2902,ROW()-ROW($E$2905)+1),"")</f>
        <v>0</v>
      </c>
      <c r="F4448">
        <f>IFERROR(SMALL(F972:F2902,ROW()-ROW($F$2905)+1),"")</f>
        <v>0</v>
      </c>
      <c r="G4448">
        <f>IFERROR(SMALL(G972:G2902,ROW()-ROW($G$2905)+1),"")</f>
        <v>0</v>
      </c>
      <c r="H4448">
        <f>IFERROR(SMALL(H972:H2902,ROW()-ROW($H$2905)+1),"")</f>
        <v>0</v>
      </c>
      <c r="K4448">
        <f>IFERROR(SMALL(K972:K2902,ROW()-ROW($K$2905)+1),"")</f>
        <v>0</v>
      </c>
      <c r="L4448">
        <f>IFERROR(SMALL(L972:L2902,ROW()-ROW($L$2905)+1),"")</f>
        <v>0</v>
      </c>
      <c r="M4448">
        <f>IFERROR(SMALL(M972:M2902,ROW()-ROW($M$2905)+1),"")</f>
        <v>0</v>
      </c>
      <c r="N4448">
        <f>IFERROR(SMALL(N972:N2902,ROW()-ROW($N$2905)+1),"")</f>
        <v>0</v>
      </c>
    </row>
    <row r="4449" spans="5:14">
      <c r="E4449">
        <f>IFERROR(SMALL(E972:E2902,ROW()-ROW($E$2905)+1),"")</f>
        <v>0</v>
      </c>
      <c r="F4449">
        <f>IFERROR(SMALL(F972:F2902,ROW()-ROW($F$2905)+1),"")</f>
        <v>0</v>
      </c>
      <c r="G4449">
        <f>IFERROR(SMALL(G972:G2902,ROW()-ROW($G$2905)+1),"")</f>
        <v>0</v>
      </c>
      <c r="H4449">
        <f>IFERROR(SMALL(H972:H2902,ROW()-ROW($H$2905)+1),"")</f>
        <v>0</v>
      </c>
      <c r="K4449">
        <f>IFERROR(SMALL(K972:K2902,ROW()-ROW($K$2905)+1),"")</f>
        <v>0</v>
      </c>
      <c r="L4449">
        <f>IFERROR(SMALL(L972:L2902,ROW()-ROW($L$2905)+1),"")</f>
        <v>0</v>
      </c>
      <c r="M4449">
        <f>IFERROR(SMALL(M972:M2902,ROW()-ROW($M$2905)+1),"")</f>
        <v>0</v>
      </c>
      <c r="N4449">
        <f>IFERROR(SMALL(N972:N2902,ROW()-ROW($N$2905)+1),"")</f>
        <v>0</v>
      </c>
    </row>
    <row r="4450" spans="5:14">
      <c r="E4450">
        <f>IFERROR(SMALL(E972:E2902,ROW()-ROW($E$2905)+1),"")</f>
        <v>0</v>
      </c>
      <c r="F4450">
        <f>IFERROR(SMALL(F972:F2902,ROW()-ROW($F$2905)+1),"")</f>
        <v>0</v>
      </c>
      <c r="G4450">
        <f>IFERROR(SMALL(G972:G2902,ROW()-ROW($G$2905)+1),"")</f>
        <v>0</v>
      </c>
      <c r="H4450">
        <f>IFERROR(SMALL(H972:H2902,ROW()-ROW($H$2905)+1),"")</f>
        <v>0</v>
      </c>
      <c r="K4450">
        <f>IFERROR(SMALL(K972:K2902,ROW()-ROW($K$2905)+1),"")</f>
        <v>0</v>
      </c>
      <c r="L4450">
        <f>IFERROR(SMALL(L972:L2902,ROW()-ROW($L$2905)+1),"")</f>
        <v>0</v>
      </c>
      <c r="M4450">
        <f>IFERROR(SMALL(M972:M2902,ROW()-ROW($M$2905)+1),"")</f>
        <v>0</v>
      </c>
      <c r="N4450">
        <f>IFERROR(SMALL(N972:N2902,ROW()-ROW($N$2905)+1),"")</f>
        <v>0</v>
      </c>
    </row>
    <row r="4451" spans="5:14">
      <c r="E4451">
        <f>IFERROR(SMALL(E972:E2902,ROW()-ROW($E$2905)+1),"")</f>
        <v>0</v>
      </c>
      <c r="F4451">
        <f>IFERROR(SMALL(F972:F2902,ROW()-ROW($F$2905)+1),"")</f>
        <v>0</v>
      </c>
      <c r="G4451">
        <f>IFERROR(SMALL(G972:G2902,ROW()-ROW($G$2905)+1),"")</f>
        <v>0</v>
      </c>
      <c r="H4451">
        <f>IFERROR(SMALL(H972:H2902,ROW()-ROW($H$2905)+1),"")</f>
        <v>0</v>
      </c>
      <c r="K4451">
        <f>IFERROR(SMALL(K972:K2902,ROW()-ROW($K$2905)+1),"")</f>
        <v>0</v>
      </c>
      <c r="L4451">
        <f>IFERROR(SMALL(L972:L2902,ROW()-ROW($L$2905)+1),"")</f>
        <v>0</v>
      </c>
      <c r="M4451">
        <f>IFERROR(SMALL(M972:M2902,ROW()-ROW($M$2905)+1),"")</f>
        <v>0</v>
      </c>
      <c r="N4451">
        <f>IFERROR(SMALL(N972:N2902,ROW()-ROW($N$2905)+1),"")</f>
        <v>0</v>
      </c>
    </row>
    <row r="4452" spans="5:14">
      <c r="E4452">
        <f>IFERROR(SMALL(E972:E2902,ROW()-ROW($E$2905)+1),"")</f>
        <v>0</v>
      </c>
      <c r="F4452">
        <f>IFERROR(SMALL(F972:F2902,ROW()-ROW($F$2905)+1),"")</f>
        <v>0</v>
      </c>
      <c r="G4452">
        <f>IFERROR(SMALL(G972:G2902,ROW()-ROW($G$2905)+1),"")</f>
        <v>0</v>
      </c>
      <c r="H4452">
        <f>IFERROR(SMALL(H972:H2902,ROW()-ROW($H$2905)+1),"")</f>
        <v>0</v>
      </c>
      <c r="K4452">
        <f>IFERROR(SMALL(K972:K2902,ROW()-ROW($K$2905)+1),"")</f>
        <v>0</v>
      </c>
      <c r="L4452">
        <f>IFERROR(SMALL(L972:L2902,ROW()-ROW($L$2905)+1),"")</f>
        <v>0</v>
      </c>
      <c r="M4452">
        <f>IFERROR(SMALL(M972:M2902,ROW()-ROW($M$2905)+1),"")</f>
        <v>0</v>
      </c>
      <c r="N4452">
        <f>IFERROR(SMALL(N972:N2902,ROW()-ROW($N$2905)+1),"")</f>
        <v>0</v>
      </c>
    </row>
    <row r="4453" spans="5:14">
      <c r="E4453">
        <f>IFERROR(SMALL(E972:E2902,ROW()-ROW($E$2905)+1),"")</f>
        <v>0</v>
      </c>
      <c r="F4453">
        <f>IFERROR(SMALL(F972:F2902,ROW()-ROW($F$2905)+1),"")</f>
        <v>0</v>
      </c>
      <c r="G4453">
        <f>IFERROR(SMALL(G972:G2902,ROW()-ROW($G$2905)+1),"")</f>
        <v>0</v>
      </c>
      <c r="H4453">
        <f>IFERROR(SMALL(H972:H2902,ROW()-ROW($H$2905)+1),"")</f>
        <v>0</v>
      </c>
      <c r="K4453">
        <f>IFERROR(SMALL(K972:K2902,ROW()-ROW($K$2905)+1),"")</f>
        <v>0</v>
      </c>
      <c r="L4453">
        <f>IFERROR(SMALL(L972:L2902,ROW()-ROW($L$2905)+1),"")</f>
        <v>0</v>
      </c>
      <c r="M4453">
        <f>IFERROR(SMALL(M972:M2902,ROW()-ROW($M$2905)+1),"")</f>
        <v>0</v>
      </c>
      <c r="N4453">
        <f>IFERROR(SMALL(N972:N2902,ROW()-ROW($N$2905)+1),"")</f>
        <v>0</v>
      </c>
    </row>
    <row r="4454" spans="5:14">
      <c r="E4454">
        <f>IFERROR(SMALL(E972:E2902,ROW()-ROW($E$2905)+1),"")</f>
        <v>0</v>
      </c>
      <c r="F4454">
        <f>IFERROR(SMALL(F972:F2902,ROW()-ROW($F$2905)+1),"")</f>
        <v>0</v>
      </c>
      <c r="G4454">
        <f>IFERROR(SMALL(G972:G2902,ROW()-ROW($G$2905)+1),"")</f>
        <v>0</v>
      </c>
      <c r="H4454">
        <f>IFERROR(SMALL(H972:H2902,ROW()-ROW($H$2905)+1),"")</f>
        <v>0</v>
      </c>
      <c r="K4454">
        <f>IFERROR(SMALL(K972:K2902,ROW()-ROW($K$2905)+1),"")</f>
        <v>0</v>
      </c>
      <c r="L4454">
        <f>IFERROR(SMALL(L972:L2902,ROW()-ROW($L$2905)+1),"")</f>
        <v>0</v>
      </c>
      <c r="M4454">
        <f>IFERROR(SMALL(M972:M2902,ROW()-ROW($M$2905)+1),"")</f>
        <v>0</v>
      </c>
      <c r="N4454">
        <f>IFERROR(SMALL(N972:N2902,ROW()-ROW($N$2905)+1),"")</f>
        <v>0</v>
      </c>
    </row>
    <row r="4455" spans="5:14">
      <c r="E4455">
        <f>IFERROR(SMALL(E972:E2902,ROW()-ROW($E$2905)+1),"")</f>
        <v>0</v>
      </c>
      <c r="F4455">
        <f>IFERROR(SMALL(F972:F2902,ROW()-ROW($F$2905)+1),"")</f>
        <v>0</v>
      </c>
      <c r="G4455">
        <f>IFERROR(SMALL(G972:G2902,ROW()-ROW($G$2905)+1),"")</f>
        <v>0</v>
      </c>
      <c r="H4455">
        <f>IFERROR(SMALL(H972:H2902,ROW()-ROW($H$2905)+1),"")</f>
        <v>0</v>
      </c>
      <c r="K4455">
        <f>IFERROR(SMALL(K972:K2902,ROW()-ROW($K$2905)+1),"")</f>
        <v>0</v>
      </c>
      <c r="L4455">
        <f>IFERROR(SMALL(L972:L2902,ROW()-ROW($L$2905)+1),"")</f>
        <v>0</v>
      </c>
      <c r="M4455">
        <f>IFERROR(SMALL(M972:M2902,ROW()-ROW($M$2905)+1),"")</f>
        <v>0</v>
      </c>
      <c r="N4455">
        <f>IFERROR(SMALL(N972:N2902,ROW()-ROW($N$2905)+1),"")</f>
        <v>0</v>
      </c>
    </row>
    <row r="4456" spans="5:14">
      <c r="E4456">
        <f>IFERROR(SMALL(E972:E2902,ROW()-ROW($E$2905)+1),"")</f>
        <v>0</v>
      </c>
      <c r="F4456">
        <f>IFERROR(SMALL(F972:F2902,ROW()-ROW($F$2905)+1),"")</f>
        <v>0</v>
      </c>
      <c r="G4456">
        <f>IFERROR(SMALL(G972:G2902,ROW()-ROW($G$2905)+1),"")</f>
        <v>0</v>
      </c>
      <c r="H4456">
        <f>IFERROR(SMALL(H972:H2902,ROW()-ROW($H$2905)+1),"")</f>
        <v>0</v>
      </c>
      <c r="K4456">
        <f>IFERROR(SMALL(K972:K2902,ROW()-ROW($K$2905)+1),"")</f>
        <v>0</v>
      </c>
      <c r="L4456">
        <f>IFERROR(SMALL(L972:L2902,ROW()-ROW($L$2905)+1),"")</f>
        <v>0</v>
      </c>
      <c r="M4456">
        <f>IFERROR(SMALL(M972:M2902,ROW()-ROW($M$2905)+1),"")</f>
        <v>0</v>
      </c>
      <c r="N4456">
        <f>IFERROR(SMALL(N972:N2902,ROW()-ROW($N$2905)+1),"")</f>
        <v>0</v>
      </c>
    </row>
    <row r="4457" spans="5:14">
      <c r="E4457">
        <f>IFERROR(SMALL(E972:E2902,ROW()-ROW($E$2905)+1),"")</f>
        <v>0</v>
      </c>
      <c r="F4457">
        <f>IFERROR(SMALL(F972:F2902,ROW()-ROW($F$2905)+1),"")</f>
        <v>0</v>
      </c>
      <c r="G4457">
        <f>IFERROR(SMALL(G972:G2902,ROW()-ROW($G$2905)+1),"")</f>
        <v>0</v>
      </c>
      <c r="H4457">
        <f>IFERROR(SMALL(H972:H2902,ROW()-ROW($H$2905)+1),"")</f>
        <v>0</v>
      </c>
      <c r="K4457">
        <f>IFERROR(SMALL(K972:K2902,ROW()-ROW($K$2905)+1),"")</f>
        <v>0</v>
      </c>
      <c r="L4457">
        <f>IFERROR(SMALL(L972:L2902,ROW()-ROW($L$2905)+1),"")</f>
        <v>0</v>
      </c>
      <c r="M4457">
        <f>IFERROR(SMALL(M972:M2902,ROW()-ROW($M$2905)+1),"")</f>
        <v>0</v>
      </c>
      <c r="N4457">
        <f>IFERROR(SMALL(N972:N2902,ROW()-ROW($N$2905)+1),"")</f>
        <v>0</v>
      </c>
    </row>
    <row r="4458" spans="5:14">
      <c r="E4458">
        <f>IFERROR(SMALL(E972:E2902,ROW()-ROW($E$2905)+1),"")</f>
        <v>0</v>
      </c>
      <c r="F4458">
        <f>IFERROR(SMALL(F972:F2902,ROW()-ROW($F$2905)+1),"")</f>
        <v>0</v>
      </c>
      <c r="G4458">
        <f>IFERROR(SMALL(G972:G2902,ROW()-ROW($G$2905)+1),"")</f>
        <v>0</v>
      </c>
      <c r="H4458">
        <f>IFERROR(SMALL(H972:H2902,ROW()-ROW($H$2905)+1),"")</f>
        <v>0</v>
      </c>
      <c r="K4458">
        <f>IFERROR(SMALL(K972:K2902,ROW()-ROW($K$2905)+1),"")</f>
        <v>0</v>
      </c>
      <c r="L4458">
        <f>IFERROR(SMALL(L972:L2902,ROW()-ROW($L$2905)+1),"")</f>
        <v>0</v>
      </c>
      <c r="M4458">
        <f>IFERROR(SMALL(M972:M2902,ROW()-ROW($M$2905)+1),"")</f>
        <v>0</v>
      </c>
      <c r="N4458">
        <f>IFERROR(SMALL(N972:N2902,ROW()-ROW($N$2905)+1),"")</f>
        <v>0</v>
      </c>
    </row>
    <row r="4459" spans="5:14">
      <c r="E4459">
        <f>IFERROR(SMALL(E972:E2902,ROW()-ROW($E$2905)+1),"")</f>
        <v>0</v>
      </c>
      <c r="F4459">
        <f>IFERROR(SMALL(F972:F2902,ROW()-ROW($F$2905)+1),"")</f>
        <v>0</v>
      </c>
      <c r="G4459">
        <f>IFERROR(SMALL(G972:G2902,ROW()-ROW($G$2905)+1),"")</f>
        <v>0</v>
      </c>
      <c r="H4459">
        <f>IFERROR(SMALL(H972:H2902,ROW()-ROW($H$2905)+1),"")</f>
        <v>0</v>
      </c>
      <c r="K4459">
        <f>IFERROR(SMALL(K972:K2902,ROW()-ROW($K$2905)+1),"")</f>
        <v>0</v>
      </c>
      <c r="L4459">
        <f>IFERROR(SMALL(L972:L2902,ROW()-ROW($L$2905)+1),"")</f>
        <v>0</v>
      </c>
      <c r="M4459">
        <f>IFERROR(SMALL(M972:M2902,ROW()-ROW($M$2905)+1),"")</f>
        <v>0</v>
      </c>
      <c r="N4459">
        <f>IFERROR(SMALL(N972:N2902,ROW()-ROW($N$2905)+1),"")</f>
        <v>0</v>
      </c>
    </row>
    <row r="4460" spans="5:14">
      <c r="E4460">
        <f>IFERROR(SMALL(E972:E2902,ROW()-ROW($E$2905)+1),"")</f>
        <v>0</v>
      </c>
      <c r="F4460">
        <f>IFERROR(SMALL(F972:F2902,ROW()-ROW($F$2905)+1),"")</f>
        <v>0</v>
      </c>
      <c r="G4460">
        <f>IFERROR(SMALL(G972:G2902,ROW()-ROW($G$2905)+1),"")</f>
        <v>0</v>
      </c>
      <c r="H4460">
        <f>IFERROR(SMALL(H972:H2902,ROW()-ROW($H$2905)+1),"")</f>
        <v>0</v>
      </c>
      <c r="K4460">
        <f>IFERROR(SMALL(K972:K2902,ROW()-ROW($K$2905)+1),"")</f>
        <v>0</v>
      </c>
      <c r="L4460">
        <f>IFERROR(SMALL(L972:L2902,ROW()-ROW($L$2905)+1),"")</f>
        <v>0</v>
      </c>
      <c r="M4460">
        <f>IFERROR(SMALL(M972:M2902,ROW()-ROW($M$2905)+1),"")</f>
        <v>0</v>
      </c>
      <c r="N4460">
        <f>IFERROR(SMALL(N972:N2902,ROW()-ROW($N$2905)+1),"")</f>
        <v>0</v>
      </c>
    </row>
    <row r="4461" spans="5:14">
      <c r="E4461">
        <f>IFERROR(SMALL(E972:E2902,ROW()-ROW($E$2905)+1),"")</f>
        <v>0</v>
      </c>
      <c r="F4461">
        <f>IFERROR(SMALL(F972:F2902,ROW()-ROW($F$2905)+1),"")</f>
        <v>0</v>
      </c>
      <c r="G4461">
        <f>IFERROR(SMALL(G972:G2902,ROW()-ROW($G$2905)+1),"")</f>
        <v>0</v>
      </c>
      <c r="H4461">
        <f>IFERROR(SMALL(H972:H2902,ROW()-ROW($H$2905)+1),"")</f>
        <v>0</v>
      </c>
      <c r="K4461">
        <f>IFERROR(SMALL(K972:K2902,ROW()-ROW($K$2905)+1),"")</f>
        <v>0</v>
      </c>
      <c r="L4461">
        <f>IFERROR(SMALL(L972:L2902,ROW()-ROW($L$2905)+1),"")</f>
        <v>0</v>
      </c>
      <c r="M4461">
        <f>IFERROR(SMALL(M972:M2902,ROW()-ROW($M$2905)+1),"")</f>
        <v>0</v>
      </c>
      <c r="N4461">
        <f>IFERROR(SMALL(N972:N2902,ROW()-ROW($N$2905)+1),"")</f>
        <v>0</v>
      </c>
    </row>
    <row r="4462" spans="5:14">
      <c r="E4462">
        <f>IFERROR(SMALL(E972:E2902,ROW()-ROW($E$2905)+1),"")</f>
        <v>0</v>
      </c>
      <c r="F4462">
        <f>IFERROR(SMALL(F972:F2902,ROW()-ROW($F$2905)+1),"")</f>
        <v>0</v>
      </c>
      <c r="G4462">
        <f>IFERROR(SMALL(G972:G2902,ROW()-ROW($G$2905)+1),"")</f>
        <v>0</v>
      </c>
      <c r="H4462">
        <f>IFERROR(SMALL(H972:H2902,ROW()-ROW($H$2905)+1),"")</f>
        <v>0</v>
      </c>
      <c r="K4462">
        <f>IFERROR(SMALL(K972:K2902,ROW()-ROW($K$2905)+1),"")</f>
        <v>0</v>
      </c>
      <c r="L4462">
        <f>IFERROR(SMALL(L972:L2902,ROW()-ROW($L$2905)+1),"")</f>
        <v>0</v>
      </c>
      <c r="M4462">
        <f>IFERROR(SMALL(M972:M2902,ROW()-ROW($M$2905)+1),"")</f>
        <v>0</v>
      </c>
      <c r="N4462">
        <f>IFERROR(SMALL(N972:N2902,ROW()-ROW($N$2905)+1),"")</f>
        <v>0</v>
      </c>
    </row>
    <row r="4463" spans="5:14">
      <c r="E4463">
        <f>IFERROR(SMALL(E972:E2902,ROW()-ROW($E$2905)+1),"")</f>
        <v>0</v>
      </c>
      <c r="F4463">
        <f>IFERROR(SMALL(F972:F2902,ROW()-ROW($F$2905)+1),"")</f>
        <v>0</v>
      </c>
      <c r="G4463">
        <f>IFERROR(SMALL(G972:G2902,ROW()-ROW($G$2905)+1),"")</f>
        <v>0</v>
      </c>
      <c r="H4463">
        <f>IFERROR(SMALL(H972:H2902,ROW()-ROW($H$2905)+1),"")</f>
        <v>0</v>
      </c>
      <c r="K4463">
        <f>IFERROR(SMALL(K972:K2902,ROW()-ROW($K$2905)+1),"")</f>
        <v>0</v>
      </c>
      <c r="L4463">
        <f>IFERROR(SMALL(L972:L2902,ROW()-ROW($L$2905)+1),"")</f>
        <v>0</v>
      </c>
      <c r="M4463">
        <f>IFERROR(SMALL(M972:M2902,ROW()-ROW($M$2905)+1),"")</f>
        <v>0</v>
      </c>
      <c r="N4463">
        <f>IFERROR(SMALL(N972:N2902,ROW()-ROW($N$2905)+1),"")</f>
        <v>0</v>
      </c>
    </row>
    <row r="4464" spans="5:14">
      <c r="E4464">
        <f>IFERROR(SMALL(E972:E2902,ROW()-ROW($E$2905)+1),"")</f>
        <v>0</v>
      </c>
      <c r="F4464">
        <f>IFERROR(SMALL(F972:F2902,ROW()-ROW($F$2905)+1),"")</f>
        <v>0</v>
      </c>
      <c r="G4464">
        <f>IFERROR(SMALL(G972:G2902,ROW()-ROW($G$2905)+1),"")</f>
        <v>0</v>
      </c>
      <c r="H4464">
        <f>IFERROR(SMALL(H972:H2902,ROW()-ROW($H$2905)+1),"")</f>
        <v>0</v>
      </c>
      <c r="K4464">
        <f>IFERROR(SMALL(K972:K2902,ROW()-ROW($K$2905)+1),"")</f>
        <v>0</v>
      </c>
      <c r="L4464">
        <f>IFERROR(SMALL(L972:L2902,ROW()-ROW($L$2905)+1),"")</f>
        <v>0</v>
      </c>
      <c r="M4464">
        <f>IFERROR(SMALL(M972:M2902,ROW()-ROW($M$2905)+1),"")</f>
        <v>0</v>
      </c>
      <c r="N4464">
        <f>IFERROR(SMALL(N972:N2902,ROW()-ROW($N$2905)+1),"")</f>
        <v>0</v>
      </c>
    </row>
    <row r="4465" spans="5:14">
      <c r="E4465">
        <f>IFERROR(SMALL(E972:E2902,ROW()-ROW($E$2905)+1),"")</f>
        <v>0</v>
      </c>
      <c r="F4465">
        <f>IFERROR(SMALL(F972:F2902,ROW()-ROW($F$2905)+1),"")</f>
        <v>0</v>
      </c>
      <c r="G4465">
        <f>IFERROR(SMALL(G972:G2902,ROW()-ROW($G$2905)+1),"")</f>
        <v>0</v>
      </c>
      <c r="H4465">
        <f>IFERROR(SMALL(H972:H2902,ROW()-ROW($H$2905)+1),"")</f>
        <v>0</v>
      </c>
      <c r="K4465">
        <f>IFERROR(SMALL(K972:K2902,ROW()-ROW($K$2905)+1),"")</f>
        <v>0</v>
      </c>
      <c r="L4465">
        <f>IFERROR(SMALL(L972:L2902,ROW()-ROW($L$2905)+1),"")</f>
        <v>0</v>
      </c>
      <c r="M4465">
        <f>IFERROR(SMALL(M972:M2902,ROW()-ROW($M$2905)+1),"")</f>
        <v>0</v>
      </c>
      <c r="N4465">
        <f>IFERROR(SMALL(N972:N2902,ROW()-ROW($N$2905)+1),"")</f>
        <v>0</v>
      </c>
    </row>
    <row r="4466" spans="5:14">
      <c r="E4466">
        <f>IFERROR(SMALL(E972:E2902,ROW()-ROW($E$2905)+1),"")</f>
        <v>0</v>
      </c>
      <c r="F4466">
        <f>IFERROR(SMALL(F972:F2902,ROW()-ROW($F$2905)+1),"")</f>
        <v>0</v>
      </c>
      <c r="G4466">
        <f>IFERROR(SMALL(G972:G2902,ROW()-ROW($G$2905)+1),"")</f>
        <v>0</v>
      </c>
      <c r="H4466">
        <f>IFERROR(SMALL(H972:H2902,ROW()-ROW($H$2905)+1),"")</f>
        <v>0</v>
      </c>
      <c r="K4466">
        <f>IFERROR(SMALL(K972:K2902,ROW()-ROW($K$2905)+1),"")</f>
        <v>0</v>
      </c>
      <c r="L4466">
        <f>IFERROR(SMALL(L972:L2902,ROW()-ROW($L$2905)+1),"")</f>
        <v>0</v>
      </c>
      <c r="M4466">
        <f>IFERROR(SMALL(M972:M2902,ROW()-ROW($M$2905)+1),"")</f>
        <v>0</v>
      </c>
      <c r="N4466">
        <f>IFERROR(SMALL(N972:N2902,ROW()-ROW($N$2905)+1),"")</f>
        <v>0</v>
      </c>
    </row>
    <row r="4467" spans="5:14">
      <c r="E4467">
        <f>IFERROR(SMALL(E972:E2902,ROW()-ROW($E$2905)+1),"")</f>
        <v>0</v>
      </c>
      <c r="F4467">
        <f>IFERROR(SMALL(F972:F2902,ROW()-ROW($F$2905)+1),"")</f>
        <v>0</v>
      </c>
      <c r="G4467">
        <f>IFERROR(SMALL(G972:G2902,ROW()-ROW($G$2905)+1),"")</f>
        <v>0</v>
      </c>
      <c r="H4467">
        <f>IFERROR(SMALL(H972:H2902,ROW()-ROW($H$2905)+1),"")</f>
        <v>0</v>
      </c>
      <c r="K4467">
        <f>IFERROR(SMALL(K972:K2902,ROW()-ROW($K$2905)+1),"")</f>
        <v>0</v>
      </c>
      <c r="L4467">
        <f>IFERROR(SMALL(L972:L2902,ROW()-ROW($L$2905)+1),"")</f>
        <v>0</v>
      </c>
      <c r="M4467">
        <f>IFERROR(SMALL(M972:M2902,ROW()-ROW($M$2905)+1),"")</f>
        <v>0</v>
      </c>
      <c r="N4467">
        <f>IFERROR(SMALL(N972:N2902,ROW()-ROW($N$2905)+1),"")</f>
        <v>0</v>
      </c>
    </row>
    <row r="4468" spans="5:14">
      <c r="E4468">
        <f>IFERROR(SMALL(E972:E2902,ROW()-ROW($E$2905)+1),"")</f>
        <v>0</v>
      </c>
      <c r="F4468">
        <f>IFERROR(SMALL(F972:F2902,ROW()-ROW($F$2905)+1),"")</f>
        <v>0</v>
      </c>
      <c r="G4468">
        <f>IFERROR(SMALL(G972:G2902,ROW()-ROW($G$2905)+1),"")</f>
        <v>0</v>
      </c>
      <c r="H4468">
        <f>IFERROR(SMALL(H972:H2902,ROW()-ROW($H$2905)+1),"")</f>
        <v>0</v>
      </c>
      <c r="K4468">
        <f>IFERROR(SMALL(K972:K2902,ROW()-ROW($K$2905)+1),"")</f>
        <v>0</v>
      </c>
      <c r="L4468">
        <f>IFERROR(SMALL(L972:L2902,ROW()-ROW($L$2905)+1),"")</f>
        <v>0</v>
      </c>
      <c r="M4468">
        <f>IFERROR(SMALL(M972:M2902,ROW()-ROW($M$2905)+1),"")</f>
        <v>0</v>
      </c>
      <c r="N4468">
        <f>IFERROR(SMALL(N972:N2902,ROW()-ROW($N$2905)+1),"")</f>
        <v>0</v>
      </c>
    </row>
    <row r="4469" spans="5:14">
      <c r="E4469">
        <f>IFERROR(SMALL(E972:E2902,ROW()-ROW($E$2905)+1),"")</f>
        <v>0</v>
      </c>
      <c r="F4469">
        <f>IFERROR(SMALL(F972:F2902,ROW()-ROW($F$2905)+1),"")</f>
        <v>0</v>
      </c>
      <c r="G4469">
        <f>IFERROR(SMALL(G972:G2902,ROW()-ROW($G$2905)+1),"")</f>
        <v>0</v>
      </c>
      <c r="H4469">
        <f>IFERROR(SMALL(H972:H2902,ROW()-ROW($H$2905)+1),"")</f>
        <v>0</v>
      </c>
      <c r="K4469">
        <f>IFERROR(SMALL(K972:K2902,ROW()-ROW($K$2905)+1),"")</f>
        <v>0</v>
      </c>
      <c r="L4469">
        <f>IFERROR(SMALL(L972:L2902,ROW()-ROW($L$2905)+1),"")</f>
        <v>0</v>
      </c>
      <c r="M4469">
        <f>IFERROR(SMALL(M972:M2902,ROW()-ROW($M$2905)+1),"")</f>
        <v>0</v>
      </c>
      <c r="N4469">
        <f>IFERROR(SMALL(N972:N2902,ROW()-ROW($N$2905)+1),"")</f>
        <v>0</v>
      </c>
    </row>
    <row r="4470" spans="5:14">
      <c r="E4470">
        <f>IFERROR(SMALL(E972:E2902,ROW()-ROW($E$2905)+1),"")</f>
        <v>0</v>
      </c>
      <c r="F4470">
        <f>IFERROR(SMALL(F972:F2902,ROW()-ROW($F$2905)+1),"")</f>
        <v>0</v>
      </c>
      <c r="G4470">
        <f>IFERROR(SMALL(G972:G2902,ROW()-ROW($G$2905)+1),"")</f>
        <v>0</v>
      </c>
      <c r="H4470">
        <f>IFERROR(SMALL(H972:H2902,ROW()-ROW($H$2905)+1),"")</f>
        <v>0</v>
      </c>
      <c r="K4470">
        <f>IFERROR(SMALL(K972:K2902,ROW()-ROW($K$2905)+1),"")</f>
        <v>0</v>
      </c>
      <c r="L4470">
        <f>IFERROR(SMALL(L972:L2902,ROW()-ROW($L$2905)+1),"")</f>
        <v>0</v>
      </c>
      <c r="M4470">
        <f>IFERROR(SMALL(M972:M2902,ROW()-ROW($M$2905)+1),"")</f>
        <v>0</v>
      </c>
      <c r="N4470">
        <f>IFERROR(SMALL(N972:N2902,ROW()-ROW($N$2905)+1),"")</f>
        <v>0</v>
      </c>
    </row>
    <row r="4471" spans="5:14">
      <c r="E4471">
        <f>IFERROR(SMALL(E972:E2902,ROW()-ROW($E$2905)+1),"")</f>
        <v>0</v>
      </c>
      <c r="F4471">
        <f>IFERROR(SMALL(F972:F2902,ROW()-ROW($F$2905)+1),"")</f>
        <v>0</v>
      </c>
      <c r="G4471">
        <f>IFERROR(SMALL(G972:G2902,ROW()-ROW($G$2905)+1),"")</f>
        <v>0</v>
      </c>
      <c r="H4471">
        <f>IFERROR(SMALL(H972:H2902,ROW()-ROW($H$2905)+1),"")</f>
        <v>0</v>
      </c>
      <c r="K4471">
        <f>IFERROR(SMALL(K972:K2902,ROW()-ROW($K$2905)+1),"")</f>
        <v>0</v>
      </c>
      <c r="L4471">
        <f>IFERROR(SMALL(L972:L2902,ROW()-ROW($L$2905)+1),"")</f>
        <v>0</v>
      </c>
      <c r="M4471">
        <f>IFERROR(SMALL(M972:M2902,ROW()-ROW($M$2905)+1),"")</f>
        <v>0</v>
      </c>
      <c r="N4471">
        <f>IFERROR(SMALL(N972:N2902,ROW()-ROW($N$2905)+1),"")</f>
        <v>0</v>
      </c>
    </row>
    <row r="4472" spans="5:14">
      <c r="E4472">
        <f>IFERROR(SMALL(E972:E2902,ROW()-ROW($E$2905)+1),"")</f>
        <v>0</v>
      </c>
      <c r="F4472">
        <f>IFERROR(SMALL(F972:F2902,ROW()-ROW($F$2905)+1),"")</f>
        <v>0</v>
      </c>
      <c r="G4472">
        <f>IFERROR(SMALL(G972:G2902,ROW()-ROW($G$2905)+1),"")</f>
        <v>0</v>
      </c>
      <c r="H4472">
        <f>IFERROR(SMALL(H972:H2902,ROW()-ROW($H$2905)+1),"")</f>
        <v>0</v>
      </c>
      <c r="K4472">
        <f>IFERROR(SMALL(K972:K2902,ROW()-ROW($K$2905)+1),"")</f>
        <v>0</v>
      </c>
      <c r="L4472">
        <f>IFERROR(SMALL(L972:L2902,ROW()-ROW($L$2905)+1),"")</f>
        <v>0</v>
      </c>
      <c r="M4472">
        <f>IFERROR(SMALL(M972:M2902,ROW()-ROW($M$2905)+1),"")</f>
        <v>0</v>
      </c>
      <c r="N4472">
        <f>IFERROR(SMALL(N972:N2902,ROW()-ROW($N$2905)+1),"")</f>
        <v>0</v>
      </c>
    </row>
    <row r="4473" spans="5:14">
      <c r="E4473">
        <f>IFERROR(SMALL(E972:E2902,ROW()-ROW($E$2905)+1),"")</f>
        <v>0</v>
      </c>
      <c r="F4473">
        <f>IFERROR(SMALL(F972:F2902,ROW()-ROW($F$2905)+1),"")</f>
        <v>0</v>
      </c>
      <c r="G4473">
        <f>IFERROR(SMALL(G972:G2902,ROW()-ROW($G$2905)+1),"")</f>
        <v>0</v>
      </c>
      <c r="H4473">
        <f>IFERROR(SMALL(H972:H2902,ROW()-ROW($H$2905)+1),"")</f>
        <v>0</v>
      </c>
      <c r="K4473">
        <f>IFERROR(SMALL(K972:K2902,ROW()-ROW($K$2905)+1),"")</f>
        <v>0</v>
      </c>
      <c r="L4473">
        <f>IFERROR(SMALL(L972:L2902,ROW()-ROW($L$2905)+1),"")</f>
        <v>0</v>
      </c>
      <c r="M4473">
        <f>IFERROR(SMALL(M972:M2902,ROW()-ROW($M$2905)+1),"")</f>
        <v>0</v>
      </c>
      <c r="N4473">
        <f>IFERROR(SMALL(N972:N2902,ROW()-ROW($N$2905)+1),"")</f>
        <v>0</v>
      </c>
    </row>
    <row r="4474" spans="5:14">
      <c r="E4474">
        <f>IFERROR(SMALL(E972:E2902,ROW()-ROW($E$2905)+1),"")</f>
        <v>0</v>
      </c>
      <c r="F4474">
        <f>IFERROR(SMALL(F972:F2902,ROW()-ROW($F$2905)+1),"")</f>
        <v>0</v>
      </c>
      <c r="G4474">
        <f>IFERROR(SMALL(G972:G2902,ROW()-ROW($G$2905)+1),"")</f>
        <v>0</v>
      </c>
      <c r="H4474">
        <f>IFERROR(SMALL(H972:H2902,ROW()-ROW($H$2905)+1),"")</f>
        <v>0</v>
      </c>
      <c r="K4474">
        <f>IFERROR(SMALL(K972:K2902,ROW()-ROW($K$2905)+1),"")</f>
        <v>0</v>
      </c>
      <c r="L4474">
        <f>IFERROR(SMALL(L972:L2902,ROW()-ROW($L$2905)+1),"")</f>
        <v>0</v>
      </c>
      <c r="M4474">
        <f>IFERROR(SMALL(M972:M2902,ROW()-ROW($M$2905)+1),"")</f>
        <v>0</v>
      </c>
      <c r="N4474">
        <f>IFERROR(SMALL(N972:N2902,ROW()-ROW($N$2905)+1),"")</f>
        <v>0</v>
      </c>
    </row>
    <row r="4475" spans="5:14">
      <c r="E4475">
        <f>IFERROR(SMALL(E972:E2902,ROW()-ROW($E$2905)+1),"")</f>
        <v>0</v>
      </c>
      <c r="F4475">
        <f>IFERROR(SMALL(F972:F2902,ROW()-ROW($F$2905)+1),"")</f>
        <v>0</v>
      </c>
      <c r="G4475">
        <f>IFERROR(SMALL(G972:G2902,ROW()-ROW($G$2905)+1),"")</f>
        <v>0</v>
      </c>
      <c r="H4475">
        <f>IFERROR(SMALL(H972:H2902,ROW()-ROW($H$2905)+1),"")</f>
        <v>0</v>
      </c>
      <c r="K4475">
        <f>IFERROR(SMALL(K972:K2902,ROW()-ROW($K$2905)+1),"")</f>
        <v>0</v>
      </c>
      <c r="L4475">
        <f>IFERROR(SMALL(L972:L2902,ROW()-ROW($L$2905)+1),"")</f>
        <v>0</v>
      </c>
      <c r="M4475">
        <f>IFERROR(SMALL(M972:M2902,ROW()-ROW($M$2905)+1),"")</f>
        <v>0</v>
      </c>
      <c r="N4475">
        <f>IFERROR(SMALL(N972:N2902,ROW()-ROW($N$2905)+1),"")</f>
        <v>0</v>
      </c>
    </row>
    <row r="4476" spans="5:14">
      <c r="E4476">
        <f>IFERROR(SMALL(E972:E2902,ROW()-ROW($E$2905)+1),"")</f>
        <v>0</v>
      </c>
      <c r="F4476">
        <f>IFERROR(SMALL(F972:F2902,ROW()-ROW($F$2905)+1),"")</f>
        <v>0</v>
      </c>
      <c r="G4476">
        <f>IFERROR(SMALL(G972:G2902,ROW()-ROW($G$2905)+1),"")</f>
        <v>0</v>
      </c>
      <c r="H4476">
        <f>IFERROR(SMALL(H972:H2902,ROW()-ROW($H$2905)+1),"")</f>
        <v>0</v>
      </c>
      <c r="K4476">
        <f>IFERROR(SMALL(K972:K2902,ROW()-ROW($K$2905)+1),"")</f>
        <v>0</v>
      </c>
      <c r="L4476">
        <f>IFERROR(SMALL(L972:L2902,ROW()-ROW($L$2905)+1),"")</f>
        <v>0</v>
      </c>
      <c r="M4476">
        <f>IFERROR(SMALL(M972:M2902,ROW()-ROW($M$2905)+1),"")</f>
        <v>0</v>
      </c>
      <c r="N4476">
        <f>IFERROR(SMALL(N972:N2902,ROW()-ROW($N$2905)+1),"")</f>
        <v>0</v>
      </c>
    </row>
    <row r="4477" spans="5:14">
      <c r="E4477">
        <f>IFERROR(SMALL(E972:E2902,ROW()-ROW($E$2905)+1),"")</f>
        <v>0</v>
      </c>
      <c r="F4477">
        <f>IFERROR(SMALL(F972:F2902,ROW()-ROW($F$2905)+1),"")</f>
        <v>0</v>
      </c>
      <c r="G4477">
        <f>IFERROR(SMALL(G972:G2902,ROW()-ROW($G$2905)+1),"")</f>
        <v>0</v>
      </c>
      <c r="H4477">
        <f>IFERROR(SMALL(H972:H2902,ROW()-ROW($H$2905)+1),"")</f>
        <v>0</v>
      </c>
      <c r="K4477">
        <f>IFERROR(SMALL(K972:K2902,ROW()-ROW($K$2905)+1),"")</f>
        <v>0</v>
      </c>
      <c r="L4477">
        <f>IFERROR(SMALL(L972:L2902,ROW()-ROW($L$2905)+1),"")</f>
        <v>0</v>
      </c>
      <c r="M4477">
        <f>IFERROR(SMALL(M972:M2902,ROW()-ROW($M$2905)+1),"")</f>
        <v>0</v>
      </c>
      <c r="N4477">
        <f>IFERROR(SMALL(N972:N2902,ROW()-ROW($N$2905)+1),"")</f>
        <v>0</v>
      </c>
    </row>
    <row r="4478" spans="5:14">
      <c r="E4478">
        <f>IFERROR(SMALL(E972:E2902,ROW()-ROW($E$2905)+1),"")</f>
        <v>0</v>
      </c>
      <c r="F4478">
        <f>IFERROR(SMALL(F972:F2902,ROW()-ROW($F$2905)+1),"")</f>
        <v>0</v>
      </c>
      <c r="G4478">
        <f>IFERROR(SMALL(G972:G2902,ROW()-ROW($G$2905)+1),"")</f>
        <v>0</v>
      </c>
      <c r="H4478">
        <f>IFERROR(SMALL(H972:H2902,ROW()-ROW($H$2905)+1),"")</f>
        <v>0</v>
      </c>
      <c r="K4478">
        <f>IFERROR(SMALL(K972:K2902,ROW()-ROW($K$2905)+1),"")</f>
        <v>0</v>
      </c>
      <c r="L4478">
        <f>IFERROR(SMALL(L972:L2902,ROW()-ROW($L$2905)+1),"")</f>
        <v>0</v>
      </c>
      <c r="M4478">
        <f>IFERROR(SMALL(M972:M2902,ROW()-ROW($M$2905)+1),"")</f>
        <v>0</v>
      </c>
      <c r="N4478">
        <f>IFERROR(SMALL(N972:N2902,ROW()-ROW($N$2905)+1),"")</f>
        <v>0</v>
      </c>
    </row>
    <row r="4479" spans="5:14">
      <c r="E4479">
        <f>IFERROR(SMALL(E972:E2902,ROW()-ROW($E$2905)+1),"")</f>
        <v>0</v>
      </c>
      <c r="F4479">
        <f>IFERROR(SMALL(F972:F2902,ROW()-ROW($F$2905)+1),"")</f>
        <v>0</v>
      </c>
      <c r="G4479">
        <f>IFERROR(SMALL(G972:G2902,ROW()-ROW($G$2905)+1),"")</f>
        <v>0</v>
      </c>
      <c r="H4479">
        <f>IFERROR(SMALL(H972:H2902,ROW()-ROW($H$2905)+1),"")</f>
        <v>0</v>
      </c>
      <c r="K4479">
        <f>IFERROR(SMALL(K972:K2902,ROW()-ROW($K$2905)+1),"")</f>
        <v>0</v>
      </c>
      <c r="L4479">
        <f>IFERROR(SMALL(L972:L2902,ROW()-ROW($L$2905)+1),"")</f>
        <v>0</v>
      </c>
      <c r="M4479">
        <f>IFERROR(SMALL(M972:M2902,ROW()-ROW($M$2905)+1),"")</f>
        <v>0</v>
      </c>
      <c r="N4479">
        <f>IFERROR(SMALL(N972:N2902,ROW()-ROW($N$2905)+1),"")</f>
        <v>0</v>
      </c>
    </row>
    <row r="4480" spans="5:14">
      <c r="E4480">
        <f>IFERROR(SMALL(E972:E2902,ROW()-ROW($E$2905)+1),"")</f>
        <v>0</v>
      </c>
      <c r="F4480">
        <f>IFERROR(SMALL(F972:F2902,ROW()-ROW($F$2905)+1),"")</f>
        <v>0</v>
      </c>
      <c r="G4480">
        <f>IFERROR(SMALL(G972:G2902,ROW()-ROW($G$2905)+1),"")</f>
        <v>0</v>
      </c>
      <c r="H4480">
        <f>IFERROR(SMALL(H972:H2902,ROW()-ROW($H$2905)+1),"")</f>
        <v>0</v>
      </c>
      <c r="K4480">
        <f>IFERROR(SMALL(K972:K2902,ROW()-ROW($K$2905)+1),"")</f>
        <v>0</v>
      </c>
      <c r="L4480">
        <f>IFERROR(SMALL(L972:L2902,ROW()-ROW($L$2905)+1),"")</f>
        <v>0</v>
      </c>
      <c r="M4480">
        <f>IFERROR(SMALL(M972:M2902,ROW()-ROW($M$2905)+1),"")</f>
        <v>0</v>
      </c>
      <c r="N4480">
        <f>IFERROR(SMALL(N972:N2902,ROW()-ROW($N$2905)+1),"")</f>
        <v>0</v>
      </c>
    </row>
    <row r="4481" spans="5:14">
      <c r="E4481">
        <f>IFERROR(SMALL(E972:E2902,ROW()-ROW($E$2905)+1),"")</f>
        <v>0</v>
      </c>
      <c r="F4481">
        <f>IFERROR(SMALL(F972:F2902,ROW()-ROW($F$2905)+1),"")</f>
        <v>0</v>
      </c>
      <c r="G4481">
        <f>IFERROR(SMALL(G972:G2902,ROW()-ROW($G$2905)+1),"")</f>
        <v>0</v>
      </c>
      <c r="H4481">
        <f>IFERROR(SMALL(H972:H2902,ROW()-ROW($H$2905)+1),"")</f>
        <v>0</v>
      </c>
      <c r="K4481">
        <f>IFERROR(SMALL(K972:K2902,ROW()-ROW($K$2905)+1),"")</f>
        <v>0</v>
      </c>
      <c r="L4481">
        <f>IFERROR(SMALL(L972:L2902,ROW()-ROW($L$2905)+1),"")</f>
        <v>0</v>
      </c>
      <c r="M4481">
        <f>IFERROR(SMALL(M972:M2902,ROW()-ROW($M$2905)+1),"")</f>
        <v>0</v>
      </c>
      <c r="N4481">
        <f>IFERROR(SMALL(N972:N2902,ROW()-ROW($N$2905)+1),"")</f>
        <v>0</v>
      </c>
    </row>
    <row r="4482" spans="5:14">
      <c r="E4482">
        <f>IFERROR(SMALL(E972:E2902,ROW()-ROW($E$2905)+1),"")</f>
        <v>0</v>
      </c>
      <c r="F4482">
        <f>IFERROR(SMALL(F972:F2902,ROW()-ROW($F$2905)+1),"")</f>
        <v>0</v>
      </c>
      <c r="G4482">
        <f>IFERROR(SMALL(G972:G2902,ROW()-ROW($G$2905)+1),"")</f>
        <v>0</v>
      </c>
      <c r="H4482">
        <f>IFERROR(SMALL(H972:H2902,ROW()-ROW($H$2905)+1),"")</f>
        <v>0</v>
      </c>
      <c r="K4482">
        <f>IFERROR(SMALL(K972:K2902,ROW()-ROW($K$2905)+1),"")</f>
        <v>0</v>
      </c>
      <c r="L4482">
        <f>IFERROR(SMALL(L972:L2902,ROW()-ROW($L$2905)+1),"")</f>
        <v>0</v>
      </c>
      <c r="M4482">
        <f>IFERROR(SMALL(M972:M2902,ROW()-ROW($M$2905)+1),"")</f>
        <v>0</v>
      </c>
      <c r="N4482">
        <f>IFERROR(SMALL(N972:N2902,ROW()-ROW($N$2905)+1),"")</f>
        <v>0</v>
      </c>
    </row>
    <row r="4483" spans="5:14">
      <c r="E4483">
        <f>IFERROR(SMALL(E972:E2902,ROW()-ROW($E$2905)+1),"")</f>
        <v>0</v>
      </c>
      <c r="F4483">
        <f>IFERROR(SMALL(F972:F2902,ROW()-ROW($F$2905)+1),"")</f>
        <v>0</v>
      </c>
      <c r="G4483">
        <f>IFERROR(SMALL(G972:G2902,ROW()-ROW($G$2905)+1),"")</f>
        <v>0</v>
      </c>
      <c r="H4483">
        <f>IFERROR(SMALL(H972:H2902,ROW()-ROW($H$2905)+1),"")</f>
        <v>0</v>
      </c>
      <c r="K4483">
        <f>IFERROR(SMALL(K972:K2902,ROW()-ROW($K$2905)+1),"")</f>
        <v>0</v>
      </c>
      <c r="L4483">
        <f>IFERROR(SMALL(L972:L2902,ROW()-ROW($L$2905)+1),"")</f>
        <v>0</v>
      </c>
      <c r="M4483">
        <f>IFERROR(SMALL(M972:M2902,ROW()-ROW($M$2905)+1),"")</f>
        <v>0</v>
      </c>
      <c r="N4483">
        <f>IFERROR(SMALL(N972:N2902,ROW()-ROW($N$2905)+1),"")</f>
        <v>0</v>
      </c>
    </row>
    <row r="4484" spans="5:14">
      <c r="E4484">
        <f>IFERROR(SMALL(E972:E2902,ROW()-ROW($E$2905)+1),"")</f>
        <v>0</v>
      </c>
      <c r="F4484">
        <f>IFERROR(SMALL(F972:F2902,ROW()-ROW($F$2905)+1),"")</f>
        <v>0</v>
      </c>
      <c r="G4484">
        <f>IFERROR(SMALL(G972:G2902,ROW()-ROW($G$2905)+1),"")</f>
        <v>0</v>
      </c>
      <c r="H4484">
        <f>IFERROR(SMALL(H972:H2902,ROW()-ROW($H$2905)+1),"")</f>
        <v>0</v>
      </c>
      <c r="K4484">
        <f>IFERROR(SMALL(K972:K2902,ROW()-ROW($K$2905)+1),"")</f>
        <v>0</v>
      </c>
      <c r="L4484">
        <f>IFERROR(SMALL(L972:L2902,ROW()-ROW($L$2905)+1),"")</f>
        <v>0</v>
      </c>
      <c r="M4484">
        <f>IFERROR(SMALL(M972:M2902,ROW()-ROW($M$2905)+1),"")</f>
        <v>0</v>
      </c>
      <c r="N4484">
        <f>IFERROR(SMALL(N972:N2902,ROW()-ROW($N$2905)+1),"")</f>
        <v>0</v>
      </c>
    </row>
    <row r="4485" spans="5:14">
      <c r="E4485">
        <f>IFERROR(SMALL(E972:E2902,ROW()-ROW($E$2905)+1),"")</f>
        <v>0</v>
      </c>
      <c r="F4485">
        <f>IFERROR(SMALL(F972:F2902,ROW()-ROW($F$2905)+1),"")</f>
        <v>0</v>
      </c>
      <c r="G4485">
        <f>IFERROR(SMALL(G972:G2902,ROW()-ROW($G$2905)+1),"")</f>
        <v>0</v>
      </c>
      <c r="H4485">
        <f>IFERROR(SMALL(H972:H2902,ROW()-ROW($H$2905)+1),"")</f>
        <v>0</v>
      </c>
      <c r="K4485">
        <f>IFERROR(SMALL(K972:K2902,ROW()-ROW($K$2905)+1),"")</f>
        <v>0</v>
      </c>
      <c r="L4485">
        <f>IFERROR(SMALL(L972:L2902,ROW()-ROW($L$2905)+1),"")</f>
        <v>0</v>
      </c>
      <c r="M4485">
        <f>IFERROR(SMALL(M972:M2902,ROW()-ROW($M$2905)+1),"")</f>
        <v>0</v>
      </c>
      <c r="N4485">
        <f>IFERROR(SMALL(N972:N2902,ROW()-ROW($N$2905)+1),"")</f>
        <v>0</v>
      </c>
    </row>
    <row r="4486" spans="5:14">
      <c r="E4486">
        <f>IFERROR(SMALL(E972:E2902,ROW()-ROW($E$2905)+1),"")</f>
        <v>0</v>
      </c>
      <c r="F4486">
        <f>IFERROR(SMALL(F972:F2902,ROW()-ROW($F$2905)+1),"")</f>
        <v>0</v>
      </c>
      <c r="G4486">
        <f>IFERROR(SMALL(G972:G2902,ROW()-ROW($G$2905)+1),"")</f>
        <v>0</v>
      </c>
      <c r="H4486">
        <f>IFERROR(SMALL(H972:H2902,ROW()-ROW($H$2905)+1),"")</f>
        <v>0</v>
      </c>
      <c r="K4486">
        <f>IFERROR(SMALL(K972:K2902,ROW()-ROW($K$2905)+1),"")</f>
        <v>0</v>
      </c>
      <c r="L4486">
        <f>IFERROR(SMALL(L972:L2902,ROW()-ROW($L$2905)+1),"")</f>
        <v>0</v>
      </c>
      <c r="M4486">
        <f>IFERROR(SMALL(M972:M2902,ROW()-ROW($M$2905)+1),"")</f>
        <v>0</v>
      </c>
      <c r="N4486">
        <f>IFERROR(SMALL(N972:N2902,ROW()-ROW($N$2905)+1),"")</f>
        <v>0</v>
      </c>
    </row>
    <row r="4487" spans="5:14">
      <c r="E4487">
        <f>IFERROR(SMALL(E972:E2902,ROW()-ROW($E$2905)+1),"")</f>
        <v>0</v>
      </c>
      <c r="F4487">
        <f>IFERROR(SMALL(F972:F2902,ROW()-ROW($F$2905)+1),"")</f>
        <v>0</v>
      </c>
      <c r="G4487">
        <f>IFERROR(SMALL(G972:G2902,ROW()-ROW($G$2905)+1),"")</f>
        <v>0</v>
      </c>
      <c r="H4487">
        <f>IFERROR(SMALL(H972:H2902,ROW()-ROW($H$2905)+1),"")</f>
        <v>0</v>
      </c>
      <c r="K4487">
        <f>IFERROR(SMALL(K972:K2902,ROW()-ROW($K$2905)+1),"")</f>
        <v>0</v>
      </c>
      <c r="L4487">
        <f>IFERROR(SMALL(L972:L2902,ROW()-ROW($L$2905)+1),"")</f>
        <v>0</v>
      </c>
      <c r="M4487">
        <f>IFERROR(SMALL(M972:M2902,ROW()-ROW($M$2905)+1),"")</f>
        <v>0</v>
      </c>
      <c r="N4487">
        <f>IFERROR(SMALL(N972:N2902,ROW()-ROW($N$2905)+1),"")</f>
        <v>0</v>
      </c>
    </row>
    <row r="4488" spans="5:14">
      <c r="E4488">
        <f>IFERROR(SMALL(E972:E2902,ROW()-ROW($E$2905)+1),"")</f>
        <v>0</v>
      </c>
      <c r="F4488">
        <f>IFERROR(SMALL(F972:F2902,ROW()-ROW($F$2905)+1),"")</f>
        <v>0</v>
      </c>
      <c r="G4488">
        <f>IFERROR(SMALL(G972:G2902,ROW()-ROW($G$2905)+1),"")</f>
        <v>0</v>
      </c>
      <c r="H4488">
        <f>IFERROR(SMALL(H972:H2902,ROW()-ROW($H$2905)+1),"")</f>
        <v>0</v>
      </c>
      <c r="K4488">
        <f>IFERROR(SMALL(K972:K2902,ROW()-ROW($K$2905)+1),"")</f>
        <v>0</v>
      </c>
      <c r="L4488">
        <f>IFERROR(SMALL(L972:L2902,ROW()-ROW($L$2905)+1),"")</f>
        <v>0</v>
      </c>
      <c r="M4488">
        <f>IFERROR(SMALL(M972:M2902,ROW()-ROW($M$2905)+1),"")</f>
        <v>0</v>
      </c>
      <c r="N4488">
        <f>IFERROR(SMALL(N972:N2902,ROW()-ROW($N$2905)+1),"")</f>
        <v>0</v>
      </c>
    </row>
    <row r="4489" spans="5:14">
      <c r="E4489">
        <f>IFERROR(SMALL(E972:E2902,ROW()-ROW($E$2905)+1),"")</f>
        <v>0</v>
      </c>
      <c r="F4489">
        <f>IFERROR(SMALL(F972:F2902,ROW()-ROW($F$2905)+1),"")</f>
        <v>0</v>
      </c>
      <c r="G4489">
        <f>IFERROR(SMALL(G972:G2902,ROW()-ROW($G$2905)+1),"")</f>
        <v>0</v>
      </c>
      <c r="H4489">
        <f>IFERROR(SMALL(H972:H2902,ROW()-ROW($H$2905)+1),"")</f>
        <v>0</v>
      </c>
      <c r="K4489">
        <f>IFERROR(SMALL(K972:K2902,ROW()-ROW($K$2905)+1),"")</f>
        <v>0</v>
      </c>
      <c r="L4489">
        <f>IFERROR(SMALL(L972:L2902,ROW()-ROW($L$2905)+1),"")</f>
        <v>0</v>
      </c>
      <c r="M4489">
        <f>IFERROR(SMALL(M972:M2902,ROW()-ROW($M$2905)+1),"")</f>
        <v>0</v>
      </c>
      <c r="N4489">
        <f>IFERROR(SMALL(N972:N2902,ROW()-ROW($N$2905)+1),"")</f>
        <v>0</v>
      </c>
    </row>
    <row r="4490" spans="5:14">
      <c r="E4490">
        <f>IFERROR(SMALL(E972:E2902,ROW()-ROW($E$2905)+1),"")</f>
        <v>0</v>
      </c>
      <c r="F4490">
        <f>IFERROR(SMALL(F972:F2902,ROW()-ROW($F$2905)+1),"")</f>
        <v>0</v>
      </c>
      <c r="G4490">
        <f>IFERROR(SMALL(G972:G2902,ROW()-ROW($G$2905)+1),"")</f>
        <v>0</v>
      </c>
      <c r="H4490">
        <f>IFERROR(SMALL(H972:H2902,ROW()-ROW($H$2905)+1),"")</f>
        <v>0</v>
      </c>
      <c r="K4490">
        <f>IFERROR(SMALL(K972:K2902,ROW()-ROW($K$2905)+1),"")</f>
        <v>0</v>
      </c>
      <c r="L4490">
        <f>IFERROR(SMALL(L972:L2902,ROW()-ROW($L$2905)+1),"")</f>
        <v>0</v>
      </c>
      <c r="M4490">
        <f>IFERROR(SMALL(M972:M2902,ROW()-ROW($M$2905)+1),"")</f>
        <v>0</v>
      </c>
      <c r="N4490">
        <f>IFERROR(SMALL(N972:N2902,ROW()-ROW($N$2905)+1),"")</f>
        <v>0</v>
      </c>
    </row>
    <row r="4491" spans="5:14">
      <c r="E4491">
        <f>IFERROR(SMALL(E972:E2902,ROW()-ROW($E$2905)+1),"")</f>
        <v>0</v>
      </c>
      <c r="F4491">
        <f>IFERROR(SMALL(F972:F2902,ROW()-ROW($F$2905)+1),"")</f>
        <v>0</v>
      </c>
      <c r="G4491">
        <f>IFERROR(SMALL(G972:G2902,ROW()-ROW($G$2905)+1),"")</f>
        <v>0</v>
      </c>
      <c r="H4491">
        <f>IFERROR(SMALL(H972:H2902,ROW()-ROW($H$2905)+1),"")</f>
        <v>0</v>
      </c>
      <c r="K4491">
        <f>IFERROR(SMALL(K972:K2902,ROW()-ROW($K$2905)+1),"")</f>
        <v>0</v>
      </c>
      <c r="L4491">
        <f>IFERROR(SMALL(L972:L2902,ROW()-ROW($L$2905)+1),"")</f>
        <v>0</v>
      </c>
      <c r="M4491">
        <f>IFERROR(SMALL(M972:M2902,ROW()-ROW($M$2905)+1),"")</f>
        <v>0</v>
      </c>
      <c r="N4491">
        <f>IFERROR(SMALL(N972:N2902,ROW()-ROW($N$2905)+1),"")</f>
        <v>0</v>
      </c>
    </row>
    <row r="4492" spans="5:14">
      <c r="E4492">
        <f>IFERROR(SMALL(E972:E2902,ROW()-ROW($E$2905)+1),"")</f>
        <v>0</v>
      </c>
      <c r="F4492">
        <f>IFERROR(SMALL(F972:F2902,ROW()-ROW($F$2905)+1),"")</f>
        <v>0</v>
      </c>
      <c r="G4492">
        <f>IFERROR(SMALL(G972:G2902,ROW()-ROW($G$2905)+1),"")</f>
        <v>0</v>
      </c>
      <c r="H4492">
        <f>IFERROR(SMALL(H972:H2902,ROW()-ROW($H$2905)+1),"")</f>
        <v>0</v>
      </c>
      <c r="K4492">
        <f>IFERROR(SMALL(K972:K2902,ROW()-ROW($K$2905)+1),"")</f>
        <v>0</v>
      </c>
      <c r="L4492">
        <f>IFERROR(SMALL(L972:L2902,ROW()-ROW($L$2905)+1),"")</f>
        <v>0</v>
      </c>
      <c r="M4492">
        <f>IFERROR(SMALL(M972:M2902,ROW()-ROW($M$2905)+1),"")</f>
        <v>0</v>
      </c>
      <c r="N4492">
        <f>IFERROR(SMALL(N972:N2902,ROW()-ROW($N$2905)+1),"")</f>
        <v>0</v>
      </c>
    </row>
    <row r="4493" spans="5:14">
      <c r="E4493">
        <f>IFERROR(SMALL(E972:E2902,ROW()-ROW($E$2905)+1),"")</f>
        <v>0</v>
      </c>
      <c r="F4493">
        <f>IFERROR(SMALL(F972:F2902,ROW()-ROW($F$2905)+1),"")</f>
        <v>0</v>
      </c>
      <c r="G4493">
        <f>IFERROR(SMALL(G972:G2902,ROW()-ROW($G$2905)+1),"")</f>
        <v>0</v>
      </c>
      <c r="H4493">
        <f>IFERROR(SMALL(H972:H2902,ROW()-ROW($H$2905)+1),"")</f>
        <v>0</v>
      </c>
      <c r="K4493">
        <f>IFERROR(SMALL(K972:K2902,ROW()-ROW($K$2905)+1),"")</f>
        <v>0</v>
      </c>
      <c r="L4493">
        <f>IFERROR(SMALL(L972:L2902,ROW()-ROW($L$2905)+1),"")</f>
        <v>0</v>
      </c>
      <c r="M4493">
        <f>IFERROR(SMALL(M972:M2902,ROW()-ROW($M$2905)+1),"")</f>
        <v>0</v>
      </c>
      <c r="N4493">
        <f>IFERROR(SMALL(N972:N2902,ROW()-ROW($N$2905)+1),"")</f>
        <v>0</v>
      </c>
    </row>
    <row r="4494" spans="5:14">
      <c r="E4494">
        <f>IFERROR(SMALL(E972:E2902,ROW()-ROW($E$2905)+1),"")</f>
        <v>0</v>
      </c>
      <c r="F4494">
        <f>IFERROR(SMALL(F972:F2902,ROW()-ROW($F$2905)+1),"")</f>
        <v>0</v>
      </c>
      <c r="G4494">
        <f>IFERROR(SMALL(G972:G2902,ROW()-ROW($G$2905)+1),"")</f>
        <v>0</v>
      </c>
      <c r="H4494">
        <f>IFERROR(SMALL(H972:H2902,ROW()-ROW($H$2905)+1),"")</f>
        <v>0</v>
      </c>
      <c r="K4494">
        <f>IFERROR(SMALL(K972:K2902,ROW()-ROW($K$2905)+1),"")</f>
        <v>0</v>
      </c>
      <c r="L4494">
        <f>IFERROR(SMALL(L972:L2902,ROW()-ROW($L$2905)+1),"")</f>
        <v>0</v>
      </c>
      <c r="M4494">
        <f>IFERROR(SMALL(M972:M2902,ROW()-ROW($M$2905)+1),"")</f>
        <v>0</v>
      </c>
      <c r="N4494">
        <f>IFERROR(SMALL(N972:N2902,ROW()-ROW($N$2905)+1),"")</f>
        <v>0</v>
      </c>
    </row>
    <row r="4495" spans="5:14">
      <c r="E4495">
        <f>IFERROR(SMALL(E972:E2902,ROW()-ROW($E$2905)+1),"")</f>
        <v>0</v>
      </c>
      <c r="F4495">
        <f>IFERROR(SMALL(F972:F2902,ROW()-ROW($F$2905)+1),"")</f>
        <v>0</v>
      </c>
      <c r="G4495">
        <f>IFERROR(SMALL(G972:G2902,ROW()-ROW($G$2905)+1),"")</f>
        <v>0</v>
      </c>
      <c r="H4495">
        <f>IFERROR(SMALL(H972:H2902,ROW()-ROW($H$2905)+1),"")</f>
        <v>0</v>
      </c>
      <c r="K4495">
        <f>IFERROR(SMALL(K972:K2902,ROW()-ROW($K$2905)+1),"")</f>
        <v>0</v>
      </c>
      <c r="L4495">
        <f>IFERROR(SMALL(L972:L2902,ROW()-ROW($L$2905)+1),"")</f>
        <v>0</v>
      </c>
      <c r="M4495">
        <f>IFERROR(SMALL(M972:M2902,ROW()-ROW($M$2905)+1),"")</f>
        <v>0</v>
      </c>
      <c r="N4495">
        <f>IFERROR(SMALL(N972:N2902,ROW()-ROW($N$2905)+1),"")</f>
        <v>0</v>
      </c>
    </row>
    <row r="4496" spans="5:14">
      <c r="E4496">
        <f>IFERROR(SMALL(E972:E2902,ROW()-ROW($E$2905)+1),"")</f>
        <v>0</v>
      </c>
      <c r="F4496">
        <f>IFERROR(SMALL(F972:F2902,ROW()-ROW($F$2905)+1),"")</f>
        <v>0</v>
      </c>
      <c r="G4496">
        <f>IFERROR(SMALL(G972:G2902,ROW()-ROW($G$2905)+1),"")</f>
        <v>0</v>
      </c>
      <c r="H4496">
        <f>IFERROR(SMALL(H972:H2902,ROW()-ROW($H$2905)+1),"")</f>
        <v>0</v>
      </c>
      <c r="K4496">
        <f>IFERROR(SMALL(K972:K2902,ROW()-ROW($K$2905)+1),"")</f>
        <v>0</v>
      </c>
      <c r="L4496">
        <f>IFERROR(SMALL(L972:L2902,ROW()-ROW($L$2905)+1),"")</f>
        <v>0</v>
      </c>
      <c r="M4496">
        <f>IFERROR(SMALL(M972:M2902,ROW()-ROW($M$2905)+1),"")</f>
        <v>0</v>
      </c>
      <c r="N4496">
        <f>IFERROR(SMALL(N972:N2902,ROW()-ROW($N$2905)+1),"")</f>
        <v>0</v>
      </c>
    </row>
    <row r="4497" spans="5:14">
      <c r="E4497">
        <f>IFERROR(SMALL(E972:E2902,ROW()-ROW($E$2905)+1),"")</f>
        <v>0</v>
      </c>
      <c r="F4497">
        <f>IFERROR(SMALL(F972:F2902,ROW()-ROW($F$2905)+1),"")</f>
        <v>0</v>
      </c>
      <c r="G4497">
        <f>IFERROR(SMALL(G972:G2902,ROW()-ROW($G$2905)+1),"")</f>
        <v>0</v>
      </c>
      <c r="H4497">
        <f>IFERROR(SMALL(H972:H2902,ROW()-ROW($H$2905)+1),"")</f>
        <v>0</v>
      </c>
      <c r="K4497">
        <f>IFERROR(SMALL(K972:K2902,ROW()-ROW($K$2905)+1),"")</f>
        <v>0</v>
      </c>
      <c r="L4497">
        <f>IFERROR(SMALL(L972:L2902,ROW()-ROW($L$2905)+1),"")</f>
        <v>0</v>
      </c>
      <c r="M4497">
        <f>IFERROR(SMALL(M972:M2902,ROW()-ROW($M$2905)+1),"")</f>
        <v>0</v>
      </c>
      <c r="N4497">
        <f>IFERROR(SMALL(N972:N2902,ROW()-ROW($N$2905)+1),"")</f>
        <v>0</v>
      </c>
    </row>
    <row r="4498" spans="5:14">
      <c r="E4498">
        <f>IFERROR(SMALL(E972:E2902,ROW()-ROW($E$2905)+1),"")</f>
        <v>0</v>
      </c>
      <c r="F4498">
        <f>IFERROR(SMALL(F972:F2902,ROW()-ROW($F$2905)+1),"")</f>
        <v>0</v>
      </c>
      <c r="G4498">
        <f>IFERROR(SMALL(G972:G2902,ROW()-ROW($G$2905)+1),"")</f>
        <v>0</v>
      </c>
      <c r="H4498">
        <f>IFERROR(SMALL(H972:H2902,ROW()-ROW($H$2905)+1),"")</f>
        <v>0</v>
      </c>
      <c r="K4498">
        <f>IFERROR(SMALL(K972:K2902,ROW()-ROW($K$2905)+1),"")</f>
        <v>0</v>
      </c>
      <c r="L4498">
        <f>IFERROR(SMALL(L972:L2902,ROW()-ROW($L$2905)+1),"")</f>
        <v>0</v>
      </c>
      <c r="M4498">
        <f>IFERROR(SMALL(M972:M2902,ROW()-ROW($M$2905)+1),"")</f>
        <v>0</v>
      </c>
      <c r="N4498">
        <f>IFERROR(SMALL(N972:N2902,ROW()-ROW($N$2905)+1),"")</f>
        <v>0</v>
      </c>
    </row>
    <row r="4499" spans="5:14">
      <c r="E4499">
        <f>IFERROR(SMALL(E972:E2902,ROW()-ROW($E$2905)+1),"")</f>
        <v>0</v>
      </c>
      <c r="F4499">
        <f>IFERROR(SMALL(F972:F2902,ROW()-ROW($F$2905)+1),"")</f>
        <v>0</v>
      </c>
      <c r="G4499">
        <f>IFERROR(SMALL(G972:G2902,ROW()-ROW($G$2905)+1),"")</f>
        <v>0</v>
      </c>
      <c r="H4499">
        <f>IFERROR(SMALL(H972:H2902,ROW()-ROW($H$2905)+1),"")</f>
        <v>0</v>
      </c>
      <c r="K4499">
        <f>IFERROR(SMALL(K972:K2902,ROW()-ROW($K$2905)+1),"")</f>
        <v>0</v>
      </c>
      <c r="L4499">
        <f>IFERROR(SMALL(L972:L2902,ROW()-ROW($L$2905)+1),"")</f>
        <v>0</v>
      </c>
      <c r="M4499">
        <f>IFERROR(SMALL(M972:M2902,ROW()-ROW($M$2905)+1),"")</f>
        <v>0</v>
      </c>
      <c r="N4499">
        <f>IFERROR(SMALL(N972:N2902,ROW()-ROW($N$2905)+1),"")</f>
        <v>0</v>
      </c>
    </row>
    <row r="4500" spans="5:14">
      <c r="E4500">
        <f>IFERROR(SMALL(E972:E2902,ROW()-ROW($E$2905)+1),"")</f>
        <v>0</v>
      </c>
      <c r="F4500">
        <f>IFERROR(SMALL(F972:F2902,ROW()-ROW($F$2905)+1),"")</f>
        <v>0</v>
      </c>
      <c r="G4500">
        <f>IFERROR(SMALL(G972:G2902,ROW()-ROW($G$2905)+1),"")</f>
        <v>0</v>
      </c>
      <c r="H4500">
        <f>IFERROR(SMALL(H972:H2902,ROW()-ROW($H$2905)+1),"")</f>
        <v>0</v>
      </c>
      <c r="K4500">
        <f>IFERROR(SMALL(K972:K2902,ROW()-ROW($K$2905)+1),"")</f>
        <v>0</v>
      </c>
      <c r="L4500">
        <f>IFERROR(SMALL(L972:L2902,ROW()-ROW($L$2905)+1),"")</f>
        <v>0</v>
      </c>
      <c r="M4500">
        <f>IFERROR(SMALL(M972:M2902,ROW()-ROW($M$2905)+1),"")</f>
        <v>0</v>
      </c>
      <c r="N4500">
        <f>IFERROR(SMALL(N972:N2902,ROW()-ROW($N$2905)+1),"")</f>
        <v>0</v>
      </c>
    </row>
    <row r="4501" spans="5:14">
      <c r="E4501">
        <f>IFERROR(SMALL(E972:E2902,ROW()-ROW($E$2905)+1),"")</f>
        <v>0</v>
      </c>
      <c r="F4501">
        <f>IFERROR(SMALL(F972:F2902,ROW()-ROW($F$2905)+1),"")</f>
        <v>0</v>
      </c>
      <c r="G4501">
        <f>IFERROR(SMALL(G972:G2902,ROW()-ROW($G$2905)+1),"")</f>
        <v>0</v>
      </c>
      <c r="H4501">
        <f>IFERROR(SMALL(H972:H2902,ROW()-ROW($H$2905)+1),"")</f>
        <v>0</v>
      </c>
      <c r="K4501">
        <f>IFERROR(SMALL(K972:K2902,ROW()-ROW($K$2905)+1),"")</f>
        <v>0</v>
      </c>
      <c r="L4501">
        <f>IFERROR(SMALL(L972:L2902,ROW()-ROW($L$2905)+1),"")</f>
        <v>0</v>
      </c>
      <c r="M4501">
        <f>IFERROR(SMALL(M972:M2902,ROW()-ROW($M$2905)+1),"")</f>
        <v>0</v>
      </c>
      <c r="N4501">
        <f>IFERROR(SMALL(N972:N2902,ROW()-ROW($N$2905)+1),"")</f>
        <v>0</v>
      </c>
    </row>
    <row r="4502" spans="5:14">
      <c r="E4502">
        <f>IFERROR(SMALL(E972:E2902,ROW()-ROW($E$2905)+1),"")</f>
        <v>0</v>
      </c>
      <c r="F4502">
        <f>IFERROR(SMALL(F972:F2902,ROW()-ROW($F$2905)+1),"")</f>
        <v>0</v>
      </c>
      <c r="G4502">
        <f>IFERROR(SMALL(G972:G2902,ROW()-ROW($G$2905)+1),"")</f>
        <v>0</v>
      </c>
      <c r="H4502">
        <f>IFERROR(SMALL(H972:H2902,ROW()-ROW($H$2905)+1),"")</f>
        <v>0</v>
      </c>
      <c r="K4502">
        <f>IFERROR(SMALL(K972:K2902,ROW()-ROW($K$2905)+1),"")</f>
        <v>0</v>
      </c>
      <c r="L4502">
        <f>IFERROR(SMALL(L972:L2902,ROW()-ROW($L$2905)+1),"")</f>
        <v>0</v>
      </c>
      <c r="M4502">
        <f>IFERROR(SMALL(M972:M2902,ROW()-ROW($M$2905)+1),"")</f>
        <v>0</v>
      </c>
      <c r="N4502">
        <f>IFERROR(SMALL(N972:N2902,ROW()-ROW($N$2905)+1),"")</f>
        <v>0</v>
      </c>
    </row>
    <row r="4503" spans="5:14">
      <c r="E4503">
        <f>IFERROR(SMALL(E972:E2902,ROW()-ROW($E$2905)+1),"")</f>
        <v>0</v>
      </c>
      <c r="F4503">
        <f>IFERROR(SMALL(F972:F2902,ROW()-ROW($F$2905)+1),"")</f>
        <v>0</v>
      </c>
      <c r="G4503">
        <f>IFERROR(SMALL(G972:G2902,ROW()-ROW($G$2905)+1),"")</f>
        <v>0</v>
      </c>
      <c r="H4503">
        <f>IFERROR(SMALL(H972:H2902,ROW()-ROW($H$2905)+1),"")</f>
        <v>0</v>
      </c>
      <c r="K4503">
        <f>IFERROR(SMALL(K972:K2902,ROW()-ROW($K$2905)+1),"")</f>
        <v>0</v>
      </c>
      <c r="L4503">
        <f>IFERROR(SMALL(L972:L2902,ROW()-ROW($L$2905)+1),"")</f>
        <v>0</v>
      </c>
      <c r="M4503">
        <f>IFERROR(SMALL(M972:M2902,ROW()-ROW($M$2905)+1),"")</f>
        <v>0</v>
      </c>
      <c r="N4503">
        <f>IFERROR(SMALL(N972:N2902,ROW()-ROW($N$2905)+1),"")</f>
        <v>0</v>
      </c>
    </row>
    <row r="4504" spans="5:14">
      <c r="E4504">
        <f>IFERROR(SMALL(E972:E2902,ROW()-ROW($E$2905)+1),"")</f>
        <v>0</v>
      </c>
      <c r="F4504">
        <f>IFERROR(SMALL(F972:F2902,ROW()-ROW($F$2905)+1),"")</f>
        <v>0</v>
      </c>
      <c r="G4504">
        <f>IFERROR(SMALL(G972:G2902,ROW()-ROW($G$2905)+1),"")</f>
        <v>0</v>
      </c>
      <c r="H4504">
        <f>IFERROR(SMALL(H972:H2902,ROW()-ROW($H$2905)+1),"")</f>
        <v>0</v>
      </c>
      <c r="K4504">
        <f>IFERROR(SMALL(K972:K2902,ROW()-ROW($K$2905)+1),"")</f>
        <v>0</v>
      </c>
      <c r="L4504">
        <f>IFERROR(SMALL(L972:L2902,ROW()-ROW($L$2905)+1),"")</f>
        <v>0</v>
      </c>
      <c r="M4504">
        <f>IFERROR(SMALL(M972:M2902,ROW()-ROW($M$2905)+1),"")</f>
        <v>0</v>
      </c>
      <c r="N4504">
        <f>IFERROR(SMALL(N972:N2902,ROW()-ROW($N$2905)+1),"")</f>
        <v>0</v>
      </c>
    </row>
    <row r="4505" spans="5:14">
      <c r="E4505">
        <f>IFERROR(SMALL(E972:E2902,ROW()-ROW($E$2905)+1),"")</f>
        <v>0</v>
      </c>
      <c r="F4505">
        <f>IFERROR(SMALL(F972:F2902,ROW()-ROW($F$2905)+1),"")</f>
        <v>0</v>
      </c>
      <c r="G4505">
        <f>IFERROR(SMALL(G972:G2902,ROW()-ROW($G$2905)+1),"")</f>
        <v>0</v>
      </c>
      <c r="H4505">
        <f>IFERROR(SMALL(H972:H2902,ROW()-ROW($H$2905)+1),"")</f>
        <v>0</v>
      </c>
      <c r="K4505">
        <f>IFERROR(SMALL(K972:K2902,ROW()-ROW($K$2905)+1),"")</f>
        <v>0</v>
      </c>
      <c r="L4505">
        <f>IFERROR(SMALL(L972:L2902,ROW()-ROW($L$2905)+1),"")</f>
        <v>0</v>
      </c>
      <c r="M4505">
        <f>IFERROR(SMALL(M972:M2902,ROW()-ROW($M$2905)+1),"")</f>
        <v>0</v>
      </c>
      <c r="N4505">
        <f>IFERROR(SMALL(N972:N2902,ROW()-ROW($N$2905)+1),"")</f>
        <v>0</v>
      </c>
    </row>
    <row r="4506" spans="5:14">
      <c r="E4506">
        <f>IFERROR(SMALL(E972:E2902,ROW()-ROW($E$2905)+1),"")</f>
        <v>0</v>
      </c>
      <c r="F4506">
        <f>IFERROR(SMALL(F972:F2902,ROW()-ROW($F$2905)+1),"")</f>
        <v>0</v>
      </c>
      <c r="G4506">
        <f>IFERROR(SMALL(G972:G2902,ROW()-ROW($G$2905)+1),"")</f>
        <v>0</v>
      </c>
      <c r="H4506">
        <f>IFERROR(SMALL(H972:H2902,ROW()-ROW($H$2905)+1),"")</f>
        <v>0</v>
      </c>
      <c r="K4506">
        <f>IFERROR(SMALL(K972:K2902,ROW()-ROW($K$2905)+1),"")</f>
        <v>0</v>
      </c>
      <c r="L4506">
        <f>IFERROR(SMALL(L972:L2902,ROW()-ROW($L$2905)+1),"")</f>
        <v>0</v>
      </c>
      <c r="M4506">
        <f>IFERROR(SMALL(M972:M2902,ROW()-ROW($M$2905)+1),"")</f>
        <v>0</v>
      </c>
      <c r="N4506">
        <f>IFERROR(SMALL(N972:N2902,ROW()-ROW($N$2905)+1),"")</f>
        <v>0</v>
      </c>
    </row>
    <row r="4507" spans="5:14">
      <c r="E4507">
        <f>IFERROR(SMALL(E972:E2902,ROW()-ROW($E$2905)+1),"")</f>
        <v>0</v>
      </c>
      <c r="F4507">
        <f>IFERROR(SMALL(F972:F2902,ROW()-ROW($F$2905)+1),"")</f>
        <v>0</v>
      </c>
      <c r="G4507">
        <f>IFERROR(SMALL(G972:G2902,ROW()-ROW($G$2905)+1),"")</f>
        <v>0</v>
      </c>
      <c r="H4507">
        <f>IFERROR(SMALL(H972:H2902,ROW()-ROW($H$2905)+1),"")</f>
        <v>0</v>
      </c>
      <c r="K4507">
        <f>IFERROR(SMALL(K972:K2902,ROW()-ROW($K$2905)+1),"")</f>
        <v>0</v>
      </c>
      <c r="L4507">
        <f>IFERROR(SMALL(L972:L2902,ROW()-ROW($L$2905)+1),"")</f>
        <v>0</v>
      </c>
      <c r="M4507">
        <f>IFERROR(SMALL(M972:M2902,ROW()-ROW($M$2905)+1),"")</f>
        <v>0</v>
      </c>
      <c r="N4507">
        <f>IFERROR(SMALL(N972:N2902,ROW()-ROW($N$2905)+1),"")</f>
        <v>0</v>
      </c>
    </row>
    <row r="4508" spans="5:14">
      <c r="E4508">
        <f>IFERROR(SMALL(E972:E2902,ROW()-ROW($E$2905)+1),"")</f>
        <v>0</v>
      </c>
      <c r="F4508">
        <f>IFERROR(SMALL(F972:F2902,ROW()-ROW($F$2905)+1),"")</f>
        <v>0</v>
      </c>
      <c r="G4508">
        <f>IFERROR(SMALL(G972:G2902,ROW()-ROW($G$2905)+1),"")</f>
        <v>0</v>
      </c>
      <c r="H4508">
        <f>IFERROR(SMALL(H972:H2902,ROW()-ROW($H$2905)+1),"")</f>
        <v>0</v>
      </c>
      <c r="K4508">
        <f>IFERROR(SMALL(K972:K2902,ROW()-ROW($K$2905)+1),"")</f>
        <v>0</v>
      </c>
      <c r="L4508">
        <f>IFERROR(SMALL(L972:L2902,ROW()-ROW($L$2905)+1),"")</f>
        <v>0</v>
      </c>
      <c r="M4508">
        <f>IFERROR(SMALL(M972:M2902,ROW()-ROW($M$2905)+1),"")</f>
        <v>0</v>
      </c>
      <c r="N4508">
        <f>IFERROR(SMALL(N972:N2902,ROW()-ROW($N$2905)+1),"")</f>
        <v>0</v>
      </c>
    </row>
    <row r="4509" spans="5:14">
      <c r="E4509">
        <f>IFERROR(SMALL(E972:E2902,ROW()-ROW($E$2905)+1),"")</f>
        <v>0</v>
      </c>
      <c r="F4509">
        <f>IFERROR(SMALL(F972:F2902,ROW()-ROW($F$2905)+1),"")</f>
        <v>0</v>
      </c>
      <c r="G4509">
        <f>IFERROR(SMALL(G972:G2902,ROW()-ROW($G$2905)+1),"")</f>
        <v>0</v>
      </c>
      <c r="H4509">
        <f>IFERROR(SMALL(H972:H2902,ROW()-ROW($H$2905)+1),"")</f>
        <v>0</v>
      </c>
      <c r="K4509">
        <f>IFERROR(SMALL(K972:K2902,ROW()-ROW($K$2905)+1),"")</f>
        <v>0</v>
      </c>
      <c r="L4509">
        <f>IFERROR(SMALL(L972:L2902,ROW()-ROW($L$2905)+1),"")</f>
        <v>0</v>
      </c>
      <c r="M4509">
        <f>IFERROR(SMALL(M972:M2902,ROW()-ROW($M$2905)+1),"")</f>
        <v>0</v>
      </c>
      <c r="N4509">
        <f>IFERROR(SMALL(N972:N2902,ROW()-ROW($N$2905)+1),"")</f>
        <v>0</v>
      </c>
    </row>
    <row r="4510" spans="5:14">
      <c r="E4510">
        <f>IFERROR(SMALL(E972:E2902,ROW()-ROW($E$2905)+1),"")</f>
        <v>0</v>
      </c>
      <c r="F4510">
        <f>IFERROR(SMALL(F972:F2902,ROW()-ROW($F$2905)+1),"")</f>
        <v>0</v>
      </c>
      <c r="G4510">
        <f>IFERROR(SMALL(G972:G2902,ROW()-ROW($G$2905)+1),"")</f>
        <v>0</v>
      </c>
      <c r="H4510">
        <f>IFERROR(SMALL(H972:H2902,ROW()-ROW($H$2905)+1),"")</f>
        <v>0</v>
      </c>
      <c r="K4510">
        <f>IFERROR(SMALL(K972:K2902,ROW()-ROW($K$2905)+1),"")</f>
        <v>0</v>
      </c>
      <c r="L4510">
        <f>IFERROR(SMALL(L972:L2902,ROW()-ROW($L$2905)+1),"")</f>
        <v>0</v>
      </c>
      <c r="M4510">
        <f>IFERROR(SMALL(M972:M2902,ROW()-ROW($M$2905)+1),"")</f>
        <v>0</v>
      </c>
      <c r="N4510">
        <f>IFERROR(SMALL(N972:N2902,ROW()-ROW($N$2905)+1),"")</f>
        <v>0</v>
      </c>
    </row>
    <row r="4511" spans="5:14">
      <c r="E4511">
        <f>IFERROR(SMALL(E972:E2902,ROW()-ROW($E$2905)+1),"")</f>
        <v>0</v>
      </c>
      <c r="F4511">
        <f>IFERROR(SMALL(F972:F2902,ROW()-ROW($F$2905)+1),"")</f>
        <v>0</v>
      </c>
      <c r="G4511">
        <f>IFERROR(SMALL(G972:G2902,ROW()-ROW($G$2905)+1),"")</f>
        <v>0</v>
      </c>
      <c r="H4511">
        <f>IFERROR(SMALL(H972:H2902,ROW()-ROW($H$2905)+1),"")</f>
        <v>0</v>
      </c>
      <c r="K4511">
        <f>IFERROR(SMALL(K972:K2902,ROW()-ROW($K$2905)+1),"")</f>
        <v>0</v>
      </c>
      <c r="L4511">
        <f>IFERROR(SMALL(L972:L2902,ROW()-ROW($L$2905)+1),"")</f>
        <v>0</v>
      </c>
      <c r="M4511">
        <f>IFERROR(SMALL(M972:M2902,ROW()-ROW($M$2905)+1),"")</f>
        <v>0</v>
      </c>
      <c r="N4511">
        <f>IFERROR(SMALL(N972:N2902,ROW()-ROW($N$2905)+1),"")</f>
        <v>0</v>
      </c>
    </row>
    <row r="4512" spans="5:14">
      <c r="E4512">
        <f>IFERROR(SMALL(E972:E2902,ROW()-ROW($E$2905)+1),"")</f>
        <v>0</v>
      </c>
      <c r="F4512">
        <f>IFERROR(SMALL(F972:F2902,ROW()-ROW($F$2905)+1),"")</f>
        <v>0</v>
      </c>
      <c r="G4512">
        <f>IFERROR(SMALL(G972:G2902,ROW()-ROW($G$2905)+1),"")</f>
        <v>0</v>
      </c>
      <c r="H4512">
        <f>IFERROR(SMALL(H972:H2902,ROW()-ROW($H$2905)+1),"")</f>
        <v>0</v>
      </c>
      <c r="K4512">
        <f>IFERROR(SMALL(K972:K2902,ROW()-ROW($K$2905)+1),"")</f>
        <v>0</v>
      </c>
      <c r="L4512">
        <f>IFERROR(SMALL(L972:L2902,ROW()-ROW($L$2905)+1),"")</f>
        <v>0</v>
      </c>
      <c r="M4512">
        <f>IFERROR(SMALL(M972:M2902,ROW()-ROW($M$2905)+1),"")</f>
        <v>0</v>
      </c>
      <c r="N4512">
        <f>IFERROR(SMALL(N972:N2902,ROW()-ROW($N$2905)+1),"")</f>
        <v>0</v>
      </c>
    </row>
    <row r="4513" spans="5:14">
      <c r="E4513">
        <f>IFERROR(SMALL(E972:E2902,ROW()-ROW($E$2905)+1),"")</f>
        <v>0</v>
      </c>
      <c r="F4513">
        <f>IFERROR(SMALL(F972:F2902,ROW()-ROW($F$2905)+1),"")</f>
        <v>0</v>
      </c>
      <c r="G4513">
        <f>IFERROR(SMALL(G972:G2902,ROW()-ROW($G$2905)+1),"")</f>
        <v>0</v>
      </c>
      <c r="H4513">
        <f>IFERROR(SMALL(H972:H2902,ROW()-ROW($H$2905)+1),"")</f>
        <v>0</v>
      </c>
      <c r="K4513">
        <f>IFERROR(SMALL(K972:K2902,ROW()-ROW($K$2905)+1),"")</f>
        <v>0</v>
      </c>
      <c r="L4513">
        <f>IFERROR(SMALL(L972:L2902,ROW()-ROW($L$2905)+1),"")</f>
        <v>0</v>
      </c>
      <c r="M4513">
        <f>IFERROR(SMALL(M972:M2902,ROW()-ROW($M$2905)+1),"")</f>
        <v>0</v>
      </c>
      <c r="N4513">
        <f>IFERROR(SMALL(N972:N2902,ROW()-ROW($N$2905)+1),"")</f>
        <v>0</v>
      </c>
    </row>
    <row r="4514" spans="5:14">
      <c r="E4514">
        <f>IFERROR(SMALL(E972:E2902,ROW()-ROW($E$2905)+1),"")</f>
        <v>0</v>
      </c>
      <c r="F4514">
        <f>IFERROR(SMALL(F972:F2902,ROW()-ROW($F$2905)+1),"")</f>
        <v>0</v>
      </c>
      <c r="G4514">
        <f>IFERROR(SMALL(G972:G2902,ROW()-ROW($G$2905)+1),"")</f>
        <v>0</v>
      </c>
      <c r="H4514">
        <f>IFERROR(SMALL(H972:H2902,ROW()-ROW($H$2905)+1),"")</f>
        <v>0</v>
      </c>
      <c r="K4514">
        <f>IFERROR(SMALL(K972:K2902,ROW()-ROW($K$2905)+1),"")</f>
        <v>0</v>
      </c>
      <c r="L4514">
        <f>IFERROR(SMALL(L972:L2902,ROW()-ROW($L$2905)+1),"")</f>
        <v>0</v>
      </c>
      <c r="M4514">
        <f>IFERROR(SMALL(M972:M2902,ROW()-ROW($M$2905)+1),"")</f>
        <v>0</v>
      </c>
      <c r="N4514">
        <f>IFERROR(SMALL(N972:N2902,ROW()-ROW($N$2905)+1),"")</f>
        <v>0</v>
      </c>
    </row>
    <row r="4515" spans="5:14">
      <c r="E4515">
        <f>IFERROR(SMALL(E972:E2902,ROW()-ROW($E$2905)+1),"")</f>
        <v>0</v>
      </c>
      <c r="F4515">
        <f>IFERROR(SMALL(F972:F2902,ROW()-ROW($F$2905)+1),"")</f>
        <v>0</v>
      </c>
      <c r="G4515">
        <f>IFERROR(SMALL(G972:G2902,ROW()-ROW($G$2905)+1),"")</f>
        <v>0</v>
      </c>
      <c r="H4515">
        <f>IFERROR(SMALL(H972:H2902,ROW()-ROW($H$2905)+1),"")</f>
        <v>0</v>
      </c>
      <c r="K4515">
        <f>IFERROR(SMALL(K972:K2902,ROW()-ROW($K$2905)+1),"")</f>
        <v>0</v>
      </c>
      <c r="L4515">
        <f>IFERROR(SMALL(L972:L2902,ROW()-ROW($L$2905)+1),"")</f>
        <v>0</v>
      </c>
      <c r="M4515">
        <f>IFERROR(SMALL(M972:M2902,ROW()-ROW($M$2905)+1),"")</f>
        <v>0</v>
      </c>
      <c r="N4515">
        <f>IFERROR(SMALL(N972:N2902,ROW()-ROW($N$2905)+1),"")</f>
        <v>0</v>
      </c>
    </row>
    <row r="4516" spans="5:14">
      <c r="E4516">
        <f>IFERROR(SMALL(E972:E2902,ROW()-ROW($E$2905)+1),"")</f>
        <v>0</v>
      </c>
      <c r="F4516">
        <f>IFERROR(SMALL(F972:F2902,ROW()-ROW($F$2905)+1),"")</f>
        <v>0</v>
      </c>
      <c r="G4516">
        <f>IFERROR(SMALL(G972:G2902,ROW()-ROW($G$2905)+1),"")</f>
        <v>0</v>
      </c>
      <c r="H4516">
        <f>IFERROR(SMALL(H972:H2902,ROW()-ROW($H$2905)+1),"")</f>
        <v>0</v>
      </c>
      <c r="K4516">
        <f>IFERROR(SMALL(K972:K2902,ROW()-ROW($K$2905)+1),"")</f>
        <v>0</v>
      </c>
      <c r="L4516">
        <f>IFERROR(SMALL(L972:L2902,ROW()-ROW($L$2905)+1),"")</f>
        <v>0</v>
      </c>
      <c r="M4516">
        <f>IFERROR(SMALL(M972:M2902,ROW()-ROW($M$2905)+1),"")</f>
        <v>0</v>
      </c>
      <c r="N4516">
        <f>IFERROR(SMALL(N972:N2902,ROW()-ROW($N$2905)+1),"")</f>
        <v>0</v>
      </c>
    </row>
    <row r="4517" spans="5:14">
      <c r="E4517">
        <f>IFERROR(SMALL(E972:E2902,ROW()-ROW($E$2905)+1),"")</f>
        <v>0</v>
      </c>
      <c r="F4517">
        <f>IFERROR(SMALL(F972:F2902,ROW()-ROW($F$2905)+1),"")</f>
        <v>0</v>
      </c>
      <c r="G4517">
        <f>IFERROR(SMALL(G972:G2902,ROW()-ROW($G$2905)+1),"")</f>
        <v>0</v>
      </c>
      <c r="H4517">
        <f>IFERROR(SMALL(H972:H2902,ROW()-ROW($H$2905)+1),"")</f>
        <v>0</v>
      </c>
      <c r="K4517">
        <f>IFERROR(SMALL(K972:K2902,ROW()-ROW($K$2905)+1),"")</f>
        <v>0</v>
      </c>
      <c r="L4517">
        <f>IFERROR(SMALL(L972:L2902,ROW()-ROW($L$2905)+1),"")</f>
        <v>0</v>
      </c>
      <c r="M4517">
        <f>IFERROR(SMALL(M972:M2902,ROW()-ROW($M$2905)+1),"")</f>
        <v>0</v>
      </c>
      <c r="N4517">
        <f>IFERROR(SMALL(N972:N2902,ROW()-ROW($N$2905)+1),"")</f>
        <v>0</v>
      </c>
    </row>
    <row r="4518" spans="5:14">
      <c r="E4518">
        <f>IFERROR(SMALL(E972:E2902,ROW()-ROW($E$2905)+1),"")</f>
        <v>0</v>
      </c>
      <c r="F4518">
        <f>IFERROR(SMALL(F972:F2902,ROW()-ROW($F$2905)+1),"")</f>
        <v>0</v>
      </c>
      <c r="G4518">
        <f>IFERROR(SMALL(G972:G2902,ROW()-ROW($G$2905)+1),"")</f>
        <v>0</v>
      </c>
      <c r="H4518">
        <f>IFERROR(SMALL(H972:H2902,ROW()-ROW($H$2905)+1),"")</f>
        <v>0</v>
      </c>
      <c r="K4518">
        <f>IFERROR(SMALL(K972:K2902,ROW()-ROW($K$2905)+1),"")</f>
        <v>0</v>
      </c>
      <c r="L4518">
        <f>IFERROR(SMALL(L972:L2902,ROW()-ROW($L$2905)+1),"")</f>
        <v>0</v>
      </c>
      <c r="M4518">
        <f>IFERROR(SMALL(M972:M2902,ROW()-ROW($M$2905)+1),"")</f>
        <v>0</v>
      </c>
      <c r="N4518">
        <f>IFERROR(SMALL(N972:N2902,ROW()-ROW($N$2905)+1),"")</f>
        <v>0</v>
      </c>
    </row>
    <row r="4519" spans="5:14">
      <c r="E4519">
        <f>IFERROR(SMALL(E972:E2902,ROW()-ROW($E$2905)+1),"")</f>
        <v>0</v>
      </c>
      <c r="F4519">
        <f>IFERROR(SMALL(F972:F2902,ROW()-ROW($F$2905)+1),"")</f>
        <v>0</v>
      </c>
      <c r="G4519">
        <f>IFERROR(SMALL(G972:G2902,ROW()-ROW($G$2905)+1),"")</f>
        <v>0</v>
      </c>
      <c r="H4519">
        <f>IFERROR(SMALL(H972:H2902,ROW()-ROW($H$2905)+1),"")</f>
        <v>0</v>
      </c>
      <c r="K4519">
        <f>IFERROR(SMALL(K972:K2902,ROW()-ROW($K$2905)+1),"")</f>
        <v>0</v>
      </c>
      <c r="L4519">
        <f>IFERROR(SMALL(L972:L2902,ROW()-ROW($L$2905)+1),"")</f>
        <v>0</v>
      </c>
      <c r="M4519">
        <f>IFERROR(SMALL(M972:M2902,ROW()-ROW($M$2905)+1),"")</f>
        <v>0</v>
      </c>
      <c r="N4519">
        <f>IFERROR(SMALL(N972:N2902,ROW()-ROW($N$2905)+1),"")</f>
        <v>0</v>
      </c>
    </row>
    <row r="4520" spans="5:14">
      <c r="E4520">
        <f>IFERROR(SMALL(E972:E2902,ROW()-ROW($E$2905)+1),"")</f>
        <v>0</v>
      </c>
      <c r="F4520">
        <f>IFERROR(SMALL(F972:F2902,ROW()-ROW($F$2905)+1),"")</f>
        <v>0</v>
      </c>
      <c r="G4520">
        <f>IFERROR(SMALL(G972:G2902,ROW()-ROW($G$2905)+1),"")</f>
        <v>0</v>
      </c>
      <c r="H4520">
        <f>IFERROR(SMALL(H972:H2902,ROW()-ROW($H$2905)+1),"")</f>
        <v>0</v>
      </c>
      <c r="K4520">
        <f>IFERROR(SMALL(K972:K2902,ROW()-ROW($K$2905)+1),"")</f>
        <v>0</v>
      </c>
      <c r="L4520">
        <f>IFERROR(SMALL(L972:L2902,ROW()-ROW($L$2905)+1),"")</f>
        <v>0</v>
      </c>
      <c r="M4520">
        <f>IFERROR(SMALL(M972:M2902,ROW()-ROW($M$2905)+1),"")</f>
        <v>0</v>
      </c>
      <c r="N4520">
        <f>IFERROR(SMALL(N972:N2902,ROW()-ROW($N$2905)+1),"")</f>
        <v>0</v>
      </c>
    </row>
    <row r="4521" spans="5:14">
      <c r="E4521">
        <f>IFERROR(SMALL(E972:E2902,ROW()-ROW($E$2905)+1),"")</f>
        <v>0</v>
      </c>
      <c r="F4521">
        <f>IFERROR(SMALL(F972:F2902,ROW()-ROW($F$2905)+1),"")</f>
        <v>0</v>
      </c>
      <c r="G4521">
        <f>IFERROR(SMALL(G972:G2902,ROW()-ROW($G$2905)+1),"")</f>
        <v>0</v>
      </c>
      <c r="H4521">
        <f>IFERROR(SMALL(H972:H2902,ROW()-ROW($H$2905)+1),"")</f>
        <v>0</v>
      </c>
      <c r="K4521">
        <f>IFERROR(SMALL(K972:K2902,ROW()-ROW($K$2905)+1),"")</f>
        <v>0</v>
      </c>
      <c r="L4521">
        <f>IFERROR(SMALL(L972:L2902,ROW()-ROW($L$2905)+1),"")</f>
        <v>0</v>
      </c>
      <c r="M4521">
        <f>IFERROR(SMALL(M972:M2902,ROW()-ROW($M$2905)+1),"")</f>
        <v>0</v>
      </c>
      <c r="N4521">
        <f>IFERROR(SMALL(N972:N2902,ROW()-ROW($N$2905)+1),"")</f>
        <v>0</v>
      </c>
    </row>
    <row r="4522" spans="5:14">
      <c r="E4522">
        <f>IFERROR(SMALL(E972:E2902,ROW()-ROW($E$2905)+1),"")</f>
        <v>0</v>
      </c>
      <c r="F4522">
        <f>IFERROR(SMALL(F972:F2902,ROW()-ROW($F$2905)+1),"")</f>
        <v>0</v>
      </c>
      <c r="G4522">
        <f>IFERROR(SMALL(G972:G2902,ROW()-ROW($G$2905)+1),"")</f>
        <v>0</v>
      </c>
      <c r="H4522">
        <f>IFERROR(SMALL(H972:H2902,ROW()-ROW($H$2905)+1),"")</f>
        <v>0</v>
      </c>
      <c r="K4522">
        <f>IFERROR(SMALL(K972:K2902,ROW()-ROW($K$2905)+1),"")</f>
        <v>0</v>
      </c>
      <c r="L4522">
        <f>IFERROR(SMALL(L972:L2902,ROW()-ROW($L$2905)+1),"")</f>
        <v>0</v>
      </c>
      <c r="M4522">
        <f>IFERROR(SMALL(M972:M2902,ROW()-ROW($M$2905)+1),"")</f>
        <v>0</v>
      </c>
      <c r="N4522">
        <f>IFERROR(SMALL(N972:N2902,ROW()-ROW($N$2905)+1),"")</f>
        <v>0</v>
      </c>
    </row>
    <row r="4523" spans="5:14">
      <c r="E4523">
        <f>IFERROR(SMALL(E972:E2902,ROW()-ROW($E$2905)+1),"")</f>
        <v>0</v>
      </c>
      <c r="F4523">
        <f>IFERROR(SMALL(F972:F2902,ROW()-ROW($F$2905)+1),"")</f>
        <v>0</v>
      </c>
      <c r="G4523">
        <f>IFERROR(SMALL(G972:G2902,ROW()-ROW($G$2905)+1),"")</f>
        <v>0</v>
      </c>
      <c r="H4523">
        <f>IFERROR(SMALL(H972:H2902,ROW()-ROW($H$2905)+1),"")</f>
        <v>0</v>
      </c>
      <c r="K4523">
        <f>IFERROR(SMALL(K972:K2902,ROW()-ROW($K$2905)+1),"")</f>
        <v>0</v>
      </c>
      <c r="L4523">
        <f>IFERROR(SMALL(L972:L2902,ROW()-ROW($L$2905)+1),"")</f>
        <v>0</v>
      </c>
      <c r="M4523">
        <f>IFERROR(SMALL(M972:M2902,ROW()-ROW($M$2905)+1),"")</f>
        <v>0</v>
      </c>
      <c r="N4523">
        <f>IFERROR(SMALL(N972:N2902,ROW()-ROW($N$2905)+1),"")</f>
        <v>0</v>
      </c>
    </row>
    <row r="4524" spans="5:14">
      <c r="E4524">
        <f>IFERROR(SMALL(E972:E2902,ROW()-ROW($E$2905)+1),"")</f>
        <v>0</v>
      </c>
      <c r="F4524">
        <f>IFERROR(SMALL(F972:F2902,ROW()-ROW($F$2905)+1),"")</f>
        <v>0</v>
      </c>
      <c r="G4524">
        <f>IFERROR(SMALL(G972:G2902,ROW()-ROW($G$2905)+1),"")</f>
        <v>0</v>
      </c>
      <c r="H4524">
        <f>IFERROR(SMALL(H972:H2902,ROW()-ROW($H$2905)+1),"")</f>
        <v>0</v>
      </c>
      <c r="K4524">
        <f>IFERROR(SMALL(K972:K2902,ROW()-ROW($K$2905)+1),"")</f>
        <v>0</v>
      </c>
      <c r="L4524">
        <f>IFERROR(SMALL(L972:L2902,ROW()-ROW($L$2905)+1),"")</f>
        <v>0</v>
      </c>
      <c r="M4524">
        <f>IFERROR(SMALL(M972:M2902,ROW()-ROW($M$2905)+1),"")</f>
        <v>0</v>
      </c>
      <c r="N4524">
        <f>IFERROR(SMALL(N972:N2902,ROW()-ROW($N$2905)+1),"")</f>
        <v>0</v>
      </c>
    </row>
    <row r="4525" spans="5:14">
      <c r="E4525">
        <f>IFERROR(SMALL(E972:E2902,ROW()-ROW($E$2905)+1),"")</f>
        <v>0</v>
      </c>
      <c r="F4525">
        <f>IFERROR(SMALL(F972:F2902,ROW()-ROW($F$2905)+1),"")</f>
        <v>0</v>
      </c>
      <c r="G4525">
        <f>IFERROR(SMALL(G972:G2902,ROW()-ROW($G$2905)+1),"")</f>
        <v>0</v>
      </c>
      <c r="H4525">
        <f>IFERROR(SMALL(H972:H2902,ROW()-ROW($H$2905)+1),"")</f>
        <v>0</v>
      </c>
      <c r="K4525">
        <f>IFERROR(SMALL(K972:K2902,ROW()-ROW($K$2905)+1),"")</f>
        <v>0</v>
      </c>
      <c r="L4525">
        <f>IFERROR(SMALL(L972:L2902,ROW()-ROW($L$2905)+1),"")</f>
        <v>0</v>
      </c>
      <c r="M4525">
        <f>IFERROR(SMALL(M972:M2902,ROW()-ROW($M$2905)+1),"")</f>
        <v>0</v>
      </c>
      <c r="N4525">
        <f>IFERROR(SMALL(N972:N2902,ROW()-ROW($N$2905)+1),"")</f>
        <v>0</v>
      </c>
    </row>
    <row r="4526" spans="5:14">
      <c r="E4526">
        <f>IFERROR(SMALL(E972:E2902,ROW()-ROW($E$2905)+1),"")</f>
        <v>0</v>
      </c>
      <c r="F4526">
        <f>IFERROR(SMALL(F972:F2902,ROW()-ROW($F$2905)+1),"")</f>
        <v>0</v>
      </c>
      <c r="G4526">
        <f>IFERROR(SMALL(G972:G2902,ROW()-ROW($G$2905)+1),"")</f>
        <v>0</v>
      </c>
      <c r="H4526">
        <f>IFERROR(SMALL(H972:H2902,ROW()-ROW($H$2905)+1),"")</f>
        <v>0</v>
      </c>
      <c r="K4526">
        <f>IFERROR(SMALL(K972:K2902,ROW()-ROW($K$2905)+1),"")</f>
        <v>0</v>
      </c>
      <c r="L4526">
        <f>IFERROR(SMALL(L972:L2902,ROW()-ROW($L$2905)+1),"")</f>
        <v>0</v>
      </c>
      <c r="M4526">
        <f>IFERROR(SMALL(M972:M2902,ROW()-ROW($M$2905)+1),"")</f>
        <v>0</v>
      </c>
      <c r="N4526">
        <f>IFERROR(SMALL(N972:N2902,ROW()-ROW($N$2905)+1),"")</f>
        <v>0</v>
      </c>
    </row>
    <row r="4527" spans="5:14">
      <c r="E4527">
        <f>IFERROR(SMALL(E972:E2902,ROW()-ROW($E$2905)+1),"")</f>
        <v>0</v>
      </c>
      <c r="F4527">
        <f>IFERROR(SMALL(F972:F2902,ROW()-ROW($F$2905)+1),"")</f>
        <v>0</v>
      </c>
      <c r="G4527">
        <f>IFERROR(SMALL(G972:G2902,ROW()-ROW($G$2905)+1),"")</f>
        <v>0</v>
      </c>
      <c r="H4527">
        <f>IFERROR(SMALL(H972:H2902,ROW()-ROW($H$2905)+1),"")</f>
        <v>0</v>
      </c>
      <c r="K4527">
        <f>IFERROR(SMALL(K972:K2902,ROW()-ROW($K$2905)+1),"")</f>
        <v>0</v>
      </c>
      <c r="L4527">
        <f>IFERROR(SMALL(L972:L2902,ROW()-ROW($L$2905)+1),"")</f>
        <v>0</v>
      </c>
      <c r="M4527">
        <f>IFERROR(SMALL(M972:M2902,ROW()-ROW($M$2905)+1),"")</f>
        <v>0</v>
      </c>
      <c r="N4527">
        <f>IFERROR(SMALL(N972:N2902,ROW()-ROW($N$2905)+1),"")</f>
        <v>0</v>
      </c>
    </row>
    <row r="4528" spans="5:14">
      <c r="E4528">
        <f>IFERROR(SMALL(E972:E2902,ROW()-ROW($E$2905)+1),"")</f>
        <v>0</v>
      </c>
      <c r="F4528">
        <f>IFERROR(SMALL(F972:F2902,ROW()-ROW($F$2905)+1),"")</f>
        <v>0</v>
      </c>
      <c r="G4528">
        <f>IFERROR(SMALL(G972:G2902,ROW()-ROW($G$2905)+1),"")</f>
        <v>0</v>
      </c>
      <c r="H4528">
        <f>IFERROR(SMALL(H972:H2902,ROW()-ROW($H$2905)+1),"")</f>
        <v>0</v>
      </c>
      <c r="K4528">
        <f>IFERROR(SMALL(K972:K2902,ROW()-ROW($K$2905)+1),"")</f>
        <v>0</v>
      </c>
      <c r="L4528">
        <f>IFERROR(SMALL(L972:L2902,ROW()-ROW($L$2905)+1),"")</f>
        <v>0</v>
      </c>
      <c r="M4528">
        <f>IFERROR(SMALL(M972:M2902,ROW()-ROW($M$2905)+1),"")</f>
        <v>0</v>
      </c>
      <c r="N4528">
        <f>IFERROR(SMALL(N972:N2902,ROW()-ROW($N$2905)+1),"")</f>
        <v>0</v>
      </c>
    </row>
    <row r="4529" spans="5:14">
      <c r="E4529">
        <f>IFERROR(SMALL(E972:E2902,ROW()-ROW($E$2905)+1),"")</f>
        <v>0</v>
      </c>
      <c r="F4529">
        <f>IFERROR(SMALL(F972:F2902,ROW()-ROW($F$2905)+1),"")</f>
        <v>0</v>
      </c>
      <c r="G4529">
        <f>IFERROR(SMALL(G972:G2902,ROW()-ROW($G$2905)+1),"")</f>
        <v>0</v>
      </c>
      <c r="H4529">
        <f>IFERROR(SMALL(H972:H2902,ROW()-ROW($H$2905)+1),"")</f>
        <v>0</v>
      </c>
      <c r="K4529">
        <f>IFERROR(SMALL(K972:K2902,ROW()-ROW($K$2905)+1),"")</f>
        <v>0</v>
      </c>
      <c r="L4529">
        <f>IFERROR(SMALL(L972:L2902,ROW()-ROW($L$2905)+1),"")</f>
        <v>0</v>
      </c>
      <c r="M4529">
        <f>IFERROR(SMALL(M972:M2902,ROW()-ROW($M$2905)+1),"")</f>
        <v>0</v>
      </c>
      <c r="N4529">
        <f>IFERROR(SMALL(N972:N2902,ROW()-ROW($N$2905)+1),"")</f>
        <v>0</v>
      </c>
    </row>
    <row r="4530" spans="5:14">
      <c r="E4530">
        <f>IFERROR(SMALL(E972:E2902,ROW()-ROW($E$2905)+1),"")</f>
        <v>0</v>
      </c>
      <c r="F4530">
        <f>IFERROR(SMALL(F972:F2902,ROW()-ROW($F$2905)+1),"")</f>
        <v>0</v>
      </c>
      <c r="G4530">
        <f>IFERROR(SMALL(G972:G2902,ROW()-ROW($G$2905)+1),"")</f>
        <v>0</v>
      </c>
      <c r="H4530">
        <f>IFERROR(SMALL(H972:H2902,ROW()-ROW($H$2905)+1),"")</f>
        <v>0</v>
      </c>
      <c r="K4530">
        <f>IFERROR(SMALL(K972:K2902,ROW()-ROW($K$2905)+1),"")</f>
        <v>0</v>
      </c>
      <c r="L4530">
        <f>IFERROR(SMALL(L972:L2902,ROW()-ROW($L$2905)+1),"")</f>
        <v>0</v>
      </c>
      <c r="M4530">
        <f>IFERROR(SMALL(M972:M2902,ROW()-ROW($M$2905)+1),"")</f>
        <v>0</v>
      </c>
      <c r="N4530">
        <f>IFERROR(SMALL(N972:N2902,ROW()-ROW($N$2905)+1),"")</f>
        <v>0</v>
      </c>
    </row>
    <row r="4531" spans="5:14">
      <c r="E4531">
        <f>IFERROR(SMALL(E972:E2902,ROW()-ROW($E$2905)+1),"")</f>
        <v>0</v>
      </c>
      <c r="F4531">
        <f>IFERROR(SMALL(F972:F2902,ROW()-ROW($F$2905)+1),"")</f>
        <v>0</v>
      </c>
      <c r="G4531">
        <f>IFERROR(SMALL(G972:G2902,ROW()-ROW($G$2905)+1),"")</f>
        <v>0</v>
      </c>
      <c r="H4531">
        <f>IFERROR(SMALL(H972:H2902,ROW()-ROW($H$2905)+1),"")</f>
        <v>0</v>
      </c>
      <c r="K4531">
        <f>IFERROR(SMALL(K972:K2902,ROW()-ROW($K$2905)+1),"")</f>
        <v>0</v>
      </c>
      <c r="L4531">
        <f>IFERROR(SMALL(L972:L2902,ROW()-ROW($L$2905)+1),"")</f>
        <v>0</v>
      </c>
      <c r="M4531">
        <f>IFERROR(SMALL(M972:M2902,ROW()-ROW($M$2905)+1),"")</f>
        <v>0</v>
      </c>
      <c r="N4531">
        <f>IFERROR(SMALL(N972:N2902,ROW()-ROW($N$2905)+1),"")</f>
        <v>0</v>
      </c>
    </row>
    <row r="4532" spans="5:14">
      <c r="E4532">
        <f>IFERROR(SMALL(E972:E2902,ROW()-ROW($E$2905)+1),"")</f>
        <v>0</v>
      </c>
      <c r="F4532">
        <f>IFERROR(SMALL(F972:F2902,ROW()-ROW($F$2905)+1),"")</f>
        <v>0</v>
      </c>
      <c r="G4532">
        <f>IFERROR(SMALL(G972:G2902,ROW()-ROW($G$2905)+1),"")</f>
        <v>0</v>
      </c>
      <c r="H4532">
        <f>IFERROR(SMALL(H972:H2902,ROW()-ROW($H$2905)+1),"")</f>
        <v>0</v>
      </c>
      <c r="K4532">
        <f>IFERROR(SMALL(K972:K2902,ROW()-ROW($K$2905)+1),"")</f>
        <v>0</v>
      </c>
      <c r="L4532">
        <f>IFERROR(SMALL(L972:L2902,ROW()-ROW($L$2905)+1),"")</f>
        <v>0</v>
      </c>
      <c r="M4532">
        <f>IFERROR(SMALL(M972:M2902,ROW()-ROW($M$2905)+1),"")</f>
        <v>0</v>
      </c>
      <c r="N4532">
        <f>IFERROR(SMALL(N972:N2902,ROW()-ROW($N$2905)+1),"")</f>
        <v>0</v>
      </c>
    </row>
    <row r="4533" spans="5:14">
      <c r="E4533">
        <f>IFERROR(SMALL(E972:E2902,ROW()-ROW($E$2905)+1),"")</f>
        <v>0</v>
      </c>
      <c r="F4533">
        <f>IFERROR(SMALL(F972:F2902,ROW()-ROW($F$2905)+1),"")</f>
        <v>0</v>
      </c>
      <c r="G4533">
        <f>IFERROR(SMALL(G972:G2902,ROW()-ROW($G$2905)+1),"")</f>
        <v>0</v>
      </c>
      <c r="H4533">
        <f>IFERROR(SMALL(H972:H2902,ROW()-ROW($H$2905)+1),"")</f>
        <v>0</v>
      </c>
      <c r="K4533">
        <f>IFERROR(SMALL(K972:K2902,ROW()-ROW($K$2905)+1),"")</f>
        <v>0</v>
      </c>
      <c r="L4533">
        <f>IFERROR(SMALL(L972:L2902,ROW()-ROW($L$2905)+1),"")</f>
        <v>0</v>
      </c>
      <c r="M4533">
        <f>IFERROR(SMALL(M972:M2902,ROW()-ROW($M$2905)+1),"")</f>
        <v>0</v>
      </c>
      <c r="N4533">
        <f>IFERROR(SMALL(N972:N2902,ROW()-ROW($N$2905)+1),"")</f>
        <v>0</v>
      </c>
    </row>
    <row r="4534" spans="5:14">
      <c r="E4534">
        <f>IFERROR(SMALL(E972:E2902,ROW()-ROW($E$2905)+1),"")</f>
        <v>0</v>
      </c>
      <c r="F4534">
        <f>IFERROR(SMALL(F972:F2902,ROW()-ROW($F$2905)+1),"")</f>
        <v>0</v>
      </c>
      <c r="G4534">
        <f>IFERROR(SMALL(G972:G2902,ROW()-ROW($G$2905)+1),"")</f>
        <v>0</v>
      </c>
      <c r="H4534">
        <f>IFERROR(SMALL(H972:H2902,ROW()-ROW($H$2905)+1),"")</f>
        <v>0</v>
      </c>
      <c r="K4534">
        <f>IFERROR(SMALL(K972:K2902,ROW()-ROW($K$2905)+1),"")</f>
        <v>0</v>
      </c>
      <c r="L4534">
        <f>IFERROR(SMALL(L972:L2902,ROW()-ROW($L$2905)+1),"")</f>
        <v>0</v>
      </c>
      <c r="M4534">
        <f>IFERROR(SMALL(M972:M2902,ROW()-ROW($M$2905)+1),"")</f>
        <v>0</v>
      </c>
      <c r="N4534">
        <f>IFERROR(SMALL(N972:N2902,ROW()-ROW($N$2905)+1),"")</f>
        <v>0</v>
      </c>
    </row>
    <row r="4535" spans="5:14">
      <c r="E4535">
        <f>IFERROR(SMALL(E972:E2902,ROW()-ROW($E$2905)+1),"")</f>
        <v>0</v>
      </c>
      <c r="F4535">
        <f>IFERROR(SMALL(F972:F2902,ROW()-ROW($F$2905)+1),"")</f>
        <v>0</v>
      </c>
      <c r="G4535">
        <f>IFERROR(SMALL(G972:G2902,ROW()-ROW($G$2905)+1),"")</f>
        <v>0</v>
      </c>
      <c r="H4535">
        <f>IFERROR(SMALL(H972:H2902,ROW()-ROW($H$2905)+1),"")</f>
        <v>0</v>
      </c>
      <c r="K4535">
        <f>IFERROR(SMALL(K972:K2902,ROW()-ROW($K$2905)+1),"")</f>
        <v>0</v>
      </c>
      <c r="L4535">
        <f>IFERROR(SMALL(L972:L2902,ROW()-ROW($L$2905)+1),"")</f>
        <v>0</v>
      </c>
      <c r="M4535">
        <f>IFERROR(SMALL(M972:M2902,ROW()-ROW($M$2905)+1),"")</f>
        <v>0</v>
      </c>
      <c r="N4535">
        <f>IFERROR(SMALL(N972:N2902,ROW()-ROW($N$2905)+1),"")</f>
        <v>0</v>
      </c>
    </row>
    <row r="4536" spans="5:14">
      <c r="E4536">
        <f>IFERROR(SMALL(E972:E2902,ROW()-ROW($E$2905)+1),"")</f>
        <v>0</v>
      </c>
      <c r="F4536">
        <f>IFERROR(SMALL(F972:F2902,ROW()-ROW($F$2905)+1),"")</f>
        <v>0</v>
      </c>
      <c r="G4536">
        <f>IFERROR(SMALL(G972:G2902,ROW()-ROW($G$2905)+1),"")</f>
        <v>0</v>
      </c>
      <c r="H4536">
        <f>IFERROR(SMALL(H972:H2902,ROW()-ROW($H$2905)+1),"")</f>
        <v>0</v>
      </c>
      <c r="K4536">
        <f>IFERROR(SMALL(K972:K2902,ROW()-ROW($K$2905)+1),"")</f>
        <v>0</v>
      </c>
      <c r="L4536">
        <f>IFERROR(SMALL(L972:L2902,ROW()-ROW($L$2905)+1),"")</f>
        <v>0</v>
      </c>
      <c r="M4536">
        <f>IFERROR(SMALL(M972:M2902,ROW()-ROW($M$2905)+1),"")</f>
        <v>0</v>
      </c>
      <c r="N4536">
        <f>IFERROR(SMALL(N972:N2902,ROW()-ROW($N$2905)+1),"")</f>
        <v>0</v>
      </c>
    </row>
    <row r="4537" spans="5:14">
      <c r="E4537">
        <f>IFERROR(SMALL(E972:E2902,ROW()-ROW($E$2905)+1),"")</f>
        <v>0</v>
      </c>
      <c r="F4537">
        <f>IFERROR(SMALL(F972:F2902,ROW()-ROW($F$2905)+1),"")</f>
        <v>0</v>
      </c>
      <c r="G4537">
        <f>IFERROR(SMALL(G972:G2902,ROW()-ROW($G$2905)+1),"")</f>
        <v>0</v>
      </c>
      <c r="H4537">
        <f>IFERROR(SMALL(H972:H2902,ROW()-ROW($H$2905)+1),"")</f>
        <v>0</v>
      </c>
      <c r="K4537">
        <f>IFERROR(SMALL(K972:K2902,ROW()-ROW($K$2905)+1),"")</f>
        <v>0</v>
      </c>
      <c r="L4537">
        <f>IFERROR(SMALL(L972:L2902,ROW()-ROW($L$2905)+1),"")</f>
        <v>0</v>
      </c>
      <c r="M4537">
        <f>IFERROR(SMALL(M972:M2902,ROW()-ROW($M$2905)+1),"")</f>
        <v>0</v>
      </c>
      <c r="N4537">
        <f>IFERROR(SMALL(N972:N2902,ROW()-ROW($N$2905)+1),"")</f>
        <v>0</v>
      </c>
    </row>
    <row r="4538" spans="5:14">
      <c r="E4538">
        <f>IFERROR(SMALL(E972:E2902,ROW()-ROW($E$2905)+1),"")</f>
        <v>0</v>
      </c>
      <c r="F4538">
        <f>IFERROR(SMALL(F972:F2902,ROW()-ROW($F$2905)+1),"")</f>
        <v>0</v>
      </c>
      <c r="G4538">
        <f>IFERROR(SMALL(G972:G2902,ROW()-ROW($G$2905)+1),"")</f>
        <v>0</v>
      </c>
      <c r="H4538">
        <f>IFERROR(SMALL(H972:H2902,ROW()-ROW($H$2905)+1),"")</f>
        <v>0</v>
      </c>
      <c r="K4538">
        <f>IFERROR(SMALL(K972:K2902,ROW()-ROW($K$2905)+1),"")</f>
        <v>0</v>
      </c>
      <c r="L4538">
        <f>IFERROR(SMALL(L972:L2902,ROW()-ROW($L$2905)+1),"")</f>
        <v>0</v>
      </c>
      <c r="M4538">
        <f>IFERROR(SMALL(M972:M2902,ROW()-ROW($M$2905)+1),"")</f>
        <v>0</v>
      </c>
      <c r="N4538">
        <f>IFERROR(SMALL(N972:N2902,ROW()-ROW($N$2905)+1),"")</f>
        <v>0</v>
      </c>
    </row>
    <row r="4539" spans="5:14">
      <c r="E4539">
        <f>IFERROR(SMALL(E972:E2902,ROW()-ROW($E$2905)+1),"")</f>
        <v>0</v>
      </c>
      <c r="F4539">
        <f>IFERROR(SMALL(F972:F2902,ROW()-ROW($F$2905)+1),"")</f>
        <v>0</v>
      </c>
      <c r="G4539">
        <f>IFERROR(SMALL(G972:G2902,ROW()-ROW($G$2905)+1),"")</f>
        <v>0</v>
      </c>
      <c r="H4539">
        <f>IFERROR(SMALL(H972:H2902,ROW()-ROW($H$2905)+1),"")</f>
        <v>0</v>
      </c>
      <c r="K4539">
        <f>IFERROR(SMALL(K972:K2902,ROW()-ROW($K$2905)+1),"")</f>
        <v>0</v>
      </c>
      <c r="L4539">
        <f>IFERROR(SMALL(L972:L2902,ROW()-ROW($L$2905)+1),"")</f>
        <v>0</v>
      </c>
      <c r="M4539">
        <f>IFERROR(SMALL(M972:M2902,ROW()-ROW($M$2905)+1),"")</f>
        <v>0</v>
      </c>
      <c r="N4539">
        <f>IFERROR(SMALL(N972:N2902,ROW()-ROW($N$2905)+1),"")</f>
        <v>0</v>
      </c>
    </row>
    <row r="4540" spans="5:14">
      <c r="E4540">
        <f>IFERROR(SMALL(E972:E2902,ROW()-ROW($E$2905)+1),"")</f>
        <v>0</v>
      </c>
      <c r="F4540">
        <f>IFERROR(SMALL(F972:F2902,ROW()-ROW($F$2905)+1),"")</f>
        <v>0</v>
      </c>
      <c r="G4540">
        <f>IFERROR(SMALL(G972:G2902,ROW()-ROW($G$2905)+1),"")</f>
        <v>0</v>
      </c>
      <c r="H4540">
        <f>IFERROR(SMALL(H972:H2902,ROW()-ROW($H$2905)+1),"")</f>
        <v>0</v>
      </c>
      <c r="K4540">
        <f>IFERROR(SMALL(K972:K2902,ROW()-ROW($K$2905)+1),"")</f>
        <v>0</v>
      </c>
      <c r="L4540">
        <f>IFERROR(SMALL(L972:L2902,ROW()-ROW($L$2905)+1),"")</f>
        <v>0</v>
      </c>
      <c r="M4540">
        <f>IFERROR(SMALL(M972:M2902,ROW()-ROW($M$2905)+1),"")</f>
        <v>0</v>
      </c>
      <c r="N4540">
        <f>IFERROR(SMALL(N972:N2902,ROW()-ROW($N$2905)+1),"")</f>
        <v>0</v>
      </c>
    </row>
    <row r="4541" spans="5:14">
      <c r="E4541">
        <f>IFERROR(SMALL(E972:E2902,ROW()-ROW($E$2905)+1),"")</f>
        <v>0</v>
      </c>
      <c r="F4541">
        <f>IFERROR(SMALL(F972:F2902,ROW()-ROW($F$2905)+1),"")</f>
        <v>0</v>
      </c>
      <c r="G4541">
        <f>IFERROR(SMALL(G972:G2902,ROW()-ROW($G$2905)+1),"")</f>
        <v>0</v>
      </c>
      <c r="H4541">
        <f>IFERROR(SMALL(H972:H2902,ROW()-ROW($H$2905)+1),"")</f>
        <v>0</v>
      </c>
      <c r="K4541">
        <f>IFERROR(SMALL(K972:K2902,ROW()-ROW($K$2905)+1),"")</f>
        <v>0</v>
      </c>
      <c r="L4541">
        <f>IFERROR(SMALL(L972:L2902,ROW()-ROW($L$2905)+1),"")</f>
        <v>0</v>
      </c>
      <c r="M4541">
        <f>IFERROR(SMALL(M972:M2902,ROW()-ROW($M$2905)+1),"")</f>
        <v>0</v>
      </c>
      <c r="N4541">
        <f>IFERROR(SMALL(N972:N2902,ROW()-ROW($N$2905)+1),"")</f>
        <v>0</v>
      </c>
    </row>
    <row r="4542" spans="5:14">
      <c r="E4542">
        <f>IFERROR(SMALL(E972:E2902,ROW()-ROW($E$2905)+1),"")</f>
        <v>0</v>
      </c>
      <c r="F4542">
        <f>IFERROR(SMALL(F972:F2902,ROW()-ROW($F$2905)+1),"")</f>
        <v>0</v>
      </c>
      <c r="G4542">
        <f>IFERROR(SMALL(G972:G2902,ROW()-ROW($G$2905)+1),"")</f>
        <v>0</v>
      </c>
      <c r="H4542">
        <f>IFERROR(SMALL(H972:H2902,ROW()-ROW($H$2905)+1),"")</f>
        <v>0</v>
      </c>
      <c r="K4542">
        <f>IFERROR(SMALL(K972:K2902,ROW()-ROW($K$2905)+1),"")</f>
        <v>0</v>
      </c>
      <c r="L4542">
        <f>IFERROR(SMALL(L972:L2902,ROW()-ROW($L$2905)+1),"")</f>
        <v>0</v>
      </c>
      <c r="M4542">
        <f>IFERROR(SMALL(M972:M2902,ROW()-ROW($M$2905)+1),"")</f>
        <v>0</v>
      </c>
      <c r="N4542">
        <f>IFERROR(SMALL(N972:N2902,ROW()-ROW($N$2905)+1),"")</f>
        <v>0</v>
      </c>
    </row>
    <row r="4543" spans="5:14">
      <c r="E4543">
        <f>IFERROR(SMALL(E972:E2902,ROW()-ROW($E$2905)+1),"")</f>
        <v>0</v>
      </c>
      <c r="F4543">
        <f>IFERROR(SMALL(F972:F2902,ROW()-ROW($F$2905)+1),"")</f>
        <v>0</v>
      </c>
      <c r="G4543">
        <f>IFERROR(SMALL(G972:G2902,ROW()-ROW($G$2905)+1),"")</f>
        <v>0</v>
      </c>
      <c r="H4543">
        <f>IFERROR(SMALL(H972:H2902,ROW()-ROW($H$2905)+1),"")</f>
        <v>0</v>
      </c>
      <c r="K4543">
        <f>IFERROR(SMALL(K972:K2902,ROW()-ROW($K$2905)+1),"")</f>
        <v>0</v>
      </c>
      <c r="L4543">
        <f>IFERROR(SMALL(L972:L2902,ROW()-ROW($L$2905)+1),"")</f>
        <v>0</v>
      </c>
      <c r="M4543">
        <f>IFERROR(SMALL(M972:M2902,ROW()-ROW($M$2905)+1),"")</f>
        <v>0</v>
      </c>
      <c r="N4543">
        <f>IFERROR(SMALL(N972:N2902,ROW()-ROW($N$2905)+1),"")</f>
        <v>0</v>
      </c>
    </row>
    <row r="4544" spans="5:14">
      <c r="E4544">
        <f>IFERROR(SMALL(E972:E2902,ROW()-ROW($E$2905)+1),"")</f>
        <v>0</v>
      </c>
      <c r="F4544">
        <f>IFERROR(SMALL(F972:F2902,ROW()-ROW($F$2905)+1),"")</f>
        <v>0</v>
      </c>
      <c r="G4544">
        <f>IFERROR(SMALL(G972:G2902,ROW()-ROW($G$2905)+1),"")</f>
        <v>0</v>
      </c>
      <c r="H4544">
        <f>IFERROR(SMALL(H972:H2902,ROW()-ROW($H$2905)+1),"")</f>
        <v>0</v>
      </c>
      <c r="K4544">
        <f>IFERROR(SMALL(K972:K2902,ROW()-ROW($K$2905)+1),"")</f>
        <v>0</v>
      </c>
      <c r="L4544">
        <f>IFERROR(SMALL(L972:L2902,ROW()-ROW($L$2905)+1),"")</f>
        <v>0</v>
      </c>
      <c r="M4544">
        <f>IFERROR(SMALL(M972:M2902,ROW()-ROW($M$2905)+1),"")</f>
        <v>0</v>
      </c>
      <c r="N4544">
        <f>IFERROR(SMALL(N972:N2902,ROW()-ROW($N$2905)+1),"")</f>
        <v>0</v>
      </c>
    </row>
    <row r="4545" spans="5:14">
      <c r="E4545">
        <f>IFERROR(SMALL(E972:E2902,ROW()-ROW($E$2905)+1),"")</f>
        <v>0</v>
      </c>
      <c r="F4545">
        <f>IFERROR(SMALL(F972:F2902,ROW()-ROW($F$2905)+1),"")</f>
        <v>0</v>
      </c>
      <c r="G4545">
        <f>IFERROR(SMALL(G972:G2902,ROW()-ROW($G$2905)+1),"")</f>
        <v>0</v>
      </c>
      <c r="H4545">
        <f>IFERROR(SMALL(H972:H2902,ROW()-ROW($H$2905)+1),"")</f>
        <v>0</v>
      </c>
      <c r="K4545">
        <f>IFERROR(SMALL(K972:K2902,ROW()-ROW($K$2905)+1),"")</f>
        <v>0</v>
      </c>
      <c r="L4545">
        <f>IFERROR(SMALL(L972:L2902,ROW()-ROW($L$2905)+1),"")</f>
        <v>0</v>
      </c>
      <c r="M4545">
        <f>IFERROR(SMALL(M972:M2902,ROW()-ROW($M$2905)+1),"")</f>
        <v>0</v>
      </c>
      <c r="N4545">
        <f>IFERROR(SMALL(N972:N2902,ROW()-ROW($N$2905)+1),"")</f>
        <v>0</v>
      </c>
    </row>
    <row r="4546" spans="5:14">
      <c r="E4546">
        <f>IFERROR(SMALL(E972:E2902,ROW()-ROW($E$2905)+1),"")</f>
        <v>0</v>
      </c>
      <c r="F4546">
        <f>IFERROR(SMALL(F972:F2902,ROW()-ROW($F$2905)+1),"")</f>
        <v>0</v>
      </c>
      <c r="G4546">
        <f>IFERROR(SMALL(G972:G2902,ROW()-ROW($G$2905)+1),"")</f>
        <v>0</v>
      </c>
      <c r="H4546">
        <f>IFERROR(SMALL(H972:H2902,ROW()-ROW($H$2905)+1),"")</f>
        <v>0</v>
      </c>
      <c r="K4546">
        <f>IFERROR(SMALL(K972:K2902,ROW()-ROW($K$2905)+1),"")</f>
        <v>0</v>
      </c>
      <c r="L4546">
        <f>IFERROR(SMALL(L972:L2902,ROW()-ROW($L$2905)+1),"")</f>
        <v>0</v>
      </c>
      <c r="M4546">
        <f>IFERROR(SMALL(M972:M2902,ROW()-ROW($M$2905)+1),"")</f>
        <v>0</v>
      </c>
      <c r="N4546">
        <f>IFERROR(SMALL(N972:N2902,ROW()-ROW($N$2905)+1),"")</f>
        <v>0</v>
      </c>
    </row>
    <row r="4547" spans="5:14">
      <c r="E4547">
        <f>IFERROR(SMALL(E972:E2902,ROW()-ROW($E$2905)+1),"")</f>
        <v>0</v>
      </c>
      <c r="F4547">
        <f>IFERROR(SMALL(F972:F2902,ROW()-ROW($F$2905)+1),"")</f>
        <v>0</v>
      </c>
      <c r="G4547">
        <f>IFERROR(SMALL(G972:G2902,ROW()-ROW($G$2905)+1),"")</f>
        <v>0</v>
      </c>
      <c r="H4547">
        <f>IFERROR(SMALL(H972:H2902,ROW()-ROW($H$2905)+1),"")</f>
        <v>0</v>
      </c>
      <c r="K4547">
        <f>IFERROR(SMALL(K972:K2902,ROW()-ROW($K$2905)+1),"")</f>
        <v>0</v>
      </c>
      <c r="L4547">
        <f>IFERROR(SMALL(L972:L2902,ROW()-ROW($L$2905)+1),"")</f>
        <v>0</v>
      </c>
      <c r="M4547">
        <f>IFERROR(SMALL(M972:M2902,ROW()-ROW($M$2905)+1),"")</f>
        <v>0</v>
      </c>
      <c r="N4547">
        <f>IFERROR(SMALL(N972:N2902,ROW()-ROW($N$2905)+1),"")</f>
        <v>0</v>
      </c>
    </row>
    <row r="4548" spans="5:14">
      <c r="E4548">
        <f>IFERROR(SMALL(E972:E2902,ROW()-ROW($E$2905)+1),"")</f>
        <v>0</v>
      </c>
      <c r="F4548">
        <f>IFERROR(SMALL(F972:F2902,ROW()-ROW($F$2905)+1),"")</f>
        <v>0</v>
      </c>
      <c r="G4548">
        <f>IFERROR(SMALL(G972:G2902,ROW()-ROW($G$2905)+1),"")</f>
        <v>0</v>
      </c>
      <c r="H4548">
        <f>IFERROR(SMALL(H972:H2902,ROW()-ROW($H$2905)+1),"")</f>
        <v>0</v>
      </c>
      <c r="K4548">
        <f>IFERROR(SMALL(K972:K2902,ROW()-ROW($K$2905)+1),"")</f>
        <v>0</v>
      </c>
      <c r="L4548">
        <f>IFERROR(SMALL(L972:L2902,ROW()-ROW($L$2905)+1),"")</f>
        <v>0</v>
      </c>
      <c r="M4548">
        <f>IFERROR(SMALL(M972:M2902,ROW()-ROW($M$2905)+1),"")</f>
        <v>0</v>
      </c>
      <c r="N4548">
        <f>IFERROR(SMALL(N972:N2902,ROW()-ROW($N$2905)+1),"")</f>
        <v>0</v>
      </c>
    </row>
    <row r="4549" spans="5:14">
      <c r="E4549">
        <f>IFERROR(SMALL(E972:E2902,ROW()-ROW($E$2905)+1),"")</f>
        <v>0</v>
      </c>
      <c r="F4549">
        <f>IFERROR(SMALL(F972:F2902,ROW()-ROW($F$2905)+1),"")</f>
        <v>0</v>
      </c>
      <c r="G4549">
        <f>IFERROR(SMALL(G972:G2902,ROW()-ROW($G$2905)+1),"")</f>
        <v>0</v>
      </c>
      <c r="H4549">
        <f>IFERROR(SMALL(H972:H2902,ROW()-ROW($H$2905)+1),"")</f>
        <v>0</v>
      </c>
      <c r="K4549">
        <f>IFERROR(SMALL(K972:K2902,ROW()-ROW($K$2905)+1),"")</f>
        <v>0</v>
      </c>
      <c r="L4549">
        <f>IFERROR(SMALL(L972:L2902,ROW()-ROW($L$2905)+1),"")</f>
        <v>0</v>
      </c>
      <c r="M4549">
        <f>IFERROR(SMALL(M972:M2902,ROW()-ROW($M$2905)+1),"")</f>
        <v>0</v>
      </c>
      <c r="N4549">
        <f>IFERROR(SMALL(N972:N2902,ROW()-ROW($N$2905)+1),"")</f>
        <v>0</v>
      </c>
    </row>
    <row r="4550" spans="5:14">
      <c r="E4550">
        <f>IFERROR(SMALL(E972:E2902,ROW()-ROW($E$2905)+1),"")</f>
        <v>0</v>
      </c>
      <c r="F4550">
        <f>IFERROR(SMALL(F972:F2902,ROW()-ROW($F$2905)+1),"")</f>
        <v>0</v>
      </c>
      <c r="G4550">
        <f>IFERROR(SMALL(G972:G2902,ROW()-ROW($G$2905)+1),"")</f>
        <v>0</v>
      </c>
      <c r="H4550">
        <f>IFERROR(SMALL(H972:H2902,ROW()-ROW($H$2905)+1),"")</f>
        <v>0</v>
      </c>
      <c r="K4550">
        <f>IFERROR(SMALL(K972:K2902,ROW()-ROW($K$2905)+1),"")</f>
        <v>0</v>
      </c>
      <c r="L4550">
        <f>IFERROR(SMALL(L972:L2902,ROW()-ROW($L$2905)+1),"")</f>
        <v>0</v>
      </c>
      <c r="M4550">
        <f>IFERROR(SMALL(M972:M2902,ROW()-ROW($M$2905)+1),"")</f>
        <v>0</v>
      </c>
      <c r="N4550">
        <f>IFERROR(SMALL(N972:N2902,ROW()-ROW($N$2905)+1),"")</f>
        <v>0</v>
      </c>
    </row>
    <row r="4551" spans="5:14">
      <c r="E4551">
        <f>IFERROR(SMALL(E972:E2902,ROW()-ROW($E$2905)+1),"")</f>
        <v>0</v>
      </c>
      <c r="F4551">
        <f>IFERROR(SMALL(F972:F2902,ROW()-ROW($F$2905)+1),"")</f>
        <v>0</v>
      </c>
      <c r="G4551">
        <f>IFERROR(SMALL(G972:G2902,ROW()-ROW($G$2905)+1),"")</f>
        <v>0</v>
      </c>
      <c r="H4551">
        <f>IFERROR(SMALL(H972:H2902,ROW()-ROW($H$2905)+1),"")</f>
        <v>0</v>
      </c>
      <c r="K4551">
        <f>IFERROR(SMALL(K972:K2902,ROW()-ROW($K$2905)+1),"")</f>
        <v>0</v>
      </c>
      <c r="L4551">
        <f>IFERROR(SMALL(L972:L2902,ROW()-ROW($L$2905)+1),"")</f>
        <v>0</v>
      </c>
      <c r="M4551">
        <f>IFERROR(SMALL(M972:M2902,ROW()-ROW($M$2905)+1),"")</f>
        <v>0</v>
      </c>
      <c r="N4551">
        <f>IFERROR(SMALL(N972:N2902,ROW()-ROW($N$2905)+1),"")</f>
        <v>0</v>
      </c>
    </row>
    <row r="4552" spans="5:14">
      <c r="E4552">
        <f>IFERROR(SMALL(E972:E2902,ROW()-ROW($E$2905)+1),"")</f>
        <v>0</v>
      </c>
      <c r="F4552">
        <f>IFERROR(SMALL(F972:F2902,ROW()-ROW($F$2905)+1),"")</f>
        <v>0</v>
      </c>
      <c r="G4552">
        <f>IFERROR(SMALL(G972:G2902,ROW()-ROW($G$2905)+1),"")</f>
        <v>0</v>
      </c>
      <c r="H4552">
        <f>IFERROR(SMALL(H972:H2902,ROW()-ROW($H$2905)+1),"")</f>
        <v>0</v>
      </c>
      <c r="K4552">
        <f>IFERROR(SMALL(K972:K2902,ROW()-ROW($K$2905)+1),"")</f>
        <v>0</v>
      </c>
      <c r="L4552">
        <f>IFERROR(SMALL(L972:L2902,ROW()-ROW($L$2905)+1),"")</f>
        <v>0</v>
      </c>
      <c r="M4552">
        <f>IFERROR(SMALL(M972:M2902,ROW()-ROW($M$2905)+1),"")</f>
        <v>0</v>
      </c>
      <c r="N4552">
        <f>IFERROR(SMALL(N972:N2902,ROW()-ROW($N$2905)+1),"")</f>
        <v>0</v>
      </c>
    </row>
    <row r="4553" spans="5:14">
      <c r="E4553">
        <f>IFERROR(SMALL(E972:E2902,ROW()-ROW($E$2905)+1),"")</f>
        <v>0</v>
      </c>
      <c r="F4553">
        <f>IFERROR(SMALL(F972:F2902,ROW()-ROW($F$2905)+1),"")</f>
        <v>0</v>
      </c>
      <c r="G4553">
        <f>IFERROR(SMALL(G972:G2902,ROW()-ROW($G$2905)+1),"")</f>
        <v>0</v>
      </c>
      <c r="H4553">
        <f>IFERROR(SMALL(H972:H2902,ROW()-ROW($H$2905)+1),"")</f>
        <v>0</v>
      </c>
      <c r="K4553">
        <f>IFERROR(SMALL(K972:K2902,ROW()-ROW($K$2905)+1),"")</f>
        <v>0</v>
      </c>
      <c r="L4553">
        <f>IFERROR(SMALL(L972:L2902,ROW()-ROW($L$2905)+1),"")</f>
        <v>0</v>
      </c>
      <c r="M4553">
        <f>IFERROR(SMALL(M972:M2902,ROW()-ROW($M$2905)+1),"")</f>
        <v>0</v>
      </c>
      <c r="N4553">
        <f>IFERROR(SMALL(N972:N2902,ROW()-ROW($N$2905)+1),"")</f>
        <v>0</v>
      </c>
    </row>
    <row r="4554" spans="5:14">
      <c r="E4554">
        <f>IFERROR(SMALL(E972:E2902,ROW()-ROW($E$2905)+1),"")</f>
        <v>0</v>
      </c>
      <c r="F4554">
        <f>IFERROR(SMALL(F972:F2902,ROW()-ROW($F$2905)+1),"")</f>
        <v>0</v>
      </c>
      <c r="G4554">
        <f>IFERROR(SMALL(G972:G2902,ROW()-ROW($G$2905)+1),"")</f>
        <v>0</v>
      </c>
      <c r="H4554">
        <f>IFERROR(SMALL(H972:H2902,ROW()-ROW($H$2905)+1),"")</f>
        <v>0</v>
      </c>
      <c r="K4554">
        <f>IFERROR(SMALL(K972:K2902,ROW()-ROW($K$2905)+1),"")</f>
        <v>0</v>
      </c>
      <c r="L4554">
        <f>IFERROR(SMALL(L972:L2902,ROW()-ROW($L$2905)+1),"")</f>
        <v>0</v>
      </c>
      <c r="M4554">
        <f>IFERROR(SMALL(M972:M2902,ROW()-ROW($M$2905)+1),"")</f>
        <v>0</v>
      </c>
      <c r="N4554">
        <f>IFERROR(SMALL(N972:N2902,ROW()-ROW($N$2905)+1),"")</f>
        <v>0</v>
      </c>
    </row>
    <row r="4555" spans="5:14">
      <c r="E4555">
        <f>IFERROR(SMALL(E972:E2902,ROW()-ROW($E$2905)+1),"")</f>
        <v>0</v>
      </c>
      <c r="F4555">
        <f>IFERROR(SMALL(F972:F2902,ROW()-ROW($F$2905)+1),"")</f>
        <v>0</v>
      </c>
      <c r="G4555">
        <f>IFERROR(SMALL(G972:G2902,ROW()-ROW($G$2905)+1),"")</f>
        <v>0</v>
      </c>
      <c r="H4555">
        <f>IFERROR(SMALL(H972:H2902,ROW()-ROW($H$2905)+1),"")</f>
        <v>0</v>
      </c>
      <c r="K4555">
        <f>IFERROR(SMALL(K972:K2902,ROW()-ROW($K$2905)+1),"")</f>
        <v>0</v>
      </c>
      <c r="L4555">
        <f>IFERROR(SMALL(L972:L2902,ROW()-ROW($L$2905)+1),"")</f>
        <v>0</v>
      </c>
      <c r="M4555">
        <f>IFERROR(SMALL(M972:M2902,ROW()-ROW($M$2905)+1),"")</f>
        <v>0</v>
      </c>
      <c r="N4555">
        <f>IFERROR(SMALL(N972:N2902,ROW()-ROW($N$2905)+1),"")</f>
        <v>0</v>
      </c>
    </row>
    <row r="4556" spans="5:14">
      <c r="E4556">
        <f>IFERROR(SMALL(E972:E2902,ROW()-ROW($E$2905)+1),"")</f>
        <v>0</v>
      </c>
      <c r="F4556">
        <f>IFERROR(SMALL(F972:F2902,ROW()-ROW($F$2905)+1),"")</f>
        <v>0</v>
      </c>
      <c r="G4556">
        <f>IFERROR(SMALL(G972:G2902,ROW()-ROW($G$2905)+1),"")</f>
        <v>0</v>
      </c>
      <c r="H4556">
        <f>IFERROR(SMALL(H972:H2902,ROW()-ROW($H$2905)+1),"")</f>
        <v>0</v>
      </c>
      <c r="K4556">
        <f>IFERROR(SMALL(K972:K2902,ROW()-ROW($K$2905)+1),"")</f>
        <v>0</v>
      </c>
      <c r="L4556">
        <f>IFERROR(SMALL(L972:L2902,ROW()-ROW($L$2905)+1),"")</f>
        <v>0</v>
      </c>
      <c r="M4556">
        <f>IFERROR(SMALL(M972:M2902,ROW()-ROW($M$2905)+1),"")</f>
        <v>0</v>
      </c>
      <c r="N4556">
        <f>IFERROR(SMALL(N972:N2902,ROW()-ROW($N$2905)+1),"")</f>
        <v>0</v>
      </c>
    </row>
    <row r="4557" spans="5:14">
      <c r="E4557">
        <f>IFERROR(SMALL(E972:E2902,ROW()-ROW($E$2905)+1),"")</f>
        <v>0</v>
      </c>
      <c r="F4557">
        <f>IFERROR(SMALL(F972:F2902,ROW()-ROW($F$2905)+1),"")</f>
        <v>0</v>
      </c>
      <c r="G4557">
        <f>IFERROR(SMALL(G972:G2902,ROW()-ROW($G$2905)+1),"")</f>
        <v>0</v>
      </c>
      <c r="H4557">
        <f>IFERROR(SMALL(H972:H2902,ROW()-ROW($H$2905)+1),"")</f>
        <v>0</v>
      </c>
      <c r="K4557">
        <f>IFERROR(SMALL(K972:K2902,ROW()-ROW($K$2905)+1),"")</f>
        <v>0</v>
      </c>
      <c r="L4557">
        <f>IFERROR(SMALL(L972:L2902,ROW()-ROW($L$2905)+1),"")</f>
        <v>0</v>
      </c>
      <c r="M4557">
        <f>IFERROR(SMALL(M972:M2902,ROW()-ROW($M$2905)+1),"")</f>
        <v>0</v>
      </c>
      <c r="N4557">
        <f>IFERROR(SMALL(N972:N2902,ROW()-ROW($N$2905)+1),"")</f>
        <v>0</v>
      </c>
    </row>
    <row r="4558" spans="5:14">
      <c r="E4558">
        <f>IFERROR(SMALL(E972:E2902,ROW()-ROW($E$2905)+1),"")</f>
        <v>0</v>
      </c>
      <c r="F4558">
        <f>IFERROR(SMALL(F972:F2902,ROW()-ROW($F$2905)+1),"")</f>
        <v>0</v>
      </c>
      <c r="G4558">
        <f>IFERROR(SMALL(G972:G2902,ROW()-ROW($G$2905)+1),"")</f>
        <v>0</v>
      </c>
      <c r="H4558">
        <f>IFERROR(SMALL(H972:H2902,ROW()-ROW($H$2905)+1),"")</f>
        <v>0</v>
      </c>
      <c r="K4558">
        <f>IFERROR(SMALL(K972:K2902,ROW()-ROW($K$2905)+1),"")</f>
        <v>0</v>
      </c>
      <c r="L4558">
        <f>IFERROR(SMALL(L972:L2902,ROW()-ROW($L$2905)+1),"")</f>
        <v>0</v>
      </c>
      <c r="M4558">
        <f>IFERROR(SMALL(M972:M2902,ROW()-ROW($M$2905)+1),"")</f>
        <v>0</v>
      </c>
      <c r="N4558">
        <f>IFERROR(SMALL(N972:N2902,ROW()-ROW($N$2905)+1),"")</f>
        <v>0</v>
      </c>
    </row>
    <row r="4559" spans="5:14">
      <c r="E4559">
        <f>IFERROR(SMALL(E972:E2902,ROW()-ROW($E$2905)+1),"")</f>
        <v>0</v>
      </c>
      <c r="F4559">
        <f>IFERROR(SMALL(F972:F2902,ROW()-ROW($F$2905)+1),"")</f>
        <v>0</v>
      </c>
      <c r="G4559">
        <f>IFERROR(SMALL(G972:G2902,ROW()-ROW($G$2905)+1),"")</f>
        <v>0</v>
      </c>
      <c r="H4559">
        <f>IFERROR(SMALL(H972:H2902,ROW()-ROW($H$2905)+1),"")</f>
        <v>0</v>
      </c>
      <c r="K4559">
        <f>IFERROR(SMALL(K972:K2902,ROW()-ROW($K$2905)+1),"")</f>
        <v>0</v>
      </c>
      <c r="L4559">
        <f>IFERROR(SMALL(L972:L2902,ROW()-ROW($L$2905)+1),"")</f>
        <v>0</v>
      </c>
      <c r="M4559">
        <f>IFERROR(SMALL(M972:M2902,ROW()-ROW($M$2905)+1),"")</f>
        <v>0</v>
      </c>
      <c r="N4559">
        <f>IFERROR(SMALL(N972:N2902,ROW()-ROW($N$2905)+1),"")</f>
        <v>0</v>
      </c>
    </row>
    <row r="4560" spans="5:14">
      <c r="E4560">
        <f>IFERROR(SMALL(E972:E2902,ROW()-ROW($E$2905)+1),"")</f>
        <v>0</v>
      </c>
      <c r="F4560">
        <f>IFERROR(SMALL(F972:F2902,ROW()-ROW($F$2905)+1),"")</f>
        <v>0</v>
      </c>
      <c r="G4560">
        <f>IFERROR(SMALL(G972:G2902,ROW()-ROW($G$2905)+1),"")</f>
        <v>0</v>
      </c>
      <c r="H4560">
        <f>IFERROR(SMALL(H972:H2902,ROW()-ROW($H$2905)+1),"")</f>
        <v>0</v>
      </c>
      <c r="K4560">
        <f>IFERROR(SMALL(K972:K2902,ROW()-ROW($K$2905)+1),"")</f>
        <v>0</v>
      </c>
      <c r="L4560">
        <f>IFERROR(SMALL(L972:L2902,ROW()-ROW($L$2905)+1),"")</f>
        <v>0</v>
      </c>
      <c r="M4560">
        <f>IFERROR(SMALL(M972:M2902,ROW()-ROW($M$2905)+1),"")</f>
        <v>0</v>
      </c>
      <c r="N4560">
        <f>IFERROR(SMALL(N972:N2902,ROW()-ROW($N$2905)+1),"")</f>
        <v>0</v>
      </c>
    </row>
    <row r="4561" spans="5:14">
      <c r="E4561">
        <f>IFERROR(SMALL(E972:E2902,ROW()-ROW($E$2905)+1),"")</f>
        <v>0</v>
      </c>
      <c r="F4561">
        <f>IFERROR(SMALL(F972:F2902,ROW()-ROW($F$2905)+1),"")</f>
        <v>0</v>
      </c>
      <c r="G4561">
        <f>IFERROR(SMALL(G972:G2902,ROW()-ROW($G$2905)+1),"")</f>
        <v>0</v>
      </c>
      <c r="H4561">
        <f>IFERROR(SMALL(H972:H2902,ROW()-ROW($H$2905)+1),"")</f>
        <v>0</v>
      </c>
      <c r="K4561">
        <f>IFERROR(SMALL(K972:K2902,ROW()-ROW($K$2905)+1),"")</f>
        <v>0</v>
      </c>
      <c r="L4561">
        <f>IFERROR(SMALL(L972:L2902,ROW()-ROW($L$2905)+1),"")</f>
        <v>0</v>
      </c>
      <c r="M4561">
        <f>IFERROR(SMALL(M972:M2902,ROW()-ROW($M$2905)+1),"")</f>
        <v>0</v>
      </c>
      <c r="N4561">
        <f>IFERROR(SMALL(N972:N2902,ROW()-ROW($N$2905)+1),"")</f>
        <v>0</v>
      </c>
    </row>
    <row r="4562" spans="5:14">
      <c r="E4562">
        <f>IFERROR(SMALL(E972:E2902,ROW()-ROW($E$2905)+1),"")</f>
        <v>0</v>
      </c>
      <c r="F4562">
        <f>IFERROR(SMALL(F972:F2902,ROW()-ROW($F$2905)+1),"")</f>
        <v>0</v>
      </c>
      <c r="G4562">
        <f>IFERROR(SMALL(G972:G2902,ROW()-ROW($G$2905)+1),"")</f>
        <v>0</v>
      </c>
      <c r="H4562">
        <f>IFERROR(SMALL(H972:H2902,ROW()-ROW($H$2905)+1),"")</f>
        <v>0</v>
      </c>
      <c r="K4562">
        <f>IFERROR(SMALL(K972:K2902,ROW()-ROW($K$2905)+1),"")</f>
        <v>0</v>
      </c>
      <c r="L4562">
        <f>IFERROR(SMALL(L972:L2902,ROW()-ROW($L$2905)+1),"")</f>
        <v>0</v>
      </c>
      <c r="M4562">
        <f>IFERROR(SMALL(M972:M2902,ROW()-ROW($M$2905)+1),"")</f>
        <v>0</v>
      </c>
      <c r="N4562">
        <f>IFERROR(SMALL(N972:N2902,ROW()-ROW($N$2905)+1),"")</f>
        <v>0</v>
      </c>
    </row>
    <row r="4563" spans="5:14">
      <c r="E4563">
        <f>IFERROR(SMALL(E972:E2902,ROW()-ROW($E$2905)+1),"")</f>
        <v>0</v>
      </c>
      <c r="F4563">
        <f>IFERROR(SMALL(F972:F2902,ROW()-ROW($F$2905)+1),"")</f>
        <v>0</v>
      </c>
      <c r="G4563">
        <f>IFERROR(SMALL(G972:G2902,ROW()-ROW($G$2905)+1),"")</f>
        <v>0</v>
      </c>
      <c r="H4563">
        <f>IFERROR(SMALL(H972:H2902,ROW()-ROW($H$2905)+1),"")</f>
        <v>0</v>
      </c>
      <c r="K4563">
        <f>IFERROR(SMALL(K972:K2902,ROW()-ROW($K$2905)+1),"")</f>
        <v>0</v>
      </c>
      <c r="L4563">
        <f>IFERROR(SMALL(L972:L2902,ROW()-ROW($L$2905)+1),"")</f>
        <v>0</v>
      </c>
      <c r="M4563">
        <f>IFERROR(SMALL(M972:M2902,ROW()-ROW($M$2905)+1),"")</f>
        <v>0</v>
      </c>
      <c r="N4563">
        <f>IFERROR(SMALL(N972:N2902,ROW()-ROW($N$2905)+1),"")</f>
        <v>0</v>
      </c>
    </row>
    <row r="4564" spans="5:14">
      <c r="E4564">
        <f>IFERROR(SMALL(E972:E2902,ROW()-ROW($E$2905)+1),"")</f>
        <v>0</v>
      </c>
      <c r="F4564">
        <f>IFERROR(SMALL(F972:F2902,ROW()-ROW($F$2905)+1),"")</f>
        <v>0</v>
      </c>
      <c r="G4564">
        <f>IFERROR(SMALL(G972:G2902,ROW()-ROW($G$2905)+1),"")</f>
        <v>0</v>
      </c>
      <c r="H4564">
        <f>IFERROR(SMALL(H972:H2902,ROW()-ROW($H$2905)+1),"")</f>
        <v>0</v>
      </c>
      <c r="K4564">
        <f>IFERROR(SMALL(K972:K2902,ROW()-ROW($K$2905)+1),"")</f>
        <v>0</v>
      </c>
      <c r="L4564">
        <f>IFERROR(SMALL(L972:L2902,ROW()-ROW($L$2905)+1),"")</f>
        <v>0</v>
      </c>
      <c r="M4564">
        <f>IFERROR(SMALL(M972:M2902,ROW()-ROW($M$2905)+1),"")</f>
        <v>0</v>
      </c>
      <c r="N4564">
        <f>IFERROR(SMALL(N972:N2902,ROW()-ROW($N$2905)+1),"")</f>
        <v>0</v>
      </c>
    </row>
    <row r="4565" spans="5:14">
      <c r="E4565">
        <f>IFERROR(SMALL(E972:E2902,ROW()-ROW($E$2905)+1),"")</f>
        <v>0</v>
      </c>
      <c r="F4565">
        <f>IFERROR(SMALL(F972:F2902,ROW()-ROW($F$2905)+1),"")</f>
        <v>0</v>
      </c>
      <c r="G4565">
        <f>IFERROR(SMALL(G972:G2902,ROW()-ROW($G$2905)+1),"")</f>
        <v>0</v>
      </c>
      <c r="H4565">
        <f>IFERROR(SMALL(H972:H2902,ROW()-ROW($H$2905)+1),"")</f>
        <v>0</v>
      </c>
      <c r="K4565">
        <f>IFERROR(SMALL(K972:K2902,ROW()-ROW($K$2905)+1),"")</f>
        <v>0</v>
      </c>
      <c r="L4565">
        <f>IFERROR(SMALL(L972:L2902,ROW()-ROW($L$2905)+1),"")</f>
        <v>0</v>
      </c>
      <c r="M4565">
        <f>IFERROR(SMALL(M972:M2902,ROW()-ROW($M$2905)+1),"")</f>
        <v>0</v>
      </c>
      <c r="N4565">
        <f>IFERROR(SMALL(N972:N2902,ROW()-ROW($N$2905)+1),"")</f>
        <v>0</v>
      </c>
    </row>
    <row r="4566" spans="5:14">
      <c r="E4566">
        <f>IFERROR(SMALL(E972:E2902,ROW()-ROW($E$2905)+1),"")</f>
        <v>0</v>
      </c>
      <c r="F4566">
        <f>IFERROR(SMALL(F972:F2902,ROW()-ROW($F$2905)+1),"")</f>
        <v>0</v>
      </c>
      <c r="G4566">
        <f>IFERROR(SMALL(G972:G2902,ROW()-ROW($G$2905)+1),"")</f>
        <v>0</v>
      </c>
      <c r="H4566">
        <f>IFERROR(SMALL(H972:H2902,ROW()-ROW($H$2905)+1),"")</f>
        <v>0</v>
      </c>
      <c r="K4566">
        <f>IFERROR(SMALL(K972:K2902,ROW()-ROW($K$2905)+1),"")</f>
        <v>0</v>
      </c>
      <c r="L4566">
        <f>IFERROR(SMALL(L972:L2902,ROW()-ROW($L$2905)+1),"")</f>
        <v>0</v>
      </c>
      <c r="M4566">
        <f>IFERROR(SMALL(M972:M2902,ROW()-ROW($M$2905)+1),"")</f>
        <v>0</v>
      </c>
      <c r="N4566">
        <f>IFERROR(SMALL(N972:N2902,ROW()-ROW($N$2905)+1),"")</f>
        <v>0</v>
      </c>
    </row>
    <row r="4567" spans="5:14">
      <c r="E4567">
        <f>IFERROR(SMALL(E972:E2902,ROW()-ROW($E$2905)+1),"")</f>
        <v>0</v>
      </c>
      <c r="F4567">
        <f>IFERROR(SMALL(F972:F2902,ROW()-ROW($F$2905)+1),"")</f>
        <v>0</v>
      </c>
      <c r="G4567">
        <f>IFERROR(SMALL(G972:G2902,ROW()-ROW($G$2905)+1),"")</f>
        <v>0</v>
      </c>
      <c r="H4567">
        <f>IFERROR(SMALL(H972:H2902,ROW()-ROW($H$2905)+1),"")</f>
        <v>0</v>
      </c>
      <c r="K4567">
        <f>IFERROR(SMALL(K972:K2902,ROW()-ROW($K$2905)+1),"")</f>
        <v>0</v>
      </c>
      <c r="L4567">
        <f>IFERROR(SMALL(L972:L2902,ROW()-ROW($L$2905)+1),"")</f>
        <v>0</v>
      </c>
      <c r="M4567">
        <f>IFERROR(SMALL(M972:M2902,ROW()-ROW($M$2905)+1),"")</f>
        <v>0</v>
      </c>
      <c r="N4567">
        <f>IFERROR(SMALL(N972:N2902,ROW()-ROW($N$2905)+1),"")</f>
        <v>0</v>
      </c>
    </row>
    <row r="4568" spans="5:14">
      <c r="E4568">
        <f>IFERROR(SMALL(E972:E2902,ROW()-ROW($E$2905)+1),"")</f>
        <v>0</v>
      </c>
      <c r="F4568">
        <f>IFERROR(SMALL(F972:F2902,ROW()-ROW($F$2905)+1),"")</f>
        <v>0</v>
      </c>
      <c r="G4568">
        <f>IFERROR(SMALL(G972:G2902,ROW()-ROW($G$2905)+1),"")</f>
        <v>0</v>
      </c>
      <c r="H4568">
        <f>IFERROR(SMALL(H972:H2902,ROW()-ROW($H$2905)+1),"")</f>
        <v>0</v>
      </c>
      <c r="K4568">
        <f>IFERROR(SMALL(K972:K2902,ROW()-ROW($K$2905)+1),"")</f>
        <v>0</v>
      </c>
      <c r="L4568">
        <f>IFERROR(SMALL(L972:L2902,ROW()-ROW($L$2905)+1),"")</f>
        <v>0</v>
      </c>
      <c r="M4568">
        <f>IFERROR(SMALL(M972:M2902,ROW()-ROW($M$2905)+1),"")</f>
        <v>0</v>
      </c>
      <c r="N4568">
        <f>IFERROR(SMALL(N972:N2902,ROW()-ROW($N$2905)+1),"")</f>
        <v>0</v>
      </c>
    </row>
    <row r="4569" spans="5:14">
      <c r="E4569">
        <f>IFERROR(SMALL(E972:E2902,ROW()-ROW($E$2905)+1),"")</f>
        <v>0</v>
      </c>
      <c r="F4569">
        <f>IFERROR(SMALL(F972:F2902,ROW()-ROW($F$2905)+1),"")</f>
        <v>0</v>
      </c>
      <c r="G4569">
        <f>IFERROR(SMALL(G972:G2902,ROW()-ROW($G$2905)+1),"")</f>
        <v>0</v>
      </c>
      <c r="H4569">
        <f>IFERROR(SMALL(H972:H2902,ROW()-ROW($H$2905)+1),"")</f>
        <v>0</v>
      </c>
      <c r="K4569">
        <f>IFERROR(SMALL(K972:K2902,ROW()-ROW($K$2905)+1),"")</f>
        <v>0</v>
      </c>
      <c r="L4569">
        <f>IFERROR(SMALL(L972:L2902,ROW()-ROW($L$2905)+1),"")</f>
        <v>0</v>
      </c>
      <c r="M4569">
        <f>IFERROR(SMALL(M972:M2902,ROW()-ROW($M$2905)+1),"")</f>
        <v>0</v>
      </c>
      <c r="N4569">
        <f>IFERROR(SMALL(N972:N2902,ROW()-ROW($N$2905)+1),"")</f>
        <v>0</v>
      </c>
    </row>
    <row r="4570" spans="5:14">
      <c r="E4570">
        <f>IFERROR(SMALL(E972:E2902,ROW()-ROW($E$2905)+1),"")</f>
        <v>0</v>
      </c>
      <c r="F4570">
        <f>IFERROR(SMALL(F972:F2902,ROW()-ROW($F$2905)+1),"")</f>
        <v>0</v>
      </c>
      <c r="G4570">
        <f>IFERROR(SMALL(G972:G2902,ROW()-ROW($G$2905)+1),"")</f>
        <v>0</v>
      </c>
      <c r="H4570">
        <f>IFERROR(SMALL(H972:H2902,ROW()-ROW($H$2905)+1),"")</f>
        <v>0</v>
      </c>
      <c r="K4570">
        <f>IFERROR(SMALL(K972:K2902,ROW()-ROW($K$2905)+1),"")</f>
        <v>0</v>
      </c>
      <c r="L4570">
        <f>IFERROR(SMALL(L972:L2902,ROW()-ROW($L$2905)+1),"")</f>
        <v>0</v>
      </c>
      <c r="M4570">
        <f>IFERROR(SMALL(M972:M2902,ROW()-ROW($M$2905)+1),"")</f>
        <v>0</v>
      </c>
      <c r="N4570">
        <f>IFERROR(SMALL(N972:N2902,ROW()-ROW($N$2905)+1),"")</f>
        <v>0</v>
      </c>
    </row>
    <row r="4571" spans="5:14">
      <c r="E4571">
        <f>IFERROR(SMALL(E972:E2902,ROW()-ROW($E$2905)+1),"")</f>
        <v>0</v>
      </c>
      <c r="F4571">
        <f>IFERROR(SMALL(F972:F2902,ROW()-ROW($F$2905)+1),"")</f>
        <v>0</v>
      </c>
      <c r="G4571">
        <f>IFERROR(SMALL(G972:G2902,ROW()-ROW($G$2905)+1),"")</f>
        <v>0</v>
      </c>
      <c r="H4571">
        <f>IFERROR(SMALL(H972:H2902,ROW()-ROW($H$2905)+1),"")</f>
        <v>0</v>
      </c>
      <c r="K4571">
        <f>IFERROR(SMALL(K972:K2902,ROW()-ROW($K$2905)+1),"")</f>
        <v>0</v>
      </c>
      <c r="L4571">
        <f>IFERROR(SMALL(L972:L2902,ROW()-ROW($L$2905)+1),"")</f>
        <v>0</v>
      </c>
      <c r="M4571">
        <f>IFERROR(SMALL(M972:M2902,ROW()-ROW($M$2905)+1),"")</f>
        <v>0</v>
      </c>
      <c r="N4571">
        <f>IFERROR(SMALL(N972:N2902,ROW()-ROW($N$2905)+1),"")</f>
        <v>0</v>
      </c>
    </row>
    <row r="4572" spans="5:14">
      <c r="E4572">
        <f>IFERROR(SMALL(E972:E2902,ROW()-ROW($E$2905)+1),"")</f>
        <v>0</v>
      </c>
      <c r="F4572">
        <f>IFERROR(SMALL(F972:F2902,ROW()-ROW($F$2905)+1),"")</f>
        <v>0</v>
      </c>
      <c r="G4572">
        <f>IFERROR(SMALL(G972:G2902,ROW()-ROW($G$2905)+1),"")</f>
        <v>0</v>
      </c>
      <c r="H4572">
        <f>IFERROR(SMALL(H972:H2902,ROW()-ROW($H$2905)+1),"")</f>
        <v>0</v>
      </c>
      <c r="K4572">
        <f>IFERROR(SMALL(K972:K2902,ROW()-ROW($K$2905)+1),"")</f>
        <v>0</v>
      </c>
      <c r="L4572">
        <f>IFERROR(SMALL(L972:L2902,ROW()-ROW($L$2905)+1),"")</f>
        <v>0</v>
      </c>
      <c r="M4572">
        <f>IFERROR(SMALL(M972:M2902,ROW()-ROW($M$2905)+1),"")</f>
        <v>0</v>
      </c>
      <c r="N4572">
        <f>IFERROR(SMALL(N972:N2902,ROW()-ROW($N$2905)+1),"")</f>
        <v>0</v>
      </c>
    </row>
    <row r="4573" spans="5:14">
      <c r="E4573">
        <f>IFERROR(SMALL(E972:E2902,ROW()-ROW($E$2905)+1),"")</f>
        <v>0</v>
      </c>
      <c r="F4573">
        <f>IFERROR(SMALL(F972:F2902,ROW()-ROW($F$2905)+1),"")</f>
        <v>0</v>
      </c>
      <c r="G4573">
        <f>IFERROR(SMALL(G972:G2902,ROW()-ROW($G$2905)+1),"")</f>
        <v>0</v>
      </c>
      <c r="H4573">
        <f>IFERROR(SMALL(H972:H2902,ROW()-ROW($H$2905)+1),"")</f>
        <v>0</v>
      </c>
      <c r="K4573">
        <f>IFERROR(SMALL(K972:K2902,ROW()-ROW($K$2905)+1),"")</f>
        <v>0</v>
      </c>
      <c r="L4573">
        <f>IFERROR(SMALL(L972:L2902,ROW()-ROW($L$2905)+1),"")</f>
        <v>0</v>
      </c>
      <c r="M4573">
        <f>IFERROR(SMALL(M972:M2902,ROW()-ROW($M$2905)+1),"")</f>
        <v>0</v>
      </c>
      <c r="N4573">
        <f>IFERROR(SMALL(N972:N2902,ROW()-ROW($N$2905)+1),"")</f>
        <v>0</v>
      </c>
    </row>
    <row r="4574" spans="5:14">
      <c r="E4574">
        <f>IFERROR(SMALL(E972:E2902,ROW()-ROW($E$2905)+1),"")</f>
        <v>0</v>
      </c>
      <c r="F4574">
        <f>IFERROR(SMALL(F972:F2902,ROW()-ROW($F$2905)+1),"")</f>
        <v>0</v>
      </c>
      <c r="G4574">
        <f>IFERROR(SMALL(G972:G2902,ROW()-ROW($G$2905)+1),"")</f>
        <v>0</v>
      </c>
      <c r="H4574">
        <f>IFERROR(SMALL(H972:H2902,ROW()-ROW($H$2905)+1),"")</f>
        <v>0</v>
      </c>
      <c r="K4574">
        <f>IFERROR(SMALL(K972:K2902,ROW()-ROW($K$2905)+1),"")</f>
        <v>0</v>
      </c>
      <c r="L4574">
        <f>IFERROR(SMALL(L972:L2902,ROW()-ROW($L$2905)+1),"")</f>
        <v>0</v>
      </c>
      <c r="M4574">
        <f>IFERROR(SMALL(M972:M2902,ROW()-ROW($M$2905)+1),"")</f>
        <v>0</v>
      </c>
      <c r="N4574">
        <f>IFERROR(SMALL(N972:N2902,ROW()-ROW($N$2905)+1),"")</f>
        <v>0</v>
      </c>
    </row>
    <row r="4575" spans="5:14">
      <c r="E4575">
        <f>IFERROR(SMALL(E972:E2902,ROW()-ROW($E$2905)+1),"")</f>
        <v>0</v>
      </c>
      <c r="F4575">
        <f>IFERROR(SMALL(F972:F2902,ROW()-ROW($F$2905)+1),"")</f>
        <v>0</v>
      </c>
      <c r="G4575">
        <f>IFERROR(SMALL(G972:G2902,ROW()-ROW($G$2905)+1),"")</f>
        <v>0</v>
      </c>
      <c r="H4575">
        <f>IFERROR(SMALL(H972:H2902,ROW()-ROW($H$2905)+1),"")</f>
        <v>0</v>
      </c>
      <c r="K4575">
        <f>IFERROR(SMALL(K972:K2902,ROW()-ROW($K$2905)+1),"")</f>
        <v>0</v>
      </c>
      <c r="L4575">
        <f>IFERROR(SMALL(L972:L2902,ROW()-ROW($L$2905)+1),"")</f>
        <v>0</v>
      </c>
      <c r="M4575">
        <f>IFERROR(SMALL(M972:M2902,ROW()-ROW($M$2905)+1),"")</f>
        <v>0</v>
      </c>
      <c r="N4575">
        <f>IFERROR(SMALL(N972:N2902,ROW()-ROW($N$2905)+1),"")</f>
        <v>0</v>
      </c>
    </row>
    <row r="4576" spans="5:14">
      <c r="E4576">
        <f>IFERROR(SMALL(E972:E2902,ROW()-ROW($E$2905)+1),"")</f>
        <v>0</v>
      </c>
      <c r="F4576">
        <f>IFERROR(SMALL(F972:F2902,ROW()-ROW($F$2905)+1),"")</f>
        <v>0</v>
      </c>
      <c r="G4576">
        <f>IFERROR(SMALL(G972:G2902,ROW()-ROW($G$2905)+1),"")</f>
        <v>0</v>
      </c>
      <c r="H4576">
        <f>IFERROR(SMALL(H972:H2902,ROW()-ROW($H$2905)+1),"")</f>
        <v>0</v>
      </c>
      <c r="K4576">
        <f>IFERROR(SMALL(K972:K2902,ROW()-ROW($K$2905)+1),"")</f>
        <v>0</v>
      </c>
      <c r="L4576">
        <f>IFERROR(SMALL(L972:L2902,ROW()-ROW($L$2905)+1),"")</f>
        <v>0</v>
      </c>
      <c r="M4576">
        <f>IFERROR(SMALL(M972:M2902,ROW()-ROW($M$2905)+1),"")</f>
        <v>0</v>
      </c>
      <c r="N4576">
        <f>IFERROR(SMALL(N972:N2902,ROW()-ROW($N$2905)+1),"")</f>
        <v>0</v>
      </c>
    </row>
    <row r="4577" spans="5:14">
      <c r="E4577">
        <f>IFERROR(SMALL(E972:E2902,ROW()-ROW($E$2905)+1),"")</f>
        <v>0</v>
      </c>
      <c r="F4577">
        <f>IFERROR(SMALL(F972:F2902,ROW()-ROW($F$2905)+1),"")</f>
        <v>0</v>
      </c>
      <c r="G4577">
        <f>IFERROR(SMALL(G972:G2902,ROW()-ROW($G$2905)+1),"")</f>
        <v>0</v>
      </c>
      <c r="H4577">
        <f>IFERROR(SMALL(H972:H2902,ROW()-ROW($H$2905)+1),"")</f>
        <v>0</v>
      </c>
      <c r="K4577">
        <f>IFERROR(SMALL(K972:K2902,ROW()-ROW($K$2905)+1),"")</f>
        <v>0</v>
      </c>
      <c r="L4577">
        <f>IFERROR(SMALL(L972:L2902,ROW()-ROW($L$2905)+1),"")</f>
        <v>0</v>
      </c>
      <c r="M4577">
        <f>IFERROR(SMALL(M972:M2902,ROW()-ROW($M$2905)+1),"")</f>
        <v>0</v>
      </c>
      <c r="N4577">
        <f>IFERROR(SMALL(N972:N2902,ROW()-ROW($N$2905)+1),"")</f>
        <v>0</v>
      </c>
    </row>
    <row r="4578" spans="5:14">
      <c r="E4578">
        <f>IFERROR(SMALL(E972:E2902,ROW()-ROW($E$2905)+1),"")</f>
        <v>0</v>
      </c>
      <c r="F4578">
        <f>IFERROR(SMALL(F972:F2902,ROW()-ROW($F$2905)+1),"")</f>
        <v>0</v>
      </c>
      <c r="G4578">
        <f>IFERROR(SMALL(G972:G2902,ROW()-ROW($G$2905)+1),"")</f>
        <v>0</v>
      </c>
      <c r="H4578">
        <f>IFERROR(SMALL(H972:H2902,ROW()-ROW($H$2905)+1),"")</f>
        <v>0</v>
      </c>
      <c r="K4578">
        <f>IFERROR(SMALL(K972:K2902,ROW()-ROW($K$2905)+1),"")</f>
        <v>0</v>
      </c>
      <c r="L4578">
        <f>IFERROR(SMALL(L972:L2902,ROW()-ROW($L$2905)+1),"")</f>
        <v>0</v>
      </c>
      <c r="M4578">
        <f>IFERROR(SMALL(M972:M2902,ROW()-ROW($M$2905)+1),"")</f>
        <v>0</v>
      </c>
      <c r="N4578">
        <f>IFERROR(SMALL(N972:N2902,ROW()-ROW($N$2905)+1),"")</f>
        <v>0</v>
      </c>
    </row>
    <row r="4579" spans="5:14">
      <c r="E4579">
        <f>IFERROR(SMALL(E972:E2902,ROW()-ROW($E$2905)+1),"")</f>
        <v>0</v>
      </c>
      <c r="F4579">
        <f>IFERROR(SMALL(F972:F2902,ROW()-ROW($F$2905)+1),"")</f>
        <v>0</v>
      </c>
      <c r="G4579">
        <f>IFERROR(SMALL(G972:G2902,ROW()-ROW($G$2905)+1),"")</f>
        <v>0</v>
      </c>
      <c r="H4579">
        <f>IFERROR(SMALL(H972:H2902,ROW()-ROW($H$2905)+1),"")</f>
        <v>0</v>
      </c>
      <c r="K4579">
        <f>IFERROR(SMALL(K972:K2902,ROW()-ROW($K$2905)+1),"")</f>
        <v>0</v>
      </c>
      <c r="L4579">
        <f>IFERROR(SMALL(L972:L2902,ROW()-ROW($L$2905)+1),"")</f>
        <v>0</v>
      </c>
      <c r="M4579">
        <f>IFERROR(SMALL(M972:M2902,ROW()-ROW($M$2905)+1),"")</f>
        <v>0</v>
      </c>
      <c r="N4579">
        <f>IFERROR(SMALL(N972:N2902,ROW()-ROW($N$2905)+1),"")</f>
        <v>0</v>
      </c>
    </row>
    <row r="4580" spans="5:14">
      <c r="E4580">
        <f>IFERROR(SMALL(E972:E2902,ROW()-ROW($E$2905)+1),"")</f>
        <v>0</v>
      </c>
      <c r="F4580">
        <f>IFERROR(SMALL(F972:F2902,ROW()-ROW($F$2905)+1),"")</f>
        <v>0</v>
      </c>
      <c r="G4580">
        <f>IFERROR(SMALL(G972:G2902,ROW()-ROW($G$2905)+1),"")</f>
        <v>0</v>
      </c>
      <c r="H4580">
        <f>IFERROR(SMALL(H972:H2902,ROW()-ROW($H$2905)+1),"")</f>
        <v>0</v>
      </c>
      <c r="K4580">
        <f>IFERROR(SMALL(K972:K2902,ROW()-ROW($K$2905)+1),"")</f>
        <v>0</v>
      </c>
      <c r="L4580">
        <f>IFERROR(SMALL(L972:L2902,ROW()-ROW($L$2905)+1),"")</f>
        <v>0</v>
      </c>
      <c r="M4580">
        <f>IFERROR(SMALL(M972:M2902,ROW()-ROW($M$2905)+1),"")</f>
        <v>0</v>
      </c>
      <c r="N4580">
        <f>IFERROR(SMALL(N972:N2902,ROW()-ROW($N$2905)+1),"")</f>
        <v>0</v>
      </c>
    </row>
    <row r="4581" spans="5:14">
      <c r="E4581">
        <f>IFERROR(SMALL(E972:E2902,ROW()-ROW($E$2905)+1),"")</f>
        <v>0</v>
      </c>
      <c r="F4581">
        <f>IFERROR(SMALL(F972:F2902,ROW()-ROW($F$2905)+1),"")</f>
        <v>0</v>
      </c>
      <c r="G4581">
        <f>IFERROR(SMALL(G972:G2902,ROW()-ROW($G$2905)+1),"")</f>
        <v>0</v>
      </c>
      <c r="H4581">
        <f>IFERROR(SMALL(H972:H2902,ROW()-ROW($H$2905)+1),"")</f>
        <v>0</v>
      </c>
      <c r="K4581">
        <f>IFERROR(SMALL(K972:K2902,ROW()-ROW($K$2905)+1),"")</f>
        <v>0</v>
      </c>
      <c r="L4581">
        <f>IFERROR(SMALL(L972:L2902,ROW()-ROW($L$2905)+1),"")</f>
        <v>0</v>
      </c>
      <c r="M4581">
        <f>IFERROR(SMALL(M972:M2902,ROW()-ROW($M$2905)+1),"")</f>
        <v>0</v>
      </c>
      <c r="N4581">
        <f>IFERROR(SMALL(N972:N2902,ROW()-ROW($N$2905)+1),"")</f>
        <v>0</v>
      </c>
    </row>
    <row r="4582" spans="5:14">
      <c r="E4582">
        <f>IFERROR(SMALL(E972:E2902,ROW()-ROW($E$2905)+1),"")</f>
        <v>0</v>
      </c>
      <c r="F4582">
        <f>IFERROR(SMALL(F972:F2902,ROW()-ROW($F$2905)+1),"")</f>
        <v>0</v>
      </c>
      <c r="G4582">
        <f>IFERROR(SMALL(G972:G2902,ROW()-ROW($G$2905)+1),"")</f>
        <v>0</v>
      </c>
      <c r="H4582">
        <f>IFERROR(SMALL(H972:H2902,ROW()-ROW($H$2905)+1),"")</f>
        <v>0</v>
      </c>
      <c r="K4582">
        <f>IFERROR(SMALL(K972:K2902,ROW()-ROW($K$2905)+1),"")</f>
        <v>0</v>
      </c>
      <c r="L4582">
        <f>IFERROR(SMALL(L972:L2902,ROW()-ROW($L$2905)+1),"")</f>
        <v>0</v>
      </c>
      <c r="M4582">
        <f>IFERROR(SMALL(M972:M2902,ROW()-ROW($M$2905)+1),"")</f>
        <v>0</v>
      </c>
      <c r="N4582">
        <f>IFERROR(SMALL(N972:N2902,ROW()-ROW($N$2905)+1),"")</f>
        <v>0</v>
      </c>
    </row>
    <row r="4583" spans="5:14">
      <c r="E4583">
        <f>IFERROR(SMALL(E972:E2902,ROW()-ROW($E$2905)+1),"")</f>
        <v>0</v>
      </c>
      <c r="F4583">
        <f>IFERROR(SMALL(F972:F2902,ROW()-ROW($F$2905)+1),"")</f>
        <v>0</v>
      </c>
      <c r="G4583">
        <f>IFERROR(SMALL(G972:G2902,ROW()-ROW($G$2905)+1),"")</f>
        <v>0</v>
      </c>
      <c r="H4583">
        <f>IFERROR(SMALL(H972:H2902,ROW()-ROW($H$2905)+1),"")</f>
        <v>0</v>
      </c>
      <c r="K4583">
        <f>IFERROR(SMALL(K972:K2902,ROW()-ROW($K$2905)+1),"")</f>
        <v>0</v>
      </c>
      <c r="L4583">
        <f>IFERROR(SMALL(L972:L2902,ROW()-ROW($L$2905)+1),"")</f>
        <v>0</v>
      </c>
      <c r="M4583">
        <f>IFERROR(SMALL(M972:M2902,ROW()-ROW($M$2905)+1),"")</f>
        <v>0</v>
      </c>
      <c r="N4583">
        <f>IFERROR(SMALL(N972:N2902,ROW()-ROW($N$2905)+1),"")</f>
        <v>0</v>
      </c>
    </row>
    <row r="4584" spans="5:14">
      <c r="E4584">
        <f>IFERROR(SMALL(E972:E2902,ROW()-ROW($E$2905)+1),"")</f>
        <v>0</v>
      </c>
      <c r="F4584">
        <f>IFERROR(SMALL(F972:F2902,ROW()-ROW($F$2905)+1),"")</f>
        <v>0</v>
      </c>
      <c r="G4584">
        <f>IFERROR(SMALL(G972:G2902,ROW()-ROW($G$2905)+1),"")</f>
        <v>0</v>
      </c>
      <c r="H4584">
        <f>IFERROR(SMALL(H972:H2902,ROW()-ROW($H$2905)+1),"")</f>
        <v>0</v>
      </c>
      <c r="K4584">
        <f>IFERROR(SMALL(K972:K2902,ROW()-ROW($K$2905)+1),"")</f>
        <v>0</v>
      </c>
      <c r="L4584">
        <f>IFERROR(SMALL(L972:L2902,ROW()-ROW($L$2905)+1),"")</f>
        <v>0</v>
      </c>
      <c r="M4584">
        <f>IFERROR(SMALL(M972:M2902,ROW()-ROW($M$2905)+1),"")</f>
        <v>0</v>
      </c>
      <c r="N4584">
        <f>IFERROR(SMALL(N972:N2902,ROW()-ROW($N$2905)+1),"")</f>
        <v>0</v>
      </c>
    </row>
    <row r="4585" spans="5:14">
      <c r="E4585">
        <f>IFERROR(SMALL(E972:E2902,ROW()-ROW($E$2905)+1),"")</f>
        <v>0</v>
      </c>
      <c r="F4585">
        <f>IFERROR(SMALL(F972:F2902,ROW()-ROW($F$2905)+1),"")</f>
        <v>0</v>
      </c>
      <c r="G4585">
        <f>IFERROR(SMALL(G972:G2902,ROW()-ROW($G$2905)+1),"")</f>
        <v>0</v>
      </c>
      <c r="H4585">
        <f>IFERROR(SMALL(H972:H2902,ROW()-ROW($H$2905)+1),"")</f>
        <v>0</v>
      </c>
      <c r="K4585">
        <f>IFERROR(SMALL(K972:K2902,ROW()-ROW($K$2905)+1),"")</f>
        <v>0</v>
      </c>
      <c r="L4585">
        <f>IFERROR(SMALL(L972:L2902,ROW()-ROW($L$2905)+1),"")</f>
        <v>0</v>
      </c>
      <c r="M4585">
        <f>IFERROR(SMALL(M972:M2902,ROW()-ROW($M$2905)+1),"")</f>
        <v>0</v>
      </c>
      <c r="N4585">
        <f>IFERROR(SMALL(N972:N2902,ROW()-ROW($N$2905)+1),"")</f>
        <v>0</v>
      </c>
    </row>
    <row r="4586" spans="5:14">
      <c r="E4586">
        <f>IFERROR(SMALL(E972:E2902,ROW()-ROW($E$2905)+1),"")</f>
        <v>0</v>
      </c>
      <c r="F4586">
        <f>IFERROR(SMALL(F972:F2902,ROW()-ROW($F$2905)+1),"")</f>
        <v>0</v>
      </c>
      <c r="G4586">
        <f>IFERROR(SMALL(G972:G2902,ROW()-ROW($G$2905)+1),"")</f>
        <v>0</v>
      </c>
      <c r="H4586">
        <f>IFERROR(SMALL(H972:H2902,ROW()-ROW($H$2905)+1),"")</f>
        <v>0</v>
      </c>
      <c r="K4586">
        <f>IFERROR(SMALL(K972:K2902,ROW()-ROW($K$2905)+1),"")</f>
        <v>0</v>
      </c>
      <c r="L4586">
        <f>IFERROR(SMALL(L972:L2902,ROW()-ROW($L$2905)+1),"")</f>
        <v>0</v>
      </c>
      <c r="M4586">
        <f>IFERROR(SMALL(M972:M2902,ROW()-ROW($M$2905)+1),"")</f>
        <v>0</v>
      </c>
      <c r="N4586">
        <f>IFERROR(SMALL(N972:N2902,ROW()-ROW($N$2905)+1),"")</f>
        <v>0</v>
      </c>
    </row>
    <row r="4587" spans="5:14">
      <c r="E4587">
        <f>IFERROR(SMALL(E972:E2902,ROW()-ROW($E$2905)+1),"")</f>
        <v>0</v>
      </c>
      <c r="F4587">
        <f>IFERROR(SMALL(F972:F2902,ROW()-ROW($F$2905)+1),"")</f>
        <v>0</v>
      </c>
      <c r="G4587">
        <f>IFERROR(SMALL(G972:G2902,ROW()-ROW($G$2905)+1),"")</f>
        <v>0</v>
      </c>
      <c r="H4587">
        <f>IFERROR(SMALL(H972:H2902,ROW()-ROW($H$2905)+1),"")</f>
        <v>0</v>
      </c>
      <c r="K4587">
        <f>IFERROR(SMALL(K972:K2902,ROW()-ROW($K$2905)+1),"")</f>
        <v>0</v>
      </c>
      <c r="L4587">
        <f>IFERROR(SMALL(L972:L2902,ROW()-ROW($L$2905)+1),"")</f>
        <v>0</v>
      </c>
      <c r="M4587">
        <f>IFERROR(SMALL(M972:M2902,ROW()-ROW($M$2905)+1),"")</f>
        <v>0</v>
      </c>
      <c r="N4587">
        <f>IFERROR(SMALL(N972:N2902,ROW()-ROW($N$2905)+1),"")</f>
        <v>0</v>
      </c>
    </row>
    <row r="4588" spans="5:14">
      <c r="E4588">
        <f>IFERROR(SMALL(E972:E2902,ROW()-ROW($E$2905)+1),"")</f>
        <v>0</v>
      </c>
      <c r="F4588">
        <f>IFERROR(SMALL(F972:F2902,ROW()-ROW($F$2905)+1),"")</f>
        <v>0</v>
      </c>
      <c r="G4588">
        <f>IFERROR(SMALL(G972:G2902,ROW()-ROW($G$2905)+1),"")</f>
        <v>0</v>
      </c>
      <c r="H4588">
        <f>IFERROR(SMALL(H972:H2902,ROW()-ROW($H$2905)+1),"")</f>
        <v>0</v>
      </c>
      <c r="K4588">
        <f>IFERROR(SMALL(K972:K2902,ROW()-ROW($K$2905)+1),"")</f>
        <v>0</v>
      </c>
      <c r="L4588">
        <f>IFERROR(SMALL(L972:L2902,ROW()-ROW($L$2905)+1),"")</f>
        <v>0</v>
      </c>
      <c r="M4588">
        <f>IFERROR(SMALL(M972:M2902,ROW()-ROW($M$2905)+1),"")</f>
        <v>0</v>
      </c>
      <c r="N4588">
        <f>IFERROR(SMALL(N972:N2902,ROW()-ROW($N$2905)+1),"")</f>
        <v>0</v>
      </c>
    </row>
    <row r="4589" spans="5:14">
      <c r="E4589">
        <f>IFERROR(SMALL(E972:E2902,ROW()-ROW($E$2905)+1),"")</f>
        <v>0</v>
      </c>
      <c r="F4589">
        <f>IFERROR(SMALL(F972:F2902,ROW()-ROW($F$2905)+1),"")</f>
        <v>0</v>
      </c>
      <c r="G4589">
        <f>IFERROR(SMALL(G972:G2902,ROW()-ROW($G$2905)+1),"")</f>
        <v>0</v>
      </c>
      <c r="H4589">
        <f>IFERROR(SMALL(H972:H2902,ROW()-ROW($H$2905)+1),"")</f>
        <v>0</v>
      </c>
      <c r="K4589">
        <f>IFERROR(SMALL(K972:K2902,ROW()-ROW($K$2905)+1),"")</f>
        <v>0</v>
      </c>
      <c r="L4589">
        <f>IFERROR(SMALL(L972:L2902,ROW()-ROW($L$2905)+1),"")</f>
        <v>0</v>
      </c>
      <c r="M4589">
        <f>IFERROR(SMALL(M972:M2902,ROW()-ROW($M$2905)+1),"")</f>
        <v>0</v>
      </c>
      <c r="N4589">
        <f>IFERROR(SMALL(N972:N2902,ROW()-ROW($N$2905)+1),"")</f>
        <v>0</v>
      </c>
    </row>
    <row r="4590" spans="5:14">
      <c r="E4590">
        <f>IFERROR(SMALL(E972:E2902,ROW()-ROW($E$2905)+1),"")</f>
        <v>0</v>
      </c>
      <c r="F4590">
        <f>IFERROR(SMALL(F972:F2902,ROW()-ROW($F$2905)+1),"")</f>
        <v>0</v>
      </c>
      <c r="G4590">
        <f>IFERROR(SMALL(G972:G2902,ROW()-ROW($G$2905)+1),"")</f>
        <v>0</v>
      </c>
      <c r="H4590">
        <f>IFERROR(SMALL(H972:H2902,ROW()-ROW($H$2905)+1),"")</f>
        <v>0</v>
      </c>
      <c r="K4590">
        <f>IFERROR(SMALL(K972:K2902,ROW()-ROW($K$2905)+1),"")</f>
        <v>0</v>
      </c>
      <c r="L4590">
        <f>IFERROR(SMALL(L972:L2902,ROW()-ROW($L$2905)+1),"")</f>
        <v>0</v>
      </c>
      <c r="M4590">
        <f>IFERROR(SMALL(M972:M2902,ROW()-ROW($M$2905)+1),"")</f>
        <v>0</v>
      </c>
      <c r="N4590">
        <f>IFERROR(SMALL(N972:N2902,ROW()-ROW($N$2905)+1),"")</f>
        <v>0</v>
      </c>
    </row>
    <row r="4591" spans="5:14">
      <c r="E4591">
        <f>IFERROR(SMALL(E972:E2902,ROW()-ROW($E$2905)+1),"")</f>
        <v>0</v>
      </c>
      <c r="F4591">
        <f>IFERROR(SMALL(F972:F2902,ROW()-ROW($F$2905)+1),"")</f>
        <v>0</v>
      </c>
      <c r="G4591">
        <f>IFERROR(SMALL(G972:G2902,ROW()-ROW($G$2905)+1),"")</f>
        <v>0</v>
      </c>
      <c r="H4591">
        <f>IFERROR(SMALL(H972:H2902,ROW()-ROW($H$2905)+1),"")</f>
        <v>0</v>
      </c>
      <c r="K4591">
        <f>IFERROR(SMALL(K972:K2902,ROW()-ROW($K$2905)+1),"")</f>
        <v>0</v>
      </c>
      <c r="L4591">
        <f>IFERROR(SMALL(L972:L2902,ROW()-ROW($L$2905)+1),"")</f>
        <v>0</v>
      </c>
      <c r="M4591">
        <f>IFERROR(SMALL(M972:M2902,ROW()-ROW($M$2905)+1),"")</f>
        <v>0</v>
      </c>
      <c r="N4591">
        <f>IFERROR(SMALL(N972:N2902,ROW()-ROW($N$2905)+1),"")</f>
        <v>0</v>
      </c>
    </row>
    <row r="4592" spans="5:14">
      <c r="E4592">
        <f>IFERROR(SMALL(E972:E2902,ROW()-ROW($E$2905)+1),"")</f>
        <v>0</v>
      </c>
      <c r="F4592">
        <f>IFERROR(SMALL(F972:F2902,ROW()-ROW($F$2905)+1),"")</f>
        <v>0</v>
      </c>
      <c r="G4592">
        <f>IFERROR(SMALL(G972:G2902,ROW()-ROW($G$2905)+1),"")</f>
        <v>0</v>
      </c>
      <c r="H4592">
        <f>IFERROR(SMALL(H972:H2902,ROW()-ROW($H$2905)+1),"")</f>
        <v>0</v>
      </c>
      <c r="K4592">
        <f>IFERROR(SMALL(K972:K2902,ROW()-ROW($K$2905)+1),"")</f>
        <v>0</v>
      </c>
      <c r="L4592">
        <f>IFERROR(SMALL(L972:L2902,ROW()-ROW($L$2905)+1),"")</f>
        <v>0</v>
      </c>
      <c r="M4592">
        <f>IFERROR(SMALL(M972:M2902,ROW()-ROW($M$2905)+1),"")</f>
        <v>0</v>
      </c>
      <c r="N4592">
        <f>IFERROR(SMALL(N972:N2902,ROW()-ROW($N$2905)+1),"")</f>
        <v>0</v>
      </c>
    </row>
    <row r="4593" spans="5:14">
      <c r="E4593">
        <f>IFERROR(SMALL(E972:E2902,ROW()-ROW($E$2905)+1),"")</f>
        <v>0</v>
      </c>
      <c r="F4593">
        <f>IFERROR(SMALL(F972:F2902,ROW()-ROW($F$2905)+1),"")</f>
        <v>0</v>
      </c>
      <c r="G4593">
        <f>IFERROR(SMALL(G972:G2902,ROW()-ROW($G$2905)+1),"")</f>
        <v>0</v>
      </c>
      <c r="H4593">
        <f>IFERROR(SMALL(H972:H2902,ROW()-ROW($H$2905)+1),"")</f>
        <v>0</v>
      </c>
      <c r="K4593">
        <f>IFERROR(SMALL(K972:K2902,ROW()-ROW($K$2905)+1),"")</f>
        <v>0</v>
      </c>
      <c r="L4593">
        <f>IFERROR(SMALL(L972:L2902,ROW()-ROW($L$2905)+1),"")</f>
        <v>0</v>
      </c>
      <c r="M4593">
        <f>IFERROR(SMALL(M972:M2902,ROW()-ROW($M$2905)+1),"")</f>
        <v>0</v>
      </c>
      <c r="N4593">
        <f>IFERROR(SMALL(N972:N2902,ROW()-ROW($N$2905)+1),"")</f>
        <v>0</v>
      </c>
    </row>
    <row r="4594" spans="5:14">
      <c r="E4594">
        <f>IFERROR(SMALL(E972:E2902,ROW()-ROW($E$2905)+1),"")</f>
        <v>0</v>
      </c>
      <c r="F4594">
        <f>IFERROR(SMALL(F972:F2902,ROW()-ROW($F$2905)+1),"")</f>
        <v>0</v>
      </c>
      <c r="G4594">
        <f>IFERROR(SMALL(G972:G2902,ROW()-ROW($G$2905)+1),"")</f>
        <v>0</v>
      </c>
      <c r="H4594">
        <f>IFERROR(SMALL(H972:H2902,ROW()-ROW($H$2905)+1),"")</f>
        <v>0</v>
      </c>
      <c r="K4594">
        <f>IFERROR(SMALL(K972:K2902,ROW()-ROW($K$2905)+1),"")</f>
        <v>0</v>
      </c>
      <c r="L4594">
        <f>IFERROR(SMALL(L972:L2902,ROW()-ROW($L$2905)+1),"")</f>
        <v>0</v>
      </c>
      <c r="M4594">
        <f>IFERROR(SMALL(M972:M2902,ROW()-ROW($M$2905)+1),"")</f>
        <v>0</v>
      </c>
      <c r="N4594">
        <f>IFERROR(SMALL(N972:N2902,ROW()-ROW($N$2905)+1),"")</f>
        <v>0</v>
      </c>
    </row>
    <row r="4595" spans="5:14">
      <c r="E4595">
        <f>IFERROR(SMALL(E972:E2902,ROW()-ROW($E$2905)+1),"")</f>
        <v>0</v>
      </c>
      <c r="F4595">
        <f>IFERROR(SMALL(F972:F2902,ROW()-ROW($F$2905)+1),"")</f>
        <v>0</v>
      </c>
      <c r="G4595">
        <f>IFERROR(SMALL(G972:G2902,ROW()-ROW($G$2905)+1),"")</f>
        <v>0</v>
      </c>
      <c r="H4595">
        <f>IFERROR(SMALL(H972:H2902,ROW()-ROW($H$2905)+1),"")</f>
        <v>0</v>
      </c>
      <c r="K4595">
        <f>IFERROR(SMALL(K972:K2902,ROW()-ROW($K$2905)+1),"")</f>
        <v>0</v>
      </c>
      <c r="L4595">
        <f>IFERROR(SMALL(L972:L2902,ROW()-ROW($L$2905)+1),"")</f>
        <v>0</v>
      </c>
      <c r="M4595">
        <f>IFERROR(SMALL(M972:M2902,ROW()-ROW($M$2905)+1),"")</f>
        <v>0</v>
      </c>
      <c r="N4595">
        <f>IFERROR(SMALL(N972:N2902,ROW()-ROW($N$2905)+1),"")</f>
        <v>0</v>
      </c>
    </row>
    <row r="4596" spans="5:14">
      <c r="E4596">
        <f>IFERROR(SMALL(E972:E2902,ROW()-ROW($E$2905)+1),"")</f>
        <v>0</v>
      </c>
      <c r="F4596">
        <f>IFERROR(SMALL(F972:F2902,ROW()-ROW($F$2905)+1),"")</f>
        <v>0</v>
      </c>
      <c r="G4596">
        <f>IFERROR(SMALL(G972:G2902,ROW()-ROW($G$2905)+1),"")</f>
        <v>0</v>
      </c>
      <c r="H4596">
        <f>IFERROR(SMALL(H972:H2902,ROW()-ROW($H$2905)+1),"")</f>
        <v>0</v>
      </c>
      <c r="K4596">
        <f>IFERROR(SMALL(K972:K2902,ROW()-ROW($K$2905)+1),"")</f>
        <v>0</v>
      </c>
      <c r="L4596">
        <f>IFERROR(SMALL(L972:L2902,ROW()-ROW($L$2905)+1),"")</f>
        <v>0</v>
      </c>
      <c r="M4596">
        <f>IFERROR(SMALL(M972:M2902,ROW()-ROW($M$2905)+1),"")</f>
        <v>0</v>
      </c>
      <c r="N4596">
        <f>IFERROR(SMALL(N972:N2902,ROW()-ROW($N$2905)+1),"")</f>
        <v>0</v>
      </c>
    </row>
    <row r="4597" spans="5:14">
      <c r="E4597">
        <f>IFERROR(SMALL(E972:E2902,ROW()-ROW($E$2905)+1),"")</f>
        <v>0</v>
      </c>
      <c r="F4597">
        <f>IFERROR(SMALL(F972:F2902,ROW()-ROW($F$2905)+1),"")</f>
        <v>0</v>
      </c>
      <c r="G4597">
        <f>IFERROR(SMALL(G972:G2902,ROW()-ROW($G$2905)+1),"")</f>
        <v>0</v>
      </c>
      <c r="H4597">
        <f>IFERROR(SMALL(H972:H2902,ROW()-ROW($H$2905)+1),"")</f>
        <v>0</v>
      </c>
      <c r="K4597">
        <f>IFERROR(SMALL(K972:K2902,ROW()-ROW($K$2905)+1),"")</f>
        <v>0</v>
      </c>
      <c r="L4597">
        <f>IFERROR(SMALL(L972:L2902,ROW()-ROW($L$2905)+1),"")</f>
        <v>0</v>
      </c>
      <c r="M4597">
        <f>IFERROR(SMALL(M972:M2902,ROW()-ROW($M$2905)+1),"")</f>
        <v>0</v>
      </c>
      <c r="N4597">
        <f>IFERROR(SMALL(N972:N2902,ROW()-ROW($N$2905)+1),"")</f>
        <v>0</v>
      </c>
    </row>
    <row r="4598" spans="5:14">
      <c r="E4598">
        <f>IFERROR(SMALL(E972:E2902,ROW()-ROW($E$2905)+1),"")</f>
        <v>0</v>
      </c>
      <c r="F4598">
        <f>IFERROR(SMALL(F972:F2902,ROW()-ROW($F$2905)+1),"")</f>
        <v>0</v>
      </c>
      <c r="G4598">
        <f>IFERROR(SMALL(G972:G2902,ROW()-ROW($G$2905)+1),"")</f>
        <v>0</v>
      </c>
      <c r="H4598">
        <f>IFERROR(SMALL(H972:H2902,ROW()-ROW($H$2905)+1),"")</f>
        <v>0</v>
      </c>
      <c r="K4598">
        <f>IFERROR(SMALL(K972:K2902,ROW()-ROW($K$2905)+1),"")</f>
        <v>0</v>
      </c>
      <c r="L4598">
        <f>IFERROR(SMALL(L972:L2902,ROW()-ROW($L$2905)+1),"")</f>
        <v>0</v>
      </c>
      <c r="M4598">
        <f>IFERROR(SMALL(M972:M2902,ROW()-ROW($M$2905)+1),"")</f>
        <v>0</v>
      </c>
      <c r="N4598">
        <f>IFERROR(SMALL(N972:N2902,ROW()-ROW($N$2905)+1),"")</f>
        <v>0</v>
      </c>
    </row>
    <row r="4599" spans="5:14">
      <c r="E4599">
        <f>IFERROR(SMALL(E972:E2902,ROW()-ROW($E$2905)+1),"")</f>
        <v>0</v>
      </c>
      <c r="F4599">
        <f>IFERROR(SMALL(F972:F2902,ROW()-ROW($F$2905)+1),"")</f>
        <v>0</v>
      </c>
      <c r="G4599">
        <f>IFERROR(SMALL(G972:G2902,ROW()-ROW($G$2905)+1),"")</f>
        <v>0</v>
      </c>
      <c r="H4599">
        <f>IFERROR(SMALL(H972:H2902,ROW()-ROW($H$2905)+1),"")</f>
        <v>0</v>
      </c>
      <c r="K4599">
        <f>IFERROR(SMALL(K972:K2902,ROW()-ROW($K$2905)+1),"")</f>
        <v>0</v>
      </c>
      <c r="L4599">
        <f>IFERROR(SMALL(L972:L2902,ROW()-ROW($L$2905)+1),"")</f>
        <v>0</v>
      </c>
      <c r="M4599">
        <f>IFERROR(SMALL(M972:M2902,ROW()-ROW($M$2905)+1),"")</f>
        <v>0</v>
      </c>
      <c r="N4599">
        <f>IFERROR(SMALL(N972:N2902,ROW()-ROW($N$2905)+1),"")</f>
        <v>0</v>
      </c>
    </row>
    <row r="4600" spans="5:14">
      <c r="E4600">
        <f>IFERROR(SMALL(E972:E2902,ROW()-ROW($E$2905)+1),"")</f>
        <v>0</v>
      </c>
      <c r="F4600">
        <f>IFERROR(SMALL(F972:F2902,ROW()-ROW($F$2905)+1),"")</f>
        <v>0</v>
      </c>
      <c r="G4600">
        <f>IFERROR(SMALL(G972:G2902,ROW()-ROW($G$2905)+1),"")</f>
        <v>0</v>
      </c>
      <c r="H4600">
        <f>IFERROR(SMALL(H972:H2902,ROW()-ROW($H$2905)+1),"")</f>
        <v>0</v>
      </c>
      <c r="K4600">
        <f>IFERROR(SMALL(K972:K2902,ROW()-ROW($K$2905)+1),"")</f>
        <v>0</v>
      </c>
      <c r="L4600">
        <f>IFERROR(SMALL(L972:L2902,ROW()-ROW($L$2905)+1),"")</f>
        <v>0</v>
      </c>
      <c r="M4600">
        <f>IFERROR(SMALL(M972:M2902,ROW()-ROW($M$2905)+1),"")</f>
        <v>0</v>
      </c>
      <c r="N4600">
        <f>IFERROR(SMALL(N972:N2902,ROW()-ROW($N$2905)+1),"")</f>
        <v>0</v>
      </c>
    </row>
    <row r="4601" spans="5:14">
      <c r="E4601">
        <f>IFERROR(SMALL(E972:E2902,ROW()-ROW($E$2905)+1),"")</f>
        <v>0</v>
      </c>
      <c r="F4601">
        <f>IFERROR(SMALL(F972:F2902,ROW()-ROW($F$2905)+1),"")</f>
        <v>0</v>
      </c>
      <c r="G4601">
        <f>IFERROR(SMALL(G972:G2902,ROW()-ROW($G$2905)+1),"")</f>
        <v>0</v>
      </c>
      <c r="H4601">
        <f>IFERROR(SMALL(H972:H2902,ROW()-ROW($H$2905)+1),"")</f>
        <v>0</v>
      </c>
      <c r="K4601">
        <f>IFERROR(SMALL(K972:K2902,ROW()-ROW($K$2905)+1),"")</f>
        <v>0</v>
      </c>
      <c r="L4601">
        <f>IFERROR(SMALL(L972:L2902,ROW()-ROW($L$2905)+1),"")</f>
        <v>0</v>
      </c>
      <c r="M4601">
        <f>IFERROR(SMALL(M972:M2902,ROW()-ROW($M$2905)+1),"")</f>
        <v>0</v>
      </c>
      <c r="N4601">
        <f>IFERROR(SMALL(N972:N2902,ROW()-ROW($N$2905)+1),"")</f>
        <v>0</v>
      </c>
    </row>
    <row r="4602" spans="5:14">
      <c r="E4602">
        <f>IFERROR(SMALL(E972:E2902,ROW()-ROW($E$2905)+1),"")</f>
        <v>0</v>
      </c>
      <c r="F4602">
        <f>IFERROR(SMALL(F972:F2902,ROW()-ROW($F$2905)+1),"")</f>
        <v>0</v>
      </c>
      <c r="G4602">
        <f>IFERROR(SMALL(G972:G2902,ROW()-ROW($G$2905)+1),"")</f>
        <v>0</v>
      </c>
      <c r="H4602">
        <f>IFERROR(SMALL(H972:H2902,ROW()-ROW($H$2905)+1),"")</f>
        <v>0</v>
      </c>
      <c r="K4602">
        <f>IFERROR(SMALL(K972:K2902,ROW()-ROW($K$2905)+1),"")</f>
        <v>0</v>
      </c>
      <c r="L4602">
        <f>IFERROR(SMALL(L972:L2902,ROW()-ROW($L$2905)+1),"")</f>
        <v>0</v>
      </c>
      <c r="M4602">
        <f>IFERROR(SMALL(M972:M2902,ROW()-ROW($M$2905)+1),"")</f>
        <v>0</v>
      </c>
      <c r="N4602">
        <f>IFERROR(SMALL(N972:N2902,ROW()-ROW($N$2905)+1),"")</f>
        <v>0</v>
      </c>
    </row>
    <row r="4603" spans="5:14">
      <c r="E4603">
        <f>IFERROR(SMALL(E972:E2902,ROW()-ROW($E$2905)+1),"")</f>
        <v>0</v>
      </c>
      <c r="F4603">
        <f>IFERROR(SMALL(F972:F2902,ROW()-ROW($F$2905)+1),"")</f>
        <v>0</v>
      </c>
      <c r="G4603">
        <f>IFERROR(SMALL(G972:G2902,ROW()-ROW($G$2905)+1),"")</f>
        <v>0</v>
      </c>
      <c r="H4603">
        <f>IFERROR(SMALL(H972:H2902,ROW()-ROW($H$2905)+1),"")</f>
        <v>0</v>
      </c>
      <c r="K4603">
        <f>IFERROR(SMALL(K972:K2902,ROW()-ROW($K$2905)+1),"")</f>
        <v>0</v>
      </c>
      <c r="L4603">
        <f>IFERROR(SMALL(L972:L2902,ROW()-ROW($L$2905)+1),"")</f>
        <v>0</v>
      </c>
      <c r="M4603">
        <f>IFERROR(SMALL(M972:M2902,ROW()-ROW($M$2905)+1),"")</f>
        <v>0</v>
      </c>
      <c r="N4603">
        <f>IFERROR(SMALL(N972:N2902,ROW()-ROW($N$2905)+1),"")</f>
        <v>0</v>
      </c>
    </row>
    <row r="4604" spans="5:14">
      <c r="E4604">
        <f>IFERROR(SMALL(E972:E2902,ROW()-ROW($E$2905)+1),"")</f>
        <v>0</v>
      </c>
      <c r="F4604">
        <f>IFERROR(SMALL(F972:F2902,ROW()-ROW($F$2905)+1),"")</f>
        <v>0</v>
      </c>
      <c r="G4604">
        <f>IFERROR(SMALL(G972:G2902,ROW()-ROW($G$2905)+1),"")</f>
        <v>0</v>
      </c>
      <c r="H4604">
        <f>IFERROR(SMALL(H972:H2902,ROW()-ROW($H$2905)+1),"")</f>
        <v>0</v>
      </c>
      <c r="K4604">
        <f>IFERROR(SMALL(K972:K2902,ROW()-ROW($K$2905)+1),"")</f>
        <v>0</v>
      </c>
      <c r="L4604">
        <f>IFERROR(SMALL(L972:L2902,ROW()-ROW($L$2905)+1),"")</f>
        <v>0</v>
      </c>
      <c r="M4604">
        <f>IFERROR(SMALL(M972:M2902,ROW()-ROW($M$2905)+1),"")</f>
        <v>0</v>
      </c>
      <c r="N4604">
        <f>IFERROR(SMALL(N972:N2902,ROW()-ROW($N$2905)+1),"")</f>
        <v>0</v>
      </c>
    </row>
    <row r="4605" spans="5:14">
      <c r="E4605">
        <f>IFERROR(SMALL(E972:E2902,ROW()-ROW($E$2905)+1),"")</f>
        <v>0</v>
      </c>
      <c r="F4605">
        <f>IFERROR(SMALL(F972:F2902,ROW()-ROW($F$2905)+1),"")</f>
        <v>0</v>
      </c>
      <c r="G4605">
        <f>IFERROR(SMALL(G972:G2902,ROW()-ROW($G$2905)+1),"")</f>
        <v>0</v>
      </c>
      <c r="H4605">
        <f>IFERROR(SMALL(H972:H2902,ROW()-ROW($H$2905)+1),"")</f>
        <v>0</v>
      </c>
      <c r="K4605">
        <f>IFERROR(SMALL(K972:K2902,ROW()-ROW($K$2905)+1),"")</f>
        <v>0</v>
      </c>
      <c r="L4605">
        <f>IFERROR(SMALL(L972:L2902,ROW()-ROW($L$2905)+1),"")</f>
        <v>0</v>
      </c>
      <c r="M4605">
        <f>IFERROR(SMALL(M972:M2902,ROW()-ROW($M$2905)+1),"")</f>
        <v>0</v>
      </c>
      <c r="N4605">
        <f>IFERROR(SMALL(N972:N2902,ROW()-ROW($N$2905)+1),"")</f>
        <v>0</v>
      </c>
    </row>
    <row r="4606" spans="5:14">
      <c r="E4606">
        <f>IFERROR(SMALL(E972:E2902,ROW()-ROW($E$2905)+1),"")</f>
        <v>0</v>
      </c>
      <c r="F4606">
        <f>IFERROR(SMALL(F972:F2902,ROW()-ROW($F$2905)+1),"")</f>
        <v>0</v>
      </c>
      <c r="G4606">
        <f>IFERROR(SMALL(G972:G2902,ROW()-ROW($G$2905)+1),"")</f>
        <v>0</v>
      </c>
      <c r="H4606">
        <f>IFERROR(SMALL(H972:H2902,ROW()-ROW($H$2905)+1),"")</f>
        <v>0</v>
      </c>
      <c r="K4606">
        <f>IFERROR(SMALL(K972:K2902,ROW()-ROW($K$2905)+1),"")</f>
        <v>0</v>
      </c>
      <c r="L4606">
        <f>IFERROR(SMALL(L972:L2902,ROW()-ROW($L$2905)+1),"")</f>
        <v>0</v>
      </c>
      <c r="M4606">
        <f>IFERROR(SMALL(M972:M2902,ROW()-ROW($M$2905)+1),"")</f>
        <v>0</v>
      </c>
      <c r="N4606">
        <f>IFERROR(SMALL(N972:N2902,ROW()-ROW($N$2905)+1),"")</f>
        <v>0</v>
      </c>
    </row>
    <row r="4607" spans="5:14">
      <c r="E4607">
        <f>IFERROR(SMALL(E972:E2902,ROW()-ROW($E$2905)+1),"")</f>
        <v>0</v>
      </c>
      <c r="F4607">
        <f>IFERROR(SMALL(F972:F2902,ROW()-ROW($F$2905)+1),"")</f>
        <v>0</v>
      </c>
      <c r="G4607">
        <f>IFERROR(SMALL(G972:G2902,ROW()-ROW($G$2905)+1),"")</f>
        <v>0</v>
      </c>
      <c r="H4607">
        <f>IFERROR(SMALL(H972:H2902,ROW()-ROW($H$2905)+1),"")</f>
        <v>0</v>
      </c>
      <c r="K4607">
        <f>IFERROR(SMALL(K972:K2902,ROW()-ROW($K$2905)+1),"")</f>
        <v>0</v>
      </c>
      <c r="L4607">
        <f>IFERROR(SMALL(L972:L2902,ROW()-ROW($L$2905)+1),"")</f>
        <v>0</v>
      </c>
      <c r="M4607">
        <f>IFERROR(SMALL(M972:M2902,ROW()-ROW($M$2905)+1),"")</f>
        <v>0</v>
      </c>
      <c r="N4607">
        <f>IFERROR(SMALL(N972:N2902,ROW()-ROW($N$2905)+1),"")</f>
        <v>0</v>
      </c>
    </row>
    <row r="4608" spans="5:14">
      <c r="E4608">
        <f>IFERROR(SMALL(E972:E2902,ROW()-ROW($E$2905)+1),"")</f>
        <v>0</v>
      </c>
      <c r="F4608">
        <f>IFERROR(SMALL(F972:F2902,ROW()-ROW($F$2905)+1),"")</f>
        <v>0</v>
      </c>
      <c r="G4608">
        <f>IFERROR(SMALL(G972:G2902,ROW()-ROW($G$2905)+1),"")</f>
        <v>0</v>
      </c>
      <c r="H4608">
        <f>IFERROR(SMALL(H972:H2902,ROW()-ROW($H$2905)+1),"")</f>
        <v>0</v>
      </c>
      <c r="K4608">
        <f>IFERROR(SMALL(K972:K2902,ROW()-ROW($K$2905)+1),"")</f>
        <v>0</v>
      </c>
      <c r="L4608">
        <f>IFERROR(SMALL(L972:L2902,ROW()-ROW($L$2905)+1),"")</f>
        <v>0</v>
      </c>
      <c r="M4608">
        <f>IFERROR(SMALL(M972:M2902,ROW()-ROW($M$2905)+1),"")</f>
        <v>0</v>
      </c>
      <c r="N4608">
        <f>IFERROR(SMALL(N972:N2902,ROW()-ROW($N$2905)+1),"")</f>
        <v>0</v>
      </c>
    </row>
    <row r="4609" spans="5:14">
      <c r="E4609">
        <f>IFERROR(SMALL(E972:E2902,ROW()-ROW($E$2905)+1),"")</f>
        <v>0</v>
      </c>
      <c r="F4609">
        <f>IFERROR(SMALL(F972:F2902,ROW()-ROW($F$2905)+1),"")</f>
        <v>0</v>
      </c>
      <c r="G4609">
        <f>IFERROR(SMALL(G972:G2902,ROW()-ROW($G$2905)+1),"")</f>
        <v>0</v>
      </c>
      <c r="H4609">
        <f>IFERROR(SMALL(H972:H2902,ROW()-ROW($H$2905)+1),"")</f>
        <v>0</v>
      </c>
      <c r="K4609">
        <f>IFERROR(SMALL(K972:K2902,ROW()-ROW($K$2905)+1),"")</f>
        <v>0</v>
      </c>
      <c r="L4609">
        <f>IFERROR(SMALL(L972:L2902,ROW()-ROW($L$2905)+1),"")</f>
        <v>0</v>
      </c>
      <c r="M4609">
        <f>IFERROR(SMALL(M972:M2902,ROW()-ROW($M$2905)+1),"")</f>
        <v>0</v>
      </c>
      <c r="N4609">
        <f>IFERROR(SMALL(N972:N2902,ROW()-ROW($N$2905)+1),"")</f>
        <v>0</v>
      </c>
    </row>
    <row r="4610" spans="5:14">
      <c r="E4610">
        <f>IFERROR(SMALL(E972:E2902,ROW()-ROW($E$2905)+1),"")</f>
        <v>0</v>
      </c>
      <c r="F4610">
        <f>IFERROR(SMALL(F972:F2902,ROW()-ROW($F$2905)+1),"")</f>
        <v>0</v>
      </c>
      <c r="G4610">
        <f>IFERROR(SMALL(G972:G2902,ROW()-ROW($G$2905)+1),"")</f>
        <v>0</v>
      </c>
      <c r="H4610">
        <f>IFERROR(SMALL(H972:H2902,ROW()-ROW($H$2905)+1),"")</f>
        <v>0</v>
      </c>
      <c r="K4610">
        <f>IFERROR(SMALL(K972:K2902,ROW()-ROW($K$2905)+1),"")</f>
        <v>0</v>
      </c>
      <c r="L4610">
        <f>IFERROR(SMALL(L972:L2902,ROW()-ROW($L$2905)+1),"")</f>
        <v>0</v>
      </c>
      <c r="M4610">
        <f>IFERROR(SMALL(M972:M2902,ROW()-ROW($M$2905)+1),"")</f>
        <v>0</v>
      </c>
      <c r="N4610">
        <f>IFERROR(SMALL(N972:N2902,ROW()-ROW($N$2905)+1),"")</f>
        <v>0</v>
      </c>
    </row>
    <row r="4611" spans="5:14">
      <c r="E4611">
        <f>IFERROR(SMALL(E972:E2902,ROW()-ROW($E$2905)+1),"")</f>
        <v>0</v>
      </c>
      <c r="F4611">
        <f>IFERROR(SMALL(F972:F2902,ROW()-ROW($F$2905)+1),"")</f>
        <v>0</v>
      </c>
      <c r="G4611">
        <f>IFERROR(SMALL(G972:G2902,ROW()-ROW($G$2905)+1),"")</f>
        <v>0</v>
      </c>
      <c r="H4611">
        <f>IFERROR(SMALL(H972:H2902,ROW()-ROW($H$2905)+1),"")</f>
        <v>0</v>
      </c>
      <c r="K4611">
        <f>IFERROR(SMALL(K972:K2902,ROW()-ROW($K$2905)+1),"")</f>
        <v>0</v>
      </c>
      <c r="L4611">
        <f>IFERROR(SMALL(L972:L2902,ROW()-ROW($L$2905)+1),"")</f>
        <v>0</v>
      </c>
      <c r="M4611">
        <f>IFERROR(SMALL(M972:M2902,ROW()-ROW($M$2905)+1),"")</f>
        <v>0</v>
      </c>
      <c r="N4611">
        <f>IFERROR(SMALL(N972:N2902,ROW()-ROW($N$2905)+1),"")</f>
        <v>0</v>
      </c>
    </row>
    <row r="4612" spans="5:14">
      <c r="E4612">
        <f>IFERROR(SMALL(E972:E2902,ROW()-ROW($E$2905)+1),"")</f>
        <v>0</v>
      </c>
      <c r="F4612">
        <f>IFERROR(SMALL(F972:F2902,ROW()-ROW($F$2905)+1),"")</f>
        <v>0</v>
      </c>
      <c r="G4612">
        <f>IFERROR(SMALL(G972:G2902,ROW()-ROW($G$2905)+1),"")</f>
        <v>0</v>
      </c>
      <c r="H4612">
        <f>IFERROR(SMALL(H972:H2902,ROW()-ROW($H$2905)+1),"")</f>
        <v>0</v>
      </c>
      <c r="K4612">
        <f>IFERROR(SMALL(K972:K2902,ROW()-ROW($K$2905)+1),"")</f>
        <v>0</v>
      </c>
      <c r="L4612">
        <f>IFERROR(SMALL(L972:L2902,ROW()-ROW($L$2905)+1),"")</f>
        <v>0</v>
      </c>
      <c r="M4612">
        <f>IFERROR(SMALL(M972:M2902,ROW()-ROW($M$2905)+1),"")</f>
        <v>0</v>
      </c>
      <c r="N4612">
        <f>IFERROR(SMALL(N972:N2902,ROW()-ROW($N$2905)+1),"")</f>
        <v>0</v>
      </c>
    </row>
    <row r="4613" spans="5:14">
      <c r="E4613">
        <f>IFERROR(SMALL(E972:E2902,ROW()-ROW($E$2905)+1),"")</f>
        <v>0</v>
      </c>
      <c r="F4613">
        <f>IFERROR(SMALL(F972:F2902,ROW()-ROW($F$2905)+1),"")</f>
        <v>0</v>
      </c>
      <c r="G4613">
        <f>IFERROR(SMALL(G972:G2902,ROW()-ROW($G$2905)+1),"")</f>
        <v>0</v>
      </c>
      <c r="H4613">
        <f>IFERROR(SMALL(H972:H2902,ROW()-ROW($H$2905)+1),"")</f>
        <v>0</v>
      </c>
      <c r="K4613">
        <f>IFERROR(SMALL(K972:K2902,ROW()-ROW($K$2905)+1),"")</f>
        <v>0</v>
      </c>
      <c r="L4613">
        <f>IFERROR(SMALL(L972:L2902,ROW()-ROW($L$2905)+1),"")</f>
        <v>0</v>
      </c>
      <c r="M4613">
        <f>IFERROR(SMALL(M972:M2902,ROW()-ROW($M$2905)+1),"")</f>
        <v>0</v>
      </c>
      <c r="N4613">
        <f>IFERROR(SMALL(N972:N2902,ROW()-ROW($N$2905)+1),"")</f>
        <v>0</v>
      </c>
    </row>
    <row r="4614" spans="5:14">
      <c r="E4614">
        <f>IFERROR(SMALL(E972:E2902,ROW()-ROW($E$2905)+1),"")</f>
        <v>0</v>
      </c>
      <c r="F4614">
        <f>IFERROR(SMALL(F972:F2902,ROW()-ROW($F$2905)+1),"")</f>
        <v>0</v>
      </c>
      <c r="G4614">
        <f>IFERROR(SMALL(G972:G2902,ROW()-ROW($G$2905)+1),"")</f>
        <v>0</v>
      </c>
      <c r="H4614">
        <f>IFERROR(SMALL(H972:H2902,ROW()-ROW($H$2905)+1),"")</f>
        <v>0</v>
      </c>
      <c r="K4614">
        <f>IFERROR(SMALL(K972:K2902,ROW()-ROW($K$2905)+1),"")</f>
        <v>0</v>
      </c>
      <c r="L4614">
        <f>IFERROR(SMALL(L972:L2902,ROW()-ROW($L$2905)+1),"")</f>
        <v>0</v>
      </c>
      <c r="M4614">
        <f>IFERROR(SMALL(M972:M2902,ROW()-ROW($M$2905)+1),"")</f>
        <v>0</v>
      </c>
      <c r="N4614">
        <f>IFERROR(SMALL(N972:N2902,ROW()-ROW($N$2905)+1),"")</f>
        <v>0</v>
      </c>
    </row>
    <row r="4615" spans="5:14">
      <c r="E4615">
        <f>IFERROR(SMALL(E972:E2902,ROW()-ROW($E$2905)+1),"")</f>
        <v>0</v>
      </c>
      <c r="F4615">
        <f>IFERROR(SMALL(F972:F2902,ROW()-ROW($F$2905)+1),"")</f>
        <v>0</v>
      </c>
      <c r="G4615">
        <f>IFERROR(SMALL(G972:G2902,ROW()-ROW($G$2905)+1),"")</f>
        <v>0</v>
      </c>
      <c r="H4615">
        <f>IFERROR(SMALL(H972:H2902,ROW()-ROW($H$2905)+1),"")</f>
        <v>0</v>
      </c>
      <c r="K4615">
        <f>IFERROR(SMALL(K972:K2902,ROW()-ROW($K$2905)+1),"")</f>
        <v>0</v>
      </c>
      <c r="L4615">
        <f>IFERROR(SMALL(L972:L2902,ROW()-ROW($L$2905)+1),"")</f>
        <v>0</v>
      </c>
      <c r="M4615">
        <f>IFERROR(SMALL(M972:M2902,ROW()-ROW($M$2905)+1),"")</f>
        <v>0</v>
      </c>
      <c r="N4615">
        <f>IFERROR(SMALL(N972:N2902,ROW()-ROW($N$2905)+1),"")</f>
        <v>0</v>
      </c>
    </row>
    <row r="4616" spans="5:14">
      <c r="E4616">
        <f>IFERROR(SMALL(E972:E2902,ROW()-ROW($E$2905)+1),"")</f>
        <v>0</v>
      </c>
      <c r="F4616">
        <f>IFERROR(SMALL(F972:F2902,ROW()-ROW($F$2905)+1),"")</f>
        <v>0</v>
      </c>
      <c r="G4616">
        <f>IFERROR(SMALL(G972:G2902,ROW()-ROW($G$2905)+1),"")</f>
        <v>0</v>
      </c>
      <c r="H4616">
        <f>IFERROR(SMALL(H972:H2902,ROW()-ROW($H$2905)+1),"")</f>
        <v>0</v>
      </c>
      <c r="K4616">
        <f>IFERROR(SMALL(K972:K2902,ROW()-ROW($K$2905)+1),"")</f>
        <v>0</v>
      </c>
      <c r="L4616">
        <f>IFERROR(SMALL(L972:L2902,ROW()-ROW($L$2905)+1),"")</f>
        <v>0</v>
      </c>
      <c r="M4616">
        <f>IFERROR(SMALL(M972:M2902,ROW()-ROW($M$2905)+1),"")</f>
        <v>0</v>
      </c>
      <c r="N4616">
        <f>IFERROR(SMALL(N972:N2902,ROW()-ROW($N$2905)+1),"")</f>
        <v>0</v>
      </c>
    </row>
    <row r="4617" spans="5:14">
      <c r="E4617">
        <f>IFERROR(SMALL(E972:E2902,ROW()-ROW($E$2905)+1),"")</f>
        <v>0</v>
      </c>
      <c r="F4617">
        <f>IFERROR(SMALL(F972:F2902,ROW()-ROW($F$2905)+1),"")</f>
        <v>0</v>
      </c>
      <c r="G4617">
        <f>IFERROR(SMALL(G972:G2902,ROW()-ROW($G$2905)+1),"")</f>
        <v>0</v>
      </c>
      <c r="H4617">
        <f>IFERROR(SMALL(H972:H2902,ROW()-ROW($H$2905)+1),"")</f>
        <v>0</v>
      </c>
      <c r="K4617">
        <f>IFERROR(SMALL(K972:K2902,ROW()-ROW($K$2905)+1),"")</f>
        <v>0</v>
      </c>
      <c r="L4617">
        <f>IFERROR(SMALL(L972:L2902,ROW()-ROW($L$2905)+1),"")</f>
        <v>0</v>
      </c>
      <c r="M4617">
        <f>IFERROR(SMALL(M972:M2902,ROW()-ROW($M$2905)+1),"")</f>
        <v>0</v>
      </c>
      <c r="N4617">
        <f>IFERROR(SMALL(N972:N2902,ROW()-ROW($N$2905)+1),"")</f>
        <v>0</v>
      </c>
    </row>
    <row r="4618" spans="5:14">
      <c r="E4618">
        <f>IFERROR(SMALL(E972:E2902,ROW()-ROW($E$2905)+1),"")</f>
        <v>0</v>
      </c>
      <c r="F4618">
        <f>IFERROR(SMALL(F972:F2902,ROW()-ROW($F$2905)+1),"")</f>
        <v>0</v>
      </c>
      <c r="G4618">
        <f>IFERROR(SMALL(G972:G2902,ROW()-ROW($G$2905)+1),"")</f>
        <v>0</v>
      </c>
      <c r="H4618">
        <f>IFERROR(SMALL(H972:H2902,ROW()-ROW($H$2905)+1),"")</f>
        <v>0</v>
      </c>
      <c r="K4618">
        <f>IFERROR(SMALL(K972:K2902,ROW()-ROW($K$2905)+1),"")</f>
        <v>0</v>
      </c>
      <c r="L4618">
        <f>IFERROR(SMALL(L972:L2902,ROW()-ROW($L$2905)+1),"")</f>
        <v>0</v>
      </c>
      <c r="M4618">
        <f>IFERROR(SMALL(M972:M2902,ROW()-ROW($M$2905)+1),"")</f>
        <v>0</v>
      </c>
      <c r="N4618">
        <f>IFERROR(SMALL(N972:N2902,ROW()-ROW($N$2905)+1),"")</f>
        <v>0</v>
      </c>
    </row>
    <row r="4619" spans="5:14">
      <c r="E4619">
        <f>IFERROR(SMALL(E972:E2902,ROW()-ROW($E$2905)+1),"")</f>
        <v>0</v>
      </c>
      <c r="F4619">
        <f>IFERROR(SMALL(F972:F2902,ROW()-ROW($F$2905)+1),"")</f>
        <v>0</v>
      </c>
      <c r="G4619">
        <f>IFERROR(SMALL(G972:G2902,ROW()-ROW($G$2905)+1),"")</f>
        <v>0</v>
      </c>
      <c r="H4619">
        <f>IFERROR(SMALL(H972:H2902,ROW()-ROW($H$2905)+1),"")</f>
        <v>0</v>
      </c>
      <c r="K4619">
        <f>IFERROR(SMALL(K972:K2902,ROW()-ROW($K$2905)+1),"")</f>
        <v>0</v>
      </c>
      <c r="L4619">
        <f>IFERROR(SMALL(L972:L2902,ROW()-ROW($L$2905)+1),"")</f>
        <v>0</v>
      </c>
      <c r="M4619">
        <f>IFERROR(SMALL(M972:M2902,ROW()-ROW($M$2905)+1),"")</f>
        <v>0</v>
      </c>
      <c r="N4619">
        <f>IFERROR(SMALL(N972:N2902,ROW()-ROW($N$2905)+1),"")</f>
        <v>0</v>
      </c>
    </row>
    <row r="4620" spans="5:14">
      <c r="E4620">
        <f>IFERROR(SMALL(E972:E2902,ROW()-ROW($E$2905)+1),"")</f>
        <v>0</v>
      </c>
      <c r="F4620">
        <f>IFERROR(SMALL(F972:F2902,ROW()-ROW($F$2905)+1),"")</f>
        <v>0</v>
      </c>
      <c r="G4620">
        <f>IFERROR(SMALL(G972:G2902,ROW()-ROW($G$2905)+1),"")</f>
        <v>0</v>
      </c>
      <c r="H4620">
        <f>IFERROR(SMALL(H972:H2902,ROW()-ROW($H$2905)+1),"")</f>
        <v>0</v>
      </c>
      <c r="K4620">
        <f>IFERROR(SMALL(K972:K2902,ROW()-ROW($K$2905)+1),"")</f>
        <v>0</v>
      </c>
      <c r="L4620">
        <f>IFERROR(SMALL(L972:L2902,ROW()-ROW($L$2905)+1),"")</f>
        <v>0</v>
      </c>
      <c r="M4620">
        <f>IFERROR(SMALL(M972:M2902,ROW()-ROW($M$2905)+1),"")</f>
        <v>0</v>
      </c>
      <c r="N4620">
        <f>IFERROR(SMALL(N972:N2902,ROW()-ROW($N$2905)+1),"")</f>
        <v>0</v>
      </c>
    </row>
    <row r="4621" spans="5:14">
      <c r="E4621">
        <f>IFERROR(SMALL(E972:E2902,ROW()-ROW($E$2905)+1),"")</f>
        <v>0</v>
      </c>
      <c r="F4621">
        <f>IFERROR(SMALL(F972:F2902,ROW()-ROW($F$2905)+1),"")</f>
        <v>0</v>
      </c>
      <c r="G4621">
        <f>IFERROR(SMALL(G972:G2902,ROW()-ROW($G$2905)+1),"")</f>
        <v>0</v>
      </c>
      <c r="H4621">
        <f>IFERROR(SMALL(H972:H2902,ROW()-ROW($H$2905)+1),"")</f>
        <v>0</v>
      </c>
      <c r="K4621">
        <f>IFERROR(SMALL(K972:K2902,ROW()-ROW($K$2905)+1),"")</f>
        <v>0</v>
      </c>
      <c r="L4621">
        <f>IFERROR(SMALL(L972:L2902,ROW()-ROW($L$2905)+1),"")</f>
        <v>0</v>
      </c>
      <c r="M4621">
        <f>IFERROR(SMALL(M972:M2902,ROW()-ROW($M$2905)+1),"")</f>
        <v>0</v>
      </c>
      <c r="N4621">
        <f>IFERROR(SMALL(N972:N2902,ROW()-ROW($N$2905)+1),"")</f>
        <v>0</v>
      </c>
    </row>
    <row r="4622" spans="5:14">
      <c r="E4622">
        <f>IFERROR(SMALL(E972:E2902,ROW()-ROW($E$2905)+1),"")</f>
        <v>0</v>
      </c>
      <c r="F4622">
        <f>IFERROR(SMALL(F972:F2902,ROW()-ROW($F$2905)+1),"")</f>
        <v>0</v>
      </c>
      <c r="G4622">
        <f>IFERROR(SMALL(G972:G2902,ROW()-ROW($G$2905)+1),"")</f>
        <v>0</v>
      </c>
      <c r="H4622">
        <f>IFERROR(SMALL(H972:H2902,ROW()-ROW($H$2905)+1),"")</f>
        <v>0</v>
      </c>
      <c r="K4622">
        <f>IFERROR(SMALL(K972:K2902,ROW()-ROW($K$2905)+1),"")</f>
        <v>0</v>
      </c>
      <c r="L4622">
        <f>IFERROR(SMALL(L972:L2902,ROW()-ROW($L$2905)+1),"")</f>
        <v>0</v>
      </c>
      <c r="M4622">
        <f>IFERROR(SMALL(M972:M2902,ROW()-ROW($M$2905)+1),"")</f>
        <v>0</v>
      </c>
      <c r="N4622">
        <f>IFERROR(SMALL(N972:N2902,ROW()-ROW($N$2905)+1),"")</f>
        <v>0</v>
      </c>
    </row>
    <row r="4623" spans="5:14">
      <c r="E4623">
        <f>IFERROR(SMALL(E972:E2902,ROW()-ROW($E$2905)+1),"")</f>
        <v>0</v>
      </c>
      <c r="F4623">
        <f>IFERROR(SMALL(F972:F2902,ROW()-ROW($F$2905)+1),"")</f>
        <v>0</v>
      </c>
      <c r="G4623">
        <f>IFERROR(SMALL(G972:G2902,ROW()-ROW($G$2905)+1),"")</f>
        <v>0</v>
      </c>
      <c r="H4623">
        <f>IFERROR(SMALL(H972:H2902,ROW()-ROW($H$2905)+1),"")</f>
        <v>0</v>
      </c>
      <c r="K4623">
        <f>IFERROR(SMALL(K972:K2902,ROW()-ROW($K$2905)+1),"")</f>
        <v>0</v>
      </c>
      <c r="L4623">
        <f>IFERROR(SMALL(L972:L2902,ROW()-ROW($L$2905)+1),"")</f>
        <v>0</v>
      </c>
      <c r="M4623">
        <f>IFERROR(SMALL(M972:M2902,ROW()-ROW($M$2905)+1),"")</f>
        <v>0</v>
      </c>
      <c r="N4623">
        <f>IFERROR(SMALL(N972:N2902,ROW()-ROW($N$2905)+1),"")</f>
        <v>0</v>
      </c>
    </row>
    <row r="4624" spans="5:14">
      <c r="E4624">
        <f>IFERROR(SMALL(E972:E2902,ROW()-ROW($E$2905)+1),"")</f>
        <v>0</v>
      </c>
      <c r="F4624">
        <f>IFERROR(SMALL(F972:F2902,ROW()-ROW($F$2905)+1),"")</f>
        <v>0</v>
      </c>
      <c r="G4624">
        <f>IFERROR(SMALL(G972:G2902,ROW()-ROW($G$2905)+1),"")</f>
        <v>0</v>
      </c>
      <c r="H4624">
        <f>IFERROR(SMALL(H972:H2902,ROW()-ROW($H$2905)+1),"")</f>
        <v>0</v>
      </c>
      <c r="K4624">
        <f>IFERROR(SMALL(K972:K2902,ROW()-ROW($K$2905)+1),"")</f>
        <v>0</v>
      </c>
      <c r="L4624">
        <f>IFERROR(SMALL(L972:L2902,ROW()-ROW($L$2905)+1),"")</f>
        <v>0</v>
      </c>
      <c r="M4624">
        <f>IFERROR(SMALL(M972:M2902,ROW()-ROW($M$2905)+1),"")</f>
        <v>0</v>
      </c>
      <c r="N4624">
        <f>IFERROR(SMALL(N972:N2902,ROW()-ROW($N$2905)+1),"")</f>
        <v>0</v>
      </c>
    </row>
    <row r="4625" spans="5:14">
      <c r="E4625">
        <f>IFERROR(SMALL(E972:E2902,ROW()-ROW($E$2905)+1),"")</f>
        <v>0</v>
      </c>
      <c r="F4625">
        <f>IFERROR(SMALL(F972:F2902,ROW()-ROW($F$2905)+1),"")</f>
        <v>0</v>
      </c>
      <c r="G4625">
        <f>IFERROR(SMALL(G972:G2902,ROW()-ROW($G$2905)+1),"")</f>
        <v>0</v>
      </c>
      <c r="H4625">
        <f>IFERROR(SMALL(H972:H2902,ROW()-ROW($H$2905)+1),"")</f>
        <v>0</v>
      </c>
      <c r="K4625">
        <f>IFERROR(SMALL(K972:K2902,ROW()-ROW($K$2905)+1),"")</f>
        <v>0</v>
      </c>
      <c r="L4625">
        <f>IFERROR(SMALL(L972:L2902,ROW()-ROW($L$2905)+1),"")</f>
        <v>0</v>
      </c>
      <c r="M4625">
        <f>IFERROR(SMALL(M972:M2902,ROW()-ROW($M$2905)+1),"")</f>
        <v>0</v>
      </c>
      <c r="N4625">
        <f>IFERROR(SMALL(N972:N2902,ROW()-ROW($N$2905)+1),"")</f>
        <v>0</v>
      </c>
    </row>
    <row r="4626" spans="5:14">
      <c r="E4626">
        <f>IFERROR(SMALL(E972:E2902,ROW()-ROW($E$2905)+1),"")</f>
        <v>0</v>
      </c>
      <c r="F4626">
        <f>IFERROR(SMALL(F972:F2902,ROW()-ROW($F$2905)+1),"")</f>
        <v>0</v>
      </c>
      <c r="G4626">
        <f>IFERROR(SMALL(G972:G2902,ROW()-ROW($G$2905)+1),"")</f>
        <v>0</v>
      </c>
      <c r="H4626">
        <f>IFERROR(SMALL(H972:H2902,ROW()-ROW($H$2905)+1),"")</f>
        <v>0</v>
      </c>
      <c r="K4626">
        <f>IFERROR(SMALL(K972:K2902,ROW()-ROW($K$2905)+1),"")</f>
        <v>0</v>
      </c>
      <c r="L4626">
        <f>IFERROR(SMALL(L972:L2902,ROW()-ROW($L$2905)+1),"")</f>
        <v>0</v>
      </c>
      <c r="M4626">
        <f>IFERROR(SMALL(M972:M2902,ROW()-ROW($M$2905)+1),"")</f>
        <v>0</v>
      </c>
      <c r="N4626">
        <f>IFERROR(SMALL(N972:N2902,ROW()-ROW($N$2905)+1),"")</f>
        <v>0</v>
      </c>
    </row>
    <row r="4627" spans="5:14">
      <c r="E4627">
        <f>IFERROR(SMALL(E972:E2902,ROW()-ROW($E$2905)+1),"")</f>
        <v>0</v>
      </c>
      <c r="F4627">
        <f>IFERROR(SMALL(F972:F2902,ROW()-ROW($F$2905)+1),"")</f>
        <v>0</v>
      </c>
      <c r="G4627">
        <f>IFERROR(SMALL(G972:G2902,ROW()-ROW($G$2905)+1),"")</f>
        <v>0</v>
      </c>
      <c r="H4627">
        <f>IFERROR(SMALL(H972:H2902,ROW()-ROW($H$2905)+1),"")</f>
        <v>0</v>
      </c>
      <c r="K4627">
        <f>IFERROR(SMALL(K972:K2902,ROW()-ROW($K$2905)+1),"")</f>
        <v>0</v>
      </c>
      <c r="L4627">
        <f>IFERROR(SMALL(L972:L2902,ROW()-ROW($L$2905)+1),"")</f>
        <v>0</v>
      </c>
      <c r="M4627">
        <f>IFERROR(SMALL(M972:M2902,ROW()-ROW($M$2905)+1),"")</f>
        <v>0</v>
      </c>
      <c r="N4627">
        <f>IFERROR(SMALL(N972:N2902,ROW()-ROW($N$2905)+1),"")</f>
        <v>0</v>
      </c>
    </row>
    <row r="4628" spans="5:14">
      <c r="E4628">
        <f>IFERROR(SMALL(E972:E2902,ROW()-ROW($E$2905)+1),"")</f>
        <v>0</v>
      </c>
      <c r="F4628">
        <f>IFERROR(SMALL(F972:F2902,ROW()-ROW($F$2905)+1),"")</f>
        <v>0</v>
      </c>
      <c r="G4628">
        <f>IFERROR(SMALL(G972:G2902,ROW()-ROW($G$2905)+1),"")</f>
        <v>0</v>
      </c>
      <c r="H4628">
        <f>IFERROR(SMALL(H972:H2902,ROW()-ROW($H$2905)+1),"")</f>
        <v>0</v>
      </c>
      <c r="K4628">
        <f>IFERROR(SMALL(K972:K2902,ROW()-ROW($K$2905)+1),"")</f>
        <v>0</v>
      </c>
      <c r="L4628">
        <f>IFERROR(SMALL(L972:L2902,ROW()-ROW($L$2905)+1),"")</f>
        <v>0</v>
      </c>
      <c r="M4628">
        <f>IFERROR(SMALL(M972:M2902,ROW()-ROW($M$2905)+1),"")</f>
        <v>0</v>
      </c>
      <c r="N4628">
        <f>IFERROR(SMALL(N972:N2902,ROW()-ROW($N$2905)+1),"")</f>
        <v>0</v>
      </c>
    </row>
    <row r="4629" spans="5:14">
      <c r="E4629">
        <f>IFERROR(SMALL(E972:E2902,ROW()-ROW($E$2905)+1),"")</f>
        <v>0</v>
      </c>
      <c r="F4629">
        <f>IFERROR(SMALL(F972:F2902,ROW()-ROW($F$2905)+1),"")</f>
        <v>0</v>
      </c>
      <c r="G4629">
        <f>IFERROR(SMALL(G972:G2902,ROW()-ROW($G$2905)+1),"")</f>
        <v>0</v>
      </c>
      <c r="H4629">
        <f>IFERROR(SMALL(H972:H2902,ROW()-ROW($H$2905)+1),"")</f>
        <v>0</v>
      </c>
      <c r="K4629">
        <f>IFERROR(SMALL(K972:K2902,ROW()-ROW($K$2905)+1),"")</f>
        <v>0</v>
      </c>
      <c r="L4629">
        <f>IFERROR(SMALL(L972:L2902,ROW()-ROW($L$2905)+1),"")</f>
        <v>0</v>
      </c>
      <c r="M4629">
        <f>IFERROR(SMALL(M972:M2902,ROW()-ROW($M$2905)+1),"")</f>
        <v>0</v>
      </c>
      <c r="N4629">
        <f>IFERROR(SMALL(N972:N2902,ROW()-ROW($N$2905)+1),"")</f>
        <v>0</v>
      </c>
    </row>
    <row r="4630" spans="5:14">
      <c r="E4630">
        <f>IFERROR(SMALL(E972:E2902,ROW()-ROW($E$2905)+1),"")</f>
        <v>0</v>
      </c>
      <c r="F4630">
        <f>IFERROR(SMALL(F972:F2902,ROW()-ROW($F$2905)+1),"")</f>
        <v>0</v>
      </c>
      <c r="G4630">
        <f>IFERROR(SMALL(G972:G2902,ROW()-ROW($G$2905)+1),"")</f>
        <v>0</v>
      </c>
      <c r="H4630">
        <f>IFERROR(SMALL(H972:H2902,ROW()-ROW($H$2905)+1),"")</f>
        <v>0</v>
      </c>
      <c r="K4630">
        <f>IFERROR(SMALL(K972:K2902,ROW()-ROW($K$2905)+1),"")</f>
        <v>0</v>
      </c>
      <c r="L4630">
        <f>IFERROR(SMALL(L972:L2902,ROW()-ROW($L$2905)+1),"")</f>
        <v>0</v>
      </c>
      <c r="M4630">
        <f>IFERROR(SMALL(M972:M2902,ROW()-ROW($M$2905)+1),"")</f>
        <v>0</v>
      </c>
      <c r="N4630">
        <f>IFERROR(SMALL(N972:N2902,ROW()-ROW($N$2905)+1),"")</f>
        <v>0</v>
      </c>
    </row>
    <row r="4631" spans="5:14">
      <c r="E4631">
        <f>IFERROR(SMALL(E972:E2902,ROW()-ROW($E$2905)+1),"")</f>
        <v>0</v>
      </c>
      <c r="F4631">
        <f>IFERROR(SMALL(F972:F2902,ROW()-ROW($F$2905)+1),"")</f>
        <v>0</v>
      </c>
      <c r="G4631">
        <f>IFERROR(SMALL(G972:G2902,ROW()-ROW($G$2905)+1),"")</f>
        <v>0</v>
      </c>
      <c r="H4631">
        <f>IFERROR(SMALL(H972:H2902,ROW()-ROW($H$2905)+1),"")</f>
        <v>0</v>
      </c>
      <c r="K4631">
        <f>IFERROR(SMALL(K972:K2902,ROW()-ROW($K$2905)+1),"")</f>
        <v>0</v>
      </c>
      <c r="L4631">
        <f>IFERROR(SMALL(L972:L2902,ROW()-ROW($L$2905)+1),"")</f>
        <v>0</v>
      </c>
      <c r="M4631">
        <f>IFERROR(SMALL(M972:M2902,ROW()-ROW($M$2905)+1),"")</f>
        <v>0</v>
      </c>
      <c r="N4631">
        <f>IFERROR(SMALL(N972:N2902,ROW()-ROW($N$2905)+1),"")</f>
        <v>0</v>
      </c>
    </row>
    <row r="4632" spans="5:14">
      <c r="E4632">
        <f>IFERROR(SMALL(E972:E2902,ROW()-ROW($E$2905)+1),"")</f>
        <v>0</v>
      </c>
      <c r="F4632">
        <f>IFERROR(SMALL(F972:F2902,ROW()-ROW($F$2905)+1),"")</f>
        <v>0</v>
      </c>
      <c r="G4632">
        <f>IFERROR(SMALL(G972:G2902,ROW()-ROW($G$2905)+1),"")</f>
        <v>0</v>
      </c>
      <c r="H4632">
        <f>IFERROR(SMALL(H972:H2902,ROW()-ROW($H$2905)+1),"")</f>
        <v>0</v>
      </c>
      <c r="K4632">
        <f>IFERROR(SMALL(K972:K2902,ROW()-ROW($K$2905)+1),"")</f>
        <v>0</v>
      </c>
      <c r="L4632">
        <f>IFERROR(SMALL(L972:L2902,ROW()-ROW($L$2905)+1),"")</f>
        <v>0</v>
      </c>
      <c r="M4632">
        <f>IFERROR(SMALL(M972:M2902,ROW()-ROW($M$2905)+1),"")</f>
        <v>0</v>
      </c>
      <c r="N4632">
        <f>IFERROR(SMALL(N972:N2902,ROW()-ROW($N$2905)+1),"")</f>
        <v>0</v>
      </c>
    </row>
    <row r="4633" spans="5:14">
      <c r="E4633">
        <f>IFERROR(SMALL(E972:E2902,ROW()-ROW($E$2905)+1),"")</f>
        <v>0</v>
      </c>
      <c r="F4633">
        <f>IFERROR(SMALL(F972:F2902,ROW()-ROW($F$2905)+1),"")</f>
        <v>0</v>
      </c>
      <c r="G4633">
        <f>IFERROR(SMALL(G972:G2902,ROW()-ROW($G$2905)+1),"")</f>
        <v>0</v>
      </c>
      <c r="H4633">
        <f>IFERROR(SMALL(H972:H2902,ROW()-ROW($H$2905)+1),"")</f>
        <v>0</v>
      </c>
      <c r="K4633">
        <f>IFERROR(SMALL(K972:K2902,ROW()-ROW($K$2905)+1),"")</f>
        <v>0</v>
      </c>
      <c r="L4633">
        <f>IFERROR(SMALL(L972:L2902,ROW()-ROW($L$2905)+1),"")</f>
        <v>0</v>
      </c>
      <c r="M4633">
        <f>IFERROR(SMALL(M972:M2902,ROW()-ROW($M$2905)+1),"")</f>
        <v>0</v>
      </c>
      <c r="N4633">
        <f>IFERROR(SMALL(N972:N2902,ROW()-ROW($N$2905)+1),"")</f>
        <v>0</v>
      </c>
    </row>
    <row r="4634" spans="5:14">
      <c r="E4634">
        <f>IFERROR(SMALL(E972:E2902,ROW()-ROW($E$2905)+1),"")</f>
        <v>0</v>
      </c>
      <c r="F4634">
        <f>IFERROR(SMALL(F972:F2902,ROW()-ROW($F$2905)+1),"")</f>
        <v>0</v>
      </c>
      <c r="G4634">
        <f>IFERROR(SMALL(G972:G2902,ROW()-ROW($G$2905)+1),"")</f>
        <v>0</v>
      </c>
      <c r="H4634">
        <f>IFERROR(SMALL(H972:H2902,ROW()-ROW($H$2905)+1),"")</f>
        <v>0</v>
      </c>
      <c r="K4634">
        <f>IFERROR(SMALL(K972:K2902,ROW()-ROW($K$2905)+1),"")</f>
        <v>0</v>
      </c>
      <c r="L4634">
        <f>IFERROR(SMALL(L972:L2902,ROW()-ROW($L$2905)+1),"")</f>
        <v>0</v>
      </c>
      <c r="M4634">
        <f>IFERROR(SMALL(M972:M2902,ROW()-ROW($M$2905)+1),"")</f>
        <v>0</v>
      </c>
      <c r="N4634">
        <f>IFERROR(SMALL(N972:N2902,ROW()-ROW($N$2905)+1),"")</f>
        <v>0</v>
      </c>
    </row>
    <row r="4635" spans="5:14">
      <c r="E4635">
        <f>IFERROR(SMALL(E972:E2902,ROW()-ROW($E$2905)+1),"")</f>
        <v>0</v>
      </c>
      <c r="F4635">
        <f>IFERROR(SMALL(F972:F2902,ROW()-ROW($F$2905)+1),"")</f>
        <v>0</v>
      </c>
      <c r="G4635">
        <f>IFERROR(SMALL(G972:G2902,ROW()-ROW($G$2905)+1),"")</f>
        <v>0</v>
      </c>
      <c r="H4635">
        <f>IFERROR(SMALL(H972:H2902,ROW()-ROW($H$2905)+1),"")</f>
        <v>0</v>
      </c>
      <c r="K4635">
        <f>IFERROR(SMALL(K972:K2902,ROW()-ROW($K$2905)+1),"")</f>
        <v>0</v>
      </c>
      <c r="L4635">
        <f>IFERROR(SMALL(L972:L2902,ROW()-ROW($L$2905)+1),"")</f>
        <v>0</v>
      </c>
      <c r="M4635">
        <f>IFERROR(SMALL(M972:M2902,ROW()-ROW($M$2905)+1),"")</f>
        <v>0</v>
      </c>
      <c r="N4635">
        <f>IFERROR(SMALL(N972:N2902,ROW()-ROW($N$2905)+1),"")</f>
        <v>0</v>
      </c>
    </row>
    <row r="4636" spans="5:14">
      <c r="E4636">
        <f>IFERROR(SMALL(E972:E2902,ROW()-ROW($E$2905)+1),"")</f>
        <v>0</v>
      </c>
      <c r="F4636">
        <f>IFERROR(SMALL(F972:F2902,ROW()-ROW($F$2905)+1),"")</f>
        <v>0</v>
      </c>
      <c r="G4636">
        <f>IFERROR(SMALL(G972:G2902,ROW()-ROW($G$2905)+1),"")</f>
        <v>0</v>
      </c>
      <c r="H4636">
        <f>IFERROR(SMALL(H972:H2902,ROW()-ROW($H$2905)+1),"")</f>
        <v>0</v>
      </c>
      <c r="K4636">
        <f>IFERROR(SMALL(K972:K2902,ROW()-ROW($K$2905)+1),"")</f>
        <v>0</v>
      </c>
      <c r="L4636">
        <f>IFERROR(SMALL(L972:L2902,ROW()-ROW($L$2905)+1),"")</f>
        <v>0</v>
      </c>
      <c r="M4636">
        <f>IFERROR(SMALL(M972:M2902,ROW()-ROW($M$2905)+1),"")</f>
        <v>0</v>
      </c>
      <c r="N4636">
        <f>IFERROR(SMALL(N972:N2902,ROW()-ROW($N$2905)+1),"")</f>
        <v>0</v>
      </c>
    </row>
    <row r="4637" spans="5:14">
      <c r="E4637">
        <f>IFERROR(SMALL(E972:E2902,ROW()-ROW($E$2905)+1),"")</f>
        <v>0</v>
      </c>
      <c r="F4637">
        <f>IFERROR(SMALL(F972:F2902,ROW()-ROW($F$2905)+1),"")</f>
        <v>0</v>
      </c>
      <c r="G4637">
        <f>IFERROR(SMALL(G972:G2902,ROW()-ROW($G$2905)+1),"")</f>
        <v>0</v>
      </c>
      <c r="H4637">
        <f>IFERROR(SMALL(H972:H2902,ROW()-ROW($H$2905)+1),"")</f>
        <v>0</v>
      </c>
      <c r="K4637">
        <f>IFERROR(SMALL(K972:K2902,ROW()-ROW($K$2905)+1),"")</f>
        <v>0</v>
      </c>
      <c r="L4637">
        <f>IFERROR(SMALL(L972:L2902,ROW()-ROW($L$2905)+1),"")</f>
        <v>0</v>
      </c>
      <c r="M4637">
        <f>IFERROR(SMALL(M972:M2902,ROW()-ROW($M$2905)+1),"")</f>
        <v>0</v>
      </c>
      <c r="N4637">
        <f>IFERROR(SMALL(N972:N2902,ROW()-ROW($N$2905)+1),"")</f>
        <v>0</v>
      </c>
    </row>
    <row r="4638" spans="5:14">
      <c r="E4638">
        <f>IFERROR(SMALL(E972:E2902,ROW()-ROW($E$2905)+1),"")</f>
        <v>0</v>
      </c>
      <c r="F4638">
        <f>IFERROR(SMALL(F972:F2902,ROW()-ROW($F$2905)+1),"")</f>
        <v>0</v>
      </c>
      <c r="G4638">
        <f>IFERROR(SMALL(G972:G2902,ROW()-ROW($G$2905)+1),"")</f>
        <v>0</v>
      </c>
      <c r="H4638">
        <f>IFERROR(SMALL(H972:H2902,ROW()-ROW($H$2905)+1),"")</f>
        <v>0</v>
      </c>
      <c r="K4638">
        <f>IFERROR(SMALL(K972:K2902,ROW()-ROW($K$2905)+1),"")</f>
        <v>0</v>
      </c>
      <c r="L4638">
        <f>IFERROR(SMALL(L972:L2902,ROW()-ROW($L$2905)+1),"")</f>
        <v>0</v>
      </c>
      <c r="M4638">
        <f>IFERROR(SMALL(M972:M2902,ROW()-ROW($M$2905)+1),"")</f>
        <v>0</v>
      </c>
      <c r="N4638">
        <f>IFERROR(SMALL(N972:N2902,ROW()-ROW($N$2905)+1),"")</f>
        <v>0</v>
      </c>
    </row>
    <row r="4639" spans="5:14">
      <c r="E4639">
        <f>IFERROR(SMALL(E972:E2902,ROW()-ROW($E$2905)+1),"")</f>
        <v>0</v>
      </c>
      <c r="F4639">
        <f>IFERROR(SMALL(F972:F2902,ROW()-ROW($F$2905)+1),"")</f>
        <v>0</v>
      </c>
      <c r="G4639">
        <f>IFERROR(SMALL(G972:G2902,ROW()-ROW($G$2905)+1),"")</f>
        <v>0</v>
      </c>
      <c r="H4639">
        <f>IFERROR(SMALL(H972:H2902,ROW()-ROW($H$2905)+1),"")</f>
        <v>0</v>
      </c>
      <c r="K4639">
        <f>IFERROR(SMALL(K972:K2902,ROW()-ROW($K$2905)+1),"")</f>
        <v>0</v>
      </c>
      <c r="L4639">
        <f>IFERROR(SMALL(L972:L2902,ROW()-ROW($L$2905)+1),"")</f>
        <v>0</v>
      </c>
      <c r="M4639">
        <f>IFERROR(SMALL(M972:M2902,ROW()-ROW($M$2905)+1),"")</f>
        <v>0</v>
      </c>
      <c r="N4639">
        <f>IFERROR(SMALL(N972:N2902,ROW()-ROW($N$2905)+1),"")</f>
        <v>0</v>
      </c>
    </row>
    <row r="4640" spans="5:14">
      <c r="E4640">
        <f>IFERROR(SMALL(E972:E2902,ROW()-ROW($E$2905)+1),"")</f>
        <v>0</v>
      </c>
      <c r="F4640">
        <f>IFERROR(SMALL(F972:F2902,ROW()-ROW($F$2905)+1),"")</f>
        <v>0</v>
      </c>
      <c r="G4640">
        <f>IFERROR(SMALL(G972:G2902,ROW()-ROW($G$2905)+1),"")</f>
        <v>0</v>
      </c>
      <c r="H4640">
        <f>IFERROR(SMALL(H972:H2902,ROW()-ROW($H$2905)+1),"")</f>
        <v>0</v>
      </c>
      <c r="K4640">
        <f>IFERROR(SMALL(K972:K2902,ROW()-ROW($K$2905)+1),"")</f>
        <v>0</v>
      </c>
      <c r="L4640">
        <f>IFERROR(SMALL(L972:L2902,ROW()-ROW($L$2905)+1),"")</f>
        <v>0</v>
      </c>
      <c r="M4640">
        <f>IFERROR(SMALL(M972:M2902,ROW()-ROW($M$2905)+1),"")</f>
        <v>0</v>
      </c>
      <c r="N4640">
        <f>IFERROR(SMALL(N972:N2902,ROW()-ROW($N$2905)+1),"")</f>
        <v>0</v>
      </c>
    </row>
    <row r="4641" spans="5:14">
      <c r="E4641">
        <f>IFERROR(SMALL(E972:E2902,ROW()-ROW($E$2905)+1),"")</f>
        <v>0</v>
      </c>
      <c r="F4641">
        <f>IFERROR(SMALL(F972:F2902,ROW()-ROW($F$2905)+1),"")</f>
        <v>0</v>
      </c>
      <c r="G4641">
        <f>IFERROR(SMALL(G972:G2902,ROW()-ROW($G$2905)+1),"")</f>
        <v>0</v>
      </c>
      <c r="H4641">
        <f>IFERROR(SMALL(H972:H2902,ROW()-ROW($H$2905)+1),"")</f>
        <v>0</v>
      </c>
      <c r="K4641">
        <f>IFERROR(SMALL(K972:K2902,ROW()-ROW($K$2905)+1),"")</f>
        <v>0</v>
      </c>
      <c r="L4641">
        <f>IFERROR(SMALL(L972:L2902,ROW()-ROW($L$2905)+1),"")</f>
        <v>0</v>
      </c>
      <c r="M4641">
        <f>IFERROR(SMALL(M972:M2902,ROW()-ROW($M$2905)+1),"")</f>
        <v>0</v>
      </c>
      <c r="N4641">
        <f>IFERROR(SMALL(N972:N2902,ROW()-ROW($N$2905)+1),"")</f>
        <v>0</v>
      </c>
    </row>
    <row r="4642" spans="5:14">
      <c r="E4642">
        <f>IFERROR(SMALL(E972:E2902,ROW()-ROW($E$2905)+1),"")</f>
        <v>0</v>
      </c>
      <c r="F4642">
        <f>IFERROR(SMALL(F972:F2902,ROW()-ROW($F$2905)+1),"")</f>
        <v>0</v>
      </c>
      <c r="G4642">
        <f>IFERROR(SMALL(G972:G2902,ROW()-ROW($G$2905)+1),"")</f>
        <v>0</v>
      </c>
      <c r="H4642">
        <f>IFERROR(SMALL(H972:H2902,ROW()-ROW($H$2905)+1),"")</f>
        <v>0</v>
      </c>
      <c r="K4642">
        <f>IFERROR(SMALL(K972:K2902,ROW()-ROW($K$2905)+1),"")</f>
        <v>0</v>
      </c>
      <c r="L4642">
        <f>IFERROR(SMALL(L972:L2902,ROW()-ROW($L$2905)+1),"")</f>
        <v>0</v>
      </c>
      <c r="M4642">
        <f>IFERROR(SMALL(M972:M2902,ROW()-ROW($M$2905)+1),"")</f>
        <v>0</v>
      </c>
      <c r="N4642">
        <f>IFERROR(SMALL(N972:N2902,ROW()-ROW($N$2905)+1),"")</f>
        <v>0</v>
      </c>
    </row>
    <row r="4643" spans="5:14">
      <c r="E4643">
        <f>IFERROR(SMALL(E972:E2902,ROW()-ROW($E$2905)+1),"")</f>
        <v>0</v>
      </c>
      <c r="F4643">
        <f>IFERROR(SMALL(F972:F2902,ROW()-ROW($F$2905)+1),"")</f>
        <v>0</v>
      </c>
      <c r="G4643">
        <f>IFERROR(SMALL(G972:G2902,ROW()-ROW($G$2905)+1),"")</f>
        <v>0</v>
      </c>
      <c r="H4643">
        <f>IFERROR(SMALL(H972:H2902,ROW()-ROW($H$2905)+1),"")</f>
        <v>0</v>
      </c>
      <c r="K4643">
        <f>IFERROR(SMALL(K972:K2902,ROW()-ROW($K$2905)+1),"")</f>
        <v>0</v>
      </c>
      <c r="L4643">
        <f>IFERROR(SMALL(L972:L2902,ROW()-ROW($L$2905)+1),"")</f>
        <v>0</v>
      </c>
      <c r="M4643">
        <f>IFERROR(SMALL(M972:M2902,ROW()-ROW($M$2905)+1),"")</f>
        <v>0</v>
      </c>
      <c r="N4643">
        <f>IFERROR(SMALL(N972:N2902,ROW()-ROW($N$2905)+1),"")</f>
        <v>0</v>
      </c>
    </row>
    <row r="4644" spans="5:14">
      <c r="E4644">
        <f>IFERROR(SMALL(E972:E2902,ROW()-ROW($E$2905)+1),"")</f>
        <v>0</v>
      </c>
      <c r="F4644">
        <f>IFERROR(SMALL(F972:F2902,ROW()-ROW($F$2905)+1),"")</f>
        <v>0</v>
      </c>
      <c r="G4644">
        <f>IFERROR(SMALL(G972:G2902,ROW()-ROW($G$2905)+1),"")</f>
        <v>0</v>
      </c>
      <c r="H4644">
        <f>IFERROR(SMALL(H972:H2902,ROW()-ROW($H$2905)+1),"")</f>
        <v>0</v>
      </c>
      <c r="K4644">
        <f>IFERROR(SMALL(K972:K2902,ROW()-ROW($K$2905)+1),"")</f>
        <v>0</v>
      </c>
      <c r="L4644">
        <f>IFERROR(SMALL(L972:L2902,ROW()-ROW($L$2905)+1),"")</f>
        <v>0</v>
      </c>
      <c r="M4644">
        <f>IFERROR(SMALL(M972:M2902,ROW()-ROW($M$2905)+1),"")</f>
        <v>0</v>
      </c>
      <c r="N4644">
        <f>IFERROR(SMALL(N972:N2902,ROW()-ROW($N$2905)+1),"")</f>
        <v>0</v>
      </c>
    </row>
    <row r="4645" spans="5:14">
      <c r="E4645">
        <f>IFERROR(SMALL(E972:E2902,ROW()-ROW($E$2905)+1),"")</f>
        <v>0</v>
      </c>
      <c r="F4645">
        <f>IFERROR(SMALL(F972:F2902,ROW()-ROW($F$2905)+1),"")</f>
        <v>0</v>
      </c>
      <c r="G4645">
        <f>IFERROR(SMALL(G972:G2902,ROW()-ROW($G$2905)+1),"")</f>
        <v>0</v>
      </c>
      <c r="H4645">
        <f>IFERROR(SMALL(H972:H2902,ROW()-ROW($H$2905)+1),"")</f>
        <v>0</v>
      </c>
      <c r="K4645">
        <f>IFERROR(SMALL(K972:K2902,ROW()-ROW($K$2905)+1),"")</f>
        <v>0</v>
      </c>
      <c r="L4645">
        <f>IFERROR(SMALL(L972:L2902,ROW()-ROW($L$2905)+1),"")</f>
        <v>0</v>
      </c>
      <c r="M4645">
        <f>IFERROR(SMALL(M972:M2902,ROW()-ROW($M$2905)+1),"")</f>
        <v>0</v>
      </c>
      <c r="N4645">
        <f>IFERROR(SMALL(N972:N2902,ROW()-ROW($N$2905)+1),"")</f>
        <v>0</v>
      </c>
    </row>
    <row r="4646" spans="5:14">
      <c r="E4646">
        <f>IFERROR(SMALL(E972:E2902,ROW()-ROW($E$2905)+1),"")</f>
        <v>0</v>
      </c>
      <c r="F4646">
        <f>IFERROR(SMALL(F972:F2902,ROW()-ROW($F$2905)+1),"")</f>
        <v>0</v>
      </c>
      <c r="G4646">
        <f>IFERROR(SMALL(G972:G2902,ROW()-ROW($G$2905)+1),"")</f>
        <v>0</v>
      </c>
      <c r="H4646">
        <f>IFERROR(SMALL(H972:H2902,ROW()-ROW($H$2905)+1),"")</f>
        <v>0</v>
      </c>
      <c r="K4646">
        <f>IFERROR(SMALL(K972:K2902,ROW()-ROW($K$2905)+1),"")</f>
        <v>0</v>
      </c>
      <c r="L4646">
        <f>IFERROR(SMALL(L972:L2902,ROW()-ROW($L$2905)+1),"")</f>
        <v>0</v>
      </c>
      <c r="M4646">
        <f>IFERROR(SMALL(M972:M2902,ROW()-ROW($M$2905)+1),"")</f>
        <v>0</v>
      </c>
      <c r="N4646">
        <f>IFERROR(SMALL(N972:N2902,ROW()-ROW($N$2905)+1),"")</f>
        <v>0</v>
      </c>
    </row>
    <row r="4647" spans="5:14">
      <c r="E4647">
        <f>IFERROR(SMALL(E972:E2902,ROW()-ROW($E$2905)+1),"")</f>
        <v>0</v>
      </c>
      <c r="F4647">
        <f>IFERROR(SMALL(F972:F2902,ROW()-ROW($F$2905)+1),"")</f>
        <v>0</v>
      </c>
      <c r="G4647">
        <f>IFERROR(SMALL(G972:G2902,ROW()-ROW($G$2905)+1),"")</f>
        <v>0</v>
      </c>
      <c r="H4647">
        <f>IFERROR(SMALL(H972:H2902,ROW()-ROW($H$2905)+1),"")</f>
        <v>0</v>
      </c>
      <c r="K4647">
        <f>IFERROR(SMALL(K972:K2902,ROW()-ROW($K$2905)+1),"")</f>
        <v>0</v>
      </c>
      <c r="L4647">
        <f>IFERROR(SMALL(L972:L2902,ROW()-ROW($L$2905)+1),"")</f>
        <v>0</v>
      </c>
      <c r="M4647">
        <f>IFERROR(SMALL(M972:M2902,ROW()-ROW($M$2905)+1),"")</f>
        <v>0</v>
      </c>
      <c r="N4647">
        <f>IFERROR(SMALL(N972:N2902,ROW()-ROW($N$2905)+1),"")</f>
        <v>0</v>
      </c>
    </row>
    <row r="4648" spans="5:14">
      <c r="E4648">
        <f>IFERROR(SMALL(E972:E2902,ROW()-ROW($E$2905)+1),"")</f>
        <v>0</v>
      </c>
      <c r="F4648">
        <f>IFERROR(SMALL(F972:F2902,ROW()-ROW($F$2905)+1),"")</f>
        <v>0</v>
      </c>
      <c r="G4648">
        <f>IFERROR(SMALL(G972:G2902,ROW()-ROW($G$2905)+1),"")</f>
        <v>0</v>
      </c>
      <c r="H4648">
        <f>IFERROR(SMALL(H972:H2902,ROW()-ROW($H$2905)+1),"")</f>
        <v>0</v>
      </c>
      <c r="K4648">
        <f>IFERROR(SMALL(K972:K2902,ROW()-ROW($K$2905)+1),"")</f>
        <v>0</v>
      </c>
      <c r="L4648">
        <f>IFERROR(SMALL(L972:L2902,ROW()-ROW($L$2905)+1),"")</f>
        <v>0</v>
      </c>
      <c r="M4648">
        <f>IFERROR(SMALL(M972:M2902,ROW()-ROW($M$2905)+1),"")</f>
        <v>0</v>
      </c>
      <c r="N4648">
        <f>IFERROR(SMALL(N972:N2902,ROW()-ROW($N$2905)+1),"")</f>
        <v>0</v>
      </c>
    </row>
    <row r="4649" spans="5:14">
      <c r="E4649">
        <f>IFERROR(SMALL(E972:E2902,ROW()-ROW($E$2905)+1),"")</f>
        <v>0</v>
      </c>
      <c r="F4649">
        <f>IFERROR(SMALL(F972:F2902,ROW()-ROW($F$2905)+1),"")</f>
        <v>0</v>
      </c>
      <c r="G4649">
        <f>IFERROR(SMALL(G972:G2902,ROW()-ROW($G$2905)+1),"")</f>
        <v>0</v>
      </c>
      <c r="H4649">
        <f>IFERROR(SMALL(H972:H2902,ROW()-ROW($H$2905)+1),"")</f>
        <v>0</v>
      </c>
      <c r="K4649">
        <f>IFERROR(SMALL(K972:K2902,ROW()-ROW($K$2905)+1),"")</f>
        <v>0</v>
      </c>
      <c r="L4649">
        <f>IFERROR(SMALL(L972:L2902,ROW()-ROW($L$2905)+1),"")</f>
        <v>0</v>
      </c>
      <c r="M4649">
        <f>IFERROR(SMALL(M972:M2902,ROW()-ROW($M$2905)+1),"")</f>
        <v>0</v>
      </c>
      <c r="N4649">
        <f>IFERROR(SMALL(N972:N2902,ROW()-ROW($N$2905)+1),"")</f>
        <v>0</v>
      </c>
    </row>
    <row r="4650" spans="5:14">
      <c r="E4650">
        <f>IFERROR(SMALL(E972:E2902,ROW()-ROW($E$2905)+1),"")</f>
        <v>0</v>
      </c>
      <c r="F4650">
        <f>IFERROR(SMALL(F972:F2902,ROW()-ROW($F$2905)+1),"")</f>
        <v>0</v>
      </c>
      <c r="G4650">
        <f>IFERROR(SMALL(G972:G2902,ROW()-ROW($G$2905)+1),"")</f>
        <v>0</v>
      </c>
      <c r="H4650">
        <f>IFERROR(SMALL(H972:H2902,ROW()-ROW($H$2905)+1),"")</f>
        <v>0</v>
      </c>
      <c r="K4650">
        <f>IFERROR(SMALL(K972:K2902,ROW()-ROW($K$2905)+1),"")</f>
        <v>0</v>
      </c>
      <c r="L4650">
        <f>IFERROR(SMALL(L972:L2902,ROW()-ROW($L$2905)+1),"")</f>
        <v>0</v>
      </c>
      <c r="M4650">
        <f>IFERROR(SMALL(M972:M2902,ROW()-ROW($M$2905)+1),"")</f>
        <v>0</v>
      </c>
      <c r="N4650">
        <f>IFERROR(SMALL(N972:N2902,ROW()-ROW($N$2905)+1),"")</f>
        <v>0</v>
      </c>
    </row>
    <row r="4651" spans="5:14">
      <c r="E4651">
        <f>IFERROR(SMALL(E972:E2902,ROW()-ROW($E$2905)+1),"")</f>
        <v>0</v>
      </c>
      <c r="F4651">
        <f>IFERROR(SMALL(F972:F2902,ROW()-ROW($F$2905)+1),"")</f>
        <v>0</v>
      </c>
      <c r="G4651">
        <f>IFERROR(SMALL(G972:G2902,ROW()-ROW($G$2905)+1),"")</f>
        <v>0</v>
      </c>
      <c r="H4651">
        <f>IFERROR(SMALL(H972:H2902,ROW()-ROW($H$2905)+1),"")</f>
        <v>0</v>
      </c>
      <c r="K4651">
        <f>IFERROR(SMALL(K972:K2902,ROW()-ROW($K$2905)+1),"")</f>
        <v>0</v>
      </c>
      <c r="L4651">
        <f>IFERROR(SMALL(L972:L2902,ROW()-ROW($L$2905)+1),"")</f>
        <v>0</v>
      </c>
      <c r="M4651">
        <f>IFERROR(SMALL(M972:M2902,ROW()-ROW($M$2905)+1),"")</f>
        <v>0</v>
      </c>
      <c r="N4651">
        <f>IFERROR(SMALL(N972:N2902,ROW()-ROW($N$2905)+1),"")</f>
        <v>0</v>
      </c>
    </row>
    <row r="4652" spans="5:14">
      <c r="E4652">
        <f>IFERROR(SMALL(E972:E2902,ROW()-ROW($E$2905)+1),"")</f>
        <v>0</v>
      </c>
      <c r="F4652">
        <f>IFERROR(SMALL(F972:F2902,ROW()-ROW($F$2905)+1),"")</f>
        <v>0</v>
      </c>
      <c r="G4652">
        <f>IFERROR(SMALL(G972:G2902,ROW()-ROW($G$2905)+1),"")</f>
        <v>0</v>
      </c>
      <c r="H4652">
        <f>IFERROR(SMALL(H972:H2902,ROW()-ROW($H$2905)+1),"")</f>
        <v>0</v>
      </c>
      <c r="K4652">
        <f>IFERROR(SMALL(K972:K2902,ROW()-ROW($K$2905)+1),"")</f>
        <v>0</v>
      </c>
      <c r="L4652">
        <f>IFERROR(SMALL(L972:L2902,ROW()-ROW($L$2905)+1),"")</f>
        <v>0</v>
      </c>
      <c r="M4652">
        <f>IFERROR(SMALL(M972:M2902,ROW()-ROW($M$2905)+1),"")</f>
        <v>0</v>
      </c>
      <c r="N4652">
        <f>IFERROR(SMALL(N972:N2902,ROW()-ROW($N$2905)+1),"")</f>
        <v>0</v>
      </c>
    </row>
    <row r="4653" spans="5:14">
      <c r="E4653">
        <f>IFERROR(SMALL(E972:E2902,ROW()-ROW($E$2905)+1),"")</f>
        <v>0</v>
      </c>
      <c r="F4653">
        <f>IFERROR(SMALL(F972:F2902,ROW()-ROW($F$2905)+1),"")</f>
        <v>0</v>
      </c>
      <c r="G4653">
        <f>IFERROR(SMALL(G972:G2902,ROW()-ROW($G$2905)+1),"")</f>
        <v>0</v>
      </c>
      <c r="H4653">
        <f>IFERROR(SMALL(H972:H2902,ROW()-ROW($H$2905)+1),"")</f>
        <v>0</v>
      </c>
      <c r="K4653">
        <f>IFERROR(SMALL(K972:K2902,ROW()-ROW($K$2905)+1),"")</f>
        <v>0</v>
      </c>
      <c r="L4653">
        <f>IFERROR(SMALL(L972:L2902,ROW()-ROW($L$2905)+1),"")</f>
        <v>0</v>
      </c>
      <c r="M4653">
        <f>IFERROR(SMALL(M972:M2902,ROW()-ROW($M$2905)+1),"")</f>
        <v>0</v>
      </c>
      <c r="N4653">
        <f>IFERROR(SMALL(N972:N2902,ROW()-ROW($N$2905)+1),"")</f>
        <v>0</v>
      </c>
    </row>
    <row r="4654" spans="5:14">
      <c r="E4654">
        <f>IFERROR(SMALL(E972:E2902,ROW()-ROW($E$2905)+1),"")</f>
        <v>0</v>
      </c>
      <c r="F4654">
        <f>IFERROR(SMALL(F972:F2902,ROW()-ROW($F$2905)+1),"")</f>
        <v>0</v>
      </c>
      <c r="G4654">
        <f>IFERROR(SMALL(G972:G2902,ROW()-ROW($G$2905)+1),"")</f>
        <v>0</v>
      </c>
      <c r="H4654">
        <f>IFERROR(SMALL(H972:H2902,ROW()-ROW($H$2905)+1),"")</f>
        <v>0</v>
      </c>
      <c r="K4654">
        <f>IFERROR(SMALL(K972:K2902,ROW()-ROW($K$2905)+1),"")</f>
        <v>0</v>
      </c>
      <c r="L4654">
        <f>IFERROR(SMALL(L972:L2902,ROW()-ROW($L$2905)+1),"")</f>
        <v>0</v>
      </c>
      <c r="M4654">
        <f>IFERROR(SMALL(M972:M2902,ROW()-ROW($M$2905)+1),"")</f>
        <v>0</v>
      </c>
      <c r="N4654">
        <f>IFERROR(SMALL(N972:N2902,ROW()-ROW($N$2905)+1),"")</f>
        <v>0</v>
      </c>
    </row>
    <row r="4655" spans="5:14">
      <c r="E4655">
        <f>IFERROR(SMALL(E972:E2902,ROW()-ROW($E$2905)+1),"")</f>
        <v>0</v>
      </c>
      <c r="F4655">
        <f>IFERROR(SMALL(F972:F2902,ROW()-ROW($F$2905)+1),"")</f>
        <v>0</v>
      </c>
      <c r="G4655">
        <f>IFERROR(SMALL(G972:G2902,ROW()-ROW($G$2905)+1),"")</f>
        <v>0</v>
      </c>
      <c r="H4655">
        <f>IFERROR(SMALL(H972:H2902,ROW()-ROW($H$2905)+1),"")</f>
        <v>0</v>
      </c>
      <c r="K4655">
        <f>IFERROR(SMALL(K972:K2902,ROW()-ROW($K$2905)+1),"")</f>
        <v>0</v>
      </c>
      <c r="L4655">
        <f>IFERROR(SMALL(L972:L2902,ROW()-ROW($L$2905)+1),"")</f>
        <v>0</v>
      </c>
      <c r="M4655">
        <f>IFERROR(SMALL(M972:M2902,ROW()-ROW($M$2905)+1),"")</f>
        <v>0</v>
      </c>
      <c r="N4655">
        <f>IFERROR(SMALL(N972:N2902,ROW()-ROW($N$2905)+1),"")</f>
        <v>0</v>
      </c>
    </row>
    <row r="4656" spans="5:14">
      <c r="E4656">
        <f>IFERROR(SMALL(E972:E2902,ROW()-ROW($E$2905)+1),"")</f>
        <v>0</v>
      </c>
      <c r="F4656">
        <f>IFERROR(SMALL(F972:F2902,ROW()-ROW($F$2905)+1),"")</f>
        <v>0</v>
      </c>
      <c r="G4656">
        <f>IFERROR(SMALL(G972:G2902,ROW()-ROW($G$2905)+1),"")</f>
        <v>0</v>
      </c>
      <c r="H4656">
        <f>IFERROR(SMALL(H972:H2902,ROW()-ROW($H$2905)+1),"")</f>
        <v>0</v>
      </c>
      <c r="K4656">
        <f>IFERROR(SMALL(K972:K2902,ROW()-ROW($K$2905)+1),"")</f>
        <v>0</v>
      </c>
      <c r="L4656">
        <f>IFERROR(SMALL(L972:L2902,ROW()-ROW($L$2905)+1),"")</f>
        <v>0</v>
      </c>
      <c r="M4656">
        <f>IFERROR(SMALL(M972:M2902,ROW()-ROW($M$2905)+1),"")</f>
        <v>0</v>
      </c>
      <c r="N4656">
        <f>IFERROR(SMALL(N972:N2902,ROW()-ROW($N$2905)+1),"")</f>
        <v>0</v>
      </c>
    </row>
    <row r="4657" spans="5:14">
      <c r="E4657">
        <f>IFERROR(SMALL(E972:E2902,ROW()-ROW($E$2905)+1),"")</f>
        <v>0</v>
      </c>
      <c r="F4657">
        <f>IFERROR(SMALL(F972:F2902,ROW()-ROW($F$2905)+1),"")</f>
        <v>0</v>
      </c>
      <c r="G4657">
        <f>IFERROR(SMALL(G972:G2902,ROW()-ROW($G$2905)+1),"")</f>
        <v>0</v>
      </c>
      <c r="H4657">
        <f>IFERROR(SMALL(H972:H2902,ROW()-ROW($H$2905)+1),"")</f>
        <v>0</v>
      </c>
      <c r="K4657">
        <f>IFERROR(SMALL(K972:K2902,ROW()-ROW($K$2905)+1),"")</f>
        <v>0</v>
      </c>
      <c r="L4657">
        <f>IFERROR(SMALL(L972:L2902,ROW()-ROW($L$2905)+1),"")</f>
        <v>0</v>
      </c>
      <c r="M4657">
        <f>IFERROR(SMALL(M972:M2902,ROW()-ROW($M$2905)+1),"")</f>
        <v>0</v>
      </c>
      <c r="N4657">
        <f>IFERROR(SMALL(N972:N2902,ROW()-ROW($N$2905)+1),"")</f>
        <v>0</v>
      </c>
    </row>
    <row r="4658" spans="5:14">
      <c r="E4658">
        <f>IFERROR(SMALL(E972:E2902,ROW()-ROW($E$2905)+1),"")</f>
        <v>0</v>
      </c>
      <c r="F4658">
        <f>IFERROR(SMALL(F972:F2902,ROW()-ROW($F$2905)+1),"")</f>
        <v>0</v>
      </c>
      <c r="G4658">
        <f>IFERROR(SMALL(G972:G2902,ROW()-ROW($G$2905)+1),"")</f>
        <v>0</v>
      </c>
      <c r="H4658">
        <f>IFERROR(SMALL(H972:H2902,ROW()-ROW($H$2905)+1),"")</f>
        <v>0</v>
      </c>
      <c r="K4658">
        <f>IFERROR(SMALL(K972:K2902,ROW()-ROW($K$2905)+1),"")</f>
        <v>0</v>
      </c>
      <c r="L4658">
        <f>IFERROR(SMALL(L972:L2902,ROW()-ROW($L$2905)+1),"")</f>
        <v>0</v>
      </c>
      <c r="M4658">
        <f>IFERROR(SMALL(M972:M2902,ROW()-ROW($M$2905)+1),"")</f>
        <v>0</v>
      </c>
      <c r="N4658">
        <f>IFERROR(SMALL(N972:N2902,ROW()-ROW($N$2905)+1),"")</f>
        <v>0</v>
      </c>
    </row>
    <row r="4659" spans="5:14">
      <c r="E4659">
        <f>IFERROR(SMALL(E972:E2902,ROW()-ROW($E$2905)+1),"")</f>
        <v>0</v>
      </c>
      <c r="F4659">
        <f>IFERROR(SMALL(F972:F2902,ROW()-ROW($F$2905)+1),"")</f>
        <v>0</v>
      </c>
      <c r="G4659">
        <f>IFERROR(SMALL(G972:G2902,ROW()-ROW($G$2905)+1),"")</f>
        <v>0</v>
      </c>
      <c r="H4659">
        <f>IFERROR(SMALL(H972:H2902,ROW()-ROW($H$2905)+1),"")</f>
        <v>0</v>
      </c>
      <c r="K4659">
        <f>IFERROR(SMALL(K972:K2902,ROW()-ROW($K$2905)+1),"")</f>
        <v>0</v>
      </c>
      <c r="L4659">
        <f>IFERROR(SMALL(L972:L2902,ROW()-ROW($L$2905)+1),"")</f>
        <v>0</v>
      </c>
      <c r="M4659">
        <f>IFERROR(SMALL(M972:M2902,ROW()-ROW($M$2905)+1),"")</f>
        <v>0</v>
      </c>
      <c r="N4659">
        <f>IFERROR(SMALL(N972:N2902,ROW()-ROW($N$2905)+1),"")</f>
        <v>0</v>
      </c>
    </row>
    <row r="4660" spans="5:14">
      <c r="E4660">
        <f>IFERROR(SMALL(E972:E2902,ROW()-ROW($E$2905)+1),"")</f>
        <v>0</v>
      </c>
      <c r="F4660">
        <f>IFERROR(SMALL(F972:F2902,ROW()-ROW($F$2905)+1),"")</f>
        <v>0</v>
      </c>
      <c r="G4660">
        <f>IFERROR(SMALL(G972:G2902,ROW()-ROW($G$2905)+1),"")</f>
        <v>0</v>
      </c>
      <c r="H4660">
        <f>IFERROR(SMALL(H972:H2902,ROW()-ROW($H$2905)+1),"")</f>
        <v>0</v>
      </c>
      <c r="K4660">
        <f>IFERROR(SMALL(K972:K2902,ROW()-ROW($K$2905)+1),"")</f>
        <v>0</v>
      </c>
      <c r="L4660">
        <f>IFERROR(SMALL(L972:L2902,ROW()-ROW($L$2905)+1),"")</f>
        <v>0</v>
      </c>
      <c r="M4660">
        <f>IFERROR(SMALL(M972:M2902,ROW()-ROW($M$2905)+1),"")</f>
        <v>0</v>
      </c>
      <c r="N4660">
        <f>IFERROR(SMALL(N972:N2902,ROW()-ROW($N$2905)+1),"")</f>
        <v>0</v>
      </c>
    </row>
    <row r="4661" spans="5:14">
      <c r="E4661">
        <f>IFERROR(SMALL(E972:E2902,ROW()-ROW($E$2905)+1),"")</f>
        <v>0</v>
      </c>
      <c r="F4661">
        <f>IFERROR(SMALL(F972:F2902,ROW()-ROW($F$2905)+1),"")</f>
        <v>0</v>
      </c>
      <c r="G4661">
        <f>IFERROR(SMALL(G972:G2902,ROW()-ROW($G$2905)+1),"")</f>
        <v>0</v>
      </c>
      <c r="H4661">
        <f>IFERROR(SMALL(H972:H2902,ROW()-ROW($H$2905)+1),"")</f>
        <v>0</v>
      </c>
      <c r="K4661">
        <f>IFERROR(SMALL(K972:K2902,ROW()-ROW($K$2905)+1),"")</f>
        <v>0</v>
      </c>
      <c r="L4661">
        <f>IFERROR(SMALL(L972:L2902,ROW()-ROW($L$2905)+1),"")</f>
        <v>0</v>
      </c>
      <c r="M4661">
        <f>IFERROR(SMALL(M972:M2902,ROW()-ROW($M$2905)+1),"")</f>
        <v>0</v>
      </c>
      <c r="N4661">
        <f>IFERROR(SMALL(N972:N2902,ROW()-ROW($N$2905)+1),"")</f>
        <v>0</v>
      </c>
    </row>
    <row r="4662" spans="5:14">
      <c r="E4662">
        <f>IFERROR(SMALL(E972:E2902,ROW()-ROW($E$2905)+1),"")</f>
        <v>0</v>
      </c>
      <c r="F4662">
        <f>IFERROR(SMALL(F972:F2902,ROW()-ROW($F$2905)+1),"")</f>
        <v>0</v>
      </c>
      <c r="G4662">
        <f>IFERROR(SMALL(G972:G2902,ROW()-ROW($G$2905)+1),"")</f>
        <v>0</v>
      </c>
      <c r="H4662">
        <f>IFERROR(SMALL(H972:H2902,ROW()-ROW($H$2905)+1),"")</f>
        <v>0</v>
      </c>
      <c r="K4662">
        <f>IFERROR(SMALL(K972:K2902,ROW()-ROW($K$2905)+1),"")</f>
        <v>0</v>
      </c>
      <c r="L4662">
        <f>IFERROR(SMALL(L972:L2902,ROW()-ROW($L$2905)+1),"")</f>
        <v>0</v>
      </c>
      <c r="M4662">
        <f>IFERROR(SMALL(M972:M2902,ROW()-ROW($M$2905)+1),"")</f>
        <v>0</v>
      </c>
      <c r="N4662">
        <f>IFERROR(SMALL(N972:N2902,ROW()-ROW($N$2905)+1),"")</f>
        <v>0</v>
      </c>
    </row>
    <row r="4663" spans="5:14">
      <c r="E4663">
        <f>IFERROR(SMALL(E972:E2902,ROW()-ROW($E$2905)+1),"")</f>
        <v>0</v>
      </c>
      <c r="F4663">
        <f>IFERROR(SMALL(F972:F2902,ROW()-ROW($F$2905)+1),"")</f>
        <v>0</v>
      </c>
      <c r="G4663">
        <f>IFERROR(SMALL(G972:G2902,ROW()-ROW($G$2905)+1),"")</f>
        <v>0</v>
      </c>
      <c r="H4663">
        <f>IFERROR(SMALL(H972:H2902,ROW()-ROW($H$2905)+1),"")</f>
        <v>0</v>
      </c>
      <c r="K4663">
        <f>IFERROR(SMALL(K972:K2902,ROW()-ROW($K$2905)+1),"")</f>
        <v>0</v>
      </c>
      <c r="L4663">
        <f>IFERROR(SMALL(L972:L2902,ROW()-ROW($L$2905)+1),"")</f>
        <v>0</v>
      </c>
      <c r="M4663">
        <f>IFERROR(SMALL(M972:M2902,ROW()-ROW($M$2905)+1),"")</f>
        <v>0</v>
      </c>
      <c r="N4663">
        <f>IFERROR(SMALL(N972:N2902,ROW()-ROW($N$2905)+1),"")</f>
        <v>0</v>
      </c>
    </row>
    <row r="4664" spans="5:14">
      <c r="E4664">
        <f>IFERROR(SMALL(E972:E2902,ROW()-ROW($E$2905)+1),"")</f>
        <v>0</v>
      </c>
      <c r="F4664">
        <f>IFERROR(SMALL(F972:F2902,ROW()-ROW($F$2905)+1),"")</f>
        <v>0</v>
      </c>
      <c r="G4664">
        <f>IFERROR(SMALL(G972:G2902,ROW()-ROW($G$2905)+1),"")</f>
        <v>0</v>
      </c>
      <c r="H4664">
        <f>IFERROR(SMALL(H972:H2902,ROW()-ROW($H$2905)+1),"")</f>
        <v>0</v>
      </c>
      <c r="K4664">
        <f>IFERROR(SMALL(K972:K2902,ROW()-ROW($K$2905)+1),"")</f>
        <v>0</v>
      </c>
      <c r="L4664">
        <f>IFERROR(SMALL(L972:L2902,ROW()-ROW($L$2905)+1),"")</f>
        <v>0</v>
      </c>
      <c r="M4664">
        <f>IFERROR(SMALL(M972:M2902,ROW()-ROW($M$2905)+1),"")</f>
        <v>0</v>
      </c>
      <c r="N4664">
        <f>IFERROR(SMALL(N972:N2902,ROW()-ROW($N$2905)+1),"")</f>
        <v>0</v>
      </c>
    </row>
    <row r="4665" spans="5:14">
      <c r="E4665">
        <f>IFERROR(SMALL(E972:E2902,ROW()-ROW($E$2905)+1),"")</f>
        <v>0</v>
      </c>
      <c r="F4665">
        <f>IFERROR(SMALL(F972:F2902,ROW()-ROW($F$2905)+1),"")</f>
        <v>0</v>
      </c>
      <c r="G4665">
        <f>IFERROR(SMALL(G972:G2902,ROW()-ROW($G$2905)+1),"")</f>
        <v>0</v>
      </c>
      <c r="H4665">
        <f>IFERROR(SMALL(H972:H2902,ROW()-ROW($H$2905)+1),"")</f>
        <v>0</v>
      </c>
      <c r="K4665">
        <f>IFERROR(SMALL(K972:K2902,ROW()-ROW($K$2905)+1),"")</f>
        <v>0</v>
      </c>
      <c r="L4665">
        <f>IFERROR(SMALL(L972:L2902,ROW()-ROW($L$2905)+1),"")</f>
        <v>0</v>
      </c>
      <c r="M4665">
        <f>IFERROR(SMALL(M972:M2902,ROW()-ROW($M$2905)+1),"")</f>
        <v>0</v>
      </c>
      <c r="N4665">
        <f>IFERROR(SMALL(N972:N2902,ROW()-ROW($N$2905)+1),"")</f>
        <v>0</v>
      </c>
    </row>
    <row r="4666" spans="5:14">
      <c r="E4666">
        <f>IFERROR(SMALL(E972:E2902,ROW()-ROW($E$2905)+1),"")</f>
        <v>0</v>
      </c>
      <c r="F4666">
        <f>IFERROR(SMALL(F972:F2902,ROW()-ROW($F$2905)+1),"")</f>
        <v>0</v>
      </c>
      <c r="G4666">
        <f>IFERROR(SMALL(G972:G2902,ROW()-ROW($G$2905)+1),"")</f>
        <v>0</v>
      </c>
      <c r="H4666">
        <f>IFERROR(SMALL(H972:H2902,ROW()-ROW($H$2905)+1),"")</f>
        <v>0</v>
      </c>
      <c r="K4666">
        <f>IFERROR(SMALL(K972:K2902,ROW()-ROW($K$2905)+1),"")</f>
        <v>0</v>
      </c>
      <c r="L4666">
        <f>IFERROR(SMALL(L972:L2902,ROW()-ROW($L$2905)+1),"")</f>
        <v>0</v>
      </c>
      <c r="M4666">
        <f>IFERROR(SMALL(M972:M2902,ROW()-ROW($M$2905)+1),"")</f>
        <v>0</v>
      </c>
      <c r="N4666">
        <f>IFERROR(SMALL(N972:N2902,ROW()-ROW($N$2905)+1),"")</f>
        <v>0</v>
      </c>
    </row>
    <row r="4667" spans="5:14">
      <c r="E4667">
        <f>IFERROR(SMALL(E972:E2902,ROW()-ROW($E$2905)+1),"")</f>
        <v>0</v>
      </c>
      <c r="F4667">
        <f>IFERROR(SMALL(F972:F2902,ROW()-ROW($F$2905)+1),"")</f>
        <v>0</v>
      </c>
      <c r="G4667">
        <f>IFERROR(SMALL(G972:G2902,ROW()-ROW($G$2905)+1),"")</f>
        <v>0</v>
      </c>
      <c r="H4667">
        <f>IFERROR(SMALL(H972:H2902,ROW()-ROW($H$2905)+1),"")</f>
        <v>0</v>
      </c>
      <c r="K4667">
        <f>IFERROR(SMALL(K972:K2902,ROW()-ROW($K$2905)+1),"")</f>
        <v>0</v>
      </c>
      <c r="L4667">
        <f>IFERROR(SMALL(L972:L2902,ROW()-ROW($L$2905)+1),"")</f>
        <v>0</v>
      </c>
      <c r="M4667">
        <f>IFERROR(SMALL(M972:M2902,ROW()-ROW($M$2905)+1),"")</f>
        <v>0</v>
      </c>
      <c r="N4667">
        <f>IFERROR(SMALL(N972:N2902,ROW()-ROW($N$2905)+1),"")</f>
        <v>0</v>
      </c>
    </row>
    <row r="4668" spans="5:14">
      <c r="E4668">
        <f>IFERROR(SMALL(E972:E2902,ROW()-ROW($E$2905)+1),"")</f>
        <v>0</v>
      </c>
      <c r="F4668">
        <f>IFERROR(SMALL(F972:F2902,ROW()-ROW($F$2905)+1),"")</f>
        <v>0</v>
      </c>
      <c r="G4668">
        <f>IFERROR(SMALL(G972:G2902,ROW()-ROW($G$2905)+1),"")</f>
        <v>0</v>
      </c>
      <c r="H4668">
        <f>IFERROR(SMALL(H972:H2902,ROW()-ROW($H$2905)+1),"")</f>
        <v>0</v>
      </c>
      <c r="K4668">
        <f>IFERROR(SMALL(K972:K2902,ROW()-ROW($K$2905)+1),"")</f>
        <v>0</v>
      </c>
      <c r="L4668">
        <f>IFERROR(SMALL(L972:L2902,ROW()-ROW($L$2905)+1),"")</f>
        <v>0</v>
      </c>
      <c r="M4668">
        <f>IFERROR(SMALL(M972:M2902,ROW()-ROW($M$2905)+1),"")</f>
        <v>0</v>
      </c>
      <c r="N4668">
        <f>IFERROR(SMALL(N972:N2902,ROW()-ROW($N$2905)+1),"")</f>
        <v>0</v>
      </c>
    </row>
    <row r="4669" spans="5:14">
      <c r="E4669">
        <f>IFERROR(SMALL(E972:E2902,ROW()-ROW($E$2905)+1),"")</f>
        <v>0</v>
      </c>
      <c r="F4669">
        <f>IFERROR(SMALL(F972:F2902,ROW()-ROW($F$2905)+1),"")</f>
        <v>0</v>
      </c>
      <c r="G4669">
        <f>IFERROR(SMALL(G972:G2902,ROW()-ROW($G$2905)+1),"")</f>
        <v>0</v>
      </c>
      <c r="H4669">
        <f>IFERROR(SMALL(H972:H2902,ROW()-ROW($H$2905)+1),"")</f>
        <v>0</v>
      </c>
      <c r="K4669">
        <f>IFERROR(SMALL(K972:K2902,ROW()-ROW($K$2905)+1),"")</f>
        <v>0</v>
      </c>
      <c r="L4669">
        <f>IFERROR(SMALL(L972:L2902,ROW()-ROW($L$2905)+1),"")</f>
        <v>0</v>
      </c>
      <c r="M4669">
        <f>IFERROR(SMALL(M972:M2902,ROW()-ROW($M$2905)+1),"")</f>
        <v>0</v>
      </c>
      <c r="N4669">
        <f>IFERROR(SMALL(N972:N2902,ROW()-ROW($N$2905)+1),"")</f>
        <v>0</v>
      </c>
    </row>
    <row r="4670" spans="5:14">
      <c r="E4670">
        <f>IFERROR(SMALL(E972:E2902,ROW()-ROW($E$2905)+1),"")</f>
        <v>0</v>
      </c>
      <c r="F4670">
        <f>IFERROR(SMALL(F972:F2902,ROW()-ROW($F$2905)+1),"")</f>
        <v>0</v>
      </c>
      <c r="G4670">
        <f>IFERROR(SMALL(G972:G2902,ROW()-ROW($G$2905)+1),"")</f>
        <v>0</v>
      </c>
      <c r="H4670">
        <f>IFERROR(SMALL(H972:H2902,ROW()-ROW($H$2905)+1),"")</f>
        <v>0</v>
      </c>
      <c r="K4670">
        <f>IFERROR(SMALL(K972:K2902,ROW()-ROW($K$2905)+1),"")</f>
        <v>0</v>
      </c>
      <c r="L4670">
        <f>IFERROR(SMALL(L972:L2902,ROW()-ROW($L$2905)+1),"")</f>
        <v>0</v>
      </c>
      <c r="M4670">
        <f>IFERROR(SMALL(M972:M2902,ROW()-ROW($M$2905)+1),"")</f>
        <v>0</v>
      </c>
      <c r="N4670">
        <f>IFERROR(SMALL(N972:N2902,ROW()-ROW($N$2905)+1),"")</f>
        <v>0</v>
      </c>
    </row>
    <row r="4671" spans="5:14">
      <c r="E4671">
        <f>IFERROR(SMALL(E972:E2902,ROW()-ROW($E$2905)+1),"")</f>
        <v>0</v>
      </c>
      <c r="F4671">
        <f>IFERROR(SMALL(F972:F2902,ROW()-ROW($F$2905)+1),"")</f>
        <v>0</v>
      </c>
      <c r="G4671">
        <f>IFERROR(SMALL(G972:G2902,ROW()-ROW($G$2905)+1),"")</f>
        <v>0</v>
      </c>
      <c r="H4671">
        <f>IFERROR(SMALL(H972:H2902,ROW()-ROW($H$2905)+1),"")</f>
        <v>0</v>
      </c>
      <c r="K4671">
        <f>IFERROR(SMALL(K972:K2902,ROW()-ROW($K$2905)+1),"")</f>
        <v>0</v>
      </c>
      <c r="L4671">
        <f>IFERROR(SMALL(L972:L2902,ROW()-ROW($L$2905)+1),"")</f>
        <v>0</v>
      </c>
      <c r="M4671">
        <f>IFERROR(SMALL(M972:M2902,ROW()-ROW($M$2905)+1),"")</f>
        <v>0</v>
      </c>
      <c r="N4671">
        <f>IFERROR(SMALL(N972:N2902,ROW()-ROW($N$2905)+1),"")</f>
        <v>0</v>
      </c>
    </row>
    <row r="4672" spans="5:14">
      <c r="E4672">
        <f>IFERROR(SMALL(E972:E2902,ROW()-ROW($E$2905)+1),"")</f>
        <v>0</v>
      </c>
      <c r="F4672">
        <f>IFERROR(SMALL(F972:F2902,ROW()-ROW($F$2905)+1),"")</f>
        <v>0</v>
      </c>
      <c r="G4672">
        <f>IFERROR(SMALL(G972:G2902,ROW()-ROW($G$2905)+1),"")</f>
        <v>0</v>
      </c>
      <c r="H4672">
        <f>IFERROR(SMALL(H972:H2902,ROW()-ROW($H$2905)+1),"")</f>
        <v>0</v>
      </c>
      <c r="K4672">
        <f>IFERROR(SMALL(K972:K2902,ROW()-ROW($K$2905)+1),"")</f>
        <v>0</v>
      </c>
      <c r="L4672">
        <f>IFERROR(SMALL(L972:L2902,ROW()-ROW($L$2905)+1),"")</f>
        <v>0</v>
      </c>
      <c r="M4672">
        <f>IFERROR(SMALL(M972:M2902,ROW()-ROW($M$2905)+1),"")</f>
        <v>0</v>
      </c>
      <c r="N4672">
        <f>IFERROR(SMALL(N972:N2902,ROW()-ROW($N$2905)+1),"")</f>
        <v>0</v>
      </c>
    </row>
    <row r="4673" spans="5:14">
      <c r="E4673">
        <f>IFERROR(SMALL(E972:E2902,ROW()-ROW($E$2905)+1),"")</f>
        <v>0</v>
      </c>
      <c r="F4673">
        <f>IFERROR(SMALL(F972:F2902,ROW()-ROW($F$2905)+1),"")</f>
        <v>0</v>
      </c>
      <c r="G4673">
        <f>IFERROR(SMALL(G972:G2902,ROW()-ROW($G$2905)+1),"")</f>
        <v>0</v>
      </c>
      <c r="H4673">
        <f>IFERROR(SMALL(H972:H2902,ROW()-ROW($H$2905)+1),"")</f>
        <v>0</v>
      </c>
      <c r="K4673">
        <f>IFERROR(SMALL(K972:K2902,ROW()-ROW($K$2905)+1),"")</f>
        <v>0</v>
      </c>
      <c r="L4673">
        <f>IFERROR(SMALL(L972:L2902,ROW()-ROW($L$2905)+1),"")</f>
        <v>0</v>
      </c>
      <c r="M4673">
        <f>IFERROR(SMALL(M972:M2902,ROW()-ROW($M$2905)+1),"")</f>
        <v>0</v>
      </c>
      <c r="N4673">
        <f>IFERROR(SMALL(N972:N2902,ROW()-ROW($N$2905)+1),"")</f>
        <v>0</v>
      </c>
    </row>
    <row r="4674" spans="5:14">
      <c r="E4674">
        <f>IFERROR(SMALL(E972:E2902,ROW()-ROW($E$2905)+1),"")</f>
        <v>0</v>
      </c>
      <c r="F4674">
        <f>IFERROR(SMALL(F972:F2902,ROW()-ROW($F$2905)+1),"")</f>
        <v>0</v>
      </c>
      <c r="G4674">
        <f>IFERROR(SMALL(G972:G2902,ROW()-ROW($G$2905)+1),"")</f>
        <v>0</v>
      </c>
      <c r="H4674">
        <f>IFERROR(SMALL(H972:H2902,ROW()-ROW($H$2905)+1),"")</f>
        <v>0</v>
      </c>
      <c r="K4674">
        <f>IFERROR(SMALL(K972:K2902,ROW()-ROW($K$2905)+1),"")</f>
        <v>0</v>
      </c>
      <c r="L4674">
        <f>IFERROR(SMALL(L972:L2902,ROW()-ROW($L$2905)+1),"")</f>
        <v>0</v>
      </c>
      <c r="M4674">
        <f>IFERROR(SMALL(M972:M2902,ROW()-ROW($M$2905)+1),"")</f>
        <v>0</v>
      </c>
      <c r="N4674">
        <f>IFERROR(SMALL(N972:N2902,ROW()-ROW($N$2905)+1),"")</f>
        <v>0</v>
      </c>
    </row>
    <row r="4675" spans="5:14">
      <c r="E4675">
        <f>IFERROR(SMALL(E972:E2902,ROW()-ROW($E$2905)+1),"")</f>
        <v>0</v>
      </c>
      <c r="F4675">
        <f>IFERROR(SMALL(F972:F2902,ROW()-ROW($F$2905)+1),"")</f>
        <v>0</v>
      </c>
      <c r="G4675">
        <f>IFERROR(SMALL(G972:G2902,ROW()-ROW($G$2905)+1),"")</f>
        <v>0</v>
      </c>
      <c r="H4675">
        <f>IFERROR(SMALL(H972:H2902,ROW()-ROW($H$2905)+1),"")</f>
        <v>0</v>
      </c>
      <c r="K4675">
        <f>IFERROR(SMALL(K972:K2902,ROW()-ROW($K$2905)+1),"")</f>
        <v>0</v>
      </c>
      <c r="L4675">
        <f>IFERROR(SMALL(L972:L2902,ROW()-ROW($L$2905)+1),"")</f>
        <v>0</v>
      </c>
      <c r="M4675">
        <f>IFERROR(SMALL(M972:M2902,ROW()-ROW($M$2905)+1),"")</f>
        <v>0</v>
      </c>
      <c r="N4675">
        <f>IFERROR(SMALL(N972:N2902,ROW()-ROW($N$2905)+1),"")</f>
        <v>0</v>
      </c>
    </row>
    <row r="4676" spans="5:14">
      <c r="E4676">
        <f>IFERROR(SMALL(E972:E2902,ROW()-ROW($E$2905)+1),"")</f>
        <v>0</v>
      </c>
      <c r="F4676">
        <f>IFERROR(SMALL(F972:F2902,ROW()-ROW($F$2905)+1),"")</f>
        <v>0</v>
      </c>
      <c r="G4676">
        <f>IFERROR(SMALL(G972:G2902,ROW()-ROW($G$2905)+1),"")</f>
        <v>0</v>
      </c>
      <c r="H4676">
        <f>IFERROR(SMALL(H972:H2902,ROW()-ROW($H$2905)+1),"")</f>
        <v>0</v>
      </c>
      <c r="K4676">
        <f>IFERROR(SMALL(K972:K2902,ROW()-ROW($K$2905)+1),"")</f>
        <v>0</v>
      </c>
      <c r="L4676">
        <f>IFERROR(SMALL(L972:L2902,ROW()-ROW($L$2905)+1),"")</f>
        <v>0</v>
      </c>
      <c r="M4676">
        <f>IFERROR(SMALL(M972:M2902,ROW()-ROW($M$2905)+1),"")</f>
        <v>0</v>
      </c>
      <c r="N4676">
        <f>IFERROR(SMALL(N972:N2902,ROW()-ROW($N$2905)+1),"")</f>
        <v>0</v>
      </c>
    </row>
    <row r="4677" spans="5:14">
      <c r="E4677">
        <f>IFERROR(SMALL(E972:E2902,ROW()-ROW($E$2905)+1),"")</f>
        <v>0</v>
      </c>
      <c r="F4677">
        <f>IFERROR(SMALL(F972:F2902,ROW()-ROW($F$2905)+1),"")</f>
        <v>0</v>
      </c>
      <c r="G4677">
        <f>IFERROR(SMALL(G972:G2902,ROW()-ROW($G$2905)+1),"")</f>
        <v>0</v>
      </c>
      <c r="H4677">
        <f>IFERROR(SMALL(H972:H2902,ROW()-ROW($H$2905)+1),"")</f>
        <v>0</v>
      </c>
      <c r="K4677">
        <f>IFERROR(SMALL(K972:K2902,ROW()-ROW($K$2905)+1),"")</f>
        <v>0</v>
      </c>
      <c r="L4677">
        <f>IFERROR(SMALL(L972:L2902,ROW()-ROW($L$2905)+1),"")</f>
        <v>0</v>
      </c>
      <c r="M4677">
        <f>IFERROR(SMALL(M972:M2902,ROW()-ROW($M$2905)+1),"")</f>
        <v>0</v>
      </c>
      <c r="N4677">
        <f>IFERROR(SMALL(N972:N2902,ROW()-ROW($N$2905)+1),"")</f>
        <v>0</v>
      </c>
    </row>
    <row r="4678" spans="5:14">
      <c r="E4678">
        <f>IFERROR(SMALL(E972:E2902,ROW()-ROW($E$2905)+1),"")</f>
        <v>0</v>
      </c>
      <c r="F4678">
        <f>IFERROR(SMALL(F972:F2902,ROW()-ROW($F$2905)+1),"")</f>
        <v>0</v>
      </c>
      <c r="G4678">
        <f>IFERROR(SMALL(G972:G2902,ROW()-ROW($G$2905)+1),"")</f>
        <v>0</v>
      </c>
      <c r="H4678">
        <f>IFERROR(SMALL(H972:H2902,ROW()-ROW($H$2905)+1),"")</f>
        <v>0</v>
      </c>
      <c r="K4678">
        <f>IFERROR(SMALL(K972:K2902,ROW()-ROW($K$2905)+1),"")</f>
        <v>0</v>
      </c>
      <c r="L4678">
        <f>IFERROR(SMALL(L972:L2902,ROW()-ROW($L$2905)+1),"")</f>
        <v>0</v>
      </c>
      <c r="M4678">
        <f>IFERROR(SMALL(M972:M2902,ROW()-ROW($M$2905)+1),"")</f>
        <v>0</v>
      </c>
      <c r="N4678">
        <f>IFERROR(SMALL(N972:N2902,ROW()-ROW($N$2905)+1),"")</f>
        <v>0</v>
      </c>
    </row>
    <row r="4679" spans="5:14">
      <c r="E4679">
        <f>IFERROR(SMALL(E972:E2902,ROW()-ROW($E$2905)+1),"")</f>
        <v>0</v>
      </c>
      <c r="F4679">
        <f>IFERROR(SMALL(F972:F2902,ROW()-ROW($F$2905)+1),"")</f>
        <v>0</v>
      </c>
      <c r="G4679">
        <f>IFERROR(SMALL(G972:G2902,ROW()-ROW($G$2905)+1),"")</f>
        <v>0</v>
      </c>
      <c r="H4679">
        <f>IFERROR(SMALL(H972:H2902,ROW()-ROW($H$2905)+1),"")</f>
        <v>0</v>
      </c>
      <c r="K4679">
        <f>IFERROR(SMALL(K972:K2902,ROW()-ROW($K$2905)+1),"")</f>
        <v>0</v>
      </c>
      <c r="L4679">
        <f>IFERROR(SMALL(L972:L2902,ROW()-ROW($L$2905)+1),"")</f>
        <v>0</v>
      </c>
      <c r="M4679">
        <f>IFERROR(SMALL(M972:M2902,ROW()-ROW($M$2905)+1),"")</f>
        <v>0</v>
      </c>
      <c r="N4679">
        <f>IFERROR(SMALL(N972:N2902,ROW()-ROW($N$2905)+1),"")</f>
        <v>0</v>
      </c>
    </row>
    <row r="4680" spans="5:14">
      <c r="E4680">
        <f>IFERROR(SMALL(E972:E2902,ROW()-ROW($E$2905)+1),"")</f>
        <v>0</v>
      </c>
      <c r="F4680">
        <f>IFERROR(SMALL(F972:F2902,ROW()-ROW($F$2905)+1),"")</f>
        <v>0</v>
      </c>
      <c r="G4680">
        <f>IFERROR(SMALL(G972:G2902,ROW()-ROW($G$2905)+1),"")</f>
        <v>0</v>
      </c>
      <c r="H4680">
        <f>IFERROR(SMALL(H972:H2902,ROW()-ROW($H$2905)+1),"")</f>
        <v>0</v>
      </c>
      <c r="K4680">
        <f>IFERROR(SMALL(K972:K2902,ROW()-ROW($K$2905)+1),"")</f>
        <v>0</v>
      </c>
      <c r="L4680">
        <f>IFERROR(SMALL(L972:L2902,ROW()-ROW($L$2905)+1),"")</f>
        <v>0</v>
      </c>
      <c r="M4680">
        <f>IFERROR(SMALL(M972:M2902,ROW()-ROW($M$2905)+1),"")</f>
        <v>0</v>
      </c>
      <c r="N4680">
        <f>IFERROR(SMALL(N972:N2902,ROW()-ROW($N$2905)+1),"")</f>
        <v>0</v>
      </c>
    </row>
    <row r="4681" spans="5:14">
      <c r="E4681">
        <f>IFERROR(SMALL(E972:E2902,ROW()-ROW($E$2905)+1),"")</f>
        <v>0</v>
      </c>
      <c r="F4681">
        <f>IFERROR(SMALL(F972:F2902,ROW()-ROW($F$2905)+1),"")</f>
        <v>0</v>
      </c>
      <c r="G4681">
        <f>IFERROR(SMALL(G972:G2902,ROW()-ROW($G$2905)+1),"")</f>
        <v>0</v>
      </c>
      <c r="H4681">
        <f>IFERROR(SMALL(H972:H2902,ROW()-ROW($H$2905)+1),"")</f>
        <v>0</v>
      </c>
      <c r="K4681">
        <f>IFERROR(SMALL(K972:K2902,ROW()-ROW($K$2905)+1),"")</f>
        <v>0</v>
      </c>
      <c r="L4681">
        <f>IFERROR(SMALL(L972:L2902,ROW()-ROW($L$2905)+1),"")</f>
        <v>0</v>
      </c>
      <c r="M4681">
        <f>IFERROR(SMALL(M972:M2902,ROW()-ROW($M$2905)+1),"")</f>
        <v>0</v>
      </c>
      <c r="N4681">
        <f>IFERROR(SMALL(N972:N2902,ROW()-ROW($N$2905)+1),"")</f>
        <v>0</v>
      </c>
    </row>
    <row r="4682" spans="5:14">
      <c r="E4682">
        <f>IFERROR(SMALL(E972:E2902,ROW()-ROW($E$2905)+1),"")</f>
        <v>0</v>
      </c>
      <c r="F4682">
        <f>IFERROR(SMALL(F972:F2902,ROW()-ROW($F$2905)+1),"")</f>
        <v>0</v>
      </c>
      <c r="G4682">
        <f>IFERROR(SMALL(G972:G2902,ROW()-ROW($G$2905)+1),"")</f>
        <v>0</v>
      </c>
      <c r="H4682">
        <f>IFERROR(SMALL(H972:H2902,ROW()-ROW($H$2905)+1),"")</f>
        <v>0</v>
      </c>
      <c r="K4682">
        <f>IFERROR(SMALL(K972:K2902,ROW()-ROW($K$2905)+1),"")</f>
        <v>0</v>
      </c>
      <c r="L4682">
        <f>IFERROR(SMALL(L972:L2902,ROW()-ROW($L$2905)+1),"")</f>
        <v>0</v>
      </c>
      <c r="M4682">
        <f>IFERROR(SMALL(M972:M2902,ROW()-ROW($M$2905)+1),"")</f>
        <v>0</v>
      </c>
      <c r="N4682">
        <f>IFERROR(SMALL(N972:N2902,ROW()-ROW($N$2905)+1),"")</f>
        <v>0</v>
      </c>
    </row>
    <row r="4683" spans="5:14">
      <c r="E4683">
        <f>IFERROR(SMALL(E972:E2902,ROW()-ROW($E$2905)+1),"")</f>
        <v>0</v>
      </c>
      <c r="F4683">
        <f>IFERROR(SMALL(F972:F2902,ROW()-ROW($F$2905)+1),"")</f>
        <v>0</v>
      </c>
      <c r="G4683">
        <f>IFERROR(SMALL(G972:G2902,ROW()-ROW($G$2905)+1),"")</f>
        <v>0</v>
      </c>
      <c r="H4683">
        <f>IFERROR(SMALL(H972:H2902,ROW()-ROW($H$2905)+1),"")</f>
        <v>0</v>
      </c>
      <c r="K4683">
        <f>IFERROR(SMALL(K972:K2902,ROW()-ROW($K$2905)+1),"")</f>
        <v>0</v>
      </c>
      <c r="L4683">
        <f>IFERROR(SMALL(L972:L2902,ROW()-ROW($L$2905)+1),"")</f>
        <v>0</v>
      </c>
      <c r="M4683">
        <f>IFERROR(SMALL(M972:M2902,ROW()-ROW($M$2905)+1),"")</f>
        <v>0</v>
      </c>
      <c r="N4683">
        <f>IFERROR(SMALL(N972:N2902,ROW()-ROW($N$2905)+1),"")</f>
        <v>0</v>
      </c>
    </row>
    <row r="4684" spans="5:14">
      <c r="E4684">
        <f>IFERROR(SMALL(E972:E2902,ROW()-ROW($E$2905)+1),"")</f>
        <v>0</v>
      </c>
      <c r="F4684">
        <f>IFERROR(SMALL(F972:F2902,ROW()-ROW($F$2905)+1),"")</f>
        <v>0</v>
      </c>
      <c r="G4684">
        <f>IFERROR(SMALL(G972:G2902,ROW()-ROW($G$2905)+1),"")</f>
        <v>0</v>
      </c>
      <c r="H4684">
        <f>IFERROR(SMALL(H972:H2902,ROW()-ROW($H$2905)+1),"")</f>
        <v>0</v>
      </c>
      <c r="K4684">
        <f>IFERROR(SMALL(K972:K2902,ROW()-ROW($K$2905)+1),"")</f>
        <v>0</v>
      </c>
      <c r="L4684">
        <f>IFERROR(SMALL(L972:L2902,ROW()-ROW($L$2905)+1),"")</f>
        <v>0</v>
      </c>
      <c r="M4684">
        <f>IFERROR(SMALL(M972:M2902,ROW()-ROW($M$2905)+1),"")</f>
        <v>0</v>
      </c>
      <c r="N4684">
        <f>IFERROR(SMALL(N972:N2902,ROW()-ROW($N$2905)+1),"")</f>
        <v>0</v>
      </c>
    </row>
    <row r="4685" spans="5:14">
      <c r="E4685">
        <f>IFERROR(SMALL(E972:E2902,ROW()-ROW($E$2905)+1),"")</f>
        <v>0</v>
      </c>
      <c r="F4685">
        <f>IFERROR(SMALL(F972:F2902,ROW()-ROW($F$2905)+1),"")</f>
        <v>0</v>
      </c>
      <c r="G4685">
        <f>IFERROR(SMALL(G972:G2902,ROW()-ROW($G$2905)+1),"")</f>
        <v>0</v>
      </c>
      <c r="H4685">
        <f>IFERROR(SMALL(H972:H2902,ROW()-ROW($H$2905)+1),"")</f>
        <v>0</v>
      </c>
      <c r="K4685">
        <f>IFERROR(SMALL(K972:K2902,ROW()-ROW($K$2905)+1),"")</f>
        <v>0</v>
      </c>
      <c r="L4685">
        <f>IFERROR(SMALL(L972:L2902,ROW()-ROW($L$2905)+1),"")</f>
        <v>0</v>
      </c>
      <c r="M4685">
        <f>IFERROR(SMALL(M972:M2902,ROW()-ROW($M$2905)+1),"")</f>
        <v>0</v>
      </c>
      <c r="N4685">
        <f>IFERROR(SMALL(N972:N2902,ROW()-ROW($N$2905)+1),"")</f>
        <v>0</v>
      </c>
    </row>
    <row r="4686" spans="5:14">
      <c r="E4686">
        <f>IFERROR(SMALL(E972:E2902,ROW()-ROW($E$2905)+1),"")</f>
        <v>0</v>
      </c>
      <c r="F4686">
        <f>IFERROR(SMALL(F972:F2902,ROW()-ROW($F$2905)+1),"")</f>
        <v>0</v>
      </c>
      <c r="G4686">
        <f>IFERROR(SMALL(G972:G2902,ROW()-ROW($G$2905)+1),"")</f>
        <v>0</v>
      </c>
      <c r="H4686">
        <f>IFERROR(SMALL(H972:H2902,ROW()-ROW($H$2905)+1),"")</f>
        <v>0</v>
      </c>
      <c r="K4686">
        <f>IFERROR(SMALL(K972:K2902,ROW()-ROW($K$2905)+1),"")</f>
        <v>0</v>
      </c>
      <c r="L4686">
        <f>IFERROR(SMALL(L972:L2902,ROW()-ROW($L$2905)+1),"")</f>
        <v>0</v>
      </c>
      <c r="M4686">
        <f>IFERROR(SMALL(M972:M2902,ROW()-ROW($M$2905)+1),"")</f>
        <v>0</v>
      </c>
      <c r="N4686">
        <f>IFERROR(SMALL(N972:N2902,ROW()-ROW($N$2905)+1),"")</f>
        <v>0</v>
      </c>
    </row>
    <row r="4687" spans="5:14">
      <c r="E4687">
        <f>IFERROR(SMALL(E972:E2902,ROW()-ROW($E$2905)+1),"")</f>
        <v>0</v>
      </c>
      <c r="F4687">
        <f>IFERROR(SMALL(F972:F2902,ROW()-ROW($F$2905)+1),"")</f>
        <v>0</v>
      </c>
      <c r="G4687">
        <f>IFERROR(SMALL(G972:G2902,ROW()-ROW($G$2905)+1),"")</f>
        <v>0</v>
      </c>
      <c r="H4687">
        <f>IFERROR(SMALL(H972:H2902,ROW()-ROW($H$2905)+1),"")</f>
        <v>0</v>
      </c>
      <c r="K4687">
        <f>IFERROR(SMALL(K972:K2902,ROW()-ROW($K$2905)+1),"")</f>
        <v>0</v>
      </c>
      <c r="L4687">
        <f>IFERROR(SMALL(L972:L2902,ROW()-ROW($L$2905)+1),"")</f>
        <v>0</v>
      </c>
      <c r="M4687">
        <f>IFERROR(SMALL(M972:M2902,ROW()-ROW($M$2905)+1),"")</f>
        <v>0</v>
      </c>
      <c r="N4687">
        <f>IFERROR(SMALL(N972:N2902,ROW()-ROW($N$2905)+1),"")</f>
        <v>0</v>
      </c>
    </row>
    <row r="4688" spans="5:14">
      <c r="E4688">
        <f>IFERROR(SMALL(E972:E2902,ROW()-ROW($E$2905)+1),"")</f>
        <v>0</v>
      </c>
      <c r="F4688">
        <f>IFERROR(SMALL(F972:F2902,ROW()-ROW($F$2905)+1),"")</f>
        <v>0</v>
      </c>
      <c r="G4688">
        <f>IFERROR(SMALL(G972:G2902,ROW()-ROW($G$2905)+1),"")</f>
        <v>0</v>
      </c>
      <c r="H4688">
        <f>IFERROR(SMALL(H972:H2902,ROW()-ROW($H$2905)+1),"")</f>
        <v>0</v>
      </c>
      <c r="K4688">
        <f>IFERROR(SMALL(K972:K2902,ROW()-ROW($K$2905)+1),"")</f>
        <v>0</v>
      </c>
      <c r="L4688">
        <f>IFERROR(SMALL(L972:L2902,ROW()-ROW($L$2905)+1),"")</f>
        <v>0</v>
      </c>
      <c r="M4688">
        <f>IFERROR(SMALL(M972:M2902,ROW()-ROW($M$2905)+1),"")</f>
        <v>0</v>
      </c>
      <c r="N4688">
        <f>IFERROR(SMALL(N972:N2902,ROW()-ROW($N$2905)+1),"")</f>
        <v>0</v>
      </c>
    </row>
    <row r="4689" spans="5:14">
      <c r="E4689">
        <f>IFERROR(SMALL(E972:E2902,ROW()-ROW($E$2905)+1),"")</f>
        <v>0</v>
      </c>
      <c r="F4689">
        <f>IFERROR(SMALL(F972:F2902,ROW()-ROW($F$2905)+1),"")</f>
        <v>0</v>
      </c>
      <c r="G4689">
        <f>IFERROR(SMALL(G972:G2902,ROW()-ROW($G$2905)+1),"")</f>
        <v>0</v>
      </c>
      <c r="H4689">
        <f>IFERROR(SMALL(H972:H2902,ROW()-ROW($H$2905)+1),"")</f>
        <v>0</v>
      </c>
      <c r="K4689">
        <f>IFERROR(SMALL(K972:K2902,ROW()-ROW($K$2905)+1),"")</f>
        <v>0</v>
      </c>
      <c r="L4689">
        <f>IFERROR(SMALL(L972:L2902,ROW()-ROW($L$2905)+1),"")</f>
        <v>0</v>
      </c>
      <c r="M4689">
        <f>IFERROR(SMALL(M972:M2902,ROW()-ROW($M$2905)+1),"")</f>
        <v>0</v>
      </c>
      <c r="N4689">
        <f>IFERROR(SMALL(N972:N2902,ROW()-ROW($N$2905)+1),"")</f>
        <v>0</v>
      </c>
    </row>
    <row r="4690" spans="5:14">
      <c r="E4690">
        <f>IFERROR(SMALL(E972:E2902,ROW()-ROW($E$2905)+1),"")</f>
        <v>0</v>
      </c>
      <c r="F4690">
        <f>IFERROR(SMALL(F972:F2902,ROW()-ROW($F$2905)+1),"")</f>
        <v>0</v>
      </c>
      <c r="G4690">
        <f>IFERROR(SMALL(G972:G2902,ROW()-ROW($G$2905)+1),"")</f>
        <v>0</v>
      </c>
      <c r="H4690">
        <f>IFERROR(SMALL(H972:H2902,ROW()-ROW($H$2905)+1),"")</f>
        <v>0</v>
      </c>
      <c r="K4690">
        <f>IFERROR(SMALL(K972:K2902,ROW()-ROW($K$2905)+1),"")</f>
        <v>0</v>
      </c>
      <c r="L4690">
        <f>IFERROR(SMALL(L972:L2902,ROW()-ROW($L$2905)+1),"")</f>
        <v>0</v>
      </c>
      <c r="M4690">
        <f>IFERROR(SMALL(M972:M2902,ROW()-ROW($M$2905)+1),"")</f>
        <v>0</v>
      </c>
      <c r="N4690">
        <f>IFERROR(SMALL(N972:N2902,ROW()-ROW($N$2905)+1),"")</f>
        <v>0</v>
      </c>
    </row>
    <row r="4691" spans="5:14">
      <c r="E4691">
        <f>IFERROR(SMALL(E972:E2902,ROW()-ROW($E$2905)+1),"")</f>
        <v>0</v>
      </c>
      <c r="F4691">
        <f>IFERROR(SMALL(F972:F2902,ROW()-ROW($F$2905)+1),"")</f>
        <v>0</v>
      </c>
      <c r="G4691">
        <f>IFERROR(SMALL(G972:G2902,ROW()-ROW($G$2905)+1),"")</f>
        <v>0</v>
      </c>
      <c r="H4691">
        <f>IFERROR(SMALL(H972:H2902,ROW()-ROW($H$2905)+1),"")</f>
        <v>0</v>
      </c>
      <c r="K4691">
        <f>IFERROR(SMALL(K972:K2902,ROW()-ROW($K$2905)+1),"")</f>
        <v>0</v>
      </c>
      <c r="L4691">
        <f>IFERROR(SMALL(L972:L2902,ROW()-ROW($L$2905)+1),"")</f>
        <v>0</v>
      </c>
      <c r="M4691">
        <f>IFERROR(SMALL(M972:M2902,ROW()-ROW($M$2905)+1),"")</f>
        <v>0</v>
      </c>
      <c r="N4691">
        <f>IFERROR(SMALL(N972:N2902,ROW()-ROW($N$2905)+1),"")</f>
        <v>0</v>
      </c>
    </row>
    <row r="4692" spans="5:14">
      <c r="E4692">
        <f>IFERROR(SMALL(E972:E2902,ROW()-ROW($E$2905)+1),"")</f>
        <v>0</v>
      </c>
      <c r="F4692">
        <f>IFERROR(SMALL(F972:F2902,ROW()-ROW($F$2905)+1),"")</f>
        <v>0</v>
      </c>
      <c r="G4692">
        <f>IFERROR(SMALL(G972:G2902,ROW()-ROW($G$2905)+1),"")</f>
        <v>0</v>
      </c>
      <c r="H4692">
        <f>IFERROR(SMALL(H972:H2902,ROW()-ROW($H$2905)+1),"")</f>
        <v>0</v>
      </c>
      <c r="K4692">
        <f>IFERROR(SMALL(K972:K2902,ROW()-ROW($K$2905)+1),"")</f>
        <v>0</v>
      </c>
      <c r="L4692">
        <f>IFERROR(SMALL(L972:L2902,ROW()-ROW($L$2905)+1),"")</f>
        <v>0</v>
      </c>
      <c r="M4692">
        <f>IFERROR(SMALL(M972:M2902,ROW()-ROW($M$2905)+1),"")</f>
        <v>0</v>
      </c>
      <c r="N4692">
        <f>IFERROR(SMALL(N972:N2902,ROW()-ROW($N$2905)+1),"")</f>
        <v>0</v>
      </c>
    </row>
    <row r="4693" spans="5:14">
      <c r="E4693">
        <f>IFERROR(SMALL(E972:E2902,ROW()-ROW($E$2905)+1),"")</f>
        <v>0</v>
      </c>
      <c r="F4693">
        <f>IFERROR(SMALL(F972:F2902,ROW()-ROW($F$2905)+1),"")</f>
        <v>0</v>
      </c>
      <c r="G4693">
        <f>IFERROR(SMALL(G972:G2902,ROW()-ROW($G$2905)+1),"")</f>
        <v>0</v>
      </c>
      <c r="H4693">
        <f>IFERROR(SMALL(H972:H2902,ROW()-ROW($H$2905)+1),"")</f>
        <v>0</v>
      </c>
      <c r="K4693">
        <f>IFERROR(SMALL(K972:K2902,ROW()-ROW($K$2905)+1),"")</f>
        <v>0</v>
      </c>
      <c r="L4693">
        <f>IFERROR(SMALL(L972:L2902,ROW()-ROW($L$2905)+1),"")</f>
        <v>0</v>
      </c>
      <c r="M4693">
        <f>IFERROR(SMALL(M972:M2902,ROW()-ROW($M$2905)+1),"")</f>
        <v>0</v>
      </c>
      <c r="N4693">
        <f>IFERROR(SMALL(N972:N2902,ROW()-ROW($N$2905)+1),"")</f>
        <v>0</v>
      </c>
    </row>
    <row r="4694" spans="5:14">
      <c r="E4694">
        <f>IFERROR(SMALL(E972:E2902,ROW()-ROW($E$2905)+1),"")</f>
        <v>0</v>
      </c>
      <c r="F4694">
        <f>IFERROR(SMALL(F972:F2902,ROW()-ROW($F$2905)+1),"")</f>
        <v>0</v>
      </c>
      <c r="G4694">
        <f>IFERROR(SMALL(G972:G2902,ROW()-ROW($G$2905)+1),"")</f>
        <v>0</v>
      </c>
      <c r="H4694">
        <f>IFERROR(SMALL(H972:H2902,ROW()-ROW($H$2905)+1),"")</f>
        <v>0</v>
      </c>
      <c r="K4694">
        <f>IFERROR(SMALL(K972:K2902,ROW()-ROW($K$2905)+1),"")</f>
        <v>0</v>
      </c>
      <c r="L4694">
        <f>IFERROR(SMALL(L972:L2902,ROW()-ROW($L$2905)+1),"")</f>
        <v>0</v>
      </c>
      <c r="M4694">
        <f>IFERROR(SMALL(M972:M2902,ROW()-ROW($M$2905)+1),"")</f>
        <v>0</v>
      </c>
      <c r="N4694">
        <f>IFERROR(SMALL(N972:N2902,ROW()-ROW($N$2905)+1),"")</f>
        <v>0</v>
      </c>
    </row>
    <row r="4695" spans="5:14">
      <c r="E4695">
        <f>IFERROR(SMALL(E972:E2902,ROW()-ROW($E$2905)+1),"")</f>
        <v>0</v>
      </c>
      <c r="F4695">
        <f>IFERROR(SMALL(F972:F2902,ROW()-ROW($F$2905)+1),"")</f>
        <v>0</v>
      </c>
      <c r="G4695">
        <f>IFERROR(SMALL(G972:G2902,ROW()-ROW($G$2905)+1),"")</f>
        <v>0</v>
      </c>
      <c r="H4695">
        <f>IFERROR(SMALL(H972:H2902,ROW()-ROW($H$2905)+1),"")</f>
        <v>0</v>
      </c>
      <c r="K4695">
        <f>IFERROR(SMALL(K972:K2902,ROW()-ROW($K$2905)+1),"")</f>
        <v>0</v>
      </c>
      <c r="L4695">
        <f>IFERROR(SMALL(L972:L2902,ROW()-ROW($L$2905)+1),"")</f>
        <v>0</v>
      </c>
      <c r="M4695">
        <f>IFERROR(SMALL(M972:M2902,ROW()-ROW($M$2905)+1),"")</f>
        <v>0</v>
      </c>
      <c r="N4695">
        <f>IFERROR(SMALL(N972:N2902,ROW()-ROW($N$2905)+1),"")</f>
        <v>0</v>
      </c>
    </row>
    <row r="4696" spans="5:14">
      <c r="E4696">
        <f>IFERROR(SMALL(E972:E2902,ROW()-ROW($E$2905)+1),"")</f>
        <v>0</v>
      </c>
      <c r="F4696">
        <f>IFERROR(SMALL(F972:F2902,ROW()-ROW($F$2905)+1),"")</f>
        <v>0</v>
      </c>
      <c r="G4696">
        <f>IFERROR(SMALL(G972:G2902,ROW()-ROW($G$2905)+1),"")</f>
        <v>0</v>
      </c>
      <c r="H4696">
        <f>IFERROR(SMALL(H972:H2902,ROW()-ROW($H$2905)+1),"")</f>
        <v>0</v>
      </c>
      <c r="K4696">
        <f>IFERROR(SMALL(K972:K2902,ROW()-ROW($K$2905)+1),"")</f>
        <v>0</v>
      </c>
      <c r="L4696">
        <f>IFERROR(SMALL(L972:L2902,ROW()-ROW($L$2905)+1),"")</f>
        <v>0</v>
      </c>
      <c r="M4696">
        <f>IFERROR(SMALL(M972:M2902,ROW()-ROW($M$2905)+1),"")</f>
        <v>0</v>
      </c>
      <c r="N4696">
        <f>IFERROR(SMALL(N972:N2902,ROW()-ROW($N$2905)+1),"")</f>
        <v>0</v>
      </c>
    </row>
    <row r="4697" spans="5:14">
      <c r="E4697">
        <f>IFERROR(SMALL(E972:E2902,ROW()-ROW($E$2905)+1),"")</f>
        <v>0</v>
      </c>
      <c r="F4697">
        <f>IFERROR(SMALL(F972:F2902,ROW()-ROW($F$2905)+1),"")</f>
        <v>0</v>
      </c>
      <c r="G4697">
        <f>IFERROR(SMALL(G972:G2902,ROW()-ROW($G$2905)+1),"")</f>
        <v>0</v>
      </c>
      <c r="H4697">
        <f>IFERROR(SMALL(H972:H2902,ROW()-ROW($H$2905)+1),"")</f>
        <v>0</v>
      </c>
      <c r="K4697">
        <f>IFERROR(SMALL(K972:K2902,ROW()-ROW($K$2905)+1),"")</f>
        <v>0</v>
      </c>
      <c r="L4697">
        <f>IFERROR(SMALL(L972:L2902,ROW()-ROW($L$2905)+1),"")</f>
        <v>0</v>
      </c>
      <c r="M4697">
        <f>IFERROR(SMALL(M972:M2902,ROW()-ROW($M$2905)+1),"")</f>
        <v>0</v>
      </c>
      <c r="N4697">
        <f>IFERROR(SMALL(N972:N2902,ROW()-ROW($N$2905)+1),"")</f>
        <v>0</v>
      </c>
    </row>
    <row r="4698" spans="5:14">
      <c r="E4698">
        <f>IFERROR(SMALL(E972:E2902,ROW()-ROW($E$2905)+1),"")</f>
        <v>0</v>
      </c>
      <c r="F4698">
        <f>IFERROR(SMALL(F972:F2902,ROW()-ROW($F$2905)+1),"")</f>
        <v>0</v>
      </c>
      <c r="G4698">
        <f>IFERROR(SMALL(G972:G2902,ROW()-ROW($G$2905)+1),"")</f>
        <v>0</v>
      </c>
      <c r="H4698">
        <f>IFERROR(SMALL(H972:H2902,ROW()-ROW($H$2905)+1),"")</f>
        <v>0</v>
      </c>
      <c r="K4698">
        <f>IFERROR(SMALL(K972:K2902,ROW()-ROW($K$2905)+1),"")</f>
        <v>0</v>
      </c>
      <c r="L4698">
        <f>IFERROR(SMALL(L972:L2902,ROW()-ROW($L$2905)+1),"")</f>
        <v>0</v>
      </c>
      <c r="M4698">
        <f>IFERROR(SMALL(M972:M2902,ROW()-ROW($M$2905)+1),"")</f>
        <v>0</v>
      </c>
      <c r="N4698">
        <f>IFERROR(SMALL(N972:N2902,ROW()-ROW($N$2905)+1),"")</f>
        <v>0</v>
      </c>
    </row>
    <row r="4699" spans="5:14">
      <c r="E4699">
        <f>IFERROR(SMALL(E972:E2902,ROW()-ROW($E$2905)+1),"")</f>
        <v>0</v>
      </c>
      <c r="F4699">
        <f>IFERROR(SMALL(F972:F2902,ROW()-ROW($F$2905)+1),"")</f>
        <v>0</v>
      </c>
      <c r="G4699">
        <f>IFERROR(SMALL(G972:G2902,ROW()-ROW($G$2905)+1),"")</f>
        <v>0</v>
      </c>
      <c r="H4699">
        <f>IFERROR(SMALL(H972:H2902,ROW()-ROW($H$2905)+1),"")</f>
        <v>0</v>
      </c>
      <c r="K4699">
        <f>IFERROR(SMALL(K972:K2902,ROW()-ROW($K$2905)+1),"")</f>
        <v>0</v>
      </c>
      <c r="L4699">
        <f>IFERROR(SMALL(L972:L2902,ROW()-ROW($L$2905)+1),"")</f>
        <v>0</v>
      </c>
      <c r="M4699">
        <f>IFERROR(SMALL(M972:M2902,ROW()-ROW($M$2905)+1),"")</f>
        <v>0</v>
      </c>
      <c r="N4699">
        <f>IFERROR(SMALL(N972:N2902,ROW()-ROW($N$2905)+1),"")</f>
        <v>0</v>
      </c>
    </row>
    <row r="4700" spans="5:14">
      <c r="E4700">
        <f>IFERROR(SMALL(E972:E2902,ROW()-ROW($E$2905)+1),"")</f>
        <v>0</v>
      </c>
      <c r="F4700">
        <f>IFERROR(SMALL(F972:F2902,ROW()-ROW($F$2905)+1),"")</f>
        <v>0</v>
      </c>
      <c r="G4700">
        <f>IFERROR(SMALL(G972:G2902,ROW()-ROW($G$2905)+1),"")</f>
        <v>0</v>
      </c>
      <c r="H4700">
        <f>IFERROR(SMALL(H972:H2902,ROW()-ROW($H$2905)+1),"")</f>
        <v>0</v>
      </c>
      <c r="K4700">
        <f>IFERROR(SMALL(K972:K2902,ROW()-ROW($K$2905)+1),"")</f>
        <v>0</v>
      </c>
      <c r="L4700">
        <f>IFERROR(SMALL(L972:L2902,ROW()-ROW($L$2905)+1),"")</f>
        <v>0</v>
      </c>
      <c r="M4700">
        <f>IFERROR(SMALL(M972:M2902,ROW()-ROW($M$2905)+1),"")</f>
        <v>0</v>
      </c>
      <c r="N4700">
        <f>IFERROR(SMALL(N972:N2902,ROW()-ROW($N$2905)+1),"")</f>
        <v>0</v>
      </c>
    </row>
    <row r="4701" spans="5:14">
      <c r="E4701">
        <f>IFERROR(SMALL(E972:E2902,ROW()-ROW($E$2905)+1),"")</f>
        <v>0</v>
      </c>
      <c r="F4701">
        <f>IFERROR(SMALL(F972:F2902,ROW()-ROW($F$2905)+1),"")</f>
        <v>0</v>
      </c>
      <c r="G4701">
        <f>IFERROR(SMALL(G972:G2902,ROW()-ROW($G$2905)+1),"")</f>
        <v>0</v>
      </c>
      <c r="H4701">
        <f>IFERROR(SMALL(H972:H2902,ROW()-ROW($H$2905)+1),"")</f>
        <v>0</v>
      </c>
      <c r="K4701">
        <f>IFERROR(SMALL(K972:K2902,ROW()-ROW($K$2905)+1),"")</f>
        <v>0</v>
      </c>
      <c r="L4701">
        <f>IFERROR(SMALL(L972:L2902,ROW()-ROW($L$2905)+1),"")</f>
        <v>0</v>
      </c>
      <c r="M4701">
        <f>IFERROR(SMALL(M972:M2902,ROW()-ROW($M$2905)+1),"")</f>
        <v>0</v>
      </c>
      <c r="N4701">
        <f>IFERROR(SMALL(N972:N2902,ROW()-ROW($N$2905)+1),"")</f>
        <v>0</v>
      </c>
    </row>
    <row r="4702" spans="5:14">
      <c r="E4702">
        <f>IFERROR(SMALL(E972:E2902,ROW()-ROW($E$2905)+1),"")</f>
        <v>0</v>
      </c>
      <c r="F4702">
        <f>IFERROR(SMALL(F972:F2902,ROW()-ROW($F$2905)+1),"")</f>
        <v>0</v>
      </c>
      <c r="G4702">
        <f>IFERROR(SMALL(G972:G2902,ROW()-ROW($G$2905)+1),"")</f>
        <v>0</v>
      </c>
      <c r="H4702">
        <f>IFERROR(SMALL(H972:H2902,ROW()-ROW($H$2905)+1),"")</f>
        <v>0</v>
      </c>
      <c r="K4702">
        <f>IFERROR(SMALL(K972:K2902,ROW()-ROW($K$2905)+1),"")</f>
        <v>0</v>
      </c>
      <c r="L4702">
        <f>IFERROR(SMALL(L972:L2902,ROW()-ROW($L$2905)+1),"")</f>
        <v>0</v>
      </c>
      <c r="M4702">
        <f>IFERROR(SMALL(M972:M2902,ROW()-ROW($M$2905)+1),"")</f>
        <v>0</v>
      </c>
      <c r="N4702">
        <f>IFERROR(SMALL(N972:N2902,ROW()-ROW($N$2905)+1),"")</f>
        <v>0</v>
      </c>
    </row>
    <row r="4703" spans="5:14">
      <c r="E4703">
        <f>IFERROR(SMALL(E972:E2902,ROW()-ROW($E$2905)+1),"")</f>
        <v>0</v>
      </c>
      <c r="F4703">
        <f>IFERROR(SMALL(F972:F2902,ROW()-ROW($F$2905)+1),"")</f>
        <v>0</v>
      </c>
      <c r="G4703">
        <f>IFERROR(SMALL(G972:G2902,ROW()-ROW($G$2905)+1),"")</f>
        <v>0</v>
      </c>
      <c r="H4703">
        <f>IFERROR(SMALL(H972:H2902,ROW()-ROW($H$2905)+1),"")</f>
        <v>0</v>
      </c>
      <c r="K4703">
        <f>IFERROR(SMALL(K972:K2902,ROW()-ROW($K$2905)+1),"")</f>
        <v>0</v>
      </c>
      <c r="L4703">
        <f>IFERROR(SMALL(L972:L2902,ROW()-ROW($L$2905)+1),"")</f>
        <v>0</v>
      </c>
      <c r="M4703">
        <f>IFERROR(SMALL(M972:M2902,ROW()-ROW($M$2905)+1),"")</f>
        <v>0</v>
      </c>
      <c r="N4703">
        <f>IFERROR(SMALL(N972:N2902,ROW()-ROW($N$2905)+1),"")</f>
        <v>0</v>
      </c>
    </row>
    <row r="4704" spans="5:14">
      <c r="E4704">
        <f>IFERROR(SMALL(E972:E2902,ROW()-ROW($E$2905)+1),"")</f>
        <v>0</v>
      </c>
      <c r="F4704">
        <f>IFERROR(SMALL(F972:F2902,ROW()-ROW($F$2905)+1),"")</f>
        <v>0</v>
      </c>
      <c r="G4704">
        <f>IFERROR(SMALL(G972:G2902,ROW()-ROW($G$2905)+1),"")</f>
        <v>0</v>
      </c>
      <c r="H4704">
        <f>IFERROR(SMALL(H972:H2902,ROW()-ROW($H$2905)+1),"")</f>
        <v>0</v>
      </c>
      <c r="K4704">
        <f>IFERROR(SMALL(K972:K2902,ROW()-ROW($K$2905)+1),"")</f>
        <v>0</v>
      </c>
      <c r="L4704">
        <f>IFERROR(SMALL(L972:L2902,ROW()-ROW($L$2905)+1),"")</f>
        <v>0</v>
      </c>
      <c r="M4704">
        <f>IFERROR(SMALL(M972:M2902,ROW()-ROW($M$2905)+1),"")</f>
        <v>0</v>
      </c>
      <c r="N4704">
        <f>IFERROR(SMALL(N972:N2902,ROW()-ROW($N$2905)+1),"")</f>
        <v>0</v>
      </c>
    </row>
    <row r="4705" spans="5:14">
      <c r="E4705">
        <f>IFERROR(SMALL(E972:E2902,ROW()-ROW($E$2905)+1),"")</f>
        <v>0</v>
      </c>
      <c r="F4705">
        <f>IFERROR(SMALL(F972:F2902,ROW()-ROW($F$2905)+1),"")</f>
        <v>0</v>
      </c>
      <c r="G4705">
        <f>IFERROR(SMALL(G972:G2902,ROW()-ROW($G$2905)+1),"")</f>
        <v>0</v>
      </c>
      <c r="H4705">
        <f>IFERROR(SMALL(H972:H2902,ROW()-ROW($H$2905)+1),"")</f>
        <v>0</v>
      </c>
      <c r="K4705">
        <f>IFERROR(SMALL(K972:K2902,ROW()-ROW($K$2905)+1),"")</f>
        <v>0</v>
      </c>
      <c r="L4705">
        <f>IFERROR(SMALL(L972:L2902,ROW()-ROW($L$2905)+1),"")</f>
        <v>0</v>
      </c>
      <c r="M4705">
        <f>IFERROR(SMALL(M972:M2902,ROW()-ROW($M$2905)+1),"")</f>
        <v>0</v>
      </c>
      <c r="N4705">
        <f>IFERROR(SMALL(N972:N2902,ROW()-ROW($N$2905)+1),"")</f>
        <v>0</v>
      </c>
    </row>
    <row r="4706" spans="5:14">
      <c r="E4706">
        <f>IFERROR(SMALL(E972:E2902,ROW()-ROW($E$2905)+1),"")</f>
        <v>0</v>
      </c>
      <c r="F4706">
        <f>IFERROR(SMALL(F972:F2902,ROW()-ROW($F$2905)+1),"")</f>
        <v>0</v>
      </c>
      <c r="G4706">
        <f>IFERROR(SMALL(G972:G2902,ROW()-ROW($G$2905)+1),"")</f>
        <v>0</v>
      </c>
      <c r="H4706">
        <f>IFERROR(SMALL(H972:H2902,ROW()-ROW($H$2905)+1),"")</f>
        <v>0</v>
      </c>
      <c r="K4706">
        <f>IFERROR(SMALL(K972:K2902,ROW()-ROW($K$2905)+1),"")</f>
        <v>0</v>
      </c>
      <c r="L4706">
        <f>IFERROR(SMALL(L972:L2902,ROW()-ROW($L$2905)+1),"")</f>
        <v>0</v>
      </c>
      <c r="M4706">
        <f>IFERROR(SMALL(M972:M2902,ROW()-ROW($M$2905)+1),"")</f>
        <v>0</v>
      </c>
      <c r="N4706">
        <f>IFERROR(SMALL(N972:N2902,ROW()-ROW($N$2905)+1),"")</f>
        <v>0</v>
      </c>
    </row>
    <row r="4707" spans="5:14">
      <c r="E4707">
        <f>IFERROR(SMALL(E972:E2902,ROW()-ROW($E$2905)+1),"")</f>
        <v>0</v>
      </c>
      <c r="F4707">
        <f>IFERROR(SMALL(F972:F2902,ROW()-ROW($F$2905)+1),"")</f>
        <v>0</v>
      </c>
      <c r="G4707">
        <f>IFERROR(SMALL(G972:G2902,ROW()-ROW($G$2905)+1),"")</f>
        <v>0</v>
      </c>
      <c r="H4707">
        <f>IFERROR(SMALL(H972:H2902,ROW()-ROW($H$2905)+1),"")</f>
        <v>0</v>
      </c>
      <c r="K4707">
        <f>IFERROR(SMALL(K972:K2902,ROW()-ROW($K$2905)+1),"")</f>
        <v>0</v>
      </c>
      <c r="L4707">
        <f>IFERROR(SMALL(L972:L2902,ROW()-ROW($L$2905)+1),"")</f>
        <v>0</v>
      </c>
      <c r="M4707">
        <f>IFERROR(SMALL(M972:M2902,ROW()-ROW($M$2905)+1),"")</f>
        <v>0</v>
      </c>
      <c r="N4707">
        <f>IFERROR(SMALL(N972:N2902,ROW()-ROW($N$2905)+1),"")</f>
        <v>0</v>
      </c>
    </row>
    <row r="4708" spans="5:14">
      <c r="E4708">
        <f>IFERROR(SMALL(E972:E2902,ROW()-ROW($E$2905)+1),"")</f>
        <v>0</v>
      </c>
      <c r="F4708">
        <f>IFERROR(SMALL(F972:F2902,ROW()-ROW($F$2905)+1),"")</f>
        <v>0</v>
      </c>
      <c r="G4708">
        <f>IFERROR(SMALL(G972:G2902,ROW()-ROW($G$2905)+1),"")</f>
        <v>0</v>
      </c>
      <c r="H4708">
        <f>IFERROR(SMALL(H972:H2902,ROW()-ROW($H$2905)+1),"")</f>
        <v>0</v>
      </c>
      <c r="K4708">
        <f>IFERROR(SMALL(K972:K2902,ROW()-ROW($K$2905)+1),"")</f>
        <v>0</v>
      </c>
      <c r="L4708">
        <f>IFERROR(SMALL(L972:L2902,ROW()-ROW($L$2905)+1),"")</f>
        <v>0</v>
      </c>
      <c r="M4708">
        <f>IFERROR(SMALL(M972:M2902,ROW()-ROW($M$2905)+1),"")</f>
        <v>0</v>
      </c>
      <c r="N4708">
        <f>IFERROR(SMALL(N972:N2902,ROW()-ROW($N$2905)+1),"")</f>
        <v>0</v>
      </c>
    </row>
    <row r="4709" spans="5:14">
      <c r="E4709">
        <f>IFERROR(SMALL(E972:E2902,ROW()-ROW($E$2905)+1),"")</f>
        <v>0</v>
      </c>
      <c r="F4709">
        <f>IFERROR(SMALL(F972:F2902,ROW()-ROW($F$2905)+1),"")</f>
        <v>0</v>
      </c>
      <c r="G4709">
        <f>IFERROR(SMALL(G972:G2902,ROW()-ROW($G$2905)+1),"")</f>
        <v>0</v>
      </c>
      <c r="H4709">
        <f>IFERROR(SMALL(H972:H2902,ROW()-ROW($H$2905)+1),"")</f>
        <v>0</v>
      </c>
      <c r="K4709">
        <f>IFERROR(SMALL(K972:K2902,ROW()-ROW($K$2905)+1),"")</f>
        <v>0</v>
      </c>
      <c r="L4709">
        <f>IFERROR(SMALL(L972:L2902,ROW()-ROW($L$2905)+1),"")</f>
        <v>0</v>
      </c>
      <c r="M4709">
        <f>IFERROR(SMALL(M972:M2902,ROW()-ROW($M$2905)+1),"")</f>
        <v>0</v>
      </c>
      <c r="N4709">
        <f>IFERROR(SMALL(N972:N2902,ROW()-ROW($N$2905)+1),"")</f>
        <v>0</v>
      </c>
    </row>
    <row r="4710" spans="5:14">
      <c r="E4710">
        <f>IFERROR(SMALL(E972:E2902,ROW()-ROW($E$2905)+1),"")</f>
        <v>0</v>
      </c>
      <c r="F4710">
        <f>IFERROR(SMALL(F972:F2902,ROW()-ROW($F$2905)+1),"")</f>
        <v>0</v>
      </c>
      <c r="G4710">
        <f>IFERROR(SMALL(G972:G2902,ROW()-ROW($G$2905)+1),"")</f>
        <v>0</v>
      </c>
      <c r="H4710">
        <f>IFERROR(SMALL(H972:H2902,ROW()-ROW($H$2905)+1),"")</f>
        <v>0</v>
      </c>
      <c r="K4710">
        <f>IFERROR(SMALL(K972:K2902,ROW()-ROW($K$2905)+1),"")</f>
        <v>0</v>
      </c>
      <c r="L4710">
        <f>IFERROR(SMALL(L972:L2902,ROW()-ROW($L$2905)+1),"")</f>
        <v>0</v>
      </c>
      <c r="M4710">
        <f>IFERROR(SMALL(M972:M2902,ROW()-ROW($M$2905)+1),"")</f>
        <v>0</v>
      </c>
      <c r="N4710">
        <f>IFERROR(SMALL(N972:N2902,ROW()-ROW($N$2905)+1),"")</f>
        <v>0</v>
      </c>
    </row>
    <row r="4711" spans="5:14">
      <c r="E4711">
        <f>IFERROR(SMALL(E972:E2902,ROW()-ROW($E$2905)+1),"")</f>
        <v>0</v>
      </c>
      <c r="F4711">
        <f>IFERROR(SMALL(F972:F2902,ROW()-ROW($F$2905)+1),"")</f>
        <v>0</v>
      </c>
      <c r="G4711">
        <f>IFERROR(SMALL(G972:G2902,ROW()-ROW($G$2905)+1),"")</f>
        <v>0</v>
      </c>
      <c r="H4711">
        <f>IFERROR(SMALL(H972:H2902,ROW()-ROW($H$2905)+1),"")</f>
        <v>0</v>
      </c>
      <c r="K4711">
        <f>IFERROR(SMALL(K972:K2902,ROW()-ROW($K$2905)+1),"")</f>
        <v>0</v>
      </c>
      <c r="L4711">
        <f>IFERROR(SMALL(L972:L2902,ROW()-ROW($L$2905)+1),"")</f>
        <v>0</v>
      </c>
      <c r="M4711">
        <f>IFERROR(SMALL(M972:M2902,ROW()-ROW($M$2905)+1),"")</f>
        <v>0</v>
      </c>
      <c r="N4711">
        <f>IFERROR(SMALL(N972:N2902,ROW()-ROW($N$2905)+1),"")</f>
        <v>0</v>
      </c>
    </row>
    <row r="4712" spans="5:14">
      <c r="E4712">
        <f>IFERROR(SMALL(E972:E2902,ROW()-ROW($E$2905)+1),"")</f>
        <v>0</v>
      </c>
      <c r="F4712">
        <f>IFERROR(SMALL(F972:F2902,ROW()-ROW($F$2905)+1),"")</f>
        <v>0</v>
      </c>
      <c r="G4712">
        <f>IFERROR(SMALL(G972:G2902,ROW()-ROW($G$2905)+1),"")</f>
        <v>0</v>
      </c>
      <c r="H4712">
        <f>IFERROR(SMALL(H972:H2902,ROW()-ROW($H$2905)+1),"")</f>
        <v>0</v>
      </c>
      <c r="K4712">
        <f>IFERROR(SMALL(K972:K2902,ROW()-ROW($K$2905)+1),"")</f>
        <v>0</v>
      </c>
      <c r="L4712">
        <f>IFERROR(SMALL(L972:L2902,ROW()-ROW($L$2905)+1),"")</f>
        <v>0</v>
      </c>
      <c r="M4712">
        <f>IFERROR(SMALL(M972:M2902,ROW()-ROW($M$2905)+1),"")</f>
        <v>0</v>
      </c>
      <c r="N4712">
        <f>IFERROR(SMALL(N972:N2902,ROW()-ROW($N$2905)+1),"")</f>
        <v>0</v>
      </c>
    </row>
    <row r="4713" spans="5:14">
      <c r="E4713">
        <f>IFERROR(SMALL(E972:E2902,ROW()-ROW($E$2905)+1),"")</f>
        <v>0</v>
      </c>
      <c r="F4713">
        <f>IFERROR(SMALL(F972:F2902,ROW()-ROW($F$2905)+1),"")</f>
        <v>0</v>
      </c>
      <c r="G4713">
        <f>IFERROR(SMALL(G972:G2902,ROW()-ROW($G$2905)+1),"")</f>
        <v>0</v>
      </c>
      <c r="H4713">
        <f>IFERROR(SMALL(H972:H2902,ROW()-ROW($H$2905)+1),"")</f>
        <v>0</v>
      </c>
      <c r="K4713">
        <f>IFERROR(SMALL(K972:K2902,ROW()-ROW($K$2905)+1),"")</f>
        <v>0</v>
      </c>
      <c r="L4713">
        <f>IFERROR(SMALL(L972:L2902,ROW()-ROW($L$2905)+1),"")</f>
        <v>0</v>
      </c>
      <c r="M4713">
        <f>IFERROR(SMALL(M972:M2902,ROW()-ROW($M$2905)+1),"")</f>
        <v>0</v>
      </c>
      <c r="N4713">
        <f>IFERROR(SMALL(N972:N2902,ROW()-ROW($N$2905)+1),"")</f>
        <v>0</v>
      </c>
    </row>
    <row r="4714" spans="5:14">
      <c r="E4714">
        <f>IFERROR(SMALL(E972:E2902,ROW()-ROW($E$2905)+1),"")</f>
        <v>0</v>
      </c>
      <c r="F4714">
        <f>IFERROR(SMALL(F972:F2902,ROW()-ROW($F$2905)+1),"")</f>
        <v>0</v>
      </c>
      <c r="G4714">
        <f>IFERROR(SMALL(G972:G2902,ROW()-ROW($G$2905)+1),"")</f>
        <v>0</v>
      </c>
      <c r="H4714">
        <f>IFERROR(SMALL(H972:H2902,ROW()-ROW($H$2905)+1),"")</f>
        <v>0</v>
      </c>
      <c r="K4714">
        <f>IFERROR(SMALL(K972:K2902,ROW()-ROW($K$2905)+1),"")</f>
        <v>0</v>
      </c>
      <c r="L4714">
        <f>IFERROR(SMALL(L972:L2902,ROW()-ROW($L$2905)+1),"")</f>
        <v>0</v>
      </c>
      <c r="M4714">
        <f>IFERROR(SMALL(M972:M2902,ROW()-ROW($M$2905)+1),"")</f>
        <v>0</v>
      </c>
      <c r="N4714">
        <f>IFERROR(SMALL(N972:N2902,ROW()-ROW($N$2905)+1),"")</f>
        <v>0</v>
      </c>
    </row>
    <row r="4715" spans="5:14">
      <c r="E4715">
        <f>IFERROR(SMALL(E972:E2902,ROW()-ROW($E$2905)+1),"")</f>
        <v>0</v>
      </c>
      <c r="F4715">
        <f>IFERROR(SMALL(F972:F2902,ROW()-ROW($F$2905)+1),"")</f>
        <v>0</v>
      </c>
      <c r="G4715">
        <f>IFERROR(SMALL(G972:G2902,ROW()-ROW($G$2905)+1),"")</f>
        <v>0</v>
      </c>
      <c r="H4715">
        <f>IFERROR(SMALL(H972:H2902,ROW()-ROW($H$2905)+1),"")</f>
        <v>0</v>
      </c>
      <c r="K4715">
        <f>IFERROR(SMALL(K972:K2902,ROW()-ROW($K$2905)+1),"")</f>
        <v>0</v>
      </c>
      <c r="L4715">
        <f>IFERROR(SMALL(L972:L2902,ROW()-ROW($L$2905)+1),"")</f>
        <v>0</v>
      </c>
      <c r="M4715">
        <f>IFERROR(SMALL(M972:M2902,ROW()-ROW($M$2905)+1),"")</f>
        <v>0</v>
      </c>
      <c r="N4715">
        <f>IFERROR(SMALL(N972:N2902,ROW()-ROW($N$2905)+1),"")</f>
        <v>0</v>
      </c>
    </row>
    <row r="4716" spans="5:14">
      <c r="E4716">
        <f>IFERROR(SMALL(E972:E2902,ROW()-ROW($E$2905)+1),"")</f>
        <v>0</v>
      </c>
      <c r="F4716">
        <f>IFERROR(SMALL(F972:F2902,ROW()-ROW($F$2905)+1),"")</f>
        <v>0</v>
      </c>
      <c r="G4716">
        <f>IFERROR(SMALL(G972:G2902,ROW()-ROW($G$2905)+1),"")</f>
        <v>0</v>
      </c>
      <c r="H4716">
        <f>IFERROR(SMALL(H972:H2902,ROW()-ROW($H$2905)+1),"")</f>
        <v>0</v>
      </c>
      <c r="K4716">
        <f>IFERROR(SMALL(K972:K2902,ROW()-ROW($K$2905)+1),"")</f>
        <v>0</v>
      </c>
      <c r="L4716">
        <f>IFERROR(SMALL(L972:L2902,ROW()-ROW($L$2905)+1),"")</f>
        <v>0</v>
      </c>
      <c r="M4716">
        <f>IFERROR(SMALL(M972:M2902,ROW()-ROW($M$2905)+1),"")</f>
        <v>0</v>
      </c>
      <c r="N4716">
        <f>IFERROR(SMALL(N972:N2902,ROW()-ROW($N$2905)+1),"")</f>
        <v>0</v>
      </c>
    </row>
    <row r="4717" spans="5:14">
      <c r="E4717">
        <f>IFERROR(SMALL(E972:E2902,ROW()-ROW($E$2905)+1),"")</f>
        <v>0</v>
      </c>
      <c r="F4717">
        <f>IFERROR(SMALL(F972:F2902,ROW()-ROW($F$2905)+1),"")</f>
        <v>0</v>
      </c>
      <c r="G4717">
        <f>IFERROR(SMALL(G972:G2902,ROW()-ROW($G$2905)+1),"")</f>
        <v>0</v>
      </c>
      <c r="H4717">
        <f>IFERROR(SMALL(H972:H2902,ROW()-ROW($H$2905)+1),"")</f>
        <v>0</v>
      </c>
      <c r="K4717">
        <f>IFERROR(SMALL(K972:K2902,ROW()-ROW($K$2905)+1),"")</f>
        <v>0</v>
      </c>
      <c r="L4717">
        <f>IFERROR(SMALL(L972:L2902,ROW()-ROW($L$2905)+1),"")</f>
        <v>0</v>
      </c>
      <c r="M4717">
        <f>IFERROR(SMALL(M972:M2902,ROW()-ROW($M$2905)+1),"")</f>
        <v>0</v>
      </c>
      <c r="N4717">
        <f>IFERROR(SMALL(N972:N2902,ROW()-ROW($N$2905)+1),"")</f>
        <v>0</v>
      </c>
    </row>
    <row r="4718" spans="5:14">
      <c r="E4718">
        <f>IFERROR(SMALL(E972:E2902,ROW()-ROW($E$2905)+1),"")</f>
        <v>0</v>
      </c>
      <c r="F4718">
        <f>IFERROR(SMALL(F972:F2902,ROW()-ROW($F$2905)+1),"")</f>
        <v>0</v>
      </c>
      <c r="G4718">
        <f>IFERROR(SMALL(G972:G2902,ROW()-ROW($G$2905)+1),"")</f>
        <v>0</v>
      </c>
      <c r="H4718">
        <f>IFERROR(SMALL(H972:H2902,ROW()-ROW($H$2905)+1),"")</f>
        <v>0</v>
      </c>
      <c r="K4718">
        <f>IFERROR(SMALL(K972:K2902,ROW()-ROW($K$2905)+1),"")</f>
        <v>0</v>
      </c>
      <c r="L4718">
        <f>IFERROR(SMALL(L972:L2902,ROW()-ROW($L$2905)+1),"")</f>
        <v>0</v>
      </c>
      <c r="M4718">
        <f>IFERROR(SMALL(M972:M2902,ROW()-ROW($M$2905)+1),"")</f>
        <v>0</v>
      </c>
      <c r="N4718">
        <f>IFERROR(SMALL(N972:N2902,ROW()-ROW($N$2905)+1),"")</f>
        <v>0</v>
      </c>
    </row>
    <row r="4719" spans="5:14">
      <c r="E4719">
        <f>IFERROR(SMALL(E972:E2902,ROW()-ROW($E$2905)+1),"")</f>
        <v>0</v>
      </c>
      <c r="F4719">
        <f>IFERROR(SMALL(F972:F2902,ROW()-ROW($F$2905)+1),"")</f>
        <v>0</v>
      </c>
      <c r="G4719">
        <f>IFERROR(SMALL(G972:G2902,ROW()-ROW($G$2905)+1),"")</f>
        <v>0</v>
      </c>
      <c r="H4719">
        <f>IFERROR(SMALL(H972:H2902,ROW()-ROW($H$2905)+1),"")</f>
        <v>0</v>
      </c>
      <c r="K4719">
        <f>IFERROR(SMALL(K972:K2902,ROW()-ROW($K$2905)+1),"")</f>
        <v>0</v>
      </c>
      <c r="L4719">
        <f>IFERROR(SMALL(L972:L2902,ROW()-ROW($L$2905)+1),"")</f>
        <v>0</v>
      </c>
      <c r="M4719">
        <f>IFERROR(SMALL(M972:M2902,ROW()-ROW($M$2905)+1),"")</f>
        <v>0</v>
      </c>
      <c r="N4719">
        <f>IFERROR(SMALL(N972:N2902,ROW()-ROW($N$2905)+1),"")</f>
        <v>0</v>
      </c>
    </row>
    <row r="4720" spans="5:14">
      <c r="E4720">
        <f>IFERROR(SMALL(E972:E2902,ROW()-ROW($E$2905)+1),"")</f>
        <v>0</v>
      </c>
      <c r="F4720">
        <f>IFERROR(SMALL(F972:F2902,ROW()-ROW($F$2905)+1),"")</f>
        <v>0</v>
      </c>
      <c r="G4720">
        <f>IFERROR(SMALL(G972:G2902,ROW()-ROW($G$2905)+1),"")</f>
        <v>0</v>
      </c>
      <c r="H4720">
        <f>IFERROR(SMALL(H972:H2902,ROW()-ROW($H$2905)+1),"")</f>
        <v>0</v>
      </c>
      <c r="K4720">
        <f>IFERROR(SMALL(K972:K2902,ROW()-ROW($K$2905)+1),"")</f>
        <v>0</v>
      </c>
      <c r="L4720">
        <f>IFERROR(SMALL(L972:L2902,ROW()-ROW($L$2905)+1),"")</f>
        <v>0</v>
      </c>
      <c r="M4720">
        <f>IFERROR(SMALL(M972:M2902,ROW()-ROW($M$2905)+1),"")</f>
        <v>0</v>
      </c>
      <c r="N4720">
        <f>IFERROR(SMALL(N972:N2902,ROW()-ROW($N$2905)+1),"")</f>
        <v>0</v>
      </c>
    </row>
    <row r="4721" spans="5:14">
      <c r="E4721">
        <f>IFERROR(SMALL(E972:E2902,ROW()-ROW($E$2905)+1),"")</f>
        <v>0</v>
      </c>
      <c r="F4721">
        <f>IFERROR(SMALL(F972:F2902,ROW()-ROW($F$2905)+1),"")</f>
        <v>0</v>
      </c>
      <c r="G4721">
        <f>IFERROR(SMALL(G972:G2902,ROW()-ROW($G$2905)+1),"")</f>
        <v>0</v>
      </c>
      <c r="H4721">
        <f>IFERROR(SMALL(H972:H2902,ROW()-ROW($H$2905)+1),"")</f>
        <v>0</v>
      </c>
      <c r="K4721">
        <f>IFERROR(SMALL(K972:K2902,ROW()-ROW($K$2905)+1),"")</f>
        <v>0</v>
      </c>
      <c r="L4721">
        <f>IFERROR(SMALL(L972:L2902,ROW()-ROW($L$2905)+1),"")</f>
        <v>0</v>
      </c>
      <c r="M4721">
        <f>IFERROR(SMALL(M972:M2902,ROW()-ROW($M$2905)+1),"")</f>
        <v>0</v>
      </c>
      <c r="N4721">
        <f>IFERROR(SMALL(N972:N2902,ROW()-ROW($N$2905)+1),"")</f>
        <v>0</v>
      </c>
    </row>
    <row r="4722" spans="5:14">
      <c r="E4722">
        <f>IFERROR(SMALL(E972:E2902,ROW()-ROW($E$2905)+1),"")</f>
        <v>0</v>
      </c>
      <c r="F4722">
        <f>IFERROR(SMALL(F972:F2902,ROW()-ROW($F$2905)+1),"")</f>
        <v>0</v>
      </c>
      <c r="G4722">
        <f>IFERROR(SMALL(G972:G2902,ROW()-ROW($G$2905)+1),"")</f>
        <v>0</v>
      </c>
      <c r="H4722">
        <f>IFERROR(SMALL(H972:H2902,ROW()-ROW($H$2905)+1),"")</f>
        <v>0</v>
      </c>
      <c r="K4722">
        <f>IFERROR(SMALL(K972:K2902,ROW()-ROW($K$2905)+1),"")</f>
        <v>0</v>
      </c>
      <c r="L4722">
        <f>IFERROR(SMALL(L972:L2902,ROW()-ROW($L$2905)+1),"")</f>
        <v>0</v>
      </c>
      <c r="M4722">
        <f>IFERROR(SMALL(M972:M2902,ROW()-ROW($M$2905)+1),"")</f>
        <v>0</v>
      </c>
      <c r="N4722">
        <f>IFERROR(SMALL(N972:N2902,ROW()-ROW($N$2905)+1),"")</f>
        <v>0</v>
      </c>
    </row>
    <row r="4723" spans="5:14">
      <c r="E4723">
        <f>IFERROR(SMALL(E972:E2902,ROW()-ROW($E$2905)+1),"")</f>
        <v>0</v>
      </c>
      <c r="F4723">
        <f>IFERROR(SMALL(F972:F2902,ROW()-ROW($F$2905)+1),"")</f>
        <v>0</v>
      </c>
      <c r="G4723">
        <f>IFERROR(SMALL(G972:G2902,ROW()-ROW($G$2905)+1),"")</f>
        <v>0</v>
      </c>
      <c r="H4723">
        <f>IFERROR(SMALL(H972:H2902,ROW()-ROW($H$2905)+1),"")</f>
        <v>0</v>
      </c>
      <c r="K4723">
        <f>IFERROR(SMALL(K972:K2902,ROW()-ROW($K$2905)+1),"")</f>
        <v>0</v>
      </c>
      <c r="L4723">
        <f>IFERROR(SMALL(L972:L2902,ROW()-ROW($L$2905)+1),"")</f>
        <v>0</v>
      </c>
      <c r="M4723">
        <f>IFERROR(SMALL(M972:M2902,ROW()-ROW($M$2905)+1),"")</f>
        <v>0</v>
      </c>
      <c r="N4723">
        <f>IFERROR(SMALL(N972:N2902,ROW()-ROW($N$2905)+1),"")</f>
        <v>0</v>
      </c>
    </row>
    <row r="4724" spans="5:14">
      <c r="E4724">
        <f>IFERROR(SMALL(E972:E2902,ROW()-ROW($E$2905)+1),"")</f>
        <v>0</v>
      </c>
      <c r="F4724">
        <f>IFERROR(SMALL(F972:F2902,ROW()-ROW($F$2905)+1),"")</f>
        <v>0</v>
      </c>
      <c r="G4724">
        <f>IFERROR(SMALL(G972:G2902,ROW()-ROW($G$2905)+1),"")</f>
        <v>0</v>
      </c>
      <c r="H4724">
        <f>IFERROR(SMALL(H972:H2902,ROW()-ROW($H$2905)+1),"")</f>
        <v>0</v>
      </c>
      <c r="K4724">
        <f>IFERROR(SMALL(K972:K2902,ROW()-ROW($K$2905)+1),"")</f>
        <v>0</v>
      </c>
      <c r="L4724">
        <f>IFERROR(SMALL(L972:L2902,ROW()-ROW($L$2905)+1),"")</f>
        <v>0</v>
      </c>
      <c r="M4724">
        <f>IFERROR(SMALL(M972:M2902,ROW()-ROW($M$2905)+1),"")</f>
        <v>0</v>
      </c>
      <c r="N4724">
        <f>IFERROR(SMALL(N972:N2902,ROW()-ROW($N$2905)+1),"")</f>
        <v>0</v>
      </c>
    </row>
    <row r="4725" spans="5:14">
      <c r="E4725">
        <f>IFERROR(SMALL(E972:E2902,ROW()-ROW($E$2905)+1),"")</f>
        <v>0</v>
      </c>
      <c r="F4725">
        <f>IFERROR(SMALL(F972:F2902,ROW()-ROW($F$2905)+1),"")</f>
        <v>0</v>
      </c>
      <c r="G4725">
        <f>IFERROR(SMALL(G972:G2902,ROW()-ROW($G$2905)+1),"")</f>
        <v>0</v>
      </c>
      <c r="H4725">
        <f>IFERROR(SMALL(H972:H2902,ROW()-ROW($H$2905)+1),"")</f>
        <v>0</v>
      </c>
      <c r="K4725">
        <f>IFERROR(SMALL(K972:K2902,ROW()-ROW($K$2905)+1),"")</f>
        <v>0</v>
      </c>
      <c r="L4725">
        <f>IFERROR(SMALL(L972:L2902,ROW()-ROW($L$2905)+1),"")</f>
        <v>0</v>
      </c>
      <c r="M4725">
        <f>IFERROR(SMALL(M972:M2902,ROW()-ROW($M$2905)+1),"")</f>
        <v>0</v>
      </c>
      <c r="N4725">
        <f>IFERROR(SMALL(N972:N2902,ROW()-ROW($N$2905)+1),"")</f>
        <v>0</v>
      </c>
    </row>
    <row r="4726" spans="5:14">
      <c r="E4726">
        <f>IFERROR(SMALL(E972:E2902,ROW()-ROW($E$2905)+1),"")</f>
        <v>0</v>
      </c>
      <c r="F4726">
        <f>IFERROR(SMALL(F972:F2902,ROW()-ROW($F$2905)+1),"")</f>
        <v>0</v>
      </c>
      <c r="G4726">
        <f>IFERROR(SMALL(G972:G2902,ROW()-ROW($G$2905)+1),"")</f>
        <v>0</v>
      </c>
      <c r="H4726">
        <f>IFERROR(SMALL(H972:H2902,ROW()-ROW($H$2905)+1),"")</f>
        <v>0</v>
      </c>
      <c r="K4726">
        <f>IFERROR(SMALL(K972:K2902,ROW()-ROW($K$2905)+1),"")</f>
        <v>0</v>
      </c>
      <c r="L4726">
        <f>IFERROR(SMALL(L972:L2902,ROW()-ROW($L$2905)+1),"")</f>
        <v>0</v>
      </c>
      <c r="M4726">
        <f>IFERROR(SMALL(M972:M2902,ROW()-ROW($M$2905)+1),"")</f>
        <v>0</v>
      </c>
      <c r="N4726">
        <f>IFERROR(SMALL(N972:N2902,ROW()-ROW($N$2905)+1),"")</f>
        <v>0</v>
      </c>
    </row>
    <row r="4727" spans="5:14">
      <c r="E4727">
        <f>IFERROR(SMALL(E972:E2902,ROW()-ROW($E$2905)+1),"")</f>
        <v>0</v>
      </c>
      <c r="F4727">
        <f>IFERROR(SMALL(F972:F2902,ROW()-ROW($F$2905)+1),"")</f>
        <v>0</v>
      </c>
      <c r="G4727">
        <f>IFERROR(SMALL(G972:G2902,ROW()-ROW($G$2905)+1),"")</f>
        <v>0</v>
      </c>
      <c r="H4727">
        <f>IFERROR(SMALL(H972:H2902,ROW()-ROW($H$2905)+1),"")</f>
        <v>0</v>
      </c>
      <c r="K4727">
        <f>IFERROR(SMALL(K972:K2902,ROW()-ROW($K$2905)+1),"")</f>
        <v>0</v>
      </c>
      <c r="L4727">
        <f>IFERROR(SMALL(L972:L2902,ROW()-ROW($L$2905)+1),"")</f>
        <v>0</v>
      </c>
      <c r="M4727">
        <f>IFERROR(SMALL(M972:M2902,ROW()-ROW($M$2905)+1),"")</f>
        <v>0</v>
      </c>
      <c r="N4727">
        <f>IFERROR(SMALL(N972:N2902,ROW()-ROW($N$2905)+1),"")</f>
        <v>0</v>
      </c>
    </row>
    <row r="4728" spans="5:14">
      <c r="E4728">
        <f>IFERROR(SMALL(E972:E2902,ROW()-ROW($E$2905)+1),"")</f>
        <v>0</v>
      </c>
      <c r="F4728">
        <f>IFERROR(SMALL(F972:F2902,ROW()-ROW($F$2905)+1),"")</f>
        <v>0</v>
      </c>
      <c r="G4728">
        <f>IFERROR(SMALL(G972:G2902,ROW()-ROW($G$2905)+1),"")</f>
        <v>0</v>
      </c>
      <c r="H4728">
        <f>IFERROR(SMALL(H972:H2902,ROW()-ROW($H$2905)+1),"")</f>
        <v>0</v>
      </c>
      <c r="K4728">
        <f>IFERROR(SMALL(K972:K2902,ROW()-ROW($K$2905)+1),"")</f>
        <v>0</v>
      </c>
      <c r="L4728">
        <f>IFERROR(SMALL(L972:L2902,ROW()-ROW($L$2905)+1),"")</f>
        <v>0</v>
      </c>
      <c r="M4728">
        <f>IFERROR(SMALL(M972:M2902,ROW()-ROW($M$2905)+1),"")</f>
        <v>0</v>
      </c>
      <c r="N4728">
        <f>IFERROR(SMALL(N972:N2902,ROW()-ROW($N$2905)+1),"")</f>
        <v>0</v>
      </c>
    </row>
    <row r="4729" spans="5:14">
      <c r="E4729">
        <f>IFERROR(SMALL(E972:E2902,ROW()-ROW($E$2905)+1),"")</f>
        <v>0</v>
      </c>
      <c r="F4729">
        <f>IFERROR(SMALL(F972:F2902,ROW()-ROW($F$2905)+1),"")</f>
        <v>0</v>
      </c>
      <c r="G4729">
        <f>IFERROR(SMALL(G972:G2902,ROW()-ROW($G$2905)+1),"")</f>
        <v>0</v>
      </c>
      <c r="H4729">
        <f>IFERROR(SMALL(H972:H2902,ROW()-ROW($H$2905)+1),"")</f>
        <v>0</v>
      </c>
      <c r="K4729">
        <f>IFERROR(SMALL(K972:K2902,ROW()-ROW($K$2905)+1),"")</f>
        <v>0</v>
      </c>
      <c r="L4729">
        <f>IFERROR(SMALL(L972:L2902,ROW()-ROW($L$2905)+1),"")</f>
        <v>0</v>
      </c>
      <c r="M4729">
        <f>IFERROR(SMALL(M972:M2902,ROW()-ROW($M$2905)+1),"")</f>
        <v>0</v>
      </c>
      <c r="N4729">
        <f>IFERROR(SMALL(N972:N2902,ROW()-ROW($N$2905)+1),"")</f>
        <v>0</v>
      </c>
    </row>
    <row r="4730" spans="5:14">
      <c r="E4730">
        <f>IFERROR(SMALL(E972:E2902,ROW()-ROW($E$2905)+1),"")</f>
        <v>0</v>
      </c>
      <c r="F4730">
        <f>IFERROR(SMALL(F972:F2902,ROW()-ROW($F$2905)+1),"")</f>
        <v>0</v>
      </c>
      <c r="G4730">
        <f>IFERROR(SMALL(G972:G2902,ROW()-ROW($G$2905)+1),"")</f>
        <v>0</v>
      </c>
      <c r="H4730">
        <f>IFERROR(SMALL(H972:H2902,ROW()-ROW($H$2905)+1),"")</f>
        <v>0</v>
      </c>
      <c r="K4730">
        <f>IFERROR(SMALL(K972:K2902,ROW()-ROW($K$2905)+1),"")</f>
        <v>0</v>
      </c>
      <c r="L4730">
        <f>IFERROR(SMALL(L972:L2902,ROW()-ROW($L$2905)+1),"")</f>
        <v>0</v>
      </c>
      <c r="M4730">
        <f>IFERROR(SMALL(M972:M2902,ROW()-ROW($M$2905)+1),"")</f>
        <v>0</v>
      </c>
      <c r="N4730">
        <f>IFERROR(SMALL(N972:N2902,ROW()-ROW($N$2905)+1),"")</f>
        <v>0</v>
      </c>
    </row>
    <row r="4731" spans="5:14">
      <c r="E4731">
        <f>IFERROR(SMALL(E972:E2902,ROW()-ROW($E$2905)+1),"")</f>
        <v>0</v>
      </c>
      <c r="F4731">
        <f>IFERROR(SMALL(F972:F2902,ROW()-ROW($F$2905)+1),"")</f>
        <v>0</v>
      </c>
      <c r="G4731">
        <f>IFERROR(SMALL(G972:G2902,ROW()-ROW($G$2905)+1),"")</f>
        <v>0</v>
      </c>
      <c r="H4731">
        <f>IFERROR(SMALL(H972:H2902,ROW()-ROW($H$2905)+1),"")</f>
        <v>0</v>
      </c>
      <c r="K4731">
        <f>IFERROR(SMALL(K972:K2902,ROW()-ROW($K$2905)+1),"")</f>
        <v>0</v>
      </c>
      <c r="L4731">
        <f>IFERROR(SMALL(L972:L2902,ROW()-ROW($L$2905)+1),"")</f>
        <v>0</v>
      </c>
      <c r="M4731">
        <f>IFERROR(SMALL(M972:M2902,ROW()-ROW($M$2905)+1),"")</f>
        <v>0</v>
      </c>
      <c r="N4731">
        <f>IFERROR(SMALL(N972:N2902,ROW()-ROW($N$2905)+1),"")</f>
        <v>0</v>
      </c>
    </row>
    <row r="4732" spans="5:14">
      <c r="E4732">
        <f>IFERROR(SMALL(E972:E2902,ROW()-ROW($E$2905)+1),"")</f>
        <v>0</v>
      </c>
      <c r="F4732">
        <f>IFERROR(SMALL(F972:F2902,ROW()-ROW($F$2905)+1),"")</f>
        <v>0</v>
      </c>
      <c r="G4732">
        <f>IFERROR(SMALL(G972:G2902,ROW()-ROW($G$2905)+1),"")</f>
        <v>0</v>
      </c>
      <c r="H4732">
        <f>IFERROR(SMALL(H972:H2902,ROW()-ROW($H$2905)+1),"")</f>
        <v>0</v>
      </c>
      <c r="K4732">
        <f>IFERROR(SMALL(K972:K2902,ROW()-ROW($K$2905)+1),"")</f>
        <v>0</v>
      </c>
      <c r="L4732">
        <f>IFERROR(SMALL(L972:L2902,ROW()-ROW($L$2905)+1),"")</f>
        <v>0</v>
      </c>
      <c r="M4732">
        <f>IFERROR(SMALL(M972:M2902,ROW()-ROW($M$2905)+1),"")</f>
        <v>0</v>
      </c>
      <c r="N4732">
        <f>IFERROR(SMALL(N972:N2902,ROW()-ROW($N$2905)+1),"")</f>
        <v>0</v>
      </c>
    </row>
    <row r="4733" spans="5:14">
      <c r="E4733">
        <f>IFERROR(SMALL(E972:E2902,ROW()-ROW($E$2905)+1),"")</f>
        <v>0</v>
      </c>
      <c r="F4733">
        <f>IFERROR(SMALL(F972:F2902,ROW()-ROW($F$2905)+1),"")</f>
        <v>0</v>
      </c>
      <c r="G4733">
        <f>IFERROR(SMALL(G972:G2902,ROW()-ROW($G$2905)+1),"")</f>
        <v>0</v>
      </c>
      <c r="H4733">
        <f>IFERROR(SMALL(H972:H2902,ROW()-ROW($H$2905)+1),"")</f>
        <v>0</v>
      </c>
      <c r="K4733">
        <f>IFERROR(SMALL(K972:K2902,ROW()-ROW($K$2905)+1),"")</f>
        <v>0</v>
      </c>
      <c r="L4733">
        <f>IFERROR(SMALL(L972:L2902,ROW()-ROW($L$2905)+1),"")</f>
        <v>0</v>
      </c>
      <c r="M4733">
        <f>IFERROR(SMALL(M972:M2902,ROW()-ROW($M$2905)+1),"")</f>
        <v>0</v>
      </c>
      <c r="N4733">
        <f>IFERROR(SMALL(N972:N2902,ROW()-ROW($N$2905)+1),"")</f>
        <v>0</v>
      </c>
    </row>
    <row r="4734" spans="5:14">
      <c r="E4734">
        <f>IFERROR(SMALL(E972:E2902,ROW()-ROW($E$2905)+1),"")</f>
        <v>0</v>
      </c>
      <c r="F4734">
        <f>IFERROR(SMALL(F972:F2902,ROW()-ROW($F$2905)+1),"")</f>
        <v>0</v>
      </c>
      <c r="G4734">
        <f>IFERROR(SMALL(G972:G2902,ROW()-ROW($G$2905)+1),"")</f>
        <v>0</v>
      </c>
      <c r="H4734">
        <f>IFERROR(SMALL(H972:H2902,ROW()-ROW($H$2905)+1),"")</f>
        <v>0</v>
      </c>
      <c r="K4734">
        <f>IFERROR(SMALL(K972:K2902,ROW()-ROW($K$2905)+1),"")</f>
        <v>0</v>
      </c>
      <c r="L4734">
        <f>IFERROR(SMALL(L972:L2902,ROW()-ROW($L$2905)+1),"")</f>
        <v>0</v>
      </c>
      <c r="M4734">
        <f>IFERROR(SMALL(M972:M2902,ROW()-ROW($M$2905)+1),"")</f>
        <v>0</v>
      </c>
      <c r="N4734">
        <f>IFERROR(SMALL(N972:N2902,ROW()-ROW($N$2905)+1),"")</f>
        <v>0</v>
      </c>
    </row>
    <row r="4735" spans="5:14">
      <c r="E4735">
        <f>IFERROR(SMALL(E972:E2902,ROW()-ROW($E$2905)+1),"")</f>
        <v>0</v>
      </c>
      <c r="F4735">
        <f>IFERROR(SMALL(F972:F2902,ROW()-ROW($F$2905)+1),"")</f>
        <v>0</v>
      </c>
      <c r="G4735">
        <f>IFERROR(SMALL(G972:G2902,ROW()-ROW($G$2905)+1),"")</f>
        <v>0</v>
      </c>
      <c r="H4735">
        <f>IFERROR(SMALL(H972:H2902,ROW()-ROW($H$2905)+1),"")</f>
        <v>0</v>
      </c>
      <c r="K4735">
        <f>IFERROR(SMALL(K972:K2902,ROW()-ROW($K$2905)+1),"")</f>
        <v>0</v>
      </c>
      <c r="L4735">
        <f>IFERROR(SMALL(L972:L2902,ROW()-ROW($L$2905)+1),"")</f>
        <v>0</v>
      </c>
      <c r="M4735">
        <f>IFERROR(SMALL(M972:M2902,ROW()-ROW($M$2905)+1),"")</f>
        <v>0</v>
      </c>
      <c r="N4735">
        <f>IFERROR(SMALL(N972:N2902,ROW()-ROW($N$2905)+1),"")</f>
        <v>0</v>
      </c>
    </row>
    <row r="4736" spans="5:14">
      <c r="E4736">
        <f>IFERROR(SMALL(E972:E2902,ROW()-ROW($E$2905)+1),"")</f>
        <v>0</v>
      </c>
      <c r="F4736">
        <f>IFERROR(SMALL(F972:F2902,ROW()-ROW($F$2905)+1),"")</f>
        <v>0</v>
      </c>
      <c r="G4736">
        <f>IFERROR(SMALL(G972:G2902,ROW()-ROW($G$2905)+1),"")</f>
        <v>0</v>
      </c>
      <c r="H4736">
        <f>IFERROR(SMALL(H972:H2902,ROW()-ROW($H$2905)+1),"")</f>
        <v>0</v>
      </c>
      <c r="K4736">
        <f>IFERROR(SMALL(K972:K2902,ROW()-ROW($K$2905)+1),"")</f>
        <v>0</v>
      </c>
      <c r="L4736">
        <f>IFERROR(SMALL(L972:L2902,ROW()-ROW($L$2905)+1),"")</f>
        <v>0</v>
      </c>
      <c r="M4736">
        <f>IFERROR(SMALL(M972:M2902,ROW()-ROW($M$2905)+1),"")</f>
        <v>0</v>
      </c>
      <c r="N4736">
        <f>IFERROR(SMALL(N972:N2902,ROW()-ROW($N$2905)+1),"")</f>
        <v>0</v>
      </c>
    </row>
    <row r="4737" spans="5:14">
      <c r="E4737">
        <f>IFERROR(SMALL(E972:E2902,ROW()-ROW($E$2905)+1),"")</f>
        <v>0</v>
      </c>
      <c r="F4737">
        <f>IFERROR(SMALL(F972:F2902,ROW()-ROW($F$2905)+1),"")</f>
        <v>0</v>
      </c>
      <c r="G4737">
        <f>IFERROR(SMALL(G972:G2902,ROW()-ROW($G$2905)+1),"")</f>
        <v>0</v>
      </c>
      <c r="H4737">
        <f>IFERROR(SMALL(H972:H2902,ROW()-ROW($H$2905)+1),"")</f>
        <v>0</v>
      </c>
      <c r="K4737">
        <f>IFERROR(SMALL(K972:K2902,ROW()-ROW($K$2905)+1),"")</f>
        <v>0</v>
      </c>
      <c r="L4737">
        <f>IFERROR(SMALL(L972:L2902,ROW()-ROW($L$2905)+1),"")</f>
        <v>0</v>
      </c>
      <c r="M4737">
        <f>IFERROR(SMALL(M972:M2902,ROW()-ROW($M$2905)+1),"")</f>
        <v>0</v>
      </c>
      <c r="N4737">
        <f>IFERROR(SMALL(N972:N2902,ROW()-ROW($N$2905)+1),"")</f>
        <v>0</v>
      </c>
    </row>
    <row r="4738" spans="5:14">
      <c r="E4738">
        <f>IFERROR(SMALL(E972:E2902,ROW()-ROW($E$2905)+1),"")</f>
        <v>0</v>
      </c>
      <c r="F4738">
        <f>IFERROR(SMALL(F972:F2902,ROW()-ROW($F$2905)+1),"")</f>
        <v>0</v>
      </c>
      <c r="G4738">
        <f>IFERROR(SMALL(G972:G2902,ROW()-ROW($G$2905)+1),"")</f>
        <v>0</v>
      </c>
      <c r="H4738">
        <f>IFERROR(SMALL(H972:H2902,ROW()-ROW($H$2905)+1),"")</f>
        <v>0</v>
      </c>
      <c r="K4738">
        <f>IFERROR(SMALL(K972:K2902,ROW()-ROW($K$2905)+1),"")</f>
        <v>0</v>
      </c>
      <c r="L4738">
        <f>IFERROR(SMALL(L972:L2902,ROW()-ROW($L$2905)+1),"")</f>
        <v>0</v>
      </c>
      <c r="M4738">
        <f>IFERROR(SMALL(M972:M2902,ROW()-ROW($M$2905)+1),"")</f>
        <v>0</v>
      </c>
      <c r="N4738">
        <f>IFERROR(SMALL(N972:N2902,ROW()-ROW($N$2905)+1),"")</f>
        <v>0</v>
      </c>
    </row>
    <row r="4739" spans="5:14">
      <c r="E4739">
        <f>IFERROR(SMALL(E972:E2902,ROW()-ROW($E$2905)+1),"")</f>
        <v>0</v>
      </c>
      <c r="F4739">
        <f>IFERROR(SMALL(F972:F2902,ROW()-ROW($F$2905)+1),"")</f>
        <v>0</v>
      </c>
      <c r="G4739">
        <f>IFERROR(SMALL(G972:G2902,ROW()-ROW($G$2905)+1),"")</f>
        <v>0</v>
      </c>
      <c r="H4739">
        <f>IFERROR(SMALL(H972:H2902,ROW()-ROW($H$2905)+1),"")</f>
        <v>0</v>
      </c>
      <c r="K4739">
        <f>IFERROR(SMALL(K972:K2902,ROW()-ROW($K$2905)+1),"")</f>
        <v>0</v>
      </c>
      <c r="L4739">
        <f>IFERROR(SMALL(L972:L2902,ROW()-ROW($L$2905)+1),"")</f>
        <v>0</v>
      </c>
      <c r="M4739">
        <f>IFERROR(SMALL(M972:M2902,ROW()-ROW($M$2905)+1),"")</f>
        <v>0</v>
      </c>
      <c r="N4739">
        <f>IFERROR(SMALL(N972:N2902,ROW()-ROW($N$2905)+1),"")</f>
        <v>0</v>
      </c>
    </row>
    <row r="4740" spans="5:14">
      <c r="E4740">
        <f>IFERROR(SMALL(E972:E2902,ROW()-ROW($E$2905)+1),"")</f>
        <v>0</v>
      </c>
      <c r="F4740">
        <f>IFERROR(SMALL(F972:F2902,ROW()-ROW($F$2905)+1),"")</f>
        <v>0</v>
      </c>
      <c r="G4740">
        <f>IFERROR(SMALL(G972:G2902,ROW()-ROW($G$2905)+1),"")</f>
        <v>0</v>
      </c>
      <c r="H4740">
        <f>IFERROR(SMALL(H972:H2902,ROW()-ROW($H$2905)+1),"")</f>
        <v>0</v>
      </c>
      <c r="K4740">
        <f>IFERROR(SMALL(K972:K2902,ROW()-ROW($K$2905)+1),"")</f>
        <v>0</v>
      </c>
      <c r="L4740">
        <f>IFERROR(SMALL(L972:L2902,ROW()-ROW($L$2905)+1),"")</f>
        <v>0</v>
      </c>
      <c r="M4740">
        <f>IFERROR(SMALL(M972:M2902,ROW()-ROW($M$2905)+1),"")</f>
        <v>0</v>
      </c>
      <c r="N4740">
        <f>IFERROR(SMALL(N972:N2902,ROW()-ROW($N$2905)+1),"")</f>
        <v>0</v>
      </c>
    </row>
    <row r="4741" spans="5:14">
      <c r="E4741">
        <f>IFERROR(SMALL(E972:E2902,ROW()-ROW($E$2905)+1),"")</f>
        <v>0</v>
      </c>
      <c r="F4741">
        <f>IFERROR(SMALL(F972:F2902,ROW()-ROW($F$2905)+1),"")</f>
        <v>0</v>
      </c>
      <c r="G4741">
        <f>IFERROR(SMALL(G972:G2902,ROW()-ROW($G$2905)+1),"")</f>
        <v>0</v>
      </c>
      <c r="H4741">
        <f>IFERROR(SMALL(H972:H2902,ROW()-ROW($H$2905)+1),"")</f>
        <v>0</v>
      </c>
      <c r="K4741">
        <f>IFERROR(SMALL(K972:K2902,ROW()-ROW($K$2905)+1),"")</f>
        <v>0</v>
      </c>
      <c r="L4741">
        <f>IFERROR(SMALL(L972:L2902,ROW()-ROW($L$2905)+1),"")</f>
        <v>0</v>
      </c>
      <c r="M4741">
        <f>IFERROR(SMALL(M972:M2902,ROW()-ROW($M$2905)+1),"")</f>
        <v>0</v>
      </c>
      <c r="N4741">
        <f>IFERROR(SMALL(N972:N2902,ROW()-ROW($N$2905)+1),"")</f>
        <v>0</v>
      </c>
    </row>
    <row r="4742" spans="5:14">
      <c r="E4742">
        <f>IFERROR(SMALL(E972:E2902,ROW()-ROW($E$2905)+1),"")</f>
        <v>0</v>
      </c>
      <c r="F4742">
        <f>IFERROR(SMALL(F972:F2902,ROW()-ROW($F$2905)+1),"")</f>
        <v>0</v>
      </c>
      <c r="G4742">
        <f>IFERROR(SMALL(G972:G2902,ROW()-ROW($G$2905)+1),"")</f>
        <v>0</v>
      </c>
      <c r="H4742">
        <f>IFERROR(SMALL(H972:H2902,ROW()-ROW($H$2905)+1),"")</f>
        <v>0</v>
      </c>
      <c r="K4742">
        <f>IFERROR(SMALL(K972:K2902,ROW()-ROW($K$2905)+1),"")</f>
        <v>0</v>
      </c>
      <c r="L4742">
        <f>IFERROR(SMALL(L972:L2902,ROW()-ROW($L$2905)+1),"")</f>
        <v>0</v>
      </c>
      <c r="M4742">
        <f>IFERROR(SMALL(M972:M2902,ROW()-ROW($M$2905)+1),"")</f>
        <v>0</v>
      </c>
      <c r="N4742">
        <f>IFERROR(SMALL(N972:N2902,ROW()-ROW($N$2905)+1),"")</f>
        <v>0</v>
      </c>
    </row>
    <row r="4743" spans="5:14">
      <c r="E4743">
        <f>IFERROR(SMALL(E972:E2902,ROW()-ROW($E$2905)+1),"")</f>
        <v>0</v>
      </c>
      <c r="F4743">
        <f>IFERROR(SMALL(F972:F2902,ROW()-ROW($F$2905)+1),"")</f>
        <v>0</v>
      </c>
      <c r="G4743">
        <f>IFERROR(SMALL(G972:G2902,ROW()-ROW($G$2905)+1),"")</f>
        <v>0</v>
      </c>
      <c r="H4743">
        <f>IFERROR(SMALL(H972:H2902,ROW()-ROW($H$2905)+1),"")</f>
        <v>0</v>
      </c>
      <c r="K4743">
        <f>IFERROR(SMALL(K972:K2902,ROW()-ROW($K$2905)+1),"")</f>
        <v>0</v>
      </c>
      <c r="L4743">
        <f>IFERROR(SMALL(L972:L2902,ROW()-ROW($L$2905)+1),"")</f>
        <v>0</v>
      </c>
      <c r="M4743">
        <f>IFERROR(SMALL(M972:M2902,ROW()-ROW($M$2905)+1),"")</f>
        <v>0</v>
      </c>
      <c r="N4743">
        <f>IFERROR(SMALL(N972:N2902,ROW()-ROW($N$2905)+1),"")</f>
        <v>0</v>
      </c>
    </row>
    <row r="4744" spans="5:14">
      <c r="E4744">
        <f>IFERROR(SMALL(E972:E2902,ROW()-ROW($E$2905)+1),"")</f>
        <v>0</v>
      </c>
      <c r="F4744">
        <f>IFERROR(SMALL(F972:F2902,ROW()-ROW($F$2905)+1),"")</f>
        <v>0</v>
      </c>
      <c r="G4744">
        <f>IFERROR(SMALL(G972:G2902,ROW()-ROW($G$2905)+1),"")</f>
        <v>0</v>
      </c>
      <c r="H4744">
        <f>IFERROR(SMALL(H972:H2902,ROW()-ROW($H$2905)+1),"")</f>
        <v>0</v>
      </c>
      <c r="K4744">
        <f>IFERROR(SMALL(K972:K2902,ROW()-ROW($K$2905)+1),"")</f>
        <v>0</v>
      </c>
      <c r="L4744">
        <f>IFERROR(SMALL(L972:L2902,ROW()-ROW($L$2905)+1),"")</f>
        <v>0</v>
      </c>
      <c r="M4744">
        <f>IFERROR(SMALL(M972:M2902,ROW()-ROW($M$2905)+1),"")</f>
        <v>0</v>
      </c>
      <c r="N4744">
        <f>IFERROR(SMALL(N972:N2902,ROW()-ROW($N$2905)+1),"")</f>
        <v>0</v>
      </c>
    </row>
    <row r="4745" spans="5:14">
      <c r="E4745">
        <f>IFERROR(SMALL(E972:E2902,ROW()-ROW($E$2905)+1),"")</f>
        <v>0</v>
      </c>
      <c r="F4745">
        <f>IFERROR(SMALL(F972:F2902,ROW()-ROW($F$2905)+1),"")</f>
        <v>0</v>
      </c>
      <c r="G4745">
        <f>IFERROR(SMALL(G972:G2902,ROW()-ROW($G$2905)+1),"")</f>
        <v>0</v>
      </c>
      <c r="H4745">
        <f>IFERROR(SMALL(H972:H2902,ROW()-ROW($H$2905)+1),"")</f>
        <v>0</v>
      </c>
      <c r="K4745">
        <f>IFERROR(SMALL(K972:K2902,ROW()-ROW($K$2905)+1),"")</f>
        <v>0</v>
      </c>
      <c r="L4745">
        <f>IFERROR(SMALL(L972:L2902,ROW()-ROW($L$2905)+1),"")</f>
        <v>0</v>
      </c>
      <c r="M4745">
        <f>IFERROR(SMALL(M972:M2902,ROW()-ROW($M$2905)+1),"")</f>
        <v>0</v>
      </c>
      <c r="N4745">
        <f>IFERROR(SMALL(N972:N2902,ROW()-ROW($N$2905)+1),"")</f>
        <v>0</v>
      </c>
    </row>
    <row r="4746" spans="5:14">
      <c r="E4746">
        <f>IFERROR(SMALL(E972:E2902,ROW()-ROW($E$2905)+1),"")</f>
        <v>0</v>
      </c>
      <c r="F4746">
        <f>IFERROR(SMALL(F972:F2902,ROW()-ROW($F$2905)+1),"")</f>
        <v>0</v>
      </c>
      <c r="G4746">
        <f>IFERROR(SMALL(G972:G2902,ROW()-ROW($G$2905)+1),"")</f>
        <v>0</v>
      </c>
      <c r="H4746">
        <f>IFERROR(SMALL(H972:H2902,ROW()-ROW($H$2905)+1),"")</f>
        <v>0</v>
      </c>
      <c r="K4746">
        <f>IFERROR(SMALL(K972:K2902,ROW()-ROW($K$2905)+1),"")</f>
        <v>0</v>
      </c>
      <c r="L4746">
        <f>IFERROR(SMALL(L972:L2902,ROW()-ROW($L$2905)+1),"")</f>
        <v>0</v>
      </c>
      <c r="M4746">
        <f>IFERROR(SMALL(M972:M2902,ROW()-ROW($M$2905)+1),"")</f>
        <v>0</v>
      </c>
      <c r="N4746">
        <f>IFERROR(SMALL(N972:N2902,ROW()-ROW($N$2905)+1),"")</f>
        <v>0</v>
      </c>
    </row>
    <row r="4747" spans="5:14">
      <c r="E4747">
        <f>IFERROR(SMALL(E972:E2902,ROW()-ROW($E$2905)+1),"")</f>
        <v>0</v>
      </c>
      <c r="F4747">
        <f>IFERROR(SMALL(F972:F2902,ROW()-ROW($F$2905)+1),"")</f>
        <v>0</v>
      </c>
      <c r="G4747">
        <f>IFERROR(SMALL(G972:G2902,ROW()-ROW($G$2905)+1),"")</f>
        <v>0</v>
      </c>
      <c r="H4747">
        <f>IFERROR(SMALL(H972:H2902,ROW()-ROW($H$2905)+1),"")</f>
        <v>0</v>
      </c>
      <c r="K4747">
        <f>IFERROR(SMALL(K972:K2902,ROW()-ROW($K$2905)+1),"")</f>
        <v>0</v>
      </c>
      <c r="L4747">
        <f>IFERROR(SMALL(L972:L2902,ROW()-ROW($L$2905)+1),"")</f>
        <v>0</v>
      </c>
      <c r="M4747">
        <f>IFERROR(SMALL(M972:M2902,ROW()-ROW($M$2905)+1),"")</f>
        <v>0</v>
      </c>
      <c r="N4747">
        <f>IFERROR(SMALL(N972:N2902,ROW()-ROW($N$2905)+1),"")</f>
        <v>0</v>
      </c>
    </row>
    <row r="4748" spans="5:14">
      <c r="E4748">
        <f>IFERROR(SMALL(E972:E2902,ROW()-ROW($E$2905)+1),"")</f>
        <v>0</v>
      </c>
      <c r="F4748">
        <f>IFERROR(SMALL(F972:F2902,ROW()-ROW($F$2905)+1),"")</f>
        <v>0</v>
      </c>
      <c r="G4748">
        <f>IFERROR(SMALL(G972:G2902,ROW()-ROW($G$2905)+1),"")</f>
        <v>0</v>
      </c>
      <c r="H4748">
        <f>IFERROR(SMALL(H972:H2902,ROW()-ROW($H$2905)+1),"")</f>
        <v>0</v>
      </c>
      <c r="K4748">
        <f>IFERROR(SMALL(K972:K2902,ROW()-ROW($K$2905)+1),"")</f>
        <v>0</v>
      </c>
      <c r="L4748">
        <f>IFERROR(SMALL(L972:L2902,ROW()-ROW($L$2905)+1),"")</f>
        <v>0</v>
      </c>
      <c r="M4748">
        <f>IFERROR(SMALL(M972:M2902,ROW()-ROW($M$2905)+1),"")</f>
        <v>0</v>
      </c>
      <c r="N4748">
        <f>IFERROR(SMALL(N972:N2902,ROW()-ROW($N$2905)+1),"")</f>
        <v>0</v>
      </c>
    </row>
    <row r="4749" spans="5:14">
      <c r="E4749">
        <f>IFERROR(SMALL(E972:E2902,ROW()-ROW($E$2905)+1),"")</f>
        <v>0</v>
      </c>
      <c r="F4749">
        <f>IFERROR(SMALL(F972:F2902,ROW()-ROW($F$2905)+1),"")</f>
        <v>0</v>
      </c>
      <c r="G4749">
        <f>IFERROR(SMALL(G972:G2902,ROW()-ROW($G$2905)+1),"")</f>
        <v>0</v>
      </c>
      <c r="H4749">
        <f>IFERROR(SMALL(H972:H2902,ROW()-ROW($H$2905)+1),"")</f>
        <v>0</v>
      </c>
      <c r="K4749">
        <f>IFERROR(SMALL(K972:K2902,ROW()-ROW($K$2905)+1),"")</f>
        <v>0</v>
      </c>
      <c r="L4749">
        <f>IFERROR(SMALL(L972:L2902,ROW()-ROW($L$2905)+1),"")</f>
        <v>0</v>
      </c>
      <c r="M4749">
        <f>IFERROR(SMALL(M972:M2902,ROW()-ROW($M$2905)+1),"")</f>
        <v>0</v>
      </c>
      <c r="N4749">
        <f>IFERROR(SMALL(N972:N2902,ROW()-ROW($N$2905)+1),"")</f>
        <v>0</v>
      </c>
    </row>
    <row r="4750" spans="5:14">
      <c r="E4750">
        <f>IFERROR(SMALL(E972:E2902,ROW()-ROW($E$2905)+1),"")</f>
        <v>0</v>
      </c>
      <c r="F4750">
        <f>IFERROR(SMALL(F972:F2902,ROW()-ROW($F$2905)+1),"")</f>
        <v>0</v>
      </c>
      <c r="G4750">
        <f>IFERROR(SMALL(G972:G2902,ROW()-ROW($G$2905)+1),"")</f>
        <v>0</v>
      </c>
      <c r="H4750">
        <f>IFERROR(SMALL(H972:H2902,ROW()-ROW($H$2905)+1),"")</f>
        <v>0</v>
      </c>
      <c r="K4750">
        <f>IFERROR(SMALL(K972:K2902,ROW()-ROW($K$2905)+1),"")</f>
        <v>0</v>
      </c>
      <c r="L4750">
        <f>IFERROR(SMALL(L972:L2902,ROW()-ROW($L$2905)+1),"")</f>
        <v>0</v>
      </c>
      <c r="M4750">
        <f>IFERROR(SMALL(M972:M2902,ROW()-ROW($M$2905)+1),"")</f>
        <v>0</v>
      </c>
      <c r="N4750">
        <f>IFERROR(SMALL(N972:N2902,ROW()-ROW($N$2905)+1),"")</f>
        <v>0</v>
      </c>
    </row>
    <row r="4751" spans="5:14">
      <c r="E4751">
        <f>IFERROR(SMALL(E972:E2902,ROW()-ROW($E$2905)+1),"")</f>
        <v>0</v>
      </c>
      <c r="F4751">
        <f>IFERROR(SMALL(F972:F2902,ROW()-ROW($F$2905)+1),"")</f>
        <v>0</v>
      </c>
      <c r="G4751">
        <f>IFERROR(SMALL(G972:G2902,ROW()-ROW($G$2905)+1),"")</f>
        <v>0</v>
      </c>
      <c r="H4751">
        <f>IFERROR(SMALL(H972:H2902,ROW()-ROW($H$2905)+1),"")</f>
        <v>0</v>
      </c>
      <c r="K4751">
        <f>IFERROR(SMALL(K972:K2902,ROW()-ROW($K$2905)+1),"")</f>
        <v>0</v>
      </c>
      <c r="L4751">
        <f>IFERROR(SMALL(L972:L2902,ROW()-ROW($L$2905)+1),"")</f>
        <v>0</v>
      </c>
      <c r="M4751">
        <f>IFERROR(SMALL(M972:M2902,ROW()-ROW($M$2905)+1),"")</f>
        <v>0</v>
      </c>
      <c r="N4751">
        <f>IFERROR(SMALL(N972:N2902,ROW()-ROW($N$2905)+1),"")</f>
        <v>0</v>
      </c>
    </row>
    <row r="4752" spans="5:14">
      <c r="E4752">
        <f>IFERROR(SMALL(E972:E2902,ROW()-ROW($E$2905)+1),"")</f>
        <v>0</v>
      </c>
      <c r="F4752">
        <f>IFERROR(SMALL(F972:F2902,ROW()-ROW($F$2905)+1),"")</f>
        <v>0</v>
      </c>
      <c r="G4752">
        <f>IFERROR(SMALL(G972:G2902,ROW()-ROW($G$2905)+1),"")</f>
        <v>0</v>
      </c>
      <c r="H4752">
        <f>IFERROR(SMALL(H972:H2902,ROW()-ROW($H$2905)+1),"")</f>
        <v>0</v>
      </c>
      <c r="K4752">
        <f>IFERROR(SMALL(K972:K2902,ROW()-ROW($K$2905)+1),"")</f>
        <v>0</v>
      </c>
      <c r="L4752">
        <f>IFERROR(SMALL(L972:L2902,ROW()-ROW($L$2905)+1),"")</f>
        <v>0</v>
      </c>
      <c r="M4752">
        <f>IFERROR(SMALL(M972:M2902,ROW()-ROW($M$2905)+1),"")</f>
        <v>0</v>
      </c>
      <c r="N4752">
        <f>IFERROR(SMALL(N972:N2902,ROW()-ROW($N$2905)+1),"")</f>
        <v>0</v>
      </c>
    </row>
    <row r="4753" spans="5:14">
      <c r="E4753">
        <f>IFERROR(SMALL(E972:E2902,ROW()-ROW($E$2905)+1),"")</f>
        <v>0</v>
      </c>
      <c r="F4753">
        <f>IFERROR(SMALL(F972:F2902,ROW()-ROW($F$2905)+1),"")</f>
        <v>0</v>
      </c>
      <c r="G4753">
        <f>IFERROR(SMALL(G972:G2902,ROW()-ROW($G$2905)+1),"")</f>
        <v>0</v>
      </c>
      <c r="H4753">
        <f>IFERROR(SMALL(H972:H2902,ROW()-ROW($H$2905)+1),"")</f>
        <v>0</v>
      </c>
      <c r="K4753">
        <f>IFERROR(SMALL(K972:K2902,ROW()-ROW($K$2905)+1),"")</f>
        <v>0</v>
      </c>
      <c r="L4753">
        <f>IFERROR(SMALL(L972:L2902,ROW()-ROW($L$2905)+1),"")</f>
        <v>0</v>
      </c>
      <c r="M4753">
        <f>IFERROR(SMALL(M972:M2902,ROW()-ROW($M$2905)+1),"")</f>
        <v>0</v>
      </c>
      <c r="N4753">
        <f>IFERROR(SMALL(N972:N2902,ROW()-ROW($N$2905)+1),"")</f>
        <v>0</v>
      </c>
    </row>
    <row r="4754" spans="5:14">
      <c r="E4754">
        <f>IFERROR(SMALL(E972:E2902,ROW()-ROW($E$2905)+1),"")</f>
        <v>0</v>
      </c>
      <c r="F4754">
        <f>IFERROR(SMALL(F972:F2902,ROW()-ROW($F$2905)+1),"")</f>
        <v>0</v>
      </c>
      <c r="G4754">
        <f>IFERROR(SMALL(G972:G2902,ROW()-ROW($G$2905)+1),"")</f>
        <v>0</v>
      </c>
      <c r="H4754">
        <f>IFERROR(SMALL(H972:H2902,ROW()-ROW($H$2905)+1),"")</f>
        <v>0</v>
      </c>
      <c r="K4754">
        <f>IFERROR(SMALL(K972:K2902,ROW()-ROW($K$2905)+1),"")</f>
        <v>0</v>
      </c>
      <c r="L4754">
        <f>IFERROR(SMALL(L972:L2902,ROW()-ROW($L$2905)+1),"")</f>
        <v>0</v>
      </c>
      <c r="M4754">
        <f>IFERROR(SMALL(M972:M2902,ROW()-ROW($M$2905)+1),"")</f>
        <v>0</v>
      </c>
      <c r="N4754">
        <f>IFERROR(SMALL(N972:N2902,ROW()-ROW($N$2905)+1),"")</f>
        <v>0</v>
      </c>
    </row>
    <row r="4755" spans="5:14">
      <c r="E4755">
        <f>IFERROR(SMALL(E972:E2902,ROW()-ROW($E$2905)+1),"")</f>
        <v>0</v>
      </c>
      <c r="F4755">
        <f>IFERROR(SMALL(F972:F2902,ROW()-ROW($F$2905)+1),"")</f>
        <v>0</v>
      </c>
      <c r="G4755">
        <f>IFERROR(SMALL(G972:G2902,ROW()-ROW($G$2905)+1),"")</f>
        <v>0</v>
      </c>
      <c r="H4755">
        <f>IFERROR(SMALL(H972:H2902,ROW()-ROW($H$2905)+1),"")</f>
        <v>0</v>
      </c>
      <c r="K4755">
        <f>IFERROR(SMALL(K972:K2902,ROW()-ROW($K$2905)+1),"")</f>
        <v>0</v>
      </c>
      <c r="L4755">
        <f>IFERROR(SMALL(L972:L2902,ROW()-ROW($L$2905)+1),"")</f>
        <v>0</v>
      </c>
      <c r="M4755">
        <f>IFERROR(SMALL(M972:M2902,ROW()-ROW($M$2905)+1),"")</f>
        <v>0</v>
      </c>
      <c r="N4755">
        <f>IFERROR(SMALL(N972:N2902,ROW()-ROW($N$2905)+1),"")</f>
        <v>0</v>
      </c>
    </row>
    <row r="4756" spans="5:14">
      <c r="E4756">
        <f>IFERROR(SMALL(E972:E2902,ROW()-ROW($E$2905)+1),"")</f>
        <v>0</v>
      </c>
      <c r="F4756">
        <f>IFERROR(SMALL(F972:F2902,ROW()-ROW($F$2905)+1),"")</f>
        <v>0</v>
      </c>
      <c r="G4756">
        <f>IFERROR(SMALL(G972:G2902,ROW()-ROW($G$2905)+1),"")</f>
        <v>0</v>
      </c>
      <c r="H4756">
        <f>IFERROR(SMALL(H972:H2902,ROW()-ROW($H$2905)+1),"")</f>
        <v>0</v>
      </c>
      <c r="K4756">
        <f>IFERROR(SMALL(K972:K2902,ROW()-ROW($K$2905)+1),"")</f>
        <v>0</v>
      </c>
      <c r="L4756">
        <f>IFERROR(SMALL(L972:L2902,ROW()-ROW($L$2905)+1),"")</f>
        <v>0</v>
      </c>
      <c r="M4756">
        <f>IFERROR(SMALL(M972:M2902,ROW()-ROW($M$2905)+1),"")</f>
        <v>0</v>
      </c>
      <c r="N4756">
        <f>IFERROR(SMALL(N972:N2902,ROW()-ROW($N$2905)+1),"")</f>
        <v>0</v>
      </c>
    </row>
    <row r="4757" spans="5:14">
      <c r="E4757">
        <f>IFERROR(SMALL(E972:E2902,ROW()-ROW($E$2905)+1),"")</f>
        <v>0</v>
      </c>
      <c r="F4757">
        <f>IFERROR(SMALL(F972:F2902,ROW()-ROW($F$2905)+1),"")</f>
        <v>0</v>
      </c>
      <c r="G4757">
        <f>IFERROR(SMALL(G972:G2902,ROW()-ROW($G$2905)+1),"")</f>
        <v>0</v>
      </c>
      <c r="H4757">
        <f>IFERROR(SMALL(H972:H2902,ROW()-ROW($H$2905)+1),"")</f>
        <v>0</v>
      </c>
      <c r="K4757">
        <f>IFERROR(SMALL(K972:K2902,ROW()-ROW($K$2905)+1),"")</f>
        <v>0</v>
      </c>
      <c r="L4757">
        <f>IFERROR(SMALL(L972:L2902,ROW()-ROW($L$2905)+1),"")</f>
        <v>0</v>
      </c>
      <c r="M4757">
        <f>IFERROR(SMALL(M972:M2902,ROW()-ROW($M$2905)+1),"")</f>
        <v>0</v>
      </c>
      <c r="N4757">
        <f>IFERROR(SMALL(N972:N2902,ROW()-ROW($N$2905)+1),"")</f>
        <v>0</v>
      </c>
    </row>
    <row r="4758" spans="5:14">
      <c r="E4758">
        <f>IFERROR(SMALL(E972:E2902,ROW()-ROW($E$2905)+1),"")</f>
        <v>0</v>
      </c>
      <c r="F4758">
        <f>IFERROR(SMALL(F972:F2902,ROW()-ROW($F$2905)+1),"")</f>
        <v>0</v>
      </c>
      <c r="G4758">
        <f>IFERROR(SMALL(G972:G2902,ROW()-ROW($G$2905)+1),"")</f>
        <v>0</v>
      </c>
      <c r="H4758">
        <f>IFERROR(SMALL(H972:H2902,ROW()-ROW($H$2905)+1),"")</f>
        <v>0</v>
      </c>
      <c r="K4758">
        <f>IFERROR(SMALL(K972:K2902,ROW()-ROW($K$2905)+1),"")</f>
        <v>0</v>
      </c>
      <c r="L4758">
        <f>IFERROR(SMALL(L972:L2902,ROW()-ROW($L$2905)+1),"")</f>
        <v>0</v>
      </c>
      <c r="M4758">
        <f>IFERROR(SMALL(M972:M2902,ROW()-ROW($M$2905)+1),"")</f>
        <v>0</v>
      </c>
      <c r="N4758">
        <f>IFERROR(SMALL(N972:N2902,ROW()-ROW($N$2905)+1),"")</f>
        <v>0</v>
      </c>
    </row>
    <row r="4759" spans="5:14">
      <c r="E4759">
        <f>IFERROR(SMALL(E972:E2902,ROW()-ROW($E$2905)+1),"")</f>
        <v>0</v>
      </c>
      <c r="F4759">
        <f>IFERROR(SMALL(F972:F2902,ROW()-ROW($F$2905)+1),"")</f>
        <v>0</v>
      </c>
      <c r="G4759">
        <f>IFERROR(SMALL(G972:G2902,ROW()-ROW($G$2905)+1),"")</f>
        <v>0</v>
      </c>
      <c r="H4759">
        <f>IFERROR(SMALL(H972:H2902,ROW()-ROW($H$2905)+1),"")</f>
        <v>0</v>
      </c>
      <c r="K4759">
        <f>IFERROR(SMALL(K972:K2902,ROW()-ROW($K$2905)+1),"")</f>
        <v>0</v>
      </c>
      <c r="L4759">
        <f>IFERROR(SMALL(L972:L2902,ROW()-ROW($L$2905)+1),"")</f>
        <v>0</v>
      </c>
      <c r="M4759">
        <f>IFERROR(SMALL(M972:M2902,ROW()-ROW($M$2905)+1),"")</f>
        <v>0</v>
      </c>
      <c r="N4759">
        <f>IFERROR(SMALL(N972:N2902,ROW()-ROW($N$2905)+1),"")</f>
        <v>0</v>
      </c>
    </row>
    <row r="4760" spans="5:14">
      <c r="E4760">
        <f>IFERROR(SMALL(E972:E2902,ROW()-ROW($E$2905)+1),"")</f>
        <v>0</v>
      </c>
      <c r="F4760">
        <f>IFERROR(SMALL(F972:F2902,ROW()-ROW($F$2905)+1),"")</f>
        <v>0</v>
      </c>
      <c r="G4760">
        <f>IFERROR(SMALL(G972:G2902,ROW()-ROW($G$2905)+1),"")</f>
        <v>0</v>
      </c>
      <c r="H4760">
        <f>IFERROR(SMALL(H972:H2902,ROW()-ROW($H$2905)+1),"")</f>
        <v>0</v>
      </c>
      <c r="K4760">
        <f>IFERROR(SMALL(K972:K2902,ROW()-ROW($K$2905)+1),"")</f>
        <v>0</v>
      </c>
      <c r="L4760">
        <f>IFERROR(SMALL(L972:L2902,ROW()-ROW($L$2905)+1),"")</f>
        <v>0</v>
      </c>
      <c r="M4760">
        <f>IFERROR(SMALL(M972:M2902,ROW()-ROW($M$2905)+1),"")</f>
        <v>0</v>
      </c>
      <c r="N4760">
        <f>IFERROR(SMALL(N972:N2902,ROW()-ROW($N$2905)+1),"")</f>
        <v>0</v>
      </c>
    </row>
    <row r="4761" spans="5:14">
      <c r="E4761">
        <f>IFERROR(SMALL(E972:E2902,ROW()-ROW($E$2905)+1),"")</f>
        <v>0</v>
      </c>
      <c r="F4761">
        <f>IFERROR(SMALL(F972:F2902,ROW()-ROW($F$2905)+1),"")</f>
        <v>0</v>
      </c>
      <c r="G4761">
        <f>IFERROR(SMALL(G972:G2902,ROW()-ROW($G$2905)+1),"")</f>
        <v>0</v>
      </c>
      <c r="H4761">
        <f>IFERROR(SMALL(H972:H2902,ROW()-ROW($H$2905)+1),"")</f>
        <v>0</v>
      </c>
      <c r="K4761">
        <f>IFERROR(SMALL(K972:K2902,ROW()-ROW($K$2905)+1),"")</f>
        <v>0</v>
      </c>
      <c r="L4761">
        <f>IFERROR(SMALL(L972:L2902,ROW()-ROW($L$2905)+1),"")</f>
        <v>0</v>
      </c>
      <c r="M4761">
        <f>IFERROR(SMALL(M972:M2902,ROW()-ROW($M$2905)+1),"")</f>
        <v>0</v>
      </c>
      <c r="N4761">
        <f>IFERROR(SMALL(N972:N2902,ROW()-ROW($N$2905)+1),"")</f>
        <v>0</v>
      </c>
    </row>
    <row r="4762" spans="5:14">
      <c r="E4762">
        <f>IFERROR(SMALL(E972:E2902,ROW()-ROW($E$2905)+1),"")</f>
        <v>0</v>
      </c>
      <c r="F4762">
        <f>IFERROR(SMALL(F972:F2902,ROW()-ROW($F$2905)+1),"")</f>
        <v>0</v>
      </c>
      <c r="G4762">
        <f>IFERROR(SMALL(G972:G2902,ROW()-ROW($G$2905)+1),"")</f>
        <v>0</v>
      </c>
      <c r="H4762">
        <f>IFERROR(SMALL(H972:H2902,ROW()-ROW($H$2905)+1),"")</f>
        <v>0</v>
      </c>
      <c r="K4762">
        <f>IFERROR(SMALL(K972:K2902,ROW()-ROW($K$2905)+1),"")</f>
        <v>0</v>
      </c>
      <c r="L4762">
        <f>IFERROR(SMALL(L972:L2902,ROW()-ROW($L$2905)+1),"")</f>
        <v>0</v>
      </c>
      <c r="M4762">
        <f>IFERROR(SMALL(M972:M2902,ROW()-ROW($M$2905)+1),"")</f>
        <v>0</v>
      </c>
      <c r="N4762">
        <f>IFERROR(SMALL(N972:N2902,ROW()-ROW($N$2905)+1),"")</f>
        <v>0</v>
      </c>
    </row>
    <row r="4763" spans="5:14">
      <c r="E4763">
        <f>IFERROR(SMALL(E972:E2902,ROW()-ROW($E$2905)+1),"")</f>
        <v>0</v>
      </c>
      <c r="F4763">
        <f>IFERROR(SMALL(F972:F2902,ROW()-ROW($F$2905)+1),"")</f>
        <v>0</v>
      </c>
      <c r="G4763">
        <f>IFERROR(SMALL(G972:G2902,ROW()-ROW($G$2905)+1),"")</f>
        <v>0</v>
      </c>
      <c r="H4763">
        <f>IFERROR(SMALL(H972:H2902,ROW()-ROW($H$2905)+1),"")</f>
        <v>0</v>
      </c>
      <c r="K4763">
        <f>IFERROR(SMALL(K972:K2902,ROW()-ROW($K$2905)+1),"")</f>
        <v>0</v>
      </c>
      <c r="L4763">
        <f>IFERROR(SMALL(L972:L2902,ROW()-ROW($L$2905)+1),"")</f>
        <v>0</v>
      </c>
      <c r="M4763">
        <f>IFERROR(SMALL(M972:M2902,ROW()-ROW($M$2905)+1),"")</f>
        <v>0</v>
      </c>
      <c r="N4763">
        <f>IFERROR(SMALL(N972:N2902,ROW()-ROW($N$2905)+1),"")</f>
        <v>0</v>
      </c>
    </row>
    <row r="4764" spans="5:14">
      <c r="E4764">
        <f>IFERROR(SMALL(E972:E2902,ROW()-ROW($E$2905)+1),"")</f>
        <v>0</v>
      </c>
      <c r="F4764">
        <f>IFERROR(SMALL(F972:F2902,ROW()-ROW($F$2905)+1),"")</f>
        <v>0</v>
      </c>
      <c r="G4764">
        <f>IFERROR(SMALL(G972:G2902,ROW()-ROW($G$2905)+1),"")</f>
        <v>0</v>
      </c>
      <c r="H4764">
        <f>IFERROR(SMALL(H972:H2902,ROW()-ROW($H$2905)+1),"")</f>
        <v>0</v>
      </c>
      <c r="K4764">
        <f>IFERROR(SMALL(K972:K2902,ROW()-ROW($K$2905)+1),"")</f>
        <v>0</v>
      </c>
      <c r="L4764">
        <f>IFERROR(SMALL(L972:L2902,ROW()-ROW($L$2905)+1),"")</f>
        <v>0</v>
      </c>
      <c r="M4764">
        <f>IFERROR(SMALL(M972:M2902,ROW()-ROW($M$2905)+1),"")</f>
        <v>0</v>
      </c>
      <c r="N4764">
        <f>IFERROR(SMALL(N972:N2902,ROW()-ROW($N$2905)+1),"")</f>
        <v>0</v>
      </c>
    </row>
    <row r="4765" spans="5:14">
      <c r="E4765">
        <f>IFERROR(SMALL(E972:E2902,ROW()-ROW($E$2905)+1),"")</f>
        <v>0</v>
      </c>
      <c r="F4765">
        <f>IFERROR(SMALL(F972:F2902,ROW()-ROW($F$2905)+1),"")</f>
        <v>0</v>
      </c>
      <c r="G4765">
        <f>IFERROR(SMALL(G972:G2902,ROW()-ROW($G$2905)+1),"")</f>
        <v>0</v>
      </c>
      <c r="H4765">
        <f>IFERROR(SMALL(H972:H2902,ROW()-ROW($H$2905)+1),"")</f>
        <v>0</v>
      </c>
      <c r="K4765">
        <f>IFERROR(SMALL(K972:K2902,ROW()-ROW($K$2905)+1),"")</f>
        <v>0</v>
      </c>
      <c r="L4765">
        <f>IFERROR(SMALL(L972:L2902,ROW()-ROW($L$2905)+1),"")</f>
        <v>0</v>
      </c>
      <c r="M4765">
        <f>IFERROR(SMALL(M972:M2902,ROW()-ROW($M$2905)+1),"")</f>
        <v>0</v>
      </c>
      <c r="N4765">
        <f>IFERROR(SMALL(N972:N2902,ROW()-ROW($N$2905)+1),"")</f>
        <v>0</v>
      </c>
    </row>
    <row r="4766" spans="5:14">
      <c r="E4766">
        <f>IFERROR(SMALL(E972:E2902,ROW()-ROW($E$2905)+1),"")</f>
        <v>0</v>
      </c>
      <c r="F4766">
        <f>IFERROR(SMALL(F972:F2902,ROW()-ROW($F$2905)+1),"")</f>
        <v>0</v>
      </c>
      <c r="G4766">
        <f>IFERROR(SMALL(G972:G2902,ROW()-ROW($G$2905)+1),"")</f>
        <v>0</v>
      </c>
      <c r="H4766">
        <f>IFERROR(SMALL(H972:H2902,ROW()-ROW($H$2905)+1),"")</f>
        <v>0</v>
      </c>
      <c r="K4766">
        <f>IFERROR(SMALL(K972:K2902,ROW()-ROW($K$2905)+1),"")</f>
        <v>0</v>
      </c>
      <c r="L4766">
        <f>IFERROR(SMALL(L972:L2902,ROW()-ROW($L$2905)+1),"")</f>
        <v>0</v>
      </c>
      <c r="M4766">
        <f>IFERROR(SMALL(M972:M2902,ROW()-ROW($M$2905)+1),"")</f>
        <v>0</v>
      </c>
      <c r="N4766">
        <f>IFERROR(SMALL(N972:N2902,ROW()-ROW($N$2905)+1),"")</f>
        <v>0</v>
      </c>
    </row>
    <row r="4767" spans="5:14">
      <c r="E4767">
        <f>IFERROR(SMALL(E972:E2902,ROW()-ROW($E$2905)+1),"")</f>
        <v>0</v>
      </c>
      <c r="F4767">
        <f>IFERROR(SMALL(F972:F2902,ROW()-ROW($F$2905)+1),"")</f>
        <v>0</v>
      </c>
      <c r="G4767">
        <f>IFERROR(SMALL(G972:G2902,ROW()-ROW($G$2905)+1),"")</f>
        <v>0</v>
      </c>
      <c r="H4767">
        <f>IFERROR(SMALL(H972:H2902,ROW()-ROW($H$2905)+1),"")</f>
        <v>0</v>
      </c>
      <c r="K4767">
        <f>IFERROR(SMALL(K972:K2902,ROW()-ROW($K$2905)+1),"")</f>
        <v>0</v>
      </c>
      <c r="L4767">
        <f>IFERROR(SMALL(L972:L2902,ROW()-ROW($L$2905)+1),"")</f>
        <v>0</v>
      </c>
      <c r="M4767">
        <f>IFERROR(SMALL(M972:M2902,ROW()-ROW($M$2905)+1),"")</f>
        <v>0</v>
      </c>
      <c r="N4767">
        <f>IFERROR(SMALL(N972:N2902,ROW()-ROW($N$2905)+1),"")</f>
        <v>0</v>
      </c>
    </row>
    <row r="4768" spans="5:14">
      <c r="E4768">
        <f>IFERROR(SMALL(E972:E2902,ROW()-ROW($E$2905)+1),"")</f>
        <v>0</v>
      </c>
      <c r="F4768">
        <f>IFERROR(SMALL(F972:F2902,ROW()-ROW($F$2905)+1),"")</f>
        <v>0</v>
      </c>
      <c r="G4768">
        <f>IFERROR(SMALL(G972:G2902,ROW()-ROW($G$2905)+1),"")</f>
        <v>0</v>
      </c>
      <c r="H4768">
        <f>IFERROR(SMALL(H972:H2902,ROW()-ROW($H$2905)+1),"")</f>
        <v>0</v>
      </c>
      <c r="K4768">
        <f>IFERROR(SMALL(K972:K2902,ROW()-ROW($K$2905)+1),"")</f>
        <v>0</v>
      </c>
      <c r="L4768">
        <f>IFERROR(SMALL(L972:L2902,ROW()-ROW($L$2905)+1),"")</f>
        <v>0</v>
      </c>
      <c r="M4768">
        <f>IFERROR(SMALL(M972:M2902,ROW()-ROW($M$2905)+1),"")</f>
        <v>0</v>
      </c>
      <c r="N4768">
        <f>IFERROR(SMALL(N972:N2902,ROW()-ROW($N$2905)+1),"")</f>
        <v>0</v>
      </c>
    </row>
    <row r="4769" spans="5:14">
      <c r="E4769">
        <f>IFERROR(SMALL(E972:E2902,ROW()-ROW($E$2905)+1),"")</f>
        <v>0</v>
      </c>
      <c r="F4769">
        <f>IFERROR(SMALL(F972:F2902,ROW()-ROW($F$2905)+1),"")</f>
        <v>0</v>
      </c>
      <c r="G4769">
        <f>IFERROR(SMALL(G972:G2902,ROW()-ROW($G$2905)+1),"")</f>
        <v>0</v>
      </c>
      <c r="H4769">
        <f>IFERROR(SMALL(H972:H2902,ROW()-ROW($H$2905)+1),"")</f>
        <v>0</v>
      </c>
      <c r="K4769">
        <f>IFERROR(SMALL(K972:K2902,ROW()-ROW($K$2905)+1),"")</f>
        <v>0</v>
      </c>
      <c r="L4769">
        <f>IFERROR(SMALL(L972:L2902,ROW()-ROW($L$2905)+1),"")</f>
        <v>0</v>
      </c>
      <c r="M4769">
        <f>IFERROR(SMALL(M972:M2902,ROW()-ROW($M$2905)+1),"")</f>
        <v>0</v>
      </c>
      <c r="N4769">
        <f>IFERROR(SMALL(N972:N2902,ROW()-ROW($N$2905)+1),"")</f>
        <v>0</v>
      </c>
    </row>
    <row r="4770" spans="5:14">
      <c r="E4770">
        <f>IFERROR(SMALL(E972:E2902,ROW()-ROW($E$2905)+1),"")</f>
        <v>0</v>
      </c>
      <c r="F4770">
        <f>IFERROR(SMALL(F972:F2902,ROW()-ROW($F$2905)+1),"")</f>
        <v>0</v>
      </c>
      <c r="G4770">
        <f>IFERROR(SMALL(G972:G2902,ROW()-ROW($G$2905)+1),"")</f>
        <v>0</v>
      </c>
      <c r="H4770">
        <f>IFERROR(SMALL(H972:H2902,ROW()-ROW($H$2905)+1),"")</f>
        <v>0</v>
      </c>
      <c r="K4770">
        <f>IFERROR(SMALL(K972:K2902,ROW()-ROW($K$2905)+1),"")</f>
        <v>0</v>
      </c>
      <c r="L4770">
        <f>IFERROR(SMALL(L972:L2902,ROW()-ROW($L$2905)+1),"")</f>
        <v>0</v>
      </c>
      <c r="M4770">
        <f>IFERROR(SMALL(M972:M2902,ROW()-ROW($M$2905)+1),"")</f>
        <v>0</v>
      </c>
      <c r="N4770">
        <f>IFERROR(SMALL(N972:N2902,ROW()-ROW($N$2905)+1),"")</f>
        <v>0</v>
      </c>
    </row>
    <row r="4771" spans="5:14">
      <c r="E4771">
        <f>IFERROR(SMALL(E972:E2902,ROW()-ROW($E$2905)+1),"")</f>
        <v>0</v>
      </c>
      <c r="F4771">
        <f>IFERROR(SMALL(F972:F2902,ROW()-ROW($F$2905)+1),"")</f>
        <v>0</v>
      </c>
      <c r="G4771">
        <f>IFERROR(SMALL(G972:G2902,ROW()-ROW($G$2905)+1),"")</f>
        <v>0</v>
      </c>
      <c r="H4771">
        <f>IFERROR(SMALL(H972:H2902,ROW()-ROW($H$2905)+1),"")</f>
        <v>0</v>
      </c>
      <c r="K4771">
        <f>IFERROR(SMALL(K972:K2902,ROW()-ROW($K$2905)+1),"")</f>
        <v>0</v>
      </c>
      <c r="L4771">
        <f>IFERROR(SMALL(L972:L2902,ROW()-ROW($L$2905)+1),"")</f>
        <v>0</v>
      </c>
      <c r="M4771">
        <f>IFERROR(SMALL(M972:M2902,ROW()-ROW($M$2905)+1),"")</f>
        <v>0</v>
      </c>
      <c r="N4771">
        <f>IFERROR(SMALL(N972:N2902,ROW()-ROW($N$2905)+1),"")</f>
        <v>0</v>
      </c>
    </row>
    <row r="4772" spans="5:14">
      <c r="E4772">
        <f>IFERROR(SMALL(E972:E2902,ROW()-ROW($E$2905)+1),"")</f>
        <v>0</v>
      </c>
      <c r="F4772">
        <f>IFERROR(SMALL(F972:F2902,ROW()-ROW($F$2905)+1),"")</f>
        <v>0</v>
      </c>
      <c r="G4772">
        <f>IFERROR(SMALL(G972:G2902,ROW()-ROW($G$2905)+1),"")</f>
        <v>0</v>
      </c>
      <c r="H4772">
        <f>IFERROR(SMALL(H972:H2902,ROW()-ROW($H$2905)+1),"")</f>
        <v>0</v>
      </c>
      <c r="K4772">
        <f>IFERROR(SMALL(K972:K2902,ROW()-ROW($K$2905)+1),"")</f>
        <v>0</v>
      </c>
      <c r="L4772">
        <f>IFERROR(SMALL(L972:L2902,ROW()-ROW($L$2905)+1),"")</f>
        <v>0</v>
      </c>
      <c r="M4772">
        <f>IFERROR(SMALL(M972:M2902,ROW()-ROW($M$2905)+1),"")</f>
        <v>0</v>
      </c>
      <c r="N4772">
        <f>IFERROR(SMALL(N972:N2902,ROW()-ROW($N$2905)+1),"")</f>
        <v>0</v>
      </c>
    </row>
    <row r="4773" spans="5:14">
      <c r="E4773">
        <f>IFERROR(SMALL(E972:E2902,ROW()-ROW($E$2905)+1),"")</f>
        <v>0</v>
      </c>
      <c r="F4773">
        <f>IFERROR(SMALL(F972:F2902,ROW()-ROW($F$2905)+1),"")</f>
        <v>0</v>
      </c>
      <c r="G4773">
        <f>IFERROR(SMALL(G972:G2902,ROW()-ROW($G$2905)+1),"")</f>
        <v>0</v>
      </c>
      <c r="H4773">
        <f>IFERROR(SMALL(H972:H2902,ROW()-ROW($H$2905)+1),"")</f>
        <v>0</v>
      </c>
      <c r="K4773">
        <f>IFERROR(SMALL(K972:K2902,ROW()-ROW($K$2905)+1),"")</f>
        <v>0</v>
      </c>
      <c r="L4773">
        <f>IFERROR(SMALL(L972:L2902,ROW()-ROW($L$2905)+1),"")</f>
        <v>0</v>
      </c>
      <c r="M4773">
        <f>IFERROR(SMALL(M972:M2902,ROW()-ROW($M$2905)+1),"")</f>
        <v>0</v>
      </c>
      <c r="N4773">
        <f>IFERROR(SMALL(N972:N2902,ROW()-ROW($N$2905)+1),"")</f>
        <v>0</v>
      </c>
    </row>
    <row r="4774" spans="5:14">
      <c r="E4774">
        <f>IFERROR(SMALL(E972:E2902,ROW()-ROW($E$2905)+1),"")</f>
        <v>0</v>
      </c>
      <c r="F4774">
        <f>IFERROR(SMALL(F972:F2902,ROW()-ROW($F$2905)+1),"")</f>
        <v>0</v>
      </c>
      <c r="G4774">
        <f>IFERROR(SMALL(G972:G2902,ROW()-ROW($G$2905)+1),"")</f>
        <v>0</v>
      </c>
      <c r="H4774">
        <f>IFERROR(SMALL(H972:H2902,ROW()-ROW($H$2905)+1),"")</f>
        <v>0</v>
      </c>
      <c r="K4774">
        <f>IFERROR(SMALL(K972:K2902,ROW()-ROW($K$2905)+1),"")</f>
        <v>0</v>
      </c>
      <c r="L4774">
        <f>IFERROR(SMALL(L972:L2902,ROW()-ROW($L$2905)+1),"")</f>
        <v>0</v>
      </c>
      <c r="M4774">
        <f>IFERROR(SMALL(M972:M2902,ROW()-ROW($M$2905)+1),"")</f>
        <v>0</v>
      </c>
      <c r="N4774">
        <f>IFERROR(SMALL(N972:N2902,ROW()-ROW($N$2905)+1),"")</f>
        <v>0</v>
      </c>
    </row>
    <row r="4775" spans="5:14">
      <c r="E4775">
        <f>IFERROR(SMALL(E972:E2902,ROW()-ROW($E$2905)+1),"")</f>
        <v>0</v>
      </c>
      <c r="F4775">
        <f>IFERROR(SMALL(F972:F2902,ROW()-ROW($F$2905)+1),"")</f>
        <v>0</v>
      </c>
      <c r="G4775">
        <f>IFERROR(SMALL(G972:G2902,ROW()-ROW($G$2905)+1),"")</f>
        <v>0</v>
      </c>
      <c r="H4775">
        <f>IFERROR(SMALL(H972:H2902,ROW()-ROW($H$2905)+1),"")</f>
        <v>0</v>
      </c>
      <c r="K4775">
        <f>IFERROR(SMALL(K972:K2902,ROW()-ROW($K$2905)+1),"")</f>
        <v>0</v>
      </c>
      <c r="L4775">
        <f>IFERROR(SMALL(L972:L2902,ROW()-ROW($L$2905)+1),"")</f>
        <v>0</v>
      </c>
      <c r="M4775">
        <f>IFERROR(SMALL(M972:M2902,ROW()-ROW($M$2905)+1),"")</f>
        <v>0</v>
      </c>
      <c r="N4775">
        <f>IFERROR(SMALL(N972:N2902,ROW()-ROW($N$2905)+1),"")</f>
        <v>0</v>
      </c>
    </row>
    <row r="4776" spans="5:14">
      <c r="E4776">
        <f>IFERROR(SMALL(E972:E2902,ROW()-ROW($E$2905)+1),"")</f>
        <v>0</v>
      </c>
      <c r="F4776">
        <f>IFERROR(SMALL(F972:F2902,ROW()-ROW($F$2905)+1),"")</f>
        <v>0</v>
      </c>
      <c r="G4776">
        <f>IFERROR(SMALL(G972:G2902,ROW()-ROW($G$2905)+1),"")</f>
        <v>0</v>
      </c>
      <c r="H4776">
        <f>IFERROR(SMALL(H972:H2902,ROW()-ROW($H$2905)+1),"")</f>
        <v>0</v>
      </c>
      <c r="K4776">
        <f>IFERROR(SMALL(K972:K2902,ROW()-ROW($K$2905)+1),"")</f>
        <v>0</v>
      </c>
      <c r="L4776">
        <f>IFERROR(SMALL(L972:L2902,ROW()-ROW($L$2905)+1),"")</f>
        <v>0</v>
      </c>
      <c r="M4776">
        <f>IFERROR(SMALL(M972:M2902,ROW()-ROW($M$2905)+1),"")</f>
        <v>0</v>
      </c>
      <c r="N4776">
        <f>IFERROR(SMALL(N972:N2902,ROW()-ROW($N$2905)+1),"")</f>
        <v>0</v>
      </c>
    </row>
    <row r="4777" spans="5:14">
      <c r="E4777">
        <f>IFERROR(SMALL(E972:E2902,ROW()-ROW($E$2905)+1),"")</f>
        <v>0</v>
      </c>
      <c r="F4777">
        <f>IFERROR(SMALL(F972:F2902,ROW()-ROW($F$2905)+1),"")</f>
        <v>0</v>
      </c>
      <c r="G4777">
        <f>IFERROR(SMALL(G972:G2902,ROW()-ROW($G$2905)+1),"")</f>
        <v>0</v>
      </c>
      <c r="H4777">
        <f>IFERROR(SMALL(H972:H2902,ROW()-ROW($H$2905)+1),"")</f>
        <v>0</v>
      </c>
      <c r="K4777">
        <f>IFERROR(SMALL(K972:K2902,ROW()-ROW($K$2905)+1),"")</f>
        <v>0</v>
      </c>
      <c r="L4777">
        <f>IFERROR(SMALL(L972:L2902,ROW()-ROW($L$2905)+1),"")</f>
        <v>0</v>
      </c>
      <c r="M4777">
        <f>IFERROR(SMALL(M972:M2902,ROW()-ROW($M$2905)+1),"")</f>
        <v>0</v>
      </c>
      <c r="N4777">
        <f>IFERROR(SMALL(N972:N2902,ROW()-ROW($N$2905)+1),"")</f>
        <v>0</v>
      </c>
    </row>
    <row r="4778" spans="5:14">
      <c r="E4778">
        <f>IFERROR(SMALL(E972:E2902,ROW()-ROW($E$2905)+1),"")</f>
        <v>0</v>
      </c>
      <c r="F4778">
        <f>IFERROR(SMALL(F972:F2902,ROW()-ROW($F$2905)+1),"")</f>
        <v>0</v>
      </c>
      <c r="G4778">
        <f>IFERROR(SMALL(G972:G2902,ROW()-ROW($G$2905)+1),"")</f>
        <v>0</v>
      </c>
      <c r="H4778">
        <f>IFERROR(SMALL(H972:H2902,ROW()-ROW($H$2905)+1),"")</f>
        <v>0</v>
      </c>
      <c r="K4778">
        <f>IFERROR(SMALL(K972:K2902,ROW()-ROW($K$2905)+1),"")</f>
        <v>0</v>
      </c>
      <c r="L4778">
        <f>IFERROR(SMALL(L972:L2902,ROW()-ROW($L$2905)+1),"")</f>
        <v>0</v>
      </c>
      <c r="M4778">
        <f>IFERROR(SMALL(M972:M2902,ROW()-ROW($M$2905)+1),"")</f>
        <v>0</v>
      </c>
      <c r="N4778">
        <f>IFERROR(SMALL(N972:N2902,ROW()-ROW($N$2905)+1),"")</f>
        <v>0</v>
      </c>
    </row>
    <row r="4779" spans="5:14">
      <c r="E4779">
        <f>IFERROR(SMALL(E972:E2902,ROW()-ROW($E$2905)+1),"")</f>
        <v>0</v>
      </c>
      <c r="F4779">
        <f>IFERROR(SMALL(F972:F2902,ROW()-ROW($F$2905)+1),"")</f>
        <v>0</v>
      </c>
      <c r="G4779">
        <f>IFERROR(SMALL(G972:G2902,ROW()-ROW($G$2905)+1),"")</f>
        <v>0</v>
      </c>
      <c r="H4779">
        <f>IFERROR(SMALL(H972:H2902,ROW()-ROW($H$2905)+1),"")</f>
        <v>0</v>
      </c>
      <c r="K4779">
        <f>IFERROR(SMALL(K972:K2902,ROW()-ROW($K$2905)+1),"")</f>
        <v>0</v>
      </c>
      <c r="L4779">
        <f>IFERROR(SMALL(L972:L2902,ROW()-ROW($L$2905)+1),"")</f>
        <v>0</v>
      </c>
      <c r="M4779">
        <f>IFERROR(SMALL(M972:M2902,ROW()-ROW($M$2905)+1),"")</f>
        <v>0</v>
      </c>
      <c r="N4779">
        <f>IFERROR(SMALL(N972:N2902,ROW()-ROW($N$2905)+1),"")</f>
        <v>0</v>
      </c>
    </row>
    <row r="4780" spans="5:14">
      <c r="E4780">
        <f>IFERROR(SMALL(E972:E2902,ROW()-ROW($E$2905)+1),"")</f>
        <v>0</v>
      </c>
      <c r="F4780">
        <f>IFERROR(SMALL(F972:F2902,ROW()-ROW($F$2905)+1),"")</f>
        <v>0</v>
      </c>
      <c r="G4780">
        <f>IFERROR(SMALL(G972:G2902,ROW()-ROW($G$2905)+1),"")</f>
        <v>0</v>
      </c>
      <c r="H4780">
        <f>IFERROR(SMALL(H972:H2902,ROW()-ROW($H$2905)+1),"")</f>
        <v>0</v>
      </c>
      <c r="K4780">
        <f>IFERROR(SMALL(K972:K2902,ROW()-ROW($K$2905)+1),"")</f>
        <v>0</v>
      </c>
      <c r="L4780">
        <f>IFERROR(SMALL(L972:L2902,ROW()-ROW($L$2905)+1),"")</f>
        <v>0</v>
      </c>
      <c r="M4780">
        <f>IFERROR(SMALL(M972:M2902,ROW()-ROW($M$2905)+1),"")</f>
        <v>0</v>
      </c>
      <c r="N4780">
        <f>IFERROR(SMALL(N972:N2902,ROW()-ROW($N$2905)+1),"")</f>
        <v>0</v>
      </c>
    </row>
    <row r="4781" spans="5:14">
      <c r="E4781">
        <f>IFERROR(SMALL(E972:E2902,ROW()-ROW($E$2905)+1),"")</f>
        <v>0</v>
      </c>
      <c r="F4781">
        <f>IFERROR(SMALL(F972:F2902,ROW()-ROW($F$2905)+1),"")</f>
        <v>0</v>
      </c>
      <c r="G4781">
        <f>IFERROR(SMALL(G972:G2902,ROW()-ROW($G$2905)+1),"")</f>
        <v>0</v>
      </c>
      <c r="H4781">
        <f>IFERROR(SMALL(H972:H2902,ROW()-ROW($H$2905)+1),"")</f>
        <v>0</v>
      </c>
      <c r="K4781">
        <f>IFERROR(SMALL(K972:K2902,ROW()-ROW($K$2905)+1),"")</f>
        <v>0</v>
      </c>
      <c r="L4781">
        <f>IFERROR(SMALL(L972:L2902,ROW()-ROW($L$2905)+1),"")</f>
        <v>0</v>
      </c>
      <c r="M4781">
        <f>IFERROR(SMALL(M972:M2902,ROW()-ROW($M$2905)+1),"")</f>
        <v>0</v>
      </c>
      <c r="N4781">
        <f>IFERROR(SMALL(N972:N2902,ROW()-ROW($N$2905)+1),"")</f>
        <v>0</v>
      </c>
    </row>
    <row r="4782" spans="5:14">
      <c r="E4782">
        <f>IFERROR(SMALL(E972:E2902,ROW()-ROW($E$2905)+1),"")</f>
        <v>0</v>
      </c>
      <c r="F4782">
        <f>IFERROR(SMALL(F972:F2902,ROW()-ROW($F$2905)+1),"")</f>
        <v>0</v>
      </c>
      <c r="G4782">
        <f>IFERROR(SMALL(G972:G2902,ROW()-ROW($G$2905)+1),"")</f>
        <v>0</v>
      </c>
      <c r="H4782">
        <f>IFERROR(SMALL(H972:H2902,ROW()-ROW($H$2905)+1),"")</f>
        <v>0</v>
      </c>
      <c r="K4782">
        <f>IFERROR(SMALL(K972:K2902,ROW()-ROW($K$2905)+1),"")</f>
        <v>0</v>
      </c>
      <c r="L4782">
        <f>IFERROR(SMALL(L972:L2902,ROW()-ROW($L$2905)+1),"")</f>
        <v>0</v>
      </c>
      <c r="M4782">
        <f>IFERROR(SMALL(M972:M2902,ROW()-ROW($M$2905)+1),"")</f>
        <v>0</v>
      </c>
      <c r="N4782">
        <f>IFERROR(SMALL(N972:N2902,ROW()-ROW($N$2905)+1),"")</f>
        <v>0</v>
      </c>
    </row>
    <row r="4783" spans="5:14">
      <c r="E4783">
        <f>IFERROR(SMALL(E972:E2902,ROW()-ROW($E$2905)+1),"")</f>
        <v>0</v>
      </c>
      <c r="F4783">
        <f>IFERROR(SMALL(F972:F2902,ROW()-ROW($F$2905)+1),"")</f>
        <v>0</v>
      </c>
      <c r="G4783">
        <f>IFERROR(SMALL(G972:G2902,ROW()-ROW($G$2905)+1),"")</f>
        <v>0</v>
      </c>
      <c r="H4783">
        <f>IFERROR(SMALL(H972:H2902,ROW()-ROW($H$2905)+1),"")</f>
        <v>0</v>
      </c>
      <c r="K4783">
        <f>IFERROR(SMALL(K972:K2902,ROW()-ROW($K$2905)+1),"")</f>
        <v>0</v>
      </c>
      <c r="L4783">
        <f>IFERROR(SMALL(L972:L2902,ROW()-ROW($L$2905)+1),"")</f>
        <v>0</v>
      </c>
      <c r="M4783">
        <f>IFERROR(SMALL(M972:M2902,ROW()-ROW($M$2905)+1),"")</f>
        <v>0</v>
      </c>
      <c r="N4783">
        <f>IFERROR(SMALL(N972:N2902,ROW()-ROW($N$2905)+1),"")</f>
        <v>0</v>
      </c>
    </row>
    <row r="4784" spans="5:14">
      <c r="E4784">
        <f>IFERROR(SMALL(E972:E2902,ROW()-ROW($E$2905)+1),"")</f>
        <v>0</v>
      </c>
      <c r="F4784">
        <f>IFERROR(SMALL(F972:F2902,ROW()-ROW($F$2905)+1),"")</f>
        <v>0</v>
      </c>
      <c r="G4784">
        <f>IFERROR(SMALL(G972:G2902,ROW()-ROW($G$2905)+1),"")</f>
        <v>0</v>
      </c>
      <c r="H4784">
        <f>IFERROR(SMALL(H972:H2902,ROW()-ROW($H$2905)+1),"")</f>
        <v>0</v>
      </c>
      <c r="K4784">
        <f>IFERROR(SMALL(K972:K2902,ROW()-ROW($K$2905)+1),"")</f>
        <v>0</v>
      </c>
      <c r="L4784">
        <f>IFERROR(SMALL(L972:L2902,ROW()-ROW($L$2905)+1),"")</f>
        <v>0</v>
      </c>
      <c r="M4784">
        <f>IFERROR(SMALL(M972:M2902,ROW()-ROW($M$2905)+1),"")</f>
        <v>0</v>
      </c>
      <c r="N4784">
        <f>IFERROR(SMALL(N972:N2902,ROW()-ROW($N$2905)+1),"")</f>
        <v>0</v>
      </c>
    </row>
    <row r="4785" spans="5:14">
      <c r="E4785">
        <f>IFERROR(SMALL(E972:E2902,ROW()-ROW($E$2905)+1),"")</f>
        <v>0</v>
      </c>
      <c r="F4785">
        <f>IFERROR(SMALL(F972:F2902,ROW()-ROW($F$2905)+1),"")</f>
        <v>0</v>
      </c>
      <c r="G4785">
        <f>IFERROR(SMALL(G972:G2902,ROW()-ROW($G$2905)+1),"")</f>
        <v>0</v>
      </c>
      <c r="H4785">
        <f>IFERROR(SMALL(H972:H2902,ROW()-ROW($H$2905)+1),"")</f>
        <v>0</v>
      </c>
      <c r="K4785">
        <f>IFERROR(SMALL(K972:K2902,ROW()-ROW($K$2905)+1),"")</f>
        <v>0</v>
      </c>
      <c r="L4785">
        <f>IFERROR(SMALL(L972:L2902,ROW()-ROW($L$2905)+1),"")</f>
        <v>0</v>
      </c>
      <c r="M4785">
        <f>IFERROR(SMALL(M972:M2902,ROW()-ROW($M$2905)+1),"")</f>
        <v>0</v>
      </c>
      <c r="N4785">
        <f>IFERROR(SMALL(N972:N2902,ROW()-ROW($N$2905)+1),"")</f>
        <v>0</v>
      </c>
    </row>
    <row r="4786" spans="5:14">
      <c r="E4786">
        <f>IFERROR(SMALL(E972:E2902,ROW()-ROW($E$2905)+1),"")</f>
        <v>0</v>
      </c>
      <c r="F4786">
        <f>IFERROR(SMALL(F972:F2902,ROW()-ROW($F$2905)+1),"")</f>
        <v>0</v>
      </c>
      <c r="G4786">
        <f>IFERROR(SMALL(G972:G2902,ROW()-ROW($G$2905)+1),"")</f>
        <v>0</v>
      </c>
      <c r="H4786">
        <f>IFERROR(SMALL(H972:H2902,ROW()-ROW($H$2905)+1),"")</f>
        <v>0</v>
      </c>
      <c r="K4786">
        <f>IFERROR(SMALL(K972:K2902,ROW()-ROW($K$2905)+1),"")</f>
        <v>0</v>
      </c>
      <c r="L4786">
        <f>IFERROR(SMALL(L972:L2902,ROW()-ROW($L$2905)+1),"")</f>
        <v>0</v>
      </c>
      <c r="M4786">
        <f>IFERROR(SMALL(M972:M2902,ROW()-ROW($M$2905)+1),"")</f>
        <v>0</v>
      </c>
      <c r="N4786">
        <f>IFERROR(SMALL(N972:N2902,ROW()-ROW($N$2905)+1),"")</f>
        <v>0</v>
      </c>
    </row>
    <row r="4787" spans="5:14">
      <c r="E4787">
        <f>IFERROR(SMALL(E972:E2902,ROW()-ROW($E$2905)+1),"")</f>
        <v>0</v>
      </c>
      <c r="F4787">
        <f>IFERROR(SMALL(F972:F2902,ROW()-ROW($F$2905)+1),"")</f>
        <v>0</v>
      </c>
      <c r="G4787">
        <f>IFERROR(SMALL(G972:G2902,ROW()-ROW($G$2905)+1),"")</f>
        <v>0</v>
      </c>
      <c r="H4787">
        <f>IFERROR(SMALL(H972:H2902,ROW()-ROW($H$2905)+1),"")</f>
        <v>0</v>
      </c>
      <c r="K4787">
        <f>IFERROR(SMALL(K972:K2902,ROW()-ROW($K$2905)+1),"")</f>
        <v>0</v>
      </c>
      <c r="L4787">
        <f>IFERROR(SMALL(L972:L2902,ROW()-ROW($L$2905)+1),"")</f>
        <v>0</v>
      </c>
      <c r="M4787">
        <f>IFERROR(SMALL(M972:M2902,ROW()-ROW($M$2905)+1),"")</f>
        <v>0</v>
      </c>
      <c r="N4787">
        <f>IFERROR(SMALL(N972:N2902,ROW()-ROW($N$2905)+1),"")</f>
        <v>0</v>
      </c>
    </row>
    <row r="4788" spans="5:14">
      <c r="E4788">
        <f>IFERROR(SMALL(E972:E2902,ROW()-ROW($E$2905)+1),"")</f>
        <v>0</v>
      </c>
      <c r="F4788">
        <f>IFERROR(SMALL(F972:F2902,ROW()-ROW($F$2905)+1),"")</f>
        <v>0</v>
      </c>
      <c r="G4788">
        <f>IFERROR(SMALL(G972:G2902,ROW()-ROW($G$2905)+1),"")</f>
        <v>0</v>
      </c>
      <c r="H4788">
        <f>IFERROR(SMALL(H972:H2902,ROW()-ROW($H$2905)+1),"")</f>
        <v>0</v>
      </c>
      <c r="K4788">
        <f>IFERROR(SMALL(K972:K2902,ROW()-ROW($K$2905)+1),"")</f>
        <v>0</v>
      </c>
      <c r="L4788">
        <f>IFERROR(SMALL(L972:L2902,ROW()-ROW($L$2905)+1),"")</f>
        <v>0</v>
      </c>
      <c r="M4788">
        <f>IFERROR(SMALL(M972:M2902,ROW()-ROW($M$2905)+1),"")</f>
        <v>0</v>
      </c>
      <c r="N4788">
        <f>IFERROR(SMALL(N972:N2902,ROW()-ROW($N$2905)+1),"")</f>
        <v>0</v>
      </c>
    </row>
    <row r="4789" spans="5:14">
      <c r="E4789">
        <f>IFERROR(SMALL(E972:E2902,ROW()-ROW($E$2905)+1),"")</f>
        <v>0</v>
      </c>
      <c r="F4789">
        <f>IFERROR(SMALL(F972:F2902,ROW()-ROW($F$2905)+1),"")</f>
        <v>0</v>
      </c>
      <c r="G4789">
        <f>IFERROR(SMALL(G972:G2902,ROW()-ROW($G$2905)+1),"")</f>
        <v>0</v>
      </c>
      <c r="H4789">
        <f>IFERROR(SMALL(H972:H2902,ROW()-ROW($H$2905)+1),"")</f>
        <v>0</v>
      </c>
      <c r="K4789">
        <f>IFERROR(SMALL(K972:K2902,ROW()-ROW($K$2905)+1),"")</f>
        <v>0</v>
      </c>
      <c r="L4789">
        <f>IFERROR(SMALL(L972:L2902,ROW()-ROW($L$2905)+1),"")</f>
        <v>0</v>
      </c>
      <c r="M4789">
        <f>IFERROR(SMALL(M972:M2902,ROW()-ROW($M$2905)+1),"")</f>
        <v>0</v>
      </c>
      <c r="N4789">
        <f>IFERROR(SMALL(N972:N2902,ROW()-ROW($N$2905)+1),"")</f>
        <v>0</v>
      </c>
    </row>
    <row r="4790" spans="5:14">
      <c r="E4790">
        <f>IFERROR(SMALL(E972:E2902,ROW()-ROW($E$2905)+1),"")</f>
        <v>0</v>
      </c>
      <c r="F4790">
        <f>IFERROR(SMALL(F972:F2902,ROW()-ROW($F$2905)+1),"")</f>
        <v>0</v>
      </c>
      <c r="G4790">
        <f>IFERROR(SMALL(G972:G2902,ROW()-ROW($G$2905)+1),"")</f>
        <v>0</v>
      </c>
      <c r="H4790">
        <f>IFERROR(SMALL(H972:H2902,ROW()-ROW($H$2905)+1),"")</f>
        <v>0</v>
      </c>
      <c r="K4790">
        <f>IFERROR(SMALL(K972:K2902,ROW()-ROW($K$2905)+1),"")</f>
        <v>0</v>
      </c>
      <c r="L4790">
        <f>IFERROR(SMALL(L972:L2902,ROW()-ROW($L$2905)+1),"")</f>
        <v>0</v>
      </c>
      <c r="M4790">
        <f>IFERROR(SMALL(M972:M2902,ROW()-ROW($M$2905)+1),"")</f>
        <v>0</v>
      </c>
      <c r="N4790">
        <f>IFERROR(SMALL(N972:N2902,ROW()-ROW($N$2905)+1),"")</f>
        <v>0</v>
      </c>
    </row>
    <row r="4791" spans="5:14">
      <c r="E4791">
        <f>IFERROR(SMALL(E972:E2902,ROW()-ROW($E$2905)+1),"")</f>
        <v>0</v>
      </c>
      <c r="F4791">
        <f>IFERROR(SMALL(F972:F2902,ROW()-ROW($F$2905)+1),"")</f>
        <v>0</v>
      </c>
      <c r="G4791">
        <f>IFERROR(SMALL(G972:G2902,ROW()-ROW($G$2905)+1),"")</f>
        <v>0</v>
      </c>
      <c r="H4791">
        <f>IFERROR(SMALL(H972:H2902,ROW()-ROW($H$2905)+1),"")</f>
        <v>0</v>
      </c>
      <c r="K4791">
        <f>IFERROR(SMALL(K972:K2902,ROW()-ROW($K$2905)+1),"")</f>
        <v>0</v>
      </c>
      <c r="L4791">
        <f>IFERROR(SMALL(L972:L2902,ROW()-ROW($L$2905)+1),"")</f>
        <v>0</v>
      </c>
      <c r="M4791">
        <f>IFERROR(SMALL(M972:M2902,ROW()-ROW($M$2905)+1),"")</f>
        <v>0</v>
      </c>
      <c r="N4791">
        <f>IFERROR(SMALL(N972:N2902,ROW()-ROW($N$2905)+1),"")</f>
        <v>0</v>
      </c>
    </row>
    <row r="4792" spans="5:14">
      <c r="E4792">
        <f>IFERROR(SMALL(E972:E2902,ROW()-ROW($E$2905)+1),"")</f>
        <v>0</v>
      </c>
      <c r="F4792">
        <f>IFERROR(SMALL(F972:F2902,ROW()-ROW($F$2905)+1),"")</f>
        <v>0</v>
      </c>
      <c r="G4792">
        <f>IFERROR(SMALL(G972:G2902,ROW()-ROW($G$2905)+1),"")</f>
        <v>0</v>
      </c>
      <c r="H4792">
        <f>IFERROR(SMALL(H972:H2902,ROW()-ROW($H$2905)+1),"")</f>
        <v>0</v>
      </c>
      <c r="K4792">
        <f>IFERROR(SMALL(K972:K2902,ROW()-ROW($K$2905)+1),"")</f>
        <v>0</v>
      </c>
      <c r="L4792">
        <f>IFERROR(SMALL(L972:L2902,ROW()-ROW($L$2905)+1),"")</f>
        <v>0</v>
      </c>
      <c r="M4792">
        <f>IFERROR(SMALL(M972:M2902,ROW()-ROW($M$2905)+1),"")</f>
        <v>0</v>
      </c>
      <c r="N4792">
        <f>IFERROR(SMALL(N972:N2902,ROW()-ROW($N$2905)+1),"")</f>
        <v>0</v>
      </c>
    </row>
    <row r="4793" spans="5:14">
      <c r="E4793">
        <f>IFERROR(SMALL(E972:E2902,ROW()-ROW($E$2905)+1),"")</f>
        <v>0</v>
      </c>
      <c r="F4793">
        <f>IFERROR(SMALL(F972:F2902,ROW()-ROW($F$2905)+1),"")</f>
        <v>0</v>
      </c>
      <c r="G4793">
        <f>IFERROR(SMALL(G972:G2902,ROW()-ROW($G$2905)+1),"")</f>
        <v>0</v>
      </c>
      <c r="H4793">
        <f>IFERROR(SMALL(H972:H2902,ROW()-ROW($H$2905)+1),"")</f>
        <v>0</v>
      </c>
      <c r="K4793">
        <f>IFERROR(SMALL(K972:K2902,ROW()-ROW($K$2905)+1),"")</f>
        <v>0</v>
      </c>
      <c r="L4793">
        <f>IFERROR(SMALL(L972:L2902,ROW()-ROW($L$2905)+1),"")</f>
        <v>0</v>
      </c>
      <c r="M4793">
        <f>IFERROR(SMALL(M972:M2902,ROW()-ROW($M$2905)+1),"")</f>
        <v>0</v>
      </c>
      <c r="N4793">
        <f>IFERROR(SMALL(N972:N2902,ROW()-ROW($N$2905)+1),"")</f>
        <v>0</v>
      </c>
    </row>
    <row r="4794" spans="5:14">
      <c r="E4794">
        <f>IFERROR(SMALL(E972:E2902,ROW()-ROW($E$2905)+1),"")</f>
        <v>0</v>
      </c>
      <c r="F4794">
        <f>IFERROR(SMALL(F972:F2902,ROW()-ROW($F$2905)+1),"")</f>
        <v>0</v>
      </c>
      <c r="G4794">
        <f>IFERROR(SMALL(G972:G2902,ROW()-ROW($G$2905)+1),"")</f>
        <v>0</v>
      </c>
      <c r="H4794">
        <f>IFERROR(SMALL(H972:H2902,ROW()-ROW($H$2905)+1),"")</f>
        <v>0</v>
      </c>
      <c r="K4794">
        <f>IFERROR(SMALL(K972:K2902,ROW()-ROW($K$2905)+1),"")</f>
        <v>0</v>
      </c>
      <c r="L4794">
        <f>IFERROR(SMALL(L972:L2902,ROW()-ROW($L$2905)+1),"")</f>
        <v>0</v>
      </c>
      <c r="M4794">
        <f>IFERROR(SMALL(M972:M2902,ROW()-ROW($M$2905)+1),"")</f>
        <v>0</v>
      </c>
      <c r="N4794">
        <f>IFERROR(SMALL(N972:N2902,ROW()-ROW($N$2905)+1),"")</f>
        <v>0</v>
      </c>
    </row>
    <row r="4795" spans="5:14">
      <c r="E4795">
        <f>IFERROR(SMALL(E972:E2902,ROW()-ROW($E$2905)+1),"")</f>
        <v>0</v>
      </c>
      <c r="F4795">
        <f>IFERROR(SMALL(F972:F2902,ROW()-ROW($F$2905)+1),"")</f>
        <v>0</v>
      </c>
      <c r="G4795">
        <f>IFERROR(SMALL(G972:G2902,ROW()-ROW($G$2905)+1),"")</f>
        <v>0</v>
      </c>
      <c r="H4795">
        <f>IFERROR(SMALL(H972:H2902,ROW()-ROW($H$2905)+1),"")</f>
        <v>0</v>
      </c>
      <c r="K4795">
        <f>IFERROR(SMALL(K972:K2902,ROW()-ROW($K$2905)+1),"")</f>
        <v>0</v>
      </c>
      <c r="L4795">
        <f>IFERROR(SMALL(L972:L2902,ROW()-ROW($L$2905)+1),"")</f>
        <v>0</v>
      </c>
      <c r="M4795">
        <f>IFERROR(SMALL(M972:M2902,ROW()-ROW($M$2905)+1),"")</f>
        <v>0</v>
      </c>
      <c r="N4795">
        <f>IFERROR(SMALL(N972:N2902,ROW()-ROW($N$2905)+1),"")</f>
        <v>0</v>
      </c>
    </row>
    <row r="4796" spans="5:14">
      <c r="E4796">
        <f>IFERROR(SMALL(E972:E2902,ROW()-ROW($E$2905)+1),"")</f>
        <v>0</v>
      </c>
      <c r="F4796">
        <f>IFERROR(SMALL(F972:F2902,ROW()-ROW($F$2905)+1),"")</f>
        <v>0</v>
      </c>
      <c r="G4796">
        <f>IFERROR(SMALL(G972:G2902,ROW()-ROW($G$2905)+1),"")</f>
        <v>0</v>
      </c>
      <c r="H4796">
        <f>IFERROR(SMALL(H972:H2902,ROW()-ROW($H$2905)+1),"")</f>
        <v>0</v>
      </c>
      <c r="K4796">
        <f>IFERROR(SMALL(K972:K2902,ROW()-ROW($K$2905)+1),"")</f>
        <v>0</v>
      </c>
      <c r="L4796">
        <f>IFERROR(SMALL(L972:L2902,ROW()-ROW($L$2905)+1),"")</f>
        <v>0</v>
      </c>
      <c r="M4796">
        <f>IFERROR(SMALL(M972:M2902,ROW()-ROW($M$2905)+1),"")</f>
        <v>0</v>
      </c>
      <c r="N4796">
        <f>IFERROR(SMALL(N972:N2902,ROW()-ROW($N$2905)+1),"")</f>
        <v>0</v>
      </c>
    </row>
    <row r="4797" spans="5:14">
      <c r="E4797">
        <f>IFERROR(SMALL(E972:E2902,ROW()-ROW($E$2905)+1),"")</f>
        <v>0</v>
      </c>
      <c r="F4797">
        <f>IFERROR(SMALL(F972:F2902,ROW()-ROW($F$2905)+1),"")</f>
        <v>0</v>
      </c>
      <c r="G4797">
        <f>IFERROR(SMALL(G972:G2902,ROW()-ROW($G$2905)+1),"")</f>
        <v>0</v>
      </c>
      <c r="H4797">
        <f>IFERROR(SMALL(H972:H2902,ROW()-ROW($H$2905)+1),"")</f>
        <v>0</v>
      </c>
      <c r="K4797">
        <f>IFERROR(SMALL(K972:K2902,ROW()-ROW($K$2905)+1),"")</f>
        <v>0</v>
      </c>
      <c r="L4797">
        <f>IFERROR(SMALL(L972:L2902,ROW()-ROW($L$2905)+1),"")</f>
        <v>0</v>
      </c>
      <c r="M4797">
        <f>IFERROR(SMALL(M972:M2902,ROW()-ROW($M$2905)+1),"")</f>
        <v>0</v>
      </c>
      <c r="N4797">
        <f>IFERROR(SMALL(N972:N2902,ROW()-ROW($N$2905)+1),"")</f>
        <v>0</v>
      </c>
    </row>
    <row r="4798" spans="5:14">
      <c r="E4798">
        <f>IFERROR(SMALL(E972:E2902,ROW()-ROW($E$2905)+1),"")</f>
        <v>0</v>
      </c>
      <c r="F4798">
        <f>IFERROR(SMALL(F972:F2902,ROW()-ROW($F$2905)+1),"")</f>
        <v>0</v>
      </c>
      <c r="G4798">
        <f>IFERROR(SMALL(G972:G2902,ROW()-ROW($G$2905)+1),"")</f>
        <v>0</v>
      </c>
      <c r="H4798">
        <f>IFERROR(SMALL(H972:H2902,ROW()-ROW($H$2905)+1),"")</f>
        <v>0</v>
      </c>
      <c r="K4798">
        <f>IFERROR(SMALL(K972:K2902,ROW()-ROW($K$2905)+1),"")</f>
        <v>0</v>
      </c>
      <c r="L4798">
        <f>IFERROR(SMALL(L972:L2902,ROW()-ROW($L$2905)+1),"")</f>
        <v>0</v>
      </c>
      <c r="M4798">
        <f>IFERROR(SMALL(M972:M2902,ROW()-ROW($M$2905)+1),"")</f>
        <v>0</v>
      </c>
      <c r="N4798">
        <f>IFERROR(SMALL(N972:N2902,ROW()-ROW($N$2905)+1),"")</f>
        <v>0</v>
      </c>
    </row>
    <row r="4799" spans="5:14">
      <c r="E4799">
        <f>IFERROR(SMALL(E972:E2902,ROW()-ROW($E$2905)+1),"")</f>
        <v>0</v>
      </c>
      <c r="F4799">
        <f>IFERROR(SMALL(F972:F2902,ROW()-ROW($F$2905)+1),"")</f>
        <v>0</v>
      </c>
      <c r="G4799">
        <f>IFERROR(SMALL(G972:G2902,ROW()-ROW($G$2905)+1),"")</f>
        <v>0</v>
      </c>
      <c r="H4799">
        <f>IFERROR(SMALL(H972:H2902,ROW()-ROW($H$2905)+1),"")</f>
        <v>0</v>
      </c>
      <c r="K4799">
        <f>IFERROR(SMALL(K972:K2902,ROW()-ROW($K$2905)+1),"")</f>
        <v>0</v>
      </c>
      <c r="L4799">
        <f>IFERROR(SMALL(L972:L2902,ROW()-ROW($L$2905)+1),"")</f>
        <v>0</v>
      </c>
      <c r="M4799">
        <f>IFERROR(SMALL(M972:M2902,ROW()-ROW($M$2905)+1),"")</f>
        <v>0</v>
      </c>
      <c r="N4799">
        <f>IFERROR(SMALL(N972:N2902,ROW()-ROW($N$2905)+1),"")</f>
        <v>0</v>
      </c>
    </row>
    <row r="4800" spans="5:14">
      <c r="E4800">
        <f>IFERROR(SMALL(E972:E2902,ROW()-ROW($E$2905)+1),"")</f>
        <v>0</v>
      </c>
      <c r="F4800">
        <f>IFERROR(SMALL(F972:F2902,ROW()-ROW($F$2905)+1),"")</f>
        <v>0</v>
      </c>
      <c r="G4800">
        <f>IFERROR(SMALL(G972:G2902,ROW()-ROW($G$2905)+1),"")</f>
        <v>0</v>
      </c>
      <c r="H4800">
        <f>IFERROR(SMALL(H972:H2902,ROW()-ROW($H$2905)+1),"")</f>
        <v>0</v>
      </c>
      <c r="K4800">
        <f>IFERROR(SMALL(K972:K2902,ROW()-ROW($K$2905)+1),"")</f>
        <v>0</v>
      </c>
      <c r="L4800">
        <f>IFERROR(SMALL(L972:L2902,ROW()-ROW($L$2905)+1),"")</f>
        <v>0</v>
      </c>
      <c r="M4800">
        <f>IFERROR(SMALL(M972:M2902,ROW()-ROW($M$2905)+1),"")</f>
        <v>0</v>
      </c>
      <c r="N4800">
        <f>IFERROR(SMALL(N972:N2902,ROW()-ROW($N$2905)+1),"")</f>
        <v>0</v>
      </c>
    </row>
    <row r="4801" spans="5:14">
      <c r="E4801">
        <f>IFERROR(SMALL(E972:E2902,ROW()-ROW($E$2905)+1),"")</f>
        <v>0</v>
      </c>
      <c r="F4801">
        <f>IFERROR(SMALL(F972:F2902,ROW()-ROW($F$2905)+1),"")</f>
        <v>0</v>
      </c>
      <c r="G4801">
        <f>IFERROR(SMALL(G972:G2902,ROW()-ROW($G$2905)+1),"")</f>
        <v>0</v>
      </c>
      <c r="H4801">
        <f>IFERROR(SMALL(H972:H2902,ROW()-ROW($H$2905)+1),"")</f>
        <v>0</v>
      </c>
      <c r="K4801">
        <f>IFERROR(SMALL(K972:K2902,ROW()-ROW($K$2905)+1),"")</f>
        <v>0</v>
      </c>
      <c r="L4801">
        <f>IFERROR(SMALL(L972:L2902,ROW()-ROW($L$2905)+1),"")</f>
        <v>0</v>
      </c>
      <c r="M4801">
        <f>IFERROR(SMALL(M972:M2902,ROW()-ROW($M$2905)+1),"")</f>
        <v>0</v>
      </c>
      <c r="N4801">
        <f>IFERROR(SMALL(N972:N2902,ROW()-ROW($N$2905)+1),"")</f>
        <v>0</v>
      </c>
    </row>
    <row r="4802" spans="5:14">
      <c r="E4802">
        <f>IFERROR(SMALL(E972:E2902,ROW()-ROW($E$2905)+1),"")</f>
        <v>0</v>
      </c>
      <c r="F4802">
        <f>IFERROR(SMALL(F972:F2902,ROW()-ROW($F$2905)+1),"")</f>
        <v>0</v>
      </c>
      <c r="G4802">
        <f>IFERROR(SMALL(G972:G2902,ROW()-ROW($G$2905)+1),"")</f>
        <v>0</v>
      </c>
      <c r="H4802">
        <f>IFERROR(SMALL(H972:H2902,ROW()-ROW($H$2905)+1),"")</f>
        <v>0</v>
      </c>
      <c r="K4802">
        <f>IFERROR(SMALL(K972:K2902,ROW()-ROW($K$2905)+1),"")</f>
        <v>0</v>
      </c>
      <c r="L4802">
        <f>IFERROR(SMALL(L972:L2902,ROW()-ROW($L$2905)+1),"")</f>
        <v>0</v>
      </c>
      <c r="M4802">
        <f>IFERROR(SMALL(M972:M2902,ROW()-ROW($M$2905)+1),"")</f>
        <v>0</v>
      </c>
      <c r="N4802">
        <f>IFERROR(SMALL(N972:N2902,ROW()-ROW($N$2905)+1),"")</f>
        <v>0</v>
      </c>
    </row>
    <row r="4803" spans="5:14">
      <c r="E4803">
        <f>IFERROR(SMALL(E972:E2902,ROW()-ROW($E$2905)+1),"")</f>
        <v>0</v>
      </c>
      <c r="F4803">
        <f>IFERROR(SMALL(F972:F2902,ROW()-ROW($F$2905)+1),"")</f>
        <v>0</v>
      </c>
      <c r="G4803">
        <f>IFERROR(SMALL(G972:G2902,ROW()-ROW($G$2905)+1),"")</f>
        <v>0</v>
      </c>
      <c r="H4803">
        <f>IFERROR(SMALL(H972:H2902,ROW()-ROW($H$2905)+1),"")</f>
        <v>0</v>
      </c>
      <c r="K4803">
        <f>IFERROR(SMALL(K972:K2902,ROW()-ROW($K$2905)+1),"")</f>
        <v>0</v>
      </c>
      <c r="L4803">
        <f>IFERROR(SMALL(L972:L2902,ROW()-ROW($L$2905)+1),"")</f>
        <v>0</v>
      </c>
      <c r="M4803">
        <f>IFERROR(SMALL(M972:M2902,ROW()-ROW($M$2905)+1),"")</f>
        <v>0</v>
      </c>
      <c r="N4803">
        <f>IFERROR(SMALL(N972:N2902,ROW()-ROW($N$2905)+1),"")</f>
        <v>0</v>
      </c>
    </row>
    <row r="4804" spans="5:14">
      <c r="E4804">
        <f>IFERROR(SMALL(E972:E2902,ROW()-ROW($E$2905)+1),"")</f>
        <v>0</v>
      </c>
      <c r="F4804">
        <f>IFERROR(SMALL(F972:F2902,ROW()-ROW($F$2905)+1),"")</f>
        <v>0</v>
      </c>
      <c r="G4804">
        <f>IFERROR(SMALL(G972:G2902,ROW()-ROW($G$2905)+1),"")</f>
        <v>0</v>
      </c>
      <c r="H4804">
        <f>IFERROR(SMALL(H972:H2902,ROW()-ROW($H$2905)+1),"")</f>
        <v>0</v>
      </c>
      <c r="K4804">
        <f>IFERROR(SMALL(K972:K2902,ROW()-ROW($K$2905)+1),"")</f>
        <v>0</v>
      </c>
      <c r="L4804">
        <f>IFERROR(SMALL(L972:L2902,ROW()-ROW($L$2905)+1),"")</f>
        <v>0</v>
      </c>
      <c r="M4804">
        <f>IFERROR(SMALL(M972:M2902,ROW()-ROW($M$2905)+1),"")</f>
        <v>0</v>
      </c>
      <c r="N4804">
        <f>IFERROR(SMALL(N972:N2902,ROW()-ROW($N$2905)+1),"")</f>
        <v>0</v>
      </c>
    </row>
    <row r="4805" spans="5:14">
      <c r="E4805">
        <f>IFERROR(SMALL(E972:E2902,ROW()-ROW($E$2905)+1),"")</f>
        <v>0</v>
      </c>
      <c r="F4805">
        <f>IFERROR(SMALL(F972:F2902,ROW()-ROW($F$2905)+1),"")</f>
        <v>0</v>
      </c>
      <c r="G4805">
        <f>IFERROR(SMALL(G972:G2902,ROW()-ROW($G$2905)+1),"")</f>
        <v>0</v>
      </c>
      <c r="H4805">
        <f>IFERROR(SMALL(H972:H2902,ROW()-ROW($H$2905)+1),"")</f>
        <v>0</v>
      </c>
      <c r="K4805">
        <f>IFERROR(SMALL(K972:K2902,ROW()-ROW($K$2905)+1),"")</f>
        <v>0</v>
      </c>
      <c r="L4805">
        <f>IFERROR(SMALL(L972:L2902,ROW()-ROW($L$2905)+1),"")</f>
        <v>0</v>
      </c>
      <c r="M4805">
        <f>IFERROR(SMALL(M972:M2902,ROW()-ROW($M$2905)+1),"")</f>
        <v>0</v>
      </c>
      <c r="N4805">
        <f>IFERROR(SMALL(N972:N2902,ROW()-ROW($N$2905)+1),"")</f>
        <v>0</v>
      </c>
    </row>
    <row r="4806" spans="5:14">
      <c r="E4806">
        <f>IFERROR(SMALL(E972:E2902,ROW()-ROW($E$2905)+1),"")</f>
        <v>0</v>
      </c>
      <c r="F4806">
        <f>IFERROR(SMALL(F972:F2902,ROW()-ROW($F$2905)+1),"")</f>
        <v>0</v>
      </c>
      <c r="G4806">
        <f>IFERROR(SMALL(G972:G2902,ROW()-ROW($G$2905)+1),"")</f>
        <v>0</v>
      </c>
      <c r="H4806">
        <f>IFERROR(SMALL(H972:H2902,ROW()-ROW($H$2905)+1),"")</f>
        <v>0</v>
      </c>
      <c r="K4806">
        <f>IFERROR(SMALL(K972:K2902,ROW()-ROW($K$2905)+1),"")</f>
        <v>0</v>
      </c>
      <c r="L4806">
        <f>IFERROR(SMALL(L972:L2902,ROW()-ROW($L$2905)+1),"")</f>
        <v>0</v>
      </c>
      <c r="M4806">
        <f>IFERROR(SMALL(M972:M2902,ROW()-ROW($M$2905)+1),"")</f>
        <v>0</v>
      </c>
      <c r="N4806">
        <f>IFERROR(SMALL(N972:N2902,ROW()-ROW($N$2905)+1),"")</f>
        <v>0</v>
      </c>
    </row>
    <row r="4807" spans="5:14">
      <c r="E4807">
        <f>IFERROR(SMALL(E972:E2902,ROW()-ROW($E$2905)+1),"")</f>
        <v>0</v>
      </c>
      <c r="F4807">
        <f>IFERROR(SMALL(F972:F2902,ROW()-ROW($F$2905)+1),"")</f>
        <v>0</v>
      </c>
      <c r="G4807">
        <f>IFERROR(SMALL(G972:G2902,ROW()-ROW($G$2905)+1),"")</f>
        <v>0</v>
      </c>
      <c r="H4807">
        <f>IFERROR(SMALL(H972:H2902,ROW()-ROW($H$2905)+1),"")</f>
        <v>0</v>
      </c>
      <c r="K4807">
        <f>IFERROR(SMALL(K972:K2902,ROW()-ROW($K$2905)+1),"")</f>
        <v>0</v>
      </c>
      <c r="L4807">
        <f>IFERROR(SMALL(L972:L2902,ROW()-ROW($L$2905)+1),"")</f>
        <v>0</v>
      </c>
      <c r="M4807">
        <f>IFERROR(SMALL(M972:M2902,ROW()-ROW($M$2905)+1),"")</f>
        <v>0</v>
      </c>
      <c r="N4807">
        <f>IFERROR(SMALL(N972:N2902,ROW()-ROW($N$2905)+1),"")</f>
        <v>0</v>
      </c>
    </row>
    <row r="4808" spans="5:14">
      <c r="E4808">
        <f>IFERROR(SMALL(E972:E2902,ROW()-ROW($E$2905)+1),"")</f>
        <v>0</v>
      </c>
      <c r="F4808">
        <f>IFERROR(SMALL(F972:F2902,ROW()-ROW($F$2905)+1),"")</f>
        <v>0</v>
      </c>
      <c r="G4808">
        <f>IFERROR(SMALL(G972:G2902,ROW()-ROW($G$2905)+1),"")</f>
        <v>0</v>
      </c>
      <c r="H4808">
        <f>IFERROR(SMALL(H972:H2902,ROW()-ROW($H$2905)+1),"")</f>
        <v>0</v>
      </c>
      <c r="K4808">
        <f>IFERROR(SMALL(K972:K2902,ROW()-ROW($K$2905)+1),"")</f>
        <v>0</v>
      </c>
      <c r="L4808">
        <f>IFERROR(SMALL(L972:L2902,ROW()-ROW($L$2905)+1),"")</f>
        <v>0</v>
      </c>
      <c r="M4808">
        <f>IFERROR(SMALL(M972:M2902,ROW()-ROW($M$2905)+1),"")</f>
        <v>0</v>
      </c>
      <c r="N4808">
        <f>IFERROR(SMALL(N972:N2902,ROW()-ROW($N$2905)+1),"")</f>
        <v>0</v>
      </c>
    </row>
    <row r="4809" spans="5:14">
      <c r="E4809">
        <f>IFERROR(SMALL(E972:E2902,ROW()-ROW($E$2905)+1),"")</f>
        <v>0</v>
      </c>
      <c r="F4809">
        <f>IFERROR(SMALL(F972:F2902,ROW()-ROW($F$2905)+1),"")</f>
        <v>0</v>
      </c>
      <c r="G4809">
        <f>IFERROR(SMALL(G972:G2902,ROW()-ROW($G$2905)+1),"")</f>
        <v>0</v>
      </c>
      <c r="H4809">
        <f>IFERROR(SMALL(H972:H2902,ROW()-ROW($H$2905)+1),"")</f>
        <v>0</v>
      </c>
      <c r="K4809">
        <f>IFERROR(SMALL(K972:K2902,ROW()-ROW($K$2905)+1),"")</f>
        <v>0</v>
      </c>
      <c r="L4809">
        <f>IFERROR(SMALL(L972:L2902,ROW()-ROW($L$2905)+1),"")</f>
        <v>0</v>
      </c>
      <c r="M4809">
        <f>IFERROR(SMALL(M972:M2902,ROW()-ROW($M$2905)+1),"")</f>
        <v>0</v>
      </c>
      <c r="N4809">
        <f>IFERROR(SMALL(N972:N2902,ROW()-ROW($N$2905)+1),"")</f>
        <v>0</v>
      </c>
    </row>
    <row r="4810" spans="5:14">
      <c r="E4810">
        <f>IFERROR(SMALL(E972:E2902,ROW()-ROW($E$2905)+1),"")</f>
        <v>0</v>
      </c>
      <c r="F4810">
        <f>IFERROR(SMALL(F972:F2902,ROW()-ROW($F$2905)+1),"")</f>
        <v>0</v>
      </c>
      <c r="G4810">
        <f>IFERROR(SMALL(G972:G2902,ROW()-ROW($G$2905)+1),"")</f>
        <v>0</v>
      </c>
      <c r="H4810">
        <f>IFERROR(SMALL(H972:H2902,ROW()-ROW($H$2905)+1),"")</f>
        <v>0</v>
      </c>
      <c r="K4810">
        <f>IFERROR(SMALL(K972:K2902,ROW()-ROW($K$2905)+1),"")</f>
        <v>0</v>
      </c>
      <c r="L4810">
        <f>IFERROR(SMALL(L972:L2902,ROW()-ROW($L$2905)+1),"")</f>
        <v>0</v>
      </c>
      <c r="M4810">
        <f>IFERROR(SMALL(M972:M2902,ROW()-ROW($M$2905)+1),"")</f>
        <v>0</v>
      </c>
      <c r="N4810">
        <f>IFERROR(SMALL(N972:N2902,ROW()-ROW($N$2905)+1),"")</f>
        <v>0</v>
      </c>
    </row>
    <row r="4811" spans="5:14">
      <c r="E4811">
        <f>IFERROR(SMALL(E972:E2902,ROW()-ROW($E$2905)+1),"")</f>
        <v>0</v>
      </c>
      <c r="F4811">
        <f>IFERROR(SMALL(F972:F2902,ROW()-ROW($F$2905)+1),"")</f>
        <v>0</v>
      </c>
      <c r="G4811">
        <f>IFERROR(SMALL(G972:G2902,ROW()-ROW($G$2905)+1),"")</f>
        <v>0</v>
      </c>
      <c r="H4811">
        <f>IFERROR(SMALL(H972:H2902,ROW()-ROW($H$2905)+1),"")</f>
        <v>0</v>
      </c>
      <c r="K4811">
        <f>IFERROR(SMALL(K972:K2902,ROW()-ROW($K$2905)+1),"")</f>
        <v>0</v>
      </c>
      <c r="L4811">
        <f>IFERROR(SMALL(L972:L2902,ROW()-ROW($L$2905)+1),"")</f>
        <v>0</v>
      </c>
      <c r="M4811">
        <f>IFERROR(SMALL(M972:M2902,ROW()-ROW($M$2905)+1),"")</f>
        <v>0</v>
      </c>
      <c r="N4811">
        <f>IFERROR(SMALL(N972:N2902,ROW()-ROW($N$2905)+1),"")</f>
        <v>0</v>
      </c>
    </row>
    <row r="4812" spans="5:14">
      <c r="E4812">
        <f>IFERROR(SMALL(E972:E2902,ROW()-ROW($E$2905)+1),"")</f>
        <v>0</v>
      </c>
      <c r="F4812">
        <f>IFERROR(SMALL(F972:F2902,ROW()-ROW($F$2905)+1),"")</f>
        <v>0</v>
      </c>
      <c r="G4812">
        <f>IFERROR(SMALL(G972:G2902,ROW()-ROW($G$2905)+1),"")</f>
        <v>0</v>
      </c>
      <c r="H4812">
        <f>IFERROR(SMALL(H972:H2902,ROW()-ROW($H$2905)+1),"")</f>
        <v>0</v>
      </c>
      <c r="K4812">
        <f>IFERROR(SMALL(K972:K2902,ROW()-ROW($K$2905)+1),"")</f>
        <v>0</v>
      </c>
      <c r="L4812">
        <f>IFERROR(SMALL(L972:L2902,ROW()-ROW($L$2905)+1),"")</f>
        <v>0</v>
      </c>
      <c r="M4812">
        <f>IFERROR(SMALL(M972:M2902,ROW()-ROW($M$2905)+1),"")</f>
        <v>0</v>
      </c>
      <c r="N4812">
        <f>IFERROR(SMALL(N972:N2902,ROW()-ROW($N$2905)+1),"")</f>
        <v>0</v>
      </c>
    </row>
    <row r="4813" spans="5:14">
      <c r="E4813">
        <f>IFERROR(SMALL(E972:E2902,ROW()-ROW($E$2905)+1),"")</f>
        <v>0</v>
      </c>
      <c r="F4813">
        <f>IFERROR(SMALL(F972:F2902,ROW()-ROW($F$2905)+1),"")</f>
        <v>0</v>
      </c>
      <c r="G4813">
        <f>IFERROR(SMALL(G972:G2902,ROW()-ROW($G$2905)+1),"")</f>
        <v>0</v>
      </c>
      <c r="H4813">
        <f>IFERROR(SMALL(H972:H2902,ROW()-ROW($H$2905)+1),"")</f>
        <v>0</v>
      </c>
      <c r="K4813">
        <f>IFERROR(SMALL(K972:K2902,ROW()-ROW($K$2905)+1),"")</f>
        <v>0</v>
      </c>
      <c r="L4813">
        <f>IFERROR(SMALL(L972:L2902,ROW()-ROW($L$2905)+1),"")</f>
        <v>0</v>
      </c>
      <c r="M4813">
        <f>IFERROR(SMALL(M972:M2902,ROW()-ROW($M$2905)+1),"")</f>
        <v>0</v>
      </c>
      <c r="N4813">
        <f>IFERROR(SMALL(N972:N2902,ROW()-ROW($N$2905)+1),"")</f>
        <v>0</v>
      </c>
    </row>
    <row r="4814" spans="5:14">
      <c r="E4814">
        <f>IFERROR(SMALL(E972:E2902,ROW()-ROW($E$2905)+1),"")</f>
        <v>0</v>
      </c>
      <c r="F4814">
        <f>IFERROR(SMALL(F972:F2902,ROW()-ROW($F$2905)+1),"")</f>
        <v>0</v>
      </c>
      <c r="G4814">
        <f>IFERROR(SMALL(G972:G2902,ROW()-ROW($G$2905)+1),"")</f>
        <v>0</v>
      </c>
      <c r="H4814">
        <f>IFERROR(SMALL(H972:H2902,ROW()-ROW($H$2905)+1),"")</f>
        <v>0</v>
      </c>
      <c r="K4814">
        <f>IFERROR(SMALL(K972:K2902,ROW()-ROW($K$2905)+1),"")</f>
        <v>0</v>
      </c>
      <c r="L4814">
        <f>IFERROR(SMALL(L972:L2902,ROW()-ROW($L$2905)+1),"")</f>
        <v>0</v>
      </c>
      <c r="M4814">
        <f>IFERROR(SMALL(M972:M2902,ROW()-ROW($M$2905)+1),"")</f>
        <v>0</v>
      </c>
      <c r="N4814">
        <f>IFERROR(SMALL(N972:N2902,ROW()-ROW($N$2905)+1),"")</f>
        <v>0</v>
      </c>
    </row>
    <row r="4815" spans="5:14">
      <c r="E4815">
        <f>IFERROR(SMALL(E972:E2902,ROW()-ROW($E$2905)+1),"")</f>
        <v>0</v>
      </c>
      <c r="F4815">
        <f>IFERROR(SMALL(F972:F2902,ROW()-ROW($F$2905)+1),"")</f>
        <v>0</v>
      </c>
      <c r="G4815">
        <f>IFERROR(SMALL(G972:G2902,ROW()-ROW($G$2905)+1),"")</f>
        <v>0</v>
      </c>
      <c r="H4815">
        <f>IFERROR(SMALL(H972:H2902,ROW()-ROW($H$2905)+1),"")</f>
        <v>0</v>
      </c>
      <c r="K4815">
        <f>IFERROR(SMALL(K972:K2902,ROW()-ROW($K$2905)+1),"")</f>
        <v>0</v>
      </c>
      <c r="L4815">
        <f>IFERROR(SMALL(L972:L2902,ROW()-ROW($L$2905)+1),"")</f>
        <v>0</v>
      </c>
      <c r="M4815">
        <f>IFERROR(SMALL(M972:M2902,ROW()-ROW($M$2905)+1),"")</f>
        <v>0</v>
      </c>
      <c r="N4815">
        <f>IFERROR(SMALL(N972:N2902,ROW()-ROW($N$2905)+1),"")</f>
        <v>0</v>
      </c>
    </row>
    <row r="4816" spans="5:14">
      <c r="E4816">
        <f>IFERROR(SMALL(E972:E2902,ROW()-ROW($E$2905)+1),"")</f>
        <v>0</v>
      </c>
      <c r="F4816">
        <f>IFERROR(SMALL(F972:F2902,ROW()-ROW($F$2905)+1),"")</f>
        <v>0</v>
      </c>
      <c r="G4816">
        <f>IFERROR(SMALL(G972:G2902,ROW()-ROW($G$2905)+1),"")</f>
        <v>0</v>
      </c>
      <c r="H4816">
        <f>IFERROR(SMALL(H972:H2902,ROW()-ROW($H$2905)+1),"")</f>
        <v>0</v>
      </c>
      <c r="K4816">
        <f>IFERROR(SMALL(K972:K2902,ROW()-ROW($K$2905)+1),"")</f>
        <v>0</v>
      </c>
      <c r="L4816">
        <f>IFERROR(SMALL(L972:L2902,ROW()-ROW($L$2905)+1),"")</f>
        <v>0</v>
      </c>
      <c r="M4816">
        <f>IFERROR(SMALL(M972:M2902,ROW()-ROW($M$2905)+1),"")</f>
        <v>0</v>
      </c>
      <c r="N4816">
        <f>IFERROR(SMALL(N972:N2902,ROW()-ROW($N$2905)+1),"")</f>
        <v>0</v>
      </c>
    </row>
    <row r="4817" spans="5:14">
      <c r="E4817">
        <f>IFERROR(SMALL(E972:E2902,ROW()-ROW($E$2905)+1),"")</f>
        <v>0</v>
      </c>
      <c r="F4817">
        <f>IFERROR(SMALL(F972:F2902,ROW()-ROW($F$2905)+1),"")</f>
        <v>0</v>
      </c>
      <c r="G4817">
        <f>IFERROR(SMALL(G972:G2902,ROW()-ROW($G$2905)+1),"")</f>
        <v>0</v>
      </c>
      <c r="H4817">
        <f>IFERROR(SMALL(H972:H2902,ROW()-ROW($H$2905)+1),"")</f>
        <v>0</v>
      </c>
      <c r="K4817">
        <f>IFERROR(SMALL(K972:K2902,ROW()-ROW($K$2905)+1),"")</f>
        <v>0</v>
      </c>
      <c r="L4817">
        <f>IFERROR(SMALL(L972:L2902,ROW()-ROW($L$2905)+1),"")</f>
        <v>0</v>
      </c>
      <c r="M4817">
        <f>IFERROR(SMALL(M972:M2902,ROW()-ROW($M$2905)+1),"")</f>
        <v>0</v>
      </c>
      <c r="N4817">
        <f>IFERROR(SMALL(N972:N2902,ROW()-ROW($N$2905)+1),"")</f>
        <v>0</v>
      </c>
    </row>
    <row r="4818" spans="5:14">
      <c r="E4818">
        <f>IFERROR(SMALL(E972:E2902,ROW()-ROW($E$2905)+1),"")</f>
        <v>0</v>
      </c>
      <c r="F4818">
        <f>IFERROR(SMALL(F972:F2902,ROW()-ROW($F$2905)+1),"")</f>
        <v>0</v>
      </c>
      <c r="G4818">
        <f>IFERROR(SMALL(G972:G2902,ROW()-ROW($G$2905)+1),"")</f>
        <v>0</v>
      </c>
      <c r="H4818">
        <f>IFERROR(SMALL(H972:H2902,ROW()-ROW($H$2905)+1),"")</f>
        <v>0</v>
      </c>
      <c r="K4818">
        <f>IFERROR(SMALL(K972:K2902,ROW()-ROW($K$2905)+1),"")</f>
        <v>0</v>
      </c>
      <c r="L4818">
        <f>IFERROR(SMALL(L972:L2902,ROW()-ROW($L$2905)+1),"")</f>
        <v>0</v>
      </c>
      <c r="M4818">
        <f>IFERROR(SMALL(M972:M2902,ROW()-ROW($M$2905)+1),"")</f>
        <v>0</v>
      </c>
      <c r="N4818">
        <f>IFERROR(SMALL(N972:N2902,ROW()-ROW($N$2905)+1),"")</f>
        <v>0</v>
      </c>
    </row>
    <row r="4819" spans="5:14">
      <c r="E4819">
        <f>IFERROR(SMALL(E972:E2902,ROW()-ROW($E$2905)+1),"")</f>
        <v>0</v>
      </c>
      <c r="F4819">
        <f>IFERROR(SMALL(F972:F2902,ROW()-ROW($F$2905)+1),"")</f>
        <v>0</v>
      </c>
      <c r="G4819">
        <f>IFERROR(SMALL(G972:G2902,ROW()-ROW($G$2905)+1),"")</f>
        <v>0</v>
      </c>
      <c r="H4819">
        <f>IFERROR(SMALL(H972:H2902,ROW()-ROW($H$2905)+1),"")</f>
        <v>0</v>
      </c>
      <c r="K4819">
        <f>IFERROR(SMALL(K972:K2902,ROW()-ROW($K$2905)+1),"")</f>
        <v>0</v>
      </c>
      <c r="L4819">
        <f>IFERROR(SMALL(L972:L2902,ROW()-ROW($L$2905)+1),"")</f>
        <v>0</v>
      </c>
      <c r="M4819">
        <f>IFERROR(SMALL(M972:M2902,ROW()-ROW($M$2905)+1),"")</f>
        <v>0</v>
      </c>
      <c r="N4819">
        <f>IFERROR(SMALL(N972:N2902,ROW()-ROW($N$2905)+1),"")</f>
        <v>0</v>
      </c>
    </row>
    <row r="4820" spans="5:14">
      <c r="E4820">
        <f>IFERROR(SMALL(E972:E2902,ROW()-ROW($E$2905)+1),"")</f>
        <v>0</v>
      </c>
      <c r="F4820">
        <f>IFERROR(SMALL(F972:F2902,ROW()-ROW($F$2905)+1),"")</f>
        <v>0</v>
      </c>
      <c r="G4820">
        <f>IFERROR(SMALL(G972:G2902,ROW()-ROW($G$2905)+1),"")</f>
        <v>0</v>
      </c>
      <c r="H4820">
        <f>IFERROR(SMALL(H972:H2902,ROW()-ROW($H$2905)+1),"")</f>
        <v>0</v>
      </c>
      <c r="K4820">
        <f>IFERROR(SMALL(K972:K2902,ROW()-ROW($K$2905)+1),"")</f>
        <v>0</v>
      </c>
      <c r="L4820">
        <f>IFERROR(SMALL(L972:L2902,ROW()-ROW($L$2905)+1),"")</f>
        <v>0</v>
      </c>
      <c r="M4820">
        <f>IFERROR(SMALL(M972:M2902,ROW()-ROW($M$2905)+1),"")</f>
        <v>0</v>
      </c>
      <c r="N4820">
        <f>IFERROR(SMALL(N972:N2902,ROW()-ROW($N$2905)+1),"")</f>
        <v>0</v>
      </c>
    </row>
    <row r="4821" spans="5:14">
      <c r="E4821">
        <f>IFERROR(SMALL(E972:E2902,ROW()-ROW($E$2905)+1),"")</f>
        <v>0</v>
      </c>
      <c r="F4821">
        <f>IFERROR(SMALL(F972:F2902,ROW()-ROW($F$2905)+1),"")</f>
        <v>0</v>
      </c>
      <c r="G4821">
        <f>IFERROR(SMALL(G972:G2902,ROW()-ROW($G$2905)+1),"")</f>
        <v>0</v>
      </c>
      <c r="H4821">
        <f>IFERROR(SMALL(H972:H2902,ROW()-ROW($H$2905)+1),"")</f>
        <v>0</v>
      </c>
      <c r="K4821">
        <f>IFERROR(SMALL(K972:K2902,ROW()-ROW($K$2905)+1),"")</f>
        <v>0</v>
      </c>
      <c r="L4821">
        <f>IFERROR(SMALL(L972:L2902,ROW()-ROW($L$2905)+1),"")</f>
        <v>0</v>
      </c>
      <c r="M4821">
        <f>IFERROR(SMALL(M972:M2902,ROW()-ROW($M$2905)+1),"")</f>
        <v>0</v>
      </c>
      <c r="N4821">
        <f>IFERROR(SMALL(N972:N2902,ROW()-ROW($N$2905)+1),"")</f>
        <v>0</v>
      </c>
    </row>
    <row r="4822" spans="5:14">
      <c r="E4822">
        <f>IFERROR(SMALL(E972:E2902,ROW()-ROW($E$2905)+1),"")</f>
        <v>0</v>
      </c>
      <c r="F4822">
        <f>IFERROR(SMALL(F972:F2902,ROW()-ROW($F$2905)+1),"")</f>
        <v>0</v>
      </c>
      <c r="G4822">
        <f>IFERROR(SMALL(G972:G2902,ROW()-ROW($G$2905)+1),"")</f>
        <v>0</v>
      </c>
      <c r="H4822">
        <f>IFERROR(SMALL(H972:H2902,ROW()-ROW($H$2905)+1),"")</f>
        <v>0</v>
      </c>
      <c r="K4822">
        <f>IFERROR(SMALL(K972:K2902,ROW()-ROW($K$2905)+1),"")</f>
        <v>0</v>
      </c>
      <c r="L4822">
        <f>IFERROR(SMALL(L972:L2902,ROW()-ROW($L$2905)+1),"")</f>
        <v>0</v>
      </c>
      <c r="M4822">
        <f>IFERROR(SMALL(M972:M2902,ROW()-ROW($M$2905)+1),"")</f>
        <v>0</v>
      </c>
      <c r="N4822">
        <f>IFERROR(SMALL(N972:N2902,ROW()-ROW($N$2905)+1),"")</f>
        <v>0</v>
      </c>
    </row>
    <row r="4823" spans="5:14">
      <c r="E4823">
        <f>IFERROR(SMALL(E972:E2902,ROW()-ROW($E$2905)+1),"")</f>
        <v>0</v>
      </c>
      <c r="F4823">
        <f>IFERROR(SMALL(F972:F2902,ROW()-ROW($F$2905)+1),"")</f>
        <v>0</v>
      </c>
      <c r="G4823">
        <f>IFERROR(SMALL(G972:G2902,ROW()-ROW($G$2905)+1),"")</f>
        <v>0</v>
      </c>
      <c r="H4823">
        <f>IFERROR(SMALL(H972:H2902,ROW()-ROW($H$2905)+1),"")</f>
        <v>0</v>
      </c>
      <c r="K4823">
        <f>IFERROR(SMALL(K972:K2902,ROW()-ROW($K$2905)+1),"")</f>
        <v>0</v>
      </c>
      <c r="L4823">
        <f>IFERROR(SMALL(L972:L2902,ROW()-ROW($L$2905)+1),"")</f>
        <v>0</v>
      </c>
      <c r="M4823">
        <f>IFERROR(SMALL(M972:M2902,ROW()-ROW($M$2905)+1),"")</f>
        <v>0</v>
      </c>
      <c r="N4823">
        <f>IFERROR(SMALL(N972:N2902,ROW()-ROW($N$2905)+1),"")</f>
        <v>0</v>
      </c>
    </row>
    <row r="4824" spans="5:14">
      <c r="E4824">
        <f>IFERROR(SMALL(E972:E2902,ROW()-ROW($E$2905)+1),"")</f>
        <v>0</v>
      </c>
      <c r="F4824">
        <f>IFERROR(SMALL(F972:F2902,ROW()-ROW($F$2905)+1),"")</f>
        <v>0</v>
      </c>
      <c r="G4824">
        <f>IFERROR(SMALL(G972:G2902,ROW()-ROW($G$2905)+1),"")</f>
        <v>0</v>
      </c>
      <c r="H4824">
        <f>IFERROR(SMALL(H972:H2902,ROW()-ROW($H$2905)+1),"")</f>
        <v>0</v>
      </c>
      <c r="K4824">
        <f>IFERROR(SMALL(K972:K2902,ROW()-ROW($K$2905)+1),"")</f>
        <v>0</v>
      </c>
      <c r="L4824">
        <f>IFERROR(SMALL(L972:L2902,ROW()-ROW($L$2905)+1),"")</f>
        <v>0</v>
      </c>
      <c r="M4824">
        <f>IFERROR(SMALL(M972:M2902,ROW()-ROW($M$2905)+1),"")</f>
        <v>0</v>
      </c>
      <c r="N4824">
        <f>IFERROR(SMALL(N972:N2902,ROW()-ROW($N$2905)+1),"")</f>
        <v>0</v>
      </c>
    </row>
    <row r="4825" spans="5:14">
      <c r="E4825">
        <f>IFERROR(SMALL(E972:E2902,ROW()-ROW($E$2905)+1),"")</f>
        <v>0</v>
      </c>
      <c r="F4825">
        <f>IFERROR(SMALL(F972:F2902,ROW()-ROW($F$2905)+1),"")</f>
        <v>0</v>
      </c>
      <c r="G4825">
        <f>IFERROR(SMALL(G972:G2902,ROW()-ROW($G$2905)+1),"")</f>
        <v>0</v>
      </c>
      <c r="H4825">
        <f>IFERROR(SMALL(H972:H2902,ROW()-ROW($H$2905)+1),"")</f>
        <v>0</v>
      </c>
      <c r="K4825">
        <f>IFERROR(SMALL(K972:K2902,ROW()-ROW($K$2905)+1),"")</f>
        <v>0</v>
      </c>
      <c r="L4825">
        <f>IFERROR(SMALL(L972:L2902,ROW()-ROW($L$2905)+1),"")</f>
        <v>0</v>
      </c>
      <c r="M4825">
        <f>IFERROR(SMALL(M972:M2902,ROW()-ROW($M$2905)+1),"")</f>
        <v>0</v>
      </c>
      <c r="N4825">
        <f>IFERROR(SMALL(N972:N2902,ROW()-ROW($N$2905)+1),"")</f>
        <v>0</v>
      </c>
    </row>
    <row r="4826" spans="5:14">
      <c r="E4826">
        <f>IFERROR(SMALL(E972:E2902,ROW()-ROW($E$2905)+1),"")</f>
        <v>0</v>
      </c>
      <c r="F4826">
        <f>IFERROR(SMALL(F972:F2902,ROW()-ROW($F$2905)+1),"")</f>
        <v>0</v>
      </c>
      <c r="G4826">
        <f>IFERROR(SMALL(G972:G2902,ROW()-ROW($G$2905)+1),"")</f>
        <v>0</v>
      </c>
      <c r="H4826">
        <f>IFERROR(SMALL(H972:H2902,ROW()-ROW($H$2905)+1),"")</f>
        <v>0</v>
      </c>
      <c r="K4826">
        <f>IFERROR(SMALL(K972:K2902,ROW()-ROW($K$2905)+1),"")</f>
        <v>0</v>
      </c>
      <c r="L4826">
        <f>IFERROR(SMALL(L972:L2902,ROW()-ROW($L$2905)+1),"")</f>
        <v>0</v>
      </c>
      <c r="M4826">
        <f>IFERROR(SMALL(M972:M2902,ROW()-ROW($M$2905)+1),"")</f>
        <v>0</v>
      </c>
      <c r="N4826">
        <f>IFERROR(SMALL(N972:N2902,ROW()-ROW($N$2905)+1),"")</f>
        <v>0</v>
      </c>
    </row>
    <row r="4827" spans="5:14">
      <c r="E4827">
        <f>IFERROR(SMALL(E972:E2902,ROW()-ROW($E$2905)+1),"")</f>
        <v>0</v>
      </c>
      <c r="F4827">
        <f>IFERROR(SMALL(F972:F2902,ROW()-ROW($F$2905)+1),"")</f>
        <v>0</v>
      </c>
      <c r="G4827">
        <f>IFERROR(SMALL(G972:G2902,ROW()-ROW($G$2905)+1),"")</f>
        <v>0</v>
      </c>
      <c r="H4827">
        <f>IFERROR(SMALL(H972:H2902,ROW()-ROW($H$2905)+1),"")</f>
        <v>0</v>
      </c>
      <c r="K4827">
        <f>IFERROR(SMALL(K972:K2902,ROW()-ROW($K$2905)+1),"")</f>
        <v>0</v>
      </c>
      <c r="L4827">
        <f>IFERROR(SMALL(L972:L2902,ROW()-ROW($L$2905)+1),"")</f>
        <v>0</v>
      </c>
      <c r="M4827">
        <f>IFERROR(SMALL(M972:M2902,ROW()-ROW($M$2905)+1),"")</f>
        <v>0</v>
      </c>
      <c r="N4827">
        <f>IFERROR(SMALL(N972:N2902,ROW()-ROW($N$2905)+1),"")</f>
        <v>0</v>
      </c>
    </row>
    <row r="4828" spans="5:14">
      <c r="E4828">
        <f>IFERROR(SMALL(E972:E2902,ROW()-ROW($E$2905)+1),"")</f>
        <v>0</v>
      </c>
      <c r="F4828">
        <f>IFERROR(SMALL(F972:F2902,ROW()-ROW($F$2905)+1),"")</f>
        <v>0</v>
      </c>
      <c r="G4828">
        <f>IFERROR(SMALL(G972:G2902,ROW()-ROW($G$2905)+1),"")</f>
        <v>0</v>
      </c>
      <c r="H4828">
        <f>IFERROR(SMALL(H972:H2902,ROW()-ROW($H$2905)+1),"")</f>
        <v>0</v>
      </c>
      <c r="K4828">
        <f>IFERROR(SMALL(K972:K2902,ROW()-ROW($K$2905)+1),"")</f>
        <v>0</v>
      </c>
      <c r="L4828">
        <f>IFERROR(SMALL(L972:L2902,ROW()-ROW($L$2905)+1),"")</f>
        <v>0</v>
      </c>
      <c r="M4828">
        <f>IFERROR(SMALL(M972:M2902,ROW()-ROW($M$2905)+1),"")</f>
        <v>0</v>
      </c>
      <c r="N4828">
        <f>IFERROR(SMALL(N972:N2902,ROW()-ROW($N$2905)+1),"")</f>
        <v>0</v>
      </c>
    </row>
    <row r="4829" spans="5:14">
      <c r="E4829">
        <f>IFERROR(SMALL(E972:E2902,ROW()-ROW($E$2905)+1),"")</f>
        <v>0</v>
      </c>
      <c r="F4829">
        <f>IFERROR(SMALL(F972:F2902,ROW()-ROW($F$2905)+1),"")</f>
        <v>0</v>
      </c>
      <c r="G4829">
        <f>IFERROR(SMALL(G972:G2902,ROW()-ROW($G$2905)+1),"")</f>
        <v>0</v>
      </c>
      <c r="H4829">
        <f>IFERROR(SMALL(H972:H2902,ROW()-ROW($H$2905)+1),"")</f>
        <v>0</v>
      </c>
      <c r="K4829">
        <f>IFERROR(SMALL(K972:K2902,ROW()-ROW($K$2905)+1),"")</f>
        <v>0</v>
      </c>
      <c r="L4829">
        <f>IFERROR(SMALL(L972:L2902,ROW()-ROW($L$2905)+1),"")</f>
        <v>0</v>
      </c>
      <c r="M4829">
        <f>IFERROR(SMALL(M972:M2902,ROW()-ROW($M$2905)+1),"")</f>
        <v>0</v>
      </c>
      <c r="N4829">
        <f>IFERROR(SMALL(N972:N2902,ROW()-ROW($N$2905)+1),"")</f>
        <v>0</v>
      </c>
    </row>
    <row r="4830" spans="5:14">
      <c r="E4830">
        <f>IFERROR(SMALL(E972:E2902,ROW()-ROW($E$2905)+1),"")</f>
        <v>0</v>
      </c>
      <c r="F4830">
        <f>IFERROR(SMALL(F972:F2902,ROW()-ROW($F$2905)+1),"")</f>
        <v>0</v>
      </c>
      <c r="G4830">
        <f>IFERROR(SMALL(G972:G2902,ROW()-ROW($G$2905)+1),"")</f>
        <v>0</v>
      </c>
      <c r="H4830">
        <f>IFERROR(SMALL(H972:H2902,ROW()-ROW($H$2905)+1),"")</f>
        <v>0</v>
      </c>
      <c r="K4830">
        <f>IFERROR(SMALL(K972:K2902,ROW()-ROW($K$2905)+1),"")</f>
        <v>0</v>
      </c>
      <c r="L4830">
        <f>IFERROR(SMALL(L972:L2902,ROW()-ROW($L$2905)+1),"")</f>
        <v>0</v>
      </c>
      <c r="M4830">
        <f>IFERROR(SMALL(M972:M2902,ROW()-ROW($M$2905)+1),"")</f>
        <v>0</v>
      </c>
      <c r="N4830">
        <f>IFERROR(SMALL(N972:N2902,ROW()-ROW($N$2905)+1),"")</f>
        <v>0</v>
      </c>
    </row>
    <row r="4831" spans="5:14">
      <c r="E4831">
        <f>IFERROR(SMALL(E972:E2902,ROW()-ROW($E$2905)+1),"")</f>
        <v>0</v>
      </c>
      <c r="F4831">
        <f>IFERROR(SMALL(F972:F2902,ROW()-ROW($F$2905)+1),"")</f>
        <v>0</v>
      </c>
      <c r="G4831">
        <f>IFERROR(SMALL(G972:G2902,ROW()-ROW($G$2905)+1),"")</f>
        <v>0</v>
      </c>
      <c r="H4831">
        <f>IFERROR(SMALL(H972:H2902,ROW()-ROW($H$2905)+1),"")</f>
        <v>0</v>
      </c>
      <c r="K4831">
        <f>IFERROR(SMALL(K972:K2902,ROW()-ROW($K$2905)+1),"")</f>
        <v>0</v>
      </c>
      <c r="L4831">
        <f>IFERROR(SMALL(L972:L2902,ROW()-ROW($L$2905)+1),"")</f>
        <v>0</v>
      </c>
      <c r="M4831">
        <f>IFERROR(SMALL(M972:M2902,ROW()-ROW($M$2905)+1),"")</f>
        <v>0</v>
      </c>
      <c r="N4831">
        <f>IFERROR(SMALL(N972:N2902,ROW()-ROW($N$2905)+1),"")</f>
        <v>0</v>
      </c>
    </row>
    <row r="4832" spans="5:14">
      <c r="E4832">
        <f>IFERROR(SMALL(E972:E2902,ROW()-ROW($E$2905)+1),"")</f>
        <v>0</v>
      </c>
      <c r="F4832">
        <f>IFERROR(SMALL(F972:F2902,ROW()-ROW($F$2905)+1),"")</f>
        <v>0</v>
      </c>
      <c r="G4832">
        <f>IFERROR(SMALL(G972:G2902,ROW()-ROW($G$2905)+1),"")</f>
        <v>0</v>
      </c>
      <c r="H4832">
        <f>IFERROR(SMALL(H972:H2902,ROW()-ROW($H$2905)+1),"")</f>
        <v>0</v>
      </c>
      <c r="K4832">
        <f>IFERROR(SMALL(K972:K2902,ROW()-ROW($K$2905)+1),"")</f>
        <v>0</v>
      </c>
      <c r="L4832">
        <f>IFERROR(SMALL(L972:L2902,ROW()-ROW($L$2905)+1),"")</f>
        <v>0</v>
      </c>
      <c r="M4832">
        <f>IFERROR(SMALL(M972:M2902,ROW()-ROW($M$2905)+1),"")</f>
        <v>0</v>
      </c>
      <c r="N4832">
        <f>IFERROR(SMALL(N972:N2902,ROW()-ROW($N$2905)+1),"")</f>
        <v>0</v>
      </c>
    </row>
    <row r="4833" spans="4:14">
      <c r="E4833">
        <f>IFERROR(SMALL(E972:E2902,ROW()-ROW($E$2905)+1),"")</f>
        <v>0</v>
      </c>
      <c r="F4833">
        <f>IFERROR(SMALL(F972:F2902,ROW()-ROW($F$2905)+1),"")</f>
        <v>0</v>
      </c>
      <c r="G4833">
        <f>IFERROR(SMALL(G972:G2902,ROW()-ROW($G$2905)+1),"")</f>
        <v>0</v>
      </c>
      <c r="H4833">
        <f>IFERROR(SMALL(H972:H2902,ROW()-ROW($H$2905)+1),"")</f>
        <v>0</v>
      </c>
      <c r="K4833">
        <f>IFERROR(SMALL(K972:K2902,ROW()-ROW($K$2905)+1),"")</f>
        <v>0</v>
      </c>
      <c r="L4833">
        <f>IFERROR(SMALL(L972:L2902,ROW()-ROW($L$2905)+1),"")</f>
        <v>0</v>
      </c>
      <c r="M4833">
        <f>IFERROR(SMALL(M972:M2902,ROW()-ROW($M$2905)+1),"")</f>
        <v>0</v>
      </c>
      <c r="N4833">
        <f>IFERROR(SMALL(N972:N2902,ROW()-ROW($N$2905)+1),"")</f>
        <v>0</v>
      </c>
    </row>
    <row r="4834" spans="4:14">
      <c r="E4834">
        <f>IFERROR(SMALL(E972:E2902,ROW()-ROW($E$2905)+1),"")</f>
        <v>0</v>
      </c>
      <c r="F4834">
        <f>IFERROR(SMALL(F972:F2902,ROW()-ROW($F$2905)+1),"")</f>
        <v>0</v>
      </c>
      <c r="G4834">
        <f>IFERROR(SMALL(G972:G2902,ROW()-ROW($G$2905)+1),"")</f>
        <v>0</v>
      </c>
      <c r="H4834">
        <f>IFERROR(SMALL(H972:H2902,ROW()-ROW($H$2905)+1),"")</f>
        <v>0</v>
      </c>
      <c r="K4834">
        <f>IFERROR(SMALL(K972:K2902,ROW()-ROW($K$2905)+1),"")</f>
        <v>0</v>
      </c>
      <c r="L4834">
        <f>IFERROR(SMALL(L972:L2902,ROW()-ROW($L$2905)+1),"")</f>
        <v>0</v>
      </c>
      <c r="M4834">
        <f>IFERROR(SMALL(M972:M2902,ROW()-ROW($M$2905)+1),"")</f>
        <v>0</v>
      </c>
      <c r="N4834">
        <f>IFERROR(SMALL(N972:N2902,ROW()-ROW($N$2905)+1),"")</f>
        <v>0</v>
      </c>
    </row>
    <row r="4836" spans="4:14">
      <c r="D4836" t="s">
        <v>520</v>
      </c>
      <c r="E4836" t="s">
        <v>517</v>
      </c>
      <c r="F4836" t="s">
        <v>522</v>
      </c>
      <c r="G4836" t="s">
        <v>517</v>
      </c>
      <c r="H4836" t="s">
        <v>523</v>
      </c>
      <c r="J4836" t="s">
        <v>520</v>
      </c>
      <c r="K4836" t="s">
        <v>517</v>
      </c>
      <c r="L4836" t="s">
        <v>522</v>
      </c>
      <c r="M4836" t="s">
        <v>517</v>
      </c>
      <c r="N4836" t="s">
        <v>523</v>
      </c>
    </row>
    <row r="4837" spans="4:14">
      <c r="E4837">
        <f>IF(ISNA(F4837),NA(),E2905)</f>
        <v>0</v>
      </c>
      <c r="F4837">
        <f>IF(F2905="",NA(),F2905)</f>
        <v>0</v>
      </c>
      <c r="G4837">
        <f>IF(ISNA(H4837),NA(),G2905)</f>
        <v>0</v>
      </c>
      <c r="H4837">
        <f>IF(H2905="",NA(),H2905)</f>
        <v>0</v>
      </c>
      <c r="K4837">
        <f>IF(ISNA(L4837),NA(),K2905)</f>
        <v>0</v>
      </c>
      <c r="L4837">
        <f>IF(L2905="",NA(),L2905)</f>
        <v>0</v>
      </c>
      <c r="M4837">
        <f>IF(ISNA(N4837),NA(),M2905)</f>
        <v>0</v>
      </c>
      <c r="N4837">
        <f>IF(N2905="",NA(),N2905)</f>
        <v>0</v>
      </c>
    </row>
    <row r="4838" spans="4:14">
      <c r="E4838">
        <f>IF(ISNA(F4838),NA(),E2906)</f>
        <v>0</v>
      </c>
      <c r="F4838">
        <f>IF(OR(F2906="",AND(F2906=F2905,F2906=F2907)),NA(), F2906)</f>
        <v>0</v>
      </c>
      <c r="G4838">
        <f>IF(ISNA(H4838),NA(),G2906)</f>
        <v>0</v>
      </c>
      <c r="H4838">
        <f>IF(OR(H2906="",AND(H2906=H2905,H2906=H2907)),NA(), H2906)</f>
        <v>0</v>
      </c>
      <c r="K4838">
        <f>IF(ISNA(L4838),NA(),K2906)</f>
        <v>0</v>
      </c>
      <c r="L4838">
        <f>IF(OR(L2906="",AND(L2906=L2905,L2906=L2907)),NA(), L2906)</f>
        <v>0</v>
      </c>
      <c r="M4838">
        <f>IF(ISNA(N4838),NA(),M2906)</f>
        <v>0</v>
      </c>
      <c r="N4838">
        <f>IF(OR(N2906="",AND(N2906=N2905,N2906=N2907)),NA(), N2906)</f>
        <v>0</v>
      </c>
    </row>
    <row r="4839" spans="4:14">
      <c r="E4839">
        <f>IF(ISNA(F4839),NA(),E2907)</f>
        <v>0</v>
      </c>
      <c r="F4839">
        <f>IF(OR(F2907="",AND(F2907=F2906,F2907=F2908)),NA(), F2907)</f>
        <v>0</v>
      </c>
      <c r="G4839">
        <f>IF(ISNA(H4839),NA(),G2907)</f>
        <v>0</v>
      </c>
      <c r="H4839">
        <f>IF(OR(H2907="",AND(H2907=H2906,H2907=H2908)),NA(), H2907)</f>
        <v>0</v>
      </c>
      <c r="K4839">
        <f>IF(ISNA(L4839),NA(),K2907)</f>
        <v>0</v>
      </c>
      <c r="L4839">
        <f>IF(OR(L2907="",AND(L2907=L2906,L2907=L2908)),NA(), L2907)</f>
        <v>0</v>
      </c>
      <c r="M4839">
        <f>IF(ISNA(N4839),NA(),M2907)</f>
        <v>0</v>
      </c>
      <c r="N4839">
        <f>IF(OR(N2907="",AND(N2907=N2906,N2907=N2908)),NA(), N2907)</f>
        <v>0</v>
      </c>
    </row>
    <row r="4840" spans="4:14">
      <c r="E4840">
        <f>IF(ISNA(F4840),NA(),E2908)</f>
        <v>0</v>
      </c>
      <c r="F4840">
        <f>IF(OR(F2908="",AND(F2908=F2907,F2908=F2909)),NA(), F2908)</f>
        <v>0</v>
      </c>
      <c r="G4840">
        <f>IF(ISNA(H4840),NA(),G2908)</f>
        <v>0</v>
      </c>
      <c r="H4840">
        <f>IF(OR(H2908="",AND(H2908=H2907,H2908=H2909)),NA(), H2908)</f>
        <v>0</v>
      </c>
      <c r="K4840">
        <f>IF(ISNA(L4840),NA(),K2908)</f>
        <v>0</v>
      </c>
      <c r="L4840">
        <f>IF(OR(L2908="",AND(L2908=L2907,L2908=L2909)),NA(), L2908)</f>
        <v>0</v>
      </c>
      <c r="M4840">
        <f>IF(ISNA(N4840),NA(),M2908)</f>
        <v>0</v>
      </c>
      <c r="N4840">
        <f>IF(OR(N2908="",AND(N2908=N2907,N2908=N2909)),NA(), N2908)</f>
        <v>0</v>
      </c>
    </row>
    <row r="4841" spans="4:14">
      <c r="E4841">
        <f>IF(ISNA(F4841),NA(),E2909)</f>
        <v>0</v>
      </c>
      <c r="F4841">
        <f>IF(OR(F2909="",AND(F2909=F2908,F2909=F2910)),NA(), F2909)</f>
        <v>0</v>
      </c>
      <c r="G4841">
        <f>IF(ISNA(H4841),NA(),G2909)</f>
        <v>0</v>
      </c>
      <c r="H4841">
        <f>IF(OR(H2909="",AND(H2909=H2908,H2909=H2910)),NA(), H2909)</f>
        <v>0</v>
      </c>
      <c r="K4841">
        <f>IF(ISNA(L4841),NA(),K2909)</f>
        <v>0</v>
      </c>
      <c r="L4841">
        <f>IF(OR(L2909="",AND(L2909=L2908,L2909=L2910)),NA(), L2909)</f>
        <v>0</v>
      </c>
      <c r="M4841">
        <f>IF(ISNA(N4841),NA(),M2909)</f>
        <v>0</v>
      </c>
      <c r="N4841">
        <f>IF(OR(N2909="",AND(N2909=N2908,N2909=N2910)),NA(), N2909)</f>
        <v>0</v>
      </c>
    </row>
    <row r="4842" spans="4:14">
      <c r="E4842">
        <f>IF(ISNA(F4842),NA(),E2910)</f>
        <v>0</v>
      </c>
      <c r="F4842">
        <f>IF(OR(F2910="",AND(F2910=F2909,F2910=F2911)),NA(), F2910)</f>
        <v>0</v>
      </c>
      <c r="G4842">
        <f>IF(ISNA(H4842),NA(),G2910)</f>
        <v>0</v>
      </c>
      <c r="H4842">
        <f>IF(OR(H2910="",AND(H2910=H2909,H2910=H2911)),NA(), H2910)</f>
        <v>0</v>
      </c>
      <c r="K4842">
        <f>IF(ISNA(L4842),NA(),K2910)</f>
        <v>0</v>
      </c>
      <c r="L4842">
        <f>IF(OR(L2910="",AND(L2910=L2909,L2910=L2911)),NA(), L2910)</f>
        <v>0</v>
      </c>
      <c r="M4842">
        <f>IF(ISNA(N4842),NA(),M2910)</f>
        <v>0</v>
      </c>
      <c r="N4842">
        <f>IF(OR(N2910="",AND(N2910=N2909,N2910=N2911)),NA(), N2910)</f>
        <v>0</v>
      </c>
    </row>
    <row r="4843" spans="4:14">
      <c r="E4843">
        <f>IF(ISNA(F4843),NA(),E2911)</f>
        <v>0</v>
      </c>
      <c r="F4843">
        <f>IF(OR(F2911="",AND(F2911=F2910,F2911=F2912)),NA(), F2911)</f>
        <v>0</v>
      </c>
      <c r="G4843">
        <f>IF(ISNA(H4843),NA(),G2911)</f>
        <v>0</v>
      </c>
      <c r="H4843">
        <f>IF(OR(H2911="",AND(H2911=H2910,H2911=H2912)),NA(), H2911)</f>
        <v>0</v>
      </c>
      <c r="K4843">
        <f>IF(ISNA(L4843),NA(),K2911)</f>
        <v>0</v>
      </c>
      <c r="L4843">
        <f>IF(OR(L2911="",AND(L2911=L2910,L2911=L2912)),NA(), L2911)</f>
        <v>0</v>
      </c>
      <c r="M4843">
        <f>IF(ISNA(N4843),NA(),M2911)</f>
        <v>0</v>
      </c>
      <c r="N4843">
        <f>IF(OR(N2911="",AND(N2911=N2910,N2911=N2912)),NA(), N2911)</f>
        <v>0</v>
      </c>
    </row>
    <row r="4844" spans="4:14">
      <c r="E4844">
        <f>IF(ISNA(F4844),NA(),E2912)</f>
        <v>0</v>
      </c>
      <c r="F4844">
        <f>IF(OR(F2912="",AND(F2912=F2911,F2912=F2913)),NA(), F2912)</f>
        <v>0</v>
      </c>
      <c r="G4844">
        <f>IF(ISNA(H4844),NA(),G2912)</f>
        <v>0</v>
      </c>
      <c r="H4844">
        <f>IF(OR(H2912="",AND(H2912=H2911,H2912=H2913)),NA(), H2912)</f>
        <v>0</v>
      </c>
      <c r="K4844">
        <f>IF(ISNA(L4844),NA(),K2912)</f>
        <v>0</v>
      </c>
      <c r="L4844">
        <f>IF(OR(L2912="",AND(L2912=L2911,L2912=L2913)),NA(), L2912)</f>
        <v>0</v>
      </c>
      <c r="M4844">
        <f>IF(ISNA(N4844),NA(),M2912)</f>
        <v>0</v>
      </c>
      <c r="N4844">
        <f>IF(OR(N2912="",AND(N2912=N2911,N2912=N2913)),NA(), N2912)</f>
        <v>0</v>
      </c>
    </row>
    <row r="4845" spans="4:14">
      <c r="E4845">
        <f>IF(ISNA(F4845),NA(),E2913)</f>
        <v>0</v>
      </c>
      <c r="F4845">
        <f>IF(OR(F2913="",AND(F2913=F2912,F2913=F2914)),NA(), F2913)</f>
        <v>0</v>
      </c>
      <c r="G4845">
        <f>IF(ISNA(H4845),NA(),G2913)</f>
        <v>0</v>
      </c>
      <c r="H4845">
        <f>IF(OR(H2913="",AND(H2913=H2912,H2913=H2914)),NA(), H2913)</f>
        <v>0</v>
      </c>
      <c r="K4845">
        <f>IF(ISNA(L4845),NA(),K2913)</f>
        <v>0</v>
      </c>
      <c r="L4845">
        <f>IF(OR(L2913="",AND(L2913=L2912,L2913=L2914)),NA(), L2913)</f>
        <v>0</v>
      </c>
      <c r="M4845">
        <f>IF(ISNA(N4845),NA(),M2913)</f>
        <v>0</v>
      </c>
      <c r="N4845">
        <f>IF(OR(N2913="",AND(N2913=N2912,N2913=N2914)),NA(), N2913)</f>
        <v>0</v>
      </c>
    </row>
    <row r="4846" spans="4:14">
      <c r="E4846">
        <f>IF(ISNA(F4846),NA(),E2914)</f>
        <v>0</v>
      </c>
      <c r="F4846">
        <f>IF(OR(F2914="",AND(F2914=F2913,F2914=F2915)),NA(), F2914)</f>
        <v>0</v>
      </c>
      <c r="G4846">
        <f>IF(ISNA(H4846),NA(),G2914)</f>
        <v>0</v>
      </c>
      <c r="H4846">
        <f>IF(OR(H2914="",AND(H2914=H2913,H2914=H2915)),NA(), H2914)</f>
        <v>0</v>
      </c>
      <c r="K4846">
        <f>IF(ISNA(L4846),NA(),K2914)</f>
        <v>0</v>
      </c>
      <c r="L4846">
        <f>IF(OR(L2914="",AND(L2914=L2913,L2914=L2915)),NA(), L2914)</f>
        <v>0</v>
      </c>
      <c r="M4846">
        <f>IF(ISNA(N4846),NA(),M2914)</f>
        <v>0</v>
      </c>
      <c r="N4846">
        <f>IF(OR(N2914="",AND(N2914=N2913,N2914=N2915)),NA(), N2914)</f>
        <v>0</v>
      </c>
    </row>
    <row r="4847" spans="4:14">
      <c r="E4847">
        <f>IF(ISNA(F4847),NA(),E2915)</f>
        <v>0</v>
      </c>
      <c r="F4847">
        <f>IF(OR(F2915="",AND(F2915=F2914,F2915=F2916)),NA(), F2915)</f>
        <v>0</v>
      </c>
      <c r="G4847">
        <f>IF(ISNA(H4847),NA(),G2915)</f>
        <v>0</v>
      </c>
      <c r="H4847">
        <f>IF(OR(H2915="",AND(H2915=H2914,H2915=H2916)),NA(), H2915)</f>
        <v>0</v>
      </c>
      <c r="K4847">
        <f>IF(ISNA(L4847),NA(),K2915)</f>
        <v>0</v>
      </c>
      <c r="L4847">
        <f>IF(OR(L2915="",AND(L2915=L2914,L2915=L2916)),NA(), L2915)</f>
        <v>0</v>
      </c>
      <c r="M4847">
        <f>IF(ISNA(N4847),NA(),M2915)</f>
        <v>0</v>
      </c>
      <c r="N4847">
        <f>IF(OR(N2915="",AND(N2915=N2914,N2915=N2916)),NA(), N2915)</f>
        <v>0</v>
      </c>
    </row>
    <row r="4848" spans="4:14">
      <c r="E4848">
        <f>IF(ISNA(F4848),NA(),E2916)</f>
        <v>0</v>
      </c>
      <c r="F4848">
        <f>IF(OR(F2916="",AND(F2916=F2915,F2916=F2917)),NA(), F2916)</f>
        <v>0</v>
      </c>
      <c r="G4848">
        <f>IF(ISNA(H4848),NA(),G2916)</f>
        <v>0</v>
      </c>
      <c r="H4848">
        <f>IF(OR(H2916="",AND(H2916=H2915,H2916=H2917)),NA(), H2916)</f>
        <v>0</v>
      </c>
      <c r="K4848">
        <f>IF(ISNA(L4848),NA(),K2916)</f>
        <v>0</v>
      </c>
      <c r="L4848">
        <f>IF(OR(L2916="",AND(L2916=L2915,L2916=L2917)),NA(), L2916)</f>
        <v>0</v>
      </c>
      <c r="M4848">
        <f>IF(ISNA(N4848),NA(),M2916)</f>
        <v>0</v>
      </c>
      <c r="N4848">
        <f>IF(OR(N2916="",AND(N2916=N2915,N2916=N2917)),NA(), N2916)</f>
        <v>0</v>
      </c>
    </row>
    <row r="4849" spans="5:14">
      <c r="E4849">
        <f>IF(ISNA(F4849),NA(),E2917)</f>
        <v>0</v>
      </c>
      <c r="F4849">
        <f>IF(OR(F2917="",AND(F2917=F2916,F2917=F2918)),NA(), F2917)</f>
        <v>0</v>
      </c>
      <c r="G4849">
        <f>IF(ISNA(H4849),NA(),G2917)</f>
        <v>0</v>
      </c>
      <c r="H4849">
        <f>IF(OR(H2917="",AND(H2917=H2916,H2917=H2918)),NA(), H2917)</f>
        <v>0</v>
      </c>
      <c r="K4849">
        <f>IF(ISNA(L4849),NA(),K2917)</f>
        <v>0</v>
      </c>
      <c r="L4849">
        <f>IF(OR(L2917="",AND(L2917=L2916,L2917=L2918)),NA(), L2917)</f>
        <v>0</v>
      </c>
      <c r="M4849">
        <f>IF(ISNA(N4849),NA(),M2917)</f>
        <v>0</v>
      </c>
      <c r="N4849">
        <f>IF(OR(N2917="",AND(N2917=N2916,N2917=N2918)),NA(), N2917)</f>
        <v>0</v>
      </c>
    </row>
    <row r="4850" spans="5:14">
      <c r="E4850">
        <f>IF(ISNA(F4850),NA(),E2918)</f>
        <v>0</v>
      </c>
      <c r="F4850">
        <f>IF(OR(F2918="",AND(F2918=F2917,F2918=F2919)),NA(), F2918)</f>
        <v>0</v>
      </c>
      <c r="G4850">
        <f>IF(ISNA(H4850),NA(),G2918)</f>
        <v>0</v>
      </c>
      <c r="H4850">
        <f>IF(OR(H2918="",AND(H2918=H2917,H2918=H2919)),NA(), H2918)</f>
        <v>0</v>
      </c>
      <c r="K4850">
        <f>IF(ISNA(L4850),NA(),K2918)</f>
        <v>0</v>
      </c>
      <c r="L4850">
        <f>IF(OR(L2918="",AND(L2918=L2917,L2918=L2919)),NA(), L2918)</f>
        <v>0</v>
      </c>
      <c r="M4850">
        <f>IF(ISNA(N4850),NA(),M2918)</f>
        <v>0</v>
      </c>
      <c r="N4850">
        <f>IF(OR(N2918="",AND(N2918=N2917,N2918=N2919)),NA(), N2918)</f>
        <v>0</v>
      </c>
    </row>
    <row r="4851" spans="5:14">
      <c r="E4851">
        <f>IF(ISNA(F4851),NA(),E2919)</f>
        <v>0</v>
      </c>
      <c r="F4851">
        <f>IF(OR(F2919="",AND(F2919=F2918,F2919=F2920)),NA(), F2919)</f>
        <v>0</v>
      </c>
      <c r="G4851">
        <f>IF(ISNA(H4851),NA(),G2919)</f>
        <v>0</v>
      </c>
      <c r="H4851">
        <f>IF(OR(H2919="",AND(H2919=H2918,H2919=H2920)),NA(), H2919)</f>
        <v>0</v>
      </c>
      <c r="K4851">
        <f>IF(ISNA(L4851),NA(),K2919)</f>
        <v>0</v>
      </c>
      <c r="L4851">
        <f>IF(OR(L2919="",AND(L2919=L2918,L2919=L2920)),NA(), L2919)</f>
        <v>0</v>
      </c>
      <c r="M4851">
        <f>IF(ISNA(N4851),NA(),M2919)</f>
        <v>0</v>
      </c>
      <c r="N4851">
        <f>IF(OR(N2919="",AND(N2919=N2918,N2919=N2920)),NA(), N2919)</f>
        <v>0</v>
      </c>
    </row>
    <row r="4852" spans="5:14">
      <c r="E4852">
        <f>IF(ISNA(F4852),NA(),E2920)</f>
        <v>0</v>
      </c>
      <c r="F4852">
        <f>IF(OR(F2920="",AND(F2920=F2919,F2920=F2921)),NA(), F2920)</f>
        <v>0</v>
      </c>
      <c r="G4852">
        <f>IF(ISNA(H4852),NA(),G2920)</f>
        <v>0</v>
      </c>
      <c r="H4852">
        <f>IF(OR(H2920="",AND(H2920=H2919,H2920=H2921)),NA(), H2920)</f>
        <v>0</v>
      </c>
      <c r="K4852">
        <f>IF(ISNA(L4852),NA(),K2920)</f>
        <v>0</v>
      </c>
      <c r="L4852">
        <f>IF(OR(L2920="",AND(L2920=L2919,L2920=L2921)),NA(), L2920)</f>
        <v>0</v>
      </c>
      <c r="M4852">
        <f>IF(ISNA(N4852),NA(),M2920)</f>
        <v>0</v>
      </c>
      <c r="N4852">
        <f>IF(OR(N2920="",AND(N2920=N2919,N2920=N2921)),NA(), N2920)</f>
        <v>0</v>
      </c>
    </row>
    <row r="4853" spans="5:14">
      <c r="E4853">
        <f>IF(ISNA(F4853),NA(),E2921)</f>
        <v>0</v>
      </c>
      <c r="F4853">
        <f>IF(OR(F2921="",AND(F2921=F2920,F2921=F2922)),NA(), F2921)</f>
        <v>0</v>
      </c>
      <c r="G4853">
        <f>IF(ISNA(H4853),NA(),G2921)</f>
        <v>0</v>
      </c>
      <c r="H4853">
        <f>IF(OR(H2921="",AND(H2921=H2920,H2921=H2922)),NA(), H2921)</f>
        <v>0</v>
      </c>
      <c r="K4853">
        <f>IF(ISNA(L4853),NA(),K2921)</f>
        <v>0</v>
      </c>
      <c r="L4853">
        <f>IF(OR(L2921="",AND(L2921=L2920,L2921=L2922)),NA(), L2921)</f>
        <v>0</v>
      </c>
      <c r="M4853">
        <f>IF(ISNA(N4853),NA(),M2921)</f>
        <v>0</v>
      </c>
      <c r="N4853">
        <f>IF(OR(N2921="",AND(N2921=N2920,N2921=N2922)),NA(), N2921)</f>
        <v>0</v>
      </c>
    </row>
    <row r="4854" spans="5:14">
      <c r="E4854">
        <f>IF(ISNA(F4854),NA(),E2922)</f>
        <v>0</v>
      </c>
      <c r="F4854">
        <f>IF(OR(F2922="",AND(F2922=F2921,F2922=F2923)),NA(), F2922)</f>
        <v>0</v>
      </c>
      <c r="G4854">
        <f>IF(ISNA(H4854),NA(),G2922)</f>
        <v>0</v>
      </c>
      <c r="H4854">
        <f>IF(OR(H2922="",AND(H2922=H2921,H2922=H2923)),NA(), H2922)</f>
        <v>0</v>
      </c>
      <c r="K4854">
        <f>IF(ISNA(L4854),NA(),K2922)</f>
        <v>0</v>
      </c>
      <c r="L4854">
        <f>IF(OR(L2922="",AND(L2922=L2921,L2922=L2923)),NA(), L2922)</f>
        <v>0</v>
      </c>
      <c r="M4854">
        <f>IF(ISNA(N4854),NA(),M2922)</f>
        <v>0</v>
      </c>
      <c r="N4854">
        <f>IF(OR(N2922="",AND(N2922=N2921,N2922=N2923)),NA(), N2922)</f>
        <v>0</v>
      </c>
    </row>
    <row r="4855" spans="5:14">
      <c r="E4855">
        <f>IF(ISNA(F4855),NA(),E2923)</f>
        <v>0</v>
      </c>
      <c r="F4855">
        <f>IF(OR(F2923="",AND(F2923=F2922,F2923=F2924)),NA(), F2923)</f>
        <v>0</v>
      </c>
      <c r="G4855">
        <f>IF(ISNA(H4855),NA(),G2923)</f>
        <v>0</v>
      </c>
      <c r="H4855">
        <f>IF(OR(H2923="",AND(H2923=H2922,H2923=H2924)),NA(), H2923)</f>
        <v>0</v>
      </c>
      <c r="K4855">
        <f>IF(ISNA(L4855),NA(),K2923)</f>
        <v>0</v>
      </c>
      <c r="L4855">
        <f>IF(OR(L2923="",AND(L2923=L2922,L2923=L2924)),NA(), L2923)</f>
        <v>0</v>
      </c>
      <c r="M4855">
        <f>IF(ISNA(N4855),NA(),M2923)</f>
        <v>0</v>
      </c>
      <c r="N4855">
        <f>IF(OR(N2923="",AND(N2923=N2922,N2923=N2924)),NA(), N2923)</f>
        <v>0</v>
      </c>
    </row>
    <row r="4856" spans="5:14">
      <c r="E4856">
        <f>IF(ISNA(F4856),NA(),E2924)</f>
        <v>0</v>
      </c>
      <c r="F4856">
        <f>IF(OR(F2924="",AND(F2924=F2923,F2924=F2925)),NA(), F2924)</f>
        <v>0</v>
      </c>
      <c r="G4856">
        <f>IF(ISNA(H4856),NA(),G2924)</f>
        <v>0</v>
      </c>
      <c r="H4856">
        <f>IF(OR(H2924="",AND(H2924=H2923,H2924=H2925)),NA(), H2924)</f>
        <v>0</v>
      </c>
      <c r="K4856">
        <f>IF(ISNA(L4856),NA(),K2924)</f>
        <v>0</v>
      </c>
      <c r="L4856">
        <f>IF(OR(L2924="",AND(L2924=L2923,L2924=L2925)),NA(), L2924)</f>
        <v>0</v>
      </c>
      <c r="M4856">
        <f>IF(ISNA(N4856),NA(),M2924)</f>
        <v>0</v>
      </c>
      <c r="N4856">
        <f>IF(OR(N2924="",AND(N2924=N2923,N2924=N2925)),NA(), N2924)</f>
        <v>0</v>
      </c>
    </row>
    <row r="4857" spans="5:14">
      <c r="E4857">
        <f>IF(ISNA(F4857),NA(),E2925)</f>
        <v>0</v>
      </c>
      <c r="F4857">
        <f>IF(OR(F2925="",AND(F2925=F2924,F2925=F2926)),NA(), F2925)</f>
        <v>0</v>
      </c>
      <c r="G4857">
        <f>IF(ISNA(H4857),NA(),G2925)</f>
        <v>0</v>
      </c>
      <c r="H4857">
        <f>IF(OR(H2925="",AND(H2925=H2924,H2925=H2926)),NA(), H2925)</f>
        <v>0</v>
      </c>
      <c r="K4857">
        <f>IF(ISNA(L4857),NA(),K2925)</f>
        <v>0</v>
      </c>
      <c r="L4857">
        <f>IF(OR(L2925="",AND(L2925=L2924,L2925=L2926)),NA(), L2925)</f>
        <v>0</v>
      </c>
      <c r="M4857">
        <f>IF(ISNA(N4857),NA(),M2925)</f>
        <v>0</v>
      </c>
      <c r="N4857">
        <f>IF(OR(N2925="",AND(N2925=N2924,N2925=N2926)),NA(), N2925)</f>
        <v>0</v>
      </c>
    </row>
    <row r="4858" spans="5:14">
      <c r="E4858">
        <f>IF(ISNA(F4858),NA(),E2926)</f>
        <v>0</v>
      </c>
      <c r="F4858">
        <f>IF(OR(F2926="",AND(F2926=F2925,F2926=F2927)),NA(), F2926)</f>
        <v>0</v>
      </c>
      <c r="G4858">
        <f>IF(ISNA(H4858),NA(),G2926)</f>
        <v>0</v>
      </c>
      <c r="H4858">
        <f>IF(OR(H2926="",AND(H2926=H2925,H2926=H2927)),NA(), H2926)</f>
        <v>0</v>
      </c>
      <c r="K4858">
        <f>IF(ISNA(L4858),NA(),K2926)</f>
        <v>0</v>
      </c>
      <c r="L4858">
        <f>IF(OR(L2926="",AND(L2926=L2925,L2926=L2927)),NA(), L2926)</f>
        <v>0</v>
      </c>
      <c r="M4858">
        <f>IF(ISNA(N4858),NA(),M2926)</f>
        <v>0</v>
      </c>
      <c r="N4858">
        <f>IF(OR(N2926="",AND(N2926=N2925,N2926=N2927)),NA(), N2926)</f>
        <v>0</v>
      </c>
    </row>
    <row r="4859" spans="5:14">
      <c r="E4859">
        <f>IF(ISNA(F4859),NA(),E2927)</f>
        <v>0</v>
      </c>
      <c r="F4859">
        <f>IF(OR(F2927="",AND(F2927=F2926,F2927=F2928)),NA(), F2927)</f>
        <v>0</v>
      </c>
      <c r="G4859">
        <f>IF(ISNA(H4859),NA(),G2927)</f>
        <v>0</v>
      </c>
      <c r="H4859">
        <f>IF(OR(H2927="",AND(H2927=H2926,H2927=H2928)),NA(), H2927)</f>
        <v>0</v>
      </c>
      <c r="K4859">
        <f>IF(ISNA(L4859),NA(),K2927)</f>
        <v>0</v>
      </c>
      <c r="L4859">
        <f>IF(OR(L2927="",AND(L2927=L2926,L2927=L2928)),NA(), L2927)</f>
        <v>0</v>
      </c>
      <c r="M4859">
        <f>IF(ISNA(N4859),NA(),M2927)</f>
        <v>0</v>
      </c>
      <c r="N4859">
        <f>IF(OR(N2927="",AND(N2927=N2926,N2927=N2928)),NA(), N2927)</f>
        <v>0</v>
      </c>
    </row>
    <row r="4860" spans="5:14">
      <c r="E4860">
        <f>IF(ISNA(F4860),NA(),E2928)</f>
        <v>0</v>
      </c>
      <c r="F4860">
        <f>IF(OR(F2928="",AND(F2928=F2927,F2928=F2929)),NA(), F2928)</f>
        <v>0</v>
      </c>
      <c r="G4860">
        <f>IF(ISNA(H4860),NA(),G2928)</f>
        <v>0</v>
      </c>
      <c r="H4860">
        <f>IF(OR(H2928="",AND(H2928=H2927,H2928=H2929)),NA(), H2928)</f>
        <v>0</v>
      </c>
      <c r="K4860">
        <f>IF(ISNA(L4860),NA(),K2928)</f>
        <v>0</v>
      </c>
      <c r="L4860">
        <f>IF(OR(L2928="",AND(L2928=L2927,L2928=L2929)),NA(), L2928)</f>
        <v>0</v>
      </c>
      <c r="M4860">
        <f>IF(ISNA(N4860),NA(),M2928)</f>
        <v>0</v>
      </c>
      <c r="N4860">
        <f>IF(OR(N2928="",AND(N2928=N2927,N2928=N2929)),NA(), N2928)</f>
        <v>0</v>
      </c>
    </row>
    <row r="4861" spans="5:14">
      <c r="E4861">
        <f>IF(ISNA(F4861),NA(),E2929)</f>
        <v>0</v>
      </c>
      <c r="F4861">
        <f>IF(OR(F2929="",AND(F2929=F2928,F2929=F2930)),NA(), F2929)</f>
        <v>0</v>
      </c>
      <c r="G4861">
        <f>IF(ISNA(H4861),NA(),G2929)</f>
        <v>0</v>
      </c>
      <c r="H4861">
        <f>IF(OR(H2929="",AND(H2929=H2928,H2929=H2930)),NA(), H2929)</f>
        <v>0</v>
      </c>
      <c r="K4861">
        <f>IF(ISNA(L4861),NA(),K2929)</f>
        <v>0</v>
      </c>
      <c r="L4861">
        <f>IF(OR(L2929="",AND(L2929=L2928,L2929=L2930)),NA(), L2929)</f>
        <v>0</v>
      </c>
      <c r="M4861">
        <f>IF(ISNA(N4861),NA(),M2929)</f>
        <v>0</v>
      </c>
      <c r="N4861">
        <f>IF(OR(N2929="",AND(N2929=N2928,N2929=N2930)),NA(), N2929)</f>
        <v>0</v>
      </c>
    </row>
    <row r="4862" spans="5:14">
      <c r="E4862">
        <f>IF(ISNA(F4862),NA(),E2930)</f>
        <v>0</v>
      </c>
      <c r="F4862">
        <f>IF(OR(F2930="",AND(F2930=F2929,F2930=F2931)),NA(), F2930)</f>
        <v>0</v>
      </c>
      <c r="G4862">
        <f>IF(ISNA(H4862),NA(),G2930)</f>
        <v>0</v>
      </c>
      <c r="H4862">
        <f>IF(OR(H2930="",AND(H2930=H2929,H2930=H2931)),NA(), H2930)</f>
        <v>0</v>
      </c>
      <c r="K4862">
        <f>IF(ISNA(L4862),NA(),K2930)</f>
        <v>0</v>
      </c>
      <c r="L4862">
        <f>IF(OR(L2930="",AND(L2930=L2929,L2930=L2931)),NA(), L2930)</f>
        <v>0</v>
      </c>
      <c r="M4862">
        <f>IF(ISNA(N4862),NA(),M2930)</f>
        <v>0</v>
      </c>
      <c r="N4862">
        <f>IF(OR(N2930="",AND(N2930=N2929,N2930=N2931)),NA(), N2930)</f>
        <v>0</v>
      </c>
    </row>
    <row r="4863" spans="5:14">
      <c r="E4863">
        <f>IF(ISNA(F4863),NA(),E2931)</f>
        <v>0</v>
      </c>
      <c r="F4863">
        <f>IF(OR(F2931="",AND(F2931=F2930,F2931=F2932)),NA(), F2931)</f>
        <v>0</v>
      </c>
      <c r="G4863">
        <f>IF(ISNA(H4863),NA(),G2931)</f>
        <v>0</v>
      </c>
      <c r="H4863">
        <f>IF(OR(H2931="",AND(H2931=H2930,H2931=H2932)),NA(), H2931)</f>
        <v>0</v>
      </c>
      <c r="K4863">
        <f>IF(ISNA(L4863),NA(),K2931)</f>
        <v>0</v>
      </c>
      <c r="L4863">
        <f>IF(OR(L2931="",AND(L2931=L2930,L2931=L2932)),NA(), L2931)</f>
        <v>0</v>
      </c>
      <c r="M4863">
        <f>IF(ISNA(N4863),NA(),M2931)</f>
        <v>0</v>
      </c>
      <c r="N4863">
        <f>IF(OR(N2931="",AND(N2931=N2930,N2931=N2932)),NA(), N2931)</f>
        <v>0</v>
      </c>
    </row>
    <row r="4864" spans="5:14">
      <c r="E4864">
        <f>IF(ISNA(F4864),NA(),E2932)</f>
        <v>0</v>
      </c>
      <c r="F4864">
        <f>IF(OR(F2932="",AND(F2932=F2931,F2932=F2933)),NA(), F2932)</f>
        <v>0</v>
      </c>
      <c r="G4864">
        <f>IF(ISNA(H4864),NA(),G2932)</f>
        <v>0</v>
      </c>
      <c r="H4864">
        <f>IF(OR(H2932="",AND(H2932=H2931,H2932=H2933)),NA(), H2932)</f>
        <v>0</v>
      </c>
      <c r="K4864">
        <f>IF(ISNA(L4864),NA(),K2932)</f>
        <v>0</v>
      </c>
      <c r="L4864">
        <f>IF(OR(L2932="",AND(L2932=L2931,L2932=L2933)),NA(), L2932)</f>
        <v>0</v>
      </c>
      <c r="M4864">
        <f>IF(ISNA(N4864),NA(),M2932)</f>
        <v>0</v>
      </c>
      <c r="N4864">
        <f>IF(OR(N2932="",AND(N2932=N2931,N2932=N2933)),NA(), N2932)</f>
        <v>0</v>
      </c>
    </row>
    <row r="4865" spans="5:14">
      <c r="E4865">
        <f>IF(ISNA(F4865),NA(),E2933)</f>
        <v>0</v>
      </c>
      <c r="F4865">
        <f>IF(OR(F2933="",AND(F2933=F2932,F2933=F2934)),NA(), F2933)</f>
        <v>0</v>
      </c>
      <c r="G4865">
        <f>IF(ISNA(H4865),NA(),G2933)</f>
        <v>0</v>
      </c>
      <c r="H4865">
        <f>IF(OR(H2933="",AND(H2933=H2932,H2933=H2934)),NA(), H2933)</f>
        <v>0</v>
      </c>
      <c r="K4865">
        <f>IF(ISNA(L4865),NA(),K2933)</f>
        <v>0</v>
      </c>
      <c r="L4865">
        <f>IF(OR(L2933="",AND(L2933=L2932,L2933=L2934)),NA(), L2933)</f>
        <v>0</v>
      </c>
      <c r="M4865">
        <f>IF(ISNA(N4865),NA(),M2933)</f>
        <v>0</v>
      </c>
      <c r="N4865">
        <f>IF(OR(N2933="",AND(N2933=N2932,N2933=N2934)),NA(), N2933)</f>
        <v>0</v>
      </c>
    </row>
    <row r="4866" spans="5:14">
      <c r="E4866">
        <f>IF(ISNA(F4866),NA(),E2934)</f>
        <v>0</v>
      </c>
      <c r="F4866">
        <f>IF(OR(F2934="",AND(F2934=F2933,F2934=F2935)),NA(), F2934)</f>
        <v>0</v>
      </c>
      <c r="G4866">
        <f>IF(ISNA(H4866),NA(),G2934)</f>
        <v>0</v>
      </c>
      <c r="H4866">
        <f>IF(OR(H2934="",AND(H2934=H2933,H2934=H2935)),NA(), H2934)</f>
        <v>0</v>
      </c>
      <c r="K4866">
        <f>IF(ISNA(L4866),NA(),K2934)</f>
        <v>0</v>
      </c>
      <c r="L4866">
        <f>IF(OR(L2934="",AND(L2934=L2933,L2934=L2935)),NA(), L2934)</f>
        <v>0</v>
      </c>
      <c r="M4866">
        <f>IF(ISNA(N4866),NA(),M2934)</f>
        <v>0</v>
      </c>
      <c r="N4866">
        <f>IF(OR(N2934="",AND(N2934=N2933,N2934=N2935)),NA(), N2934)</f>
        <v>0</v>
      </c>
    </row>
    <row r="4867" spans="5:14">
      <c r="E4867">
        <f>IF(ISNA(F4867),NA(),E2935)</f>
        <v>0</v>
      </c>
      <c r="F4867">
        <f>IF(OR(F2935="",AND(F2935=F2934,F2935=F2936)),NA(), F2935)</f>
        <v>0</v>
      </c>
      <c r="G4867">
        <f>IF(ISNA(H4867),NA(),G2935)</f>
        <v>0</v>
      </c>
      <c r="H4867">
        <f>IF(OR(H2935="",AND(H2935=H2934,H2935=H2936)),NA(), H2935)</f>
        <v>0</v>
      </c>
      <c r="K4867">
        <f>IF(ISNA(L4867),NA(),K2935)</f>
        <v>0</v>
      </c>
      <c r="L4867">
        <f>IF(OR(L2935="",AND(L2935=L2934,L2935=L2936)),NA(), L2935)</f>
        <v>0</v>
      </c>
      <c r="M4867">
        <f>IF(ISNA(N4867),NA(),M2935)</f>
        <v>0</v>
      </c>
      <c r="N4867">
        <f>IF(OR(N2935="",AND(N2935=N2934,N2935=N2936)),NA(), N2935)</f>
        <v>0</v>
      </c>
    </row>
    <row r="4868" spans="5:14">
      <c r="E4868">
        <f>IF(ISNA(F4868),NA(),E2936)</f>
        <v>0</v>
      </c>
      <c r="F4868">
        <f>IF(OR(F2936="",AND(F2936=F2935,F2936=F2937)),NA(), F2936)</f>
        <v>0</v>
      </c>
      <c r="G4868">
        <f>IF(ISNA(H4868),NA(),G2936)</f>
        <v>0</v>
      </c>
      <c r="H4868">
        <f>IF(OR(H2936="",AND(H2936=H2935,H2936=H2937)),NA(), H2936)</f>
        <v>0</v>
      </c>
      <c r="K4868">
        <f>IF(ISNA(L4868),NA(),K2936)</f>
        <v>0</v>
      </c>
      <c r="L4868">
        <f>IF(OR(L2936="",AND(L2936=L2935,L2936=L2937)),NA(), L2936)</f>
        <v>0</v>
      </c>
      <c r="M4868">
        <f>IF(ISNA(N4868),NA(),M2936)</f>
        <v>0</v>
      </c>
      <c r="N4868">
        <f>IF(OR(N2936="",AND(N2936=N2935,N2936=N2937)),NA(), N2936)</f>
        <v>0</v>
      </c>
    </row>
    <row r="4869" spans="5:14">
      <c r="E4869">
        <f>IF(ISNA(F4869),NA(),E2937)</f>
        <v>0</v>
      </c>
      <c r="F4869">
        <f>IF(OR(F2937="",AND(F2937=F2936,F2937=F2938)),NA(), F2937)</f>
        <v>0</v>
      </c>
      <c r="G4869">
        <f>IF(ISNA(H4869),NA(),G2937)</f>
        <v>0</v>
      </c>
      <c r="H4869">
        <f>IF(OR(H2937="",AND(H2937=H2936,H2937=H2938)),NA(), H2937)</f>
        <v>0</v>
      </c>
      <c r="K4869">
        <f>IF(ISNA(L4869),NA(),K2937)</f>
        <v>0</v>
      </c>
      <c r="L4869">
        <f>IF(OR(L2937="",AND(L2937=L2936,L2937=L2938)),NA(), L2937)</f>
        <v>0</v>
      </c>
      <c r="M4869">
        <f>IF(ISNA(N4869),NA(),M2937)</f>
        <v>0</v>
      </c>
      <c r="N4869">
        <f>IF(OR(N2937="",AND(N2937=N2936,N2937=N2938)),NA(), N2937)</f>
        <v>0</v>
      </c>
    </row>
    <row r="4870" spans="5:14">
      <c r="E4870">
        <f>IF(ISNA(F4870),NA(),E2938)</f>
        <v>0</v>
      </c>
      <c r="F4870">
        <f>IF(OR(F2938="",AND(F2938=F2937,F2938=F2939)),NA(), F2938)</f>
        <v>0</v>
      </c>
      <c r="G4870">
        <f>IF(ISNA(H4870),NA(),G2938)</f>
        <v>0</v>
      </c>
      <c r="H4870">
        <f>IF(OR(H2938="",AND(H2938=H2937,H2938=H2939)),NA(), H2938)</f>
        <v>0</v>
      </c>
      <c r="K4870">
        <f>IF(ISNA(L4870),NA(),K2938)</f>
        <v>0</v>
      </c>
      <c r="L4870">
        <f>IF(OR(L2938="",AND(L2938=L2937,L2938=L2939)),NA(), L2938)</f>
        <v>0</v>
      </c>
      <c r="M4870">
        <f>IF(ISNA(N4870),NA(),M2938)</f>
        <v>0</v>
      </c>
      <c r="N4870">
        <f>IF(OR(N2938="",AND(N2938=N2937,N2938=N2939)),NA(), N2938)</f>
        <v>0</v>
      </c>
    </row>
    <row r="4871" spans="5:14">
      <c r="E4871">
        <f>IF(ISNA(F4871),NA(),E2939)</f>
        <v>0</v>
      </c>
      <c r="F4871">
        <f>IF(OR(F2939="",AND(F2939=F2938,F2939=F2940)),NA(), F2939)</f>
        <v>0</v>
      </c>
      <c r="G4871">
        <f>IF(ISNA(H4871),NA(),G2939)</f>
        <v>0</v>
      </c>
      <c r="H4871">
        <f>IF(OR(H2939="",AND(H2939=H2938,H2939=H2940)),NA(), H2939)</f>
        <v>0</v>
      </c>
      <c r="K4871">
        <f>IF(ISNA(L4871),NA(),K2939)</f>
        <v>0</v>
      </c>
      <c r="L4871">
        <f>IF(OR(L2939="",AND(L2939=L2938,L2939=L2940)),NA(), L2939)</f>
        <v>0</v>
      </c>
      <c r="M4871">
        <f>IF(ISNA(N4871),NA(),M2939)</f>
        <v>0</v>
      </c>
      <c r="N4871">
        <f>IF(OR(N2939="",AND(N2939=N2938,N2939=N2940)),NA(), N2939)</f>
        <v>0</v>
      </c>
    </row>
    <row r="4872" spans="5:14">
      <c r="E4872">
        <f>IF(ISNA(F4872),NA(),E2940)</f>
        <v>0</v>
      </c>
      <c r="F4872">
        <f>IF(OR(F2940="",AND(F2940=F2939,F2940=F2941)),NA(), F2940)</f>
        <v>0</v>
      </c>
      <c r="G4872">
        <f>IF(ISNA(H4872),NA(),G2940)</f>
        <v>0</v>
      </c>
      <c r="H4872">
        <f>IF(OR(H2940="",AND(H2940=H2939,H2940=H2941)),NA(), H2940)</f>
        <v>0</v>
      </c>
      <c r="K4872">
        <f>IF(ISNA(L4872),NA(),K2940)</f>
        <v>0</v>
      </c>
      <c r="L4872">
        <f>IF(OR(L2940="",AND(L2940=L2939,L2940=L2941)),NA(), L2940)</f>
        <v>0</v>
      </c>
      <c r="M4872">
        <f>IF(ISNA(N4872),NA(),M2940)</f>
        <v>0</v>
      </c>
      <c r="N4872">
        <f>IF(OR(N2940="",AND(N2940=N2939,N2940=N2941)),NA(), N2940)</f>
        <v>0</v>
      </c>
    </row>
    <row r="4873" spans="5:14">
      <c r="E4873">
        <f>IF(ISNA(F4873),NA(),E2941)</f>
        <v>0</v>
      </c>
      <c r="F4873">
        <f>IF(OR(F2941="",AND(F2941=F2940,F2941=F2942)),NA(), F2941)</f>
        <v>0</v>
      </c>
      <c r="G4873">
        <f>IF(ISNA(H4873),NA(),G2941)</f>
        <v>0</v>
      </c>
      <c r="H4873">
        <f>IF(OR(H2941="",AND(H2941=H2940,H2941=H2942)),NA(), H2941)</f>
        <v>0</v>
      </c>
      <c r="K4873">
        <f>IF(ISNA(L4873),NA(),K2941)</f>
        <v>0</v>
      </c>
      <c r="L4873">
        <f>IF(OR(L2941="",AND(L2941=L2940,L2941=L2942)),NA(), L2941)</f>
        <v>0</v>
      </c>
      <c r="M4873">
        <f>IF(ISNA(N4873),NA(),M2941)</f>
        <v>0</v>
      </c>
      <c r="N4873">
        <f>IF(OR(N2941="",AND(N2941=N2940,N2941=N2942)),NA(), N2941)</f>
        <v>0</v>
      </c>
    </row>
    <row r="4874" spans="5:14">
      <c r="E4874">
        <f>IF(ISNA(F4874),NA(),E2942)</f>
        <v>0</v>
      </c>
      <c r="F4874">
        <f>IF(OR(F2942="",AND(F2942=F2941,F2942=F2943)),NA(), F2942)</f>
        <v>0</v>
      </c>
      <c r="G4874">
        <f>IF(ISNA(H4874),NA(),G2942)</f>
        <v>0</v>
      </c>
      <c r="H4874">
        <f>IF(OR(H2942="",AND(H2942=H2941,H2942=H2943)),NA(), H2942)</f>
        <v>0</v>
      </c>
      <c r="K4874">
        <f>IF(ISNA(L4874),NA(),K2942)</f>
        <v>0</v>
      </c>
      <c r="L4874">
        <f>IF(OR(L2942="",AND(L2942=L2941,L2942=L2943)),NA(), L2942)</f>
        <v>0</v>
      </c>
      <c r="M4874">
        <f>IF(ISNA(N4874),NA(),M2942)</f>
        <v>0</v>
      </c>
      <c r="N4874">
        <f>IF(OR(N2942="",AND(N2942=N2941,N2942=N2943)),NA(), N2942)</f>
        <v>0</v>
      </c>
    </row>
    <row r="4875" spans="5:14">
      <c r="E4875">
        <f>IF(ISNA(F4875),NA(),E2943)</f>
        <v>0</v>
      </c>
      <c r="F4875">
        <f>IF(OR(F2943="",AND(F2943=F2942,F2943=F2944)),NA(), F2943)</f>
        <v>0</v>
      </c>
      <c r="G4875">
        <f>IF(ISNA(H4875),NA(),G2943)</f>
        <v>0</v>
      </c>
      <c r="H4875">
        <f>IF(OR(H2943="",AND(H2943=H2942,H2943=H2944)),NA(), H2943)</f>
        <v>0</v>
      </c>
      <c r="K4875">
        <f>IF(ISNA(L4875),NA(),K2943)</f>
        <v>0</v>
      </c>
      <c r="L4875">
        <f>IF(OR(L2943="",AND(L2943=L2942,L2943=L2944)),NA(), L2943)</f>
        <v>0</v>
      </c>
      <c r="M4875">
        <f>IF(ISNA(N4875),NA(),M2943)</f>
        <v>0</v>
      </c>
      <c r="N4875">
        <f>IF(OR(N2943="",AND(N2943=N2942,N2943=N2944)),NA(), N2943)</f>
        <v>0</v>
      </c>
    </row>
    <row r="4876" spans="5:14">
      <c r="E4876">
        <f>IF(ISNA(F4876),NA(),E2944)</f>
        <v>0</v>
      </c>
      <c r="F4876">
        <f>IF(OR(F2944="",AND(F2944=F2943,F2944=F2945)),NA(), F2944)</f>
        <v>0</v>
      </c>
      <c r="G4876">
        <f>IF(ISNA(H4876),NA(),G2944)</f>
        <v>0</v>
      </c>
      <c r="H4876">
        <f>IF(OR(H2944="",AND(H2944=H2943,H2944=H2945)),NA(), H2944)</f>
        <v>0</v>
      </c>
      <c r="K4876">
        <f>IF(ISNA(L4876),NA(),K2944)</f>
        <v>0</v>
      </c>
      <c r="L4876">
        <f>IF(OR(L2944="",AND(L2944=L2943,L2944=L2945)),NA(), L2944)</f>
        <v>0</v>
      </c>
      <c r="M4876">
        <f>IF(ISNA(N4876),NA(),M2944)</f>
        <v>0</v>
      </c>
      <c r="N4876">
        <f>IF(OR(N2944="",AND(N2944=N2943,N2944=N2945)),NA(), N2944)</f>
        <v>0</v>
      </c>
    </row>
    <row r="4877" spans="5:14">
      <c r="E4877">
        <f>IF(ISNA(F4877),NA(),E2945)</f>
        <v>0</v>
      </c>
      <c r="F4877">
        <f>IF(OR(F2945="",AND(F2945=F2944,F2945=F2946)),NA(), F2945)</f>
        <v>0</v>
      </c>
      <c r="G4877">
        <f>IF(ISNA(H4877),NA(),G2945)</f>
        <v>0</v>
      </c>
      <c r="H4877">
        <f>IF(OR(H2945="",AND(H2945=H2944,H2945=H2946)),NA(), H2945)</f>
        <v>0</v>
      </c>
      <c r="K4877">
        <f>IF(ISNA(L4877),NA(),K2945)</f>
        <v>0</v>
      </c>
      <c r="L4877">
        <f>IF(OR(L2945="",AND(L2945=L2944,L2945=L2946)),NA(), L2945)</f>
        <v>0</v>
      </c>
      <c r="M4877">
        <f>IF(ISNA(N4877),NA(),M2945)</f>
        <v>0</v>
      </c>
      <c r="N4877">
        <f>IF(OR(N2945="",AND(N2945=N2944,N2945=N2946)),NA(), N2945)</f>
        <v>0</v>
      </c>
    </row>
    <row r="4878" spans="5:14">
      <c r="E4878">
        <f>IF(ISNA(F4878),NA(),E2946)</f>
        <v>0</v>
      </c>
      <c r="F4878">
        <f>IF(OR(F2946="",AND(F2946=F2945,F2946=F2947)),NA(), F2946)</f>
        <v>0</v>
      </c>
      <c r="G4878">
        <f>IF(ISNA(H4878),NA(),G2946)</f>
        <v>0</v>
      </c>
      <c r="H4878">
        <f>IF(OR(H2946="",AND(H2946=H2945,H2946=H2947)),NA(), H2946)</f>
        <v>0</v>
      </c>
      <c r="K4878">
        <f>IF(ISNA(L4878),NA(),K2946)</f>
        <v>0</v>
      </c>
      <c r="L4878">
        <f>IF(OR(L2946="",AND(L2946=L2945,L2946=L2947)),NA(), L2946)</f>
        <v>0</v>
      </c>
      <c r="M4878">
        <f>IF(ISNA(N4878),NA(),M2946)</f>
        <v>0</v>
      </c>
      <c r="N4878">
        <f>IF(OR(N2946="",AND(N2946=N2945,N2946=N2947)),NA(), N2946)</f>
        <v>0</v>
      </c>
    </row>
    <row r="4879" spans="5:14">
      <c r="E4879">
        <f>IF(ISNA(F4879),NA(),E2947)</f>
        <v>0</v>
      </c>
      <c r="F4879">
        <f>IF(OR(F2947="",AND(F2947=F2946,F2947=F2948)),NA(), F2947)</f>
        <v>0</v>
      </c>
      <c r="G4879">
        <f>IF(ISNA(H4879),NA(),G2947)</f>
        <v>0</v>
      </c>
      <c r="H4879">
        <f>IF(OR(H2947="",AND(H2947=H2946,H2947=H2948)),NA(), H2947)</f>
        <v>0</v>
      </c>
      <c r="K4879">
        <f>IF(ISNA(L4879),NA(),K2947)</f>
        <v>0</v>
      </c>
      <c r="L4879">
        <f>IF(OR(L2947="",AND(L2947=L2946,L2947=L2948)),NA(), L2947)</f>
        <v>0</v>
      </c>
      <c r="M4879">
        <f>IF(ISNA(N4879),NA(),M2947)</f>
        <v>0</v>
      </c>
      <c r="N4879">
        <f>IF(OR(N2947="",AND(N2947=N2946,N2947=N2948)),NA(), N2947)</f>
        <v>0</v>
      </c>
    </row>
    <row r="4880" spans="5:14">
      <c r="E4880">
        <f>IF(ISNA(F4880),NA(),E2948)</f>
        <v>0</v>
      </c>
      <c r="F4880">
        <f>IF(OR(F2948="",AND(F2948=F2947,F2948=F2949)),NA(), F2948)</f>
        <v>0</v>
      </c>
      <c r="G4880">
        <f>IF(ISNA(H4880),NA(),G2948)</f>
        <v>0</v>
      </c>
      <c r="H4880">
        <f>IF(OR(H2948="",AND(H2948=H2947,H2948=H2949)),NA(), H2948)</f>
        <v>0</v>
      </c>
      <c r="K4880">
        <f>IF(ISNA(L4880),NA(),K2948)</f>
        <v>0</v>
      </c>
      <c r="L4880">
        <f>IF(OR(L2948="",AND(L2948=L2947,L2948=L2949)),NA(), L2948)</f>
        <v>0</v>
      </c>
      <c r="M4880">
        <f>IF(ISNA(N4880),NA(),M2948)</f>
        <v>0</v>
      </c>
      <c r="N4880">
        <f>IF(OR(N2948="",AND(N2948=N2947,N2948=N2949)),NA(), N2948)</f>
        <v>0</v>
      </c>
    </row>
    <row r="4881" spans="5:14">
      <c r="E4881">
        <f>IF(ISNA(F4881),NA(),E2949)</f>
        <v>0</v>
      </c>
      <c r="F4881">
        <f>IF(OR(F2949="",AND(F2949=F2948,F2949=F2950)),NA(), F2949)</f>
        <v>0</v>
      </c>
      <c r="G4881">
        <f>IF(ISNA(H4881),NA(),G2949)</f>
        <v>0</v>
      </c>
      <c r="H4881">
        <f>IF(OR(H2949="",AND(H2949=H2948,H2949=H2950)),NA(), H2949)</f>
        <v>0</v>
      </c>
      <c r="K4881">
        <f>IF(ISNA(L4881),NA(),K2949)</f>
        <v>0</v>
      </c>
      <c r="L4881">
        <f>IF(OR(L2949="",AND(L2949=L2948,L2949=L2950)),NA(), L2949)</f>
        <v>0</v>
      </c>
      <c r="M4881">
        <f>IF(ISNA(N4881),NA(),M2949)</f>
        <v>0</v>
      </c>
      <c r="N4881">
        <f>IF(OR(N2949="",AND(N2949=N2948,N2949=N2950)),NA(), N2949)</f>
        <v>0</v>
      </c>
    </row>
    <row r="4882" spans="5:14">
      <c r="E4882">
        <f>IF(ISNA(F4882),NA(),E2950)</f>
        <v>0</v>
      </c>
      <c r="F4882">
        <f>IF(OR(F2950="",AND(F2950=F2949,F2950=F2951)),NA(), F2950)</f>
        <v>0</v>
      </c>
      <c r="G4882">
        <f>IF(ISNA(H4882),NA(),G2950)</f>
        <v>0</v>
      </c>
      <c r="H4882">
        <f>IF(OR(H2950="",AND(H2950=H2949,H2950=H2951)),NA(), H2950)</f>
        <v>0</v>
      </c>
      <c r="K4882">
        <f>IF(ISNA(L4882),NA(),K2950)</f>
        <v>0</v>
      </c>
      <c r="L4882">
        <f>IF(OR(L2950="",AND(L2950=L2949,L2950=L2951)),NA(), L2950)</f>
        <v>0</v>
      </c>
      <c r="M4882">
        <f>IF(ISNA(N4882),NA(),M2950)</f>
        <v>0</v>
      </c>
      <c r="N4882">
        <f>IF(OR(N2950="",AND(N2950=N2949,N2950=N2951)),NA(), N2950)</f>
        <v>0</v>
      </c>
    </row>
    <row r="4883" spans="5:14">
      <c r="E4883">
        <f>IF(ISNA(F4883),NA(),E2951)</f>
        <v>0</v>
      </c>
      <c r="F4883">
        <f>IF(OR(F2951="",AND(F2951=F2950,F2951=F2952)),NA(), F2951)</f>
        <v>0</v>
      </c>
      <c r="G4883">
        <f>IF(ISNA(H4883),NA(),G2951)</f>
        <v>0</v>
      </c>
      <c r="H4883">
        <f>IF(OR(H2951="",AND(H2951=H2950,H2951=H2952)),NA(), H2951)</f>
        <v>0</v>
      </c>
      <c r="K4883">
        <f>IF(ISNA(L4883),NA(),K2951)</f>
        <v>0</v>
      </c>
      <c r="L4883">
        <f>IF(OR(L2951="",AND(L2951=L2950,L2951=L2952)),NA(), L2951)</f>
        <v>0</v>
      </c>
      <c r="M4883">
        <f>IF(ISNA(N4883),NA(),M2951)</f>
        <v>0</v>
      </c>
      <c r="N4883">
        <f>IF(OR(N2951="",AND(N2951=N2950,N2951=N2952)),NA(), N2951)</f>
        <v>0</v>
      </c>
    </row>
    <row r="4884" spans="5:14">
      <c r="E4884">
        <f>IF(ISNA(F4884),NA(),E2952)</f>
        <v>0</v>
      </c>
      <c r="F4884">
        <f>IF(OR(F2952="",AND(F2952=F2951,F2952=F2953)),NA(), F2952)</f>
        <v>0</v>
      </c>
      <c r="G4884">
        <f>IF(ISNA(H4884),NA(),G2952)</f>
        <v>0</v>
      </c>
      <c r="H4884">
        <f>IF(OR(H2952="",AND(H2952=H2951,H2952=H2953)),NA(), H2952)</f>
        <v>0</v>
      </c>
      <c r="K4884">
        <f>IF(ISNA(L4884),NA(),K2952)</f>
        <v>0</v>
      </c>
      <c r="L4884">
        <f>IF(OR(L2952="",AND(L2952=L2951,L2952=L2953)),NA(), L2952)</f>
        <v>0</v>
      </c>
      <c r="M4884">
        <f>IF(ISNA(N4884),NA(),M2952)</f>
        <v>0</v>
      </c>
      <c r="N4884">
        <f>IF(OR(N2952="",AND(N2952=N2951,N2952=N2953)),NA(), N2952)</f>
        <v>0</v>
      </c>
    </row>
    <row r="4885" spans="5:14">
      <c r="E4885">
        <f>IF(ISNA(F4885),NA(),E2953)</f>
        <v>0</v>
      </c>
      <c r="F4885">
        <f>IF(OR(F2953="",AND(F2953=F2952,F2953=F2954)),NA(), F2953)</f>
        <v>0</v>
      </c>
      <c r="G4885">
        <f>IF(ISNA(H4885),NA(),G2953)</f>
        <v>0</v>
      </c>
      <c r="H4885">
        <f>IF(OR(H2953="",AND(H2953=H2952,H2953=H2954)),NA(), H2953)</f>
        <v>0</v>
      </c>
      <c r="K4885">
        <f>IF(ISNA(L4885),NA(),K2953)</f>
        <v>0</v>
      </c>
      <c r="L4885">
        <f>IF(OR(L2953="",AND(L2953=L2952,L2953=L2954)),NA(), L2953)</f>
        <v>0</v>
      </c>
      <c r="M4885">
        <f>IF(ISNA(N4885),NA(),M2953)</f>
        <v>0</v>
      </c>
      <c r="N4885">
        <f>IF(OR(N2953="",AND(N2953=N2952,N2953=N2954)),NA(), N2953)</f>
        <v>0</v>
      </c>
    </row>
    <row r="4886" spans="5:14">
      <c r="E4886">
        <f>IF(ISNA(F4886),NA(),E2954)</f>
        <v>0</v>
      </c>
      <c r="F4886">
        <f>IF(OR(F2954="",AND(F2954=F2953,F2954=F2955)),NA(), F2954)</f>
        <v>0</v>
      </c>
      <c r="G4886">
        <f>IF(ISNA(H4886),NA(),G2954)</f>
        <v>0</v>
      </c>
      <c r="H4886">
        <f>IF(OR(H2954="",AND(H2954=H2953,H2954=H2955)),NA(), H2954)</f>
        <v>0</v>
      </c>
      <c r="K4886">
        <f>IF(ISNA(L4886),NA(),K2954)</f>
        <v>0</v>
      </c>
      <c r="L4886">
        <f>IF(OR(L2954="",AND(L2954=L2953,L2954=L2955)),NA(), L2954)</f>
        <v>0</v>
      </c>
      <c r="M4886">
        <f>IF(ISNA(N4886),NA(),M2954)</f>
        <v>0</v>
      </c>
      <c r="N4886">
        <f>IF(OR(N2954="",AND(N2954=N2953,N2954=N2955)),NA(), N2954)</f>
        <v>0</v>
      </c>
    </row>
    <row r="4887" spans="5:14">
      <c r="E4887">
        <f>IF(ISNA(F4887),NA(),E2955)</f>
        <v>0</v>
      </c>
      <c r="F4887">
        <f>IF(OR(F2955="",AND(F2955=F2954,F2955=F2956)),NA(), F2955)</f>
        <v>0</v>
      </c>
      <c r="G4887">
        <f>IF(ISNA(H4887),NA(),G2955)</f>
        <v>0</v>
      </c>
      <c r="H4887">
        <f>IF(OR(H2955="",AND(H2955=H2954,H2955=H2956)),NA(), H2955)</f>
        <v>0</v>
      </c>
      <c r="K4887">
        <f>IF(ISNA(L4887),NA(),K2955)</f>
        <v>0</v>
      </c>
      <c r="L4887">
        <f>IF(OR(L2955="",AND(L2955=L2954,L2955=L2956)),NA(), L2955)</f>
        <v>0</v>
      </c>
      <c r="M4887">
        <f>IF(ISNA(N4887),NA(),M2955)</f>
        <v>0</v>
      </c>
      <c r="N4887">
        <f>IF(OR(N2955="",AND(N2955=N2954,N2955=N2956)),NA(), N2955)</f>
        <v>0</v>
      </c>
    </row>
    <row r="4888" spans="5:14">
      <c r="E4888">
        <f>IF(ISNA(F4888),NA(),E2956)</f>
        <v>0</v>
      </c>
      <c r="F4888">
        <f>IF(OR(F2956="",AND(F2956=F2955,F2956=F2957)),NA(), F2956)</f>
        <v>0</v>
      </c>
      <c r="G4888">
        <f>IF(ISNA(H4888),NA(),G2956)</f>
        <v>0</v>
      </c>
      <c r="H4888">
        <f>IF(OR(H2956="",AND(H2956=H2955,H2956=H2957)),NA(), H2956)</f>
        <v>0</v>
      </c>
      <c r="K4888">
        <f>IF(ISNA(L4888),NA(),K2956)</f>
        <v>0</v>
      </c>
      <c r="L4888">
        <f>IF(OR(L2956="",AND(L2956=L2955,L2956=L2957)),NA(), L2956)</f>
        <v>0</v>
      </c>
      <c r="M4888">
        <f>IF(ISNA(N4888),NA(),M2956)</f>
        <v>0</v>
      </c>
      <c r="N4888">
        <f>IF(OR(N2956="",AND(N2956=N2955,N2956=N2957)),NA(), N2956)</f>
        <v>0</v>
      </c>
    </row>
    <row r="4889" spans="5:14">
      <c r="E4889">
        <f>IF(ISNA(F4889),NA(),E2957)</f>
        <v>0</v>
      </c>
      <c r="F4889">
        <f>IF(OR(F2957="",AND(F2957=F2956,F2957=F2958)),NA(), F2957)</f>
        <v>0</v>
      </c>
      <c r="G4889">
        <f>IF(ISNA(H4889),NA(),G2957)</f>
        <v>0</v>
      </c>
      <c r="H4889">
        <f>IF(OR(H2957="",AND(H2957=H2956,H2957=H2958)),NA(), H2957)</f>
        <v>0</v>
      </c>
      <c r="K4889">
        <f>IF(ISNA(L4889),NA(),K2957)</f>
        <v>0</v>
      </c>
      <c r="L4889">
        <f>IF(OR(L2957="",AND(L2957=L2956,L2957=L2958)),NA(), L2957)</f>
        <v>0</v>
      </c>
      <c r="M4889">
        <f>IF(ISNA(N4889),NA(),M2957)</f>
        <v>0</v>
      </c>
      <c r="N4889">
        <f>IF(OR(N2957="",AND(N2957=N2956,N2957=N2958)),NA(), N2957)</f>
        <v>0</v>
      </c>
    </row>
    <row r="4890" spans="5:14">
      <c r="E4890">
        <f>IF(ISNA(F4890),NA(),E2958)</f>
        <v>0</v>
      </c>
      <c r="F4890">
        <f>IF(OR(F2958="",AND(F2958=F2957,F2958=F2959)),NA(), F2958)</f>
        <v>0</v>
      </c>
      <c r="G4890">
        <f>IF(ISNA(H4890),NA(),G2958)</f>
        <v>0</v>
      </c>
      <c r="H4890">
        <f>IF(OR(H2958="",AND(H2958=H2957,H2958=H2959)),NA(), H2958)</f>
        <v>0</v>
      </c>
      <c r="K4890">
        <f>IF(ISNA(L4890),NA(),K2958)</f>
        <v>0</v>
      </c>
      <c r="L4890">
        <f>IF(OR(L2958="",AND(L2958=L2957,L2958=L2959)),NA(), L2958)</f>
        <v>0</v>
      </c>
      <c r="M4890">
        <f>IF(ISNA(N4890),NA(),M2958)</f>
        <v>0</v>
      </c>
      <c r="N4890">
        <f>IF(OR(N2958="",AND(N2958=N2957,N2958=N2959)),NA(), N2958)</f>
        <v>0</v>
      </c>
    </row>
    <row r="4891" spans="5:14">
      <c r="E4891">
        <f>IF(ISNA(F4891),NA(),E2959)</f>
        <v>0</v>
      </c>
      <c r="F4891">
        <f>IF(OR(F2959="",AND(F2959=F2958,F2959=F2960)),NA(), F2959)</f>
        <v>0</v>
      </c>
      <c r="G4891">
        <f>IF(ISNA(H4891),NA(),G2959)</f>
        <v>0</v>
      </c>
      <c r="H4891">
        <f>IF(OR(H2959="",AND(H2959=H2958,H2959=H2960)),NA(), H2959)</f>
        <v>0</v>
      </c>
      <c r="K4891">
        <f>IF(ISNA(L4891),NA(),K2959)</f>
        <v>0</v>
      </c>
      <c r="L4891">
        <f>IF(OR(L2959="",AND(L2959=L2958,L2959=L2960)),NA(), L2959)</f>
        <v>0</v>
      </c>
      <c r="M4891">
        <f>IF(ISNA(N4891),NA(),M2959)</f>
        <v>0</v>
      </c>
      <c r="N4891">
        <f>IF(OR(N2959="",AND(N2959=N2958,N2959=N2960)),NA(), N2959)</f>
        <v>0</v>
      </c>
    </row>
    <row r="4892" spans="5:14">
      <c r="E4892">
        <f>IF(ISNA(F4892),NA(),E2960)</f>
        <v>0</v>
      </c>
      <c r="F4892">
        <f>IF(OR(F2960="",AND(F2960=F2959,F2960=F2961)),NA(), F2960)</f>
        <v>0</v>
      </c>
      <c r="G4892">
        <f>IF(ISNA(H4892),NA(),G2960)</f>
        <v>0</v>
      </c>
      <c r="H4892">
        <f>IF(OR(H2960="",AND(H2960=H2959,H2960=H2961)),NA(), H2960)</f>
        <v>0</v>
      </c>
      <c r="K4892">
        <f>IF(ISNA(L4892),NA(),K2960)</f>
        <v>0</v>
      </c>
      <c r="L4892">
        <f>IF(OR(L2960="",AND(L2960=L2959,L2960=L2961)),NA(), L2960)</f>
        <v>0</v>
      </c>
      <c r="M4892">
        <f>IF(ISNA(N4892),NA(),M2960)</f>
        <v>0</v>
      </c>
      <c r="N4892">
        <f>IF(OR(N2960="",AND(N2960=N2959,N2960=N2961)),NA(), N2960)</f>
        <v>0</v>
      </c>
    </row>
    <row r="4893" spans="5:14">
      <c r="E4893">
        <f>IF(ISNA(F4893),NA(),E2961)</f>
        <v>0</v>
      </c>
      <c r="F4893">
        <f>IF(OR(F2961="",AND(F2961=F2960,F2961=F2962)),NA(), F2961)</f>
        <v>0</v>
      </c>
      <c r="G4893">
        <f>IF(ISNA(H4893),NA(),G2961)</f>
        <v>0</v>
      </c>
      <c r="H4893">
        <f>IF(OR(H2961="",AND(H2961=H2960,H2961=H2962)),NA(), H2961)</f>
        <v>0</v>
      </c>
      <c r="K4893">
        <f>IF(ISNA(L4893),NA(),K2961)</f>
        <v>0</v>
      </c>
      <c r="L4893">
        <f>IF(OR(L2961="",AND(L2961=L2960,L2961=L2962)),NA(), L2961)</f>
        <v>0</v>
      </c>
      <c r="M4893">
        <f>IF(ISNA(N4893),NA(),M2961)</f>
        <v>0</v>
      </c>
      <c r="N4893">
        <f>IF(OR(N2961="",AND(N2961=N2960,N2961=N2962)),NA(), N2961)</f>
        <v>0</v>
      </c>
    </row>
    <row r="4894" spans="5:14">
      <c r="E4894">
        <f>IF(ISNA(F4894),NA(),E2962)</f>
        <v>0</v>
      </c>
      <c r="F4894">
        <f>IF(OR(F2962="",AND(F2962=F2961,F2962=F2963)),NA(), F2962)</f>
        <v>0</v>
      </c>
      <c r="G4894">
        <f>IF(ISNA(H4894),NA(),G2962)</f>
        <v>0</v>
      </c>
      <c r="H4894">
        <f>IF(OR(H2962="",AND(H2962=H2961,H2962=H2963)),NA(), H2962)</f>
        <v>0</v>
      </c>
      <c r="K4894">
        <f>IF(ISNA(L4894),NA(),K2962)</f>
        <v>0</v>
      </c>
      <c r="L4894">
        <f>IF(OR(L2962="",AND(L2962=L2961,L2962=L2963)),NA(), L2962)</f>
        <v>0</v>
      </c>
      <c r="M4894">
        <f>IF(ISNA(N4894),NA(),M2962)</f>
        <v>0</v>
      </c>
      <c r="N4894">
        <f>IF(OR(N2962="",AND(N2962=N2961,N2962=N2963)),NA(), N2962)</f>
        <v>0</v>
      </c>
    </row>
    <row r="4895" spans="5:14">
      <c r="E4895">
        <f>IF(ISNA(F4895),NA(),E2963)</f>
        <v>0</v>
      </c>
      <c r="F4895">
        <f>IF(OR(F2963="",AND(F2963=F2962,F2963=F2964)),NA(), F2963)</f>
        <v>0</v>
      </c>
      <c r="G4895">
        <f>IF(ISNA(H4895),NA(),G2963)</f>
        <v>0</v>
      </c>
      <c r="H4895">
        <f>IF(OR(H2963="",AND(H2963=H2962,H2963=H2964)),NA(), H2963)</f>
        <v>0</v>
      </c>
      <c r="K4895">
        <f>IF(ISNA(L4895),NA(),K2963)</f>
        <v>0</v>
      </c>
      <c r="L4895">
        <f>IF(OR(L2963="",AND(L2963=L2962,L2963=L2964)),NA(), L2963)</f>
        <v>0</v>
      </c>
      <c r="M4895">
        <f>IF(ISNA(N4895),NA(),M2963)</f>
        <v>0</v>
      </c>
      <c r="N4895">
        <f>IF(OR(N2963="",AND(N2963=N2962,N2963=N2964)),NA(), N2963)</f>
        <v>0</v>
      </c>
    </row>
    <row r="4896" spans="5:14">
      <c r="E4896">
        <f>IF(ISNA(F4896),NA(),E2964)</f>
        <v>0</v>
      </c>
      <c r="F4896">
        <f>IF(OR(F2964="",AND(F2964=F2963,F2964=F2965)),NA(), F2964)</f>
        <v>0</v>
      </c>
      <c r="G4896">
        <f>IF(ISNA(H4896),NA(),G2964)</f>
        <v>0</v>
      </c>
      <c r="H4896">
        <f>IF(OR(H2964="",AND(H2964=H2963,H2964=H2965)),NA(), H2964)</f>
        <v>0</v>
      </c>
      <c r="K4896">
        <f>IF(ISNA(L4896),NA(),K2964)</f>
        <v>0</v>
      </c>
      <c r="L4896">
        <f>IF(OR(L2964="",AND(L2964=L2963,L2964=L2965)),NA(), L2964)</f>
        <v>0</v>
      </c>
      <c r="M4896">
        <f>IF(ISNA(N4896),NA(),M2964)</f>
        <v>0</v>
      </c>
      <c r="N4896">
        <f>IF(OR(N2964="",AND(N2964=N2963,N2964=N2965)),NA(), N2964)</f>
        <v>0</v>
      </c>
    </row>
    <row r="4897" spans="5:14">
      <c r="E4897">
        <f>IF(ISNA(F4897),NA(),E2965)</f>
        <v>0</v>
      </c>
      <c r="F4897">
        <f>IF(OR(F2965="",AND(F2965=F2964,F2965=F2966)),NA(), F2965)</f>
        <v>0</v>
      </c>
      <c r="G4897">
        <f>IF(ISNA(H4897),NA(),G2965)</f>
        <v>0</v>
      </c>
      <c r="H4897">
        <f>IF(OR(H2965="",AND(H2965=H2964,H2965=H2966)),NA(), H2965)</f>
        <v>0</v>
      </c>
      <c r="K4897">
        <f>IF(ISNA(L4897),NA(),K2965)</f>
        <v>0</v>
      </c>
      <c r="L4897">
        <f>IF(OR(L2965="",AND(L2965=L2964,L2965=L2966)),NA(), L2965)</f>
        <v>0</v>
      </c>
      <c r="M4897">
        <f>IF(ISNA(N4897),NA(),M2965)</f>
        <v>0</v>
      </c>
      <c r="N4897">
        <f>IF(OR(N2965="",AND(N2965=N2964,N2965=N2966)),NA(), N2965)</f>
        <v>0</v>
      </c>
    </row>
    <row r="4898" spans="5:14">
      <c r="E4898">
        <f>IF(ISNA(F4898),NA(),E2966)</f>
        <v>0</v>
      </c>
      <c r="F4898">
        <f>IF(OR(F2966="",AND(F2966=F2965,F2966=F2967)),NA(), F2966)</f>
        <v>0</v>
      </c>
      <c r="G4898">
        <f>IF(ISNA(H4898),NA(),G2966)</f>
        <v>0</v>
      </c>
      <c r="H4898">
        <f>IF(OR(H2966="",AND(H2966=H2965,H2966=H2967)),NA(), H2966)</f>
        <v>0</v>
      </c>
      <c r="K4898">
        <f>IF(ISNA(L4898),NA(),K2966)</f>
        <v>0</v>
      </c>
      <c r="L4898">
        <f>IF(OR(L2966="",AND(L2966=L2965,L2966=L2967)),NA(), L2966)</f>
        <v>0</v>
      </c>
      <c r="M4898">
        <f>IF(ISNA(N4898),NA(),M2966)</f>
        <v>0</v>
      </c>
      <c r="N4898">
        <f>IF(OR(N2966="",AND(N2966=N2965,N2966=N2967)),NA(), N2966)</f>
        <v>0</v>
      </c>
    </row>
    <row r="4899" spans="5:14">
      <c r="E4899">
        <f>IF(ISNA(F4899),NA(),E2967)</f>
        <v>0</v>
      </c>
      <c r="F4899">
        <f>IF(OR(F2967="",AND(F2967=F2966,F2967=F2968)),NA(), F2967)</f>
        <v>0</v>
      </c>
      <c r="G4899">
        <f>IF(ISNA(H4899),NA(),G2967)</f>
        <v>0</v>
      </c>
      <c r="H4899">
        <f>IF(OR(H2967="",AND(H2967=H2966,H2967=H2968)),NA(), H2967)</f>
        <v>0</v>
      </c>
      <c r="K4899">
        <f>IF(ISNA(L4899),NA(),K2967)</f>
        <v>0</v>
      </c>
      <c r="L4899">
        <f>IF(OR(L2967="",AND(L2967=L2966,L2967=L2968)),NA(), L2967)</f>
        <v>0</v>
      </c>
      <c r="M4899">
        <f>IF(ISNA(N4899),NA(),M2967)</f>
        <v>0</v>
      </c>
      <c r="N4899">
        <f>IF(OR(N2967="",AND(N2967=N2966,N2967=N2968)),NA(), N2967)</f>
        <v>0</v>
      </c>
    </row>
    <row r="4900" spans="5:14">
      <c r="E4900">
        <f>IF(ISNA(F4900),NA(),E2968)</f>
        <v>0</v>
      </c>
      <c r="F4900">
        <f>IF(OR(F2968="",AND(F2968=F2967,F2968=F2969)),NA(), F2968)</f>
        <v>0</v>
      </c>
      <c r="G4900">
        <f>IF(ISNA(H4900),NA(),G2968)</f>
        <v>0</v>
      </c>
      <c r="H4900">
        <f>IF(OR(H2968="",AND(H2968=H2967,H2968=H2969)),NA(), H2968)</f>
        <v>0</v>
      </c>
      <c r="K4900">
        <f>IF(ISNA(L4900),NA(),K2968)</f>
        <v>0</v>
      </c>
      <c r="L4900">
        <f>IF(OR(L2968="",AND(L2968=L2967,L2968=L2969)),NA(), L2968)</f>
        <v>0</v>
      </c>
      <c r="M4900">
        <f>IF(ISNA(N4900),NA(),M2968)</f>
        <v>0</v>
      </c>
      <c r="N4900">
        <f>IF(OR(N2968="",AND(N2968=N2967,N2968=N2969)),NA(), N2968)</f>
        <v>0</v>
      </c>
    </row>
    <row r="4901" spans="5:14">
      <c r="E4901">
        <f>IF(ISNA(F4901),NA(),E2969)</f>
        <v>0</v>
      </c>
      <c r="F4901">
        <f>IF(OR(F2969="",AND(F2969=F2968,F2969=F2970)),NA(), F2969)</f>
        <v>0</v>
      </c>
      <c r="G4901">
        <f>IF(ISNA(H4901),NA(),G2969)</f>
        <v>0</v>
      </c>
      <c r="H4901">
        <f>IF(OR(H2969="",AND(H2969=H2968,H2969=H2970)),NA(), H2969)</f>
        <v>0</v>
      </c>
      <c r="K4901">
        <f>IF(ISNA(L4901),NA(),K2969)</f>
        <v>0</v>
      </c>
      <c r="L4901">
        <f>IF(OR(L2969="",AND(L2969=L2968,L2969=L2970)),NA(), L2969)</f>
        <v>0</v>
      </c>
      <c r="M4901">
        <f>IF(ISNA(N4901),NA(),M2969)</f>
        <v>0</v>
      </c>
      <c r="N4901">
        <f>IF(OR(N2969="",AND(N2969=N2968,N2969=N2970)),NA(), N2969)</f>
        <v>0</v>
      </c>
    </row>
    <row r="4902" spans="5:14">
      <c r="E4902">
        <f>IF(ISNA(F4902),NA(),E2970)</f>
        <v>0</v>
      </c>
      <c r="F4902">
        <f>IF(OR(F2970="",AND(F2970=F2969,F2970=F2971)),NA(), F2970)</f>
        <v>0</v>
      </c>
      <c r="G4902">
        <f>IF(ISNA(H4902),NA(),G2970)</f>
        <v>0</v>
      </c>
      <c r="H4902">
        <f>IF(OR(H2970="",AND(H2970=H2969,H2970=H2971)),NA(), H2970)</f>
        <v>0</v>
      </c>
      <c r="K4902">
        <f>IF(ISNA(L4902),NA(),K2970)</f>
        <v>0</v>
      </c>
      <c r="L4902">
        <f>IF(OR(L2970="",AND(L2970=L2969,L2970=L2971)),NA(), L2970)</f>
        <v>0</v>
      </c>
      <c r="M4902">
        <f>IF(ISNA(N4902),NA(),M2970)</f>
        <v>0</v>
      </c>
      <c r="N4902">
        <f>IF(OR(N2970="",AND(N2970=N2969,N2970=N2971)),NA(), N2970)</f>
        <v>0</v>
      </c>
    </row>
    <row r="4903" spans="5:14">
      <c r="E4903">
        <f>IF(ISNA(F4903),NA(),E2971)</f>
        <v>0</v>
      </c>
      <c r="F4903">
        <f>IF(OR(F2971="",AND(F2971=F2970,F2971=F2972)),NA(), F2971)</f>
        <v>0</v>
      </c>
      <c r="G4903">
        <f>IF(ISNA(H4903),NA(),G2971)</f>
        <v>0</v>
      </c>
      <c r="H4903">
        <f>IF(OR(H2971="",AND(H2971=H2970,H2971=H2972)),NA(), H2971)</f>
        <v>0</v>
      </c>
      <c r="K4903">
        <f>IF(ISNA(L4903),NA(),K2971)</f>
        <v>0</v>
      </c>
      <c r="L4903">
        <f>IF(OR(L2971="",AND(L2971=L2970,L2971=L2972)),NA(), L2971)</f>
        <v>0</v>
      </c>
      <c r="M4903">
        <f>IF(ISNA(N4903),NA(),M2971)</f>
        <v>0</v>
      </c>
      <c r="N4903">
        <f>IF(OR(N2971="",AND(N2971=N2970,N2971=N2972)),NA(), N2971)</f>
        <v>0</v>
      </c>
    </row>
    <row r="4904" spans="5:14">
      <c r="E4904">
        <f>IF(ISNA(F4904),NA(),E2972)</f>
        <v>0</v>
      </c>
      <c r="F4904">
        <f>IF(OR(F2972="",AND(F2972=F2971,F2972=F2973)),NA(), F2972)</f>
        <v>0</v>
      </c>
      <c r="G4904">
        <f>IF(ISNA(H4904),NA(),G2972)</f>
        <v>0</v>
      </c>
      <c r="H4904">
        <f>IF(OR(H2972="",AND(H2972=H2971,H2972=H2973)),NA(), H2972)</f>
        <v>0</v>
      </c>
      <c r="K4904">
        <f>IF(ISNA(L4904),NA(),K2972)</f>
        <v>0</v>
      </c>
      <c r="L4904">
        <f>IF(OR(L2972="",AND(L2972=L2971,L2972=L2973)),NA(), L2972)</f>
        <v>0</v>
      </c>
      <c r="M4904">
        <f>IF(ISNA(N4904),NA(),M2972)</f>
        <v>0</v>
      </c>
      <c r="N4904">
        <f>IF(OR(N2972="",AND(N2972=N2971,N2972=N2973)),NA(), N2972)</f>
        <v>0</v>
      </c>
    </row>
    <row r="4905" spans="5:14">
      <c r="E4905">
        <f>IF(ISNA(F4905),NA(),E2973)</f>
        <v>0</v>
      </c>
      <c r="F4905">
        <f>IF(OR(F2973="",AND(F2973=F2972,F2973=F2974)),NA(), F2973)</f>
        <v>0</v>
      </c>
      <c r="G4905">
        <f>IF(ISNA(H4905),NA(),G2973)</f>
        <v>0</v>
      </c>
      <c r="H4905">
        <f>IF(OR(H2973="",AND(H2973=H2972,H2973=H2974)),NA(), H2973)</f>
        <v>0</v>
      </c>
      <c r="K4905">
        <f>IF(ISNA(L4905),NA(),K2973)</f>
        <v>0</v>
      </c>
      <c r="L4905">
        <f>IF(OR(L2973="",AND(L2973=L2972,L2973=L2974)),NA(), L2973)</f>
        <v>0</v>
      </c>
      <c r="M4905">
        <f>IF(ISNA(N4905),NA(),M2973)</f>
        <v>0</v>
      </c>
      <c r="N4905">
        <f>IF(OR(N2973="",AND(N2973=N2972,N2973=N2974)),NA(), N2973)</f>
        <v>0</v>
      </c>
    </row>
    <row r="4906" spans="5:14">
      <c r="E4906">
        <f>IF(ISNA(F4906),NA(),E2974)</f>
        <v>0</v>
      </c>
      <c r="F4906">
        <f>IF(OR(F2974="",AND(F2974=F2973,F2974=F2975)),NA(), F2974)</f>
        <v>0</v>
      </c>
      <c r="G4906">
        <f>IF(ISNA(H4906),NA(),G2974)</f>
        <v>0</v>
      </c>
      <c r="H4906">
        <f>IF(OR(H2974="",AND(H2974=H2973,H2974=H2975)),NA(), H2974)</f>
        <v>0</v>
      </c>
      <c r="K4906">
        <f>IF(ISNA(L4906),NA(),K2974)</f>
        <v>0</v>
      </c>
      <c r="L4906">
        <f>IF(OR(L2974="",AND(L2974=L2973,L2974=L2975)),NA(), L2974)</f>
        <v>0</v>
      </c>
      <c r="M4906">
        <f>IF(ISNA(N4906),NA(),M2974)</f>
        <v>0</v>
      </c>
      <c r="N4906">
        <f>IF(OR(N2974="",AND(N2974=N2973,N2974=N2975)),NA(), N2974)</f>
        <v>0</v>
      </c>
    </row>
    <row r="4907" spans="5:14">
      <c r="E4907">
        <f>IF(ISNA(F4907),NA(),E2975)</f>
        <v>0</v>
      </c>
      <c r="F4907">
        <f>IF(OR(F2975="",AND(F2975=F2974,F2975=F2976)),NA(), F2975)</f>
        <v>0</v>
      </c>
      <c r="G4907">
        <f>IF(ISNA(H4907),NA(),G2975)</f>
        <v>0</v>
      </c>
      <c r="H4907">
        <f>IF(OR(H2975="",AND(H2975=H2974,H2975=H2976)),NA(), H2975)</f>
        <v>0</v>
      </c>
      <c r="K4907">
        <f>IF(ISNA(L4907),NA(),K2975)</f>
        <v>0</v>
      </c>
      <c r="L4907">
        <f>IF(OR(L2975="",AND(L2975=L2974,L2975=L2976)),NA(), L2975)</f>
        <v>0</v>
      </c>
      <c r="M4907">
        <f>IF(ISNA(N4907),NA(),M2975)</f>
        <v>0</v>
      </c>
      <c r="N4907">
        <f>IF(OR(N2975="",AND(N2975=N2974,N2975=N2976)),NA(), N2975)</f>
        <v>0</v>
      </c>
    </row>
    <row r="4908" spans="5:14">
      <c r="E4908">
        <f>IF(ISNA(F4908),NA(),E2976)</f>
        <v>0</v>
      </c>
      <c r="F4908">
        <f>IF(OR(F2976="",AND(F2976=F2975,F2976=F2977)),NA(), F2976)</f>
        <v>0</v>
      </c>
      <c r="G4908">
        <f>IF(ISNA(H4908),NA(),G2976)</f>
        <v>0</v>
      </c>
      <c r="H4908">
        <f>IF(OR(H2976="",AND(H2976=H2975,H2976=H2977)),NA(), H2976)</f>
        <v>0</v>
      </c>
      <c r="K4908">
        <f>IF(ISNA(L4908),NA(),K2976)</f>
        <v>0</v>
      </c>
      <c r="L4908">
        <f>IF(OR(L2976="",AND(L2976=L2975,L2976=L2977)),NA(), L2976)</f>
        <v>0</v>
      </c>
      <c r="M4908">
        <f>IF(ISNA(N4908),NA(),M2976)</f>
        <v>0</v>
      </c>
      <c r="N4908">
        <f>IF(OR(N2976="",AND(N2976=N2975,N2976=N2977)),NA(), N2976)</f>
        <v>0</v>
      </c>
    </row>
    <row r="4909" spans="5:14">
      <c r="E4909">
        <f>IF(ISNA(F4909),NA(),E2977)</f>
        <v>0</v>
      </c>
      <c r="F4909">
        <f>IF(OR(F2977="",AND(F2977=F2976,F2977=F2978)),NA(), F2977)</f>
        <v>0</v>
      </c>
      <c r="G4909">
        <f>IF(ISNA(H4909),NA(),G2977)</f>
        <v>0</v>
      </c>
      <c r="H4909">
        <f>IF(OR(H2977="",AND(H2977=H2976,H2977=H2978)),NA(), H2977)</f>
        <v>0</v>
      </c>
      <c r="K4909">
        <f>IF(ISNA(L4909),NA(),K2977)</f>
        <v>0</v>
      </c>
      <c r="L4909">
        <f>IF(OR(L2977="",AND(L2977=L2976,L2977=L2978)),NA(), L2977)</f>
        <v>0</v>
      </c>
      <c r="M4909">
        <f>IF(ISNA(N4909),NA(),M2977)</f>
        <v>0</v>
      </c>
      <c r="N4909">
        <f>IF(OR(N2977="",AND(N2977=N2976,N2977=N2978)),NA(), N2977)</f>
        <v>0</v>
      </c>
    </row>
    <row r="4910" spans="5:14">
      <c r="E4910">
        <f>IF(ISNA(F4910),NA(),E2978)</f>
        <v>0</v>
      </c>
      <c r="F4910">
        <f>IF(OR(F2978="",AND(F2978=F2977,F2978=F2979)),NA(), F2978)</f>
        <v>0</v>
      </c>
      <c r="G4910">
        <f>IF(ISNA(H4910),NA(),G2978)</f>
        <v>0</v>
      </c>
      <c r="H4910">
        <f>IF(OR(H2978="",AND(H2978=H2977,H2978=H2979)),NA(), H2978)</f>
        <v>0</v>
      </c>
      <c r="K4910">
        <f>IF(ISNA(L4910),NA(),K2978)</f>
        <v>0</v>
      </c>
      <c r="L4910">
        <f>IF(OR(L2978="",AND(L2978=L2977,L2978=L2979)),NA(), L2978)</f>
        <v>0</v>
      </c>
      <c r="M4910">
        <f>IF(ISNA(N4910),NA(),M2978)</f>
        <v>0</v>
      </c>
      <c r="N4910">
        <f>IF(OR(N2978="",AND(N2978=N2977,N2978=N2979)),NA(), N2978)</f>
        <v>0</v>
      </c>
    </row>
    <row r="4911" spans="5:14">
      <c r="E4911">
        <f>IF(ISNA(F4911),NA(),E2979)</f>
        <v>0</v>
      </c>
      <c r="F4911">
        <f>IF(OR(F2979="",AND(F2979=F2978,F2979=F2980)),NA(), F2979)</f>
        <v>0</v>
      </c>
      <c r="G4911">
        <f>IF(ISNA(H4911),NA(),G2979)</f>
        <v>0</v>
      </c>
      <c r="H4911">
        <f>IF(OR(H2979="",AND(H2979=H2978,H2979=H2980)),NA(), H2979)</f>
        <v>0</v>
      </c>
      <c r="K4911">
        <f>IF(ISNA(L4911),NA(),K2979)</f>
        <v>0</v>
      </c>
      <c r="L4911">
        <f>IF(OR(L2979="",AND(L2979=L2978,L2979=L2980)),NA(), L2979)</f>
        <v>0</v>
      </c>
      <c r="M4911">
        <f>IF(ISNA(N4911),NA(),M2979)</f>
        <v>0</v>
      </c>
      <c r="N4911">
        <f>IF(OR(N2979="",AND(N2979=N2978,N2979=N2980)),NA(), N2979)</f>
        <v>0</v>
      </c>
    </row>
    <row r="4912" spans="5:14">
      <c r="E4912">
        <f>IF(ISNA(F4912),NA(),E2980)</f>
        <v>0</v>
      </c>
      <c r="F4912">
        <f>IF(OR(F2980="",AND(F2980=F2979,F2980=F2981)),NA(), F2980)</f>
        <v>0</v>
      </c>
      <c r="G4912">
        <f>IF(ISNA(H4912),NA(),G2980)</f>
        <v>0</v>
      </c>
      <c r="H4912">
        <f>IF(OR(H2980="",AND(H2980=H2979,H2980=H2981)),NA(), H2980)</f>
        <v>0</v>
      </c>
      <c r="K4912">
        <f>IF(ISNA(L4912),NA(),K2980)</f>
        <v>0</v>
      </c>
      <c r="L4912">
        <f>IF(OR(L2980="",AND(L2980=L2979,L2980=L2981)),NA(), L2980)</f>
        <v>0</v>
      </c>
      <c r="M4912">
        <f>IF(ISNA(N4912),NA(),M2980)</f>
        <v>0</v>
      </c>
      <c r="N4912">
        <f>IF(OR(N2980="",AND(N2980=N2979,N2980=N2981)),NA(), N2980)</f>
        <v>0</v>
      </c>
    </row>
    <row r="4913" spans="5:14">
      <c r="E4913">
        <f>IF(ISNA(F4913),NA(),E2981)</f>
        <v>0</v>
      </c>
      <c r="F4913">
        <f>IF(OR(F2981="",AND(F2981=F2980,F2981=F2982)),NA(), F2981)</f>
        <v>0</v>
      </c>
      <c r="G4913">
        <f>IF(ISNA(H4913),NA(),G2981)</f>
        <v>0</v>
      </c>
      <c r="H4913">
        <f>IF(OR(H2981="",AND(H2981=H2980,H2981=H2982)),NA(), H2981)</f>
        <v>0</v>
      </c>
      <c r="K4913">
        <f>IF(ISNA(L4913),NA(),K2981)</f>
        <v>0</v>
      </c>
      <c r="L4913">
        <f>IF(OR(L2981="",AND(L2981=L2980,L2981=L2982)),NA(), L2981)</f>
        <v>0</v>
      </c>
      <c r="M4913">
        <f>IF(ISNA(N4913),NA(),M2981)</f>
        <v>0</v>
      </c>
      <c r="N4913">
        <f>IF(OR(N2981="",AND(N2981=N2980,N2981=N2982)),NA(), N2981)</f>
        <v>0</v>
      </c>
    </row>
    <row r="4914" spans="5:14">
      <c r="E4914">
        <f>IF(ISNA(F4914),NA(),E2982)</f>
        <v>0</v>
      </c>
      <c r="F4914">
        <f>IF(OR(F2982="",AND(F2982=F2981,F2982=F2983)),NA(), F2982)</f>
        <v>0</v>
      </c>
      <c r="G4914">
        <f>IF(ISNA(H4914),NA(),G2982)</f>
        <v>0</v>
      </c>
      <c r="H4914">
        <f>IF(OR(H2982="",AND(H2982=H2981,H2982=H2983)),NA(), H2982)</f>
        <v>0</v>
      </c>
      <c r="K4914">
        <f>IF(ISNA(L4914),NA(),K2982)</f>
        <v>0</v>
      </c>
      <c r="L4914">
        <f>IF(OR(L2982="",AND(L2982=L2981,L2982=L2983)),NA(), L2982)</f>
        <v>0</v>
      </c>
      <c r="M4914">
        <f>IF(ISNA(N4914),NA(),M2982)</f>
        <v>0</v>
      </c>
      <c r="N4914">
        <f>IF(OR(N2982="",AND(N2982=N2981,N2982=N2983)),NA(), N2982)</f>
        <v>0</v>
      </c>
    </row>
    <row r="4915" spans="5:14">
      <c r="E4915">
        <f>IF(ISNA(F4915),NA(),E2983)</f>
        <v>0</v>
      </c>
      <c r="F4915">
        <f>IF(OR(F2983="",AND(F2983=F2982,F2983=F2984)),NA(), F2983)</f>
        <v>0</v>
      </c>
      <c r="G4915">
        <f>IF(ISNA(H4915),NA(),G2983)</f>
        <v>0</v>
      </c>
      <c r="H4915">
        <f>IF(OR(H2983="",AND(H2983=H2982,H2983=H2984)),NA(), H2983)</f>
        <v>0</v>
      </c>
      <c r="K4915">
        <f>IF(ISNA(L4915),NA(),K2983)</f>
        <v>0</v>
      </c>
      <c r="L4915">
        <f>IF(OR(L2983="",AND(L2983=L2982,L2983=L2984)),NA(), L2983)</f>
        <v>0</v>
      </c>
      <c r="M4915">
        <f>IF(ISNA(N4915),NA(),M2983)</f>
        <v>0</v>
      </c>
      <c r="N4915">
        <f>IF(OR(N2983="",AND(N2983=N2982,N2983=N2984)),NA(), N2983)</f>
        <v>0</v>
      </c>
    </row>
    <row r="4916" spans="5:14">
      <c r="E4916">
        <f>IF(ISNA(F4916),NA(),E2984)</f>
        <v>0</v>
      </c>
      <c r="F4916">
        <f>IF(OR(F2984="",AND(F2984=F2983,F2984=F2985)),NA(), F2984)</f>
        <v>0</v>
      </c>
      <c r="G4916">
        <f>IF(ISNA(H4916),NA(),G2984)</f>
        <v>0</v>
      </c>
      <c r="H4916">
        <f>IF(OR(H2984="",AND(H2984=H2983,H2984=H2985)),NA(), H2984)</f>
        <v>0</v>
      </c>
      <c r="K4916">
        <f>IF(ISNA(L4916),NA(),K2984)</f>
        <v>0</v>
      </c>
      <c r="L4916">
        <f>IF(OR(L2984="",AND(L2984=L2983,L2984=L2985)),NA(), L2984)</f>
        <v>0</v>
      </c>
      <c r="M4916">
        <f>IF(ISNA(N4916),NA(),M2984)</f>
        <v>0</v>
      </c>
      <c r="N4916">
        <f>IF(OR(N2984="",AND(N2984=N2983,N2984=N2985)),NA(), N2984)</f>
        <v>0</v>
      </c>
    </row>
    <row r="4917" spans="5:14">
      <c r="E4917">
        <f>IF(ISNA(F4917),NA(),E2985)</f>
        <v>0</v>
      </c>
      <c r="F4917">
        <f>IF(OR(F2985="",AND(F2985=F2984,F2985=F2986)),NA(), F2985)</f>
        <v>0</v>
      </c>
      <c r="G4917">
        <f>IF(ISNA(H4917),NA(),G2985)</f>
        <v>0</v>
      </c>
      <c r="H4917">
        <f>IF(OR(H2985="",AND(H2985=H2984,H2985=H2986)),NA(), H2985)</f>
        <v>0</v>
      </c>
      <c r="K4917">
        <f>IF(ISNA(L4917),NA(),K2985)</f>
        <v>0</v>
      </c>
      <c r="L4917">
        <f>IF(OR(L2985="",AND(L2985=L2984,L2985=L2986)),NA(), L2985)</f>
        <v>0</v>
      </c>
      <c r="M4917">
        <f>IF(ISNA(N4917),NA(),M2985)</f>
        <v>0</v>
      </c>
      <c r="N4917">
        <f>IF(OR(N2985="",AND(N2985=N2984,N2985=N2986)),NA(), N2985)</f>
        <v>0</v>
      </c>
    </row>
    <row r="4918" spans="5:14">
      <c r="E4918">
        <f>IF(ISNA(F4918),NA(),E2986)</f>
        <v>0</v>
      </c>
      <c r="F4918">
        <f>IF(OR(F2986="",AND(F2986=F2985,F2986=F2987)),NA(), F2986)</f>
        <v>0</v>
      </c>
      <c r="G4918">
        <f>IF(ISNA(H4918),NA(),G2986)</f>
        <v>0</v>
      </c>
      <c r="H4918">
        <f>IF(OR(H2986="",AND(H2986=H2985,H2986=H2987)),NA(), H2986)</f>
        <v>0</v>
      </c>
      <c r="K4918">
        <f>IF(ISNA(L4918),NA(),K2986)</f>
        <v>0</v>
      </c>
      <c r="L4918">
        <f>IF(OR(L2986="",AND(L2986=L2985,L2986=L2987)),NA(), L2986)</f>
        <v>0</v>
      </c>
      <c r="M4918">
        <f>IF(ISNA(N4918),NA(),M2986)</f>
        <v>0</v>
      </c>
      <c r="N4918">
        <f>IF(OR(N2986="",AND(N2986=N2985,N2986=N2987)),NA(), N2986)</f>
        <v>0</v>
      </c>
    </row>
    <row r="4919" spans="5:14">
      <c r="E4919">
        <f>IF(ISNA(F4919),NA(),E2987)</f>
        <v>0</v>
      </c>
      <c r="F4919">
        <f>IF(OR(F2987="",AND(F2987=F2986,F2987=F2988)),NA(), F2987)</f>
        <v>0</v>
      </c>
      <c r="G4919">
        <f>IF(ISNA(H4919),NA(),G2987)</f>
        <v>0</v>
      </c>
      <c r="H4919">
        <f>IF(OR(H2987="",AND(H2987=H2986,H2987=H2988)),NA(), H2987)</f>
        <v>0</v>
      </c>
      <c r="K4919">
        <f>IF(ISNA(L4919),NA(),K2987)</f>
        <v>0</v>
      </c>
      <c r="L4919">
        <f>IF(OR(L2987="",AND(L2987=L2986,L2987=L2988)),NA(), L2987)</f>
        <v>0</v>
      </c>
      <c r="M4919">
        <f>IF(ISNA(N4919),NA(),M2987)</f>
        <v>0</v>
      </c>
      <c r="N4919">
        <f>IF(OR(N2987="",AND(N2987=N2986,N2987=N2988)),NA(), N2987)</f>
        <v>0</v>
      </c>
    </row>
    <row r="4920" spans="5:14">
      <c r="E4920">
        <f>IF(ISNA(F4920),NA(),E2988)</f>
        <v>0</v>
      </c>
      <c r="F4920">
        <f>IF(OR(F2988="",AND(F2988=F2987,F2988=F2989)),NA(), F2988)</f>
        <v>0</v>
      </c>
      <c r="G4920">
        <f>IF(ISNA(H4920),NA(),G2988)</f>
        <v>0</v>
      </c>
      <c r="H4920">
        <f>IF(OR(H2988="",AND(H2988=H2987,H2988=H2989)),NA(), H2988)</f>
        <v>0</v>
      </c>
      <c r="K4920">
        <f>IF(ISNA(L4920),NA(),K2988)</f>
        <v>0</v>
      </c>
      <c r="L4920">
        <f>IF(OR(L2988="",AND(L2988=L2987,L2988=L2989)),NA(), L2988)</f>
        <v>0</v>
      </c>
      <c r="M4920">
        <f>IF(ISNA(N4920),NA(),M2988)</f>
        <v>0</v>
      </c>
      <c r="N4920">
        <f>IF(OR(N2988="",AND(N2988=N2987,N2988=N2989)),NA(), N2988)</f>
        <v>0</v>
      </c>
    </row>
    <row r="4921" spans="5:14">
      <c r="E4921">
        <f>IF(ISNA(F4921),NA(),E2989)</f>
        <v>0</v>
      </c>
      <c r="F4921">
        <f>IF(OR(F2989="",AND(F2989=F2988,F2989=F2990)),NA(), F2989)</f>
        <v>0</v>
      </c>
      <c r="G4921">
        <f>IF(ISNA(H4921),NA(),G2989)</f>
        <v>0</v>
      </c>
      <c r="H4921">
        <f>IF(OR(H2989="",AND(H2989=H2988,H2989=H2990)),NA(), H2989)</f>
        <v>0</v>
      </c>
      <c r="K4921">
        <f>IF(ISNA(L4921),NA(),K2989)</f>
        <v>0</v>
      </c>
      <c r="L4921">
        <f>IF(OR(L2989="",AND(L2989=L2988,L2989=L2990)),NA(), L2989)</f>
        <v>0</v>
      </c>
      <c r="M4921">
        <f>IF(ISNA(N4921),NA(),M2989)</f>
        <v>0</v>
      </c>
      <c r="N4921">
        <f>IF(OR(N2989="",AND(N2989=N2988,N2989=N2990)),NA(), N2989)</f>
        <v>0</v>
      </c>
    </row>
    <row r="4922" spans="5:14">
      <c r="E4922">
        <f>IF(ISNA(F4922),NA(),E2990)</f>
        <v>0</v>
      </c>
      <c r="F4922">
        <f>IF(OR(F2990="",AND(F2990=F2989,F2990=F2991)),NA(), F2990)</f>
        <v>0</v>
      </c>
      <c r="G4922">
        <f>IF(ISNA(H4922),NA(),G2990)</f>
        <v>0</v>
      </c>
      <c r="H4922">
        <f>IF(OR(H2990="",AND(H2990=H2989,H2990=H2991)),NA(), H2990)</f>
        <v>0</v>
      </c>
      <c r="K4922">
        <f>IF(ISNA(L4922),NA(),K2990)</f>
        <v>0</v>
      </c>
      <c r="L4922">
        <f>IF(OR(L2990="",AND(L2990=L2989,L2990=L2991)),NA(), L2990)</f>
        <v>0</v>
      </c>
      <c r="M4922">
        <f>IF(ISNA(N4922),NA(),M2990)</f>
        <v>0</v>
      </c>
      <c r="N4922">
        <f>IF(OR(N2990="",AND(N2990=N2989,N2990=N2991)),NA(), N2990)</f>
        <v>0</v>
      </c>
    </row>
    <row r="4923" spans="5:14">
      <c r="E4923">
        <f>IF(ISNA(F4923),NA(),E2991)</f>
        <v>0</v>
      </c>
      <c r="F4923">
        <f>IF(OR(F2991="",AND(F2991=F2990,F2991=F2992)),NA(), F2991)</f>
        <v>0</v>
      </c>
      <c r="G4923">
        <f>IF(ISNA(H4923),NA(),G2991)</f>
        <v>0</v>
      </c>
      <c r="H4923">
        <f>IF(OR(H2991="",AND(H2991=H2990,H2991=H2992)),NA(), H2991)</f>
        <v>0</v>
      </c>
      <c r="K4923">
        <f>IF(ISNA(L4923),NA(),K2991)</f>
        <v>0</v>
      </c>
      <c r="L4923">
        <f>IF(OR(L2991="",AND(L2991=L2990,L2991=L2992)),NA(), L2991)</f>
        <v>0</v>
      </c>
      <c r="M4923">
        <f>IF(ISNA(N4923),NA(),M2991)</f>
        <v>0</v>
      </c>
      <c r="N4923">
        <f>IF(OR(N2991="",AND(N2991=N2990,N2991=N2992)),NA(), N2991)</f>
        <v>0</v>
      </c>
    </row>
    <row r="4924" spans="5:14">
      <c r="E4924">
        <f>IF(ISNA(F4924),NA(),E2992)</f>
        <v>0</v>
      </c>
      <c r="F4924">
        <f>IF(OR(F2992="",AND(F2992=F2991,F2992=F2993)),NA(), F2992)</f>
        <v>0</v>
      </c>
      <c r="G4924">
        <f>IF(ISNA(H4924),NA(),G2992)</f>
        <v>0</v>
      </c>
      <c r="H4924">
        <f>IF(OR(H2992="",AND(H2992=H2991,H2992=H2993)),NA(), H2992)</f>
        <v>0</v>
      </c>
      <c r="K4924">
        <f>IF(ISNA(L4924),NA(),K2992)</f>
        <v>0</v>
      </c>
      <c r="L4924">
        <f>IF(OR(L2992="",AND(L2992=L2991,L2992=L2993)),NA(), L2992)</f>
        <v>0</v>
      </c>
      <c r="M4924">
        <f>IF(ISNA(N4924),NA(),M2992)</f>
        <v>0</v>
      </c>
      <c r="N4924">
        <f>IF(OR(N2992="",AND(N2992=N2991,N2992=N2993)),NA(), N2992)</f>
        <v>0</v>
      </c>
    </row>
    <row r="4925" spans="5:14">
      <c r="E4925">
        <f>IF(ISNA(F4925),NA(),E2993)</f>
        <v>0</v>
      </c>
      <c r="F4925">
        <f>IF(OR(F2993="",AND(F2993=F2992,F2993=F2994)),NA(), F2993)</f>
        <v>0</v>
      </c>
      <c r="G4925">
        <f>IF(ISNA(H4925),NA(),G2993)</f>
        <v>0</v>
      </c>
      <c r="H4925">
        <f>IF(OR(H2993="",AND(H2993=H2992,H2993=H2994)),NA(), H2993)</f>
        <v>0</v>
      </c>
      <c r="K4925">
        <f>IF(ISNA(L4925),NA(),K2993)</f>
        <v>0</v>
      </c>
      <c r="L4925">
        <f>IF(OR(L2993="",AND(L2993=L2992,L2993=L2994)),NA(), L2993)</f>
        <v>0</v>
      </c>
      <c r="M4925">
        <f>IF(ISNA(N4925),NA(),M2993)</f>
        <v>0</v>
      </c>
      <c r="N4925">
        <f>IF(OR(N2993="",AND(N2993=N2992,N2993=N2994)),NA(), N2993)</f>
        <v>0</v>
      </c>
    </row>
    <row r="4926" spans="5:14">
      <c r="E4926">
        <f>IF(ISNA(F4926),NA(),E2994)</f>
        <v>0</v>
      </c>
      <c r="F4926">
        <f>IF(OR(F2994="",AND(F2994=F2993,F2994=F2995)),NA(), F2994)</f>
        <v>0</v>
      </c>
      <c r="G4926">
        <f>IF(ISNA(H4926),NA(),G2994)</f>
        <v>0</v>
      </c>
      <c r="H4926">
        <f>IF(OR(H2994="",AND(H2994=H2993,H2994=H2995)),NA(), H2994)</f>
        <v>0</v>
      </c>
      <c r="K4926">
        <f>IF(ISNA(L4926),NA(),K2994)</f>
        <v>0</v>
      </c>
      <c r="L4926">
        <f>IF(OR(L2994="",AND(L2994=L2993,L2994=L2995)),NA(), L2994)</f>
        <v>0</v>
      </c>
      <c r="M4926">
        <f>IF(ISNA(N4926),NA(),M2994)</f>
        <v>0</v>
      </c>
      <c r="N4926">
        <f>IF(OR(N2994="",AND(N2994=N2993,N2994=N2995)),NA(), N2994)</f>
        <v>0</v>
      </c>
    </row>
    <row r="4927" spans="5:14">
      <c r="E4927">
        <f>IF(ISNA(F4927),NA(),E2995)</f>
        <v>0</v>
      </c>
      <c r="F4927">
        <f>IF(OR(F2995="",AND(F2995=F2994,F2995=F2996)),NA(), F2995)</f>
        <v>0</v>
      </c>
      <c r="G4927">
        <f>IF(ISNA(H4927),NA(),G2995)</f>
        <v>0</v>
      </c>
      <c r="H4927">
        <f>IF(OR(H2995="",AND(H2995=H2994,H2995=H2996)),NA(), H2995)</f>
        <v>0</v>
      </c>
      <c r="K4927">
        <f>IF(ISNA(L4927),NA(),K2995)</f>
        <v>0</v>
      </c>
      <c r="L4927">
        <f>IF(OR(L2995="",AND(L2995=L2994,L2995=L2996)),NA(), L2995)</f>
        <v>0</v>
      </c>
      <c r="M4927">
        <f>IF(ISNA(N4927),NA(),M2995)</f>
        <v>0</v>
      </c>
      <c r="N4927">
        <f>IF(OR(N2995="",AND(N2995=N2994,N2995=N2996)),NA(), N2995)</f>
        <v>0</v>
      </c>
    </row>
    <row r="4928" spans="5:14">
      <c r="E4928">
        <f>IF(ISNA(F4928),NA(),E2996)</f>
        <v>0</v>
      </c>
      <c r="F4928">
        <f>IF(OR(F2996="",AND(F2996=F2995,F2996=F2997)),NA(), F2996)</f>
        <v>0</v>
      </c>
      <c r="G4928">
        <f>IF(ISNA(H4928),NA(),G2996)</f>
        <v>0</v>
      </c>
      <c r="H4928">
        <f>IF(OR(H2996="",AND(H2996=H2995,H2996=H2997)),NA(), H2996)</f>
        <v>0</v>
      </c>
      <c r="K4928">
        <f>IF(ISNA(L4928),NA(),K2996)</f>
        <v>0</v>
      </c>
      <c r="L4928">
        <f>IF(OR(L2996="",AND(L2996=L2995,L2996=L2997)),NA(), L2996)</f>
        <v>0</v>
      </c>
      <c r="M4928">
        <f>IF(ISNA(N4928),NA(),M2996)</f>
        <v>0</v>
      </c>
      <c r="N4928">
        <f>IF(OR(N2996="",AND(N2996=N2995,N2996=N2997)),NA(), N2996)</f>
        <v>0</v>
      </c>
    </row>
    <row r="4929" spans="5:14">
      <c r="E4929">
        <f>IF(ISNA(F4929),NA(),E2997)</f>
        <v>0</v>
      </c>
      <c r="F4929">
        <f>IF(OR(F2997="",AND(F2997=F2996,F2997=F2998)),NA(), F2997)</f>
        <v>0</v>
      </c>
      <c r="G4929">
        <f>IF(ISNA(H4929),NA(),G2997)</f>
        <v>0</v>
      </c>
      <c r="H4929">
        <f>IF(OR(H2997="",AND(H2997=H2996,H2997=H2998)),NA(), H2997)</f>
        <v>0</v>
      </c>
      <c r="K4929">
        <f>IF(ISNA(L4929),NA(),K2997)</f>
        <v>0</v>
      </c>
      <c r="L4929">
        <f>IF(OR(L2997="",AND(L2997=L2996,L2997=L2998)),NA(), L2997)</f>
        <v>0</v>
      </c>
      <c r="M4929">
        <f>IF(ISNA(N4929),NA(),M2997)</f>
        <v>0</v>
      </c>
      <c r="N4929">
        <f>IF(OR(N2997="",AND(N2997=N2996,N2997=N2998)),NA(), N2997)</f>
        <v>0</v>
      </c>
    </row>
    <row r="4930" spans="5:14">
      <c r="E4930">
        <f>IF(ISNA(F4930),NA(),E2998)</f>
        <v>0</v>
      </c>
      <c r="F4930">
        <f>IF(OR(F2998="",AND(F2998=F2997,F2998=F2999)),NA(), F2998)</f>
        <v>0</v>
      </c>
      <c r="G4930">
        <f>IF(ISNA(H4930),NA(),G2998)</f>
        <v>0</v>
      </c>
      <c r="H4930">
        <f>IF(OR(H2998="",AND(H2998=H2997,H2998=H2999)),NA(), H2998)</f>
        <v>0</v>
      </c>
      <c r="K4930">
        <f>IF(ISNA(L4930),NA(),K2998)</f>
        <v>0</v>
      </c>
      <c r="L4930">
        <f>IF(OR(L2998="",AND(L2998=L2997,L2998=L2999)),NA(), L2998)</f>
        <v>0</v>
      </c>
      <c r="M4930">
        <f>IF(ISNA(N4930),NA(),M2998)</f>
        <v>0</v>
      </c>
      <c r="N4930">
        <f>IF(OR(N2998="",AND(N2998=N2997,N2998=N2999)),NA(), N2998)</f>
        <v>0</v>
      </c>
    </row>
    <row r="4931" spans="5:14">
      <c r="E4931">
        <f>IF(ISNA(F4931),NA(),E2999)</f>
        <v>0</v>
      </c>
      <c r="F4931">
        <f>IF(OR(F2999="",AND(F2999=F2998,F2999=F3000)),NA(), F2999)</f>
        <v>0</v>
      </c>
      <c r="G4931">
        <f>IF(ISNA(H4931),NA(),G2999)</f>
        <v>0</v>
      </c>
      <c r="H4931">
        <f>IF(OR(H2999="",AND(H2999=H2998,H2999=H3000)),NA(), H2999)</f>
        <v>0</v>
      </c>
      <c r="K4931">
        <f>IF(ISNA(L4931),NA(),K2999)</f>
        <v>0</v>
      </c>
      <c r="L4931">
        <f>IF(OR(L2999="",AND(L2999=L2998,L2999=L3000)),NA(), L2999)</f>
        <v>0</v>
      </c>
      <c r="M4931">
        <f>IF(ISNA(N4931),NA(),M2999)</f>
        <v>0</v>
      </c>
      <c r="N4931">
        <f>IF(OR(N2999="",AND(N2999=N2998,N2999=N3000)),NA(), N2999)</f>
        <v>0</v>
      </c>
    </row>
    <row r="4932" spans="5:14">
      <c r="E4932">
        <f>IF(ISNA(F4932),NA(),E3000)</f>
        <v>0</v>
      </c>
      <c r="F4932">
        <f>IF(OR(F3000="",AND(F3000=F2999,F3000=F3001)),NA(), F3000)</f>
        <v>0</v>
      </c>
      <c r="G4932">
        <f>IF(ISNA(H4932),NA(),G3000)</f>
        <v>0</v>
      </c>
      <c r="H4932">
        <f>IF(OR(H3000="",AND(H3000=H2999,H3000=H3001)),NA(), H3000)</f>
        <v>0</v>
      </c>
      <c r="K4932">
        <f>IF(ISNA(L4932),NA(),K3000)</f>
        <v>0</v>
      </c>
      <c r="L4932">
        <f>IF(OR(L3000="",AND(L3000=L2999,L3000=L3001)),NA(), L3000)</f>
        <v>0</v>
      </c>
      <c r="M4932">
        <f>IF(ISNA(N4932),NA(),M3000)</f>
        <v>0</v>
      </c>
      <c r="N4932">
        <f>IF(OR(N3000="",AND(N3000=N2999,N3000=N3001)),NA(), N3000)</f>
        <v>0</v>
      </c>
    </row>
    <row r="4933" spans="5:14">
      <c r="E4933">
        <f>IF(ISNA(F4933),NA(),E3001)</f>
        <v>0</v>
      </c>
      <c r="F4933">
        <f>IF(OR(F3001="",AND(F3001=F3000,F3001=F3002)),NA(), F3001)</f>
        <v>0</v>
      </c>
      <c r="G4933">
        <f>IF(ISNA(H4933),NA(),G3001)</f>
        <v>0</v>
      </c>
      <c r="H4933">
        <f>IF(OR(H3001="",AND(H3001=H3000,H3001=H3002)),NA(), H3001)</f>
        <v>0</v>
      </c>
      <c r="K4933">
        <f>IF(ISNA(L4933),NA(),K3001)</f>
        <v>0</v>
      </c>
      <c r="L4933">
        <f>IF(OR(L3001="",AND(L3001=L3000,L3001=L3002)),NA(), L3001)</f>
        <v>0</v>
      </c>
      <c r="M4933">
        <f>IF(ISNA(N4933),NA(),M3001)</f>
        <v>0</v>
      </c>
      <c r="N4933">
        <f>IF(OR(N3001="",AND(N3001=N3000,N3001=N3002)),NA(), N3001)</f>
        <v>0</v>
      </c>
    </row>
    <row r="4934" spans="5:14">
      <c r="E4934">
        <f>IF(ISNA(F4934),NA(),E3002)</f>
        <v>0</v>
      </c>
      <c r="F4934">
        <f>IF(OR(F3002="",AND(F3002=F3001,F3002=F3003)),NA(), F3002)</f>
        <v>0</v>
      </c>
      <c r="G4934">
        <f>IF(ISNA(H4934),NA(),G3002)</f>
        <v>0</v>
      </c>
      <c r="H4934">
        <f>IF(OR(H3002="",AND(H3002=H3001,H3002=H3003)),NA(), H3002)</f>
        <v>0</v>
      </c>
      <c r="K4934">
        <f>IF(ISNA(L4934),NA(),K3002)</f>
        <v>0</v>
      </c>
      <c r="L4934">
        <f>IF(OR(L3002="",AND(L3002=L3001,L3002=L3003)),NA(), L3002)</f>
        <v>0</v>
      </c>
      <c r="M4934">
        <f>IF(ISNA(N4934),NA(),M3002)</f>
        <v>0</v>
      </c>
      <c r="N4934">
        <f>IF(OR(N3002="",AND(N3002=N3001,N3002=N3003)),NA(), N3002)</f>
        <v>0</v>
      </c>
    </row>
    <row r="4935" spans="5:14">
      <c r="E4935">
        <f>IF(ISNA(F4935),NA(),E3003)</f>
        <v>0</v>
      </c>
      <c r="F4935">
        <f>IF(OR(F3003="",AND(F3003=F3002,F3003=F3004)),NA(), F3003)</f>
        <v>0</v>
      </c>
      <c r="G4935">
        <f>IF(ISNA(H4935),NA(),G3003)</f>
        <v>0</v>
      </c>
      <c r="H4935">
        <f>IF(OR(H3003="",AND(H3003=H3002,H3003=H3004)),NA(), H3003)</f>
        <v>0</v>
      </c>
      <c r="K4935">
        <f>IF(ISNA(L4935),NA(),K3003)</f>
        <v>0</v>
      </c>
      <c r="L4935">
        <f>IF(OR(L3003="",AND(L3003=L3002,L3003=L3004)),NA(), L3003)</f>
        <v>0</v>
      </c>
      <c r="M4935">
        <f>IF(ISNA(N4935),NA(),M3003)</f>
        <v>0</v>
      </c>
      <c r="N4935">
        <f>IF(OR(N3003="",AND(N3003=N3002,N3003=N3004)),NA(), N3003)</f>
        <v>0</v>
      </c>
    </row>
    <row r="4936" spans="5:14">
      <c r="E4936">
        <f>IF(ISNA(F4936),NA(),E3004)</f>
        <v>0</v>
      </c>
      <c r="F4936">
        <f>IF(OR(F3004="",AND(F3004=F3003,F3004=F3005)),NA(), F3004)</f>
        <v>0</v>
      </c>
      <c r="G4936">
        <f>IF(ISNA(H4936),NA(),G3004)</f>
        <v>0</v>
      </c>
      <c r="H4936">
        <f>IF(OR(H3004="",AND(H3004=H3003,H3004=H3005)),NA(), H3004)</f>
        <v>0</v>
      </c>
      <c r="K4936">
        <f>IF(ISNA(L4936),NA(),K3004)</f>
        <v>0</v>
      </c>
      <c r="L4936">
        <f>IF(OR(L3004="",AND(L3004=L3003,L3004=L3005)),NA(), L3004)</f>
        <v>0</v>
      </c>
      <c r="M4936">
        <f>IF(ISNA(N4936),NA(),M3004)</f>
        <v>0</v>
      </c>
      <c r="N4936">
        <f>IF(OR(N3004="",AND(N3004=N3003,N3004=N3005)),NA(), N3004)</f>
        <v>0</v>
      </c>
    </row>
    <row r="4937" spans="5:14">
      <c r="E4937">
        <f>IF(ISNA(F4937),NA(),E3005)</f>
        <v>0</v>
      </c>
      <c r="F4937">
        <f>IF(OR(F3005="",AND(F3005=F3004,F3005=F3006)),NA(), F3005)</f>
        <v>0</v>
      </c>
      <c r="G4937">
        <f>IF(ISNA(H4937),NA(),G3005)</f>
        <v>0</v>
      </c>
      <c r="H4937">
        <f>IF(OR(H3005="",AND(H3005=H3004,H3005=H3006)),NA(), H3005)</f>
        <v>0</v>
      </c>
      <c r="K4937">
        <f>IF(ISNA(L4937),NA(),K3005)</f>
        <v>0</v>
      </c>
      <c r="L4937">
        <f>IF(OR(L3005="",AND(L3005=L3004,L3005=L3006)),NA(), L3005)</f>
        <v>0</v>
      </c>
      <c r="M4937">
        <f>IF(ISNA(N4937),NA(),M3005)</f>
        <v>0</v>
      </c>
      <c r="N4937">
        <f>IF(OR(N3005="",AND(N3005=N3004,N3005=N3006)),NA(), N3005)</f>
        <v>0</v>
      </c>
    </row>
    <row r="4938" spans="5:14">
      <c r="E4938">
        <f>IF(ISNA(F4938),NA(),E3006)</f>
        <v>0</v>
      </c>
      <c r="F4938">
        <f>IF(OR(F3006="",AND(F3006=F3005,F3006=F3007)),NA(), F3006)</f>
        <v>0</v>
      </c>
      <c r="G4938">
        <f>IF(ISNA(H4938),NA(),G3006)</f>
        <v>0</v>
      </c>
      <c r="H4938">
        <f>IF(OR(H3006="",AND(H3006=H3005,H3006=H3007)),NA(), H3006)</f>
        <v>0</v>
      </c>
      <c r="K4938">
        <f>IF(ISNA(L4938),NA(),K3006)</f>
        <v>0</v>
      </c>
      <c r="L4938">
        <f>IF(OR(L3006="",AND(L3006=L3005,L3006=L3007)),NA(), L3006)</f>
        <v>0</v>
      </c>
      <c r="M4938">
        <f>IF(ISNA(N4938),NA(),M3006)</f>
        <v>0</v>
      </c>
      <c r="N4938">
        <f>IF(OR(N3006="",AND(N3006=N3005,N3006=N3007)),NA(), N3006)</f>
        <v>0</v>
      </c>
    </row>
    <row r="4939" spans="5:14">
      <c r="E4939">
        <f>IF(ISNA(F4939),NA(),E3007)</f>
        <v>0</v>
      </c>
      <c r="F4939">
        <f>IF(OR(F3007="",AND(F3007=F3006,F3007=F3008)),NA(), F3007)</f>
        <v>0</v>
      </c>
      <c r="G4939">
        <f>IF(ISNA(H4939),NA(),G3007)</f>
        <v>0</v>
      </c>
      <c r="H4939">
        <f>IF(OR(H3007="",AND(H3007=H3006,H3007=H3008)),NA(), H3007)</f>
        <v>0</v>
      </c>
      <c r="K4939">
        <f>IF(ISNA(L4939),NA(),K3007)</f>
        <v>0</v>
      </c>
      <c r="L4939">
        <f>IF(OR(L3007="",AND(L3007=L3006,L3007=L3008)),NA(), L3007)</f>
        <v>0</v>
      </c>
      <c r="M4939">
        <f>IF(ISNA(N4939),NA(),M3007)</f>
        <v>0</v>
      </c>
      <c r="N4939">
        <f>IF(OR(N3007="",AND(N3007=N3006,N3007=N3008)),NA(), N3007)</f>
        <v>0</v>
      </c>
    </row>
    <row r="4940" spans="5:14">
      <c r="E4940">
        <f>IF(ISNA(F4940),NA(),E3008)</f>
        <v>0</v>
      </c>
      <c r="F4940">
        <f>IF(OR(F3008="",AND(F3008=F3007,F3008=F3009)),NA(), F3008)</f>
        <v>0</v>
      </c>
      <c r="G4940">
        <f>IF(ISNA(H4940),NA(),G3008)</f>
        <v>0</v>
      </c>
      <c r="H4940">
        <f>IF(OR(H3008="",AND(H3008=H3007,H3008=H3009)),NA(), H3008)</f>
        <v>0</v>
      </c>
      <c r="K4940">
        <f>IF(ISNA(L4940),NA(),K3008)</f>
        <v>0</v>
      </c>
      <c r="L4940">
        <f>IF(OR(L3008="",AND(L3008=L3007,L3008=L3009)),NA(), L3008)</f>
        <v>0</v>
      </c>
      <c r="M4940">
        <f>IF(ISNA(N4940),NA(),M3008)</f>
        <v>0</v>
      </c>
      <c r="N4940">
        <f>IF(OR(N3008="",AND(N3008=N3007,N3008=N3009)),NA(), N3008)</f>
        <v>0</v>
      </c>
    </row>
    <row r="4941" spans="5:14">
      <c r="E4941">
        <f>IF(ISNA(F4941),NA(),E3009)</f>
        <v>0</v>
      </c>
      <c r="F4941">
        <f>IF(OR(F3009="",AND(F3009=F3008,F3009=F3010)),NA(), F3009)</f>
        <v>0</v>
      </c>
      <c r="G4941">
        <f>IF(ISNA(H4941),NA(),G3009)</f>
        <v>0</v>
      </c>
      <c r="H4941">
        <f>IF(OR(H3009="",AND(H3009=H3008,H3009=H3010)),NA(), H3009)</f>
        <v>0</v>
      </c>
      <c r="K4941">
        <f>IF(ISNA(L4941),NA(),K3009)</f>
        <v>0</v>
      </c>
      <c r="L4941">
        <f>IF(OR(L3009="",AND(L3009=L3008,L3009=L3010)),NA(), L3009)</f>
        <v>0</v>
      </c>
      <c r="M4941">
        <f>IF(ISNA(N4941),NA(),M3009)</f>
        <v>0</v>
      </c>
      <c r="N4941">
        <f>IF(OR(N3009="",AND(N3009=N3008,N3009=N3010)),NA(), N3009)</f>
        <v>0</v>
      </c>
    </row>
    <row r="4942" spans="5:14">
      <c r="E4942">
        <f>IF(ISNA(F4942),NA(),E3010)</f>
        <v>0</v>
      </c>
      <c r="F4942">
        <f>IF(OR(F3010="",AND(F3010=F3009,F3010=F3011)),NA(), F3010)</f>
        <v>0</v>
      </c>
      <c r="G4942">
        <f>IF(ISNA(H4942),NA(),G3010)</f>
        <v>0</v>
      </c>
      <c r="H4942">
        <f>IF(OR(H3010="",AND(H3010=H3009,H3010=H3011)),NA(), H3010)</f>
        <v>0</v>
      </c>
      <c r="K4942">
        <f>IF(ISNA(L4942),NA(),K3010)</f>
        <v>0</v>
      </c>
      <c r="L4942">
        <f>IF(OR(L3010="",AND(L3010=L3009,L3010=L3011)),NA(), L3010)</f>
        <v>0</v>
      </c>
      <c r="M4942">
        <f>IF(ISNA(N4942),NA(),M3010)</f>
        <v>0</v>
      </c>
      <c r="N4942">
        <f>IF(OR(N3010="",AND(N3010=N3009,N3010=N3011)),NA(), N3010)</f>
        <v>0</v>
      </c>
    </row>
    <row r="4943" spans="5:14">
      <c r="E4943">
        <f>IF(ISNA(F4943),NA(),E3011)</f>
        <v>0</v>
      </c>
      <c r="F4943">
        <f>IF(OR(F3011="",AND(F3011=F3010,F3011=F3012)),NA(), F3011)</f>
        <v>0</v>
      </c>
      <c r="G4943">
        <f>IF(ISNA(H4943),NA(),G3011)</f>
        <v>0</v>
      </c>
      <c r="H4943">
        <f>IF(OR(H3011="",AND(H3011=H3010,H3011=H3012)),NA(), H3011)</f>
        <v>0</v>
      </c>
      <c r="K4943">
        <f>IF(ISNA(L4943),NA(),K3011)</f>
        <v>0</v>
      </c>
      <c r="L4943">
        <f>IF(OR(L3011="",AND(L3011=L3010,L3011=L3012)),NA(), L3011)</f>
        <v>0</v>
      </c>
      <c r="M4943">
        <f>IF(ISNA(N4943),NA(),M3011)</f>
        <v>0</v>
      </c>
      <c r="N4943">
        <f>IF(OR(N3011="",AND(N3011=N3010,N3011=N3012)),NA(), N3011)</f>
        <v>0</v>
      </c>
    </row>
    <row r="4944" spans="5:14">
      <c r="E4944">
        <f>IF(ISNA(F4944),NA(),E3012)</f>
        <v>0</v>
      </c>
      <c r="F4944">
        <f>IF(OR(F3012="",AND(F3012=F3011,F3012=F3013)),NA(), F3012)</f>
        <v>0</v>
      </c>
      <c r="G4944">
        <f>IF(ISNA(H4944),NA(),G3012)</f>
        <v>0</v>
      </c>
      <c r="H4944">
        <f>IF(OR(H3012="",AND(H3012=H3011,H3012=H3013)),NA(), H3012)</f>
        <v>0</v>
      </c>
      <c r="K4944">
        <f>IF(ISNA(L4944),NA(),K3012)</f>
        <v>0</v>
      </c>
      <c r="L4944">
        <f>IF(OR(L3012="",AND(L3012=L3011,L3012=L3013)),NA(), L3012)</f>
        <v>0</v>
      </c>
      <c r="M4944">
        <f>IF(ISNA(N4944),NA(),M3012)</f>
        <v>0</v>
      </c>
      <c r="N4944">
        <f>IF(OR(N3012="",AND(N3012=N3011,N3012=N3013)),NA(), N3012)</f>
        <v>0</v>
      </c>
    </row>
    <row r="4945" spans="5:14">
      <c r="E4945">
        <f>IF(ISNA(F4945),NA(),E3013)</f>
        <v>0</v>
      </c>
      <c r="F4945">
        <f>IF(OR(F3013="",AND(F3013=F3012,F3013=F3014)),NA(), F3013)</f>
        <v>0</v>
      </c>
      <c r="G4945">
        <f>IF(ISNA(H4945),NA(),G3013)</f>
        <v>0</v>
      </c>
      <c r="H4945">
        <f>IF(OR(H3013="",AND(H3013=H3012,H3013=H3014)),NA(), H3013)</f>
        <v>0</v>
      </c>
      <c r="K4945">
        <f>IF(ISNA(L4945),NA(),K3013)</f>
        <v>0</v>
      </c>
      <c r="L4945">
        <f>IF(OR(L3013="",AND(L3013=L3012,L3013=L3014)),NA(), L3013)</f>
        <v>0</v>
      </c>
      <c r="M4945">
        <f>IF(ISNA(N4945),NA(),M3013)</f>
        <v>0</v>
      </c>
      <c r="N4945">
        <f>IF(OR(N3013="",AND(N3013=N3012,N3013=N3014)),NA(), N3013)</f>
        <v>0</v>
      </c>
    </row>
    <row r="4946" spans="5:14">
      <c r="E4946">
        <f>IF(ISNA(F4946),NA(),E3014)</f>
        <v>0</v>
      </c>
      <c r="F4946">
        <f>IF(OR(F3014="",AND(F3014=F3013,F3014=F3015)),NA(), F3014)</f>
        <v>0</v>
      </c>
      <c r="G4946">
        <f>IF(ISNA(H4946),NA(),G3014)</f>
        <v>0</v>
      </c>
      <c r="H4946">
        <f>IF(OR(H3014="",AND(H3014=H3013,H3014=H3015)),NA(), H3014)</f>
        <v>0</v>
      </c>
      <c r="K4946">
        <f>IF(ISNA(L4946),NA(),K3014)</f>
        <v>0</v>
      </c>
      <c r="L4946">
        <f>IF(OR(L3014="",AND(L3014=L3013,L3014=L3015)),NA(), L3014)</f>
        <v>0</v>
      </c>
      <c r="M4946">
        <f>IF(ISNA(N4946),NA(),M3014)</f>
        <v>0</v>
      </c>
      <c r="N4946">
        <f>IF(OR(N3014="",AND(N3014=N3013,N3014=N3015)),NA(), N3014)</f>
        <v>0</v>
      </c>
    </row>
    <row r="4947" spans="5:14">
      <c r="E4947">
        <f>IF(ISNA(F4947),NA(),E3015)</f>
        <v>0</v>
      </c>
      <c r="F4947">
        <f>IF(OR(F3015="",AND(F3015=F3014,F3015=F3016)),NA(), F3015)</f>
        <v>0</v>
      </c>
      <c r="G4947">
        <f>IF(ISNA(H4947),NA(),G3015)</f>
        <v>0</v>
      </c>
      <c r="H4947">
        <f>IF(OR(H3015="",AND(H3015=H3014,H3015=H3016)),NA(), H3015)</f>
        <v>0</v>
      </c>
      <c r="K4947">
        <f>IF(ISNA(L4947),NA(),K3015)</f>
        <v>0</v>
      </c>
      <c r="L4947">
        <f>IF(OR(L3015="",AND(L3015=L3014,L3015=L3016)),NA(), L3015)</f>
        <v>0</v>
      </c>
      <c r="M4947">
        <f>IF(ISNA(N4947),NA(),M3015)</f>
        <v>0</v>
      </c>
      <c r="N4947">
        <f>IF(OR(N3015="",AND(N3015=N3014,N3015=N3016)),NA(), N3015)</f>
        <v>0</v>
      </c>
    </row>
    <row r="4948" spans="5:14">
      <c r="E4948">
        <f>IF(ISNA(F4948),NA(),E3016)</f>
        <v>0</v>
      </c>
      <c r="F4948">
        <f>IF(OR(F3016="",AND(F3016=F3015,F3016=F3017)),NA(), F3016)</f>
        <v>0</v>
      </c>
      <c r="G4948">
        <f>IF(ISNA(H4948),NA(),G3016)</f>
        <v>0</v>
      </c>
      <c r="H4948">
        <f>IF(OR(H3016="",AND(H3016=H3015,H3016=H3017)),NA(), H3016)</f>
        <v>0</v>
      </c>
      <c r="K4948">
        <f>IF(ISNA(L4948),NA(),K3016)</f>
        <v>0</v>
      </c>
      <c r="L4948">
        <f>IF(OR(L3016="",AND(L3016=L3015,L3016=L3017)),NA(), L3016)</f>
        <v>0</v>
      </c>
      <c r="M4948">
        <f>IF(ISNA(N4948),NA(),M3016)</f>
        <v>0</v>
      </c>
      <c r="N4948">
        <f>IF(OR(N3016="",AND(N3016=N3015,N3016=N3017)),NA(), N3016)</f>
        <v>0</v>
      </c>
    </row>
    <row r="4949" spans="5:14">
      <c r="E4949">
        <f>IF(ISNA(F4949),NA(),E3017)</f>
        <v>0</v>
      </c>
      <c r="F4949">
        <f>IF(OR(F3017="",AND(F3017=F3016,F3017=F3018)),NA(), F3017)</f>
        <v>0</v>
      </c>
      <c r="G4949">
        <f>IF(ISNA(H4949),NA(),G3017)</f>
        <v>0</v>
      </c>
      <c r="H4949">
        <f>IF(OR(H3017="",AND(H3017=H3016,H3017=H3018)),NA(), H3017)</f>
        <v>0</v>
      </c>
      <c r="K4949">
        <f>IF(ISNA(L4949),NA(),K3017)</f>
        <v>0</v>
      </c>
      <c r="L4949">
        <f>IF(OR(L3017="",AND(L3017=L3016,L3017=L3018)),NA(), L3017)</f>
        <v>0</v>
      </c>
      <c r="M4949">
        <f>IF(ISNA(N4949),NA(),M3017)</f>
        <v>0</v>
      </c>
      <c r="N4949">
        <f>IF(OR(N3017="",AND(N3017=N3016,N3017=N3018)),NA(), N3017)</f>
        <v>0</v>
      </c>
    </row>
    <row r="4950" spans="5:14">
      <c r="E4950">
        <f>IF(ISNA(F4950),NA(),E3018)</f>
        <v>0</v>
      </c>
      <c r="F4950">
        <f>IF(OR(F3018="",AND(F3018=F3017,F3018=F3019)),NA(), F3018)</f>
        <v>0</v>
      </c>
      <c r="G4950">
        <f>IF(ISNA(H4950),NA(),G3018)</f>
        <v>0</v>
      </c>
      <c r="H4950">
        <f>IF(OR(H3018="",AND(H3018=H3017,H3018=H3019)),NA(), H3018)</f>
        <v>0</v>
      </c>
      <c r="K4950">
        <f>IF(ISNA(L4950),NA(),K3018)</f>
        <v>0</v>
      </c>
      <c r="L4950">
        <f>IF(OR(L3018="",AND(L3018=L3017,L3018=L3019)),NA(), L3018)</f>
        <v>0</v>
      </c>
      <c r="M4950">
        <f>IF(ISNA(N4950),NA(),M3018)</f>
        <v>0</v>
      </c>
      <c r="N4950">
        <f>IF(OR(N3018="",AND(N3018=N3017,N3018=N3019)),NA(), N3018)</f>
        <v>0</v>
      </c>
    </row>
    <row r="4951" spans="5:14">
      <c r="E4951">
        <f>IF(ISNA(F4951),NA(),E3019)</f>
        <v>0</v>
      </c>
      <c r="F4951">
        <f>IF(OR(F3019="",AND(F3019=F3018,F3019=F3020)),NA(), F3019)</f>
        <v>0</v>
      </c>
      <c r="G4951">
        <f>IF(ISNA(H4951),NA(),G3019)</f>
        <v>0</v>
      </c>
      <c r="H4951">
        <f>IF(OR(H3019="",AND(H3019=H3018,H3019=H3020)),NA(), H3019)</f>
        <v>0</v>
      </c>
      <c r="K4951">
        <f>IF(ISNA(L4951),NA(),K3019)</f>
        <v>0</v>
      </c>
      <c r="L4951">
        <f>IF(OR(L3019="",AND(L3019=L3018,L3019=L3020)),NA(), L3019)</f>
        <v>0</v>
      </c>
      <c r="M4951">
        <f>IF(ISNA(N4951),NA(),M3019)</f>
        <v>0</v>
      </c>
      <c r="N4951">
        <f>IF(OR(N3019="",AND(N3019=N3018,N3019=N3020)),NA(), N3019)</f>
        <v>0</v>
      </c>
    </row>
    <row r="4952" spans="5:14">
      <c r="E4952">
        <f>IF(ISNA(F4952),NA(),E3020)</f>
        <v>0</v>
      </c>
      <c r="F4952">
        <f>IF(OR(F3020="",AND(F3020=F3019,F3020=F3021)),NA(), F3020)</f>
        <v>0</v>
      </c>
      <c r="G4952">
        <f>IF(ISNA(H4952),NA(),G3020)</f>
        <v>0</v>
      </c>
      <c r="H4952">
        <f>IF(OR(H3020="",AND(H3020=H3019,H3020=H3021)),NA(), H3020)</f>
        <v>0</v>
      </c>
      <c r="K4952">
        <f>IF(ISNA(L4952),NA(),K3020)</f>
        <v>0</v>
      </c>
      <c r="L4952">
        <f>IF(OR(L3020="",AND(L3020=L3019,L3020=L3021)),NA(), L3020)</f>
        <v>0</v>
      </c>
      <c r="M4952">
        <f>IF(ISNA(N4952),NA(),M3020)</f>
        <v>0</v>
      </c>
      <c r="N4952">
        <f>IF(OR(N3020="",AND(N3020=N3019,N3020=N3021)),NA(), N3020)</f>
        <v>0</v>
      </c>
    </row>
    <row r="4953" spans="5:14">
      <c r="E4953">
        <f>IF(ISNA(F4953),NA(),E3021)</f>
        <v>0</v>
      </c>
      <c r="F4953">
        <f>IF(OR(F3021="",AND(F3021=F3020,F3021=F3022)),NA(), F3021)</f>
        <v>0</v>
      </c>
      <c r="G4953">
        <f>IF(ISNA(H4953),NA(),G3021)</f>
        <v>0</v>
      </c>
      <c r="H4953">
        <f>IF(OR(H3021="",AND(H3021=H3020,H3021=H3022)),NA(), H3021)</f>
        <v>0</v>
      </c>
      <c r="K4953">
        <f>IF(ISNA(L4953),NA(),K3021)</f>
        <v>0</v>
      </c>
      <c r="L4953">
        <f>IF(OR(L3021="",AND(L3021=L3020,L3021=L3022)),NA(), L3021)</f>
        <v>0</v>
      </c>
      <c r="M4953">
        <f>IF(ISNA(N4953),NA(),M3021)</f>
        <v>0</v>
      </c>
      <c r="N4953">
        <f>IF(OR(N3021="",AND(N3021=N3020,N3021=N3022)),NA(), N3021)</f>
        <v>0</v>
      </c>
    </row>
    <row r="4954" spans="5:14">
      <c r="E4954">
        <f>IF(ISNA(F4954),NA(),E3022)</f>
        <v>0</v>
      </c>
      <c r="F4954">
        <f>IF(OR(F3022="",AND(F3022=F3021,F3022=F3023)),NA(), F3022)</f>
        <v>0</v>
      </c>
      <c r="G4954">
        <f>IF(ISNA(H4954),NA(),G3022)</f>
        <v>0</v>
      </c>
      <c r="H4954">
        <f>IF(OR(H3022="",AND(H3022=H3021,H3022=H3023)),NA(), H3022)</f>
        <v>0</v>
      </c>
      <c r="K4954">
        <f>IF(ISNA(L4954),NA(),K3022)</f>
        <v>0</v>
      </c>
      <c r="L4954">
        <f>IF(OR(L3022="",AND(L3022=L3021,L3022=L3023)),NA(), L3022)</f>
        <v>0</v>
      </c>
      <c r="M4954">
        <f>IF(ISNA(N4954),NA(),M3022)</f>
        <v>0</v>
      </c>
      <c r="N4954">
        <f>IF(OR(N3022="",AND(N3022=N3021,N3022=N3023)),NA(), N3022)</f>
        <v>0</v>
      </c>
    </row>
    <row r="4955" spans="5:14">
      <c r="E4955">
        <f>IF(ISNA(F4955),NA(),E3023)</f>
        <v>0</v>
      </c>
      <c r="F4955">
        <f>IF(OR(F3023="",AND(F3023=F3022,F3023=F3024)),NA(), F3023)</f>
        <v>0</v>
      </c>
      <c r="G4955">
        <f>IF(ISNA(H4955),NA(),G3023)</f>
        <v>0</v>
      </c>
      <c r="H4955">
        <f>IF(OR(H3023="",AND(H3023=H3022,H3023=H3024)),NA(), H3023)</f>
        <v>0</v>
      </c>
      <c r="K4955">
        <f>IF(ISNA(L4955),NA(),K3023)</f>
        <v>0</v>
      </c>
      <c r="L4955">
        <f>IF(OR(L3023="",AND(L3023=L3022,L3023=L3024)),NA(), L3023)</f>
        <v>0</v>
      </c>
      <c r="M4955">
        <f>IF(ISNA(N4955),NA(),M3023)</f>
        <v>0</v>
      </c>
      <c r="N4955">
        <f>IF(OR(N3023="",AND(N3023=N3022,N3023=N3024)),NA(), N3023)</f>
        <v>0</v>
      </c>
    </row>
    <row r="4956" spans="5:14">
      <c r="E4956">
        <f>IF(ISNA(F4956),NA(),E3024)</f>
        <v>0</v>
      </c>
      <c r="F4956">
        <f>IF(OR(F3024="",AND(F3024=F3023,F3024=F3025)),NA(), F3024)</f>
        <v>0</v>
      </c>
      <c r="G4956">
        <f>IF(ISNA(H4956),NA(),G3024)</f>
        <v>0</v>
      </c>
      <c r="H4956">
        <f>IF(OR(H3024="",AND(H3024=H3023,H3024=H3025)),NA(), H3024)</f>
        <v>0</v>
      </c>
      <c r="K4956">
        <f>IF(ISNA(L4956),NA(),K3024)</f>
        <v>0</v>
      </c>
      <c r="L4956">
        <f>IF(OR(L3024="",AND(L3024=L3023,L3024=L3025)),NA(), L3024)</f>
        <v>0</v>
      </c>
      <c r="M4956">
        <f>IF(ISNA(N4956),NA(),M3024)</f>
        <v>0</v>
      </c>
      <c r="N4956">
        <f>IF(OR(N3024="",AND(N3024=N3023,N3024=N3025)),NA(), N3024)</f>
        <v>0</v>
      </c>
    </row>
    <row r="4957" spans="5:14">
      <c r="E4957">
        <f>IF(ISNA(F4957),NA(),E3025)</f>
        <v>0</v>
      </c>
      <c r="F4957">
        <f>IF(OR(F3025="",AND(F3025=F3024,F3025=F3026)),NA(), F3025)</f>
        <v>0</v>
      </c>
      <c r="G4957">
        <f>IF(ISNA(H4957),NA(),G3025)</f>
        <v>0</v>
      </c>
      <c r="H4957">
        <f>IF(OR(H3025="",AND(H3025=H3024,H3025=H3026)),NA(), H3025)</f>
        <v>0</v>
      </c>
      <c r="K4957">
        <f>IF(ISNA(L4957),NA(),K3025)</f>
        <v>0</v>
      </c>
      <c r="L4957">
        <f>IF(OR(L3025="",AND(L3025=L3024,L3025=L3026)),NA(), L3025)</f>
        <v>0</v>
      </c>
      <c r="M4957">
        <f>IF(ISNA(N4957),NA(),M3025)</f>
        <v>0</v>
      </c>
      <c r="N4957">
        <f>IF(OR(N3025="",AND(N3025=N3024,N3025=N3026)),NA(), N3025)</f>
        <v>0</v>
      </c>
    </row>
    <row r="4958" spans="5:14">
      <c r="E4958">
        <f>IF(ISNA(F4958),NA(),E3026)</f>
        <v>0</v>
      </c>
      <c r="F4958">
        <f>IF(OR(F3026="",AND(F3026=F3025,F3026=F3027)),NA(), F3026)</f>
        <v>0</v>
      </c>
      <c r="G4958">
        <f>IF(ISNA(H4958),NA(),G3026)</f>
        <v>0</v>
      </c>
      <c r="H4958">
        <f>IF(OR(H3026="",AND(H3026=H3025,H3026=H3027)),NA(), H3026)</f>
        <v>0</v>
      </c>
      <c r="K4958">
        <f>IF(ISNA(L4958),NA(),K3026)</f>
        <v>0</v>
      </c>
      <c r="L4958">
        <f>IF(OR(L3026="",AND(L3026=L3025,L3026=L3027)),NA(), L3026)</f>
        <v>0</v>
      </c>
      <c r="M4958">
        <f>IF(ISNA(N4958),NA(),M3026)</f>
        <v>0</v>
      </c>
      <c r="N4958">
        <f>IF(OR(N3026="",AND(N3026=N3025,N3026=N3027)),NA(), N3026)</f>
        <v>0</v>
      </c>
    </row>
    <row r="4959" spans="5:14">
      <c r="E4959">
        <f>IF(ISNA(F4959),NA(),E3027)</f>
        <v>0</v>
      </c>
      <c r="F4959">
        <f>IF(OR(F3027="",AND(F3027=F3026,F3027=F3028)),NA(), F3027)</f>
        <v>0</v>
      </c>
      <c r="G4959">
        <f>IF(ISNA(H4959),NA(),G3027)</f>
        <v>0</v>
      </c>
      <c r="H4959">
        <f>IF(OR(H3027="",AND(H3027=H3026,H3027=H3028)),NA(), H3027)</f>
        <v>0</v>
      </c>
      <c r="K4959">
        <f>IF(ISNA(L4959),NA(),K3027)</f>
        <v>0</v>
      </c>
      <c r="L4959">
        <f>IF(OR(L3027="",AND(L3027=L3026,L3027=L3028)),NA(), L3027)</f>
        <v>0</v>
      </c>
      <c r="M4959">
        <f>IF(ISNA(N4959),NA(),M3027)</f>
        <v>0</v>
      </c>
      <c r="N4959">
        <f>IF(OR(N3027="",AND(N3027=N3026,N3027=N3028)),NA(), N3027)</f>
        <v>0</v>
      </c>
    </row>
    <row r="4960" spans="5:14">
      <c r="E4960">
        <f>IF(ISNA(F4960),NA(),E3028)</f>
        <v>0</v>
      </c>
      <c r="F4960">
        <f>IF(OR(F3028="",AND(F3028=F3027,F3028=F3029)),NA(), F3028)</f>
        <v>0</v>
      </c>
      <c r="G4960">
        <f>IF(ISNA(H4960),NA(),G3028)</f>
        <v>0</v>
      </c>
      <c r="H4960">
        <f>IF(OR(H3028="",AND(H3028=H3027,H3028=H3029)),NA(), H3028)</f>
        <v>0</v>
      </c>
      <c r="K4960">
        <f>IF(ISNA(L4960),NA(),K3028)</f>
        <v>0</v>
      </c>
      <c r="L4960">
        <f>IF(OR(L3028="",AND(L3028=L3027,L3028=L3029)),NA(), L3028)</f>
        <v>0</v>
      </c>
      <c r="M4960">
        <f>IF(ISNA(N4960),NA(),M3028)</f>
        <v>0</v>
      </c>
      <c r="N4960">
        <f>IF(OR(N3028="",AND(N3028=N3027,N3028=N3029)),NA(), N3028)</f>
        <v>0</v>
      </c>
    </row>
    <row r="4961" spans="5:14">
      <c r="E4961">
        <f>IF(ISNA(F4961),NA(),E3029)</f>
        <v>0</v>
      </c>
      <c r="F4961">
        <f>IF(OR(F3029="",AND(F3029=F3028,F3029=F3030)),NA(), F3029)</f>
        <v>0</v>
      </c>
      <c r="G4961">
        <f>IF(ISNA(H4961),NA(),G3029)</f>
        <v>0</v>
      </c>
      <c r="H4961">
        <f>IF(OR(H3029="",AND(H3029=H3028,H3029=H3030)),NA(), H3029)</f>
        <v>0</v>
      </c>
      <c r="K4961">
        <f>IF(ISNA(L4961),NA(),K3029)</f>
        <v>0</v>
      </c>
      <c r="L4961">
        <f>IF(OR(L3029="",AND(L3029=L3028,L3029=L3030)),NA(), L3029)</f>
        <v>0</v>
      </c>
      <c r="M4961">
        <f>IF(ISNA(N4961),NA(),M3029)</f>
        <v>0</v>
      </c>
      <c r="N4961">
        <f>IF(OR(N3029="",AND(N3029=N3028,N3029=N3030)),NA(), N3029)</f>
        <v>0</v>
      </c>
    </row>
    <row r="4962" spans="5:14">
      <c r="E4962">
        <f>IF(ISNA(F4962),NA(),E3030)</f>
        <v>0</v>
      </c>
      <c r="F4962">
        <f>IF(OR(F3030="",AND(F3030=F3029,F3030=F3031)),NA(), F3030)</f>
        <v>0</v>
      </c>
      <c r="G4962">
        <f>IF(ISNA(H4962),NA(),G3030)</f>
        <v>0</v>
      </c>
      <c r="H4962">
        <f>IF(OR(H3030="",AND(H3030=H3029,H3030=H3031)),NA(), H3030)</f>
        <v>0</v>
      </c>
      <c r="K4962">
        <f>IF(ISNA(L4962),NA(),K3030)</f>
        <v>0</v>
      </c>
      <c r="L4962">
        <f>IF(OR(L3030="",AND(L3030=L3029,L3030=L3031)),NA(), L3030)</f>
        <v>0</v>
      </c>
      <c r="M4962">
        <f>IF(ISNA(N4962),NA(),M3030)</f>
        <v>0</v>
      </c>
      <c r="N4962">
        <f>IF(OR(N3030="",AND(N3030=N3029,N3030=N3031)),NA(), N3030)</f>
        <v>0</v>
      </c>
    </row>
    <row r="4963" spans="5:14">
      <c r="E4963">
        <f>IF(ISNA(F4963),NA(),E3031)</f>
        <v>0</v>
      </c>
      <c r="F4963">
        <f>IF(OR(F3031="",AND(F3031=F3030,F3031=F3032)),NA(), F3031)</f>
        <v>0</v>
      </c>
      <c r="G4963">
        <f>IF(ISNA(H4963),NA(),G3031)</f>
        <v>0</v>
      </c>
      <c r="H4963">
        <f>IF(OR(H3031="",AND(H3031=H3030,H3031=H3032)),NA(), H3031)</f>
        <v>0</v>
      </c>
      <c r="K4963">
        <f>IF(ISNA(L4963),NA(),K3031)</f>
        <v>0</v>
      </c>
      <c r="L4963">
        <f>IF(OR(L3031="",AND(L3031=L3030,L3031=L3032)),NA(), L3031)</f>
        <v>0</v>
      </c>
      <c r="M4963">
        <f>IF(ISNA(N4963),NA(),M3031)</f>
        <v>0</v>
      </c>
      <c r="N4963">
        <f>IF(OR(N3031="",AND(N3031=N3030,N3031=N3032)),NA(), N3031)</f>
        <v>0</v>
      </c>
    </row>
    <row r="4964" spans="5:14">
      <c r="E4964">
        <f>IF(ISNA(F4964),NA(),E3032)</f>
        <v>0</v>
      </c>
      <c r="F4964">
        <f>IF(OR(F3032="",AND(F3032=F3031,F3032=F3033)),NA(), F3032)</f>
        <v>0</v>
      </c>
      <c r="G4964">
        <f>IF(ISNA(H4964),NA(),G3032)</f>
        <v>0</v>
      </c>
      <c r="H4964">
        <f>IF(OR(H3032="",AND(H3032=H3031,H3032=H3033)),NA(), H3032)</f>
        <v>0</v>
      </c>
      <c r="K4964">
        <f>IF(ISNA(L4964),NA(),K3032)</f>
        <v>0</v>
      </c>
      <c r="L4964">
        <f>IF(OR(L3032="",AND(L3032=L3031,L3032=L3033)),NA(), L3032)</f>
        <v>0</v>
      </c>
      <c r="M4964">
        <f>IF(ISNA(N4964),NA(),M3032)</f>
        <v>0</v>
      </c>
      <c r="N4964">
        <f>IF(OR(N3032="",AND(N3032=N3031,N3032=N3033)),NA(), N3032)</f>
        <v>0</v>
      </c>
    </row>
    <row r="4965" spans="5:14">
      <c r="E4965">
        <f>IF(ISNA(F4965),NA(),E3033)</f>
        <v>0</v>
      </c>
      <c r="F4965">
        <f>IF(OR(F3033="",AND(F3033=F3032,F3033=F3034)),NA(), F3033)</f>
        <v>0</v>
      </c>
      <c r="G4965">
        <f>IF(ISNA(H4965),NA(),G3033)</f>
        <v>0</v>
      </c>
      <c r="H4965">
        <f>IF(OR(H3033="",AND(H3033=H3032,H3033=H3034)),NA(), H3033)</f>
        <v>0</v>
      </c>
      <c r="K4965">
        <f>IF(ISNA(L4965),NA(),K3033)</f>
        <v>0</v>
      </c>
      <c r="L4965">
        <f>IF(OR(L3033="",AND(L3033=L3032,L3033=L3034)),NA(), L3033)</f>
        <v>0</v>
      </c>
      <c r="M4965">
        <f>IF(ISNA(N4965),NA(),M3033)</f>
        <v>0</v>
      </c>
      <c r="N4965">
        <f>IF(OR(N3033="",AND(N3033=N3032,N3033=N3034)),NA(), N3033)</f>
        <v>0</v>
      </c>
    </row>
    <row r="4966" spans="5:14">
      <c r="E4966">
        <f>IF(ISNA(F4966),NA(),E3034)</f>
        <v>0</v>
      </c>
      <c r="F4966">
        <f>IF(OR(F3034="",AND(F3034=F3033,F3034=F3035)),NA(), F3034)</f>
        <v>0</v>
      </c>
      <c r="G4966">
        <f>IF(ISNA(H4966),NA(),G3034)</f>
        <v>0</v>
      </c>
      <c r="H4966">
        <f>IF(OR(H3034="",AND(H3034=H3033,H3034=H3035)),NA(), H3034)</f>
        <v>0</v>
      </c>
      <c r="K4966">
        <f>IF(ISNA(L4966),NA(),K3034)</f>
        <v>0</v>
      </c>
      <c r="L4966">
        <f>IF(OR(L3034="",AND(L3034=L3033,L3034=L3035)),NA(), L3034)</f>
        <v>0</v>
      </c>
      <c r="M4966">
        <f>IF(ISNA(N4966),NA(),M3034)</f>
        <v>0</v>
      </c>
      <c r="N4966">
        <f>IF(OR(N3034="",AND(N3034=N3033,N3034=N3035)),NA(), N3034)</f>
        <v>0</v>
      </c>
    </row>
    <row r="4967" spans="5:14">
      <c r="E4967">
        <f>IF(ISNA(F4967),NA(),E3035)</f>
        <v>0</v>
      </c>
      <c r="F4967">
        <f>IF(OR(F3035="",AND(F3035=F3034,F3035=F3036)),NA(), F3035)</f>
        <v>0</v>
      </c>
      <c r="G4967">
        <f>IF(ISNA(H4967),NA(),G3035)</f>
        <v>0</v>
      </c>
      <c r="H4967">
        <f>IF(OR(H3035="",AND(H3035=H3034,H3035=H3036)),NA(), H3035)</f>
        <v>0</v>
      </c>
      <c r="K4967">
        <f>IF(ISNA(L4967),NA(),K3035)</f>
        <v>0</v>
      </c>
      <c r="L4967">
        <f>IF(OR(L3035="",AND(L3035=L3034,L3035=L3036)),NA(), L3035)</f>
        <v>0</v>
      </c>
      <c r="M4967">
        <f>IF(ISNA(N4967),NA(),M3035)</f>
        <v>0</v>
      </c>
      <c r="N4967">
        <f>IF(OR(N3035="",AND(N3035=N3034,N3035=N3036)),NA(), N3035)</f>
        <v>0</v>
      </c>
    </row>
    <row r="4968" spans="5:14">
      <c r="E4968">
        <f>IF(ISNA(F4968),NA(),E3036)</f>
        <v>0</v>
      </c>
      <c r="F4968">
        <f>IF(OR(F3036="",AND(F3036=F3035,F3036=F3037)),NA(), F3036)</f>
        <v>0</v>
      </c>
      <c r="G4968">
        <f>IF(ISNA(H4968),NA(),G3036)</f>
        <v>0</v>
      </c>
      <c r="H4968">
        <f>IF(OR(H3036="",AND(H3036=H3035,H3036=H3037)),NA(), H3036)</f>
        <v>0</v>
      </c>
      <c r="K4968">
        <f>IF(ISNA(L4968),NA(),K3036)</f>
        <v>0</v>
      </c>
      <c r="L4968">
        <f>IF(OR(L3036="",AND(L3036=L3035,L3036=L3037)),NA(), L3036)</f>
        <v>0</v>
      </c>
      <c r="M4968">
        <f>IF(ISNA(N4968),NA(),M3036)</f>
        <v>0</v>
      </c>
      <c r="N4968">
        <f>IF(OR(N3036="",AND(N3036=N3035,N3036=N3037)),NA(), N3036)</f>
        <v>0</v>
      </c>
    </row>
    <row r="4969" spans="5:14">
      <c r="E4969">
        <f>IF(ISNA(F4969),NA(),E3037)</f>
        <v>0</v>
      </c>
      <c r="F4969">
        <f>IF(OR(F3037="",AND(F3037=F3036,F3037=F3038)),NA(), F3037)</f>
        <v>0</v>
      </c>
      <c r="G4969">
        <f>IF(ISNA(H4969),NA(),G3037)</f>
        <v>0</v>
      </c>
      <c r="H4969">
        <f>IF(OR(H3037="",AND(H3037=H3036,H3037=H3038)),NA(), H3037)</f>
        <v>0</v>
      </c>
      <c r="K4969">
        <f>IF(ISNA(L4969),NA(),K3037)</f>
        <v>0</v>
      </c>
      <c r="L4969">
        <f>IF(OR(L3037="",AND(L3037=L3036,L3037=L3038)),NA(), L3037)</f>
        <v>0</v>
      </c>
      <c r="M4969">
        <f>IF(ISNA(N4969),NA(),M3037)</f>
        <v>0</v>
      </c>
      <c r="N4969">
        <f>IF(OR(N3037="",AND(N3037=N3036,N3037=N3038)),NA(), N3037)</f>
        <v>0</v>
      </c>
    </row>
    <row r="4970" spans="5:14">
      <c r="E4970">
        <f>IF(ISNA(F4970),NA(),E3038)</f>
        <v>0</v>
      </c>
      <c r="F4970">
        <f>IF(OR(F3038="",AND(F3038=F3037,F3038=F3039)),NA(), F3038)</f>
        <v>0</v>
      </c>
      <c r="G4970">
        <f>IF(ISNA(H4970),NA(),G3038)</f>
        <v>0</v>
      </c>
      <c r="H4970">
        <f>IF(OR(H3038="",AND(H3038=H3037,H3038=H3039)),NA(), H3038)</f>
        <v>0</v>
      </c>
      <c r="K4970">
        <f>IF(ISNA(L4970),NA(),K3038)</f>
        <v>0</v>
      </c>
      <c r="L4970">
        <f>IF(OR(L3038="",AND(L3038=L3037,L3038=L3039)),NA(), L3038)</f>
        <v>0</v>
      </c>
      <c r="M4970">
        <f>IF(ISNA(N4970),NA(),M3038)</f>
        <v>0</v>
      </c>
      <c r="N4970">
        <f>IF(OR(N3038="",AND(N3038=N3037,N3038=N3039)),NA(), N3038)</f>
        <v>0</v>
      </c>
    </row>
    <row r="4971" spans="5:14">
      <c r="E4971">
        <f>IF(ISNA(F4971),NA(),E3039)</f>
        <v>0</v>
      </c>
      <c r="F4971">
        <f>IF(OR(F3039="",AND(F3039=F3038,F3039=F3040)),NA(), F3039)</f>
        <v>0</v>
      </c>
      <c r="G4971">
        <f>IF(ISNA(H4971),NA(),G3039)</f>
        <v>0</v>
      </c>
      <c r="H4971">
        <f>IF(OR(H3039="",AND(H3039=H3038,H3039=H3040)),NA(), H3039)</f>
        <v>0</v>
      </c>
      <c r="K4971">
        <f>IF(ISNA(L4971),NA(),K3039)</f>
        <v>0</v>
      </c>
      <c r="L4971">
        <f>IF(OR(L3039="",AND(L3039=L3038,L3039=L3040)),NA(), L3039)</f>
        <v>0</v>
      </c>
      <c r="M4971">
        <f>IF(ISNA(N4971),NA(),M3039)</f>
        <v>0</v>
      </c>
      <c r="N4971">
        <f>IF(OR(N3039="",AND(N3039=N3038,N3039=N3040)),NA(), N3039)</f>
        <v>0</v>
      </c>
    </row>
    <row r="4972" spans="5:14">
      <c r="E4972">
        <f>IF(ISNA(F4972),NA(),E3040)</f>
        <v>0</v>
      </c>
      <c r="F4972">
        <f>IF(OR(F3040="",AND(F3040=F3039,F3040=F3041)),NA(), F3040)</f>
        <v>0</v>
      </c>
      <c r="G4972">
        <f>IF(ISNA(H4972),NA(),G3040)</f>
        <v>0</v>
      </c>
      <c r="H4972">
        <f>IF(OR(H3040="",AND(H3040=H3039,H3040=H3041)),NA(), H3040)</f>
        <v>0</v>
      </c>
      <c r="K4972">
        <f>IF(ISNA(L4972),NA(),K3040)</f>
        <v>0</v>
      </c>
      <c r="L4972">
        <f>IF(OR(L3040="",AND(L3040=L3039,L3040=L3041)),NA(), L3040)</f>
        <v>0</v>
      </c>
      <c r="M4972">
        <f>IF(ISNA(N4972),NA(),M3040)</f>
        <v>0</v>
      </c>
      <c r="N4972">
        <f>IF(OR(N3040="",AND(N3040=N3039,N3040=N3041)),NA(), N3040)</f>
        <v>0</v>
      </c>
    </row>
    <row r="4973" spans="5:14">
      <c r="E4973">
        <f>IF(ISNA(F4973),NA(),E3041)</f>
        <v>0</v>
      </c>
      <c r="F4973">
        <f>IF(OR(F3041="",AND(F3041=F3040,F3041=F3042)),NA(), F3041)</f>
        <v>0</v>
      </c>
      <c r="G4973">
        <f>IF(ISNA(H4973),NA(),G3041)</f>
        <v>0</v>
      </c>
      <c r="H4973">
        <f>IF(OR(H3041="",AND(H3041=H3040,H3041=H3042)),NA(), H3041)</f>
        <v>0</v>
      </c>
      <c r="K4973">
        <f>IF(ISNA(L4973),NA(),K3041)</f>
        <v>0</v>
      </c>
      <c r="L4973">
        <f>IF(OR(L3041="",AND(L3041=L3040,L3041=L3042)),NA(), L3041)</f>
        <v>0</v>
      </c>
      <c r="M4973">
        <f>IF(ISNA(N4973),NA(),M3041)</f>
        <v>0</v>
      </c>
      <c r="N4973">
        <f>IF(OR(N3041="",AND(N3041=N3040,N3041=N3042)),NA(), N3041)</f>
        <v>0</v>
      </c>
    </row>
    <row r="4974" spans="5:14">
      <c r="E4974">
        <f>IF(ISNA(F4974),NA(),E3042)</f>
        <v>0</v>
      </c>
      <c r="F4974">
        <f>IF(OR(F3042="",AND(F3042=F3041,F3042=F3043)),NA(), F3042)</f>
        <v>0</v>
      </c>
      <c r="G4974">
        <f>IF(ISNA(H4974),NA(),G3042)</f>
        <v>0</v>
      </c>
      <c r="H4974">
        <f>IF(OR(H3042="",AND(H3042=H3041,H3042=H3043)),NA(), H3042)</f>
        <v>0</v>
      </c>
      <c r="K4974">
        <f>IF(ISNA(L4974),NA(),K3042)</f>
        <v>0</v>
      </c>
      <c r="L4974">
        <f>IF(OR(L3042="",AND(L3042=L3041,L3042=L3043)),NA(), L3042)</f>
        <v>0</v>
      </c>
      <c r="M4974">
        <f>IF(ISNA(N4974),NA(),M3042)</f>
        <v>0</v>
      </c>
      <c r="N4974">
        <f>IF(OR(N3042="",AND(N3042=N3041,N3042=N3043)),NA(), N3042)</f>
        <v>0</v>
      </c>
    </row>
    <row r="4975" spans="5:14">
      <c r="E4975">
        <f>IF(ISNA(F4975),NA(),E3043)</f>
        <v>0</v>
      </c>
      <c r="F4975">
        <f>IF(OR(F3043="",AND(F3043=F3042,F3043=F3044)),NA(), F3043)</f>
        <v>0</v>
      </c>
      <c r="G4975">
        <f>IF(ISNA(H4975),NA(),G3043)</f>
        <v>0</v>
      </c>
      <c r="H4975">
        <f>IF(OR(H3043="",AND(H3043=H3042,H3043=H3044)),NA(), H3043)</f>
        <v>0</v>
      </c>
      <c r="K4975">
        <f>IF(ISNA(L4975),NA(),K3043)</f>
        <v>0</v>
      </c>
      <c r="L4975">
        <f>IF(OR(L3043="",AND(L3043=L3042,L3043=L3044)),NA(), L3043)</f>
        <v>0</v>
      </c>
      <c r="M4975">
        <f>IF(ISNA(N4975),NA(),M3043)</f>
        <v>0</v>
      </c>
      <c r="N4975">
        <f>IF(OR(N3043="",AND(N3043=N3042,N3043=N3044)),NA(), N3043)</f>
        <v>0</v>
      </c>
    </row>
    <row r="4976" spans="5:14">
      <c r="E4976">
        <f>IF(ISNA(F4976),NA(),E3044)</f>
        <v>0</v>
      </c>
      <c r="F4976">
        <f>IF(OR(F3044="",AND(F3044=F3043,F3044=F3045)),NA(), F3044)</f>
        <v>0</v>
      </c>
      <c r="G4976">
        <f>IF(ISNA(H4976),NA(),G3044)</f>
        <v>0</v>
      </c>
      <c r="H4976">
        <f>IF(OR(H3044="",AND(H3044=H3043,H3044=H3045)),NA(), H3044)</f>
        <v>0</v>
      </c>
      <c r="K4976">
        <f>IF(ISNA(L4976),NA(),K3044)</f>
        <v>0</v>
      </c>
      <c r="L4976">
        <f>IF(OR(L3044="",AND(L3044=L3043,L3044=L3045)),NA(), L3044)</f>
        <v>0</v>
      </c>
      <c r="M4976">
        <f>IF(ISNA(N4976),NA(),M3044)</f>
        <v>0</v>
      </c>
      <c r="N4976">
        <f>IF(OR(N3044="",AND(N3044=N3043,N3044=N3045)),NA(), N3044)</f>
        <v>0</v>
      </c>
    </row>
    <row r="4977" spans="5:14">
      <c r="E4977">
        <f>IF(ISNA(F4977),NA(),E3045)</f>
        <v>0</v>
      </c>
      <c r="F4977">
        <f>IF(OR(F3045="",AND(F3045=F3044,F3045=F3046)),NA(), F3045)</f>
        <v>0</v>
      </c>
      <c r="G4977">
        <f>IF(ISNA(H4977),NA(),G3045)</f>
        <v>0</v>
      </c>
      <c r="H4977">
        <f>IF(OR(H3045="",AND(H3045=H3044,H3045=H3046)),NA(), H3045)</f>
        <v>0</v>
      </c>
      <c r="K4977">
        <f>IF(ISNA(L4977),NA(),K3045)</f>
        <v>0</v>
      </c>
      <c r="L4977">
        <f>IF(OR(L3045="",AND(L3045=L3044,L3045=L3046)),NA(), L3045)</f>
        <v>0</v>
      </c>
      <c r="M4977">
        <f>IF(ISNA(N4977),NA(),M3045)</f>
        <v>0</v>
      </c>
      <c r="N4977">
        <f>IF(OR(N3045="",AND(N3045=N3044,N3045=N3046)),NA(), N3045)</f>
        <v>0</v>
      </c>
    </row>
    <row r="4978" spans="5:14">
      <c r="E4978">
        <f>IF(ISNA(F4978),NA(),E3046)</f>
        <v>0</v>
      </c>
      <c r="F4978">
        <f>IF(OR(F3046="",AND(F3046=F3045,F3046=F3047)),NA(), F3046)</f>
        <v>0</v>
      </c>
      <c r="G4978">
        <f>IF(ISNA(H4978),NA(),G3046)</f>
        <v>0</v>
      </c>
      <c r="H4978">
        <f>IF(OR(H3046="",AND(H3046=H3045,H3046=H3047)),NA(), H3046)</f>
        <v>0</v>
      </c>
      <c r="K4978">
        <f>IF(ISNA(L4978),NA(),K3046)</f>
        <v>0</v>
      </c>
      <c r="L4978">
        <f>IF(OR(L3046="",AND(L3046=L3045,L3046=L3047)),NA(), L3046)</f>
        <v>0</v>
      </c>
      <c r="M4978">
        <f>IF(ISNA(N4978),NA(),M3046)</f>
        <v>0</v>
      </c>
      <c r="N4978">
        <f>IF(OR(N3046="",AND(N3046=N3045,N3046=N3047)),NA(), N3046)</f>
        <v>0</v>
      </c>
    </row>
    <row r="4979" spans="5:14">
      <c r="E4979">
        <f>IF(ISNA(F4979),NA(),E3047)</f>
        <v>0</v>
      </c>
      <c r="F4979">
        <f>IF(OR(F3047="",AND(F3047=F3046,F3047=F3048)),NA(), F3047)</f>
        <v>0</v>
      </c>
      <c r="G4979">
        <f>IF(ISNA(H4979),NA(),G3047)</f>
        <v>0</v>
      </c>
      <c r="H4979">
        <f>IF(OR(H3047="",AND(H3047=H3046,H3047=H3048)),NA(), H3047)</f>
        <v>0</v>
      </c>
      <c r="K4979">
        <f>IF(ISNA(L4979),NA(),K3047)</f>
        <v>0</v>
      </c>
      <c r="L4979">
        <f>IF(OR(L3047="",AND(L3047=L3046,L3047=L3048)),NA(), L3047)</f>
        <v>0</v>
      </c>
      <c r="M4979">
        <f>IF(ISNA(N4979),NA(),M3047)</f>
        <v>0</v>
      </c>
      <c r="N4979">
        <f>IF(OR(N3047="",AND(N3047=N3046,N3047=N3048)),NA(), N3047)</f>
        <v>0</v>
      </c>
    </row>
    <row r="4980" spans="5:14">
      <c r="E4980">
        <f>IF(ISNA(F4980),NA(),E3048)</f>
        <v>0</v>
      </c>
      <c r="F4980">
        <f>IF(OR(F3048="",AND(F3048=F3047,F3048=F3049)),NA(), F3048)</f>
        <v>0</v>
      </c>
      <c r="G4980">
        <f>IF(ISNA(H4980),NA(),G3048)</f>
        <v>0</v>
      </c>
      <c r="H4980">
        <f>IF(OR(H3048="",AND(H3048=H3047,H3048=H3049)),NA(), H3048)</f>
        <v>0</v>
      </c>
      <c r="K4980">
        <f>IF(ISNA(L4980),NA(),K3048)</f>
        <v>0</v>
      </c>
      <c r="L4980">
        <f>IF(OR(L3048="",AND(L3048=L3047,L3048=L3049)),NA(), L3048)</f>
        <v>0</v>
      </c>
      <c r="M4980">
        <f>IF(ISNA(N4980),NA(),M3048)</f>
        <v>0</v>
      </c>
      <c r="N4980">
        <f>IF(OR(N3048="",AND(N3048=N3047,N3048=N3049)),NA(), N3048)</f>
        <v>0</v>
      </c>
    </row>
    <row r="4981" spans="5:14">
      <c r="E4981">
        <f>IF(ISNA(F4981),NA(),E3049)</f>
        <v>0</v>
      </c>
      <c r="F4981">
        <f>IF(OR(F3049="",AND(F3049=F3048,F3049=F3050)),NA(), F3049)</f>
        <v>0</v>
      </c>
      <c r="G4981">
        <f>IF(ISNA(H4981),NA(),G3049)</f>
        <v>0</v>
      </c>
      <c r="H4981">
        <f>IF(OR(H3049="",AND(H3049=H3048,H3049=H3050)),NA(), H3049)</f>
        <v>0</v>
      </c>
      <c r="K4981">
        <f>IF(ISNA(L4981),NA(),K3049)</f>
        <v>0</v>
      </c>
      <c r="L4981">
        <f>IF(OR(L3049="",AND(L3049=L3048,L3049=L3050)),NA(), L3049)</f>
        <v>0</v>
      </c>
      <c r="M4981">
        <f>IF(ISNA(N4981),NA(),M3049)</f>
        <v>0</v>
      </c>
      <c r="N4981">
        <f>IF(OR(N3049="",AND(N3049=N3048,N3049=N3050)),NA(), N3049)</f>
        <v>0</v>
      </c>
    </row>
    <row r="4982" spans="5:14">
      <c r="E4982">
        <f>IF(ISNA(F4982),NA(),E3050)</f>
        <v>0</v>
      </c>
      <c r="F4982">
        <f>IF(OR(F3050="",AND(F3050=F3049,F3050=F3051)),NA(), F3050)</f>
        <v>0</v>
      </c>
      <c r="G4982">
        <f>IF(ISNA(H4982),NA(),G3050)</f>
        <v>0</v>
      </c>
      <c r="H4982">
        <f>IF(OR(H3050="",AND(H3050=H3049,H3050=H3051)),NA(), H3050)</f>
        <v>0</v>
      </c>
      <c r="K4982">
        <f>IF(ISNA(L4982),NA(),K3050)</f>
        <v>0</v>
      </c>
      <c r="L4982">
        <f>IF(OR(L3050="",AND(L3050=L3049,L3050=L3051)),NA(), L3050)</f>
        <v>0</v>
      </c>
      <c r="M4982">
        <f>IF(ISNA(N4982),NA(),M3050)</f>
        <v>0</v>
      </c>
      <c r="N4982">
        <f>IF(OR(N3050="",AND(N3050=N3049,N3050=N3051)),NA(), N3050)</f>
        <v>0</v>
      </c>
    </row>
    <row r="4983" spans="5:14">
      <c r="E4983">
        <f>IF(ISNA(F4983),NA(),E3051)</f>
        <v>0</v>
      </c>
      <c r="F4983">
        <f>IF(OR(F3051="",AND(F3051=F3050,F3051=F3052)),NA(), F3051)</f>
        <v>0</v>
      </c>
      <c r="G4983">
        <f>IF(ISNA(H4983),NA(),G3051)</f>
        <v>0</v>
      </c>
      <c r="H4983">
        <f>IF(OR(H3051="",AND(H3051=H3050,H3051=H3052)),NA(), H3051)</f>
        <v>0</v>
      </c>
      <c r="K4983">
        <f>IF(ISNA(L4983),NA(),K3051)</f>
        <v>0</v>
      </c>
      <c r="L4983">
        <f>IF(OR(L3051="",AND(L3051=L3050,L3051=L3052)),NA(), L3051)</f>
        <v>0</v>
      </c>
      <c r="M4983">
        <f>IF(ISNA(N4983),NA(),M3051)</f>
        <v>0</v>
      </c>
      <c r="N4983">
        <f>IF(OR(N3051="",AND(N3051=N3050,N3051=N3052)),NA(), N3051)</f>
        <v>0</v>
      </c>
    </row>
    <row r="4984" spans="5:14">
      <c r="E4984">
        <f>IF(ISNA(F4984),NA(),E3052)</f>
        <v>0</v>
      </c>
      <c r="F4984">
        <f>IF(OR(F3052="",AND(F3052=F3051,F3052=F3053)),NA(), F3052)</f>
        <v>0</v>
      </c>
      <c r="G4984">
        <f>IF(ISNA(H4984),NA(),G3052)</f>
        <v>0</v>
      </c>
      <c r="H4984">
        <f>IF(OR(H3052="",AND(H3052=H3051,H3052=H3053)),NA(), H3052)</f>
        <v>0</v>
      </c>
      <c r="K4984">
        <f>IF(ISNA(L4984),NA(),K3052)</f>
        <v>0</v>
      </c>
      <c r="L4984">
        <f>IF(OR(L3052="",AND(L3052=L3051,L3052=L3053)),NA(), L3052)</f>
        <v>0</v>
      </c>
      <c r="M4984">
        <f>IF(ISNA(N4984),NA(),M3052)</f>
        <v>0</v>
      </c>
      <c r="N4984">
        <f>IF(OR(N3052="",AND(N3052=N3051,N3052=N3053)),NA(), N3052)</f>
        <v>0</v>
      </c>
    </row>
    <row r="4985" spans="5:14">
      <c r="E4985">
        <f>IF(ISNA(F4985),NA(),E3053)</f>
        <v>0</v>
      </c>
      <c r="F4985">
        <f>IF(OR(F3053="",AND(F3053=F3052,F3053=F3054)),NA(), F3053)</f>
        <v>0</v>
      </c>
      <c r="G4985">
        <f>IF(ISNA(H4985),NA(),G3053)</f>
        <v>0</v>
      </c>
      <c r="H4985">
        <f>IF(OR(H3053="",AND(H3053=H3052,H3053=H3054)),NA(), H3053)</f>
        <v>0</v>
      </c>
      <c r="K4985">
        <f>IF(ISNA(L4985),NA(),K3053)</f>
        <v>0</v>
      </c>
      <c r="L4985">
        <f>IF(OR(L3053="",AND(L3053=L3052,L3053=L3054)),NA(), L3053)</f>
        <v>0</v>
      </c>
      <c r="M4985">
        <f>IF(ISNA(N4985),NA(),M3053)</f>
        <v>0</v>
      </c>
      <c r="N4985">
        <f>IF(OR(N3053="",AND(N3053=N3052,N3053=N3054)),NA(), N3053)</f>
        <v>0</v>
      </c>
    </row>
    <row r="4986" spans="5:14">
      <c r="E4986">
        <f>IF(ISNA(F4986),NA(),E3054)</f>
        <v>0</v>
      </c>
      <c r="F4986">
        <f>IF(OR(F3054="",AND(F3054=F3053,F3054=F3055)),NA(), F3054)</f>
        <v>0</v>
      </c>
      <c r="G4986">
        <f>IF(ISNA(H4986),NA(),G3054)</f>
        <v>0</v>
      </c>
      <c r="H4986">
        <f>IF(OR(H3054="",AND(H3054=H3053,H3054=H3055)),NA(), H3054)</f>
        <v>0</v>
      </c>
      <c r="K4986">
        <f>IF(ISNA(L4986),NA(),K3054)</f>
        <v>0</v>
      </c>
      <c r="L4986">
        <f>IF(OR(L3054="",AND(L3054=L3053,L3054=L3055)),NA(), L3054)</f>
        <v>0</v>
      </c>
      <c r="M4986">
        <f>IF(ISNA(N4986),NA(),M3054)</f>
        <v>0</v>
      </c>
      <c r="N4986">
        <f>IF(OR(N3054="",AND(N3054=N3053,N3054=N3055)),NA(), N3054)</f>
        <v>0</v>
      </c>
    </row>
    <row r="4987" spans="5:14">
      <c r="E4987">
        <f>IF(ISNA(F4987),NA(),E3055)</f>
        <v>0</v>
      </c>
      <c r="F4987">
        <f>IF(OR(F3055="",AND(F3055=F3054,F3055=F3056)),NA(), F3055)</f>
        <v>0</v>
      </c>
      <c r="G4987">
        <f>IF(ISNA(H4987),NA(),G3055)</f>
        <v>0</v>
      </c>
      <c r="H4987">
        <f>IF(OR(H3055="",AND(H3055=H3054,H3055=H3056)),NA(), H3055)</f>
        <v>0</v>
      </c>
      <c r="K4987">
        <f>IF(ISNA(L4987),NA(),K3055)</f>
        <v>0</v>
      </c>
      <c r="L4987">
        <f>IF(OR(L3055="",AND(L3055=L3054,L3055=L3056)),NA(), L3055)</f>
        <v>0</v>
      </c>
      <c r="M4987">
        <f>IF(ISNA(N4987),NA(),M3055)</f>
        <v>0</v>
      </c>
      <c r="N4987">
        <f>IF(OR(N3055="",AND(N3055=N3054,N3055=N3056)),NA(), N3055)</f>
        <v>0</v>
      </c>
    </row>
    <row r="4988" spans="5:14">
      <c r="E4988">
        <f>IF(ISNA(F4988),NA(),E3056)</f>
        <v>0</v>
      </c>
      <c r="F4988">
        <f>IF(OR(F3056="",AND(F3056=F3055,F3056=F3057)),NA(), F3056)</f>
        <v>0</v>
      </c>
      <c r="G4988">
        <f>IF(ISNA(H4988),NA(),G3056)</f>
        <v>0</v>
      </c>
      <c r="H4988">
        <f>IF(OR(H3056="",AND(H3056=H3055,H3056=H3057)),NA(), H3056)</f>
        <v>0</v>
      </c>
      <c r="K4988">
        <f>IF(ISNA(L4988),NA(),K3056)</f>
        <v>0</v>
      </c>
      <c r="L4988">
        <f>IF(OR(L3056="",AND(L3056=L3055,L3056=L3057)),NA(), L3056)</f>
        <v>0</v>
      </c>
      <c r="M4988">
        <f>IF(ISNA(N4988),NA(),M3056)</f>
        <v>0</v>
      </c>
      <c r="N4988">
        <f>IF(OR(N3056="",AND(N3056=N3055,N3056=N3057)),NA(), N3056)</f>
        <v>0</v>
      </c>
    </row>
    <row r="4989" spans="5:14">
      <c r="E4989">
        <f>IF(ISNA(F4989),NA(),E3057)</f>
        <v>0</v>
      </c>
      <c r="F4989">
        <f>IF(OR(F3057="",AND(F3057=F3056,F3057=F3058)),NA(), F3057)</f>
        <v>0</v>
      </c>
      <c r="G4989">
        <f>IF(ISNA(H4989),NA(),G3057)</f>
        <v>0</v>
      </c>
      <c r="H4989">
        <f>IF(OR(H3057="",AND(H3057=H3056,H3057=H3058)),NA(), H3057)</f>
        <v>0</v>
      </c>
      <c r="K4989">
        <f>IF(ISNA(L4989),NA(),K3057)</f>
        <v>0</v>
      </c>
      <c r="L4989">
        <f>IF(OR(L3057="",AND(L3057=L3056,L3057=L3058)),NA(), L3057)</f>
        <v>0</v>
      </c>
      <c r="M4989">
        <f>IF(ISNA(N4989),NA(),M3057)</f>
        <v>0</v>
      </c>
      <c r="N4989">
        <f>IF(OR(N3057="",AND(N3057=N3056,N3057=N3058)),NA(), N3057)</f>
        <v>0</v>
      </c>
    </row>
    <row r="4990" spans="5:14">
      <c r="E4990">
        <f>IF(ISNA(F4990),NA(),E3058)</f>
        <v>0</v>
      </c>
      <c r="F4990">
        <f>IF(OR(F3058="",AND(F3058=F3057,F3058=F3059)),NA(), F3058)</f>
        <v>0</v>
      </c>
      <c r="G4990">
        <f>IF(ISNA(H4990),NA(),G3058)</f>
        <v>0</v>
      </c>
      <c r="H4990">
        <f>IF(OR(H3058="",AND(H3058=H3057,H3058=H3059)),NA(), H3058)</f>
        <v>0</v>
      </c>
      <c r="K4990">
        <f>IF(ISNA(L4990),NA(),K3058)</f>
        <v>0</v>
      </c>
      <c r="L4990">
        <f>IF(OR(L3058="",AND(L3058=L3057,L3058=L3059)),NA(), L3058)</f>
        <v>0</v>
      </c>
      <c r="M4990">
        <f>IF(ISNA(N4990),NA(),M3058)</f>
        <v>0</v>
      </c>
      <c r="N4990">
        <f>IF(OR(N3058="",AND(N3058=N3057,N3058=N3059)),NA(), N3058)</f>
        <v>0</v>
      </c>
    </row>
    <row r="4991" spans="5:14">
      <c r="E4991">
        <f>IF(ISNA(F4991),NA(),E3059)</f>
        <v>0</v>
      </c>
      <c r="F4991">
        <f>IF(OR(F3059="",AND(F3059=F3058,F3059=F3060)),NA(), F3059)</f>
        <v>0</v>
      </c>
      <c r="G4991">
        <f>IF(ISNA(H4991),NA(),G3059)</f>
        <v>0</v>
      </c>
      <c r="H4991">
        <f>IF(OR(H3059="",AND(H3059=H3058,H3059=H3060)),NA(), H3059)</f>
        <v>0</v>
      </c>
      <c r="K4991">
        <f>IF(ISNA(L4991),NA(),K3059)</f>
        <v>0</v>
      </c>
      <c r="L4991">
        <f>IF(OR(L3059="",AND(L3059=L3058,L3059=L3060)),NA(), L3059)</f>
        <v>0</v>
      </c>
      <c r="M4991">
        <f>IF(ISNA(N4991),NA(),M3059)</f>
        <v>0</v>
      </c>
      <c r="N4991">
        <f>IF(OR(N3059="",AND(N3059=N3058,N3059=N3060)),NA(), N3059)</f>
        <v>0</v>
      </c>
    </row>
    <row r="4992" spans="5:14">
      <c r="E4992">
        <f>IF(ISNA(F4992),NA(),E3060)</f>
        <v>0</v>
      </c>
      <c r="F4992">
        <f>IF(OR(F3060="",AND(F3060=F3059,F3060=F3061)),NA(), F3060)</f>
        <v>0</v>
      </c>
      <c r="G4992">
        <f>IF(ISNA(H4992),NA(),G3060)</f>
        <v>0</v>
      </c>
      <c r="H4992">
        <f>IF(OR(H3060="",AND(H3060=H3059,H3060=H3061)),NA(), H3060)</f>
        <v>0</v>
      </c>
      <c r="K4992">
        <f>IF(ISNA(L4992),NA(),K3060)</f>
        <v>0</v>
      </c>
      <c r="L4992">
        <f>IF(OR(L3060="",AND(L3060=L3059,L3060=L3061)),NA(), L3060)</f>
        <v>0</v>
      </c>
      <c r="M4992">
        <f>IF(ISNA(N4992),NA(),M3060)</f>
        <v>0</v>
      </c>
      <c r="N4992">
        <f>IF(OR(N3060="",AND(N3060=N3059,N3060=N3061)),NA(), N3060)</f>
        <v>0</v>
      </c>
    </row>
    <row r="4993" spans="5:14">
      <c r="E4993">
        <f>IF(ISNA(F4993),NA(),E3061)</f>
        <v>0</v>
      </c>
      <c r="F4993">
        <f>IF(OR(F3061="",AND(F3061=F3060,F3061=F3062)),NA(), F3061)</f>
        <v>0</v>
      </c>
      <c r="G4993">
        <f>IF(ISNA(H4993),NA(),G3061)</f>
        <v>0</v>
      </c>
      <c r="H4993">
        <f>IF(OR(H3061="",AND(H3061=H3060,H3061=H3062)),NA(), H3061)</f>
        <v>0</v>
      </c>
      <c r="K4993">
        <f>IF(ISNA(L4993),NA(),K3061)</f>
        <v>0</v>
      </c>
      <c r="L4993">
        <f>IF(OR(L3061="",AND(L3061=L3060,L3061=L3062)),NA(), L3061)</f>
        <v>0</v>
      </c>
      <c r="M4993">
        <f>IF(ISNA(N4993),NA(),M3061)</f>
        <v>0</v>
      </c>
      <c r="N4993">
        <f>IF(OR(N3061="",AND(N3061=N3060,N3061=N3062)),NA(), N3061)</f>
        <v>0</v>
      </c>
    </row>
    <row r="4994" spans="5:14">
      <c r="E4994">
        <f>IF(ISNA(F4994),NA(),E3062)</f>
        <v>0</v>
      </c>
      <c r="F4994">
        <f>IF(OR(F3062="",AND(F3062=F3061,F3062=F3063)),NA(), F3062)</f>
        <v>0</v>
      </c>
      <c r="G4994">
        <f>IF(ISNA(H4994),NA(),G3062)</f>
        <v>0</v>
      </c>
      <c r="H4994">
        <f>IF(OR(H3062="",AND(H3062=H3061,H3062=H3063)),NA(), H3062)</f>
        <v>0</v>
      </c>
      <c r="K4994">
        <f>IF(ISNA(L4994),NA(),K3062)</f>
        <v>0</v>
      </c>
      <c r="L4994">
        <f>IF(OR(L3062="",AND(L3062=L3061,L3062=L3063)),NA(), L3062)</f>
        <v>0</v>
      </c>
      <c r="M4994">
        <f>IF(ISNA(N4994),NA(),M3062)</f>
        <v>0</v>
      </c>
      <c r="N4994">
        <f>IF(OR(N3062="",AND(N3062=N3061,N3062=N3063)),NA(), N3062)</f>
        <v>0</v>
      </c>
    </row>
    <row r="4995" spans="5:14">
      <c r="E4995">
        <f>IF(ISNA(F4995),NA(),E3063)</f>
        <v>0</v>
      </c>
      <c r="F4995">
        <f>IF(OR(F3063="",AND(F3063=F3062,F3063=F3064)),NA(), F3063)</f>
        <v>0</v>
      </c>
      <c r="G4995">
        <f>IF(ISNA(H4995),NA(),G3063)</f>
        <v>0</v>
      </c>
      <c r="H4995">
        <f>IF(OR(H3063="",AND(H3063=H3062,H3063=H3064)),NA(), H3063)</f>
        <v>0</v>
      </c>
      <c r="K4995">
        <f>IF(ISNA(L4995),NA(),K3063)</f>
        <v>0</v>
      </c>
      <c r="L4995">
        <f>IF(OR(L3063="",AND(L3063=L3062,L3063=L3064)),NA(), L3063)</f>
        <v>0</v>
      </c>
      <c r="M4995">
        <f>IF(ISNA(N4995),NA(),M3063)</f>
        <v>0</v>
      </c>
      <c r="N4995">
        <f>IF(OR(N3063="",AND(N3063=N3062,N3063=N3064)),NA(), N3063)</f>
        <v>0</v>
      </c>
    </row>
    <row r="4996" spans="5:14">
      <c r="E4996">
        <f>IF(ISNA(F4996),NA(),E3064)</f>
        <v>0</v>
      </c>
      <c r="F4996">
        <f>IF(OR(F3064="",AND(F3064=F3063,F3064=F3065)),NA(), F3064)</f>
        <v>0</v>
      </c>
      <c r="G4996">
        <f>IF(ISNA(H4996),NA(),G3064)</f>
        <v>0</v>
      </c>
      <c r="H4996">
        <f>IF(OR(H3064="",AND(H3064=H3063,H3064=H3065)),NA(), H3064)</f>
        <v>0</v>
      </c>
      <c r="K4996">
        <f>IF(ISNA(L4996),NA(),K3064)</f>
        <v>0</v>
      </c>
      <c r="L4996">
        <f>IF(OR(L3064="",AND(L3064=L3063,L3064=L3065)),NA(), L3064)</f>
        <v>0</v>
      </c>
      <c r="M4996">
        <f>IF(ISNA(N4996),NA(),M3064)</f>
        <v>0</v>
      </c>
      <c r="N4996">
        <f>IF(OR(N3064="",AND(N3064=N3063,N3064=N3065)),NA(), N3064)</f>
        <v>0</v>
      </c>
    </row>
    <row r="4997" spans="5:14">
      <c r="E4997">
        <f>IF(ISNA(F4997),NA(),E3065)</f>
        <v>0</v>
      </c>
      <c r="F4997">
        <f>IF(OR(F3065="",AND(F3065=F3064,F3065=F3066)),NA(), F3065)</f>
        <v>0</v>
      </c>
      <c r="G4997">
        <f>IF(ISNA(H4997),NA(),G3065)</f>
        <v>0</v>
      </c>
      <c r="H4997">
        <f>IF(OR(H3065="",AND(H3065=H3064,H3065=H3066)),NA(), H3065)</f>
        <v>0</v>
      </c>
      <c r="K4997">
        <f>IF(ISNA(L4997),NA(),K3065)</f>
        <v>0</v>
      </c>
      <c r="L4997">
        <f>IF(OR(L3065="",AND(L3065=L3064,L3065=L3066)),NA(), L3065)</f>
        <v>0</v>
      </c>
      <c r="M4997">
        <f>IF(ISNA(N4997),NA(),M3065)</f>
        <v>0</v>
      </c>
      <c r="N4997">
        <f>IF(OR(N3065="",AND(N3065=N3064,N3065=N3066)),NA(), N3065)</f>
        <v>0</v>
      </c>
    </row>
    <row r="4998" spans="5:14">
      <c r="E4998">
        <f>IF(ISNA(F4998),NA(),E3066)</f>
        <v>0</v>
      </c>
      <c r="F4998">
        <f>IF(OR(F3066="",AND(F3066=F3065,F3066=F3067)),NA(), F3066)</f>
        <v>0</v>
      </c>
      <c r="G4998">
        <f>IF(ISNA(H4998),NA(),G3066)</f>
        <v>0</v>
      </c>
      <c r="H4998">
        <f>IF(OR(H3066="",AND(H3066=H3065,H3066=H3067)),NA(), H3066)</f>
        <v>0</v>
      </c>
      <c r="K4998">
        <f>IF(ISNA(L4998),NA(),K3066)</f>
        <v>0</v>
      </c>
      <c r="L4998">
        <f>IF(OR(L3066="",AND(L3066=L3065,L3066=L3067)),NA(), L3066)</f>
        <v>0</v>
      </c>
      <c r="M4998">
        <f>IF(ISNA(N4998),NA(),M3066)</f>
        <v>0</v>
      </c>
      <c r="N4998">
        <f>IF(OR(N3066="",AND(N3066=N3065,N3066=N3067)),NA(), N3066)</f>
        <v>0</v>
      </c>
    </row>
    <row r="4999" spans="5:14">
      <c r="E4999">
        <f>IF(ISNA(F4999),NA(),E3067)</f>
        <v>0</v>
      </c>
      <c r="F4999">
        <f>IF(OR(F3067="",AND(F3067=F3066,F3067=F3068)),NA(), F3067)</f>
        <v>0</v>
      </c>
      <c r="G4999">
        <f>IF(ISNA(H4999),NA(),G3067)</f>
        <v>0</v>
      </c>
      <c r="H4999">
        <f>IF(OR(H3067="",AND(H3067=H3066,H3067=H3068)),NA(), H3067)</f>
        <v>0</v>
      </c>
      <c r="K4999">
        <f>IF(ISNA(L4999),NA(),K3067)</f>
        <v>0</v>
      </c>
      <c r="L4999">
        <f>IF(OR(L3067="",AND(L3067=L3066,L3067=L3068)),NA(), L3067)</f>
        <v>0</v>
      </c>
      <c r="M4999">
        <f>IF(ISNA(N4999),NA(),M3067)</f>
        <v>0</v>
      </c>
      <c r="N4999">
        <f>IF(OR(N3067="",AND(N3067=N3066,N3067=N3068)),NA(), N3067)</f>
        <v>0</v>
      </c>
    </row>
    <row r="5000" spans="5:14">
      <c r="E5000">
        <f>IF(ISNA(F5000),NA(),E3068)</f>
        <v>0</v>
      </c>
      <c r="F5000">
        <f>IF(OR(F3068="",AND(F3068=F3067,F3068=F3069)),NA(), F3068)</f>
        <v>0</v>
      </c>
      <c r="G5000">
        <f>IF(ISNA(H5000),NA(),G3068)</f>
        <v>0</v>
      </c>
      <c r="H5000">
        <f>IF(OR(H3068="",AND(H3068=H3067,H3068=H3069)),NA(), H3068)</f>
        <v>0</v>
      </c>
      <c r="K5000">
        <f>IF(ISNA(L5000),NA(),K3068)</f>
        <v>0</v>
      </c>
      <c r="L5000">
        <f>IF(OR(L3068="",AND(L3068=L3067,L3068=L3069)),NA(), L3068)</f>
        <v>0</v>
      </c>
      <c r="M5000">
        <f>IF(ISNA(N5000),NA(),M3068)</f>
        <v>0</v>
      </c>
      <c r="N5000">
        <f>IF(OR(N3068="",AND(N3068=N3067,N3068=N3069)),NA(), N3068)</f>
        <v>0</v>
      </c>
    </row>
    <row r="5001" spans="5:14">
      <c r="E5001">
        <f>IF(ISNA(F5001),NA(),E3069)</f>
        <v>0</v>
      </c>
      <c r="F5001">
        <f>IF(OR(F3069="",AND(F3069=F3068,F3069=F3070)),NA(), F3069)</f>
        <v>0</v>
      </c>
      <c r="G5001">
        <f>IF(ISNA(H5001),NA(),G3069)</f>
        <v>0</v>
      </c>
      <c r="H5001">
        <f>IF(OR(H3069="",AND(H3069=H3068,H3069=H3070)),NA(), H3069)</f>
        <v>0</v>
      </c>
      <c r="K5001">
        <f>IF(ISNA(L5001),NA(),K3069)</f>
        <v>0</v>
      </c>
      <c r="L5001">
        <f>IF(OR(L3069="",AND(L3069=L3068,L3069=L3070)),NA(), L3069)</f>
        <v>0</v>
      </c>
      <c r="M5001">
        <f>IF(ISNA(N5001),NA(),M3069)</f>
        <v>0</v>
      </c>
      <c r="N5001">
        <f>IF(OR(N3069="",AND(N3069=N3068,N3069=N3070)),NA(), N3069)</f>
        <v>0</v>
      </c>
    </row>
    <row r="5002" spans="5:14">
      <c r="E5002">
        <f>IF(ISNA(F5002),NA(),E3070)</f>
        <v>0</v>
      </c>
      <c r="F5002">
        <f>IF(OR(F3070="",AND(F3070=F3069,F3070=F3071)),NA(), F3070)</f>
        <v>0</v>
      </c>
      <c r="G5002">
        <f>IF(ISNA(H5002),NA(),G3070)</f>
        <v>0</v>
      </c>
      <c r="H5002">
        <f>IF(OR(H3070="",AND(H3070=H3069,H3070=H3071)),NA(), H3070)</f>
        <v>0</v>
      </c>
      <c r="K5002">
        <f>IF(ISNA(L5002),NA(),K3070)</f>
        <v>0</v>
      </c>
      <c r="L5002">
        <f>IF(OR(L3070="",AND(L3070=L3069,L3070=L3071)),NA(), L3070)</f>
        <v>0</v>
      </c>
      <c r="M5002">
        <f>IF(ISNA(N5002),NA(),M3070)</f>
        <v>0</v>
      </c>
      <c r="N5002">
        <f>IF(OR(N3070="",AND(N3070=N3069,N3070=N3071)),NA(), N3070)</f>
        <v>0</v>
      </c>
    </row>
    <row r="5003" spans="5:14">
      <c r="E5003">
        <f>IF(ISNA(F5003),NA(),E3071)</f>
        <v>0</v>
      </c>
      <c r="F5003">
        <f>IF(OR(F3071="",AND(F3071=F3070,F3071=F3072)),NA(), F3071)</f>
        <v>0</v>
      </c>
      <c r="G5003">
        <f>IF(ISNA(H5003),NA(),G3071)</f>
        <v>0</v>
      </c>
      <c r="H5003">
        <f>IF(OR(H3071="",AND(H3071=H3070,H3071=H3072)),NA(), H3071)</f>
        <v>0</v>
      </c>
      <c r="K5003">
        <f>IF(ISNA(L5003),NA(),K3071)</f>
        <v>0</v>
      </c>
      <c r="L5003">
        <f>IF(OR(L3071="",AND(L3071=L3070,L3071=L3072)),NA(), L3071)</f>
        <v>0</v>
      </c>
      <c r="M5003">
        <f>IF(ISNA(N5003),NA(),M3071)</f>
        <v>0</v>
      </c>
      <c r="N5003">
        <f>IF(OR(N3071="",AND(N3071=N3070,N3071=N3072)),NA(), N3071)</f>
        <v>0</v>
      </c>
    </row>
    <row r="5004" spans="5:14">
      <c r="E5004">
        <f>IF(ISNA(F5004),NA(),E3072)</f>
        <v>0</v>
      </c>
      <c r="F5004">
        <f>IF(OR(F3072="",AND(F3072=F3071,F3072=F3073)),NA(), F3072)</f>
        <v>0</v>
      </c>
      <c r="G5004">
        <f>IF(ISNA(H5004),NA(),G3072)</f>
        <v>0</v>
      </c>
      <c r="H5004">
        <f>IF(OR(H3072="",AND(H3072=H3071,H3072=H3073)),NA(), H3072)</f>
        <v>0</v>
      </c>
      <c r="K5004">
        <f>IF(ISNA(L5004),NA(),K3072)</f>
        <v>0</v>
      </c>
      <c r="L5004">
        <f>IF(OR(L3072="",AND(L3072=L3071,L3072=L3073)),NA(), L3072)</f>
        <v>0</v>
      </c>
      <c r="M5004">
        <f>IF(ISNA(N5004),NA(),M3072)</f>
        <v>0</v>
      </c>
      <c r="N5004">
        <f>IF(OR(N3072="",AND(N3072=N3071,N3072=N3073)),NA(), N3072)</f>
        <v>0</v>
      </c>
    </row>
    <row r="5005" spans="5:14">
      <c r="E5005">
        <f>IF(ISNA(F5005),NA(),E3073)</f>
        <v>0</v>
      </c>
      <c r="F5005">
        <f>IF(OR(F3073="",AND(F3073=F3072,F3073=F3074)),NA(), F3073)</f>
        <v>0</v>
      </c>
      <c r="G5005">
        <f>IF(ISNA(H5005),NA(),G3073)</f>
        <v>0</v>
      </c>
      <c r="H5005">
        <f>IF(OR(H3073="",AND(H3073=H3072,H3073=H3074)),NA(), H3073)</f>
        <v>0</v>
      </c>
      <c r="K5005">
        <f>IF(ISNA(L5005),NA(),K3073)</f>
        <v>0</v>
      </c>
      <c r="L5005">
        <f>IF(OR(L3073="",AND(L3073=L3072,L3073=L3074)),NA(), L3073)</f>
        <v>0</v>
      </c>
      <c r="M5005">
        <f>IF(ISNA(N5005),NA(),M3073)</f>
        <v>0</v>
      </c>
      <c r="N5005">
        <f>IF(OR(N3073="",AND(N3073=N3072,N3073=N3074)),NA(), N3073)</f>
        <v>0</v>
      </c>
    </row>
    <row r="5006" spans="5:14">
      <c r="E5006">
        <f>IF(ISNA(F5006),NA(),E3074)</f>
        <v>0</v>
      </c>
      <c r="F5006">
        <f>IF(OR(F3074="",AND(F3074=F3073,F3074=F3075)),NA(), F3074)</f>
        <v>0</v>
      </c>
      <c r="G5006">
        <f>IF(ISNA(H5006),NA(),G3074)</f>
        <v>0</v>
      </c>
      <c r="H5006">
        <f>IF(OR(H3074="",AND(H3074=H3073,H3074=H3075)),NA(), H3074)</f>
        <v>0</v>
      </c>
      <c r="K5006">
        <f>IF(ISNA(L5006),NA(),K3074)</f>
        <v>0</v>
      </c>
      <c r="L5006">
        <f>IF(OR(L3074="",AND(L3074=L3073,L3074=L3075)),NA(), L3074)</f>
        <v>0</v>
      </c>
      <c r="M5006">
        <f>IF(ISNA(N5006),NA(),M3074)</f>
        <v>0</v>
      </c>
      <c r="N5006">
        <f>IF(OR(N3074="",AND(N3074=N3073,N3074=N3075)),NA(), N3074)</f>
        <v>0</v>
      </c>
    </row>
    <row r="5007" spans="5:14">
      <c r="E5007">
        <f>IF(ISNA(F5007),NA(),E3075)</f>
        <v>0</v>
      </c>
      <c r="F5007">
        <f>IF(OR(F3075="",AND(F3075=F3074,F3075=F3076)),NA(), F3075)</f>
        <v>0</v>
      </c>
      <c r="G5007">
        <f>IF(ISNA(H5007),NA(),G3075)</f>
        <v>0</v>
      </c>
      <c r="H5007">
        <f>IF(OR(H3075="",AND(H3075=H3074,H3075=H3076)),NA(), H3075)</f>
        <v>0</v>
      </c>
      <c r="K5007">
        <f>IF(ISNA(L5007),NA(),K3075)</f>
        <v>0</v>
      </c>
      <c r="L5007">
        <f>IF(OR(L3075="",AND(L3075=L3074,L3075=L3076)),NA(), L3075)</f>
        <v>0</v>
      </c>
      <c r="M5007">
        <f>IF(ISNA(N5007),NA(),M3075)</f>
        <v>0</v>
      </c>
      <c r="N5007">
        <f>IF(OR(N3075="",AND(N3075=N3074,N3075=N3076)),NA(), N3075)</f>
        <v>0</v>
      </c>
    </row>
    <row r="5008" spans="5:14">
      <c r="E5008">
        <f>IF(ISNA(F5008),NA(),E3076)</f>
        <v>0</v>
      </c>
      <c r="F5008">
        <f>IF(OR(F3076="",AND(F3076=F3075,F3076=F3077)),NA(), F3076)</f>
        <v>0</v>
      </c>
      <c r="G5008">
        <f>IF(ISNA(H5008),NA(),G3076)</f>
        <v>0</v>
      </c>
      <c r="H5008">
        <f>IF(OR(H3076="",AND(H3076=H3075,H3076=H3077)),NA(), H3076)</f>
        <v>0</v>
      </c>
      <c r="K5008">
        <f>IF(ISNA(L5008),NA(),K3076)</f>
        <v>0</v>
      </c>
      <c r="L5008">
        <f>IF(OR(L3076="",AND(L3076=L3075,L3076=L3077)),NA(), L3076)</f>
        <v>0</v>
      </c>
      <c r="M5008">
        <f>IF(ISNA(N5008),NA(),M3076)</f>
        <v>0</v>
      </c>
      <c r="N5008">
        <f>IF(OR(N3076="",AND(N3076=N3075,N3076=N3077)),NA(), N3076)</f>
        <v>0</v>
      </c>
    </row>
    <row r="5009" spans="5:14">
      <c r="E5009">
        <f>IF(ISNA(F5009),NA(),E3077)</f>
        <v>0</v>
      </c>
      <c r="F5009">
        <f>IF(OR(F3077="",AND(F3077=F3076,F3077=F3078)),NA(), F3077)</f>
        <v>0</v>
      </c>
      <c r="G5009">
        <f>IF(ISNA(H5009),NA(),G3077)</f>
        <v>0</v>
      </c>
      <c r="H5009">
        <f>IF(OR(H3077="",AND(H3077=H3076,H3077=H3078)),NA(), H3077)</f>
        <v>0</v>
      </c>
      <c r="K5009">
        <f>IF(ISNA(L5009),NA(),K3077)</f>
        <v>0</v>
      </c>
      <c r="L5009">
        <f>IF(OR(L3077="",AND(L3077=L3076,L3077=L3078)),NA(), L3077)</f>
        <v>0</v>
      </c>
      <c r="M5009">
        <f>IF(ISNA(N5009),NA(),M3077)</f>
        <v>0</v>
      </c>
      <c r="N5009">
        <f>IF(OR(N3077="",AND(N3077=N3076,N3077=N3078)),NA(), N3077)</f>
        <v>0</v>
      </c>
    </row>
    <row r="5010" spans="5:14">
      <c r="E5010">
        <f>IF(ISNA(F5010),NA(),E3078)</f>
        <v>0</v>
      </c>
      <c r="F5010">
        <f>IF(OR(F3078="",AND(F3078=F3077,F3078=F3079)),NA(), F3078)</f>
        <v>0</v>
      </c>
      <c r="G5010">
        <f>IF(ISNA(H5010),NA(),G3078)</f>
        <v>0</v>
      </c>
      <c r="H5010">
        <f>IF(OR(H3078="",AND(H3078=H3077,H3078=H3079)),NA(), H3078)</f>
        <v>0</v>
      </c>
      <c r="K5010">
        <f>IF(ISNA(L5010),NA(),K3078)</f>
        <v>0</v>
      </c>
      <c r="L5010">
        <f>IF(OR(L3078="",AND(L3078=L3077,L3078=L3079)),NA(), L3078)</f>
        <v>0</v>
      </c>
      <c r="M5010">
        <f>IF(ISNA(N5010),NA(),M3078)</f>
        <v>0</v>
      </c>
      <c r="N5010">
        <f>IF(OR(N3078="",AND(N3078=N3077,N3078=N3079)),NA(), N3078)</f>
        <v>0</v>
      </c>
    </row>
    <row r="5011" spans="5:14">
      <c r="E5011">
        <f>IF(ISNA(F5011),NA(),E3079)</f>
        <v>0</v>
      </c>
      <c r="F5011">
        <f>IF(OR(F3079="",AND(F3079=F3078,F3079=F3080)),NA(), F3079)</f>
        <v>0</v>
      </c>
      <c r="G5011">
        <f>IF(ISNA(H5011),NA(),G3079)</f>
        <v>0</v>
      </c>
      <c r="H5011">
        <f>IF(OR(H3079="",AND(H3079=H3078,H3079=H3080)),NA(), H3079)</f>
        <v>0</v>
      </c>
      <c r="K5011">
        <f>IF(ISNA(L5011),NA(),K3079)</f>
        <v>0</v>
      </c>
      <c r="L5011">
        <f>IF(OR(L3079="",AND(L3079=L3078,L3079=L3080)),NA(), L3079)</f>
        <v>0</v>
      </c>
      <c r="M5011">
        <f>IF(ISNA(N5011),NA(),M3079)</f>
        <v>0</v>
      </c>
      <c r="N5011">
        <f>IF(OR(N3079="",AND(N3079=N3078,N3079=N3080)),NA(), N3079)</f>
        <v>0</v>
      </c>
    </row>
    <row r="5012" spans="5:14">
      <c r="E5012">
        <f>IF(ISNA(F5012),NA(),E3080)</f>
        <v>0</v>
      </c>
      <c r="F5012">
        <f>IF(OR(F3080="",AND(F3080=F3079,F3080=F3081)),NA(), F3080)</f>
        <v>0</v>
      </c>
      <c r="G5012">
        <f>IF(ISNA(H5012),NA(),G3080)</f>
        <v>0</v>
      </c>
      <c r="H5012">
        <f>IF(OR(H3080="",AND(H3080=H3079,H3080=H3081)),NA(), H3080)</f>
        <v>0</v>
      </c>
      <c r="K5012">
        <f>IF(ISNA(L5012),NA(),K3080)</f>
        <v>0</v>
      </c>
      <c r="L5012">
        <f>IF(OR(L3080="",AND(L3080=L3079,L3080=L3081)),NA(), L3080)</f>
        <v>0</v>
      </c>
      <c r="M5012">
        <f>IF(ISNA(N5012),NA(),M3080)</f>
        <v>0</v>
      </c>
      <c r="N5012">
        <f>IF(OR(N3080="",AND(N3080=N3079,N3080=N3081)),NA(), N3080)</f>
        <v>0</v>
      </c>
    </row>
    <row r="5013" spans="5:14">
      <c r="E5013">
        <f>IF(ISNA(F5013),NA(),E3081)</f>
        <v>0</v>
      </c>
      <c r="F5013">
        <f>IF(OR(F3081="",AND(F3081=F3080,F3081=F3082)),NA(), F3081)</f>
        <v>0</v>
      </c>
      <c r="G5013">
        <f>IF(ISNA(H5013),NA(),G3081)</f>
        <v>0</v>
      </c>
      <c r="H5013">
        <f>IF(OR(H3081="",AND(H3081=H3080,H3081=H3082)),NA(), H3081)</f>
        <v>0</v>
      </c>
      <c r="K5013">
        <f>IF(ISNA(L5013),NA(),K3081)</f>
        <v>0</v>
      </c>
      <c r="L5013">
        <f>IF(OR(L3081="",AND(L3081=L3080,L3081=L3082)),NA(), L3081)</f>
        <v>0</v>
      </c>
      <c r="M5013">
        <f>IF(ISNA(N5013),NA(),M3081)</f>
        <v>0</v>
      </c>
      <c r="N5013">
        <f>IF(OR(N3081="",AND(N3081=N3080,N3081=N3082)),NA(), N3081)</f>
        <v>0</v>
      </c>
    </row>
    <row r="5014" spans="5:14">
      <c r="E5014">
        <f>IF(ISNA(F5014),NA(),E3082)</f>
        <v>0</v>
      </c>
      <c r="F5014">
        <f>IF(OR(F3082="",AND(F3082=F3081,F3082=F3083)),NA(), F3082)</f>
        <v>0</v>
      </c>
      <c r="G5014">
        <f>IF(ISNA(H5014),NA(),G3082)</f>
        <v>0</v>
      </c>
      <c r="H5014">
        <f>IF(OR(H3082="",AND(H3082=H3081,H3082=H3083)),NA(), H3082)</f>
        <v>0</v>
      </c>
      <c r="K5014">
        <f>IF(ISNA(L5014),NA(),K3082)</f>
        <v>0</v>
      </c>
      <c r="L5014">
        <f>IF(OR(L3082="",AND(L3082=L3081,L3082=L3083)),NA(), L3082)</f>
        <v>0</v>
      </c>
      <c r="M5014">
        <f>IF(ISNA(N5014),NA(),M3082)</f>
        <v>0</v>
      </c>
      <c r="N5014">
        <f>IF(OR(N3082="",AND(N3082=N3081,N3082=N3083)),NA(), N3082)</f>
        <v>0</v>
      </c>
    </row>
    <row r="5015" spans="5:14">
      <c r="E5015">
        <f>IF(ISNA(F5015),NA(),E3083)</f>
        <v>0</v>
      </c>
      <c r="F5015">
        <f>IF(OR(F3083="",AND(F3083=F3082,F3083=F3084)),NA(), F3083)</f>
        <v>0</v>
      </c>
      <c r="G5015">
        <f>IF(ISNA(H5015),NA(),G3083)</f>
        <v>0</v>
      </c>
      <c r="H5015">
        <f>IF(OR(H3083="",AND(H3083=H3082,H3083=H3084)),NA(), H3083)</f>
        <v>0</v>
      </c>
      <c r="K5015">
        <f>IF(ISNA(L5015),NA(),K3083)</f>
        <v>0</v>
      </c>
      <c r="L5015">
        <f>IF(OR(L3083="",AND(L3083=L3082,L3083=L3084)),NA(), L3083)</f>
        <v>0</v>
      </c>
      <c r="M5015">
        <f>IF(ISNA(N5015),NA(),M3083)</f>
        <v>0</v>
      </c>
      <c r="N5015">
        <f>IF(OR(N3083="",AND(N3083=N3082,N3083=N3084)),NA(), N3083)</f>
        <v>0</v>
      </c>
    </row>
    <row r="5016" spans="5:14">
      <c r="E5016">
        <f>IF(ISNA(F5016),NA(),E3084)</f>
        <v>0</v>
      </c>
      <c r="F5016">
        <f>IF(OR(F3084="",AND(F3084=F3083,F3084=F3085)),NA(), F3084)</f>
        <v>0</v>
      </c>
      <c r="G5016">
        <f>IF(ISNA(H5016),NA(),G3084)</f>
        <v>0</v>
      </c>
      <c r="H5016">
        <f>IF(OR(H3084="",AND(H3084=H3083,H3084=H3085)),NA(), H3084)</f>
        <v>0</v>
      </c>
      <c r="K5016">
        <f>IF(ISNA(L5016),NA(),K3084)</f>
        <v>0</v>
      </c>
      <c r="L5016">
        <f>IF(OR(L3084="",AND(L3084=L3083,L3084=L3085)),NA(), L3084)</f>
        <v>0</v>
      </c>
      <c r="M5016">
        <f>IF(ISNA(N5016),NA(),M3084)</f>
        <v>0</v>
      </c>
      <c r="N5016">
        <f>IF(OR(N3084="",AND(N3084=N3083,N3084=N3085)),NA(), N3084)</f>
        <v>0</v>
      </c>
    </row>
    <row r="5017" spans="5:14">
      <c r="E5017">
        <f>IF(ISNA(F5017),NA(),E3085)</f>
        <v>0</v>
      </c>
      <c r="F5017">
        <f>IF(OR(F3085="",AND(F3085=F3084,F3085=F3086)),NA(), F3085)</f>
        <v>0</v>
      </c>
      <c r="G5017">
        <f>IF(ISNA(H5017),NA(),G3085)</f>
        <v>0</v>
      </c>
      <c r="H5017">
        <f>IF(OR(H3085="",AND(H3085=H3084,H3085=H3086)),NA(), H3085)</f>
        <v>0</v>
      </c>
      <c r="K5017">
        <f>IF(ISNA(L5017),NA(),K3085)</f>
        <v>0</v>
      </c>
      <c r="L5017">
        <f>IF(OR(L3085="",AND(L3085=L3084,L3085=L3086)),NA(), L3085)</f>
        <v>0</v>
      </c>
      <c r="M5017">
        <f>IF(ISNA(N5017),NA(),M3085)</f>
        <v>0</v>
      </c>
      <c r="N5017">
        <f>IF(OR(N3085="",AND(N3085=N3084,N3085=N3086)),NA(), N3085)</f>
        <v>0</v>
      </c>
    </row>
    <row r="5018" spans="5:14">
      <c r="E5018">
        <f>IF(ISNA(F5018),NA(),E3086)</f>
        <v>0</v>
      </c>
      <c r="F5018">
        <f>IF(OR(F3086="",AND(F3086=F3085,F3086=F3087)),NA(), F3086)</f>
        <v>0</v>
      </c>
      <c r="G5018">
        <f>IF(ISNA(H5018),NA(),G3086)</f>
        <v>0</v>
      </c>
      <c r="H5018">
        <f>IF(OR(H3086="",AND(H3086=H3085,H3086=H3087)),NA(), H3086)</f>
        <v>0</v>
      </c>
      <c r="K5018">
        <f>IF(ISNA(L5018),NA(),K3086)</f>
        <v>0</v>
      </c>
      <c r="L5018">
        <f>IF(OR(L3086="",AND(L3086=L3085,L3086=L3087)),NA(), L3086)</f>
        <v>0</v>
      </c>
      <c r="M5018">
        <f>IF(ISNA(N5018),NA(),M3086)</f>
        <v>0</v>
      </c>
      <c r="N5018">
        <f>IF(OR(N3086="",AND(N3086=N3085,N3086=N3087)),NA(), N3086)</f>
        <v>0</v>
      </c>
    </row>
    <row r="5019" spans="5:14">
      <c r="E5019">
        <f>IF(ISNA(F5019),NA(),E3087)</f>
        <v>0</v>
      </c>
      <c r="F5019">
        <f>IF(OR(F3087="",AND(F3087=F3086,F3087=F3088)),NA(), F3087)</f>
        <v>0</v>
      </c>
      <c r="G5019">
        <f>IF(ISNA(H5019),NA(),G3087)</f>
        <v>0</v>
      </c>
      <c r="H5019">
        <f>IF(OR(H3087="",AND(H3087=H3086,H3087=H3088)),NA(), H3087)</f>
        <v>0</v>
      </c>
      <c r="K5019">
        <f>IF(ISNA(L5019),NA(),K3087)</f>
        <v>0</v>
      </c>
      <c r="L5019">
        <f>IF(OR(L3087="",AND(L3087=L3086,L3087=L3088)),NA(), L3087)</f>
        <v>0</v>
      </c>
      <c r="M5019">
        <f>IF(ISNA(N5019),NA(),M3087)</f>
        <v>0</v>
      </c>
      <c r="N5019">
        <f>IF(OR(N3087="",AND(N3087=N3086,N3087=N3088)),NA(), N3087)</f>
        <v>0</v>
      </c>
    </row>
    <row r="5020" spans="5:14">
      <c r="E5020">
        <f>IF(ISNA(F5020),NA(),E3088)</f>
        <v>0</v>
      </c>
      <c r="F5020">
        <f>IF(OR(F3088="",AND(F3088=F3087,F3088=F3089)),NA(), F3088)</f>
        <v>0</v>
      </c>
      <c r="G5020">
        <f>IF(ISNA(H5020),NA(),G3088)</f>
        <v>0</v>
      </c>
      <c r="H5020">
        <f>IF(OR(H3088="",AND(H3088=H3087,H3088=H3089)),NA(), H3088)</f>
        <v>0</v>
      </c>
      <c r="K5020">
        <f>IF(ISNA(L5020),NA(),K3088)</f>
        <v>0</v>
      </c>
      <c r="L5020">
        <f>IF(OR(L3088="",AND(L3088=L3087,L3088=L3089)),NA(), L3088)</f>
        <v>0</v>
      </c>
      <c r="M5020">
        <f>IF(ISNA(N5020),NA(),M3088)</f>
        <v>0</v>
      </c>
      <c r="N5020">
        <f>IF(OR(N3088="",AND(N3088=N3087,N3088=N3089)),NA(), N3088)</f>
        <v>0</v>
      </c>
    </row>
    <row r="5021" spans="5:14">
      <c r="E5021">
        <f>IF(ISNA(F5021),NA(),E3089)</f>
        <v>0</v>
      </c>
      <c r="F5021">
        <f>IF(OR(F3089="",AND(F3089=F3088,F3089=F3090)),NA(), F3089)</f>
        <v>0</v>
      </c>
      <c r="G5021">
        <f>IF(ISNA(H5021),NA(),G3089)</f>
        <v>0</v>
      </c>
      <c r="H5021">
        <f>IF(OR(H3089="",AND(H3089=H3088,H3089=H3090)),NA(), H3089)</f>
        <v>0</v>
      </c>
      <c r="K5021">
        <f>IF(ISNA(L5021),NA(),K3089)</f>
        <v>0</v>
      </c>
      <c r="L5021">
        <f>IF(OR(L3089="",AND(L3089=L3088,L3089=L3090)),NA(), L3089)</f>
        <v>0</v>
      </c>
      <c r="M5021">
        <f>IF(ISNA(N5021),NA(),M3089)</f>
        <v>0</v>
      </c>
      <c r="N5021">
        <f>IF(OR(N3089="",AND(N3089=N3088,N3089=N3090)),NA(), N3089)</f>
        <v>0</v>
      </c>
    </row>
    <row r="5022" spans="5:14">
      <c r="E5022">
        <f>IF(ISNA(F5022),NA(),E3090)</f>
        <v>0</v>
      </c>
      <c r="F5022">
        <f>IF(OR(F3090="",AND(F3090=F3089,F3090=F3091)),NA(), F3090)</f>
        <v>0</v>
      </c>
      <c r="G5022">
        <f>IF(ISNA(H5022),NA(),G3090)</f>
        <v>0</v>
      </c>
      <c r="H5022">
        <f>IF(OR(H3090="",AND(H3090=H3089,H3090=H3091)),NA(), H3090)</f>
        <v>0</v>
      </c>
      <c r="K5022">
        <f>IF(ISNA(L5022),NA(),K3090)</f>
        <v>0</v>
      </c>
      <c r="L5022">
        <f>IF(OR(L3090="",AND(L3090=L3089,L3090=L3091)),NA(), L3090)</f>
        <v>0</v>
      </c>
      <c r="M5022">
        <f>IF(ISNA(N5022),NA(),M3090)</f>
        <v>0</v>
      </c>
      <c r="N5022">
        <f>IF(OR(N3090="",AND(N3090=N3089,N3090=N3091)),NA(), N3090)</f>
        <v>0</v>
      </c>
    </row>
    <row r="5023" spans="5:14">
      <c r="E5023">
        <f>IF(ISNA(F5023),NA(),E3091)</f>
        <v>0</v>
      </c>
      <c r="F5023">
        <f>IF(OR(F3091="",AND(F3091=F3090,F3091=F3092)),NA(), F3091)</f>
        <v>0</v>
      </c>
      <c r="G5023">
        <f>IF(ISNA(H5023),NA(),G3091)</f>
        <v>0</v>
      </c>
      <c r="H5023">
        <f>IF(OR(H3091="",AND(H3091=H3090,H3091=H3092)),NA(), H3091)</f>
        <v>0</v>
      </c>
      <c r="K5023">
        <f>IF(ISNA(L5023),NA(),K3091)</f>
        <v>0</v>
      </c>
      <c r="L5023">
        <f>IF(OR(L3091="",AND(L3091=L3090,L3091=L3092)),NA(), L3091)</f>
        <v>0</v>
      </c>
      <c r="M5023">
        <f>IF(ISNA(N5023),NA(),M3091)</f>
        <v>0</v>
      </c>
      <c r="N5023">
        <f>IF(OR(N3091="",AND(N3091=N3090,N3091=N3092)),NA(), N3091)</f>
        <v>0</v>
      </c>
    </row>
    <row r="5024" spans="5:14">
      <c r="E5024">
        <f>IF(ISNA(F5024),NA(),E3092)</f>
        <v>0</v>
      </c>
      <c r="F5024">
        <f>IF(OR(F3092="",AND(F3092=F3091,F3092=F3093)),NA(), F3092)</f>
        <v>0</v>
      </c>
      <c r="G5024">
        <f>IF(ISNA(H5024),NA(),G3092)</f>
        <v>0</v>
      </c>
      <c r="H5024">
        <f>IF(OR(H3092="",AND(H3092=H3091,H3092=H3093)),NA(), H3092)</f>
        <v>0</v>
      </c>
      <c r="K5024">
        <f>IF(ISNA(L5024),NA(),K3092)</f>
        <v>0</v>
      </c>
      <c r="L5024">
        <f>IF(OR(L3092="",AND(L3092=L3091,L3092=L3093)),NA(), L3092)</f>
        <v>0</v>
      </c>
      <c r="M5024">
        <f>IF(ISNA(N5024),NA(),M3092)</f>
        <v>0</v>
      </c>
      <c r="N5024">
        <f>IF(OR(N3092="",AND(N3092=N3091,N3092=N3093)),NA(), N3092)</f>
        <v>0</v>
      </c>
    </row>
    <row r="5025" spans="5:14">
      <c r="E5025">
        <f>IF(ISNA(F5025),NA(),E3093)</f>
        <v>0</v>
      </c>
      <c r="F5025">
        <f>IF(OR(F3093="",AND(F3093=F3092,F3093=F3094)),NA(), F3093)</f>
        <v>0</v>
      </c>
      <c r="G5025">
        <f>IF(ISNA(H5025),NA(),G3093)</f>
        <v>0</v>
      </c>
      <c r="H5025">
        <f>IF(OR(H3093="",AND(H3093=H3092,H3093=H3094)),NA(), H3093)</f>
        <v>0</v>
      </c>
      <c r="K5025">
        <f>IF(ISNA(L5025),NA(),K3093)</f>
        <v>0</v>
      </c>
      <c r="L5025">
        <f>IF(OR(L3093="",AND(L3093=L3092,L3093=L3094)),NA(), L3093)</f>
        <v>0</v>
      </c>
      <c r="M5025">
        <f>IF(ISNA(N5025),NA(),M3093)</f>
        <v>0</v>
      </c>
      <c r="N5025">
        <f>IF(OR(N3093="",AND(N3093=N3092,N3093=N3094)),NA(), N3093)</f>
        <v>0</v>
      </c>
    </row>
    <row r="5026" spans="5:14">
      <c r="E5026">
        <f>IF(ISNA(F5026),NA(),E3094)</f>
        <v>0</v>
      </c>
      <c r="F5026">
        <f>IF(OR(F3094="",AND(F3094=F3093,F3094=F3095)),NA(), F3094)</f>
        <v>0</v>
      </c>
      <c r="G5026">
        <f>IF(ISNA(H5026),NA(),G3094)</f>
        <v>0</v>
      </c>
      <c r="H5026">
        <f>IF(OR(H3094="",AND(H3094=H3093,H3094=H3095)),NA(), H3094)</f>
        <v>0</v>
      </c>
      <c r="K5026">
        <f>IF(ISNA(L5026),NA(),K3094)</f>
        <v>0</v>
      </c>
      <c r="L5026">
        <f>IF(OR(L3094="",AND(L3094=L3093,L3094=L3095)),NA(), L3094)</f>
        <v>0</v>
      </c>
      <c r="M5026">
        <f>IF(ISNA(N5026),NA(),M3094)</f>
        <v>0</v>
      </c>
      <c r="N5026">
        <f>IF(OR(N3094="",AND(N3094=N3093,N3094=N3095)),NA(), N3094)</f>
        <v>0</v>
      </c>
    </row>
    <row r="5027" spans="5:14">
      <c r="E5027">
        <f>IF(ISNA(F5027),NA(),E3095)</f>
        <v>0</v>
      </c>
      <c r="F5027">
        <f>IF(OR(F3095="",AND(F3095=F3094,F3095=F3096)),NA(), F3095)</f>
        <v>0</v>
      </c>
      <c r="G5027">
        <f>IF(ISNA(H5027),NA(),G3095)</f>
        <v>0</v>
      </c>
      <c r="H5027">
        <f>IF(OR(H3095="",AND(H3095=H3094,H3095=H3096)),NA(), H3095)</f>
        <v>0</v>
      </c>
      <c r="K5027">
        <f>IF(ISNA(L5027),NA(),K3095)</f>
        <v>0</v>
      </c>
      <c r="L5027">
        <f>IF(OR(L3095="",AND(L3095=L3094,L3095=L3096)),NA(), L3095)</f>
        <v>0</v>
      </c>
      <c r="M5027">
        <f>IF(ISNA(N5027),NA(),M3095)</f>
        <v>0</v>
      </c>
      <c r="N5027">
        <f>IF(OR(N3095="",AND(N3095=N3094,N3095=N3096)),NA(), N3095)</f>
        <v>0</v>
      </c>
    </row>
    <row r="5028" spans="5:14">
      <c r="E5028">
        <f>IF(ISNA(F5028),NA(),E3096)</f>
        <v>0</v>
      </c>
      <c r="F5028">
        <f>IF(OR(F3096="",AND(F3096=F3095,F3096=F3097)),NA(), F3096)</f>
        <v>0</v>
      </c>
      <c r="G5028">
        <f>IF(ISNA(H5028),NA(),G3096)</f>
        <v>0</v>
      </c>
      <c r="H5028">
        <f>IF(OR(H3096="",AND(H3096=H3095,H3096=H3097)),NA(), H3096)</f>
        <v>0</v>
      </c>
      <c r="K5028">
        <f>IF(ISNA(L5028),NA(),K3096)</f>
        <v>0</v>
      </c>
      <c r="L5028">
        <f>IF(OR(L3096="",AND(L3096=L3095,L3096=L3097)),NA(), L3096)</f>
        <v>0</v>
      </c>
      <c r="M5028">
        <f>IF(ISNA(N5028),NA(),M3096)</f>
        <v>0</v>
      </c>
      <c r="N5028">
        <f>IF(OR(N3096="",AND(N3096=N3095,N3096=N3097)),NA(), N3096)</f>
        <v>0</v>
      </c>
    </row>
    <row r="5029" spans="5:14">
      <c r="E5029">
        <f>IF(ISNA(F5029),NA(),E3097)</f>
        <v>0</v>
      </c>
      <c r="F5029">
        <f>IF(OR(F3097="",AND(F3097=F3096,F3097=F3098)),NA(), F3097)</f>
        <v>0</v>
      </c>
      <c r="G5029">
        <f>IF(ISNA(H5029),NA(),G3097)</f>
        <v>0</v>
      </c>
      <c r="H5029">
        <f>IF(OR(H3097="",AND(H3097=H3096,H3097=H3098)),NA(), H3097)</f>
        <v>0</v>
      </c>
      <c r="K5029">
        <f>IF(ISNA(L5029),NA(),K3097)</f>
        <v>0</v>
      </c>
      <c r="L5029">
        <f>IF(OR(L3097="",AND(L3097=L3096,L3097=L3098)),NA(), L3097)</f>
        <v>0</v>
      </c>
      <c r="M5029">
        <f>IF(ISNA(N5029),NA(),M3097)</f>
        <v>0</v>
      </c>
      <c r="N5029">
        <f>IF(OR(N3097="",AND(N3097=N3096,N3097=N3098)),NA(), N3097)</f>
        <v>0</v>
      </c>
    </row>
    <row r="5030" spans="5:14">
      <c r="E5030">
        <f>IF(ISNA(F5030),NA(),E3098)</f>
        <v>0</v>
      </c>
      <c r="F5030">
        <f>IF(OR(F3098="",AND(F3098=F3097,F3098=F3099)),NA(), F3098)</f>
        <v>0</v>
      </c>
      <c r="G5030">
        <f>IF(ISNA(H5030),NA(),G3098)</f>
        <v>0</v>
      </c>
      <c r="H5030">
        <f>IF(OR(H3098="",AND(H3098=H3097,H3098=H3099)),NA(), H3098)</f>
        <v>0</v>
      </c>
      <c r="K5030">
        <f>IF(ISNA(L5030),NA(),K3098)</f>
        <v>0</v>
      </c>
      <c r="L5030">
        <f>IF(OR(L3098="",AND(L3098=L3097,L3098=L3099)),NA(), L3098)</f>
        <v>0</v>
      </c>
      <c r="M5030">
        <f>IF(ISNA(N5030),NA(),M3098)</f>
        <v>0</v>
      </c>
      <c r="N5030">
        <f>IF(OR(N3098="",AND(N3098=N3097,N3098=N3099)),NA(), N3098)</f>
        <v>0</v>
      </c>
    </row>
    <row r="5031" spans="5:14">
      <c r="E5031">
        <f>IF(ISNA(F5031),NA(),E3099)</f>
        <v>0</v>
      </c>
      <c r="F5031">
        <f>IF(OR(F3099="",AND(F3099=F3098,F3099=F3100)),NA(), F3099)</f>
        <v>0</v>
      </c>
      <c r="G5031">
        <f>IF(ISNA(H5031),NA(),G3099)</f>
        <v>0</v>
      </c>
      <c r="H5031">
        <f>IF(OR(H3099="",AND(H3099=H3098,H3099=H3100)),NA(), H3099)</f>
        <v>0</v>
      </c>
      <c r="K5031">
        <f>IF(ISNA(L5031),NA(),K3099)</f>
        <v>0</v>
      </c>
      <c r="L5031">
        <f>IF(OR(L3099="",AND(L3099=L3098,L3099=L3100)),NA(), L3099)</f>
        <v>0</v>
      </c>
      <c r="M5031">
        <f>IF(ISNA(N5031),NA(),M3099)</f>
        <v>0</v>
      </c>
      <c r="N5031">
        <f>IF(OR(N3099="",AND(N3099=N3098,N3099=N3100)),NA(), N3099)</f>
        <v>0</v>
      </c>
    </row>
    <row r="5032" spans="5:14">
      <c r="E5032">
        <f>IF(ISNA(F5032),NA(),E3100)</f>
        <v>0</v>
      </c>
      <c r="F5032">
        <f>IF(OR(F3100="",AND(F3100=F3099,F3100=F3101)),NA(), F3100)</f>
        <v>0</v>
      </c>
      <c r="G5032">
        <f>IF(ISNA(H5032),NA(),G3100)</f>
        <v>0</v>
      </c>
      <c r="H5032">
        <f>IF(OR(H3100="",AND(H3100=H3099,H3100=H3101)),NA(), H3100)</f>
        <v>0</v>
      </c>
      <c r="K5032">
        <f>IF(ISNA(L5032),NA(),K3100)</f>
        <v>0</v>
      </c>
      <c r="L5032">
        <f>IF(OR(L3100="",AND(L3100=L3099,L3100=L3101)),NA(), L3100)</f>
        <v>0</v>
      </c>
      <c r="M5032">
        <f>IF(ISNA(N5032),NA(),M3100)</f>
        <v>0</v>
      </c>
      <c r="N5032">
        <f>IF(OR(N3100="",AND(N3100=N3099,N3100=N3101)),NA(), N3100)</f>
        <v>0</v>
      </c>
    </row>
    <row r="5033" spans="5:14">
      <c r="E5033">
        <f>IF(ISNA(F5033),NA(),E3101)</f>
        <v>0</v>
      </c>
      <c r="F5033">
        <f>IF(OR(F3101="",AND(F3101=F3100,F3101=F3102)),NA(), F3101)</f>
        <v>0</v>
      </c>
      <c r="G5033">
        <f>IF(ISNA(H5033),NA(),G3101)</f>
        <v>0</v>
      </c>
      <c r="H5033">
        <f>IF(OR(H3101="",AND(H3101=H3100,H3101=H3102)),NA(), H3101)</f>
        <v>0</v>
      </c>
      <c r="K5033">
        <f>IF(ISNA(L5033),NA(),K3101)</f>
        <v>0</v>
      </c>
      <c r="L5033">
        <f>IF(OR(L3101="",AND(L3101=L3100,L3101=L3102)),NA(), L3101)</f>
        <v>0</v>
      </c>
      <c r="M5033">
        <f>IF(ISNA(N5033),NA(),M3101)</f>
        <v>0</v>
      </c>
      <c r="N5033">
        <f>IF(OR(N3101="",AND(N3101=N3100,N3101=N3102)),NA(), N3101)</f>
        <v>0</v>
      </c>
    </row>
    <row r="5034" spans="5:14">
      <c r="E5034">
        <f>IF(ISNA(F5034),NA(),E3102)</f>
        <v>0</v>
      </c>
      <c r="F5034">
        <f>IF(OR(F3102="",AND(F3102=F3101,F3102=F3103)),NA(), F3102)</f>
        <v>0</v>
      </c>
      <c r="G5034">
        <f>IF(ISNA(H5034),NA(),G3102)</f>
        <v>0</v>
      </c>
      <c r="H5034">
        <f>IF(OR(H3102="",AND(H3102=H3101,H3102=H3103)),NA(), H3102)</f>
        <v>0</v>
      </c>
      <c r="K5034">
        <f>IF(ISNA(L5034),NA(),K3102)</f>
        <v>0</v>
      </c>
      <c r="L5034">
        <f>IF(OR(L3102="",AND(L3102=L3101,L3102=L3103)),NA(), L3102)</f>
        <v>0</v>
      </c>
      <c r="M5034">
        <f>IF(ISNA(N5034),NA(),M3102)</f>
        <v>0</v>
      </c>
      <c r="N5034">
        <f>IF(OR(N3102="",AND(N3102=N3101,N3102=N3103)),NA(), N3102)</f>
        <v>0</v>
      </c>
    </row>
    <row r="5035" spans="5:14">
      <c r="E5035">
        <f>IF(ISNA(F5035),NA(),E3103)</f>
        <v>0</v>
      </c>
      <c r="F5035">
        <f>IF(OR(F3103="",AND(F3103=F3102,F3103=F3104)),NA(), F3103)</f>
        <v>0</v>
      </c>
      <c r="G5035">
        <f>IF(ISNA(H5035),NA(),G3103)</f>
        <v>0</v>
      </c>
      <c r="H5035">
        <f>IF(OR(H3103="",AND(H3103=H3102,H3103=H3104)),NA(), H3103)</f>
        <v>0</v>
      </c>
      <c r="K5035">
        <f>IF(ISNA(L5035),NA(),K3103)</f>
        <v>0</v>
      </c>
      <c r="L5035">
        <f>IF(OR(L3103="",AND(L3103=L3102,L3103=L3104)),NA(), L3103)</f>
        <v>0</v>
      </c>
      <c r="M5035">
        <f>IF(ISNA(N5035),NA(),M3103)</f>
        <v>0</v>
      </c>
      <c r="N5035">
        <f>IF(OR(N3103="",AND(N3103=N3102,N3103=N3104)),NA(), N3103)</f>
        <v>0</v>
      </c>
    </row>
    <row r="5036" spans="5:14">
      <c r="E5036">
        <f>IF(ISNA(F5036),NA(),E3104)</f>
        <v>0</v>
      </c>
      <c r="F5036">
        <f>IF(OR(F3104="",AND(F3104=F3103,F3104=F3105)),NA(), F3104)</f>
        <v>0</v>
      </c>
      <c r="G5036">
        <f>IF(ISNA(H5036),NA(),G3104)</f>
        <v>0</v>
      </c>
      <c r="H5036">
        <f>IF(OR(H3104="",AND(H3104=H3103,H3104=H3105)),NA(), H3104)</f>
        <v>0</v>
      </c>
      <c r="K5036">
        <f>IF(ISNA(L5036),NA(),K3104)</f>
        <v>0</v>
      </c>
      <c r="L5036">
        <f>IF(OR(L3104="",AND(L3104=L3103,L3104=L3105)),NA(), L3104)</f>
        <v>0</v>
      </c>
      <c r="M5036">
        <f>IF(ISNA(N5036),NA(),M3104)</f>
        <v>0</v>
      </c>
      <c r="N5036">
        <f>IF(OR(N3104="",AND(N3104=N3103,N3104=N3105)),NA(), N3104)</f>
        <v>0</v>
      </c>
    </row>
    <row r="5037" spans="5:14">
      <c r="E5037">
        <f>IF(ISNA(F5037),NA(),E3105)</f>
        <v>0</v>
      </c>
      <c r="F5037">
        <f>IF(OR(F3105="",AND(F3105=F3104,F3105=F3106)),NA(), F3105)</f>
        <v>0</v>
      </c>
      <c r="G5037">
        <f>IF(ISNA(H5037),NA(),G3105)</f>
        <v>0</v>
      </c>
      <c r="H5037">
        <f>IF(OR(H3105="",AND(H3105=H3104,H3105=H3106)),NA(), H3105)</f>
        <v>0</v>
      </c>
      <c r="K5037">
        <f>IF(ISNA(L5037),NA(),K3105)</f>
        <v>0</v>
      </c>
      <c r="L5037">
        <f>IF(OR(L3105="",AND(L3105=L3104,L3105=L3106)),NA(), L3105)</f>
        <v>0</v>
      </c>
      <c r="M5037">
        <f>IF(ISNA(N5037),NA(),M3105)</f>
        <v>0</v>
      </c>
      <c r="N5037">
        <f>IF(OR(N3105="",AND(N3105=N3104,N3105=N3106)),NA(), N3105)</f>
        <v>0</v>
      </c>
    </row>
    <row r="5038" spans="5:14">
      <c r="E5038">
        <f>IF(ISNA(F5038),NA(),E3106)</f>
        <v>0</v>
      </c>
      <c r="F5038">
        <f>IF(OR(F3106="",AND(F3106=F3105,F3106=F3107)),NA(), F3106)</f>
        <v>0</v>
      </c>
      <c r="G5038">
        <f>IF(ISNA(H5038),NA(),G3106)</f>
        <v>0</v>
      </c>
      <c r="H5038">
        <f>IF(OR(H3106="",AND(H3106=H3105,H3106=H3107)),NA(), H3106)</f>
        <v>0</v>
      </c>
      <c r="K5038">
        <f>IF(ISNA(L5038),NA(),K3106)</f>
        <v>0</v>
      </c>
      <c r="L5038">
        <f>IF(OR(L3106="",AND(L3106=L3105,L3106=L3107)),NA(), L3106)</f>
        <v>0</v>
      </c>
      <c r="M5038">
        <f>IF(ISNA(N5038),NA(),M3106)</f>
        <v>0</v>
      </c>
      <c r="N5038">
        <f>IF(OR(N3106="",AND(N3106=N3105,N3106=N3107)),NA(), N3106)</f>
        <v>0</v>
      </c>
    </row>
    <row r="5039" spans="5:14">
      <c r="E5039">
        <f>IF(ISNA(F5039),NA(),E3107)</f>
        <v>0</v>
      </c>
      <c r="F5039">
        <f>IF(OR(F3107="",AND(F3107=F3106,F3107=F3108)),NA(), F3107)</f>
        <v>0</v>
      </c>
      <c r="G5039">
        <f>IF(ISNA(H5039),NA(),G3107)</f>
        <v>0</v>
      </c>
      <c r="H5039">
        <f>IF(OR(H3107="",AND(H3107=H3106,H3107=H3108)),NA(), H3107)</f>
        <v>0</v>
      </c>
      <c r="K5039">
        <f>IF(ISNA(L5039),NA(),K3107)</f>
        <v>0</v>
      </c>
      <c r="L5039">
        <f>IF(OR(L3107="",AND(L3107=L3106,L3107=L3108)),NA(), L3107)</f>
        <v>0</v>
      </c>
      <c r="M5039">
        <f>IF(ISNA(N5039),NA(),M3107)</f>
        <v>0</v>
      </c>
      <c r="N5039">
        <f>IF(OR(N3107="",AND(N3107=N3106,N3107=N3108)),NA(), N3107)</f>
        <v>0</v>
      </c>
    </row>
    <row r="5040" spans="5:14">
      <c r="E5040">
        <f>IF(ISNA(F5040),NA(),E3108)</f>
        <v>0</v>
      </c>
      <c r="F5040">
        <f>IF(OR(F3108="",AND(F3108=F3107,F3108=F3109)),NA(), F3108)</f>
        <v>0</v>
      </c>
      <c r="G5040">
        <f>IF(ISNA(H5040),NA(),G3108)</f>
        <v>0</v>
      </c>
      <c r="H5040">
        <f>IF(OR(H3108="",AND(H3108=H3107,H3108=H3109)),NA(), H3108)</f>
        <v>0</v>
      </c>
      <c r="K5040">
        <f>IF(ISNA(L5040),NA(),K3108)</f>
        <v>0</v>
      </c>
      <c r="L5040">
        <f>IF(OR(L3108="",AND(L3108=L3107,L3108=L3109)),NA(), L3108)</f>
        <v>0</v>
      </c>
      <c r="M5040">
        <f>IF(ISNA(N5040),NA(),M3108)</f>
        <v>0</v>
      </c>
      <c r="N5040">
        <f>IF(OR(N3108="",AND(N3108=N3107,N3108=N3109)),NA(), N3108)</f>
        <v>0</v>
      </c>
    </row>
    <row r="5041" spans="5:14">
      <c r="E5041">
        <f>IF(ISNA(F5041),NA(),E3109)</f>
        <v>0</v>
      </c>
      <c r="F5041">
        <f>IF(OR(F3109="",AND(F3109=F3108,F3109=F3110)),NA(), F3109)</f>
        <v>0</v>
      </c>
      <c r="G5041">
        <f>IF(ISNA(H5041),NA(),G3109)</f>
        <v>0</v>
      </c>
      <c r="H5041">
        <f>IF(OR(H3109="",AND(H3109=H3108,H3109=H3110)),NA(), H3109)</f>
        <v>0</v>
      </c>
      <c r="K5041">
        <f>IF(ISNA(L5041),NA(),K3109)</f>
        <v>0</v>
      </c>
      <c r="L5041">
        <f>IF(OR(L3109="",AND(L3109=L3108,L3109=L3110)),NA(), L3109)</f>
        <v>0</v>
      </c>
      <c r="M5041">
        <f>IF(ISNA(N5041),NA(),M3109)</f>
        <v>0</v>
      </c>
      <c r="N5041">
        <f>IF(OR(N3109="",AND(N3109=N3108,N3109=N3110)),NA(), N3109)</f>
        <v>0</v>
      </c>
    </row>
    <row r="5042" spans="5:14">
      <c r="E5042">
        <f>IF(ISNA(F5042),NA(),E3110)</f>
        <v>0</v>
      </c>
      <c r="F5042">
        <f>IF(OR(F3110="",AND(F3110=F3109,F3110=F3111)),NA(), F3110)</f>
        <v>0</v>
      </c>
      <c r="G5042">
        <f>IF(ISNA(H5042),NA(),G3110)</f>
        <v>0</v>
      </c>
      <c r="H5042">
        <f>IF(OR(H3110="",AND(H3110=H3109,H3110=H3111)),NA(), H3110)</f>
        <v>0</v>
      </c>
      <c r="K5042">
        <f>IF(ISNA(L5042),NA(),K3110)</f>
        <v>0</v>
      </c>
      <c r="L5042">
        <f>IF(OR(L3110="",AND(L3110=L3109,L3110=L3111)),NA(), L3110)</f>
        <v>0</v>
      </c>
      <c r="M5042">
        <f>IF(ISNA(N5042),NA(),M3110)</f>
        <v>0</v>
      </c>
      <c r="N5042">
        <f>IF(OR(N3110="",AND(N3110=N3109,N3110=N3111)),NA(), N3110)</f>
        <v>0</v>
      </c>
    </row>
    <row r="5043" spans="5:14">
      <c r="E5043">
        <f>IF(ISNA(F5043),NA(),E3111)</f>
        <v>0</v>
      </c>
      <c r="F5043">
        <f>IF(OR(F3111="",AND(F3111=F3110,F3111=F3112)),NA(), F3111)</f>
        <v>0</v>
      </c>
      <c r="G5043">
        <f>IF(ISNA(H5043),NA(),G3111)</f>
        <v>0</v>
      </c>
      <c r="H5043">
        <f>IF(OR(H3111="",AND(H3111=H3110,H3111=H3112)),NA(), H3111)</f>
        <v>0</v>
      </c>
      <c r="K5043">
        <f>IF(ISNA(L5043),NA(),K3111)</f>
        <v>0</v>
      </c>
      <c r="L5043">
        <f>IF(OR(L3111="",AND(L3111=L3110,L3111=L3112)),NA(), L3111)</f>
        <v>0</v>
      </c>
      <c r="M5043">
        <f>IF(ISNA(N5043),NA(),M3111)</f>
        <v>0</v>
      </c>
      <c r="N5043">
        <f>IF(OR(N3111="",AND(N3111=N3110,N3111=N3112)),NA(), N3111)</f>
        <v>0</v>
      </c>
    </row>
    <row r="5044" spans="5:14">
      <c r="E5044">
        <f>IF(ISNA(F5044),NA(),E3112)</f>
        <v>0</v>
      </c>
      <c r="F5044">
        <f>IF(OR(F3112="",AND(F3112=F3111,F3112=F3113)),NA(), F3112)</f>
        <v>0</v>
      </c>
      <c r="G5044">
        <f>IF(ISNA(H5044),NA(),G3112)</f>
        <v>0</v>
      </c>
      <c r="H5044">
        <f>IF(OR(H3112="",AND(H3112=H3111,H3112=H3113)),NA(), H3112)</f>
        <v>0</v>
      </c>
      <c r="K5044">
        <f>IF(ISNA(L5044),NA(),K3112)</f>
        <v>0</v>
      </c>
      <c r="L5044">
        <f>IF(OR(L3112="",AND(L3112=L3111,L3112=L3113)),NA(), L3112)</f>
        <v>0</v>
      </c>
      <c r="M5044">
        <f>IF(ISNA(N5044),NA(),M3112)</f>
        <v>0</v>
      </c>
      <c r="N5044">
        <f>IF(OR(N3112="",AND(N3112=N3111,N3112=N3113)),NA(), N3112)</f>
        <v>0</v>
      </c>
    </row>
    <row r="5045" spans="5:14">
      <c r="E5045">
        <f>IF(ISNA(F5045),NA(),E3113)</f>
        <v>0</v>
      </c>
      <c r="F5045">
        <f>IF(OR(F3113="",AND(F3113=F3112,F3113=F3114)),NA(), F3113)</f>
        <v>0</v>
      </c>
      <c r="G5045">
        <f>IF(ISNA(H5045),NA(),G3113)</f>
        <v>0</v>
      </c>
      <c r="H5045">
        <f>IF(OR(H3113="",AND(H3113=H3112,H3113=H3114)),NA(), H3113)</f>
        <v>0</v>
      </c>
      <c r="K5045">
        <f>IF(ISNA(L5045),NA(),K3113)</f>
        <v>0</v>
      </c>
      <c r="L5045">
        <f>IF(OR(L3113="",AND(L3113=L3112,L3113=L3114)),NA(), L3113)</f>
        <v>0</v>
      </c>
      <c r="M5045">
        <f>IF(ISNA(N5045),NA(),M3113)</f>
        <v>0</v>
      </c>
      <c r="N5045">
        <f>IF(OR(N3113="",AND(N3113=N3112,N3113=N3114)),NA(), N3113)</f>
        <v>0</v>
      </c>
    </row>
    <row r="5046" spans="5:14">
      <c r="E5046">
        <f>IF(ISNA(F5046),NA(),E3114)</f>
        <v>0</v>
      </c>
      <c r="F5046">
        <f>IF(OR(F3114="",AND(F3114=F3113,F3114=F3115)),NA(), F3114)</f>
        <v>0</v>
      </c>
      <c r="G5046">
        <f>IF(ISNA(H5046),NA(),G3114)</f>
        <v>0</v>
      </c>
      <c r="H5046">
        <f>IF(OR(H3114="",AND(H3114=H3113,H3114=H3115)),NA(), H3114)</f>
        <v>0</v>
      </c>
      <c r="K5046">
        <f>IF(ISNA(L5046),NA(),K3114)</f>
        <v>0</v>
      </c>
      <c r="L5046">
        <f>IF(OR(L3114="",AND(L3114=L3113,L3114=L3115)),NA(), L3114)</f>
        <v>0</v>
      </c>
      <c r="M5046">
        <f>IF(ISNA(N5046),NA(),M3114)</f>
        <v>0</v>
      </c>
      <c r="N5046">
        <f>IF(OR(N3114="",AND(N3114=N3113,N3114=N3115)),NA(), N3114)</f>
        <v>0</v>
      </c>
    </row>
    <row r="5047" spans="5:14">
      <c r="E5047">
        <f>IF(ISNA(F5047),NA(),E3115)</f>
        <v>0</v>
      </c>
      <c r="F5047">
        <f>IF(OR(F3115="",AND(F3115=F3114,F3115=F3116)),NA(), F3115)</f>
        <v>0</v>
      </c>
      <c r="G5047">
        <f>IF(ISNA(H5047),NA(),G3115)</f>
        <v>0</v>
      </c>
      <c r="H5047">
        <f>IF(OR(H3115="",AND(H3115=H3114,H3115=H3116)),NA(), H3115)</f>
        <v>0</v>
      </c>
      <c r="K5047">
        <f>IF(ISNA(L5047),NA(),K3115)</f>
        <v>0</v>
      </c>
      <c r="L5047">
        <f>IF(OR(L3115="",AND(L3115=L3114,L3115=L3116)),NA(), L3115)</f>
        <v>0</v>
      </c>
      <c r="M5047">
        <f>IF(ISNA(N5047),NA(),M3115)</f>
        <v>0</v>
      </c>
      <c r="N5047">
        <f>IF(OR(N3115="",AND(N3115=N3114,N3115=N3116)),NA(), N3115)</f>
        <v>0</v>
      </c>
    </row>
    <row r="5048" spans="5:14">
      <c r="E5048">
        <f>IF(ISNA(F5048),NA(),E3116)</f>
        <v>0</v>
      </c>
      <c r="F5048">
        <f>IF(OR(F3116="",AND(F3116=F3115,F3116=F3117)),NA(), F3116)</f>
        <v>0</v>
      </c>
      <c r="G5048">
        <f>IF(ISNA(H5048),NA(),G3116)</f>
        <v>0</v>
      </c>
      <c r="H5048">
        <f>IF(OR(H3116="",AND(H3116=H3115,H3116=H3117)),NA(), H3116)</f>
        <v>0</v>
      </c>
      <c r="K5048">
        <f>IF(ISNA(L5048),NA(),K3116)</f>
        <v>0</v>
      </c>
      <c r="L5048">
        <f>IF(OR(L3116="",AND(L3116=L3115,L3116=L3117)),NA(), L3116)</f>
        <v>0</v>
      </c>
      <c r="M5048">
        <f>IF(ISNA(N5048),NA(),M3116)</f>
        <v>0</v>
      </c>
      <c r="N5048">
        <f>IF(OR(N3116="",AND(N3116=N3115,N3116=N3117)),NA(), N3116)</f>
        <v>0</v>
      </c>
    </row>
    <row r="5049" spans="5:14">
      <c r="E5049">
        <f>IF(ISNA(F5049),NA(),E3117)</f>
        <v>0</v>
      </c>
      <c r="F5049">
        <f>IF(OR(F3117="",AND(F3117=F3116,F3117=F3118)),NA(), F3117)</f>
        <v>0</v>
      </c>
      <c r="G5049">
        <f>IF(ISNA(H5049),NA(),G3117)</f>
        <v>0</v>
      </c>
      <c r="H5049">
        <f>IF(OR(H3117="",AND(H3117=H3116,H3117=H3118)),NA(), H3117)</f>
        <v>0</v>
      </c>
      <c r="K5049">
        <f>IF(ISNA(L5049),NA(),K3117)</f>
        <v>0</v>
      </c>
      <c r="L5049">
        <f>IF(OR(L3117="",AND(L3117=L3116,L3117=L3118)),NA(), L3117)</f>
        <v>0</v>
      </c>
      <c r="M5049">
        <f>IF(ISNA(N5049),NA(),M3117)</f>
        <v>0</v>
      </c>
      <c r="N5049">
        <f>IF(OR(N3117="",AND(N3117=N3116,N3117=N3118)),NA(), N3117)</f>
        <v>0</v>
      </c>
    </row>
    <row r="5050" spans="5:14">
      <c r="E5050">
        <f>IF(ISNA(F5050),NA(),E3118)</f>
        <v>0</v>
      </c>
      <c r="F5050">
        <f>IF(OR(F3118="",AND(F3118=F3117,F3118=F3119)),NA(), F3118)</f>
        <v>0</v>
      </c>
      <c r="G5050">
        <f>IF(ISNA(H5050),NA(),G3118)</f>
        <v>0</v>
      </c>
      <c r="H5050">
        <f>IF(OR(H3118="",AND(H3118=H3117,H3118=H3119)),NA(), H3118)</f>
        <v>0</v>
      </c>
      <c r="K5050">
        <f>IF(ISNA(L5050),NA(),K3118)</f>
        <v>0</v>
      </c>
      <c r="L5050">
        <f>IF(OR(L3118="",AND(L3118=L3117,L3118=L3119)),NA(), L3118)</f>
        <v>0</v>
      </c>
      <c r="M5050">
        <f>IF(ISNA(N5050),NA(),M3118)</f>
        <v>0</v>
      </c>
      <c r="N5050">
        <f>IF(OR(N3118="",AND(N3118=N3117,N3118=N3119)),NA(), N3118)</f>
        <v>0</v>
      </c>
    </row>
    <row r="5051" spans="5:14">
      <c r="E5051">
        <f>IF(ISNA(F5051),NA(),E3119)</f>
        <v>0</v>
      </c>
      <c r="F5051">
        <f>IF(OR(F3119="",AND(F3119=F3118,F3119=F3120)),NA(), F3119)</f>
        <v>0</v>
      </c>
      <c r="G5051">
        <f>IF(ISNA(H5051),NA(),G3119)</f>
        <v>0</v>
      </c>
      <c r="H5051">
        <f>IF(OR(H3119="",AND(H3119=H3118,H3119=H3120)),NA(), H3119)</f>
        <v>0</v>
      </c>
      <c r="K5051">
        <f>IF(ISNA(L5051),NA(),K3119)</f>
        <v>0</v>
      </c>
      <c r="L5051">
        <f>IF(OR(L3119="",AND(L3119=L3118,L3119=L3120)),NA(), L3119)</f>
        <v>0</v>
      </c>
      <c r="M5051">
        <f>IF(ISNA(N5051),NA(),M3119)</f>
        <v>0</v>
      </c>
      <c r="N5051">
        <f>IF(OR(N3119="",AND(N3119=N3118,N3119=N3120)),NA(), N3119)</f>
        <v>0</v>
      </c>
    </row>
    <row r="5052" spans="5:14">
      <c r="E5052">
        <f>IF(ISNA(F5052),NA(),E3120)</f>
        <v>0</v>
      </c>
      <c r="F5052">
        <f>IF(OR(F3120="",AND(F3120=F3119,F3120=F3121)),NA(), F3120)</f>
        <v>0</v>
      </c>
      <c r="G5052">
        <f>IF(ISNA(H5052),NA(),G3120)</f>
        <v>0</v>
      </c>
      <c r="H5052">
        <f>IF(OR(H3120="",AND(H3120=H3119,H3120=H3121)),NA(), H3120)</f>
        <v>0</v>
      </c>
      <c r="K5052">
        <f>IF(ISNA(L5052),NA(),K3120)</f>
        <v>0</v>
      </c>
      <c r="L5052">
        <f>IF(OR(L3120="",AND(L3120=L3119,L3120=L3121)),NA(), L3120)</f>
        <v>0</v>
      </c>
      <c r="M5052">
        <f>IF(ISNA(N5052),NA(),M3120)</f>
        <v>0</v>
      </c>
      <c r="N5052">
        <f>IF(OR(N3120="",AND(N3120=N3119,N3120=N3121)),NA(), N3120)</f>
        <v>0</v>
      </c>
    </row>
    <row r="5053" spans="5:14">
      <c r="E5053">
        <f>IF(ISNA(F5053),NA(),E3121)</f>
        <v>0</v>
      </c>
      <c r="F5053">
        <f>IF(OR(F3121="",AND(F3121=F3120,F3121=F3122)),NA(), F3121)</f>
        <v>0</v>
      </c>
      <c r="G5053">
        <f>IF(ISNA(H5053),NA(),G3121)</f>
        <v>0</v>
      </c>
      <c r="H5053">
        <f>IF(OR(H3121="",AND(H3121=H3120,H3121=H3122)),NA(), H3121)</f>
        <v>0</v>
      </c>
      <c r="K5053">
        <f>IF(ISNA(L5053),NA(),K3121)</f>
        <v>0</v>
      </c>
      <c r="L5053">
        <f>IF(OR(L3121="",AND(L3121=L3120,L3121=L3122)),NA(), L3121)</f>
        <v>0</v>
      </c>
      <c r="M5053">
        <f>IF(ISNA(N5053),NA(),M3121)</f>
        <v>0</v>
      </c>
      <c r="N5053">
        <f>IF(OR(N3121="",AND(N3121=N3120,N3121=N3122)),NA(), N3121)</f>
        <v>0</v>
      </c>
    </row>
    <row r="5054" spans="5:14">
      <c r="E5054">
        <f>IF(ISNA(F5054),NA(),E3122)</f>
        <v>0</v>
      </c>
      <c r="F5054">
        <f>IF(OR(F3122="",AND(F3122=F3121,F3122=F3123)),NA(), F3122)</f>
        <v>0</v>
      </c>
      <c r="G5054">
        <f>IF(ISNA(H5054),NA(),G3122)</f>
        <v>0</v>
      </c>
      <c r="H5054">
        <f>IF(OR(H3122="",AND(H3122=H3121,H3122=H3123)),NA(), H3122)</f>
        <v>0</v>
      </c>
      <c r="K5054">
        <f>IF(ISNA(L5054),NA(),K3122)</f>
        <v>0</v>
      </c>
      <c r="L5054">
        <f>IF(OR(L3122="",AND(L3122=L3121,L3122=L3123)),NA(), L3122)</f>
        <v>0</v>
      </c>
      <c r="M5054">
        <f>IF(ISNA(N5054),NA(),M3122)</f>
        <v>0</v>
      </c>
      <c r="N5054">
        <f>IF(OR(N3122="",AND(N3122=N3121,N3122=N3123)),NA(), N3122)</f>
        <v>0</v>
      </c>
    </row>
    <row r="5055" spans="5:14">
      <c r="E5055">
        <f>IF(ISNA(F5055),NA(),E3123)</f>
        <v>0</v>
      </c>
      <c r="F5055">
        <f>IF(OR(F3123="",AND(F3123=F3122,F3123=F3124)),NA(), F3123)</f>
        <v>0</v>
      </c>
      <c r="G5055">
        <f>IF(ISNA(H5055),NA(),G3123)</f>
        <v>0</v>
      </c>
      <c r="H5055">
        <f>IF(OR(H3123="",AND(H3123=H3122,H3123=H3124)),NA(), H3123)</f>
        <v>0</v>
      </c>
      <c r="K5055">
        <f>IF(ISNA(L5055),NA(),K3123)</f>
        <v>0</v>
      </c>
      <c r="L5055">
        <f>IF(OR(L3123="",AND(L3123=L3122,L3123=L3124)),NA(), L3123)</f>
        <v>0</v>
      </c>
      <c r="M5055">
        <f>IF(ISNA(N5055),NA(),M3123)</f>
        <v>0</v>
      </c>
      <c r="N5055">
        <f>IF(OR(N3123="",AND(N3123=N3122,N3123=N3124)),NA(), N3123)</f>
        <v>0</v>
      </c>
    </row>
    <row r="5056" spans="5:14">
      <c r="E5056">
        <f>IF(ISNA(F5056),NA(),E3124)</f>
        <v>0</v>
      </c>
      <c r="F5056">
        <f>IF(OR(F3124="",AND(F3124=F3123,F3124=F3125)),NA(), F3124)</f>
        <v>0</v>
      </c>
      <c r="G5056">
        <f>IF(ISNA(H5056),NA(),G3124)</f>
        <v>0</v>
      </c>
      <c r="H5056">
        <f>IF(OR(H3124="",AND(H3124=H3123,H3124=H3125)),NA(), H3124)</f>
        <v>0</v>
      </c>
      <c r="K5056">
        <f>IF(ISNA(L5056),NA(),K3124)</f>
        <v>0</v>
      </c>
      <c r="L5056">
        <f>IF(OR(L3124="",AND(L3124=L3123,L3124=L3125)),NA(), L3124)</f>
        <v>0</v>
      </c>
      <c r="M5056">
        <f>IF(ISNA(N5056),NA(),M3124)</f>
        <v>0</v>
      </c>
      <c r="N5056">
        <f>IF(OR(N3124="",AND(N3124=N3123,N3124=N3125)),NA(), N3124)</f>
        <v>0</v>
      </c>
    </row>
    <row r="5057" spans="5:14">
      <c r="E5057">
        <f>IF(ISNA(F5057),NA(),E3125)</f>
        <v>0</v>
      </c>
      <c r="F5057">
        <f>IF(OR(F3125="",AND(F3125=F3124,F3125=F3126)),NA(), F3125)</f>
        <v>0</v>
      </c>
      <c r="G5057">
        <f>IF(ISNA(H5057),NA(),G3125)</f>
        <v>0</v>
      </c>
      <c r="H5057">
        <f>IF(OR(H3125="",AND(H3125=H3124,H3125=H3126)),NA(), H3125)</f>
        <v>0</v>
      </c>
      <c r="K5057">
        <f>IF(ISNA(L5057),NA(),K3125)</f>
        <v>0</v>
      </c>
      <c r="L5057">
        <f>IF(OR(L3125="",AND(L3125=L3124,L3125=L3126)),NA(), L3125)</f>
        <v>0</v>
      </c>
      <c r="M5057">
        <f>IF(ISNA(N5057),NA(),M3125)</f>
        <v>0</v>
      </c>
      <c r="N5057">
        <f>IF(OR(N3125="",AND(N3125=N3124,N3125=N3126)),NA(), N3125)</f>
        <v>0</v>
      </c>
    </row>
    <row r="5058" spans="5:14">
      <c r="E5058">
        <f>IF(ISNA(F5058),NA(),E3126)</f>
        <v>0</v>
      </c>
      <c r="F5058">
        <f>IF(OR(F3126="",AND(F3126=F3125,F3126=F3127)),NA(), F3126)</f>
        <v>0</v>
      </c>
      <c r="G5058">
        <f>IF(ISNA(H5058),NA(),G3126)</f>
        <v>0</v>
      </c>
      <c r="H5058">
        <f>IF(OR(H3126="",AND(H3126=H3125,H3126=H3127)),NA(), H3126)</f>
        <v>0</v>
      </c>
      <c r="K5058">
        <f>IF(ISNA(L5058),NA(),K3126)</f>
        <v>0</v>
      </c>
      <c r="L5058">
        <f>IF(OR(L3126="",AND(L3126=L3125,L3126=L3127)),NA(), L3126)</f>
        <v>0</v>
      </c>
      <c r="M5058">
        <f>IF(ISNA(N5058),NA(),M3126)</f>
        <v>0</v>
      </c>
      <c r="N5058">
        <f>IF(OR(N3126="",AND(N3126=N3125,N3126=N3127)),NA(), N3126)</f>
        <v>0</v>
      </c>
    </row>
    <row r="5059" spans="5:14">
      <c r="E5059">
        <f>IF(ISNA(F5059),NA(),E3127)</f>
        <v>0</v>
      </c>
      <c r="F5059">
        <f>IF(OR(F3127="",AND(F3127=F3126,F3127=F3128)),NA(), F3127)</f>
        <v>0</v>
      </c>
      <c r="G5059">
        <f>IF(ISNA(H5059),NA(),G3127)</f>
        <v>0</v>
      </c>
      <c r="H5059">
        <f>IF(OR(H3127="",AND(H3127=H3126,H3127=H3128)),NA(), H3127)</f>
        <v>0</v>
      </c>
      <c r="K5059">
        <f>IF(ISNA(L5059),NA(),K3127)</f>
        <v>0</v>
      </c>
      <c r="L5059">
        <f>IF(OR(L3127="",AND(L3127=L3126,L3127=L3128)),NA(), L3127)</f>
        <v>0</v>
      </c>
      <c r="M5059">
        <f>IF(ISNA(N5059),NA(),M3127)</f>
        <v>0</v>
      </c>
      <c r="N5059">
        <f>IF(OR(N3127="",AND(N3127=N3126,N3127=N3128)),NA(), N3127)</f>
        <v>0</v>
      </c>
    </row>
    <row r="5060" spans="5:14">
      <c r="E5060">
        <f>IF(ISNA(F5060),NA(),E3128)</f>
        <v>0</v>
      </c>
      <c r="F5060">
        <f>IF(OR(F3128="",AND(F3128=F3127,F3128=F3129)),NA(), F3128)</f>
        <v>0</v>
      </c>
      <c r="G5060">
        <f>IF(ISNA(H5060),NA(),G3128)</f>
        <v>0</v>
      </c>
      <c r="H5060">
        <f>IF(OR(H3128="",AND(H3128=H3127,H3128=H3129)),NA(), H3128)</f>
        <v>0</v>
      </c>
      <c r="K5060">
        <f>IF(ISNA(L5060),NA(),K3128)</f>
        <v>0</v>
      </c>
      <c r="L5060">
        <f>IF(OR(L3128="",AND(L3128=L3127,L3128=L3129)),NA(), L3128)</f>
        <v>0</v>
      </c>
      <c r="M5060">
        <f>IF(ISNA(N5060),NA(),M3128)</f>
        <v>0</v>
      </c>
      <c r="N5060">
        <f>IF(OR(N3128="",AND(N3128=N3127,N3128=N3129)),NA(), N3128)</f>
        <v>0</v>
      </c>
    </row>
    <row r="5061" spans="5:14">
      <c r="E5061">
        <f>IF(ISNA(F5061),NA(),E3129)</f>
        <v>0</v>
      </c>
      <c r="F5061">
        <f>IF(OR(F3129="",AND(F3129=F3128,F3129=F3130)),NA(), F3129)</f>
        <v>0</v>
      </c>
      <c r="G5061">
        <f>IF(ISNA(H5061),NA(),G3129)</f>
        <v>0</v>
      </c>
      <c r="H5061">
        <f>IF(OR(H3129="",AND(H3129=H3128,H3129=H3130)),NA(), H3129)</f>
        <v>0</v>
      </c>
      <c r="K5061">
        <f>IF(ISNA(L5061),NA(),K3129)</f>
        <v>0</v>
      </c>
      <c r="L5061">
        <f>IF(OR(L3129="",AND(L3129=L3128,L3129=L3130)),NA(), L3129)</f>
        <v>0</v>
      </c>
      <c r="M5061">
        <f>IF(ISNA(N5061),NA(),M3129)</f>
        <v>0</v>
      </c>
      <c r="N5061">
        <f>IF(OR(N3129="",AND(N3129=N3128,N3129=N3130)),NA(), N3129)</f>
        <v>0</v>
      </c>
    </row>
    <row r="5062" spans="5:14">
      <c r="E5062">
        <f>IF(ISNA(F5062),NA(),E3130)</f>
        <v>0</v>
      </c>
      <c r="F5062">
        <f>IF(OR(F3130="",AND(F3130=F3129,F3130=F3131)),NA(), F3130)</f>
        <v>0</v>
      </c>
      <c r="G5062">
        <f>IF(ISNA(H5062),NA(),G3130)</f>
        <v>0</v>
      </c>
      <c r="H5062">
        <f>IF(OR(H3130="",AND(H3130=H3129,H3130=H3131)),NA(), H3130)</f>
        <v>0</v>
      </c>
      <c r="K5062">
        <f>IF(ISNA(L5062),NA(),K3130)</f>
        <v>0</v>
      </c>
      <c r="L5062">
        <f>IF(OR(L3130="",AND(L3130=L3129,L3130=L3131)),NA(), L3130)</f>
        <v>0</v>
      </c>
      <c r="M5062">
        <f>IF(ISNA(N5062),NA(),M3130)</f>
        <v>0</v>
      </c>
      <c r="N5062">
        <f>IF(OR(N3130="",AND(N3130=N3129,N3130=N3131)),NA(), N3130)</f>
        <v>0</v>
      </c>
    </row>
    <row r="5063" spans="5:14">
      <c r="E5063">
        <f>IF(ISNA(F5063),NA(),E3131)</f>
        <v>0</v>
      </c>
      <c r="F5063">
        <f>IF(OR(F3131="",AND(F3131=F3130,F3131=F3132)),NA(), F3131)</f>
        <v>0</v>
      </c>
      <c r="G5063">
        <f>IF(ISNA(H5063),NA(),G3131)</f>
        <v>0</v>
      </c>
      <c r="H5063">
        <f>IF(OR(H3131="",AND(H3131=H3130,H3131=H3132)),NA(), H3131)</f>
        <v>0</v>
      </c>
      <c r="K5063">
        <f>IF(ISNA(L5063),NA(),K3131)</f>
        <v>0</v>
      </c>
      <c r="L5063">
        <f>IF(OR(L3131="",AND(L3131=L3130,L3131=L3132)),NA(), L3131)</f>
        <v>0</v>
      </c>
      <c r="M5063">
        <f>IF(ISNA(N5063),NA(),M3131)</f>
        <v>0</v>
      </c>
      <c r="N5063">
        <f>IF(OR(N3131="",AND(N3131=N3130,N3131=N3132)),NA(), N3131)</f>
        <v>0</v>
      </c>
    </row>
    <row r="5064" spans="5:14">
      <c r="E5064">
        <f>IF(ISNA(F5064),NA(),E3132)</f>
        <v>0</v>
      </c>
      <c r="F5064">
        <f>IF(OR(F3132="",AND(F3132=F3131,F3132=F3133)),NA(), F3132)</f>
        <v>0</v>
      </c>
      <c r="G5064">
        <f>IF(ISNA(H5064),NA(),G3132)</f>
        <v>0</v>
      </c>
      <c r="H5064">
        <f>IF(OR(H3132="",AND(H3132=H3131,H3132=H3133)),NA(), H3132)</f>
        <v>0</v>
      </c>
      <c r="K5064">
        <f>IF(ISNA(L5064),NA(),K3132)</f>
        <v>0</v>
      </c>
      <c r="L5064">
        <f>IF(OR(L3132="",AND(L3132=L3131,L3132=L3133)),NA(), L3132)</f>
        <v>0</v>
      </c>
      <c r="M5064">
        <f>IF(ISNA(N5064),NA(),M3132)</f>
        <v>0</v>
      </c>
      <c r="N5064">
        <f>IF(OR(N3132="",AND(N3132=N3131,N3132=N3133)),NA(), N3132)</f>
        <v>0</v>
      </c>
    </row>
    <row r="5065" spans="5:14">
      <c r="E5065">
        <f>IF(ISNA(F5065),NA(),E3133)</f>
        <v>0</v>
      </c>
      <c r="F5065">
        <f>IF(OR(F3133="",AND(F3133=F3132,F3133=F3134)),NA(), F3133)</f>
        <v>0</v>
      </c>
      <c r="G5065">
        <f>IF(ISNA(H5065),NA(),G3133)</f>
        <v>0</v>
      </c>
      <c r="H5065">
        <f>IF(OR(H3133="",AND(H3133=H3132,H3133=H3134)),NA(), H3133)</f>
        <v>0</v>
      </c>
      <c r="K5065">
        <f>IF(ISNA(L5065),NA(),K3133)</f>
        <v>0</v>
      </c>
      <c r="L5065">
        <f>IF(OR(L3133="",AND(L3133=L3132,L3133=L3134)),NA(), L3133)</f>
        <v>0</v>
      </c>
      <c r="M5065">
        <f>IF(ISNA(N5065),NA(),M3133)</f>
        <v>0</v>
      </c>
      <c r="N5065">
        <f>IF(OR(N3133="",AND(N3133=N3132,N3133=N3134)),NA(), N3133)</f>
        <v>0</v>
      </c>
    </row>
    <row r="5066" spans="5:14">
      <c r="E5066">
        <f>IF(ISNA(F5066),NA(),E3134)</f>
        <v>0</v>
      </c>
      <c r="F5066">
        <f>IF(OR(F3134="",AND(F3134=F3133,F3134=F3135)),NA(), F3134)</f>
        <v>0</v>
      </c>
      <c r="G5066">
        <f>IF(ISNA(H5066),NA(),G3134)</f>
        <v>0</v>
      </c>
      <c r="H5066">
        <f>IF(OR(H3134="",AND(H3134=H3133,H3134=H3135)),NA(), H3134)</f>
        <v>0</v>
      </c>
      <c r="K5066">
        <f>IF(ISNA(L5066),NA(),K3134)</f>
        <v>0</v>
      </c>
      <c r="L5066">
        <f>IF(OR(L3134="",AND(L3134=L3133,L3134=L3135)),NA(), L3134)</f>
        <v>0</v>
      </c>
      <c r="M5066">
        <f>IF(ISNA(N5066),NA(),M3134)</f>
        <v>0</v>
      </c>
      <c r="N5066">
        <f>IF(OR(N3134="",AND(N3134=N3133,N3134=N3135)),NA(), N3134)</f>
        <v>0</v>
      </c>
    </row>
    <row r="5067" spans="5:14">
      <c r="E5067">
        <f>IF(ISNA(F5067),NA(),E3135)</f>
        <v>0</v>
      </c>
      <c r="F5067">
        <f>IF(OR(F3135="",AND(F3135=F3134,F3135=F3136)),NA(), F3135)</f>
        <v>0</v>
      </c>
      <c r="G5067">
        <f>IF(ISNA(H5067),NA(),G3135)</f>
        <v>0</v>
      </c>
      <c r="H5067">
        <f>IF(OR(H3135="",AND(H3135=H3134,H3135=H3136)),NA(), H3135)</f>
        <v>0</v>
      </c>
      <c r="K5067">
        <f>IF(ISNA(L5067),NA(),K3135)</f>
        <v>0</v>
      </c>
      <c r="L5067">
        <f>IF(OR(L3135="",AND(L3135=L3134,L3135=L3136)),NA(), L3135)</f>
        <v>0</v>
      </c>
      <c r="M5067">
        <f>IF(ISNA(N5067),NA(),M3135)</f>
        <v>0</v>
      </c>
      <c r="N5067">
        <f>IF(OR(N3135="",AND(N3135=N3134,N3135=N3136)),NA(), N3135)</f>
        <v>0</v>
      </c>
    </row>
    <row r="5068" spans="5:14">
      <c r="E5068">
        <f>IF(ISNA(F5068),NA(),E3136)</f>
        <v>0</v>
      </c>
      <c r="F5068">
        <f>IF(OR(F3136="",AND(F3136=F3135,F3136=F3137)),NA(), F3136)</f>
        <v>0</v>
      </c>
      <c r="G5068">
        <f>IF(ISNA(H5068),NA(),G3136)</f>
        <v>0</v>
      </c>
      <c r="H5068">
        <f>IF(OR(H3136="",AND(H3136=H3135,H3136=H3137)),NA(), H3136)</f>
        <v>0</v>
      </c>
      <c r="K5068">
        <f>IF(ISNA(L5068),NA(),K3136)</f>
        <v>0</v>
      </c>
      <c r="L5068">
        <f>IF(OR(L3136="",AND(L3136=L3135,L3136=L3137)),NA(), L3136)</f>
        <v>0</v>
      </c>
      <c r="M5068">
        <f>IF(ISNA(N5068),NA(),M3136)</f>
        <v>0</v>
      </c>
      <c r="N5068">
        <f>IF(OR(N3136="",AND(N3136=N3135,N3136=N3137)),NA(), N3136)</f>
        <v>0</v>
      </c>
    </row>
    <row r="5069" spans="5:14">
      <c r="E5069">
        <f>IF(ISNA(F5069),NA(),E3137)</f>
        <v>0</v>
      </c>
      <c r="F5069">
        <f>IF(OR(F3137="",AND(F3137=F3136,F3137=F3138)),NA(), F3137)</f>
        <v>0</v>
      </c>
      <c r="G5069">
        <f>IF(ISNA(H5069),NA(),G3137)</f>
        <v>0</v>
      </c>
      <c r="H5069">
        <f>IF(OR(H3137="",AND(H3137=H3136,H3137=H3138)),NA(), H3137)</f>
        <v>0</v>
      </c>
      <c r="K5069">
        <f>IF(ISNA(L5069),NA(),K3137)</f>
        <v>0</v>
      </c>
      <c r="L5069">
        <f>IF(OR(L3137="",AND(L3137=L3136,L3137=L3138)),NA(), L3137)</f>
        <v>0</v>
      </c>
      <c r="M5069">
        <f>IF(ISNA(N5069),NA(),M3137)</f>
        <v>0</v>
      </c>
      <c r="N5069">
        <f>IF(OR(N3137="",AND(N3137=N3136,N3137=N3138)),NA(), N3137)</f>
        <v>0</v>
      </c>
    </row>
    <row r="5070" spans="5:14">
      <c r="E5070">
        <f>IF(ISNA(F5070),NA(),E3138)</f>
        <v>0</v>
      </c>
      <c r="F5070">
        <f>IF(OR(F3138="",AND(F3138=F3137,F3138=F3139)),NA(), F3138)</f>
        <v>0</v>
      </c>
      <c r="G5070">
        <f>IF(ISNA(H5070),NA(),G3138)</f>
        <v>0</v>
      </c>
      <c r="H5070">
        <f>IF(OR(H3138="",AND(H3138=H3137,H3138=H3139)),NA(), H3138)</f>
        <v>0</v>
      </c>
      <c r="K5070">
        <f>IF(ISNA(L5070),NA(),K3138)</f>
        <v>0</v>
      </c>
      <c r="L5070">
        <f>IF(OR(L3138="",AND(L3138=L3137,L3138=L3139)),NA(), L3138)</f>
        <v>0</v>
      </c>
      <c r="M5070">
        <f>IF(ISNA(N5070),NA(),M3138)</f>
        <v>0</v>
      </c>
      <c r="N5070">
        <f>IF(OR(N3138="",AND(N3138=N3137,N3138=N3139)),NA(), N3138)</f>
        <v>0</v>
      </c>
    </row>
    <row r="5071" spans="5:14">
      <c r="E5071">
        <f>IF(ISNA(F5071),NA(),E3139)</f>
        <v>0</v>
      </c>
      <c r="F5071">
        <f>IF(OR(F3139="",AND(F3139=F3138,F3139=F3140)),NA(), F3139)</f>
        <v>0</v>
      </c>
      <c r="G5071">
        <f>IF(ISNA(H5071),NA(),G3139)</f>
        <v>0</v>
      </c>
      <c r="H5071">
        <f>IF(OR(H3139="",AND(H3139=H3138,H3139=H3140)),NA(), H3139)</f>
        <v>0</v>
      </c>
      <c r="K5071">
        <f>IF(ISNA(L5071),NA(),K3139)</f>
        <v>0</v>
      </c>
      <c r="L5071">
        <f>IF(OR(L3139="",AND(L3139=L3138,L3139=L3140)),NA(), L3139)</f>
        <v>0</v>
      </c>
      <c r="M5071">
        <f>IF(ISNA(N5071),NA(),M3139)</f>
        <v>0</v>
      </c>
      <c r="N5071">
        <f>IF(OR(N3139="",AND(N3139=N3138,N3139=N3140)),NA(), N3139)</f>
        <v>0</v>
      </c>
    </row>
    <row r="5072" spans="5:14">
      <c r="E5072">
        <f>IF(ISNA(F5072),NA(),E3140)</f>
        <v>0</v>
      </c>
      <c r="F5072">
        <f>IF(OR(F3140="",AND(F3140=F3139,F3140=F3141)),NA(), F3140)</f>
        <v>0</v>
      </c>
      <c r="G5072">
        <f>IF(ISNA(H5072),NA(),G3140)</f>
        <v>0</v>
      </c>
      <c r="H5072">
        <f>IF(OR(H3140="",AND(H3140=H3139,H3140=H3141)),NA(), H3140)</f>
        <v>0</v>
      </c>
      <c r="K5072">
        <f>IF(ISNA(L5072),NA(),K3140)</f>
        <v>0</v>
      </c>
      <c r="L5072">
        <f>IF(OR(L3140="",AND(L3140=L3139,L3140=L3141)),NA(), L3140)</f>
        <v>0</v>
      </c>
      <c r="M5072">
        <f>IF(ISNA(N5072),NA(),M3140)</f>
        <v>0</v>
      </c>
      <c r="N5072">
        <f>IF(OR(N3140="",AND(N3140=N3139,N3140=N3141)),NA(), N3140)</f>
        <v>0</v>
      </c>
    </row>
    <row r="5073" spans="5:14">
      <c r="E5073">
        <f>IF(ISNA(F5073),NA(),E3141)</f>
        <v>0</v>
      </c>
      <c r="F5073">
        <f>IF(OR(F3141="",AND(F3141=F3140,F3141=F3142)),NA(), F3141)</f>
        <v>0</v>
      </c>
      <c r="G5073">
        <f>IF(ISNA(H5073),NA(),G3141)</f>
        <v>0</v>
      </c>
      <c r="H5073">
        <f>IF(OR(H3141="",AND(H3141=H3140,H3141=H3142)),NA(), H3141)</f>
        <v>0</v>
      </c>
      <c r="K5073">
        <f>IF(ISNA(L5073),NA(),K3141)</f>
        <v>0</v>
      </c>
      <c r="L5073">
        <f>IF(OR(L3141="",AND(L3141=L3140,L3141=L3142)),NA(), L3141)</f>
        <v>0</v>
      </c>
      <c r="M5073">
        <f>IF(ISNA(N5073),NA(),M3141)</f>
        <v>0</v>
      </c>
      <c r="N5073">
        <f>IF(OR(N3141="",AND(N3141=N3140,N3141=N3142)),NA(), N3141)</f>
        <v>0</v>
      </c>
    </row>
    <row r="5074" spans="5:14">
      <c r="E5074">
        <f>IF(ISNA(F5074),NA(),E3142)</f>
        <v>0</v>
      </c>
      <c r="F5074">
        <f>IF(OR(F3142="",AND(F3142=F3141,F3142=F3143)),NA(), F3142)</f>
        <v>0</v>
      </c>
      <c r="G5074">
        <f>IF(ISNA(H5074),NA(),G3142)</f>
        <v>0</v>
      </c>
      <c r="H5074">
        <f>IF(OR(H3142="",AND(H3142=H3141,H3142=H3143)),NA(), H3142)</f>
        <v>0</v>
      </c>
      <c r="K5074">
        <f>IF(ISNA(L5074),NA(),K3142)</f>
        <v>0</v>
      </c>
      <c r="L5074">
        <f>IF(OR(L3142="",AND(L3142=L3141,L3142=L3143)),NA(), L3142)</f>
        <v>0</v>
      </c>
      <c r="M5074">
        <f>IF(ISNA(N5074),NA(),M3142)</f>
        <v>0</v>
      </c>
      <c r="N5074">
        <f>IF(OR(N3142="",AND(N3142=N3141,N3142=N3143)),NA(), N3142)</f>
        <v>0</v>
      </c>
    </row>
    <row r="5075" spans="5:14">
      <c r="E5075">
        <f>IF(ISNA(F5075),NA(),E3143)</f>
        <v>0</v>
      </c>
      <c r="F5075">
        <f>IF(OR(F3143="",AND(F3143=F3142,F3143=F3144)),NA(), F3143)</f>
        <v>0</v>
      </c>
      <c r="G5075">
        <f>IF(ISNA(H5075),NA(),G3143)</f>
        <v>0</v>
      </c>
      <c r="H5075">
        <f>IF(OR(H3143="",AND(H3143=H3142,H3143=H3144)),NA(), H3143)</f>
        <v>0</v>
      </c>
      <c r="K5075">
        <f>IF(ISNA(L5075),NA(),K3143)</f>
        <v>0</v>
      </c>
      <c r="L5075">
        <f>IF(OR(L3143="",AND(L3143=L3142,L3143=L3144)),NA(), L3143)</f>
        <v>0</v>
      </c>
      <c r="M5075">
        <f>IF(ISNA(N5075),NA(),M3143)</f>
        <v>0</v>
      </c>
      <c r="N5075">
        <f>IF(OR(N3143="",AND(N3143=N3142,N3143=N3144)),NA(), N3143)</f>
        <v>0</v>
      </c>
    </row>
    <row r="5076" spans="5:14">
      <c r="E5076">
        <f>IF(ISNA(F5076),NA(),E3144)</f>
        <v>0</v>
      </c>
      <c r="F5076">
        <f>IF(OR(F3144="",AND(F3144=F3143,F3144=F3145)),NA(), F3144)</f>
        <v>0</v>
      </c>
      <c r="G5076">
        <f>IF(ISNA(H5076),NA(),G3144)</f>
        <v>0</v>
      </c>
      <c r="H5076">
        <f>IF(OR(H3144="",AND(H3144=H3143,H3144=H3145)),NA(), H3144)</f>
        <v>0</v>
      </c>
      <c r="K5076">
        <f>IF(ISNA(L5076),NA(),K3144)</f>
        <v>0</v>
      </c>
      <c r="L5076">
        <f>IF(OR(L3144="",AND(L3144=L3143,L3144=L3145)),NA(), L3144)</f>
        <v>0</v>
      </c>
      <c r="M5076">
        <f>IF(ISNA(N5076),NA(),M3144)</f>
        <v>0</v>
      </c>
      <c r="N5076">
        <f>IF(OR(N3144="",AND(N3144=N3143,N3144=N3145)),NA(), N3144)</f>
        <v>0</v>
      </c>
    </row>
    <row r="5077" spans="5:14">
      <c r="E5077">
        <f>IF(ISNA(F5077),NA(),E3145)</f>
        <v>0</v>
      </c>
      <c r="F5077">
        <f>IF(OR(F3145="",AND(F3145=F3144,F3145=F3146)),NA(), F3145)</f>
        <v>0</v>
      </c>
      <c r="G5077">
        <f>IF(ISNA(H5077),NA(),G3145)</f>
        <v>0</v>
      </c>
      <c r="H5077">
        <f>IF(OR(H3145="",AND(H3145=H3144,H3145=H3146)),NA(), H3145)</f>
        <v>0</v>
      </c>
      <c r="K5077">
        <f>IF(ISNA(L5077),NA(),K3145)</f>
        <v>0</v>
      </c>
      <c r="L5077">
        <f>IF(OR(L3145="",AND(L3145=L3144,L3145=L3146)),NA(), L3145)</f>
        <v>0</v>
      </c>
      <c r="M5077">
        <f>IF(ISNA(N5077),NA(),M3145)</f>
        <v>0</v>
      </c>
      <c r="N5077">
        <f>IF(OR(N3145="",AND(N3145=N3144,N3145=N3146)),NA(), N3145)</f>
        <v>0</v>
      </c>
    </row>
    <row r="5078" spans="5:14">
      <c r="E5078">
        <f>IF(ISNA(F5078),NA(),E3146)</f>
        <v>0</v>
      </c>
      <c r="F5078">
        <f>IF(OR(F3146="",AND(F3146=F3145,F3146=F3147)),NA(), F3146)</f>
        <v>0</v>
      </c>
      <c r="G5078">
        <f>IF(ISNA(H5078),NA(),G3146)</f>
        <v>0</v>
      </c>
      <c r="H5078">
        <f>IF(OR(H3146="",AND(H3146=H3145,H3146=H3147)),NA(), H3146)</f>
        <v>0</v>
      </c>
      <c r="K5078">
        <f>IF(ISNA(L5078),NA(),K3146)</f>
        <v>0</v>
      </c>
      <c r="L5078">
        <f>IF(OR(L3146="",AND(L3146=L3145,L3146=L3147)),NA(), L3146)</f>
        <v>0</v>
      </c>
      <c r="M5078">
        <f>IF(ISNA(N5078),NA(),M3146)</f>
        <v>0</v>
      </c>
      <c r="N5078">
        <f>IF(OR(N3146="",AND(N3146=N3145,N3146=N3147)),NA(), N3146)</f>
        <v>0</v>
      </c>
    </row>
    <row r="5079" spans="5:14">
      <c r="E5079">
        <f>IF(ISNA(F5079),NA(),E3147)</f>
        <v>0</v>
      </c>
      <c r="F5079">
        <f>IF(OR(F3147="",AND(F3147=F3146,F3147=F3148)),NA(), F3147)</f>
        <v>0</v>
      </c>
      <c r="G5079">
        <f>IF(ISNA(H5079),NA(),G3147)</f>
        <v>0</v>
      </c>
      <c r="H5079">
        <f>IF(OR(H3147="",AND(H3147=H3146,H3147=H3148)),NA(), H3147)</f>
        <v>0</v>
      </c>
      <c r="K5079">
        <f>IF(ISNA(L5079),NA(),K3147)</f>
        <v>0</v>
      </c>
      <c r="L5079">
        <f>IF(OR(L3147="",AND(L3147=L3146,L3147=L3148)),NA(), L3147)</f>
        <v>0</v>
      </c>
      <c r="M5079">
        <f>IF(ISNA(N5079),NA(),M3147)</f>
        <v>0</v>
      </c>
      <c r="N5079">
        <f>IF(OR(N3147="",AND(N3147=N3146,N3147=N3148)),NA(), N3147)</f>
        <v>0</v>
      </c>
    </row>
    <row r="5080" spans="5:14">
      <c r="E5080">
        <f>IF(ISNA(F5080),NA(),E3148)</f>
        <v>0</v>
      </c>
      <c r="F5080">
        <f>IF(OR(F3148="",AND(F3148=F3147,F3148=F3149)),NA(), F3148)</f>
        <v>0</v>
      </c>
      <c r="G5080">
        <f>IF(ISNA(H5080),NA(),G3148)</f>
        <v>0</v>
      </c>
      <c r="H5080">
        <f>IF(OR(H3148="",AND(H3148=H3147,H3148=H3149)),NA(), H3148)</f>
        <v>0</v>
      </c>
      <c r="K5080">
        <f>IF(ISNA(L5080),NA(),K3148)</f>
        <v>0</v>
      </c>
      <c r="L5080">
        <f>IF(OR(L3148="",AND(L3148=L3147,L3148=L3149)),NA(), L3148)</f>
        <v>0</v>
      </c>
      <c r="M5080">
        <f>IF(ISNA(N5080),NA(),M3148)</f>
        <v>0</v>
      </c>
      <c r="N5080">
        <f>IF(OR(N3148="",AND(N3148=N3147,N3148=N3149)),NA(), N3148)</f>
        <v>0</v>
      </c>
    </row>
    <row r="5081" spans="5:14">
      <c r="E5081">
        <f>IF(ISNA(F5081),NA(),E3149)</f>
        <v>0</v>
      </c>
      <c r="F5081">
        <f>IF(OR(F3149="",AND(F3149=F3148,F3149=F3150)),NA(), F3149)</f>
        <v>0</v>
      </c>
      <c r="G5081">
        <f>IF(ISNA(H5081),NA(),G3149)</f>
        <v>0</v>
      </c>
      <c r="H5081">
        <f>IF(OR(H3149="",AND(H3149=H3148,H3149=H3150)),NA(), H3149)</f>
        <v>0</v>
      </c>
      <c r="K5081">
        <f>IF(ISNA(L5081),NA(),K3149)</f>
        <v>0</v>
      </c>
      <c r="L5081">
        <f>IF(OR(L3149="",AND(L3149=L3148,L3149=L3150)),NA(), L3149)</f>
        <v>0</v>
      </c>
      <c r="M5081">
        <f>IF(ISNA(N5081),NA(),M3149)</f>
        <v>0</v>
      </c>
      <c r="N5081">
        <f>IF(OR(N3149="",AND(N3149=N3148,N3149=N3150)),NA(), N3149)</f>
        <v>0</v>
      </c>
    </row>
    <row r="5082" spans="5:14">
      <c r="E5082">
        <f>IF(ISNA(F5082),NA(),E3150)</f>
        <v>0</v>
      </c>
      <c r="F5082">
        <f>IF(OR(F3150="",AND(F3150=F3149,F3150=F3151)),NA(), F3150)</f>
        <v>0</v>
      </c>
      <c r="G5082">
        <f>IF(ISNA(H5082),NA(),G3150)</f>
        <v>0</v>
      </c>
      <c r="H5082">
        <f>IF(OR(H3150="",AND(H3150=H3149,H3150=H3151)),NA(), H3150)</f>
        <v>0</v>
      </c>
      <c r="K5082">
        <f>IF(ISNA(L5082),NA(),K3150)</f>
        <v>0</v>
      </c>
      <c r="L5082">
        <f>IF(OR(L3150="",AND(L3150=L3149,L3150=L3151)),NA(), L3150)</f>
        <v>0</v>
      </c>
      <c r="M5082">
        <f>IF(ISNA(N5082),NA(),M3150)</f>
        <v>0</v>
      </c>
      <c r="N5082">
        <f>IF(OR(N3150="",AND(N3150=N3149,N3150=N3151)),NA(), N3150)</f>
        <v>0</v>
      </c>
    </row>
    <row r="5083" spans="5:14">
      <c r="E5083">
        <f>IF(ISNA(F5083),NA(),E3151)</f>
        <v>0</v>
      </c>
      <c r="F5083">
        <f>IF(OR(F3151="",AND(F3151=F3150,F3151=F3152)),NA(), F3151)</f>
        <v>0</v>
      </c>
      <c r="G5083">
        <f>IF(ISNA(H5083),NA(),G3151)</f>
        <v>0</v>
      </c>
      <c r="H5083">
        <f>IF(OR(H3151="",AND(H3151=H3150,H3151=H3152)),NA(), H3151)</f>
        <v>0</v>
      </c>
      <c r="K5083">
        <f>IF(ISNA(L5083),NA(),K3151)</f>
        <v>0</v>
      </c>
      <c r="L5083">
        <f>IF(OR(L3151="",AND(L3151=L3150,L3151=L3152)),NA(), L3151)</f>
        <v>0</v>
      </c>
      <c r="M5083">
        <f>IF(ISNA(N5083),NA(),M3151)</f>
        <v>0</v>
      </c>
      <c r="N5083">
        <f>IF(OR(N3151="",AND(N3151=N3150,N3151=N3152)),NA(), N3151)</f>
        <v>0</v>
      </c>
    </row>
    <row r="5084" spans="5:14">
      <c r="E5084">
        <f>IF(ISNA(F5084),NA(),E3152)</f>
        <v>0</v>
      </c>
      <c r="F5084">
        <f>IF(OR(F3152="",AND(F3152=F3151,F3152=F3153)),NA(), F3152)</f>
        <v>0</v>
      </c>
      <c r="G5084">
        <f>IF(ISNA(H5084),NA(),G3152)</f>
        <v>0</v>
      </c>
      <c r="H5084">
        <f>IF(OR(H3152="",AND(H3152=H3151,H3152=H3153)),NA(), H3152)</f>
        <v>0</v>
      </c>
      <c r="K5084">
        <f>IF(ISNA(L5084),NA(),K3152)</f>
        <v>0</v>
      </c>
      <c r="L5084">
        <f>IF(OR(L3152="",AND(L3152=L3151,L3152=L3153)),NA(), L3152)</f>
        <v>0</v>
      </c>
      <c r="M5084">
        <f>IF(ISNA(N5084),NA(),M3152)</f>
        <v>0</v>
      </c>
      <c r="N5084">
        <f>IF(OR(N3152="",AND(N3152=N3151,N3152=N3153)),NA(), N3152)</f>
        <v>0</v>
      </c>
    </row>
    <row r="5085" spans="5:14">
      <c r="E5085">
        <f>IF(ISNA(F5085),NA(),E3153)</f>
        <v>0</v>
      </c>
      <c r="F5085">
        <f>IF(OR(F3153="",AND(F3153=F3152,F3153=F3154)),NA(), F3153)</f>
        <v>0</v>
      </c>
      <c r="G5085">
        <f>IF(ISNA(H5085),NA(),G3153)</f>
        <v>0</v>
      </c>
      <c r="H5085">
        <f>IF(OR(H3153="",AND(H3153=H3152,H3153=H3154)),NA(), H3153)</f>
        <v>0</v>
      </c>
      <c r="K5085">
        <f>IF(ISNA(L5085),NA(),K3153)</f>
        <v>0</v>
      </c>
      <c r="L5085">
        <f>IF(OR(L3153="",AND(L3153=L3152,L3153=L3154)),NA(), L3153)</f>
        <v>0</v>
      </c>
      <c r="M5085">
        <f>IF(ISNA(N5085),NA(),M3153)</f>
        <v>0</v>
      </c>
      <c r="N5085">
        <f>IF(OR(N3153="",AND(N3153=N3152,N3153=N3154)),NA(), N3153)</f>
        <v>0</v>
      </c>
    </row>
    <row r="5086" spans="5:14">
      <c r="E5086">
        <f>IF(ISNA(F5086),NA(),E3154)</f>
        <v>0</v>
      </c>
      <c r="F5086">
        <f>IF(OR(F3154="",AND(F3154=F3153,F3154=F3155)),NA(), F3154)</f>
        <v>0</v>
      </c>
      <c r="G5086">
        <f>IF(ISNA(H5086),NA(),G3154)</f>
        <v>0</v>
      </c>
      <c r="H5086">
        <f>IF(OR(H3154="",AND(H3154=H3153,H3154=H3155)),NA(), H3154)</f>
        <v>0</v>
      </c>
      <c r="K5086">
        <f>IF(ISNA(L5086),NA(),K3154)</f>
        <v>0</v>
      </c>
      <c r="L5086">
        <f>IF(OR(L3154="",AND(L3154=L3153,L3154=L3155)),NA(), L3154)</f>
        <v>0</v>
      </c>
      <c r="M5086">
        <f>IF(ISNA(N5086),NA(),M3154)</f>
        <v>0</v>
      </c>
      <c r="N5086">
        <f>IF(OR(N3154="",AND(N3154=N3153,N3154=N3155)),NA(), N3154)</f>
        <v>0</v>
      </c>
    </row>
    <row r="5087" spans="5:14">
      <c r="E5087">
        <f>IF(ISNA(F5087),NA(),E3155)</f>
        <v>0</v>
      </c>
      <c r="F5087">
        <f>IF(OR(F3155="",AND(F3155=F3154,F3155=F3156)),NA(), F3155)</f>
        <v>0</v>
      </c>
      <c r="G5087">
        <f>IF(ISNA(H5087),NA(),G3155)</f>
        <v>0</v>
      </c>
      <c r="H5087">
        <f>IF(OR(H3155="",AND(H3155=H3154,H3155=H3156)),NA(), H3155)</f>
        <v>0</v>
      </c>
      <c r="K5087">
        <f>IF(ISNA(L5087),NA(),K3155)</f>
        <v>0</v>
      </c>
      <c r="L5087">
        <f>IF(OR(L3155="",AND(L3155=L3154,L3155=L3156)),NA(), L3155)</f>
        <v>0</v>
      </c>
      <c r="M5087">
        <f>IF(ISNA(N5087),NA(),M3155)</f>
        <v>0</v>
      </c>
      <c r="N5087">
        <f>IF(OR(N3155="",AND(N3155=N3154,N3155=N3156)),NA(), N3155)</f>
        <v>0</v>
      </c>
    </row>
    <row r="5088" spans="5:14">
      <c r="E5088">
        <f>IF(ISNA(F5088),NA(),E3156)</f>
        <v>0</v>
      </c>
      <c r="F5088">
        <f>IF(OR(F3156="",AND(F3156=F3155,F3156=F3157)),NA(), F3156)</f>
        <v>0</v>
      </c>
      <c r="G5088">
        <f>IF(ISNA(H5088),NA(),G3156)</f>
        <v>0</v>
      </c>
      <c r="H5088">
        <f>IF(OR(H3156="",AND(H3156=H3155,H3156=H3157)),NA(), H3156)</f>
        <v>0</v>
      </c>
      <c r="K5088">
        <f>IF(ISNA(L5088),NA(),K3156)</f>
        <v>0</v>
      </c>
      <c r="L5088">
        <f>IF(OR(L3156="",AND(L3156=L3155,L3156=L3157)),NA(), L3156)</f>
        <v>0</v>
      </c>
      <c r="M5088">
        <f>IF(ISNA(N5088),NA(),M3156)</f>
        <v>0</v>
      </c>
      <c r="N5088">
        <f>IF(OR(N3156="",AND(N3156=N3155,N3156=N3157)),NA(), N3156)</f>
        <v>0</v>
      </c>
    </row>
    <row r="5089" spans="5:14">
      <c r="E5089">
        <f>IF(ISNA(F5089),NA(),E3157)</f>
        <v>0</v>
      </c>
      <c r="F5089">
        <f>IF(OR(F3157="",AND(F3157=F3156,F3157=F3158)),NA(), F3157)</f>
        <v>0</v>
      </c>
      <c r="G5089">
        <f>IF(ISNA(H5089),NA(),G3157)</f>
        <v>0</v>
      </c>
      <c r="H5089">
        <f>IF(OR(H3157="",AND(H3157=H3156,H3157=H3158)),NA(), H3157)</f>
        <v>0</v>
      </c>
      <c r="K5089">
        <f>IF(ISNA(L5089),NA(),K3157)</f>
        <v>0</v>
      </c>
      <c r="L5089">
        <f>IF(OR(L3157="",AND(L3157=L3156,L3157=L3158)),NA(), L3157)</f>
        <v>0</v>
      </c>
      <c r="M5089">
        <f>IF(ISNA(N5089),NA(),M3157)</f>
        <v>0</v>
      </c>
      <c r="N5089">
        <f>IF(OR(N3157="",AND(N3157=N3156,N3157=N3158)),NA(), N3157)</f>
        <v>0</v>
      </c>
    </row>
    <row r="5090" spans="5:14">
      <c r="E5090">
        <f>IF(ISNA(F5090),NA(),E3158)</f>
        <v>0</v>
      </c>
      <c r="F5090">
        <f>IF(OR(F3158="",AND(F3158=F3157,F3158=F3159)),NA(), F3158)</f>
        <v>0</v>
      </c>
      <c r="G5090">
        <f>IF(ISNA(H5090),NA(),G3158)</f>
        <v>0</v>
      </c>
      <c r="H5090">
        <f>IF(OR(H3158="",AND(H3158=H3157,H3158=H3159)),NA(), H3158)</f>
        <v>0</v>
      </c>
      <c r="K5090">
        <f>IF(ISNA(L5090),NA(),K3158)</f>
        <v>0</v>
      </c>
      <c r="L5090">
        <f>IF(OR(L3158="",AND(L3158=L3157,L3158=L3159)),NA(), L3158)</f>
        <v>0</v>
      </c>
      <c r="M5090">
        <f>IF(ISNA(N5090),NA(),M3158)</f>
        <v>0</v>
      </c>
      <c r="N5090">
        <f>IF(OR(N3158="",AND(N3158=N3157,N3158=N3159)),NA(), N3158)</f>
        <v>0</v>
      </c>
    </row>
    <row r="5091" spans="5:14">
      <c r="E5091">
        <f>IF(ISNA(F5091),NA(),E3159)</f>
        <v>0</v>
      </c>
      <c r="F5091">
        <f>IF(OR(F3159="",AND(F3159=F3158,F3159=F3160)),NA(), F3159)</f>
        <v>0</v>
      </c>
      <c r="G5091">
        <f>IF(ISNA(H5091),NA(),G3159)</f>
        <v>0</v>
      </c>
      <c r="H5091">
        <f>IF(OR(H3159="",AND(H3159=H3158,H3159=H3160)),NA(), H3159)</f>
        <v>0</v>
      </c>
      <c r="K5091">
        <f>IF(ISNA(L5091),NA(),K3159)</f>
        <v>0</v>
      </c>
      <c r="L5091">
        <f>IF(OR(L3159="",AND(L3159=L3158,L3159=L3160)),NA(), L3159)</f>
        <v>0</v>
      </c>
      <c r="M5091">
        <f>IF(ISNA(N5091),NA(),M3159)</f>
        <v>0</v>
      </c>
      <c r="N5091">
        <f>IF(OR(N3159="",AND(N3159=N3158,N3159=N3160)),NA(), N3159)</f>
        <v>0</v>
      </c>
    </row>
    <row r="5092" spans="5:14">
      <c r="E5092">
        <f>IF(ISNA(F5092),NA(),E3160)</f>
        <v>0</v>
      </c>
      <c r="F5092">
        <f>IF(OR(F3160="",AND(F3160=F3159,F3160=F3161)),NA(), F3160)</f>
        <v>0</v>
      </c>
      <c r="G5092">
        <f>IF(ISNA(H5092),NA(),G3160)</f>
        <v>0</v>
      </c>
      <c r="H5092">
        <f>IF(OR(H3160="",AND(H3160=H3159,H3160=H3161)),NA(), H3160)</f>
        <v>0</v>
      </c>
      <c r="K5092">
        <f>IF(ISNA(L5092),NA(),K3160)</f>
        <v>0</v>
      </c>
      <c r="L5092">
        <f>IF(OR(L3160="",AND(L3160=L3159,L3160=L3161)),NA(), L3160)</f>
        <v>0</v>
      </c>
      <c r="M5092">
        <f>IF(ISNA(N5092),NA(),M3160)</f>
        <v>0</v>
      </c>
      <c r="N5092">
        <f>IF(OR(N3160="",AND(N3160=N3159,N3160=N3161)),NA(), N3160)</f>
        <v>0</v>
      </c>
    </row>
    <row r="5093" spans="5:14">
      <c r="E5093">
        <f>IF(ISNA(F5093),NA(),E3161)</f>
        <v>0</v>
      </c>
      <c r="F5093">
        <f>IF(OR(F3161="",AND(F3161=F3160,F3161=F3162)),NA(), F3161)</f>
        <v>0</v>
      </c>
      <c r="G5093">
        <f>IF(ISNA(H5093),NA(),G3161)</f>
        <v>0</v>
      </c>
      <c r="H5093">
        <f>IF(OR(H3161="",AND(H3161=H3160,H3161=H3162)),NA(), H3161)</f>
        <v>0</v>
      </c>
      <c r="K5093">
        <f>IF(ISNA(L5093),NA(),K3161)</f>
        <v>0</v>
      </c>
      <c r="L5093">
        <f>IF(OR(L3161="",AND(L3161=L3160,L3161=L3162)),NA(), L3161)</f>
        <v>0</v>
      </c>
      <c r="M5093">
        <f>IF(ISNA(N5093),NA(),M3161)</f>
        <v>0</v>
      </c>
      <c r="N5093">
        <f>IF(OR(N3161="",AND(N3161=N3160,N3161=N3162)),NA(), N3161)</f>
        <v>0</v>
      </c>
    </row>
    <row r="5094" spans="5:14">
      <c r="E5094">
        <f>IF(ISNA(F5094),NA(),E3162)</f>
        <v>0</v>
      </c>
      <c r="F5094">
        <f>IF(OR(F3162="",AND(F3162=F3161,F3162=F3163)),NA(), F3162)</f>
        <v>0</v>
      </c>
      <c r="G5094">
        <f>IF(ISNA(H5094),NA(),G3162)</f>
        <v>0</v>
      </c>
      <c r="H5094">
        <f>IF(OR(H3162="",AND(H3162=H3161,H3162=H3163)),NA(), H3162)</f>
        <v>0</v>
      </c>
      <c r="K5094">
        <f>IF(ISNA(L5094),NA(),K3162)</f>
        <v>0</v>
      </c>
      <c r="L5094">
        <f>IF(OR(L3162="",AND(L3162=L3161,L3162=L3163)),NA(), L3162)</f>
        <v>0</v>
      </c>
      <c r="M5094">
        <f>IF(ISNA(N5094),NA(),M3162)</f>
        <v>0</v>
      </c>
      <c r="N5094">
        <f>IF(OR(N3162="",AND(N3162=N3161,N3162=N3163)),NA(), N3162)</f>
        <v>0</v>
      </c>
    </row>
    <row r="5095" spans="5:14">
      <c r="E5095">
        <f>IF(ISNA(F5095),NA(),E3163)</f>
        <v>0</v>
      </c>
      <c r="F5095">
        <f>IF(OR(F3163="",AND(F3163=F3162,F3163=F3164)),NA(), F3163)</f>
        <v>0</v>
      </c>
      <c r="G5095">
        <f>IF(ISNA(H5095),NA(),G3163)</f>
        <v>0</v>
      </c>
      <c r="H5095">
        <f>IF(OR(H3163="",AND(H3163=H3162,H3163=H3164)),NA(), H3163)</f>
        <v>0</v>
      </c>
      <c r="K5095">
        <f>IF(ISNA(L5095),NA(),K3163)</f>
        <v>0</v>
      </c>
      <c r="L5095">
        <f>IF(OR(L3163="",AND(L3163=L3162,L3163=L3164)),NA(), L3163)</f>
        <v>0</v>
      </c>
      <c r="M5095">
        <f>IF(ISNA(N5095),NA(),M3163)</f>
        <v>0</v>
      </c>
      <c r="N5095">
        <f>IF(OR(N3163="",AND(N3163=N3162,N3163=N3164)),NA(), N3163)</f>
        <v>0</v>
      </c>
    </row>
    <row r="5096" spans="5:14">
      <c r="E5096">
        <f>IF(ISNA(F5096),NA(),E3164)</f>
        <v>0</v>
      </c>
      <c r="F5096">
        <f>IF(OR(F3164="",AND(F3164=F3163,F3164=F3165)),NA(), F3164)</f>
        <v>0</v>
      </c>
      <c r="G5096">
        <f>IF(ISNA(H5096),NA(),G3164)</f>
        <v>0</v>
      </c>
      <c r="H5096">
        <f>IF(OR(H3164="",AND(H3164=H3163,H3164=H3165)),NA(), H3164)</f>
        <v>0</v>
      </c>
      <c r="K5096">
        <f>IF(ISNA(L5096),NA(),K3164)</f>
        <v>0</v>
      </c>
      <c r="L5096">
        <f>IF(OR(L3164="",AND(L3164=L3163,L3164=L3165)),NA(), L3164)</f>
        <v>0</v>
      </c>
      <c r="M5096">
        <f>IF(ISNA(N5096),NA(),M3164)</f>
        <v>0</v>
      </c>
      <c r="N5096">
        <f>IF(OR(N3164="",AND(N3164=N3163,N3164=N3165)),NA(), N3164)</f>
        <v>0</v>
      </c>
    </row>
    <row r="5097" spans="5:14">
      <c r="E5097">
        <f>IF(ISNA(F5097),NA(),E3165)</f>
        <v>0</v>
      </c>
      <c r="F5097">
        <f>IF(OR(F3165="",AND(F3165=F3164,F3165=F3166)),NA(), F3165)</f>
        <v>0</v>
      </c>
      <c r="G5097">
        <f>IF(ISNA(H5097),NA(),G3165)</f>
        <v>0</v>
      </c>
      <c r="H5097">
        <f>IF(OR(H3165="",AND(H3165=H3164,H3165=H3166)),NA(), H3165)</f>
        <v>0</v>
      </c>
      <c r="K5097">
        <f>IF(ISNA(L5097),NA(),K3165)</f>
        <v>0</v>
      </c>
      <c r="L5097">
        <f>IF(OR(L3165="",AND(L3165=L3164,L3165=L3166)),NA(), L3165)</f>
        <v>0</v>
      </c>
      <c r="M5097">
        <f>IF(ISNA(N5097),NA(),M3165)</f>
        <v>0</v>
      </c>
      <c r="N5097">
        <f>IF(OR(N3165="",AND(N3165=N3164,N3165=N3166)),NA(), N3165)</f>
        <v>0</v>
      </c>
    </row>
    <row r="5098" spans="5:14">
      <c r="E5098">
        <f>IF(ISNA(F5098),NA(),E3166)</f>
        <v>0</v>
      </c>
      <c r="F5098">
        <f>IF(OR(F3166="",AND(F3166=F3165,F3166=F3167)),NA(), F3166)</f>
        <v>0</v>
      </c>
      <c r="G5098">
        <f>IF(ISNA(H5098),NA(),G3166)</f>
        <v>0</v>
      </c>
      <c r="H5098">
        <f>IF(OR(H3166="",AND(H3166=H3165,H3166=H3167)),NA(), H3166)</f>
        <v>0</v>
      </c>
      <c r="K5098">
        <f>IF(ISNA(L5098),NA(),K3166)</f>
        <v>0</v>
      </c>
      <c r="L5098">
        <f>IF(OR(L3166="",AND(L3166=L3165,L3166=L3167)),NA(), L3166)</f>
        <v>0</v>
      </c>
      <c r="M5098">
        <f>IF(ISNA(N5098),NA(),M3166)</f>
        <v>0</v>
      </c>
      <c r="N5098">
        <f>IF(OR(N3166="",AND(N3166=N3165,N3166=N3167)),NA(), N3166)</f>
        <v>0</v>
      </c>
    </row>
    <row r="5099" spans="5:14">
      <c r="E5099">
        <f>IF(ISNA(F5099),NA(),E3167)</f>
        <v>0</v>
      </c>
      <c r="F5099">
        <f>IF(OR(F3167="",AND(F3167=F3166,F3167=F3168)),NA(), F3167)</f>
        <v>0</v>
      </c>
      <c r="G5099">
        <f>IF(ISNA(H5099),NA(),G3167)</f>
        <v>0</v>
      </c>
      <c r="H5099">
        <f>IF(OR(H3167="",AND(H3167=H3166,H3167=H3168)),NA(), H3167)</f>
        <v>0</v>
      </c>
      <c r="K5099">
        <f>IF(ISNA(L5099),NA(),K3167)</f>
        <v>0</v>
      </c>
      <c r="L5099">
        <f>IF(OR(L3167="",AND(L3167=L3166,L3167=L3168)),NA(), L3167)</f>
        <v>0</v>
      </c>
      <c r="M5099">
        <f>IF(ISNA(N5099),NA(),M3167)</f>
        <v>0</v>
      </c>
      <c r="N5099">
        <f>IF(OR(N3167="",AND(N3167=N3166,N3167=N3168)),NA(), N3167)</f>
        <v>0</v>
      </c>
    </row>
    <row r="5100" spans="5:14">
      <c r="E5100">
        <f>IF(ISNA(F5100),NA(),E3168)</f>
        <v>0</v>
      </c>
      <c r="F5100">
        <f>IF(OR(F3168="",AND(F3168=F3167,F3168=F3169)),NA(), F3168)</f>
        <v>0</v>
      </c>
      <c r="G5100">
        <f>IF(ISNA(H5100),NA(),G3168)</f>
        <v>0</v>
      </c>
      <c r="H5100">
        <f>IF(OR(H3168="",AND(H3168=H3167,H3168=H3169)),NA(), H3168)</f>
        <v>0</v>
      </c>
      <c r="K5100">
        <f>IF(ISNA(L5100),NA(),K3168)</f>
        <v>0</v>
      </c>
      <c r="L5100">
        <f>IF(OR(L3168="",AND(L3168=L3167,L3168=L3169)),NA(), L3168)</f>
        <v>0</v>
      </c>
      <c r="M5100">
        <f>IF(ISNA(N5100),NA(),M3168)</f>
        <v>0</v>
      </c>
      <c r="N5100">
        <f>IF(OR(N3168="",AND(N3168=N3167,N3168=N3169)),NA(), N3168)</f>
        <v>0</v>
      </c>
    </row>
    <row r="5101" spans="5:14">
      <c r="E5101">
        <f>IF(ISNA(F5101),NA(),E3169)</f>
        <v>0</v>
      </c>
      <c r="F5101">
        <f>IF(OR(F3169="",AND(F3169=F3168,F3169=F3170)),NA(), F3169)</f>
        <v>0</v>
      </c>
      <c r="G5101">
        <f>IF(ISNA(H5101),NA(),G3169)</f>
        <v>0</v>
      </c>
      <c r="H5101">
        <f>IF(OR(H3169="",AND(H3169=H3168,H3169=H3170)),NA(), H3169)</f>
        <v>0</v>
      </c>
      <c r="K5101">
        <f>IF(ISNA(L5101),NA(),K3169)</f>
        <v>0</v>
      </c>
      <c r="L5101">
        <f>IF(OR(L3169="",AND(L3169=L3168,L3169=L3170)),NA(), L3169)</f>
        <v>0</v>
      </c>
      <c r="M5101">
        <f>IF(ISNA(N5101),NA(),M3169)</f>
        <v>0</v>
      </c>
      <c r="N5101">
        <f>IF(OR(N3169="",AND(N3169=N3168,N3169=N3170)),NA(), N3169)</f>
        <v>0</v>
      </c>
    </row>
    <row r="5102" spans="5:14">
      <c r="E5102">
        <f>IF(ISNA(F5102),NA(),E3170)</f>
        <v>0</v>
      </c>
      <c r="F5102">
        <f>IF(OR(F3170="",AND(F3170=F3169,F3170=F3171)),NA(), F3170)</f>
        <v>0</v>
      </c>
      <c r="G5102">
        <f>IF(ISNA(H5102),NA(),G3170)</f>
        <v>0</v>
      </c>
      <c r="H5102">
        <f>IF(OR(H3170="",AND(H3170=H3169,H3170=H3171)),NA(), H3170)</f>
        <v>0</v>
      </c>
      <c r="K5102">
        <f>IF(ISNA(L5102),NA(),K3170)</f>
        <v>0</v>
      </c>
      <c r="L5102">
        <f>IF(OR(L3170="",AND(L3170=L3169,L3170=L3171)),NA(), L3170)</f>
        <v>0</v>
      </c>
      <c r="M5102">
        <f>IF(ISNA(N5102),NA(),M3170)</f>
        <v>0</v>
      </c>
      <c r="N5102">
        <f>IF(OR(N3170="",AND(N3170=N3169,N3170=N3171)),NA(), N3170)</f>
        <v>0</v>
      </c>
    </row>
    <row r="5103" spans="5:14">
      <c r="E5103">
        <f>IF(ISNA(F5103),NA(),E3171)</f>
        <v>0</v>
      </c>
      <c r="F5103">
        <f>IF(OR(F3171="",AND(F3171=F3170,F3171=F3172)),NA(), F3171)</f>
        <v>0</v>
      </c>
      <c r="G5103">
        <f>IF(ISNA(H5103),NA(),G3171)</f>
        <v>0</v>
      </c>
      <c r="H5103">
        <f>IF(OR(H3171="",AND(H3171=H3170,H3171=H3172)),NA(), H3171)</f>
        <v>0</v>
      </c>
      <c r="K5103">
        <f>IF(ISNA(L5103),NA(),K3171)</f>
        <v>0</v>
      </c>
      <c r="L5103">
        <f>IF(OR(L3171="",AND(L3171=L3170,L3171=L3172)),NA(), L3171)</f>
        <v>0</v>
      </c>
      <c r="M5103">
        <f>IF(ISNA(N5103),NA(),M3171)</f>
        <v>0</v>
      </c>
      <c r="N5103">
        <f>IF(OR(N3171="",AND(N3171=N3170,N3171=N3172)),NA(), N3171)</f>
        <v>0</v>
      </c>
    </row>
    <row r="5104" spans="5:14">
      <c r="E5104">
        <f>IF(ISNA(F5104),NA(),E3172)</f>
        <v>0</v>
      </c>
      <c r="F5104">
        <f>IF(OR(F3172="",AND(F3172=F3171,F3172=F3173)),NA(), F3172)</f>
        <v>0</v>
      </c>
      <c r="G5104">
        <f>IF(ISNA(H5104),NA(),G3172)</f>
        <v>0</v>
      </c>
      <c r="H5104">
        <f>IF(OR(H3172="",AND(H3172=H3171,H3172=H3173)),NA(), H3172)</f>
        <v>0</v>
      </c>
      <c r="K5104">
        <f>IF(ISNA(L5104),NA(),K3172)</f>
        <v>0</v>
      </c>
      <c r="L5104">
        <f>IF(OR(L3172="",AND(L3172=L3171,L3172=L3173)),NA(), L3172)</f>
        <v>0</v>
      </c>
      <c r="M5104">
        <f>IF(ISNA(N5104),NA(),M3172)</f>
        <v>0</v>
      </c>
      <c r="N5104">
        <f>IF(OR(N3172="",AND(N3172=N3171,N3172=N3173)),NA(), N3172)</f>
        <v>0</v>
      </c>
    </row>
    <row r="5105" spans="5:14">
      <c r="E5105">
        <f>IF(ISNA(F5105),NA(),E3173)</f>
        <v>0</v>
      </c>
      <c r="F5105">
        <f>IF(OR(F3173="",AND(F3173=F3172,F3173=F3174)),NA(), F3173)</f>
        <v>0</v>
      </c>
      <c r="G5105">
        <f>IF(ISNA(H5105),NA(),G3173)</f>
        <v>0</v>
      </c>
      <c r="H5105">
        <f>IF(OR(H3173="",AND(H3173=H3172,H3173=H3174)),NA(), H3173)</f>
        <v>0</v>
      </c>
      <c r="K5105">
        <f>IF(ISNA(L5105),NA(),K3173)</f>
        <v>0</v>
      </c>
      <c r="L5105">
        <f>IF(OR(L3173="",AND(L3173=L3172,L3173=L3174)),NA(), L3173)</f>
        <v>0</v>
      </c>
      <c r="M5105">
        <f>IF(ISNA(N5105),NA(),M3173)</f>
        <v>0</v>
      </c>
      <c r="N5105">
        <f>IF(OR(N3173="",AND(N3173=N3172,N3173=N3174)),NA(), N3173)</f>
        <v>0</v>
      </c>
    </row>
    <row r="5106" spans="5:14">
      <c r="E5106">
        <f>IF(ISNA(F5106),NA(),E3174)</f>
        <v>0</v>
      </c>
      <c r="F5106">
        <f>IF(OR(F3174="",AND(F3174=F3173,F3174=F3175)),NA(), F3174)</f>
        <v>0</v>
      </c>
      <c r="G5106">
        <f>IF(ISNA(H5106),NA(),G3174)</f>
        <v>0</v>
      </c>
      <c r="H5106">
        <f>IF(OR(H3174="",AND(H3174=H3173,H3174=H3175)),NA(), H3174)</f>
        <v>0</v>
      </c>
      <c r="K5106">
        <f>IF(ISNA(L5106),NA(),K3174)</f>
        <v>0</v>
      </c>
      <c r="L5106">
        <f>IF(OR(L3174="",AND(L3174=L3173,L3174=L3175)),NA(), L3174)</f>
        <v>0</v>
      </c>
      <c r="M5106">
        <f>IF(ISNA(N5106),NA(),M3174)</f>
        <v>0</v>
      </c>
      <c r="N5106">
        <f>IF(OR(N3174="",AND(N3174=N3173,N3174=N3175)),NA(), N3174)</f>
        <v>0</v>
      </c>
    </row>
    <row r="5107" spans="5:14">
      <c r="E5107">
        <f>IF(ISNA(F5107),NA(),E3175)</f>
        <v>0</v>
      </c>
      <c r="F5107">
        <f>IF(OR(F3175="",AND(F3175=F3174,F3175=F3176)),NA(), F3175)</f>
        <v>0</v>
      </c>
      <c r="G5107">
        <f>IF(ISNA(H5107),NA(),G3175)</f>
        <v>0</v>
      </c>
      <c r="H5107">
        <f>IF(OR(H3175="",AND(H3175=H3174,H3175=H3176)),NA(), H3175)</f>
        <v>0</v>
      </c>
      <c r="K5107">
        <f>IF(ISNA(L5107),NA(),K3175)</f>
        <v>0</v>
      </c>
      <c r="L5107">
        <f>IF(OR(L3175="",AND(L3175=L3174,L3175=L3176)),NA(), L3175)</f>
        <v>0</v>
      </c>
      <c r="M5107">
        <f>IF(ISNA(N5107),NA(),M3175)</f>
        <v>0</v>
      </c>
      <c r="N5107">
        <f>IF(OR(N3175="",AND(N3175=N3174,N3175=N3176)),NA(), N3175)</f>
        <v>0</v>
      </c>
    </row>
    <row r="5108" spans="5:14">
      <c r="E5108">
        <f>IF(ISNA(F5108),NA(),E3176)</f>
        <v>0</v>
      </c>
      <c r="F5108">
        <f>IF(OR(F3176="",AND(F3176=F3175,F3176=F3177)),NA(), F3176)</f>
        <v>0</v>
      </c>
      <c r="G5108">
        <f>IF(ISNA(H5108),NA(),G3176)</f>
        <v>0</v>
      </c>
      <c r="H5108">
        <f>IF(OR(H3176="",AND(H3176=H3175,H3176=H3177)),NA(), H3176)</f>
        <v>0</v>
      </c>
      <c r="K5108">
        <f>IF(ISNA(L5108),NA(),K3176)</f>
        <v>0</v>
      </c>
      <c r="L5108">
        <f>IF(OR(L3176="",AND(L3176=L3175,L3176=L3177)),NA(), L3176)</f>
        <v>0</v>
      </c>
      <c r="M5108">
        <f>IF(ISNA(N5108),NA(),M3176)</f>
        <v>0</v>
      </c>
      <c r="N5108">
        <f>IF(OR(N3176="",AND(N3176=N3175,N3176=N3177)),NA(), N3176)</f>
        <v>0</v>
      </c>
    </row>
    <row r="5109" spans="5:14">
      <c r="E5109">
        <f>IF(ISNA(F5109),NA(),E3177)</f>
        <v>0</v>
      </c>
      <c r="F5109">
        <f>IF(OR(F3177="",AND(F3177=F3176,F3177=F3178)),NA(), F3177)</f>
        <v>0</v>
      </c>
      <c r="G5109">
        <f>IF(ISNA(H5109),NA(),G3177)</f>
        <v>0</v>
      </c>
      <c r="H5109">
        <f>IF(OR(H3177="",AND(H3177=H3176,H3177=H3178)),NA(), H3177)</f>
        <v>0</v>
      </c>
      <c r="K5109">
        <f>IF(ISNA(L5109),NA(),K3177)</f>
        <v>0</v>
      </c>
      <c r="L5109">
        <f>IF(OR(L3177="",AND(L3177=L3176,L3177=L3178)),NA(), L3177)</f>
        <v>0</v>
      </c>
      <c r="M5109">
        <f>IF(ISNA(N5109),NA(),M3177)</f>
        <v>0</v>
      </c>
      <c r="N5109">
        <f>IF(OR(N3177="",AND(N3177=N3176,N3177=N3178)),NA(), N3177)</f>
        <v>0</v>
      </c>
    </row>
    <row r="5110" spans="5:14">
      <c r="E5110">
        <f>IF(ISNA(F5110),NA(),E3178)</f>
        <v>0</v>
      </c>
      <c r="F5110">
        <f>IF(OR(F3178="",AND(F3178=F3177,F3178=F3179)),NA(), F3178)</f>
        <v>0</v>
      </c>
      <c r="G5110">
        <f>IF(ISNA(H5110),NA(),G3178)</f>
        <v>0</v>
      </c>
      <c r="H5110">
        <f>IF(OR(H3178="",AND(H3178=H3177,H3178=H3179)),NA(), H3178)</f>
        <v>0</v>
      </c>
      <c r="K5110">
        <f>IF(ISNA(L5110),NA(),K3178)</f>
        <v>0</v>
      </c>
      <c r="L5110">
        <f>IF(OR(L3178="",AND(L3178=L3177,L3178=L3179)),NA(), L3178)</f>
        <v>0</v>
      </c>
      <c r="M5110">
        <f>IF(ISNA(N5110),NA(),M3178)</f>
        <v>0</v>
      </c>
      <c r="N5110">
        <f>IF(OR(N3178="",AND(N3178=N3177,N3178=N3179)),NA(), N3178)</f>
        <v>0</v>
      </c>
    </row>
    <row r="5111" spans="5:14">
      <c r="E5111">
        <f>IF(ISNA(F5111),NA(),E3179)</f>
        <v>0</v>
      </c>
      <c r="F5111">
        <f>IF(OR(F3179="",AND(F3179=F3178,F3179=F3180)),NA(), F3179)</f>
        <v>0</v>
      </c>
      <c r="G5111">
        <f>IF(ISNA(H5111),NA(),G3179)</f>
        <v>0</v>
      </c>
      <c r="H5111">
        <f>IF(OR(H3179="",AND(H3179=H3178,H3179=H3180)),NA(), H3179)</f>
        <v>0</v>
      </c>
      <c r="K5111">
        <f>IF(ISNA(L5111),NA(),K3179)</f>
        <v>0</v>
      </c>
      <c r="L5111">
        <f>IF(OR(L3179="",AND(L3179=L3178,L3179=L3180)),NA(), L3179)</f>
        <v>0</v>
      </c>
      <c r="M5111">
        <f>IF(ISNA(N5111),NA(),M3179)</f>
        <v>0</v>
      </c>
      <c r="N5111">
        <f>IF(OR(N3179="",AND(N3179=N3178,N3179=N3180)),NA(), N3179)</f>
        <v>0</v>
      </c>
    </row>
    <row r="5112" spans="5:14">
      <c r="E5112">
        <f>IF(ISNA(F5112),NA(),E3180)</f>
        <v>0</v>
      </c>
      <c r="F5112">
        <f>IF(OR(F3180="",AND(F3180=F3179,F3180=F3181)),NA(), F3180)</f>
        <v>0</v>
      </c>
      <c r="G5112">
        <f>IF(ISNA(H5112),NA(),G3180)</f>
        <v>0</v>
      </c>
      <c r="H5112">
        <f>IF(OR(H3180="",AND(H3180=H3179,H3180=H3181)),NA(), H3180)</f>
        <v>0</v>
      </c>
      <c r="K5112">
        <f>IF(ISNA(L5112),NA(),K3180)</f>
        <v>0</v>
      </c>
      <c r="L5112">
        <f>IF(OR(L3180="",AND(L3180=L3179,L3180=L3181)),NA(), L3180)</f>
        <v>0</v>
      </c>
      <c r="M5112">
        <f>IF(ISNA(N5112),NA(),M3180)</f>
        <v>0</v>
      </c>
      <c r="N5112">
        <f>IF(OR(N3180="",AND(N3180=N3179,N3180=N3181)),NA(), N3180)</f>
        <v>0</v>
      </c>
    </row>
    <row r="5113" spans="5:14">
      <c r="E5113">
        <f>IF(ISNA(F5113),NA(),E3181)</f>
        <v>0</v>
      </c>
      <c r="F5113">
        <f>IF(OR(F3181="",AND(F3181=F3180,F3181=F3182)),NA(), F3181)</f>
        <v>0</v>
      </c>
      <c r="G5113">
        <f>IF(ISNA(H5113),NA(),G3181)</f>
        <v>0</v>
      </c>
      <c r="H5113">
        <f>IF(OR(H3181="",AND(H3181=H3180,H3181=H3182)),NA(), H3181)</f>
        <v>0</v>
      </c>
      <c r="K5113">
        <f>IF(ISNA(L5113),NA(),K3181)</f>
        <v>0</v>
      </c>
      <c r="L5113">
        <f>IF(OR(L3181="",AND(L3181=L3180,L3181=L3182)),NA(), L3181)</f>
        <v>0</v>
      </c>
      <c r="M5113">
        <f>IF(ISNA(N5113),NA(),M3181)</f>
        <v>0</v>
      </c>
      <c r="N5113">
        <f>IF(OR(N3181="",AND(N3181=N3180,N3181=N3182)),NA(), N3181)</f>
        <v>0</v>
      </c>
    </row>
    <row r="5114" spans="5:14">
      <c r="E5114">
        <f>IF(ISNA(F5114),NA(),E3182)</f>
        <v>0</v>
      </c>
      <c r="F5114">
        <f>IF(OR(F3182="",AND(F3182=F3181,F3182=F3183)),NA(), F3182)</f>
        <v>0</v>
      </c>
      <c r="G5114">
        <f>IF(ISNA(H5114),NA(),G3182)</f>
        <v>0</v>
      </c>
      <c r="H5114">
        <f>IF(OR(H3182="",AND(H3182=H3181,H3182=H3183)),NA(), H3182)</f>
        <v>0</v>
      </c>
      <c r="K5114">
        <f>IF(ISNA(L5114),NA(),K3182)</f>
        <v>0</v>
      </c>
      <c r="L5114">
        <f>IF(OR(L3182="",AND(L3182=L3181,L3182=L3183)),NA(), L3182)</f>
        <v>0</v>
      </c>
      <c r="M5114">
        <f>IF(ISNA(N5114),NA(),M3182)</f>
        <v>0</v>
      </c>
      <c r="N5114">
        <f>IF(OR(N3182="",AND(N3182=N3181,N3182=N3183)),NA(), N3182)</f>
        <v>0</v>
      </c>
    </row>
    <row r="5115" spans="5:14">
      <c r="E5115">
        <f>IF(ISNA(F5115),NA(),E3183)</f>
        <v>0</v>
      </c>
      <c r="F5115">
        <f>IF(OR(F3183="",AND(F3183=F3182,F3183=F3184)),NA(), F3183)</f>
        <v>0</v>
      </c>
      <c r="G5115">
        <f>IF(ISNA(H5115),NA(),G3183)</f>
        <v>0</v>
      </c>
      <c r="H5115">
        <f>IF(OR(H3183="",AND(H3183=H3182,H3183=H3184)),NA(), H3183)</f>
        <v>0</v>
      </c>
      <c r="K5115">
        <f>IF(ISNA(L5115),NA(),K3183)</f>
        <v>0</v>
      </c>
      <c r="L5115">
        <f>IF(OR(L3183="",AND(L3183=L3182,L3183=L3184)),NA(), L3183)</f>
        <v>0</v>
      </c>
      <c r="M5115">
        <f>IF(ISNA(N5115),NA(),M3183)</f>
        <v>0</v>
      </c>
      <c r="N5115">
        <f>IF(OR(N3183="",AND(N3183=N3182,N3183=N3184)),NA(), N3183)</f>
        <v>0</v>
      </c>
    </row>
    <row r="5116" spans="5:14">
      <c r="E5116">
        <f>IF(ISNA(F5116),NA(),E3184)</f>
        <v>0</v>
      </c>
      <c r="F5116">
        <f>IF(OR(F3184="",AND(F3184=F3183,F3184=F3185)),NA(), F3184)</f>
        <v>0</v>
      </c>
      <c r="G5116">
        <f>IF(ISNA(H5116),NA(),G3184)</f>
        <v>0</v>
      </c>
      <c r="H5116">
        <f>IF(OR(H3184="",AND(H3184=H3183,H3184=H3185)),NA(), H3184)</f>
        <v>0</v>
      </c>
      <c r="K5116">
        <f>IF(ISNA(L5116),NA(),K3184)</f>
        <v>0</v>
      </c>
      <c r="L5116">
        <f>IF(OR(L3184="",AND(L3184=L3183,L3184=L3185)),NA(), L3184)</f>
        <v>0</v>
      </c>
      <c r="M5116">
        <f>IF(ISNA(N5116),NA(),M3184)</f>
        <v>0</v>
      </c>
      <c r="N5116">
        <f>IF(OR(N3184="",AND(N3184=N3183,N3184=N3185)),NA(), N3184)</f>
        <v>0</v>
      </c>
    </row>
    <row r="5117" spans="5:14">
      <c r="E5117">
        <f>IF(ISNA(F5117),NA(),E3185)</f>
        <v>0</v>
      </c>
      <c r="F5117">
        <f>IF(OR(F3185="",AND(F3185=F3184,F3185=F3186)),NA(), F3185)</f>
        <v>0</v>
      </c>
      <c r="G5117">
        <f>IF(ISNA(H5117),NA(),G3185)</f>
        <v>0</v>
      </c>
      <c r="H5117">
        <f>IF(OR(H3185="",AND(H3185=H3184,H3185=H3186)),NA(), H3185)</f>
        <v>0</v>
      </c>
      <c r="K5117">
        <f>IF(ISNA(L5117),NA(),K3185)</f>
        <v>0</v>
      </c>
      <c r="L5117">
        <f>IF(OR(L3185="",AND(L3185=L3184,L3185=L3186)),NA(), L3185)</f>
        <v>0</v>
      </c>
      <c r="M5117">
        <f>IF(ISNA(N5117),NA(),M3185)</f>
        <v>0</v>
      </c>
      <c r="N5117">
        <f>IF(OR(N3185="",AND(N3185=N3184,N3185=N3186)),NA(), N3185)</f>
        <v>0</v>
      </c>
    </row>
    <row r="5118" spans="5:14">
      <c r="E5118">
        <f>IF(ISNA(F5118),NA(),E3186)</f>
        <v>0</v>
      </c>
      <c r="F5118">
        <f>IF(OR(F3186="",AND(F3186=F3185,F3186=F3187)),NA(), F3186)</f>
        <v>0</v>
      </c>
      <c r="G5118">
        <f>IF(ISNA(H5118),NA(),G3186)</f>
        <v>0</v>
      </c>
      <c r="H5118">
        <f>IF(OR(H3186="",AND(H3186=H3185,H3186=H3187)),NA(), H3186)</f>
        <v>0</v>
      </c>
      <c r="K5118">
        <f>IF(ISNA(L5118),NA(),K3186)</f>
        <v>0</v>
      </c>
      <c r="L5118">
        <f>IF(OR(L3186="",AND(L3186=L3185,L3186=L3187)),NA(), L3186)</f>
        <v>0</v>
      </c>
      <c r="M5118">
        <f>IF(ISNA(N5118),NA(),M3186)</f>
        <v>0</v>
      </c>
      <c r="N5118">
        <f>IF(OR(N3186="",AND(N3186=N3185,N3186=N3187)),NA(), N3186)</f>
        <v>0</v>
      </c>
    </row>
    <row r="5119" spans="5:14">
      <c r="E5119">
        <f>IF(ISNA(F5119),NA(),E3187)</f>
        <v>0</v>
      </c>
      <c r="F5119">
        <f>IF(OR(F3187="",AND(F3187=F3186,F3187=F3188)),NA(), F3187)</f>
        <v>0</v>
      </c>
      <c r="G5119">
        <f>IF(ISNA(H5119),NA(),G3187)</f>
        <v>0</v>
      </c>
      <c r="H5119">
        <f>IF(OR(H3187="",AND(H3187=H3186,H3187=H3188)),NA(), H3187)</f>
        <v>0</v>
      </c>
      <c r="K5119">
        <f>IF(ISNA(L5119),NA(),K3187)</f>
        <v>0</v>
      </c>
      <c r="L5119">
        <f>IF(OR(L3187="",AND(L3187=L3186,L3187=L3188)),NA(), L3187)</f>
        <v>0</v>
      </c>
      <c r="M5119">
        <f>IF(ISNA(N5119),NA(),M3187)</f>
        <v>0</v>
      </c>
      <c r="N5119">
        <f>IF(OR(N3187="",AND(N3187=N3186,N3187=N3188)),NA(), N3187)</f>
        <v>0</v>
      </c>
    </row>
    <row r="5120" spans="5:14">
      <c r="E5120">
        <f>IF(ISNA(F5120),NA(),E3188)</f>
        <v>0</v>
      </c>
      <c r="F5120">
        <f>IF(OR(F3188="",AND(F3188=F3187,F3188=F3189)),NA(), F3188)</f>
        <v>0</v>
      </c>
      <c r="G5120">
        <f>IF(ISNA(H5120),NA(),G3188)</f>
        <v>0</v>
      </c>
      <c r="H5120">
        <f>IF(OR(H3188="",AND(H3188=H3187,H3188=H3189)),NA(), H3188)</f>
        <v>0</v>
      </c>
      <c r="K5120">
        <f>IF(ISNA(L5120),NA(),K3188)</f>
        <v>0</v>
      </c>
      <c r="L5120">
        <f>IF(OR(L3188="",AND(L3188=L3187,L3188=L3189)),NA(), L3188)</f>
        <v>0</v>
      </c>
      <c r="M5120">
        <f>IF(ISNA(N5120),NA(),M3188)</f>
        <v>0</v>
      </c>
      <c r="N5120">
        <f>IF(OR(N3188="",AND(N3188=N3187,N3188=N3189)),NA(), N3188)</f>
        <v>0</v>
      </c>
    </row>
    <row r="5121" spans="5:14">
      <c r="E5121">
        <f>IF(ISNA(F5121),NA(),E3189)</f>
        <v>0</v>
      </c>
      <c r="F5121">
        <f>IF(OR(F3189="",AND(F3189=F3188,F3189=F3190)),NA(), F3189)</f>
        <v>0</v>
      </c>
      <c r="G5121">
        <f>IF(ISNA(H5121),NA(),G3189)</f>
        <v>0</v>
      </c>
      <c r="H5121">
        <f>IF(OR(H3189="",AND(H3189=H3188,H3189=H3190)),NA(), H3189)</f>
        <v>0</v>
      </c>
      <c r="K5121">
        <f>IF(ISNA(L5121),NA(),K3189)</f>
        <v>0</v>
      </c>
      <c r="L5121">
        <f>IF(OR(L3189="",AND(L3189=L3188,L3189=L3190)),NA(), L3189)</f>
        <v>0</v>
      </c>
      <c r="M5121">
        <f>IF(ISNA(N5121),NA(),M3189)</f>
        <v>0</v>
      </c>
      <c r="N5121">
        <f>IF(OR(N3189="",AND(N3189=N3188,N3189=N3190)),NA(), N3189)</f>
        <v>0</v>
      </c>
    </row>
    <row r="5122" spans="5:14">
      <c r="E5122">
        <f>IF(ISNA(F5122),NA(),E3190)</f>
        <v>0</v>
      </c>
      <c r="F5122">
        <f>IF(OR(F3190="",AND(F3190=F3189,F3190=F3191)),NA(), F3190)</f>
        <v>0</v>
      </c>
      <c r="G5122">
        <f>IF(ISNA(H5122),NA(),G3190)</f>
        <v>0</v>
      </c>
      <c r="H5122">
        <f>IF(OR(H3190="",AND(H3190=H3189,H3190=H3191)),NA(), H3190)</f>
        <v>0</v>
      </c>
      <c r="K5122">
        <f>IF(ISNA(L5122),NA(),K3190)</f>
        <v>0</v>
      </c>
      <c r="L5122">
        <f>IF(OR(L3190="",AND(L3190=L3189,L3190=L3191)),NA(), L3190)</f>
        <v>0</v>
      </c>
      <c r="M5122">
        <f>IF(ISNA(N5122),NA(),M3190)</f>
        <v>0</v>
      </c>
      <c r="N5122">
        <f>IF(OR(N3190="",AND(N3190=N3189,N3190=N3191)),NA(), N3190)</f>
        <v>0</v>
      </c>
    </row>
    <row r="5123" spans="5:14">
      <c r="E5123">
        <f>IF(ISNA(F5123),NA(),E3191)</f>
        <v>0</v>
      </c>
      <c r="F5123">
        <f>IF(OR(F3191="",AND(F3191=F3190,F3191=F3192)),NA(), F3191)</f>
        <v>0</v>
      </c>
      <c r="G5123">
        <f>IF(ISNA(H5123),NA(),G3191)</f>
        <v>0</v>
      </c>
      <c r="H5123">
        <f>IF(OR(H3191="",AND(H3191=H3190,H3191=H3192)),NA(), H3191)</f>
        <v>0</v>
      </c>
      <c r="K5123">
        <f>IF(ISNA(L5123),NA(),K3191)</f>
        <v>0</v>
      </c>
      <c r="L5123">
        <f>IF(OR(L3191="",AND(L3191=L3190,L3191=L3192)),NA(), L3191)</f>
        <v>0</v>
      </c>
      <c r="M5123">
        <f>IF(ISNA(N5123),NA(),M3191)</f>
        <v>0</v>
      </c>
      <c r="N5123">
        <f>IF(OR(N3191="",AND(N3191=N3190,N3191=N3192)),NA(), N3191)</f>
        <v>0</v>
      </c>
    </row>
    <row r="5124" spans="5:14">
      <c r="E5124">
        <f>IF(ISNA(F5124),NA(),E3192)</f>
        <v>0</v>
      </c>
      <c r="F5124">
        <f>IF(OR(F3192="",AND(F3192=F3191,F3192=F3193)),NA(), F3192)</f>
        <v>0</v>
      </c>
      <c r="G5124">
        <f>IF(ISNA(H5124),NA(),G3192)</f>
        <v>0</v>
      </c>
      <c r="H5124">
        <f>IF(OR(H3192="",AND(H3192=H3191,H3192=H3193)),NA(), H3192)</f>
        <v>0</v>
      </c>
      <c r="K5124">
        <f>IF(ISNA(L5124),NA(),K3192)</f>
        <v>0</v>
      </c>
      <c r="L5124">
        <f>IF(OR(L3192="",AND(L3192=L3191,L3192=L3193)),NA(), L3192)</f>
        <v>0</v>
      </c>
      <c r="M5124">
        <f>IF(ISNA(N5124),NA(),M3192)</f>
        <v>0</v>
      </c>
      <c r="N5124">
        <f>IF(OR(N3192="",AND(N3192=N3191,N3192=N3193)),NA(), N3192)</f>
        <v>0</v>
      </c>
    </row>
    <row r="5125" spans="5:14">
      <c r="E5125">
        <f>IF(ISNA(F5125),NA(),E3193)</f>
        <v>0</v>
      </c>
      <c r="F5125">
        <f>IF(OR(F3193="",AND(F3193=F3192,F3193=F3194)),NA(), F3193)</f>
        <v>0</v>
      </c>
      <c r="G5125">
        <f>IF(ISNA(H5125),NA(),G3193)</f>
        <v>0</v>
      </c>
      <c r="H5125">
        <f>IF(OR(H3193="",AND(H3193=H3192,H3193=H3194)),NA(), H3193)</f>
        <v>0</v>
      </c>
      <c r="K5125">
        <f>IF(ISNA(L5125),NA(),K3193)</f>
        <v>0</v>
      </c>
      <c r="L5125">
        <f>IF(OR(L3193="",AND(L3193=L3192,L3193=L3194)),NA(), L3193)</f>
        <v>0</v>
      </c>
      <c r="M5125">
        <f>IF(ISNA(N5125),NA(),M3193)</f>
        <v>0</v>
      </c>
      <c r="N5125">
        <f>IF(OR(N3193="",AND(N3193=N3192,N3193=N3194)),NA(), N3193)</f>
        <v>0</v>
      </c>
    </row>
    <row r="5126" spans="5:14">
      <c r="E5126">
        <f>IF(ISNA(F5126),NA(),E3194)</f>
        <v>0</v>
      </c>
      <c r="F5126">
        <f>IF(OR(F3194="",AND(F3194=F3193,F3194=F3195)),NA(), F3194)</f>
        <v>0</v>
      </c>
      <c r="G5126">
        <f>IF(ISNA(H5126),NA(),G3194)</f>
        <v>0</v>
      </c>
      <c r="H5126">
        <f>IF(OR(H3194="",AND(H3194=H3193,H3194=H3195)),NA(), H3194)</f>
        <v>0</v>
      </c>
      <c r="K5126">
        <f>IF(ISNA(L5126),NA(),K3194)</f>
        <v>0</v>
      </c>
      <c r="L5126">
        <f>IF(OR(L3194="",AND(L3194=L3193,L3194=L3195)),NA(), L3194)</f>
        <v>0</v>
      </c>
      <c r="M5126">
        <f>IF(ISNA(N5126),NA(),M3194)</f>
        <v>0</v>
      </c>
      <c r="N5126">
        <f>IF(OR(N3194="",AND(N3194=N3193,N3194=N3195)),NA(), N3194)</f>
        <v>0</v>
      </c>
    </row>
    <row r="5127" spans="5:14">
      <c r="E5127">
        <f>IF(ISNA(F5127),NA(),E3195)</f>
        <v>0</v>
      </c>
      <c r="F5127">
        <f>IF(OR(F3195="",AND(F3195=F3194,F3195=F3196)),NA(), F3195)</f>
        <v>0</v>
      </c>
      <c r="G5127">
        <f>IF(ISNA(H5127),NA(),G3195)</f>
        <v>0</v>
      </c>
      <c r="H5127">
        <f>IF(OR(H3195="",AND(H3195=H3194,H3195=H3196)),NA(), H3195)</f>
        <v>0</v>
      </c>
      <c r="K5127">
        <f>IF(ISNA(L5127),NA(),K3195)</f>
        <v>0</v>
      </c>
      <c r="L5127">
        <f>IF(OR(L3195="",AND(L3195=L3194,L3195=L3196)),NA(), L3195)</f>
        <v>0</v>
      </c>
      <c r="M5127">
        <f>IF(ISNA(N5127),NA(),M3195)</f>
        <v>0</v>
      </c>
      <c r="N5127">
        <f>IF(OR(N3195="",AND(N3195=N3194,N3195=N3196)),NA(), N3195)</f>
        <v>0</v>
      </c>
    </row>
    <row r="5128" spans="5:14">
      <c r="E5128">
        <f>IF(ISNA(F5128),NA(),E3196)</f>
        <v>0</v>
      </c>
      <c r="F5128">
        <f>IF(OR(F3196="",AND(F3196=F3195,F3196=F3197)),NA(), F3196)</f>
        <v>0</v>
      </c>
      <c r="G5128">
        <f>IF(ISNA(H5128),NA(),G3196)</f>
        <v>0</v>
      </c>
      <c r="H5128">
        <f>IF(OR(H3196="",AND(H3196=H3195,H3196=H3197)),NA(), H3196)</f>
        <v>0</v>
      </c>
      <c r="K5128">
        <f>IF(ISNA(L5128),NA(),K3196)</f>
        <v>0</v>
      </c>
      <c r="L5128">
        <f>IF(OR(L3196="",AND(L3196=L3195,L3196=L3197)),NA(), L3196)</f>
        <v>0</v>
      </c>
      <c r="M5128">
        <f>IF(ISNA(N5128),NA(),M3196)</f>
        <v>0</v>
      </c>
      <c r="N5128">
        <f>IF(OR(N3196="",AND(N3196=N3195,N3196=N3197)),NA(), N3196)</f>
        <v>0</v>
      </c>
    </row>
    <row r="5129" spans="5:14">
      <c r="E5129">
        <f>IF(ISNA(F5129),NA(),E3197)</f>
        <v>0</v>
      </c>
      <c r="F5129">
        <f>IF(OR(F3197="",AND(F3197=F3196,F3197=F3198)),NA(), F3197)</f>
        <v>0</v>
      </c>
      <c r="G5129">
        <f>IF(ISNA(H5129),NA(),G3197)</f>
        <v>0</v>
      </c>
      <c r="H5129">
        <f>IF(OR(H3197="",AND(H3197=H3196,H3197=H3198)),NA(), H3197)</f>
        <v>0</v>
      </c>
      <c r="K5129">
        <f>IF(ISNA(L5129),NA(),K3197)</f>
        <v>0</v>
      </c>
      <c r="L5129">
        <f>IF(OR(L3197="",AND(L3197=L3196,L3197=L3198)),NA(), L3197)</f>
        <v>0</v>
      </c>
      <c r="M5129">
        <f>IF(ISNA(N5129),NA(),M3197)</f>
        <v>0</v>
      </c>
      <c r="N5129">
        <f>IF(OR(N3197="",AND(N3197=N3196,N3197=N3198)),NA(), N3197)</f>
        <v>0</v>
      </c>
    </row>
    <row r="5130" spans="5:14">
      <c r="E5130">
        <f>IF(ISNA(F5130),NA(),E3198)</f>
        <v>0</v>
      </c>
      <c r="F5130">
        <f>IF(OR(F3198="",AND(F3198=F3197,F3198=F3199)),NA(), F3198)</f>
        <v>0</v>
      </c>
      <c r="G5130">
        <f>IF(ISNA(H5130),NA(),G3198)</f>
        <v>0</v>
      </c>
      <c r="H5130">
        <f>IF(OR(H3198="",AND(H3198=H3197,H3198=H3199)),NA(), H3198)</f>
        <v>0</v>
      </c>
      <c r="K5130">
        <f>IF(ISNA(L5130),NA(),K3198)</f>
        <v>0</v>
      </c>
      <c r="L5130">
        <f>IF(OR(L3198="",AND(L3198=L3197,L3198=L3199)),NA(), L3198)</f>
        <v>0</v>
      </c>
      <c r="M5130">
        <f>IF(ISNA(N5130),NA(),M3198)</f>
        <v>0</v>
      </c>
      <c r="N5130">
        <f>IF(OR(N3198="",AND(N3198=N3197,N3198=N3199)),NA(), N3198)</f>
        <v>0</v>
      </c>
    </row>
    <row r="5131" spans="5:14">
      <c r="E5131">
        <f>IF(ISNA(F5131),NA(),E3199)</f>
        <v>0</v>
      </c>
      <c r="F5131">
        <f>IF(OR(F3199="",AND(F3199=F3198,F3199=F3200)),NA(), F3199)</f>
        <v>0</v>
      </c>
      <c r="G5131">
        <f>IF(ISNA(H5131),NA(),G3199)</f>
        <v>0</v>
      </c>
      <c r="H5131">
        <f>IF(OR(H3199="",AND(H3199=H3198,H3199=H3200)),NA(), H3199)</f>
        <v>0</v>
      </c>
      <c r="K5131">
        <f>IF(ISNA(L5131),NA(),K3199)</f>
        <v>0</v>
      </c>
      <c r="L5131">
        <f>IF(OR(L3199="",AND(L3199=L3198,L3199=L3200)),NA(), L3199)</f>
        <v>0</v>
      </c>
      <c r="M5131">
        <f>IF(ISNA(N5131),NA(),M3199)</f>
        <v>0</v>
      </c>
      <c r="N5131">
        <f>IF(OR(N3199="",AND(N3199=N3198,N3199=N3200)),NA(), N3199)</f>
        <v>0</v>
      </c>
    </row>
    <row r="5132" spans="5:14">
      <c r="E5132">
        <f>IF(ISNA(F5132),NA(),E3200)</f>
        <v>0</v>
      </c>
      <c r="F5132">
        <f>IF(OR(F3200="",AND(F3200=F3199,F3200=F3201)),NA(), F3200)</f>
        <v>0</v>
      </c>
      <c r="G5132">
        <f>IF(ISNA(H5132),NA(),G3200)</f>
        <v>0</v>
      </c>
      <c r="H5132">
        <f>IF(OR(H3200="",AND(H3200=H3199,H3200=H3201)),NA(), H3200)</f>
        <v>0</v>
      </c>
      <c r="K5132">
        <f>IF(ISNA(L5132),NA(),K3200)</f>
        <v>0</v>
      </c>
      <c r="L5132">
        <f>IF(OR(L3200="",AND(L3200=L3199,L3200=L3201)),NA(), L3200)</f>
        <v>0</v>
      </c>
      <c r="M5132">
        <f>IF(ISNA(N5132),NA(),M3200)</f>
        <v>0</v>
      </c>
      <c r="N5132">
        <f>IF(OR(N3200="",AND(N3200=N3199,N3200=N3201)),NA(), N3200)</f>
        <v>0</v>
      </c>
    </row>
    <row r="5133" spans="5:14">
      <c r="E5133">
        <f>IF(ISNA(F5133),NA(),E3201)</f>
        <v>0</v>
      </c>
      <c r="F5133">
        <f>IF(OR(F3201="",AND(F3201=F3200,F3201=F3202)),NA(), F3201)</f>
        <v>0</v>
      </c>
      <c r="G5133">
        <f>IF(ISNA(H5133),NA(),G3201)</f>
        <v>0</v>
      </c>
      <c r="H5133">
        <f>IF(OR(H3201="",AND(H3201=H3200,H3201=H3202)),NA(), H3201)</f>
        <v>0</v>
      </c>
      <c r="K5133">
        <f>IF(ISNA(L5133),NA(),K3201)</f>
        <v>0</v>
      </c>
      <c r="L5133">
        <f>IF(OR(L3201="",AND(L3201=L3200,L3201=L3202)),NA(), L3201)</f>
        <v>0</v>
      </c>
      <c r="M5133">
        <f>IF(ISNA(N5133),NA(),M3201)</f>
        <v>0</v>
      </c>
      <c r="N5133">
        <f>IF(OR(N3201="",AND(N3201=N3200,N3201=N3202)),NA(), N3201)</f>
        <v>0</v>
      </c>
    </row>
    <row r="5134" spans="5:14">
      <c r="E5134">
        <f>IF(ISNA(F5134),NA(),E3202)</f>
        <v>0</v>
      </c>
      <c r="F5134">
        <f>IF(OR(F3202="",AND(F3202=F3201,F3202=F3203)),NA(), F3202)</f>
        <v>0</v>
      </c>
      <c r="G5134">
        <f>IF(ISNA(H5134),NA(),G3202)</f>
        <v>0</v>
      </c>
      <c r="H5134">
        <f>IF(OR(H3202="",AND(H3202=H3201,H3202=H3203)),NA(), H3202)</f>
        <v>0</v>
      </c>
      <c r="K5134">
        <f>IF(ISNA(L5134),NA(),K3202)</f>
        <v>0</v>
      </c>
      <c r="L5134">
        <f>IF(OR(L3202="",AND(L3202=L3201,L3202=L3203)),NA(), L3202)</f>
        <v>0</v>
      </c>
      <c r="M5134">
        <f>IF(ISNA(N5134),NA(),M3202)</f>
        <v>0</v>
      </c>
      <c r="N5134">
        <f>IF(OR(N3202="",AND(N3202=N3201,N3202=N3203)),NA(), N3202)</f>
        <v>0</v>
      </c>
    </row>
    <row r="5135" spans="5:14">
      <c r="E5135">
        <f>IF(ISNA(F5135),NA(),E3203)</f>
        <v>0</v>
      </c>
      <c r="F5135">
        <f>IF(OR(F3203="",AND(F3203=F3202,F3203=F3204)),NA(), F3203)</f>
        <v>0</v>
      </c>
      <c r="G5135">
        <f>IF(ISNA(H5135),NA(),G3203)</f>
        <v>0</v>
      </c>
      <c r="H5135">
        <f>IF(OR(H3203="",AND(H3203=H3202,H3203=H3204)),NA(), H3203)</f>
        <v>0</v>
      </c>
      <c r="K5135">
        <f>IF(ISNA(L5135),NA(),K3203)</f>
        <v>0</v>
      </c>
      <c r="L5135">
        <f>IF(OR(L3203="",AND(L3203=L3202,L3203=L3204)),NA(), L3203)</f>
        <v>0</v>
      </c>
      <c r="M5135">
        <f>IF(ISNA(N5135),NA(),M3203)</f>
        <v>0</v>
      </c>
      <c r="N5135">
        <f>IF(OR(N3203="",AND(N3203=N3202,N3203=N3204)),NA(), N3203)</f>
        <v>0</v>
      </c>
    </row>
    <row r="5136" spans="5:14">
      <c r="E5136">
        <f>IF(ISNA(F5136),NA(),E3204)</f>
        <v>0</v>
      </c>
      <c r="F5136">
        <f>IF(OR(F3204="",AND(F3204=F3203,F3204=F3205)),NA(), F3204)</f>
        <v>0</v>
      </c>
      <c r="G5136">
        <f>IF(ISNA(H5136),NA(),G3204)</f>
        <v>0</v>
      </c>
      <c r="H5136">
        <f>IF(OR(H3204="",AND(H3204=H3203,H3204=H3205)),NA(), H3204)</f>
        <v>0</v>
      </c>
      <c r="K5136">
        <f>IF(ISNA(L5136),NA(),K3204)</f>
        <v>0</v>
      </c>
      <c r="L5136">
        <f>IF(OR(L3204="",AND(L3204=L3203,L3204=L3205)),NA(), L3204)</f>
        <v>0</v>
      </c>
      <c r="M5136">
        <f>IF(ISNA(N5136),NA(),M3204)</f>
        <v>0</v>
      </c>
      <c r="N5136">
        <f>IF(OR(N3204="",AND(N3204=N3203,N3204=N3205)),NA(), N3204)</f>
        <v>0</v>
      </c>
    </row>
    <row r="5137" spans="5:14">
      <c r="E5137">
        <f>IF(ISNA(F5137),NA(),E3205)</f>
        <v>0</v>
      </c>
      <c r="F5137">
        <f>IF(OR(F3205="",AND(F3205=F3204,F3205=F3206)),NA(), F3205)</f>
        <v>0</v>
      </c>
      <c r="G5137">
        <f>IF(ISNA(H5137),NA(),G3205)</f>
        <v>0</v>
      </c>
      <c r="H5137">
        <f>IF(OR(H3205="",AND(H3205=H3204,H3205=H3206)),NA(), H3205)</f>
        <v>0</v>
      </c>
      <c r="K5137">
        <f>IF(ISNA(L5137),NA(),K3205)</f>
        <v>0</v>
      </c>
      <c r="L5137">
        <f>IF(OR(L3205="",AND(L3205=L3204,L3205=L3206)),NA(), L3205)</f>
        <v>0</v>
      </c>
      <c r="M5137">
        <f>IF(ISNA(N5137),NA(),M3205)</f>
        <v>0</v>
      </c>
      <c r="N5137">
        <f>IF(OR(N3205="",AND(N3205=N3204,N3205=N3206)),NA(), N3205)</f>
        <v>0</v>
      </c>
    </row>
    <row r="5138" spans="5:14">
      <c r="E5138">
        <f>IF(ISNA(F5138),NA(),E3206)</f>
        <v>0</v>
      </c>
      <c r="F5138">
        <f>IF(OR(F3206="",AND(F3206=F3205,F3206=F3207)),NA(), F3206)</f>
        <v>0</v>
      </c>
      <c r="G5138">
        <f>IF(ISNA(H5138),NA(),G3206)</f>
        <v>0</v>
      </c>
      <c r="H5138">
        <f>IF(OR(H3206="",AND(H3206=H3205,H3206=H3207)),NA(), H3206)</f>
        <v>0</v>
      </c>
      <c r="K5138">
        <f>IF(ISNA(L5138),NA(),K3206)</f>
        <v>0</v>
      </c>
      <c r="L5138">
        <f>IF(OR(L3206="",AND(L3206=L3205,L3206=L3207)),NA(), L3206)</f>
        <v>0</v>
      </c>
      <c r="M5138">
        <f>IF(ISNA(N5138),NA(),M3206)</f>
        <v>0</v>
      </c>
      <c r="N5138">
        <f>IF(OR(N3206="",AND(N3206=N3205,N3206=N3207)),NA(), N3206)</f>
        <v>0</v>
      </c>
    </row>
    <row r="5139" spans="5:14">
      <c r="E5139">
        <f>IF(ISNA(F5139),NA(),E3207)</f>
        <v>0</v>
      </c>
      <c r="F5139">
        <f>IF(OR(F3207="",AND(F3207=F3206,F3207=F3208)),NA(), F3207)</f>
        <v>0</v>
      </c>
      <c r="G5139">
        <f>IF(ISNA(H5139),NA(),G3207)</f>
        <v>0</v>
      </c>
      <c r="H5139">
        <f>IF(OR(H3207="",AND(H3207=H3206,H3207=H3208)),NA(), H3207)</f>
        <v>0</v>
      </c>
      <c r="K5139">
        <f>IF(ISNA(L5139),NA(),K3207)</f>
        <v>0</v>
      </c>
      <c r="L5139">
        <f>IF(OR(L3207="",AND(L3207=L3206,L3207=L3208)),NA(), L3207)</f>
        <v>0</v>
      </c>
      <c r="M5139">
        <f>IF(ISNA(N5139),NA(),M3207)</f>
        <v>0</v>
      </c>
      <c r="N5139">
        <f>IF(OR(N3207="",AND(N3207=N3206,N3207=N3208)),NA(), N3207)</f>
        <v>0</v>
      </c>
    </row>
    <row r="5140" spans="5:14">
      <c r="E5140">
        <f>IF(ISNA(F5140),NA(),E3208)</f>
        <v>0</v>
      </c>
      <c r="F5140">
        <f>IF(OR(F3208="",AND(F3208=F3207,F3208=F3209)),NA(), F3208)</f>
        <v>0</v>
      </c>
      <c r="G5140">
        <f>IF(ISNA(H5140),NA(),G3208)</f>
        <v>0</v>
      </c>
      <c r="H5140">
        <f>IF(OR(H3208="",AND(H3208=H3207,H3208=H3209)),NA(), H3208)</f>
        <v>0</v>
      </c>
      <c r="K5140">
        <f>IF(ISNA(L5140),NA(),K3208)</f>
        <v>0</v>
      </c>
      <c r="L5140">
        <f>IF(OR(L3208="",AND(L3208=L3207,L3208=L3209)),NA(), L3208)</f>
        <v>0</v>
      </c>
      <c r="M5140">
        <f>IF(ISNA(N5140),NA(),M3208)</f>
        <v>0</v>
      </c>
      <c r="N5140">
        <f>IF(OR(N3208="",AND(N3208=N3207,N3208=N3209)),NA(), N3208)</f>
        <v>0</v>
      </c>
    </row>
    <row r="5141" spans="5:14">
      <c r="E5141">
        <f>IF(ISNA(F5141),NA(),E3209)</f>
        <v>0</v>
      </c>
      <c r="F5141">
        <f>IF(OR(F3209="",AND(F3209=F3208,F3209=F3210)),NA(), F3209)</f>
        <v>0</v>
      </c>
      <c r="G5141">
        <f>IF(ISNA(H5141),NA(),G3209)</f>
        <v>0</v>
      </c>
      <c r="H5141">
        <f>IF(OR(H3209="",AND(H3209=H3208,H3209=H3210)),NA(), H3209)</f>
        <v>0</v>
      </c>
      <c r="K5141">
        <f>IF(ISNA(L5141),NA(),K3209)</f>
        <v>0</v>
      </c>
      <c r="L5141">
        <f>IF(OR(L3209="",AND(L3209=L3208,L3209=L3210)),NA(), L3209)</f>
        <v>0</v>
      </c>
      <c r="M5141">
        <f>IF(ISNA(N5141),NA(),M3209)</f>
        <v>0</v>
      </c>
      <c r="N5141">
        <f>IF(OR(N3209="",AND(N3209=N3208,N3209=N3210)),NA(), N3209)</f>
        <v>0</v>
      </c>
    </row>
    <row r="5142" spans="5:14">
      <c r="E5142">
        <f>IF(ISNA(F5142),NA(),E3210)</f>
        <v>0</v>
      </c>
      <c r="F5142">
        <f>IF(OR(F3210="",AND(F3210=F3209,F3210=F3211)),NA(), F3210)</f>
        <v>0</v>
      </c>
      <c r="G5142">
        <f>IF(ISNA(H5142),NA(),G3210)</f>
        <v>0</v>
      </c>
      <c r="H5142">
        <f>IF(OR(H3210="",AND(H3210=H3209,H3210=H3211)),NA(), H3210)</f>
        <v>0</v>
      </c>
      <c r="K5142">
        <f>IF(ISNA(L5142),NA(),K3210)</f>
        <v>0</v>
      </c>
      <c r="L5142">
        <f>IF(OR(L3210="",AND(L3210=L3209,L3210=L3211)),NA(), L3210)</f>
        <v>0</v>
      </c>
      <c r="M5142">
        <f>IF(ISNA(N5142),NA(),M3210)</f>
        <v>0</v>
      </c>
      <c r="N5142">
        <f>IF(OR(N3210="",AND(N3210=N3209,N3210=N3211)),NA(), N3210)</f>
        <v>0</v>
      </c>
    </row>
    <row r="5143" spans="5:14">
      <c r="E5143">
        <f>IF(ISNA(F5143),NA(),E3211)</f>
        <v>0</v>
      </c>
      <c r="F5143">
        <f>IF(OR(F3211="",AND(F3211=F3210,F3211=F3212)),NA(), F3211)</f>
        <v>0</v>
      </c>
      <c r="G5143">
        <f>IF(ISNA(H5143),NA(),G3211)</f>
        <v>0</v>
      </c>
      <c r="H5143">
        <f>IF(OR(H3211="",AND(H3211=H3210,H3211=H3212)),NA(), H3211)</f>
        <v>0</v>
      </c>
      <c r="K5143">
        <f>IF(ISNA(L5143),NA(),K3211)</f>
        <v>0</v>
      </c>
      <c r="L5143">
        <f>IF(OR(L3211="",AND(L3211=L3210,L3211=L3212)),NA(), L3211)</f>
        <v>0</v>
      </c>
      <c r="M5143">
        <f>IF(ISNA(N5143),NA(),M3211)</f>
        <v>0</v>
      </c>
      <c r="N5143">
        <f>IF(OR(N3211="",AND(N3211=N3210,N3211=N3212)),NA(), N3211)</f>
        <v>0</v>
      </c>
    </row>
    <row r="5144" spans="5:14">
      <c r="E5144">
        <f>IF(ISNA(F5144),NA(),E3212)</f>
        <v>0</v>
      </c>
      <c r="F5144">
        <f>IF(OR(F3212="",AND(F3212=F3211,F3212=F3213)),NA(), F3212)</f>
        <v>0</v>
      </c>
      <c r="G5144">
        <f>IF(ISNA(H5144),NA(),G3212)</f>
        <v>0</v>
      </c>
      <c r="H5144">
        <f>IF(OR(H3212="",AND(H3212=H3211,H3212=H3213)),NA(), H3212)</f>
        <v>0</v>
      </c>
      <c r="K5144">
        <f>IF(ISNA(L5144),NA(),K3212)</f>
        <v>0</v>
      </c>
      <c r="L5144">
        <f>IF(OR(L3212="",AND(L3212=L3211,L3212=L3213)),NA(), L3212)</f>
        <v>0</v>
      </c>
      <c r="M5144">
        <f>IF(ISNA(N5144),NA(),M3212)</f>
        <v>0</v>
      </c>
      <c r="N5144">
        <f>IF(OR(N3212="",AND(N3212=N3211,N3212=N3213)),NA(), N3212)</f>
        <v>0</v>
      </c>
    </row>
    <row r="5145" spans="5:14">
      <c r="E5145">
        <f>IF(ISNA(F5145),NA(),E3213)</f>
        <v>0</v>
      </c>
      <c r="F5145">
        <f>IF(OR(F3213="",AND(F3213=F3212,F3213=F3214)),NA(), F3213)</f>
        <v>0</v>
      </c>
      <c r="G5145">
        <f>IF(ISNA(H5145),NA(),G3213)</f>
        <v>0</v>
      </c>
      <c r="H5145">
        <f>IF(OR(H3213="",AND(H3213=H3212,H3213=H3214)),NA(), H3213)</f>
        <v>0</v>
      </c>
      <c r="K5145">
        <f>IF(ISNA(L5145),NA(),K3213)</f>
        <v>0</v>
      </c>
      <c r="L5145">
        <f>IF(OR(L3213="",AND(L3213=L3212,L3213=L3214)),NA(), L3213)</f>
        <v>0</v>
      </c>
      <c r="M5145">
        <f>IF(ISNA(N5145),NA(),M3213)</f>
        <v>0</v>
      </c>
      <c r="N5145">
        <f>IF(OR(N3213="",AND(N3213=N3212,N3213=N3214)),NA(), N3213)</f>
        <v>0</v>
      </c>
    </row>
    <row r="5146" spans="5:14">
      <c r="E5146">
        <f>IF(ISNA(F5146),NA(),E3214)</f>
        <v>0</v>
      </c>
      <c r="F5146">
        <f>IF(OR(F3214="",AND(F3214=F3213,F3214=F3215)),NA(), F3214)</f>
        <v>0</v>
      </c>
      <c r="G5146">
        <f>IF(ISNA(H5146),NA(),G3214)</f>
        <v>0</v>
      </c>
      <c r="H5146">
        <f>IF(OR(H3214="",AND(H3214=H3213,H3214=H3215)),NA(), H3214)</f>
        <v>0</v>
      </c>
      <c r="K5146">
        <f>IF(ISNA(L5146),NA(),K3214)</f>
        <v>0</v>
      </c>
      <c r="L5146">
        <f>IF(OR(L3214="",AND(L3214=L3213,L3214=L3215)),NA(), L3214)</f>
        <v>0</v>
      </c>
      <c r="M5146">
        <f>IF(ISNA(N5146),NA(),M3214)</f>
        <v>0</v>
      </c>
      <c r="N5146">
        <f>IF(OR(N3214="",AND(N3214=N3213,N3214=N3215)),NA(), N3214)</f>
        <v>0</v>
      </c>
    </row>
    <row r="5147" spans="5:14">
      <c r="E5147">
        <f>IF(ISNA(F5147),NA(),E3215)</f>
        <v>0</v>
      </c>
      <c r="F5147">
        <f>IF(OR(F3215="",AND(F3215=F3214,F3215=F3216)),NA(), F3215)</f>
        <v>0</v>
      </c>
      <c r="G5147">
        <f>IF(ISNA(H5147),NA(),G3215)</f>
        <v>0</v>
      </c>
      <c r="H5147">
        <f>IF(OR(H3215="",AND(H3215=H3214,H3215=H3216)),NA(), H3215)</f>
        <v>0</v>
      </c>
      <c r="K5147">
        <f>IF(ISNA(L5147),NA(),K3215)</f>
        <v>0</v>
      </c>
      <c r="L5147">
        <f>IF(OR(L3215="",AND(L3215=L3214,L3215=L3216)),NA(), L3215)</f>
        <v>0</v>
      </c>
      <c r="M5147">
        <f>IF(ISNA(N5147),NA(),M3215)</f>
        <v>0</v>
      </c>
      <c r="N5147">
        <f>IF(OR(N3215="",AND(N3215=N3214,N3215=N3216)),NA(), N3215)</f>
        <v>0</v>
      </c>
    </row>
    <row r="5148" spans="5:14">
      <c r="E5148">
        <f>IF(ISNA(F5148),NA(),E3216)</f>
        <v>0</v>
      </c>
      <c r="F5148">
        <f>IF(OR(F3216="",AND(F3216=F3215,F3216=F3217)),NA(), F3216)</f>
        <v>0</v>
      </c>
      <c r="G5148">
        <f>IF(ISNA(H5148),NA(),G3216)</f>
        <v>0</v>
      </c>
      <c r="H5148">
        <f>IF(OR(H3216="",AND(H3216=H3215,H3216=H3217)),NA(), H3216)</f>
        <v>0</v>
      </c>
      <c r="K5148">
        <f>IF(ISNA(L5148),NA(),K3216)</f>
        <v>0</v>
      </c>
      <c r="L5148">
        <f>IF(OR(L3216="",AND(L3216=L3215,L3216=L3217)),NA(), L3216)</f>
        <v>0</v>
      </c>
      <c r="M5148">
        <f>IF(ISNA(N5148),NA(),M3216)</f>
        <v>0</v>
      </c>
      <c r="N5148">
        <f>IF(OR(N3216="",AND(N3216=N3215,N3216=N3217)),NA(), N3216)</f>
        <v>0</v>
      </c>
    </row>
    <row r="5149" spans="5:14">
      <c r="E5149">
        <f>IF(ISNA(F5149),NA(),E3217)</f>
        <v>0</v>
      </c>
      <c r="F5149">
        <f>IF(OR(F3217="",AND(F3217=F3216,F3217=F3218)),NA(), F3217)</f>
        <v>0</v>
      </c>
      <c r="G5149">
        <f>IF(ISNA(H5149),NA(),G3217)</f>
        <v>0</v>
      </c>
      <c r="H5149">
        <f>IF(OR(H3217="",AND(H3217=H3216,H3217=H3218)),NA(), H3217)</f>
        <v>0</v>
      </c>
      <c r="K5149">
        <f>IF(ISNA(L5149),NA(),K3217)</f>
        <v>0</v>
      </c>
      <c r="L5149">
        <f>IF(OR(L3217="",AND(L3217=L3216,L3217=L3218)),NA(), L3217)</f>
        <v>0</v>
      </c>
      <c r="M5149">
        <f>IF(ISNA(N5149),NA(),M3217)</f>
        <v>0</v>
      </c>
      <c r="N5149">
        <f>IF(OR(N3217="",AND(N3217=N3216,N3217=N3218)),NA(), N3217)</f>
        <v>0</v>
      </c>
    </row>
    <row r="5150" spans="5:14">
      <c r="E5150">
        <f>IF(ISNA(F5150),NA(),E3218)</f>
        <v>0</v>
      </c>
      <c r="F5150">
        <f>IF(OR(F3218="",AND(F3218=F3217,F3218=F3219)),NA(), F3218)</f>
        <v>0</v>
      </c>
      <c r="G5150">
        <f>IF(ISNA(H5150),NA(),G3218)</f>
        <v>0</v>
      </c>
      <c r="H5150">
        <f>IF(OR(H3218="",AND(H3218=H3217,H3218=H3219)),NA(), H3218)</f>
        <v>0</v>
      </c>
      <c r="K5150">
        <f>IF(ISNA(L5150),NA(),K3218)</f>
        <v>0</v>
      </c>
      <c r="L5150">
        <f>IF(OR(L3218="",AND(L3218=L3217,L3218=L3219)),NA(), L3218)</f>
        <v>0</v>
      </c>
      <c r="M5150">
        <f>IF(ISNA(N5150),NA(),M3218)</f>
        <v>0</v>
      </c>
      <c r="N5150">
        <f>IF(OR(N3218="",AND(N3218=N3217,N3218=N3219)),NA(), N3218)</f>
        <v>0</v>
      </c>
    </row>
    <row r="5151" spans="5:14">
      <c r="E5151">
        <f>IF(ISNA(F5151),NA(),E3219)</f>
        <v>0</v>
      </c>
      <c r="F5151">
        <f>IF(OR(F3219="",AND(F3219=F3218,F3219=F3220)),NA(), F3219)</f>
        <v>0</v>
      </c>
      <c r="G5151">
        <f>IF(ISNA(H5151),NA(),G3219)</f>
        <v>0</v>
      </c>
      <c r="H5151">
        <f>IF(OR(H3219="",AND(H3219=H3218,H3219=H3220)),NA(), H3219)</f>
        <v>0</v>
      </c>
      <c r="K5151">
        <f>IF(ISNA(L5151),NA(),K3219)</f>
        <v>0</v>
      </c>
      <c r="L5151">
        <f>IF(OR(L3219="",AND(L3219=L3218,L3219=L3220)),NA(), L3219)</f>
        <v>0</v>
      </c>
      <c r="M5151">
        <f>IF(ISNA(N5151),NA(),M3219)</f>
        <v>0</v>
      </c>
      <c r="N5151">
        <f>IF(OR(N3219="",AND(N3219=N3218,N3219=N3220)),NA(), N3219)</f>
        <v>0</v>
      </c>
    </row>
    <row r="5152" spans="5:14">
      <c r="E5152">
        <f>IF(ISNA(F5152),NA(),E3220)</f>
        <v>0</v>
      </c>
      <c r="F5152">
        <f>IF(OR(F3220="",AND(F3220=F3219,F3220=F3221)),NA(), F3220)</f>
        <v>0</v>
      </c>
      <c r="G5152">
        <f>IF(ISNA(H5152),NA(),G3220)</f>
        <v>0</v>
      </c>
      <c r="H5152">
        <f>IF(OR(H3220="",AND(H3220=H3219,H3220=H3221)),NA(), H3220)</f>
        <v>0</v>
      </c>
      <c r="K5152">
        <f>IF(ISNA(L5152),NA(),K3220)</f>
        <v>0</v>
      </c>
      <c r="L5152">
        <f>IF(OR(L3220="",AND(L3220=L3219,L3220=L3221)),NA(), L3220)</f>
        <v>0</v>
      </c>
      <c r="M5152">
        <f>IF(ISNA(N5152),NA(),M3220)</f>
        <v>0</v>
      </c>
      <c r="N5152">
        <f>IF(OR(N3220="",AND(N3220=N3219,N3220=N3221)),NA(), N3220)</f>
        <v>0</v>
      </c>
    </row>
    <row r="5153" spans="5:14">
      <c r="E5153">
        <f>IF(ISNA(F5153),NA(),E3221)</f>
        <v>0</v>
      </c>
      <c r="F5153">
        <f>IF(OR(F3221="",AND(F3221=F3220,F3221=F3222)),NA(), F3221)</f>
        <v>0</v>
      </c>
      <c r="G5153">
        <f>IF(ISNA(H5153),NA(),G3221)</f>
        <v>0</v>
      </c>
      <c r="H5153">
        <f>IF(OR(H3221="",AND(H3221=H3220,H3221=H3222)),NA(), H3221)</f>
        <v>0</v>
      </c>
      <c r="K5153">
        <f>IF(ISNA(L5153),NA(),K3221)</f>
        <v>0</v>
      </c>
      <c r="L5153">
        <f>IF(OR(L3221="",AND(L3221=L3220,L3221=L3222)),NA(), L3221)</f>
        <v>0</v>
      </c>
      <c r="M5153">
        <f>IF(ISNA(N5153),NA(),M3221)</f>
        <v>0</v>
      </c>
      <c r="N5153">
        <f>IF(OR(N3221="",AND(N3221=N3220,N3221=N3222)),NA(), N3221)</f>
        <v>0</v>
      </c>
    </row>
    <row r="5154" spans="5:14">
      <c r="E5154">
        <f>IF(ISNA(F5154),NA(),E3222)</f>
        <v>0</v>
      </c>
      <c r="F5154">
        <f>IF(OR(F3222="",AND(F3222=F3221,F3222=F3223)),NA(), F3222)</f>
        <v>0</v>
      </c>
      <c r="G5154">
        <f>IF(ISNA(H5154),NA(),G3222)</f>
        <v>0</v>
      </c>
      <c r="H5154">
        <f>IF(OR(H3222="",AND(H3222=H3221,H3222=H3223)),NA(), H3222)</f>
        <v>0</v>
      </c>
      <c r="K5154">
        <f>IF(ISNA(L5154),NA(),K3222)</f>
        <v>0</v>
      </c>
      <c r="L5154">
        <f>IF(OR(L3222="",AND(L3222=L3221,L3222=L3223)),NA(), L3222)</f>
        <v>0</v>
      </c>
      <c r="M5154">
        <f>IF(ISNA(N5154),NA(),M3222)</f>
        <v>0</v>
      </c>
      <c r="N5154">
        <f>IF(OR(N3222="",AND(N3222=N3221,N3222=N3223)),NA(), N3222)</f>
        <v>0</v>
      </c>
    </row>
    <row r="5155" spans="5:14">
      <c r="E5155">
        <f>IF(ISNA(F5155),NA(),E3223)</f>
        <v>0</v>
      </c>
      <c r="F5155">
        <f>IF(OR(F3223="",AND(F3223=F3222,F3223=F3224)),NA(), F3223)</f>
        <v>0</v>
      </c>
      <c r="G5155">
        <f>IF(ISNA(H5155),NA(),G3223)</f>
        <v>0</v>
      </c>
      <c r="H5155">
        <f>IF(OR(H3223="",AND(H3223=H3222,H3223=H3224)),NA(), H3223)</f>
        <v>0</v>
      </c>
      <c r="K5155">
        <f>IF(ISNA(L5155),NA(),K3223)</f>
        <v>0</v>
      </c>
      <c r="L5155">
        <f>IF(OR(L3223="",AND(L3223=L3222,L3223=L3224)),NA(), L3223)</f>
        <v>0</v>
      </c>
      <c r="M5155">
        <f>IF(ISNA(N5155),NA(),M3223)</f>
        <v>0</v>
      </c>
      <c r="N5155">
        <f>IF(OR(N3223="",AND(N3223=N3222,N3223=N3224)),NA(), N3223)</f>
        <v>0</v>
      </c>
    </row>
    <row r="5156" spans="5:14">
      <c r="E5156">
        <f>IF(ISNA(F5156),NA(),E3224)</f>
        <v>0</v>
      </c>
      <c r="F5156">
        <f>IF(OR(F3224="",AND(F3224=F3223,F3224=F3225)),NA(), F3224)</f>
        <v>0</v>
      </c>
      <c r="G5156">
        <f>IF(ISNA(H5156),NA(),G3224)</f>
        <v>0</v>
      </c>
      <c r="H5156">
        <f>IF(OR(H3224="",AND(H3224=H3223,H3224=H3225)),NA(), H3224)</f>
        <v>0</v>
      </c>
      <c r="K5156">
        <f>IF(ISNA(L5156),NA(),K3224)</f>
        <v>0</v>
      </c>
      <c r="L5156">
        <f>IF(OR(L3224="",AND(L3224=L3223,L3224=L3225)),NA(), L3224)</f>
        <v>0</v>
      </c>
      <c r="M5156">
        <f>IF(ISNA(N5156),NA(),M3224)</f>
        <v>0</v>
      </c>
      <c r="N5156">
        <f>IF(OR(N3224="",AND(N3224=N3223,N3224=N3225)),NA(), N3224)</f>
        <v>0</v>
      </c>
    </row>
    <row r="5157" spans="5:14">
      <c r="E5157">
        <f>IF(ISNA(F5157),NA(),E3225)</f>
        <v>0</v>
      </c>
      <c r="F5157">
        <f>IF(OR(F3225="",AND(F3225=F3224,F3225=F3226)),NA(), F3225)</f>
        <v>0</v>
      </c>
      <c r="G5157">
        <f>IF(ISNA(H5157),NA(),G3225)</f>
        <v>0</v>
      </c>
      <c r="H5157">
        <f>IF(OR(H3225="",AND(H3225=H3224,H3225=H3226)),NA(), H3225)</f>
        <v>0</v>
      </c>
      <c r="K5157">
        <f>IF(ISNA(L5157),NA(),K3225)</f>
        <v>0</v>
      </c>
      <c r="L5157">
        <f>IF(OR(L3225="",AND(L3225=L3224,L3225=L3226)),NA(), L3225)</f>
        <v>0</v>
      </c>
      <c r="M5157">
        <f>IF(ISNA(N5157),NA(),M3225)</f>
        <v>0</v>
      </c>
      <c r="N5157">
        <f>IF(OR(N3225="",AND(N3225=N3224,N3225=N3226)),NA(), N3225)</f>
        <v>0</v>
      </c>
    </row>
    <row r="5158" spans="5:14">
      <c r="E5158">
        <f>IF(ISNA(F5158),NA(),E3226)</f>
        <v>0</v>
      </c>
      <c r="F5158">
        <f>IF(OR(F3226="",AND(F3226=F3225,F3226=F3227)),NA(), F3226)</f>
        <v>0</v>
      </c>
      <c r="G5158">
        <f>IF(ISNA(H5158),NA(),G3226)</f>
        <v>0</v>
      </c>
      <c r="H5158">
        <f>IF(OR(H3226="",AND(H3226=H3225,H3226=H3227)),NA(), H3226)</f>
        <v>0</v>
      </c>
      <c r="K5158">
        <f>IF(ISNA(L5158),NA(),K3226)</f>
        <v>0</v>
      </c>
      <c r="L5158">
        <f>IF(OR(L3226="",AND(L3226=L3225,L3226=L3227)),NA(), L3226)</f>
        <v>0</v>
      </c>
      <c r="M5158">
        <f>IF(ISNA(N5158),NA(),M3226)</f>
        <v>0</v>
      </c>
      <c r="N5158">
        <f>IF(OR(N3226="",AND(N3226=N3225,N3226=N3227)),NA(), N3226)</f>
        <v>0</v>
      </c>
    </row>
    <row r="5159" spans="5:14">
      <c r="E5159">
        <f>IF(ISNA(F5159),NA(),E3227)</f>
        <v>0</v>
      </c>
      <c r="F5159">
        <f>IF(OR(F3227="",AND(F3227=F3226,F3227=F3228)),NA(), F3227)</f>
        <v>0</v>
      </c>
      <c r="G5159">
        <f>IF(ISNA(H5159),NA(),G3227)</f>
        <v>0</v>
      </c>
      <c r="H5159">
        <f>IF(OR(H3227="",AND(H3227=H3226,H3227=H3228)),NA(), H3227)</f>
        <v>0</v>
      </c>
      <c r="K5159">
        <f>IF(ISNA(L5159),NA(),K3227)</f>
        <v>0</v>
      </c>
      <c r="L5159">
        <f>IF(OR(L3227="",AND(L3227=L3226,L3227=L3228)),NA(), L3227)</f>
        <v>0</v>
      </c>
      <c r="M5159">
        <f>IF(ISNA(N5159),NA(),M3227)</f>
        <v>0</v>
      </c>
      <c r="N5159">
        <f>IF(OR(N3227="",AND(N3227=N3226,N3227=N3228)),NA(), N3227)</f>
        <v>0</v>
      </c>
    </row>
    <row r="5160" spans="5:14">
      <c r="E5160">
        <f>IF(ISNA(F5160),NA(),E3228)</f>
        <v>0</v>
      </c>
      <c r="F5160">
        <f>IF(OR(F3228="",AND(F3228=F3227,F3228=F3229)),NA(), F3228)</f>
        <v>0</v>
      </c>
      <c r="G5160">
        <f>IF(ISNA(H5160),NA(),G3228)</f>
        <v>0</v>
      </c>
      <c r="H5160">
        <f>IF(OR(H3228="",AND(H3228=H3227,H3228=H3229)),NA(), H3228)</f>
        <v>0</v>
      </c>
      <c r="K5160">
        <f>IF(ISNA(L5160),NA(),K3228)</f>
        <v>0</v>
      </c>
      <c r="L5160">
        <f>IF(OR(L3228="",AND(L3228=L3227,L3228=L3229)),NA(), L3228)</f>
        <v>0</v>
      </c>
      <c r="M5160">
        <f>IF(ISNA(N5160),NA(),M3228)</f>
        <v>0</v>
      </c>
      <c r="N5160">
        <f>IF(OR(N3228="",AND(N3228=N3227,N3228=N3229)),NA(), N3228)</f>
        <v>0</v>
      </c>
    </row>
    <row r="5161" spans="5:14">
      <c r="E5161">
        <f>IF(ISNA(F5161),NA(),E3229)</f>
        <v>0</v>
      </c>
      <c r="F5161">
        <f>IF(OR(F3229="",AND(F3229=F3228,F3229=F3230)),NA(), F3229)</f>
        <v>0</v>
      </c>
      <c r="G5161">
        <f>IF(ISNA(H5161),NA(),G3229)</f>
        <v>0</v>
      </c>
      <c r="H5161">
        <f>IF(OR(H3229="",AND(H3229=H3228,H3229=H3230)),NA(), H3229)</f>
        <v>0</v>
      </c>
      <c r="K5161">
        <f>IF(ISNA(L5161),NA(),K3229)</f>
        <v>0</v>
      </c>
      <c r="L5161">
        <f>IF(OR(L3229="",AND(L3229=L3228,L3229=L3230)),NA(), L3229)</f>
        <v>0</v>
      </c>
      <c r="M5161">
        <f>IF(ISNA(N5161),NA(),M3229)</f>
        <v>0</v>
      </c>
      <c r="N5161">
        <f>IF(OR(N3229="",AND(N3229=N3228,N3229=N3230)),NA(), N3229)</f>
        <v>0</v>
      </c>
    </row>
    <row r="5162" spans="5:14">
      <c r="E5162">
        <f>IF(ISNA(F5162),NA(),E3230)</f>
        <v>0</v>
      </c>
      <c r="F5162">
        <f>IF(OR(F3230="",AND(F3230=F3229,F3230=F3231)),NA(), F3230)</f>
        <v>0</v>
      </c>
      <c r="G5162">
        <f>IF(ISNA(H5162),NA(),G3230)</f>
        <v>0</v>
      </c>
      <c r="H5162">
        <f>IF(OR(H3230="",AND(H3230=H3229,H3230=H3231)),NA(), H3230)</f>
        <v>0</v>
      </c>
      <c r="K5162">
        <f>IF(ISNA(L5162),NA(),K3230)</f>
        <v>0</v>
      </c>
      <c r="L5162">
        <f>IF(OR(L3230="",AND(L3230=L3229,L3230=L3231)),NA(), L3230)</f>
        <v>0</v>
      </c>
      <c r="M5162">
        <f>IF(ISNA(N5162),NA(),M3230)</f>
        <v>0</v>
      </c>
      <c r="N5162">
        <f>IF(OR(N3230="",AND(N3230=N3229,N3230=N3231)),NA(), N3230)</f>
        <v>0</v>
      </c>
    </row>
    <row r="5163" spans="5:14">
      <c r="E5163">
        <f>IF(ISNA(F5163),NA(),E3231)</f>
        <v>0</v>
      </c>
      <c r="F5163">
        <f>IF(OR(F3231="",AND(F3231=F3230,F3231=F3232)),NA(), F3231)</f>
        <v>0</v>
      </c>
      <c r="G5163">
        <f>IF(ISNA(H5163),NA(),G3231)</f>
        <v>0</v>
      </c>
      <c r="H5163">
        <f>IF(OR(H3231="",AND(H3231=H3230,H3231=H3232)),NA(), H3231)</f>
        <v>0</v>
      </c>
      <c r="K5163">
        <f>IF(ISNA(L5163),NA(),K3231)</f>
        <v>0</v>
      </c>
      <c r="L5163">
        <f>IF(OR(L3231="",AND(L3231=L3230,L3231=L3232)),NA(), L3231)</f>
        <v>0</v>
      </c>
      <c r="M5163">
        <f>IF(ISNA(N5163),NA(),M3231)</f>
        <v>0</v>
      </c>
      <c r="N5163">
        <f>IF(OR(N3231="",AND(N3231=N3230,N3231=N3232)),NA(), N3231)</f>
        <v>0</v>
      </c>
    </row>
    <row r="5164" spans="5:14">
      <c r="E5164">
        <f>IF(ISNA(F5164),NA(),E3232)</f>
        <v>0</v>
      </c>
      <c r="F5164">
        <f>IF(OR(F3232="",AND(F3232=F3231,F3232=F3233)),NA(), F3232)</f>
        <v>0</v>
      </c>
      <c r="G5164">
        <f>IF(ISNA(H5164),NA(),G3232)</f>
        <v>0</v>
      </c>
      <c r="H5164">
        <f>IF(OR(H3232="",AND(H3232=H3231,H3232=H3233)),NA(), H3232)</f>
        <v>0</v>
      </c>
      <c r="K5164">
        <f>IF(ISNA(L5164),NA(),K3232)</f>
        <v>0</v>
      </c>
      <c r="L5164">
        <f>IF(OR(L3232="",AND(L3232=L3231,L3232=L3233)),NA(), L3232)</f>
        <v>0</v>
      </c>
      <c r="M5164">
        <f>IF(ISNA(N5164),NA(),M3232)</f>
        <v>0</v>
      </c>
      <c r="N5164">
        <f>IF(OR(N3232="",AND(N3232=N3231,N3232=N3233)),NA(), N3232)</f>
        <v>0</v>
      </c>
    </row>
    <row r="5165" spans="5:14">
      <c r="E5165">
        <f>IF(ISNA(F5165),NA(),E3233)</f>
        <v>0</v>
      </c>
      <c r="F5165">
        <f>IF(OR(F3233="",AND(F3233=F3232,F3233=F3234)),NA(), F3233)</f>
        <v>0</v>
      </c>
      <c r="G5165">
        <f>IF(ISNA(H5165),NA(),G3233)</f>
        <v>0</v>
      </c>
      <c r="H5165">
        <f>IF(OR(H3233="",AND(H3233=H3232,H3233=H3234)),NA(), H3233)</f>
        <v>0</v>
      </c>
      <c r="K5165">
        <f>IF(ISNA(L5165),NA(),K3233)</f>
        <v>0</v>
      </c>
      <c r="L5165">
        <f>IF(OR(L3233="",AND(L3233=L3232,L3233=L3234)),NA(), L3233)</f>
        <v>0</v>
      </c>
      <c r="M5165">
        <f>IF(ISNA(N5165),NA(),M3233)</f>
        <v>0</v>
      </c>
      <c r="N5165">
        <f>IF(OR(N3233="",AND(N3233=N3232,N3233=N3234)),NA(), N3233)</f>
        <v>0</v>
      </c>
    </row>
    <row r="5166" spans="5:14">
      <c r="E5166">
        <f>IF(ISNA(F5166),NA(),E3234)</f>
        <v>0</v>
      </c>
      <c r="F5166">
        <f>IF(OR(F3234="",AND(F3234=F3233,F3234=F3235)),NA(), F3234)</f>
        <v>0</v>
      </c>
      <c r="G5166">
        <f>IF(ISNA(H5166),NA(),G3234)</f>
        <v>0</v>
      </c>
      <c r="H5166">
        <f>IF(OR(H3234="",AND(H3234=H3233,H3234=H3235)),NA(), H3234)</f>
        <v>0</v>
      </c>
      <c r="K5166">
        <f>IF(ISNA(L5166),NA(),K3234)</f>
        <v>0</v>
      </c>
      <c r="L5166">
        <f>IF(OR(L3234="",AND(L3234=L3233,L3234=L3235)),NA(), L3234)</f>
        <v>0</v>
      </c>
      <c r="M5166">
        <f>IF(ISNA(N5166),NA(),M3234)</f>
        <v>0</v>
      </c>
      <c r="N5166">
        <f>IF(OR(N3234="",AND(N3234=N3233,N3234=N3235)),NA(), N3234)</f>
        <v>0</v>
      </c>
    </row>
    <row r="5167" spans="5:14">
      <c r="E5167">
        <f>IF(ISNA(F5167),NA(),E3235)</f>
        <v>0</v>
      </c>
      <c r="F5167">
        <f>IF(OR(F3235="",AND(F3235=F3234,F3235=F3236)),NA(), F3235)</f>
        <v>0</v>
      </c>
      <c r="G5167">
        <f>IF(ISNA(H5167),NA(),G3235)</f>
        <v>0</v>
      </c>
      <c r="H5167">
        <f>IF(OR(H3235="",AND(H3235=H3234,H3235=H3236)),NA(), H3235)</f>
        <v>0</v>
      </c>
      <c r="K5167">
        <f>IF(ISNA(L5167),NA(),K3235)</f>
        <v>0</v>
      </c>
      <c r="L5167">
        <f>IF(OR(L3235="",AND(L3235=L3234,L3235=L3236)),NA(), L3235)</f>
        <v>0</v>
      </c>
      <c r="M5167">
        <f>IF(ISNA(N5167),NA(),M3235)</f>
        <v>0</v>
      </c>
      <c r="N5167">
        <f>IF(OR(N3235="",AND(N3235=N3234,N3235=N3236)),NA(), N3235)</f>
        <v>0</v>
      </c>
    </row>
    <row r="5168" spans="5:14">
      <c r="E5168">
        <f>IF(ISNA(F5168),NA(),E3236)</f>
        <v>0</v>
      </c>
      <c r="F5168">
        <f>IF(OR(F3236="",AND(F3236=F3235,F3236=F3237)),NA(), F3236)</f>
        <v>0</v>
      </c>
      <c r="G5168">
        <f>IF(ISNA(H5168),NA(),G3236)</f>
        <v>0</v>
      </c>
      <c r="H5168">
        <f>IF(OR(H3236="",AND(H3236=H3235,H3236=H3237)),NA(), H3236)</f>
        <v>0</v>
      </c>
      <c r="K5168">
        <f>IF(ISNA(L5168),NA(),K3236)</f>
        <v>0</v>
      </c>
      <c r="L5168">
        <f>IF(OR(L3236="",AND(L3236=L3235,L3236=L3237)),NA(), L3236)</f>
        <v>0</v>
      </c>
      <c r="M5168">
        <f>IF(ISNA(N5168),NA(),M3236)</f>
        <v>0</v>
      </c>
      <c r="N5168">
        <f>IF(OR(N3236="",AND(N3236=N3235,N3236=N3237)),NA(), N3236)</f>
        <v>0</v>
      </c>
    </row>
    <row r="5169" spans="5:14">
      <c r="E5169">
        <f>IF(ISNA(F5169),NA(),E3237)</f>
        <v>0</v>
      </c>
      <c r="F5169">
        <f>IF(OR(F3237="",AND(F3237=F3236,F3237=F3238)),NA(), F3237)</f>
        <v>0</v>
      </c>
      <c r="G5169">
        <f>IF(ISNA(H5169),NA(),G3237)</f>
        <v>0</v>
      </c>
      <c r="H5169">
        <f>IF(OR(H3237="",AND(H3237=H3236,H3237=H3238)),NA(), H3237)</f>
        <v>0</v>
      </c>
      <c r="K5169">
        <f>IF(ISNA(L5169),NA(),K3237)</f>
        <v>0</v>
      </c>
      <c r="L5169">
        <f>IF(OR(L3237="",AND(L3237=L3236,L3237=L3238)),NA(), L3237)</f>
        <v>0</v>
      </c>
      <c r="M5169">
        <f>IF(ISNA(N5169),NA(),M3237)</f>
        <v>0</v>
      </c>
      <c r="N5169">
        <f>IF(OR(N3237="",AND(N3237=N3236,N3237=N3238)),NA(), N3237)</f>
        <v>0</v>
      </c>
    </row>
    <row r="5170" spans="5:14">
      <c r="E5170">
        <f>IF(ISNA(F5170),NA(),E3238)</f>
        <v>0</v>
      </c>
      <c r="F5170">
        <f>IF(OR(F3238="",AND(F3238=F3237,F3238=F3239)),NA(), F3238)</f>
        <v>0</v>
      </c>
      <c r="G5170">
        <f>IF(ISNA(H5170),NA(),G3238)</f>
        <v>0</v>
      </c>
      <c r="H5170">
        <f>IF(OR(H3238="",AND(H3238=H3237,H3238=H3239)),NA(), H3238)</f>
        <v>0</v>
      </c>
      <c r="K5170">
        <f>IF(ISNA(L5170),NA(),K3238)</f>
        <v>0</v>
      </c>
      <c r="L5170">
        <f>IF(OR(L3238="",AND(L3238=L3237,L3238=L3239)),NA(), L3238)</f>
        <v>0</v>
      </c>
      <c r="M5170">
        <f>IF(ISNA(N5170),NA(),M3238)</f>
        <v>0</v>
      </c>
      <c r="N5170">
        <f>IF(OR(N3238="",AND(N3238=N3237,N3238=N3239)),NA(), N3238)</f>
        <v>0</v>
      </c>
    </row>
    <row r="5171" spans="5:14">
      <c r="E5171">
        <f>IF(ISNA(F5171),NA(),E3239)</f>
        <v>0</v>
      </c>
      <c r="F5171">
        <f>IF(OR(F3239="",AND(F3239=F3238,F3239=F3240)),NA(), F3239)</f>
        <v>0</v>
      </c>
      <c r="G5171">
        <f>IF(ISNA(H5171),NA(),G3239)</f>
        <v>0</v>
      </c>
      <c r="H5171">
        <f>IF(OR(H3239="",AND(H3239=H3238,H3239=H3240)),NA(), H3239)</f>
        <v>0</v>
      </c>
      <c r="K5171">
        <f>IF(ISNA(L5171),NA(),K3239)</f>
        <v>0</v>
      </c>
      <c r="L5171">
        <f>IF(OR(L3239="",AND(L3239=L3238,L3239=L3240)),NA(), L3239)</f>
        <v>0</v>
      </c>
      <c r="M5171">
        <f>IF(ISNA(N5171),NA(),M3239)</f>
        <v>0</v>
      </c>
      <c r="N5171">
        <f>IF(OR(N3239="",AND(N3239=N3238,N3239=N3240)),NA(), N3239)</f>
        <v>0</v>
      </c>
    </row>
    <row r="5172" spans="5:14">
      <c r="E5172">
        <f>IF(ISNA(F5172),NA(),E3240)</f>
        <v>0</v>
      </c>
      <c r="F5172">
        <f>IF(OR(F3240="",AND(F3240=F3239,F3240=F3241)),NA(), F3240)</f>
        <v>0</v>
      </c>
      <c r="G5172">
        <f>IF(ISNA(H5172),NA(),G3240)</f>
        <v>0</v>
      </c>
      <c r="H5172">
        <f>IF(OR(H3240="",AND(H3240=H3239,H3240=H3241)),NA(), H3240)</f>
        <v>0</v>
      </c>
      <c r="K5172">
        <f>IF(ISNA(L5172),NA(),K3240)</f>
        <v>0</v>
      </c>
      <c r="L5172">
        <f>IF(OR(L3240="",AND(L3240=L3239,L3240=L3241)),NA(), L3240)</f>
        <v>0</v>
      </c>
      <c r="M5172">
        <f>IF(ISNA(N5172),NA(),M3240)</f>
        <v>0</v>
      </c>
      <c r="N5172">
        <f>IF(OR(N3240="",AND(N3240=N3239,N3240=N3241)),NA(), N3240)</f>
        <v>0</v>
      </c>
    </row>
    <row r="5173" spans="5:14">
      <c r="E5173">
        <f>IF(ISNA(F5173),NA(),E3241)</f>
        <v>0</v>
      </c>
      <c r="F5173">
        <f>IF(OR(F3241="",AND(F3241=F3240,F3241=F3242)),NA(), F3241)</f>
        <v>0</v>
      </c>
      <c r="G5173">
        <f>IF(ISNA(H5173),NA(),G3241)</f>
        <v>0</v>
      </c>
      <c r="H5173">
        <f>IF(OR(H3241="",AND(H3241=H3240,H3241=H3242)),NA(), H3241)</f>
        <v>0</v>
      </c>
      <c r="K5173">
        <f>IF(ISNA(L5173),NA(),K3241)</f>
        <v>0</v>
      </c>
      <c r="L5173">
        <f>IF(OR(L3241="",AND(L3241=L3240,L3241=L3242)),NA(), L3241)</f>
        <v>0</v>
      </c>
      <c r="M5173">
        <f>IF(ISNA(N5173),NA(),M3241)</f>
        <v>0</v>
      </c>
      <c r="N5173">
        <f>IF(OR(N3241="",AND(N3241=N3240,N3241=N3242)),NA(), N3241)</f>
        <v>0</v>
      </c>
    </row>
    <row r="5174" spans="5:14">
      <c r="E5174">
        <f>IF(ISNA(F5174),NA(),E3242)</f>
        <v>0</v>
      </c>
      <c r="F5174">
        <f>IF(OR(F3242="",AND(F3242=F3241,F3242=F3243)),NA(), F3242)</f>
        <v>0</v>
      </c>
      <c r="G5174">
        <f>IF(ISNA(H5174),NA(),G3242)</f>
        <v>0</v>
      </c>
      <c r="H5174">
        <f>IF(OR(H3242="",AND(H3242=H3241,H3242=H3243)),NA(), H3242)</f>
        <v>0</v>
      </c>
      <c r="K5174">
        <f>IF(ISNA(L5174),NA(),K3242)</f>
        <v>0</v>
      </c>
      <c r="L5174">
        <f>IF(OR(L3242="",AND(L3242=L3241,L3242=L3243)),NA(), L3242)</f>
        <v>0</v>
      </c>
      <c r="M5174">
        <f>IF(ISNA(N5174),NA(),M3242)</f>
        <v>0</v>
      </c>
      <c r="N5174">
        <f>IF(OR(N3242="",AND(N3242=N3241,N3242=N3243)),NA(), N3242)</f>
        <v>0</v>
      </c>
    </row>
    <row r="5175" spans="5:14">
      <c r="E5175">
        <f>IF(ISNA(F5175),NA(),E3243)</f>
        <v>0</v>
      </c>
      <c r="F5175">
        <f>IF(OR(F3243="",AND(F3243=F3242,F3243=F3244)),NA(), F3243)</f>
        <v>0</v>
      </c>
      <c r="G5175">
        <f>IF(ISNA(H5175),NA(),G3243)</f>
        <v>0</v>
      </c>
      <c r="H5175">
        <f>IF(OR(H3243="",AND(H3243=H3242,H3243=H3244)),NA(), H3243)</f>
        <v>0</v>
      </c>
      <c r="K5175">
        <f>IF(ISNA(L5175),NA(),K3243)</f>
        <v>0</v>
      </c>
      <c r="L5175">
        <f>IF(OR(L3243="",AND(L3243=L3242,L3243=L3244)),NA(), L3243)</f>
        <v>0</v>
      </c>
      <c r="M5175">
        <f>IF(ISNA(N5175),NA(),M3243)</f>
        <v>0</v>
      </c>
      <c r="N5175">
        <f>IF(OR(N3243="",AND(N3243=N3242,N3243=N3244)),NA(), N3243)</f>
        <v>0</v>
      </c>
    </row>
    <row r="5176" spans="5:14">
      <c r="E5176">
        <f>IF(ISNA(F5176),NA(),E3244)</f>
        <v>0</v>
      </c>
      <c r="F5176">
        <f>IF(OR(F3244="",AND(F3244=F3243,F3244=F3245)),NA(), F3244)</f>
        <v>0</v>
      </c>
      <c r="G5176">
        <f>IF(ISNA(H5176),NA(),G3244)</f>
        <v>0</v>
      </c>
      <c r="H5176">
        <f>IF(OR(H3244="",AND(H3244=H3243,H3244=H3245)),NA(), H3244)</f>
        <v>0</v>
      </c>
      <c r="K5176">
        <f>IF(ISNA(L5176),NA(),K3244)</f>
        <v>0</v>
      </c>
      <c r="L5176">
        <f>IF(OR(L3244="",AND(L3244=L3243,L3244=L3245)),NA(), L3244)</f>
        <v>0</v>
      </c>
      <c r="M5176">
        <f>IF(ISNA(N5176),NA(),M3244)</f>
        <v>0</v>
      </c>
      <c r="N5176">
        <f>IF(OR(N3244="",AND(N3244=N3243,N3244=N3245)),NA(), N3244)</f>
        <v>0</v>
      </c>
    </row>
    <row r="5177" spans="5:14">
      <c r="E5177">
        <f>IF(ISNA(F5177),NA(),E3245)</f>
        <v>0</v>
      </c>
      <c r="F5177">
        <f>IF(OR(F3245="",AND(F3245=F3244,F3245=F3246)),NA(), F3245)</f>
        <v>0</v>
      </c>
      <c r="G5177">
        <f>IF(ISNA(H5177),NA(),G3245)</f>
        <v>0</v>
      </c>
      <c r="H5177">
        <f>IF(OR(H3245="",AND(H3245=H3244,H3245=H3246)),NA(), H3245)</f>
        <v>0</v>
      </c>
      <c r="K5177">
        <f>IF(ISNA(L5177),NA(),K3245)</f>
        <v>0</v>
      </c>
      <c r="L5177">
        <f>IF(OR(L3245="",AND(L3245=L3244,L3245=L3246)),NA(), L3245)</f>
        <v>0</v>
      </c>
      <c r="M5177">
        <f>IF(ISNA(N5177),NA(),M3245)</f>
        <v>0</v>
      </c>
      <c r="N5177">
        <f>IF(OR(N3245="",AND(N3245=N3244,N3245=N3246)),NA(), N3245)</f>
        <v>0</v>
      </c>
    </row>
    <row r="5178" spans="5:14">
      <c r="E5178">
        <f>IF(ISNA(F5178),NA(),E3246)</f>
        <v>0</v>
      </c>
      <c r="F5178">
        <f>IF(OR(F3246="",AND(F3246=F3245,F3246=F3247)),NA(), F3246)</f>
        <v>0</v>
      </c>
      <c r="G5178">
        <f>IF(ISNA(H5178),NA(),G3246)</f>
        <v>0</v>
      </c>
      <c r="H5178">
        <f>IF(OR(H3246="",AND(H3246=H3245,H3246=H3247)),NA(), H3246)</f>
        <v>0</v>
      </c>
      <c r="K5178">
        <f>IF(ISNA(L5178),NA(),K3246)</f>
        <v>0</v>
      </c>
      <c r="L5178">
        <f>IF(OR(L3246="",AND(L3246=L3245,L3246=L3247)),NA(), L3246)</f>
        <v>0</v>
      </c>
      <c r="M5178">
        <f>IF(ISNA(N5178),NA(),M3246)</f>
        <v>0</v>
      </c>
      <c r="N5178">
        <f>IF(OR(N3246="",AND(N3246=N3245,N3246=N3247)),NA(), N3246)</f>
        <v>0</v>
      </c>
    </row>
    <row r="5179" spans="5:14">
      <c r="E5179">
        <f>IF(ISNA(F5179),NA(),E3247)</f>
        <v>0</v>
      </c>
      <c r="F5179">
        <f>IF(OR(F3247="",AND(F3247=F3246,F3247=F3248)),NA(), F3247)</f>
        <v>0</v>
      </c>
      <c r="G5179">
        <f>IF(ISNA(H5179),NA(),G3247)</f>
        <v>0</v>
      </c>
      <c r="H5179">
        <f>IF(OR(H3247="",AND(H3247=H3246,H3247=H3248)),NA(), H3247)</f>
        <v>0</v>
      </c>
      <c r="K5179">
        <f>IF(ISNA(L5179),NA(),K3247)</f>
        <v>0</v>
      </c>
      <c r="L5179">
        <f>IF(OR(L3247="",AND(L3247=L3246,L3247=L3248)),NA(), L3247)</f>
        <v>0</v>
      </c>
      <c r="M5179">
        <f>IF(ISNA(N5179),NA(),M3247)</f>
        <v>0</v>
      </c>
      <c r="N5179">
        <f>IF(OR(N3247="",AND(N3247=N3246,N3247=N3248)),NA(), N3247)</f>
        <v>0</v>
      </c>
    </row>
    <row r="5180" spans="5:14">
      <c r="E5180">
        <f>IF(ISNA(F5180),NA(),E3248)</f>
        <v>0</v>
      </c>
      <c r="F5180">
        <f>IF(OR(F3248="",AND(F3248=F3247,F3248=F3249)),NA(), F3248)</f>
        <v>0</v>
      </c>
      <c r="G5180">
        <f>IF(ISNA(H5180),NA(),G3248)</f>
        <v>0</v>
      </c>
      <c r="H5180">
        <f>IF(OR(H3248="",AND(H3248=H3247,H3248=H3249)),NA(), H3248)</f>
        <v>0</v>
      </c>
      <c r="K5180">
        <f>IF(ISNA(L5180),NA(),K3248)</f>
        <v>0</v>
      </c>
      <c r="L5180">
        <f>IF(OR(L3248="",AND(L3248=L3247,L3248=L3249)),NA(), L3248)</f>
        <v>0</v>
      </c>
      <c r="M5180">
        <f>IF(ISNA(N5180),NA(),M3248)</f>
        <v>0</v>
      </c>
      <c r="N5180">
        <f>IF(OR(N3248="",AND(N3248=N3247,N3248=N3249)),NA(), N3248)</f>
        <v>0</v>
      </c>
    </row>
    <row r="5181" spans="5:14">
      <c r="E5181">
        <f>IF(ISNA(F5181),NA(),E3249)</f>
        <v>0</v>
      </c>
      <c r="F5181">
        <f>IF(OR(F3249="",AND(F3249=F3248,F3249=F3250)),NA(), F3249)</f>
        <v>0</v>
      </c>
      <c r="G5181">
        <f>IF(ISNA(H5181),NA(),G3249)</f>
        <v>0</v>
      </c>
      <c r="H5181">
        <f>IF(OR(H3249="",AND(H3249=H3248,H3249=H3250)),NA(), H3249)</f>
        <v>0</v>
      </c>
      <c r="K5181">
        <f>IF(ISNA(L5181),NA(),K3249)</f>
        <v>0</v>
      </c>
      <c r="L5181">
        <f>IF(OR(L3249="",AND(L3249=L3248,L3249=L3250)),NA(), L3249)</f>
        <v>0</v>
      </c>
      <c r="M5181">
        <f>IF(ISNA(N5181),NA(),M3249)</f>
        <v>0</v>
      </c>
      <c r="N5181">
        <f>IF(OR(N3249="",AND(N3249=N3248,N3249=N3250)),NA(), N3249)</f>
        <v>0</v>
      </c>
    </row>
    <row r="5182" spans="5:14">
      <c r="E5182">
        <f>IF(ISNA(F5182),NA(),E3250)</f>
        <v>0</v>
      </c>
      <c r="F5182">
        <f>IF(OR(F3250="",AND(F3250=F3249,F3250=F3251)),NA(), F3250)</f>
        <v>0</v>
      </c>
      <c r="G5182">
        <f>IF(ISNA(H5182),NA(),G3250)</f>
        <v>0</v>
      </c>
      <c r="H5182">
        <f>IF(OR(H3250="",AND(H3250=H3249,H3250=H3251)),NA(), H3250)</f>
        <v>0</v>
      </c>
      <c r="K5182">
        <f>IF(ISNA(L5182),NA(),K3250)</f>
        <v>0</v>
      </c>
      <c r="L5182">
        <f>IF(OR(L3250="",AND(L3250=L3249,L3250=L3251)),NA(), L3250)</f>
        <v>0</v>
      </c>
      <c r="M5182">
        <f>IF(ISNA(N5182),NA(),M3250)</f>
        <v>0</v>
      </c>
      <c r="N5182">
        <f>IF(OR(N3250="",AND(N3250=N3249,N3250=N3251)),NA(), N3250)</f>
        <v>0</v>
      </c>
    </row>
    <row r="5183" spans="5:14">
      <c r="E5183">
        <f>IF(ISNA(F5183),NA(),E3251)</f>
        <v>0</v>
      </c>
      <c r="F5183">
        <f>IF(OR(F3251="",AND(F3251=F3250,F3251=F3252)),NA(), F3251)</f>
        <v>0</v>
      </c>
      <c r="G5183">
        <f>IF(ISNA(H5183),NA(),G3251)</f>
        <v>0</v>
      </c>
      <c r="H5183">
        <f>IF(OR(H3251="",AND(H3251=H3250,H3251=H3252)),NA(), H3251)</f>
        <v>0</v>
      </c>
      <c r="K5183">
        <f>IF(ISNA(L5183),NA(),K3251)</f>
        <v>0</v>
      </c>
      <c r="L5183">
        <f>IF(OR(L3251="",AND(L3251=L3250,L3251=L3252)),NA(), L3251)</f>
        <v>0</v>
      </c>
      <c r="M5183">
        <f>IF(ISNA(N5183),NA(),M3251)</f>
        <v>0</v>
      </c>
      <c r="N5183">
        <f>IF(OR(N3251="",AND(N3251=N3250,N3251=N3252)),NA(), N3251)</f>
        <v>0</v>
      </c>
    </row>
    <row r="5184" spans="5:14">
      <c r="E5184">
        <f>IF(ISNA(F5184),NA(),E3252)</f>
        <v>0</v>
      </c>
      <c r="F5184">
        <f>IF(OR(F3252="",AND(F3252=F3251,F3252=F3253)),NA(), F3252)</f>
        <v>0</v>
      </c>
      <c r="G5184">
        <f>IF(ISNA(H5184),NA(),G3252)</f>
        <v>0</v>
      </c>
      <c r="H5184">
        <f>IF(OR(H3252="",AND(H3252=H3251,H3252=H3253)),NA(), H3252)</f>
        <v>0</v>
      </c>
      <c r="K5184">
        <f>IF(ISNA(L5184),NA(),K3252)</f>
        <v>0</v>
      </c>
      <c r="L5184">
        <f>IF(OR(L3252="",AND(L3252=L3251,L3252=L3253)),NA(), L3252)</f>
        <v>0</v>
      </c>
      <c r="M5184">
        <f>IF(ISNA(N5184),NA(),M3252)</f>
        <v>0</v>
      </c>
      <c r="N5184">
        <f>IF(OR(N3252="",AND(N3252=N3251,N3252=N3253)),NA(), N3252)</f>
        <v>0</v>
      </c>
    </row>
    <row r="5185" spans="5:14">
      <c r="E5185">
        <f>IF(ISNA(F5185),NA(),E3253)</f>
        <v>0</v>
      </c>
      <c r="F5185">
        <f>IF(OR(F3253="",AND(F3253=F3252,F3253=F3254)),NA(), F3253)</f>
        <v>0</v>
      </c>
      <c r="G5185">
        <f>IF(ISNA(H5185),NA(),G3253)</f>
        <v>0</v>
      </c>
      <c r="H5185">
        <f>IF(OR(H3253="",AND(H3253=H3252,H3253=H3254)),NA(), H3253)</f>
        <v>0</v>
      </c>
      <c r="K5185">
        <f>IF(ISNA(L5185),NA(),K3253)</f>
        <v>0</v>
      </c>
      <c r="L5185">
        <f>IF(OR(L3253="",AND(L3253=L3252,L3253=L3254)),NA(), L3253)</f>
        <v>0</v>
      </c>
      <c r="M5185">
        <f>IF(ISNA(N5185),NA(),M3253)</f>
        <v>0</v>
      </c>
      <c r="N5185">
        <f>IF(OR(N3253="",AND(N3253=N3252,N3253=N3254)),NA(), N3253)</f>
        <v>0</v>
      </c>
    </row>
    <row r="5186" spans="5:14">
      <c r="E5186">
        <f>IF(ISNA(F5186),NA(),E3254)</f>
        <v>0</v>
      </c>
      <c r="F5186">
        <f>IF(OR(F3254="",AND(F3254=F3253,F3254=F3255)),NA(), F3254)</f>
        <v>0</v>
      </c>
      <c r="G5186">
        <f>IF(ISNA(H5186),NA(),G3254)</f>
        <v>0</v>
      </c>
      <c r="H5186">
        <f>IF(OR(H3254="",AND(H3254=H3253,H3254=H3255)),NA(), H3254)</f>
        <v>0</v>
      </c>
      <c r="K5186">
        <f>IF(ISNA(L5186),NA(),K3254)</f>
        <v>0</v>
      </c>
      <c r="L5186">
        <f>IF(OR(L3254="",AND(L3254=L3253,L3254=L3255)),NA(), L3254)</f>
        <v>0</v>
      </c>
      <c r="M5186">
        <f>IF(ISNA(N5186),NA(),M3254)</f>
        <v>0</v>
      </c>
      <c r="N5186">
        <f>IF(OR(N3254="",AND(N3254=N3253,N3254=N3255)),NA(), N3254)</f>
        <v>0</v>
      </c>
    </row>
    <row r="5187" spans="5:14">
      <c r="E5187">
        <f>IF(ISNA(F5187),NA(),E3255)</f>
        <v>0</v>
      </c>
      <c r="F5187">
        <f>IF(OR(F3255="",AND(F3255=F3254,F3255=F3256)),NA(), F3255)</f>
        <v>0</v>
      </c>
      <c r="G5187">
        <f>IF(ISNA(H5187),NA(),G3255)</f>
        <v>0</v>
      </c>
      <c r="H5187">
        <f>IF(OR(H3255="",AND(H3255=H3254,H3255=H3256)),NA(), H3255)</f>
        <v>0</v>
      </c>
      <c r="K5187">
        <f>IF(ISNA(L5187),NA(),K3255)</f>
        <v>0</v>
      </c>
      <c r="L5187">
        <f>IF(OR(L3255="",AND(L3255=L3254,L3255=L3256)),NA(), L3255)</f>
        <v>0</v>
      </c>
      <c r="M5187">
        <f>IF(ISNA(N5187),NA(),M3255)</f>
        <v>0</v>
      </c>
      <c r="N5187">
        <f>IF(OR(N3255="",AND(N3255=N3254,N3255=N3256)),NA(), N3255)</f>
        <v>0</v>
      </c>
    </row>
    <row r="5188" spans="5:14">
      <c r="E5188">
        <f>IF(ISNA(F5188),NA(),E3256)</f>
        <v>0</v>
      </c>
      <c r="F5188">
        <f>IF(OR(F3256="",AND(F3256=F3255,F3256=F3257)),NA(), F3256)</f>
        <v>0</v>
      </c>
      <c r="G5188">
        <f>IF(ISNA(H5188),NA(),G3256)</f>
        <v>0</v>
      </c>
      <c r="H5188">
        <f>IF(OR(H3256="",AND(H3256=H3255,H3256=H3257)),NA(), H3256)</f>
        <v>0</v>
      </c>
      <c r="K5188">
        <f>IF(ISNA(L5188),NA(),K3256)</f>
        <v>0</v>
      </c>
      <c r="L5188">
        <f>IF(OR(L3256="",AND(L3256=L3255,L3256=L3257)),NA(), L3256)</f>
        <v>0</v>
      </c>
      <c r="M5188">
        <f>IF(ISNA(N5188),NA(),M3256)</f>
        <v>0</v>
      </c>
      <c r="N5188">
        <f>IF(OR(N3256="",AND(N3256=N3255,N3256=N3257)),NA(), N3256)</f>
        <v>0</v>
      </c>
    </row>
    <row r="5189" spans="5:14">
      <c r="E5189">
        <f>IF(ISNA(F5189),NA(),E3257)</f>
        <v>0</v>
      </c>
      <c r="F5189">
        <f>IF(OR(F3257="",AND(F3257=F3256,F3257=F3258)),NA(), F3257)</f>
        <v>0</v>
      </c>
      <c r="G5189">
        <f>IF(ISNA(H5189),NA(),G3257)</f>
        <v>0</v>
      </c>
      <c r="H5189">
        <f>IF(OR(H3257="",AND(H3257=H3256,H3257=H3258)),NA(), H3257)</f>
        <v>0</v>
      </c>
      <c r="K5189">
        <f>IF(ISNA(L5189),NA(),K3257)</f>
        <v>0</v>
      </c>
      <c r="L5189">
        <f>IF(OR(L3257="",AND(L3257=L3256,L3257=L3258)),NA(), L3257)</f>
        <v>0</v>
      </c>
      <c r="M5189">
        <f>IF(ISNA(N5189),NA(),M3257)</f>
        <v>0</v>
      </c>
      <c r="N5189">
        <f>IF(OR(N3257="",AND(N3257=N3256,N3257=N3258)),NA(), N3257)</f>
        <v>0</v>
      </c>
    </row>
    <row r="5190" spans="5:14">
      <c r="E5190">
        <f>IF(ISNA(F5190),NA(),E3258)</f>
        <v>0</v>
      </c>
      <c r="F5190">
        <f>IF(OR(F3258="",AND(F3258=F3257,F3258=F3259)),NA(), F3258)</f>
        <v>0</v>
      </c>
      <c r="G5190">
        <f>IF(ISNA(H5190),NA(),G3258)</f>
        <v>0</v>
      </c>
      <c r="H5190">
        <f>IF(OR(H3258="",AND(H3258=H3257,H3258=H3259)),NA(), H3258)</f>
        <v>0</v>
      </c>
      <c r="K5190">
        <f>IF(ISNA(L5190),NA(),K3258)</f>
        <v>0</v>
      </c>
      <c r="L5190">
        <f>IF(OR(L3258="",AND(L3258=L3257,L3258=L3259)),NA(), L3258)</f>
        <v>0</v>
      </c>
      <c r="M5190">
        <f>IF(ISNA(N5190),NA(),M3258)</f>
        <v>0</v>
      </c>
      <c r="N5190">
        <f>IF(OR(N3258="",AND(N3258=N3257,N3258=N3259)),NA(), N3258)</f>
        <v>0</v>
      </c>
    </row>
    <row r="5191" spans="5:14">
      <c r="E5191">
        <f>IF(ISNA(F5191),NA(),E3259)</f>
        <v>0</v>
      </c>
      <c r="F5191">
        <f>IF(OR(F3259="",AND(F3259=F3258,F3259=F3260)),NA(), F3259)</f>
        <v>0</v>
      </c>
      <c r="G5191">
        <f>IF(ISNA(H5191),NA(),G3259)</f>
        <v>0</v>
      </c>
      <c r="H5191">
        <f>IF(OR(H3259="",AND(H3259=H3258,H3259=H3260)),NA(), H3259)</f>
        <v>0</v>
      </c>
      <c r="K5191">
        <f>IF(ISNA(L5191),NA(),K3259)</f>
        <v>0</v>
      </c>
      <c r="L5191">
        <f>IF(OR(L3259="",AND(L3259=L3258,L3259=L3260)),NA(), L3259)</f>
        <v>0</v>
      </c>
      <c r="M5191">
        <f>IF(ISNA(N5191),NA(),M3259)</f>
        <v>0</v>
      </c>
      <c r="N5191">
        <f>IF(OR(N3259="",AND(N3259=N3258,N3259=N3260)),NA(), N3259)</f>
        <v>0</v>
      </c>
    </row>
    <row r="5192" spans="5:14">
      <c r="E5192">
        <f>IF(ISNA(F5192),NA(),E3260)</f>
        <v>0</v>
      </c>
      <c r="F5192">
        <f>IF(OR(F3260="",AND(F3260=F3259,F3260=F3261)),NA(), F3260)</f>
        <v>0</v>
      </c>
      <c r="G5192">
        <f>IF(ISNA(H5192),NA(),G3260)</f>
        <v>0</v>
      </c>
      <c r="H5192">
        <f>IF(OR(H3260="",AND(H3260=H3259,H3260=H3261)),NA(), H3260)</f>
        <v>0</v>
      </c>
      <c r="K5192">
        <f>IF(ISNA(L5192),NA(),K3260)</f>
        <v>0</v>
      </c>
      <c r="L5192">
        <f>IF(OR(L3260="",AND(L3260=L3259,L3260=L3261)),NA(), L3260)</f>
        <v>0</v>
      </c>
      <c r="M5192">
        <f>IF(ISNA(N5192),NA(),M3260)</f>
        <v>0</v>
      </c>
      <c r="N5192">
        <f>IF(OR(N3260="",AND(N3260=N3259,N3260=N3261)),NA(), N3260)</f>
        <v>0</v>
      </c>
    </row>
    <row r="5193" spans="5:14">
      <c r="E5193">
        <f>IF(ISNA(F5193),NA(),E3261)</f>
        <v>0</v>
      </c>
      <c r="F5193">
        <f>IF(OR(F3261="",AND(F3261=F3260,F3261=F3262)),NA(), F3261)</f>
        <v>0</v>
      </c>
      <c r="G5193">
        <f>IF(ISNA(H5193),NA(),G3261)</f>
        <v>0</v>
      </c>
      <c r="H5193">
        <f>IF(OR(H3261="",AND(H3261=H3260,H3261=H3262)),NA(), H3261)</f>
        <v>0</v>
      </c>
      <c r="K5193">
        <f>IF(ISNA(L5193),NA(),K3261)</f>
        <v>0</v>
      </c>
      <c r="L5193">
        <f>IF(OR(L3261="",AND(L3261=L3260,L3261=L3262)),NA(), L3261)</f>
        <v>0</v>
      </c>
      <c r="M5193">
        <f>IF(ISNA(N5193),NA(),M3261)</f>
        <v>0</v>
      </c>
      <c r="N5193">
        <f>IF(OR(N3261="",AND(N3261=N3260,N3261=N3262)),NA(), N3261)</f>
        <v>0</v>
      </c>
    </row>
    <row r="5194" spans="5:14">
      <c r="E5194">
        <f>IF(ISNA(F5194),NA(),E3262)</f>
        <v>0</v>
      </c>
      <c r="F5194">
        <f>IF(OR(F3262="",AND(F3262=F3261,F3262=F3263)),NA(), F3262)</f>
        <v>0</v>
      </c>
      <c r="G5194">
        <f>IF(ISNA(H5194),NA(),G3262)</f>
        <v>0</v>
      </c>
      <c r="H5194">
        <f>IF(OR(H3262="",AND(H3262=H3261,H3262=H3263)),NA(), H3262)</f>
        <v>0</v>
      </c>
      <c r="K5194">
        <f>IF(ISNA(L5194),NA(),K3262)</f>
        <v>0</v>
      </c>
      <c r="L5194">
        <f>IF(OR(L3262="",AND(L3262=L3261,L3262=L3263)),NA(), L3262)</f>
        <v>0</v>
      </c>
      <c r="M5194">
        <f>IF(ISNA(N5194),NA(),M3262)</f>
        <v>0</v>
      </c>
      <c r="N5194">
        <f>IF(OR(N3262="",AND(N3262=N3261,N3262=N3263)),NA(), N3262)</f>
        <v>0</v>
      </c>
    </row>
    <row r="5195" spans="5:14">
      <c r="E5195">
        <f>IF(ISNA(F5195),NA(),E3263)</f>
        <v>0</v>
      </c>
      <c r="F5195">
        <f>IF(OR(F3263="",AND(F3263=F3262,F3263=F3264)),NA(), F3263)</f>
        <v>0</v>
      </c>
      <c r="G5195">
        <f>IF(ISNA(H5195),NA(),G3263)</f>
        <v>0</v>
      </c>
      <c r="H5195">
        <f>IF(OR(H3263="",AND(H3263=H3262,H3263=H3264)),NA(), H3263)</f>
        <v>0</v>
      </c>
      <c r="K5195">
        <f>IF(ISNA(L5195),NA(),K3263)</f>
        <v>0</v>
      </c>
      <c r="L5195">
        <f>IF(OR(L3263="",AND(L3263=L3262,L3263=L3264)),NA(), L3263)</f>
        <v>0</v>
      </c>
      <c r="M5195">
        <f>IF(ISNA(N5195),NA(),M3263)</f>
        <v>0</v>
      </c>
      <c r="N5195">
        <f>IF(OR(N3263="",AND(N3263=N3262,N3263=N3264)),NA(), N3263)</f>
        <v>0</v>
      </c>
    </row>
    <row r="5196" spans="5:14">
      <c r="E5196">
        <f>IF(ISNA(F5196),NA(),E3264)</f>
        <v>0</v>
      </c>
      <c r="F5196">
        <f>IF(OR(F3264="",AND(F3264=F3263,F3264=F3265)),NA(), F3264)</f>
        <v>0</v>
      </c>
      <c r="G5196">
        <f>IF(ISNA(H5196),NA(),G3264)</f>
        <v>0</v>
      </c>
      <c r="H5196">
        <f>IF(OR(H3264="",AND(H3264=H3263,H3264=H3265)),NA(), H3264)</f>
        <v>0</v>
      </c>
      <c r="K5196">
        <f>IF(ISNA(L5196),NA(),K3264)</f>
        <v>0</v>
      </c>
      <c r="L5196">
        <f>IF(OR(L3264="",AND(L3264=L3263,L3264=L3265)),NA(), L3264)</f>
        <v>0</v>
      </c>
      <c r="M5196">
        <f>IF(ISNA(N5196),NA(),M3264)</f>
        <v>0</v>
      </c>
      <c r="N5196">
        <f>IF(OR(N3264="",AND(N3264=N3263,N3264=N3265)),NA(), N3264)</f>
        <v>0</v>
      </c>
    </row>
    <row r="5197" spans="5:14">
      <c r="E5197">
        <f>IF(ISNA(F5197),NA(),E3265)</f>
        <v>0</v>
      </c>
      <c r="F5197">
        <f>IF(OR(F3265="",AND(F3265=F3264,F3265=F3266)),NA(), F3265)</f>
        <v>0</v>
      </c>
      <c r="G5197">
        <f>IF(ISNA(H5197),NA(),G3265)</f>
        <v>0</v>
      </c>
      <c r="H5197">
        <f>IF(OR(H3265="",AND(H3265=H3264,H3265=H3266)),NA(), H3265)</f>
        <v>0</v>
      </c>
      <c r="K5197">
        <f>IF(ISNA(L5197),NA(),K3265)</f>
        <v>0</v>
      </c>
      <c r="L5197">
        <f>IF(OR(L3265="",AND(L3265=L3264,L3265=L3266)),NA(), L3265)</f>
        <v>0</v>
      </c>
      <c r="M5197">
        <f>IF(ISNA(N5197),NA(),M3265)</f>
        <v>0</v>
      </c>
      <c r="N5197">
        <f>IF(OR(N3265="",AND(N3265=N3264,N3265=N3266)),NA(), N3265)</f>
        <v>0</v>
      </c>
    </row>
    <row r="5198" spans="5:14">
      <c r="E5198">
        <f>IF(ISNA(F5198),NA(),E3266)</f>
        <v>0</v>
      </c>
      <c r="F5198">
        <f>IF(OR(F3266="",AND(F3266=F3265,F3266=F3267)),NA(), F3266)</f>
        <v>0</v>
      </c>
      <c r="G5198">
        <f>IF(ISNA(H5198),NA(),G3266)</f>
        <v>0</v>
      </c>
      <c r="H5198">
        <f>IF(OR(H3266="",AND(H3266=H3265,H3266=H3267)),NA(), H3266)</f>
        <v>0</v>
      </c>
      <c r="K5198">
        <f>IF(ISNA(L5198),NA(),K3266)</f>
        <v>0</v>
      </c>
      <c r="L5198">
        <f>IF(OR(L3266="",AND(L3266=L3265,L3266=L3267)),NA(), L3266)</f>
        <v>0</v>
      </c>
      <c r="M5198">
        <f>IF(ISNA(N5198),NA(),M3266)</f>
        <v>0</v>
      </c>
      <c r="N5198">
        <f>IF(OR(N3266="",AND(N3266=N3265,N3266=N3267)),NA(), N3266)</f>
        <v>0</v>
      </c>
    </row>
    <row r="5199" spans="5:14">
      <c r="E5199">
        <f>IF(ISNA(F5199),NA(),E3267)</f>
        <v>0</v>
      </c>
      <c r="F5199">
        <f>IF(OR(F3267="",AND(F3267=F3266,F3267=F3268)),NA(), F3267)</f>
        <v>0</v>
      </c>
      <c r="G5199">
        <f>IF(ISNA(H5199),NA(),G3267)</f>
        <v>0</v>
      </c>
      <c r="H5199">
        <f>IF(OR(H3267="",AND(H3267=H3266,H3267=H3268)),NA(), H3267)</f>
        <v>0</v>
      </c>
      <c r="K5199">
        <f>IF(ISNA(L5199),NA(),K3267)</f>
        <v>0</v>
      </c>
      <c r="L5199">
        <f>IF(OR(L3267="",AND(L3267=L3266,L3267=L3268)),NA(), L3267)</f>
        <v>0</v>
      </c>
      <c r="M5199">
        <f>IF(ISNA(N5199),NA(),M3267)</f>
        <v>0</v>
      </c>
      <c r="N5199">
        <f>IF(OR(N3267="",AND(N3267=N3266,N3267=N3268)),NA(), N3267)</f>
        <v>0</v>
      </c>
    </row>
    <row r="5200" spans="5:14">
      <c r="E5200">
        <f>IF(ISNA(F5200),NA(),E3268)</f>
        <v>0</v>
      </c>
      <c r="F5200">
        <f>IF(OR(F3268="",AND(F3268=F3267,F3268=F3269)),NA(), F3268)</f>
        <v>0</v>
      </c>
      <c r="G5200">
        <f>IF(ISNA(H5200),NA(),G3268)</f>
        <v>0</v>
      </c>
      <c r="H5200">
        <f>IF(OR(H3268="",AND(H3268=H3267,H3268=H3269)),NA(), H3268)</f>
        <v>0</v>
      </c>
      <c r="K5200">
        <f>IF(ISNA(L5200),NA(),K3268)</f>
        <v>0</v>
      </c>
      <c r="L5200">
        <f>IF(OR(L3268="",AND(L3268=L3267,L3268=L3269)),NA(), L3268)</f>
        <v>0</v>
      </c>
      <c r="M5200">
        <f>IF(ISNA(N5200),NA(),M3268)</f>
        <v>0</v>
      </c>
      <c r="N5200">
        <f>IF(OR(N3268="",AND(N3268=N3267,N3268=N3269)),NA(), N3268)</f>
        <v>0</v>
      </c>
    </row>
    <row r="5201" spans="5:14">
      <c r="E5201">
        <f>IF(ISNA(F5201),NA(),E3269)</f>
        <v>0</v>
      </c>
      <c r="F5201">
        <f>IF(OR(F3269="",AND(F3269=F3268,F3269=F3270)),NA(), F3269)</f>
        <v>0</v>
      </c>
      <c r="G5201">
        <f>IF(ISNA(H5201),NA(),G3269)</f>
        <v>0</v>
      </c>
      <c r="H5201">
        <f>IF(OR(H3269="",AND(H3269=H3268,H3269=H3270)),NA(), H3269)</f>
        <v>0</v>
      </c>
      <c r="K5201">
        <f>IF(ISNA(L5201),NA(),K3269)</f>
        <v>0</v>
      </c>
      <c r="L5201">
        <f>IF(OR(L3269="",AND(L3269=L3268,L3269=L3270)),NA(), L3269)</f>
        <v>0</v>
      </c>
      <c r="M5201">
        <f>IF(ISNA(N5201),NA(),M3269)</f>
        <v>0</v>
      </c>
      <c r="N5201">
        <f>IF(OR(N3269="",AND(N3269=N3268,N3269=N3270)),NA(), N3269)</f>
        <v>0</v>
      </c>
    </row>
    <row r="5202" spans="5:14">
      <c r="E5202">
        <f>IF(ISNA(F5202),NA(),E3270)</f>
        <v>0</v>
      </c>
      <c r="F5202">
        <f>IF(OR(F3270="",AND(F3270=F3269,F3270=F3271)),NA(), F3270)</f>
        <v>0</v>
      </c>
      <c r="G5202">
        <f>IF(ISNA(H5202),NA(),G3270)</f>
        <v>0</v>
      </c>
      <c r="H5202">
        <f>IF(OR(H3270="",AND(H3270=H3269,H3270=H3271)),NA(), H3270)</f>
        <v>0</v>
      </c>
      <c r="K5202">
        <f>IF(ISNA(L5202),NA(),K3270)</f>
        <v>0</v>
      </c>
      <c r="L5202">
        <f>IF(OR(L3270="",AND(L3270=L3269,L3270=L3271)),NA(), L3270)</f>
        <v>0</v>
      </c>
      <c r="M5202">
        <f>IF(ISNA(N5202),NA(),M3270)</f>
        <v>0</v>
      </c>
      <c r="N5202">
        <f>IF(OR(N3270="",AND(N3270=N3269,N3270=N3271)),NA(), N3270)</f>
        <v>0</v>
      </c>
    </row>
    <row r="5203" spans="5:14">
      <c r="E5203">
        <f>IF(ISNA(F5203),NA(),E3271)</f>
        <v>0</v>
      </c>
      <c r="F5203">
        <f>IF(OR(F3271="",AND(F3271=F3270,F3271=F3272)),NA(), F3271)</f>
        <v>0</v>
      </c>
      <c r="G5203">
        <f>IF(ISNA(H5203),NA(),G3271)</f>
        <v>0</v>
      </c>
      <c r="H5203">
        <f>IF(OR(H3271="",AND(H3271=H3270,H3271=H3272)),NA(), H3271)</f>
        <v>0</v>
      </c>
      <c r="K5203">
        <f>IF(ISNA(L5203),NA(),K3271)</f>
        <v>0</v>
      </c>
      <c r="L5203">
        <f>IF(OR(L3271="",AND(L3271=L3270,L3271=L3272)),NA(), L3271)</f>
        <v>0</v>
      </c>
      <c r="M5203">
        <f>IF(ISNA(N5203),NA(),M3271)</f>
        <v>0</v>
      </c>
      <c r="N5203">
        <f>IF(OR(N3271="",AND(N3271=N3270,N3271=N3272)),NA(), N3271)</f>
        <v>0</v>
      </c>
    </row>
    <row r="5204" spans="5:14">
      <c r="E5204">
        <f>IF(ISNA(F5204),NA(),E3272)</f>
        <v>0</v>
      </c>
      <c r="F5204">
        <f>IF(OR(F3272="",AND(F3272=F3271,F3272=F3273)),NA(), F3272)</f>
        <v>0</v>
      </c>
      <c r="G5204">
        <f>IF(ISNA(H5204),NA(),G3272)</f>
        <v>0</v>
      </c>
      <c r="H5204">
        <f>IF(OR(H3272="",AND(H3272=H3271,H3272=H3273)),NA(), H3272)</f>
        <v>0</v>
      </c>
      <c r="K5204">
        <f>IF(ISNA(L5204),NA(),K3272)</f>
        <v>0</v>
      </c>
      <c r="L5204">
        <f>IF(OR(L3272="",AND(L3272=L3271,L3272=L3273)),NA(), L3272)</f>
        <v>0</v>
      </c>
      <c r="M5204">
        <f>IF(ISNA(N5204),NA(),M3272)</f>
        <v>0</v>
      </c>
      <c r="N5204">
        <f>IF(OR(N3272="",AND(N3272=N3271,N3272=N3273)),NA(), N3272)</f>
        <v>0</v>
      </c>
    </row>
    <row r="5205" spans="5:14">
      <c r="E5205">
        <f>IF(ISNA(F5205),NA(),E3273)</f>
        <v>0</v>
      </c>
      <c r="F5205">
        <f>IF(OR(F3273="",AND(F3273=F3272,F3273=F3274)),NA(), F3273)</f>
        <v>0</v>
      </c>
      <c r="G5205">
        <f>IF(ISNA(H5205),NA(),G3273)</f>
        <v>0</v>
      </c>
      <c r="H5205">
        <f>IF(OR(H3273="",AND(H3273=H3272,H3273=H3274)),NA(), H3273)</f>
        <v>0</v>
      </c>
      <c r="K5205">
        <f>IF(ISNA(L5205),NA(),K3273)</f>
        <v>0</v>
      </c>
      <c r="L5205">
        <f>IF(OR(L3273="",AND(L3273=L3272,L3273=L3274)),NA(), L3273)</f>
        <v>0</v>
      </c>
      <c r="M5205">
        <f>IF(ISNA(N5205),NA(),M3273)</f>
        <v>0</v>
      </c>
      <c r="N5205">
        <f>IF(OR(N3273="",AND(N3273=N3272,N3273=N3274)),NA(), N3273)</f>
        <v>0</v>
      </c>
    </row>
    <row r="5206" spans="5:14">
      <c r="E5206">
        <f>IF(ISNA(F5206),NA(),E3274)</f>
        <v>0</v>
      </c>
      <c r="F5206">
        <f>IF(OR(F3274="",AND(F3274=F3273,F3274=F3275)),NA(), F3274)</f>
        <v>0</v>
      </c>
      <c r="G5206">
        <f>IF(ISNA(H5206),NA(),G3274)</f>
        <v>0</v>
      </c>
      <c r="H5206">
        <f>IF(OR(H3274="",AND(H3274=H3273,H3274=H3275)),NA(), H3274)</f>
        <v>0</v>
      </c>
      <c r="K5206">
        <f>IF(ISNA(L5206),NA(),K3274)</f>
        <v>0</v>
      </c>
      <c r="L5206">
        <f>IF(OR(L3274="",AND(L3274=L3273,L3274=L3275)),NA(), L3274)</f>
        <v>0</v>
      </c>
      <c r="M5206">
        <f>IF(ISNA(N5206),NA(),M3274)</f>
        <v>0</v>
      </c>
      <c r="N5206">
        <f>IF(OR(N3274="",AND(N3274=N3273,N3274=N3275)),NA(), N3274)</f>
        <v>0</v>
      </c>
    </row>
    <row r="5207" spans="5:14">
      <c r="E5207">
        <f>IF(ISNA(F5207),NA(),E3275)</f>
        <v>0</v>
      </c>
      <c r="F5207">
        <f>IF(OR(F3275="",AND(F3275=F3274,F3275=F3276)),NA(), F3275)</f>
        <v>0</v>
      </c>
      <c r="G5207">
        <f>IF(ISNA(H5207),NA(),G3275)</f>
        <v>0</v>
      </c>
      <c r="H5207">
        <f>IF(OR(H3275="",AND(H3275=H3274,H3275=H3276)),NA(), H3275)</f>
        <v>0</v>
      </c>
      <c r="K5207">
        <f>IF(ISNA(L5207),NA(),K3275)</f>
        <v>0</v>
      </c>
      <c r="L5207">
        <f>IF(OR(L3275="",AND(L3275=L3274,L3275=L3276)),NA(), L3275)</f>
        <v>0</v>
      </c>
      <c r="M5207">
        <f>IF(ISNA(N5207),NA(),M3275)</f>
        <v>0</v>
      </c>
      <c r="N5207">
        <f>IF(OR(N3275="",AND(N3275=N3274,N3275=N3276)),NA(), N3275)</f>
        <v>0</v>
      </c>
    </row>
    <row r="5208" spans="5:14">
      <c r="E5208">
        <f>IF(ISNA(F5208),NA(),E3276)</f>
        <v>0</v>
      </c>
      <c r="F5208">
        <f>IF(OR(F3276="",AND(F3276=F3275,F3276=F3277)),NA(), F3276)</f>
        <v>0</v>
      </c>
      <c r="G5208">
        <f>IF(ISNA(H5208),NA(),G3276)</f>
        <v>0</v>
      </c>
      <c r="H5208">
        <f>IF(OR(H3276="",AND(H3276=H3275,H3276=H3277)),NA(), H3276)</f>
        <v>0</v>
      </c>
      <c r="K5208">
        <f>IF(ISNA(L5208),NA(),K3276)</f>
        <v>0</v>
      </c>
      <c r="L5208">
        <f>IF(OR(L3276="",AND(L3276=L3275,L3276=L3277)),NA(), L3276)</f>
        <v>0</v>
      </c>
      <c r="M5208">
        <f>IF(ISNA(N5208),NA(),M3276)</f>
        <v>0</v>
      </c>
      <c r="N5208">
        <f>IF(OR(N3276="",AND(N3276=N3275,N3276=N3277)),NA(), N3276)</f>
        <v>0</v>
      </c>
    </row>
    <row r="5209" spans="5:14">
      <c r="E5209">
        <f>IF(ISNA(F5209),NA(),E3277)</f>
        <v>0</v>
      </c>
      <c r="F5209">
        <f>IF(OR(F3277="",AND(F3277=F3276,F3277=F3278)),NA(), F3277)</f>
        <v>0</v>
      </c>
      <c r="G5209">
        <f>IF(ISNA(H5209),NA(),G3277)</f>
        <v>0</v>
      </c>
      <c r="H5209">
        <f>IF(OR(H3277="",AND(H3277=H3276,H3277=H3278)),NA(), H3277)</f>
        <v>0</v>
      </c>
      <c r="K5209">
        <f>IF(ISNA(L5209),NA(),K3277)</f>
        <v>0</v>
      </c>
      <c r="L5209">
        <f>IF(OR(L3277="",AND(L3277=L3276,L3277=L3278)),NA(), L3277)</f>
        <v>0</v>
      </c>
      <c r="M5209">
        <f>IF(ISNA(N5209),NA(),M3277)</f>
        <v>0</v>
      </c>
      <c r="N5209">
        <f>IF(OR(N3277="",AND(N3277=N3276,N3277=N3278)),NA(), N3277)</f>
        <v>0</v>
      </c>
    </row>
    <row r="5210" spans="5:14">
      <c r="E5210">
        <f>IF(ISNA(F5210),NA(),E3278)</f>
        <v>0</v>
      </c>
      <c r="F5210">
        <f>IF(OR(F3278="",AND(F3278=F3277,F3278=F3279)),NA(), F3278)</f>
        <v>0</v>
      </c>
      <c r="G5210">
        <f>IF(ISNA(H5210),NA(),G3278)</f>
        <v>0</v>
      </c>
      <c r="H5210">
        <f>IF(OR(H3278="",AND(H3278=H3277,H3278=H3279)),NA(), H3278)</f>
        <v>0</v>
      </c>
      <c r="K5210">
        <f>IF(ISNA(L5210),NA(),K3278)</f>
        <v>0</v>
      </c>
      <c r="L5210">
        <f>IF(OR(L3278="",AND(L3278=L3277,L3278=L3279)),NA(), L3278)</f>
        <v>0</v>
      </c>
      <c r="M5210">
        <f>IF(ISNA(N5210),NA(),M3278)</f>
        <v>0</v>
      </c>
      <c r="N5210">
        <f>IF(OR(N3278="",AND(N3278=N3277,N3278=N3279)),NA(), N3278)</f>
        <v>0</v>
      </c>
    </row>
    <row r="5211" spans="5:14">
      <c r="E5211">
        <f>IF(ISNA(F5211),NA(),E3279)</f>
        <v>0</v>
      </c>
      <c r="F5211">
        <f>IF(OR(F3279="",AND(F3279=F3278,F3279=F3280)),NA(), F3279)</f>
        <v>0</v>
      </c>
      <c r="G5211">
        <f>IF(ISNA(H5211),NA(),G3279)</f>
        <v>0</v>
      </c>
      <c r="H5211">
        <f>IF(OR(H3279="",AND(H3279=H3278,H3279=H3280)),NA(), H3279)</f>
        <v>0</v>
      </c>
      <c r="K5211">
        <f>IF(ISNA(L5211),NA(),K3279)</f>
        <v>0</v>
      </c>
      <c r="L5211">
        <f>IF(OR(L3279="",AND(L3279=L3278,L3279=L3280)),NA(), L3279)</f>
        <v>0</v>
      </c>
      <c r="M5211">
        <f>IF(ISNA(N5211),NA(),M3279)</f>
        <v>0</v>
      </c>
      <c r="N5211">
        <f>IF(OR(N3279="",AND(N3279=N3278,N3279=N3280)),NA(), N3279)</f>
        <v>0</v>
      </c>
    </row>
    <row r="5212" spans="5:14">
      <c r="E5212">
        <f>IF(ISNA(F5212),NA(),E3280)</f>
        <v>0</v>
      </c>
      <c r="F5212">
        <f>IF(OR(F3280="",AND(F3280=F3279,F3280=F3281)),NA(), F3280)</f>
        <v>0</v>
      </c>
      <c r="G5212">
        <f>IF(ISNA(H5212),NA(),G3280)</f>
        <v>0</v>
      </c>
      <c r="H5212">
        <f>IF(OR(H3280="",AND(H3280=H3279,H3280=H3281)),NA(), H3280)</f>
        <v>0</v>
      </c>
      <c r="K5212">
        <f>IF(ISNA(L5212),NA(),K3280)</f>
        <v>0</v>
      </c>
      <c r="L5212">
        <f>IF(OR(L3280="",AND(L3280=L3279,L3280=L3281)),NA(), L3280)</f>
        <v>0</v>
      </c>
      <c r="M5212">
        <f>IF(ISNA(N5212),NA(),M3280)</f>
        <v>0</v>
      </c>
      <c r="N5212">
        <f>IF(OR(N3280="",AND(N3280=N3279,N3280=N3281)),NA(), N3280)</f>
        <v>0</v>
      </c>
    </row>
    <row r="5213" spans="5:14">
      <c r="E5213">
        <f>IF(ISNA(F5213),NA(),E3281)</f>
        <v>0</v>
      </c>
      <c r="F5213">
        <f>IF(OR(F3281="",AND(F3281=F3280,F3281=F3282)),NA(), F3281)</f>
        <v>0</v>
      </c>
      <c r="G5213">
        <f>IF(ISNA(H5213),NA(),G3281)</f>
        <v>0</v>
      </c>
      <c r="H5213">
        <f>IF(OR(H3281="",AND(H3281=H3280,H3281=H3282)),NA(), H3281)</f>
        <v>0</v>
      </c>
      <c r="K5213">
        <f>IF(ISNA(L5213),NA(),K3281)</f>
        <v>0</v>
      </c>
      <c r="L5213">
        <f>IF(OR(L3281="",AND(L3281=L3280,L3281=L3282)),NA(), L3281)</f>
        <v>0</v>
      </c>
      <c r="M5213">
        <f>IF(ISNA(N5213),NA(),M3281)</f>
        <v>0</v>
      </c>
      <c r="N5213">
        <f>IF(OR(N3281="",AND(N3281=N3280,N3281=N3282)),NA(), N3281)</f>
        <v>0</v>
      </c>
    </row>
    <row r="5214" spans="5:14">
      <c r="E5214">
        <f>IF(ISNA(F5214),NA(),E3282)</f>
        <v>0</v>
      </c>
      <c r="F5214">
        <f>IF(OR(F3282="",AND(F3282=F3281,F3282=F3283)),NA(), F3282)</f>
        <v>0</v>
      </c>
      <c r="G5214">
        <f>IF(ISNA(H5214),NA(),G3282)</f>
        <v>0</v>
      </c>
      <c r="H5214">
        <f>IF(OR(H3282="",AND(H3282=H3281,H3282=H3283)),NA(), H3282)</f>
        <v>0</v>
      </c>
      <c r="K5214">
        <f>IF(ISNA(L5214),NA(),K3282)</f>
        <v>0</v>
      </c>
      <c r="L5214">
        <f>IF(OR(L3282="",AND(L3282=L3281,L3282=L3283)),NA(), L3282)</f>
        <v>0</v>
      </c>
      <c r="M5214">
        <f>IF(ISNA(N5214),NA(),M3282)</f>
        <v>0</v>
      </c>
      <c r="N5214">
        <f>IF(OR(N3282="",AND(N3282=N3281,N3282=N3283)),NA(), N3282)</f>
        <v>0</v>
      </c>
    </row>
    <row r="5215" spans="5:14">
      <c r="E5215">
        <f>IF(ISNA(F5215),NA(),E3283)</f>
        <v>0</v>
      </c>
      <c r="F5215">
        <f>IF(OR(F3283="",AND(F3283=F3282,F3283=F3284)),NA(), F3283)</f>
        <v>0</v>
      </c>
      <c r="G5215">
        <f>IF(ISNA(H5215),NA(),G3283)</f>
        <v>0</v>
      </c>
      <c r="H5215">
        <f>IF(OR(H3283="",AND(H3283=H3282,H3283=H3284)),NA(), H3283)</f>
        <v>0</v>
      </c>
      <c r="K5215">
        <f>IF(ISNA(L5215),NA(),K3283)</f>
        <v>0</v>
      </c>
      <c r="L5215">
        <f>IF(OR(L3283="",AND(L3283=L3282,L3283=L3284)),NA(), L3283)</f>
        <v>0</v>
      </c>
      <c r="M5215">
        <f>IF(ISNA(N5215),NA(),M3283)</f>
        <v>0</v>
      </c>
      <c r="N5215">
        <f>IF(OR(N3283="",AND(N3283=N3282,N3283=N3284)),NA(), N3283)</f>
        <v>0</v>
      </c>
    </row>
    <row r="5216" spans="5:14">
      <c r="E5216">
        <f>IF(ISNA(F5216),NA(),E3284)</f>
        <v>0</v>
      </c>
      <c r="F5216">
        <f>IF(OR(F3284="",AND(F3284=F3283,F3284=F3285)),NA(), F3284)</f>
        <v>0</v>
      </c>
      <c r="G5216">
        <f>IF(ISNA(H5216),NA(),G3284)</f>
        <v>0</v>
      </c>
      <c r="H5216">
        <f>IF(OR(H3284="",AND(H3284=H3283,H3284=H3285)),NA(), H3284)</f>
        <v>0</v>
      </c>
      <c r="K5216">
        <f>IF(ISNA(L5216),NA(),K3284)</f>
        <v>0</v>
      </c>
      <c r="L5216">
        <f>IF(OR(L3284="",AND(L3284=L3283,L3284=L3285)),NA(), L3284)</f>
        <v>0</v>
      </c>
      <c r="M5216">
        <f>IF(ISNA(N5216),NA(),M3284)</f>
        <v>0</v>
      </c>
      <c r="N5216">
        <f>IF(OR(N3284="",AND(N3284=N3283,N3284=N3285)),NA(), N3284)</f>
        <v>0</v>
      </c>
    </row>
    <row r="5217" spans="5:14">
      <c r="E5217">
        <f>IF(ISNA(F5217),NA(),E3285)</f>
        <v>0</v>
      </c>
      <c r="F5217">
        <f>IF(OR(F3285="",AND(F3285=F3284,F3285=F3286)),NA(), F3285)</f>
        <v>0</v>
      </c>
      <c r="G5217">
        <f>IF(ISNA(H5217),NA(),G3285)</f>
        <v>0</v>
      </c>
      <c r="H5217">
        <f>IF(OR(H3285="",AND(H3285=H3284,H3285=H3286)),NA(), H3285)</f>
        <v>0</v>
      </c>
      <c r="K5217">
        <f>IF(ISNA(L5217),NA(),K3285)</f>
        <v>0</v>
      </c>
      <c r="L5217">
        <f>IF(OR(L3285="",AND(L3285=L3284,L3285=L3286)),NA(), L3285)</f>
        <v>0</v>
      </c>
      <c r="M5217">
        <f>IF(ISNA(N5217),NA(),M3285)</f>
        <v>0</v>
      </c>
      <c r="N5217">
        <f>IF(OR(N3285="",AND(N3285=N3284,N3285=N3286)),NA(), N3285)</f>
        <v>0</v>
      </c>
    </row>
    <row r="5218" spans="5:14">
      <c r="E5218">
        <f>IF(ISNA(F5218),NA(),E3286)</f>
        <v>0</v>
      </c>
      <c r="F5218">
        <f>IF(OR(F3286="",AND(F3286=F3285,F3286=F3287)),NA(), F3286)</f>
        <v>0</v>
      </c>
      <c r="G5218">
        <f>IF(ISNA(H5218),NA(),G3286)</f>
        <v>0</v>
      </c>
      <c r="H5218">
        <f>IF(OR(H3286="",AND(H3286=H3285,H3286=H3287)),NA(), H3286)</f>
        <v>0</v>
      </c>
      <c r="K5218">
        <f>IF(ISNA(L5218),NA(),K3286)</f>
        <v>0</v>
      </c>
      <c r="L5218">
        <f>IF(OR(L3286="",AND(L3286=L3285,L3286=L3287)),NA(), L3286)</f>
        <v>0</v>
      </c>
      <c r="M5218">
        <f>IF(ISNA(N5218),NA(),M3286)</f>
        <v>0</v>
      </c>
      <c r="N5218">
        <f>IF(OR(N3286="",AND(N3286=N3285,N3286=N3287)),NA(), N3286)</f>
        <v>0</v>
      </c>
    </row>
    <row r="5219" spans="5:14">
      <c r="E5219">
        <f>IF(ISNA(F5219),NA(),E3287)</f>
        <v>0</v>
      </c>
      <c r="F5219">
        <f>IF(OR(F3287="",AND(F3287=F3286,F3287=F3288)),NA(), F3287)</f>
        <v>0</v>
      </c>
      <c r="G5219">
        <f>IF(ISNA(H5219),NA(),G3287)</f>
        <v>0</v>
      </c>
      <c r="H5219">
        <f>IF(OR(H3287="",AND(H3287=H3286,H3287=H3288)),NA(), H3287)</f>
        <v>0</v>
      </c>
      <c r="K5219">
        <f>IF(ISNA(L5219),NA(),K3287)</f>
        <v>0</v>
      </c>
      <c r="L5219">
        <f>IF(OR(L3287="",AND(L3287=L3286,L3287=L3288)),NA(), L3287)</f>
        <v>0</v>
      </c>
      <c r="M5219">
        <f>IF(ISNA(N5219),NA(),M3287)</f>
        <v>0</v>
      </c>
      <c r="N5219">
        <f>IF(OR(N3287="",AND(N3287=N3286,N3287=N3288)),NA(), N3287)</f>
        <v>0</v>
      </c>
    </row>
    <row r="5220" spans="5:14">
      <c r="E5220">
        <f>IF(ISNA(F5220),NA(),E3288)</f>
        <v>0</v>
      </c>
      <c r="F5220">
        <f>IF(OR(F3288="",AND(F3288=F3287,F3288=F3289)),NA(), F3288)</f>
        <v>0</v>
      </c>
      <c r="G5220">
        <f>IF(ISNA(H5220),NA(),G3288)</f>
        <v>0</v>
      </c>
      <c r="H5220">
        <f>IF(OR(H3288="",AND(H3288=H3287,H3288=H3289)),NA(), H3288)</f>
        <v>0</v>
      </c>
      <c r="K5220">
        <f>IF(ISNA(L5220),NA(),K3288)</f>
        <v>0</v>
      </c>
      <c r="L5220">
        <f>IF(OR(L3288="",AND(L3288=L3287,L3288=L3289)),NA(), L3288)</f>
        <v>0</v>
      </c>
      <c r="M5220">
        <f>IF(ISNA(N5220),NA(),M3288)</f>
        <v>0</v>
      </c>
      <c r="N5220">
        <f>IF(OR(N3288="",AND(N3288=N3287,N3288=N3289)),NA(), N3288)</f>
        <v>0</v>
      </c>
    </row>
    <row r="5221" spans="5:14">
      <c r="E5221">
        <f>IF(ISNA(F5221),NA(),E3289)</f>
        <v>0</v>
      </c>
      <c r="F5221">
        <f>IF(OR(F3289="",AND(F3289=F3288,F3289=F3290)),NA(), F3289)</f>
        <v>0</v>
      </c>
      <c r="G5221">
        <f>IF(ISNA(H5221),NA(),G3289)</f>
        <v>0</v>
      </c>
      <c r="H5221">
        <f>IF(OR(H3289="",AND(H3289=H3288,H3289=H3290)),NA(), H3289)</f>
        <v>0</v>
      </c>
      <c r="K5221">
        <f>IF(ISNA(L5221),NA(),K3289)</f>
        <v>0</v>
      </c>
      <c r="L5221">
        <f>IF(OR(L3289="",AND(L3289=L3288,L3289=L3290)),NA(), L3289)</f>
        <v>0</v>
      </c>
      <c r="M5221">
        <f>IF(ISNA(N5221),NA(),M3289)</f>
        <v>0</v>
      </c>
      <c r="N5221">
        <f>IF(OR(N3289="",AND(N3289=N3288,N3289=N3290)),NA(), N3289)</f>
        <v>0</v>
      </c>
    </row>
    <row r="5222" spans="5:14">
      <c r="E5222">
        <f>IF(ISNA(F5222),NA(),E3290)</f>
        <v>0</v>
      </c>
      <c r="F5222">
        <f>IF(OR(F3290="",AND(F3290=F3289,F3290=F3291)),NA(), F3290)</f>
        <v>0</v>
      </c>
      <c r="G5222">
        <f>IF(ISNA(H5222),NA(),G3290)</f>
        <v>0</v>
      </c>
      <c r="H5222">
        <f>IF(OR(H3290="",AND(H3290=H3289,H3290=H3291)),NA(), H3290)</f>
        <v>0</v>
      </c>
      <c r="K5222">
        <f>IF(ISNA(L5222),NA(),K3290)</f>
        <v>0</v>
      </c>
      <c r="L5222">
        <f>IF(OR(L3290="",AND(L3290=L3289,L3290=L3291)),NA(), L3290)</f>
        <v>0</v>
      </c>
      <c r="M5222">
        <f>IF(ISNA(N5222),NA(),M3290)</f>
        <v>0</v>
      </c>
      <c r="N5222">
        <f>IF(OR(N3290="",AND(N3290=N3289,N3290=N3291)),NA(), N3290)</f>
        <v>0</v>
      </c>
    </row>
    <row r="5223" spans="5:14">
      <c r="E5223">
        <f>IF(ISNA(F5223),NA(),E3291)</f>
        <v>0</v>
      </c>
      <c r="F5223">
        <f>IF(OR(F3291="",AND(F3291=F3290,F3291=F3292)),NA(), F3291)</f>
        <v>0</v>
      </c>
      <c r="G5223">
        <f>IF(ISNA(H5223),NA(),G3291)</f>
        <v>0</v>
      </c>
      <c r="H5223">
        <f>IF(OR(H3291="",AND(H3291=H3290,H3291=H3292)),NA(), H3291)</f>
        <v>0</v>
      </c>
      <c r="K5223">
        <f>IF(ISNA(L5223),NA(),K3291)</f>
        <v>0</v>
      </c>
      <c r="L5223">
        <f>IF(OR(L3291="",AND(L3291=L3290,L3291=L3292)),NA(), L3291)</f>
        <v>0</v>
      </c>
      <c r="M5223">
        <f>IF(ISNA(N5223),NA(),M3291)</f>
        <v>0</v>
      </c>
      <c r="N5223">
        <f>IF(OR(N3291="",AND(N3291=N3290,N3291=N3292)),NA(), N3291)</f>
        <v>0</v>
      </c>
    </row>
    <row r="5224" spans="5:14">
      <c r="E5224">
        <f>IF(ISNA(F5224),NA(),E3292)</f>
        <v>0</v>
      </c>
      <c r="F5224">
        <f>IF(OR(F3292="",AND(F3292=F3291,F3292=F3293)),NA(), F3292)</f>
        <v>0</v>
      </c>
      <c r="G5224">
        <f>IF(ISNA(H5224),NA(),G3292)</f>
        <v>0</v>
      </c>
      <c r="H5224">
        <f>IF(OR(H3292="",AND(H3292=H3291,H3292=H3293)),NA(), H3292)</f>
        <v>0</v>
      </c>
      <c r="K5224">
        <f>IF(ISNA(L5224),NA(),K3292)</f>
        <v>0</v>
      </c>
      <c r="L5224">
        <f>IF(OR(L3292="",AND(L3292=L3291,L3292=L3293)),NA(), L3292)</f>
        <v>0</v>
      </c>
      <c r="M5224">
        <f>IF(ISNA(N5224),NA(),M3292)</f>
        <v>0</v>
      </c>
      <c r="N5224">
        <f>IF(OR(N3292="",AND(N3292=N3291,N3292=N3293)),NA(), N3292)</f>
        <v>0</v>
      </c>
    </row>
    <row r="5225" spans="5:14">
      <c r="E5225">
        <f>IF(ISNA(F5225),NA(),E3293)</f>
        <v>0</v>
      </c>
      <c r="F5225">
        <f>IF(OR(F3293="",AND(F3293=F3292,F3293=F3294)),NA(), F3293)</f>
        <v>0</v>
      </c>
      <c r="G5225">
        <f>IF(ISNA(H5225),NA(),G3293)</f>
        <v>0</v>
      </c>
      <c r="H5225">
        <f>IF(OR(H3293="",AND(H3293=H3292,H3293=H3294)),NA(), H3293)</f>
        <v>0</v>
      </c>
      <c r="K5225">
        <f>IF(ISNA(L5225),NA(),K3293)</f>
        <v>0</v>
      </c>
      <c r="L5225">
        <f>IF(OR(L3293="",AND(L3293=L3292,L3293=L3294)),NA(), L3293)</f>
        <v>0</v>
      </c>
      <c r="M5225">
        <f>IF(ISNA(N5225),NA(),M3293)</f>
        <v>0</v>
      </c>
      <c r="N5225">
        <f>IF(OR(N3293="",AND(N3293=N3292,N3293=N3294)),NA(), N3293)</f>
        <v>0</v>
      </c>
    </row>
    <row r="5226" spans="5:14">
      <c r="E5226">
        <f>IF(ISNA(F5226),NA(),E3294)</f>
        <v>0</v>
      </c>
      <c r="F5226">
        <f>IF(OR(F3294="",AND(F3294=F3293,F3294=F3295)),NA(), F3294)</f>
        <v>0</v>
      </c>
      <c r="G5226">
        <f>IF(ISNA(H5226),NA(),G3294)</f>
        <v>0</v>
      </c>
      <c r="H5226">
        <f>IF(OR(H3294="",AND(H3294=H3293,H3294=H3295)),NA(), H3294)</f>
        <v>0</v>
      </c>
      <c r="K5226">
        <f>IF(ISNA(L5226),NA(),K3294)</f>
        <v>0</v>
      </c>
      <c r="L5226">
        <f>IF(OR(L3294="",AND(L3294=L3293,L3294=L3295)),NA(), L3294)</f>
        <v>0</v>
      </c>
      <c r="M5226">
        <f>IF(ISNA(N5226),NA(),M3294)</f>
        <v>0</v>
      </c>
      <c r="N5226">
        <f>IF(OR(N3294="",AND(N3294=N3293,N3294=N3295)),NA(), N3294)</f>
        <v>0</v>
      </c>
    </row>
    <row r="5227" spans="5:14">
      <c r="E5227">
        <f>IF(ISNA(F5227),NA(),E3295)</f>
        <v>0</v>
      </c>
      <c r="F5227">
        <f>IF(OR(F3295="",AND(F3295=F3294,F3295=F3296)),NA(), F3295)</f>
        <v>0</v>
      </c>
      <c r="G5227">
        <f>IF(ISNA(H5227),NA(),G3295)</f>
        <v>0</v>
      </c>
      <c r="H5227">
        <f>IF(OR(H3295="",AND(H3295=H3294,H3295=H3296)),NA(), H3295)</f>
        <v>0</v>
      </c>
      <c r="K5227">
        <f>IF(ISNA(L5227),NA(),K3295)</f>
        <v>0</v>
      </c>
      <c r="L5227">
        <f>IF(OR(L3295="",AND(L3295=L3294,L3295=L3296)),NA(), L3295)</f>
        <v>0</v>
      </c>
      <c r="M5227">
        <f>IF(ISNA(N5227),NA(),M3295)</f>
        <v>0</v>
      </c>
      <c r="N5227">
        <f>IF(OR(N3295="",AND(N3295=N3294,N3295=N3296)),NA(), N3295)</f>
        <v>0</v>
      </c>
    </row>
    <row r="5228" spans="5:14">
      <c r="E5228">
        <f>IF(ISNA(F5228),NA(),E3296)</f>
        <v>0</v>
      </c>
      <c r="F5228">
        <f>IF(OR(F3296="",AND(F3296=F3295,F3296=F3297)),NA(), F3296)</f>
        <v>0</v>
      </c>
      <c r="G5228">
        <f>IF(ISNA(H5228),NA(),G3296)</f>
        <v>0</v>
      </c>
      <c r="H5228">
        <f>IF(OR(H3296="",AND(H3296=H3295,H3296=H3297)),NA(), H3296)</f>
        <v>0</v>
      </c>
      <c r="K5228">
        <f>IF(ISNA(L5228),NA(),K3296)</f>
        <v>0</v>
      </c>
      <c r="L5228">
        <f>IF(OR(L3296="",AND(L3296=L3295,L3296=L3297)),NA(), L3296)</f>
        <v>0</v>
      </c>
      <c r="M5228">
        <f>IF(ISNA(N5228),NA(),M3296)</f>
        <v>0</v>
      </c>
      <c r="N5228">
        <f>IF(OR(N3296="",AND(N3296=N3295,N3296=N3297)),NA(), N3296)</f>
        <v>0</v>
      </c>
    </row>
    <row r="5229" spans="5:14">
      <c r="E5229">
        <f>IF(ISNA(F5229),NA(),E3297)</f>
        <v>0</v>
      </c>
      <c r="F5229">
        <f>IF(OR(F3297="",AND(F3297=F3296,F3297=F3298)),NA(), F3297)</f>
        <v>0</v>
      </c>
      <c r="G5229">
        <f>IF(ISNA(H5229),NA(),G3297)</f>
        <v>0</v>
      </c>
      <c r="H5229">
        <f>IF(OR(H3297="",AND(H3297=H3296,H3297=H3298)),NA(), H3297)</f>
        <v>0</v>
      </c>
      <c r="K5229">
        <f>IF(ISNA(L5229),NA(),K3297)</f>
        <v>0</v>
      </c>
      <c r="L5229">
        <f>IF(OR(L3297="",AND(L3297=L3296,L3297=L3298)),NA(), L3297)</f>
        <v>0</v>
      </c>
      <c r="M5229">
        <f>IF(ISNA(N5229),NA(),M3297)</f>
        <v>0</v>
      </c>
      <c r="N5229">
        <f>IF(OR(N3297="",AND(N3297=N3296,N3297=N3298)),NA(), N3297)</f>
        <v>0</v>
      </c>
    </row>
    <row r="5230" spans="5:14">
      <c r="E5230">
        <f>IF(ISNA(F5230),NA(),E3298)</f>
        <v>0</v>
      </c>
      <c r="F5230">
        <f>IF(OR(F3298="",AND(F3298=F3297,F3298=F3299)),NA(), F3298)</f>
        <v>0</v>
      </c>
      <c r="G5230">
        <f>IF(ISNA(H5230),NA(),G3298)</f>
        <v>0</v>
      </c>
      <c r="H5230">
        <f>IF(OR(H3298="",AND(H3298=H3297,H3298=H3299)),NA(), H3298)</f>
        <v>0</v>
      </c>
      <c r="K5230">
        <f>IF(ISNA(L5230),NA(),K3298)</f>
        <v>0</v>
      </c>
      <c r="L5230">
        <f>IF(OR(L3298="",AND(L3298=L3297,L3298=L3299)),NA(), L3298)</f>
        <v>0</v>
      </c>
      <c r="M5230">
        <f>IF(ISNA(N5230),NA(),M3298)</f>
        <v>0</v>
      </c>
      <c r="N5230">
        <f>IF(OR(N3298="",AND(N3298=N3297,N3298=N3299)),NA(), N3298)</f>
        <v>0</v>
      </c>
    </row>
    <row r="5231" spans="5:14">
      <c r="E5231">
        <f>IF(ISNA(F5231),NA(),E3299)</f>
        <v>0</v>
      </c>
      <c r="F5231">
        <f>IF(OR(F3299="",AND(F3299=F3298,F3299=F3300)),NA(), F3299)</f>
        <v>0</v>
      </c>
      <c r="G5231">
        <f>IF(ISNA(H5231),NA(),G3299)</f>
        <v>0</v>
      </c>
      <c r="H5231">
        <f>IF(OR(H3299="",AND(H3299=H3298,H3299=H3300)),NA(), H3299)</f>
        <v>0</v>
      </c>
      <c r="K5231">
        <f>IF(ISNA(L5231),NA(),K3299)</f>
        <v>0</v>
      </c>
      <c r="L5231">
        <f>IF(OR(L3299="",AND(L3299=L3298,L3299=L3300)),NA(), L3299)</f>
        <v>0</v>
      </c>
      <c r="M5231">
        <f>IF(ISNA(N5231),NA(),M3299)</f>
        <v>0</v>
      </c>
      <c r="N5231">
        <f>IF(OR(N3299="",AND(N3299=N3298,N3299=N3300)),NA(), N3299)</f>
        <v>0</v>
      </c>
    </row>
    <row r="5232" spans="5:14">
      <c r="E5232">
        <f>IF(ISNA(F5232),NA(),E3300)</f>
        <v>0</v>
      </c>
      <c r="F5232">
        <f>IF(OR(F3300="",AND(F3300=F3299,F3300=F3301)),NA(), F3300)</f>
        <v>0</v>
      </c>
      <c r="G5232">
        <f>IF(ISNA(H5232),NA(),G3300)</f>
        <v>0</v>
      </c>
      <c r="H5232">
        <f>IF(OR(H3300="",AND(H3300=H3299,H3300=H3301)),NA(), H3300)</f>
        <v>0</v>
      </c>
      <c r="K5232">
        <f>IF(ISNA(L5232),NA(),K3300)</f>
        <v>0</v>
      </c>
      <c r="L5232">
        <f>IF(OR(L3300="",AND(L3300=L3299,L3300=L3301)),NA(), L3300)</f>
        <v>0</v>
      </c>
      <c r="M5232">
        <f>IF(ISNA(N5232),NA(),M3300)</f>
        <v>0</v>
      </c>
      <c r="N5232">
        <f>IF(OR(N3300="",AND(N3300=N3299,N3300=N3301)),NA(), N3300)</f>
        <v>0</v>
      </c>
    </row>
    <row r="5233" spans="5:14">
      <c r="E5233">
        <f>IF(ISNA(F5233),NA(),E3301)</f>
        <v>0</v>
      </c>
      <c r="F5233">
        <f>IF(OR(F3301="",AND(F3301=F3300,F3301=F3302)),NA(), F3301)</f>
        <v>0</v>
      </c>
      <c r="G5233">
        <f>IF(ISNA(H5233),NA(),G3301)</f>
        <v>0</v>
      </c>
      <c r="H5233">
        <f>IF(OR(H3301="",AND(H3301=H3300,H3301=H3302)),NA(), H3301)</f>
        <v>0</v>
      </c>
      <c r="K5233">
        <f>IF(ISNA(L5233),NA(),K3301)</f>
        <v>0</v>
      </c>
      <c r="L5233">
        <f>IF(OR(L3301="",AND(L3301=L3300,L3301=L3302)),NA(), L3301)</f>
        <v>0</v>
      </c>
      <c r="M5233">
        <f>IF(ISNA(N5233),NA(),M3301)</f>
        <v>0</v>
      </c>
      <c r="N5233">
        <f>IF(OR(N3301="",AND(N3301=N3300,N3301=N3302)),NA(), N3301)</f>
        <v>0</v>
      </c>
    </row>
    <row r="5234" spans="5:14">
      <c r="E5234">
        <f>IF(ISNA(F5234),NA(),E3302)</f>
        <v>0</v>
      </c>
      <c r="F5234">
        <f>IF(OR(F3302="",AND(F3302=F3301,F3302=F3303)),NA(), F3302)</f>
        <v>0</v>
      </c>
      <c r="G5234">
        <f>IF(ISNA(H5234),NA(),G3302)</f>
        <v>0</v>
      </c>
      <c r="H5234">
        <f>IF(OR(H3302="",AND(H3302=H3301,H3302=H3303)),NA(), H3302)</f>
        <v>0</v>
      </c>
      <c r="K5234">
        <f>IF(ISNA(L5234),NA(),K3302)</f>
        <v>0</v>
      </c>
      <c r="L5234">
        <f>IF(OR(L3302="",AND(L3302=L3301,L3302=L3303)),NA(), L3302)</f>
        <v>0</v>
      </c>
      <c r="M5234">
        <f>IF(ISNA(N5234),NA(),M3302)</f>
        <v>0</v>
      </c>
      <c r="N5234">
        <f>IF(OR(N3302="",AND(N3302=N3301,N3302=N3303)),NA(), N3302)</f>
        <v>0</v>
      </c>
    </row>
    <row r="5235" spans="5:14">
      <c r="E5235">
        <f>IF(ISNA(F5235),NA(),E3303)</f>
        <v>0</v>
      </c>
      <c r="F5235">
        <f>IF(OR(F3303="",AND(F3303=F3302,F3303=F3304)),NA(), F3303)</f>
        <v>0</v>
      </c>
      <c r="G5235">
        <f>IF(ISNA(H5235),NA(),G3303)</f>
        <v>0</v>
      </c>
      <c r="H5235">
        <f>IF(OR(H3303="",AND(H3303=H3302,H3303=H3304)),NA(), H3303)</f>
        <v>0</v>
      </c>
      <c r="K5235">
        <f>IF(ISNA(L5235),NA(),K3303)</f>
        <v>0</v>
      </c>
      <c r="L5235">
        <f>IF(OR(L3303="",AND(L3303=L3302,L3303=L3304)),NA(), L3303)</f>
        <v>0</v>
      </c>
      <c r="M5235">
        <f>IF(ISNA(N5235),NA(),M3303)</f>
        <v>0</v>
      </c>
      <c r="N5235">
        <f>IF(OR(N3303="",AND(N3303=N3302,N3303=N3304)),NA(), N3303)</f>
        <v>0</v>
      </c>
    </row>
    <row r="5236" spans="5:14">
      <c r="E5236">
        <f>IF(ISNA(F5236),NA(),E3304)</f>
        <v>0</v>
      </c>
      <c r="F5236">
        <f>IF(OR(F3304="",AND(F3304=F3303,F3304=F3305)),NA(), F3304)</f>
        <v>0</v>
      </c>
      <c r="G5236">
        <f>IF(ISNA(H5236),NA(),G3304)</f>
        <v>0</v>
      </c>
      <c r="H5236">
        <f>IF(OR(H3304="",AND(H3304=H3303,H3304=H3305)),NA(), H3304)</f>
        <v>0</v>
      </c>
      <c r="K5236">
        <f>IF(ISNA(L5236),NA(),K3304)</f>
        <v>0</v>
      </c>
      <c r="L5236">
        <f>IF(OR(L3304="",AND(L3304=L3303,L3304=L3305)),NA(), L3304)</f>
        <v>0</v>
      </c>
      <c r="M5236">
        <f>IF(ISNA(N5236),NA(),M3304)</f>
        <v>0</v>
      </c>
      <c r="N5236">
        <f>IF(OR(N3304="",AND(N3304=N3303,N3304=N3305)),NA(), N3304)</f>
        <v>0</v>
      </c>
    </row>
    <row r="5237" spans="5:14">
      <c r="E5237">
        <f>IF(ISNA(F5237),NA(),E3305)</f>
        <v>0</v>
      </c>
      <c r="F5237">
        <f>IF(OR(F3305="",AND(F3305=F3304,F3305=F3306)),NA(), F3305)</f>
        <v>0</v>
      </c>
      <c r="G5237">
        <f>IF(ISNA(H5237),NA(),G3305)</f>
        <v>0</v>
      </c>
      <c r="H5237">
        <f>IF(OR(H3305="",AND(H3305=H3304,H3305=H3306)),NA(), H3305)</f>
        <v>0</v>
      </c>
      <c r="K5237">
        <f>IF(ISNA(L5237),NA(),K3305)</f>
        <v>0</v>
      </c>
      <c r="L5237">
        <f>IF(OR(L3305="",AND(L3305=L3304,L3305=L3306)),NA(), L3305)</f>
        <v>0</v>
      </c>
      <c r="M5237">
        <f>IF(ISNA(N5237),NA(),M3305)</f>
        <v>0</v>
      </c>
      <c r="N5237">
        <f>IF(OR(N3305="",AND(N3305=N3304,N3305=N3306)),NA(), N3305)</f>
        <v>0</v>
      </c>
    </row>
    <row r="5238" spans="5:14">
      <c r="E5238">
        <f>IF(ISNA(F5238),NA(),E3306)</f>
        <v>0</v>
      </c>
      <c r="F5238">
        <f>IF(OR(F3306="",AND(F3306=F3305,F3306=F3307)),NA(), F3306)</f>
        <v>0</v>
      </c>
      <c r="G5238">
        <f>IF(ISNA(H5238),NA(),G3306)</f>
        <v>0</v>
      </c>
      <c r="H5238">
        <f>IF(OR(H3306="",AND(H3306=H3305,H3306=H3307)),NA(), H3306)</f>
        <v>0</v>
      </c>
      <c r="K5238">
        <f>IF(ISNA(L5238),NA(),K3306)</f>
        <v>0</v>
      </c>
      <c r="L5238">
        <f>IF(OR(L3306="",AND(L3306=L3305,L3306=L3307)),NA(), L3306)</f>
        <v>0</v>
      </c>
      <c r="M5238">
        <f>IF(ISNA(N5238),NA(),M3306)</f>
        <v>0</v>
      </c>
      <c r="N5238">
        <f>IF(OR(N3306="",AND(N3306=N3305,N3306=N3307)),NA(), N3306)</f>
        <v>0</v>
      </c>
    </row>
    <row r="5239" spans="5:14">
      <c r="E5239">
        <f>IF(ISNA(F5239),NA(),E3307)</f>
        <v>0</v>
      </c>
      <c r="F5239">
        <f>IF(OR(F3307="",AND(F3307=F3306,F3307=F3308)),NA(), F3307)</f>
        <v>0</v>
      </c>
      <c r="G5239">
        <f>IF(ISNA(H5239),NA(),G3307)</f>
        <v>0</v>
      </c>
      <c r="H5239">
        <f>IF(OR(H3307="",AND(H3307=H3306,H3307=H3308)),NA(), H3307)</f>
        <v>0</v>
      </c>
      <c r="K5239">
        <f>IF(ISNA(L5239),NA(),K3307)</f>
        <v>0</v>
      </c>
      <c r="L5239">
        <f>IF(OR(L3307="",AND(L3307=L3306,L3307=L3308)),NA(), L3307)</f>
        <v>0</v>
      </c>
      <c r="M5239">
        <f>IF(ISNA(N5239),NA(),M3307)</f>
        <v>0</v>
      </c>
      <c r="N5239">
        <f>IF(OR(N3307="",AND(N3307=N3306,N3307=N3308)),NA(), N3307)</f>
        <v>0</v>
      </c>
    </row>
    <row r="5240" spans="5:14">
      <c r="E5240">
        <f>IF(ISNA(F5240),NA(),E3308)</f>
        <v>0</v>
      </c>
      <c r="F5240">
        <f>IF(OR(F3308="",AND(F3308=F3307,F3308=F3309)),NA(), F3308)</f>
        <v>0</v>
      </c>
      <c r="G5240">
        <f>IF(ISNA(H5240),NA(),G3308)</f>
        <v>0</v>
      </c>
      <c r="H5240">
        <f>IF(OR(H3308="",AND(H3308=H3307,H3308=H3309)),NA(), H3308)</f>
        <v>0</v>
      </c>
      <c r="K5240">
        <f>IF(ISNA(L5240),NA(),K3308)</f>
        <v>0</v>
      </c>
      <c r="L5240">
        <f>IF(OR(L3308="",AND(L3308=L3307,L3308=L3309)),NA(), L3308)</f>
        <v>0</v>
      </c>
      <c r="M5240">
        <f>IF(ISNA(N5240),NA(),M3308)</f>
        <v>0</v>
      </c>
      <c r="N5240">
        <f>IF(OR(N3308="",AND(N3308=N3307,N3308=N3309)),NA(), N3308)</f>
        <v>0</v>
      </c>
    </row>
    <row r="5241" spans="5:14">
      <c r="E5241">
        <f>IF(ISNA(F5241),NA(),E3309)</f>
        <v>0</v>
      </c>
      <c r="F5241">
        <f>IF(OR(F3309="",AND(F3309=F3308,F3309=F3310)),NA(), F3309)</f>
        <v>0</v>
      </c>
      <c r="G5241">
        <f>IF(ISNA(H5241),NA(),G3309)</f>
        <v>0</v>
      </c>
      <c r="H5241">
        <f>IF(OR(H3309="",AND(H3309=H3308,H3309=H3310)),NA(), H3309)</f>
        <v>0</v>
      </c>
      <c r="K5241">
        <f>IF(ISNA(L5241),NA(),K3309)</f>
        <v>0</v>
      </c>
      <c r="L5241">
        <f>IF(OR(L3309="",AND(L3309=L3308,L3309=L3310)),NA(), L3309)</f>
        <v>0</v>
      </c>
      <c r="M5241">
        <f>IF(ISNA(N5241),NA(),M3309)</f>
        <v>0</v>
      </c>
      <c r="N5241">
        <f>IF(OR(N3309="",AND(N3309=N3308,N3309=N3310)),NA(), N3309)</f>
        <v>0</v>
      </c>
    </row>
    <row r="5242" spans="5:14">
      <c r="E5242">
        <f>IF(ISNA(F5242),NA(),E3310)</f>
        <v>0</v>
      </c>
      <c r="F5242">
        <f>IF(OR(F3310="",AND(F3310=F3309,F3310=F3311)),NA(), F3310)</f>
        <v>0</v>
      </c>
      <c r="G5242">
        <f>IF(ISNA(H5242),NA(),G3310)</f>
        <v>0</v>
      </c>
      <c r="H5242">
        <f>IF(OR(H3310="",AND(H3310=H3309,H3310=H3311)),NA(), H3310)</f>
        <v>0</v>
      </c>
      <c r="K5242">
        <f>IF(ISNA(L5242),NA(),K3310)</f>
        <v>0</v>
      </c>
      <c r="L5242">
        <f>IF(OR(L3310="",AND(L3310=L3309,L3310=L3311)),NA(), L3310)</f>
        <v>0</v>
      </c>
      <c r="M5242">
        <f>IF(ISNA(N5242),NA(),M3310)</f>
        <v>0</v>
      </c>
      <c r="N5242">
        <f>IF(OR(N3310="",AND(N3310=N3309,N3310=N3311)),NA(), N3310)</f>
        <v>0</v>
      </c>
    </row>
    <row r="5243" spans="5:14">
      <c r="E5243">
        <f>IF(ISNA(F5243),NA(),E3311)</f>
        <v>0</v>
      </c>
      <c r="F5243">
        <f>IF(OR(F3311="",AND(F3311=F3310,F3311=F3312)),NA(), F3311)</f>
        <v>0</v>
      </c>
      <c r="G5243">
        <f>IF(ISNA(H5243),NA(),G3311)</f>
        <v>0</v>
      </c>
      <c r="H5243">
        <f>IF(OR(H3311="",AND(H3311=H3310,H3311=H3312)),NA(), H3311)</f>
        <v>0</v>
      </c>
      <c r="K5243">
        <f>IF(ISNA(L5243),NA(),K3311)</f>
        <v>0</v>
      </c>
      <c r="L5243">
        <f>IF(OR(L3311="",AND(L3311=L3310,L3311=L3312)),NA(), L3311)</f>
        <v>0</v>
      </c>
      <c r="M5243">
        <f>IF(ISNA(N5243),NA(),M3311)</f>
        <v>0</v>
      </c>
      <c r="N5243">
        <f>IF(OR(N3311="",AND(N3311=N3310,N3311=N3312)),NA(), N3311)</f>
        <v>0</v>
      </c>
    </row>
    <row r="5244" spans="5:14">
      <c r="E5244">
        <f>IF(ISNA(F5244),NA(),E3312)</f>
        <v>0</v>
      </c>
      <c r="F5244">
        <f>IF(OR(F3312="",AND(F3312=F3311,F3312=F3313)),NA(), F3312)</f>
        <v>0</v>
      </c>
      <c r="G5244">
        <f>IF(ISNA(H5244),NA(),G3312)</f>
        <v>0</v>
      </c>
      <c r="H5244">
        <f>IF(OR(H3312="",AND(H3312=H3311,H3312=H3313)),NA(), H3312)</f>
        <v>0</v>
      </c>
      <c r="K5244">
        <f>IF(ISNA(L5244),NA(),K3312)</f>
        <v>0</v>
      </c>
      <c r="L5244">
        <f>IF(OR(L3312="",AND(L3312=L3311,L3312=L3313)),NA(), L3312)</f>
        <v>0</v>
      </c>
      <c r="M5244">
        <f>IF(ISNA(N5244),NA(),M3312)</f>
        <v>0</v>
      </c>
      <c r="N5244">
        <f>IF(OR(N3312="",AND(N3312=N3311,N3312=N3313)),NA(), N3312)</f>
        <v>0</v>
      </c>
    </row>
    <row r="5245" spans="5:14">
      <c r="E5245">
        <f>IF(ISNA(F5245),NA(),E3313)</f>
        <v>0</v>
      </c>
      <c r="F5245">
        <f>IF(OR(F3313="",AND(F3313=F3312,F3313=F3314)),NA(), F3313)</f>
        <v>0</v>
      </c>
      <c r="G5245">
        <f>IF(ISNA(H5245),NA(),G3313)</f>
        <v>0</v>
      </c>
      <c r="H5245">
        <f>IF(OR(H3313="",AND(H3313=H3312,H3313=H3314)),NA(), H3313)</f>
        <v>0</v>
      </c>
      <c r="K5245">
        <f>IF(ISNA(L5245),NA(),K3313)</f>
        <v>0</v>
      </c>
      <c r="L5245">
        <f>IF(OR(L3313="",AND(L3313=L3312,L3313=L3314)),NA(), L3313)</f>
        <v>0</v>
      </c>
      <c r="M5245">
        <f>IF(ISNA(N5245),NA(),M3313)</f>
        <v>0</v>
      </c>
      <c r="N5245">
        <f>IF(OR(N3313="",AND(N3313=N3312,N3313=N3314)),NA(), N3313)</f>
        <v>0</v>
      </c>
    </row>
    <row r="5246" spans="5:14">
      <c r="E5246">
        <f>IF(ISNA(F5246),NA(),E3314)</f>
        <v>0</v>
      </c>
      <c r="F5246">
        <f>IF(OR(F3314="",AND(F3314=F3313,F3314=F3315)),NA(), F3314)</f>
        <v>0</v>
      </c>
      <c r="G5246">
        <f>IF(ISNA(H5246),NA(),G3314)</f>
        <v>0</v>
      </c>
      <c r="H5246">
        <f>IF(OR(H3314="",AND(H3314=H3313,H3314=H3315)),NA(), H3314)</f>
        <v>0</v>
      </c>
      <c r="K5246">
        <f>IF(ISNA(L5246),NA(),K3314)</f>
        <v>0</v>
      </c>
      <c r="L5246">
        <f>IF(OR(L3314="",AND(L3314=L3313,L3314=L3315)),NA(), L3314)</f>
        <v>0</v>
      </c>
      <c r="M5246">
        <f>IF(ISNA(N5246),NA(),M3314)</f>
        <v>0</v>
      </c>
      <c r="N5246">
        <f>IF(OR(N3314="",AND(N3314=N3313,N3314=N3315)),NA(), N3314)</f>
        <v>0</v>
      </c>
    </row>
    <row r="5247" spans="5:14">
      <c r="E5247">
        <f>IF(ISNA(F5247),NA(),E3315)</f>
        <v>0</v>
      </c>
      <c r="F5247">
        <f>IF(OR(F3315="",AND(F3315=F3314,F3315=F3316)),NA(), F3315)</f>
        <v>0</v>
      </c>
      <c r="G5247">
        <f>IF(ISNA(H5247),NA(),G3315)</f>
        <v>0</v>
      </c>
      <c r="H5247">
        <f>IF(OR(H3315="",AND(H3315=H3314,H3315=H3316)),NA(), H3315)</f>
        <v>0</v>
      </c>
      <c r="K5247">
        <f>IF(ISNA(L5247),NA(),K3315)</f>
        <v>0</v>
      </c>
      <c r="L5247">
        <f>IF(OR(L3315="",AND(L3315=L3314,L3315=L3316)),NA(), L3315)</f>
        <v>0</v>
      </c>
      <c r="M5247">
        <f>IF(ISNA(N5247),NA(),M3315)</f>
        <v>0</v>
      </c>
      <c r="N5247">
        <f>IF(OR(N3315="",AND(N3315=N3314,N3315=N3316)),NA(), N3315)</f>
        <v>0</v>
      </c>
    </row>
    <row r="5248" spans="5:14">
      <c r="E5248">
        <f>IF(ISNA(F5248),NA(),E3316)</f>
        <v>0</v>
      </c>
      <c r="F5248">
        <f>IF(OR(F3316="",AND(F3316=F3315,F3316=F3317)),NA(), F3316)</f>
        <v>0</v>
      </c>
      <c r="G5248">
        <f>IF(ISNA(H5248),NA(),G3316)</f>
        <v>0</v>
      </c>
      <c r="H5248">
        <f>IF(OR(H3316="",AND(H3316=H3315,H3316=H3317)),NA(), H3316)</f>
        <v>0</v>
      </c>
      <c r="K5248">
        <f>IF(ISNA(L5248),NA(),K3316)</f>
        <v>0</v>
      </c>
      <c r="L5248">
        <f>IF(OR(L3316="",AND(L3316=L3315,L3316=L3317)),NA(), L3316)</f>
        <v>0</v>
      </c>
      <c r="M5248">
        <f>IF(ISNA(N5248),NA(),M3316)</f>
        <v>0</v>
      </c>
      <c r="N5248">
        <f>IF(OR(N3316="",AND(N3316=N3315,N3316=N3317)),NA(), N3316)</f>
        <v>0</v>
      </c>
    </row>
    <row r="5249" spans="5:14">
      <c r="E5249">
        <f>IF(ISNA(F5249),NA(),E3317)</f>
        <v>0</v>
      </c>
      <c r="F5249">
        <f>IF(OR(F3317="",AND(F3317=F3316,F3317=F3318)),NA(), F3317)</f>
        <v>0</v>
      </c>
      <c r="G5249">
        <f>IF(ISNA(H5249),NA(),G3317)</f>
        <v>0</v>
      </c>
      <c r="H5249">
        <f>IF(OR(H3317="",AND(H3317=H3316,H3317=H3318)),NA(), H3317)</f>
        <v>0</v>
      </c>
      <c r="K5249">
        <f>IF(ISNA(L5249),NA(),K3317)</f>
        <v>0</v>
      </c>
      <c r="L5249">
        <f>IF(OR(L3317="",AND(L3317=L3316,L3317=L3318)),NA(), L3317)</f>
        <v>0</v>
      </c>
      <c r="M5249">
        <f>IF(ISNA(N5249),NA(),M3317)</f>
        <v>0</v>
      </c>
      <c r="N5249">
        <f>IF(OR(N3317="",AND(N3317=N3316,N3317=N3318)),NA(), N3317)</f>
        <v>0</v>
      </c>
    </row>
    <row r="5250" spans="5:14">
      <c r="E5250">
        <f>IF(ISNA(F5250),NA(),E3318)</f>
        <v>0</v>
      </c>
      <c r="F5250">
        <f>IF(OR(F3318="",AND(F3318=F3317,F3318=F3319)),NA(), F3318)</f>
        <v>0</v>
      </c>
      <c r="G5250">
        <f>IF(ISNA(H5250),NA(),G3318)</f>
        <v>0</v>
      </c>
      <c r="H5250">
        <f>IF(OR(H3318="",AND(H3318=H3317,H3318=H3319)),NA(), H3318)</f>
        <v>0</v>
      </c>
      <c r="K5250">
        <f>IF(ISNA(L5250),NA(),K3318)</f>
        <v>0</v>
      </c>
      <c r="L5250">
        <f>IF(OR(L3318="",AND(L3318=L3317,L3318=L3319)),NA(), L3318)</f>
        <v>0</v>
      </c>
      <c r="M5250">
        <f>IF(ISNA(N5250),NA(),M3318)</f>
        <v>0</v>
      </c>
      <c r="N5250">
        <f>IF(OR(N3318="",AND(N3318=N3317,N3318=N3319)),NA(), N3318)</f>
        <v>0</v>
      </c>
    </row>
    <row r="5251" spans="5:14">
      <c r="E5251">
        <f>IF(ISNA(F5251),NA(),E3319)</f>
        <v>0</v>
      </c>
      <c r="F5251">
        <f>IF(OR(F3319="",AND(F3319=F3318,F3319=F3320)),NA(), F3319)</f>
        <v>0</v>
      </c>
      <c r="G5251">
        <f>IF(ISNA(H5251),NA(),G3319)</f>
        <v>0</v>
      </c>
      <c r="H5251">
        <f>IF(OR(H3319="",AND(H3319=H3318,H3319=H3320)),NA(), H3319)</f>
        <v>0</v>
      </c>
      <c r="K5251">
        <f>IF(ISNA(L5251),NA(),K3319)</f>
        <v>0</v>
      </c>
      <c r="L5251">
        <f>IF(OR(L3319="",AND(L3319=L3318,L3319=L3320)),NA(), L3319)</f>
        <v>0</v>
      </c>
      <c r="M5251">
        <f>IF(ISNA(N5251),NA(),M3319)</f>
        <v>0</v>
      </c>
      <c r="N5251">
        <f>IF(OR(N3319="",AND(N3319=N3318,N3319=N3320)),NA(), N3319)</f>
        <v>0</v>
      </c>
    </row>
    <row r="5252" spans="5:14">
      <c r="E5252">
        <f>IF(ISNA(F5252),NA(),E3320)</f>
        <v>0</v>
      </c>
      <c r="F5252">
        <f>IF(OR(F3320="",AND(F3320=F3319,F3320=F3321)),NA(), F3320)</f>
        <v>0</v>
      </c>
      <c r="G5252">
        <f>IF(ISNA(H5252),NA(),G3320)</f>
        <v>0</v>
      </c>
      <c r="H5252">
        <f>IF(OR(H3320="",AND(H3320=H3319,H3320=H3321)),NA(), H3320)</f>
        <v>0</v>
      </c>
      <c r="K5252">
        <f>IF(ISNA(L5252),NA(),K3320)</f>
        <v>0</v>
      </c>
      <c r="L5252">
        <f>IF(OR(L3320="",AND(L3320=L3319,L3320=L3321)),NA(), L3320)</f>
        <v>0</v>
      </c>
      <c r="M5252">
        <f>IF(ISNA(N5252),NA(),M3320)</f>
        <v>0</v>
      </c>
      <c r="N5252">
        <f>IF(OR(N3320="",AND(N3320=N3319,N3320=N3321)),NA(), N3320)</f>
        <v>0</v>
      </c>
    </row>
    <row r="5253" spans="5:14">
      <c r="E5253">
        <f>IF(ISNA(F5253),NA(),E3321)</f>
        <v>0</v>
      </c>
      <c r="F5253">
        <f>IF(OR(F3321="",AND(F3321=F3320,F3321=F3322)),NA(), F3321)</f>
        <v>0</v>
      </c>
      <c r="G5253">
        <f>IF(ISNA(H5253),NA(),G3321)</f>
        <v>0</v>
      </c>
      <c r="H5253">
        <f>IF(OR(H3321="",AND(H3321=H3320,H3321=H3322)),NA(), H3321)</f>
        <v>0</v>
      </c>
      <c r="K5253">
        <f>IF(ISNA(L5253),NA(),K3321)</f>
        <v>0</v>
      </c>
      <c r="L5253">
        <f>IF(OR(L3321="",AND(L3321=L3320,L3321=L3322)),NA(), L3321)</f>
        <v>0</v>
      </c>
      <c r="M5253">
        <f>IF(ISNA(N5253),NA(),M3321)</f>
        <v>0</v>
      </c>
      <c r="N5253">
        <f>IF(OR(N3321="",AND(N3321=N3320,N3321=N3322)),NA(), N3321)</f>
        <v>0</v>
      </c>
    </row>
    <row r="5254" spans="5:14">
      <c r="E5254">
        <f>IF(ISNA(F5254),NA(),E3322)</f>
        <v>0</v>
      </c>
      <c r="F5254">
        <f>IF(OR(F3322="",AND(F3322=F3321,F3322=F3323)),NA(), F3322)</f>
        <v>0</v>
      </c>
      <c r="G5254">
        <f>IF(ISNA(H5254),NA(),G3322)</f>
        <v>0</v>
      </c>
      <c r="H5254">
        <f>IF(OR(H3322="",AND(H3322=H3321,H3322=H3323)),NA(), H3322)</f>
        <v>0</v>
      </c>
      <c r="K5254">
        <f>IF(ISNA(L5254),NA(),K3322)</f>
        <v>0</v>
      </c>
      <c r="L5254">
        <f>IF(OR(L3322="",AND(L3322=L3321,L3322=L3323)),NA(), L3322)</f>
        <v>0</v>
      </c>
      <c r="M5254">
        <f>IF(ISNA(N5254),NA(),M3322)</f>
        <v>0</v>
      </c>
      <c r="N5254">
        <f>IF(OR(N3322="",AND(N3322=N3321,N3322=N3323)),NA(), N3322)</f>
        <v>0</v>
      </c>
    </row>
    <row r="5255" spans="5:14">
      <c r="E5255">
        <f>IF(ISNA(F5255),NA(),E3323)</f>
        <v>0</v>
      </c>
      <c r="F5255">
        <f>IF(OR(F3323="",AND(F3323=F3322,F3323=F3324)),NA(), F3323)</f>
        <v>0</v>
      </c>
      <c r="G5255">
        <f>IF(ISNA(H5255),NA(),G3323)</f>
        <v>0</v>
      </c>
      <c r="H5255">
        <f>IF(OR(H3323="",AND(H3323=H3322,H3323=H3324)),NA(), H3323)</f>
        <v>0</v>
      </c>
      <c r="K5255">
        <f>IF(ISNA(L5255),NA(),K3323)</f>
        <v>0</v>
      </c>
      <c r="L5255">
        <f>IF(OR(L3323="",AND(L3323=L3322,L3323=L3324)),NA(), L3323)</f>
        <v>0</v>
      </c>
      <c r="M5255">
        <f>IF(ISNA(N5255),NA(),M3323)</f>
        <v>0</v>
      </c>
      <c r="N5255">
        <f>IF(OR(N3323="",AND(N3323=N3322,N3323=N3324)),NA(), N3323)</f>
        <v>0</v>
      </c>
    </row>
    <row r="5256" spans="5:14">
      <c r="E5256">
        <f>IF(ISNA(F5256),NA(),E3324)</f>
        <v>0</v>
      </c>
      <c r="F5256">
        <f>IF(OR(F3324="",AND(F3324=F3323,F3324=F3325)),NA(), F3324)</f>
        <v>0</v>
      </c>
      <c r="G5256">
        <f>IF(ISNA(H5256),NA(),G3324)</f>
        <v>0</v>
      </c>
      <c r="H5256">
        <f>IF(OR(H3324="",AND(H3324=H3323,H3324=H3325)),NA(), H3324)</f>
        <v>0</v>
      </c>
      <c r="K5256">
        <f>IF(ISNA(L5256),NA(),K3324)</f>
        <v>0</v>
      </c>
      <c r="L5256">
        <f>IF(OR(L3324="",AND(L3324=L3323,L3324=L3325)),NA(), L3324)</f>
        <v>0</v>
      </c>
      <c r="M5256">
        <f>IF(ISNA(N5256),NA(),M3324)</f>
        <v>0</v>
      </c>
      <c r="N5256">
        <f>IF(OR(N3324="",AND(N3324=N3323,N3324=N3325)),NA(), N3324)</f>
        <v>0</v>
      </c>
    </row>
    <row r="5257" spans="5:14">
      <c r="E5257">
        <f>IF(ISNA(F5257),NA(),E3325)</f>
        <v>0</v>
      </c>
      <c r="F5257">
        <f>IF(OR(F3325="",AND(F3325=F3324,F3325=F3326)),NA(), F3325)</f>
        <v>0</v>
      </c>
      <c r="G5257">
        <f>IF(ISNA(H5257),NA(),G3325)</f>
        <v>0</v>
      </c>
      <c r="H5257">
        <f>IF(OR(H3325="",AND(H3325=H3324,H3325=H3326)),NA(), H3325)</f>
        <v>0</v>
      </c>
      <c r="K5257">
        <f>IF(ISNA(L5257),NA(),K3325)</f>
        <v>0</v>
      </c>
      <c r="L5257">
        <f>IF(OR(L3325="",AND(L3325=L3324,L3325=L3326)),NA(), L3325)</f>
        <v>0</v>
      </c>
      <c r="M5257">
        <f>IF(ISNA(N5257),NA(),M3325)</f>
        <v>0</v>
      </c>
      <c r="N5257">
        <f>IF(OR(N3325="",AND(N3325=N3324,N3325=N3326)),NA(), N3325)</f>
        <v>0</v>
      </c>
    </row>
    <row r="5258" spans="5:14">
      <c r="E5258">
        <f>IF(ISNA(F5258),NA(),E3326)</f>
        <v>0</v>
      </c>
      <c r="F5258">
        <f>IF(OR(F3326="",AND(F3326=F3325,F3326=F3327)),NA(), F3326)</f>
        <v>0</v>
      </c>
      <c r="G5258">
        <f>IF(ISNA(H5258),NA(),G3326)</f>
        <v>0</v>
      </c>
      <c r="H5258">
        <f>IF(OR(H3326="",AND(H3326=H3325,H3326=H3327)),NA(), H3326)</f>
        <v>0</v>
      </c>
      <c r="K5258">
        <f>IF(ISNA(L5258),NA(),K3326)</f>
        <v>0</v>
      </c>
      <c r="L5258">
        <f>IF(OR(L3326="",AND(L3326=L3325,L3326=L3327)),NA(), L3326)</f>
        <v>0</v>
      </c>
      <c r="M5258">
        <f>IF(ISNA(N5258),NA(),M3326)</f>
        <v>0</v>
      </c>
      <c r="N5258">
        <f>IF(OR(N3326="",AND(N3326=N3325,N3326=N3327)),NA(), N3326)</f>
        <v>0</v>
      </c>
    </row>
    <row r="5259" spans="5:14">
      <c r="E5259">
        <f>IF(ISNA(F5259),NA(),E3327)</f>
        <v>0</v>
      </c>
      <c r="F5259">
        <f>IF(OR(F3327="",AND(F3327=F3326,F3327=F3328)),NA(), F3327)</f>
        <v>0</v>
      </c>
      <c r="G5259">
        <f>IF(ISNA(H5259),NA(),G3327)</f>
        <v>0</v>
      </c>
      <c r="H5259">
        <f>IF(OR(H3327="",AND(H3327=H3326,H3327=H3328)),NA(), H3327)</f>
        <v>0</v>
      </c>
      <c r="K5259">
        <f>IF(ISNA(L5259),NA(),K3327)</f>
        <v>0</v>
      </c>
      <c r="L5259">
        <f>IF(OR(L3327="",AND(L3327=L3326,L3327=L3328)),NA(), L3327)</f>
        <v>0</v>
      </c>
      <c r="M5259">
        <f>IF(ISNA(N5259),NA(),M3327)</f>
        <v>0</v>
      </c>
      <c r="N5259">
        <f>IF(OR(N3327="",AND(N3327=N3326,N3327=N3328)),NA(), N3327)</f>
        <v>0</v>
      </c>
    </row>
    <row r="5260" spans="5:14">
      <c r="E5260">
        <f>IF(ISNA(F5260),NA(),E3328)</f>
        <v>0</v>
      </c>
      <c r="F5260">
        <f>IF(OR(F3328="",AND(F3328=F3327,F3328=F3329)),NA(), F3328)</f>
        <v>0</v>
      </c>
      <c r="G5260">
        <f>IF(ISNA(H5260),NA(),G3328)</f>
        <v>0</v>
      </c>
      <c r="H5260">
        <f>IF(OR(H3328="",AND(H3328=H3327,H3328=H3329)),NA(), H3328)</f>
        <v>0</v>
      </c>
      <c r="K5260">
        <f>IF(ISNA(L5260),NA(),K3328)</f>
        <v>0</v>
      </c>
      <c r="L5260">
        <f>IF(OR(L3328="",AND(L3328=L3327,L3328=L3329)),NA(), L3328)</f>
        <v>0</v>
      </c>
      <c r="M5260">
        <f>IF(ISNA(N5260),NA(),M3328)</f>
        <v>0</v>
      </c>
      <c r="N5260">
        <f>IF(OR(N3328="",AND(N3328=N3327,N3328=N3329)),NA(), N3328)</f>
        <v>0</v>
      </c>
    </row>
    <row r="5261" spans="5:14">
      <c r="E5261">
        <f>IF(ISNA(F5261),NA(),E3329)</f>
        <v>0</v>
      </c>
      <c r="F5261">
        <f>IF(OR(F3329="",AND(F3329=F3328,F3329=F3330)),NA(), F3329)</f>
        <v>0</v>
      </c>
      <c r="G5261">
        <f>IF(ISNA(H5261),NA(),G3329)</f>
        <v>0</v>
      </c>
      <c r="H5261">
        <f>IF(OR(H3329="",AND(H3329=H3328,H3329=H3330)),NA(), H3329)</f>
        <v>0</v>
      </c>
      <c r="K5261">
        <f>IF(ISNA(L5261),NA(),K3329)</f>
        <v>0</v>
      </c>
      <c r="L5261">
        <f>IF(OR(L3329="",AND(L3329=L3328,L3329=L3330)),NA(), L3329)</f>
        <v>0</v>
      </c>
      <c r="M5261">
        <f>IF(ISNA(N5261),NA(),M3329)</f>
        <v>0</v>
      </c>
      <c r="N5261">
        <f>IF(OR(N3329="",AND(N3329=N3328,N3329=N3330)),NA(), N3329)</f>
        <v>0</v>
      </c>
    </row>
    <row r="5262" spans="5:14">
      <c r="E5262">
        <f>IF(ISNA(F5262),NA(),E3330)</f>
        <v>0</v>
      </c>
      <c r="F5262">
        <f>IF(OR(F3330="",AND(F3330=F3329,F3330=F3331)),NA(), F3330)</f>
        <v>0</v>
      </c>
      <c r="G5262">
        <f>IF(ISNA(H5262),NA(),G3330)</f>
        <v>0</v>
      </c>
      <c r="H5262">
        <f>IF(OR(H3330="",AND(H3330=H3329,H3330=H3331)),NA(), H3330)</f>
        <v>0</v>
      </c>
      <c r="K5262">
        <f>IF(ISNA(L5262),NA(),K3330)</f>
        <v>0</v>
      </c>
      <c r="L5262">
        <f>IF(OR(L3330="",AND(L3330=L3329,L3330=L3331)),NA(), L3330)</f>
        <v>0</v>
      </c>
      <c r="M5262">
        <f>IF(ISNA(N5262),NA(),M3330)</f>
        <v>0</v>
      </c>
      <c r="N5262">
        <f>IF(OR(N3330="",AND(N3330=N3329,N3330=N3331)),NA(), N3330)</f>
        <v>0</v>
      </c>
    </row>
    <row r="5263" spans="5:14">
      <c r="E5263">
        <f>IF(ISNA(F5263),NA(),E3331)</f>
        <v>0</v>
      </c>
      <c r="F5263">
        <f>IF(OR(F3331="",AND(F3331=F3330,F3331=F3332)),NA(), F3331)</f>
        <v>0</v>
      </c>
      <c r="G5263">
        <f>IF(ISNA(H5263),NA(),G3331)</f>
        <v>0</v>
      </c>
      <c r="H5263">
        <f>IF(OR(H3331="",AND(H3331=H3330,H3331=H3332)),NA(), H3331)</f>
        <v>0</v>
      </c>
      <c r="K5263">
        <f>IF(ISNA(L5263),NA(),K3331)</f>
        <v>0</v>
      </c>
      <c r="L5263">
        <f>IF(OR(L3331="",AND(L3331=L3330,L3331=L3332)),NA(), L3331)</f>
        <v>0</v>
      </c>
      <c r="M5263">
        <f>IF(ISNA(N5263),NA(),M3331)</f>
        <v>0</v>
      </c>
      <c r="N5263">
        <f>IF(OR(N3331="",AND(N3331=N3330,N3331=N3332)),NA(), N3331)</f>
        <v>0</v>
      </c>
    </row>
    <row r="5264" spans="5:14">
      <c r="E5264">
        <f>IF(ISNA(F5264),NA(),E3332)</f>
        <v>0</v>
      </c>
      <c r="F5264">
        <f>IF(OR(F3332="",AND(F3332=F3331,F3332=F3333)),NA(), F3332)</f>
        <v>0</v>
      </c>
      <c r="G5264">
        <f>IF(ISNA(H5264),NA(),G3332)</f>
        <v>0</v>
      </c>
      <c r="H5264">
        <f>IF(OR(H3332="",AND(H3332=H3331,H3332=H3333)),NA(), H3332)</f>
        <v>0</v>
      </c>
      <c r="K5264">
        <f>IF(ISNA(L5264),NA(),K3332)</f>
        <v>0</v>
      </c>
      <c r="L5264">
        <f>IF(OR(L3332="",AND(L3332=L3331,L3332=L3333)),NA(), L3332)</f>
        <v>0</v>
      </c>
      <c r="M5264">
        <f>IF(ISNA(N5264),NA(),M3332)</f>
        <v>0</v>
      </c>
      <c r="N5264">
        <f>IF(OR(N3332="",AND(N3332=N3331,N3332=N3333)),NA(), N3332)</f>
        <v>0</v>
      </c>
    </row>
    <row r="5265" spans="5:14">
      <c r="E5265">
        <f>IF(ISNA(F5265),NA(),E3333)</f>
        <v>0</v>
      </c>
      <c r="F5265">
        <f>IF(OR(F3333="",AND(F3333=F3332,F3333=F3334)),NA(), F3333)</f>
        <v>0</v>
      </c>
      <c r="G5265">
        <f>IF(ISNA(H5265),NA(),G3333)</f>
        <v>0</v>
      </c>
      <c r="H5265">
        <f>IF(OR(H3333="",AND(H3333=H3332,H3333=H3334)),NA(), H3333)</f>
        <v>0</v>
      </c>
      <c r="K5265">
        <f>IF(ISNA(L5265),NA(),K3333)</f>
        <v>0</v>
      </c>
      <c r="L5265">
        <f>IF(OR(L3333="",AND(L3333=L3332,L3333=L3334)),NA(), L3333)</f>
        <v>0</v>
      </c>
      <c r="M5265">
        <f>IF(ISNA(N5265),NA(),M3333)</f>
        <v>0</v>
      </c>
      <c r="N5265">
        <f>IF(OR(N3333="",AND(N3333=N3332,N3333=N3334)),NA(), N3333)</f>
        <v>0</v>
      </c>
    </row>
    <row r="5266" spans="5:14">
      <c r="E5266">
        <f>IF(ISNA(F5266),NA(),E3334)</f>
        <v>0</v>
      </c>
      <c r="F5266">
        <f>IF(OR(F3334="",AND(F3334=F3333,F3334=F3335)),NA(), F3334)</f>
        <v>0</v>
      </c>
      <c r="G5266">
        <f>IF(ISNA(H5266),NA(),G3334)</f>
        <v>0</v>
      </c>
      <c r="H5266">
        <f>IF(OR(H3334="",AND(H3334=H3333,H3334=H3335)),NA(), H3334)</f>
        <v>0</v>
      </c>
      <c r="K5266">
        <f>IF(ISNA(L5266),NA(),K3334)</f>
        <v>0</v>
      </c>
      <c r="L5266">
        <f>IF(OR(L3334="",AND(L3334=L3333,L3334=L3335)),NA(), L3334)</f>
        <v>0</v>
      </c>
      <c r="M5266">
        <f>IF(ISNA(N5266),NA(),M3334)</f>
        <v>0</v>
      </c>
      <c r="N5266">
        <f>IF(OR(N3334="",AND(N3334=N3333,N3334=N3335)),NA(), N3334)</f>
        <v>0</v>
      </c>
    </row>
    <row r="5267" spans="5:14">
      <c r="E5267">
        <f>IF(ISNA(F5267),NA(),E3335)</f>
        <v>0</v>
      </c>
      <c r="F5267">
        <f>IF(OR(F3335="",AND(F3335=F3334,F3335=F3336)),NA(), F3335)</f>
        <v>0</v>
      </c>
      <c r="G5267">
        <f>IF(ISNA(H5267),NA(),G3335)</f>
        <v>0</v>
      </c>
      <c r="H5267">
        <f>IF(OR(H3335="",AND(H3335=H3334,H3335=H3336)),NA(), H3335)</f>
        <v>0</v>
      </c>
      <c r="K5267">
        <f>IF(ISNA(L5267),NA(),K3335)</f>
        <v>0</v>
      </c>
      <c r="L5267">
        <f>IF(OR(L3335="",AND(L3335=L3334,L3335=L3336)),NA(), L3335)</f>
        <v>0</v>
      </c>
      <c r="M5267">
        <f>IF(ISNA(N5267),NA(),M3335)</f>
        <v>0</v>
      </c>
      <c r="N5267">
        <f>IF(OR(N3335="",AND(N3335=N3334,N3335=N3336)),NA(), N3335)</f>
        <v>0</v>
      </c>
    </row>
    <row r="5268" spans="5:14">
      <c r="E5268">
        <f>IF(ISNA(F5268),NA(),E3336)</f>
        <v>0</v>
      </c>
      <c r="F5268">
        <f>IF(OR(F3336="",AND(F3336=F3335,F3336=F3337)),NA(), F3336)</f>
        <v>0</v>
      </c>
      <c r="G5268">
        <f>IF(ISNA(H5268),NA(),G3336)</f>
        <v>0</v>
      </c>
      <c r="H5268">
        <f>IF(OR(H3336="",AND(H3336=H3335,H3336=H3337)),NA(), H3336)</f>
        <v>0</v>
      </c>
      <c r="K5268">
        <f>IF(ISNA(L5268),NA(),K3336)</f>
        <v>0</v>
      </c>
      <c r="L5268">
        <f>IF(OR(L3336="",AND(L3336=L3335,L3336=L3337)),NA(), L3336)</f>
        <v>0</v>
      </c>
      <c r="M5268">
        <f>IF(ISNA(N5268),NA(),M3336)</f>
        <v>0</v>
      </c>
      <c r="N5268">
        <f>IF(OR(N3336="",AND(N3336=N3335,N3336=N3337)),NA(), N3336)</f>
        <v>0</v>
      </c>
    </row>
    <row r="5269" spans="5:14">
      <c r="E5269">
        <f>IF(ISNA(F5269),NA(),E3337)</f>
        <v>0</v>
      </c>
      <c r="F5269">
        <f>IF(OR(F3337="",AND(F3337=F3336,F3337=F3338)),NA(), F3337)</f>
        <v>0</v>
      </c>
      <c r="G5269">
        <f>IF(ISNA(H5269),NA(),G3337)</f>
        <v>0</v>
      </c>
      <c r="H5269">
        <f>IF(OR(H3337="",AND(H3337=H3336,H3337=H3338)),NA(), H3337)</f>
        <v>0</v>
      </c>
      <c r="K5269">
        <f>IF(ISNA(L5269),NA(),K3337)</f>
        <v>0</v>
      </c>
      <c r="L5269">
        <f>IF(OR(L3337="",AND(L3337=L3336,L3337=L3338)),NA(), L3337)</f>
        <v>0</v>
      </c>
      <c r="M5269">
        <f>IF(ISNA(N5269),NA(),M3337)</f>
        <v>0</v>
      </c>
      <c r="N5269">
        <f>IF(OR(N3337="",AND(N3337=N3336,N3337=N3338)),NA(), N3337)</f>
        <v>0</v>
      </c>
    </row>
    <row r="5270" spans="5:14">
      <c r="E5270">
        <f>IF(ISNA(F5270),NA(),E3338)</f>
        <v>0</v>
      </c>
      <c r="F5270">
        <f>IF(OR(F3338="",AND(F3338=F3337,F3338=F3339)),NA(), F3338)</f>
        <v>0</v>
      </c>
      <c r="G5270">
        <f>IF(ISNA(H5270),NA(),G3338)</f>
        <v>0</v>
      </c>
      <c r="H5270">
        <f>IF(OR(H3338="",AND(H3338=H3337,H3338=H3339)),NA(), H3338)</f>
        <v>0</v>
      </c>
      <c r="K5270">
        <f>IF(ISNA(L5270),NA(),K3338)</f>
        <v>0</v>
      </c>
      <c r="L5270">
        <f>IF(OR(L3338="",AND(L3338=L3337,L3338=L3339)),NA(), L3338)</f>
        <v>0</v>
      </c>
      <c r="M5270">
        <f>IF(ISNA(N5270),NA(),M3338)</f>
        <v>0</v>
      </c>
      <c r="N5270">
        <f>IF(OR(N3338="",AND(N3338=N3337,N3338=N3339)),NA(), N3338)</f>
        <v>0</v>
      </c>
    </row>
    <row r="5271" spans="5:14">
      <c r="E5271">
        <f>IF(ISNA(F5271),NA(),E3339)</f>
        <v>0</v>
      </c>
      <c r="F5271">
        <f>IF(OR(F3339="",AND(F3339=F3338,F3339=F3340)),NA(), F3339)</f>
        <v>0</v>
      </c>
      <c r="G5271">
        <f>IF(ISNA(H5271),NA(),G3339)</f>
        <v>0</v>
      </c>
      <c r="H5271">
        <f>IF(OR(H3339="",AND(H3339=H3338,H3339=H3340)),NA(), H3339)</f>
        <v>0</v>
      </c>
      <c r="K5271">
        <f>IF(ISNA(L5271),NA(),K3339)</f>
        <v>0</v>
      </c>
      <c r="L5271">
        <f>IF(OR(L3339="",AND(L3339=L3338,L3339=L3340)),NA(), L3339)</f>
        <v>0</v>
      </c>
      <c r="M5271">
        <f>IF(ISNA(N5271),NA(),M3339)</f>
        <v>0</v>
      </c>
      <c r="N5271">
        <f>IF(OR(N3339="",AND(N3339=N3338,N3339=N3340)),NA(), N3339)</f>
        <v>0</v>
      </c>
    </row>
    <row r="5272" spans="5:14">
      <c r="E5272">
        <f>IF(ISNA(F5272),NA(),E3340)</f>
        <v>0</v>
      </c>
      <c r="F5272">
        <f>IF(OR(F3340="",AND(F3340=F3339,F3340=F3341)),NA(), F3340)</f>
        <v>0</v>
      </c>
      <c r="G5272">
        <f>IF(ISNA(H5272),NA(),G3340)</f>
        <v>0</v>
      </c>
      <c r="H5272">
        <f>IF(OR(H3340="",AND(H3340=H3339,H3340=H3341)),NA(), H3340)</f>
        <v>0</v>
      </c>
      <c r="K5272">
        <f>IF(ISNA(L5272),NA(),K3340)</f>
        <v>0</v>
      </c>
      <c r="L5272">
        <f>IF(OR(L3340="",AND(L3340=L3339,L3340=L3341)),NA(), L3340)</f>
        <v>0</v>
      </c>
      <c r="M5272">
        <f>IF(ISNA(N5272),NA(),M3340)</f>
        <v>0</v>
      </c>
      <c r="N5272">
        <f>IF(OR(N3340="",AND(N3340=N3339,N3340=N3341)),NA(), N3340)</f>
        <v>0</v>
      </c>
    </row>
    <row r="5273" spans="5:14">
      <c r="E5273">
        <f>IF(ISNA(F5273),NA(),E3341)</f>
        <v>0</v>
      </c>
      <c r="F5273">
        <f>IF(OR(F3341="",AND(F3341=F3340,F3341=F3342)),NA(), F3341)</f>
        <v>0</v>
      </c>
      <c r="G5273">
        <f>IF(ISNA(H5273),NA(),G3341)</f>
        <v>0</v>
      </c>
      <c r="H5273">
        <f>IF(OR(H3341="",AND(H3341=H3340,H3341=H3342)),NA(), H3341)</f>
        <v>0</v>
      </c>
      <c r="K5273">
        <f>IF(ISNA(L5273),NA(),K3341)</f>
        <v>0</v>
      </c>
      <c r="L5273">
        <f>IF(OR(L3341="",AND(L3341=L3340,L3341=L3342)),NA(), L3341)</f>
        <v>0</v>
      </c>
      <c r="M5273">
        <f>IF(ISNA(N5273),NA(),M3341)</f>
        <v>0</v>
      </c>
      <c r="N5273">
        <f>IF(OR(N3341="",AND(N3341=N3340,N3341=N3342)),NA(), N3341)</f>
        <v>0</v>
      </c>
    </row>
    <row r="5274" spans="5:14">
      <c r="E5274">
        <f>IF(ISNA(F5274),NA(),E3342)</f>
        <v>0</v>
      </c>
      <c r="F5274">
        <f>IF(OR(F3342="",AND(F3342=F3341,F3342=F3343)),NA(), F3342)</f>
        <v>0</v>
      </c>
      <c r="G5274">
        <f>IF(ISNA(H5274),NA(),G3342)</f>
        <v>0</v>
      </c>
      <c r="H5274">
        <f>IF(OR(H3342="",AND(H3342=H3341,H3342=H3343)),NA(), H3342)</f>
        <v>0</v>
      </c>
      <c r="K5274">
        <f>IF(ISNA(L5274),NA(),K3342)</f>
        <v>0</v>
      </c>
      <c r="L5274">
        <f>IF(OR(L3342="",AND(L3342=L3341,L3342=L3343)),NA(), L3342)</f>
        <v>0</v>
      </c>
      <c r="M5274">
        <f>IF(ISNA(N5274),NA(),M3342)</f>
        <v>0</v>
      </c>
      <c r="N5274">
        <f>IF(OR(N3342="",AND(N3342=N3341,N3342=N3343)),NA(), N3342)</f>
        <v>0</v>
      </c>
    </row>
    <row r="5275" spans="5:14">
      <c r="E5275">
        <f>IF(ISNA(F5275),NA(),E3343)</f>
        <v>0</v>
      </c>
      <c r="F5275">
        <f>IF(OR(F3343="",AND(F3343=F3342,F3343=F3344)),NA(), F3343)</f>
        <v>0</v>
      </c>
      <c r="G5275">
        <f>IF(ISNA(H5275),NA(),G3343)</f>
        <v>0</v>
      </c>
      <c r="H5275">
        <f>IF(OR(H3343="",AND(H3343=H3342,H3343=H3344)),NA(), H3343)</f>
        <v>0</v>
      </c>
      <c r="K5275">
        <f>IF(ISNA(L5275),NA(),K3343)</f>
        <v>0</v>
      </c>
      <c r="L5275">
        <f>IF(OR(L3343="",AND(L3343=L3342,L3343=L3344)),NA(), L3343)</f>
        <v>0</v>
      </c>
      <c r="M5275">
        <f>IF(ISNA(N5275),NA(),M3343)</f>
        <v>0</v>
      </c>
      <c r="N5275">
        <f>IF(OR(N3343="",AND(N3343=N3342,N3343=N3344)),NA(), N3343)</f>
        <v>0</v>
      </c>
    </row>
    <row r="5276" spans="5:14">
      <c r="E5276">
        <f>IF(ISNA(F5276),NA(),E3344)</f>
        <v>0</v>
      </c>
      <c r="F5276">
        <f>IF(OR(F3344="",AND(F3344=F3343,F3344=F3345)),NA(), F3344)</f>
        <v>0</v>
      </c>
      <c r="G5276">
        <f>IF(ISNA(H5276),NA(),G3344)</f>
        <v>0</v>
      </c>
      <c r="H5276">
        <f>IF(OR(H3344="",AND(H3344=H3343,H3344=H3345)),NA(), H3344)</f>
        <v>0</v>
      </c>
      <c r="K5276">
        <f>IF(ISNA(L5276),NA(),K3344)</f>
        <v>0</v>
      </c>
      <c r="L5276">
        <f>IF(OR(L3344="",AND(L3344=L3343,L3344=L3345)),NA(), L3344)</f>
        <v>0</v>
      </c>
      <c r="M5276">
        <f>IF(ISNA(N5276),NA(),M3344)</f>
        <v>0</v>
      </c>
      <c r="N5276">
        <f>IF(OR(N3344="",AND(N3344=N3343,N3344=N3345)),NA(), N3344)</f>
        <v>0</v>
      </c>
    </row>
    <row r="5277" spans="5:14">
      <c r="E5277">
        <f>IF(ISNA(F5277),NA(),E3345)</f>
        <v>0</v>
      </c>
      <c r="F5277">
        <f>IF(OR(F3345="",AND(F3345=F3344,F3345=F3346)),NA(), F3345)</f>
        <v>0</v>
      </c>
      <c r="G5277">
        <f>IF(ISNA(H5277),NA(),G3345)</f>
        <v>0</v>
      </c>
      <c r="H5277">
        <f>IF(OR(H3345="",AND(H3345=H3344,H3345=H3346)),NA(), H3345)</f>
        <v>0</v>
      </c>
      <c r="K5277">
        <f>IF(ISNA(L5277),NA(),K3345)</f>
        <v>0</v>
      </c>
      <c r="L5277">
        <f>IF(OR(L3345="",AND(L3345=L3344,L3345=L3346)),NA(), L3345)</f>
        <v>0</v>
      </c>
      <c r="M5277">
        <f>IF(ISNA(N5277),NA(),M3345)</f>
        <v>0</v>
      </c>
      <c r="N5277">
        <f>IF(OR(N3345="",AND(N3345=N3344,N3345=N3346)),NA(), N3345)</f>
        <v>0</v>
      </c>
    </row>
    <row r="5278" spans="5:14">
      <c r="E5278">
        <f>IF(ISNA(F5278),NA(),E3346)</f>
        <v>0</v>
      </c>
      <c r="F5278">
        <f>IF(OR(F3346="",AND(F3346=F3345,F3346=F3347)),NA(), F3346)</f>
        <v>0</v>
      </c>
      <c r="G5278">
        <f>IF(ISNA(H5278),NA(),G3346)</f>
        <v>0</v>
      </c>
      <c r="H5278">
        <f>IF(OR(H3346="",AND(H3346=H3345,H3346=H3347)),NA(), H3346)</f>
        <v>0</v>
      </c>
      <c r="K5278">
        <f>IF(ISNA(L5278),NA(),K3346)</f>
        <v>0</v>
      </c>
      <c r="L5278">
        <f>IF(OR(L3346="",AND(L3346=L3345,L3346=L3347)),NA(), L3346)</f>
        <v>0</v>
      </c>
      <c r="M5278">
        <f>IF(ISNA(N5278),NA(),M3346)</f>
        <v>0</v>
      </c>
      <c r="N5278">
        <f>IF(OR(N3346="",AND(N3346=N3345,N3346=N3347)),NA(), N3346)</f>
        <v>0</v>
      </c>
    </row>
    <row r="5279" spans="5:14">
      <c r="E5279">
        <f>IF(ISNA(F5279),NA(),E3347)</f>
        <v>0</v>
      </c>
      <c r="F5279">
        <f>IF(OR(F3347="",AND(F3347=F3346,F3347=F3348)),NA(), F3347)</f>
        <v>0</v>
      </c>
      <c r="G5279">
        <f>IF(ISNA(H5279),NA(),G3347)</f>
        <v>0</v>
      </c>
      <c r="H5279">
        <f>IF(OR(H3347="",AND(H3347=H3346,H3347=H3348)),NA(), H3347)</f>
        <v>0</v>
      </c>
      <c r="K5279">
        <f>IF(ISNA(L5279),NA(),K3347)</f>
        <v>0</v>
      </c>
      <c r="L5279">
        <f>IF(OR(L3347="",AND(L3347=L3346,L3347=L3348)),NA(), L3347)</f>
        <v>0</v>
      </c>
      <c r="M5279">
        <f>IF(ISNA(N5279),NA(),M3347)</f>
        <v>0</v>
      </c>
      <c r="N5279">
        <f>IF(OR(N3347="",AND(N3347=N3346,N3347=N3348)),NA(), N3347)</f>
        <v>0</v>
      </c>
    </row>
    <row r="5280" spans="5:14">
      <c r="E5280">
        <f>IF(ISNA(F5280),NA(),E3348)</f>
        <v>0</v>
      </c>
      <c r="F5280">
        <f>IF(OR(F3348="",AND(F3348=F3347,F3348=F3349)),NA(), F3348)</f>
        <v>0</v>
      </c>
      <c r="G5280">
        <f>IF(ISNA(H5280),NA(),G3348)</f>
        <v>0</v>
      </c>
      <c r="H5280">
        <f>IF(OR(H3348="",AND(H3348=H3347,H3348=H3349)),NA(), H3348)</f>
        <v>0</v>
      </c>
      <c r="K5280">
        <f>IF(ISNA(L5280),NA(),K3348)</f>
        <v>0</v>
      </c>
      <c r="L5280">
        <f>IF(OR(L3348="",AND(L3348=L3347,L3348=L3349)),NA(), L3348)</f>
        <v>0</v>
      </c>
      <c r="M5280">
        <f>IF(ISNA(N5280),NA(),M3348)</f>
        <v>0</v>
      </c>
      <c r="N5280">
        <f>IF(OR(N3348="",AND(N3348=N3347,N3348=N3349)),NA(), N3348)</f>
        <v>0</v>
      </c>
    </row>
    <row r="5281" spans="5:14">
      <c r="E5281">
        <f>IF(ISNA(F5281),NA(),E3349)</f>
        <v>0</v>
      </c>
      <c r="F5281">
        <f>IF(OR(F3349="",AND(F3349=F3348,F3349=F3350)),NA(), F3349)</f>
        <v>0</v>
      </c>
      <c r="G5281">
        <f>IF(ISNA(H5281),NA(),G3349)</f>
        <v>0</v>
      </c>
      <c r="H5281">
        <f>IF(OR(H3349="",AND(H3349=H3348,H3349=H3350)),NA(), H3349)</f>
        <v>0</v>
      </c>
      <c r="K5281">
        <f>IF(ISNA(L5281),NA(),K3349)</f>
        <v>0</v>
      </c>
      <c r="L5281">
        <f>IF(OR(L3349="",AND(L3349=L3348,L3349=L3350)),NA(), L3349)</f>
        <v>0</v>
      </c>
      <c r="M5281">
        <f>IF(ISNA(N5281),NA(),M3349)</f>
        <v>0</v>
      </c>
      <c r="N5281">
        <f>IF(OR(N3349="",AND(N3349=N3348,N3349=N3350)),NA(), N3349)</f>
        <v>0</v>
      </c>
    </row>
    <row r="5282" spans="5:14">
      <c r="E5282">
        <f>IF(ISNA(F5282),NA(),E3350)</f>
        <v>0</v>
      </c>
      <c r="F5282">
        <f>IF(OR(F3350="",AND(F3350=F3349,F3350=F3351)),NA(), F3350)</f>
        <v>0</v>
      </c>
      <c r="G5282">
        <f>IF(ISNA(H5282),NA(),G3350)</f>
        <v>0</v>
      </c>
      <c r="H5282">
        <f>IF(OR(H3350="",AND(H3350=H3349,H3350=H3351)),NA(), H3350)</f>
        <v>0</v>
      </c>
      <c r="K5282">
        <f>IF(ISNA(L5282),NA(),K3350)</f>
        <v>0</v>
      </c>
      <c r="L5282">
        <f>IF(OR(L3350="",AND(L3350=L3349,L3350=L3351)),NA(), L3350)</f>
        <v>0</v>
      </c>
      <c r="M5282">
        <f>IF(ISNA(N5282),NA(),M3350)</f>
        <v>0</v>
      </c>
      <c r="N5282">
        <f>IF(OR(N3350="",AND(N3350=N3349,N3350=N3351)),NA(), N3350)</f>
        <v>0</v>
      </c>
    </row>
    <row r="5283" spans="5:14">
      <c r="E5283">
        <f>IF(ISNA(F5283),NA(),E3351)</f>
        <v>0</v>
      </c>
      <c r="F5283">
        <f>IF(OR(F3351="",AND(F3351=F3350,F3351=F3352)),NA(), F3351)</f>
        <v>0</v>
      </c>
      <c r="G5283">
        <f>IF(ISNA(H5283),NA(),G3351)</f>
        <v>0</v>
      </c>
      <c r="H5283">
        <f>IF(OR(H3351="",AND(H3351=H3350,H3351=H3352)),NA(), H3351)</f>
        <v>0</v>
      </c>
      <c r="K5283">
        <f>IF(ISNA(L5283),NA(),K3351)</f>
        <v>0</v>
      </c>
      <c r="L5283">
        <f>IF(OR(L3351="",AND(L3351=L3350,L3351=L3352)),NA(), L3351)</f>
        <v>0</v>
      </c>
      <c r="M5283">
        <f>IF(ISNA(N5283),NA(),M3351)</f>
        <v>0</v>
      </c>
      <c r="N5283">
        <f>IF(OR(N3351="",AND(N3351=N3350,N3351=N3352)),NA(), N3351)</f>
        <v>0</v>
      </c>
    </row>
    <row r="5284" spans="5:14">
      <c r="E5284">
        <f>IF(ISNA(F5284),NA(),E3352)</f>
        <v>0</v>
      </c>
      <c r="F5284">
        <f>IF(OR(F3352="",AND(F3352=F3351,F3352=F3353)),NA(), F3352)</f>
        <v>0</v>
      </c>
      <c r="G5284">
        <f>IF(ISNA(H5284),NA(),G3352)</f>
        <v>0</v>
      </c>
      <c r="H5284">
        <f>IF(OR(H3352="",AND(H3352=H3351,H3352=H3353)),NA(), H3352)</f>
        <v>0</v>
      </c>
      <c r="K5284">
        <f>IF(ISNA(L5284),NA(),K3352)</f>
        <v>0</v>
      </c>
      <c r="L5284">
        <f>IF(OR(L3352="",AND(L3352=L3351,L3352=L3353)),NA(), L3352)</f>
        <v>0</v>
      </c>
      <c r="M5284">
        <f>IF(ISNA(N5284),NA(),M3352)</f>
        <v>0</v>
      </c>
      <c r="N5284">
        <f>IF(OR(N3352="",AND(N3352=N3351,N3352=N3353)),NA(), N3352)</f>
        <v>0</v>
      </c>
    </row>
    <row r="5285" spans="5:14">
      <c r="E5285">
        <f>IF(ISNA(F5285),NA(),E3353)</f>
        <v>0</v>
      </c>
      <c r="F5285">
        <f>IF(OR(F3353="",AND(F3353=F3352,F3353=F3354)),NA(), F3353)</f>
        <v>0</v>
      </c>
      <c r="G5285">
        <f>IF(ISNA(H5285),NA(),G3353)</f>
        <v>0</v>
      </c>
      <c r="H5285">
        <f>IF(OR(H3353="",AND(H3353=H3352,H3353=H3354)),NA(), H3353)</f>
        <v>0</v>
      </c>
      <c r="K5285">
        <f>IF(ISNA(L5285),NA(),K3353)</f>
        <v>0</v>
      </c>
      <c r="L5285">
        <f>IF(OR(L3353="",AND(L3353=L3352,L3353=L3354)),NA(), L3353)</f>
        <v>0</v>
      </c>
      <c r="M5285">
        <f>IF(ISNA(N5285),NA(),M3353)</f>
        <v>0</v>
      </c>
      <c r="N5285">
        <f>IF(OR(N3353="",AND(N3353=N3352,N3353=N3354)),NA(), N3353)</f>
        <v>0</v>
      </c>
    </row>
    <row r="5286" spans="5:14">
      <c r="E5286">
        <f>IF(ISNA(F5286),NA(),E3354)</f>
        <v>0</v>
      </c>
      <c r="F5286">
        <f>IF(OR(F3354="",AND(F3354=F3353,F3354=F3355)),NA(), F3354)</f>
        <v>0</v>
      </c>
      <c r="G5286">
        <f>IF(ISNA(H5286),NA(),G3354)</f>
        <v>0</v>
      </c>
      <c r="H5286">
        <f>IF(OR(H3354="",AND(H3354=H3353,H3354=H3355)),NA(), H3354)</f>
        <v>0</v>
      </c>
      <c r="K5286">
        <f>IF(ISNA(L5286),NA(),K3354)</f>
        <v>0</v>
      </c>
      <c r="L5286">
        <f>IF(OR(L3354="",AND(L3354=L3353,L3354=L3355)),NA(), L3354)</f>
        <v>0</v>
      </c>
      <c r="M5286">
        <f>IF(ISNA(N5286),NA(),M3354)</f>
        <v>0</v>
      </c>
      <c r="N5286">
        <f>IF(OR(N3354="",AND(N3354=N3353,N3354=N3355)),NA(), N3354)</f>
        <v>0</v>
      </c>
    </row>
    <row r="5287" spans="5:14">
      <c r="E5287">
        <f>IF(ISNA(F5287),NA(),E3355)</f>
        <v>0</v>
      </c>
      <c r="F5287">
        <f>IF(OR(F3355="",AND(F3355=F3354,F3355=F3356)),NA(), F3355)</f>
        <v>0</v>
      </c>
      <c r="G5287">
        <f>IF(ISNA(H5287),NA(),G3355)</f>
        <v>0</v>
      </c>
      <c r="H5287">
        <f>IF(OR(H3355="",AND(H3355=H3354,H3355=H3356)),NA(), H3355)</f>
        <v>0</v>
      </c>
      <c r="K5287">
        <f>IF(ISNA(L5287),NA(),K3355)</f>
        <v>0</v>
      </c>
      <c r="L5287">
        <f>IF(OR(L3355="",AND(L3355=L3354,L3355=L3356)),NA(), L3355)</f>
        <v>0</v>
      </c>
      <c r="M5287">
        <f>IF(ISNA(N5287),NA(),M3355)</f>
        <v>0</v>
      </c>
      <c r="N5287">
        <f>IF(OR(N3355="",AND(N3355=N3354,N3355=N3356)),NA(), N3355)</f>
        <v>0</v>
      </c>
    </row>
    <row r="5288" spans="5:14">
      <c r="E5288">
        <f>IF(ISNA(F5288),NA(),E3356)</f>
        <v>0</v>
      </c>
      <c r="F5288">
        <f>IF(OR(F3356="",AND(F3356=F3355,F3356=F3357)),NA(), F3356)</f>
        <v>0</v>
      </c>
      <c r="G5288">
        <f>IF(ISNA(H5288),NA(),G3356)</f>
        <v>0</v>
      </c>
      <c r="H5288">
        <f>IF(OR(H3356="",AND(H3356=H3355,H3356=H3357)),NA(), H3356)</f>
        <v>0</v>
      </c>
      <c r="K5288">
        <f>IF(ISNA(L5288),NA(),K3356)</f>
        <v>0</v>
      </c>
      <c r="L5288">
        <f>IF(OR(L3356="",AND(L3356=L3355,L3356=L3357)),NA(), L3356)</f>
        <v>0</v>
      </c>
      <c r="M5288">
        <f>IF(ISNA(N5288),NA(),M3356)</f>
        <v>0</v>
      </c>
      <c r="N5288">
        <f>IF(OR(N3356="",AND(N3356=N3355,N3356=N3357)),NA(), N3356)</f>
        <v>0</v>
      </c>
    </row>
    <row r="5289" spans="5:14">
      <c r="E5289">
        <f>IF(ISNA(F5289),NA(),E3357)</f>
        <v>0</v>
      </c>
      <c r="F5289">
        <f>IF(OR(F3357="",AND(F3357=F3356,F3357=F3358)),NA(), F3357)</f>
        <v>0</v>
      </c>
      <c r="G5289">
        <f>IF(ISNA(H5289),NA(),G3357)</f>
        <v>0</v>
      </c>
      <c r="H5289">
        <f>IF(OR(H3357="",AND(H3357=H3356,H3357=H3358)),NA(), H3357)</f>
        <v>0</v>
      </c>
      <c r="K5289">
        <f>IF(ISNA(L5289),NA(),K3357)</f>
        <v>0</v>
      </c>
      <c r="L5289">
        <f>IF(OR(L3357="",AND(L3357=L3356,L3357=L3358)),NA(), L3357)</f>
        <v>0</v>
      </c>
      <c r="M5289">
        <f>IF(ISNA(N5289),NA(),M3357)</f>
        <v>0</v>
      </c>
      <c r="N5289">
        <f>IF(OR(N3357="",AND(N3357=N3356,N3357=N3358)),NA(), N3357)</f>
        <v>0</v>
      </c>
    </row>
    <row r="5290" spans="5:14">
      <c r="E5290">
        <f>IF(ISNA(F5290),NA(),E3358)</f>
        <v>0</v>
      </c>
      <c r="F5290">
        <f>IF(OR(F3358="",AND(F3358=F3357,F3358=F3359)),NA(), F3358)</f>
        <v>0</v>
      </c>
      <c r="G5290">
        <f>IF(ISNA(H5290),NA(),G3358)</f>
        <v>0</v>
      </c>
      <c r="H5290">
        <f>IF(OR(H3358="",AND(H3358=H3357,H3358=H3359)),NA(), H3358)</f>
        <v>0</v>
      </c>
      <c r="K5290">
        <f>IF(ISNA(L5290),NA(),K3358)</f>
        <v>0</v>
      </c>
      <c r="L5290">
        <f>IF(OR(L3358="",AND(L3358=L3357,L3358=L3359)),NA(), L3358)</f>
        <v>0</v>
      </c>
      <c r="M5290">
        <f>IF(ISNA(N5290),NA(),M3358)</f>
        <v>0</v>
      </c>
      <c r="N5290">
        <f>IF(OR(N3358="",AND(N3358=N3357,N3358=N3359)),NA(), N3358)</f>
        <v>0</v>
      </c>
    </row>
    <row r="5291" spans="5:14">
      <c r="E5291">
        <f>IF(ISNA(F5291),NA(),E3359)</f>
        <v>0</v>
      </c>
      <c r="F5291">
        <f>IF(OR(F3359="",AND(F3359=F3358,F3359=F3360)),NA(), F3359)</f>
        <v>0</v>
      </c>
      <c r="G5291">
        <f>IF(ISNA(H5291),NA(),G3359)</f>
        <v>0</v>
      </c>
      <c r="H5291">
        <f>IF(OR(H3359="",AND(H3359=H3358,H3359=H3360)),NA(), H3359)</f>
        <v>0</v>
      </c>
      <c r="K5291">
        <f>IF(ISNA(L5291),NA(),K3359)</f>
        <v>0</v>
      </c>
      <c r="L5291">
        <f>IF(OR(L3359="",AND(L3359=L3358,L3359=L3360)),NA(), L3359)</f>
        <v>0</v>
      </c>
      <c r="M5291">
        <f>IF(ISNA(N5291),NA(),M3359)</f>
        <v>0</v>
      </c>
      <c r="N5291">
        <f>IF(OR(N3359="",AND(N3359=N3358,N3359=N3360)),NA(), N3359)</f>
        <v>0</v>
      </c>
    </row>
    <row r="5292" spans="5:14">
      <c r="E5292">
        <f>IF(ISNA(F5292),NA(),E3360)</f>
        <v>0</v>
      </c>
      <c r="F5292">
        <f>IF(OR(F3360="",AND(F3360=F3359,F3360=F3361)),NA(), F3360)</f>
        <v>0</v>
      </c>
      <c r="G5292">
        <f>IF(ISNA(H5292),NA(),G3360)</f>
        <v>0</v>
      </c>
      <c r="H5292">
        <f>IF(OR(H3360="",AND(H3360=H3359,H3360=H3361)),NA(), H3360)</f>
        <v>0</v>
      </c>
      <c r="K5292">
        <f>IF(ISNA(L5292),NA(),K3360)</f>
        <v>0</v>
      </c>
      <c r="L5292">
        <f>IF(OR(L3360="",AND(L3360=L3359,L3360=L3361)),NA(), L3360)</f>
        <v>0</v>
      </c>
      <c r="M5292">
        <f>IF(ISNA(N5292),NA(),M3360)</f>
        <v>0</v>
      </c>
      <c r="N5292">
        <f>IF(OR(N3360="",AND(N3360=N3359,N3360=N3361)),NA(), N3360)</f>
        <v>0</v>
      </c>
    </row>
    <row r="5293" spans="5:14">
      <c r="E5293">
        <f>IF(ISNA(F5293),NA(),E3361)</f>
        <v>0</v>
      </c>
      <c r="F5293">
        <f>IF(OR(F3361="",AND(F3361=F3360,F3361=F3362)),NA(), F3361)</f>
        <v>0</v>
      </c>
      <c r="G5293">
        <f>IF(ISNA(H5293),NA(),G3361)</f>
        <v>0</v>
      </c>
      <c r="H5293">
        <f>IF(OR(H3361="",AND(H3361=H3360,H3361=H3362)),NA(), H3361)</f>
        <v>0</v>
      </c>
      <c r="K5293">
        <f>IF(ISNA(L5293),NA(),K3361)</f>
        <v>0</v>
      </c>
      <c r="L5293">
        <f>IF(OR(L3361="",AND(L3361=L3360,L3361=L3362)),NA(), L3361)</f>
        <v>0</v>
      </c>
      <c r="M5293">
        <f>IF(ISNA(N5293),NA(),M3361)</f>
        <v>0</v>
      </c>
      <c r="N5293">
        <f>IF(OR(N3361="",AND(N3361=N3360,N3361=N3362)),NA(), N3361)</f>
        <v>0</v>
      </c>
    </row>
    <row r="5294" spans="5:14">
      <c r="E5294">
        <f>IF(ISNA(F5294),NA(),E3362)</f>
        <v>0</v>
      </c>
      <c r="F5294">
        <f>IF(OR(F3362="",AND(F3362=F3361,F3362=F3363)),NA(), F3362)</f>
        <v>0</v>
      </c>
      <c r="G5294">
        <f>IF(ISNA(H5294),NA(),G3362)</f>
        <v>0</v>
      </c>
      <c r="H5294">
        <f>IF(OR(H3362="",AND(H3362=H3361,H3362=H3363)),NA(), H3362)</f>
        <v>0</v>
      </c>
      <c r="K5294">
        <f>IF(ISNA(L5294),NA(),K3362)</f>
        <v>0</v>
      </c>
      <c r="L5294">
        <f>IF(OR(L3362="",AND(L3362=L3361,L3362=L3363)),NA(), L3362)</f>
        <v>0</v>
      </c>
      <c r="M5294">
        <f>IF(ISNA(N5294),NA(),M3362)</f>
        <v>0</v>
      </c>
      <c r="N5294">
        <f>IF(OR(N3362="",AND(N3362=N3361,N3362=N3363)),NA(), N3362)</f>
        <v>0</v>
      </c>
    </row>
    <row r="5295" spans="5:14">
      <c r="E5295">
        <f>IF(ISNA(F5295),NA(),E3363)</f>
        <v>0</v>
      </c>
      <c r="F5295">
        <f>IF(OR(F3363="",AND(F3363=F3362,F3363=F3364)),NA(), F3363)</f>
        <v>0</v>
      </c>
      <c r="G5295">
        <f>IF(ISNA(H5295),NA(),G3363)</f>
        <v>0</v>
      </c>
      <c r="H5295">
        <f>IF(OR(H3363="",AND(H3363=H3362,H3363=H3364)),NA(), H3363)</f>
        <v>0</v>
      </c>
      <c r="K5295">
        <f>IF(ISNA(L5295),NA(),K3363)</f>
        <v>0</v>
      </c>
      <c r="L5295">
        <f>IF(OR(L3363="",AND(L3363=L3362,L3363=L3364)),NA(), L3363)</f>
        <v>0</v>
      </c>
      <c r="M5295">
        <f>IF(ISNA(N5295),NA(),M3363)</f>
        <v>0</v>
      </c>
      <c r="N5295">
        <f>IF(OR(N3363="",AND(N3363=N3362,N3363=N3364)),NA(), N3363)</f>
        <v>0</v>
      </c>
    </row>
    <row r="5296" spans="5:14">
      <c r="E5296">
        <f>IF(ISNA(F5296),NA(),E3364)</f>
        <v>0</v>
      </c>
      <c r="F5296">
        <f>IF(OR(F3364="",AND(F3364=F3363,F3364=F3365)),NA(), F3364)</f>
        <v>0</v>
      </c>
      <c r="G5296">
        <f>IF(ISNA(H5296),NA(),G3364)</f>
        <v>0</v>
      </c>
      <c r="H5296">
        <f>IF(OR(H3364="",AND(H3364=H3363,H3364=H3365)),NA(), H3364)</f>
        <v>0</v>
      </c>
      <c r="K5296">
        <f>IF(ISNA(L5296),NA(),K3364)</f>
        <v>0</v>
      </c>
      <c r="L5296">
        <f>IF(OR(L3364="",AND(L3364=L3363,L3364=L3365)),NA(), L3364)</f>
        <v>0</v>
      </c>
      <c r="M5296">
        <f>IF(ISNA(N5296),NA(),M3364)</f>
        <v>0</v>
      </c>
      <c r="N5296">
        <f>IF(OR(N3364="",AND(N3364=N3363,N3364=N3365)),NA(), N3364)</f>
        <v>0</v>
      </c>
    </row>
    <row r="5297" spans="5:14">
      <c r="E5297">
        <f>IF(ISNA(F5297),NA(),E3365)</f>
        <v>0</v>
      </c>
      <c r="F5297">
        <f>IF(OR(F3365="",AND(F3365=F3364,F3365=F3366)),NA(), F3365)</f>
        <v>0</v>
      </c>
      <c r="G5297">
        <f>IF(ISNA(H5297),NA(),G3365)</f>
        <v>0</v>
      </c>
      <c r="H5297">
        <f>IF(OR(H3365="",AND(H3365=H3364,H3365=H3366)),NA(), H3365)</f>
        <v>0</v>
      </c>
      <c r="K5297">
        <f>IF(ISNA(L5297),NA(),K3365)</f>
        <v>0</v>
      </c>
      <c r="L5297">
        <f>IF(OR(L3365="",AND(L3365=L3364,L3365=L3366)),NA(), L3365)</f>
        <v>0</v>
      </c>
      <c r="M5297">
        <f>IF(ISNA(N5297),NA(),M3365)</f>
        <v>0</v>
      </c>
      <c r="N5297">
        <f>IF(OR(N3365="",AND(N3365=N3364,N3365=N3366)),NA(), N3365)</f>
        <v>0</v>
      </c>
    </row>
    <row r="5298" spans="5:14">
      <c r="E5298">
        <f>IF(ISNA(F5298),NA(),E3366)</f>
        <v>0</v>
      </c>
      <c r="F5298">
        <f>IF(OR(F3366="",AND(F3366=F3365,F3366=F3367)),NA(), F3366)</f>
        <v>0</v>
      </c>
      <c r="G5298">
        <f>IF(ISNA(H5298),NA(),G3366)</f>
        <v>0</v>
      </c>
      <c r="H5298">
        <f>IF(OR(H3366="",AND(H3366=H3365,H3366=H3367)),NA(), H3366)</f>
        <v>0</v>
      </c>
      <c r="K5298">
        <f>IF(ISNA(L5298),NA(),K3366)</f>
        <v>0</v>
      </c>
      <c r="L5298">
        <f>IF(OR(L3366="",AND(L3366=L3365,L3366=L3367)),NA(), L3366)</f>
        <v>0</v>
      </c>
      <c r="M5298">
        <f>IF(ISNA(N5298),NA(),M3366)</f>
        <v>0</v>
      </c>
      <c r="N5298">
        <f>IF(OR(N3366="",AND(N3366=N3365,N3366=N3367)),NA(), N3366)</f>
        <v>0</v>
      </c>
    </row>
    <row r="5299" spans="5:14">
      <c r="E5299">
        <f>IF(ISNA(F5299),NA(),E3367)</f>
        <v>0</v>
      </c>
      <c r="F5299">
        <f>IF(OR(F3367="",AND(F3367=F3366,F3367=F3368)),NA(), F3367)</f>
        <v>0</v>
      </c>
      <c r="G5299">
        <f>IF(ISNA(H5299),NA(),G3367)</f>
        <v>0</v>
      </c>
      <c r="H5299">
        <f>IF(OR(H3367="",AND(H3367=H3366,H3367=H3368)),NA(), H3367)</f>
        <v>0</v>
      </c>
      <c r="K5299">
        <f>IF(ISNA(L5299),NA(),K3367)</f>
        <v>0</v>
      </c>
      <c r="L5299">
        <f>IF(OR(L3367="",AND(L3367=L3366,L3367=L3368)),NA(), L3367)</f>
        <v>0</v>
      </c>
      <c r="M5299">
        <f>IF(ISNA(N5299),NA(),M3367)</f>
        <v>0</v>
      </c>
      <c r="N5299">
        <f>IF(OR(N3367="",AND(N3367=N3366,N3367=N3368)),NA(), N3367)</f>
        <v>0</v>
      </c>
    </row>
    <row r="5300" spans="5:14">
      <c r="E5300">
        <f>IF(ISNA(F5300),NA(),E3368)</f>
        <v>0</v>
      </c>
      <c r="F5300">
        <f>IF(OR(F3368="",AND(F3368=F3367,F3368=F3369)),NA(), F3368)</f>
        <v>0</v>
      </c>
      <c r="G5300">
        <f>IF(ISNA(H5300),NA(),G3368)</f>
        <v>0</v>
      </c>
      <c r="H5300">
        <f>IF(OR(H3368="",AND(H3368=H3367,H3368=H3369)),NA(), H3368)</f>
        <v>0</v>
      </c>
      <c r="K5300">
        <f>IF(ISNA(L5300),NA(),K3368)</f>
        <v>0</v>
      </c>
      <c r="L5300">
        <f>IF(OR(L3368="",AND(L3368=L3367,L3368=L3369)),NA(), L3368)</f>
        <v>0</v>
      </c>
      <c r="M5300">
        <f>IF(ISNA(N5300),NA(),M3368)</f>
        <v>0</v>
      </c>
      <c r="N5300">
        <f>IF(OR(N3368="",AND(N3368=N3367,N3368=N3369)),NA(), N3368)</f>
        <v>0</v>
      </c>
    </row>
    <row r="5301" spans="5:14">
      <c r="E5301">
        <f>IF(ISNA(F5301),NA(),E3369)</f>
        <v>0</v>
      </c>
      <c r="F5301">
        <f>IF(OR(F3369="",AND(F3369=F3368,F3369=F3370)),NA(), F3369)</f>
        <v>0</v>
      </c>
      <c r="G5301">
        <f>IF(ISNA(H5301),NA(),G3369)</f>
        <v>0</v>
      </c>
      <c r="H5301">
        <f>IF(OR(H3369="",AND(H3369=H3368,H3369=H3370)),NA(), H3369)</f>
        <v>0</v>
      </c>
      <c r="K5301">
        <f>IF(ISNA(L5301),NA(),K3369)</f>
        <v>0</v>
      </c>
      <c r="L5301">
        <f>IF(OR(L3369="",AND(L3369=L3368,L3369=L3370)),NA(), L3369)</f>
        <v>0</v>
      </c>
      <c r="M5301">
        <f>IF(ISNA(N5301),NA(),M3369)</f>
        <v>0</v>
      </c>
      <c r="N5301">
        <f>IF(OR(N3369="",AND(N3369=N3368,N3369=N3370)),NA(), N3369)</f>
        <v>0</v>
      </c>
    </row>
    <row r="5302" spans="5:14">
      <c r="E5302">
        <f>IF(ISNA(F5302),NA(),E3370)</f>
        <v>0</v>
      </c>
      <c r="F5302">
        <f>IF(OR(F3370="",AND(F3370=F3369,F3370=F3371)),NA(), F3370)</f>
        <v>0</v>
      </c>
      <c r="G5302">
        <f>IF(ISNA(H5302),NA(),G3370)</f>
        <v>0</v>
      </c>
      <c r="H5302">
        <f>IF(OR(H3370="",AND(H3370=H3369,H3370=H3371)),NA(), H3370)</f>
        <v>0</v>
      </c>
      <c r="K5302">
        <f>IF(ISNA(L5302),NA(),K3370)</f>
        <v>0</v>
      </c>
      <c r="L5302">
        <f>IF(OR(L3370="",AND(L3370=L3369,L3370=L3371)),NA(), L3370)</f>
        <v>0</v>
      </c>
      <c r="M5302">
        <f>IF(ISNA(N5302),NA(),M3370)</f>
        <v>0</v>
      </c>
      <c r="N5302">
        <f>IF(OR(N3370="",AND(N3370=N3369,N3370=N3371)),NA(), N3370)</f>
        <v>0</v>
      </c>
    </row>
    <row r="5303" spans="5:14">
      <c r="E5303">
        <f>IF(ISNA(F5303),NA(),E3371)</f>
        <v>0</v>
      </c>
      <c r="F5303">
        <f>IF(OR(F3371="",AND(F3371=F3370,F3371=F3372)),NA(), F3371)</f>
        <v>0</v>
      </c>
      <c r="G5303">
        <f>IF(ISNA(H5303),NA(),G3371)</f>
        <v>0</v>
      </c>
      <c r="H5303">
        <f>IF(OR(H3371="",AND(H3371=H3370,H3371=H3372)),NA(), H3371)</f>
        <v>0</v>
      </c>
      <c r="K5303">
        <f>IF(ISNA(L5303),NA(),K3371)</f>
        <v>0</v>
      </c>
      <c r="L5303">
        <f>IF(OR(L3371="",AND(L3371=L3370,L3371=L3372)),NA(), L3371)</f>
        <v>0</v>
      </c>
      <c r="M5303">
        <f>IF(ISNA(N5303),NA(),M3371)</f>
        <v>0</v>
      </c>
      <c r="N5303">
        <f>IF(OR(N3371="",AND(N3371=N3370,N3371=N3372)),NA(), N3371)</f>
        <v>0</v>
      </c>
    </row>
    <row r="5304" spans="5:14">
      <c r="E5304">
        <f>IF(ISNA(F5304),NA(),E3372)</f>
        <v>0</v>
      </c>
      <c r="F5304">
        <f>IF(OR(F3372="",AND(F3372=F3371,F3372=F3373)),NA(), F3372)</f>
        <v>0</v>
      </c>
      <c r="G5304">
        <f>IF(ISNA(H5304),NA(),G3372)</f>
        <v>0</v>
      </c>
      <c r="H5304">
        <f>IF(OR(H3372="",AND(H3372=H3371,H3372=H3373)),NA(), H3372)</f>
        <v>0</v>
      </c>
      <c r="K5304">
        <f>IF(ISNA(L5304),NA(),K3372)</f>
        <v>0</v>
      </c>
      <c r="L5304">
        <f>IF(OR(L3372="",AND(L3372=L3371,L3372=L3373)),NA(), L3372)</f>
        <v>0</v>
      </c>
      <c r="M5304">
        <f>IF(ISNA(N5304),NA(),M3372)</f>
        <v>0</v>
      </c>
      <c r="N5304">
        <f>IF(OR(N3372="",AND(N3372=N3371,N3372=N3373)),NA(), N3372)</f>
        <v>0</v>
      </c>
    </row>
    <row r="5305" spans="5:14">
      <c r="E5305">
        <f>IF(ISNA(F5305),NA(),E3373)</f>
        <v>0</v>
      </c>
      <c r="F5305">
        <f>IF(OR(F3373="",AND(F3373=F3372,F3373=F3374)),NA(), F3373)</f>
        <v>0</v>
      </c>
      <c r="G5305">
        <f>IF(ISNA(H5305),NA(),G3373)</f>
        <v>0</v>
      </c>
      <c r="H5305">
        <f>IF(OR(H3373="",AND(H3373=H3372,H3373=H3374)),NA(), H3373)</f>
        <v>0</v>
      </c>
      <c r="K5305">
        <f>IF(ISNA(L5305),NA(),K3373)</f>
        <v>0</v>
      </c>
      <c r="L5305">
        <f>IF(OR(L3373="",AND(L3373=L3372,L3373=L3374)),NA(), L3373)</f>
        <v>0</v>
      </c>
      <c r="M5305">
        <f>IF(ISNA(N5305),NA(),M3373)</f>
        <v>0</v>
      </c>
      <c r="N5305">
        <f>IF(OR(N3373="",AND(N3373=N3372,N3373=N3374)),NA(), N3373)</f>
        <v>0</v>
      </c>
    </row>
    <row r="5306" spans="5:14">
      <c r="E5306">
        <f>IF(ISNA(F5306),NA(),E3374)</f>
        <v>0</v>
      </c>
      <c r="F5306">
        <f>IF(OR(F3374="",AND(F3374=F3373,F3374=F3375)),NA(), F3374)</f>
        <v>0</v>
      </c>
      <c r="G5306">
        <f>IF(ISNA(H5306),NA(),G3374)</f>
        <v>0</v>
      </c>
      <c r="H5306">
        <f>IF(OR(H3374="",AND(H3374=H3373,H3374=H3375)),NA(), H3374)</f>
        <v>0</v>
      </c>
      <c r="K5306">
        <f>IF(ISNA(L5306),NA(),K3374)</f>
        <v>0</v>
      </c>
      <c r="L5306">
        <f>IF(OR(L3374="",AND(L3374=L3373,L3374=L3375)),NA(), L3374)</f>
        <v>0</v>
      </c>
      <c r="M5306">
        <f>IF(ISNA(N5306),NA(),M3374)</f>
        <v>0</v>
      </c>
      <c r="N5306">
        <f>IF(OR(N3374="",AND(N3374=N3373,N3374=N3375)),NA(), N3374)</f>
        <v>0</v>
      </c>
    </row>
    <row r="5307" spans="5:14">
      <c r="E5307">
        <f>IF(ISNA(F5307),NA(),E3375)</f>
        <v>0</v>
      </c>
      <c r="F5307">
        <f>IF(OR(F3375="",AND(F3375=F3374,F3375=F3376)),NA(), F3375)</f>
        <v>0</v>
      </c>
      <c r="G5307">
        <f>IF(ISNA(H5307),NA(),G3375)</f>
        <v>0</v>
      </c>
      <c r="H5307">
        <f>IF(OR(H3375="",AND(H3375=H3374,H3375=H3376)),NA(), H3375)</f>
        <v>0</v>
      </c>
      <c r="K5307">
        <f>IF(ISNA(L5307),NA(),K3375)</f>
        <v>0</v>
      </c>
      <c r="L5307">
        <f>IF(OR(L3375="",AND(L3375=L3374,L3375=L3376)),NA(), L3375)</f>
        <v>0</v>
      </c>
      <c r="M5307">
        <f>IF(ISNA(N5307),NA(),M3375)</f>
        <v>0</v>
      </c>
      <c r="N5307">
        <f>IF(OR(N3375="",AND(N3375=N3374,N3375=N3376)),NA(), N3375)</f>
        <v>0</v>
      </c>
    </row>
    <row r="5308" spans="5:14">
      <c r="E5308">
        <f>IF(ISNA(F5308),NA(),E3376)</f>
        <v>0</v>
      </c>
      <c r="F5308">
        <f>IF(OR(F3376="",AND(F3376=F3375,F3376=F3377)),NA(), F3376)</f>
        <v>0</v>
      </c>
      <c r="G5308">
        <f>IF(ISNA(H5308),NA(),G3376)</f>
        <v>0</v>
      </c>
      <c r="H5308">
        <f>IF(OR(H3376="",AND(H3376=H3375,H3376=H3377)),NA(), H3376)</f>
        <v>0</v>
      </c>
      <c r="K5308">
        <f>IF(ISNA(L5308),NA(),K3376)</f>
        <v>0</v>
      </c>
      <c r="L5308">
        <f>IF(OR(L3376="",AND(L3376=L3375,L3376=L3377)),NA(), L3376)</f>
        <v>0</v>
      </c>
      <c r="M5308">
        <f>IF(ISNA(N5308),NA(),M3376)</f>
        <v>0</v>
      </c>
      <c r="N5308">
        <f>IF(OR(N3376="",AND(N3376=N3375,N3376=N3377)),NA(), N3376)</f>
        <v>0</v>
      </c>
    </row>
    <row r="5309" spans="5:14">
      <c r="E5309">
        <f>IF(ISNA(F5309),NA(),E3377)</f>
        <v>0</v>
      </c>
      <c r="F5309">
        <f>IF(OR(F3377="",AND(F3377=F3376,F3377=F3378)),NA(), F3377)</f>
        <v>0</v>
      </c>
      <c r="G5309">
        <f>IF(ISNA(H5309),NA(),G3377)</f>
        <v>0</v>
      </c>
      <c r="H5309">
        <f>IF(OR(H3377="",AND(H3377=H3376,H3377=H3378)),NA(), H3377)</f>
        <v>0</v>
      </c>
      <c r="K5309">
        <f>IF(ISNA(L5309),NA(),K3377)</f>
        <v>0</v>
      </c>
      <c r="L5309">
        <f>IF(OR(L3377="",AND(L3377=L3376,L3377=L3378)),NA(), L3377)</f>
        <v>0</v>
      </c>
      <c r="M5309">
        <f>IF(ISNA(N5309),NA(),M3377)</f>
        <v>0</v>
      </c>
      <c r="N5309">
        <f>IF(OR(N3377="",AND(N3377=N3376,N3377=N3378)),NA(), N3377)</f>
        <v>0</v>
      </c>
    </row>
    <row r="5310" spans="5:14">
      <c r="E5310">
        <f>IF(ISNA(F5310),NA(),E3378)</f>
        <v>0</v>
      </c>
      <c r="F5310">
        <f>IF(OR(F3378="",AND(F3378=F3377,F3378=F3379)),NA(), F3378)</f>
        <v>0</v>
      </c>
      <c r="G5310">
        <f>IF(ISNA(H5310),NA(),G3378)</f>
        <v>0</v>
      </c>
      <c r="H5310">
        <f>IF(OR(H3378="",AND(H3378=H3377,H3378=H3379)),NA(), H3378)</f>
        <v>0</v>
      </c>
      <c r="K5310">
        <f>IF(ISNA(L5310),NA(),K3378)</f>
        <v>0</v>
      </c>
      <c r="L5310">
        <f>IF(OR(L3378="",AND(L3378=L3377,L3378=L3379)),NA(), L3378)</f>
        <v>0</v>
      </c>
      <c r="M5310">
        <f>IF(ISNA(N5310),NA(),M3378)</f>
        <v>0</v>
      </c>
      <c r="N5310">
        <f>IF(OR(N3378="",AND(N3378=N3377,N3378=N3379)),NA(), N3378)</f>
        <v>0</v>
      </c>
    </row>
    <row r="5311" spans="5:14">
      <c r="E5311">
        <f>IF(ISNA(F5311),NA(),E3379)</f>
        <v>0</v>
      </c>
      <c r="F5311">
        <f>IF(OR(F3379="",AND(F3379=F3378,F3379=F3380)),NA(), F3379)</f>
        <v>0</v>
      </c>
      <c r="G5311">
        <f>IF(ISNA(H5311),NA(),G3379)</f>
        <v>0</v>
      </c>
      <c r="H5311">
        <f>IF(OR(H3379="",AND(H3379=H3378,H3379=H3380)),NA(), H3379)</f>
        <v>0</v>
      </c>
      <c r="K5311">
        <f>IF(ISNA(L5311),NA(),K3379)</f>
        <v>0</v>
      </c>
      <c r="L5311">
        <f>IF(OR(L3379="",AND(L3379=L3378,L3379=L3380)),NA(), L3379)</f>
        <v>0</v>
      </c>
      <c r="M5311">
        <f>IF(ISNA(N5311),NA(),M3379)</f>
        <v>0</v>
      </c>
      <c r="N5311">
        <f>IF(OR(N3379="",AND(N3379=N3378,N3379=N3380)),NA(), N3379)</f>
        <v>0</v>
      </c>
    </row>
    <row r="5312" spans="5:14">
      <c r="E5312">
        <f>IF(ISNA(F5312),NA(),E3380)</f>
        <v>0</v>
      </c>
      <c r="F5312">
        <f>IF(OR(F3380="",AND(F3380=F3379,F3380=F3381)),NA(), F3380)</f>
        <v>0</v>
      </c>
      <c r="G5312">
        <f>IF(ISNA(H5312),NA(),G3380)</f>
        <v>0</v>
      </c>
      <c r="H5312">
        <f>IF(OR(H3380="",AND(H3380=H3379,H3380=H3381)),NA(), H3380)</f>
        <v>0</v>
      </c>
      <c r="K5312">
        <f>IF(ISNA(L5312),NA(),K3380)</f>
        <v>0</v>
      </c>
      <c r="L5312">
        <f>IF(OR(L3380="",AND(L3380=L3379,L3380=L3381)),NA(), L3380)</f>
        <v>0</v>
      </c>
      <c r="M5312">
        <f>IF(ISNA(N5312),NA(),M3380)</f>
        <v>0</v>
      </c>
      <c r="N5312">
        <f>IF(OR(N3380="",AND(N3380=N3379,N3380=N3381)),NA(), N3380)</f>
        <v>0</v>
      </c>
    </row>
    <row r="5313" spans="5:14">
      <c r="E5313">
        <f>IF(ISNA(F5313),NA(),E3381)</f>
        <v>0</v>
      </c>
      <c r="F5313">
        <f>IF(OR(F3381="",AND(F3381=F3380,F3381=F3382)),NA(), F3381)</f>
        <v>0</v>
      </c>
      <c r="G5313">
        <f>IF(ISNA(H5313),NA(),G3381)</f>
        <v>0</v>
      </c>
      <c r="H5313">
        <f>IF(OR(H3381="",AND(H3381=H3380,H3381=H3382)),NA(), H3381)</f>
        <v>0</v>
      </c>
      <c r="K5313">
        <f>IF(ISNA(L5313),NA(),K3381)</f>
        <v>0</v>
      </c>
      <c r="L5313">
        <f>IF(OR(L3381="",AND(L3381=L3380,L3381=L3382)),NA(), L3381)</f>
        <v>0</v>
      </c>
      <c r="M5313">
        <f>IF(ISNA(N5313),NA(),M3381)</f>
        <v>0</v>
      </c>
      <c r="N5313">
        <f>IF(OR(N3381="",AND(N3381=N3380,N3381=N3382)),NA(), N3381)</f>
        <v>0</v>
      </c>
    </row>
    <row r="5314" spans="5:14">
      <c r="E5314">
        <f>IF(ISNA(F5314),NA(),E3382)</f>
        <v>0</v>
      </c>
      <c r="F5314">
        <f>IF(OR(F3382="",AND(F3382=F3381,F3382=F3383)),NA(), F3382)</f>
        <v>0</v>
      </c>
      <c r="G5314">
        <f>IF(ISNA(H5314),NA(),G3382)</f>
        <v>0</v>
      </c>
      <c r="H5314">
        <f>IF(OR(H3382="",AND(H3382=H3381,H3382=H3383)),NA(), H3382)</f>
        <v>0</v>
      </c>
      <c r="K5314">
        <f>IF(ISNA(L5314),NA(),K3382)</f>
        <v>0</v>
      </c>
      <c r="L5314">
        <f>IF(OR(L3382="",AND(L3382=L3381,L3382=L3383)),NA(), L3382)</f>
        <v>0</v>
      </c>
      <c r="M5314">
        <f>IF(ISNA(N5314),NA(),M3382)</f>
        <v>0</v>
      </c>
      <c r="N5314">
        <f>IF(OR(N3382="",AND(N3382=N3381,N3382=N3383)),NA(), N3382)</f>
        <v>0</v>
      </c>
    </row>
    <row r="5315" spans="5:14">
      <c r="E5315">
        <f>IF(ISNA(F5315),NA(),E3383)</f>
        <v>0</v>
      </c>
      <c r="F5315">
        <f>IF(OR(F3383="",AND(F3383=F3382,F3383=F3384)),NA(), F3383)</f>
        <v>0</v>
      </c>
      <c r="G5315">
        <f>IF(ISNA(H5315),NA(),G3383)</f>
        <v>0</v>
      </c>
      <c r="H5315">
        <f>IF(OR(H3383="",AND(H3383=H3382,H3383=H3384)),NA(), H3383)</f>
        <v>0</v>
      </c>
      <c r="K5315">
        <f>IF(ISNA(L5315),NA(),K3383)</f>
        <v>0</v>
      </c>
      <c r="L5315">
        <f>IF(OR(L3383="",AND(L3383=L3382,L3383=L3384)),NA(), L3383)</f>
        <v>0</v>
      </c>
      <c r="M5315">
        <f>IF(ISNA(N5315),NA(),M3383)</f>
        <v>0</v>
      </c>
      <c r="N5315">
        <f>IF(OR(N3383="",AND(N3383=N3382,N3383=N3384)),NA(), N3383)</f>
        <v>0</v>
      </c>
    </row>
    <row r="5316" spans="5:14">
      <c r="E5316">
        <f>IF(ISNA(F5316),NA(),E3384)</f>
        <v>0</v>
      </c>
      <c r="F5316">
        <f>IF(OR(F3384="",AND(F3384=F3383,F3384=F3385)),NA(), F3384)</f>
        <v>0</v>
      </c>
      <c r="G5316">
        <f>IF(ISNA(H5316),NA(),G3384)</f>
        <v>0</v>
      </c>
      <c r="H5316">
        <f>IF(OR(H3384="",AND(H3384=H3383,H3384=H3385)),NA(), H3384)</f>
        <v>0</v>
      </c>
      <c r="K5316">
        <f>IF(ISNA(L5316),NA(),K3384)</f>
        <v>0</v>
      </c>
      <c r="L5316">
        <f>IF(OR(L3384="",AND(L3384=L3383,L3384=L3385)),NA(), L3384)</f>
        <v>0</v>
      </c>
      <c r="M5316">
        <f>IF(ISNA(N5316),NA(),M3384)</f>
        <v>0</v>
      </c>
      <c r="N5316">
        <f>IF(OR(N3384="",AND(N3384=N3383,N3384=N3385)),NA(), N3384)</f>
        <v>0</v>
      </c>
    </row>
    <row r="5317" spans="5:14">
      <c r="E5317">
        <f>IF(ISNA(F5317),NA(),E3385)</f>
        <v>0</v>
      </c>
      <c r="F5317">
        <f>IF(OR(F3385="",AND(F3385=F3384,F3385=F3386)),NA(), F3385)</f>
        <v>0</v>
      </c>
      <c r="G5317">
        <f>IF(ISNA(H5317),NA(),G3385)</f>
        <v>0</v>
      </c>
      <c r="H5317">
        <f>IF(OR(H3385="",AND(H3385=H3384,H3385=H3386)),NA(), H3385)</f>
        <v>0</v>
      </c>
      <c r="K5317">
        <f>IF(ISNA(L5317),NA(),K3385)</f>
        <v>0</v>
      </c>
      <c r="L5317">
        <f>IF(OR(L3385="",AND(L3385=L3384,L3385=L3386)),NA(), L3385)</f>
        <v>0</v>
      </c>
      <c r="M5317">
        <f>IF(ISNA(N5317),NA(),M3385)</f>
        <v>0</v>
      </c>
      <c r="N5317">
        <f>IF(OR(N3385="",AND(N3385=N3384,N3385=N3386)),NA(), N3385)</f>
        <v>0</v>
      </c>
    </row>
    <row r="5318" spans="5:14">
      <c r="E5318">
        <f>IF(ISNA(F5318),NA(),E3386)</f>
        <v>0</v>
      </c>
      <c r="F5318">
        <f>IF(OR(F3386="",AND(F3386=F3385,F3386=F3387)),NA(), F3386)</f>
        <v>0</v>
      </c>
      <c r="G5318">
        <f>IF(ISNA(H5318),NA(),G3386)</f>
        <v>0</v>
      </c>
      <c r="H5318">
        <f>IF(OR(H3386="",AND(H3386=H3385,H3386=H3387)),NA(), H3386)</f>
        <v>0</v>
      </c>
      <c r="K5318">
        <f>IF(ISNA(L5318),NA(),K3386)</f>
        <v>0</v>
      </c>
      <c r="L5318">
        <f>IF(OR(L3386="",AND(L3386=L3385,L3386=L3387)),NA(), L3386)</f>
        <v>0</v>
      </c>
      <c r="M5318">
        <f>IF(ISNA(N5318),NA(),M3386)</f>
        <v>0</v>
      </c>
      <c r="N5318">
        <f>IF(OR(N3386="",AND(N3386=N3385,N3386=N3387)),NA(), N3386)</f>
        <v>0</v>
      </c>
    </row>
    <row r="5319" spans="5:14">
      <c r="E5319">
        <f>IF(ISNA(F5319),NA(),E3387)</f>
        <v>0</v>
      </c>
      <c r="F5319">
        <f>IF(OR(F3387="",AND(F3387=F3386,F3387=F3388)),NA(), F3387)</f>
        <v>0</v>
      </c>
      <c r="G5319">
        <f>IF(ISNA(H5319),NA(),G3387)</f>
        <v>0</v>
      </c>
      <c r="H5319">
        <f>IF(OR(H3387="",AND(H3387=H3386,H3387=H3388)),NA(), H3387)</f>
        <v>0</v>
      </c>
      <c r="K5319">
        <f>IF(ISNA(L5319),NA(),K3387)</f>
        <v>0</v>
      </c>
      <c r="L5319">
        <f>IF(OR(L3387="",AND(L3387=L3386,L3387=L3388)),NA(), L3387)</f>
        <v>0</v>
      </c>
      <c r="M5319">
        <f>IF(ISNA(N5319),NA(),M3387)</f>
        <v>0</v>
      </c>
      <c r="N5319">
        <f>IF(OR(N3387="",AND(N3387=N3386,N3387=N3388)),NA(), N3387)</f>
        <v>0</v>
      </c>
    </row>
    <row r="5320" spans="5:14">
      <c r="E5320">
        <f>IF(ISNA(F5320),NA(),E3388)</f>
        <v>0</v>
      </c>
      <c r="F5320">
        <f>IF(OR(F3388="",AND(F3388=F3387,F3388=F3389)),NA(), F3388)</f>
        <v>0</v>
      </c>
      <c r="G5320">
        <f>IF(ISNA(H5320),NA(),G3388)</f>
        <v>0</v>
      </c>
      <c r="H5320">
        <f>IF(OR(H3388="",AND(H3388=H3387,H3388=H3389)),NA(), H3388)</f>
        <v>0</v>
      </c>
      <c r="K5320">
        <f>IF(ISNA(L5320),NA(),K3388)</f>
        <v>0</v>
      </c>
      <c r="L5320">
        <f>IF(OR(L3388="",AND(L3388=L3387,L3388=L3389)),NA(), L3388)</f>
        <v>0</v>
      </c>
      <c r="M5320">
        <f>IF(ISNA(N5320),NA(),M3388)</f>
        <v>0</v>
      </c>
      <c r="N5320">
        <f>IF(OR(N3388="",AND(N3388=N3387,N3388=N3389)),NA(), N3388)</f>
        <v>0</v>
      </c>
    </row>
    <row r="5321" spans="5:14">
      <c r="E5321">
        <f>IF(ISNA(F5321),NA(),E3389)</f>
        <v>0</v>
      </c>
      <c r="F5321">
        <f>IF(OR(F3389="",AND(F3389=F3388,F3389=F3390)),NA(), F3389)</f>
        <v>0</v>
      </c>
      <c r="G5321">
        <f>IF(ISNA(H5321),NA(),G3389)</f>
        <v>0</v>
      </c>
      <c r="H5321">
        <f>IF(OR(H3389="",AND(H3389=H3388,H3389=H3390)),NA(), H3389)</f>
        <v>0</v>
      </c>
      <c r="K5321">
        <f>IF(ISNA(L5321),NA(),K3389)</f>
        <v>0</v>
      </c>
      <c r="L5321">
        <f>IF(OR(L3389="",AND(L3389=L3388,L3389=L3390)),NA(), L3389)</f>
        <v>0</v>
      </c>
      <c r="M5321">
        <f>IF(ISNA(N5321),NA(),M3389)</f>
        <v>0</v>
      </c>
      <c r="N5321">
        <f>IF(OR(N3389="",AND(N3389=N3388,N3389=N3390)),NA(), N3389)</f>
        <v>0</v>
      </c>
    </row>
    <row r="5322" spans="5:14">
      <c r="E5322">
        <f>IF(ISNA(F5322),NA(),E3390)</f>
        <v>0</v>
      </c>
      <c r="F5322">
        <f>IF(OR(F3390="",AND(F3390=F3389,F3390=F3391)),NA(), F3390)</f>
        <v>0</v>
      </c>
      <c r="G5322">
        <f>IF(ISNA(H5322),NA(),G3390)</f>
        <v>0</v>
      </c>
      <c r="H5322">
        <f>IF(OR(H3390="",AND(H3390=H3389,H3390=H3391)),NA(), H3390)</f>
        <v>0</v>
      </c>
      <c r="K5322">
        <f>IF(ISNA(L5322),NA(),K3390)</f>
        <v>0</v>
      </c>
      <c r="L5322">
        <f>IF(OR(L3390="",AND(L3390=L3389,L3390=L3391)),NA(), L3390)</f>
        <v>0</v>
      </c>
      <c r="M5322">
        <f>IF(ISNA(N5322),NA(),M3390)</f>
        <v>0</v>
      </c>
      <c r="N5322">
        <f>IF(OR(N3390="",AND(N3390=N3389,N3390=N3391)),NA(), N3390)</f>
        <v>0</v>
      </c>
    </row>
    <row r="5323" spans="5:14">
      <c r="E5323">
        <f>IF(ISNA(F5323),NA(),E3391)</f>
        <v>0</v>
      </c>
      <c r="F5323">
        <f>IF(OR(F3391="",AND(F3391=F3390,F3391=F3392)),NA(), F3391)</f>
        <v>0</v>
      </c>
      <c r="G5323">
        <f>IF(ISNA(H5323),NA(),G3391)</f>
        <v>0</v>
      </c>
      <c r="H5323">
        <f>IF(OR(H3391="",AND(H3391=H3390,H3391=H3392)),NA(), H3391)</f>
        <v>0</v>
      </c>
      <c r="K5323">
        <f>IF(ISNA(L5323),NA(),K3391)</f>
        <v>0</v>
      </c>
      <c r="L5323">
        <f>IF(OR(L3391="",AND(L3391=L3390,L3391=L3392)),NA(), L3391)</f>
        <v>0</v>
      </c>
      <c r="M5323">
        <f>IF(ISNA(N5323),NA(),M3391)</f>
        <v>0</v>
      </c>
      <c r="N5323">
        <f>IF(OR(N3391="",AND(N3391=N3390,N3391=N3392)),NA(), N3391)</f>
        <v>0</v>
      </c>
    </row>
    <row r="5324" spans="5:14">
      <c r="E5324">
        <f>IF(ISNA(F5324),NA(),E3392)</f>
        <v>0</v>
      </c>
      <c r="F5324">
        <f>IF(OR(F3392="",AND(F3392=F3391,F3392=F3393)),NA(), F3392)</f>
        <v>0</v>
      </c>
      <c r="G5324">
        <f>IF(ISNA(H5324),NA(),G3392)</f>
        <v>0</v>
      </c>
      <c r="H5324">
        <f>IF(OR(H3392="",AND(H3392=H3391,H3392=H3393)),NA(), H3392)</f>
        <v>0</v>
      </c>
      <c r="K5324">
        <f>IF(ISNA(L5324),NA(),K3392)</f>
        <v>0</v>
      </c>
      <c r="L5324">
        <f>IF(OR(L3392="",AND(L3392=L3391,L3392=L3393)),NA(), L3392)</f>
        <v>0</v>
      </c>
      <c r="M5324">
        <f>IF(ISNA(N5324),NA(),M3392)</f>
        <v>0</v>
      </c>
      <c r="N5324">
        <f>IF(OR(N3392="",AND(N3392=N3391,N3392=N3393)),NA(), N3392)</f>
        <v>0</v>
      </c>
    </row>
    <row r="5325" spans="5:14">
      <c r="E5325">
        <f>IF(ISNA(F5325),NA(),E3393)</f>
        <v>0</v>
      </c>
      <c r="F5325">
        <f>IF(OR(F3393="",AND(F3393=F3392,F3393=F3394)),NA(), F3393)</f>
        <v>0</v>
      </c>
      <c r="G5325">
        <f>IF(ISNA(H5325),NA(),G3393)</f>
        <v>0</v>
      </c>
      <c r="H5325">
        <f>IF(OR(H3393="",AND(H3393=H3392,H3393=H3394)),NA(), H3393)</f>
        <v>0</v>
      </c>
      <c r="K5325">
        <f>IF(ISNA(L5325),NA(),K3393)</f>
        <v>0</v>
      </c>
      <c r="L5325">
        <f>IF(OR(L3393="",AND(L3393=L3392,L3393=L3394)),NA(), L3393)</f>
        <v>0</v>
      </c>
      <c r="M5325">
        <f>IF(ISNA(N5325),NA(),M3393)</f>
        <v>0</v>
      </c>
      <c r="N5325">
        <f>IF(OR(N3393="",AND(N3393=N3392,N3393=N3394)),NA(), N3393)</f>
        <v>0</v>
      </c>
    </row>
    <row r="5326" spans="5:14">
      <c r="E5326">
        <f>IF(ISNA(F5326),NA(),E3394)</f>
        <v>0</v>
      </c>
      <c r="F5326">
        <f>IF(OR(F3394="",AND(F3394=F3393,F3394=F3395)),NA(), F3394)</f>
        <v>0</v>
      </c>
      <c r="G5326">
        <f>IF(ISNA(H5326),NA(),G3394)</f>
        <v>0</v>
      </c>
      <c r="H5326">
        <f>IF(OR(H3394="",AND(H3394=H3393,H3394=H3395)),NA(), H3394)</f>
        <v>0</v>
      </c>
      <c r="K5326">
        <f>IF(ISNA(L5326),NA(),K3394)</f>
        <v>0</v>
      </c>
      <c r="L5326">
        <f>IF(OR(L3394="",AND(L3394=L3393,L3394=L3395)),NA(), L3394)</f>
        <v>0</v>
      </c>
      <c r="M5326">
        <f>IF(ISNA(N5326),NA(),M3394)</f>
        <v>0</v>
      </c>
      <c r="N5326">
        <f>IF(OR(N3394="",AND(N3394=N3393,N3394=N3395)),NA(), N3394)</f>
        <v>0</v>
      </c>
    </row>
    <row r="5327" spans="5:14">
      <c r="E5327">
        <f>IF(ISNA(F5327),NA(),E3395)</f>
        <v>0</v>
      </c>
      <c r="F5327">
        <f>IF(OR(F3395="",AND(F3395=F3394,F3395=F3396)),NA(), F3395)</f>
        <v>0</v>
      </c>
      <c r="G5327">
        <f>IF(ISNA(H5327),NA(),G3395)</f>
        <v>0</v>
      </c>
      <c r="H5327">
        <f>IF(OR(H3395="",AND(H3395=H3394,H3395=H3396)),NA(), H3395)</f>
        <v>0</v>
      </c>
      <c r="K5327">
        <f>IF(ISNA(L5327),NA(),K3395)</f>
        <v>0</v>
      </c>
      <c r="L5327">
        <f>IF(OR(L3395="",AND(L3395=L3394,L3395=L3396)),NA(), L3395)</f>
        <v>0</v>
      </c>
      <c r="M5327">
        <f>IF(ISNA(N5327),NA(),M3395)</f>
        <v>0</v>
      </c>
      <c r="N5327">
        <f>IF(OR(N3395="",AND(N3395=N3394,N3395=N3396)),NA(), N3395)</f>
        <v>0</v>
      </c>
    </row>
    <row r="5328" spans="5:14">
      <c r="E5328">
        <f>IF(ISNA(F5328),NA(),E3396)</f>
        <v>0</v>
      </c>
      <c r="F5328">
        <f>IF(OR(F3396="",AND(F3396=F3395,F3396=F3397)),NA(), F3396)</f>
        <v>0</v>
      </c>
      <c r="G5328">
        <f>IF(ISNA(H5328),NA(),G3396)</f>
        <v>0</v>
      </c>
      <c r="H5328">
        <f>IF(OR(H3396="",AND(H3396=H3395,H3396=H3397)),NA(), H3396)</f>
        <v>0</v>
      </c>
      <c r="K5328">
        <f>IF(ISNA(L5328),NA(),K3396)</f>
        <v>0</v>
      </c>
      <c r="L5328">
        <f>IF(OR(L3396="",AND(L3396=L3395,L3396=L3397)),NA(), L3396)</f>
        <v>0</v>
      </c>
      <c r="M5328">
        <f>IF(ISNA(N5328),NA(),M3396)</f>
        <v>0</v>
      </c>
      <c r="N5328">
        <f>IF(OR(N3396="",AND(N3396=N3395,N3396=N3397)),NA(), N3396)</f>
        <v>0</v>
      </c>
    </row>
    <row r="5329" spans="5:14">
      <c r="E5329">
        <f>IF(ISNA(F5329),NA(),E3397)</f>
        <v>0</v>
      </c>
      <c r="F5329">
        <f>IF(OR(F3397="",AND(F3397=F3396,F3397=F3398)),NA(), F3397)</f>
        <v>0</v>
      </c>
      <c r="G5329">
        <f>IF(ISNA(H5329),NA(),G3397)</f>
        <v>0</v>
      </c>
      <c r="H5329">
        <f>IF(OR(H3397="",AND(H3397=H3396,H3397=H3398)),NA(), H3397)</f>
        <v>0</v>
      </c>
      <c r="K5329">
        <f>IF(ISNA(L5329),NA(),K3397)</f>
        <v>0</v>
      </c>
      <c r="L5329">
        <f>IF(OR(L3397="",AND(L3397=L3396,L3397=L3398)),NA(), L3397)</f>
        <v>0</v>
      </c>
      <c r="M5329">
        <f>IF(ISNA(N5329),NA(),M3397)</f>
        <v>0</v>
      </c>
      <c r="N5329">
        <f>IF(OR(N3397="",AND(N3397=N3396,N3397=N3398)),NA(), N3397)</f>
        <v>0</v>
      </c>
    </row>
    <row r="5330" spans="5:14">
      <c r="E5330">
        <f>IF(ISNA(F5330),NA(),E3398)</f>
        <v>0</v>
      </c>
      <c r="F5330">
        <f>IF(OR(F3398="",AND(F3398=F3397,F3398=F3399)),NA(), F3398)</f>
        <v>0</v>
      </c>
      <c r="G5330">
        <f>IF(ISNA(H5330),NA(),G3398)</f>
        <v>0</v>
      </c>
      <c r="H5330">
        <f>IF(OR(H3398="",AND(H3398=H3397,H3398=H3399)),NA(), H3398)</f>
        <v>0</v>
      </c>
      <c r="K5330">
        <f>IF(ISNA(L5330),NA(),K3398)</f>
        <v>0</v>
      </c>
      <c r="L5330">
        <f>IF(OR(L3398="",AND(L3398=L3397,L3398=L3399)),NA(), L3398)</f>
        <v>0</v>
      </c>
      <c r="M5330">
        <f>IF(ISNA(N5330),NA(),M3398)</f>
        <v>0</v>
      </c>
      <c r="N5330">
        <f>IF(OR(N3398="",AND(N3398=N3397,N3398=N3399)),NA(), N3398)</f>
        <v>0</v>
      </c>
    </row>
    <row r="5331" spans="5:14">
      <c r="E5331">
        <f>IF(ISNA(F5331),NA(),E3399)</f>
        <v>0</v>
      </c>
      <c r="F5331">
        <f>IF(OR(F3399="",AND(F3399=F3398,F3399=F3400)),NA(), F3399)</f>
        <v>0</v>
      </c>
      <c r="G5331">
        <f>IF(ISNA(H5331),NA(),G3399)</f>
        <v>0</v>
      </c>
      <c r="H5331">
        <f>IF(OR(H3399="",AND(H3399=H3398,H3399=H3400)),NA(), H3399)</f>
        <v>0</v>
      </c>
      <c r="K5331">
        <f>IF(ISNA(L5331),NA(),K3399)</f>
        <v>0</v>
      </c>
      <c r="L5331">
        <f>IF(OR(L3399="",AND(L3399=L3398,L3399=L3400)),NA(), L3399)</f>
        <v>0</v>
      </c>
      <c r="M5331">
        <f>IF(ISNA(N5331),NA(),M3399)</f>
        <v>0</v>
      </c>
      <c r="N5331">
        <f>IF(OR(N3399="",AND(N3399=N3398,N3399=N3400)),NA(), N3399)</f>
        <v>0</v>
      </c>
    </row>
    <row r="5332" spans="5:14">
      <c r="E5332">
        <f>IF(ISNA(F5332),NA(),E3400)</f>
        <v>0</v>
      </c>
      <c r="F5332">
        <f>IF(OR(F3400="",AND(F3400=F3399,F3400=F3401)),NA(), F3400)</f>
        <v>0</v>
      </c>
      <c r="G5332">
        <f>IF(ISNA(H5332),NA(),G3400)</f>
        <v>0</v>
      </c>
      <c r="H5332">
        <f>IF(OR(H3400="",AND(H3400=H3399,H3400=H3401)),NA(), H3400)</f>
        <v>0</v>
      </c>
      <c r="K5332">
        <f>IF(ISNA(L5332),NA(),K3400)</f>
        <v>0</v>
      </c>
      <c r="L5332">
        <f>IF(OR(L3400="",AND(L3400=L3399,L3400=L3401)),NA(), L3400)</f>
        <v>0</v>
      </c>
      <c r="M5332">
        <f>IF(ISNA(N5332),NA(),M3400)</f>
        <v>0</v>
      </c>
      <c r="N5332">
        <f>IF(OR(N3400="",AND(N3400=N3399,N3400=N3401)),NA(), N3400)</f>
        <v>0</v>
      </c>
    </row>
    <row r="5333" spans="5:14">
      <c r="E5333">
        <f>IF(ISNA(F5333),NA(),E3401)</f>
        <v>0</v>
      </c>
      <c r="F5333">
        <f>IF(OR(F3401="",AND(F3401=F3400,F3401=F3402)),NA(), F3401)</f>
        <v>0</v>
      </c>
      <c r="G5333">
        <f>IF(ISNA(H5333),NA(),G3401)</f>
        <v>0</v>
      </c>
      <c r="H5333">
        <f>IF(OR(H3401="",AND(H3401=H3400,H3401=H3402)),NA(), H3401)</f>
        <v>0</v>
      </c>
      <c r="K5333">
        <f>IF(ISNA(L5333),NA(),K3401)</f>
        <v>0</v>
      </c>
      <c r="L5333">
        <f>IF(OR(L3401="",AND(L3401=L3400,L3401=L3402)),NA(), L3401)</f>
        <v>0</v>
      </c>
      <c r="M5333">
        <f>IF(ISNA(N5333),NA(),M3401)</f>
        <v>0</v>
      </c>
      <c r="N5333">
        <f>IF(OR(N3401="",AND(N3401=N3400,N3401=N3402)),NA(), N3401)</f>
        <v>0</v>
      </c>
    </row>
    <row r="5334" spans="5:14">
      <c r="E5334">
        <f>IF(ISNA(F5334),NA(),E3402)</f>
        <v>0</v>
      </c>
      <c r="F5334">
        <f>IF(OR(F3402="",AND(F3402=F3401,F3402=F3403)),NA(), F3402)</f>
        <v>0</v>
      </c>
      <c r="G5334">
        <f>IF(ISNA(H5334),NA(),G3402)</f>
        <v>0</v>
      </c>
      <c r="H5334">
        <f>IF(OR(H3402="",AND(H3402=H3401,H3402=H3403)),NA(), H3402)</f>
        <v>0</v>
      </c>
      <c r="K5334">
        <f>IF(ISNA(L5334),NA(),K3402)</f>
        <v>0</v>
      </c>
      <c r="L5334">
        <f>IF(OR(L3402="",AND(L3402=L3401,L3402=L3403)),NA(), L3402)</f>
        <v>0</v>
      </c>
      <c r="M5334">
        <f>IF(ISNA(N5334),NA(),M3402)</f>
        <v>0</v>
      </c>
      <c r="N5334">
        <f>IF(OR(N3402="",AND(N3402=N3401,N3402=N3403)),NA(), N3402)</f>
        <v>0</v>
      </c>
    </row>
    <row r="5335" spans="5:14">
      <c r="E5335">
        <f>IF(ISNA(F5335),NA(),E3403)</f>
        <v>0</v>
      </c>
      <c r="F5335">
        <f>IF(OR(F3403="",AND(F3403=F3402,F3403=F3404)),NA(), F3403)</f>
        <v>0</v>
      </c>
      <c r="G5335">
        <f>IF(ISNA(H5335),NA(),G3403)</f>
        <v>0</v>
      </c>
      <c r="H5335">
        <f>IF(OR(H3403="",AND(H3403=H3402,H3403=H3404)),NA(), H3403)</f>
        <v>0</v>
      </c>
      <c r="K5335">
        <f>IF(ISNA(L5335),NA(),K3403)</f>
        <v>0</v>
      </c>
      <c r="L5335">
        <f>IF(OR(L3403="",AND(L3403=L3402,L3403=L3404)),NA(), L3403)</f>
        <v>0</v>
      </c>
      <c r="M5335">
        <f>IF(ISNA(N5335),NA(),M3403)</f>
        <v>0</v>
      </c>
      <c r="N5335">
        <f>IF(OR(N3403="",AND(N3403=N3402,N3403=N3404)),NA(), N3403)</f>
        <v>0</v>
      </c>
    </row>
    <row r="5336" spans="5:14">
      <c r="E5336">
        <f>IF(ISNA(F5336),NA(),E3404)</f>
        <v>0</v>
      </c>
      <c r="F5336">
        <f>IF(OR(F3404="",AND(F3404=F3403,F3404=F3405)),NA(), F3404)</f>
        <v>0</v>
      </c>
      <c r="G5336">
        <f>IF(ISNA(H5336),NA(),G3404)</f>
        <v>0</v>
      </c>
      <c r="H5336">
        <f>IF(OR(H3404="",AND(H3404=H3403,H3404=H3405)),NA(), H3404)</f>
        <v>0</v>
      </c>
      <c r="K5336">
        <f>IF(ISNA(L5336),NA(),K3404)</f>
        <v>0</v>
      </c>
      <c r="L5336">
        <f>IF(OR(L3404="",AND(L3404=L3403,L3404=L3405)),NA(), L3404)</f>
        <v>0</v>
      </c>
      <c r="M5336">
        <f>IF(ISNA(N5336),NA(),M3404)</f>
        <v>0</v>
      </c>
      <c r="N5336">
        <f>IF(OR(N3404="",AND(N3404=N3403,N3404=N3405)),NA(), N3404)</f>
        <v>0</v>
      </c>
    </row>
    <row r="5337" spans="5:14">
      <c r="E5337">
        <f>IF(ISNA(F5337),NA(),E3405)</f>
        <v>0</v>
      </c>
      <c r="F5337">
        <f>IF(OR(F3405="",AND(F3405=F3404,F3405=F3406)),NA(), F3405)</f>
        <v>0</v>
      </c>
      <c r="G5337">
        <f>IF(ISNA(H5337),NA(),G3405)</f>
        <v>0</v>
      </c>
      <c r="H5337">
        <f>IF(OR(H3405="",AND(H3405=H3404,H3405=H3406)),NA(), H3405)</f>
        <v>0</v>
      </c>
      <c r="K5337">
        <f>IF(ISNA(L5337),NA(),K3405)</f>
        <v>0</v>
      </c>
      <c r="L5337">
        <f>IF(OR(L3405="",AND(L3405=L3404,L3405=L3406)),NA(), L3405)</f>
        <v>0</v>
      </c>
      <c r="M5337">
        <f>IF(ISNA(N5337),NA(),M3405)</f>
        <v>0</v>
      </c>
      <c r="N5337">
        <f>IF(OR(N3405="",AND(N3405=N3404,N3405=N3406)),NA(), N3405)</f>
        <v>0</v>
      </c>
    </row>
    <row r="5338" spans="5:14">
      <c r="E5338">
        <f>IF(ISNA(F5338),NA(),E3406)</f>
        <v>0</v>
      </c>
      <c r="F5338">
        <f>IF(OR(F3406="",AND(F3406=F3405,F3406=F3407)),NA(), F3406)</f>
        <v>0</v>
      </c>
      <c r="G5338">
        <f>IF(ISNA(H5338),NA(),G3406)</f>
        <v>0</v>
      </c>
      <c r="H5338">
        <f>IF(OR(H3406="",AND(H3406=H3405,H3406=H3407)),NA(), H3406)</f>
        <v>0</v>
      </c>
      <c r="K5338">
        <f>IF(ISNA(L5338),NA(),K3406)</f>
        <v>0</v>
      </c>
      <c r="L5338">
        <f>IF(OR(L3406="",AND(L3406=L3405,L3406=L3407)),NA(), L3406)</f>
        <v>0</v>
      </c>
      <c r="M5338">
        <f>IF(ISNA(N5338),NA(),M3406)</f>
        <v>0</v>
      </c>
      <c r="N5338">
        <f>IF(OR(N3406="",AND(N3406=N3405,N3406=N3407)),NA(), N3406)</f>
        <v>0</v>
      </c>
    </row>
    <row r="5339" spans="5:14">
      <c r="E5339">
        <f>IF(ISNA(F5339),NA(),E3407)</f>
        <v>0</v>
      </c>
      <c r="F5339">
        <f>IF(OR(F3407="",AND(F3407=F3406,F3407=F3408)),NA(), F3407)</f>
        <v>0</v>
      </c>
      <c r="G5339">
        <f>IF(ISNA(H5339),NA(),G3407)</f>
        <v>0</v>
      </c>
      <c r="H5339">
        <f>IF(OR(H3407="",AND(H3407=H3406,H3407=H3408)),NA(), H3407)</f>
        <v>0</v>
      </c>
      <c r="K5339">
        <f>IF(ISNA(L5339),NA(),K3407)</f>
        <v>0</v>
      </c>
      <c r="L5339">
        <f>IF(OR(L3407="",AND(L3407=L3406,L3407=L3408)),NA(), L3407)</f>
        <v>0</v>
      </c>
      <c r="M5339">
        <f>IF(ISNA(N5339),NA(),M3407)</f>
        <v>0</v>
      </c>
      <c r="N5339">
        <f>IF(OR(N3407="",AND(N3407=N3406,N3407=N3408)),NA(), N3407)</f>
        <v>0</v>
      </c>
    </row>
    <row r="5340" spans="5:14">
      <c r="E5340">
        <f>IF(ISNA(F5340),NA(),E3408)</f>
        <v>0</v>
      </c>
      <c r="F5340">
        <f>IF(OR(F3408="",AND(F3408=F3407,F3408=F3409)),NA(), F3408)</f>
        <v>0</v>
      </c>
      <c r="G5340">
        <f>IF(ISNA(H5340),NA(),G3408)</f>
        <v>0</v>
      </c>
      <c r="H5340">
        <f>IF(OR(H3408="",AND(H3408=H3407,H3408=H3409)),NA(), H3408)</f>
        <v>0</v>
      </c>
      <c r="K5340">
        <f>IF(ISNA(L5340),NA(),K3408)</f>
        <v>0</v>
      </c>
      <c r="L5340">
        <f>IF(OR(L3408="",AND(L3408=L3407,L3408=L3409)),NA(), L3408)</f>
        <v>0</v>
      </c>
      <c r="M5340">
        <f>IF(ISNA(N5340),NA(),M3408)</f>
        <v>0</v>
      </c>
      <c r="N5340">
        <f>IF(OR(N3408="",AND(N3408=N3407,N3408=N3409)),NA(), N3408)</f>
        <v>0</v>
      </c>
    </row>
    <row r="5341" spans="5:14">
      <c r="E5341">
        <f>IF(ISNA(F5341),NA(),E3409)</f>
        <v>0</v>
      </c>
      <c r="F5341">
        <f>IF(OR(F3409="",AND(F3409=F3408,F3409=F3410)),NA(), F3409)</f>
        <v>0</v>
      </c>
      <c r="G5341">
        <f>IF(ISNA(H5341),NA(),G3409)</f>
        <v>0</v>
      </c>
      <c r="H5341">
        <f>IF(OR(H3409="",AND(H3409=H3408,H3409=H3410)),NA(), H3409)</f>
        <v>0</v>
      </c>
      <c r="K5341">
        <f>IF(ISNA(L5341),NA(),K3409)</f>
        <v>0</v>
      </c>
      <c r="L5341">
        <f>IF(OR(L3409="",AND(L3409=L3408,L3409=L3410)),NA(), L3409)</f>
        <v>0</v>
      </c>
      <c r="M5341">
        <f>IF(ISNA(N5341),NA(),M3409)</f>
        <v>0</v>
      </c>
      <c r="N5341">
        <f>IF(OR(N3409="",AND(N3409=N3408,N3409=N3410)),NA(), N3409)</f>
        <v>0</v>
      </c>
    </row>
    <row r="5342" spans="5:14">
      <c r="E5342">
        <f>IF(ISNA(F5342),NA(),E3410)</f>
        <v>0</v>
      </c>
      <c r="F5342">
        <f>IF(OR(F3410="",AND(F3410=F3409,F3410=F3411)),NA(), F3410)</f>
        <v>0</v>
      </c>
      <c r="G5342">
        <f>IF(ISNA(H5342),NA(),G3410)</f>
        <v>0</v>
      </c>
      <c r="H5342">
        <f>IF(OR(H3410="",AND(H3410=H3409,H3410=H3411)),NA(), H3410)</f>
        <v>0</v>
      </c>
      <c r="K5342">
        <f>IF(ISNA(L5342),NA(),K3410)</f>
        <v>0</v>
      </c>
      <c r="L5342">
        <f>IF(OR(L3410="",AND(L3410=L3409,L3410=L3411)),NA(), L3410)</f>
        <v>0</v>
      </c>
      <c r="M5342">
        <f>IF(ISNA(N5342),NA(),M3410)</f>
        <v>0</v>
      </c>
      <c r="N5342">
        <f>IF(OR(N3410="",AND(N3410=N3409,N3410=N3411)),NA(), N3410)</f>
        <v>0</v>
      </c>
    </row>
    <row r="5343" spans="5:14">
      <c r="E5343">
        <f>IF(ISNA(F5343),NA(),E3411)</f>
        <v>0</v>
      </c>
      <c r="F5343">
        <f>IF(OR(F3411="",AND(F3411=F3410,F3411=F3412)),NA(), F3411)</f>
        <v>0</v>
      </c>
      <c r="G5343">
        <f>IF(ISNA(H5343),NA(),G3411)</f>
        <v>0</v>
      </c>
      <c r="H5343">
        <f>IF(OR(H3411="",AND(H3411=H3410,H3411=H3412)),NA(), H3411)</f>
        <v>0</v>
      </c>
      <c r="K5343">
        <f>IF(ISNA(L5343),NA(),K3411)</f>
        <v>0</v>
      </c>
      <c r="L5343">
        <f>IF(OR(L3411="",AND(L3411=L3410,L3411=L3412)),NA(), L3411)</f>
        <v>0</v>
      </c>
      <c r="M5343">
        <f>IF(ISNA(N5343),NA(),M3411)</f>
        <v>0</v>
      </c>
      <c r="N5343">
        <f>IF(OR(N3411="",AND(N3411=N3410,N3411=N3412)),NA(), N3411)</f>
        <v>0</v>
      </c>
    </row>
    <row r="5344" spans="5:14">
      <c r="E5344">
        <f>IF(ISNA(F5344),NA(),E3412)</f>
        <v>0</v>
      </c>
      <c r="F5344">
        <f>IF(OR(F3412="",AND(F3412=F3411,F3412=F3413)),NA(), F3412)</f>
        <v>0</v>
      </c>
      <c r="G5344">
        <f>IF(ISNA(H5344),NA(),G3412)</f>
        <v>0</v>
      </c>
      <c r="H5344">
        <f>IF(OR(H3412="",AND(H3412=H3411,H3412=H3413)),NA(), H3412)</f>
        <v>0</v>
      </c>
      <c r="K5344">
        <f>IF(ISNA(L5344),NA(),K3412)</f>
        <v>0</v>
      </c>
      <c r="L5344">
        <f>IF(OR(L3412="",AND(L3412=L3411,L3412=L3413)),NA(), L3412)</f>
        <v>0</v>
      </c>
      <c r="M5344">
        <f>IF(ISNA(N5344),NA(),M3412)</f>
        <v>0</v>
      </c>
      <c r="N5344">
        <f>IF(OR(N3412="",AND(N3412=N3411,N3412=N3413)),NA(), N3412)</f>
        <v>0</v>
      </c>
    </row>
    <row r="5345" spans="5:14">
      <c r="E5345">
        <f>IF(ISNA(F5345),NA(),E3413)</f>
        <v>0</v>
      </c>
      <c r="F5345">
        <f>IF(OR(F3413="",AND(F3413=F3412,F3413=F3414)),NA(), F3413)</f>
        <v>0</v>
      </c>
      <c r="G5345">
        <f>IF(ISNA(H5345),NA(),G3413)</f>
        <v>0</v>
      </c>
      <c r="H5345">
        <f>IF(OR(H3413="",AND(H3413=H3412,H3413=H3414)),NA(), H3413)</f>
        <v>0</v>
      </c>
      <c r="K5345">
        <f>IF(ISNA(L5345),NA(),K3413)</f>
        <v>0</v>
      </c>
      <c r="L5345">
        <f>IF(OR(L3413="",AND(L3413=L3412,L3413=L3414)),NA(), L3413)</f>
        <v>0</v>
      </c>
      <c r="M5345">
        <f>IF(ISNA(N5345),NA(),M3413)</f>
        <v>0</v>
      </c>
      <c r="N5345">
        <f>IF(OR(N3413="",AND(N3413=N3412,N3413=N3414)),NA(), N3413)</f>
        <v>0</v>
      </c>
    </row>
    <row r="5346" spans="5:14">
      <c r="E5346">
        <f>IF(ISNA(F5346),NA(),E3414)</f>
        <v>0</v>
      </c>
      <c r="F5346">
        <f>IF(OR(F3414="",AND(F3414=F3413,F3414=F3415)),NA(), F3414)</f>
        <v>0</v>
      </c>
      <c r="G5346">
        <f>IF(ISNA(H5346),NA(),G3414)</f>
        <v>0</v>
      </c>
      <c r="H5346">
        <f>IF(OR(H3414="",AND(H3414=H3413,H3414=H3415)),NA(), H3414)</f>
        <v>0</v>
      </c>
      <c r="K5346">
        <f>IF(ISNA(L5346),NA(),K3414)</f>
        <v>0</v>
      </c>
      <c r="L5346">
        <f>IF(OR(L3414="",AND(L3414=L3413,L3414=L3415)),NA(), L3414)</f>
        <v>0</v>
      </c>
      <c r="M5346">
        <f>IF(ISNA(N5346),NA(),M3414)</f>
        <v>0</v>
      </c>
      <c r="N5346">
        <f>IF(OR(N3414="",AND(N3414=N3413,N3414=N3415)),NA(), N3414)</f>
        <v>0</v>
      </c>
    </row>
    <row r="5347" spans="5:14">
      <c r="E5347">
        <f>IF(ISNA(F5347),NA(),E3415)</f>
        <v>0</v>
      </c>
      <c r="F5347">
        <f>IF(OR(F3415="",AND(F3415=F3414,F3415=F3416)),NA(), F3415)</f>
        <v>0</v>
      </c>
      <c r="G5347">
        <f>IF(ISNA(H5347),NA(),G3415)</f>
        <v>0</v>
      </c>
      <c r="H5347">
        <f>IF(OR(H3415="",AND(H3415=H3414,H3415=H3416)),NA(), H3415)</f>
        <v>0</v>
      </c>
      <c r="K5347">
        <f>IF(ISNA(L5347),NA(),K3415)</f>
        <v>0</v>
      </c>
      <c r="L5347">
        <f>IF(OR(L3415="",AND(L3415=L3414,L3415=L3416)),NA(), L3415)</f>
        <v>0</v>
      </c>
      <c r="M5347">
        <f>IF(ISNA(N5347),NA(),M3415)</f>
        <v>0</v>
      </c>
      <c r="N5347">
        <f>IF(OR(N3415="",AND(N3415=N3414,N3415=N3416)),NA(), N3415)</f>
        <v>0</v>
      </c>
    </row>
    <row r="5348" spans="5:14">
      <c r="E5348">
        <f>IF(ISNA(F5348),NA(),E3416)</f>
        <v>0</v>
      </c>
      <c r="F5348">
        <f>IF(OR(F3416="",AND(F3416=F3415,F3416=F3417)),NA(), F3416)</f>
        <v>0</v>
      </c>
      <c r="G5348">
        <f>IF(ISNA(H5348),NA(),G3416)</f>
        <v>0</v>
      </c>
      <c r="H5348">
        <f>IF(OR(H3416="",AND(H3416=H3415,H3416=H3417)),NA(), H3416)</f>
        <v>0</v>
      </c>
      <c r="K5348">
        <f>IF(ISNA(L5348),NA(),K3416)</f>
        <v>0</v>
      </c>
      <c r="L5348">
        <f>IF(OR(L3416="",AND(L3416=L3415,L3416=L3417)),NA(), L3416)</f>
        <v>0</v>
      </c>
      <c r="M5348">
        <f>IF(ISNA(N5348),NA(),M3416)</f>
        <v>0</v>
      </c>
      <c r="N5348">
        <f>IF(OR(N3416="",AND(N3416=N3415,N3416=N3417)),NA(), N3416)</f>
        <v>0</v>
      </c>
    </row>
    <row r="5349" spans="5:14">
      <c r="E5349">
        <f>IF(ISNA(F5349),NA(),E3417)</f>
        <v>0</v>
      </c>
      <c r="F5349">
        <f>IF(OR(F3417="",AND(F3417=F3416,F3417=F3418)),NA(), F3417)</f>
        <v>0</v>
      </c>
      <c r="G5349">
        <f>IF(ISNA(H5349),NA(),G3417)</f>
        <v>0</v>
      </c>
      <c r="H5349">
        <f>IF(OR(H3417="",AND(H3417=H3416,H3417=H3418)),NA(), H3417)</f>
        <v>0</v>
      </c>
      <c r="K5349">
        <f>IF(ISNA(L5349),NA(),K3417)</f>
        <v>0</v>
      </c>
      <c r="L5349">
        <f>IF(OR(L3417="",AND(L3417=L3416,L3417=L3418)),NA(), L3417)</f>
        <v>0</v>
      </c>
      <c r="M5349">
        <f>IF(ISNA(N5349),NA(),M3417)</f>
        <v>0</v>
      </c>
      <c r="N5349">
        <f>IF(OR(N3417="",AND(N3417=N3416,N3417=N3418)),NA(), N3417)</f>
        <v>0</v>
      </c>
    </row>
    <row r="5350" spans="5:14">
      <c r="E5350">
        <f>IF(ISNA(F5350),NA(),E3418)</f>
        <v>0</v>
      </c>
      <c r="F5350">
        <f>IF(OR(F3418="",AND(F3418=F3417,F3418=F3419)),NA(), F3418)</f>
        <v>0</v>
      </c>
      <c r="G5350">
        <f>IF(ISNA(H5350),NA(),G3418)</f>
        <v>0</v>
      </c>
      <c r="H5350">
        <f>IF(OR(H3418="",AND(H3418=H3417,H3418=H3419)),NA(), H3418)</f>
        <v>0</v>
      </c>
      <c r="K5350">
        <f>IF(ISNA(L5350),NA(),K3418)</f>
        <v>0</v>
      </c>
      <c r="L5350">
        <f>IF(OR(L3418="",AND(L3418=L3417,L3418=L3419)),NA(), L3418)</f>
        <v>0</v>
      </c>
      <c r="M5350">
        <f>IF(ISNA(N5350),NA(),M3418)</f>
        <v>0</v>
      </c>
      <c r="N5350">
        <f>IF(OR(N3418="",AND(N3418=N3417,N3418=N3419)),NA(), N3418)</f>
        <v>0</v>
      </c>
    </row>
    <row r="5351" spans="5:14">
      <c r="E5351">
        <f>IF(ISNA(F5351),NA(),E3419)</f>
        <v>0</v>
      </c>
      <c r="F5351">
        <f>IF(OR(F3419="",AND(F3419=F3418,F3419=F3420)),NA(), F3419)</f>
        <v>0</v>
      </c>
      <c r="G5351">
        <f>IF(ISNA(H5351),NA(),G3419)</f>
        <v>0</v>
      </c>
      <c r="H5351">
        <f>IF(OR(H3419="",AND(H3419=H3418,H3419=H3420)),NA(), H3419)</f>
        <v>0</v>
      </c>
      <c r="K5351">
        <f>IF(ISNA(L5351),NA(),K3419)</f>
        <v>0</v>
      </c>
      <c r="L5351">
        <f>IF(OR(L3419="",AND(L3419=L3418,L3419=L3420)),NA(), L3419)</f>
        <v>0</v>
      </c>
      <c r="M5351">
        <f>IF(ISNA(N5351),NA(),M3419)</f>
        <v>0</v>
      </c>
      <c r="N5351">
        <f>IF(OR(N3419="",AND(N3419=N3418,N3419=N3420)),NA(), N3419)</f>
        <v>0</v>
      </c>
    </row>
    <row r="5352" spans="5:14">
      <c r="E5352">
        <f>IF(ISNA(F5352),NA(),E3420)</f>
        <v>0</v>
      </c>
      <c r="F5352">
        <f>IF(OR(F3420="",AND(F3420=F3419,F3420=F3421)),NA(), F3420)</f>
        <v>0</v>
      </c>
      <c r="G5352">
        <f>IF(ISNA(H5352),NA(),G3420)</f>
        <v>0</v>
      </c>
      <c r="H5352">
        <f>IF(OR(H3420="",AND(H3420=H3419,H3420=H3421)),NA(), H3420)</f>
        <v>0</v>
      </c>
      <c r="K5352">
        <f>IF(ISNA(L5352),NA(),K3420)</f>
        <v>0</v>
      </c>
      <c r="L5352">
        <f>IF(OR(L3420="",AND(L3420=L3419,L3420=L3421)),NA(), L3420)</f>
        <v>0</v>
      </c>
      <c r="M5352">
        <f>IF(ISNA(N5352),NA(),M3420)</f>
        <v>0</v>
      </c>
      <c r="N5352">
        <f>IF(OR(N3420="",AND(N3420=N3419,N3420=N3421)),NA(), N3420)</f>
        <v>0</v>
      </c>
    </row>
    <row r="5353" spans="5:14">
      <c r="E5353">
        <f>IF(ISNA(F5353),NA(),E3421)</f>
        <v>0</v>
      </c>
      <c r="F5353">
        <f>IF(OR(F3421="",AND(F3421=F3420,F3421=F3422)),NA(), F3421)</f>
        <v>0</v>
      </c>
      <c r="G5353">
        <f>IF(ISNA(H5353),NA(),G3421)</f>
        <v>0</v>
      </c>
      <c r="H5353">
        <f>IF(OR(H3421="",AND(H3421=H3420,H3421=H3422)),NA(), H3421)</f>
        <v>0</v>
      </c>
      <c r="K5353">
        <f>IF(ISNA(L5353),NA(),K3421)</f>
        <v>0</v>
      </c>
      <c r="L5353">
        <f>IF(OR(L3421="",AND(L3421=L3420,L3421=L3422)),NA(), L3421)</f>
        <v>0</v>
      </c>
      <c r="M5353">
        <f>IF(ISNA(N5353),NA(),M3421)</f>
        <v>0</v>
      </c>
      <c r="N5353">
        <f>IF(OR(N3421="",AND(N3421=N3420,N3421=N3422)),NA(), N3421)</f>
        <v>0</v>
      </c>
    </row>
    <row r="5354" spans="5:14">
      <c r="E5354">
        <f>IF(ISNA(F5354),NA(),E3422)</f>
        <v>0</v>
      </c>
      <c r="F5354">
        <f>IF(OR(F3422="",AND(F3422=F3421,F3422=F3423)),NA(), F3422)</f>
        <v>0</v>
      </c>
      <c r="G5354">
        <f>IF(ISNA(H5354),NA(),G3422)</f>
        <v>0</v>
      </c>
      <c r="H5354">
        <f>IF(OR(H3422="",AND(H3422=H3421,H3422=H3423)),NA(), H3422)</f>
        <v>0</v>
      </c>
      <c r="K5354">
        <f>IF(ISNA(L5354),NA(),K3422)</f>
        <v>0</v>
      </c>
      <c r="L5354">
        <f>IF(OR(L3422="",AND(L3422=L3421,L3422=L3423)),NA(), L3422)</f>
        <v>0</v>
      </c>
      <c r="M5354">
        <f>IF(ISNA(N5354),NA(),M3422)</f>
        <v>0</v>
      </c>
      <c r="N5354">
        <f>IF(OR(N3422="",AND(N3422=N3421,N3422=N3423)),NA(), N3422)</f>
        <v>0</v>
      </c>
    </row>
    <row r="5355" spans="5:14">
      <c r="E5355">
        <f>IF(ISNA(F5355),NA(),E3423)</f>
        <v>0</v>
      </c>
      <c r="F5355">
        <f>IF(OR(F3423="",AND(F3423=F3422,F3423=F3424)),NA(), F3423)</f>
        <v>0</v>
      </c>
      <c r="G5355">
        <f>IF(ISNA(H5355),NA(),G3423)</f>
        <v>0</v>
      </c>
      <c r="H5355">
        <f>IF(OR(H3423="",AND(H3423=H3422,H3423=H3424)),NA(), H3423)</f>
        <v>0</v>
      </c>
      <c r="K5355">
        <f>IF(ISNA(L5355),NA(),K3423)</f>
        <v>0</v>
      </c>
      <c r="L5355">
        <f>IF(OR(L3423="",AND(L3423=L3422,L3423=L3424)),NA(), L3423)</f>
        <v>0</v>
      </c>
      <c r="M5355">
        <f>IF(ISNA(N5355),NA(),M3423)</f>
        <v>0</v>
      </c>
      <c r="N5355">
        <f>IF(OR(N3423="",AND(N3423=N3422,N3423=N3424)),NA(), N3423)</f>
        <v>0</v>
      </c>
    </row>
    <row r="5356" spans="5:14">
      <c r="E5356">
        <f>IF(ISNA(F5356),NA(),E3424)</f>
        <v>0</v>
      </c>
      <c r="F5356">
        <f>IF(OR(F3424="",AND(F3424=F3423,F3424=F3425)),NA(), F3424)</f>
        <v>0</v>
      </c>
      <c r="G5356">
        <f>IF(ISNA(H5356),NA(),G3424)</f>
        <v>0</v>
      </c>
      <c r="H5356">
        <f>IF(OR(H3424="",AND(H3424=H3423,H3424=H3425)),NA(), H3424)</f>
        <v>0</v>
      </c>
      <c r="K5356">
        <f>IF(ISNA(L5356),NA(),K3424)</f>
        <v>0</v>
      </c>
      <c r="L5356">
        <f>IF(OR(L3424="",AND(L3424=L3423,L3424=L3425)),NA(), L3424)</f>
        <v>0</v>
      </c>
      <c r="M5356">
        <f>IF(ISNA(N5356),NA(),M3424)</f>
        <v>0</v>
      </c>
      <c r="N5356">
        <f>IF(OR(N3424="",AND(N3424=N3423,N3424=N3425)),NA(), N3424)</f>
        <v>0</v>
      </c>
    </row>
    <row r="5357" spans="5:14">
      <c r="E5357">
        <f>IF(ISNA(F5357),NA(),E3425)</f>
        <v>0</v>
      </c>
      <c r="F5357">
        <f>IF(OR(F3425="",AND(F3425=F3424,F3425=F3426)),NA(), F3425)</f>
        <v>0</v>
      </c>
      <c r="G5357">
        <f>IF(ISNA(H5357),NA(),G3425)</f>
        <v>0</v>
      </c>
      <c r="H5357">
        <f>IF(OR(H3425="",AND(H3425=H3424,H3425=H3426)),NA(), H3425)</f>
        <v>0</v>
      </c>
      <c r="K5357">
        <f>IF(ISNA(L5357),NA(),K3425)</f>
        <v>0</v>
      </c>
      <c r="L5357">
        <f>IF(OR(L3425="",AND(L3425=L3424,L3425=L3426)),NA(), L3425)</f>
        <v>0</v>
      </c>
      <c r="M5357">
        <f>IF(ISNA(N5357),NA(),M3425)</f>
        <v>0</v>
      </c>
      <c r="N5357">
        <f>IF(OR(N3425="",AND(N3425=N3424,N3425=N3426)),NA(), N3425)</f>
        <v>0</v>
      </c>
    </row>
    <row r="5358" spans="5:14">
      <c r="E5358">
        <f>IF(ISNA(F5358),NA(),E3426)</f>
        <v>0</v>
      </c>
      <c r="F5358">
        <f>IF(OR(F3426="",AND(F3426=F3425,F3426=F3427)),NA(), F3426)</f>
        <v>0</v>
      </c>
      <c r="G5358">
        <f>IF(ISNA(H5358),NA(),G3426)</f>
        <v>0</v>
      </c>
      <c r="H5358">
        <f>IF(OR(H3426="",AND(H3426=H3425,H3426=H3427)),NA(), H3426)</f>
        <v>0</v>
      </c>
      <c r="K5358">
        <f>IF(ISNA(L5358),NA(),K3426)</f>
        <v>0</v>
      </c>
      <c r="L5358">
        <f>IF(OR(L3426="",AND(L3426=L3425,L3426=L3427)),NA(), L3426)</f>
        <v>0</v>
      </c>
      <c r="M5358">
        <f>IF(ISNA(N5358),NA(),M3426)</f>
        <v>0</v>
      </c>
      <c r="N5358">
        <f>IF(OR(N3426="",AND(N3426=N3425,N3426=N3427)),NA(), N3426)</f>
        <v>0</v>
      </c>
    </row>
    <row r="5359" spans="5:14">
      <c r="E5359">
        <f>IF(ISNA(F5359),NA(),E3427)</f>
        <v>0</v>
      </c>
      <c r="F5359">
        <f>IF(OR(F3427="",AND(F3427=F3426,F3427=F3428)),NA(), F3427)</f>
        <v>0</v>
      </c>
      <c r="G5359">
        <f>IF(ISNA(H5359),NA(),G3427)</f>
        <v>0</v>
      </c>
      <c r="H5359">
        <f>IF(OR(H3427="",AND(H3427=H3426,H3427=H3428)),NA(), H3427)</f>
        <v>0</v>
      </c>
      <c r="K5359">
        <f>IF(ISNA(L5359),NA(),K3427)</f>
        <v>0</v>
      </c>
      <c r="L5359">
        <f>IF(OR(L3427="",AND(L3427=L3426,L3427=L3428)),NA(), L3427)</f>
        <v>0</v>
      </c>
      <c r="M5359">
        <f>IF(ISNA(N5359),NA(),M3427)</f>
        <v>0</v>
      </c>
      <c r="N5359">
        <f>IF(OR(N3427="",AND(N3427=N3426,N3427=N3428)),NA(), N3427)</f>
        <v>0</v>
      </c>
    </row>
    <row r="5360" spans="5:14">
      <c r="E5360">
        <f>IF(ISNA(F5360),NA(),E3428)</f>
        <v>0</v>
      </c>
      <c r="F5360">
        <f>IF(OR(F3428="",AND(F3428=F3427,F3428=F3429)),NA(), F3428)</f>
        <v>0</v>
      </c>
      <c r="G5360">
        <f>IF(ISNA(H5360),NA(),G3428)</f>
        <v>0</v>
      </c>
      <c r="H5360">
        <f>IF(OR(H3428="",AND(H3428=H3427,H3428=H3429)),NA(), H3428)</f>
        <v>0</v>
      </c>
      <c r="K5360">
        <f>IF(ISNA(L5360),NA(),K3428)</f>
        <v>0</v>
      </c>
      <c r="L5360">
        <f>IF(OR(L3428="",AND(L3428=L3427,L3428=L3429)),NA(), L3428)</f>
        <v>0</v>
      </c>
      <c r="M5360">
        <f>IF(ISNA(N5360),NA(),M3428)</f>
        <v>0</v>
      </c>
      <c r="N5360">
        <f>IF(OR(N3428="",AND(N3428=N3427,N3428=N3429)),NA(), N3428)</f>
        <v>0</v>
      </c>
    </row>
    <row r="5361" spans="5:14">
      <c r="E5361">
        <f>IF(ISNA(F5361),NA(),E3429)</f>
        <v>0</v>
      </c>
      <c r="F5361">
        <f>IF(OR(F3429="",AND(F3429=F3428,F3429=F3430)),NA(), F3429)</f>
        <v>0</v>
      </c>
      <c r="G5361">
        <f>IF(ISNA(H5361),NA(),G3429)</f>
        <v>0</v>
      </c>
      <c r="H5361">
        <f>IF(OR(H3429="",AND(H3429=H3428,H3429=H3430)),NA(), H3429)</f>
        <v>0</v>
      </c>
      <c r="K5361">
        <f>IF(ISNA(L5361),NA(),K3429)</f>
        <v>0</v>
      </c>
      <c r="L5361">
        <f>IF(OR(L3429="",AND(L3429=L3428,L3429=L3430)),NA(), L3429)</f>
        <v>0</v>
      </c>
      <c r="M5361">
        <f>IF(ISNA(N5361),NA(),M3429)</f>
        <v>0</v>
      </c>
      <c r="N5361">
        <f>IF(OR(N3429="",AND(N3429=N3428,N3429=N3430)),NA(), N3429)</f>
        <v>0</v>
      </c>
    </row>
    <row r="5362" spans="5:14">
      <c r="E5362">
        <f>IF(ISNA(F5362),NA(),E3430)</f>
        <v>0</v>
      </c>
      <c r="F5362">
        <f>IF(OR(F3430="",AND(F3430=F3429,F3430=F3431)),NA(), F3430)</f>
        <v>0</v>
      </c>
      <c r="G5362">
        <f>IF(ISNA(H5362),NA(),G3430)</f>
        <v>0</v>
      </c>
      <c r="H5362">
        <f>IF(OR(H3430="",AND(H3430=H3429,H3430=H3431)),NA(), H3430)</f>
        <v>0</v>
      </c>
      <c r="K5362">
        <f>IF(ISNA(L5362),NA(),K3430)</f>
        <v>0</v>
      </c>
      <c r="L5362">
        <f>IF(OR(L3430="",AND(L3430=L3429,L3430=L3431)),NA(), L3430)</f>
        <v>0</v>
      </c>
      <c r="M5362">
        <f>IF(ISNA(N5362),NA(),M3430)</f>
        <v>0</v>
      </c>
      <c r="N5362">
        <f>IF(OR(N3430="",AND(N3430=N3429,N3430=N3431)),NA(), N3430)</f>
        <v>0</v>
      </c>
    </row>
    <row r="5363" spans="5:14">
      <c r="E5363">
        <f>IF(ISNA(F5363),NA(),E3431)</f>
        <v>0</v>
      </c>
      <c r="F5363">
        <f>IF(OR(F3431="",AND(F3431=F3430,F3431=F3432)),NA(), F3431)</f>
        <v>0</v>
      </c>
      <c r="G5363">
        <f>IF(ISNA(H5363),NA(),G3431)</f>
        <v>0</v>
      </c>
      <c r="H5363">
        <f>IF(OR(H3431="",AND(H3431=H3430,H3431=H3432)),NA(), H3431)</f>
        <v>0</v>
      </c>
      <c r="K5363">
        <f>IF(ISNA(L5363),NA(),K3431)</f>
        <v>0</v>
      </c>
      <c r="L5363">
        <f>IF(OR(L3431="",AND(L3431=L3430,L3431=L3432)),NA(), L3431)</f>
        <v>0</v>
      </c>
      <c r="M5363">
        <f>IF(ISNA(N5363),NA(),M3431)</f>
        <v>0</v>
      </c>
      <c r="N5363">
        <f>IF(OR(N3431="",AND(N3431=N3430,N3431=N3432)),NA(), N3431)</f>
        <v>0</v>
      </c>
    </row>
    <row r="5364" spans="5:14">
      <c r="E5364">
        <f>IF(ISNA(F5364),NA(),E3432)</f>
        <v>0</v>
      </c>
      <c r="F5364">
        <f>IF(OR(F3432="",AND(F3432=F3431,F3432=F3433)),NA(), F3432)</f>
        <v>0</v>
      </c>
      <c r="G5364">
        <f>IF(ISNA(H5364),NA(),G3432)</f>
        <v>0</v>
      </c>
      <c r="H5364">
        <f>IF(OR(H3432="",AND(H3432=H3431,H3432=H3433)),NA(), H3432)</f>
        <v>0</v>
      </c>
      <c r="K5364">
        <f>IF(ISNA(L5364),NA(),K3432)</f>
        <v>0</v>
      </c>
      <c r="L5364">
        <f>IF(OR(L3432="",AND(L3432=L3431,L3432=L3433)),NA(), L3432)</f>
        <v>0</v>
      </c>
      <c r="M5364">
        <f>IF(ISNA(N5364),NA(),M3432)</f>
        <v>0</v>
      </c>
      <c r="N5364">
        <f>IF(OR(N3432="",AND(N3432=N3431,N3432=N3433)),NA(), N3432)</f>
        <v>0</v>
      </c>
    </row>
    <row r="5365" spans="5:14">
      <c r="E5365">
        <f>IF(ISNA(F5365),NA(),E3433)</f>
        <v>0</v>
      </c>
      <c r="F5365">
        <f>IF(OR(F3433="",AND(F3433=F3432,F3433=F3434)),NA(), F3433)</f>
        <v>0</v>
      </c>
      <c r="G5365">
        <f>IF(ISNA(H5365),NA(),G3433)</f>
        <v>0</v>
      </c>
      <c r="H5365">
        <f>IF(OR(H3433="",AND(H3433=H3432,H3433=H3434)),NA(), H3433)</f>
        <v>0</v>
      </c>
      <c r="K5365">
        <f>IF(ISNA(L5365),NA(),K3433)</f>
        <v>0</v>
      </c>
      <c r="L5365">
        <f>IF(OR(L3433="",AND(L3433=L3432,L3433=L3434)),NA(), L3433)</f>
        <v>0</v>
      </c>
      <c r="M5365">
        <f>IF(ISNA(N5365),NA(),M3433)</f>
        <v>0</v>
      </c>
      <c r="N5365">
        <f>IF(OR(N3433="",AND(N3433=N3432,N3433=N3434)),NA(), N3433)</f>
        <v>0</v>
      </c>
    </row>
    <row r="5366" spans="5:14">
      <c r="E5366">
        <f>IF(ISNA(F5366),NA(),E3434)</f>
        <v>0</v>
      </c>
      <c r="F5366">
        <f>IF(OR(F3434="",AND(F3434=F3433,F3434=F3435)),NA(), F3434)</f>
        <v>0</v>
      </c>
      <c r="G5366">
        <f>IF(ISNA(H5366),NA(),G3434)</f>
        <v>0</v>
      </c>
      <c r="H5366">
        <f>IF(OR(H3434="",AND(H3434=H3433,H3434=H3435)),NA(), H3434)</f>
        <v>0</v>
      </c>
      <c r="K5366">
        <f>IF(ISNA(L5366),NA(),K3434)</f>
        <v>0</v>
      </c>
      <c r="L5366">
        <f>IF(OR(L3434="",AND(L3434=L3433,L3434=L3435)),NA(), L3434)</f>
        <v>0</v>
      </c>
      <c r="M5366">
        <f>IF(ISNA(N5366),NA(),M3434)</f>
        <v>0</v>
      </c>
      <c r="N5366">
        <f>IF(OR(N3434="",AND(N3434=N3433,N3434=N3435)),NA(), N3434)</f>
        <v>0</v>
      </c>
    </row>
    <row r="5367" spans="5:14">
      <c r="E5367">
        <f>IF(ISNA(F5367),NA(),E3435)</f>
        <v>0</v>
      </c>
      <c r="F5367">
        <f>IF(OR(F3435="",AND(F3435=F3434,F3435=F3436)),NA(), F3435)</f>
        <v>0</v>
      </c>
      <c r="G5367">
        <f>IF(ISNA(H5367),NA(),G3435)</f>
        <v>0</v>
      </c>
      <c r="H5367">
        <f>IF(OR(H3435="",AND(H3435=H3434,H3435=H3436)),NA(), H3435)</f>
        <v>0</v>
      </c>
      <c r="K5367">
        <f>IF(ISNA(L5367),NA(),K3435)</f>
        <v>0</v>
      </c>
      <c r="L5367">
        <f>IF(OR(L3435="",AND(L3435=L3434,L3435=L3436)),NA(), L3435)</f>
        <v>0</v>
      </c>
      <c r="M5367">
        <f>IF(ISNA(N5367),NA(),M3435)</f>
        <v>0</v>
      </c>
      <c r="N5367">
        <f>IF(OR(N3435="",AND(N3435=N3434,N3435=N3436)),NA(), N3435)</f>
        <v>0</v>
      </c>
    </row>
    <row r="5368" spans="5:14">
      <c r="E5368">
        <f>IF(ISNA(F5368),NA(),E3436)</f>
        <v>0</v>
      </c>
      <c r="F5368">
        <f>IF(OR(F3436="",AND(F3436=F3435,F3436=F3437)),NA(), F3436)</f>
        <v>0</v>
      </c>
      <c r="G5368">
        <f>IF(ISNA(H5368),NA(),G3436)</f>
        <v>0</v>
      </c>
      <c r="H5368">
        <f>IF(OR(H3436="",AND(H3436=H3435,H3436=H3437)),NA(), H3436)</f>
        <v>0</v>
      </c>
      <c r="K5368">
        <f>IF(ISNA(L5368),NA(),K3436)</f>
        <v>0</v>
      </c>
      <c r="L5368">
        <f>IF(OR(L3436="",AND(L3436=L3435,L3436=L3437)),NA(), L3436)</f>
        <v>0</v>
      </c>
      <c r="M5368">
        <f>IF(ISNA(N5368),NA(),M3436)</f>
        <v>0</v>
      </c>
      <c r="N5368">
        <f>IF(OR(N3436="",AND(N3436=N3435,N3436=N3437)),NA(), N3436)</f>
        <v>0</v>
      </c>
    </row>
    <row r="5369" spans="5:14">
      <c r="E5369">
        <f>IF(ISNA(F5369),NA(),E3437)</f>
        <v>0</v>
      </c>
      <c r="F5369">
        <f>IF(OR(F3437="",AND(F3437=F3436,F3437=F3438)),NA(), F3437)</f>
        <v>0</v>
      </c>
      <c r="G5369">
        <f>IF(ISNA(H5369),NA(),G3437)</f>
        <v>0</v>
      </c>
      <c r="H5369">
        <f>IF(OR(H3437="",AND(H3437=H3436,H3437=H3438)),NA(), H3437)</f>
        <v>0</v>
      </c>
      <c r="K5369">
        <f>IF(ISNA(L5369),NA(),K3437)</f>
        <v>0</v>
      </c>
      <c r="L5369">
        <f>IF(OR(L3437="",AND(L3437=L3436,L3437=L3438)),NA(), L3437)</f>
        <v>0</v>
      </c>
      <c r="M5369">
        <f>IF(ISNA(N5369),NA(),M3437)</f>
        <v>0</v>
      </c>
      <c r="N5369">
        <f>IF(OR(N3437="",AND(N3437=N3436,N3437=N3438)),NA(), N3437)</f>
        <v>0</v>
      </c>
    </row>
    <row r="5370" spans="5:14">
      <c r="E5370">
        <f>IF(ISNA(F5370),NA(),E3438)</f>
        <v>0</v>
      </c>
      <c r="F5370">
        <f>IF(OR(F3438="",AND(F3438=F3437,F3438=F3439)),NA(), F3438)</f>
        <v>0</v>
      </c>
      <c r="G5370">
        <f>IF(ISNA(H5370),NA(),G3438)</f>
        <v>0</v>
      </c>
      <c r="H5370">
        <f>IF(OR(H3438="",AND(H3438=H3437,H3438=H3439)),NA(), H3438)</f>
        <v>0</v>
      </c>
      <c r="K5370">
        <f>IF(ISNA(L5370),NA(),K3438)</f>
        <v>0</v>
      </c>
      <c r="L5370">
        <f>IF(OR(L3438="",AND(L3438=L3437,L3438=L3439)),NA(), L3438)</f>
        <v>0</v>
      </c>
      <c r="M5370">
        <f>IF(ISNA(N5370),NA(),M3438)</f>
        <v>0</v>
      </c>
      <c r="N5370">
        <f>IF(OR(N3438="",AND(N3438=N3437,N3438=N3439)),NA(), N3438)</f>
        <v>0</v>
      </c>
    </row>
    <row r="5371" spans="5:14">
      <c r="E5371">
        <f>IF(ISNA(F5371),NA(),E3439)</f>
        <v>0</v>
      </c>
      <c r="F5371">
        <f>IF(OR(F3439="",AND(F3439=F3438,F3439=F3440)),NA(), F3439)</f>
        <v>0</v>
      </c>
      <c r="G5371">
        <f>IF(ISNA(H5371),NA(),G3439)</f>
        <v>0</v>
      </c>
      <c r="H5371">
        <f>IF(OR(H3439="",AND(H3439=H3438,H3439=H3440)),NA(), H3439)</f>
        <v>0</v>
      </c>
      <c r="K5371">
        <f>IF(ISNA(L5371),NA(),K3439)</f>
        <v>0</v>
      </c>
      <c r="L5371">
        <f>IF(OR(L3439="",AND(L3439=L3438,L3439=L3440)),NA(), L3439)</f>
        <v>0</v>
      </c>
      <c r="M5371">
        <f>IF(ISNA(N5371),NA(),M3439)</f>
        <v>0</v>
      </c>
      <c r="N5371">
        <f>IF(OR(N3439="",AND(N3439=N3438,N3439=N3440)),NA(), N3439)</f>
        <v>0</v>
      </c>
    </row>
    <row r="5372" spans="5:14">
      <c r="E5372">
        <f>IF(ISNA(F5372),NA(),E3440)</f>
        <v>0</v>
      </c>
      <c r="F5372">
        <f>IF(OR(F3440="",AND(F3440=F3439,F3440=F3441)),NA(), F3440)</f>
        <v>0</v>
      </c>
      <c r="G5372">
        <f>IF(ISNA(H5372),NA(),G3440)</f>
        <v>0</v>
      </c>
      <c r="H5372">
        <f>IF(OR(H3440="",AND(H3440=H3439,H3440=H3441)),NA(), H3440)</f>
        <v>0</v>
      </c>
      <c r="K5372">
        <f>IF(ISNA(L5372),NA(),K3440)</f>
        <v>0</v>
      </c>
      <c r="L5372">
        <f>IF(OR(L3440="",AND(L3440=L3439,L3440=L3441)),NA(), L3440)</f>
        <v>0</v>
      </c>
      <c r="M5372">
        <f>IF(ISNA(N5372),NA(),M3440)</f>
        <v>0</v>
      </c>
      <c r="N5372">
        <f>IF(OR(N3440="",AND(N3440=N3439,N3440=N3441)),NA(), N3440)</f>
        <v>0</v>
      </c>
    </row>
    <row r="5373" spans="5:14">
      <c r="E5373">
        <f>IF(ISNA(F5373),NA(),E3441)</f>
        <v>0</v>
      </c>
      <c r="F5373">
        <f>IF(OR(F3441="",AND(F3441=F3440,F3441=F3442)),NA(), F3441)</f>
        <v>0</v>
      </c>
      <c r="G5373">
        <f>IF(ISNA(H5373),NA(),G3441)</f>
        <v>0</v>
      </c>
      <c r="H5373">
        <f>IF(OR(H3441="",AND(H3441=H3440,H3441=H3442)),NA(), H3441)</f>
        <v>0</v>
      </c>
      <c r="K5373">
        <f>IF(ISNA(L5373),NA(),K3441)</f>
        <v>0</v>
      </c>
      <c r="L5373">
        <f>IF(OR(L3441="",AND(L3441=L3440,L3441=L3442)),NA(), L3441)</f>
        <v>0</v>
      </c>
      <c r="M5373">
        <f>IF(ISNA(N5373),NA(),M3441)</f>
        <v>0</v>
      </c>
      <c r="N5373">
        <f>IF(OR(N3441="",AND(N3441=N3440,N3441=N3442)),NA(), N3441)</f>
        <v>0</v>
      </c>
    </row>
    <row r="5374" spans="5:14">
      <c r="E5374">
        <f>IF(ISNA(F5374),NA(),E3442)</f>
        <v>0</v>
      </c>
      <c r="F5374">
        <f>IF(OR(F3442="",AND(F3442=F3441,F3442=F3443)),NA(), F3442)</f>
        <v>0</v>
      </c>
      <c r="G5374">
        <f>IF(ISNA(H5374),NA(),G3442)</f>
        <v>0</v>
      </c>
      <c r="H5374">
        <f>IF(OR(H3442="",AND(H3442=H3441,H3442=H3443)),NA(), H3442)</f>
        <v>0</v>
      </c>
      <c r="K5374">
        <f>IF(ISNA(L5374),NA(),K3442)</f>
        <v>0</v>
      </c>
      <c r="L5374">
        <f>IF(OR(L3442="",AND(L3442=L3441,L3442=L3443)),NA(), L3442)</f>
        <v>0</v>
      </c>
      <c r="M5374">
        <f>IF(ISNA(N5374),NA(),M3442)</f>
        <v>0</v>
      </c>
      <c r="N5374">
        <f>IF(OR(N3442="",AND(N3442=N3441,N3442=N3443)),NA(), N3442)</f>
        <v>0</v>
      </c>
    </row>
    <row r="5375" spans="5:14">
      <c r="E5375">
        <f>IF(ISNA(F5375),NA(),E3443)</f>
        <v>0</v>
      </c>
      <c r="F5375">
        <f>IF(OR(F3443="",AND(F3443=F3442,F3443=F3444)),NA(), F3443)</f>
        <v>0</v>
      </c>
      <c r="G5375">
        <f>IF(ISNA(H5375),NA(),G3443)</f>
        <v>0</v>
      </c>
      <c r="H5375">
        <f>IF(OR(H3443="",AND(H3443=H3442,H3443=H3444)),NA(), H3443)</f>
        <v>0</v>
      </c>
      <c r="K5375">
        <f>IF(ISNA(L5375),NA(),K3443)</f>
        <v>0</v>
      </c>
      <c r="L5375">
        <f>IF(OR(L3443="",AND(L3443=L3442,L3443=L3444)),NA(), L3443)</f>
        <v>0</v>
      </c>
      <c r="M5375">
        <f>IF(ISNA(N5375),NA(),M3443)</f>
        <v>0</v>
      </c>
      <c r="N5375">
        <f>IF(OR(N3443="",AND(N3443=N3442,N3443=N3444)),NA(), N3443)</f>
        <v>0</v>
      </c>
    </row>
    <row r="5376" spans="5:14">
      <c r="E5376">
        <f>IF(ISNA(F5376),NA(),E3444)</f>
        <v>0</v>
      </c>
      <c r="F5376">
        <f>IF(OR(F3444="",AND(F3444=F3443,F3444=F3445)),NA(), F3444)</f>
        <v>0</v>
      </c>
      <c r="G5376">
        <f>IF(ISNA(H5376),NA(),G3444)</f>
        <v>0</v>
      </c>
      <c r="H5376">
        <f>IF(OR(H3444="",AND(H3444=H3443,H3444=H3445)),NA(), H3444)</f>
        <v>0</v>
      </c>
      <c r="K5376">
        <f>IF(ISNA(L5376),NA(),K3444)</f>
        <v>0</v>
      </c>
      <c r="L5376">
        <f>IF(OR(L3444="",AND(L3444=L3443,L3444=L3445)),NA(), L3444)</f>
        <v>0</v>
      </c>
      <c r="M5376">
        <f>IF(ISNA(N5376),NA(),M3444)</f>
        <v>0</v>
      </c>
      <c r="N5376">
        <f>IF(OR(N3444="",AND(N3444=N3443,N3444=N3445)),NA(), N3444)</f>
        <v>0</v>
      </c>
    </row>
    <row r="5377" spans="5:14">
      <c r="E5377">
        <f>IF(ISNA(F5377),NA(),E3445)</f>
        <v>0</v>
      </c>
      <c r="F5377">
        <f>IF(OR(F3445="",AND(F3445=F3444,F3445=F3446)),NA(), F3445)</f>
        <v>0</v>
      </c>
      <c r="G5377">
        <f>IF(ISNA(H5377),NA(),G3445)</f>
        <v>0</v>
      </c>
      <c r="H5377">
        <f>IF(OR(H3445="",AND(H3445=H3444,H3445=H3446)),NA(), H3445)</f>
        <v>0</v>
      </c>
      <c r="K5377">
        <f>IF(ISNA(L5377),NA(),K3445)</f>
        <v>0</v>
      </c>
      <c r="L5377">
        <f>IF(OR(L3445="",AND(L3445=L3444,L3445=L3446)),NA(), L3445)</f>
        <v>0</v>
      </c>
      <c r="M5377">
        <f>IF(ISNA(N5377),NA(),M3445)</f>
        <v>0</v>
      </c>
      <c r="N5377">
        <f>IF(OR(N3445="",AND(N3445=N3444,N3445=N3446)),NA(), N3445)</f>
        <v>0</v>
      </c>
    </row>
    <row r="5378" spans="5:14">
      <c r="E5378">
        <f>IF(ISNA(F5378),NA(),E3446)</f>
        <v>0</v>
      </c>
      <c r="F5378">
        <f>IF(OR(F3446="",AND(F3446=F3445,F3446=F3447)),NA(), F3446)</f>
        <v>0</v>
      </c>
      <c r="G5378">
        <f>IF(ISNA(H5378),NA(),G3446)</f>
        <v>0</v>
      </c>
      <c r="H5378">
        <f>IF(OR(H3446="",AND(H3446=H3445,H3446=H3447)),NA(), H3446)</f>
        <v>0</v>
      </c>
      <c r="K5378">
        <f>IF(ISNA(L5378),NA(),K3446)</f>
        <v>0</v>
      </c>
      <c r="L5378">
        <f>IF(OR(L3446="",AND(L3446=L3445,L3446=L3447)),NA(), L3446)</f>
        <v>0</v>
      </c>
      <c r="M5378">
        <f>IF(ISNA(N5378),NA(),M3446)</f>
        <v>0</v>
      </c>
      <c r="N5378">
        <f>IF(OR(N3446="",AND(N3446=N3445,N3446=N3447)),NA(), N3446)</f>
        <v>0</v>
      </c>
    </row>
    <row r="5379" spans="5:14">
      <c r="E5379">
        <f>IF(ISNA(F5379),NA(),E3447)</f>
        <v>0</v>
      </c>
      <c r="F5379">
        <f>IF(OR(F3447="",AND(F3447=F3446,F3447=F3448)),NA(), F3447)</f>
        <v>0</v>
      </c>
      <c r="G5379">
        <f>IF(ISNA(H5379),NA(),G3447)</f>
        <v>0</v>
      </c>
      <c r="H5379">
        <f>IF(OR(H3447="",AND(H3447=H3446,H3447=H3448)),NA(), H3447)</f>
        <v>0</v>
      </c>
      <c r="K5379">
        <f>IF(ISNA(L5379),NA(),K3447)</f>
        <v>0</v>
      </c>
      <c r="L5379">
        <f>IF(OR(L3447="",AND(L3447=L3446,L3447=L3448)),NA(), L3447)</f>
        <v>0</v>
      </c>
      <c r="M5379">
        <f>IF(ISNA(N5379),NA(),M3447)</f>
        <v>0</v>
      </c>
      <c r="N5379">
        <f>IF(OR(N3447="",AND(N3447=N3446,N3447=N3448)),NA(), N3447)</f>
        <v>0</v>
      </c>
    </row>
    <row r="5380" spans="5:14">
      <c r="E5380">
        <f>IF(ISNA(F5380),NA(),E3448)</f>
        <v>0</v>
      </c>
      <c r="F5380">
        <f>IF(OR(F3448="",AND(F3448=F3447,F3448=F3449)),NA(), F3448)</f>
        <v>0</v>
      </c>
      <c r="G5380">
        <f>IF(ISNA(H5380),NA(),G3448)</f>
        <v>0</v>
      </c>
      <c r="H5380">
        <f>IF(OR(H3448="",AND(H3448=H3447,H3448=H3449)),NA(), H3448)</f>
        <v>0</v>
      </c>
      <c r="K5380">
        <f>IF(ISNA(L5380),NA(),K3448)</f>
        <v>0</v>
      </c>
      <c r="L5380">
        <f>IF(OR(L3448="",AND(L3448=L3447,L3448=L3449)),NA(), L3448)</f>
        <v>0</v>
      </c>
      <c r="M5380">
        <f>IF(ISNA(N5380),NA(),M3448)</f>
        <v>0</v>
      </c>
      <c r="N5380">
        <f>IF(OR(N3448="",AND(N3448=N3447,N3448=N3449)),NA(), N3448)</f>
        <v>0</v>
      </c>
    </row>
    <row r="5381" spans="5:14">
      <c r="E5381">
        <f>IF(ISNA(F5381),NA(),E3449)</f>
        <v>0</v>
      </c>
      <c r="F5381">
        <f>IF(OR(F3449="",AND(F3449=F3448,F3449=F3450)),NA(), F3449)</f>
        <v>0</v>
      </c>
      <c r="G5381">
        <f>IF(ISNA(H5381),NA(),G3449)</f>
        <v>0</v>
      </c>
      <c r="H5381">
        <f>IF(OR(H3449="",AND(H3449=H3448,H3449=H3450)),NA(), H3449)</f>
        <v>0</v>
      </c>
      <c r="K5381">
        <f>IF(ISNA(L5381),NA(),K3449)</f>
        <v>0</v>
      </c>
      <c r="L5381">
        <f>IF(OR(L3449="",AND(L3449=L3448,L3449=L3450)),NA(), L3449)</f>
        <v>0</v>
      </c>
      <c r="M5381">
        <f>IF(ISNA(N5381),NA(),M3449)</f>
        <v>0</v>
      </c>
      <c r="N5381">
        <f>IF(OR(N3449="",AND(N3449=N3448,N3449=N3450)),NA(), N3449)</f>
        <v>0</v>
      </c>
    </row>
    <row r="5382" spans="5:14">
      <c r="E5382">
        <f>IF(ISNA(F5382),NA(),E3450)</f>
        <v>0</v>
      </c>
      <c r="F5382">
        <f>IF(OR(F3450="",AND(F3450=F3449,F3450=F3451)),NA(), F3450)</f>
        <v>0</v>
      </c>
      <c r="G5382">
        <f>IF(ISNA(H5382),NA(),G3450)</f>
        <v>0</v>
      </c>
      <c r="H5382">
        <f>IF(OR(H3450="",AND(H3450=H3449,H3450=H3451)),NA(), H3450)</f>
        <v>0</v>
      </c>
      <c r="K5382">
        <f>IF(ISNA(L5382),NA(),K3450)</f>
        <v>0</v>
      </c>
      <c r="L5382">
        <f>IF(OR(L3450="",AND(L3450=L3449,L3450=L3451)),NA(), L3450)</f>
        <v>0</v>
      </c>
      <c r="M5382">
        <f>IF(ISNA(N5382),NA(),M3450)</f>
        <v>0</v>
      </c>
      <c r="N5382">
        <f>IF(OR(N3450="",AND(N3450=N3449,N3450=N3451)),NA(), N3450)</f>
        <v>0</v>
      </c>
    </row>
    <row r="5383" spans="5:14">
      <c r="E5383">
        <f>IF(ISNA(F5383),NA(),E3451)</f>
        <v>0</v>
      </c>
      <c r="F5383">
        <f>IF(OR(F3451="",AND(F3451=F3450,F3451=F3452)),NA(), F3451)</f>
        <v>0</v>
      </c>
      <c r="G5383">
        <f>IF(ISNA(H5383),NA(),G3451)</f>
        <v>0</v>
      </c>
      <c r="H5383">
        <f>IF(OR(H3451="",AND(H3451=H3450,H3451=H3452)),NA(), H3451)</f>
        <v>0</v>
      </c>
      <c r="K5383">
        <f>IF(ISNA(L5383),NA(),K3451)</f>
        <v>0</v>
      </c>
      <c r="L5383">
        <f>IF(OR(L3451="",AND(L3451=L3450,L3451=L3452)),NA(), L3451)</f>
        <v>0</v>
      </c>
      <c r="M5383">
        <f>IF(ISNA(N5383),NA(),M3451)</f>
        <v>0</v>
      </c>
      <c r="N5383">
        <f>IF(OR(N3451="",AND(N3451=N3450,N3451=N3452)),NA(), N3451)</f>
        <v>0</v>
      </c>
    </row>
    <row r="5384" spans="5:14">
      <c r="E5384">
        <f>IF(ISNA(F5384),NA(),E3452)</f>
        <v>0</v>
      </c>
      <c r="F5384">
        <f>IF(OR(F3452="",AND(F3452=F3451,F3452=F3453)),NA(), F3452)</f>
        <v>0</v>
      </c>
      <c r="G5384">
        <f>IF(ISNA(H5384),NA(),G3452)</f>
        <v>0</v>
      </c>
      <c r="H5384">
        <f>IF(OR(H3452="",AND(H3452=H3451,H3452=H3453)),NA(), H3452)</f>
        <v>0</v>
      </c>
      <c r="K5384">
        <f>IF(ISNA(L5384),NA(),K3452)</f>
        <v>0</v>
      </c>
      <c r="L5384">
        <f>IF(OR(L3452="",AND(L3452=L3451,L3452=L3453)),NA(), L3452)</f>
        <v>0</v>
      </c>
      <c r="M5384">
        <f>IF(ISNA(N5384),NA(),M3452)</f>
        <v>0</v>
      </c>
      <c r="N5384">
        <f>IF(OR(N3452="",AND(N3452=N3451,N3452=N3453)),NA(), N3452)</f>
        <v>0</v>
      </c>
    </row>
    <row r="5385" spans="5:14">
      <c r="E5385">
        <f>IF(ISNA(F5385),NA(),E3453)</f>
        <v>0</v>
      </c>
      <c r="F5385">
        <f>IF(OR(F3453="",AND(F3453=F3452,F3453=F3454)),NA(), F3453)</f>
        <v>0</v>
      </c>
      <c r="G5385">
        <f>IF(ISNA(H5385),NA(),G3453)</f>
        <v>0</v>
      </c>
      <c r="H5385">
        <f>IF(OR(H3453="",AND(H3453=H3452,H3453=H3454)),NA(), H3453)</f>
        <v>0</v>
      </c>
      <c r="K5385">
        <f>IF(ISNA(L5385),NA(),K3453)</f>
        <v>0</v>
      </c>
      <c r="L5385">
        <f>IF(OR(L3453="",AND(L3453=L3452,L3453=L3454)),NA(), L3453)</f>
        <v>0</v>
      </c>
      <c r="M5385">
        <f>IF(ISNA(N5385),NA(),M3453)</f>
        <v>0</v>
      </c>
      <c r="N5385">
        <f>IF(OR(N3453="",AND(N3453=N3452,N3453=N3454)),NA(), N3453)</f>
        <v>0</v>
      </c>
    </row>
    <row r="5386" spans="5:14">
      <c r="E5386">
        <f>IF(ISNA(F5386),NA(),E3454)</f>
        <v>0</v>
      </c>
      <c r="F5386">
        <f>IF(OR(F3454="",AND(F3454=F3453,F3454=F3455)),NA(), F3454)</f>
        <v>0</v>
      </c>
      <c r="G5386">
        <f>IF(ISNA(H5386),NA(),G3454)</f>
        <v>0</v>
      </c>
      <c r="H5386">
        <f>IF(OR(H3454="",AND(H3454=H3453,H3454=H3455)),NA(), H3454)</f>
        <v>0</v>
      </c>
      <c r="K5386">
        <f>IF(ISNA(L5386),NA(),K3454)</f>
        <v>0</v>
      </c>
      <c r="L5386">
        <f>IF(OR(L3454="",AND(L3454=L3453,L3454=L3455)),NA(), L3454)</f>
        <v>0</v>
      </c>
      <c r="M5386">
        <f>IF(ISNA(N5386),NA(),M3454)</f>
        <v>0</v>
      </c>
      <c r="N5386">
        <f>IF(OR(N3454="",AND(N3454=N3453,N3454=N3455)),NA(), N3454)</f>
        <v>0</v>
      </c>
    </row>
    <row r="5387" spans="5:14">
      <c r="E5387">
        <f>IF(ISNA(F5387),NA(),E3455)</f>
        <v>0</v>
      </c>
      <c r="F5387">
        <f>IF(OR(F3455="",AND(F3455=F3454,F3455=F3456)),NA(), F3455)</f>
        <v>0</v>
      </c>
      <c r="G5387">
        <f>IF(ISNA(H5387),NA(),G3455)</f>
        <v>0</v>
      </c>
      <c r="H5387">
        <f>IF(OR(H3455="",AND(H3455=H3454,H3455=H3456)),NA(), H3455)</f>
        <v>0</v>
      </c>
      <c r="K5387">
        <f>IF(ISNA(L5387),NA(),K3455)</f>
        <v>0</v>
      </c>
      <c r="L5387">
        <f>IF(OR(L3455="",AND(L3455=L3454,L3455=L3456)),NA(), L3455)</f>
        <v>0</v>
      </c>
      <c r="M5387">
        <f>IF(ISNA(N5387),NA(),M3455)</f>
        <v>0</v>
      </c>
      <c r="N5387">
        <f>IF(OR(N3455="",AND(N3455=N3454,N3455=N3456)),NA(), N3455)</f>
        <v>0</v>
      </c>
    </row>
    <row r="5388" spans="5:14">
      <c r="E5388">
        <f>IF(ISNA(F5388),NA(),E3456)</f>
        <v>0</v>
      </c>
      <c r="F5388">
        <f>IF(OR(F3456="",AND(F3456=F3455,F3456=F3457)),NA(), F3456)</f>
        <v>0</v>
      </c>
      <c r="G5388">
        <f>IF(ISNA(H5388),NA(),G3456)</f>
        <v>0</v>
      </c>
      <c r="H5388">
        <f>IF(OR(H3456="",AND(H3456=H3455,H3456=H3457)),NA(), H3456)</f>
        <v>0</v>
      </c>
      <c r="K5388">
        <f>IF(ISNA(L5388),NA(),K3456)</f>
        <v>0</v>
      </c>
      <c r="L5388">
        <f>IF(OR(L3456="",AND(L3456=L3455,L3456=L3457)),NA(), L3456)</f>
        <v>0</v>
      </c>
      <c r="M5388">
        <f>IF(ISNA(N5388),NA(),M3456)</f>
        <v>0</v>
      </c>
      <c r="N5388">
        <f>IF(OR(N3456="",AND(N3456=N3455,N3456=N3457)),NA(), N3456)</f>
        <v>0</v>
      </c>
    </row>
    <row r="5389" spans="5:14">
      <c r="E5389">
        <f>IF(ISNA(F5389),NA(),E3457)</f>
        <v>0</v>
      </c>
      <c r="F5389">
        <f>IF(OR(F3457="",AND(F3457=F3456,F3457=F3458)),NA(), F3457)</f>
        <v>0</v>
      </c>
      <c r="G5389">
        <f>IF(ISNA(H5389),NA(),G3457)</f>
        <v>0</v>
      </c>
      <c r="H5389">
        <f>IF(OR(H3457="",AND(H3457=H3456,H3457=H3458)),NA(), H3457)</f>
        <v>0</v>
      </c>
      <c r="K5389">
        <f>IF(ISNA(L5389),NA(),K3457)</f>
        <v>0</v>
      </c>
      <c r="L5389">
        <f>IF(OR(L3457="",AND(L3457=L3456,L3457=L3458)),NA(), L3457)</f>
        <v>0</v>
      </c>
      <c r="M5389">
        <f>IF(ISNA(N5389),NA(),M3457)</f>
        <v>0</v>
      </c>
      <c r="N5389">
        <f>IF(OR(N3457="",AND(N3457=N3456,N3457=N3458)),NA(), N3457)</f>
        <v>0</v>
      </c>
    </row>
    <row r="5390" spans="5:14">
      <c r="E5390">
        <f>IF(ISNA(F5390),NA(),E3458)</f>
        <v>0</v>
      </c>
      <c r="F5390">
        <f>IF(OR(F3458="",AND(F3458=F3457,F3458=F3459)),NA(), F3458)</f>
        <v>0</v>
      </c>
      <c r="G5390">
        <f>IF(ISNA(H5390),NA(),G3458)</f>
        <v>0</v>
      </c>
      <c r="H5390">
        <f>IF(OR(H3458="",AND(H3458=H3457,H3458=H3459)),NA(), H3458)</f>
        <v>0</v>
      </c>
      <c r="K5390">
        <f>IF(ISNA(L5390),NA(),K3458)</f>
        <v>0</v>
      </c>
      <c r="L5390">
        <f>IF(OR(L3458="",AND(L3458=L3457,L3458=L3459)),NA(), L3458)</f>
        <v>0</v>
      </c>
      <c r="M5390">
        <f>IF(ISNA(N5390),NA(),M3458)</f>
        <v>0</v>
      </c>
      <c r="N5390">
        <f>IF(OR(N3458="",AND(N3458=N3457,N3458=N3459)),NA(), N3458)</f>
        <v>0</v>
      </c>
    </row>
    <row r="5391" spans="5:14">
      <c r="E5391">
        <f>IF(ISNA(F5391),NA(),E3459)</f>
        <v>0</v>
      </c>
      <c r="F5391">
        <f>IF(OR(F3459="",AND(F3459=F3458,F3459=F3460)),NA(), F3459)</f>
        <v>0</v>
      </c>
      <c r="G5391">
        <f>IF(ISNA(H5391),NA(),G3459)</f>
        <v>0</v>
      </c>
      <c r="H5391">
        <f>IF(OR(H3459="",AND(H3459=H3458,H3459=H3460)),NA(), H3459)</f>
        <v>0</v>
      </c>
      <c r="K5391">
        <f>IF(ISNA(L5391),NA(),K3459)</f>
        <v>0</v>
      </c>
      <c r="L5391">
        <f>IF(OR(L3459="",AND(L3459=L3458,L3459=L3460)),NA(), L3459)</f>
        <v>0</v>
      </c>
      <c r="M5391">
        <f>IF(ISNA(N5391),NA(),M3459)</f>
        <v>0</v>
      </c>
      <c r="N5391">
        <f>IF(OR(N3459="",AND(N3459=N3458,N3459=N3460)),NA(), N3459)</f>
        <v>0</v>
      </c>
    </row>
    <row r="5392" spans="5:14">
      <c r="E5392">
        <f>IF(ISNA(F5392),NA(),E3460)</f>
        <v>0</v>
      </c>
      <c r="F5392">
        <f>IF(OR(F3460="",AND(F3460=F3459,F3460=F3461)),NA(), F3460)</f>
        <v>0</v>
      </c>
      <c r="G5392">
        <f>IF(ISNA(H5392),NA(),G3460)</f>
        <v>0</v>
      </c>
      <c r="H5392">
        <f>IF(OR(H3460="",AND(H3460=H3459,H3460=H3461)),NA(), H3460)</f>
        <v>0</v>
      </c>
      <c r="K5392">
        <f>IF(ISNA(L5392),NA(),K3460)</f>
        <v>0</v>
      </c>
      <c r="L5392">
        <f>IF(OR(L3460="",AND(L3460=L3459,L3460=L3461)),NA(), L3460)</f>
        <v>0</v>
      </c>
      <c r="M5392">
        <f>IF(ISNA(N5392),NA(),M3460)</f>
        <v>0</v>
      </c>
      <c r="N5392">
        <f>IF(OR(N3460="",AND(N3460=N3459,N3460=N3461)),NA(), N3460)</f>
        <v>0</v>
      </c>
    </row>
    <row r="5393" spans="5:14">
      <c r="E5393">
        <f>IF(ISNA(F5393),NA(),E3461)</f>
        <v>0</v>
      </c>
      <c r="F5393">
        <f>IF(OR(F3461="",AND(F3461=F3460,F3461=F3462)),NA(), F3461)</f>
        <v>0</v>
      </c>
      <c r="G5393">
        <f>IF(ISNA(H5393),NA(),G3461)</f>
        <v>0</v>
      </c>
      <c r="H5393">
        <f>IF(OR(H3461="",AND(H3461=H3460,H3461=H3462)),NA(), H3461)</f>
        <v>0</v>
      </c>
      <c r="K5393">
        <f>IF(ISNA(L5393),NA(),K3461)</f>
        <v>0</v>
      </c>
      <c r="L5393">
        <f>IF(OR(L3461="",AND(L3461=L3460,L3461=L3462)),NA(), L3461)</f>
        <v>0</v>
      </c>
      <c r="M5393">
        <f>IF(ISNA(N5393),NA(),M3461)</f>
        <v>0</v>
      </c>
      <c r="N5393">
        <f>IF(OR(N3461="",AND(N3461=N3460,N3461=N3462)),NA(), N3461)</f>
        <v>0</v>
      </c>
    </row>
    <row r="5394" spans="5:14">
      <c r="E5394">
        <f>IF(ISNA(F5394),NA(),E3462)</f>
        <v>0</v>
      </c>
      <c r="F5394">
        <f>IF(OR(F3462="",AND(F3462=F3461,F3462=F3463)),NA(), F3462)</f>
        <v>0</v>
      </c>
      <c r="G5394">
        <f>IF(ISNA(H5394),NA(),G3462)</f>
        <v>0</v>
      </c>
      <c r="H5394">
        <f>IF(OR(H3462="",AND(H3462=H3461,H3462=H3463)),NA(), H3462)</f>
        <v>0</v>
      </c>
      <c r="K5394">
        <f>IF(ISNA(L5394),NA(),K3462)</f>
        <v>0</v>
      </c>
      <c r="L5394">
        <f>IF(OR(L3462="",AND(L3462=L3461,L3462=L3463)),NA(), L3462)</f>
        <v>0</v>
      </c>
      <c r="M5394">
        <f>IF(ISNA(N5394),NA(),M3462)</f>
        <v>0</v>
      </c>
      <c r="N5394">
        <f>IF(OR(N3462="",AND(N3462=N3461,N3462=N3463)),NA(), N3462)</f>
        <v>0</v>
      </c>
    </row>
    <row r="5395" spans="5:14">
      <c r="E5395">
        <f>IF(ISNA(F5395),NA(),E3463)</f>
        <v>0</v>
      </c>
      <c r="F5395">
        <f>IF(OR(F3463="",AND(F3463=F3462,F3463=F3464)),NA(), F3463)</f>
        <v>0</v>
      </c>
      <c r="G5395">
        <f>IF(ISNA(H5395),NA(),G3463)</f>
        <v>0</v>
      </c>
      <c r="H5395">
        <f>IF(OR(H3463="",AND(H3463=H3462,H3463=H3464)),NA(), H3463)</f>
        <v>0</v>
      </c>
      <c r="K5395">
        <f>IF(ISNA(L5395),NA(),K3463)</f>
        <v>0</v>
      </c>
      <c r="L5395">
        <f>IF(OR(L3463="",AND(L3463=L3462,L3463=L3464)),NA(), L3463)</f>
        <v>0</v>
      </c>
      <c r="M5395">
        <f>IF(ISNA(N5395),NA(),M3463)</f>
        <v>0</v>
      </c>
      <c r="N5395">
        <f>IF(OR(N3463="",AND(N3463=N3462,N3463=N3464)),NA(), N3463)</f>
        <v>0</v>
      </c>
    </row>
    <row r="5396" spans="5:14">
      <c r="E5396">
        <f>IF(ISNA(F5396),NA(),E3464)</f>
        <v>0</v>
      </c>
      <c r="F5396">
        <f>IF(OR(F3464="",AND(F3464=F3463,F3464=F3465)),NA(), F3464)</f>
        <v>0</v>
      </c>
      <c r="G5396">
        <f>IF(ISNA(H5396),NA(),G3464)</f>
        <v>0</v>
      </c>
      <c r="H5396">
        <f>IF(OR(H3464="",AND(H3464=H3463,H3464=H3465)),NA(), H3464)</f>
        <v>0</v>
      </c>
      <c r="K5396">
        <f>IF(ISNA(L5396),NA(),K3464)</f>
        <v>0</v>
      </c>
      <c r="L5396">
        <f>IF(OR(L3464="",AND(L3464=L3463,L3464=L3465)),NA(), L3464)</f>
        <v>0</v>
      </c>
      <c r="M5396">
        <f>IF(ISNA(N5396),NA(),M3464)</f>
        <v>0</v>
      </c>
      <c r="N5396">
        <f>IF(OR(N3464="",AND(N3464=N3463,N3464=N3465)),NA(), N3464)</f>
        <v>0</v>
      </c>
    </row>
    <row r="5397" spans="5:14">
      <c r="E5397">
        <f>IF(ISNA(F5397),NA(),E3465)</f>
        <v>0</v>
      </c>
      <c r="F5397">
        <f>IF(OR(F3465="",AND(F3465=F3464,F3465=F3466)),NA(), F3465)</f>
        <v>0</v>
      </c>
      <c r="G5397">
        <f>IF(ISNA(H5397),NA(),G3465)</f>
        <v>0</v>
      </c>
      <c r="H5397">
        <f>IF(OR(H3465="",AND(H3465=H3464,H3465=H3466)),NA(), H3465)</f>
        <v>0</v>
      </c>
      <c r="K5397">
        <f>IF(ISNA(L5397),NA(),K3465)</f>
        <v>0</v>
      </c>
      <c r="L5397">
        <f>IF(OR(L3465="",AND(L3465=L3464,L3465=L3466)),NA(), L3465)</f>
        <v>0</v>
      </c>
      <c r="M5397">
        <f>IF(ISNA(N5397),NA(),M3465)</f>
        <v>0</v>
      </c>
      <c r="N5397">
        <f>IF(OR(N3465="",AND(N3465=N3464,N3465=N3466)),NA(), N3465)</f>
        <v>0</v>
      </c>
    </row>
    <row r="5398" spans="5:14">
      <c r="E5398">
        <f>IF(ISNA(F5398),NA(),E3466)</f>
        <v>0</v>
      </c>
      <c r="F5398">
        <f>IF(OR(F3466="",AND(F3466=F3465,F3466=F3467)),NA(), F3466)</f>
        <v>0</v>
      </c>
      <c r="G5398">
        <f>IF(ISNA(H5398),NA(),G3466)</f>
        <v>0</v>
      </c>
      <c r="H5398">
        <f>IF(OR(H3466="",AND(H3466=H3465,H3466=H3467)),NA(), H3466)</f>
        <v>0</v>
      </c>
      <c r="K5398">
        <f>IF(ISNA(L5398),NA(),K3466)</f>
        <v>0</v>
      </c>
      <c r="L5398">
        <f>IF(OR(L3466="",AND(L3466=L3465,L3466=L3467)),NA(), L3466)</f>
        <v>0</v>
      </c>
      <c r="M5398">
        <f>IF(ISNA(N5398),NA(),M3466)</f>
        <v>0</v>
      </c>
      <c r="N5398">
        <f>IF(OR(N3466="",AND(N3466=N3465,N3466=N3467)),NA(), N3466)</f>
        <v>0</v>
      </c>
    </row>
    <row r="5399" spans="5:14">
      <c r="E5399">
        <f>IF(ISNA(F5399),NA(),E3467)</f>
        <v>0</v>
      </c>
      <c r="F5399">
        <f>IF(OR(F3467="",AND(F3467=F3466,F3467=F3468)),NA(), F3467)</f>
        <v>0</v>
      </c>
      <c r="G5399">
        <f>IF(ISNA(H5399),NA(),G3467)</f>
        <v>0</v>
      </c>
      <c r="H5399">
        <f>IF(OR(H3467="",AND(H3467=H3466,H3467=H3468)),NA(), H3467)</f>
        <v>0</v>
      </c>
      <c r="K5399">
        <f>IF(ISNA(L5399),NA(),K3467)</f>
        <v>0</v>
      </c>
      <c r="L5399">
        <f>IF(OR(L3467="",AND(L3467=L3466,L3467=L3468)),NA(), L3467)</f>
        <v>0</v>
      </c>
      <c r="M5399">
        <f>IF(ISNA(N5399),NA(),M3467)</f>
        <v>0</v>
      </c>
      <c r="N5399">
        <f>IF(OR(N3467="",AND(N3467=N3466,N3467=N3468)),NA(), N3467)</f>
        <v>0</v>
      </c>
    </row>
    <row r="5400" spans="5:14">
      <c r="E5400">
        <f>IF(ISNA(F5400),NA(),E3468)</f>
        <v>0</v>
      </c>
      <c r="F5400">
        <f>IF(OR(F3468="",AND(F3468=F3467,F3468=F3469)),NA(), F3468)</f>
        <v>0</v>
      </c>
      <c r="G5400">
        <f>IF(ISNA(H5400),NA(),G3468)</f>
        <v>0</v>
      </c>
      <c r="H5400">
        <f>IF(OR(H3468="",AND(H3468=H3467,H3468=H3469)),NA(), H3468)</f>
        <v>0</v>
      </c>
      <c r="K5400">
        <f>IF(ISNA(L5400),NA(),K3468)</f>
        <v>0</v>
      </c>
      <c r="L5400">
        <f>IF(OR(L3468="",AND(L3468=L3467,L3468=L3469)),NA(), L3468)</f>
        <v>0</v>
      </c>
      <c r="M5400">
        <f>IF(ISNA(N5400),NA(),M3468)</f>
        <v>0</v>
      </c>
      <c r="N5400">
        <f>IF(OR(N3468="",AND(N3468=N3467,N3468=N3469)),NA(), N3468)</f>
        <v>0</v>
      </c>
    </row>
    <row r="5401" spans="5:14">
      <c r="E5401">
        <f>IF(ISNA(F5401),NA(),E3469)</f>
        <v>0</v>
      </c>
      <c r="F5401">
        <f>IF(OR(F3469="",AND(F3469=F3468,F3469=F3470)),NA(), F3469)</f>
        <v>0</v>
      </c>
      <c r="G5401">
        <f>IF(ISNA(H5401),NA(),G3469)</f>
        <v>0</v>
      </c>
      <c r="H5401">
        <f>IF(OR(H3469="",AND(H3469=H3468,H3469=H3470)),NA(), H3469)</f>
        <v>0</v>
      </c>
      <c r="K5401">
        <f>IF(ISNA(L5401),NA(),K3469)</f>
        <v>0</v>
      </c>
      <c r="L5401">
        <f>IF(OR(L3469="",AND(L3469=L3468,L3469=L3470)),NA(), L3469)</f>
        <v>0</v>
      </c>
      <c r="M5401">
        <f>IF(ISNA(N5401),NA(),M3469)</f>
        <v>0</v>
      </c>
      <c r="N5401">
        <f>IF(OR(N3469="",AND(N3469=N3468,N3469=N3470)),NA(), N3469)</f>
        <v>0</v>
      </c>
    </row>
    <row r="5402" spans="5:14">
      <c r="E5402">
        <f>IF(ISNA(F5402),NA(),E3470)</f>
        <v>0</v>
      </c>
      <c r="F5402">
        <f>IF(OR(F3470="",AND(F3470=F3469,F3470=F3471)),NA(), F3470)</f>
        <v>0</v>
      </c>
      <c r="G5402">
        <f>IF(ISNA(H5402),NA(),G3470)</f>
        <v>0</v>
      </c>
      <c r="H5402">
        <f>IF(OR(H3470="",AND(H3470=H3469,H3470=H3471)),NA(), H3470)</f>
        <v>0</v>
      </c>
      <c r="K5402">
        <f>IF(ISNA(L5402),NA(),K3470)</f>
        <v>0</v>
      </c>
      <c r="L5402">
        <f>IF(OR(L3470="",AND(L3470=L3469,L3470=L3471)),NA(), L3470)</f>
        <v>0</v>
      </c>
      <c r="M5402">
        <f>IF(ISNA(N5402),NA(),M3470)</f>
        <v>0</v>
      </c>
      <c r="N5402">
        <f>IF(OR(N3470="",AND(N3470=N3469,N3470=N3471)),NA(), N3470)</f>
        <v>0</v>
      </c>
    </row>
    <row r="5403" spans="5:14">
      <c r="E5403">
        <f>IF(ISNA(F5403),NA(),E3471)</f>
        <v>0</v>
      </c>
      <c r="F5403">
        <f>IF(OR(F3471="",AND(F3471=F3470,F3471=F3472)),NA(), F3471)</f>
        <v>0</v>
      </c>
      <c r="G5403">
        <f>IF(ISNA(H5403),NA(),G3471)</f>
        <v>0</v>
      </c>
      <c r="H5403">
        <f>IF(OR(H3471="",AND(H3471=H3470,H3471=H3472)),NA(), H3471)</f>
        <v>0</v>
      </c>
      <c r="K5403">
        <f>IF(ISNA(L5403),NA(),K3471)</f>
        <v>0</v>
      </c>
      <c r="L5403">
        <f>IF(OR(L3471="",AND(L3471=L3470,L3471=L3472)),NA(), L3471)</f>
        <v>0</v>
      </c>
      <c r="M5403">
        <f>IF(ISNA(N5403),NA(),M3471)</f>
        <v>0</v>
      </c>
      <c r="N5403">
        <f>IF(OR(N3471="",AND(N3471=N3470,N3471=N3472)),NA(), N3471)</f>
        <v>0</v>
      </c>
    </row>
    <row r="5404" spans="5:14">
      <c r="E5404">
        <f>IF(ISNA(F5404),NA(),E3472)</f>
        <v>0</v>
      </c>
      <c r="F5404">
        <f>IF(OR(F3472="",AND(F3472=F3471,F3472=F3473)),NA(), F3472)</f>
        <v>0</v>
      </c>
      <c r="G5404">
        <f>IF(ISNA(H5404),NA(),G3472)</f>
        <v>0</v>
      </c>
      <c r="H5404">
        <f>IF(OR(H3472="",AND(H3472=H3471,H3472=H3473)),NA(), H3472)</f>
        <v>0</v>
      </c>
      <c r="K5404">
        <f>IF(ISNA(L5404),NA(),K3472)</f>
        <v>0</v>
      </c>
      <c r="L5404">
        <f>IF(OR(L3472="",AND(L3472=L3471,L3472=L3473)),NA(), L3472)</f>
        <v>0</v>
      </c>
      <c r="M5404">
        <f>IF(ISNA(N5404),NA(),M3472)</f>
        <v>0</v>
      </c>
      <c r="N5404">
        <f>IF(OR(N3472="",AND(N3472=N3471,N3472=N3473)),NA(), N3472)</f>
        <v>0</v>
      </c>
    </row>
    <row r="5405" spans="5:14">
      <c r="E5405">
        <f>IF(ISNA(F5405),NA(),E3473)</f>
        <v>0</v>
      </c>
      <c r="F5405">
        <f>IF(OR(F3473="",AND(F3473=F3472,F3473=F3474)),NA(), F3473)</f>
        <v>0</v>
      </c>
      <c r="G5405">
        <f>IF(ISNA(H5405),NA(),G3473)</f>
        <v>0</v>
      </c>
      <c r="H5405">
        <f>IF(OR(H3473="",AND(H3473=H3472,H3473=H3474)),NA(), H3473)</f>
        <v>0</v>
      </c>
      <c r="K5405">
        <f>IF(ISNA(L5405),NA(),K3473)</f>
        <v>0</v>
      </c>
      <c r="L5405">
        <f>IF(OR(L3473="",AND(L3473=L3472,L3473=L3474)),NA(), L3473)</f>
        <v>0</v>
      </c>
      <c r="M5405">
        <f>IF(ISNA(N5405),NA(),M3473)</f>
        <v>0</v>
      </c>
      <c r="N5405">
        <f>IF(OR(N3473="",AND(N3473=N3472,N3473=N3474)),NA(), N3473)</f>
        <v>0</v>
      </c>
    </row>
    <row r="5406" spans="5:14">
      <c r="E5406">
        <f>IF(ISNA(F5406),NA(),E3474)</f>
        <v>0</v>
      </c>
      <c r="F5406">
        <f>IF(OR(F3474="",AND(F3474=F3473,F3474=F3475)),NA(), F3474)</f>
        <v>0</v>
      </c>
      <c r="G5406">
        <f>IF(ISNA(H5406),NA(),G3474)</f>
        <v>0</v>
      </c>
      <c r="H5406">
        <f>IF(OR(H3474="",AND(H3474=H3473,H3474=H3475)),NA(), H3474)</f>
        <v>0</v>
      </c>
      <c r="K5406">
        <f>IF(ISNA(L5406),NA(),K3474)</f>
        <v>0</v>
      </c>
      <c r="L5406">
        <f>IF(OR(L3474="",AND(L3474=L3473,L3474=L3475)),NA(), L3474)</f>
        <v>0</v>
      </c>
      <c r="M5406">
        <f>IF(ISNA(N5406),NA(),M3474)</f>
        <v>0</v>
      </c>
      <c r="N5406">
        <f>IF(OR(N3474="",AND(N3474=N3473,N3474=N3475)),NA(), N3474)</f>
        <v>0</v>
      </c>
    </row>
    <row r="5407" spans="5:14">
      <c r="E5407">
        <f>IF(ISNA(F5407),NA(),E3475)</f>
        <v>0</v>
      </c>
      <c r="F5407">
        <f>IF(OR(F3475="",AND(F3475=F3474,F3475=F3476)),NA(), F3475)</f>
        <v>0</v>
      </c>
      <c r="G5407">
        <f>IF(ISNA(H5407),NA(),G3475)</f>
        <v>0</v>
      </c>
      <c r="H5407">
        <f>IF(OR(H3475="",AND(H3475=H3474,H3475=H3476)),NA(), H3475)</f>
        <v>0</v>
      </c>
      <c r="K5407">
        <f>IF(ISNA(L5407),NA(),K3475)</f>
        <v>0</v>
      </c>
      <c r="L5407">
        <f>IF(OR(L3475="",AND(L3475=L3474,L3475=L3476)),NA(), L3475)</f>
        <v>0</v>
      </c>
      <c r="M5407">
        <f>IF(ISNA(N5407),NA(),M3475)</f>
        <v>0</v>
      </c>
      <c r="N5407">
        <f>IF(OR(N3475="",AND(N3475=N3474,N3475=N3476)),NA(), N3475)</f>
        <v>0</v>
      </c>
    </row>
    <row r="5408" spans="5:14">
      <c r="E5408">
        <f>IF(ISNA(F5408),NA(),E3476)</f>
        <v>0</v>
      </c>
      <c r="F5408">
        <f>IF(OR(F3476="",AND(F3476=F3475,F3476=F3477)),NA(), F3476)</f>
        <v>0</v>
      </c>
      <c r="G5408">
        <f>IF(ISNA(H5408),NA(),G3476)</f>
        <v>0</v>
      </c>
      <c r="H5408">
        <f>IF(OR(H3476="",AND(H3476=H3475,H3476=H3477)),NA(), H3476)</f>
        <v>0</v>
      </c>
      <c r="K5408">
        <f>IF(ISNA(L5408),NA(),K3476)</f>
        <v>0</v>
      </c>
      <c r="L5408">
        <f>IF(OR(L3476="",AND(L3476=L3475,L3476=L3477)),NA(), L3476)</f>
        <v>0</v>
      </c>
      <c r="M5408">
        <f>IF(ISNA(N5408),NA(),M3476)</f>
        <v>0</v>
      </c>
      <c r="N5408">
        <f>IF(OR(N3476="",AND(N3476=N3475,N3476=N3477)),NA(), N3476)</f>
        <v>0</v>
      </c>
    </row>
    <row r="5409" spans="5:14">
      <c r="E5409">
        <f>IF(ISNA(F5409),NA(),E3477)</f>
        <v>0</v>
      </c>
      <c r="F5409">
        <f>IF(OR(F3477="",AND(F3477=F3476,F3477=F3478)),NA(), F3477)</f>
        <v>0</v>
      </c>
      <c r="G5409">
        <f>IF(ISNA(H5409),NA(),G3477)</f>
        <v>0</v>
      </c>
      <c r="H5409">
        <f>IF(OR(H3477="",AND(H3477=H3476,H3477=H3478)),NA(), H3477)</f>
        <v>0</v>
      </c>
      <c r="K5409">
        <f>IF(ISNA(L5409),NA(),K3477)</f>
        <v>0</v>
      </c>
      <c r="L5409">
        <f>IF(OR(L3477="",AND(L3477=L3476,L3477=L3478)),NA(), L3477)</f>
        <v>0</v>
      </c>
      <c r="M5409">
        <f>IF(ISNA(N5409),NA(),M3477)</f>
        <v>0</v>
      </c>
      <c r="N5409">
        <f>IF(OR(N3477="",AND(N3477=N3476,N3477=N3478)),NA(), N3477)</f>
        <v>0</v>
      </c>
    </row>
    <row r="5410" spans="5:14">
      <c r="E5410">
        <f>IF(ISNA(F5410),NA(),E3478)</f>
        <v>0</v>
      </c>
      <c r="F5410">
        <f>IF(OR(F3478="",AND(F3478=F3477,F3478=F3479)),NA(), F3478)</f>
        <v>0</v>
      </c>
      <c r="G5410">
        <f>IF(ISNA(H5410),NA(),G3478)</f>
        <v>0</v>
      </c>
      <c r="H5410">
        <f>IF(OR(H3478="",AND(H3478=H3477,H3478=H3479)),NA(), H3478)</f>
        <v>0</v>
      </c>
      <c r="K5410">
        <f>IF(ISNA(L5410),NA(),K3478)</f>
        <v>0</v>
      </c>
      <c r="L5410">
        <f>IF(OR(L3478="",AND(L3478=L3477,L3478=L3479)),NA(), L3478)</f>
        <v>0</v>
      </c>
      <c r="M5410">
        <f>IF(ISNA(N5410),NA(),M3478)</f>
        <v>0</v>
      </c>
      <c r="N5410">
        <f>IF(OR(N3478="",AND(N3478=N3477,N3478=N3479)),NA(), N3478)</f>
        <v>0</v>
      </c>
    </row>
    <row r="5411" spans="5:14">
      <c r="E5411">
        <f>IF(ISNA(F5411),NA(),E3479)</f>
        <v>0</v>
      </c>
      <c r="F5411">
        <f>IF(OR(F3479="",AND(F3479=F3478,F3479=F3480)),NA(), F3479)</f>
        <v>0</v>
      </c>
      <c r="G5411">
        <f>IF(ISNA(H5411),NA(),G3479)</f>
        <v>0</v>
      </c>
      <c r="H5411">
        <f>IF(OR(H3479="",AND(H3479=H3478,H3479=H3480)),NA(), H3479)</f>
        <v>0</v>
      </c>
      <c r="K5411">
        <f>IF(ISNA(L5411),NA(),K3479)</f>
        <v>0</v>
      </c>
      <c r="L5411">
        <f>IF(OR(L3479="",AND(L3479=L3478,L3479=L3480)),NA(), L3479)</f>
        <v>0</v>
      </c>
      <c r="M5411">
        <f>IF(ISNA(N5411),NA(),M3479)</f>
        <v>0</v>
      </c>
      <c r="N5411">
        <f>IF(OR(N3479="",AND(N3479=N3478,N3479=N3480)),NA(), N3479)</f>
        <v>0</v>
      </c>
    </row>
    <row r="5412" spans="5:14">
      <c r="E5412">
        <f>IF(ISNA(F5412),NA(),E3480)</f>
        <v>0</v>
      </c>
      <c r="F5412">
        <f>IF(OR(F3480="",AND(F3480=F3479,F3480=F3481)),NA(), F3480)</f>
        <v>0</v>
      </c>
      <c r="G5412">
        <f>IF(ISNA(H5412),NA(),G3480)</f>
        <v>0</v>
      </c>
      <c r="H5412">
        <f>IF(OR(H3480="",AND(H3480=H3479,H3480=H3481)),NA(), H3480)</f>
        <v>0</v>
      </c>
      <c r="K5412">
        <f>IF(ISNA(L5412),NA(),K3480)</f>
        <v>0</v>
      </c>
      <c r="L5412">
        <f>IF(OR(L3480="",AND(L3480=L3479,L3480=L3481)),NA(), L3480)</f>
        <v>0</v>
      </c>
      <c r="M5412">
        <f>IF(ISNA(N5412),NA(),M3480)</f>
        <v>0</v>
      </c>
      <c r="N5412">
        <f>IF(OR(N3480="",AND(N3480=N3479,N3480=N3481)),NA(), N3480)</f>
        <v>0</v>
      </c>
    </row>
    <row r="5413" spans="5:14">
      <c r="E5413">
        <f>IF(ISNA(F5413),NA(),E3481)</f>
        <v>0</v>
      </c>
      <c r="F5413">
        <f>IF(OR(F3481="",AND(F3481=F3480,F3481=F3482)),NA(), F3481)</f>
        <v>0</v>
      </c>
      <c r="G5413">
        <f>IF(ISNA(H5413),NA(),G3481)</f>
        <v>0</v>
      </c>
      <c r="H5413">
        <f>IF(OR(H3481="",AND(H3481=H3480,H3481=H3482)),NA(), H3481)</f>
        <v>0</v>
      </c>
      <c r="K5413">
        <f>IF(ISNA(L5413),NA(),K3481)</f>
        <v>0</v>
      </c>
      <c r="L5413">
        <f>IF(OR(L3481="",AND(L3481=L3480,L3481=L3482)),NA(), L3481)</f>
        <v>0</v>
      </c>
      <c r="M5413">
        <f>IF(ISNA(N5413),NA(),M3481)</f>
        <v>0</v>
      </c>
      <c r="N5413">
        <f>IF(OR(N3481="",AND(N3481=N3480,N3481=N3482)),NA(), N3481)</f>
        <v>0</v>
      </c>
    </row>
    <row r="5414" spans="5:14">
      <c r="E5414">
        <f>IF(ISNA(F5414),NA(),E3482)</f>
        <v>0</v>
      </c>
      <c r="F5414">
        <f>IF(OR(F3482="",AND(F3482=F3481,F3482=F3483)),NA(), F3482)</f>
        <v>0</v>
      </c>
      <c r="G5414">
        <f>IF(ISNA(H5414),NA(),G3482)</f>
        <v>0</v>
      </c>
      <c r="H5414">
        <f>IF(OR(H3482="",AND(H3482=H3481,H3482=H3483)),NA(), H3482)</f>
        <v>0</v>
      </c>
      <c r="K5414">
        <f>IF(ISNA(L5414),NA(),K3482)</f>
        <v>0</v>
      </c>
      <c r="L5414">
        <f>IF(OR(L3482="",AND(L3482=L3481,L3482=L3483)),NA(), L3482)</f>
        <v>0</v>
      </c>
      <c r="M5414">
        <f>IF(ISNA(N5414),NA(),M3482)</f>
        <v>0</v>
      </c>
      <c r="N5414">
        <f>IF(OR(N3482="",AND(N3482=N3481,N3482=N3483)),NA(), N3482)</f>
        <v>0</v>
      </c>
    </row>
    <row r="5415" spans="5:14">
      <c r="E5415">
        <f>IF(ISNA(F5415),NA(),E3483)</f>
        <v>0</v>
      </c>
      <c r="F5415">
        <f>IF(OR(F3483="",AND(F3483=F3482,F3483=F3484)),NA(), F3483)</f>
        <v>0</v>
      </c>
      <c r="G5415">
        <f>IF(ISNA(H5415),NA(),G3483)</f>
        <v>0</v>
      </c>
      <c r="H5415">
        <f>IF(OR(H3483="",AND(H3483=H3482,H3483=H3484)),NA(), H3483)</f>
        <v>0</v>
      </c>
      <c r="K5415">
        <f>IF(ISNA(L5415),NA(),K3483)</f>
        <v>0</v>
      </c>
      <c r="L5415">
        <f>IF(OR(L3483="",AND(L3483=L3482,L3483=L3484)),NA(), L3483)</f>
        <v>0</v>
      </c>
      <c r="M5415">
        <f>IF(ISNA(N5415),NA(),M3483)</f>
        <v>0</v>
      </c>
      <c r="N5415">
        <f>IF(OR(N3483="",AND(N3483=N3482,N3483=N3484)),NA(), N3483)</f>
        <v>0</v>
      </c>
    </row>
    <row r="5416" spans="5:14">
      <c r="E5416">
        <f>IF(ISNA(F5416),NA(),E3484)</f>
        <v>0</v>
      </c>
      <c r="F5416">
        <f>IF(OR(F3484="",AND(F3484=F3483,F3484=F3485)),NA(), F3484)</f>
        <v>0</v>
      </c>
      <c r="G5416">
        <f>IF(ISNA(H5416),NA(),G3484)</f>
        <v>0</v>
      </c>
      <c r="H5416">
        <f>IF(OR(H3484="",AND(H3484=H3483,H3484=H3485)),NA(), H3484)</f>
        <v>0</v>
      </c>
      <c r="K5416">
        <f>IF(ISNA(L5416),NA(),K3484)</f>
        <v>0</v>
      </c>
      <c r="L5416">
        <f>IF(OR(L3484="",AND(L3484=L3483,L3484=L3485)),NA(), L3484)</f>
        <v>0</v>
      </c>
      <c r="M5416">
        <f>IF(ISNA(N5416),NA(),M3484)</f>
        <v>0</v>
      </c>
      <c r="N5416">
        <f>IF(OR(N3484="",AND(N3484=N3483,N3484=N3485)),NA(), N3484)</f>
        <v>0</v>
      </c>
    </row>
    <row r="5417" spans="5:14">
      <c r="E5417">
        <f>IF(ISNA(F5417),NA(),E3485)</f>
        <v>0</v>
      </c>
      <c r="F5417">
        <f>IF(OR(F3485="",AND(F3485=F3484,F3485=F3486)),NA(), F3485)</f>
        <v>0</v>
      </c>
      <c r="G5417">
        <f>IF(ISNA(H5417),NA(),G3485)</f>
        <v>0</v>
      </c>
      <c r="H5417">
        <f>IF(OR(H3485="",AND(H3485=H3484,H3485=H3486)),NA(), H3485)</f>
        <v>0</v>
      </c>
      <c r="K5417">
        <f>IF(ISNA(L5417),NA(),K3485)</f>
        <v>0</v>
      </c>
      <c r="L5417">
        <f>IF(OR(L3485="",AND(L3485=L3484,L3485=L3486)),NA(), L3485)</f>
        <v>0</v>
      </c>
      <c r="M5417">
        <f>IF(ISNA(N5417),NA(),M3485)</f>
        <v>0</v>
      </c>
      <c r="N5417">
        <f>IF(OR(N3485="",AND(N3485=N3484,N3485=N3486)),NA(), N3485)</f>
        <v>0</v>
      </c>
    </row>
    <row r="5418" spans="5:14">
      <c r="E5418">
        <f>IF(ISNA(F5418),NA(),E3486)</f>
        <v>0</v>
      </c>
      <c r="F5418">
        <f>IF(OR(F3486="",AND(F3486=F3485,F3486=F3487)),NA(), F3486)</f>
        <v>0</v>
      </c>
      <c r="G5418">
        <f>IF(ISNA(H5418),NA(),G3486)</f>
        <v>0</v>
      </c>
      <c r="H5418">
        <f>IF(OR(H3486="",AND(H3486=H3485,H3486=H3487)),NA(), H3486)</f>
        <v>0</v>
      </c>
      <c r="K5418">
        <f>IF(ISNA(L5418),NA(),K3486)</f>
        <v>0</v>
      </c>
      <c r="L5418">
        <f>IF(OR(L3486="",AND(L3486=L3485,L3486=L3487)),NA(), L3486)</f>
        <v>0</v>
      </c>
      <c r="M5418">
        <f>IF(ISNA(N5418),NA(),M3486)</f>
        <v>0</v>
      </c>
      <c r="N5418">
        <f>IF(OR(N3486="",AND(N3486=N3485,N3486=N3487)),NA(), N3486)</f>
        <v>0</v>
      </c>
    </row>
    <row r="5419" spans="5:14">
      <c r="E5419">
        <f>IF(ISNA(F5419),NA(),E3487)</f>
        <v>0</v>
      </c>
      <c r="F5419">
        <f>IF(OR(F3487="",AND(F3487=F3486,F3487=F3488)),NA(), F3487)</f>
        <v>0</v>
      </c>
      <c r="G5419">
        <f>IF(ISNA(H5419),NA(),G3487)</f>
        <v>0</v>
      </c>
      <c r="H5419">
        <f>IF(OR(H3487="",AND(H3487=H3486,H3487=H3488)),NA(), H3487)</f>
        <v>0</v>
      </c>
      <c r="K5419">
        <f>IF(ISNA(L5419),NA(),K3487)</f>
        <v>0</v>
      </c>
      <c r="L5419">
        <f>IF(OR(L3487="",AND(L3487=L3486,L3487=L3488)),NA(), L3487)</f>
        <v>0</v>
      </c>
      <c r="M5419">
        <f>IF(ISNA(N5419),NA(),M3487)</f>
        <v>0</v>
      </c>
      <c r="N5419">
        <f>IF(OR(N3487="",AND(N3487=N3486,N3487=N3488)),NA(), N3487)</f>
        <v>0</v>
      </c>
    </row>
    <row r="5420" spans="5:14">
      <c r="E5420">
        <f>IF(ISNA(F5420),NA(),E3488)</f>
        <v>0</v>
      </c>
      <c r="F5420">
        <f>IF(OR(F3488="",AND(F3488=F3487,F3488=F3489)),NA(), F3488)</f>
        <v>0</v>
      </c>
      <c r="G5420">
        <f>IF(ISNA(H5420),NA(),G3488)</f>
        <v>0</v>
      </c>
      <c r="H5420">
        <f>IF(OR(H3488="",AND(H3488=H3487,H3488=H3489)),NA(), H3488)</f>
        <v>0</v>
      </c>
      <c r="K5420">
        <f>IF(ISNA(L5420),NA(),K3488)</f>
        <v>0</v>
      </c>
      <c r="L5420">
        <f>IF(OR(L3488="",AND(L3488=L3487,L3488=L3489)),NA(), L3488)</f>
        <v>0</v>
      </c>
      <c r="M5420">
        <f>IF(ISNA(N5420),NA(),M3488)</f>
        <v>0</v>
      </c>
      <c r="N5420">
        <f>IF(OR(N3488="",AND(N3488=N3487,N3488=N3489)),NA(), N3488)</f>
        <v>0</v>
      </c>
    </row>
    <row r="5421" spans="5:14">
      <c r="E5421">
        <f>IF(ISNA(F5421),NA(),E3489)</f>
        <v>0</v>
      </c>
      <c r="F5421">
        <f>IF(OR(F3489="",AND(F3489=F3488,F3489=F3490)),NA(), F3489)</f>
        <v>0</v>
      </c>
      <c r="G5421">
        <f>IF(ISNA(H5421),NA(),G3489)</f>
        <v>0</v>
      </c>
      <c r="H5421">
        <f>IF(OR(H3489="",AND(H3489=H3488,H3489=H3490)),NA(), H3489)</f>
        <v>0</v>
      </c>
      <c r="K5421">
        <f>IF(ISNA(L5421),NA(),K3489)</f>
        <v>0</v>
      </c>
      <c r="L5421">
        <f>IF(OR(L3489="",AND(L3489=L3488,L3489=L3490)),NA(), L3489)</f>
        <v>0</v>
      </c>
      <c r="M5421">
        <f>IF(ISNA(N5421),NA(),M3489)</f>
        <v>0</v>
      </c>
      <c r="N5421">
        <f>IF(OR(N3489="",AND(N3489=N3488,N3489=N3490)),NA(), N3489)</f>
        <v>0</v>
      </c>
    </row>
    <row r="5422" spans="5:14">
      <c r="E5422">
        <f>IF(ISNA(F5422),NA(),E3490)</f>
        <v>0</v>
      </c>
      <c r="F5422">
        <f>IF(OR(F3490="",AND(F3490=F3489,F3490=F3491)),NA(), F3490)</f>
        <v>0</v>
      </c>
      <c r="G5422">
        <f>IF(ISNA(H5422),NA(),G3490)</f>
        <v>0</v>
      </c>
      <c r="H5422">
        <f>IF(OR(H3490="",AND(H3490=H3489,H3490=H3491)),NA(), H3490)</f>
        <v>0</v>
      </c>
      <c r="K5422">
        <f>IF(ISNA(L5422),NA(),K3490)</f>
        <v>0</v>
      </c>
      <c r="L5422">
        <f>IF(OR(L3490="",AND(L3490=L3489,L3490=L3491)),NA(), L3490)</f>
        <v>0</v>
      </c>
      <c r="M5422">
        <f>IF(ISNA(N5422),NA(),M3490)</f>
        <v>0</v>
      </c>
      <c r="N5422">
        <f>IF(OR(N3490="",AND(N3490=N3489,N3490=N3491)),NA(), N3490)</f>
        <v>0</v>
      </c>
    </row>
    <row r="5423" spans="5:14">
      <c r="E5423">
        <f>IF(ISNA(F5423),NA(),E3491)</f>
        <v>0</v>
      </c>
      <c r="F5423">
        <f>IF(OR(F3491="",AND(F3491=F3490,F3491=F3492)),NA(), F3491)</f>
        <v>0</v>
      </c>
      <c r="G5423">
        <f>IF(ISNA(H5423),NA(),G3491)</f>
        <v>0</v>
      </c>
      <c r="H5423">
        <f>IF(OR(H3491="",AND(H3491=H3490,H3491=H3492)),NA(), H3491)</f>
        <v>0</v>
      </c>
      <c r="K5423">
        <f>IF(ISNA(L5423),NA(),K3491)</f>
        <v>0</v>
      </c>
      <c r="L5423">
        <f>IF(OR(L3491="",AND(L3491=L3490,L3491=L3492)),NA(), L3491)</f>
        <v>0</v>
      </c>
      <c r="M5423">
        <f>IF(ISNA(N5423),NA(),M3491)</f>
        <v>0</v>
      </c>
      <c r="N5423">
        <f>IF(OR(N3491="",AND(N3491=N3490,N3491=N3492)),NA(), N3491)</f>
        <v>0</v>
      </c>
    </row>
    <row r="5424" spans="5:14">
      <c r="E5424">
        <f>IF(ISNA(F5424),NA(),E3492)</f>
        <v>0</v>
      </c>
      <c r="F5424">
        <f>IF(OR(F3492="",AND(F3492=F3491,F3492=F3493)),NA(), F3492)</f>
        <v>0</v>
      </c>
      <c r="G5424">
        <f>IF(ISNA(H5424),NA(),G3492)</f>
        <v>0</v>
      </c>
      <c r="H5424">
        <f>IF(OR(H3492="",AND(H3492=H3491,H3492=H3493)),NA(), H3492)</f>
        <v>0</v>
      </c>
      <c r="K5424">
        <f>IF(ISNA(L5424),NA(),K3492)</f>
        <v>0</v>
      </c>
      <c r="L5424">
        <f>IF(OR(L3492="",AND(L3492=L3491,L3492=L3493)),NA(), L3492)</f>
        <v>0</v>
      </c>
      <c r="M5424">
        <f>IF(ISNA(N5424),NA(),M3492)</f>
        <v>0</v>
      </c>
      <c r="N5424">
        <f>IF(OR(N3492="",AND(N3492=N3491,N3492=N3493)),NA(), N3492)</f>
        <v>0</v>
      </c>
    </row>
    <row r="5425" spans="5:14">
      <c r="E5425">
        <f>IF(ISNA(F5425),NA(),E3493)</f>
        <v>0</v>
      </c>
      <c r="F5425">
        <f>IF(OR(F3493="",AND(F3493=F3492,F3493=F3494)),NA(), F3493)</f>
        <v>0</v>
      </c>
      <c r="G5425">
        <f>IF(ISNA(H5425),NA(),G3493)</f>
        <v>0</v>
      </c>
      <c r="H5425">
        <f>IF(OR(H3493="",AND(H3493=H3492,H3493=H3494)),NA(), H3493)</f>
        <v>0</v>
      </c>
      <c r="K5425">
        <f>IF(ISNA(L5425),NA(),K3493)</f>
        <v>0</v>
      </c>
      <c r="L5425">
        <f>IF(OR(L3493="",AND(L3493=L3492,L3493=L3494)),NA(), L3493)</f>
        <v>0</v>
      </c>
      <c r="M5425">
        <f>IF(ISNA(N5425),NA(),M3493)</f>
        <v>0</v>
      </c>
      <c r="N5425">
        <f>IF(OR(N3493="",AND(N3493=N3492,N3493=N3494)),NA(), N3493)</f>
        <v>0</v>
      </c>
    </row>
    <row r="5426" spans="5:14">
      <c r="E5426">
        <f>IF(ISNA(F5426),NA(),E3494)</f>
        <v>0</v>
      </c>
      <c r="F5426">
        <f>IF(OR(F3494="",AND(F3494=F3493,F3494=F3495)),NA(), F3494)</f>
        <v>0</v>
      </c>
      <c r="G5426">
        <f>IF(ISNA(H5426),NA(),G3494)</f>
        <v>0</v>
      </c>
      <c r="H5426">
        <f>IF(OR(H3494="",AND(H3494=H3493,H3494=H3495)),NA(), H3494)</f>
        <v>0</v>
      </c>
      <c r="K5426">
        <f>IF(ISNA(L5426),NA(),K3494)</f>
        <v>0</v>
      </c>
      <c r="L5426">
        <f>IF(OR(L3494="",AND(L3494=L3493,L3494=L3495)),NA(), L3494)</f>
        <v>0</v>
      </c>
      <c r="M5426">
        <f>IF(ISNA(N5426),NA(),M3494)</f>
        <v>0</v>
      </c>
      <c r="N5426">
        <f>IF(OR(N3494="",AND(N3494=N3493,N3494=N3495)),NA(), N3494)</f>
        <v>0</v>
      </c>
    </row>
    <row r="5427" spans="5:14">
      <c r="E5427">
        <f>IF(ISNA(F5427),NA(),E3495)</f>
        <v>0</v>
      </c>
      <c r="F5427">
        <f>IF(OR(F3495="",AND(F3495=F3494,F3495=F3496)),NA(), F3495)</f>
        <v>0</v>
      </c>
      <c r="G5427">
        <f>IF(ISNA(H5427),NA(),G3495)</f>
        <v>0</v>
      </c>
      <c r="H5427">
        <f>IF(OR(H3495="",AND(H3495=H3494,H3495=H3496)),NA(), H3495)</f>
        <v>0</v>
      </c>
      <c r="K5427">
        <f>IF(ISNA(L5427),NA(),K3495)</f>
        <v>0</v>
      </c>
      <c r="L5427">
        <f>IF(OR(L3495="",AND(L3495=L3494,L3495=L3496)),NA(), L3495)</f>
        <v>0</v>
      </c>
      <c r="M5427">
        <f>IF(ISNA(N5427),NA(),M3495)</f>
        <v>0</v>
      </c>
      <c r="N5427">
        <f>IF(OR(N3495="",AND(N3495=N3494,N3495=N3496)),NA(), N3495)</f>
        <v>0</v>
      </c>
    </row>
    <row r="5428" spans="5:14">
      <c r="E5428">
        <f>IF(ISNA(F5428),NA(),E3496)</f>
        <v>0</v>
      </c>
      <c r="F5428">
        <f>IF(OR(F3496="",AND(F3496=F3495,F3496=F3497)),NA(), F3496)</f>
        <v>0</v>
      </c>
      <c r="G5428">
        <f>IF(ISNA(H5428),NA(),G3496)</f>
        <v>0</v>
      </c>
      <c r="H5428">
        <f>IF(OR(H3496="",AND(H3496=H3495,H3496=H3497)),NA(), H3496)</f>
        <v>0</v>
      </c>
      <c r="K5428">
        <f>IF(ISNA(L5428),NA(),K3496)</f>
        <v>0</v>
      </c>
      <c r="L5428">
        <f>IF(OR(L3496="",AND(L3496=L3495,L3496=L3497)),NA(), L3496)</f>
        <v>0</v>
      </c>
      <c r="M5428">
        <f>IF(ISNA(N5428),NA(),M3496)</f>
        <v>0</v>
      </c>
      <c r="N5428">
        <f>IF(OR(N3496="",AND(N3496=N3495,N3496=N3497)),NA(), N3496)</f>
        <v>0</v>
      </c>
    </row>
    <row r="5429" spans="5:14">
      <c r="E5429">
        <f>IF(ISNA(F5429),NA(),E3497)</f>
        <v>0</v>
      </c>
      <c r="F5429">
        <f>IF(OR(F3497="",AND(F3497=F3496,F3497=F3498)),NA(), F3497)</f>
        <v>0</v>
      </c>
      <c r="G5429">
        <f>IF(ISNA(H5429),NA(),G3497)</f>
        <v>0</v>
      </c>
      <c r="H5429">
        <f>IF(OR(H3497="",AND(H3497=H3496,H3497=H3498)),NA(), H3497)</f>
        <v>0</v>
      </c>
      <c r="K5429">
        <f>IF(ISNA(L5429),NA(),K3497)</f>
        <v>0</v>
      </c>
      <c r="L5429">
        <f>IF(OR(L3497="",AND(L3497=L3496,L3497=L3498)),NA(), L3497)</f>
        <v>0</v>
      </c>
      <c r="M5429">
        <f>IF(ISNA(N5429),NA(),M3497)</f>
        <v>0</v>
      </c>
      <c r="N5429">
        <f>IF(OR(N3497="",AND(N3497=N3496,N3497=N3498)),NA(), N3497)</f>
        <v>0</v>
      </c>
    </row>
    <row r="5430" spans="5:14">
      <c r="E5430">
        <f>IF(ISNA(F5430),NA(),E3498)</f>
        <v>0</v>
      </c>
      <c r="F5430">
        <f>IF(OR(F3498="",AND(F3498=F3497,F3498=F3499)),NA(), F3498)</f>
        <v>0</v>
      </c>
      <c r="G5430">
        <f>IF(ISNA(H5430),NA(),G3498)</f>
        <v>0</v>
      </c>
      <c r="H5430">
        <f>IF(OR(H3498="",AND(H3498=H3497,H3498=H3499)),NA(), H3498)</f>
        <v>0</v>
      </c>
      <c r="K5430">
        <f>IF(ISNA(L5430),NA(),K3498)</f>
        <v>0</v>
      </c>
      <c r="L5430">
        <f>IF(OR(L3498="",AND(L3498=L3497,L3498=L3499)),NA(), L3498)</f>
        <v>0</v>
      </c>
      <c r="M5430">
        <f>IF(ISNA(N5430),NA(),M3498)</f>
        <v>0</v>
      </c>
      <c r="N5430">
        <f>IF(OR(N3498="",AND(N3498=N3497,N3498=N3499)),NA(), N3498)</f>
        <v>0</v>
      </c>
    </row>
    <row r="5431" spans="5:14">
      <c r="E5431">
        <f>IF(ISNA(F5431),NA(),E3499)</f>
        <v>0</v>
      </c>
      <c r="F5431">
        <f>IF(OR(F3499="",AND(F3499=F3498,F3499=F3500)),NA(), F3499)</f>
        <v>0</v>
      </c>
      <c r="G5431">
        <f>IF(ISNA(H5431),NA(),G3499)</f>
        <v>0</v>
      </c>
      <c r="H5431">
        <f>IF(OR(H3499="",AND(H3499=H3498,H3499=H3500)),NA(), H3499)</f>
        <v>0</v>
      </c>
      <c r="K5431">
        <f>IF(ISNA(L5431),NA(),K3499)</f>
        <v>0</v>
      </c>
      <c r="L5431">
        <f>IF(OR(L3499="",AND(L3499=L3498,L3499=L3500)),NA(), L3499)</f>
        <v>0</v>
      </c>
      <c r="M5431">
        <f>IF(ISNA(N5431),NA(),M3499)</f>
        <v>0</v>
      </c>
      <c r="N5431">
        <f>IF(OR(N3499="",AND(N3499=N3498,N3499=N3500)),NA(), N3499)</f>
        <v>0</v>
      </c>
    </row>
    <row r="5432" spans="5:14">
      <c r="E5432">
        <f>IF(ISNA(F5432),NA(),E3500)</f>
        <v>0</v>
      </c>
      <c r="F5432">
        <f>IF(OR(F3500="",AND(F3500=F3499,F3500=F3501)),NA(), F3500)</f>
        <v>0</v>
      </c>
      <c r="G5432">
        <f>IF(ISNA(H5432),NA(),G3500)</f>
        <v>0</v>
      </c>
      <c r="H5432">
        <f>IF(OR(H3500="",AND(H3500=H3499,H3500=H3501)),NA(), H3500)</f>
        <v>0</v>
      </c>
      <c r="K5432">
        <f>IF(ISNA(L5432),NA(),K3500)</f>
        <v>0</v>
      </c>
      <c r="L5432">
        <f>IF(OR(L3500="",AND(L3500=L3499,L3500=L3501)),NA(), L3500)</f>
        <v>0</v>
      </c>
      <c r="M5432">
        <f>IF(ISNA(N5432),NA(),M3500)</f>
        <v>0</v>
      </c>
      <c r="N5432">
        <f>IF(OR(N3500="",AND(N3500=N3499,N3500=N3501)),NA(), N3500)</f>
        <v>0</v>
      </c>
    </row>
    <row r="5433" spans="5:14">
      <c r="E5433">
        <f>IF(ISNA(F5433),NA(),E3501)</f>
        <v>0</v>
      </c>
      <c r="F5433">
        <f>IF(OR(F3501="",AND(F3501=F3500,F3501=F3502)),NA(), F3501)</f>
        <v>0</v>
      </c>
      <c r="G5433">
        <f>IF(ISNA(H5433),NA(),G3501)</f>
        <v>0</v>
      </c>
      <c r="H5433">
        <f>IF(OR(H3501="",AND(H3501=H3500,H3501=H3502)),NA(), H3501)</f>
        <v>0</v>
      </c>
      <c r="K5433">
        <f>IF(ISNA(L5433),NA(),K3501)</f>
        <v>0</v>
      </c>
      <c r="L5433">
        <f>IF(OR(L3501="",AND(L3501=L3500,L3501=L3502)),NA(), L3501)</f>
        <v>0</v>
      </c>
      <c r="M5433">
        <f>IF(ISNA(N5433),NA(),M3501)</f>
        <v>0</v>
      </c>
      <c r="N5433">
        <f>IF(OR(N3501="",AND(N3501=N3500,N3501=N3502)),NA(), N3501)</f>
        <v>0</v>
      </c>
    </row>
    <row r="5434" spans="5:14">
      <c r="E5434">
        <f>IF(ISNA(F5434),NA(),E3502)</f>
        <v>0</v>
      </c>
      <c r="F5434">
        <f>IF(OR(F3502="",AND(F3502=F3501,F3502=F3503)),NA(), F3502)</f>
        <v>0</v>
      </c>
      <c r="G5434">
        <f>IF(ISNA(H5434),NA(),G3502)</f>
        <v>0</v>
      </c>
      <c r="H5434">
        <f>IF(OR(H3502="",AND(H3502=H3501,H3502=H3503)),NA(), H3502)</f>
        <v>0</v>
      </c>
      <c r="K5434">
        <f>IF(ISNA(L5434),NA(),K3502)</f>
        <v>0</v>
      </c>
      <c r="L5434">
        <f>IF(OR(L3502="",AND(L3502=L3501,L3502=L3503)),NA(), L3502)</f>
        <v>0</v>
      </c>
      <c r="M5434">
        <f>IF(ISNA(N5434),NA(),M3502)</f>
        <v>0</v>
      </c>
      <c r="N5434">
        <f>IF(OR(N3502="",AND(N3502=N3501,N3502=N3503)),NA(), N3502)</f>
        <v>0</v>
      </c>
    </row>
    <row r="5435" spans="5:14">
      <c r="E5435">
        <f>IF(ISNA(F5435),NA(),E3503)</f>
        <v>0</v>
      </c>
      <c r="F5435">
        <f>IF(OR(F3503="",AND(F3503=F3502,F3503=F3504)),NA(), F3503)</f>
        <v>0</v>
      </c>
      <c r="G5435">
        <f>IF(ISNA(H5435),NA(),G3503)</f>
        <v>0</v>
      </c>
      <c r="H5435">
        <f>IF(OR(H3503="",AND(H3503=H3502,H3503=H3504)),NA(), H3503)</f>
        <v>0</v>
      </c>
      <c r="K5435">
        <f>IF(ISNA(L5435),NA(),K3503)</f>
        <v>0</v>
      </c>
      <c r="L5435">
        <f>IF(OR(L3503="",AND(L3503=L3502,L3503=L3504)),NA(), L3503)</f>
        <v>0</v>
      </c>
      <c r="M5435">
        <f>IF(ISNA(N5435),NA(),M3503)</f>
        <v>0</v>
      </c>
      <c r="N5435">
        <f>IF(OR(N3503="",AND(N3503=N3502,N3503=N3504)),NA(), N3503)</f>
        <v>0</v>
      </c>
    </row>
    <row r="5436" spans="5:14">
      <c r="E5436">
        <f>IF(ISNA(F5436),NA(),E3504)</f>
        <v>0</v>
      </c>
      <c r="F5436">
        <f>IF(OR(F3504="",AND(F3504=F3503,F3504=F3505)),NA(), F3504)</f>
        <v>0</v>
      </c>
      <c r="G5436">
        <f>IF(ISNA(H5436),NA(),G3504)</f>
        <v>0</v>
      </c>
      <c r="H5436">
        <f>IF(OR(H3504="",AND(H3504=H3503,H3504=H3505)),NA(), H3504)</f>
        <v>0</v>
      </c>
      <c r="K5436">
        <f>IF(ISNA(L5436),NA(),K3504)</f>
        <v>0</v>
      </c>
      <c r="L5436">
        <f>IF(OR(L3504="",AND(L3504=L3503,L3504=L3505)),NA(), L3504)</f>
        <v>0</v>
      </c>
      <c r="M5436">
        <f>IF(ISNA(N5436),NA(),M3504)</f>
        <v>0</v>
      </c>
      <c r="N5436">
        <f>IF(OR(N3504="",AND(N3504=N3503,N3504=N3505)),NA(), N3504)</f>
        <v>0</v>
      </c>
    </row>
    <row r="5437" spans="5:14">
      <c r="E5437">
        <f>IF(ISNA(F5437),NA(),E3505)</f>
        <v>0</v>
      </c>
      <c r="F5437">
        <f>IF(OR(F3505="",AND(F3505=F3504,F3505=F3506)),NA(), F3505)</f>
        <v>0</v>
      </c>
      <c r="G5437">
        <f>IF(ISNA(H5437),NA(),G3505)</f>
        <v>0</v>
      </c>
      <c r="H5437">
        <f>IF(OR(H3505="",AND(H3505=H3504,H3505=H3506)),NA(), H3505)</f>
        <v>0</v>
      </c>
      <c r="K5437">
        <f>IF(ISNA(L5437),NA(),K3505)</f>
        <v>0</v>
      </c>
      <c r="L5437">
        <f>IF(OR(L3505="",AND(L3505=L3504,L3505=L3506)),NA(), L3505)</f>
        <v>0</v>
      </c>
      <c r="M5437">
        <f>IF(ISNA(N5437),NA(),M3505)</f>
        <v>0</v>
      </c>
      <c r="N5437">
        <f>IF(OR(N3505="",AND(N3505=N3504,N3505=N3506)),NA(), N3505)</f>
        <v>0</v>
      </c>
    </row>
    <row r="5438" spans="5:14">
      <c r="E5438">
        <f>IF(ISNA(F5438),NA(),E3506)</f>
        <v>0</v>
      </c>
      <c r="F5438">
        <f>IF(OR(F3506="",AND(F3506=F3505,F3506=F3507)),NA(), F3506)</f>
        <v>0</v>
      </c>
      <c r="G5438">
        <f>IF(ISNA(H5438),NA(),G3506)</f>
        <v>0</v>
      </c>
      <c r="H5438">
        <f>IF(OR(H3506="",AND(H3506=H3505,H3506=H3507)),NA(), H3506)</f>
        <v>0</v>
      </c>
      <c r="K5438">
        <f>IF(ISNA(L5438),NA(),K3506)</f>
        <v>0</v>
      </c>
      <c r="L5438">
        <f>IF(OR(L3506="",AND(L3506=L3505,L3506=L3507)),NA(), L3506)</f>
        <v>0</v>
      </c>
      <c r="M5438">
        <f>IF(ISNA(N5438),NA(),M3506)</f>
        <v>0</v>
      </c>
      <c r="N5438">
        <f>IF(OR(N3506="",AND(N3506=N3505,N3506=N3507)),NA(), N3506)</f>
        <v>0</v>
      </c>
    </row>
    <row r="5439" spans="5:14">
      <c r="E5439">
        <f>IF(ISNA(F5439),NA(),E3507)</f>
        <v>0</v>
      </c>
      <c r="F5439">
        <f>IF(OR(F3507="",AND(F3507=F3506,F3507=F3508)),NA(), F3507)</f>
        <v>0</v>
      </c>
      <c r="G5439">
        <f>IF(ISNA(H5439),NA(),G3507)</f>
        <v>0</v>
      </c>
      <c r="H5439">
        <f>IF(OR(H3507="",AND(H3507=H3506,H3507=H3508)),NA(), H3507)</f>
        <v>0</v>
      </c>
      <c r="K5439">
        <f>IF(ISNA(L5439),NA(),K3507)</f>
        <v>0</v>
      </c>
      <c r="L5439">
        <f>IF(OR(L3507="",AND(L3507=L3506,L3507=L3508)),NA(), L3507)</f>
        <v>0</v>
      </c>
      <c r="M5439">
        <f>IF(ISNA(N5439),NA(),M3507)</f>
        <v>0</v>
      </c>
      <c r="N5439">
        <f>IF(OR(N3507="",AND(N3507=N3506,N3507=N3508)),NA(), N3507)</f>
        <v>0</v>
      </c>
    </row>
    <row r="5440" spans="5:14">
      <c r="E5440">
        <f>IF(ISNA(F5440),NA(),E3508)</f>
        <v>0</v>
      </c>
      <c r="F5440">
        <f>IF(OR(F3508="",AND(F3508=F3507,F3508=F3509)),NA(), F3508)</f>
        <v>0</v>
      </c>
      <c r="G5440">
        <f>IF(ISNA(H5440),NA(),G3508)</f>
        <v>0</v>
      </c>
      <c r="H5440">
        <f>IF(OR(H3508="",AND(H3508=H3507,H3508=H3509)),NA(), H3508)</f>
        <v>0</v>
      </c>
      <c r="K5440">
        <f>IF(ISNA(L5440),NA(),K3508)</f>
        <v>0</v>
      </c>
      <c r="L5440">
        <f>IF(OR(L3508="",AND(L3508=L3507,L3508=L3509)),NA(), L3508)</f>
        <v>0</v>
      </c>
      <c r="M5440">
        <f>IF(ISNA(N5440),NA(),M3508)</f>
        <v>0</v>
      </c>
      <c r="N5440">
        <f>IF(OR(N3508="",AND(N3508=N3507,N3508=N3509)),NA(), N3508)</f>
        <v>0</v>
      </c>
    </row>
    <row r="5441" spans="5:14">
      <c r="E5441">
        <f>IF(ISNA(F5441),NA(),E3509)</f>
        <v>0</v>
      </c>
      <c r="F5441">
        <f>IF(OR(F3509="",AND(F3509=F3508,F3509=F3510)),NA(), F3509)</f>
        <v>0</v>
      </c>
      <c r="G5441">
        <f>IF(ISNA(H5441),NA(),G3509)</f>
        <v>0</v>
      </c>
      <c r="H5441">
        <f>IF(OR(H3509="",AND(H3509=H3508,H3509=H3510)),NA(), H3509)</f>
        <v>0</v>
      </c>
      <c r="K5441">
        <f>IF(ISNA(L5441),NA(),K3509)</f>
        <v>0</v>
      </c>
      <c r="L5441">
        <f>IF(OR(L3509="",AND(L3509=L3508,L3509=L3510)),NA(), L3509)</f>
        <v>0</v>
      </c>
      <c r="M5441">
        <f>IF(ISNA(N5441),NA(),M3509)</f>
        <v>0</v>
      </c>
      <c r="N5441">
        <f>IF(OR(N3509="",AND(N3509=N3508,N3509=N3510)),NA(), N3509)</f>
        <v>0</v>
      </c>
    </row>
    <row r="5442" spans="5:14">
      <c r="E5442">
        <f>IF(ISNA(F5442),NA(),E3510)</f>
        <v>0</v>
      </c>
      <c r="F5442">
        <f>IF(OR(F3510="",AND(F3510=F3509,F3510=F3511)),NA(), F3510)</f>
        <v>0</v>
      </c>
      <c r="G5442">
        <f>IF(ISNA(H5442),NA(),G3510)</f>
        <v>0</v>
      </c>
      <c r="H5442">
        <f>IF(OR(H3510="",AND(H3510=H3509,H3510=H3511)),NA(), H3510)</f>
        <v>0</v>
      </c>
      <c r="K5442">
        <f>IF(ISNA(L5442),NA(),K3510)</f>
        <v>0</v>
      </c>
      <c r="L5442">
        <f>IF(OR(L3510="",AND(L3510=L3509,L3510=L3511)),NA(), L3510)</f>
        <v>0</v>
      </c>
      <c r="M5442">
        <f>IF(ISNA(N5442),NA(),M3510)</f>
        <v>0</v>
      </c>
      <c r="N5442">
        <f>IF(OR(N3510="",AND(N3510=N3509,N3510=N3511)),NA(), N3510)</f>
        <v>0</v>
      </c>
    </row>
    <row r="5443" spans="5:14">
      <c r="E5443">
        <f>IF(ISNA(F5443),NA(),E3511)</f>
        <v>0</v>
      </c>
      <c r="F5443">
        <f>IF(OR(F3511="",AND(F3511=F3510,F3511=F3512)),NA(), F3511)</f>
        <v>0</v>
      </c>
      <c r="G5443">
        <f>IF(ISNA(H5443),NA(),G3511)</f>
        <v>0</v>
      </c>
      <c r="H5443">
        <f>IF(OR(H3511="",AND(H3511=H3510,H3511=H3512)),NA(), H3511)</f>
        <v>0</v>
      </c>
      <c r="K5443">
        <f>IF(ISNA(L5443),NA(),K3511)</f>
        <v>0</v>
      </c>
      <c r="L5443">
        <f>IF(OR(L3511="",AND(L3511=L3510,L3511=L3512)),NA(), L3511)</f>
        <v>0</v>
      </c>
      <c r="M5443">
        <f>IF(ISNA(N5443),NA(),M3511)</f>
        <v>0</v>
      </c>
      <c r="N5443">
        <f>IF(OR(N3511="",AND(N3511=N3510,N3511=N3512)),NA(), N3511)</f>
        <v>0</v>
      </c>
    </row>
    <row r="5444" spans="5:14">
      <c r="E5444">
        <f>IF(ISNA(F5444),NA(),E3512)</f>
        <v>0</v>
      </c>
      <c r="F5444">
        <f>IF(OR(F3512="",AND(F3512=F3511,F3512=F3513)),NA(), F3512)</f>
        <v>0</v>
      </c>
      <c r="G5444">
        <f>IF(ISNA(H5444),NA(),G3512)</f>
        <v>0</v>
      </c>
      <c r="H5444">
        <f>IF(OR(H3512="",AND(H3512=H3511,H3512=H3513)),NA(), H3512)</f>
        <v>0</v>
      </c>
      <c r="K5444">
        <f>IF(ISNA(L5444),NA(),K3512)</f>
        <v>0</v>
      </c>
      <c r="L5444">
        <f>IF(OR(L3512="",AND(L3512=L3511,L3512=L3513)),NA(), L3512)</f>
        <v>0</v>
      </c>
      <c r="M5444">
        <f>IF(ISNA(N5444),NA(),M3512)</f>
        <v>0</v>
      </c>
      <c r="N5444">
        <f>IF(OR(N3512="",AND(N3512=N3511,N3512=N3513)),NA(), N3512)</f>
        <v>0</v>
      </c>
    </row>
    <row r="5445" spans="5:14">
      <c r="E5445">
        <f>IF(ISNA(F5445),NA(),E3513)</f>
        <v>0</v>
      </c>
      <c r="F5445">
        <f>IF(OR(F3513="",AND(F3513=F3512,F3513=F3514)),NA(), F3513)</f>
        <v>0</v>
      </c>
      <c r="G5445">
        <f>IF(ISNA(H5445),NA(),G3513)</f>
        <v>0</v>
      </c>
      <c r="H5445">
        <f>IF(OR(H3513="",AND(H3513=H3512,H3513=H3514)),NA(), H3513)</f>
        <v>0</v>
      </c>
      <c r="K5445">
        <f>IF(ISNA(L5445),NA(),K3513)</f>
        <v>0</v>
      </c>
      <c r="L5445">
        <f>IF(OR(L3513="",AND(L3513=L3512,L3513=L3514)),NA(), L3513)</f>
        <v>0</v>
      </c>
      <c r="M5445">
        <f>IF(ISNA(N5445),NA(),M3513)</f>
        <v>0</v>
      </c>
      <c r="N5445">
        <f>IF(OR(N3513="",AND(N3513=N3512,N3513=N3514)),NA(), N3513)</f>
        <v>0</v>
      </c>
    </row>
    <row r="5446" spans="5:14">
      <c r="E5446">
        <f>IF(ISNA(F5446),NA(),E3514)</f>
        <v>0</v>
      </c>
      <c r="F5446">
        <f>IF(OR(F3514="",AND(F3514=F3513,F3514=F3515)),NA(), F3514)</f>
        <v>0</v>
      </c>
      <c r="G5446">
        <f>IF(ISNA(H5446),NA(),G3514)</f>
        <v>0</v>
      </c>
      <c r="H5446">
        <f>IF(OR(H3514="",AND(H3514=H3513,H3514=H3515)),NA(), H3514)</f>
        <v>0</v>
      </c>
      <c r="K5446">
        <f>IF(ISNA(L5446),NA(),K3514)</f>
        <v>0</v>
      </c>
      <c r="L5446">
        <f>IF(OR(L3514="",AND(L3514=L3513,L3514=L3515)),NA(), L3514)</f>
        <v>0</v>
      </c>
      <c r="M5446">
        <f>IF(ISNA(N5446),NA(),M3514)</f>
        <v>0</v>
      </c>
      <c r="N5446">
        <f>IF(OR(N3514="",AND(N3514=N3513,N3514=N3515)),NA(), N3514)</f>
        <v>0</v>
      </c>
    </row>
    <row r="5447" spans="5:14">
      <c r="E5447">
        <f>IF(ISNA(F5447),NA(),E3515)</f>
        <v>0</v>
      </c>
      <c r="F5447">
        <f>IF(OR(F3515="",AND(F3515=F3514,F3515=F3516)),NA(), F3515)</f>
        <v>0</v>
      </c>
      <c r="G5447">
        <f>IF(ISNA(H5447),NA(),G3515)</f>
        <v>0</v>
      </c>
      <c r="H5447">
        <f>IF(OR(H3515="",AND(H3515=H3514,H3515=H3516)),NA(), H3515)</f>
        <v>0</v>
      </c>
      <c r="K5447">
        <f>IF(ISNA(L5447),NA(),K3515)</f>
        <v>0</v>
      </c>
      <c r="L5447">
        <f>IF(OR(L3515="",AND(L3515=L3514,L3515=L3516)),NA(), L3515)</f>
        <v>0</v>
      </c>
      <c r="M5447">
        <f>IF(ISNA(N5447),NA(),M3515)</f>
        <v>0</v>
      </c>
      <c r="N5447">
        <f>IF(OR(N3515="",AND(N3515=N3514,N3515=N3516)),NA(), N3515)</f>
        <v>0</v>
      </c>
    </row>
    <row r="5448" spans="5:14">
      <c r="E5448">
        <f>IF(ISNA(F5448),NA(),E3516)</f>
        <v>0</v>
      </c>
      <c r="F5448">
        <f>IF(OR(F3516="",AND(F3516=F3515,F3516=F3517)),NA(), F3516)</f>
        <v>0</v>
      </c>
      <c r="G5448">
        <f>IF(ISNA(H5448),NA(),G3516)</f>
        <v>0</v>
      </c>
      <c r="H5448">
        <f>IF(OR(H3516="",AND(H3516=H3515,H3516=H3517)),NA(), H3516)</f>
        <v>0</v>
      </c>
      <c r="K5448">
        <f>IF(ISNA(L5448),NA(),K3516)</f>
        <v>0</v>
      </c>
      <c r="L5448">
        <f>IF(OR(L3516="",AND(L3516=L3515,L3516=L3517)),NA(), L3516)</f>
        <v>0</v>
      </c>
      <c r="M5448">
        <f>IF(ISNA(N5448),NA(),M3516)</f>
        <v>0</v>
      </c>
      <c r="N5448">
        <f>IF(OR(N3516="",AND(N3516=N3515,N3516=N3517)),NA(), N3516)</f>
        <v>0</v>
      </c>
    </row>
    <row r="5449" spans="5:14">
      <c r="E5449">
        <f>IF(ISNA(F5449),NA(),E3517)</f>
        <v>0</v>
      </c>
      <c r="F5449">
        <f>IF(OR(F3517="",AND(F3517=F3516,F3517=F3518)),NA(), F3517)</f>
        <v>0</v>
      </c>
      <c r="G5449">
        <f>IF(ISNA(H5449),NA(),G3517)</f>
        <v>0</v>
      </c>
      <c r="H5449">
        <f>IF(OR(H3517="",AND(H3517=H3516,H3517=H3518)),NA(), H3517)</f>
        <v>0</v>
      </c>
      <c r="K5449">
        <f>IF(ISNA(L5449),NA(),K3517)</f>
        <v>0</v>
      </c>
      <c r="L5449">
        <f>IF(OR(L3517="",AND(L3517=L3516,L3517=L3518)),NA(), L3517)</f>
        <v>0</v>
      </c>
      <c r="M5449">
        <f>IF(ISNA(N5449),NA(),M3517)</f>
        <v>0</v>
      </c>
      <c r="N5449">
        <f>IF(OR(N3517="",AND(N3517=N3516,N3517=N3518)),NA(), N3517)</f>
        <v>0</v>
      </c>
    </row>
    <row r="5450" spans="5:14">
      <c r="E5450">
        <f>IF(ISNA(F5450),NA(),E3518)</f>
        <v>0</v>
      </c>
      <c r="F5450">
        <f>IF(OR(F3518="",AND(F3518=F3517,F3518=F3519)),NA(), F3518)</f>
        <v>0</v>
      </c>
      <c r="G5450">
        <f>IF(ISNA(H5450),NA(),G3518)</f>
        <v>0</v>
      </c>
      <c r="H5450">
        <f>IF(OR(H3518="",AND(H3518=H3517,H3518=H3519)),NA(), H3518)</f>
        <v>0</v>
      </c>
      <c r="K5450">
        <f>IF(ISNA(L5450),NA(),K3518)</f>
        <v>0</v>
      </c>
      <c r="L5450">
        <f>IF(OR(L3518="",AND(L3518=L3517,L3518=L3519)),NA(), L3518)</f>
        <v>0</v>
      </c>
      <c r="M5450">
        <f>IF(ISNA(N5450),NA(),M3518)</f>
        <v>0</v>
      </c>
      <c r="N5450">
        <f>IF(OR(N3518="",AND(N3518=N3517,N3518=N3519)),NA(), N3518)</f>
        <v>0</v>
      </c>
    </row>
    <row r="5451" spans="5:14">
      <c r="E5451">
        <f>IF(ISNA(F5451),NA(),E3519)</f>
        <v>0</v>
      </c>
      <c r="F5451">
        <f>IF(OR(F3519="",AND(F3519=F3518,F3519=F3520)),NA(), F3519)</f>
        <v>0</v>
      </c>
      <c r="G5451">
        <f>IF(ISNA(H5451),NA(),G3519)</f>
        <v>0</v>
      </c>
      <c r="H5451">
        <f>IF(OR(H3519="",AND(H3519=H3518,H3519=H3520)),NA(), H3519)</f>
        <v>0</v>
      </c>
      <c r="K5451">
        <f>IF(ISNA(L5451),NA(),K3519)</f>
        <v>0</v>
      </c>
      <c r="L5451">
        <f>IF(OR(L3519="",AND(L3519=L3518,L3519=L3520)),NA(), L3519)</f>
        <v>0</v>
      </c>
      <c r="M5451">
        <f>IF(ISNA(N5451),NA(),M3519)</f>
        <v>0</v>
      </c>
      <c r="N5451">
        <f>IF(OR(N3519="",AND(N3519=N3518,N3519=N3520)),NA(), N3519)</f>
        <v>0</v>
      </c>
    </row>
    <row r="5452" spans="5:14">
      <c r="E5452">
        <f>IF(ISNA(F5452),NA(),E3520)</f>
        <v>0</v>
      </c>
      <c r="F5452">
        <f>IF(OR(F3520="",AND(F3520=F3519,F3520=F3521)),NA(), F3520)</f>
        <v>0</v>
      </c>
      <c r="G5452">
        <f>IF(ISNA(H5452),NA(),G3520)</f>
        <v>0</v>
      </c>
      <c r="H5452">
        <f>IF(OR(H3520="",AND(H3520=H3519,H3520=H3521)),NA(), H3520)</f>
        <v>0</v>
      </c>
      <c r="K5452">
        <f>IF(ISNA(L5452),NA(),K3520)</f>
        <v>0</v>
      </c>
      <c r="L5452">
        <f>IF(OR(L3520="",AND(L3520=L3519,L3520=L3521)),NA(), L3520)</f>
        <v>0</v>
      </c>
      <c r="M5452">
        <f>IF(ISNA(N5452),NA(),M3520)</f>
        <v>0</v>
      </c>
      <c r="N5452">
        <f>IF(OR(N3520="",AND(N3520=N3519,N3520=N3521)),NA(), N3520)</f>
        <v>0</v>
      </c>
    </row>
    <row r="5453" spans="5:14">
      <c r="E5453">
        <f>IF(ISNA(F5453),NA(),E3521)</f>
        <v>0</v>
      </c>
      <c r="F5453">
        <f>IF(OR(F3521="",AND(F3521=F3520,F3521=F3522)),NA(), F3521)</f>
        <v>0</v>
      </c>
      <c r="G5453">
        <f>IF(ISNA(H5453),NA(),G3521)</f>
        <v>0</v>
      </c>
      <c r="H5453">
        <f>IF(OR(H3521="",AND(H3521=H3520,H3521=H3522)),NA(), H3521)</f>
        <v>0</v>
      </c>
      <c r="K5453">
        <f>IF(ISNA(L5453),NA(),K3521)</f>
        <v>0</v>
      </c>
      <c r="L5453">
        <f>IF(OR(L3521="",AND(L3521=L3520,L3521=L3522)),NA(), L3521)</f>
        <v>0</v>
      </c>
      <c r="M5453">
        <f>IF(ISNA(N5453),NA(),M3521)</f>
        <v>0</v>
      </c>
      <c r="N5453">
        <f>IF(OR(N3521="",AND(N3521=N3520,N3521=N3522)),NA(), N3521)</f>
        <v>0</v>
      </c>
    </row>
    <row r="5454" spans="5:14">
      <c r="E5454">
        <f>IF(ISNA(F5454),NA(),E3522)</f>
        <v>0</v>
      </c>
      <c r="F5454">
        <f>IF(OR(F3522="",AND(F3522=F3521,F3522=F3523)),NA(), F3522)</f>
        <v>0</v>
      </c>
      <c r="G5454">
        <f>IF(ISNA(H5454),NA(),G3522)</f>
        <v>0</v>
      </c>
      <c r="H5454">
        <f>IF(OR(H3522="",AND(H3522=H3521,H3522=H3523)),NA(), H3522)</f>
        <v>0</v>
      </c>
      <c r="K5454">
        <f>IF(ISNA(L5454),NA(),K3522)</f>
        <v>0</v>
      </c>
      <c r="L5454">
        <f>IF(OR(L3522="",AND(L3522=L3521,L3522=L3523)),NA(), L3522)</f>
        <v>0</v>
      </c>
      <c r="M5454">
        <f>IF(ISNA(N5454),NA(),M3522)</f>
        <v>0</v>
      </c>
      <c r="N5454">
        <f>IF(OR(N3522="",AND(N3522=N3521,N3522=N3523)),NA(), N3522)</f>
        <v>0</v>
      </c>
    </row>
    <row r="5455" spans="5:14">
      <c r="E5455">
        <f>IF(ISNA(F5455),NA(),E3523)</f>
        <v>0</v>
      </c>
      <c r="F5455">
        <f>IF(OR(F3523="",AND(F3523=F3522,F3523=F3524)),NA(), F3523)</f>
        <v>0</v>
      </c>
      <c r="G5455">
        <f>IF(ISNA(H5455),NA(),G3523)</f>
        <v>0</v>
      </c>
      <c r="H5455">
        <f>IF(OR(H3523="",AND(H3523=H3522,H3523=H3524)),NA(), H3523)</f>
        <v>0</v>
      </c>
      <c r="K5455">
        <f>IF(ISNA(L5455),NA(),K3523)</f>
        <v>0</v>
      </c>
      <c r="L5455">
        <f>IF(OR(L3523="",AND(L3523=L3522,L3523=L3524)),NA(), L3523)</f>
        <v>0</v>
      </c>
      <c r="M5455">
        <f>IF(ISNA(N5455),NA(),M3523)</f>
        <v>0</v>
      </c>
      <c r="N5455">
        <f>IF(OR(N3523="",AND(N3523=N3522,N3523=N3524)),NA(), N3523)</f>
        <v>0</v>
      </c>
    </row>
    <row r="5456" spans="5:14">
      <c r="E5456">
        <f>IF(ISNA(F5456),NA(),E3524)</f>
        <v>0</v>
      </c>
      <c r="F5456">
        <f>IF(OR(F3524="",AND(F3524=F3523,F3524=F3525)),NA(), F3524)</f>
        <v>0</v>
      </c>
      <c r="G5456">
        <f>IF(ISNA(H5456),NA(),G3524)</f>
        <v>0</v>
      </c>
      <c r="H5456">
        <f>IF(OR(H3524="",AND(H3524=H3523,H3524=H3525)),NA(), H3524)</f>
        <v>0</v>
      </c>
      <c r="K5456">
        <f>IF(ISNA(L5456),NA(),K3524)</f>
        <v>0</v>
      </c>
      <c r="L5456">
        <f>IF(OR(L3524="",AND(L3524=L3523,L3524=L3525)),NA(), L3524)</f>
        <v>0</v>
      </c>
      <c r="M5456">
        <f>IF(ISNA(N5456),NA(),M3524)</f>
        <v>0</v>
      </c>
      <c r="N5456">
        <f>IF(OR(N3524="",AND(N3524=N3523,N3524=N3525)),NA(), N3524)</f>
        <v>0</v>
      </c>
    </row>
    <row r="5457" spans="5:14">
      <c r="E5457">
        <f>IF(ISNA(F5457),NA(),E3525)</f>
        <v>0</v>
      </c>
      <c r="F5457">
        <f>IF(OR(F3525="",AND(F3525=F3524,F3525=F3526)),NA(), F3525)</f>
        <v>0</v>
      </c>
      <c r="G5457">
        <f>IF(ISNA(H5457),NA(),G3525)</f>
        <v>0</v>
      </c>
      <c r="H5457">
        <f>IF(OR(H3525="",AND(H3525=H3524,H3525=H3526)),NA(), H3525)</f>
        <v>0</v>
      </c>
      <c r="K5457">
        <f>IF(ISNA(L5457),NA(),K3525)</f>
        <v>0</v>
      </c>
      <c r="L5457">
        <f>IF(OR(L3525="",AND(L3525=L3524,L3525=L3526)),NA(), L3525)</f>
        <v>0</v>
      </c>
      <c r="M5457">
        <f>IF(ISNA(N5457),NA(),M3525)</f>
        <v>0</v>
      </c>
      <c r="N5457">
        <f>IF(OR(N3525="",AND(N3525=N3524,N3525=N3526)),NA(), N3525)</f>
        <v>0</v>
      </c>
    </row>
    <row r="5458" spans="5:14">
      <c r="E5458">
        <f>IF(ISNA(F5458),NA(),E3526)</f>
        <v>0</v>
      </c>
      <c r="F5458">
        <f>IF(OR(F3526="",AND(F3526=F3525,F3526=F3527)),NA(), F3526)</f>
        <v>0</v>
      </c>
      <c r="G5458">
        <f>IF(ISNA(H5458),NA(),G3526)</f>
        <v>0</v>
      </c>
      <c r="H5458">
        <f>IF(OR(H3526="",AND(H3526=H3525,H3526=H3527)),NA(), H3526)</f>
        <v>0</v>
      </c>
      <c r="K5458">
        <f>IF(ISNA(L5458),NA(),K3526)</f>
        <v>0</v>
      </c>
      <c r="L5458">
        <f>IF(OR(L3526="",AND(L3526=L3525,L3526=L3527)),NA(), L3526)</f>
        <v>0</v>
      </c>
      <c r="M5458">
        <f>IF(ISNA(N5458),NA(),M3526)</f>
        <v>0</v>
      </c>
      <c r="N5458">
        <f>IF(OR(N3526="",AND(N3526=N3525,N3526=N3527)),NA(), N3526)</f>
        <v>0</v>
      </c>
    </row>
    <row r="5459" spans="5:14">
      <c r="E5459">
        <f>IF(ISNA(F5459),NA(),E3527)</f>
        <v>0</v>
      </c>
      <c r="F5459">
        <f>IF(OR(F3527="",AND(F3527=F3526,F3527=F3528)),NA(), F3527)</f>
        <v>0</v>
      </c>
      <c r="G5459">
        <f>IF(ISNA(H5459),NA(),G3527)</f>
        <v>0</v>
      </c>
      <c r="H5459">
        <f>IF(OR(H3527="",AND(H3527=H3526,H3527=H3528)),NA(), H3527)</f>
        <v>0</v>
      </c>
      <c r="K5459">
        <f>IF(ISNA(L5459),NA(),K3527)</f>
        <v>0</v>
      </c>
      <c r="L5459">
        <f>IF(OR(L3527="",AND(L3527=L3526,L3527=L3528)),NA(), L3527)</f>
        <v>0</v>
      </c>
      <c r="M5459">
        <f>IF(ISNA(N5459),NA(),M3527)</f>
        <v>0</v>
      </c>
      <c r="N5459">
        <f>IF(OR(N3527="",AND(N3527=N3526,N3527=N3528)),NA(), N3527)</f>
        <v>0</v>
      </c>
    </row>
    <row r="5460" spans="5:14">
      <c r="E5460">
        <f>IF(ISNA(F5460),NA(),E3528)</f>
        <v>0</v>
      </c>
      <c r="F5460">
        <f>IF(OR(F3528="",AND(F3528=F3527,F3528=F3529)),NA(), F3528)</f>
        <v>0</v>
      </c>
      <c r="G5460">
        <f>IF(ISNA(H5460),NA(),G3528)</f>
        <v>0</v>
      </c>
      <c r="H5460">
        <f>IF(OR(H3528="",AND(H3528=H3527,H3528=H3529)),NA(), H3528)</f>
        <v>0</v>
      </c>
      <c r="K5460">
        <f>IF(ISNA(L5460),NA(),K3528)</f>
        <v>0</v>
      </c>
      <c r="L5460">
        <f>IF(OR(L3528="",AND(L3528=L3527,L3528=L3529)),NA(), L3528)</f>
        <v>0</v>
      </c>
      <c r="M5460">
        <f>IF(ISNA(N5460),NA(),M3528)</f>
        <v>0</v>
      </c>
      <c r="N5460">
        <f>IF(OR(N3528="",AND(N3528=N3527,N3528=N3529)),NA(), N3528)</f>
        <v>0</v>
      </c>
    </row>
    <row r="5461" spans="5:14">
      <c r="E5461">
        <f>IF(ISNA(F5461),NA(),E3529)</f>
        <v>0</v>
      </c>
      <c r="F5461">
        <f>IF(OR(F3529="",AND(F3529=F3528,F3529=F3530)),NA(), F3529)</f>
        <v>0</v>
      </c>
      <c r="G5461">
        <f>IF(ISNA(H5461),NA(),G3529)</f>
        <v>0</v>
      </c>
      <c r="H5461">
        <f>IF(OR(H3529="",AND(H3529=H3528,H3529=H3530)),NA(), H3529)</f>
        <v>0</v>
      </c>
      <c r="K5461">
        <f>IF(ISNA(L5461),NA(),K3529)</f>
        <v>0</v>
      </c>
      <c r="L5461">
        <f>IF(OR(L3529="",AND(L3529=L3528,L3529=L3530)),NA(), L3529)</f>
        <v>0</v>
      </c>
      <c r="M5461">
        <f>IF(ISNA(N5461),NA(),M3529)</f>
        <v>0</v>
      </c>
      <c r="N5461">
        <f>IF(OR(N3529="",AND(N3529=N3528,N3529=N3530)),NA(), N3529)</f>
        <v>0</v>
      </c>
    </row>
    <row r="5462" spans="5:14">
      <c r="E5462">
        <f>IF(ISNA(F5462),NA(),E3530)</f>
        <v>0</v>
      </c>
      <c r="F5462">
        <f>IF(OR(F3530="",AND(F3530=F3529,F3530=F3531)),NA(), F3530)</f>
        <v>0</v>
      </c>
      <c r="G5462">
        <f>IF(ISNA(H5462),NA(),G3530)</f>
        <v>0</v>
      </c>
      <c r="H5462">
        <f>IF(OR(H3530="",AND(H3530=H3529,H3530=H3531)),NA(), H3530)</f>
        <v>0</v>
      </c>
      <c r="K5462">
        <f>IF(ISNA(L5462),NA(),K3530)</f>
        <v>0</v>
      </c>
      <c r="L5462">
        <f>IF(OR(L3530="",AND(L3530=L3529,L3530=L3531)),NA(), L3530)</f>
        <v>0</v>
      </c>
      <c r="M5462">
        <f>IF(ISNA(N5462),NA(),M3530)</f>
        <v>0</v>
      </c>
      <c r="N5462">
        <f>IF(OR(N3530="",AND(N3530=N3529,N3530=N3531)),NA(), N3530)</f>
        <v>0</v>
      </c>
    </row>
    <row r="5463" spans="5:14">
      <c r="E5463">
        <f>IF(ISNA(F5463),NA(),E3531)</f>
        <v>0</v>
      </c>
      <c r="F5463">
        <f>IF(OR(F3531="",AND(F3531=F3530,F3531=F3532)),NA(), F3531)</f>
        <v>0</v>
      </c>
      <c r="G5463">
        <f>IF(ISNA(H5463),NA(),G3531)</f>
        <v>0</v>
      </c>
      <c r="H5463">
        <f>IF(OR(H3531="",AND(H3531=H3530,H3531=H3532)),NA(), H3531)</f>
        <v>0</v>
      </c>
      <c r="K5463">
        <f>IF(ISNA(L5463),NA(),K3531)</f>
        <v>0</v>
      </c>
      <c r="L5463">
        <f>IF(OR(L3531="",AND(L3531=L3530,L3531=L3532)),NA(), L3531)</f>
        <v>0</v>
      </c>
      <c r="M5463">
        <f>IF(ISNA(N5463),NA(),M3531)</f>
        <v>0</v>
      </c>
      <c r="N5463">
        <f>IF(OR(N3531="",AND(N3531=N3530,N3531=N3532)),NA(), N3531)</f>
        <v>0</v>
      </c>
    </row>
    <row r="5464" spans="5:14">
      <c r="E5464">
        <f>IF(ISNA(F5464),NA(),E3532)</f>
        <v>0</v>
      </c>
      <c r="F5464">
        <f>IF(OR(F3532="",AND(F3532=F3531,F3532=F3533)),NA(), F3532)</f>
        <v>0</v>
      </c>
      <c r="G5464">
        <f>IF(ISNA(H5464),NA(),G3532)</f>
        <v>0</v>
      </c>
      <c r="H5464">
        <f>IF(OR(H3532="",AND(H3532=H3531,H3532=H3533)),NA(), H3532)</f>
        <v>0</v>
      </c>
      <c r="K5464">
        <f>IF(ISNA(L5464),NA(),K3532)</f>
        <v>0</v>
      </c>
      <c r="L5464">
        <f>IF(OR(L3532="",AND(L3532=L3531,L3532=L3533)),NA(), L3532)</f>
        <v>0</v>
      </c>
      <c r="M5464">
        <f>IF(ISNA(N5464),NA(),M3532)</f>
        <v>0</v>
      </c>
      <c r="N5464">
        <f>IF(OR(N3532="",AND(N3532=N3531,N3532=N3533)),NA(), N3532)</f>
        <v>0</v>
      </c>
    </row>
    <row r="5465" spans="5:14">
      <c r="E5465">
        <f>IF(ISNA(F5465),NA(),E3533)</f>
        <v>0</v>
      </c>
      <c r="F5465">
        <f>IF(OR(F3533="",AND(F3533=F3532,F3533=F3534)),NA(), F3533)</f>
        <v>0</v>
      </c>
      <c r="G5465">
        <f>IF(ISNA(H5465),NA(),G3533)</f>
        <v>0</v>
      </c>
      <c r="H5465">
        <f>IF(OR(H3533="",AND(H3533=H3532,H3533=H3534)),NA(), H3533)</f>
        <v>0</v>
      </c>
      <c r="K5465">
        <f>IF(ISNA(L5465),NA(),K3533)</f>
        <v>0</v>
      </c>
      <c r="L5465">
        <f>IF(OR(L3533="",AND(L3533=L3532,L3533=L3534)),NA(), L3533)</f>
        <v>0</v>
      </c>
      <c r="M5465">
        <f>IF(ISNA(N5465),NA(),M3533)</f>
        <v>0</v>
      </c>
      <c r="N5465">
        <f>IF(OR(N3533="",AND(N3533=N3532,N3533=N3534)),NA(), N3533)</f>
        <v>0</v>
      </c>
    </row>
    <row r="5466" spans="5:14">
      <c r="E5466">
        <f>IF(ISNA(F5466),NA(),E3534)</f>
        <v>0</v>
      </c>
      <c r="F5466">
        <f>IF(OR(F3534="",AND(F3534=F3533,F3534=F3535)),NA(), F3534)</f>
        <v>0</v>
      </c>
      <c r="G5466">
        <f>IF(ISNA(H5466),NA(),G3534)</f>
        <v>0</v>
      </c>
      <c r="H5466">
        <f>IF(OR(H3534="",AND(H3534=H3533,H3534=H3535)),NA(), H3534)</f>
        <v>0</v>
      </c>
      <c r="K5466">
        <f>IF(ISNA(L5466),NA(),K3534)</f>
        <v>0</v>
      </c>
      <c r="L5466">
        <f>IF(OR(L3534="",AND(L3534=L3533,L3534=L3535)),NA(), L3534)</f>
        <v>0</v>
      </c>
      <c r="M5466">
        <f>IF(ISNA(N5466),NA(),M3534)</f>
        <v>0</v>
      </c>
      <c r="N5466">
        <f>IF(OR(N3534="",AND(N3534=N3533,N3534=N3535)),NA(), N3534)</f>
        <v>0</v>
      </c>
    </row>
    <row r="5467" spans="5:14">
      <c r="E5467">
        <f>IF(ISNA(F5467),NA(),E3535)</f>
        <v>0</v>
      </c>
      <c r="F5467">
        <f>IF(OR(F3535="",AND(F3535=F3534,F3535=F3536)),NA(), F3535)</f>
        <v>0</v>
      </c>
      <c r="G5467">
        <f>IF(ISNA(H5467),NA(),G3535)</f>
        <v>0</v>
      </c>
      <c r="H5467">
        <f>IF(OR(H3535="",AND(H3535=H3534,H3535=H3536)),NA(), H3535)</f>
        <v>0</v>
      </c>
      <c r="K5467">
        <f>IF(ISNA(L5467),NA(),K3535)</f>
        <v>0</v>
      </c>
      <c r="L5467">
        <f>IF(OR(L3535="",AND(L3535=L3534,L3535=L3536)),NA(), L3535)</f>
        <v>0</v>
      </c>
      <c r="M5467">
        <f>IF(ISNA(N5467),NA(),M3535)</f>
        <v>0</v>
      </c>
      <c r="N5467">
        <f>IF(OR(N3535="",AND(N3535=N3534,N3535=N3536)),NA(), N3535)</f>
        <v>0</v>
      </c>
    </row>
    <row r="5468" spans="5:14">
      <c r="E5468">
        <f>IF(ISNA(F5468),NA(),E3536)</f>
        <v>0</v>
      </c>
      <c r="F5468">
        <f>IF(OR(F3536="",AND(F3536=F3535,F3536=F3537)),NA(), F3536)</f>
        <v>0</v>
      </c>
      <c r="G5468">
        <f>IF(ISNA(H5468),NA(),G3536)</f>
        <v>0</v>
      </c>
      <c r="H5468">
        <f>IF(OR(H3536="",AND(H3536=H3535,H3536=H3537)),NA(), H3536)</f>
        <v>0</v>
      </c>
      <c r="K5468">
        <f>IF(ISNA(L5468),NA(),K3536)</f>
        <v>0</v>
      </c>
      <c r="L5468">
        <f>IF(OR(L3536="",AND(L3536=L3535,L3536=L3537)),NA(), L3536)</f>
        <v>0</v>
      </c>
      <c r="M5468">
        <f>IF(ISNA(N5468),NA(),M3536)</f>
        <v>0</v>
      </c>
      <c r="N5468">
        <f>IF(OR(N3536="",AND(N3536=N3535,N3536=N3537)),NA(), N3536)</f>
        <v>0</v>
      </c>
    </row>
    <row r="5469" spans="5:14">
      <c r="E5469">
        <f>IF(ISNA(F5469),NA(),E3537)</f>
        <v>0</v>
      </c>
      <c r="F5469">
        <f>IF(OR(F3537="",AND(F3537=F3536,F3537=F3538)),NA(), F3537)</f>
        <v>0</v>
      </c>
      <c r="G5469">
        <f>IF(ISNA(H5469),NA(),G3537)</f>
        <v>0</v>
      </c>
      <c r="H5469">
        <f>IF(OR(H3537="",AND(H3537=H3536,H3537=H3538)),NA(), H3537)</f>
        <v>0</v>
      </c>
      <c r="K5469">
        <f>IF(ISNA(L5469),NA(),K3537)</f>
        <v>0</v>
      </c>
      <c r="L5469">
        <f>IF(OR(L3537="",AND(L3537=L3536,L3537=L3538)),NA(), L3537)</f>
        <v>0</v>
      </c>
      <c r="M5469">
        <f>IF(ISNA(N5469),NA(),M3537)</f>
        <v>0</v>
      </c>
      <c r="N5469">
        <f>IF(OR(N3537="",AND(N3537=N3536,N3537=N3538)),NA(), N3537)</f>
        <v>0</v>
      </c>
    </row>
    <row r="5470" spans="5:14">
      <c r="E5470">
        <f>IF(ISNA(F5470),NA(),E3538)</f>
        <v>0</v>
      </c>
      <c r="F5470">
        <f>IF(OR(F3538="",AND(F3538=F3537,F3538=F3539)),NA(), F3538)</f>
        <v>0</v>
      </c>
      <c r="G5470">
        <f>IF(ISNA(H5470),NA(),G3538)</f>
        <v>0</v>
      </c>
      <c r="H5470">
        <f>IF(OR(H3538="",AND(H3538=H3537,H3538=H3539)),NA(), H3538)</f>
        <v>0</v>
      </c>
      <c r="K5470">
        <f>IF(ISNA(L5470),NA(),K3538)</f>
        <v>0</v>
      </c>
      <c r="L5470">
        <f>IF(OR(L3538="",AND(L3538=L3537,L3538=L3539)),NA(), L3538)</f>
        <v>0</v>
      </c>
      <c r="M5470">
        <f>IF(ISNA(N5470),NA(),M3538)</f>
        <v>0</v>
      </c>
      <c r="N5470">
        <f>IF(OR(N3538="",AND(N3538=N3537,N3538=N3539)),NA(), N3538)</f>
        <v>0</v>
      </c>
    </row>
    <row r="5471" spans="5:14">
      <c r="E5471">
        <f>IF(ISNA(F5471),NA(),E3539)</f>
        <v>0</v>
      </c>
      <c r="F5471">
        <f>IF(OR(F3539="",AND(F3539=F3538,F3539=F3540)),NA(), F3539)</f>
        <v>0</v>
      </c>
      <c r="G5471">
        <f>IF(ISNA(H5471),NA(),G3539)</f>
        <v>0</v>
      </c>
      <c r="H5471">
        <f>IF(OR(H3539="",AND(H3539=H3538,H3539=H3540)),NA(), H3539)</f>
        <v>0</v>
      </c>
      <c r="K5471">
        <f>IF(ISNA(L5471),NA(),K3539)</f>
        <v>0</v>
      </c>
      <c r="L5471">
        <f>IF(OR(L3539="",AND(L3539=L3538,L3539=L3540)),NA(), L3539)</f>
        <v>0</v>
      </c>
      <c r="M5471">
        <f>IF(ISNA(N5471),NA(),M3539)</f>
        <v>0</v>
      </c>
      <c r="N5471">
        <f>IF(OR(N3539="",AND(N3539=N3538,N3539=N3540)),NA(), N3539)</f>
        <v>0</v>
      </c>
    </row>
    <row r="5472" spans="5:14">
      <c r="E5472">
        <f>IF(ISNA(F5472),NA(),E3540)</f>
        <v>0</v>
      </c>
      <c r="F5472">
        <f>IF(OR(F3540="",AND(F3540=F3539,F3540=F3541)),NA(), F3540)</f>
        <v>0</v>
      </c>
      <c r="G5472">
        <f>IF(ISNA(H5472),NA(),G3540)</f>
        <v>0</v>
      </c>
      <c r="H5472">
        <f>IF(OR(H3540="",AND(H3540=H3539,H3540=H3541)),NA(), H3540)</f>
        <v>0</v>
      </c>
      <c r="K5472">
        <f>IF(ISNA(L5472),NA(),K3540)</f>
        <v>0</v>
      </c>
      <c r="L5472">
        <f>IF(OR(L3540="",AND(L3540=L3539,L3540=L3541)),NA(), L3540)</f>
        <v>0</v>
      </c>
      <c r="M5472">
        <f>IF(ISNA(N5472),NA(),M3540)</f>
        <v>0</v>
      </c>
      <c r="N5472">
        <f>IF(OR(N3540="",AND(N3540=N3539,N3540=N3541)),NA(), N3540)</f>
        <v>0</v>
      </c>
    </row>
    <row r="5473" spans="5:14">
      <c r="E5473">
        <f>IF(ISNA(F5473),NA(),E3541)</f>
        <v>0</v>
      </c>
      <c r="F5473">
        <f>IF(OR(F3541="",AND(F3541=F3540,F3541=F3542)),NA(), F3541)</f>
        <v>0</v>
      </c>
      <c r="G5473">
        <f>IF(ISNA(H5473),NA(),G3541)</f>
        <v>0</v>
      </c>
      <c r="H5473">
        <f>IF(OR(H3541="",AND(H3541=H3540,H3541=H3542)),NA(), H3541)</f>
        <v>0</v>
      </c>
      <c r="K5473">
        <f>IF(ISNA(L5473),NA(),K3541)</f>
        <v>0</v>
      </c>
      <c r="L5473">
        <f>IF(OR(L3541="",AND(L3541=L3540,L3541=L3542)),NA(), L3541)</f>
        <v>0</v>
      </c>
      <c r="M5473">
        <f>IF(ISNA(N5473),NA(),M3541)</f>
        <v>0</v>
      </c>
      <c r="N5473">
        <f>IF(OR(N3541="",AND(N3541=N3540,N3541=N3542)),NA(), N3541)</f>
        <v>0</v>
      </c>
    </row>
    <row r="5474" spans="5:14">
      <c r="E5474">
        <f>IF(ISNA(F5474),NA(),E3542)</f>
        <v>0</v>
      </c>
      <c r="F5474">
        <f>IF(OR(F3542="",AND(F3542=F3541,F3542=F3543)),NA(), F3542)</f>
        <v>0</v>
      </c>
      <c r="G5474">
        <f>IF(ISNA(H5474),NA(),G3542)</f>
        <v>0</v>
      </c>
      <c r="H5474">
        <f>IF(OR(H3542="",AND(H3542=H3541,H3542=H3543)),NA(), H3542)</f>
        <v>0</v>
      </c>
      <c r="K5474">
        <f>IF(ISNA(L5474),NA(),K3542)</f>
        <v>0</v>
      </c>
      <c r="L5474">
        <f>IF(OR(L3542="",AND(L3542=L3541,L3542=L3543)),NA(), L3542)</f>
        <v>0</v>
      </c>
      <c r="M5474">
        <f>IF(ISNA(N5474),NA(),M3542)</f>
        <v>0</v>
      </c>
      <c r="N5474">
        <f>IF(OR(N3542="",AND(N3542=N3541,N3542=N3543)),NA(), N3542)</f>
        <v>0</v>
      </c>
    </row>
    <row r="5475" spans="5:14">
      <c r="E5475">
        <f>IF(ISNA(F5475),NA(),E3543)</f>
        <v>0</v>
      </c>
      <c r="F5475">
        <f>IF(OR(F3543="",AND(F3543=F3542,F3543=F3544)),NA(), F3543)</f>
        <v>0</v>
      </c>
      <c r="G5475">
        <f>IF(ISNA(H5475),NA(),G3543)</f>
        <v>0</v>
      </c>
      <c r="H5475">
        <f>IF(OR(H3543="",AND(H3543=H3542,H3543=H3544)),NA(), H3543)</f>
        <v>0</v>
      </c>
      <c r="K5475">
        <f>IF(ISNA(L5475),NA(),K3543)</f>
        <v>0</v>
      </c>
      <c r="L5475">
        <f>IF(OR(L3543="",AND(L3543=L3542,L3543=L3544)),NA(), L3543)</f>
        <v>0</v>
      </c>
      <c r="M5475">
        <f>IF(ISNA(N5475),NA(),M3543)</f>
        <v>0</v>
      </c>
      <c r="N5475">
        <f>IF(OR(N3543="",AND(N3543=N3542,N3543=N3544)),NA(), N3543)</f>
        <v>0</v>
      </c>
    </row>
    <row r="5476" spans="5:14">
      <c r="E5476">
        <f>IF(ISNA(F5476),NA(),E3544)</f>
        <v>0</v>
      </c>
      <c r="F5476">
        <f>IF(OR(F3544="",AND(F3544=F3543,F3544=F3545)),NA(), F3544)</f>
        <v>0</v>
      </c>
      <c r="G5476">
        <f>IF(ISNA(H5476),NA(),G3544)</f>
        <v>0</v>
      </c>
      <c r="H5476">
        <f>IF(OR(H3544="",AND(H3544=H3543,H3544=H3545)),NA(), H3544)</f>
        <v>0</v>
      </c>
      <c r="K5476">
        <f>IF(ISNA(L5476),NA(),K3544)</f>
        <v>0</v>
      </c>
      <c r="L5476">
        <f>IF(OR(L3544="",AND(L3544=L3543,L3544=L3545)),NA(), L3544)</f>
        <v>0</v>
      </c>
      <c r="M5476">
        <f>IF(ISNA(N5476),NA(),M3544)</f>
        <v>0</v>
      </c>
      <c r="N5476">
        <f>IF(OR(N3544="",AND(N3544=N3543,N3544=N3545)),NA(), N3544)</f>
        <v>0</v>
      </c>
    </row>
    <row r="5477" spans="5:14">
      <c r="E5477">
        <f>IF(ISNA(F5477),NA(),E3545)</f>
        <v>0</v>
      </c>
      <c r="F5477">
        <f>IF(OR(F3545="",AND(F3545=F3544,F3545=F3546)),NA(), F3545)</f>
        <v>0</v>
      </c>
      <c r="G5477">
        <f>IF(ISNA(H5477),NA(),G3545)</f>
        <v>0</v>
      </c>
      <c r="H5477">
        <f>IF(OR(H3545="",AND(H3545=H3544,H3545=H3546)),NA(), H3545)</f>
        <v>0</v>
      </c>
      <c r="K5477">
        <f>IF(ISNA(L5477),NA(),K3545)</f>
        <v>0</v>
      </c>
      <c r="L5477">
        <f>IF(OR(L3545="",AND(L3545=L3544,L3545=L3546)),NA(), L3545)</f>
        <v>0</v>
      </c>
      <c r="M5477">
        <f>IF(ISNA(N5477),NA(),M3545)</f>
        <v>0</v>
      </c>
      <c r="N5477">
        <f>IF(OR(N3545="",AND(N3545=N3544,N3545=N3546)),NA(), N3545)</f>
        <v>0</v>
      </c>
    </row>
    <row r="5478" spans="5:14">
      <c r="E5478">
        <f>IF(ISNA(F5478),NA(),E3546)</f>
        <v>0</v>
      </c>
      <c r="F5478">
        <f>IF(OR(F3546="",AND(F3546=F3545,F3546=F3547)),NA(), F3546)</f>
        <v>0</v>
      </c>
      <c r="G5478">
        <f>IF(ISNA(H5478),NA(),G3546)</f>
        <v>0</v>
      </c>
      <c r="H5478">
        <f>IF(OR(H3546="",AND(H3546=H3545,H3546=H3547)),NA(), H3546)</f>
        <v>0</v>
      </c>
      <c r="K5478">
        <f>IF(ISNA(L5478),NA(),K3546)</f>
        <v>0</v>
      </c>
      <c r="L5478">
        <f>IF(OR(L3546="",AND(L3546=L3545,L3546=L3547)),NA(), L3546)</f>
        <v>0</v>
      </c>
      <c r="M5478">
        <f>IF(ISNA(N5478),NA(),M3546)</f>
        <v>0</v>
      </c>
      <c r="N5478">
        <f>IF(OR(N3546="",AND(N3546=N3545,N3546=N3547)),NA(), N3546)</f>
        <v>0</v>
      </c>
    </row>
    <row r="5479" spans="5:14">
      <c r="E5479">
        <f>IF(ISNA(F5479),NA(),E3547)</f>
        <v>0</v>
      </c>
      <c r="F5479">
        <f>IF(OR(F3547="",AND(F3547=F3546,F3547=F3548)),NA(), F3547)</f>
        <v>0</v>
      </c>
      <c r="G5479">
        <f>IF(ISNA(H5479),NA(),G3547)</f>
        <v>0</v>
      </c>
      <c r="H5479">
        <f>IF(OR(H3547="",AND(H3547=H3546,H3547=H3548)),NA(), H3547)</f>
        <v>0</v>
      </c>
      <c r="K5479">
        <f>IF(ISNA(L5479),NA(),K3547)</f>
        <v>0</v>
      </c>
      <c r="L5479">
        <f>IF(OR(L3547="",AND(L3547=L3546,L3547=L3548)),NA(), L3547)</f>
        <v>0</v>
      </c>
      <c r="M5479">
        <f>IF(ISNA(N5479),NA(),M3547)</f>
        <v>0</v>
      </c>
      <c r="N5479">
        <f>IF(OR(N3547="",AND(N3547=N3546,N3547=N3548)),NA(), N3547)</f>
        <v>0</v>
      </c>
    </row>
    <row r="5480" spans="5:14">
      <c r="E5480">
        <f>IF(ISNA(F5480),NA(),E3548)</f>
        <v>0</v>
      </c>
      <c r="F5480">
        <f>IF(OR(F3548="",AND(F3548=F3547,F3548=F3549)),NA(), F3548)</f>
        <v>0</v>
      </c>
      <c r="G5480">
        <f>IF(ISNA(H5480),NA(),G3548)</f>
        <v>0</v>
      </c>
      <c r="H5480">
        <f>IF(OR(H3548="",AND(H3548=H3547,H3548=H3549)),NA(), H3548)</f>
        <v>0</v>
      </c>
      <c r="K5480">
        <f>IF(ISNA(L5480),NA(),K3548)</f>
        <v>0</v>
      </c>
      <c r="L5480">
        <f>IF(OR(L3548="",AND(L3548=L3547,L3548=L3549)),NA(), L3548)</f>
        <v>0</v>
      </c>
      <c r="M5480">
        <f>IF(ISNA(N5480),NA(),M3548)</f>
        <v>0</v>
      </c>
      <c r="N5480">
        <f>IF(OR(N3548="",AND(N3548=N3547,N3548=N3549)),NA(), N3548)</f>
        <v>0</v>
      </c>
    </row>
    <row r="5481" spans="5:14">
      <c r="E5481">
        <f>IF(ISNA(F5481),NA(),E3549)</f>
        <v>0</v>
      </c>
      <c r="F5481">
        <f>IF(OR(F3549="",AND(F3549=F3548,F3549=F3550)),NA(), F3549)</f>
        <v>0</v>
      </c>
      <c r="G5481">
        <f>IF(ISNA(H5481),NA(),G3549)</f>
        <v>0</v>
      </c>
      <c r="H5481">
        <f>IF(OR(H3549="",AND(H3549=H3548,H3549=H3550)),NA(), H3549)</f>
        <v>0</v>
      </c>
      <c r="K5481">
        <f>IF(ISNA(L5481),NA(),K3549)</f>
        <v>0</v>
      </c>
      <c r="L5481">
        <f>IF(OR(L3549="",AND(L3549=L3548,L3549=L3550)),NA(), L3549)</f>
        <v>0</v>
      </c>
      <c r="M5481">
        <f>IF(ISNA(N5481),NA(),M3549)</f>
        <v>0</v>
      </c>
      <c r="N5481">
        <f>IF(OR(N3549="",AND(N3549=N3548,N3549=N3550)),NA(), N3549)</f>
        <v>0</v>
      </c>
    </row>
    <row r="5482" spans="5:14">
      <c r="E5482">
        <f>IF(ISNA(F5482),NA(),E3550)</f>
        <v>0</v>
      </c>
      <c r="F5482">
        <f>IF(OR(F3550="",AND(F3550=F3549,F3550=F3551)),NA(), F3550)</f>
        <v>0</v>
      </c>
      <c r="G5482">
        <f>IF(ISNA(H5482),NA(),G3550)</f>
        <v>0</v>
      </c>
      <c r="H5482">
        <f>IF(OR(H3550="",AND(H3550=H3549,H3550=H3551)),NA(), H3550)</f>
        <v>0</v>
      </c>
      <c r="K5482">
        <f>IF(ISNA(L5482),NA(),K3550)</f>
        <v>0</v>
      </c>
      <c r="L5482">
        <f>IF(OR(L3550="",AND(L3550=L3549,L3550=L3551)),NA(), L3550)</f>
        <v>0</v>
      </c>
      <c r="M5482">
        <f>IF(ISNA(N5482),NA(),M3550)</f>
        <v>0</v>
      </c>
      <c r="N5482">
        <f>IF(OR(N3550="",AND(N3550=N3549,N3550=N3551)),NA(), N3550)</f>
        <v>0</v>
      </c>
    </row>
    <row r="5483" spans="5:14">
      <c r="E5483">
        <f>IF(ISNA(F5483),NA(),E3551)</f>
        <v>0</v>
      </c>
      <c r="F5483">
        <f>IF(OR(F3551="",AND(F3551=F3550,F3551=F3552)),NA(), F3551)</f>
        <v>0</v>
      </c>
      <c r="G5483">
        <f>IF(ISNA(H5483),NA(),G3551)</f>
        <v>0</v>
      </c>
      <c r="H5483">
        <f>IF(OR(H3551="",AND(H3551=H3550,H3551=H3552)),NA(), H3551)</f>
        <v>0</v>
      </c>
      <c r="K5483">
        <f>IF(ISNA(L5483),NA(),K3551)</f>
        <v>0</v>
      </c>
      <c r="L5483">
        <f>IF(OR(L3551="",AND(L3551=L3550,L3551=L3552)),NA(), L3551)</f>
        <v>0</v>
      </c>
      <c r="M5483">
        <f>IF(ISNA(N5483),NA(),M3551)</f>
        <v>0</v>
      </c>
      <c r="N5483">
        <f>IF(OR(N3551="",AND(N3551=N3550,N3551=N3552)),NA(), N3551)</f>
        <v>0</v>
      </c>
    </row>
    <row r="5484" spans="5:14">
      <c r="E5484">
        <f>IF(ISNA(F5484),NA(),E3552)</f>
        <v>0</v>
      </c>
      <c r="F5484">
        <f>IF(OR(F3552="",AND(F3552=F3551,F3552=F3553)),NA(), F3552)</f>
        <v>0</v>
      </c>
      <c r="G5484">
        <f>IF(ISNA(H5484),NA(),G3552)</f>
        <v>0</v>
      </c>
      <c r="H5484">
        <f>IF(OR(H3552="",AND(H3552=H3551,H3552=H3553)),NA(), H3552)</f>
        <v>0</v>
      </c>
      <c r="K5484">
        <f>IF(ISNA(L5484),NA(),K3552)</f>
        <v>0</v>
      </c>
      <c r="L5484">
        <f>IF(OR(L3552="",AND(L3552=L3551,L3552=L3553)),NA(), L3552)</f>
        <v>0</v>
      </c>
      <c r="M5484">
        <f>IF(ISNA(N5484),NA(),M3552)</f>
        <v>0</v>
      </c>
      <c r="N5484">
        <f>IF(OR(N3552="",AND(N3552=N3551,N3552=N3553)),NA(), N3552)</f>
        <v>0</v>
      </c>
    </row>
    <row r="5485" spans="5:14">
      <c r="E5485">
        <f>IF(ISNA(F5485),NA(),E3553)</f>
        <v>0</v>
      </c>
      <c r="F5485">
        <f>IF(OR(F3553="",AND(F3553=F3552,F3553=F3554)),NA(), F3553)</f>
        <v>0</v>
      </c>
      <c r="G5485">
        <f>IF(ISNA(H5485),NA(),G3553)</f>
        <v>0</v>
      </c>
      <c r="H5485">
        <f>IF(OR(H3553="",AND(H3553=H3552,H3553=H3554)),NA(), H3553)</f>
        <v>0</v>
      </c>
      <c r="K5485">
        <f>IF(ISNA(L5485),NA(),K3553)</f>
        <v>0</v>
      </c>
      <c r="L5485">
        <f>IF(OR(L3553="",AND(L3553=L3552,L3553=L3554)),NA(), L3553)</f>
        <v>0</v>
      </c>
      <c r="M5485">
        <f>IF(ISNA(N5485),NA(),M3553)</f>
        <v>0</v>
      </c>
      <c r="N5485">
        <f>IF(OR(N3553="",AND(N3553=N3552,N3553=N3554)),NA(), N3553)</f>
        <v>0</v>
      </c>
    </row>
    <row r="5486" spans="5:14">
      <c r="E5486">
        <f>IF(ISNA(F5486),NA(),E3554)</f>
        <v>0</v>
      </c>
      <c r="F5486">
        <f>IF(OR(F3554="",AND(F3554=F3553,F3554=F3555)),NA(), F3554)</f>
        <v>0</v>
      </c>
      <c r="G5486">
        <f>IF(ISNA(H5486),NA(),G3554)</f>
        <v>0</v>
      </c>
      <c r="H5486">
        <f>IF(OR(H3554="",AND(H3554=H3553,H3554=H3555)),NA(), H3554)</f>
        <v>0</v>
      </c>
      <c r="K5486">
        <f>IF(ISNA(L5486),NA(),K3554)</f>
        <v>0</v>
      </c>
      <c r="L5486">
        <f>IF(OR(L3554="",AND(L3554=L3553,L3554=L3555)),NA(), L3554)</f>
        <v>0</v>
      </c>
      <c r="M5486">
        <f>IF(ISNA(N5486),NA(),M3554)</f>
        <v>0</v>
      </c>
      <c r="N5486">
        <f>IF(OR(N3554="",AND(N3554=N3553,N3554=N3555)),NA(), N3554)</f>
        <v>0</v>
      </c>
    </row>
    <row r="5487" spans="5:14">
      <c r="E5487">
        <f>IF(ISNA(F5487),NA(),E3555)</f>
        <v>0</v>
      </c>
      <c r="F5487">
        <f>IF(OR(F3555="",AND(F3555=F3554,F3555=F3556)),NA(), F3555)</f>
        <v>0</v>
      </c>
      <c r="G5487">
        <f>IF(ISNA(H5487),NA(),G3555)</f>
        <v>0</v>
      </c>
      <c r="H5487">
        <f>IF(OR(H3555="",AND(H3555=H3554,H3555=H3556)),NA(), H3555)</f>
        <v>0</v>
      </c>
      <c r="K5487">
        <f>IF(ISNA(L5487),NA(),K3555)</f>
        <v>0</v>
      </c>
      <c r="L5487">
        <f>IF(OR(L3555="",AND(L3555=L3554,L3555=L3556)),NA(), L3555)</f>
        <v>0</v>
      </c>
      <c r="M5487">
        <f>IF(ISNA(N5487),NA(),M3555)</f>
        <v>0</v>
      </c>
      <c r="N5487">
        <f>IF(OR(N3555="",AND(N3555=N3554,N3555=N3556)),NA(), N3555)</f>
        <v>0</v>
      </c>
    </row>
    <row r="5488" spans="5:14">
      <c r="E5488">
        <f>IF(ISNA(F5488),NA(),E3556)</f>
        <v>0</v>
      </c>
      <c r="F5488">
        <f>IF(OR(F3556="",AND(F3556=F3555,F3556=F3557)),NA(), F3556)</f>
        <v>0</v>
      </c>
      <c r="G5488">
        <f>IF(ISNA(H5488),NA(),G3556)</f>
        <v>0</v>
      </c>
      <c r="H5488">
        <f>IF(OR(H3556="",AND(H3556=H3555,H3556=H3557)),NA(), H3556)</f>
        <v>0</v>
      </c>
      <c r="K5488">
        <f>IF(ISNA(L5488),NA(),K3556)</f>
        <v>0</v>
      </c>
      <c r="L5488">
        <f>IF(OR(L3556="",AND(L3556=L3555,L3556=L3557)),NA(), L3556)</f>
        <v>0</v>
      </c>
      <c r="M5488">
        <f>IF(ISNA(N5488),NA(),M3556)</f>
        <v>0</v>
      </c>
      <c r="N5488">
        <f>IF(OR(N3556="",AND(N3556=N3555,N3556=N3557)),NA(), N3556)</f>
        <v>0</v>
      </c>
    </row>
    <row r="5489" spans="5:14">
      <c r="E5489">
        <f>IF(ISNA(F5489),NA(),E3557)</f>
        <v>0</v>
      </c>
      <c r="F5489">
        <f>IF(OR(F3557="",AND(F3557=F3556,F3557=F3558)),NA(), F3557)</f>
        <v>0</v>
      </c>
      <c r="G5489">
        <f>IF(ISNA(H5489),NA(),G3557)</f>
        <v>0</v>
      </c>
      <c r="H5489">
        <f>IF(OR(H3557="",AND(H3557=H3556,H3557=H3558)),NA(), H3557)</f>
        <v>0</v>
      </c>
      <c r="K5489">
        <f>IF(ISNA(L5489),NA(),K3557)</f>
        <v>0</v>
      </c>
      <c r="L5489">
        <f>IF(OR(L3557="",AND(L3557=L3556,L3557=L3558)),NA(), L3557)</f>
        <v>0</v>
      </c>
      <c r="M5489">
        <f>IF(ISNA(N5489),NA(),M3557)</f>
        <v>0</v>
      </c>
      <c r="N5489">
        <f>IF(OR(N3557="",AND(N3557=N3556,N3557=N3558)),NA(), N3557)</f>
        <v>0</v>
      </c>
    </row>
    <row r="5490" spans="5:14">
      <c r="E5490">
        <f>IF(ISNA(F5490),NA(),E3558)</f>
        <v>0</v>
      </c>
      <c r="F5490">
        <f>IF(OR(F3558="",AND(F3558=F3557,F3558=F3559)),NA(), F3558)</f>
        <v>0</v>
      </c>
      <c r="G5490">
        <f>IF(ISNA(H5490),NA(),G3558)</f>
        <v>0</v>
      </c>
      <c r="H5490">
        <f>IF(OR(H3558="",AND(H3558=H3557,H3558=H3559)),NA(), H3558)</f>
        <v>0</v>
      </c>
      <c r="K5490">
        <f>IF(ISNA(L5490),NA(),K3558)</f>
        <v>0</v>
      </c>
      <c r="L5490">
        <f>IF(OR(L3558="",AND(L3558=L3557,L3558=L3559)),NA(), L3558)</f>
        <v>0</v>
      </c>
      <c r="M5490">
        <f>IF(ISNA(N5490),NA(),M3558)</f>
        <v>0</v>
      </c>
      <c r="N5490">
        <f>IF(OR(N3558="",AND(N3558=N3557,N3558=N3559)),NA(), N3558)</f>
        <v>0</v>
      </c>
    </row>
    <row r="5491" spans="5:14">
      <c r="E5491">
        <f>IF(ISNA(F5491),NA(),E3559)</f>
        <v>0</v>
      </c>
      <c r="F5491">
        <f>IF(OR(F3559="",AND(F3559=F3558,F3559=F3560)),NA(), F3559)</f>
        <v>0</v>
      </c>
      <c r="G5491">
        <f>IF(ISNA(H5491),NA(),G3559)</f>
        <v>0</v>
      </c>
      <c r="H5491">
        <f>IF(OR(H3559="",AND(H3559=H3558,H3559=H3560)),NA(), H3559)</f>
        <v>0</v>
      </c>
      <c r="K5491">
        <f>IF(ISNA(L5491),NA(),K3559)</f>
        <v>0</v>
      </c>
      <c r="L5491">
        <f>IF(OR(L3559="",AND(L3559=L3558,L3559=L3560)),NA(), L3559)</f>
        <v>0</v>
      </c>
      <c r="M5491">
        <f>IF(ISNA(N5491),NA(),M3559)</f>
        <v>0</v>
      </c>
      <c r="N5491">
        <f>IF(OR(N3559="",AND(N3559=N3558,N3559=N3560)),NA(), N3559)</f>
        <v>0</v>
      </c>
    </row>
    <row r="5492" spans="5:14">
      <c r="E5492">
        <f>IF(ISNA(F5492),NA(),E3560)</f>
        <v>0</v>
      </c>
      <c r="F5492">
        <f>IF(OR(F3560="",AND(F3560=F3559,F3560=F3561)),NA(), F3560)</f>
        <v>0</v>
      </c>
      <c r="G5492">
        <f>IF(ISNA(H5492),NA(),G3560)</f>
        <v>0</v>
      </c>
      <c r="H5492">
        <f>IF(OR(H3560="",AND(H3560=H3559,H3560=H3561)),NA(), H3560)</f>
        <v>0</v>
      </c>
      <c r="K5492">
        <f>IF(ISNA(L5492),NA(),K3560)</f>
        <v>0</v>
      </c>
      <c r="L5492">
        <f>IF(OR(L3560="",AND(L3560=L3559,L3560=L3561)),NA(), L3560)</f>
        <v>0</v>
      </c>
      <c r="M5492">
        <f>IF(ISNA(N5492),NA(),M3560)</f>
        <v>0</v>
      </c>
      <c r="N5492">
        <f>IF(OR(N3560="",AND(N3560=N3559,N3560=N3561)),NA(), N3560)</f>
        <v>0</v>
      </c>
    </row>
    <row r="5493" spans="5:14">
      <c r="E5493">
        <f>IF(ISNA(F5493),NA(),E3561)</f>
        <v>0</v>
      </c>
      <c r="F5493">
        <f>IF(OR(F3561="",AND(F3561=F3560,F3561=F3562)),NA(), F3561)</f>
        <v>0</v>
      </c>
      <c r="G5493">
        <f>IF(ISNA(H5493),NA(),G3561)</f>
        <v>0</v>
      </c>
      <c r="H5493">
        <f>IF(OR(H3561="",AND(H3561=H3560,H3561=H3562)),NA(), H3561)</f>
        <v>0</v>
      </c>
      <c r="K5493">
        <f>IF(ISNA(L5493),NA(),K3561)</f>
        <v>0</v>
      </c>
      <c r="L5493">
        <f>IF(OR(L3561="",AND(L3561=L3560,L3561=L3562)),NA(), L3561)</f>
        <v>0</v>
      </c>
      <c r="M5493">
        <f>IF(ISNA(N5493),NA(),M3561)</f>
        <v>0</v>
      </c>
      <c r="N5493">
        <f>IF(OR(N3561="",AND(N3561=N3560,N3561=N3562)),NA(), N3561)</f>
        <v>0</v>
      </c>
    </row>
    <row r="5494" spans="5:14">
      <c r="E5494">
        <f>IF(ISNA(F5494),NA(),E3562)</f>
        <v>0</v>
      </c>
      <c r="F5494">
        <f>IF(OR(F3562="",AND(F3562=F3561,F3562=F3563)),NA(), F3562)</f>
        <v>0</v>
      </c>
      <c r="G5494">
        <f>IF(ISNA(H5494),NA(),G3562)</f>
        <v>0</v>
      </c>
      <c r="H5494">
        <f>IF(OR(H3562="",AND(H3562=H3561,H3562=H3563)),NA(), H3562)</f>
        <v>0</v>
      </c>
      <c r="K5494">
        <f>IF(ISNA(L5494),NA(),K3562)</f>
        <v>0</v>
      </c>
      <c r="L5494">
        <f>IF(OR(L3562="",AND(L3562=L3561,L3562=L3563)),NA(), L3562)</f>
        <v>0</v>
      </c>
      <c r="M5494">
        <f>IF(ISNA(N5494),NA(),M3562)</f>
        <v>0</v>
      </c>
      <c r="N5494">
        <f>IF(OR(N3562="",AND(N3562=N3561,N3562=N3563)),NA(), N3562)</f>
        <v>0</v>
      </c>
    </row>
    <row r="5495" spans="5:14">
      <c r="E5495">
        <f>IF(ISNA(F5495),NA(),E3563)</f>
        <v>0</v>
      </c>
      <c r="F5495">
        <f>IF(OR(F3563="",AND(F3563=F3562,F3563=F3564)),NA(), F3563)</f>
        <v>0</v>
      </c>
      <c r="G5495">
        <f>IF(ISNA(H5495),NA(),G3563)</f>
        <v>0</v>
      </c>
      <c r="H5495">
        <f>IF(OR(H3563="",AND(H3563=H3562,H3563=H3564)),NA(), H3563)</f>
        <v>0</v>
      </c>
      <c r="K5495">
        <f>IF(ISNA(L5495),NA(),K3563)</f>
        <v>0</v>
      </c>
      <c r="L5495">
        <f>IF(OR(L3563="",AND(L3563=L3562,L3563=L3564)),NA(), L3563)</f>
        <v>0</v>
      </c>
      <c r="M5495">
        <f>IF(ISNA(N5495),NA(),M3563)</f>
        <v>0</v>
      </c>
      <c r="N5495">
        <f>IF(OR(N3563="",AND(N3563=N3562,N3563=N3564)),NA(), N3563)</f>
        <v>0</v>
      </c>
    </row>
    <row r="5496" spans="5:14">
      <c r="E5496">
        <f>IF(ISNA(F5496),NA(),E3564)</f>
        <v>0</v>
      </c>
      <c r="F5496">
        <f>IF(OR(F3564="",AND(F3564=F3563,F3564=F3565)),NA(), F3564)</f>
        <v>0</v>
      </c>
      <c r="G5496">
        <f>IF(ISNA(H5496),NA(),G3564)</f>
        <v>0</v>
      </c>
      <c r="H5496">
        <f>IF(OR(H3564="",AND(H3564=H3563,H3564=H3565)),NA(), H3564)</f>
        <v>0</v>
      </c>
      <c r="K5496">
        <f>IF(ISNA(L5496),NA(),K3564)</f>
        <v>0</v>
      </c>
      <c r="L5496">
        <f>IF(OR(L3564="",AND(L3564=L3563,L3564=L3565)),NA(), L3564)</f>
        <v>0</v>
      </c>
      <c r="M5496">
        <f>IF(ISNA(N5496),NA(),M3564)</f>
        <v>0</v>
      </c>
      <c r="N5496">
        <f>IF(OR(N3564="",AND(N3564=N3563,N3564=N3565)),NA(), N3564)</f>
        <v>0</v>
      </c>
    </row>
    <row r="5497" spans="5:14">
      <c r="E5497">
        <f>IF(ISNA(F5497),NA(),E3565)</f>
        <v>0</v>
      </c>
      <c r="F5497">
        <f>IF(OR(F3565="",AND(F3565=F3564,F3565=F3566)),NA(), F3565)</f>
        <v>0</v>
      </c>
      <c r="G5497">
        <f>IF(ISNA(H5497),NA(),G3565)</f>
        <v>0</v>
      </c>
      <c r="H5497">
        <f>IF(OR(H3565="",AND(H3565=H3564,H3565=H3566)),NA(), H3565)</f>
        <v>0</v>
      </c>
      <c r="K5497">
        <f>IF(ISNA(L5497),NA(),K3565)</f>
        <v>0</v>
      </c>
      <c r="L5497">
        <f>IF(OR(L3565="",AND(L3565=L3564,L3565=L3566)),NA(), L3565)</f>
        <v>0</v>
      </c>
      <c r="M5497">
        <f>IF(ISNA(N5497),NA(),M3565)</f>
        <v>0</v>
      </c>
      <c r="N5497">
        <f>IF(OR(N3565="",AND(N3565=N3564,N3565=N3566)),NA(), N3565)</f>
        <v>0</v>
      </c>
    </row>
    <row r="5498" spans="5:14">
      <c r="E5498">
        <f>IF(ISNA(F5498),NA(),E3566)</f>
        <v>0</v>
      </c>
      <c r="F5498">
        <f>IF(OR(F3566="",AND(F3566=F3565,F3566=F3567)),NA(), F3566)</f>
        <v>0</v>
      </c>
      <c r="G5498">
        <f>IF(ISNA(H5498),NA(),G3566)</f>
        <v>0</v>
      </c>
      <c r="H5498">
        <f>IF(OR(H3566="",AND(H3566=H3565,H3566=H3567)),NA(), H3566)</f>
        <v>0</v>
      </c>
      <c r="K5498">
        <f>IF(ISNA(L5498),NA(),K3566)</f>
        <v>0</v>
      </c>
      <c r="L5498">
        <f>IF(OR(L3566="",AND(L3566=L3565,L3566=L3567)),NA(), L3566)</f>
        <v>0</v>
      </c>
      <c r="M5498">
        <f>IF(ISNA(N5498),NA(),M3566)</f>
        <v>0</v>
      </c>
      <c r="N5498">
        <f>IF(OR(N3566="",AND(N3566=N3565,N3566=N3567)),NA(), N3566)</f>
        <v>0</v>
      </c>
    </row>
    <row r="5499" spans="5:14">
      <c r="E5499">
        <f>IF(ISNA(F5499),NA(),E3567)</f>
        <v>0</v>
      </c>
      <c r="F5499">
        <f>IF(OR(F3567="",AND(F3567=F3566,F3567=F3568)),NA(), F3567)</f>
        <v>0</v>
      </c>
      <c r="G5499">
        <f>IF(ISNA(H5499),NA(),G3567)</f>
        <v>0</v>
      </c>
      <c r="H5499">
        <f>IF(OR(H3567="",AND(H3567=H3566,H3567=H3568)),NA(), H3567)</f>
        <v>0</v>
      </c>
      <c r="K5499">
        <f>IF(ISNA(L5499),NA(),K3567)</f>
        <v>0</v>
      </c>
      <c r="L5499">
        <f>IF(OR(L3567="",AND(L3567=L3566,L3567=L3568)),NA(), L3567)</f>
        <v>0</v>
      </c>
      <c r="M5499">
        <f>IF(ISNA(N5499),NA(),M3567)</f>
        <v>0</v>
      </c>
      <c r="N5499">
        <f>IF(OR(N3567="",AND(N3567=N3566,N3567=N3568)),NA(), N3567)</f>
        <v>0</v>
      </c>
    </row>
    <row r="5500" spans="5:14">
      <c r="E5500">
        <f>IF(ISNA(F5500),NA(),E3568)</f>
        <v>0</v>
      </c>
      <c r="F5500">
        <f>IF(OR(F3568="",AND(F3568=F3567,F3568=F3569)),NA(), F3568)</f>
        <v>0</v>
      </c>
      <c r="G5500">
        <f>IF(ISNA(H5500),NA(),G3568)</f>
        <v>0</v>
      </c>
      <c r="H5500">
        <f>IF(OR(H3568="",AND(H3568=H3567,H3568=H3569)),NA(), H3568)</f>
        <v>0</v>
      </c>
      <c r="K5500">
        <f>IF(ISNA(L5500),NA(),K3568)</f>
        <v>0</v>
      </c>
      <c r="L5500">
        <f>IF(OR(L3568="",AND(L3568=L3567,L3568=L3569)),NA(), L3568)</f>
        <v>0</v>
      </c>
      <c r="M5500">
        <f>IF(ISNA(N5500),NA(),M3568)</f>
        <v>0</v>
      </c>
      <c r="N5500">
        <f>IF(OR(N3568="",AND(N3568=N3567,N3568=N3569)),NA(), N3568)</f>
        <v>0</v>
      </c>
    </row>
    <row r="5501" spans="5:14">
      <c r="E5501">
        <f>IF(ISNA(F5501),NA(),E3569)</f>
        <v>0</v>
      </c>
      <c r="F5501">
        <f>IF(OR(F3569="",AND(F3569=F3568,F3569=F3570)),NA(), F3569)</f>
        <v>0</v>
      </c>
      <c r="G5501">
        <f>IF(ISNA(H5501),NA(),G3569)</f>
        <v>0</v>
      </c>
      <c r="H5501">
        <f>IF(OR(H3569="",AND(H3569=H3568,H3569=H3570)),NA(), H3569)</f>
        <v>0</v>
      </c>
      <c r="K5501">
        <f>IF(ISNA(L5501),NA(),K3569)</f>
        <v>0</v>
      </c>
      <c r="L5501">
        <f>IF(OR(L3569="",AND(L3569=L3568,L3569=L3570)),NA(), L3569)</f>
        <v>0</v>
      </c>
      <c r="M5501">
        <f>IF(ISNA(N5501),NA(),M3569)</f>
        <v>0</v>
      </c>
      <c r="N5501">
        <f>IF(OR(N3569="",AND(N3569=N3568,N3569=N3570)),NA(), N3569)</f>
        <v>0</v>
      </c>
    </row>
    <row r="5502" spans="5:14">
      <c r="E5502">
        <f>IF(ISNA(F5502),NA(),E3570)</f>
        <v>0</v>
      </c>
      <c r="F5502">
        <f>IF(OR(F3570="",AND(F3570=F3569,F3570=F3571)),NA(), F3570)</f>
        <v>0</v>
      </c>
      <c r="G5502">
        <f>IF(ISNA(H5502),NA(),G3570)</f>
        <v>0</v>
      </c>
      <c r="H5502">
        <f>IF(OR(H3570="",AND(H3570=H3569,H3570=H3571)),NA(), H3570)</f>
        <v>0</v>
      </c>
      <c r="K5502">
        <f>IF(ISNA(L5502),NA(),K3570)</f>
        <v>0</v>
      </c>
      <c r="L5502">
        <f>IF(OR(L3570="",AND(L3570=L3569,L3570=L3571)),NA(), L3570)</f>
        <v>0</v>
      </c>
      <c r="M5502">
        <f>IF(ISNA(N5502),NA(),M3570)</f>
        <v>0</v>
      </c>
      <c r="N5502">
        <f>IF(OR(N3570="",AND(N3570=N3569,N3570=N3571)),NA(), N3570)</f>
        <v>0</v>
      </c>
    </row>
    <row r="5503" spans="5:14">
      <c r="E5503">
        <f>IF(ISNA(F5503),NA(),E3571)</f>
        <v>0</v>
      </c>
      <c r="F5503">
        <f>IF(OR(F3571="",AND(F3571=F3570,F3571=F3572)),NA(), F3571)</f>
        <v>0</v>
      </c>
      <c r="G5503">
        <f>IF(ISNA(H5503),NA(),G3571)</f>
        <v>0</v>
      </c>
      <c r="H5503">
        <f>IF(OR(H3571="",AND(H3571=H3570,H3571=H3572)),NA(), H3571)</f>
        <v>0</v>
      </c>
      <c r="K5503">
        <f>IF(ISNA(L5503),NA(),K3571)</f>
        <v>0</v>
      </c>
      <c r="L5503">
        <f>IF(OR(L3571="",AND(L3571=L3570,L3571=L3572)),NA(), L3571)</f>
        <v>0</v>
      </c>
      <c r="M5503">
        <f>IF(ISNA(N5503),NA(),M3571)</f>
        <v>0</v>
      </c>
      <c r="N5503">
        <f>IF(OR(N3571="",AND(N3571=N3570,N3571=N3572)),NA(), N3571)</f>
        <v>0</v>
      </c>
    </row>
    <row r="5504" spans="5:14">
      <c r="E5504">
        <f>IF(ISNA(F5504),NA(),E3572)</f>
        <v>0</v>
      </c>
      <c r="F5504">
        <f>IF(OR(F3572="",AND(F3572=F3571,F3572=F3573)),NA(), F3572)</f>
        <v>0</v>
      </c>
      <c r="G5504">
        <f>IF(ISNA(H5504),NA(),G3572)</f>
        <v>0</v>
      </c>
      <c r="H5504">
        <f>IF(OR(H3572="",AND(H3572=H3571,H3572=H3573)),NA(), H3572)</f>
        <v>0</v>
      </c>
      <c r="K5504">
        <f>IF(ISNA(L5504),NA(),K3572)</f>
        <v>0</v>
      </c>
      <c r="L5504">
        <f>IF(OR(L3572="",AND(L3572=L3571,L3572=L3573)),NA(), L3572)</f>
        <v>0</v>
      </c>
      <c r="M5504">
        <f>IF(ISNA(N5504),NA(),M3572)</f>
        <v>0</v>
      </c>
      <c r="N5504">
        <f>IF(OR(N3572="",AND(N3572=N3571,N3572=N3573)),NA(), N3572)</f>
        <v>0</v>
      </c>
    </row>
    <row r="5505" spans="5:14">
      <c r="E5505">
        <f>IF(ISNA(F5505),NA(),E3573)</f>
        <v>0</v>
      </c>
      <c r="F5505">
        <f>IF(OR(F3573="",AND(F3573=F3572,F3573=F3574)),NA(), F3573)</f>
        <v>0</v>
      </c>
      <c r="G5505">
        <f>IF(ISNA(H5505),NA(),G3573)</f>
        <v>0</v>
      </c>
      <c r="H5505">
        <f>IF(OR(H3573="",AND(H3573=H3572,H3573=H3574)),NA(), H3573)</f>
        <v>0</v>
      </c>
      <c r="K5505">
        <f>IF(ISNA(L5505),NA(),K3573)</f>
        <v>0</v>
      </c>
      <c r="L5505">
        <f>IF(OR(L3573="",AND(L3573=L3572,L3573=L3574)),NA(), L3573)</f>
        <v>0</v>
      </c>
      <c r="M5505">
        <f>IF(ISNA(N5505),NA(),M3573)</f>
        <v>0</v>
      </c>
      <c r="N5505">
        <f>IF(OR(N3573="",AND(N3573=N3572,N3573=N3574)),NA(), N3573)</f>
        <v>0</v>
      </c>
    </row>
    <row r="5506" spans="5:14">
      <c r="E5506">
        <f>IF(ISNA(F5506),NA(),E3574)</f>
        <v>0</v>
      </c>
      <c r="F5506">
        <f>IF(OR(F3574="",AND(F3574=F3573,F3574=F3575)),NA(), F3574)</f>
        <v>0</v>
      </c>
      <c r="G5506">
        <f>IF(ISNA(H5506),NA(),G3574)</f>
        <v>0</v>
      </c>
      <c r="H5506">
        <f>IF(OR(H3574="",AND(H3574=H3573,H3574=H3575)),NA(), H3574)</f>
        <v>0</v>
      </c>
      <c r="K5506">
        <f>IF(ISNA(L5506),NA(),K3574)</f>
        <v>0</v>
      </c>
      <c r="L5506">
        <f>IF(OR(L3574="",AND(L3574=L3573,L3574=L3575)),NA(), L3574)</f>
        <v>0</v>
      </c>
      <c r="M5506">
        <f>IF(ISNA(N5506),NA(),M3574)</f>
        <v>0</v>
      </c>
      <c r="N5506">
        <f>IF(OR(N3574="",AND(N3574=N3573,N3574=N3575)),NA(), N3574)</f>
        <v>0</v>
      </c>
    </row>
    <row r="5507" spans="5:14">
      <c r="E5507">
        <f>IF(ISNA(F5507),NA(),E3575)</f>
        <v>0</v>
      </c>
      <c r="F5507">
        <f>IF(OR(F3575="",AND(F3575=F3574,F3575=F3576)),NA(), F3575)</f>
        <v>0</v>
      </c>
      <c r="G5507">
        <f>IF(ISNA(H5507),NA(),G3575)</f>
        <v>0</v>
      </c>
      <c r="H5507">
        <f>IF(OR(H3575="",AND(H3575=H3574,H3575=H3576)),NA(), H3575)</f>
        <v>0</v>
      </c>
      <c r="K5507">
        <f>IF(ISNA(L5507),NA(),K3575)</f>
        <v>0</v>
      </c>
      <c r="L5507">
        <f>IF(OR(L3575="",AND(L3575=L3574,L3575=L3576)),NA(), L3575)</f>
        <v>0</v>
      </c>
      <c r="M5507">
        <f>IF(ISNA(N5507),NA(),M3575)</f>
        <v>0</v>
      </c>
      <c r="N5507">
        <f>IF(OR(N3575="",AND(N3575=N3574,N3575=N3576)),NA(), N3575)</f>
        <v>0</v>
      </c>
    </row>
    <row r="5508" spans="5:14">
      <c r="E5508">
        <f>IF(ISNA(F5508),NA(),E3576)</f>
        <v>0</v>
      </c>
      <c r="F5508">
        <f>IF(OR(F3576="",AND(F3576=F3575,F3576=F3577)),NA(), F3576)</f>
        <v>0</v>
      </c>
      <c r="G5508">
        <f>IF(ISNA(H5508),NA(),G3576)</f>
        <v>0</v>
      </c>
      <c r="H5508">
        <f>IF(OR(H3576="",AND(H3576=H3575,H3576=H3577)),NA(), H3576)</f>
        <v>0</v>
      </c>
      <c r="K5508">
        <f>IF(ISNA(L5508),NA(),K3576)</f>
        <v>0</v>
      </c>
      <c r="L5508">
        <f>IF(OR(L3576="",AND(L3576=L3575,L3576=L3577)),NA(), L3576)</f>
        <v>0</v>
      </c>
      <c r="M5508">
        <f>IF(ISNA(N5508),NA(),M3576)</f>
        <v>0</v>
      </c>
      <c r="N5508">
        <f>IF(OR(N3576="",AND(N3576=N3575,N3576=N3577)),NA(), N3576)</f>
        <v>0</v>
      </c>
    </row>
    <row r="5509" spans="5:14">
      <c r="E5509">
        <f>IF(ISNA(F5509),NA(),E3577)</f>
        <v>0</v>
      </c>
      <c r="F5509">
        <f>IF(OR(F3577="",AND(F3577=F3576,F3577=F3578)),NA(), F3577)</f>
        <v>0</v>
      </c>
      <c r="G5509">
        <f>IF(ISNA(H5509),NA(),G3577)</f>
        <v>0</v>
      </c>
      <c r="H5509">
        <f>IF(OR(H3577="",AND(H3577=H3576,H3577=H3578)),NA(), H3577)</f>
        <v>0</v>
      </c>
      <c r="K5509">
        <f>IF(ISNA(L5509),NA(),K3577)</f>
        <v>0</v>
      </c>
      <c r="L5509">
        <f>IF(OR(L3577="",AND(L3577=L3576,L3577=L3578)),NA(), L3577)</f>
        <v>0</v>
      </c>
      <c r="M5509">
        <f>IF(ISNA(N5509),NA(),M3577)</f>
        <v>0</v>
      </c>
      <c r="N5509">
        <f>IF(OR(N3577="",AND(N3577=N3576,N3577=N3578)),NA(), N3577)</f>
        <v>0</v>
      </c>
    </row>
    <row r="5510" spans="5:14">
      <c r="E5510">
        <f>IF(ISNA(F5510),NA(),E3578)</f>
        <v>0</v>
      </c>
      <c r="F5510">
        <f>IF(OR(F3578="",AND(F3578=F3577,F3578=F3579)),NA(), F3578)</f>
        <v>0</v>
      </c>
      <c r="G5510">
        <f>IF(ISNA(H5510),NA(),G3578)</f>
        <v>0</v>
      </c>
      <c r="H5510">
        <f>IF(OR(H3578="",AND(H3578=H3577,H3578=H3579)),NA(), H3578)</f>
        <v>0</v>
      </c>
      <c r="K5510">
        <f>IF(ISNA(L5510),NA(),K3578)</f>
        <v>0</v>
      </c>
      <c r="L5510">
        <f>IF(OR(L3578="",AND(L3578=L3577,L3578=L3579)),NA(), L3578)</f>
        <v>0</v>
      </c>
      <c r="M5510">
        <f>IF(ISNA(N5510),NA(),M3578)</f>
        <v>0</v>
      </c>
      <c r="N5510">
        <f>IF(OR(N3578="",AND(N3578=N3577,N3578=N3579)),NA(), N3578)</f>
        <v>0</v>
      </c>
    </row>
    <row r="5511" spans="5:14">
      <c r="E5511">
        <f>IF(ISNA(F5511),NA(),E3579)</f>
        <v>0</v>
      </c>
      <c r="F5511">
        <f>IF(OR(F3579="",AND(F3579=F3578,F3579=F3580)),NA(), F3579)</f>
        <v>0</v>
      </c>
      <c r="G5511">
        <f>IF(ISNA(H5511),NA(),G3579)</f>
        <v>0</v>
      </c>
      <c r="H5511">
        <f>IF(OR(H3579="",AND(H3579=H3578,H3579=H3580)),NA(), H3579)</f>
        <v>0</v>
      </c>
      <c r="K5511">
        <f>IF(ISNA(L5511),NA(),K3579)</f>
        <v>0</v>
      </c>
      <c r="L5511">
        <f>IF(OR(L3579="",AND(L3579=L3578,L3579=L3580)),NA(), L3579)</f>
        <v>0</v>
      </c>
      <c r="M5511">
        <f>IF(ISNA(N5511),NA(),M3579)</f>
        <v>0</v>
      </c>
      <c r="N5511">
        <f>IF(OR(N3579="",AND(N3579=N3578,N3579=N3580)),NA(), N3579)</f>
        <v>0</v>
      </c>
    </row>
    <row r="5512" spans="5:14">
      <c r="E5512">
        <f>IF(ISNA(F5512),NA(),E3580)</f>
        <v>0</v>
      </c>
      <c r="F5512">
        <f>IF(OR(F3580="",AND(F3580=F3579,F3580=F3581)),NA(), F3580)</f>
        <v>0</v>
      </c>
      <c r="G5512">
        <f>IF(ISNA(H5512),NA(),G3580)</f>
        <v>0</v>
      </c>
      <c r="H5512">
        <f>IF(OR(H3580="",AND(H3580=H3579,H3580=H3581)),NA(), H3580)</f>
        <v>0</v>
      </c>
      <c r="K5512">
        <f>IF(ISNA(L5512),NA(),K3580)</f>
        <v>0</v>
      </c>
      <c r="L5512">
        <f>IF(OR(L3580="",AND(L3580=L3579,L3580=L3581)),NA(), L3580)</f>
        <v>0</v>
      </c>
      <c r="M5512">
        <f>IF(ISNA(N5512),NA(),M3580)</f>
        <v>0</v>
      </c>
      <c r="N5512">
        <f>IF(OR(N3580="",AND(N3580=N3579,N3580=N3581)),NA(), N3580)</f>
        <v>0</v>
      </c>
    </row>
    <row r="5513" spans="5:14">
      <c r="E5513">
        <f>IF(ISNA(F5513),NA(),E3581)</f>
        <v>0</v>
      </c>
      <c r="F5513">
        <f>IF(OR(F3581="",AND(F3581=F3580,F3581=F3582)),NA(), F3581)</f>
        <v>0</v>
      </c>
      <c r="G5513">
        <f>IF(ISNA(H5513),NA(),G3581)</f>
        <v>0</v>
      </c>
      <c r="H5513">
        <f>IF(OR(H3581="",AND(H3581=H3580,H3581=H3582)),NA(), H3581)</f>
        <v>0</v>
      </c>
      <c r="K5513">
        <f>IF(ISNA(L5513),NA(),K3581)</f>
        <v>0</v>
      </c>
      <c r="L5513">
        <f>IF(OR(L3581="",AND(L3581=L3580,L3581=L3582)),NA(), L3581)</f>
        <v>0</v>
      </c>
      <c r="M5513">
        <f>IF(ISNA(N5513),NA(),M3581)</f>
        <v>0</v>
      </c>
      <c r="N5513">
        <f>IF(OR(N3581="",AND(N3581=N3580,N3581=N3582)),NA(), N3581)</f>
        <v>0</v>
      </c>
    </row>
    <row r="5514" spans="5:14">
      <c r="E5514">
        <f>IF(ISNA(F5514),NA(),E3582)</f>
        <v>0</v>
      </c>
      <c r="F5514">
        <f>IF(OR(F3582="",AND(F3582=F3581,F3582=F3583)),NA(), F3582)</f>
        <v>0</v>
      </c>
      <c r="G5514">
        <f>IF(ISNA(H5514),NA(),G3582)</f>
        <v>0</v>
      </c>
      <c r="H5514">
        <f>IF(OR(H3582="",AND(H3582=H3581,H3582=H3583)),NA(), H3582)</f>
        <v>0</v>
      </c>
      <c r="K5514">
        <f>IF(ISNA(L5514),NA(),K3582)</f>
        <v>0</v>
      </c>
      <c r="L5514">
        <f>IF(OR(L3582="",AND(L3582=L3581,L3582=L3583)),NA(), L3582)</f>
        <v>0</v>
      </c>
      <c r="M5514">
        <f>IF(ISNA(N5514),NA(),M3582)</f>
        <v>0</v>
      </c>
      <c r="N5514">
        <f>IF(OR(N3582="",AND(N3582=N3581,N3582=N3583)),NA(), N3582)</f>
        <v>0</v>
      </c>
    </row>
    <row r="5515" spans="5:14">
      <c r="E5515">
        <f>IF(ISNA(F5515),NA(),E3583)</f>
        <v>0</v>
      </c>
      <c r="F5515">
        <f>IF(OR(F3583="",AND(F3583=F3582,F3583=F3584)),NA(), F3583)</f>
        <v>0</v>
      </c>
      <c r="G5515">
        <f>IF(ISNA(H5515),NA(),G3583)</f>
        <v>0</v>
      </c>
      <c r="H5515">
        <f>IF(OR(H3583="",AND(H3583=H3582,H3583=H3584)),NA(), H3583)</f>
        <v>0</v>
      </c>
      <c r="K5515">
        <f>IF(ISNA(L5515),NA(),K3583)</f>
        <v>0</v>
      </c>
      <c r="L5515">
        <f>IF(OR(L3583="",AND(L3583=L3582,L3583=L3584)),NA(), L3583)</f>
        <v>0</v>
      </c>
      <c r="M5515">
        <f>IF(ISNA(N5515),NA(),M3583)</f>
        <v>0</v>
      </c>
      <c r="N5515">
        <f>IF(OR(N3583="",AND(N3583=N3582,N3583=N3584)),NA(), N3583)</f>
        <v>0</v>
      </c>
    </row>
    <row r="5516" spans="5:14">
      <c r="E5516">
        <f>IF(ISNA(F5516),NA(),E3584)</f>
        <v>0</v>
      </c>
      <c r="F5516">
        <f>IF(OR(F3584="",AND(F3584=F3583,F3584=F3585)),NA(), F3584)</f>
        <v>0</v>
      </c>
      <c r="G5516">
        <f>IF(ISNA(H5516),NA(),G3584)</f>
        <v>0</v>
      </c>
      <c r="H5516">
        <f>IF(OR(H3584="",AND(H3584=H3583,H3584=H3585)),NA(), H3584)</f>
        <v>0</v>
      </c>
      <c r="K5516">
        <f>IF(ISNA(L5516),NA(),K3584)</f>
        <v>0</v>
      </c>
      <c r="L5516">
        <f>IF(OR(L3584="",AND(L3584=L3583,L3584=L3585)),NA(), L3584)</f>
        <v>0</v>
      </c>
      <c r="M5516">
        <f>IF(ISNA(N5516),NA(),M3584)</f>
        <v>0</v>
      </c>
      <c r="N5516">
        <f>IF(OR(N3584="",AND(N3584=N3583,N3584=N3585)),NA(), N3584)</f>
        <v>0</v>
      </c>
    </row>
    <row r="5517" spans="5:14">
      <c r="E5517">
        <f>IF(ISNA(F5517),NA(),E3585)</f>
        <v>0</v>
      </c>
      <c r="F5517">
        <f>IF(OR(F3585="",AND(F3585=F3584,F3585=F3586)),NA(), F3585)</f>
        <v>0</v>
      </c>
      <c r="G5517">
        <f>IF(ISNA(H5517),NA(),G3585)</f>
        <v>0</v>
      </c>
      <c r="H5517">
        <f>IF(OR(H3585="",AND(H3585=H3584,H3585=H3586)),NA(), H3585)</f>
        <v>0</v>
      </c>
      <c r="K5517">
        <f>IF(ISNA(L5517),NA(),K3585)</f>
        <v>0</v>
      </c>
      <c r="L5517">
        <f>IF(OR(L3585="",AND(L3585=L3584,L3585=L3586)),NA(), L3585)</f>
        <v>0</v>
      </c>
      <c r="M5517">
        <f>IF(ISNA(N5517),NA(),M3585)</f>
        <v>0</v>
      </c>
      <c r="N5517">
        <f>IF(OR(N3585="",AND(N3585=N3584,N3585=N3586)),NA(), N3585)</f>
        <v>0</v>
      </c>
    </row>
    <row r="5518" spans="5:14">
      <c r="E5518">
        <f>IF(ISNA(F5518),NA(),E3586)</f>
        <v>0</v>
      </c>
      <c r="F5518">
        <f>IF(OR(F3586="",AND(F3586=F3585,F3586=F3587)),NA(), F3586)</f>
        <v>0</v>
      </c>
      <c r="G5518">
        <f>IF(ISNA(H5518),NA(),G3586)</f>
        <v>0</v>
      </c>
      <c r="H5518">
        <f>IF(OR(H3586="",AND(H3586=H3585,H3586=H3587)),NA(), H3586)</f>
        <v>0</v>
      </c>
      <c r="K5518">
        <f>IF(ISNA(L5518),NA(),K3586)</f>
        <v>0</v>
      </c>
      <c r="L5518">
        <f>IF(OR(L3586="",AND(L3586=L3585,L3586=L3587)),NA(), L3586)</f>
        <v>0</v>
      </c>
      <c r="M5518">
        <f>IF(ISNA(N5518),NA(),M3586)</f>
        <v>0</v>
      </c>
      <c r="N5518">
        <f>IF(OR(N3586="",AND(N3586=N3585,N3586=N3587)),NA(), N3586)</f>
        <v>0</v>
      </c>
    </row>
    <row r="5519" spans="5:14">
      <c r="E5519">
        <f>IF(ISNA(F5519),NA(),E3587)</f>
        <v>0</v>
      </c>
      <c r="F5519">
        <f>IF(OR(F3587="",AND(F3587=F3586,F3587=F3588)),NA(), F3587)</f>
        <v>0</v>
      </c>
      <c r="G5519">
        <f>IF(ISNA(H5519),NA(),G3587)</f>
        <v>0</v>
      </c>
      <c r="H5519">
        <f>IF(OR(H3587="",AND(H3587=H3586,H3587=H3588)),NA(), H3587)</f>
        <v>0</v>
      </c>
      <c r="K5519">
        <f>IF(ISNA(L5519),NA(),K3587)</f>
        <v>0</v>
      </c>
      <c r="L5519">
        <f>IF(OR(L3587="",AND(L3587=L3586,L3587=L3588)),NA(), L3587)</f>
        <v>0</v>
      </c>
      <c r="M5519">
        <f>IF(ISNA(N5519),NA(),M3587)</f>
        <v>0</v>
      </c>
      <c r="N5519">
        <f>IF(OR(N3587="",AND(N3587=N3586,N3587=N3588)),NA(), N3587)</f>
        <v>0</v>
      </c>
    </row>
    <row r="5520" spans="5:14">
      <c r="E5520">
        <f>IF(ISNA(F5520),NA(),E3588)</f>
        <v>0</v>
      </c>
      <c r="F5520">
        <f>IF(OR(F3588="",AND(F3588=F3587,F3588=F3589)),NA(), F3588)</f>
        <v>0</v>
      </c>
      <c r="G5520">
        <f>IF(ISNA(H5520),NA(),G3588)</f>
        <v>0</v>
      </c>
      <c r="H5520">
        <f>IF(OR(H3588="",AND(H3588=H3587,H3588=H3589)),NA(), H3588)</f>
        <v>0</v>
      </c>
      <c r="K5520">
        <f>IF(ISNA(L5520),NA(),K3588)</f>
        <v>0</v>
      </c>
      <c r="L5520">
        <f>IF(OR(L3588="",AND(L3588=L3587,L3588=L3589)),NA(), L3588)</f>
        <v>0</v>
      </c>
      <c r="M5520">
        <f>IF(ISNA(N5520),NA(),M3588)</f>
        <v>0</v>
      </c>
      <c r="N5520">
        <f>IF(OR(N3588="",AND(N3588=N3587,N3588=N3589)),NA(), N3588)</f>
        <v>0</v>
      </c>
    </row>
    <row r="5521" spans="5:14">
      <c r="E5521">
        <f>IF(ISNA(F5521),NA(),E3589)</f>
        <v>0</v>
      </c>
      <c r="F5521">
        <f>IF(OR(F3589="",AND(F3589=F3588,F3589=F3590)),NA(), F3589)</f>
        <v>0</v>
      </c>
      <c r="G5521">
        <f>IF(ISNA(H5521),NA(),G3589)</f>
        <v>0</v>
      </c>
      <c r="H5521">
        <f>IF(OR(H3589="",AND(H3589=H3588,H3589=H3590)),NA(), H3589)</f>
        <v>0</v>
      </c>
      <c r="K5521">
        <f>IF(ISNA(L5521),NA(),K3589)</f>
        <v>0</v>
      </c>
      <c r="L5521">
        <f>IF(OR(L3589="",AND(L3589=L3588,L3589=L3590)),NA(), L3589)</f>
        <v>0</v>
      </c>
      <c r="M5521">
        <f>IF(ISNA(N5521),NA(),M3589)</f>
        <v>0</v>
      </c>
      <c r="N5521">
        <f>IF(OR(N3589="",AND(N3589=N3588,N3589=N3590)),NA(), N3589)</f>
        <v>0</v>
      </c>
    </row>
    <row r="5522" spans="5:14">
      <c r="E5522">
        <f>IF(ISNA(F5522),NA(),E3590)</f>
        <v>0</v>
      </c>
      <c r="F5522">
        <f>IF(OR(F3590="",AND(F3590=F3589,F3590=F3591)),NA(), F3590)</f>
        <v>0</v>
      </c>
      <c r="G5522">
        <f>IF(ISNA(H5522),NA(),G3590)</f>
        <v>0</v>
      </c>
      <c r="H5522">
        <f>IF(OR(H3590="",AND(H3590=H3589,H3590=H3591)),NA(), H3590)</f>
        <v>0</v>
      </c>
      <c r="K5522">
        <f>IF(ISNA(L5522),NA(),K3590)</f>
        <v>0</v>
      </c>
      <c r="L5522">
        <f>IF(OR(L3590="",AND(L3590=L3589,L3590=L3591)),NA(), L3590)</f>
        <v>0</v>
      </c>
      <c r="M5522">
        <f>IF(ISNA(N5522),NA(),M3590)</f>
        <v>0</v>
      </c>
      <c r="N5522">
        <f>IF(OR(N3590="",AND(N3590=N3589,N3590=N3591)),NA(), N3590)</f>
        <v>0</v>
      </c>
    </row>
    <row r="5523" spans="5:14">
      <c r="E5523">
        <f>IF(ISNA(F5523),NA(),E3591)</f>
        <v>0</v>
      </c>
      <c r="F5523">
        <f>IF(OR(F3591="",AND(F3591=F3590,F3591=F3592)),NA(), F3591)</f>
        <v>0</v>
      </c>
      <c r="G5523">
        <f>IF(ISNA(H5523),NA(),G3591)</f>
        <v>0</v>
      </c>
      <c r="H5523">
        <f>IF(OR(H3591="",AND(H3591=H3590,H3591=H3592)),NA(), H3591)</f>
        <v>0</v>
      </c>
      <c r="K5523">
        <f>IF(ISNA(L5523),NA(),K3591)</f>
        <v>0</v>
      </c>
      <c r="L5523">
        <f>IF(OR(L3591="",AND(L3591=L3590,L3591=L3592)),NA(), L3591)</f>
        <v>0</v>
      </c>
      <c r="M5523">
        <f>IF(ISNA(N5523),NA(),M3591)</f>
        <v>0</v>
      </c>
      <c r="N5523">
        <f>IF(OR(N3591="",AND(N3591=N3590,N3591=N3592)),NA(), N3591)</f>
        <v>0</v>
      </c>
    </row>
    <row r="5524" spans="5:14">
      <c r="E5524">
        <f>IF(ISNA(F5524),NA(),E3592)</f>
        <v>0</v>
      </c>
      <c r="F5524">
        <f>IF(OR(F3592="",AND(F3592=F3591,F3592=F3593)),NA(), F3592)</f>
        <v>0</v>
      </c>
      <c r="G5524">
        <f>IF(ISNA(H5524),NA(),G3592)</f>
        <v>0</v>
      </c>
      <c r="H5524">
        <f>IF(OR(H3592="",AND(H3592=H3591,H3592=H3593)),NA(), H3592)</f>
        <v>0</v>
      </c>
      <c r="K5524">
        <f>IF(ISNA(L5524),NA(),K3592)</f>
        <v>0</v>
      </c>
      <c r="L5524">
        <f>IF(OR(L3592="",AND(L3592=L3591,L3592=L3593)),NA(), L3592)</f>
        <v>0</v>
      </c>
      <c r="M5524">
        <f>IF(ISNA(N5524),NA(),M3592)</f>
        <v>0</v>
      </c>
      <c r="N5524">
        <f>IF(OR(N3592="",AND(N3592=N3591,N3592=N3593)),NA(), N3592)</f>
        <v>0</v>
      </c>
    </row>
    <row r="5525" spans="5:14">
      <c r="E5525">
        <f>IF(ISNA(F5525),NA(),E3593)</f>
        <v>0</v>
      </c>
      <c r="F5525">
        <f>IF(OR(F3593="",AND(F3593=F3592,F3593=F3594)),NA(), F3593)</f>
        <v>0</v>
      </c>
      <c r="G5525">
        <f>IF(ISNA(H5525),NA(),G3593)</f>
        <v>0</v>
      </c>
      <c r="H5525">
        <f>IF(OR(H3593="",AND(H3593=H3592,H3593=H3594)),NA(), H3593)</f>
        <v>0</v>
      </c>
      <c r="K5525">
        <f>IF(ISNA(L5525),NA(),K3593)</f>
        <v>0</v>
      </c>
      <c r="L5525">
        <f>IF(OR(L3593="",AND(L3593=L3592,L3593=L3594)),NA(), L3593)</f>
        <v>0</v>
      </c>
      <c r="M5525">
        <f>IF(ISNA(N5525),NA(),M3593)</f>
        <v>0</v>
      </c>
      <c r="N5525">
        <f>IF(OR(N3593="",AND(N3593=N3592,N3593=N3594)),NA(), N3593)</f>
        <v>0</v>
      </c>
    </row>
    <row r="5526" spans="5:14">
      <c r="E5526">
        <f>IF(ISNA(F5526),NA(),E3594)</f>
        <v>0</v>
      </c>
      <c r="F5526">
        <f>IF(OR(F3594="",AND(F3594=F3593,F3594=F3595)),NA(), F3594)</f>
        <v>0</v>
      </c>
      <c r="G5526">
        <f>IF(ISNA(H5526),NA(),G3594)</f>
        <v>0</v>
      </c>
      <c r="H5526">
        <f>IF(OR(H3594="",AND(H3594=H3593,H3594=H3595)),NA(), H3594)</f>
        <v>0</v>
      </c>
      <c r="K5526">
        <f>IF(ISNA(L5526),NA(),K3594)</f>
        <v>0</v>
      </c>
      <c r="L5526">
        <f>IF(OR(L3594="",AND(L3594=L3593,L3594=L3595)),NA(), L3594)</f>
        <v>0</v>
      </c>
      <c r="M5526">
        <f>IF(ISNA(N5526),NA(),M3594)</f>
        <v>0</v>
      </c>
      <c r="N5526">
        <f>IF(OR(N3594="",AND(N3594=N3593,N3594=N3595)),NA(), N3594)</f>
        <v>0</v>
      </c>
    </row>
    <row r="5527" spans="5:14">
      <c r="E5527">
        <f>IF(ISNA(F5527),NA(),E3595)</f>
        <v>0</v>
      </c>
      <c r="F5527">
        <f>IF(OR(F3595="",AND(F3595=F3594,F3595=F3596)),NA(), F3595)</f>
        <v>0</v>
      </c>
      <c r="G5527">
        <f>IF(ISNA(H5527),NA(),G3595)</f>
        <v>0</v>
      </c>
      <c r="H5527">
        <f>IF(OR(H3595="",AND(H3595=H3594,H3595=H3596)),NA(), H3595)</f>
        <v>0</v>
      </c>
      <c r="K5527">
        <f>IF(ISNA(L5527),NA(),K3595)</f>
        <v>0</v>
      </c>
      <c r="L5527">
        <f>IF(OR(L3595="",AND(L3595=L3594,L3595=L3596)),NA(), L3595)</f>
        <v>0</v>
      </c>
      <c r="M5527">
        <f>IF(ISNA(N5527),NA(),M3595)</f>
        <v>0</v>
      </c>
      <c r="N5527">
        <f>IF(OR(N3595="",AND(N3595=N3594,N3595=N3596)),NA(), N3595)</f>
        <v>0</v>
      </c>
    </row>
    <row r="5528" spans="5:14">
      <c r="E5528">
        <f>IF(ISNA(F5528),NA(),E3596)</f>
        <v>0</v>
      </c>
      <c r="F5528">
        <f>IF(OR(F3596="",AND(F3596=F3595,F3596=F3597)),NA(), F3596)</f>
        <v>0</v>
      </c>
      <c r="G5528">
        <f>IF(ISNA(H5528),NA(),G3596)</f>
        <v>0</v>
      </c>
      <c r="H5528">
        <f>IF(OR(H3596="",AND(H3596=H3595,H3596=H3597)),NA(), H3596)</f>
        <v>0</v>
      </c>
      <c r="K5528">
        <f>IF(ISNA(L5528),NA(),K3596)</f>
        <v>0</v>
      </c>
      <c r="L5528">
        <f>IF(OR(L3596="",AND(L3596=L3595,L3596=L3597)),NA(), L3596)</f>
        <v>0</v>
      </c>
      <c r="M5528">
        <f>IF(ISNA(N5528),NA(),M3596)</f>
        <v>0</v>
      </c>
      <c r="N5528">
        <f>IF(OR(N3596="",AND(N3596=N3595,N3596=N3597)),NA(), N3596)</f>
        <v>0</v>
      </c>
    </row>
    <row r="5529" spans="5:14">
      <c r="E5529">
        <f>IF(ISNA(F5529),NA(),E3597)</f>
        <v>0</v>
      </c>
      <c r="F5529">
        <f>IF(OR(F3597="",AND(F3597=F3596,F3597=F3598)),NA(), F3597)</f>
        <v>0</v>
      </c>
      <c r="G5529">
        <f>IF(ISNA(H5529),NA(),G3597)</f>
        <v>0</v>
      </c>
      <c r="H5529">
        <f>IF(OR(H3597="",AND(H3597=H3596,H3597=H3598)),NA(), H3597)</f>
        <v>0</v>
      </c>
      <c r="K5529">
        <f>IF(ISNA(L5529),NA(),K3597)</f>
        <v>0</v>
      </c>
      <c r="L5529">
        <f>IF(OR(L3597="",AND(L3597=L3596,L3597=L3598)),NA(), L3597)</f>
        <v>0</v>
      </c>
      <c r="M5529">
        <f>IF(ISNA(N5529),NA(),M3597)</f>
        <v>0</v>
      </c>
      <c r="N5529">
        <f>IF(OR(N3597="",AND(N3597=N3596,N3597=N3598)),NA(), N3597)</f>
        <v>0</v>
      </c>
    </row>
    <row r="5530" spans="5:14">
      <c r="E5530">
        <f>IF(ISNA(F5530),NA(),E3598)</f>
        <v>0</v>
      </c>
      <c r="F5530">
        <f>IF(OR(F3598="",AND(F3598=F3597,F3598=F3599)),NA(), F3598)</f>
        <v>0</v>
      </c>
      <c r="G5530">
        <f>IF(ISNA(H5530),NA(),G3598)</f>
        <v>0</v>
      </c>
      <c r="H5530">
        <f>IF(OR(H3598="",AND(H3598=H3597,H3598=H3599)),NA(), H3598)</f>
        <v>0</v>
      </c>
      <c r="K5530">
        <f>IF(ISNA(L5530),NA(),K3598)</f>
        <v>0</v>
      </c>
      <c r="L5530">
        <f>IF(OR(L3598="",AND(L3598=L3597,L3598=L3599)),NA(), L3598)</f>
        <v>0</v>
      </c>
      <c r="M5530">
        <f>IF(ISNA(N5530),NA(),M3598)</f>
        <v>0</v>
      </c>
      <c r="N5530">
        <f>IF(OR(N3598="",AND(N3598=N3597,N3598=N3599)),NA(), N3598)</f>
        <v>0</v>
      </c>
    </row>
    <row r="5531" spans="5:14">
      <c r="E5531">
        <f>IF(ISNA(F5531),NA(),E3599)</f>
        <v>0</v>
      </c>
      <c r="F5531">
        <f>IF(OR(F3599="",AND(F3599=F3598,F3599=F3600)),NA(), F3599)</f>
        <v>0</v>
      </c>
      <c r="G5531">
        <f>IF(ISNA(H5531),NA(),G3599)</f>
        <v>0</v>
      </c>
      <c r="H5531">
        <f>IF(OR(H3599="",AND(H3599=H3598,H3599=H3600)),NA(), H3599)</f>
        <v>0</v>
      </c>
      <c r="K5531">
        <f>IF(ISNA(L5531),NA(),K3599)</f>
        <v>0</v>
      </c>
      <c r="L5531">
        <f>IF(OR(L3599="",AND(L3599=L3598,L3599=L3600)),NA(), L3599)</f>
        <v>0</v>
      </c>
      <c r="M5531">
        <f>IF(ISNA(N5531),NA(),M3599)</f>
        <v>0</v>
      </c>
      <c r="N5531">
        <f>IF(OR(N3599="",AND(N3599=N3598,N3599=N3600)),NA(), N3599)</f>
        <v>0</v>
      </c>
    </row>
    <row r="5532" spans="5:14">
      <c r="E5532">
        <f>IF(ISNA(F5532),NA(),E3600)</f>
        <v>0</v>
      </c>
      <c r="F5532">
        <f>IF(OR(F3600="",AND(F3600=F3599,F3600=F3601)),NA(), F3600)</f>
        <v>0</v>
      </c>
      <c r="G5532">
        <f>IF(ISNA(H5532),NA(),G3600)</f>
        <v>0</v>
      </c>
      <c r="H5532">
        <f>IF(OR(H3600="",AND(H3600=H3599,H3600=H3601)),NA(), H3600)</f>
        <v>0</v>
      </c>
      <c r="K5532">
        <f>IF(ISNA(L5532),NA(),K3600)</f>
        <v>0</v>
      </c>
      <c r="L5532">
        <f>IF(OR(L3600="",AND(L3600=L3599,L3600=L3601)),NA(), L3600)</f>
        <v>0</v>
      </c>
      <c r="M5532">
        <f>IF(ISNA(N5532),NA(),M3600)</f>
        <v>0</v>
      </c>
      <c r="N5532">
        <f>IF(OR(N3600="",AND(N3600=N3599,N3600=N3601)),NA(), N3600)</f>
        <v>0</v>
      </c>
    </row>
    <row r="5533" spans="5:14">
      <c r="E5533">
        <f>IF(ISNA(F5533),NA(),E3601)</f>
        <v>0</v>
      </c>
      <c r="F5533">
        <f>IF(OR(F3601="",AND(F3601=F3600,F3601=F3602)),NA(), F3601)</f>
        <v>0</v>
      </c>
      <c r="G5533">
        <f>IF(ISNA(H5533),NA(),G3601)</f>
        <v>0</v>
      </c>
      <c r="H5533">
        <f>IF(OR(H3601="",AND(H3601=H3600,H3601=H3602)),NA(), H3601)</f>
        <v>0</v>
      </c>
      <c r="K5533">
        <f>IF(ISNA(L5533),NA(),K3601)</f>
        <v>0</v>
      </c>
      <c r="L5533">
        <f>IF(OR(L3601="",AND(L3601=L3600,L3601=L3602)),NA(), L3601)</f>
        <v>0</v>
      </c>
      <c r="M5533">
        <f>IF(ISNA(N5533),NA(),M3601)</f>
        <v>0</v>
      </c>
      <c r="N5533">
        <f>IF(OR(N3601="",AND(N3601=N3600,N3601=N3602)),NA(), N3601)</f>
        <v>0</v>
      </c>
    </row>
    <row r="5534" spans="5:14">
      <c r="E5534">
        <f>IF(ISNA(F5534),NA(),E3602)</f>
        <v>0</v>
      </c>
      <c r="F5534">
        <f>IF(OR(F3602="",AND(F3602=F3601,F3602=F3603)),NA(), F3602)</f>
        <v>0</v>
      </c>
      <c r="G5534">
        <f>IF(ISNA(H5534),NA(),G3602)</f>
        <v>0</v>
      </c>
      <c r="H5534">
        <f>IF(OR(H3602="",AND(H3602=H3601,H3602=H3603)),NA(), H3602)</f>
        <v>0</v>
      </c>
      <c r="K5534">
        <f>IF(ISNA(L5534),NA(),K3602)</f>
        <v>0</v>
      </c>
      <c r="L5534">
        <f>IF(OR(L3602="",AND(L3602=L3601,L3602=L3603)),NA(), L3602)</f>
        <v>0</v>
      </c>
      <c r="M5534">
        <f>IF(ISNA(N5534),NA(),M3602)</f>
        <v>0</v>
      </c>
      <c r="N5534">
        <f>IF(OR(N3602="",AND(N3602=N3601,N3602=N3603)),NA(), N3602)</f>
        <v>0</v>
      </c>
    </row>
    <row r="5535" spans="5:14">
      <c r="E5535">
        <f>IF(ISNA(F5535),NA(),E3603)</f>
        <v>0</v>
      </c>
      <c r="F5535">
        <f>IF(OR(F3603="",AND(F3603=F3602,F3603=F3604)),NA(), F3603)</f>
        <v>0</v>
      </c>
      <c r="G5535">
        <f>IF(ISNA(H5535),NA(),G3603)</f>
        <v>0</v>
      </c>
      <c r="H5535">
        <f>IF(OR(H3603="",AND(H3603=H3602,H3603=H3604)),NA(), H3603)</f>
        <v>0</v>
      </c>
      <c r="K5535">
        <f>IF(ISNA(L5535),NA(),K3603)</f>
        <v>0</v>
      </c>
      <c r="L5535">
        <f>IF(OR(L3603="",AND(L3603=L3602,L3603=L3604)),NA(), L3603)</f>
        <v>0</v>
      </c>
      <c r="M5535">
        <f>IF(ISNA(N5535),NA(),M3603)</f>
        <v>0</v>
      </c>
      <c r="N5535">
        <f>IF(OR(N3603="",AND(N3603=N3602,N3603=N3604)),NA(), N3603)</f>
        <v>0</v>
      </c>
    </row>
    <row r="5536" spans="5:14">
      <c r="E5536">
        <f>IF(ISNA(F5536),NA(),E3604)</f>
        <v>0</v>
      </c>
      <c r="F5536">
        <f>IF(OR(F3604="",AND(F3604=F3603,F3604=F3605)),NA(), F3604)</f>
        <v>0</v>
      </c>
      <c r="G5536">
        <f>IF(ISNA(H5536),NA(),G3604)</f>
        <v>0</v>
      </c>
      <c r="H5536">
        <f>IF(OR(H3604="",AND(H3604=H3603,H3604=H3605)),NA(), H3604)</f>
        <v>0</v>
      </c>
      <c r="K5536">
        <f>IF(ISNA(L5536),NA(),K3604)</f>
        <v>0</v>
      </c>
      <c r="L5536">
        <f>IF(OR(L3604="",AND(L3604=L3603,L3604=L3605)),NA(), L3604)</f>
        <v>0</v>
      </c>
      <c r="M5536">
        <f>IF(ISNA(N5536),NA(),M3604)</f>
        <v>0</v>
      </c>
      <c r="N5536">
        <f>IF(OR(N3604="",AND(N3604=N3603,N3604=N3605)),NA(), N3604)</f>
        <v>0</v>
      </c>
    </row>
    <row r="5537" spans="5:14">
      <c r="E5537">
        <f>IF(ISNA(F5537),NA(),E3605)</f>
        <v>0</v>
      </c>
      <c r="F5537">
        <f>IF(OR(F3605="",AND(F3605=F3604,F3605=F3606)),NA(), F3605)</f>
        <v>0</v>
      </c>
      <c r="G5537">
        <f>IF(ISNA(H5537),NA(),G3605)</f>
        <v>0</v>
      </c>
      <c r="H5537">
        <f>IF(OR(H3605="",AND(H3605=H3604,H3605=H3606)),NA(), H3605)</f>
        <v>0</v>
      </c>
      <c r="K5537">
        <f>IF(ISNA(L5537),NA(),K3605)</f>
        <v>0</v>
      </c>
      <c r="L5537">
        <f>IF(OR(L3605="",AND(L3605=L3604,L3605=L3606)),NA(), L3605)</f>
        <v>0</v>
      </c>
      <c r="M5537">
        <f>IF(ISNA(N5537),NA(),M3605)</f>
        <v>0</v>
      </c>
      <c r="N5537">
        <f>IF(OR(N3605="",AND(N3605=N3604,N3605=N3606)),NA(), N3605)</f>
        <v>0</v>
      </c>
    </row>
    <row r="5538" spans="5:14">
      <c r="E5538">
        <f>IF(ISNA(F5538),NA(),E3606)</f>
        <v>0</v>
      </c>
      <c r="F5538">
        <f>IF(OR(F3606="",AND(F3606=F3605,F3606=F3607)),NA(), F3606)</f>
        <v>0</v>
      </c>
      <c r="G5538">
        <f>IF(ISNA(H5538),NA(),G3606)</f>
        <v>0</v>
      </c>
      <c r="H5538">
        <f>IF(OR(H3606="",AND(H3606=H3605,H3606=H3607)),NA(), H3606)</f>
        <v>0</v>
      </c>
      <c r="K5538">
        <f>IF(ISNA(L5538),NA(),K3606)</f>
        <v>0</v>
      </c>
      <c r="L5538">
        <f>IF(OR(L3606="",AND(L3606=L3605,L3606=L3607)),NA(), L3606)</f>
        <v>0</v>
      </c>
      <c r="M5538">
        <f>IF(ISNA(N5538),NA(),M3606)</f>
        <v>0</v>
      </c>
      <c r="N5538">
        <f>IF(OR(N3606="",AND(N3606=N3605,N3606=N3607)),NA(), N3606)</f>
        <v>0</v>
      </c>
    </row>
    <row r="5539" spans="5:14">
      <c r="E5539">
        <f>IF(ISNA(F5539),NA(),E3607)</f>
        <v>0</v>
      </c>
      <c r="F5539">
        <f>IF(OR(F3607="",AND(F3607=F3606,F3607=F3608)),NA(), F3607)</f>
        <v>0</v>
      </c>
      <c r="G5539">
        <f>IF(ISNA(H5539),NA(),G3607)</f>
        <v>0</v>
      </c>
      <c r="H5539">
        <f>IF(OR(H3607="",AND(H3607=H3606,H3607=H3608)),NA(), H3607)</f>
        <v>0</v>
      </c>
      <c r="K5539">
        <f>IF(ISNA(L5539),NA(),K3607)</f>
        <v>0</v>
      </c>
      <c r="L5539">
        <f>IF(OR(L3607="",AND(L3607=L3606,L3607=L3608)),NA(), L3607)</f>
        <v>0</v>
      </c>
      <c r="M5539">
        <f>IF(ISNA(N5539),NA(),M3607)</f>
        <v>0</v>
      </c>
      <c r="N5539">
        <f>IF(OR(N3607="",AND(N3607=N3606,N3607=N3608)),NA(), N3607)</f>
        <v>0</v>
      </c>
    </row>
    <row r="5540" spans="5:14">
      <c r="E5540">
        <f>IF(ISNA(F5540),NA(),E3608)</f>
        <v>0</v>
      </c>
      <c r="F5540">
        <f>IF(OR(F3608="",AND(F3608=F3607,F3608=F3609)),NA(), F3608)</f>
        <v>0</v>
      </c>
      <c r="G5540">
        <f>IF(ISNA(H5540),NA(),G3608)</f>
        <v>0</v>
      </c>
      <c r="H5540">
        <f>IF(OR(H3608="",AND(H3608=H3607,H3608=H3609)),NA(), H3608)</f>
        <v>0</v>
      </c>
      <c r="K5540">
        <f>IF(ISNA(L5540),NA(),K3608)</f>
        <v>0</v>
      </c>
      <c r="L5540">
        <f>IF(OR(L3608="",AND(L3608=L3607,L3608=L3609)),NA(), L3608)</f>
        <v>0</v>
      </c>
      <c r="M5540">
        <f>IF(ISNA(N5540),NA(),M3608)</f>
        <v>0</v>
      </c>
      <c r="N5540">
        <f>IF(OR(N3608="",AND(N3608=N3607,N3608=N3609)),NA(), N3608)</f>
        <v>0</v>
      </c>
    </row>
    <row r="5541" spans="5:14">
      <c r="E5541">
        <f>IF(ISNA(F5541),NA(),E3609)</f>
        <v>0</v>
      </c>
      <c r="F5541">
        <f>IF(OR(F3609="",AND(F3609=F3608,F3609=F3610)),NA(), F3609)</f>
        <v>0</v>
      </c>
      <c r="G5541">
        <f>IF(ISNA(H5541),NA(),G3609)</f>
        <v>0</v>
      </c>
      <c r="H5541">
        <f>IF(OR(H3609="",AND(H3609=H3608,H3609=H3610)),NA(), H3609)</f>
        <v>0</v>
      </c>
      <c r="K5541">
        <f>IF(ISNA(L5541),NA(),K3609)</f>
        <v>0</v>
      </c>
      <c r="L5541">
        <f>IF(OR(L3609="",AND(L3609=L3608,L3609=L3610)),NA(), L3609)</f>
        <v>0</v>
      </c>
      <c r="M5541">
        <f>IF(ISNA(N5541),NA(),M3609)</f>
        <v>0</v>
      </c>
      <c r="N5541">
        <f>IF(OR(N3609="",AND(N3609=N3608,N3609=N3610)),NA(), N3609)</f>
        <v>0</v>
      </c>
    </row>
    <row r="5542" spans="5:14">
      <c r="E5542">
        <f>IF(ISNA(F5542),NA(),E3610)</f>
        <v>0</v>
      </c>
      <c r="F5542">
        <f>IF(OR(F3610="",AND(F3610=F3609,F3610=F3611)),NA(), F3610)</f>
        <v>0</v>
      </c>
      <c r="G5542">
        <f>IF(ISNA(H5542),NA(),G3610)</f>
        <v>0</v>
      </c>
      <c r="H5542">
        <f>IF(OR(H3610="",AND(H3610=H3609,H3610=H3611)),NA(), H3610)</f>
        <v>0</v>
      </c>
      <c r="K5542">
        <f>IF(ISNA(L5542),NA(),K3610)</f>
        <v>0</v>
      </c>
      <c r="L5542">
        <f>IF(OR(L3610="",AND(L3610=L3609,L3610=L3611)),NA(), L3610)</f>
        <v>0</v>
      </c>
      <c r="M5542">
        <f>IF(ISNA(N5542),NA(),M3610)</f>
        <v>0</v>
      </c>
      <c r="N5542">
        <f>IF(OR(N3610="",AND(N3610=N3609,N3610=N3611)),NA(), N3610)</f>
        <v>0</v>
      </c>
    </row>
    <row r="5543" spans="5:14">
      <c r="E5543">
        <f>IF(ISNA(F5543),NA(),E3611)</f>
        <v>0</v>
      </c>
      <c r="F5543">
        <f>IF(OR(F3611="",AND(F3611=F3610,F3611=F3612)),NA(), F3611)</f>
        <v>0</v>
      </c>
      <c r="G5543">
        <f>IF(ISNA(H5543),NA(),G3611)</f>
        <v>0</v>
      </c>
      <c r="H5543">
        <f>IF(OR(H3611="",AND(H3611=H3610,H3611=H3612)),NA(), H3611)</f>
        <v>0</v>
      </c>
      <c r="K5543">
        <f>IF(ISNA(L5543),NA(),K3611)</f>
        <v>0</v>
      </c>
      <c r="L5543">
        <f>IF(OR(L3611="",AND(L3611=L3610,L3611=L3612)),NA(), L3611)</f>
        <v>0</v>
      </c>
      <c r="M5543">
        <f>IF(ISNA(N5543),NA(),M3611)</f>
        <v>0</v>
      </c>
      <c r="N5543">
        <f>IF(OR(N3611="",AND(N3611=N3610,N3611=N3612)),NA(), N3611)</f>
        <v>0</v>
      </c>
    </row>
    <row r="5544" spans="5:14">
      <c r="E5544">
        <f>IF(ISNA(F5544),NA(),E3612)</f>
        <v>0</v>
      </c>
      <c r="F5544">
        <f>IF(OR(F3612="",AND(F3612=F3611,F3612=F3613)),NA(), F3612)</f>
        <v>0</v>
      </c>
      <c r="G5544">
        <f>IF(ISNA(H5544),NA(),G3612)</f>
        <v>0</v>
      </c>
      <c r="H5544">
        <f>IF(OR(H3612="",AND(H3612=H3611,H3612=H3613)),NA(), H3612)</f>
        <v>0</v>
      </c>
      <c r="K5544">
        <f>IF(ISNA(L5544),NA(),K3612)</f>
        <v>0</v>
      </c>
      <c r="L5544">
        <f>IF(OR(L3612="",AND(L3612=L3611,L3612=L3613)),NA(), L3612)</f>
        <v>0</v>
      </c>
      <c r="M5544">
        <f>IF(ISNA(N5544),NA(),M3612)</f>
        <v>0</v>
      </c>
      <c r="N5544">
        <f>IF(OR(N3612="",AND(N3612=N3611,N3612=N3613)),NA(), N3612)</f>
        <v>0</v>
      </c>
    </row>
    <row r="5545" spans="5:14">
      <c r="E5545">
        <f>IF(ISNA(F5545),NA(),E3613)</f>
        <v>0</v>
      </c>
      <c r="F5545">
        <f>IF(OR(F3613="",AND(F3613=F3612,F3613=F3614)),NA(), F3613)</f>
        <v>0</v>
      </c>
      <c r="G5545">
        <f>IF(ISNA(H5545),NA(),G3613)</f>
        <v>0</v>
      </c>
      <c r="H5545">
        <f>IF(OR(H3613="",AND(H3613=H3612,H3613=H3614)),NA(), H3613)</f>
        <v>0</v>
      </c>
      <c r="K5545">
        <f>IF(ISNA(L5545),NA(),K3613)</f>
        <v>0</v>
      </c>
      <c r="L5545">
        <f>IF(OR(L3613="",AND(L3613=L3612,L3613=L3614)),NA(), L3613)</f>
        <v>0</v>
      </c>
      <c r="M5545">
        <f>IF(ISNA(N5545),NA(),M3613)</f>
        <v>0</v>
      </c>
      <c r="N5545">
        <f>IF(OR(N3613="",AND(N3613=N3612,N3613=N3614)),NA(), N3613)</f>
        <v>0</v>
      </c>
    </row>
    <row r="5546" spans="5:14">
      <c r="E5546">
        <f>IF(ISNA(F5546),NA(),E3614)</f>
        <v>0</v>
      </c>
      <c r="F5546">
        <f>IF(OR(F3614="",AND(F3614=F3613,F3614=F3615)),NA(), F3614)</f>
        <v>0</v>
      </c>
      <c r="G5546">
        <f>IF(ISNA(H5546),NA(),G3614)</f>
        <v>0</v>
      </c>
      <c r="H5546">
        <f>IF(OR(H3614="",AND(H3614=H3613,H3614=H3615)),NA(), H3614)</f>
        <v>0</v>
      </c>
      <c r="K5546">
        <f>IF(ISNA(L5546),NA(),K3614)</f>
        <v>0</v>
      </c>
      <c r="L5546">
        <f>IF(OR(L3614="",AND(L3614=L3613,L3614=L3615)),NA(), L3614)</f>
        <v>0</v>
      </c>
      <c r="M5546">
        <f>IF(ISNA(N5546),NA(),M3614)</f>
        <v>0</v>
      </c>
      <c r="N5546">
        <f>IF(OR(N3614="",AND(N3614=N3613,N3614=N3615)),NA(), N3614)</f>
        <v>0</v>
      </c>
    </row>
    <row r="5547" spans="5:14">
      <c r="E5547">
        <f>IF(ISNA(F5547),NA(),E3615)</f>
        <v>0</v>
      </c>
      <c r="F5547">
        <f>IF(OR(F3615="",AND(F3615=F3614,F3615=F3616)),NA(), F3615)</f>
        <v>0</v>
      </c>
      <c r="G5547">
        <f>IF(ISNA(H5547),NA(),G3615)</f>
        <v>0</v>
      </c>
      <c r="H5547">
        <f>IF(OR(H3615="",AND(H3615=H3614,H3615=H3616)),NA(), H3615)</f>
        <v>0</v>
      </c>
      <c r="K5547">
        <f>IF(ISNA(L5547),NA(),K3615)</f>
        <v>0</v>
      </c>
      <c r="L5547">
        <f>IF(OR(L3615="",AND(L3615=L3614,L3615=L3616)),NA(), L3615)</f>
        <v>0</v>
      </c>
      <c r="M5547">
        <f>IF(ISNA(N5547),NA(),M3615)</f>
        <v>0</v>
      </c>
      <c r="N5547">
        <f>IF(OR(N3615="",AND(N3615=N3614,N3615=N3616)),NA(), N3615)</f>
        <v>0</v>
      </c>
    </row>
    <row r="5548" spans="5:14">
      <c r="E5548">
        <f>IF(ISNA(F5548),NA(),E3616)</f>
        <v>0</v>
      </c>
      <c r="F5548">
        <f>IF(OR(F3616="",AND(F3616=F3615,F3616=F3617)),NA(), F3616)</f>
        <v>0</v>
      </c>
      <c r="G5548">
        <f>IF(ISNA(H5548),NA(),G3616)</f>
        <v>0</v>
      </c>
      <c r="H5548">
        <f>IF(OR(H3616="",AND(H3616=H3615,H3616=H3617)),NA(), H3616)</f>
        <v>0</v>
      </c>
      <c r="K5548">
        <f>IF(ISNA(L5548),NA(),K3616)</f>
        <v>0</v>
      </c>
      <c r="L5548">
        <f>IF(OR(L3616="",AND(L3616=L3615,L3616=L3617)),NA(), L3616)</f>
        <v>0</v>
      </c>
      <c r="M5548">
        <f>IF(ISNA(N5548),NA(),M3616)</f>
        <v>0</v>
      </c>
      <c r="N5548">
        <f>IF(OR(N3616="",AND(N3616=N3615,N3616=N3617)),NA(), N3616)</f>
        <v>0</v>
      </c>
    </row>
    <row r="5549" spans="5:14">
      <c r="E5549">
        <f>IF(ISNA(F5549),NA(),E3617)</f>
        <v>0</v>
      </c>
      <c r="F5549">
        <f>IF(OR(F3617="",AND(F3617=F3616,F3617=F3618)),NA(), F3617)</f>
        <v>0</v>
      </c>
      <c r="G5549">
        <f>IF(ISNA(H5549),NA(),G3617)</f>
        <v>0</v>
      </c>
      <c r="H5549">
        <f>IF(OR(H3617="",AND(H3617=H3616,H3617=H3618)),NA(), H3617)</f>
        <v>0</v>
      </c>
      <c r="K5549">
        <f>IF(ISNA(L5549),NA(),K3617)</f>
        <v>0</v>
      </c>
      <c r="L5549">
        <f>IF(OR(L3617="",AND(L3617=L3616,L3617=L3618)),NA(), L3617)</f>
        <v>0</v>
      </c>
      <c r="M5549">
        <f>IF(ISNA(N5549),NA(),M3617)</f>
        <v>0</v>
      </c>
      <c r="N5549">
        <f>IF(OR(N3617="",AND(N3617=N3616,N3617=N3618)),NA(), N3617)</f>
        <v>0</v>
      </c>
    </row>
    <row r="5550" spans="5:14">
      <c r="E5550">
        <f>IF(ISNA(F5550),NA(),E3618)</f>
        <v>0</v>
      </c>
      <c r="F5550">
        <f>IF(OR(F3618="",AND(F3618=F3617,F3618=F3619)),NA(), F3618)</f>
        <v>0</v>
      </c>
      <c r="G5550">
        <f>IF(ISNA(H5550),NA(),G3618)</f>
        <v>0</v>
      </c>
      <c r="H5550">
        <f>IF(OR(H3618="",AND(H3618=H3617,H3618=H3619)),NA(), H3618)</f>
        <v>0</v>
      </c>
      <c r="K5550">
        <f>IF(ISNA(L5550),NA(),K3618)</f>
        <v>0</v>
      </c>
      <c r="L5550">
        <f>IF(OR(L3618="",AND(L3618=L3617,L3618=L3619)),NA(), L3618)</f>
        <v>0</v>
      </c>
      <c r="M5550">
        <f>IF(ISNA(N5550),NA(),M3618)</f>
        <v>0</v>
      </c>
      <c r="N5550">
        <f>IF(OR(N3618="",AND(N3618=N3617,N3618=N3619)),NA(), N3618)</f>
        <v>0</v>
      </c>
    </row>
    <row r="5551" spans="5:14">
      <c r="E5551">
        <f>IF(ISNA(F5551),NA(),E3619)</f>
        <v>0</v>
      </c>
      <c r="F5551">
        <f>IF(OR(F3619="",AND(F3619=F3618,F3619=F3620)),NA(), F3619)</f>
        <v>0</v>
      </c>
      <c r="G5551">
        <f>IF(ISNA(H5551),NA(),G3619)</f>
        <v>0</v>
      </c>
      <c r="H5551">
        <f>IF(OR(H3619="",AND(H3619=H3618,H3619=H3620)),NA(), H3619)</f>
        <v>0</v>
      </c>
      <c r="K5551">
        <f>IF(ISNA(L5551),NA(),K3619)</f>
        <v>0</v>
      </c>
      <c r="L5551">
        <f>IF(OR(L3619="",AND(L3619=L3618,L3619=L3620)),NA(), L3619)</f>
        <v>0</v>
      </c>
      <c r="M5551">
        <f>IF(ISNA(N5551),NA(),M3619)</f>
        <v>0</v>
      </c>
      <c r="N5551">
        <f>IF(OR(N3619="",AND(N3619=N3618,N3619=N3620)),NA(), N3619)</f>
        <v>0</v>
      </c>
    </row>
    <row r="5552" spans="5:14">
      <c r="E5552">
        <f>IF(ISNA(F5552),NA(),E3620)</f>
        <v>0</v>
      </c>
      <c r="F5552">
        <f>IF(OR(F3620="",AND(F3620=F3619,F3620=F3621)),NA(), F3620)</f>
        <v>0</v>
      </c>
      <c r="G5552">
        <f>IF(ISNA(H5552),NA(),G3620)</f>
        <v>0</v>
      </c>
      <c r="H5552">
        <f>IF(OR(H3620="",AND(H3620=H3619,H3620=H3621)),NA(), H3620)</f>
        <v>0</v>
      </c>
      <c r="K5552">
        <f>IF(ISNA(L5552),NA(),K3620)</f>
        <v>0</v>
      </c>
      <c r="L5552">
        <f>IF(OR(L3620="",AND(L3620=L3619,L3620=L3621)),NA(), L3620)</f>
        <v>0</v>
      </c>
      <c r="M5552">
        <f>IF(ISNA(N5552),NA(),M3620)</f>
        <v>0</v>
      </c>
      <c r="N5552">
        <f>IF(OR(N3620="",AND(N3620=N3619,N3620=N3621)),NA(), N3620)</f>
        <v>0</v>
      </c>
    </row>
    <row r="5553" spans="5:14">
      <c r="E5553">
        <f>IF(ISNA(F5553),NA(),E3621)</f>
        <v>0</v>
      </c>
      <c r="F5553">
        <f>IF(OR(F3621="",AND(F3621=F3620,F3621=F3622)),NA(), F3621)</f>
        <v>0</v>
      </c>
      <c r="G5553">
        <f>IF(ISNA(H5553),NA(),G3621)</f>
        <v>0</v>
      </c>
      <c r="H5553">
        <f>IF(OR(H3621="",AND(H3621=H3620,H3621=H3622)),NA(), H3621)</f>
        <v>0</v>
      </c>
      <c r="K5553">
        <f>IF(ISNA(L5553),NA(),K3621)</f>
        <v>0</v>
      </c>
      <c r="L5553">
        <f>IF(OR(L3621="",AND(L3621=L3620,L3621=L3622)),NA(), L3621)</f>
        <v>0</v>
      </c>
      <c r="M5553">
        <f>IF(ISNA(N5553),NA(),M3621)</f>
        <v>0</v>
      </c>
      <c r="N5553">
        <f>IF(OR(N3621="",AND(N3621=N3620,N3621=N3622)),NA(), N3621)</f>
        <v>0</v>
      </c>
    </row>
    <row r="5554" spans="5:14">
      <c r="E5554">
        <f>IF(ISNA(F5554),NA(),E3622)</f>
        <v>0</v>
      </c>
      <c r="F5554">
        <f>IF(OR(F3622="",AND(F3622=F3621,F3622=F3623)),NA(), F3622)</f>
        <v>0</v>
      </c>
      <c r="G5554">
        <f>IF(ISNA(H5554),NA(),G3622)</f>
        <v>0</v>
      </c>
      <c r="H5554">
        <f>IF(OR(H3622="",AND(H3622=H3621,H3622=H3623)),NA(), H3622)</f>
        <v>0</v>
      </c>
      <c r="K5554">
        <f>IF(ISNA(L5554),NA(),K3622)</f>
        <v>0</v>
      </c>
      <c r="L5554">
        <f>IF(OR(L3622="",AND(L3622=L3621,L3622=L3623)),NA(), L3622)</f>
        <v>0</v>
      </c>
      <c r="M5554">
        <f>IF(ISNA(N5554),NA(),M3622)</f>
        <v>0</v>
      </c>
      <c r="N5554">
        <f>IF(OR(N3622="",AND(N3622=N3621,N3622=N3623)),NA(), N3622)</f>
        <v>0</v>
      </c>
    </row>
    <row r="5555" spans="5:14">
      <c r="E5555">
        <f>IF(ISNA(F5555),NA(),E3623)</f>
        <v>0</v>
      </c>
      <c r="F5555">
        <f>IF(OR(F3623="",AND(F3623=F3622,F3623=F3624)),NA(), F3623)</f>
        <v>0</v>
      </c>
      <c r="G5555">
        <f>IF(ISNA(H5555),NA(),G3623)</f>
        <v>0</v>
      </c>
      <c r="H5555">
        <f>IF(OR(H3623="",AND(H3623=H3622,H3623=H3624)),NA(), H3623)</f>
        <v>0</v>
      </c>
      <c r="K5555">
        <f>IF(ISNA(L5555),NA(),K3623)</f>
        <v>0</v>
      </c>
      <c r="L5555">
        <f>IF(OR(L3623="",AND(L3623=L3622,L3623=L3624)),NA(), L3623)</f>
        <v>0</v>
      </c>
      <c r="M5555">
        <f>IF(ISNA(N5555),NA(),M3623)</f>
        <v>0</v>
      </c>
      <c r="N5555">
        <f>IF(OR(N3623="",AND(N3623=N3622,N3623=N3624)),NA(), N3623)</f>
        <v>0</v>
      </c>
    </row>
    <row r="5556" spans="5:14">
      <c r="E5556">
        <f>IF(ISNA(F5556),NA(),E3624)</f>
        <v>0</v>
      </c>
      <c r="F5556">
        <f>IF(OR(F3624="",AND(F3624=F3623,F3624=F3625)),NA(), F3624)</f>
        <v>0</v>
      </c>
      <c r="G5556">
        <f>IF(ISNA(H5556),NA(),G3624)</f>
        <v>0</v>
      </c>
      <c r="H5556">
        <f>IF(OR(H3624="",AND(H3624=H3623,H3624=H3625)),NA(), H3624)</f>
        <v>0</v>
      </c>
      <c r="K5556">
        <f>IF(ISNA(L5556),NA(),K3624)</f>
        <v>0</v>
      </c>
      <c r="L5556">
        <f>IF(OR(L3624="",AND(L3624=L3623,L3624=L3625)),NA(), L3624)</f>
        <v>0</v>
      </c>
      <c r="M5556">
        <f>IF(ISNA(N5556),NA(),M3624)</f>
        <v>0</v>
      </c>
      <c r="N5556">
        <f>IF(OR(N3624="",AND(N3624=N3623,N3624=N3625)),NA(), N3624)</f>
        <v>0</v>
      </c>
    </row>
    <row r="5557" spans="5:14">
      <c r="E5557">
        <f>IF(ISNA(F5557),NA(),E3625)</f>
        <v>0</v>
      </c>
      <c r="F5557">
        <f>IF(OR(F3625="",AND(F3625=F3624,F3625=F3626)),NA(), F3625)</f>
        <v>0</v>
      </c>
      <c r="G5557">
        <f>IF(ISNA(H5557),NA(),G3625)</f>
        <v>0</v>
      </c>
      <c r="H5557">
        <f>IF(OR(H3625="",AND(H3625=H3624,H3625=H3626)),NA(), H3625)</f>
        <v>0</v>
      </c>
      <c r="K5557">
        <f>IF(ISNA(L5557),NA(),K3625)</f>
        <v>0</v>
      </c>
      <c r="L5557">
        <f>IF(OR(L3625="",AND(L3625=L3624,L3625=L3626)),NA(), L3625)</f>
        <v>0</v>
      </c>
      <c r="M5557">
        <f>IF(ISNA(N5557),NA(),M3625)</f>
        <v>0</v>
      </c>
      <c r="N5557">
        <f>IF(OR(N3625="",AND(N3625=N3624,N3625=N3626)),NA(), N3625)</f>
        <v>0</v>
      </c>
    </row>
    <row r="5558" spans="5:14">
      <c r="E5558">
        <f>IF(ISNA(F5558),NA(),E3626)</f>
        <v>0</v>
      </c>
      <c r="F5558">
        <f>IF(OR(F3626="",AND(F3626=F3625,F3626=F3627)),NA(), F3626)</f>
        <v>0</v>
      </c>
      <c r="G5558">
        <f>IF(ISNA(H5558),NA(),G3626)</f>
        <v>0</v>
      </c>
      <c r="H5558">
        <f>IF(OR(H3626="",AND(H3626=H3625,H3626=H3627)),NA(), H3626)</f>
        <v>0</v>
      </c>
      <c r="K5558">
        <f>IF(ISNA(L5558),NA(),K3626)</f>
        <v>0</v>
      </c>
      <c r="L5558">
        <f>IF(OR(L3626="",AND(L3626=L3625,L3626=L3627)),NA(), L3626)</f>
        <v>0</v>
      </c>
      <c r="M5558">
        <f>IF(ISNA(N5558),NA(),M3626)</f>
        <v>0</v>
      </c>
      <c r="N5558">
        <f>IF(OR(N3626="",AND(N3626=N3625,N3626=N3627)),NA(), N3626)</f>
        <v>0</v>
      </c>
    </row>
    <row r="5559" spans="5:14">
      <c r="E5559">
        <f>IF(ISNA(F5559),NA(),E3627)</f>
        <v>0</v>
      </c>
      <c r="F5559">
        <f>IF(OR(F3627="",AND(F3627=F3626,F3627=F3628)),NA(), F3627)</f>
        <v>0</v>
      </c>
      <c r="G5559">
        <f>IF(ISNA(H5559),NA(),G3627)</f>
        <v>0</v>
      </c>
      <c r="H5559">
        <f>IF(OR(H3627="",AND(H3627=H3626,H3627=H3628)),NA(), H3627)</f>
        <v>0</v>
      </c>
      <c r="K5559">
        <f>IF(ISNA(L5559),NA(),K3627)</f>
        <v>0</v>
      </c>
      <c r="L5559">
        <f>IF(OR(L3627="",AND(L3627=L3626,L3627=L3628)),NA(), L3627)</f>
        <v>0</v>
      </c>
      <c r="M5559">
        <f>IF(ISNA(N5559),NA(),M3627)</f>
        <v>0</v>
      </c>
      <c r="N5559">
        <f>IF(OR(N3627="",AND(N3627=N3626,N3627=N3628)),NA(), N3627)</f>
        <v>0</v>
      </c>
    </row>
    <row r="5560" spans="5:14">
      <c r="E5560">
        <f>IF(ISNA(F5560),NA(),E3628)</f>
        <v>0</v>
      </c>
      <c r="F5560">
        <f>IF(OR(F3628="",AND(F3628=F3627,F3628=F3629)),NA(), F3628)</f>
        <v>0</v>
      </c>
      <c r="G5560">
        <f>IF(ISNA(H5560),NA(),G3628)</f>
        <v>0</v>
      </c>
      <c r="H5560">
        <f>IF(OR(H3628="",AND(H3628=H3627,H3628=H3629)),NA(), H3628)</f>
        <v>0</v>
      </c>
      <c r="K5560">
        <f>IF(ISNA(L5560),NA(),K3628)</f>
        <v>0</v>
      </c>
      <c r="L5560">
        <f>IF(OR(L3628="",AND(L3628=L3627,L3628=L3629)),NA(), L3628)</f>
        <v>0</v>
      </c>
      <c r="M5560">
        <f>IF(ISNA(N5560),NA(),M3628)</f>
        <v>0</v>
      </c>
      <c r="N5560">
        <f>IF(OR(N3628="",AND(N3628=N3627,N3628=N3629)),NA(), N3628)</f>
        <v>0</v>
      </c>
    </row>
    <row r="5561" spans="5:14">
      <c r="E5561">
        <f>IF(ISNA(F5561),NA(),E3629)</f>
        <v>0</v>
      </c>
      <c r="F5561">
        <f>IF(OR(F3629="",AND(F3629=F3628,F3629=F3630)),NA(), F3629)</f>
        <v>0</v>
      </c>
      <c r="G5561">
        <f>IF(ISNA(H5561),NA(),G3629)</f>
        <v>0</v>
      </c>
      <c r="H5561">
        <f>IF(OR(H3629="",AND(H3629=H3628,H3629=H3630)),NA(), H3629)</f>
        <v>0</v>
      </c>
      <c r="K5561">
        <f>IF(ISNA(L5561),NA(),K3629)</f>
        <v>0</v>
      </c>
      <c r="L5561">
        <f>IF(OR(L3629="",AND(L3629=L3628,L3629=L3630)),NA(), L3629)</f>
        <v>0</v>
      </c>
      <c r="M5561">
        <f>IF(ISNA(N5561),NA(),M3629)</f>
        <v>0</v>
      </c>
      <c r="N5561">
        <f>IF(OR(N3629="",AND(N3629=N3628,N3629=N3630)),NA(), N3629)</f>
        <v>0</v>
      </c>
    </row>
    <row r="5562" spans="5:14">
      <c r="E5562">
        <f>IF(ISNA(F5562),NA(),E3630)</f>
        <v>0</v>
      </c>
      <c r="F5562">
        <f>IF(OR(F3630="",AND(F3630=F3629,F3630=F3631)),NA(), F3630)</f>
        <v>0</v>
      </c>
      <c r="G5562">
        <f>IF(ISNA(H5562),NA(),G3630)</f>
        <v>0</v>
      </c>
      <c r="H5562">
        <f>IF(OR(H3630="",AND(H3630=H3629,H3630=H3631)),NA(), H3630)</f>
        <v>0</v>
      </c>
      <c r="K5562">
        <f>IF(ISNA(L5562),NA(),K3630)</f>
        <v>0</v>
      </c>
      <c r="L5562">
        <f>IF(OR(L3630="",AND(L3630=L3629,L3630=L3631)),NA(), L3630)</f>
        <v>0</v>
      </c>
      <c r="M5562">
        <f>IF(ISNA(N5562),NA(),M3630)</f>
        <v>0</v>
      </c>
      <c r="N5562">
        <f>IF(OR(N3630="",AND(N3630=N3629,N3630=N3631)),NA(), N3630)</f>
        <v>0</v>
      </c>
    </row>
    <row r="5563" spans="5:14">
      <c r="E5563">
        <f>IF(ISNA(F5563),NA(),E3631)</f>
        <v>0</v>
      </c>
      <c r="F5563">
        <f>IF(OR(F3631="",AND(F3631=F3630,F3631=F3632)),NA(), F3631)</f>
        <v>0</v>
      </c>
      <c r="G5563">
        <f>IF(ISNA(H5563),NA(),G3631)</f>
        <v>0</v>
      </c>
      <c r="H5563">
        <f>IF(OR(H3631="",AND(H3631=H3630,H3631=H3632)),NA(), H3631)</f>
        <v>0</v>
      </c>
      <c r="K5563">
        <f>IF(ISNA(L5563),NA(),K3631)</f>
        <v>0</v>
      </c>
      <c r="L5563">
        <f>IF(OR(L3631="",AND(L3631=L3630,L3631=L3632)),NA(), L3631)</f>
        <v>0</v>
      </c>
      <c r="M5563">
        <f>IF(ISNA(N5563),NA(),M3631)</f>
        <v>0</v>
      </c>
      <c r="N5563">
        <f>IF(OR(N3631="",AND(N3631=N3630,N3631=N3632)),NA(), N3631)</f>
        <v>0</v>
      </c>
    </row>
    <row r="5564" spans="5:14">
      <c r="E5564">
        <f>IF(ISNA(F5564),NA(),E3632)</f>
        <v>0</v>
      </c>
      <c r="F5564">
        <f>IF(OR(F3632="",AND(F3632=F3631,F3632=F3633)),NA(), F3632)</f>
        <v>0</v>
      </c>
      <c r="G5564">
        <f>IF(ISNA(H5564),NA(),G3632)</f>
        <v>0</v>
      </c>
      <c r="H5564">
        <f>IF(OR(H3632="",AND(H3632=H3631,H3632=H3633)),NA(), H3632)</f>
        <v>0</v>
      </c>
      <c r="K5564">
        <f>IF(ISNA(L5564),NA(),K3632)</f>
        <v>0</v>
      </c>
      <c r="L5564">
        <f>IF(OR(L3632="",AND(L3632=L3631,L3632=L3633)),NA(), L3632)</f>
        <v>0</v>
      </c>
      <c r="M5564">
        <f>IF(ISNA(N5564),NA(),M3632)</f>
        <v>0</v>
      </c>
      <c r="N5564">
        <f>IF(OR(N3632="",AND(N3632=N3631,N3632=N3633)),NA(), N3632)</f>
        <v>0</v>
      </c>
    </row>
    <row r="5565" spans="5:14">
      <c r="E5565">
        <f>IF(ISNA(F5565),NA(),E3633)</f>
        <v>0</v>
      </c>
      <c r="F5565">
        <f>IF(OR(F3633="",AND(F3633=F3632,F3633=F3634)),NA(), F3633)</f>
        <v>0</v>
      </c>
      <c r="G5565">
        <f>IF(ISNA(H5565),NA(),G3633)</f>
        <v>0</v>
      </c>
      <c r="H5565">
        <f>IF(OR(H3633="",AND(H3633=H3632,H3633=H3634)),NA(), H3633)</f>
        <v>0</v>
      </c>
      <c r="K5565">
        <f>IF(ISNA(L5565),NA(),K3633)</f>
        <v>0</v>
      </c>
      <c r="L5565">
        <f>IF(OR(L3633="",AND(L3633=L3632,L3633=L3634)),NA(), L3633)</f>
        <v>0</v>
      </c>
      <c r="M5565">
        <f>IF(ISNA(N5565),NA(),M3633)</f>
        <v>0</v>
      </c>
      <c r="N5565">
        <f>IF(OR(N3633="",AND(N3633=N3632,N3633=N3634)),NA(), N3633)</f>
        <v>0</v>
      </c>
    </row>
    <row r="5566" spans="5:14">
      <c r="E5566">
        <f>IF(ISNA(F5566),NA(),E3634)</f>
        <v>0</v>
      </c>
      <c r="F5566">
        <f>IF(OR(F3634="",AND(F3634=F3633,F3634=F3635)),NA(), F3634)</f>
        <v>0</v>
      </c>
      <c r="G5566">
        <f>IF(ISNA(H5566),NA(),G3634)</f>
        <v>0</v>
      </c>
      <c r="H5566">
        <f>IF(OR(H3634="",AND(H3634=H3633,H3634=H3635)),NA(), H3634)</f>
        <v>0</v>
      </c>
      <c r="K5566">
        <f>IF(ISNA(L5566),NA(),K3634)</f>
        <v>0</v>
      </c>
      <c r="L5566">
        <f>IF(OR(L3634="",AND(L3634=L3633,L3634=L3635)),NA(), L3634)</f>
        <v>0</v>
      </c>
      <c r="M5566">
        <f>IF(ISNA(N5566),NA(),M3634)</f>
        <v>0</v>
      </c>
      <c r="N5566">
        <f>IF(OR(N3634="",AND(N3634=N3633,N3634=N3635)),NA(), N3634)</f>
        <v>0</v>
      </c>
    </row>
    <row r="5567" spans="5:14">
      <c r="E5567">
        <f>IF(ISNA(F5567),NA(),E3635)</f>
        <v>0</v>
      </c>
      <c r="F5567">
        <f>IF(OR(F3635="",AND(F3635=F3634,F3635=F3636)),NA(), F3635)</f>
        <v>0</v>
      </c>
      <c r="G5567">
        <f>IF(ISNA(H5567),NA(),G3635)</f>
        <v>0</v>
      </c>
      <c r="H5567">
        <f>IF(OR(H3635="",AND(H3635=H3634,H3635=H3636)),NA(), H3635)</f>
        <v>0</v>
      </c>
      <c r="K5567">
        <f>IF(ISNA(L5567),NA(),K3635)</f>
        <v>0</v>
      </c>
      <c r="L5567">
        <f>IF(OR(L3635="",AND(L3635=L3634,L3635=L3636)),NA(), L3635)</f>
        <v>0</v>
      </c>
      <c r="M5567">
        <f>IF(ISNA(N5567),NA(),M3635)</f>
        <v>0</v>
      </c>
      <c r="N5567">
        <f>IF(OR(N3635="",AND(N3635=N3634,N3635=N3636)),NA(), N3635)</f>
        <v>0</v>
      </c>
    </row>
    <row r="5568" spans="5:14">
      <c r="E5568">
        <f>IF(ISNA(F5568),NA(),E3636)</f>
        <v>0</v>
      </c>
      <c r="F5568">
        <f>IF(OR(F3636="",AND(F3636=F3635,F3636=F3637)),NA(), F3636)</f>
        <v>0</v>
      </c>
      <c r="G5568">
        <f>IF(ISNA(H5568),NA(),G3636)</f>
        <v>0</v>
      </c>
      <c r="H5568">
        <f>IF(OR(H3636="",AND(H3636=H3635,H3636=H3637)),NA(), H3636)</f>
        <v>0</v>
      </c>
      <c r="K5568">
        <f>IF(ISNA(L5568),NA(),K3636)</f>
        <v>0</v>
      </c>
      <c r="L5568">
        <f>IF(OR(L3636="",AND(L3636=L3635,L3636=L3637)),NA(), L3636)</f>
        <v>0</v>
      </c>
      <c r="M5568">
        <f>IF(ISNA(N5568),NA(),M3636)</f>
        <v>0</v>
      </c>
      <c r="N5568">
        <f>IF(OR(N3636="",AND(N3636=N3635,N3636=N3637)),NA(), N3636)</f>
        <v>0</v>
      </c>
    </row>
    <row r="5569" spans="5:14">
      <c r="E5569">
        <f>IF(ISNA(F5569),NA(),E3637)</f>
        <v>0</v>
      </c>
      <c r="F5569">
        <f>IF(OR(F3637="",AND(F3637=F3636,F3637=F3638)),NA(), F3637)</f>
        <v>0</v>
      </c>
      <c r="G5569">
        <f>IF(ISNA(H5569),NA(),G3637)</f>
        <v>0</v>
      </c>
      <c r="H5569">
        <f>IF(OR(H3637="",AND(H3637=H3636,H3637=H3638)),NA(), H3637)</f>
        <v>0</v>
      </c>
      <c r="K5569">
        <f>IF(ISNA(L5569),NA(),K3637)</f>
        <v>0</v>
      </c>
      <c r="L5569">
        <f>IF(OR(L3637="",AND(L3637=L3636,L3637=L3638)),NA(), L3637)</f>
        <v>0</v>
      </c>
      <c r="M5569">
        <f>IF(ISNA(N5569),NA(),M3637)</f>
        <v>0</v>
      </c>
      <c r="N5569">
        <f>IF(OR(N3637="",AND(N3637=N3636,N3637=N3638)),NA(), N3637)</f>
        <v>0</v>
      </c>
    </row>
    <row r="5570" spans="5:14">
      <c r="E5570">
        <f>IF(ISNA(F5570),NA(),E3638)</f>
        <v>0</v>
      </c>
      <c r="F5570">
        <f>IF(OR(F3638="",AND(F3638=F3637,F3638=F3639)),NA(), F3638)</f>
        <v>0</v>
      </c>
      <c r="G5570">
        <f>IF(ISNA(H5570),NA(),G3638)</f>
        <v>0</v>
      </c>
      <c r="H5570">
        <f>IF(OR(H3638="",AND(H3638=H3637,H3638=H3639)),NA(), H3638)</f>
        <v>0</v>
      </c>
      <c r="K5570">
        <f>IF(ISNA(L5570),NA(),K3638)</f>
        <v>0</v>
      </c>
      <c r="L5570">
        <f>IF(OR(L3638="",AND(L3638=L3637,L3638=L3639)),NA(), L3638)</f>
        <v>0</v>
      </c>
      <c r="M5570">
        <f>IF(ISNA(N5570),NA(),M3638)</f>
        <v>0</v>
      </c>
      <c r="N5570">
        <f>IF(OR(N3638="",AND(N3638=N3637,N3638=N3639)),NA(), N3638)</f>
        <v>0</v>
      </c>
    </row>
    <row r="5571" spans="5:14">
      <c r="E5571">
        <f>IF(ISNA(F5571),NA(),E3639)</f>
        <v>0</v>
      </c>
      <c r="F5571">
        <f>IF(OR(F3639="",AND(F3639=F3638,F3639=F3640)),NA(), F3639)</f>
        <v>0</v>
      </c>
      <c r="G5571">
        <f>IF(ISNA(H5571),NA(),G3639)</f>
        <v>0</v>
      </c>
      <c r="H5571">
        <f>IF(OR(H3639="",AND(H3639=H3638,H3639=H3640)),NA(), H3639)</f>
        <v>0</v>
      </c>
      <c r="K5571">
        <f>IF(ISNA(L5571),NA(),K3639)</f>
        <v>0</v>
      </c>
      <c r="L5571">
        <f>IF(OR(L3639="",AND(L3639=L3638,L3639=L3640)),NA(), L3639)</f>
        <v>0</v>
      </c>
      <c r="M5571">
        <f>IF(ISNA(N5571),NA(),M3639)</f>
        <v>0</v>
      </c>
      <c r="N5571">
        <f>IF(OR(N3639="",AND(N3639=N3638,N3639=N3640)),NA(), N3639)</f>
        <v>0</v>
      </c>
    </row>
    <row r="5572" spans="5:14">
      <c r="E5572">
        <f>IF(ISNA(F5572),NA(),E3640)</f>
        <v>0</v>
      </c>
      <c r="F5572">
        <f>IF(OR(F3640="",AND(F3640=F3639,F3640=F3641)),NA(), F3640)</f>
        <v>0</v>
      </c>
      <c r="G5572">
        <f>IF(ISNA(H5572),NA(),G3640)</f>
        <v>0</v>
      </c>
      <c r="H5572">
        <f>IF(OR(H3640="",AND(H3640=H3639,H3640=H3641)),NA(), H3640)</f>
        <v>0</v>
      </c>
      <c r="K5572">
        <f>IF(ISNA(L5572),NA(),K3640)</f>
        <v>0</v>
      </c>
      <c r="L5572">
        <f>IF(OR(L3640="",AND(L3640=L3639,L3640=L3641)),NA(), L3640)</f>
        <v>0</v>
      </c>
      <c r="M5572">
        <f>IF(ISNA(N5572),NA(),M3640)</f>
        <v>0</v>
      </c>
      <c r="N5572">
        <f>IF(OR(N3640="",AND(N3640=N3639,N3640=N3641)),NA(), N3640)</f>
        <v>0</v>
      </c>
    </row>
    <row r="5573" spans="5:14">
      <c r="E5573">
        <f>IF(ISNA(F5573),NA(),E3641)</f>
        <v>0</v>
      </c>
      <c r="F5573">
        <f>IF(OR(F3641="",AND(F3641=F3640,F3641=F3642)),NA(), F3641)</f>
        <v>0</v>
      </c>
      <c r="G5573">
        <f>IF(ISNA(H5573),NA(),G3641)</f>
        <v>0</v>
      </c>
      <c r="H5573">
        <f>IF(OR(H3641="",AND(H3641=H3640,H3641=H3642)),NA(), H3641)</f>
        <v>0</v>
      </c>
      <c r="K5573">
        <f>IF(ISNA(L5573),NA(),K3641)</f>
        <v>0</v>
      </c>
      <c r="L5573">
        <f>IF(OR(L3641="",AND(L3641=L3640,L3641=L3642)),NA(), L3641)</f>
        <v>0</v>
      </c>
      <c r="M5573">
        <f>IF(ISNA(N5573),NA(),M3641)</f>
        <v>0</v>
      </c>
      <c r="N5573">
        <f>IF(OR(N3641="",AND(N3641=N3640,N3641=N3642)),NA(), N3641)</f>
        <v>0</v>
      </c>
    </row>
    <row r="5574" spans="5:14">
      <c r="E5574">
        <f>IF(ISNA(F5574),NA(),E3642)</f>
        <v>0</v>
      </c>
      <c r="F5574">
        <f>IF(OR(F3642="",AND(F3642=F3641,F3642=F3643)),NA(), F3642)</f>
        <v>0</v>
      </c>
      <c r="G5574">
        <f>IF(ISNA(H5574),NA(),G3642)</f>
        <v>0</v>
      </c>
      <c r="H5574">
        <f>IF(OR(H3642="",AND(H3642=H3641,H3642=H3643)),NA(), H3642)</f>
        <v>0</v>
      </c>
      <c r="K5574">
        <f>IF(ISNA(L5574),NA(),K3642)</f>
        <v>0</v>
      </c>
      <c r="L5574">
        <f>IF(OR(L3642="",AND(L3642=L3641,L3642=L3643)),NA(), L3642)</f>
        <v>0</v>
      </c>
      <c r="M5574">
        <f>IF(ISNA(N5574),NA(),M3642)</f>
        <v>0</v>
      </c>
      <c r="N5574">
        <f>IF(OR(N3642="",AND(N3642=N3641,N3642=N3643)),NA(), N3642)</f>
        <v>0</v>
      </c>
    </row>
    <row r="5575" spans="5:14">
      <c r="E5575">
        <f>IF(ISNA(F5575),NA(),E3643)</f>
        <v>0</v>
      </c>
      <c r="F5575">
        <f>IF(OR(F3643="",AND(F3643=F3642,F3643=F3644)),NA(), F3643)</f>
        <v>0</v>
      </c>
      <c r="G5575">
        <f>IF(ISNA(H5575),NA(),G3643)</f>
        <v>0</v>
      </c>
      <c r="H5575">
        <f>IF(OR(H3643="",AND(H3643=H3642,H3643=H3644)),NA(), H3643)</f>
        <v>0</v>
      </c>
      <c r="K5575">
        <f>IF(ISNA(L5575),NA(),K3643)</f>
        <v>0</v>
      </c>
      <c r="L5575">
        <f>IF(OR(L3643="",AND(L3643=L3642,L3643=L3644)),NA(), L3643)</f>
        <v>0</v>
      </c>
      <c r="M5575">
        <f>IF(ISNA(N5575),NA(),M3643)</f>
        <v>0</v>
      </c>
      <c r="N5575">
        <f>IF(OR(N3643="",AND(N3643=N3642,N3643=N3644)),NA(), N3643)</f>
        <v>0</v>
      </c>
    </row>
    <row r="5576" spans="5:14">
      <c r="E5576">
        <f>IF(ISNA(F5576),NA(),E3644)</f>
        <v>0</v>
      </c>
      <c r="F5576">
        <f>IF(OR(F3644="",AND(F3644=F3643,F3644=F3645)),NA(), F3644)</f>
        <v>0</v>
      </c>
      <c r="G5576">
        <f>IF(ISNA(H5576),NA(),G3644)</f>
        <v>0</v>
      </c>
      <c r="H5576">
        <f>IF(OR(H3644="",AND(H3644=H3643,H3644=H3645)),NA(), H3644)</f>
        <v>0</v>
      </c>
      <c r="K5576">
        <f>IF(ISNA(L5576),NA(),K3644)</f>
        <v>0</v>
      </c>
      <c r="L5576">
        <f>IF(OR(L3644="",AND(L3644=L3643,L3644=L3645)),NA(), L3644)</f>
        <v>0</v>
      </c>
      <c r="M5576">
        <f>IF(ISNA(N5576),NA(),M3644)</f>
        <v>0</v>
      </c>
      <c r="N5576">
        <f>IF(OR(N3644="",AND(N3644=N3643,N3644=N3645)),NA(), N3644)</f>
        <v>0</v>
      </c>
    </row>
    <row r="5577" spans="5:14">
      <c r="E5577">
        <f>IF(ISNA(F5577),NA(),E3645)</f>
        <v>0</v>
      </c>
      <c r="F5577">
        <f>IF(OR(F3645="",AND(F3645=F3644,F3645=F3646)),NA(), F3645)</f>
        <v>0</v>
      </c>
      <c r="G5577">
        <f>IF(ISNA(H5577),NA(),G3645)</f>
        <v>0</v>
      </c>
      <c r="H5577">
        <f>IF(OR(H3645="",AND(H3645=H3644,H3645=H3646)),NA(), H3645)</f>
        <v>0</v>
      </c>
      <c r="K5577">
        <f>IF(ISNA(L5577),NA(),K3645)</f>
        <v>0</v>
      </c>
      <c r="L5577">
        <f>IF(OR(L3645="",AND(L3645=L3644,L3645=L3646)),NA(), L3645)</f>
        <v>0</v>
      </c>
      <c r="M5577">
        <f>IF(ISNA(N5577),NA(),M3645)</f>
        <v>0</v>
      </c>
      <c r="N5577">
        <f>IF(OR(N3645="",AND(N3645=N3644,N3645=N3646)),NA(), N3645)</f>
        <v>0</v>
      </c>
    </row>
    <row r="5578" spans="5:14">
      <c r="E5578">
        <f>IF(ISNA(F5578),NA(),E3646)</f>
        <v>0</v>
      </c>
      <c r="F5578">
        <f>IF(OR(F3646="",AND(F3646=F3645,F3646=F3647)),NA(), F3646)</f>
        <v>0</v>
      </c>
      <c r="G5578">
        <f>IF(ISNA(H5578),NA(),G3646)</f>
        <v>0</v>
      </c>
      <c r="H5578">
        <f>IF(OR(H3646="",AND(H3646=H3645,H3646=H3647)),NA(), H3646)</f>
        <v>0</v>
      </c>
      <c r="K5578">
        <f>IF(ISNA(L5578),NA(),K3646)</f>
        <v>0</v>
      </c>
      <c r="L5578">
        <f>IF(OR(L3646="",AND(L3646=L3645,L3646=L3647)),NA(), L3646)</f>
        <v>0</v>
      </c>
      <c r="M5578">
        <f>IF(ISNA(N5578),NA(),M3646)</f>
        <v>0</v>
      </c>
      <c r="N5578">
        <f>IF(OR(N3646="",AND(N3646=N3645,N3646=N3647)),NA(), N3646)</f>
        <v>0</v>
      </c>
    </row>
    <row r="5579" spans="5:14">
      <c r="E5579">
        <f>IF(ISNA(F5579),NA(),E3647)</f>
        <v>0</v>
      </c>
      <c r="F5579">
        <f>IF(OR(F3647="",AND(F3647=F3646,F3647=F3648)),NA(), F3647)</f>
        <v>0</v>
      </c>
      <c r="G5579">
        <f>IF(ISNA(H5579),NA(),G3647)</f>
        <v>0</v>
      </c>
      <c r="H5579">
        <f>IF(OR(H3647="",AND(H3647=H3646,H3647=H3648)),NA(), H3647)</f>
        <v>0</v>
      </c>
      <c r="K5579">
        <f>IF(ISNA(L5579),NA(),K3647)</f>
        <v>0</v>
      </c>
      <c r="L5579">
        <f>IF(OR(L3647="",AND(L3647=L3646,L3647=L3648)),NA(), L3647)</f>
        <v>0</v>
      </c>
      <c r="M5579">
        <f>IF(ISNA(N5579),NA(),M3647)</f>
        <v>0</v>
      </c>
      <c r="N5579">
        <f>IF(OR(N3647="",AND(N3647=N3646,N3647=N3648)),NA(), N3647)</f>
        <v>0</v>
      </c>
    </row>
    <row r="5580" spans="5:14">
      <c r="E5580">
        <f>IF(ISNA(F5580),NA(),E3648)</f>
        <v>0</v>
      </c>
      <c r="F5580">
        <f>IF(OR(F3648="",AND(F3648=F3647,F3648=F3649)),NA(), F3648)</f>
        <v>0</v>
      </c>
      <c r="G5580">
        <f>IF(ISNA(H5580),NA(),G3648)</f>
        <v>0</v>
      </c>
      <c r="H5580">
        <f>IF(OR(H3648="",AND(H3648=H3647,H3648=H3649)),NA(), H3648)</f>
        <v>0</v>
      </c>
      <c r="K5580">
        <f>IF(ISNA(L5580),NA(),K3648)</f>
        <v>0</v>
      </c>
      <c r="L5580">
        <f>IF(OR(L3648="",AND(L3648=L3647,L3648=L3649)),NA(), L3648)</f>
        <v>0</v>
      </c>
      <c r="M5580">
        <f>IF(ISNA(N5580),NA(),M3648)</f>
        <v>0</v>
      </c>
      <c r="N5580">
        <f>IF(OR(N3648="",AND(N3648=N3647,N3648=N3649)),NA(), N3648)</f>
        <v>0</v>
      </c>
    </row>
    <row r="5581" spans="5:14">
      <c r="E5581">
        <f>IF(ISNA(F5581),NA(),E3649)</f>
        <v>0</v>
      </c>
      <c r="F5581">
        <f>IF(OR(F3649="",AND(F3649=F3648,F3649=F3650)),NA(), F3649)</f>
        <v>0</v>
      </c>
      <c r="G5581">
        <f>IF(ISNA(H5581),NA(),G3649)</f>
        <v>0</v>
      </c>
      <c r="H5581">
        <f>IF(OR(H3649="",AND(H3649=H3648,H3649=H3650)),NA(), H3649)</f>
        <v>0</v>
      </c>
      <c r="K5581">
        <f>IF(ISNA(L5581),NA(),K3649)</f>
        <v>0</v>
      </c>
      <c r="L5581">
        <f>IF(OR(L3649="",AND(L3649=L3648,L3649=L3650)),NA(), L3649)</f>
        <v>0</v>
      </c>
      <c r="M5581">
        <f>IF(ISNA(N5581),NA(),M3649)</f>
        <v>0</v>
      </c>
      <c r="N5581">
        <f>IF(OR(N3649="",AND(N3649=N3648,N3649=N3650)),NA(), N3649)</f>
        <v>0</v>
      </c>
    </row>
    <row r="5582" spans="5:14">
      <c r="E5582">
        <f>IF(ISNA(F5582),NA(),E3650)</f>
        <v>0</v>
      </c>
      <c r="F5582">
        <f>IF(OR(F3650="",AND(F3650=F3649,F3650=F3651)),NA(), F3650)</f>
        <v>0</v>
      </c>
      <c r="G5582">
        <f>IF(ISNA(H5582),NA(),G3650)</f>
        <v>0</v>
      </c>
      <c r="H5582">
        <f>IF(OR(H3650="",AND(H3650=H3649,H3650=H3651)),NA(), H3650)</f>
        <v>0</v>
      </c>
      <c r="K5582">
        <f>IF(ISNA(L5582),NA(),K3650)</f>
        <v>0</v>
      </c>
      <c r="L5582">
        <f>IF(OR(L3650="",AND(L3650=L3649,L3650=L3651)),NA(), L3650)</f>
        <v>0</v>
      </c>
      <c r="M5582">
        <f>IF(ISNA(N5582),NA(),M3650)</f>
        <v>0</v>
      </c>
      <c r="N5582">
        <f>IF(OR(N3650="",AND(N3650=N3649,N3650=N3651)),NA(), N3650)</f>
        <v>0</v>
      </c>
    </row>
    <row r="5583" spans="5:14">
      <c r="E5583">
        <f>IF(ISNA(F5583),NA(),E3651)</f>
        <v>0</v>
      </c>
      <c r="F5583">
        <f>IF(OR(F3651="",AND(F3651=F3650,F3651=F3652)),NA(), F3651)</f>
        <v>0</v>
      </c>
      <c r="G5583">
        <f>IF(ISNA(H5583),NA(),G3651)</f>
        <v>0</v>
      </c>
      <c r="H5583">
        <f>IF(OR(H3651="",AND(H3651=H3650,H3651=H3652)),NA(), H3651)</f>
        <v>0</v>
      </c>
      <c r="K5583">
        <f>IF(ISNA(L5583),NA(),K3651)</f>
        <v>0</v>
      </c>
      <c r="L5583">
        <f>IF(OR(L3651="",AND(L3651=L3650,L3651=L3652)),NA(), L3651)</f>
        <v>0</v>
      </c>
      <c r="M5583">
        <f>IF(ISNA(N5583),NA(),M3651)</f>
        <v>0</v>
      </c>
      <c r="N5583">
        <f>IF(OR(N3651="",AND(N3651=N3650,N3651=N3652)),NA(), N3651)</f>
        <v>0</v>
      </c>
    </row>
    <row r="5584" spans="5:14">
      <c r="E5584">
        <f>IF(ISNA(F5584),NA(),E3652)</f>
        <v>0</v>
      </c>
      <c r="F5584">
        <f>IF(OR(F3652="",AND(F3652=F3651,F3652=F3653)),NA(), F3652)</f>
        <v>0</v>
      </c>
      <c r="G5584">
        <f>IF(ISNA(H5584),NA(),G3652)</f>
        <v>0</v>
      </c>
      <c r="H5584">
        <f>IF(OR(H3652="",AND(H3652=H3651,H3652=H3653)),NA(), H3652)</f>
        <v>0</v>
      </c>
      <c r="K5584">
        <f>IF(ISNA(L5584),NA(),K3652)</f>
        <v>0</v>
      </c>
      <c r="L5584">
        <f>IF(OR(L3652="",AND(L3652=L3651,L3652=L3653)),NA(), L3652)</f>
        <v>0</v>
      </c>
      <c r="M5584">
        <f>IF(ISNA(N5584),NA(),M3652)</f>
        <v>0</v>
      </c>
      <c r="N5584">
        <f>IF(OR(N3652="",AND(N3652=N3651,N3652=N3653)),NA(), N3652)</f>
        <v>0</v>
      </c>
    </row>
    <row r="5585" spans="5:14">
      <c r="E5585">
        <f>IF(ISNA(F5585),NA(),E3653)</f>
        <v>0</v>
      </c>
      <c r="F5585">
        <f>IF(OR(F3653="",AND(F3653=F3652,F3653=F3654)),NA(), F3653)</f>
        <v>0</v>
      </c>
      <c r="G5585">
        <f>IF(ISNA(H5585),NA(),G3653)</f>
        <v>0</v>
      </c>
      <c r="H5585">
        <f>IF(OR(H3653="",AND(H3653=H3652,H3653=H3654)),NA(), H3653)</f>
        <v>0</v>
      </c>
      <c r="K5585">
        <f>IF(ISNA(L5585),NA(),K3653)</f>
        <v>0</v>
      </c>
      <c r="L5585">
        <f>IF(OR(L3653="",AND(L3653=L3652,L3653=L3654)),NA(), L3653)</f>
        <v>0</v>
      </c>
      <c r="M5585">
        <f>IF(ISNA(N5585),NA(),M3653)</f>
        <v>0</v>
      </c>
      <c r="N5585">
        <f>IF(OR(N3653="",AND(N3653=N3652,N3653=N3654)),NA(), N3653)</f>
        <v>0</v>
      </c>
    </row>
    <row r="5586" spans="5:14">
      <c r="E5586">
        <f>IF(ISNA(F5586),NA(),E3654)</f>
        <v>0</v>
      </c>
      <c r="F5586">
        <f>IF(OR(F3654="",AND(F3654=F3653,F3654=F3655)),NA(), F3654)</f>
        <v>0</v>
      </c>
      <c r="G5586">
        <f>IF(ISNA(H5586),NA(),G3654)</f>
        <v>0</v>
      </c>
      <c r="H5586">
        <f>IF(OR(H3654="",AND(H3654=H3653,H3654=H3655)),NA(), H3654)</f>
        <v>0</v>
      </c>
      <c r="K5586">
        <f>IF(ISNA(L5586),NA(),K3654)</f>
        <v>0</v>
      </c>
      <c r="L5586">
        <f>IF(OR(L3654="",AND(L3654=L3653,L3654=L3655)),NA(), L3654)</f>
        <v>0</v>
      </c>
      <c r="M5586">
        <f>IF(ISNA(N5586),NA(),M3654)</f>
        <v>0</v>
      </c>
      <c r="N5586">
        <f>IF(OR(N3654="",AND(N3654=N3653,N3654=N3655)),NA(), N3654)</f>
        <v>0</v>
      </c>
    </row>
    <row r="5587" spans="5:14">
      <c r="E5587">
        <f>IF(ISNA(F5587),NA(),E3655)</f>
        <v>0</v>
      </c>
      <c r="F5587">
        <f>IF(OR(F3655="",AND(F3655=F3654,F3655=F3656)),NA(), F3655)</f>
        <v>0</v>
      </c>
      <c r="G5587">
        <f>IF(ISNA(H5587),NA(),G3655)</f>
        <v>0</v>
      </c>
      <c r="H5587">
        <f>IF(OR(H3655="",AND(H3655=H3654,H3655=H3656)),NA(), H3655)</f>
        <v>0</v>
      </c>
      <c r="K5587">
        <f>IF(ISNA(L5587),NA(),K3655)</f>
        <v>0</v>
      </c>
      <c r="L5587">
        <f>IF(OR(L3655="",AND(L3655=L3654,L3655=L3656)),NA(), L3655)</f>
        <v>0</v>
      </c>
      <c r="M5587">
        <f>IF(ISNA(N5587),NA(),M3655)</f>
        <v>0</v>
      </c>
      <c r="N5587">
        <f>IF(OR(N3655="",AND(N3655=N3654,N3655=N3656)),NA(), N3655)</f>
        <v>0</v>
      </c>
    </row>
    <row r="5588" spans="5:14">
      <c r="E5588">
        <f>IF(ISNA(F5588),NA(),E3656)</f>
        <v>0</v>
      </c>
      <c r="F5588">
        <f>IF(OR(F3656="",AND(F3656=F3655,F3656=F3657)),NA(), F3656)</f>
        <v>0</v>
      </c>
      <c r="G5588">
        <f>IF(ISNA(H5588),NA(),G3656)</f>
        <v>0</v>
      </c>
      <c r="H5588">
        <f>IF(OR(H3656="",AND(H3656=H3655,H3656=H3657)),NA(), H3656)</f>
        <v>0</v>
      </c>
      <c r="K5588">
        <f>IF(ISNA(L5588),NA(),K3656)</f>
        <v>0</v>
      </c>
      <c r="L5588">
        <f>IF(OR(L3656="",AND(L3656=L3655,L3656=L3657)),NA(), L3656)</f>
        <v>0</v>
      </c>
      <c r="M5588">
        <f>IF(ISNA(N5588),NA(),M3656)</f>
        <v>0</v>
      </c>
      <c r="N5588">
        <f>IF(OR(N3656="",AND(N3656=N3655,N3656=N3657)),NA(), N3656)</f>
        <v>0</v>
      </c>
    </row>
    <row r="5589" spans="5:14">
      <c r="E5589">
        <f>IF(ISNA(F5589),NA(),E3657)</f>
        <v>0</v>
      </c>
      <c r="F5589">
        <f>IF(OR(F3657="",AND(F3657=F3656,F3657=F3658)),NA(), F3657)</f>
        <v>0</v>
      </c>
      <c r="G5589">
        <f>IF(ISNA(H5589),NA(),G3657)</f>
        <v>0</v>
      </c>
      <c r="H5589">
        <f>IF(OR(H3657="",AND(H3657=H3656,H3657=H3658)),NA(), H3657)</f>
        <v>0</v>
      </c>
      <c r="K5589">
        <f>IF(ISNA(L5589),NA(),K3657)</f>
        <v>0</v>
      </c>
      <c r="L5589">
        <f>IF(OR(L3657="",AND(L3657=L3656,L3657=L3658)),NA(), L3657)</f>
        <v>0</v>
      </c>
      <c r="M5589">
        <f>IF(ISNA(N5589),NA(),M3657)</f>
        <v>0</v>
      </c>
      <c r="N5589">
        <f>IF(OR(N3657="",AND(N3657=N3656,N3657=N3658)),NA(), N3657)</f>
        <v>0</v>
      </c>
    </row>
    <row r="5590" spans="5:14">
      <c r="E5590">
        <f>IF(ISNA(F5590),NA(),E3658)</f>
        <v>0</v>
      </c>
      <c r="F5590">
        <f>IF(OR(F3658="",AND(F3658=F3657,F3658=F3659)),NA(), F3658)</f>
        <v>0</v>
      </c>
      <c r="G5590">
        <f>IF(ISNA(H5590),NA(),G3658)</f>
        <v>0</v>
      </c>
      <c r="H5590">
        <f>IF(OR(H3658="",AND(H3658=H3657,H3658=H3659)),NA(), H3658)</f>
        <v>0</v>
      </c>
      <c r="K5590">
        <f>IF(ISNA(L5590),NA(),K3658)</f>
        <v>0</v>
      </c>
      <c r="L5590">
        <f>IF(OR(L3658="",AND(L3658=L3657,L3658=L3659)),NA(), L3658)</f>
        <v>0</v>
      </c>
      <c r="M5590">
        <f>IF(ISNA(N5590),NA(),M3658)</f>
        <v>0</v>
      </c>
      <c r="N5590">
        <f>IF(OR(N3658="",AND(N3658=N3657,N3658=N3659)),NA(), N3658)</f>
        <v>0</v>
      </c>
    </row>
    <row r="5591" spans="5:14">
      <c r="E5591">
        <f>IF(ISNA(F5591),NA(),E3659)</f>
        <v>0</v>
      </c>
      <c r="F5591">
        <f>IF(OR(F3659="",AND(F3659=F3658,F3659=F3660)),NA(), F3659)</f>
        <v>0</v>
      </c>
      <c r="G5591">
        <f>IF(ISNA(H5591),NA(),G3659)</f>
        <v>0</v>
      </c>
      <c r="H5591">
        <f>IF(OR(H3659="",AND(H3659=H3658,H3659=H3660)),NA(), H3659)</f>
        <v>0</v>
      </c>
      <c r="K5591">
        <f>IF(ISNA(L5591),NA(),K3659)</f>
        <v>0</v>
      </c>
      <c r="L5591">
        <f>IF(OR(L3659="",AND(L3659=L3658,L3659=L3660)),NA(), L3659)</f>
        <v>0</v>
      </c>
      <c r="M5591">
        <f>IF(ISNA(N5591),NA(),M3659)</f>
        <v>0</v>
      </c>
      <c r="N5591">
        <f>IF(OR(N3659="",AND(N3659=N3658,N3659=N3660)),NA(), N3659)</f>
        <v>0</v>
      </c>
    </row>
    <row r="5592" spans="5:14">
      <c r="E5592">
        <f>IF(ISNA(F5592),NA(),E3660)</f>
        <v>0</v>
      </c>
      <c r="F5592">
        <f>IF(OR(F3660="",AND(F3660=F3659,F3660=F3661)),NA(), F3660)</f>
        <v>0</v>
      </c>
      <c r="G5592">
        <f>IF(ISNA(H5592),NA(),G3660)</f>
        <v>0</v>
      </c>
      <c r="H5592">
        <f>IF(OR(H3660="",AND(H3660=H3659,H3660=H3661)),NA(), H3660)</f>
        <v>0</v>
      </c>
      <c r="K5592">
        <f>IF(ISNA(L5592),NA(),K3660)</f>
        <v>0</v>
      </c>
      <c r="L5592">
        <f>IF(OR(L3660="",AND(L3660=L3659,L3660=L3661)),NA(), L3660)</f>
        <v>0</v>
      </c>
      <c r="M5592">
        <f>IF(ISNA(N5592),NA(),M3660)</f>
        <v>0</v>
      </c>
      <c r="N5592">
        <f>IF(OR(N3660="",AND(N3660=N3659,N3660=N3661)),NA(), N3660)</f>
        <v>0</v>
      </c>
    </row>
    <row r="5593" spans="5:14">
      <c r="E5593">
        <f>IF(ISNA(F5593),NA(),E3661)</f>
        <v>0</v>
      </c>
      <c r="F5593">
        <f>IF(OR(F3661="",AND(F3661=F3660,F3661=F3662)),NA(), F3661)</f>
        <v>0</v>
      </c>
      <c r="G5593">
        <f>IF(ISNA(H5593),NA(),G3661)</f>
        <v>0</v>
      </c>
      <c r="H5593">
        <f>IF(OR(H3661="",AND(H3661=H3660,H3661=H3662)),NA(), H3661)</f>
        <v>0</v>
      </c>
      <c r="K5593">
        <f>IF(ISNA(L5593),NA(),K3661)</f>
        <v>0</v>
      </c>
      <c r="L5593">
        <f>IF(OR(L3661="",AND(L3661=L3660,L3661=L3662)),NA(), L3661)</f>
        <v>0</v>
      </c>
      <c r="M5593">
        <f>IF(ISNA(N5593),NA(),M3661)</f>
        <v>0</v>
      </c>
      <c r="N5593">
        <f>IF(OR(N3661="",AND(N3661=N3660,N3661=N3662)),NA(), N3661)</f>
        <v>0</v>
      </c>
    </row>
    <row r="5594" spans="5:14">
      <c r="E5594">
        <f>IF(ISNA(F5594),NA(),E3662)</f>
        <v>0</v>
      </c>
      <c r="F5594">
        <f>IF(OR(F3662="",AND(F3662=F3661,F3662=F3663)),NA(), F3662)</f>
        <v>0</v>
      </c>
      <c r="G5594">
        <f>IF(ISNA(H5594),NA(),G3662)</f>
        <v>0</v>
      </c>
      <c r="H5594">
        <f>IF(OR(H3662="",AND(H3662=H3661,H3662=H3663)),NA(), H3662)</f>
        <v>0</v>
      </c>
      <c r="K5594">
        <f>IF(ISNA(L5594),NA(),K3662)</f>
        <v>0</v>
      </c>
      <c r="L5594">
        <f>IF(OR(L3662="",AND(L3662=L3661,L3662=L3663)),NA(), L3662)</f>
        <v>0</v>
      </c>
      <c r="M5594">
        <f>IF(ISNA(N5594),NA(),M3662)</f>
        <v>0</v>
      </c>
      <c r="N5594">
        <f>IF(OR(N3662="",AND(N3662=N3661,N3662=N3663)),NA(), N3662)</f>
        <v>0</v>
      </c>
    </row>
    <row r="5595" spans="5:14">
      <c r="E5595">
        <f>IF(ISNA(F5595),NA(),E3663)</f>
        <v>0</v>
      </c>
      <c r="F5595">
        <f>IF(OR(F3663="",AND(F3663=F3662,F3663=F3664)),NA(), F3663)</f>
        <v>0</v>
      </c>
      <c r="G5595">
        <f>IF(ISNA(H5595),NA(),G3663)</f>
        <v>0</v>
      </c>
      <c r="H5595">
        <f>IF(OR(H3663="",AND(H3663=H3662,H3663=H3664)),NA(), H3663)</f>
        <v>0</v>
      </c>
      <c r="K5595">
        <f>IF(ISNA(L5595),NA(),K3663)</f>
        <v>0</v>
      </c>
      <c r="L5595">
        <f>IF(OR(L3663="",AND(L3663=L3662,L3663=L3664)),NA(), L3663)</f>
        <v>0</v>
      </c>
      <c r="M5595">
        <f>IF(ISNA(N5595),NA(),M3663)</f>
        <v>0</v>
      </c>
      <c r="N5595">
        <f>IF(OR(N3663="",AND(N3663=N3662,N3663=N3664)),NA(), N3663)</f>
        <v>0</v>
      </c>
    </row>
    <row r="5596" spans="5:14">
      <c r="E5596">
        <f>IF(ISNA(F5596),NA(),E3664)</f>
        <v>0</v>
      </c>
      <c r="F5596">
        <f>IF(OR(F3664="",AND(F3664=F3663,F3664=F3665)),NA(), F3664)</f>
        <v>0</v>
      </c>
      <c r="G5596">
        <f>IF(ISNA(H5596),NA(),G3664)</f>
        <v>0</v>
      </c>
      <c r="H5596">
        <f>IF(OR(H3664="",AND(H3664=H3663,H3664=H3665)),NA(), H3664)</f>
        <v>0</v>
      </c>
      <c r="K5596">
        <f>IF(ISNA(L5596),NA(),K3664)</f>
        <v>0</v>
      </c>
      <c r="L5596">
        <f>IF(OR(L3664="",AND(L3664=L3663,L3664=L3665)),NA(), L3664)</f>
        <v>0</v>
      </c>
      <c r="M5596">
        <f>IF(ISNA(N5596),NA(),M3664)</f>
        <v>0</v>
      </c>
      <c r="N5596">
        <f>IF(OR(N3664="",AND(N3664=N3663,N3664=N3665)),NA(), N3664)</f>
        <v>0</v>
      </c>
    </row>
    <row r="5597" spans="5:14">
      <c r="E5597">
        <f>IF(ISNA(F5597),NA(),E3665)</f>
        <v>0</v>
      </c>
      <c r="F5597">
        <f>IF(OR(F3665="",AND(F3665=F3664,F3665=F3666)),NA(), F3665)</f>
        <v>0</v>
      </c>
      <c r="G5597">
        <f>IF(ISNA(H5597),NA(),G3665)</f>
        <v>0</v>
      </c>
      <c r="H5597">
        <f>IF(OR(H3665="",AND(H3665=H3664,H3665=H3666)),NA(), H3665)</f>
        <v>0</v>
      </c>
      <c r="K5597">
        <f>IF(ISNA(L5597),NA(),K3665)</f>
        <v>0</v>
      </c>
      <c r="L5597">
        <f>IF(OR(L3665="",AND(L3665=L3664,L3665=L3666)),NA(), L3665)</f>
        <v>0</v>
      </c>
      <c r="M5597">
        <f>IF(ISNA(N5597),NA(),M3665)</f>
        <v>0</v>
      </c>
      <c r="N5597">
        <f>IF(OR(N3665="",AND(N3665=N3664,N3665=N3666)),NA(), N3665)</f>
        <v>0</v>
      </c>
    </row>
    <row r="5598" spans="5:14">
      <c r="E5598">
        <f>IF(ISNA(F5598),NA(),E3666)</f>
        <v>0</v>
      </c>
      <c r="F5598">
        <f>IF(OR(F3666="",AND(F3666=F3665,F3666=F3667)),NA(), F3666)</f>
        <v>0</v>
      </c>
      <c r="G5598">
        <f>IF(ISNA(H5598),NA(),G3666)</f>
        <v>0</v>
      </c>
      <c r="H5598">
        <f>IF(OR(H3666="",AND(H3666=H3665,H3666=H3667)),NA(), H3666)</f>
        <v>0</v>
      </c>
      <c r="K5598">
        <f>IF(ISNA(L5598),NA(),K3666)</f>
        <v>0</v>
      </c>
      <c r="L5598">
        <f>IF(OR(L3666="",AND(L3666=L3665,L3666=L3667)),NA(), L3666)</f>
        <v>0</v>
      </c>
      <c r="M5598">
        <f>IF(ISNA(N5598),NA(),M3666)</f>
        <v>0</v>
      </c>
      <c r="N5598">
        <f>IF(OR(N3666="",AND(N3666=N3665,N3666=N3667)),NA(), N3666)</f>
        <v>0</v>
      </c>
    </row>
    <row r="5599" spans="5:14">
      <c r="E5599">
        <f>IF(ISNA(F5599),NA(),E3667)</f>
        <v>0</v>
      </c>
      <c r="F5599">
        <f>IF(OR(F3667="",AND(F3667=F3666,F3667=F3668)),NA(), F3667)</f>
        <v>0</v>
      </c>
      <c r="G5599">
        <f>IF(ISNA(H5599),NA(),G3667)</f>
        <v>0</v>
      </c>
      <c r="H5599">
        <f>IF(OR(H3667="",AND(H3667=H3666,H3667=H3668)),NA(), H3667)</f>
        <v>0</v>
      </c>
      <c r="K5599">
        <f>IF(ISNA(L5599),NA(),K3667)</f>
        <v>0</v>
      </c>
      <c r="L5599">
        <f>IF(OR(L3667="",AND(L3667=L3666,L3667=L3668)),NA(), L3667)</f>
        <v>0</v>
      </c>
      <c r="M5599">
        <f>IF(ISNA(N5599),NA(),M3667)</f>
        <v>0</v>
      </c>
      <c r="N5599">
        <f>IF(OR(N3667="",AND(N3667=N3666,N3667=N3668)),NA(), N3667)</f>
        <v>0</v>
      </c>
    </row>
    <row r="5600" spans="5:14">
      <c r="E5600">
        <f>IF(ISNA(F5600),NA(),E3668)</f>
        <v>0</v>
      </c>
      <c r="F5600">
        <f>IF(OR(F3668="",AND(F3668=F3667,F3668=F3669)),NA(), F3668)</f>
        <v>0</v>
      </c>
      <c r="G5600">
        <f>IF(ISNA(H5600),NA(),G3668)</f>
        <v>0</v>
      </c>
      <c r="H5600">
        <f>IF(OR(H3668="",AND(H3668=H3667,H3668=H3669)),NA(), H3668)</f>
        <v>0</v>
      </c>
      <c r="K5600">
        <f>IF(ISNA(L5600),NA(),K3668)</f>
        <v>0</v>
      </c>
      <c r="L5600">
        <f>IF(OR(L3668="",AND(L3668=L3667,L3668=L3669)),NA(), L3668)</f>
        <v>0</v>
      </c>
      <c r="M5600">
        <f>IF(ISNA(N5600),NA(),M3668)</f>
        <v>0</v>
      </c>
      <c r="N5600">
        <f>IF(OR(N3668="",AND(N3668=N3667,N3668=N3669)),NA(), N3668)</f>
        <v>0</v>
      </c>
    </row>
    <row r="5601" spans="5:14">
      <c r="E5601">
        <f>IF(ISNA(F5601),NA(),E3669)</f>
        <v>0</v>
      </c>
      <c r="F5601">
        <f>IF(OR(F3669="",AND(F3669=F3668,F3669=F3670)),NA(), F3669)</f>
        <v>0</v>
      </c>
      <c r="G5601">
        <f>IF(ISNA(H5601),NA(),G3669)</f>
        <v>0</v>
      </c>
      <c r="H5601">
        <f>IF(OR(H3669="",AND(H3669=H3668,H3669=H3670)),NA(), H3669)</f>
        <v>0</v>
      </c>
      <c r="K5601">
        <f>IF(ISNA(L5601),NA(),K3669)</f>
        <v>0</v>
      </c>
      <c r="L5601">
        <f>IF(OR(L3669="",AND(L3669=L3668,L3669=L3670)),NA(), L3669)</f>
        <v>0</v>
      </c>
      <c r="M5601">
        <f>IF(ISNA(N5601),NA(),M3669)</f>
        <v>0</v>
      </c>
      <c r="N5601">
        <f>IF(OR(N3669="",AND(N3669=N3668,N3669=N3670)),NA(), N3669)</f>
        <v>0</v>
      </c>
    </row>
    <row r="5602" spans="5:14">
      <c r="E5602">
        <f>IF(ISNA(F5602),NA(),E3670)</f>
        <v>0</v>
      </c>
      <c r="F5602">
        <f>IF(OR(F3670="",AND(F3670=F3669,F3670=F3671)),NA(), F3670)</f>
        <v>0</v>
      </c>
      <c r="G5602">
        <f>IF(ISNA(H5602),NA(),G3670)</f>
        <v>0</v>
      </c>
      <c r="H5602">
        <f>IF(OR(H3670="",AND(H3670=H3669,H3670=H3671)),NA(), H3670)</f>
        <v>0</v>
      </c>
      <c r="K5602">
        <f>IF(ISNA(L5602),NA(),K3670)</f>
        <v>0</v>
      </c>
      <c r="L5602">
        <f>IF(OR(L3670="",AND(L3670=L3669,L3670=L3671)),NA(), L3670)</f>
        <v>0</v>
      </c>
      <c r="M5602">
        <f>IF(ISNA(N5602),NA(),M3670)</f>
        <v>0</v>
      </c>
      <c r="N5602">
        <f>IF(OR(N3670="",AND(N3670=N3669,N3670=N3671)),NA(), N3670)</f>
        <v>0</v>
      </c>
    </row>
    <row r="5603" spans="5:14">
      <c r="E5603">
        <f>IF(ISNA(F5603),NA(),E3671)</f>
        <v>0</v>
      </c>
      <c r="F5603">
        <f>IF(OR(F3671="",AND(F3671=F3670,F3671=F3672)),NA(), F3671)</f>
        <v>0</v>
      </c>
      <c r="G5603">
        <f>IF(ISNA(H5603),NA(),G3671)</f>
        <v>0</v>
      </c>
      <c r="H5603">
        <f>IF(OR(H3671="",AND(H3671=H3670,H3671=H3672)),NA(), H3671)</f>
        <v>0</v>
      </c>
      <c r="K5603">
        <f>IF(ISNA(L5603),NA(),K3671)</f>
        <v>0</v>
      </c>
      <c r="L5603">
        <f>IF(OR(L3671="",AND(L3671=L3670,L3671=L3672)),NA(), L3671)</f>
        <v>0</v>
      </c>
      <c r="M5603">
        <f>IF(ISNA(N5603),NA(),M3671)</f>
        <v>0</v>
      </c>
      <c r="N5603">
        <f>IF(OR(N3671="",AND(N3671=N3670,N3671=N3672)),NA(), N3671)</f>
        <v>0</v>
      </c>
    </row>
    <row r="5604" spans="5:14">
      <c r="E5604">
        <f>IF(ISNA(F5604),NA(),E3672)</f>
        <v>0</v>
      </c>
      <c r="F5604">
        <f>IF(OR(F3672="",AND(F3672=F3671,F3672=F3673)),NA(), F3672)</f>
        <v>0</v>
      </c>
      <c r="G5604">
        <f>IF(ISNA(H5604),NA(),G3672)</f>
        <v>0</v>
      </c>
      <c r="H5604">
        <f>IF(OR(H3672="",AND(H3672=H3671,H3672=H3673)),NA(), H3672)</f>
        <v>0</v>
      </c>
      <c r="K5604">
        <f>IF(ISNA(L5604),NA(),K3672)</f>
        <v>0</v>
      </c>
      <c r="L5604">
        <f>IF(OR(L3672="",AND(L3672=L3671,L3672=L3673)),NA(), L3672)</f>
        <v>0</v>
      </c>
      <c r="M5604">
        <f>IF(ISNA(N5604),NA(),M3672)</f>
        <v>0</v>
      </c>
      <c r="N5604">
        <f>IF(OR(N3672="",AND(N3672=N3671,N3672=N3673)),NA(), N3672)</f>
        <v>0</v>
      </c>
    </row>
    <row r="5605" spans="5:14">
      <c r="E5605">
        <f>IF(ISNA(F5605),NA(),E3673)</f>
        <v>0</v>
      </c>
      <c r="F5605">
        <f>IF(OR(F3673="",AND(F3673=F3672,F3673=F3674)),NA(), F3673)</f>
        <v>0</v>
      </c>
      <c r="G5605">
        <f>IF(ISNA(H5605),NA(),G3673)</f>
        <v>0</v>
      </c>
      <c r="H5605">
        <f>IF(OR(H3673="",AND(H3673=H3672,H3673=H3674)),NA(), H3673)</f>
        <v>0</v>
      </c>
      <c r="K5605">
        <f>IF(ISNA(L5605),NA(),K3673)</f>
        <v>0</v>
      </c>
      <c r="L5605">
        <f>IF(OR(L3673="",AND(L3673=L3672,L3673=L3674)),NA(), L3673)</f>
        <v>0</v>
      </c>
      <c r="M5605">
        <f>IF(ISNA(N5605),NA(),M3673)</f>
        <v>0</v>
      </c>
      <c r="N5605">
        <f>IF(OR(N3673="",AND(N3673=N3672,N3673=N3674)),NA(), N3673)</f>
        <v>0</v>
      </c>
    </row>
    <row r="5606" spans="5:14">
      <c r="E5606">
        <f>IF(ISNA(F5606),NA(),E3674)</f>
        <v>0</v>
      </c>
      <c r="F5606">
        <f>IF(OR(F3674="",AND(F3674=F3673,F3674=F3675)),NA(), F3674)</f>
        <v>0</v>
      </c>
      <c r="G5606">
        <f>IF(ISNA(H5606),NA(),G3674)</f>
        <v>0</v>
      </c>
      <c r="H5606">
        <f>IF(OR(H3674="",AND(H3674=H3673,H3674=H3675)),NA(), H3674)</f>
        <v>0</v>
      </c>
      <c r="K5606">
        <f>IF(ISNA(L5606),NA(),K3674)</f>
        <v>0</v>
      </c>
      <c r="L5606">
        <f>IF(OR(L3674="",AND(L3674=L3673,L3674=L3675)),NA(), L3674)</f>
        <v>0</v>
      </c>
      <c r="M5606">
        <f>IF(ISNA(N5606),NA(),M3674)</f>
        <v>0</v>
      </c>
      <c r="N5606">
        <f>IF(OR(N3674="",AND(N3674=N3673,N3674=N3675)),NA(), N3674)</f>
        <v>0</v>
      </c>
    </row>
    <row r="5607" spans="5:14">
      <c r="E5607">
        <f>IF(ISNA(F5607),NA(),E3675)</f>
        <v>0</v>
      </c>
      <c r="F5607">
        <f>IF(OR(F3675="",AND(F3675=F3674,F3675=F3676)),NA(), F3675)</f>
        <v>0</v>
      </c>
      <c r="G5607">
        <f>IF(ISNA(H5607),NA(),G3675)</f>
        <v>0</v>
      </c>
      <c r="H5607">
        <f>IF(OR(H3675="",AND(H3675=H3674,H3675=H3676)),NA(), H3675)</f>
        <v>0</v>
      </c>
      <c r="K5607">
        <f>IF(ISNA(L5607),NA(),K3675)</f>
        <v>0</v>
      </c>
      <c r="L5607">
        <f>IF(OR(L3675="",AND(L3675=L3674,L3675=L3676)),NA(), L3675)</f>
        <v>0</v>
      </c>
      <c r="M5607">
        <f>IF(ISNA(N5607),NA(),M3675)</f>
        <v>0</v>
      </c>
      <c r="N5607">
        <f>IF(OR(N3675="",AND(N3675=N3674,N3675=N3676)),NA(), N3675)</f>
        <v>0</v>
      </c>
    </row>
    <row r="5608" spans="5:14">
      <c r="E5608">
        <f>IF(ISNA(F5608),NA(),E3676)</f>
        <v>0</v>
      </c>
      <c r="F5608">
        <f>IF(OR(F3676="",AND(F3676=F3675,F3676=F3677)),NA(), F3676)</f>
        <v>0</v>
      </c>
      <c r="G5608">
        <f>IF(ISNA(H5608),NA(),G3676)</f>
        <v>0</v>
      </c>
      <c r="H5608">
        <f>IF(OR(H3676="",AND(H3676=H3675,H3676=H3677)),NA(), H3676)</f>
        <v>0</v>
      </c>
      <c r="K5608">
        <f>IF(ISNA(L5608),NA(),K3676)</f>
        <v>0</v>
      </c>
      <c r="L5608">
        <f>IF(OR(L3676="",AND(L3676=L3675,L3676=L3677)),NA(), L3676)</f>
        <v>0</v>
      </c>
      <c r="M5608">
        <f>IF(ISNA(N5608),NA(),M3676)</f>
        <v>0</v>
      </c>
      <c r="N5608">
        <f>IF(OR(N3676="",AND(N3676=N3675,N3676=N3677)),NA(), N3676)</f>
        <v>0</v>
      </c>
    </row>
    <row r="5609" spans="5:14">
      <c r="E5609">
        <f>IF(ISNA(F5609),NA(),E3677)</f>
        <v>0</v>
      </c>
      <c r="F5609">
        <f>IF(OR(F3677="",AND(F3677=F3676,F3677=F3678)),NA(), F3677)</f>
        <v>0</v>
      </c>
      <c r="G5609">
        <f>IF(ISNA(H5609),NA(),G3677)</f>
        <v>0</v>
      </c>
      <c r="H5609">
        <f>IF(OR(H3677="",AND(H3677=H3676,H3677=H3678)),NA(), H3677)</f>
        <v>0</v>
      </c>
      <c r="K5609">
        <f>IF(ISNA(L5609),NA(),K3677)</f>
        <v>0</v>
      </c>
      <c r="L5609">
        <f>IF(OR(L3677="",AND(L3677=L3676,L3677=L3678)),NA(), L3677)</f>
        <v>0</v>
      </c>
      <c r="M5609">
        <f>IF(ISNA(N5609),NA(),M3677)</f>
        <v>0</v>
      </c>
      <c r="N5609">
        <f>IF(OR(N3677="",AND(N3677=N3676,N3677=N3678)),NA(), N3677)</f>
        <v>0</v>
      </c>
    </row>
    <row r="5610" spans="5:14">
      <c r="E5610">
        <f>IF(ISNA(F5610),NA(),E3678)</f>
        <v>0</v>
      </c>
      <c r="F5610">
        <f>IF(OR(F3678="",AND(F3678=F3677,F3678=F3679)),NA(), F3678)</f>
        <v>0</v>
      </c>
      <c r="G5610">
        <f>IF(ISNA(H5610),NA(),G3678)</f>
        <v>0</v>
      </c>
      <c r="H5610">
        <f>IF(OR(H3678="",AND(H3678=H3677,H3678=H3679)),NA(), H3678)</f>
        <v>0</v>
      </c>
      <c r="K5610">
        <f>IF(ISNA(L5610),NA(),K3678)</f>
        <v>0</v>
      </c>
      <c r="L5610">
        <f>IF(OR(L3678="",AND(L3678=L3677,L3678=L3679)),NA(), L3678)</f>
        <v>0</v>
      </c>
      <c r="M5610">
        <f>IF(ISNA(N5610),NA(),M3678)</f>
        <v>0</v>
      </c>
      <c r="N5610">
        <f>IF(OR(N3678="",AND(N3678=N3677,N3678=N3679)),NA(), N3678)</f>
        <v>0</v>
      </c>
    </row>
    <row r="5611" spans="5:14">
      <c r="E5611">
        <f>IF(ISNA(F5611),NA(),E3679)</f>
        <v>0</v>
      </c>
      <c r="F5611">
        <f>IF(OR(F3679="",AND(F3679=F3678,F3679=F3680)),NA(), F3679)</f>
        <v>0</v>
      </c>
      <c r="G5611">
        <f>IF(ISNA(H5611),NA(),G3679)</f>
        <v>0</v>
      </c>
      <c r="H5611">
        <f>IF(OR(H3679="",AND(H3679=H3678,H3679=H3680)),NA(), H3679)</f>
        <v>0</v>
      </c>
      <c r="K5611">
        <f>IF(ISNA(L5611),NA(),K3679)</f>
        <v>0</v>
      </c>
      <c r="L5611">
        <f>IF(OR(L3679="",AND(L3679=L3678,L3679=L3680)),NA(), L3679)</f>
        <v>0</v>
      </c>
      <c r="M5611">
        <f>IF(ISNA(N5611),NA(),M3679)</f>
        <v>0</v>
      </c>
      <c r="N5611">
        <f>IF(OR(N3679="",AND(N3679=N3678,N3679=N3680)),NA(), N3679)</f>
        <v>0</v>
      </c>
    </row>
    <row r="5612" spans="5:14">
      <c r="E5612">
        <f>IF(ISNA(F5612),NA(),E3680)</f>
        <v>0</v>
      </c>
      <c r="F5612">
        <f>IF(OR(F3680="",AND(F3680=F3679,F3680=F3681)),NA(), F3680)</f>
        <v>0</v>
      </c>
      <c r="G5612">
        <f>IF(ISNA(H5612),NA(),G3680)</f>
        <v>0</v>
      </c>
      <c r="H5612">
        <f>IF(OR(H3680="",AND(H3680=H3679,H3680=H3681)),NA(), H3680)</f>
        <v>0</v>
      </c>
      <c r="K5612">
        <f>IF(ISNA(L5612),NA(),K3680)</f>
        <v>0</v>
      </c>
      <c r="L5612">
        <f>IF(OR(L3680="",AND(L3680=L3679,L3680=L3681)),NA(), L3680)</f>
        <v>0</v>
      </c>
      <c r="M5612">
        <f>IF(ISNA(N5612),NA(),M3680)</f>
        <v>0</v>
      </c>
      <c r="N5612">
        <f>IF(OR(N3680="",AND(N3680=N3679,N3680=N3681)),NA(), N3680)</f>
        <v>0</v>
      </c>
    </row>
    <row r="5613" spans="5:14">
      <c r="E5613">
        <f>IF(ISNA(F5613),NA(),E3681)</f>
        <v>0</v>
      </c>
      <c r="F5613">
        <f>IF(OR(F3681="",AND(F3681=F3680,F3681=F3682)),NA(), F3681)</f>
        <v>0</v>
      </c>
      <c r="G5613">
        <f>IF(ISNA(H5613),NA(),G3681)</f>
        <v>0</v>
      </c>
      <c r="H5613">
        <f>IF(OR(H3681="",AND(H3681=H3680,H3681=H3682)),NA(), H3681)</f>
        <v>0</v>
      </c>
      <c r="K5613">
        <f>IF(ISNA(L5613),NA(),K3681)</f>
        <v>0</v>
      </c>
      <c r="L5613">
        <f>IF(OR(L3681="",AND(L3681=L3680,L3681=L3682)),NA(), L3681)</f>
        <v>0</v>
      </c>
      <c r="M5613">
        <f>IF(ISNA(N5613),NA(),M3681)</f>
        <v>0</v>
      </c>
      <c r="N5613">
        <f>IF(OR(N3681="",AND(N3681=N3680,N3681=N3682)),NA(), N3681)</f>
        <v>0</v>
      </c>
    </row>
    <row r="5614" spans="5:14">
      <c r="E5614">
        <f>IF(ISNA(F5614),NA(),E3682)</f>
        <v>0</v>
      </c>
      <c r="F5614">
        <f>IF(OR(F3682="",AND(F3682=F3681,F3682=F3683)),NA(), F3682)</f>
        <v>0</v>
      </c>
      <c r="G5614">
        <f>IF(ISNA(H5614),NA(),G3682)</f>
        <v>0</v>
      </c>
      <c r="H5614">
        <f>IF(OR(H3682="",AND(H3682=H3681,H3682=H3683)),NA(), H3682)</f>
        <v>0</v>
      </c>
      <c r="K5614">
        <f>IF(ISNA(L5614),NA(),K3682)</f>
        <v>0</v>
      </c>
      <c r="L5614">
        <f>IF(OR(L3682="",AND(L3682=L3681,L3682=L3683)),NA(), L3682)</f>
        <v>0</v>
      </c>
      <c r="M5614">
        <f>IF(ISNA(N5614),NA(),M3682)</f>
        <v>0</v>
      </c>
      <c r="N5614">
        <f>IF(OR(N3682="",AND(N3682=N3681,N3682=N3683)),NA(), N3682)</f>
        <v>0</v>
      </c>
    </row>
    <row r="5615" spans="5:14">
      <c r="E5615">
        <f>IF(ISNA(F5615),NA(),E3683)</f>
        <v>0</v>
      </c>
      <c r="F5615">
        <f>IF(OR(F3683="",AND(F3683=F3682,F3683=F3684)),NA(), F3683)</f>
        <v>0</v>
      </c>
      <c r="G5615">
        <f>IF(ISNA(H5615),NA(),G3683)</f>
        <v>0</v>
      </c>
      <c r="H5615">
        <f>IF(OR(H3683="",AND(H3683=H3682,H3683=H3684)),NA(), H3683)</f>
        <v>0</v>
      </c>
      <c r="K5615">
        <f>IF(ISNA(L5615),NA(),K3683)</f>
        <v>0</v>
      </c>
      <c r="L5615">
        <f>IF(OR(L3683="",AND(L3683=L3682,L3683=L3684)),NA(), L3683)</f>
        <v>0</v>
      </c>
      <c r="M5615">
        <f>IF(ISNA(N5615),NA(),M3683)</f>
        <v>0</v>
      </c>
      <c r="N5615">
        <f>IF(OR(N3683="",AND(N3683=N3682,N3683=N3684)),NA(), N3683)</f>
        <v>0</v>
      </c>
    </row>
    <row r="5616" spans="5:14">
      <c r="E5616">
        <f>IF(ISNA(F5616),NA(),E3684)</f>
        <v>0</v>
      </c>
      <c r="F5616">
        <f>IF(OR(F3684="",AND(F3684=F3683,F3684=F3685)),NA(), F3684)</f>
        <v>0</v>
      </c>
      <c r="G5616">
        <f>IF(ISNA(H5616),NA(),G3684)</f>
        <v>0</v>
      </c>
      <c r="H5616">
        <f>IF(OR(H3684="",AND(H3684=H3683,H3684=H3685)),NA(), H3684)</f>
        <v>0</v>
      </c>
      <c r="K5616">
        <f>IF(ISNA(L5616),NA(),K3684)</f>
        <v>0</v>
      </c>
      <c r="L5616">
        <f>IF(OR(L3684="",AND(L3684=L3683,L3684=L3685)),NA(), L3684)</f>
        <v>0</v>
      </c>
      <c r="M5616">
        <f>IF(ISNA(N5616),NA(),M3684)</f>
        <v>0</v>
      </c>
      <c r="N5616">
        <f>IF(OR(N3684="",AND(N3684=N3683,N3684=N3685)),NA(), N3684)</f>
        <v>0</v>
      </c>
    </row>
    <row r="5617" spans="5:14">
      <c r="E5617">
        <f>IF(ISNA(F5617),NA(),E3685)</f>
        <v>0</v>
      </c>
      <c r="F5617">
        <f>IF(OR(F3685="",AND(F3685=F3684,F3685=F3686)),NA(), F3685)</f>
        <v>0</v>
      </c>
      <c r="G5617">
        <f>IF(ISNA(H5617),NA(),G3685)</f>
        <v>0</v>
      </c>
      <c r="H5617">
        <f>IF(OR(H3685="",AND(H3685=H3684,H3685=H3686)),NA(), H3685)</f>
        <v>0</v>
      </c>
      <c r="K5617">
        <f>IF(ISNA(L5617),NA(),K3685)</f>
        <v>0</v>
      </c>
      <c r="L5617">
        <f>IF(OR(L3685="",AND(L3685=L3684,L3685=L3686)),NA(), L3685)</f>
        <v>0</v>
      </c>
      <c r="M5617">
        <f>IF(ISNA(N5617),NA(),M3685)</f>
        <v>0</v>
      </c>
      <c r="N5617">
        <f>IF(OR(N3685="",AND(N3685=N3684,N3685=N3686)),NA(), N3685)</f>
        <v>0</v>
      </c>
    </row>
    <row r="5618" spans="5:14">
      <c r="E5618">
        <f>IF(ISNA(F5618),NA(),E3686)</f>
        <v>0</v>
      </c>
      <c r="F5618">
        <f>IF(OR(F3686="",AND(F3686=F3685,F3686=F3687)),NA(), F3686)</f>
        <v>0</v>
      </c>
      <c r="G5618">
        <f>IF(ISNA(H5618),NA(),G3686)</f>
        <v>0</v>
      </c>
      <c r="H5618">
        <f>IF(OR(H3686="",AND(H3686=H3685,H3686=H3687)),NA(), H3686)</f>
        <v>0</v>
      </c>
      <c r="K5618">
        <f>IF(ISNA(L5618),NA(),K3686)</f>
        <v>0</v>
      </c>
      <c r="L5618">
        <f>IF(OR(L3686="",AND(L3686=L3685,L3686=L3687)),NA(), L3686)</f>
        <v>0</v>
      </c>
      <c r="M5618">
        <f>IF(ISNA(N5618),NA(),M3686)</f>
        <v>0</v>
      </c>
      <c r="N5618">
        <f>IF(OR(N3686="",AND(N3686=N3685,N3686=N3687)),NA(), N3686)</f>
        <v>0</v>
      </c>
    </row>
    <row r="5619" spans="5:14">
      <c r="E5619">
        <f>IF(ISNA(F5619),NA(),E3687)</f>
        <v>0</v>
      </c>
      <c r="F5619">
        <f>IF(OR(F3687="",AND(F3687=F3686,F3687=F3688)),NA(), F3687)</f>
        <v>0</v>
      </c>
      <c r="G5619">
        <f>IF(ISNA(H5619),NA(),G3687)</f>
        <v>0</v>
      </c>
      <c r="H5619">
        <f>IF(OR(H3687="",AND(H3687=H3686,H3687=H3688)),NA(), H3687)</f>
        <v>0</v>
      </c>
      <c r="K5619">
        <f>IF(ISNA(L5619),NA(),K3687)</f>
        <v>0</v>
      </c>
      <c r="L5619">
        <f>IF(OR(L3687="",AND(L3687=L3686,L3687=L3688)),NA(), L3687)</f>
        <v>0</v>
      </c>
      <c r="M5619">
        <f>IF(ISNA(N5619),NA(),M3687)</f>
        <v>0</v>
      </c>
      <c r="N5619">
        <f>IF(OR(N3687="",AND(N3687=N3686,N3687=N3688)),NA(), N3687)</f>
        <v>0</v>
      </c>
    </row>
    <row r="5620" spans="5:14">
      <c r="E5620">
        <f>IF(ISNA(F5620),NA(),E3688)</f>
        <v>0</v>
      </c>
      <c r="F5620">
        <f>IF(OR(F3688="",AND(F3688=F3687,F3688=F3689)),NA(), F3688)</f>
        <v>0</v>
      </c>
      <c r="G5620">
        <f>IF(ISNA(H5620),NA(),G3688)</f>
        <v>0</v>
      </c>
      <c r="H5620">
        <f>IF(OR(H3688="",AND(H3688=H3687,H3688=H3689)),NA(), H3688)</f>
        <v>0</v>
      </c>
      <c r="K5620">
        <f>IF(ISNA(L5620),NA(),K3688)</f>
        <v>0</v>
      </c>
      <c r="L5620">
        <f>IF(OR(L3688="",AND(L3688=L3687,L3688=L3689)),NA(), L3688)</f>
        <v>0</v>
      </c>
      <c r="M5620">
        <f>IF(ISNA(N5620),NA(),M3688)</f>
        <v>0</v>
      </c>
      <c r="N5620">
        <f>IF(OR(N3688="",AND(N3688=N3687,N3688=N3689)),NA(), N3688)</f>
        <v>0</v>
      </c>
    </row>
    <row r="5621" spans="5:14">
      <c r="E5621">
        <f>IF(ISNA(F5621),NA(),E3689)</f>
        <v>0</v>
      </c>
      <c r="F5621">
        <f>IF(OR(F3689="",AND(F3689=F3688,F3689=F3690)),NA(), F3689)</f>
        <v>0</v>
      </c>
      <c r="G5621">
        <f>IF(ISNA(H5621),NA(),G3689)</f>
        <v>0</v>
      </c>
      <c r="H5621">
        <f>IF(OR(H3689="",AND(H3689=H3688,H3689=H3690)),NA(), H3689)</f>
        <v>0</v>
      </c>
      <c r="K5621">
        <f>IF(ISNA(L5621),NA(),K3689)</f>
        <v>0</v>
      </c>
      <c r="L5621">
        <f>IF(OR(L3689="",AND(L3689=L3688,L3689=L3690)),NA(), L3689)</f>
        <v>0</v>
      </c>
      <c r="M5621">
        <f>IF(ISNA(N5621),NA(),M3689)</f>
        <v>0</v>
      </c>
      <c r="N5621">
        <f>IF(OR(N3689="",AND(N3689=N3688,N3689=N3690)),NA(), N3689)</f>
        <v>0</v>
      </c>
    </row>
    <row r="5622" spans="5:14">
      <c r="E5622">
        <f>IF(ISNA(F5622),NA(),E3690)</f>
        <v>0</v>
      </c>
      <c r="F5622">
        <f>IF(OR(F3690="",AND(F3690=F3689,F3690=F3691)),NA(), F3690)</f>
        <v>0</v>
      </c>
      <c r="G5622">
        <f>IF(ISNA(H5622),NA(),G3690)</f>
        <v>0</v>
      </c>
      <c r="H5622">
        <f>IF(OR(H3690="",AND(H3690=H3689,H3690=H3691)),NA(), H3690)</f>
        <v>0</v>
      </c>
      <c r="K5622">
        <f>IF(ISNA(L5622),NA(),K3690)</f>
        <v>0</v>
      </c>
      <c r="L5622">
        <f>IF(OR(L3690="",AND(L3690=L3689,L3690=L3691)),NA(), L3690)</f>
        <v>0</v>
      </c>
      <c r="M5622">
        <f>IF(ISNA(N5622),NA(),M3690)</f>
        <v>0</v>
      </c>
      <c r="N5622">
        <f>IF(OR(N3690="",AND(N3690=N3689,N3690=N3691)),NA(), N3690)</f>
        <v>0</v>
      </c>
    </row>
    <row r="5623" spans="5:14">
      <c r="E5623">
        <f>IF(ISNA(F5623),NA(),E3691)</f>
        <v>0</v>
      </c>
      <c r="F5623">
        <f>IF(OR(F3691="",AND(F3691=F3690,F3691=F3692)),NA(), F3691)</f>
        <v>0</v>
      </c>
      <c r="G5623">
        <f>IF(ISNA(H5623),NA(),G3691)</f>
        <v>0</v>
      </c>
      <c r="H5623">
        <f>IF(OR(H3691="",AND(H3691=H3690,H3691=H3692)),NA(), H3691)</f>
        <v>0</v>
      </c>
      <c r="K5623">
        <f>IF(ISNA(L5623),NA(),K3691)</f>
        <v>0</v>
      </c>
      <c r="L5623">
        <f>IF(OR(L3691="",AND(L3691=L3690,L3691=L3692)),NA(), L3691)</f>
        <v>0</v>
      </c>
      <c r="M5623">
        <f>IF(ISNA(N5623),NA(),M3691)</f>
        <v>0</v>
      </c>
      <c r="N5623">
        <f>IF(OR(N3691="",AND(N3691=N3690,N3691=N3692)),NA(), N3691)</f>
        <v>0</v>
      </c>
    </row>
    <row r="5624" spans="5:14">
      <c r="E5624">
        <f>IF(ISNA(F5624),NA(),E3692)</f>
        <v>0</v>
      </c>
      <c r="F5624">
        <f>IF(OR(F3692="",AND(F3692=F3691,F3692=F3693)),NA(), F3692)</f>
        <v>0</v>
      </c>
      <c r="G5624">
        <f>IF(ISNA(H5624),NA(),G3692)</f>
        <v>0</v>
      </c>
      <c r="H5624">
        <f>IF(OR(H3692="",AND(H3692=H3691,H3692=H3693)),NA(), H3692)</f>
        <v>0</v>
      </c>
      <c r="K5624">
        <f>IF(ISNA(L5624),NA(),K3692)</f>
        <v>0</v>
      </c>
      <c r="L5624">
        <f>IF(OR(L3692="",AND(L3692=L3691,L3692=L3693)),NA(), L3692)</f>
        <v>0</v>
      </c>
      <c r="M5624">
        <f>IF(ISNA(N5624),NA(),M3692)</f>
        <v>0</v>
      </c>
      <c r="N5624">
        <f>IF(OR(N3692="",AND(N3692=N3691,N3692=N3693)),NA(), N3692)</f>
        <v>0</v>
      </c>
    </row>
    <row r="5625" spans="5:14">
      <c r="E5625">
        <f>IF(ISNA(F5625),NA(),E3693)</f>
        <v>0</v>
      </c>
      <c r="F5625">
        <f>IF(OR(F3693="",AND(F3693=F3692,F3693=F3694)),NA(), F3693)</f>
        <v>0</v>
      </c>
      <c r="G5625">
        <f>IF(ISNA(H5625),NA(),G3693)</f>
        <v>0</v>
      </c>
      <c r="H5625">
        <f>IF(OR(H3693="",AND(H3693=H3692,H3693=H3694)),NA(), H3693)</f>
        <v>0</v>
      </c>
      <c r="K5625">
        <f>IF(ISNA(L5625),NA(),K3693)</f>
        <v>0</v>
      </c>
      <c r="L5625">
        <f>IF(OR(L3693="",AND(L3693=L3692,L3693=L3694)),NA(), L3693)</f>
        <v>0</v>
      </c>
      <c r="M5625">
        <f>IF(ISNA(N5625),NA(),M3693)</f>
        <v>0</v>
      </c>
      <c r="N5625">
        <f>IF(OR(N3693="",AND(N3693=N3692,N3693=N3694)),NA(), N3693)</f>
        <v>0</v>
      </c>
    </row>
    <row r="5626" spans="5:14">
      <c r="E5626">
        <f>IF(ISNA(F5626),NA(),E3694)</f>
        <v>0</v>
      </c>
      <c r="F5626">
        <f>IF(OR(F3694="",AND(F3694=F3693,F3694=F3695)),NA(), F3694)</f>
        <v>0</v>
      </c>
      <c r="G5626">
        <f>IF(ISNA(H5626),NA(),G3694)</f>
        <v>0</v>
      </c>
      <c r="H5626">
        <f>IF(OR(H3694="",AND(H3694=H3693,H3694=H3695)),NA(), H3694)</f>
        <v>0</v>
      </c>
      <c r="K5626">
        <f>IF(ISNA(L5626),NA(),K3694)</f>
        <v>0</v>
      </c>
      <c r="L5626">
        <f>IF(OR(L3694="",AND(L3694=L3693,L3694=L3695)),NA(), L3694)</f>
        <v>0</v>
      </c>
      <c r="M5626">
        <f>IF(ISNA(N5626),NA(),M3694)</f>
        <v>0</v>
      </c>
      <c r="N5626">
        <f>IF(OR(N3694="",AND(N3694=N3693,N3694=N3695)),NA(), N3694)</f>
        <v>0</v>
      </c>
    </row>
    <row r="5627" spans="5:14">
      <c r="E5627">
        <f>IF(ISNA(F5627),NA(),E3695)</f>
        <v>0</v>
      </c>
      <c r="F5627">
        <f>IF(OR(F3695="",AND(F3695=F3694,F3695=F3696)),NA(), F3695)</f>
        <v>0</v>
      </c>
      <c r="G5627">
        <f>IF(ISNA(H5627),NA(),G3695)</f>
        <v>0</v>
      </c>
      <c r="H5627">
        <f>IF(OR(H3695="",AND(H3695=H3694,H3695=H3696)),NA(), H3695)</f>
        <v>0</v>
      </c>
      <c r="K5627">
        <f>IF(ISNA(L5627),NA(),K3695)</f>
        <v>0</v>
      </c>
      <c r="L5627">
        <f>IF(OR(L3695="",AND(L3695=L3694,L3695=L3696)),NA(), L3695)</f>
        <v>0</v>
      </c>
      <c r="M5627">
        <f>IF(ISNA(N5627),NA(),M3695)</f>
        <v>0</v>
      </c>
      <c r="N5627">
        <f>IF(OR(N3695="",AND(N3695=N3694,N3695=N3696)),NA(), N3695)</f>
        <v>0</v>
      </c>
    </row>
    <row r="5628" spans="5:14">
      <c r="E5628">
        <f>IF(ISNA(F5628),NA(),E3696)</f>
        <v>0</v>
      </c>
      <c r="F5628">
        <f>IF(OR(F3696="",AND(F3696=F3695,F3696=F3697)),NA(), F3696)</f>
        <v>0</v>
      </c>
      <c r="G5628">
        <f>IF(ISNA(H5628),NA(),G3696)</f>
        <v>0</v>
      </c>
      <c r="H5628">
        <f>IF(OR(H3696="",AND(H3696=H3695,H3696=H3697)),NA(), H3696)</f>
        <v>0</v>
      </c>
      <c r="K5628">
        <f>IF(ISNA(L5628),NA(),K3696)</f>
        <v>0</v>
      </c>
      <c r="L5628">
        <f>IF(OR(L3696="",AND(L3696=L3695,L3696=L3697)),NA(), L3696)</f>
        <v>0</v>
      </c>
      <c r="M5628">
        <f>IF(ISNA(N5628),NA(),M3696)</f>
        <v>0</v>
      </c>
      <c r="N5628">
        <f>IF(OR(N3696="",AND(N3696=N3695,N3696=N3697)),NA(), N3696)</f>
        <v>0</v>
      </c>
    </row>
    <row r="5629" spans="5:14">
      <c r="E5629">
        <f>IF(ISNA(F5629),NA(),E3697)</f>
        <v>0</v>
      </c>
      <c r="F5629">
        <f>IF(OR(F3697="",AND(F3697=F3696,F3697=F3698)),NA(), F3697)</f>
        <v>0</v>
      </c>
      <c r="G5629">
        <f>IF(ISNA(H5629),NA(),G3697)</f>
        <v>0</v>
      </c>
      <c r="H5629">
        <f>IF(OR(H3697="",AND(H3697=H3696,H3697=H3698)),NA(), H3697)</f>
        <v>0</v>
      </c>
      <c r="K5629">
        <f>IF(ISNA(L5629),NA(),K3697)</f>
        <v>0</v>
      </c>
      <c r="L5629">
        <f>IF(OR(L3697="",AND(L3697=L3696,L3697=L3698)),NA(), L3697)</f>
        <v>0</v>
      </c>
      <c r="M5629">
        <f>IF(ISNA(N5629),NA(),M3697)</f>
        <v>0</v>
      </c>
      <c r="N5629">
        <f>IF(OR(N3697="",AND(N3697=N3696,N3697=N3698)),NA(), N3697)</f>
        <v>0</v>
      </c>
    </row>
    <row r="5630" spans="5:14">
      <c r="E5630">
        <f>IF(ISNA(F5630),NA(),E3698)</f>
        <v>0</v>
      </c>
      <c r="F5630">
        <f>IF(OR(F3698="",AND(F3698=F3697,F3698=F3699)),NA(), F3698)</f>
        <v>0</v>
      </c>
      <c r="G5630">
        <f>IF(ISNA(H5630),NA(),G3698)</f>
        <v>0</v>
      </c>
      <c r="H5630">
        <f>IF(OR(H3698="",AND(H3698=H3697,H3698=H3699)),NA(), H3698)</f>
        <v>0</v>
      </c>
      <c r="K5630">
        <f>IF(ISNA(L5630),NA(),K3698)</f>
        <v>0</v>
      </c>
      <c r="L5630">
        <f>IF(OR(L3698="",AND(L3698=L3697,L3698=L3699)),NA(), L3698)</f>
        <v>0</v>
      </c>
      <c r="M5630">
        <f>IF(ISNA(N5630),NA(),M3698)</f>
        <v>0</v>
      </c>
      <c r="N5630">
        <f>IF(OR(N3698="",AND(N3698=N3697,N3698=N3699)),NA(), N3698)</f>
        <v>0</v>
      </c>
    </row>
    <row r="5631" spans="5:14">
      <c r="E5631">
        <f>IF(ISNA(F5631),NA(),E3699)</f>
        <v>0</v>
      </c>
      <c r="F5631">
        <f>IF(OR(F3699="",AND(F3699=F3698,F3699=F3700)),NA(), F3699)</f>
        <v>0</v>
      </c>
      <c r="G5631">
        <f>IF(ISNA(H5631),NA(),G3699)</f>
        <v>0</v>
      </c>
      <c r="H5631">
        <f>IF(OR(H3699="",AND(H3699=H3698,H3699=H3700)),NA(), H3699)</f>
        <v>0</v>
      </c>
      <c r="K5631">
        <f>IF(ISNA(L5631),NA(),K3699)</f>
        <v>0</v>
      </c>
      <c r="L5631">
        <f>IF(OR(L3699="",AND(L3699=L3698,L3699=L3700)),NA(), L3699)</f>
        <v>0</v>
      </c>
      <c r="M5631">
        <f>IF(ISNA(N5631),NA(),M3699)</f>
        <v>0</v>
      </c>
      <c r="N5631">
        <f>IF(OR(N3699="",AND(N3699=N3698,N3699=N3700)),NA(), N3699)</f>
        <v>0</v>
      </c>
    </row>
    <row r="5632" spans="5:14">
      <c r="E5632">
        <f>IF(ISNA(F5632),NA(),E3700)</f>
        <v>0</v>
      </c>
      <c r="F5632">
        <f>IF(OR(F3700="",AND(F3700=F3699,F3700=F3701)),NA(), F3700)</f>
        <v>0</v>
      </c>
      <c r="G5632">
        <f>IF(ISNA(H5632),NA(),G3700)</f>
        <v>0</v>
      </c>
      <c r="H5632">
        <f>IF(OR(H3700="",AND(H3700=H3699,H3700=H3701)),NA(), H3700)</f>
        <v>0</v>
      </c>
      <c r="K5632">
        <f>IF(ISNA(L5632),NA(),K3700)</f>
        <v>0</v>
      </c>
      <c r="L5632">
        <f>IF(OR(L3700="",AND(L3700=L3699,L3700=L3701)),NA(), L3700)</f>
        <v>0</v>
      </c>
      <c r="M5632">
        <f>IF(ISNA(N5632),NA(),M3700)</f>
        <v>0</v>
      </c>
      <c r="N5632">
        <f>IF(OR(N3700="",AND(N3700=N3699,N3700=N3701)),NA(), N3700)</f>
        <v>0</v>
      </c>
    </row>
    <row r="5633" spans="5:14">
      <c r="E5633">
        <f>IF(ISNA(F5633),NA(),E3701)</f>
        <v>0</v>
      </c>
      <c r="F5633">
        <f>IF(OR(F3701="",AND(F3701=F3700,F3701=F3702)),NA(), F3701)</f>
        <v>0</v>
      </c>
      <c r="G5633">
        <f>IF(ISNA(H5633),NA(),G3701)</f>
        <v>0</v>
      </c>
      <c r="H5633">
        <f>IF(OR(H3701="",AND(H3701=H3700,H3701=H3702)),NA(), H3701)</f>
        <v>0</v>
      </c>
      <c r="K5633">
        <f>IF(ISNA(L5633),NA(),K3701)</f>
        <v>0</v>
      </c>
      <c r="L5633">
        <f>IF(OR(L3701="",AND(L3701=L3700,L3701=L3702)),NA(), L3701)</f>
        <v>0</v>
      </c>
      <c r="M5633">
        <f>IF(ISNA(N5633),NA(),M3701)</f>
        <v>0</v>
      </c>
      <c r="N5633">
        <f>IF(OR(N3701="",AND(N3701=N3700,N3701=N3702)),NA(), N3701)</f>
        <v>0</v>
      </c>
    </row>
    <row r="5634" spans="5:14">
      <c r="E5634">
        <f>IF(ISNA(F5634),NA(),E3702)</f>
        <v>0</v>
      </c>
      <c r="F5634">
        <f>IF(OR(F3702="",AND(F3702=F3701,F3702=F3703)),NA(), F3702)</f>
        <v>0</v>
      </c>
      <c r="G5634">
        <f>IF(ISNA(H5634),NA(),G3702)</f>
        <v>0</v>
      </c>
      <c r="H5634">
        <f>IF(OR(H3702="",AND(H3702=H3701,H3702=H3703)),NA(), H3702)</f>
        <v>0</v>
      </c>
      <c r="K5634">
        <f>IF(ISNA(L5634),NA(),K3702)</f>
        <v>0</v>
      </c>
      <c r="L5634">
        <f>IF(OR(L3702="",AND(L3702=L3701,L3702=L3703)),NA(), L3702)</f>
        <v>0</v>
      </c>
      <c r="M5634">
        <f>IF(ISNA(N5634),NA(),M3702)</f>
        <v>0</v>
      </c>
      <c r="N5634">
        <f>IF(OR(N3702="",AND(N3702=N3701,N3702=N3703)),NA(), N3702)</f>
        <v>0</v>
      </c>
    </row>
    <row r="5635" spans="5:14">
      <c r="E5635">
        <f>IF(ISNA(F5635),NA(),E3703)</f>
        <v>0</v>
      </c>
      <c r="F5635">
        <f>IF(OR(F3703="",AND(F3703=F3702,F3703=F3704)),NA(), F3703)</f>
        <v>0</v>
      </c>
      <c r="G5635">
        <f>IF(ISNA(H5635),NA(),G3703)</f>
        <v>0</v>
      </c>
      <c r="H5635">
        <f>IF(OR(H3703="",AND(H3703=H3702,H3703=H3704)),NA(), H3703)</f>
        <v>0</v>
      </c>
      <c r="K5635">
        <f>IF(ISNA(L5635),NA(),K3703)</f>
        <v>0</v>
      </c>
      <c r="L5635">
        <f>IF(OR(L3703="",AND(L3703=L3702,L3703=L3704)),NA(), L3703)</f>
        <v>0</v>
      </c>
      <c r="M5635">
        <f>IF(ISNA(N5635),NA(),M3703)</f>
        <v>0</v>
      </c>
      <c r="N5635">
        <f>IF(OR(N3703="",AND(N3703=N3702,N3703=N3704)),NA(), N3703)</f>
        <v>0</v>
      </c>
    </row>
    <row r="5636" spans="5:14">
      <c r="E5636">
        <f>IF(ISNA(F5636),NA(),E3704)</f>
        <v>0</v>
      </c>
      <c r="F5636">
        <f>IF(OR(F3704="",AND(F3704=F3703,F3704=F3705)),NA(), F3704)</f>
        <v>0</v>
      </c>
      <c r="G5636">
        <f>IF(ISNA(H5636),NA(),G3704)</f>
        <v>0</v>
      </c>
      <c r="H5636">
        <f>IF(OR(H3704="",AND(H3704=H3703,H3704=H3705)),NA(), H3704)</f>
        <v>0</v>
      </c>
      <c r="K5636">
        <f>IF(ISNA(L5636),NA(),K3704)</f>
        <v>0</v>
      </c>
      <c r="L5636">
        <f>IF(OR(L3704="",AND(L3704=L3703,L3704=L3705)),NA(), L3704)</f>
        <v>0</v>
      </c>
      <c r="M5636">
        <f>IF(ISNA(N5636),NA(),M3704)</f>
        <v>0</v>
      </c>
      <c r="N5636">
        <f>IF(OR(N3704="",AND(N3704=N3703,N3704=N3705)),NA(), N3704)</f>
        <v>0</v>
      </c>
    </row>
    <row r="5637" spans="5:14">
      <c r="E5637">
        <f>IF(ISNA(F5637),NA(),E3705)</f>
        <v>0</v>
      </c>
      <c r="F5637">
        <f>IF(OR(F3705="",AND(F3705=F3704,F3705=F3706)),NA(), F3705)</f>
        <v>0</v>
      </c>
      <c r="G5637">
        <f>IF(ISNA(H5637),NA(),G3705)</f>
        <v>0</v>
      </c>
      <c r="H5637">
        <f>IF(OR(H3705="",AND(H3705=H3704,H3705=H3706)),NA(), H3705)</f>
        <v>0</v>
      </c>
      <c r="K5637">
        <f>IF(ISNA(L5637),NA(),K3705)</f>
        <v>0</v>
      </c>
      <c r="L5637">
        <f>IF(OR(L3705="",AND(L3705=L3704,L3705=L3706)),NA(), L3705)</f>
        <v>0</v>
      </c>
      <c r="M5637">
        <f>IF(ISNA(N5637),NA(),M3705)</f>
        <v>0</v>
      </c>
      <c r="N5637">
        <f>IF(OR(N3705="",AND(N3705=N3704,N3705=N3706)),NA(), N3705)</f>
        <v>0</v>
      </c>
    </row>
    <row r="5638" spans="5:14">
      <c r="E5638">
        <f>IF(ISNA(F5638),NA(),E3706)</f>
        <v>0</v>
      </c>
      <c r="F5638">
        <f>IF(OR(F3706="",AND(F3706=F3705,F3706=F3707)),NA(), F3706)</f>
        <v>0</v>
      </c>
      <c r="G5638">
        <f>IF(ISNA(H5638),NA(),G3706)</f>
        <v>0</v>
      </c>
      <c r="H5638">
        <f>IF(OR(H3706="",AND(H3706=H3705,H3706=H3707)),NA(), H3706)</f>
        <v>0</v>
      </c>
      <c r="K5638">
        <f>IF(ISNA(L5638),NA(),K3706)</f>
        <v>0</v>
      </c>
      <c r="L5638">
        <f>IF(OR(L3706="",AND(L3706=L3705,L3706=L3707)),NA(), L3706)</f>
        <v>0</v>
      </c>
      <c r="M5638">
        <f>IF(ISNA(N5638),NA(),M3706)</f>
        <v>0</v>
      </c>
      <c r="N5638">
        <f>IF(OR(N3706="",AND(N3706=N3705,N3706=N3707)),NA(), N3706)</f>
        <v>0</v>
      </c>
    </row>
    <row r="5639" spans="5:14">
      <c r="E5639">
        <f>IF(ISNA(F5639),NA(),E3707)</f>
        <v>0</v>
      </c>
      <c r="F5639">
        <f>IF(OR(F3707="",AND(F3707=F3706,F3707=F3708)),NA(), F3707)</f>
        <v>0</v>
      </c>
      <c r="G5639">
        <f>IF(ISNA(H5639),NA(),G3707)</f>
        <v>0</v>
      </c>
      <c r="H5639">
        <f>IF(OR(H3707="",AND(H3707=H3706,H3707=H3708)),NA(), H3707)</f>
        <v>0</v>
      </c>
      <c r="K5639">
        <f>IF(ISNA(L5639),NA(),K3707)</f>
        <v>0</v>
      </c>
      <c r="L5639">
        <f>IF(OR(L3707="",AND(L3707=L3706,L3707=L3708)),NA(), L3707)</f>
        <v>0</v>
      </c>
      <c r="M5639">
        <f>IF(ISNA(N5639),NA(),M3707)</f>
        <v>0</v>
      </c>
      <c r="N5639">
        <f>IF(OR(N3707="",AND(N3707=N3706,N3707=N3708)),NA(), N3707)</f>
        <v>0</v>
      </c>
    </row>
    <row r="5640" spans="5:14">
      <c r="E5640">
        <f>IF(ISNA(F5640),NA(),E3708)</f>
        <v>0</v>
      </c>
      <c r="F5640">
        <f>IF(OR(F3708="",AND(F3708=F3707,F3708=F3709)),NA(), F3708)</f>
        <v>0</v>
      </c>
      <c r="G5640">
        <f>IF(ISNA(H5640),NA(),G3708)</f>
        <v>0</v>
      </c>
      <c r="H5640">
        <f>IF(OR(H3708="",AND(H3708=H3707,H3708=H3709)),NA(), H3708)</f>
        <v>0</v>
      </c>
      <c r="K5640">
        <f>IF(ISNA(L5640),NA(),K3708)</f>
        <v>0</v>
      </c>
      <c r="L5640">
        <f>IF(OR(L3708="",AND(L3708=L3707,L3708=L3709)),NA(), L3708)</f>
        <v>0</v>
      </c>
      <c r="M5640">
        <f>IF(ISNA(N5640),NA(),M3708)</f>
        <v>0</v>
      </c>
      <c r="N5640">
        <f>IF(OR(N3708="",AND(N3708=N3707,N3708=N3709)),NA(), N3708)</f>
        <v>0</v>
      </c>
    </row>
    <row r="5641" spans="5:14">
      <c r="E5641">
        <f>IF(ISNA(F5641),NA(),E3709)</f>
        <v>0</v>
      </c>
      <c r="F5641">
        <f>IF(OR(F3709="",AND(F3709=F3708,F3709=F3710)),NA(), F3709)</f>
        <v>0</v>
      </c>
      <c r="G5641">
        <f>IF(ISNA(H5641),NA(),G3709)</f>
        <v>0</v>
      </c>
      <c r="H5641">
        <f>IF(OR(H3709="",AND(H3709=H3708,H3709=H3710)),NA(), H3709)</f>
        <v>0</v>
      </c>
      <c r="K5641">
        <f>IF(ISNA(L5641),NA(),K3709)</f>
        <v>0</v>
      </c>
      <c r="L5641">
        <f>IF(OR(L3709="",AND(L3709=L3708,L3709=L3710)),NA(), L3709)</f>
        <v>0</v>
      </c>
      <c r="M5641">
        <f>IF(ISNA(N5641),NA(),M3709)</f>
        <v>0</v>
      </c>
      <c r="N5641">
        <f>IF(OR(N3709="",AND(N3709=N3708,N3709=N3710)),NA(), N3709)</f>
        <v>0</v>
      </c>
    </row>
    <row r="5642" spans="5:14">
      <c r="E5642">
        <f>IF(ISNA(F5642),NA(),E3710)</f>
        <v>0</v>
      </c>
      <c r="F5642">
        <f>IF(OR(F3710="",AND(F3710=F3709,F3710=F3711)),NA(), F3710)</f>
        <v>0</v>
      </c>
      <c r="G5642">
        <f>IF(ISNA(H5642),NA(),G3710)</f>
        <v>0</v>
      </c>
      <c r="H5642">
        <f>IF(OR(H3710="",AND(H3710=H3709,H3710=H3711)),NA(), H3710)</f>
        <v>0</v>
      </c>
      <c r="K5642">
        <f>IF(ISNA(L5642),NA(),K3710)</f>
        <v>0</v>
      </c>
      <c r="L5642">
        <f>IF(OR(L3710="",AND(L3710=L3709,L3710=L3711)),NA(), L3710)</f>
        <v>0</v>
      </c>
      <c r="M5642">
        <f>IF(ISNA(N5642),NA(),M3710)</f>
        <v>0</v>
      </c>
      <c r="N5642">
        <f>IF(OR(N3710="",AND(N3710=N3709,N3710=N3711)),NA(), N3710)</f>
        <v>0</v>
      </c>
    </row>
    <row r="5643" spans="5:14">
      <c r="E5643">
        <f>IF(ISNA(F5643),NA(),E3711)</f>
        <v>0</v>
      </c>
      <c r="F5643">
        <f>IF(OR(F3711="",AND(F3711=F3710,F3711=F3712)),NA(), F3711)</f>
        <v>0</v>
      </c>
      <c r="G5643">
        <f>IF(ISNA(H5643),NA(),G3711)</f>
        <v>0</v>
      </c>
      <c r="H5643">
        <f>IF(OR(H3711="",AND(H3711=H3710,H3711=H3712)),NA(), H3711)</f>
        <v>0</v>
      </c>
      <c r="K5643">
        <f>IF(ISNA(L5643),NA(),K3711)</f>
        <v>0</v>
      </c>
      <c r="L5643">
        <f>IF(OR(L3711="",AND(L3711=L3710,L3711=L3712)),NA(), L3711)</f>
        <v>0</v>
      </c>
      <c r="M5643">
        <f>IF(ISNA(N5643),NA(),M3711)</f>
        <v>0</v>
      </c>
      <c r="N5643">
        <f>IF(OR(N3711="",AND(N3711=N3710,N3711=N3712)),NA(), N3711)</f>
        <v>0</v>
      </c>
    </row>
    <row r="5644" spans="5:14">
      <c r="E5644">
        <f>IF(ISNA(F5644),NA(),E3712)</f>
        <v>0</v>
      </c>
      <c r="F5644">
        <f>IF(OR(F3712="",AND(F3712=F3711,F3712=F3713)),NA(), F3712)</f>
        <v>0</v>
      </c>
      <c r="G5644">
        <f>IF(ISNA(H5644),NA(),G3712)</f>
        <v>0</v>
      </c>
      <c r="H5644">
        <f>IF(OR(H3712="",AND(H3712=H3711,H3712=H3713)),NA(), H3712)</f>
        <v>0</v>
      </c>
      <c r="K5644">
        <f>IF(ISNA(L5644),NA(),K3712)</f>
        <v>0</v>
      </c>
      <c r="L5644">
        <f>IF(OR(L3712="",AND(L3712=L3711,L3712=L3713)),NA(), L3712)</f>
        <v>0</v>
      </c>
      <c r="M5644">
        <f>IF(ISNA(N5644),NA(),M3712)</f>
        <v>0</v>
      </c>
      <c r="N5644">
        <f>IF(OR(N3712="",AND(N3712=N3711,N3712=N3713)),NA(), N3712)</f>
        <v>0</v>
      </c>
    </row>
    <row r="5645" spans="5:14">
      <c r="E5645">
        <f>IF(ISNA(F5645),NA(),E3713)</f>
        <v>0</v>
      </c>
      <c r="F5645">
        <f>IF(OR(F3713="",AND(F3713=F3712,F3713=F3714)),NA(), F3713)</f>
        <v>0</v>
      </c>
      <c r="G5645">
        <f>IF(ISNA(H5645),NA(),G3713)</f>
        <v>0</v>
      </c>
      <c r="H5645">
        <f>IF(OR(H3713="",AND(H3713=H3712,H3713=H3714)),NA(), H3713)</f>
        <v>0</v>
      </c>
      <c r="K5645">
        <f>IF(ISNA(L5645),NA(),K3713)</f>
        <v>0</v>
      </c>
      <c r="L5645">
        <f>IF(OR(L3713="",AND(L3713=L3712,L3713=L3714)),NA(), L3713)</f>
        <v>0</v>
      </c>
      <c r="M5645">
        <f>IF(ISNA(N5645),NA(),M3713)</f>
        <v>0</v>
      </c>
      <c r="N5645">
        <f>IF(OR(N3713="",AND(N3713=N3712,N3713=N3714)),NA(), N3713)</f>
        <v>0</v>
      </c>
    </row>
    <row r="5646" spans="5:14">
      <c r="E5646">
        <f>IF(ISNA(F5646),NA(),E3714)</f>
        <v>0</v>
      </c>
      <c r="F5646">
        <f>IF(OR(F3714="",AND(F3714=F3713,F3714=F3715)),NA(), F3714)</f>
        <v>0</v>
      </c>
      <c r="G5646">
        <f>IF(ISNA(H5646),NA(),G3714)</f>
        <v>0</v>
      </c>
      <c r="H5646">
        <f>IF(OR(H3714="",AND(H3714=H3713,H3714=H3715)),NA(), H3714)</f>
        <v>0</v>
      </c>
      <c r="K5646">
        <f>IF(ISNA(L5646),NA(),K3714)</f>
        <v>0</v>
      </c>
      <c r="L5646">
        <f>IF(OR(L3714="",AND(L3714=L3713,L3714=L3715)),NA(), L3714)</f>
        <v>0</v>
      </c>
      <c r="M5646">
        <f>IF(ISNA(N5646),NA(),M3714)</f>
        <v>0</v>
      </c>
      <c r="N5646">
        <f>IF(OR(N3714="",AND(N3714=N3713,N3714=N3715)),NA(), N3714)</f>
        <v>0</v>
      </c>
    </row>
    <row r="5647" spans="5:14">
      <c r="E5647">
        <f>IF(ISNA(F5647),NA(),E3715)</f>
        <v>0</v>
      </c>
      <c r="F5647">
        <f>IF(OR(F3715="",AND(F3715=F3714,F3715=F3716)),NA(), F3715)</f>
        <v>0</v>
      </c>
      <c r="G5647">
        <f>IF(ISNA(H5647),NA(),G3715)</f>
        <v>0</v>
      </c>
      <c r="H5647">
        <f>IF(OR(H3715="",AND(H3715=H3714,H3715=H3716)),NA(), H3715)</f>
        <v>0</v>
      </c>
      <c r="K5647">
        <f>IF(ISNA(L5647),NA(),K3715)</f>
        <v>0</v>
      </c>
      <c r="L5647">
        <f>IF(OR(L3715="",AND(L3715=L3714,L3715=L3716)),NA(), L3715)</f>
        <v>0</v>
      </c>
      <c r="M5647">
        <f>IF(ISNA(N5647),NA(),M3715)</f>
        <v>0</v>
      </c>
      <c r="N5647">
        <f>IF(OR(N3715="",AND(N3715=N3714,N3715=N3716)),NA(), N3715)</f>
        <v>0</v>
      </c>
    </row>
    <row r="5648" spans="5:14">
      <c r="E5648">
        <f>IF(ISNA(F5648),NA(),E3716)</f>
        <v>0</v>
      </c>
      <c r="F5648">
        <f>IF(OR(F3716="",AND(F3716=F3715,F3716=F3717)),NA(), F3716)</f>
        <v>0</v>
      </c>
      <c r="G5648">
        <f>IF(ISNA(H5648),NA(),G3716)</f>
        <v>0</v>
      </c>
      <c r="H5648">
        <f>IF(OR(H3716="",AND(H3716=H3715,H3716=H3717)),NA(), H3716)</f>
        <v>0</v>
      </c>
      <c r="K5648">
        <f>IF(ISNA(L5648),NA(),K3716)</f>
        <v>0</v>
      </c>
      <c r="L5648">
        <f>IF(OR(L3716="",AND(L3716=L3715,L3716=L3717)),NA(), L3716)</f>
        <v>0</v>
      </c>
      <c r="M5648">
        <f>IF(ISNA(N5648),NA(),M3716)</f>
        <v>0</v>
      </c>
      <c r="N5648">
        <f>IF(OR(N3716="",AND(N3716=N3715,N3716=N3717)),NA(), N3716)</f>
        <v>0</v>
      </c>
    </row>
    <row r="5649" spans="5:14">
      <c r="E5649">
        <f>IF(ISNA(F5649),NA(),E3717)</f>
        <v>0</v>
      </c>
      <c r="F5649">
        <f>IF(OR(F3717="",AND(F3717=F3716,F3717=F3718)),NA(), F3717)</f>
        <v>0</v>
      </c>
      <c r="G5649">
        <f>IF(ISNA(H5649),NA(),G3717)</f>
        <v>0</v>
      </c>
      <c r="H5649">
        <f>IF(OR(H3717="",AND(H3717=H3716,H3717=H3718)),NA(), H3717)</f>
        <v>0</v>
      </c>
      <c r="K5649">
        <f>IF(ISNA(L5649),NA(),K3717)</f>
        <v>0</v>
      </c>
      <c r="L5649">
        <f>IF(OR(L3717="",AND(L3717=L3716,L3717=L3718)),NA(), L3717)</f>
        <v>0</v>
      </c>
      <c r="M5649">
        <f>IF(ISNA(N5649),NA(),M3717)</f>
        <v>0</v>
      </c>
      <c r="N5649">
        <f>IF(OR(N3717="",AND(N3717=N3716,N3717=N3718)),NA(), N3717)</f>
        <v>0</v>
      </c>
    </row>
    <row r="5650" spans="5:14">
      <c r="E5650">
        <f>IF(ISNA(F5650),NA(),E3718)</f>
        <v>0</v>
      </c>
      <c r="F5650">
        <f>IF(OR(F3718="",AND(F3718=F3717,F3718=F3719)),NA(), F3718)</f>
        <v>0</v>
      </c>
      <c r="G5650">
        <f>IF(ISNA(H5650),NA(),G3718)</f>
        <v>0</v>
      </c>
      <c r="H5650">
        <f>IF(OR(H3718="",AND(H3718=H3717,H3718=H3719)),NA(), H3718)</f>
        <v>0</v>
      </c>
      <c r="K5650">
        <f>IF(ISNA(L5650),NA(),K3718)</f>
        <v>0</v>
      </c>
      <c r="L5650">
        <f>IF(OR(L3718="",AND(L3718=L3717,L3718=L3719)),NA(), L3718)</f>
        <v>0</v>
      </c>
      <c r="M5650">
        <f>IF(ISNA(N5650),NA(),M3718)</f>
        <v>0</v>
      </c>
      <c r="N5650">
        <f>IF(OR(N3718="",AND(N3718=N3717,N3718=N3719)),NA(), N3718)</f>
        <v>0</v>
      </c>
    </row>
    <row r="5651" spans="5:14">
      <c r="E5651">
        <f>IF(ISNA(F5651),NA(),E3719)</f>
        <v>0</v>
      </c>
      <c r="F5651">
        <f>IF(OR(F3719="",AND(F3719=F3718,F3719=F3720)),NA(), F3719)</f>
        <v>0</v>
      </c>
      <c r="G5651">
        <f>IF(ISNA(H5651),NA(),G3719)</f>
        <v>0</v>
      </c>
      <c r="H5651">
        <f>IF(OR(H3719="",AND(H3719=H3718,H3719=H3720)),NA(), H3719)</f>
        <v>0</v>
      </c>
      <c r="K5651">
        <f>IF(ISNA(L5651),NA(),K3719)</f>
        <v>0</v>
      </c>
      <c r="L5651">
        <f>IF(OR(L3719="",AND(L3719=L3718,L3719=L3720)),NA(), L3719)</f>
        <v>0</v>
      </c>
      <c r="M5651">
        <f>IF(ISNA(N5651),NA(),M3719)</f>
        <v>0</v>
      </c>
      <c r="N5651">
        <f>IF(OR(N3719="",AND(N3719=N3718,N3719=N3720)),NA(), N3719)</f>
        <v>0</v>
      </c>
    </row>
    <row r="5652" spans="5:14">
      <c r="E5652">
        <f>IF(ISNA(F5652),NA(),E3720)</f>
        <v>0</v>
      </c>
      <c r="F5652">
        <f>IF(OR(F3720="",AND(F3720=F3719,F3720=F3721)),NA(), F3720)</f>
        <v>0</v>
      </c>
      <c r="G5652">
        <f>IF(ISNA(H5652),NA(),G3720)</f>
        <v>0</v>
      </c>
      <c r="H5652">
        <f>IF(OR(H3720="",AND(H3720=H3719,H3720=H3721)),NA(), H3720)</f>
        <v>0</v>
      </c>
      <c r="K5652">
        <f>IF(ISNA(L5652),NA(),K3720)</f>
        <v>0</v>
      </c>
      <c r="L5652">
        <f>IF(OR(L3720="",AND(L3720=L3719,L3720=L3721)),NA(), L3720)</f>
        <v>0</v>
      </c>
      <c r="M5652">
        <f>IF(ISNA(N5652),NA(),M3720)</f>
        <v>0</v>
      </c>
      <c r="N5652">
        <f>IF(OR(N3720="",AND(N3720=N3719,N3720=N3721)),NA(), N3720)</f>
        <v>0</v>
      </c>
    </row>
    <row r="5653" spans="5:14">
      <c r="E5653">
        <f>IF(ISNA(F5653),NA(),E3721)</f>
        <v>0</v>
      </c>
      <c r="F5653">
        <f>IF(OR(F3721="",AND(F3721=F3720,F3721=F3722)),NA(), F3721)</f>
        <v>0</v>
      </c>
      <c r="G5653">
        <f>IF(ISNA(H5653),NA(),G3721)</f>
        <v>0</v>
      </c>
      <c r="H5653">
        <f>IF(OR(H3721="",AND(H3721=H3720,H3721=H3722)),NA(), H3721)</f>
        <v>0</v>
      </c>
      <c r="K5653">
        <f>IF(ISNA(L5653),NA(),K3721)</f>
        <v>0</v>
      </c>
      <c r="L5653">
        <f>IF(OR(L3721="",AND(L3721=L3720,L3721=L3722)),NA(), L3721)</f>
        <v>0</v>
      </c>
      <c r="M5653">
        <f>IF(ISNA(N5653),NA(),M3721)</f>
        <v>0</v>
      </c>
      <c r="N5653">
        <f>IF(OR(N3721="",AND(N3721=N3720,N3721=N3722)),NA(), N3721)</f>
        <v>0</v>
      </c>
    </row>
    <row r="5654" spans="5:14">
      <c r="E5654">
        <f>IF(ISNA(F5654),NA(),E3722)</f>
        <v>0</v>
      </c>
      <c r="F5654">
        <f>IF(OR(F3722="",AND(F3722=F3721,F3722=F3723)),NA(), F3722)</f>
        <v>0</v>
      </c>
      <c r="G5654">
        <f>IF(ISNA(H5654),NA(),G3722)</f>
        <v>0</v>
      </c>
      <c r="H5654">
        <f>IF(OR(H3722="",AND(H3722=H3721,H3722=H3723)),NA(), H3722)</f>
        <v>0</v>
      </c>
      <c r="K5654">
        <f>IF(ISNA(L5654),NA(),K3722)</f>
        <v>0</v>
      </c>
      <c r="L5654">
        <f>IF(OR(L3722="",AND(L3722=L3721,L3722=L3723)),NA(), L3722)</f>
        <v>0</v>
      </c>
      <c r="M5654">
        <f>IF(ISNA(N5654),NA(),M3722)</f>
        <v>0</v>
      </c>
      <c r="N5654">
        <f>IF(OR(N3722="",AND(N3722=N3721,N3722=N3723)),NA(), N3722)</f>
        <v>0</v>
      </c>
    </row>
    <row r="5655" spans="5:14">
      <c r="E5655">
        <f>IF(ISNA(F5655),NA(),E3723)</f>
        <v>0</v>
      </c>
      <c r="F5655">
        <f>IF(OR(F3723="",AND(F3723=F3722,F3723=F3724)),NA(), F3723)</f>
        <v>0</v>
      </c>
      <c r="G5655">
        <f>IF(ISNA(H5655),NA(),G3723)</f>
        <v>0</v>
      </c>
      <c r="H5655">
        <f>IF(OR(H3723="",AND(H3723=H3722,H3723=H3724)),NA(), H3723)</f>
        <v>0</v>
      </c>
      <c r="K5655">
        <f>IF(ISNA(L5655),NA(),K3723)</f>
        <v>0</v>
      </c>
      <c r="L5655">
        <f>IF(OR(L3723="",AND(L3723=L3722,L3723=L3724)),NA(), L3723)</f>
        <v>0</v>
      </c>
      <c r="M5655">
        <f>IF(ISNA(N5655),NA(),M3723)</f>
        <v>0</v>
      </c>
      <c r="N5655">
        <f>IF(OR(N3723="",AND(N3723=N3722,N3723=N3724)),NA(), N3723)</f>
        <v>0</v>
      </c>
    </row>
    <row r="5656" spans="5:14">
      <c r="E5656">
        <f>IF(ISNA(F5656),NA(),E3724)</f>
        <v>0</v>
      </c>
      <c r="F5656">
        <f>IF(OR(F3724="",AND(F3724=F3723,F3724=F3725)),NA(), F3724)</f>
        <v>0</v>
      </c>
      <c r="G5656">
        <f>IF(ISNA(H5656),NA(),G3724)</f>
        <v>0</v>
      </c>
      <c r="H5656">
        <f>IF(OR(H3724="",AND(H3724=H3723,H3724=H3725)),NA(), H3724)</f>
        <v>0</v>
      </c>
      <c r="K5656">
        <f>IF(ISNA(L5656),NA(),K3724)</f>
        <v>0</v>
      </c>
      <c r="L5656">
        <f>IF(OR(L3724="",AND(L3724=L3723,L3724=L3725)),NA(), L3724)</f>
        <v>0</v>
      </c>
      <c r="M5656">
        <f>IF(ISNA(N5656),NA(),M3724)</f>
        <v>0</v>
      </c>
      <c r="N5656">
        <f>IF(OR(N3724="",AND(N3724=N3723,N3724=N3725)),NA(), N3724)</f>
        <v>0</v>
      </c>
    </row>
    <row r="5657" spans="5:14">
      <c r="E5657">
        <f>IF(ISNA(F5657),NA(),E3725)</f>
        <v>0</v>
      </c>
      <c r="F5657">
        <f>IF(OR(F3725="",AND(F3725=F3724,F3725=F3726)),NA(), F3725)</f>
        <v>0</v>
      </c>
      <c r="G5657">
        <f>IF(ISNA(H5657),NA(),G3725)</f>
        <v>0</v>
      </c>
      <c r="H5657">
        <f>IF(OR(H3725="",AND(H3725=H3724,H3725=H3726)),NA(), H3725)</f>
        <v>0</v>
      </c>
      <c r="K5657">
        <f>IF(ISNA(L5657),NA(),K3725)</f>
        <v>0</v>
      </c>
      <c r="L5657">
        <f>IF(OR(L3725="",AND(L3725=L3724,L3725=L3726)),NA(), L3725)</f>
        <v>0</v>
      </c>
      <c r="M5657">
        <f>IF(ISNA(N5657),NA(),M3725)</f>
        <v>0</v>
      </c>
      <c r="N5657">
        <f>IF(OR(N3725="",AND(N3725=N3724,N3725=N3726)),NA(), N3725)</f>
        <v>0</v>
      </c>
    </row>
    <row r="5658" spans="5:14">
      <c r="E5658">
        <f>IF(ISNA(F5658),NA(),E3726)</f>
        <v>0</v>
      </c>
      <c r="F5658">
        <f>IF(OR(F3726="",AND(F3726=F3725,F3726=F3727)),NA(), F3726)</f>
        <v>0</v>
      </c>
      <c r="G5658">
        <f>IF(ISNA(H5658),NA(),G3726)</f>
        <v>0</v>
      </c>
      <c r="H5658">
        <f>IF(OR(H3726="",AND(H3726=H3725,H3726=H3727)),NA(), H3726)</f>
        <v>0</v>
      </c>
      <c r="K5658">
        <f>IF(ISNA(L5658),NA(),K3726)</f>
        <v>0</v>
      </c>
      <c r="L5658">
        <f>IF(OR(L3726="",AND(L3726=L3725,L3726=L3727)),NA(), L3726)</f>
        <v>0</v>
      </c>
      <c r="M5658">
        <f>IF(ISNA(N5658),NA(),M3726)</f>
        <v>0</v>
      </c>
      <c r="N5658">
        <f>IF(OR(N3726="",AND(N3726=N3725,N3726=N3727)),NA(), N3726)</f>
        <v>0</v>
      </c>
    </row>
    <row r="5659" spans="5:14">
      <c r="E5659">
        <f>IF(ISNA(F5659),NA(),E3727)</f>
        <v>0</v>
      </c>
      <c r="F5659">
        <f>IF(OR(F3727="",AND(F3727=F3726,F3727=F3728)),NA(), F3727)</f>
        <v>0</v>
      </c>
      <c r="G5659">
        <f>IF(ISNA(H5659),NA(),G3727)</f>
        <v>0</v>
      </c>
      <c r="H5659">
        <f>IF(OR(H3727="",AND(H3727=H3726,H3727=H3728)),NA(), H3727)</f>
        <v>0</v>
      </c>
      <c r="K5659">
        <f>IF(ISNA(L5659),NA(),K3727)</f>
        <v>0</v>
      </c>
      <c r="L5659">
        <f>IF(OR(L3727="",AND(L3727=L3726,L3727=L3728)),NA(), L3727)</f>
        <v>0</v>
      </c>
      <c r="M5659">
        <f>IF(ISNA(N5659),NA(),M3727)</f>
        <v>0</v>
      </c>
      <c r="N5659">
        <f>IF(OR(N3727="",AND(N3727=N3726,N3727=N3728)),NA(), N3727)</f>
        <v>0</v>
      </c>
    </row>
    <row r="5660" spans="5:14">
      <c r="E5660">
        <f>IF(ISNA(F5660),NA(),E3728)</f>
        <v>0</v>
      </c>
      <c r="F5660">
        <f>IF(OR(F3728="",AND(F3728=F3727,F3728=F3729)),NA(), F3728)</f>
        <v>0</v>
      </c>
      <c r="G5660">
        <f>IF(ISNA(H5660),NA(),G3728)</f>
        <v>0</v>
      </c>
      <c r="H5660">
        <f>IF(OR(H3728="",AND(H3728=H3727,H3728=H3729)),NA(), H3728)</f>
        <v>0</v>
      </c>
      <c r="K5660">
        <f>IF(ISNA(L5660),NA(),K3728)</f>
        <v>0</v>
      </c>
      <c r="L5660">
        <f>IF(OR(L3728="",AND(L3728=L3727,L3728=L3729)),NA(), L3728)</f>
        <v>0</v>
      </c>
      <c r="M5660">
        <f>IF(ISNA(N5660),NA(),M3728)</f>
        <v>0</v>
      </c>
      <c r="N5660">
        <f>IF(OR(N3728="",AND(N3728=N3727,N3728=N3729)),NA(), N3728)</f>
        <v>0</v>
      </c>
    </row>
    <row r="5661" spans="5:14">
      <c r="E5661">
        <f>IF(ISNA(F5661),NA(),E3729)</f>
        <v>0</v>
      </c>
      <c r="F5661">
        <f>IF(OR(F3729="",AND(F3729=F3728,F3729=F3730)),NA(), F3729)</f>
        <v>0</v>
      </c>
      <c r="G5661">
        <f>IF(ISNA(H5661),NA(),G3729)</f>
        <v>0</v>
      </c>
      <c r="H5661">
        <f>IF(OR(H3729="",AND(H3729=H3728,H3729=H3730)),NA(), H3729)</f>
        <v>0</v>
      </c>
      <c r="K5661">
        <f>IF(ISNA(L5661),NA(),K3729)</f>
        <v>0</v>
      </c>
      <c r="L5661">
        <f>IF(OR(L3729="",AND(L3729=L3728,L3729=L3730)),NA(), L3729)</f>
        <v>0</v>
      </c>
      <c r="M5661">
        <f>IF(ISNA(N5661),NA(),M3729)</f>
        <v>0</v>
      </c>
      <c r="N5661">
        <f>IF(OR(N3729="",AND(N3729=N3728,N3729=N3730)),NA(), N3729)</f>
        <v>0</v>
      </c>
    </row>
    <row r="5662" spans="5:14">
      <c r="E5662">
        <f>IF(ISNA(F5662),NA(),E3730)</f>
        <v>0</v>
      </c>
      <c r="F5662">
        <f>IF(OR(F3730="",AND(F3730=F3729,F3730=F3731)),NA(), F3730)</f>
        <v>0</v>
      </c>
      <c r="G5662">
        <f>IF(ISNA(H5662),NA(),G3730)</f>
        <v>0</v>
      </c>
      <c r="H5662">
        <f>IF(OR(H3730="",AND(H3730=H3729,H3730=H3731)),NA(), H3730)</f>
        <v>0</v>
      </c>
      <c r="K5662">
        <f>IF(ISNA(L5662),NA(),K3730)</f>
        <v>0</v>
      </c>
      <c r="L5662">
        <f>IF(OR(L3730="",AND(L3730=L3729,L3730=L3731)),NA(), L3730)</f>
        <v>0</v>
      </c>
      <c r="M5662">
        <f>IF(ISNA(N5662),NA(),M3730)</f>
        <v>0</v>
      </c>
      <c r="N5662">
        <f>IF(OR(N3730="",AND(N3730=N3729,N3730=N3731)),NA(), N3730)</f>
        <v>0</v>
      </c>
    </row>
    <row r="5663" spans="5:14">
      <c r="E5663">
        <f>IF(ISNA(F5663),NA(),E3731)</f>
        <v>0</v>
      </c>
      <c r="F5663">
        <f>IF(OR(F3731="",AND(F3731=F3730,F3731=F3732)),NA(), F3731)</f>
        <v>0</v>
      </c>
      <c r="G5663">
        <f>IF(ISNA(H5663),NA(),G3731)</f>
        <v>0</v>
      </c>
      <c r="H5663">
        <f>IF(OR(H3731="",AND(H3731=H3730,H3731=H3732)),NA(), H3731)</f>
        <v>0</v>
      </c>
      <c r="K5663">
        <f>IF(ISNA(L5663),NA(),K3731)</f>
        <v>0</v>
      </c>
      <c r="L5663">
        <f>IF(OR(L3731="",AND(L3731=L3730,L3731=L3732)),NA(), L3731)</f>
        <v>0</v>
      </c>
      <c r="M5663">
        <f>IF(ISNA(N5663),NA(),M3731)</f>
        <v>0</v>
      </c>
      <c r="N5663">
        <f>IF(OR(N3731="",AND(N3731=N3730,N3731=N3732)),NA(), N3731)</f>
        <v>0</v>
      </c>
    </row>
    <row r="5664" spans="5:14">
      <c r="E5664">
        <f>IF(ISNA(F5664),NA(),E3732)</f>
        <v>0</v>
      </c>
      <c r="F5664">
        <f>IF(OR(F3732="",AND(F3732=F3731,F3732=F3733)),NA(), F3732)</f>
        <v>0</v>
      </c>
      <c r="G5664">
        <f>IF(ISNA(H5664),NA(),G3732)</f>
        <v>0</v>
      </c>
      <c r="H5664">
        <f>IF(OR(H3732="",AND(H3732=H3731,H3732=H3733)),NA(), H3732)</f>
        <v>0</v>
      </c>
      <c r="K5664">
        <f>IF(ISNA(L5664),NA(),K3732)</f>
        <v>0</v>
      </c>
      <c r="L5664">
        <f>IF(OR(L3732="",AND(L3732=L3731,L3732=L3733)),NA(), L3732)</f>
        <v>0</v>
      </c>
      <c r="M5664">
        <f>IF(ISNA(N5664),NA(),M3732)</f>
        <v>0</v>
      </c>
      <c r="N5664">
        <f>IF(OR(N3732="",AND(N3732=N3731,N3732=N3733)),NA(), N3732)</f>
        <v>0</v>
      </c>
    </row>
    <row r="5665" spans="5:14">
      <c r="E5665">
        <f>IF(ISNA(F5665),NA(),E3733)</f>
        <v>0</v>
      </c>
      <c r="F5665">
        <f>IF(OR(F3733="",AND(F3733=F3732,F3733=F3734)),NA(), F3733)</f>
        <v>0</v>
      </c>
      <c r="G5665">
        <f>IF(ISNA(H5665),NA(),G3733)</f>
        <v>0</v>
      </c>
      <c r="H5665">
        <f>IF(OR(H3733="",AND(H3733=H3732,H3733=H3734)),NA(), H3733)</f>
        <v>0</v>
      </c>
      <c r="K5665">
        <f>IF(ISNA(L5665),NA(),K3733)</f>
        <v>0</v>
      </c>
      <c r="L5665">
        <f>IF(OR(L3733="",AND(L3733=L3732,L3733=L3734)),NA(), L3733)</f>
        <v>0</v>
      </c>
      <c r="M5665">
        <f>IF(ISNA(N5665),NA(),M3733)</f>
        <v>0</v>
      </c>
      <c r="N5665">
        <f>IF(OR(N3733="",AND(N3733=N3732,N3733=N3734)),NA(), N3733)</f>
        <v>0</v>
      </c>
    </row>
    <row r="5666" spans="5:14">
      <c r="E5666">
        <f>IF(ISNA(F5666),NA(),E3734)</f>
        <v>0</v>
      </c>
      <c r="F5666">
        <f>IF(OR(F3734="",AND(F3734=F3733,F3734=F3735)),NA(), F3734)</f>
        <v>0</v>
      </c>
      <c r="G5666">
        <f>IF(ISNA(H5666),NA(),G3734)</f>
        <v>0</v>
      </c>
      <c r="H5666">
        <f>IF(OR(H3734="",AND(H3734=H3733,H3734=H3735)),NA(), H3734)</f>
        <v>0</v>
      </c>
      <c r="K5666">
        <f>IF(ISNA(L5666),NA(),K3734)</f>
        <v>0</v>
      </c>
      <c r="L5666">
        <f>IF(OR(L3734="",AND(L3734=L3733,L3734=L3735)),NA(), L3734)</f>
        <v>0</v>
      </c>
      <c r="M5666">
        <f>IF(ISNA(N5666),NA(),M3734)</f>
        <v>0</v>
      </c>
      <c r="N5666">
        <f>IF(OR(N3734="",AND(N3734=N3733,N3734=N3735)),NA(), N3734)</f>
        <v>0</v>
      </c>
    </row>
    <row r="5667" spans="5:14">
      <c r="E5667">
        <f>IF(ISNA(F5667),NA(),E3735)</f>
        <v>0</v>
      </c>
      <c r="F5667">
        <f>IF(OR(F3735="",AND(F3735=F3734,F3735=F3736)),NA(), F3735)</f>
        <v>0</v>
      </c>
      <c r="G5667">
        <f>IF(ISNA(H5667),NA(),G3735)</f>
        <v>0</v>
      </c>
      <c r="H5667">
        <f>IF(OR(H3735="",AND(H3735=H3734,H3735=H3736)),NA(), H3735)</f>
        <v>0</v>
      </c>
      <c r="K5667">
        <f>IF(ISNA(L5667),NA(),K3735)</f>
        <v>0</v>
      </c>
      <c r="L5667">
        <f>IF(OR(L3735="",AND(L3735=L3734,L3735=L3736)),NA(), L3735)</f>
        <v>0</v>
      </c>
      <c r="M5667">
        <f>IF(ISNA(N5667),NA(),M3735)</f>
        <v>0</v>
      </c>
      <c r="N5667">
        <f>IF(OR(N3735="",AND(N3735=N3734,N3735=N3736)),NA(), N3735)</f>
        <v>0</v>
      </c>
    </row>
    <row r="5668" spans="5:14">
      <c r="E5668">
        <f>IF(ISNA(F5668),NA(),E3736)</f>
        <v>0</v>
      </c>
      <c r="F5668">
        <f>IF(OR(F3736="",AND(F3736=F3735,F3736=F3737)),NA(), F3736)</f>
        <v>0</v>
      </c>
      <c r="G5668">
        <f>IF(ISNA(H5668),NA(),G3736)</f>
        <v>0</v>
      </c>
      <c r="H5668">
        <f>IF(OR(H3736="",AND(H3736=H3735,H3736=H3737)),NA(), H3736)</f>
        <v>0</v>
      </c>
      <c r="K5668">
        <f>IF(ISNA(L5668),NA(),K3736)</f>
        <v>0</v>
      </c>
      <c r="L5668">
        <f>IF(OR(L3736="",AND(L3736=L3735,L3736=L3737)),NA(), L3736)</f>
        <v>0</v>
      </c>
      <c r="M5668">
        <f>IF(ISNA(N5668),NA(),M3736)</f>
        <v>0</v>
      </c>
      <c r="N5668">
        <f>IF(OR(N3736="",AND(N3736=N3735,N3736=N3737)),NA(), N3736)</f>
        <v>0</v>
      </c>
    </row>
    <row r="5669" spans="5:14">
      <c r="E5669">
        <f>IF(ISNA(F5669),NA(),E3737)</f>
        <v>0</v>
      </c>
      <c r="F5669">
        <f>IF(OR(F3737="",AND(F3737=F3736,F3737=F3738)),NA(), F3737)</f>
        <v>0</v>
      </c>
      <c r="G5669">
        <f>IF(ISNA(H5669),NA(),G3737)</f>
        <v>0</v>
      </c>
      <c r="H5669">
        <f>IF(OR(H3737="",AND(H3737=H3736,H3737=H3738)),NA(), H3737)</f>
        <v>0</v>
      </c>
      <c r="K5669">
        <f>IF(ISNA(L5669),NA(),K3737)</f>
        <v>0</v>
      </c>
      <c r="L5669">
        <f>IF(OR(L3737="",AND(L3737=L3736,L3737=L3738)),NA(), L3737)</f>
        <v>0</v>
      </c>
      <c r="M5669">
        <f>IF(ISNA(N5669),NA(),M3737)</f>
        <v>0</v>
      </c>
      <c r="N5669">
        <f>IF(OR(N3737="",AND(N3737=N3736,N3737=N3738)),NA(), N3737)</f>
        <v>0</v>
      </c>
    </row>
    <row r="5670" spans="5:14">
      <c r="E5670">
        <f>IF(ISNA(F5670),NA(),E3738)</f>
        <v>0</v>
      </c>
      <c r="F5670">
        <f>IF(OR(F3738="",AND(F3738=F3737,F3738=F3739)),NA(), F3738)</f>
        <v>0</v>
      </c>
      <c r="G5670">
        <f>IF(ISNA(H5670),NA(),G3738)</f>
        <v>0</v>
      </c>
      <c r="H5670">
        <f>IF(OR(H3738="",AND(H3738=H3737,H3738=H3739)),NA(), H3738)</f>
        <v>0</v>
      </c>
      <c r="K5670">
        <f>IF(ISNA(L5670),NA(),K3738)</f>
        <v>0</v>
      </c>
      <c r="L5670">
        <f>IF(OR(L3738="",AND(L3738=L3737,L3738=L3739)),NA(), L3738)</f>
        <v>0</v>
      </c>
      <c r="M5670">
        <f>IF(ISNA(N5670),NA(),M3738)</f>
        <v>0</v>
      </c>
      <c r="N5670">
        <f>IF(OR(N3738="",AND(N3738=N3737,N3738=N3739)),NA(), N3738)</f>
        <v>0</v>
      </c>
    </row>
    <row r="5671" spans="5:14">
      <c r="E5671">
        <f>IF(ISNA(F5671),NA(),E3739)</f>
        <v>0</v>
      </c>
      <c r="F5671">
        <f>IF(OR(F3739="",AND(F3739=F3738,F3739=F3740)),NA(), F3739)</f>
        <v>0</v>
      </c>
      <c r="G5671">
        <f>IF(ISNA(H5671),NA(),G3739)</f>
        <v>0</v>
      </c>
      <c r="H5671">
        <f>IF(OR(H3739="",AND(H3739=H3738,H3739=H3740)),NA(), H3739)</f>
        <v>0</v>
      </c>
      <c r="K5671">
        <f>IF(ISNA(L5671),NA(),K3739)</f>
        <v>0</v>
      </c>
      <c r="L5671">
        <f>IF(OR(L3739="",AND(L3739=L3738,L3739=L3740)),NA(), L3739)</f>
        <v>0</v>
      </c>
      <c r="M5671">
        <f>IF(ISNA(N5671),NA(),M3739)</f>
        <v>0</v>
      </c>
      <c r="N5671">
        <f>IF(OR(N3739="",AND(N3739=N3738,N3739=N3740)),NA(), N3739)</f>
        <v>0</v>
      </c>
    </row>
    <row r="5672" spans="5:14">
      <c r="E5672">
        <f>IF(ISNA(F5672),NA(),E3740)</f>
        <v>0</v>
      </c>
      <c r="F5672">
        <f>IF(OR(F3740="",AND(F3740=F3739,F3740=F3741)),NA(), F3740)</f>
        <v>0</v>
      </c>
      <c r="G5672">
        <f>IF(ISNA(H5672),NA(),G3740)</f>
        <v>0</v>
      </c>
      <c r="H5672">
        <f>IF(OR(H3740="",AND(H3740=H3739,H3740=H3741)),NA(), H3740)</f>
        <v>0</v>
      </c>
      <c r="K5672">
        <f>IF(ISNA(L5672),NA(),K3740)</f>
        <v>0</v>
      </c>
      <c r="L5672">
        <f>IF(OR(L3740="",AND(L3740=L3739,L3740=L3741)),NA(), L3740)</f>
        <v>0</v>
      </c>
      <c r="M5672">
        <f>IF(ISNA(N5672),NA(),M3740)</f>
        <v>0</v>
      </c>
      <c r="N5672">
        <f>IF(OR(N3740="",AND(N3740=N3739,N3740=N3741)),NA(), N3740)</f>
        <v>0</v>
      </c>
    </row>
    <row r="5673" spans="5:14">
      <c r="E5673">
        <f>IF(ISNA(F5673),NA(),E3741)</f>
        <v>0</v>
      </c>
      <c r="F5673">
        <f>IF(OR(F3741="",AND(F3741=F3740,F3741=F3742)),NA(), F3741)</f>
        <v>0</v>
      </c>
      <c r="G5673">
        <f>IF(ISNA(H5673),NA(),G3741)</f>
        <v>0</v>
      </c>
      <c r="H5673">
        <f>IF(OR(H3741="",AND(H3741=H3740,H3741=H3742)),NA(), H3741)</f>
        <v>0</v>
      </c>
      <c r="K5673">
        <f>IF(ISNA(L5673),NA(),K3741)</f>
        <v>0</v>
      </c>
      <c r="L5673">
        <f>IF(OR(L3741="",AND(L3741=L3740,L3741=L3742)),NA(), L3741)</f>
        <v>0</v>
      </c>
      <c r="M5673">
        <f>IF(ISNA(N5673),NA(),M3741)</f>
        <v>0</v>
      </c>
      <c r="N5673">
        <f>IF(OR(N3741="",AND(N3741=N3740,N3741=N3742)),NA(), N3741)</f>
        <v>0</v>
      </c>
    </row>
    <row r="5674" spans="5:14">
      <c r="E5674">
        <f>IF(ISNA(F5674),NA(),E3742)</f>
        <v>0</v>
      </c>
      <c r="F5674">
        <f>IF(OR(F3742="",AND(F3742=F3741,F3742=F3743)),NA(), F3742)</f>
        <v>0</v>
      </c>
      <c r="G5674">
        <f>IF(ISNA(H5674),NA(),G3742)</f>
        <v>0</v>
      </c>
      <c r="H5674">
        <f>IF(OR(H3742="",AND(H3742=H3741,H3742=H3743)),NA(), H3742)</f>
        <v>0</v>
      </c>
      <c r="K5674">
        <f>IF(ISNA(L5674),NA(),K3742)</f>
        <v>0</v>
      </c>
      <c r="L5674">
        <f>IF(OR(L3742="",AND(L3742=L3741,L3742=L3743)),NA(), L3742)</f>
        <v>0</v>
      </c>
      <c r="M5674">
        <f>IF(ISNA(N5674),NA(),M3742)</f>
        <v>0</v>
      </c>
      <c r="N5674">
        <f>IF(OR(N3742="",AND(N3742=N3741,N3742=N3743)),NA(), N3742)</f>
        <v>0</v>
      </c>
    </row>
    <row r="5675" spans="5:14">
      <c r="E5675">
        <f>IF(ISNA(F5675),NA(),E3743)</f>
        <v>0</v>
      </c>
      <c r="F5675">
        <f>IF(OR(F3743="",AND(F3743=F3742,F3743=F3744)),NA(), F3743)</f>
        <v>0</v>
      </c>
      <c r="G5675">
        <f>IF(ISNA(H5675),NA(),G3743)</f>
        <v>0</v>
      </c>
      <c r="H5675">
        <f>IF(OR(H3743="",AND(H3743=H3742,H3743=H3744)),NA(), H3743)</f>
        <v>0</v>
      </c>
      <c r="K5675">
        <f>IF(ISNA(L5675),NA(),K3743)</f>
        <v>0</v>
      </c>
      <c r="L5675">
        <f>IF(OR(L3743="",AND(L3743=L3742,L3743=L3744)),NA(), L3743)</f>
        <v>0</v>
      </c>
      <c r="M5675">
        <f>IF(ISNA(N5675),NA(),M3743)</f>
        <v>0</v>
      </c>
      <c r="N5675">
        <f>IF(OR(N3743="",AND(N3743=N3742,N3743=N3744)),NA(), N3743)</f>
        <v>0</v>
      </c>
    </row>
    <row r="5676" spans="5:14">
      <c r="E5676">
        <f>IF(ISNA(F5676),NA(),E3744)</f>
        <v>0</v>
      </c>
      <c r="F5676">
        <f>IF(OR(F3744="",AND(F3744=F3743,F3744=F3745)),NA(), F3744)</f>
        <v>0</v>
      </c>
      <c r="G5676">
        <f>IF(ISNA(H5676),NA(),G3744)</f>
        <v>0</v>
      </c>
      <c r="H5676">
        <f>IF(OR(H3744="",AND(H3744=H3743,H3744=H3745)),NA(), H3744)</f>
        <v>0</v>
      </c>
      <c r="K5676">
        <f>IF(ISNA(L5676),NA(),K3744)</f>
        <v>0</v>
      </c>
      <c r="L5676">
        <f>IF(OR(L3744="",AND(L3744=L3743,L3744=L3745)),NA(), L3744)</f>
        <v>0</v>
      </c>
      <c r="M5676">
        <f>IF(ISNA(N5676),NA(),M3744)</f>
        <v>0</v>
      </c>
      <c r="N5676">
        <f>IF(OR(N3744="",AND(N3744=N3743,N3744=N3745)),NA(), N3744)</f>
        <v>0</v>
      </c>
    </row>
    <row r="5677" spans="5:14">
      <c r="E5677">
        <f>IF(ISNA(F5677),NA(),E3745)</f>
        <v>0</v>
      </c>
      <c r="F5677">
        <f>IF(OR(F3745="",AND(F3745=F3744,F3745=F3746)),NA(), F3745)</f>
        <v>0</v>
      </c>
      <c r="G5677">
        <f>IF(ISNA(H5677),NA(),G3745)</f>
        <v>0</v>
      </c>
      <c r="H5677">
        <f>IF(OR(H3745="",AND(H3745=H3744,H3745=H3746)),NA(), H3745)</f>
        <v>0</v>
      </c>
      <c r="K5677">
        <f>IF(ISNA(L5677),NA(),K3745)</f>
        <v>0</v>
      </c>
      <c r="L5677">
        <f>IF(OR(L3745="",AND(L3745=L3744,L3745=L3746)),NA(), L3745)</f>
        <v>0</v>
      </c>
      <c r="M5677">
        <f>IF(ISNA(N5677),NA(),M3745)</f>
        <v>0</v>
      </c>
      <c r="N5677">
        <f>IF(OR(N3745="",AND(N3745=N3744,N3745=N3746)),NA(), N3745)</f>
        <v>0</v>
      </c>
    </row>
    <row r="5678" spans="5:14">
      <c r="E5678">
        <f>IF(ISNA(F5678),NA(),E3746)</f>
        <v>0</v>
      </c>
      <c r="F5678">
        <f>IF(OR(F3746="",AND(F3746=F3745,F3746=F3747)),NA(), F3746)</f>
        <v>0</v>
      </c>
      <c r="G5678">
        <f>IF(ISNA(H5678),NA(),G3746)</f>
        <v>0</v>
      </c>
      <c r="H5678">
        <f>IF(OR(H3746="",AND(H3746=H3745,H3746=H3747)),NA(), H3746)</f>
        <v>0</v>
      </c>
      <c r="K5678">
        <f>IF(ISNA(L5678),NA(),K3746)</f>
        <v>0</v>
      </c>
      <c r="L5678">
        <f>IF(OR(L3746="",AND(L3746=L3745,L3746=L3747)),NA(), L3746)</f>
        <v>0</v>
      </c>
      <c r="M5678">
        <f>IF(ISNA(N5678),NA(),M3746)</f>
        <v>0</v>
      </c>
      <c r="N5678">
        <f>IF(OR(N3746="",AND(N3746=N3745,N3746=N3747)),NA(), N3746)</f>
        <v>0</v>
      </c>
    </row>
    <row r="5679" spans="5:14">
      <c r="E5679">
        <f>IF(ISNA(F5679),NA(),E3747)</f>
        <v>0</v>
      </c>
      <c r="F5679">
        <f>IF(OR(F3747="",AND(F3747=F3746,F3747=F3748)),NA(), F3747)</f>
        <v>0</v>
      </c>
      <c r="G5679">
        <f>IF(ISNA(H5679),NA(),G3747)</f>
        <v>0</v>
      </c>
      <c r="H5679">
        <f>IF(OR(H3747="",AND(H3747=H3746,H3747=H3748)),NA(), H3747)</f>
        <v>0</v>
      </c>
      <c r="K5679">
        <f>IF(ISNA(L5679),NA(),K3747)</f>
        <v>0</v>
      </c>
      <c r="L5679">
        <f>IF(OR(L3747="",AND(L3747=L3746,L3747=L3748)),NA(), L3747)</f>
        <v>0</v>
      </c>
      <c r="M5679">
        <f>IF(ISNA(N5679),NA(),M3747)</f>
        <v>0</v>
      </c>
      <c r="N5679">
        <f>IF(OR(N3747="",AND(N3747=N3746,N3747=N3748)),NA(), N3747)</f>
        <v>0</v>
      </c>
    </row>
    <row r="5680" spans="5:14">
      <c r="E5680">
        <f>IF(ISNA(F5680),NA(),E3748)</f>
        <v>0</v>
      </c>
      <c r="F5680">
        <f>IF(OR(F3748="",AND(F3748=F3747,F3748=F3749)),NA(), F3748)</f>
        <v>0</v>
      </c>
      <c r="G5680">
        <f>IF(ISNA(H5680),NA(),G3748)</f>
        <v>0</v>
      </c>
      <c r="H5680">
        <f>IF(OR(H3748="",AND(H3748=H3747,H3748=H3749)),NA(), H3748)</f>
        <v>0</v>
      </c>
      <c r="K5680">
        <f>IF(ISNA(L5680),NA(),K3748)</f>
        <v>0</v>
      </c>
      <c r="L5680">
        <f>IF(OR(L3748="",AND(L3748=L3747,L3748=L3749)),NA(), L3748)</f>
        <v>0</v>
      </c>
      <c r="M5680">
        <f>IF(ISNA(N5680),NA(),M3748)</f>
        <v>0</v>
      </c>
      <c r="N5680">
        <f>IF(OR(N3748="",AND(N3748=N3747,N3748=N3749)),NA(), N3748)</f>
        <v>0</v>
      </c>
    </row>
    <row r="5681" spans="5:14">
      <c r="E5681">
        <f>IF(ISNA(F5681),NA(),E3749)</f>
        <v>0</v>
      </c>
      <c r="F5681">
        <f>IF(OR(F3749="",AND(F3749=F3748,F3749=F3750)),NA(), F3749)</f>
        <v>0</v>
      </c>
      <c r="G5681">
        <f>IF(ISNA(H5681),NA(),G3749)</f>
        <v>0</v>
      </c>
      <c r="H5681">
        <f>IF(OR(H3749="",AND(H3749=H3748,H3749=H3750)),NA(), H3749)</f>
        <v>0</v>
      </c>
      <c r="K5681">
        <f>IF(ISNA(L5681),NA(),K3749)</f>
        <v>0</v>
      </c>
      <c r="L5681">
        <f>IF(OR(L3749="",AND(L3749=L3748,L3749=L3750)),NA(), L3749)</f>
        <v>0</v>
      </c>
      <c r="M5681">
        <f>IF(ISNA(N5681),NA(),M3749)</f>
        <v>0</v>
      </c>
      <c r="N5681">
        <f>IF(OR(N3749="",AND(N3749=N3748,N3749=N3750)),NA(), N3749)</f>
        <v>0</v>
      </c>
    </row>
    <row r="5682" spans="5:14">
      <c r="E5682">
        <f>IF(ISNA(F5682),NA(),E3750)</f>
        <v>0</v>
      </c>
      <c r="F5682">
        <f>IF(OR(F3750="",AND(F3750=F3749,F3750=F3751)),NA(), F3750)</f>
        <v>0</v>
      </c>
      <c r="G5682">
        <f>IF(ISNA(H5682),NA(),G3750)</f>
        <v>0</v>
      </c>
      <c r="H5682">
        <f>IF(OR(H3750="",AND(H3750=H3749,H3750=H3751)),NA(), H3750)</f>
        <v>0</v>
      </c>
      <c r="K5682">
        <f>IF(ISNA(L5682),NA(),K3750)</f>
        <v>0</v>
      </c>
      <c r="L5682">
        <f>IF(OR(L3750="",AND(L3750=L3749,L3750=L3751)),NA(), L3750)</f>
        <v>0</v>
      </c>
      <c r="M5682">
        <f>IF(ISNA(N5682),NA(),M3750)</f>
        <v>0</v>
      </c>
      <c r="N5682">
        <f>IF(OR(N3750="",AND(N3750=N3749,N3750=N3751)),NA(), N3750)</f>
        <v>0</v>
      </c>
    </row>
    <row r="5683" spans="5:14">
      <c r="E5683">
        <f>IF(ISNA(F5683),NA(),E3751)</f>
        <v>0</v>
      </c>
      <c r="F5683">
        <f>IF(OR(F3751="",AND(F3751=F3750,F3751=F3752)),NA(), F3751)</f>
        <v>0</v>
      </c>
      <c r="G5683">
        <f>IF(ISNA(H5683),NA(),G3751)</f>
        <v>0</v>
      </c>
      <c r="H5683">
        <f>IF(OR(H3751="",AND(H3751=H3750,H3751=H3752)),NA(), H3751)</f>
        <v>0</v>
      </c>
      <c r="K5683">
        <f>IF(ISNA(L5683),NA(),K3751)</f>
        <v>0</v>
      </c>
      <c r="L5683">
        <f>IF(OR(L3751="",AND(L3751=L3750,L3751=L3752)),NA(), L3751)</f>
        <v>0</v>
      </c>
      <c r="M5683">
        <f>IF(ISNA(N5683),NA(),M3751)</f>
        <v>0</v>
      </c>
      <c r="N5683">
        <f>IF(OR(N3751="",AND(N3751=N3750,N3751=N3752)),NA(), N3751)</f>
        <v>0</v>
      </c>
    </row>
    <row r="5684" spans="5:14">
      <c r="E5684">
        <f>IF(ISNA(F5684),NA(),E3752)</f>
        <v>0</v>
      </c>
      <c r="F5684">
        <f>IF(OR(F3752="",AND(F3752=F3751,F3752=F3753)),NA(), F3752)</f>
        <v>0</v>
      </c>
      <c r="G5684">
        <f>IF(ISNA(H5684),NA(),G3752)</f>
        <v>0</v>
      </c>
      <c r="H5684">
        <f>IF(OR(H3752="",AND(H3752=H3751,H3752=H3753)),NA(), H3752)</f>
        <v>0</v>
      </c>
      <c r="K5684">
        <f>IF(ISNA(L5684),NA(),K3752)</f>
        <v>0</v>
      </c>
      <c r="L5684">
        <f>IF(OR(L3752="",AND(L3752=L3751,L3752=L3753)),NA(), L3752)</f>
        <v>0</v>
      </c>
      <c r="M5684">
        <f>IF(ISNA(N5684),NA(),M3752)</f>
        <v>0</v>
      </c>
      <c r="N5684">
        <f>IF(OR(N3752="",AND(N3752=N3751,N3752=N3753)),NA(), N3752)</f>
        <v>0</v>
      </c>
    </row>
    <row r="5685" spans="5:14">
      <c r="E5685">
        <f>IF(ISNA(F5685),NA(),E3753)</f>
        <v>0</v>
      </c>
      <c r="F5685">
        <f>IF(OR(F3753="",AND(F3753=F3752,F3753=F3754)),NA(), F3753)</f>
        <v>0</v>
      </c>
      <c r="G5685">
        <f>IF(ISNA(H5685),NA(),G3753)</f>
        <v>0</v>
      </c>
      <c r="H5685">
        <f>IF(OR(H3753="",AND(H3753=H3752,H3753=H3754)),NA(), H3753)</f>
        <v>0</v>
      </c>
      <c r="K5685">
        <f>IF(ISNA(L5685),NA(),K3753)</f>
        <v>0</v>
      </c>
      <c r="L5685">
        <f>IF(OR(L3753="",AND(L3753=L3752,L3753=L3754)),NA(), L3753)</f>
        <v>0</v>
      </c>
      <c r="M5685">
        <f>IF(ISNA(N5685),NA(),M3753)</f>
        <v>0</v>
      </c>
      <c r="N5685">
        <f>IF(OR(N3753="",AND(N3753=N3752,N3753=N3754)),NA(), N3753)</f>
        <v>0</v>
      </c>
    </row>
    <row r="5686" spans="5:14">
      <c r="E5686">
        <f>IF(ISNA(F5686),NA(),E3754)</f>
        <v>0</v>
      </c>
      <c r="F5686">
        <f>IF(OR(F3754="",AND(F3754=F3753,F3754=F3755)),NA(), F3754)</f>
        <v>0</v>
      </c>
      <c r="G5686">
        <f>IF(ISNA(H5686),NA(),G3754)</f>
        <v>0</v>
      </c>
      <c r="H5686">
        <f>IF(OR(H3754="",AND(H3754=H3753,H3754=H3755)),NA(), H3754)</f>
        <v>0</v>
      </c>
      <c r="K5686">
        <f>IF(ISNA(L5686),NA(),K3754)</f>
        <v>0</v>
      </c>
      <c r="L5686">
        <f>IF(OR(L3754="",AND(L3754=L3753,L3754=L3755)),NA(), L3754)</f>
        <v>0</v>
      </c>
      <c r="M5686">
        <f>IF(ISNA(N5686),NA(),M3754)</f>
        <v>0</v>
      </c>
      <c r="N5686">
        <f>IF(OR(N3754="",AND(N3754=N3753,N3754=N3755)),NA(), N3754)</f>
        <v>0</v>
      </c>
    </row>
    <row r="5687" spans="5:14">
      <c r="E5687">
        <f>IF(ISNA(F5687),NA(),E3755)</f>
        <v>0</v>
      </c>
      <c r="F5687">
        <f>IF(OR(F3755="",AND(F3755=F3754,F3755=F3756)),NA(), F3755)</f>
        <v>0</v>
      </c>
      <c r="G5687">
        <f>IF(ISNA(H5687),NA(),G3755)</f>
        <v>0</v>
      </c>
      <c r="H5687">
        <f>IF(OR(H3755="",AND(H3755=H3754,H3755=H3756)),NA(), H3755)</f>
        <v>0</v>
      </c>
      <c r="K5687">
        <f>IF(ISNA(L5687),NA(),K3755)</f>
        <v>0</v>
      </c>
      <c r="L5687">
        <f>IF(OR(L3755="",AND(L3755=L3754,L3755=L3756)),NA(), L3755)</f>
        <v>0</v>
      </c>
      <c r="M5687">
        <f>IF(ISNA(N5687),NA(),M3755)</f>
        <v>0</v>
      </c>
      <c r="N5687">
        <f>IF(OR(N3755="",AND(N3755=N3754,N3755=N3756)),NA(), N3755)</f>
        <v>0</v>
      </c>
    </row>
    <row r="5688" spans="5:14">
      <c r="E5688">
        <f>IF(ISNA(F5688),NA(),E3756)</f>
        <v>0</v>
      </c>
      <c r="F5688">
        <f>IF(OR(F3756="",AND(F3756=F3755,F3756=F3757)),NA(), F3756)</f>
        <v>0</v>
      </c>
      <c r="G5688">
        <f>IF(ISNA(H5688),NA(),G3756)</f>
        <v>0</v>
      </c>
      <c r="H5688">
        <f>IF(OR(H3756="",AND(H3756=H3755,H3756=H3757)),NA(), H3756)</f>
        <v>0</v>
      </c>
      <c r="K5688">
        <f>IF(ISNA(L5688),NA(),K3756)</f>
        <v>0</v>
      </c>
      <c r="L5688">
        <f>IF(OR(L3756="",AND(L3756=L3755,L3756=L3757)),NA(), L3756)</f>
        <v>0</v>
      </c>
      <c r="M5688">
        <f>IF(ISNA(N5688),NA(),M3756)</f>
        <v>0</v>
      </c>
      <c r="N5688">
        <f>IF(OR(N3756="",AND(N3756=N3755,N3756=N3757)),NA(), N3756)</f>
        <v>0</v>
      </c>
    </row>
    <row r="5689" spans="5:14">
      <c r="E5689">
        <f>IF(ISNA(F5689),NA(),E3757)</f>
        <v>0</v>
      </c>
      <c r="F5689">
        <f>IF(OR(F3757="",AND(F3757=F3756,F3757=F3758)),NA(), F3757)</f>
        <v>0</v>
      </c>
      <c r="G5689">
        <f>IF(ISNA(H5689),NA(),G3757)</f>
        <v>0</v>
      </c>
      <c r="H5689">
        <f>IF(OR(H3757="",AND(H3757=H3756,H3757=H3758)),NA(), H3757)</f>
        <v>0</v>
      </c>
      <c r="K5689">
        <f>IF(ISNA(L5689),NA(),K3757)</f>
        <v>0</v>
      </c>
      <c r="L5689">
        <f>IF(OR(L3757="",AND(L3757=L3756,L3757=L3758)),NA(), L3757)</f>
        <v>0</v>
      </c>
      <c r="M5689">
        <f>IF(ISNA(N5689),NA(),M3757)</f>
        <v>0</v>
      </c>
      <c r="N5689">
        <f>IF(OR(N3757="",AND(N3757=N3756,N3757=N3758)),NA(), N3757)</f>
        <v>0</v>
      </c>
    </row>
    <row r="5690" spans="5:14">
      <c r="E5690">
        <f>IF(ISNA(F5690),NA(),E3758)</f>
        <v>0</v>
      </c>
      <c r="F5690">
        <f>IF(OR(F3758="",AND(F3758=F3757,F3758=F3759)),NA(), F3758)</f>
        <v>0</v>
      </c>
      <c r="G5690">
        <f>IF(ISNA(H5690),NA(),G3758)</f>
        <v>0</v>
      </c>
      <c r="H5690">
        <f>IF(OR(H3758="",AND(H3758=H3757,H3758=H3759)),NA(), H3758)</f>
        <v>0</v>
      </c>
      <c r="K5690">
        <f>IF(ISNA(L5690),NA(),K3758)</f>
        <v>0</v>
      </c>
      <c r="L5690">
        <f>IF(OR(L3758="",AND(L3758=L3757,L3758=L3759)),NA(), L3758)</f>
        <v>0</v>
      </c>
      <c r="M5690">
        <f>IF(ISNA(N5690),NA(),M3758)</f>
        <v>0</v>
      </c>
      <c r="N5690">
        <f>IF(OR(N3758="",AND(N3758=N3757,N3758=N3759)),NA(), N3758)</f>
        <v>0</v>
      </c>
    </row>
    <row r="5691" spans="5:14">
      <c r="E5691">
        <f>IF(ISNA(F5691),NA(),E3759)</f>
        <v>0</v>
      </c>
      <c r="F5691">
        <f>IF(OR(F3759="",AND(F3759=F3758,F3759=F3760)),NA(), F3759)</f>
        <v>0</v>
      </c>
      <c r="G5691">
        <f>IF(ISNA(H5691),NA(),G3759)</f>
        <v>0</v>
      </c>
      <c r="H5691">
        <f>IF(OR(H3759="",AND(H3759=H3758,H3759=H3760)),NA(), H3759)</f>
        <v>0</v>
      </c>
      <c r="K5691">
        <f>IF(ISNA(L5691),NA(),K3759)</f>
        <v>0</v>
      </c>
      <c r="L5691">
        <f>IF(OR(L3759="",AND(L3759=L3758,L3759=L3760)),NA(), L3759)</f>
        <v>0</v>
      </c>
      <c r="M5691">
        <f>IF(ISNA(N5691),NA(),M3759)</f>
        <v>0</v>
      </c>
      <c r="N5691">
        <f>IF(OR(N3759="",AND(N3759=N3758,N3759=N3760)),NA(), N3759)</f>
        <v>0</v>
      </c>
    </row>
    <row r="5692" spans="5:14">
      <c r="E5692">
        <f>IF(ISNA(F5692),NA(),E3760)</f>
        <v>0</v>
      </c>
      <c r="F5692">
        <f>IF(OR(F3760="",AND(F3760=F3759,F3760=F3761)),NA(), F3760)</f>
        <v>0</v>
      </c>
      <c r="G5692">
        <f>IF(ISNA(H5692),NA(),G3760)</f>
        <v>0</v>
      </c>
      <c r="H5692">
        <f>IF(OR(H3760="",AND(H3760=H3759,H3760=H3761)),NA(), H3760)</f>
        <v>0</v>
      </c>
      <c r="K5692">
        <f>IF(ISNA(L5692),NA(),K3760)</f>
        <v>0</v>
      </c>
      <c r="L5692">
        <f>IF(OR(L3760="",AND(L3760=L3759,L3760=L3761)),NA(), L3760)</f>
        <v>0</v>
      </c>
      <c r="M5692">
        <f>IF(ISNA(N5692),NA(),M3760)</f>
        <v>0</v>
      </c>
      <c r="N5692">
        <f>IF(OR(N3760="",AND(N3760=N3759,N3760=N3761)),NA(), N3760)</f>
        <v>0</v>
      </c>
    </row>
    <row r="5693" spans="5:14">
      <c r="E5693">
        <f>IF(ISNA(F5693),NA(),E3761)</f>
        <v>0</v>
      </c>
      <c r="F5693">
        <f>IF(OR(F3761="",AND(F3761=F3760,F3761=F3762)),NA(), F3761)</f>
        <v>0</v>
      </c>
      <c r="G5693">
        <f>IF(ISNA(H5693),NA(),G3761)</f>
        <v>0</v>
      </c>
      <c r="H5693">
        <f>IF(OR(H3761="",AND(H3761=H3760,H3761=H3762)),NA(), H3761)</f>
        <v>0</v>
      </c>
      <c r="K5693">
        <f>IF(ISNA(L5693),NA(),K3761)</f>
        <v>0</v>
      </c>
      <c r="L5693">
        <f>IF(OR(L3761="",AND(L3761=L3760,L3761=L3762)),NA(), L3761)</f>
        <v>0</v>
      </c>
      <c r="M5693">
        <f>IF(ISNA(N5693),NA(),M3761)</f>
        <v>0</v>
      </c>
      <c r="N5693">
        <f>IF(OR(N3761="",AND(N3761=N3760,N3761=N3762)),NA(), N3761)</f>
        <v>0</v>
      </c>
    </row>
    <row r="5694" spans="5:14">
      <c r="E5694">
        <f>IF(ISNA(F5694),NA(),E3762)</f>
        <v>0</v>
      </c>
      <c r="F5694">
        <f>IF(OR(F3762="",AND(F3762=F3761,F3762=F3763)),NA(), F3762)</f>
        <v>0</v>
      </c>
      <c r="G5694">
        <f>IF(ISNA(H5694),NA(),G3762)</f>
        <v>0</v>
      </c>
      <c r="H5694">
        <f>IF(OR(H3762="",AND(H3762=H3761,H3762=H3763)),NA(), H3762)</f>
        <v>0</v>
      </c>
      <c r="K5694">
        <f>IF(ISNA(L5694),NA(),K3762)</f>
        <v>0</v>
      </c>
      <c r="L5694">
        <f>IF(OR(L3762="",AND(L3762=L3761,L3762=L3763)),NA(), L3762)</f>
        <v>0</v>
      </c>
      <c r="M5694">
        <f>IF(ISNA(N5694),NA(),M3762)</f>
        <v>0</v>
      </c>
      <c r="N5694">
        <f>IF(OR(N3762="",AND(N3762=N3761,N3762=N3763)),NA(), N3762)</f>
        <v>0</v>
      </c>
    </row>
    <row r="5695" spans="5:14">
      <c r="E5695">
        <f>IF(ISNA(F5695),NA(),E3763)</f>
        <v>0</v>
      </c>
      <c r="F5695">
        <f>IF(OR(F3763="",AND(F3763=F3762,F3763=F3764)),NA(), F3763)</f>
        <v>0</v>
      </c>
      <c r="G5695">
        <f>IF(ISNA(H5695),NA(),G3763)</f>
        <v>0</v>
      </c>
      <c r="H5695">
        <f>IF(OR(H3763="",AND(H3763=H3762,H3763=H3764)),NA(), H3763)</f>
        <v>0</v>
      </c>
      <c r="K5695">
        <f>IF(ISNA(L5695),NA(),K3763)</f>
        <v>0</v>
      </c>
      <c r="L5695">
        <f>IF(OR(L3763="",AND(L3763=L3762,L3763=L3764)),NA(), L3763)</f>
        <v>0</v>
      </c>
      <c r="M5695">
        <f>IF(ISNA(N5695),NA(),M3763)</f>
        <v>0</v>
      </c>
      <c r="N5695">
        <f>IF(OR(N3763="",AND(N3763=N3762,N3763=N3764)),NA(), N3763)</f>
        <v>0</v>
      </c>
    </row>
    <row r="5696" spans="5:14">
      <c r="E5696">
        <f>IF(ISNA(F5696),NA(),E3764)</f>
        <v>0</v>
      </c>
      <c r="F5696">
        <f>IF(OR(F3764="",AND(F3764=F3763,F3764=F3765)),NA(), F3764)</f>
        <v>0</v>
      </c>
      <c r="G5696">
        <f>IF(ISNA(H5696),NA(),G3764)</f>
        <v>0</v>
      </c>
      <c r="H5696">
        <f>IF(OR(H3764="",AND(H3764=H3763,H3764=H3765)),NA(), H3764)</f>
        <v>0</v>
      </c>
      <c r="K5696">
        <f>IF(ISNA(L5696),NA(),K3764)</f>
        <v>0</v>
      </c>
      <c r="L5696">
        <f>IF(OR(L3764="",AND(L3764=L3763,L3764=L3765)),NA(), L3764)</f>
        <v>0</v>
      </c>
      <c r="M5696">
        <f>IF(ISNA(N5696),NA(),M3764)</f>
        <v>0</v>
      </c>
      <c r="N5696">
        <f>IF(OR(N3764="",AND(N3764=N3763,N3764=N3765)),NA(), N3764)</f>
        <v>0</v>
      </c>
    </row>
    <row r="5697" spans="5:14">
      <c r="E5697">
        <f>IF(ISNA(F5697),NA(),E3765)</f>
        <v>0</v>
      </c>
      <c r="F5697">
        <f>IF(OR(F3765="",AND(F3765=F3764,F3765=F3766)),NA(), F3765)</f>
        <v>0</v>
      </c>
      <c r="G5697">
        <f>IF(ISNA(H5697),NA(),G3765)</f>
        <v>0</v>
      </c>
      <c r="H5697">
        <f>IF(OR(H3765="",AND(H3765=H3764,H3765=H3766)),NA(), H3765)</f>
        <v>0</v>
      </c>
      <c r="K5697">
        <f>IF(ISNA(L5697),NA(),K3765)</f>
        <v>0</v>
      </c>
      <c r="L5697">
        <f>IF(OR(L3765="",AND(L3765=L3764,L3765=L3766)),NA(), L3765)</f>
        <v>0</v>
      </c>
      <c r="M5697">
        <f>IF(ISNA(N5697),NA(),M3765)</f>
        <v>0</v>
      </c>
      <c r="N5697">
        <f>IF(OR(N3765="",AND(N3765=N3764,N3765=N3766)),NA(), N3765)</f>
        <v>0</v>
      </c>
    </row>
    <row r="5698" spans="5:14">
      <c r="E5698">
        <f>IF(ISNA(F5698),NA(),E3766)</f>
        <v>0</v>
      </c>
      <c r="F5698">
        <f>IF(OR(F3766="",AND(F3766=F3765,F3766=F3767)),NA(), F3766)</f>
        <v>0</v>
      </c>
      <c r="G5698">
        <f>IF(ISNA(H5698),NA(),G3766)</f>
        <v>0</v>
      </c>
      <c r="H5698">
        <f>IF(OR(H3766="",AND(H3766=H3765,H3766=H3767)),NA(), H3766)</f>
        <v>0</v>
      </c>
      <c r="K5698">
        <f>IF(ISNA(L5698),NA(),K3766)</f>
        <v>0</v>
      </c>
      <c r="L5698">
        <f>IF(OR(L3766="",AND(L3766=L3765,L3766=L3767)),NA(), L3766)</f>
        <v>0</v>
      </c>
      <c r="M5698">
        <f>IF(ISNA(N5698),NA(),M3766)</f>
        <v>0</v>
      </c>
      <c r="N5698">
        <f>IF(OR(N3766="",AND(N3766=N3765,N3766=N3767)),NA(), N3766)</f>
        <v>0</v>
      </c>
    </row>
    <row r="5699" spans="5:14">
      <c r="E5699">
        <f>IF(ISNA(F5699),NA(),E3767)</f>
        <v>0</v>
      </c>
      <c r="F5699">
        <f>IF(OR(F3767="",AND(F3767=F3766,F3767=F3768)),NA(), F3767)</f>
        <v>0</v>
      </c>
      <c r="G5699">
        <f>IF(ISNA(H5699),NA(),G3767)</f>
        <v>0</v>
      </c>
      <c r="H5699">
        <f>IF(OR(H3767="",AND(H3767=H3766,H3767=H3768)),NA(), H3767)</f>
        <v>0</v>
      </c>
      <c r="K5699">
        <f>IF(ISNA(L5699),NA(),K3767)</f>
        <v>0</v>
      </c>
      <c r="L5699">
        <f>IF(OR(L3767="",AND(L3767=L3766,L3767=L3768)),NA(), L3767)</f>
        <v>0</v>
      </c>
      <c r="M5699">
        <f>IF(ISNA(N5699),NA(),M3767)</f>
        <v>0</v>
      </c>
      <c r="N5699">
        <f>IF(OR(N3767="",AND(N3767=N3766,N3767=N3768)),NA(), N3767)</f>
        <v>0</v>
      </c>
    </row>
    <row r="5700" spans="5:14">
      <c r="E5700">
        <f>IF(ISNA(F5700),NA(),E3768)</f>
        <v>0</v>
      </c>
      <c r="F5700">
        <f>IF(OR(F3768="",AND(F3768=F3767,F3768=F3769)),NA(), F3768)</f>
        <v>0</v>
      </c>
      <c r="G5700">
        <f>IF(ISNA(H5700),NA(),G3768)</f>
        <v>0</v>
      </c>
      <c r="H5700">
        <f>IF(OR(H3768="",AND(H3768=H3767,H3768=H3769)),NA(), H3768)</f>
        <v>0</v>
      </c>
      <c r="K5700">
        <f>IF(ISNA(L5700),NA(),K3768)</f>
        <v>0</v>
      </c>
      <c r="L5700">
        <f>IF(OR(L3768="",AND(L3768=L3767,L3768=L3769)),NA(), L3768)</f>
        <v>0</v>
      </c>
      <c r="M5700">
        <f>IF(ISNA(N5700),NA(),M3768)</f>
        <v>0</v>
      </c>
      <c r="N5700">
        <f>IF(OR(N3768="",AND(N3768=N3767,N3768=N3769)),NA(), N3768)</f>
        <v>0</v>
      </c>
    </row>
    <row r="5701" spans="5:14">
      <c r="E5701">
        <f>IF(ISNA(F5701),NA(),E3769)</f>
        <v>0</v>
      </c>
      <c r="F5701">
        <f>IF(OR(F3769="",AND(F3769=F3768,F3769=F3770)),NA(), F3769)</f>
        <v>0</v>
      </c>
      <c r="G5701">
        <f>IF(ISNA(H5701),NA(),G3769)</f>
        <v>0</v>
      </c>
      <c r="H5701">
        <f>IF(OR(H3769="",AND(H3769=H3768,H3769=H3770)),NA(), H3769)</f>
        <v>0</v>
      </c>
      <c r="K5701">
        <f>IF(ISNA(L5701),NA(),K3769)</f>
        <v>0</v>
      </c>
      <c r="L5701">
        <f>IF(OR(L3769="",AND(L3769=L3768,L3769=L3770)),NA(), L3769)</f>
        <v>0</v>
      </c>
      <c r="M5701">
        <f>IF(ISNA(N5701),NA(),M3769)</f>
        <v>0</v>
      </c>
      <c r="N5701">
        <f>IF(OR(N3769="",AND(N3769=N3768,N3769=N3770)),NA(), N3769)</f>
        <v>0</v>
      </c>
    </row>
    <row r="5702" spans="5:14">
      <c r="E5702">
        <f>IF(ISNA(F5702),NA(),E3770)</f>
        <v>0</v>
      </c>
      <c r="F5702">
        <f>IF(OR(F3770="",AND(F3770=F3769,F3770=F3771)),NA(), F3770)</f>
        <v>0</v>
      </c>
      <c r="G5702">
        <f>IF(ISNA(H5702),NA(),G3770)</f>
        <v>0</v>
      </c>
      <c r="H5702">
        <f>IF(OR(H3770="",AND(H3770=H3769,H3770=H3771)),NA(), H3770)</f>
        <v>0</v>
      </c>
      <c r="K5702">
        <f>IF(ISNA(L5702),NA(),K3770)</f>
        <v>0</v>
      </c>
      <c r="L5702">
        <f>IF(OR(L3770="",AND(L3770=L3769,L3770=L3771)),NA(), L3770)</f>
        <v>0</v>
      </c>
      <c r="M5702">
        <f>IF(ISNA(N5702),NA(),M3770)</f>
        <v>0</v>
      </c>
      <c r="N5702">
        <f>IF(OR(N3770="",AND(N3770=N3769,N3770=N3771)),NA(), N3770)</f>
        <v>0</v>
      </c>
    </row>
    <row r="5703" spans="5:14">
      <c r="E5703">
        <f>IF(ISNA(F5703),NA(),E3771)</f>
        <v>0</v>
      </c>
      <c r="F5703">
        <f>IF(OR(F3771="",AND(F3771=F3770,F3771=F3772)),NA(), F3771)</f>
        <v>0</v>
      </c>
      <c r="G5703">
        <f>IF(ISNA(H5703),NA(),G3771)</f>
        <v>0</v>
      </c>
      <c r="H5703">
        <f>IF(OR(H3771="",AND(H3771=H3770,H3771=H3772)),NA(), H3771)</f>
        <v>0</v>
      </c>
      <c r="K5703">
        <f>IF(ISNA(L5703),NA(),K3771)</f>
        <v>0</v>
      </c>
      <c r="L5703">
        <f>IF(OR(L3771="",AND(L3771=L3770,L3771=L3772)),NA(), L3771)</f>
        <v>0</v>
      </c>
      <c r="M5703">
        <f>IF(ISNA(N5703),NA(),M3771)</f>
        <v>0</v>
      </c>
      <c r="N5703">
        <f>IF(OR(N3771="",AND(N3771=N3770,N3771=N3772)),NA(), N3771)</f>
        <v>0</v>
      </c>
    </row>
    <row r="5704" spans="5:14">
      <c r="E5704">
        <f>IF(ISNA(F5704),NA(),E3772)</f>
        <v>0</v>
      </c>
      <c r="F5704">
        <f>IF(OR(F3772="",AND(F3772=F3771,F3772=F3773)),NA(), F3772)</f>
        <v>0</v>
      </c>
      <c r="G5704">
        <f>IF(ISNA(H5704),NA(),G3772)</f>
        <v>0</v>
      </c>
      <c r="H5704">
        <f>IF(OR(H3772="",AND(H3772=H3771,H3772=H3773)),NA(), H3772)</f>
        <v>0</v>
      </c>
      <c r="K5704">
        <f>IF(ISNA(L5704),NA(),K3772)</f>
        <v>0</v>
      </c>
      <c r="L5704">
        <f>IF(OR(L3772="",AND(L3772=L3771,L3772=L3773)),NA(), L3772)</f>
        <v>0</v>
      </c>
      <c r="M5704">
        <f>IF(ISNA(N5704),NA(),M3772)</f>
        <v>0</v>
      </c>
      <c r="N5704">
        <f>IF(OR(N3772="",AND(N3772=N3771,N3772=N3773)),NA(), N3772)</f>
        <v>0</v>
      </c>
    </row>
    <row r="5705" spans="5:14">
      <c r="E5705">
        <f>IF(ISNA(F5705),NA(),E3773)</f>
        <v>0</v>
      </c>
      <c r="F5705">
        <f>IF(OR(F3773="",AND(F3773=F3772,F3773=F3774)),NA(), F3773)</f>
        <v>0</v>
      </c>
      <c r="G5705">
        <f>IF(ISNA(H5705),NA(),G3773)</f>
        <v>0</v>
      </c>
      <c r="H5705">
        <f>IF(OR(H3773="",AND(H3773=H3772,H3773=H3774)),NA(), H3773)</f>
        <v>0</v>
      </c>
      <c r="K5705">
        <f>IF(ISNA(L5705),NA(),K3773)</f>
        <v>0</v>
      </c>
      <c r="L5705">
        <f>IF(OR(L3773="",AND(L3773=L3772,L3773=L3774)),NA(), L3773)</f>
        <v>0</v>
      </c>
      <c r="M5705">
        <f>IF(ISNA(N5705),NA(),M3773)</f>
        <v>0</v>
      </c>
      <c r="N5705">
        <f>IF(OR(N3773="",AND(N3773=N3772,N3773=N3774)),NA(), N3773)</f>
        <v>0</v>
      </c>
    </row>
    <row r="5706" spans="5:14">
      <c r="E5706">
        <f>IF(ISNA(F5706),NA(),E3774)</f>
        <v>0</v>
      </c>
      <c r="F5706">
        <f>IF(OR(F3774="",AND(F3774=F3773,F3774=F3775)),NA(), F3774)</f>
        <v>0</v>
      </c>
      <c r="G5706">
        <f>IF(ISNA(H5706),NA(),G3774)</f>
        <v>0</v>
      </c>
      <c r="H5706">
        <f>IF(OR(H3774="",AND(H3774=H3773,H3774=H3775)),NA(), H3774)</f>
        <v>0</v>
      </c>
      <c r="K5706">
        <f>IF(ISNA(L5706),NA(),K3774)</f>
        <v>0</v>
      </c>
      <c r="L5706">
        <f>IF(OR(L3774="",AND(L3774=L3773,L3774=L3775)),NA(), L3774)</f>
        <v>0</v>
      </c>
      <c r="M5706">
        <f>IF(ISNA(N5706),NA(),M3774)</f>
        <v>0</v>
      </c>
      <c r="N5706">
        <f>IF(OR(N3774="",AND(N3774=N3773,N3774=N3775)),NA(), N3774)</f>
        <v>0</v>
      </c>
    </row>
    <row r="5707" spans="5:14">
      <c r="E5707">
        <f>IF(ISNA(F5707),NA(),E3775)</f>
        <v>0</v>
      </c>
      <c r="F5707">
        <f>IF(OR(F3775="",AND(F3775=F3774,F3775=F3776)),NA(), F3775)</f>
        <v>0</v>
      </c>
      <c r="G5707">
        <f>IF(ISNA(H5707),NA(),G3775)</f>
        <v>0</v>
      </c>
      <c r="H5707">
        <f>IF(OR(H3775="",AND(H3775=H3774,H3775=H3776)),NA(), H3775)</f>
        <v>0</v>
      </c>
      <c r="K5707">
        <f>IF(ISNA(L5707),NA(),K3775)</f>
        <v>0</v>
      </c>
      <c r="L5707">
        <f>IF(OR(L3775="",AND(L3775=L3774,L3775=L3776)),NA(), L3775)</f>
        <v>0</v>
      </c>
      <c r="M5707">
        <f>IF(ISNA(N5707),NA(),M3775)</f>
        <v>0</v>
      </c>
      <c r="N5707">
        <f>IF(OR(N3775="",AND(N3775=N3774,N3775=N3776)),NA(), N3775)</f>
        <v>0</v>
      </c>
    </row>
    <row r="5708" spans="5:14">
      <c r="E5708">
        <f>IF(ISNA(F5708),NA(),E3776)</f>
        <v>0</v>
      </c>
      <c r="F5708">
        <f>IF(OR(F3776="",AND(F3776=F3775,F3776=F3777)),NA(), F3776)</f>
        <v>0</v>
      </c>
      <c r="G5708">
        <f>IF(ISNA(H5708),NA(),G3776)</f>
        <v>0</v>
      </c>
      <c r="H5708">
        <f>IF(OR(H3776="",AND(H3776=H3775,H3776=H3777)),NA(), H3776)</f>
        <v>0</v>
      </c>
      <c r="K5708">
        <f>IF(ISNA(L5708),NA(),K3776)</f>
        <v>0</v>
      </c>
      <c r="L5708">
        <f>IF(OR(L3776="",AND(L3776=L3775,L3776=L3777)),NA(), L3776)</f>
        <v>0</v>
      </c>
      <c r="M5708">
        <f>IF(ISNA(N5708),NA(),M3776)</f>
        <v>0</v>
      </c>
      <c r="N5708">
        <f>IF(OR(N3776="",AND(N3776=N3775,N3776=N3777)),NA(), N3776)</f>
        <v>0</v>
      </c>
    </row>
    <row r="5709" spans="5:14">
      <c r="E5709">
        <f>IF(ISNA(F5709),NA(),E3777)</f>
        <v>0</v>
      </c>
      <c r="F5709">
        <f>IF(OR(F3777="",AND(F3777=F3776,F3777=F3778)),NA(), F3777)</f>
        <v>0</v>
      </c>
      <c r="G5709">
        <f>IF(ISNA(H5709),NA(),G3777)</f>
        <v>0</v>
      </c>
      <c r="H5709">
        <f>IF(OR(H3777="",AND(H3777=H3776,H3777=H3778)),NA(), H3777)</f>
        <v>0</v>
      </c>
      <c r="K5709">
        <f>IF(ISNA(L5709),NA(),K3777)</f>
        <v>0</v>
      </c>
      <c r="L5709">
        <f>IF(OR(L3777="",AND(L3777=L3776,L3777=L3778)),NA(), L3777)</f>
        <v>0</v>
      </c>
      <c r="M5709">
        <f>IF(ISNA(N5709),NA(),M3777)</f>
        <v>0</v>
      </c>
      <c r="N5709">
        <f>IF(OR(N3777="",AND(N3777=N3776,N3777=N3778)),NA(), N3777)</f>
        <v>0</v>
      </c>
    </row>
    <row r="5710" spans="5:14">
      <c r="E5710">
        <f>IF(ISNA(F5710),NA(),E3778)</f>
        <v>0</v>
      </c>
      <c r="F5710">
        <f>IF(OR(F3778="",AND(F3778=F3777,F3778=F3779)),NA(), F3778)</f>
        <v>0</v>
      </c>
      <c r="G5710">
        <f>IF(ISNA(H5710),NA(),G3778)</f>
        <v>0</v>
      </c>
      <c r="H5710">
        <f>IF(OR(H3778="",AND(H3778=H3777,H3778=H3779)),NA(), H3778)</f>
        <v>0</v>
      </c>
      <c r="K5710">
        <f>IF(ISNA(L5710),NA(),K3778)</f>
        <v>0</v>
      </c>
      <c r="L5710">
        <f>IF(OR(L3778="",AND(L3778=L3777,L3778=L3779)),NA(), L3778)</f>
        <v>0</v>
      </c>
      <c r="M5710">
        <f>IF(ISNA(N5710),NA(),M3778)</f>
        <v>0</v>
      </c>
      <c r="N5710">
        <f>IF(OR(N3778="",AND(N3778=N3777,N3778=N3779)),NA(), N3778)</f>
        <v>0</v>
      </c>
    </row>
    <row r="5711" spans="5:14">
      <c r="E5711">
        <f>IF(ISNA(F5711),NA(),E3779)</f>
        <v>0</v>
      </c>
      <c r="F5711">
        <f>IF(OR(F3779="",AND(F3779=F3778,F3779=F3780)),NA(), F3779)</f>
        <v>0</v>
      </c>
      <c r="G5711">
        <f>IF(ISNA(H5711),NA(),G3779)</f>
        <v>0</v>
      </c>
      <c r="H5711">
        <f>IF(OR(H3779="",AND(H3779=H3778,H3779=H3780)),NA(), H3779)</f>
        <v>0</v>
      </c>
      <c r="K5711">
        <f>IF(ISNA(L5711),NA(),K3779)</f>
        <v>0</v>
      </c>
      <c r="L5711">
        <f>IF(OR(L3779="",AND(L3779=L3778,L3779=L3780)),NA(), L3779)</f>
        <v>0</v>
      </c>
      <c r="M5711">
        <f>IF(ISNA(N5711),NA(),M3779)</f>
        <v>0</v>
      </c>
      <c r="N5711">
        <f>IF(OR(N3779="",AND(N3779=N3778,N3779=N3780)),NA(), N3779)</f>
        <v>0</v>
      </c>
    </row>
    <row r="5712" spans="5:14">
      <c r="E5712">
        <f>IF(ISNA(F5712),NA(),E3780)</f>
        <v>0</v>
      </c>
      <c r="F5712">
        <f>IF(OR(F3780="",AND(F3780=F3779,F3780=F3781)),NA(), F3780)</f>
        <v>0</v>
      </c>
      <c r="G5712">
        <f>IF(ISNA(H5712),NA(),G3780)</f>
        <v>0</v>
      </c>
      <c r="H5712">
        <f>IF(OR(H3780="",AND(H3780=H3779,H3780=H3781)),NA(), H3780)</f>
        <v>0</v>
      </c>
      <c r="K5712">
        <f>IF(ISNA(L5712),NA(),K3780)</f>
        <v>0</v>
      </c>
      <c r="L5712">
        <f>IF(OR(L3780="",AND(L3780=L3779,L3780=L3781)),NA(), L3780)</f>
        <v>0</v>
      </c>
      <c r="M5712">
        <f>IF(ISNA(N5712),NA(),M3780)</f>
        <v>0</v>
      </c>
      <c r="N5712">
        <f>IF(OR(N3780="",AND(N3780=N3779,N3780=N3781)),NA(), N3780)</f>
        <v>0</v>
      </c>
    </row>
    <row r="5713" spans="5:14">
      <c r="E5713">
        <f>IF(ISNA(F5713),NA(),E3781)</f>
        <v>0</v>
      </c>
      <c r="F5713">
        <f>IF(OR(F3781="",AND(F3781=F3780,F3781=F3782)),NA(), F3781)</f>
        <v>0</v>
      </c>
      <c r="G5713">
        <f>IF(ISNA(H5713),NA(),G3781)</f>
        <v>0</v>
      </c>
      <c r="H5713">
        <f>IF(OR(H3781="",AND(H3781=H3780,H3781=H3782)),NA(), H3781)</f>
        <v>0</v>
      </c>
      <c r="K5713">
        <f>IF(ISNA(L5713),NA(),K3781)</f>
        <v>0</v>
      </c>
      <c r="L5713">
        <f>IF(OR(L3781="",AND(L3781=L3780,L3781=L3782)),NA(), L3781)</f>
        <v>0</v>
      </c>
      <c r="M5713">
        <f>IF(ISNA(N5713),NA(),M3781)</f>
        <v>0</v>
      </c>
      <c r="N5713">
        <f>IF(OR(N3781="",AND(N3781=N3780,N3781=N3782)),NA(), N3781)</f>
        <v>0</v>
      </c>
    </row>
    <row r="5714" spans="5:14">
      <c r="E5714">
        <f>IF(ISNA(F5714),NA(),E3782)</f>
        <v>0</v>
      </c>
      <c r="F5714">
        <f>IF(OR(F3782="",AND(F3782=F3781,F3782=F3783)),NA(), F3782)</f>
        <v>0</v>
      </c>
      <c r="G5714">
        <f>IF(ISNA(H5714),NA(),G3782)</f>
        <v>0</v>
      </c>
      <c r="H5714">
        <f>IF(OR(H3782="",AND(H3782=H3781,H3782=H3783)),NA(), H3782)</f>
        <v>0</v>
      </c>
      <c r="K5714">
        <f>IF(ISNA(L5714),NA(),K3782)</f>
        <v>0</v>
      </c>
      <c r="L5714">
        <f>IF(OR(L3782="",AND(L3782=L3781,L3782=L3783)),NA(), L3782)</f>
        <v>0</v>
      </c>
      <c r="M5714">
        <f>IF(ISNA(N5714),NA(),M3782)</f>
        <v>0</v>
      </c>
      <c r="N5714">
        <f>IF(OR(N3782="",AND(N3782=N3781,N3782=N3783)),NA(), N3782)</f>
        <v>0</v>
      </c>
    </row>
    <row r="5715" spans="5:14">
      <c r="E5715">
        <f>IF(ISNA(F5715),NA(),E3783)</f>
        <v>0</v>
      </c>
      <c r="F5715">
        <f>IF(OR(F3783="",AND(F3783=F3782,F3783=F3784)),NA(), F3783)</f>
        <v>0</v>
      </c>
      <c r="G5715">
        <f>IF(ISNA(H5715),NA(),G3783)</f>
        <v>0</v>
      </c>
      <c r="H5715">
        <f>IF(OR(H3783="",AND(H3783=H3782,H3783=H3784)),NA(), H3783)</f>
        <v>0</v>
      </c>
      <c r="K5715">
        <f>IF(ISNA(L5715),NA(),K3783)</f>
        <v>0</v>
      </c>
      <c r="L5715">
        <f>IF(OR(L3783="",AND(L3783=L3782,L3783=L3784)),NA(), L3783)</f>
        <v>0</v>
      </c>
      <c r="M5715">
        <f>IF(ISNA(N5715),NA(),M3783)</f>
        <v>0</v>
      </c>
      <c r="N5715">
        <f>IF(OR(N3783="",AND(N3783=N3782,N3783=N3784)),NA(), N3783)</f>
        <v>0</v>
      </c>
    </row>
    <row r="5716" spans="5:14">
      <c r="E5716">
        <f>IF(ISNA(F5716),NA(),E3784)</f>
        <v>0</v>
      </c>
      <c r="F5716">
        <f>IF(OR(F3784="",AND(F3784=F3783,F3784=F3785)),NA(), F3784)</f>
        <v>0</v>
      </c>
      <c r="G5716">
        <f>IF(ISNA(H5716),NA(),G3784)</f>
        <v>0</v>
      </c>
      <c r="H5716">
        <f>IF(OR(H3784="",AND(H3784=H3783,H3784=H3785)),NA(), H3784)</f>
        <v>0</v>
      </c>
      <c r="K5716">
        <f>IF(ISNA(L5716),NA(),K3784)</f>
        <v>0</v>
      </c>
      <c r="L5716">
        <f>IF(OR(L3784="",AND(L3784=L3783,L3784=L3785)),NA(), L3784)</f>
        <v>0</v>
      </c>
      <c r="M5716">
        <f>IF(ISNA(N5716),NA(),M3784)</f>
        <v>0</v>
      </c>
      <c r="N5716">
        <f>IF(OR(N3784="",AND(N3784=N3783,N3784=N3785)),NA(), N3784)</f>
        <v>0</v>
      </c>
    </row>
    <row r="5717" spans="5:14">
      <c r="E5717">
        <f>IF(ISNA(F5717),NA(),E3785)</f>
        <v>0</v>
      </c>
      <c r="F5717">
        <f>IF(OR(F3785="",AND(F3785=F3784,F3785=F3786)),NA(), F3785)</f>
        <v>0</v>
      </c>
      <c r="G5717">
        <f>IF(ISNA(H5717),NA(),G3785)</f>
        <v>0</v>
      </c>
      <c r="H5717">
        <f>IF(OR(H3785="",AND(H3785=H3784,H3785=H3786)),NA(), H3785)</f>
        <v>0</v>
      </c>
      <c r="K5717">
        <f>IF(ISNA(L5717),NA(),K3785)</f>
        <v>0</v>
      </c>
      <c r="L5717">
        <f>IF(OR(L3785="",AND(L3785=L3784,L3785=L3786)),NA(), L3785)</f>
        <v>0</v>
      </c>
      <c r="M5717">
        <f>IF(ISNA(N5717),NA(),M3785)</f>
        <v>0</v>
      </c>
      <c r="N5717">
        <f>IF(OR(N3785="",AND(N3785=N3784,N3785=N3786)),NA(), N3785)</f>
        <v>0</v>
      </c>
    </row>
    <row r="5718" spans="5:14">
      <c r="E5718">
        <f>IF(ISNA(F5718),NA(),E3786)</f>
        <v>0</v>
      </c>
      <c r="F5718">
        <f>IF(OR(F3786="",AND(F3786=F3785,F3786=F3787)),NA(), F3786)</f>
        <v>0</v>
      </c>
      <c r="G5718">
        <f>IF(ISNA(H5718),NA(),G3786)</f>
        <v>0</v>
      </c>
      <c r="H5718">
        <f>IF(OR(H3786="",AND(H3786=H3785,H3786=H3787)),NA(), H3786)</f>
        <v>0</v>
      </c>
      <c r="K5718">
        <f>IF(ISNA(L5718),NA(),K3786)</f>
        <v>0</v>
      </c>
      <c r="L5718">
        <f>IF(OR(L3786="",AND(L3786=L3785,L3786=L3787)),NA(), L3786)</f>
        <v>0</v>
      </c>
      <c r="M5718">
        <f>IF(ISNA(N5718),NA(),M3786)</f>
        <v>0</v>
      </c>
      <c r="N5718">
        <f>IF(OR(N3786="",AND(N3786=N3785,N3786=N3787)),NA(), N3786)</f>
        <v>0</v>
      </c>
    </row>
    <row r="5719" spans="5:14">
      <c r="E5719">
        <f>IF(ISNA(F5719),NA(),E3787)</f>
        <v>0</v>
      </c>
      <c r="F5719">
        <f>IF(OR(F3787="",AND(F3787=F3786,F3787=F3788)),NA(), F3787)</f>
        <v>0</v>
      </c>
      <c r="G5719">
        <f>IF(ISNA(H5719),NA(),G3787)</f>
        <v>0</v>
      </c>
      <c r="H5719">
        <f>IF(OR(H3787="",AND(H3787=H3786,H3787=H3788)),NA(), H3787)</f>
        <v>0</v>
      </c>
      <c r="K5719">
        <f>IF(ISNA(L5719),NA(),K3787)</f>
        <v>0</v>
      </c>
      <c r="L5719">
        <f>IF(OR(L3787="",AND(L3787=L3786,L3787=L3788)),NA(), L3787)</f>
        <v>0</v>
      </c>
      <c r="M5719">
        <f>IF(ISNA(N5719),NA(),M3787)</f>
        <v>0</v>
      </c>
      <c r="N5719">
        <f>IF(OR(N3787="",AND(N3787=N3786,N3787=N3788)),NA(), N3787)</f>
        <v>0</v>
      </c>
    </row>
    <row r="5720" spans="5:14">
      <c r="E5720">
        <f>IF(ISNA(F5720),NA(),E3788)</f>
        <v>0</v>
      </c>
      <c r="F5720">
        <f>IF(OR(F3788="",AND(F3788=F3787,F3788=F3789)),NA(), F3788)</f>
        <v>0</v>
      </c>
      <c r="G5720">
        <f>IF(ISNA(H5720),NA(),G3788)</f>
        <v>0</v>
      </c>
      <c r="H5720">
        <f>IF(OR(H3788="",AND(H3788=H3787,H3788=H3789)),NA(), H3788)</f>
        <v>0</v>
      </c>
      <c r="K5720">
        <f>IF(ISNA(L5720),NA(),K3788)</f>
        <v>0</v>
      </c>
      <c r="L5720">
        <f>IF(OR(L3788="",AND(L3788=L3787,L3788=L3789)),NA(), L3788)</f>
        <v>0</v>
      </c>
      <c r="M5720">
        <f>IF(ISNA(N5720),NA(),M3788)</f>
        <v>0</v>
      </c>
      <c r="N5720">
        <f>IF(OR(N3788="",AND(N3788=N3787,N3788=N3789)),NA(), N3788)</f>
        <v>0</v>
      </c>
    </row>
    <row r="5721" spans="5:14">
      <c r="E5721">
        <f>IF(ISNA(F5721),NA(),E3789)</f>
        <v>0</v>
      </c>
      <c r="F5721">
        <f>IF(OR(F3789="",AND(F3789=F3788,F3789=F3790)),NA(), F3789)</f>
        <v>0</v>
      </c>
      <c r="G5721">
        <f>IF(ISNA(H5721),NA(),G3789)</f>
        <v>0</v>
      </c>
      <c r="H5721">
        <f>IF(OR(H3789="",AND(H3789=H3788,H3789=H3790)),NA(), H3789)</f>
        <v>0</v>
      </c>
      <c r="K5721">
        <f>IF(ISNA(L5721),NA(),K3789)</f>
        <v>0</v>
      </c>
      <c r="L5721">
        <f>IF(OR(L3789="",AND(L3789=L3788,L3789=L3790)),NA(), L3789)</f>
        <v>0</v>
      </c>
      <c r="M5721">
        <f>IF(ISNA(N5721),NA(),M3789)</f>
        <v>0</v>
      </c>
      <c r="N5721">
        <f>IF(OR(N3789="",AND(N3789=N3788,N3789=N3790)),NA(), N3789)</f>
        <v>0</v>
      </c>
    </row>
    <row r="5722" spans="5:14">
      <c r="E5722">
        <f>IF(ISNA(F5722),NA(),E3790)</f>
        <v>0</v>
      </c>
      <c r="F5722">
        <f>IF(OR(F3790="",AND(F3790=F3789,F3790=F3791)),NA(), F3790)</f>
        <v>0</v>
      </c>
      <c r="G5722">
        <f>IF(ISNA(H5722),NA(),G3790)</f>
        <v>0</v>
      </c>
      <c r="H5722">
        <f>IF(OR(H3790="",AND(H3790=H3789,H3790=H3791)),NA(), H3790)</f>
        <v>0</v>
      </c>
      <c r="K5722">
        <f>IF(ISNA(L5722),NA(),K3790)</f>
        <v>0</v>
      </c>
      <c r="L5722">
        <f>IF(OR(L3790="",AND(L3790=L3789,L3790=L3791)),NA(), L3790)</f>
        <v>0</v>
      </c>
      <c r="M5722">
        <f>IF(ISNA(N5722),NA(),M3790)</f>
        <v>0</v>
      </c>
      <c r="N5722">
        <f>IF(OR(N3790="",AND(N3790=N3789,N3790=N3791)),NA(), N3790)</f>
        <v>0</v>
      </c>
    </row>
    <row r="5723" spans="5:14">
      <c r="E5723">
        <f>IF(ISNA(F5723),NA(),E3791)</f>
        <v>0</v>
      </c>
      <c r="F5723">
        <f>IF(OR(F3791="",AND(F3791=F3790,F3791=F3792)),NA(), F3791)</f>
        <v>0</v>
      </c>
      <c r="G5723">
        <f>IF(ISNA(H5723),NA(),G3791)</f>
        <v>0</v>
      </c>
      <c r="H5723">
        <f>IF(OR(H3791="",AND(H3791=H3790,H3791=H3792)),NA(), H3791)</f>
        <v>0</v>
      </c>
      <c r="K5723">
        <f>IF(ISNA(L5723),NA(),K3791)</f>
        <v>0</v>
      </c>
      <c r="L5723">
        <f>IF(OR(L3791="",AND(L3791=L3790,L3791=L3792)),NA(), L3791)</f>
        <v>0</v>
      </c>
      <c r="M5723">
        <f>IF(ISNA(N5723),NA(),M3791)</f>
        <v>0</v>
      </c>
      <c r="N5723">
        <f>IF(OR(N3791="",AND(N3791=N3790,N3791=N3792)),NA(), N3791)</f>
        <v>0</v>
      </c>
    </row>
    <row r="5724" spans="5:14">
      <c r="E5724">
        <f>IF(ISNA(F5724),NA(),E3792)</f>
        <v>0</v>
      </c>
      <c r="F5724">
        <f>IF(OR(F3792="",AND(F3792=F3791,F3792=F3793)),NA(), F3792)</f>
        <v>0</v>
      </c>
      <c r="G5724">
        <f>IF(ISNA(H5724),NA(),G3792)</f>
        <v>0</v>
      </c>
      <c r="H5724">
        <f>IF(OR(H3792="",AND(H3792=H3791,H3792=H3793)),NA(), H3792)</f>
        <v>0</v>
      </c>
      <c r="K5724">
        <f>IF(ISNA(L5724),NA(),K3792)</f>
        <v>0</v>
      </c>
      <c r="L5724">
        <f>IF(OR(L3792="",AND(L3792=L3791,L3792=L3793)),NA(), L3792)</f>
        <v>0</v>
      </c>
      <c r="M5724">
        <f>IF(ISNA(N5724),NA(),M3792)</f>
        <v>0</v>
      </c>
      <c r="N5724">
        <f>IF(OR(N3792="",AND(N3792=N3791,N3792=N3793)),NA(), N3792)</f>
        <v>0</v>
      </c>
    </row>
    <row r="5725" spans="5:14">
      <c r="E5725">
        <f>IF(ISNA(F5725),NA(),E3793)</f>
        <v>0</v>
      </c>
      <c r="F5725">
        <f>IF(OR(F3793="",AND(F3793=F3792,F3793=F3794)),NA(), F3793)</f>
        <v>0</v>
      </c>
      <c r="G5725">
        <f>IF(ISNA(H5725),NA(),G3793)</f>
        <v>0</v>
      </c>
      <c r="H5725">
        <f>IF(OR(H3793="",AND(H3793=H3792,H3793=H3794)),NA(), H3793)</f>
        <v>0</v>
      </c>
      <c r="K5725">
        <f>IF(ISNA(L5725),NA(),K3793)</f>
        <v>0</v>
      </c>
      <c r="L5725">
        <f>IF(OR(L3793="",AND(L3793=L3792,L3793=L3794)),NA(), L3793)</f>
        <v>0</v>
      </c>
      <c r="M5725">
        <f>IF(ISNA(N5725),NA(),M3793)</f>
        <v>0</v>
      </c>
      <c r="N5725">
        <f>IF(OR(N3793="",AND(N3793=N3792,N3793=N3794)),NA(), N3793)</f>
        <v>0</v>
      </c>
    </row>
    <row r="5726" spans="5:14">
      <c r="E5726">
        <f>IF(ISNA(F5726),NA(),E3794)</f>
        <v>0</v>
      </c>
      <c r="F5726">
        <f>IF(OR(F3794="",AND(F3794=F3793,F3794=F3795)),NA(), F3794)</f>
        <v>0</v>
      </c>
      <c r="G5726">
        <f>IF(ISNA(H5726),NA(),G3794)</f>
        <v>0</v>
      </c>
      <c r="H5726">
        <f>IF(OR(H3794="",AND(H3794=H3793,H3794=H3795)),NA(), H3794)</f>
        <v>0</v>
      </c>
      <c r="K5726">
        <f>IF(ISNA(L5726),NA(),K3794)</f>
        <v>0</v>
      </c>
      <c r="L5726">
        <f>IF(OR(L3794="",AND(L3794=L3793,L3794=L3795)),NA(), L3794)</f>
        <v>0</v>
      </c>
      <c r="M5726">
        <f>IF(ISNA(N5726),NA(),M3794)</f>
        <v>0</v>
      </c>
      <c r="N5726">
        <f>IF(OR(N3794="",AND(N3794=N3793,N3794=N3795)),NA(), N3794)</f>
        <v>0</v>
      </c>
    </row>
    <row r="5727" spans="5:14">
      <c r="E5727">
        <f>IF(ISNA(F5727),NA(),E3795)</f>
        <v>0</v>
      </c>
      <c r="F5727">
        <f>IF(OR(F3795="",AND(F3795=F3794,F3795=F3796)),NA(), F3795)</f>
        <v>0</v>
      </c>
      <c r="G5727">
        <f>IF(ISNA(H5727),NA(),G3795)</f>
        <v>0</v>
      </c>
      <c r="H5727">
        <f>IF(OR(H3795="",AND(H3795=H3794,H3795=H3796)),NA(), H3795)</f>
        <v>0</v>
      </c>
      <c r="K5727">
        <f>IF(ISNA(L5727),NA(),K3795)</f>
        <v>0</v>
      </c>
      <c r="L5727">
        <f>IF(OR(L3795="",AND(L3795=L3794,L3795=L3796)),NA(), L3795)</f>
        <v>0</v>
      </c>
      <c r="M5727">
        <f>IF(ISNA(N5727),NA(),M3795)</f>
        <v>0</v>
      </c>
      <c r="N5727">
        <f>IF(OR(N3795="",AND(N3795=N3794,N3795=N3796)),NA(), N3795)</f>
        <v>0</v>
      </c>
    </row>
    <row r="5728" spans="5:14">
      <c r="E5728">
        <f>IF(ISNA(F5728),NA(),E3796)</f>
        <v>0</v>
      </c>
      <c r="F5728">
        <f>IF(OR(F3796="",AND(F3796=F3795,F3796=F3797)),NA(), F3796)</f>
        <v>0</v>
      </c>
      <c r="G5728">
        <f>IF(ISNA(H5728),NA(),G3796)</f>
        <v>0</v>
      </c>
      <c r="H5728">
        <f>IF(OR(H3796="",AND(H3796=H3795,H3796=H3797)),NA(), H3796)</f>
        <v>0</v>
      </c>
      <c r="K5728">
        <f>IF(ISNA(L5728),NA(),K3796)</f>
        <v>0</v>
      </c>
      <c r="L5728">
        <f>IF(OR(L3796="",AND(L3796=L3795,L3796=L3797)),NA(), L3796)</f>
        <v>0</v>
      </c>
      <c r="M5728">
        <f>IF(ISNA(N5728),NA(),M3796)</f>
        <v>0</v>
      </c>
      <c r="N5728">
        <f>IF(OR(N3796="",AND(N3796=N3795,N3796=N3797)),NA(), N3796)</f>
        <v>0</v>
      </c>
    </row>
    <row r="5729" spans="5:14">
      <c r="E5729">
        <f>IF(ISNA(F5729),NA(),E3797)</f>
        <v>0</v>
      </c>
      <c r="F5729">
        <f>IF(OR(F3797="",AND(F3797=F3796,F3797=F3798)),NA(), F3797)</f>
        <v>0</v>
      </c>
      <c r="G5729">
        <f>IF(ISNA(H5729),NA(),G3797)</f>
        <v>0</v>
      </c>
      <c r="H5729">
        <f>IF(OR(H3797="",AND(H3797=H3796,H3797=H3798)),NA(), H3797)</f>
        <v>0</v>
      </c>
      <c r="K5729">
        <f>IF(ISNA(L5729),NA(),K3797)</f>
        <v>0</v>
      </c>
      <c r="L5729">
        <f>IF(OR(L3797="",AND(L3797=L3796,L3797=L3798)),NA(), L3797)</f>
        <v>0</v>
      </c>
      <c r="M5729">
        <f>IF(ISNA(N5729),NA(),M3797)</f>
        <v>0</v>
      </c>
      <c r="N5729">
        <f>IF(OR(N3797="",AND(N3797=N3796,N3797=N3798)),NA(), N3797)</f>
        <v>0</v>
      </c>
    </row>
    <row r="5730" spans="5:14">
      <c r="E5730">
        <f>IF(ISNA(F5730),NA(),E3798)</f>
        <v>0</v>
      </c>
      <c r="F5730">
        <f>IF(OR(F3798="",AND(F3798=F3797,F3798=F3799)),NA(), F3798)</f>
        <v>0</v>
      </c>
      <c r="G5730">
        <f>IF(ISNA(H5730),NA(),G3798)</f>
        <v>0</v>
      </c>
      <c r="H5730">
        <f>IF(OR(H3798="",AND(H3798=H3797,H3798=H3799)),NA(), H3798)</f>
        <v>0</v>
      </c>
      <c r="K5730">
        <f>IF(ISNA(L5730),NA(),K3798)</f>
        <v>0</v>
      </c>
      <c r="L5730">
        <f>IF(OR(L3798="",AND(L3798=L3797,L3798=L3799)),NA(), L3798)</f>
        <v>0</v>
      </c>
      <c r="M5730">
        <f>IF(ISNA(N5730),NA(),M3798)</f>
        <v>0</v>
      </c>
      <c r="N5730">
        <f>IF(OR(N3798="",AND(N3798=N3797,N3798=N3799)),NA(), N3798)</f>
        <v>0</v>
      </c>
    </row>
    <row r="5731" spans="5:14">
      <c r="E5731">
        <f>IF(ISNA(F5731),NA(),E3799)</f>
        <v>0</v>
      </c>
      <c r="F5731">
        <f>IF(OR(F3799="",AND(F3799=F3798,F3799=F3800)),NA(), F3799)</f>
        <v>0</v>
      </c>
      <c r="G5731">
        <f>IF(ISNA(H5731),NA(),G3799)</f>
        <v>0</v>
      </c>
      <c r="H5731">
        <f>IF(OR(H3799="",AND(H3799=H3798,H3799=H3800)),NA(), H3799)</f>
        <v>0</v>
      </c>
      <c r="K5731">
        <f>IF(ISNA(L5731),NA(),K3799)</f>
        <v>0</v>
      </c>
      <c r="L5731">
        <f>IF(OR(L3799="",AND(L3799=L3798,L3799=L3800)),NA(), L3799)</f>
        <v>0</v>
      </c>
      <c r="M5731">
        <f>IF(ISNA(N5731),NA(),M3799)</f>
        <v>0</v>
      </c>
      <c r="N5731">
        <f>IF(OR(N3799="",AND(N3799=N3798,N3799=N3800)),NA(), N3799)</f>
        <v>0</v>
      </c>
    </row>
    <row r="5732" spans="5:14">
      <c r="E5732">
        <f>IF(ISNA(F5732),NA(),E3800)</f>
        <v>0</v>
      </c>
      <c r="F5732">
        <f>IF(OR(F3800="",AND(F3800=F3799,F3800=F3801)),NA(), F3800)</f>
        <v>0</v>
      </c>
      <c r="G5732">
        <f>IF(ISNA(H5732),NA(),G3800)</f>
        <v>0</v>
      </c>
      <c r="H5732">
        <f>IF(OR(H3800="",AND(H3800=H3799,H3800=H3801)),NA(), H3800)</f>
        <v>0</v>
      </c>
      <c r="K5732">
        <f>IF(ISNA(L5732),NA(),K3800)</f>
        <v>0</v>
      </c>
      <c r="L5732">
        <f>IF(OR(L3800="",AND(L3800=L3799,L3800=L3801)),NA(), L3800)</f>
        <v>0</v>
      </c>
      <c r="M5732">
        <f>IF(ISNA(N5732),NA(),M3800)</f>
        <v>0</v>
      </c>
      <c r="N5732">
        <f>IF(OR(N3800="",AND(N3800=N3799,N3800=N3801)),NA(), N3800)</f>
        <v>0</v>
      </c>
    </row>
    <row r="5733" spans="5:14">
      <c r="E5733">
        <f>IF(ISNA(F5733),NA(),E3801)</f>
        <v>0</v>
      </c>
      <c r="F5733">
        <f>IF(OR(F3801="",AND(F3801=F3800,F3801=F3802)),NA(), F3801)</f>
        <v>0</v>
      </c>
      <c r="G5733">
        <f>IF(ISNA(H5733),NA(),G3801)</f>
        <v>0</v>
      </c>
      <c r="H5733">
        <f>IF(OR(H3801="",AND(H3801=H3800,H3801=H3802)),NA(), H3801)</f>
        <v>0</v>
      </c>
      <c r="K5733">
        <f>IF(ISNA(L5733),NA(),K3801)</f>
        <v>0</v>
      </c>
      <c r="L5733">
        <f>IF(OR(L3801="",AND(L3801=L3800,L3801=L3802)),NA(), L3801)</f>
        <v>0</v>
      </c>
      <c r="M5733">
        <f>IF(ISNA(N5733),NA(),M3801)</f>
        <v>0</v>
      </c>
      <c r="N5733">
        <f>IF(OR(N3801="",AND(N3801=N3800,N3801=N3802)),NA(), N3801)</f>
        <v>0</v>
      </c>
    </row>
    <row r="5734" spans="5:14">
      <c r="E5734">
        <f>IF(ISNA(F5734),NA(),E3802)</f>
        <v>0</v>
      </c>
      <c r="F5734">
        <f>IF(OR(F3802="",AND(F3802=F3801,F3802=F3803)),NA(), F3802)</f>
        <v>0</v>
      </c>
      <c r="G5734">
        <f>IF(ISNA(H5734),NA(),G3802)</f>
        <v>0</v>
      </c>
      <c r="H5734">
        <f>IF(OR(H3802="",AND(H3802=H3801,H3802=H3803)),NA(), H3802)</f>
        <v>0</v>
      </c>
      <c r="K5734">
        <f>IF(ISNA(L5734),NA(),K3802)</f>
        <v>0</v>
      </c>
      <c r="L5734">
        <f>IF(OR(L3802="",AND(L3802=L3801,L3802=L3803)),NA(), L3802)</f>
        <v>0</v>
      </c>
      <c r="M5734">
        <f>IF(ISNA(N5734),NA(),M3802)</f>
        <v>0</v>
      </c>
      <c r="N5734">
        <f>IF(OR(N3802="",AND(N3802=N3801,N3802=N3803)),NA(), N3802)</f>
        <v>0</v>
      </c>
    </row>
    <row r="5735" spans="5:14">
      <c r="E5735">
        <f>IF(ISNA(F5735),NA(),E3803)</f>
        <v>0</v>
      </c>
      <c r="F5735">
        <f>IF(OR(F3803="",AND(F3803=F3802,F3803=F3804)),NA(), F3803)</f>
        <v>0</v>
      </c>
      <c r="G5735">
        <f>IF(ISNA(H5735),NA(),G3803)</f>
        <v>0</v>
      </c>
      <c r="H5735">
        <f>IF(OR(H3803="",AND(H3803=H3802,H3803=H3804)),NA(), H3803)</f>
        <v>0</v>
      </c>
      <c r="K5735">
        <f>IF(ISNA(L5735),NA(),K3803)</f>
        <v>0</v>
      </c>
      <c r="L5735">
        <f>IF(OR(L3803="",AND(L3803=L3802,L3803=L3804)),NA(), L3803)</f>
        <v>0</v>
      </c>
      <c r="M5735">
        <f>IF(ISNA(N5735),NA(),M3803)</f>
        <v>0</v>
      </c>
      <c r="N5735">
        <f>IF(OR(N3803="",AND(N3803=N3802,N3803=N3804)),NA(), N3803)</f>
        <v>0</v>
      </c>
    </row>
    <row r="5736" spans="5:14">
      <c r="E5736">
        <f>IF(ISNA(F5736),NA(),E3804)</f>
        <v>0</v>
      </c>
      <c r="F5736">
        <f>IF(OR(F3804="",AND(F3804=F3803,F3804=F3805)),NA(), F3804)</f>
        <v>0</v>
      </c>
      <c r="G5736">
        <f>IF(ISNA(H5736),NA(),G3804)</f>
        <v>0</v>
      </c>
      <c r="H5736">
        <f>IF(OR(H3804="",AND(H3804=H3803,H3804=H3805)),NA(), H3804)</f>
        <v>0</v>
      </c>
      <c r="K5736">
        <f>IF(ISNA(L5736),NA(),K3804)</f>
        <v>0</v>
      </c>
      <c r="L5736">
        <f>IF(OR(L3804="",AND(L3804=L3803,L3804=L3805)),NA(), L3804)</f>
        <v>0</v>
      </c>
      <c r="M5736">
        <f>IF(ISNA(N5736),NA(),M3804)</f>
        <v>0</v>
      </c>
      <c r="N5736">
        <f>IF(OR(N3804="",AND(N3804=N3803,N3804=N3805)),NA(), N3804)</f>
        <v>0</v>
      </c>
    </row>
    <row r="5737" spans="5:14">
      <c r="E5737">
        <f>IF(ISNA(F5737),NA(),E3805)</f>
        <v>0</v>
      </c>
      <c r="F5737">
        <f>IF(OR(F3805="",AND(F3805=F3804,F3805=F3806)),NA(), F3805)</f>
        <v>0</v>
      </c>
      <c r="G5737">
        <f>IF(ISNA(H5737),NA(),G3805)</f>
        <v>0</v>
      </c>
      <c r="H5737">
        <f>IF(OR(H3805="",AND(H3805=H3804,H3805=H3806)),NA(), H3805)</f>
        <v>0</v>
      </c>
      <c r="K5737">
        <f>IF(ISNA(L5737),NA(),K3805)</f>
        <v>0</v>
      </c>
      <c r="L5737">
        <f>IF(OR(L3805="",AND(L3805=L3804,L3805=L3806)),NA(), L3805)</f>
        <v>0</v>
      </c>
      <c r="M5737">
        <f>IF(ISNA(N5737),NA(),M3805)</f>
        <v>0</v>
      </c>
      <c r="N5737">
        <f>IF(OR(N3805="",AND(N3805=N3804,N3805=N3806)),NA(), N3805)</f>
        <v>0</v>
      </c>
    </row>
    <row r="5738" spans="5:14">
      <c r="E5738">
        <f>IF(ISNA(F5738),NA(),E3806)</f>
        <v>0</v>
      </c>
      <c r="F5738">
        <f>IF(OR(F3806="",AND(F3806=F3805,F3806=F3807)),NA(), F3806)</f>
        <v>0</v>
      </c>
      <c r="G5738">
        <f>IF(ISNA(H5738),NA(),G3806)</f>
        <v>0</v>
      </c>
      <c r="H5738">
        <f>IF(OR(H3806="",AND(H3806=H3805,H3806=H3807)),NA(), H3806)</f>
        <v>0</v>
      </c>
      <c r="K5738">
        <f>IF(ISNA(L5738),NA(),K3806)</f>
        <v>0</v>
      </c>
      <c r="L5738">
        <f>IF(OR(L3806="",AND(L3806=L3805,L3806=L3807)),NA(), L3806)</f>
        <v>0</v>
      </c>
      <c r="M5738">
        <f>IF(ISNA(N5738),NA(),M3806)</f>
        <v>0</v>
      </c>
      <c r="N5738">
        <f>IF(OR(N3806="",AND(N3806=N3805,N3806=N3807)),NA(), N3806)</f>
        <v>0</v>
      </c>
    </row>
    <row r="5739" spans="5:14">
      <c r="E5739">
        <f>IF(ISNA(F5739),NA(),E3807)</f>
        <v>0</v>
      </c>
      <c r="F5739">
        <f>IF(OR(F3807="",AND(F3807=F3806,F3807=F3808)),NA(), F3807)</f>
        <v>0</v>
      </c>
      <c r="G5739">
        <f>IF(ISNA(H5739),NA(),G3807)</f>
        <v>0</v>
      </c>
      <c r="H5739">
        <f>IF(OR(H3807="",AND(H3807=H3806,H3807=H3808)),NA(), H3807)</f>
        <v>0</v>
      </c>
      <c r="K5739">
        <f>IF(ISNA(L5739),NA(),K3807)</f>
        <v>0</v>
      </c>
      <c r="L5739">
        <f>IF(OR(L3807="",AND(L3807=L3806,L3807=L3808)),NA(), L3807)</f>
        <v>0</v>
      </c>
      <c r="M5739">
        <f>IF(ISNA(N5739),NA(),M3807)</f>
        <v>0</v>
      </c>
      <c r="N5739">
        <f>IF(OR(N3807="",AND(N3807=N3806,N3807=N3808)),NA(), N3807)</f>
        <v>0</v>
      </c>
    </row>
    <row r="5740" spans="5:14">
      <c r="E5740">
        <f>IF(ISNA(F5740),NA(),E3808)</f>
        <v>0</v>
      </c>
      <c r="F5740">
        <f>IF(OR(F3808="",AND(F3808=F3807,F3808=F3809)),NA(), F3808)</f>
        <v>0</v>
      </c>
      <c r="G5740">
        <f>IF(ISNA(H5740),NA(),G3808)</f>
        <v>0</v>
      </c>
      <c r="H5740">
        <f>IF(OR(H3808="",AND(H3808=H3807,H3808=H3809)),NA(), H3808)</f>
        <v>0</v>
      </c>
      <c r="K5740">
        <f>IF(ISNA(L5740),NA(),K3808)</f>
        <v>0</v>
      </c>
      <c r="L5740">
        <f>IF(OR(L3808="",AND(L3808=L3807,L3808=L3809)),NA(), L3808)</f>
        <v>0</v>
      </c>
      <c r="M5740">
        <f>IF(ISNA(N5740),NA(),M3808)</f>
        <v>0</v>
      </c>
      <c r="N5740">
        <f>IF(OR(N3808="",AND(N3808=N3807,N3808=N3809)),NA(), N3808)</f>
        <v>0</v>
      </c>
    </row>
    <row r="5741" spans="5:14">
      <c r="E5741">
        <f>IF(ISNA(F5741),NA(),E3809)</f>
        <v>0</v>
      </c>
      <c r="F5741">
        <f>IF(OR(F3809="",AND(F3809=F3808,F3809=F3810)),NA(), F3809)</f>
        <v>0</v>
      </c>
      <c r="G5741">
        <f>IF(ISNA(H5741),NA(),G3809)</f>
        <v>0</v>
      </c>
      <c r="H5741">
        <f>IF(OR(H3809="",AND(H3809=H3808,H3809=H3810)),NA(), H3809)</f>
        <v>0</v>
      </c>
      <c r="K5741">
        <f>IF(ISNA(L5741),NA(),K3809)</f>
        <v>0</v>
      </c>
      <c r="L5741">
        <f>IF(OR(L3809="",AND(L3809=L3808,L3809=L3810)),NA(), L3809)</f>
        <v>0</v>
      </c>
      <c r="M5741">
        <f>IF(ISNA(N5741),NA(),M3809)</f>
        <v>0</v>
      </c>
      <c r="N5741">
        <f>IF(OR(N3809="",AND(N3809=N3808,N3809=N3810)),NA(), N3809)</f>
        <v>0</v>
      </c>
    </row>
    <row r="5742" spans="5:14">
      <c r="E5742">
        <f>IF(ISNA(F5742),NA(),E3810)</f>
        <v>0</v>
      </c>
      <c r="F5742">
        <f>IF(OR(F3810="",AND(F3810=F3809,F3810=F3811)),NA(), F3810)</f>
        <v>0</v>
      </c>
      <c r="G5742">
        <f>IF(ISNA(H5742),NA(),G3810)</f>
        <v>0</v>
      </c>
      <c r="H5742">
        <f>IF(OR(H3810="",AND(H3810=H3809,H3810=H3811)),NA(), H3810)</f>
        <v>0</v>
      </c>
      <c r="K5742">
        <f>IF(ISNA(L5742),NA(),K3810)</f>
        <v>0</v>
      </c>
      <c r="L5742">
        <f>IF(OR(L3810="",AND(L3810=L3809,L3810=L3811)),NA(), L3810)</f>
        <v>0</v>
      </c>
      <c r="M5742">
        <f>IF(ISNA(N5742),NA(),M3810)</f>
        <v>0</v>
      </c>
      <c r="N5742">
        <f>IF(OR(N3810="",AND(N3810=N3809,N3810=N3811)),NA(), N3810)</f>
        <v>0</v>
      </c>
    </row>
    <row r="5743" spans="5:14">
      <c r="E5743">
        <f>IF(ISNA(F5743),NA(),E3811)</f>
        <v>0</v>
      </c>
      <c r="F5743">
        <f>IF(OR(F3811="",AND(F3811=F3810,F3811=F3812)),NA(), F3811)</f>
        <v>0</v>
      </c>
      <c r="G5743">
        <f>IF(ISNA(H5743),NA(),G3811)</f>
        <v>0</v>
      </c>
      <c r="H5743">
        <f>IF(OR(H3811="",AND(H3811=H3810,H3811=H3812)),NA(), H3811)</f>
        <v>0</v>
      </c>
      <c r="K5743">
        <f>IF(ISNA(L5743),NA(),K3811)</f>
        <v>0</v>
      </c>
      <c r="L5743">
        <f>IF(OR(L3811="",AND(L3811=L3810,L3811=L3812)),NA(), L3811)</f>
        <v>0</v>
      </c>
      <c r="M5743">
        <f>IF(ISNA(N5743),NA(),M3811)</f>
        <v>0</v>
      </c>
      <c r="N5743">
        <f>IF(OR(N3811="",AND(N3811=N3810,N3811=N3812)),NA(), N3811)</f>
        <v>0</v>
      </c>
    </row>
    <row r="5744" spans="5:14">
      <c r="E5744">
        <f>IF(ISNA(F5744),NA(),E3812)</f>
        <v>0</v>
      </c>
      <c r="F5744">
        <f>IF(OR(F3812="",AND(F3812=F3811,F3812=F3813)),NA(), F3812)</f>
        <v>0</v>
      </c>
      <c r="G5744">
        <f>IF(ISNA(H5744),NA(),G3812)</f>
        <v>0</v>
      </c>
      <c r="H5744">
        <f>IF(OR(H3812="",AND(H3812=H3811,H3812=H3813)),NA(), H3812)</f>
        <v>0</v>
      </c>
      <c r="K5744">
        <f>IF(ISNA(L5744),NA(),K3812)</f>
        <v>0</v>
      </c>
      <c r="L5744">
        <f>IF(OR(L3812="",AND(L3812=L3811,L3812=L3813)),NA(), L3812)</f>
        <v>0</v>
      </c>
      <c r="M5744">
        <f>IF(ISNA(N5744),NA(),M3812)</f>
        <v>0</v>
      </c>
      <c r="N5744">
        <f>IF(OR(N3812="",AND(N3812=N3811,N3812=N3813)),NA(), N3812)</f>
        <v>0</v>
      </c>
    </row>
    <row r="5745" spans="5:14">
      <c r="E5745">
        <f>IF(ISNA(F5745),NA(),E3813)</f>
        <v>0</v>
      </c>
      <c r="F5745">
        <f>IF(OR(F3813="",AND(F3813=F3812,F3813=F3814)),NA(), F3813)</f>
        <v>0</v>
      </c>
      <c r="G5745">
        <f>IF(ISNA(H5745),NA(),G3813)</f>
        <v>0</v>
      </c>
      <c r="H5745">
        <f>IF(OR(H3813="",AND(H3813=H3812,H3813=H3814)),NA(), H3813)</f>
        <v>0</v>
      </c>
      <c r="K5745">
        <f>IF(ISNA(L5745),NA(),K3813)</f>
        <v>0</v>
      </c>
      <c r="L5745">
        <f>IF(OR(L3813="",AND(L3813=L3812,L3813=L3814)),NA(), L3813)</f>
        <v>0</v>
      </c>
      <c r="M5745">
        <f>IF(ISNA(N5745),NA(),M3813)</f>
        <v>0</v>
      </c>
      <c r="N5745">
        <f>IF(OR(N3813="",AND(N3813=N3812,N3813=N3814)),NA(), N3813)</f>
        <v>0</v>
      </c>
    </row>
    <row r="5746" spans="5:14">
      <c r="E5746">
        <f>IF(ISNA(F5746),NA(),E3814)</f>
        <v>0</v>
      </c>
      <c r="F5746">
        <f>IF(OR(F3814="",AND(F3814=F3813,F3814=F3815)),NA(), F3814)</f>
        <v>0</v>
      </c>
      <c r="G5746">
        <f>IF(ISNA(H5746),NA(),G3814)</f>
        <v>0</v>
      </c>
      <c r="H5746">
        <f>IF(OR(H3814="",AND(H3814=H3813,H3814=H3815)),NA(), H3814)</f>
        <v>0</v>
      </c>
      <c r="K5746">
        <f>IF(ISNA(L5746),NA(),K3814)</f>
        <v>0</v>
      </c>
      <c r="L5746">
        <f>IF(OR(L3814="",AND(L3814=L3813,L3814=L3815)),NA(), L3814)</f>
        <v>0</v>
      </c>
      <c r="M5746">
        <f>IF(ISNA(N5746),NA(),M3814)</f>
        <v>0</v>
      </c>
      <c r="N5746">
        <f>IF(OR(N3814="",AND(N3814=N3813,N3814=N3815)),NA(), N3814)</f>
        <v>0</v>
      </c>
    </row>
    <row r="5747" spans="5:14">
      <c r="E5747">
        <f>IF(ISNA(F5747),NA(),E3815)</f>
        <v>0</v>
      </c>
      <c r="F5747">
        <f>IF(OR(F3815="",AND(F3815=F3814,F3815=F3816)),NA(), F3815)</f>
        <v>0</v>
      </c>
      <c r="G5747">
        <f>IF(ISNA(H5747),NA(),G3815)</f>
        <v>0</v>
      </c>
      <c r="H5747">
        <f>IF(OR(H3815="",AND(H3815=H3814,H3815=H3816)),NA(), H3815)</f>
        <v>0</v>
      </c>
      <c r="K5747">
        <f>IF(ISNA(L5747),NA(),K3815)</f>
        <v>0</v>
      </c>
      <c r="L5747">
        <f>IF(OR(L3815="",AND(L3815=L3814,L3815=L3816)),NA(), L3815)</f>
        <v>0</v>
      </c>
      <c r="M5747">
        <f>IF(ISNA(N5747),NA(),M3815)</f>
        <v>0</v>
      </c>
      <c r="N5747">
        <f>IF(OR(N3815="",AND(N3815=N3814,N3815=N3816)),NA(), N3815)</f>
        <v>0</v>
      </c>
    </row>
    <row r="5748" spans="5:14">
      <c r="E5748">
        <f>IF(ISNA(F5748),NA(),E3816)</f>
        <v>0</v>
      </c>
      <c r="F5748">
        <f>IF(OR(F3816="",AND(F3816=F3815,F3816=F3817)),NA(), F3816)</f>
        <v>0</v>
      </c>
      <c r="G5748">
        <f>IF(ISNA(H5748),NA(),G3816)</f>
        <v>0</v>
      </c>
      <c r="H5748">
        <f>IF(OR(H3816="",AND(H3816=H3815,H3816=H3817)),NA(), H3816)</f>
        <v>0</v>
      </c>
      <c r="K5748">
        <f>IF(ISNA(L5748),NA(),K3816)</f>
        <v>0</v>
      </c>
      <c r="L5748">
        <f>IF(OR(L3816="",AND(L3816=L3815,L3816=L3817)),NA(), L3816)</f>
        <v>0</v>
      </c>
      <c r="M5748">
        <f>IF(ISNA(N5748),NA(),M3816)</f>
        <v>0</v>
      </c>
      <c r="N5748">
        <f>IF(OR(N3816="",AND(N3816=N3815,N3816=N3817)),NA(), N3816)</f>
        <v>0</v>
      </c>
    </row>
    <row r="5749" spans="5:14">
      <c r="E5749">
        <f>IF(ISNA(F5749),NA(),E3817)</f>
        <v>0</v>
      </c>
      <c r="F5749">
        <f>IF(OR(F3817="",AND(F3817=F3816,F3817=F3818)),NA(), F3817)</f>
        <v>0</v>
      </c>
      <c r="G5749">
        <f>IF(ISNA(H5749),NA(),G3817)</f>
        <v>0</v>
      </c>
      <c r="H5749">
        <f>IF(OR(H3817="",AND(H3817=H3816,H3817=H3818)),NA(), H3817)</f>
        <v>0</v>
      </c>
      <c r="K5749">
        <f>IF(ISNA(L5749),NA(),K3817)</f>
        <v>0</v>
      </c>
      <c r="L5749">
        <f>IF(OR(L3817="",AND(L3817=L3816,L3817=L3818)),NA(), L3817)</f>
        <v>0</v>
      </c>
      <c r="M5749">
        <f>IF(ISNA(N5749),NA(),M3817)</f>
        <v>0</v>
      </c>
      <c r="N5749">
        <f>IF(OR(N3817="",AND(N3817=N3816,N3817=N3818)),NA(), N3817)</f>
        <v>0</v>
      </c>
    </row>
    <row r="5750" spans="5:14">
      <c r="E5750">
        <f>IF(ISNA(F5750),NA(),E3818)</f>
        <v>0</v>
      </c>
      <c r="F5750">
        <f>IF(OR(F3818="",AND(F3818=F3817,F3818=F3819)),NA(), F3818)</f>
        <v>0</v>
      </c>
      <c r="G5750">
        <f>IF(ISNA(H5750),NA(),G3818)</f>
        <v>0</v>
      </c>
      <c r="H5750">
        <f>IF(OR(H3818="",AND(H3818=H3817,H3818=H3819)),NA(), H3818)</f>
        <v>0</v>
      </c>
      <c r="K5750">
        <f>IF(ISNA(L5750),NA(),K3818)</f>
        <v>0</v>
      </c>
      <c r="L5750">
        <f>IF(OR(L3818="",AND(L3818=L3817,L3818=L3819)),NA(), L3818)</f>
        <v>0</v>
      </c>
      <c r="M5750">
        <f>IF(ISNA(N5750),NA(),M3818)</f>
        <v>0</v>
      </c>
      <c r="N5750">
        <f>IF(OR(N3818="",AND(N3818=N3817,N3818=N3819)),NA(), N3818)</f>
        <v>0</v>
      </c>
    </row>
    <row r="5751" spans="5:14">
      <c r="E5751">
        <f>IF(ISNA(F5751),NA(),E3819)</f>
        <v>0</v>
      </c>
      <c r="F5751">
        <f>IF(OR(F3819="",AND(F3819=F3818,F3819=F3820)),NA(), F3819)</f>
        <v>0</v>
      </c>
      <c r="G5751">
        <f>IF(ISNA(H5751),NA(),G3819)</f>
        <v>0</v>
      </c>
      <c r="H5751">
        <f>IF(OR(H3819="",AND(H3819=H3818,H3819=H3820)),NA(), H3819)</f>
        <v>0</v>
      </c>
      <c r="K5751">
        <f>IF(ISNA(L5751),NA(),K3819)</f>
        <v>0</v>
      </c>
      <c r="L5751">
        <f>IF(OR(L3819="",AND(L3819=L3818,L3819=L3820)),NA(), L3819)</f>
        <v>0</v>
      </c>
      <c r="M5751">
        <f>IF(ISNA(N5751),NA(),M3819)</f>
        <v>0</v>
      </c>
      <c r="N5751">
        <f>IF(OR(N3819="",AND(N3819=N3818,N3819=N3820)),NA(), N3819)</f>
        <v>0</v>
      </c>
    </row>
    <row r="5752" spans="5:14">
      <c r="E5752">
        <f>IF(ISNA(F5752),NA(),E3820)</f>
        <v>0</v>
      </c>
      <c r="F5752">
        <f>IF(OR(F3820="",AND(F3820=F3819,F3820=F3821)),NA(), F3820)</f>
        <v>0</v>
      </c>
      <c r="G5752">
        <f>IF(ISNA(H5752),NA(),G3820)</f>
        <v>0</v>
      </c>
      <c r="H5752">
        <f>IF(OR(H3820="",AND(H3820=H3819,H3820=H3821)),NA(), H3820)</f>
        <v>0</v>
      </c>
      <c r="K5752">
        <f>IF(ISNA(L5752),NA(),K3820)</f>
        <v>0</v>
      </c>
      <c r="L5752">
        <f>IF(OR(L3820="",AND(L3820=L3819,L3820=L3821)),NA(), L3820)</f>
        <v>0</v>
      </c>
      <c r="M5752">
        <f>IF(ISNA(N5752),NA(),M3820)</f>
        <v>0</v>
      </c>
      <c r="N5752">
        <f>IF(OR(N3820="",AND(N3820=N3819,N3820=N3821)),NA(), N3820)</f>
        <v>0</v>
      </c>
    </row>
    <row r="5753" spans="5:14">
      <c r="E5753">
        <f>IF(ISNA(F5753),NA(),E3821)</f>
        <v>0</v>
      </c>
      <c r="F5753">
        <f>IF(OR(F3821="",AND(F3821=F3820,F3821=F3822)),NA(), F3821)</f>
        <v>0</v>
      </c>
      <c r="G5753">
        <f>IF(ISNA(H5753),NA(),G3821)</f>
        <v>0</v>
      </c>
      <c r="H5753">
        <f>IF(OR(H3821="",AND(H3821=H3820,H3821=H3822)),NA(), H3821)</f>
        <v>0</v>
      </c>
      <c r="K5753">
        <f>IF(ISNA(L5753),NA(),K3821)</f>
        <v>0</v>
      </c>
      <c r="L5753">
        <f>IF(OR(L3821="",AND(L3821=L3820,L3821=L3822)),NA(), L3821)</f>
        <v>0</v>
      </c>
      <c r="M5753">
        <f>IF(ISNA(N5753),NA(),M3821)</f>
        <v>0</v>
      </c>
      <c r="N5753">
        <f>IF(OR(N3821="",AND(N3821=N3820,N3821=N3822)),NA(), N3821)</f>
        <v>0</v>
      </c>
    </row>
    <row r="5754" spans="5:14">
      <c r="E5754">
        <f>IF(ISNA(F5754),NA(),E3822)</f>
        <v>0</v>
      </c>
      <c r="F5754">
        <f>IF(OR(F3822="",AND(F3822=F3821,F3822=F3823)),NA(), F3822)</f>
        <v>0</v>
      </c>
      <c r="G5754">
        <f>IF(ISNA(H5754),NA(),G3822)</f>
        <v>0</v>
      </c>
      <c r="H5754">
        <f>IF(OR(H3822="",AND(H3822=H3821,H3822=H3823)),NA(), H3822)</f>
        <v>0</v>
      </c>
      <c r="K5754">
        <f>IF(ISNA(L5754),NA(),K3822)</f>
        <v>0</v>
      </c>
      <c r="L5754">
        <f>IF(OR(L3822="",AND(L3822=L3821,L3822=L3823)),NA(), L3822)</f>
        <v>0</v>
      </c>
      <c r="M5754">
        <f>IF(ISNA(N5754),NA(),M3822)</f>
        <v>0</v>
      </c>
      <c r="N5754">
        <f>IF(OR(N3822="",AND(N3822=N3821,N3822=N3823)),NA(), N3822)</f>
        <v>0</v>
      </c>
    </row>
    <row r="5755" spans="5:14">
      <c r="E5755">
        <f>IF(ISNA(F5755),NA(),E3823)</f>
        <v>0</v>
      </c>
      <c r="F5755">
        <f>IF(OR(F3823="",AND(F3823=F3822,F3823=F3824)),NA(), F3823)</f>
        <v>0</v>
      </c>
      <c r="G5755">
        <f>IF(ISNA(H5755),NA(),G3823)</f>
        <v>0</v>
      </c>
      <c r="H5755">
        <f>IF(OR(H3823="",AND(H3823=H3822,H3823=H3824)),NA(), H3823)</f>
        <v>0</v>
      </c>
      <c r="K5755">
        <f>IF(ISNA(L5755),NA(),K3823)</f>
        <v>0</v>
      </c>
      <c r="L5755">
        <f>IF(OR(L3823="",AND(L3823=L3822,L3823=L3824)),NA(), L3823)</f>
        <v>0</v>
      </c>
      <c r="M5755">
        <f>IF(ISNA(N5755),NA(),M3823)</f>
        <v>0</v>
      </c>
      <c r="N5755">
        <f>IF(OR(N3823="",AND(N3823=N3822,N3823=N3824)),NA(), N3823)</f>
        <v>0</v>
      </c>
    </row>
    <row r="5756" spans="5:14">
      <c r="E5756">
        <f>IF(ISNA(F5756),NA(),E3824)</f>
        <v>0</v>
      </c>
      <c r="F5756">
        <f>IF(OR(F3824="",AND(F3824=F3823,F3824=F3825)),NA(), F3824)</f>
        <v>0</v>
      </c>
      <c r="G5756">
        <f>IF(ISNA(H5756),NA(),G3824)</f>
        <v>0</v>
      </c>
      <c r="H5756">
        <f>IF(OR(H3824="",AND(H3824=H3823,H3824=H3825)),NA(), H3824)</f>
        <v>0</v>
      </c>
      <c r="K5756">
        <f>IF(ISNA(L5756),NA(),K3824)</f>
        <v>0</v>
      </c>
      <c r="L5756">
        <f>IF(OR(L3824="",AND(L3824=L3823,L3824=L3825)),NA(), L3824)</f>
        <v>0</v>
      </c>
      <c r="M5756">
        <f>IF(ISNA(N5756),NA(),M3824)</f>
        <v>0</v>
      </c>
      <c r="N5756">
        <f>IF(OR(N3824="",AND(N3824=N3823,N3824=N3825)),NA(), N3824)</f>
        <v>0</v>
      </c>
    </row>
    <row r="5757" spans="5:14">
      <c r="E5757">
        <f>IF(ISNA(F5757),NA(),E3825)</f>
        <v>0</v>
      </c>
      <c r="F5757">
        <f>IF(OR(F3825="",AND(F3825=F3824,F3825=F3826)),NA(), F3825)</f>
        <v>0</v>
      </c>
      <c r="G5757">
        <f>IF(ISNA(H5757),NA(),G3825)</f>
        <v>0</v>
      </c>
      <c r="H5757">
        <f>IF(OR(H3825="",AND(H3825=H3824,H3825=H3826)),NA(), H3825)</f>
        <v>0</v>
      </c>
      <c r="K5757">
        <f>IF(ISNA(L5757),NA(),K3825)</f>
        <v>0</v>
      </c>
      <c r="L5757">
        <f>IF(OR(L3825="",AND(L3825=L3824,L3825=L3826)),NA(), L3825)</f>
        <v>0</v>
      </c>
      <c r="M5757">
        <f>IF(ISNA(N5757),NA(),M3825)</f>
        <v>0</v>
      </c>
      <c r="N5757">
        <f>IF(OR(N3825="",AND(N3825=N3824,N3825=N3826)),NA(), N3825)</f>
        <v>0</v>
      </c>
    </row>
    <row r="5758" spans="5:14">
      <c r="E5758">
        <f>IF(ISNA(F5758),NA(),E3826)</f>
        <v>0</v>
      </c>
      <c r="F5758">
        <f>IF(OR(F3826="",AND(F3826=F3825,F3826=F3827)),NA(), F3826)</f>
        <v>0</v>
      </c>
      <c r="G5758">
        <f>IF(ISNA(H5758),NA(),G3826)</f>
        <v>0</v>
      </c>
      <c r="H5758">
        <f>IF(OR(H3826="",AND(H3826=H3825,H3826=H3827)),NA(), H3826)</f>
        <v>0</v>
      </c>
      <c r="K5758">
        <f>IF(ISNA(L5758),NA(),K3826)</f>
        <v>0</v>
      </c>
      <c r="L5758">
        <f>IF(OR(L3826="",AND(L3826=L3825,L3826=L3827)),NA(), L3826)</f>
        <v>0</v>
      </c>
      <c r="M5758">
        <f>IF(ISNA(N5758),NA(),M3826)</f>
        <v>0</v>
      </c>
      <c r="N5758">
        <f>IF(OR(N3826="",AND(N3826=N3825,N3826=N3827)),NA(), N3826)</f>
        <v>0</v>
      </c>
    </row>
    <row r="5759" spans="5:14">
      <c r="E5759">
        <f>IF(ISNA(F5759),NA(),E3827)</f>
        <v>0</v>
      </c>
      <c r="F5759">
        <f>IF(OR(F3827="",AND(F3827=F3826,F3827=F3828)),NA(), F3827)</f>
        <v>0</v>
      </c>
      <c r="G5759">
        <f>IF(ISNA(H5759),NA(),G3827)</f>
        <v>0</v>
      </c>
      <c r="H5759">
        <f>IF(OR(H3827="",AND(H3827=H3826,H3827=H3828)),NA(), H3827)</f>
        <v>0</v>
      </c>
      <c r="K5759">
        <f>IF(ISNA(L5759),NA(),K3827)</f>
        <v>0</v>
      </c>
      <c r="L5759">
        <f>IF(OR(L3827="",AND(L3827=L3826,L3827=L3828)),NA(), L3827)</f>
        <v>0</v>
      </c>
      <c r="M5759">
        <f>IF(ISNA(N5759),NA(),M3827)</f>
        <v>0</v>
      </c>
      <c r="N5759">
        <f>IF(OR(N3827="",AND(N3827=N3826,N3827=N3828)),NA(), N3827)</f>
        <v>0</v>
      </c>
    </row>
    <row r="5760" spans="5:14">
      <c r="E5760">
        <f>IF(ISNA(F5760),NA(),E3828)</f>
        <v>0</v>
      </c>
      <c r="F5760">
        <f>IF(OR(F3828="",AND(F3828=F3827,F3828=F3829)),NA(), F3828)</f>
        <v>0</v>
      </c>
      <c r="G5760">
        <f>IF(ISNA(H5760),NA(),G3828)</f>
        <v>0</v>
      </c>
      <c r="H5760">
        <f>IF(OR(H3828="",AND(H3828=H3827,H3828=H3829)),NA(), H3828)</f>
        <v>0</v>
      </c>
      <c r="K5760">
        <f>IF(ISNA(L5760),NA(),K3828)</f>
        <v>0</v>
      </c>
      <c r="L5760">
        <f>IF(OR(L3828="",AND(L3828=L3827,L3828=L3829)),NA(), L3828)</f>
        <v>0</v>
      </c>
      <c r="M5760">
        <f>IF(ISNA(N5760),NA(),M3828)</f>
        <v>0</v>
      </c>
      <c r="N5760">
        <f>IF(OR(N3828="",AND(N3828=N3827,N3828=N3829)),NA(), N3828)</f>
        <v>0</v>
      </c>
    </row>
    <row r="5761" spans="5:14">
      <c r="E5761">
        <f>IF(ISNA(F5761),NA(),E3829)</f>
        <v>0</v>
      </c>
      <c r="F5761">
        <f>IF(OR(F3829="",AND(F3829=F3828,F3829=F3830)),NA(), F3829)</f>
        <v>0</v>
      </c>
      <c r="G5761">
        <f>IF(ISNA(H5761),NA(),G3829)</f>
        <v>0</v>
      </c>
      <c r="H5761">
        <f>IF(OR(H3829="",AND(H3829=H3828,H3829=H3830)),NA(), H3829)</f>
        <v>0</v>
      </c>
      <c r="K5761">
        <f>IF(ISNA(L5761),NA(),K3829)</f>
        <v>0</v>
      </c>
      <c r="L5761">
        <f>IF(OR(L3829="",AND(L3829=L3828,L3829=L3830)),NA(), L3829)</f>
        <v>0</v>
      </c>
      <c r="M5761">
        <f>IF(ISNA(N5761),NA(),M3829)</f>
        <v>0</v>
      </c>
      <c r="N5761">
        <f>IF(OR(N3829="",AND(N3829=N3828,N3829=N3830)),NA(), N3829)</f>
        <v>0</v>
      </c>
    </row>
    <row r="5762" spans="5:14">
      <c r="E5762">
        <f>IF(ISNA(F5762),NA(),E3830)</f>
        <v>0</v>
      </c>
      <c r="F5762">
        <f>IF(OR(F3830="",AND(F3830=F3829,F3830=F3831)),NA(), F3830)</f>
        <v>0</v>
      </c>
      <c r="G5762">
        <f>IF(ISNA(H5762),NA(),G3830)</f>
        <v>0</v>
      </c>
      <c r="H5762">
        <f>IF(OR(H3830="",AND(H3830=H3829,H3830=H3831)),NA(), H3830)</f>
        <v>0</v>
      </c>
      <c r="K5762">
        <f>IF(ISNA(L5762),NA(),K3830)</f>
        <v>0</v>
      </c>
      <c r="L5762">
        <f>IF(OR(L3830="",AND(L3830=L3829,L3830=L3831)),NA(), L3830)</f>
        <v>0</v>
      </c>
      <c r="M5762">
        <f>IF(ISNA(N5762),NA(),M3830)</f>
        <v>0</v>
      </c>
      <c r="N5762">
        <f>IF(OR(N3830="",AND(N3830=N3829,N3830=N3831)),NA(), N3830)</f>
        <v>0</v>
      </c>
    </row>
    <row r="5763" spans="5:14">
      <c r="E5763">
        <f>IF(ISNA(F5763),NA(),E3831)</f>
        <v>0</v>
      </c>
      <c r="F5763">
        <f>IF(OR(F3831="",AND(F3831=F3830,F3831=F3832)),NA(), F3831)</f>
        <v>0</v>
      </c>
      <c r="G5763">
        <f>IF(ISNA(H5763),NA(),G3831)</f>
        <v>0</v>
      </c>
      <c r="H5763">
        <f>IF(OR(H3831="",AND(H3831=H3830,H3831=H3832)),NA(), H3831)</f>
        <v>0</v>
      </c>
      <c r="K5763">
        <f>IF(ISNA(L5763),NA(),K3831)</f>
        <v>0</v>
      </c>
      <c r="L5763">
        <f>IF(OR(L3831="",AND(L3831=L3830,L3831=L3832)),NA(), L3831)</f>
        <v>0</v>
      </c>
      <c r="M5763">
        <f>IF(ISNA(N5763),NA(),M3831)</f>
        <v>0</v>
      </c>
      <c r="N5763">
        <f>IF(OR(N3831="",AND(N3831=N3830,N3831=N3832)),NA(), N3831)</f>
        <v>0</v>
      </c>
    </row>
    <row r="5764" spans="5:14">
      <c r="E5764">
        <f>IF(ISNA(F5764),NA(),E3832)</f>
        <v>0</v>
      </c>
      <c r="F5764">
        <f>IF(OR(F3832="",AND(F3832=F3831,F3832=F3833)),NA(), F3832)</f>
        <v>0</v>
      </c>
      <c r="G5764">
        <f>IF(ISNA(H5764),NA(),G3832)</f>
        <v>0</v>
      </c>
      <c r="H5764">
        <f>IF(OR(H3832="",AND(H3832=H3831,H3832=H3833)),NA(), H3832)</f>
        <v>0</v>
      </c>
      <c r="K5764">
        <f>IF(ISNA(L5764),NA(),K3832)</f>
        <v>0</v>
      </c>
      <c r="L5764">
        <f>IF(OR(L3832="",AND(L3832=L3831,L3832=L3833)),NA(), L3832)</f>
        <v>0</v>
      </c>
      <c r="M5764">
        <f>IF(ISNA(N5764),NA(),M3832)</f>
        <v>0</v>
      </c>
      <c r="N5764">
        <f>IF(OR(N3832="",AND(N3832=N3831,N3832=N3833)),NA(), N3832)</f>
        <v>0</v>
      </c>
    </row>
    <row r="5765" spans="5:14">
      <c r="E5765">
        <f>IF(ISNA(F5765),NA(),E3833)</f>
        <v>0</v>
      </c>
      <c r="F5765">
        <f>IF(OR(F3833="",AND(F3833=F3832,F3833=F3834)),NA(), F3833)</f>
        <v>0</v>
      </c>
      <c r="G5765">
        <f>IF(ISNA(H5765),NA(),G3833)</f>
        <v>0</v>
      </c>
      <c r="H5765">
        <f>IF(OR(H3833="",AND(H3833=H3832,H3833=H3834)),NA(), H3833)</f>
        <v>0</v>
      </c>
      <c r="K5765">
        <f>IF(ISNA(L5765),NA(),K3833)</f>
        <v>0</v>
      </c>
      <c r="L5765">
        <f>IF(OR(L3833="",AND(L3833=L3832,L3833=L3834)),NA(), L3833)</f>
        <v>0</v>
      </c>
      <c r="M5765">
        <f>IF(ISNA(N5765),NA(),M3833)</f>
        <v>0</v>
      </c>
      <c r="N5765">
        <f>IF(OR(N3833="",AND(N3833=N3832,N3833=N3834)),NA(), N3833)</f>
        <v>0</v>
      </c>
    </row>
    <row r="5766" spans="5:14">
      <c r="E5766">
        <f>IF(ISNA(F5766),NA(),E3834)</f>
        <v>0</v>
      </c>
      <c r="F5766">
        <f>IF(OR(F3834="",AND(F3834=F3833,F3834=F3835)),NA(), F3834)</f>
        <v>0</v>
      </c>
      <c r="G5766">
        <f>IF(ISNA(H5766),NA(),G3834)</f>
        <v>0</v>
      </c>
      <c r="H5766">
        <f>IF(OR(H3834="",AND(H3834=H3833,H3834=H3835)),NA(), H3834)</f>
        <v>0</v>
      </c>
      <c r="K5766">
        <f>IF(ISNA(L5766),NA(),K3834)</f>
        <v>0</v>
      </c>
      <c r="L5766">
        <f>IF(OR(L3834="",AND(L3834=L3833,L3834=L3835)),NA(), L3834)</f>
        <v>0</v>
      </c>
      <c r="M5766">
        <f>IF(ISNA(N5766),NA(),M3834)</f>
        <v>0</v>
      </c>
      <c r="N5766">
        <f>IF(OR(N3834="",AND(N3834=N3833,N3834=N3835)),NA(), N3834)</f>
        <v>0</v>
      </c>
    </row>
    <row r="5767" spans="5:14">
      <c r="E5767">
        <f>IF(ISNA(F5767),NA(),E3835)</f>
        <v>0</v>
      </c>
      <c r="F5767">
        <f>IF(OR(F3835="",AND(F3835=F3834,F3835=F3836)),NA(), F3835)</f>
        <v>0</v>
      </c>
      <c r="G5767">
        <f>IF(ISNA(H5767),NA(),G3835)</f>
        <v>0</v>
      </c>
      <c r="H5767">
        <f>IF(OR(H3835="",AND(H3835=H3834,H3835=H3836)),NA(), H3835)</f>
        <v>0</v>
      </c>
      <c r="K5767">
        <f>IF(ISNA(L5767),NA(),K3835)</f>
        <v>0</v>
      </c>
      <c r="L5767">
        <f>IF(OR(L3835="",AND(L3835=L3834,L3835=L3836)),NA(), L3835)</f>
        <v>0</v>
      </c>
      <c r="M5767">
        <f>IF(ISNA(N5767),NA(),M3835)</f>
        <v>0</v>
      </c>
      <c r="N5767">
        <f>IF(OR(N3835="",AND(N3835=N3834,N3835=N3836)),NA(), N3835)</f>
        <v>0</v>
      </c>
    </row>
    <row r="5768" spans="5:14">
      <c r="E5768">
        <f>IF(ISNA(F5768),NA(),E3836)</f>
        <v>0</v>
      </c>
      <c r="F5768">
        <f>IF(OR(F3836="",AND(F3836=F3835,F3836=F3837)),NA(), F3836)</f>
        <v>0</v>
      </c>
      <c r="G5768">
        <f>IF(ISNA(H5768),NA(),G3836)</f>
        <v>0</v>
      </c>
      <c r="H5768">
        <f>IF(OR(H3836="",AND(H3836=H3835,H3836=H3837)),NA(), H3836)</f>
        <v>0</v>
      </c>
      <c r="K5768">
        <f>IF(ISNA(L5768),NA(),K3836)</f>
        <v>0</v>
      </c>
      <c r="L5768">
        <f>IF(OR(L3836="",AND(L3836=L3835,L3836=L3837)),NA(), L3836)</f>
        <v>0</v>
      </c>
      <c r="M5768">
        <f>IF(ISNA(N5768),NA(),M3836)</f>
        <v>0</v>
      </c>
      <c r="N5768">
        <f>IF(OR(N3836="",AND(N3836=N3835,N3836=N3837)),NA(), N3836)</f>
        <v>0</v>
      </c>
    </row>
    <row r="5769" spans="5:14">
      <c r="E5769">
        <f>IF(ISNA(F5769),NA(),E3837)</f>
        <v>0</v>
      </c>
      <c r="F5769">
        <f>IF(OR(F3837="",AND(F3837=F3836,F3837=F3838)),NA(), F3837)</f>
        <v>0</v>
      </c>
      <c r="G5769">
        <f>IF(ISNA(H5769),NA(),G3837)</f>
        <v>0</v>
      </c>
      <c r="H5769">
        <f>IF(OR(H3837="",AND(H3837=H3836,H3837=H3838)),NA(), H3837)</f>
        <v>0</v>
      </c>
      <c r="K5769">
        <f>IF(ISNA(L5769),NA(),K3837)</f>
        <v>0</v>
      </c>
      <c r="L5769">
        <f>IF(OR(L3837="",AND(L3837=L3836,L3837=L3838)),NA(), L3837)</f>
        <v>0</v>
      </c>
      <c r="M5769">
        <f>IF(ISNA(N5769),NA(),M3837)</f>
        <v>0</v>
      </c>
      <c r="N5769">
        <f>IF(OR(N3837="",AND(N3837=N3836,N3837=N3838)),NA(), N3837)</f>
        <v>0</v>
      </c>
    </row>
    <row r="5770" spans="5:14">
      <c r="E5770">
        <f>IF(ISNA(F5770),NA(),E3838)</f>
        <v>0</v>
      </c>
      <c r="F5770">
        <f>IF(OR(F3838="",AND(F3838=F3837,F3838=F3839)),NA(), F3838)</f>
        <v>0</v>
      </c>
      <c r="G5770">
        <f>IF(ISNA(H5770),NA(),G3838)</f>
        <v>0</v>
      </c>
      <c r="H5770">
        <f>IF(OR(H3838="",AND(H3838=H3837,H3838=H3839)),NA(), H3838)</f>
        <v>0</v>
      </c>
      <c r="K5770">
        <f>IF(ISNA(L5770),NA(),K3838)</f>
        <v>0</v>
      </c>
      <c r="L5770">
        <f>IF(OR(L3838="",AND(L3838=L3837,L3838=L3839)),NA(), L3838)</f>
        <v>0</v>
      </c>
      <c r="M5770">
        <f>IF(ISNA(N5770),NA(),M3838)</f>
        <v>0</v>
      </c>
      <c r="N5770">
        <f>IF(OR(N3838="",AND(N3838=N3837,N3838=N3839)),NA(), N3838)</f>
        <v>0</v>
      </c>
    </row>
    <row r="5771" spans="5:14">
      <c r="E5771">
        <f>IF(ISNA(F5771),NA(),E3839)</f>
        <v>0</v>
      </c>
      <c r="F5771">
        <f>IF(OR(F3839="",AND(F3839=F3838,F3839=F3840)),NA(), F3839)</f>
        <v>0</v>
      </c>
      <c r="G5771">
        <f>IF(ISNA(H5771),NA(),G3839)</f>
        <v>0</v>
      </c>
      <c r="H5771">
        <f>IF(OR(H3839="",AND(H3839=H3838,H3839=H3840)),NA(), H3839)</f>
        <v>0</v>
      </c>
      <c r="K5771">
        <f>IF(ISNA(L5771),NA(),K3839)</f>
        <v>0</v>
      </c>
      <c r="L5771">
        <f>IF(OR(L3839="",AND(L3839=L3838,L3839=L3840)),NA(), L3839)</f>
        <v>0</v>
      </c>
      <c r="M5771">
        <f>IF(ISNA(N5771),NA(),M3839)</f>
        <v>0</v>
      </c>
      <c r="N5771">
        <f>IF(OR(N3839="",AND(N3839=N3838,N3839=N3840)),NA(), N3839)</f>
        <v>0</v>
      </c>
    </row>
    <row r="5772" spans="5:14">
      <c r="E5772">
        <f>IF(ISNA(F5772),NA(),E3840)</f>
        <v>0</v>
      </c>
      <c r="F5772">
        <f>IF(OR(F3840="",AND(F3840=F3839,F3840=F3841)),NA(), F3840)</f>
        <v>0</v>
      </c>
      <c r="G5772">
        <f>IF(ISNA(H5772),NA(),G3840)</f>
        <v>0</v>
      </c>
      <c r="H5772">
        <f>IF(OR(H3840="",AND(H3840=H3839,H3840=H3841)),NA(), H3840)</f>
        <v>0</v>
      </c>
      <c r="K5772">
        <f>IF(ISNA(L5772),NA(),K3840)</f>
        <v>0</v>
      </c>
      <c r="L5772">
        <f>IF(OR(L3840="",AND(L3840=L3839,L3840=L3841)),NA(), L3840)</f>
        <v>0</v>
      </c>
      <c r="M5772">
        <f>IF(ISNA(N5772),NA(),M3840)</f>
        <v>0</v>
      </c>
      <c r="N5772">
        <f>IF(OR(N3840="",AND(N3840=N3839,N3840=N3841)),NA(), N3840)</f>
        <v>0</v>
      </c>
    </row>
    <row r="5773" spans="5:14">
      <c r="E5773">
        <f>IF(ISNA(F5773),NA(),E3841)</f>
        <v>0</v>
      </c>
      <c r="F5773">
        <f>IF(OR(F3841="",AND(F3841=F3840,F3841=F3842)),NA(), F3841)</f>
        <v>0</v>
      </c>
      <c r="G5773">
        <f>IF(ISNA(H5773),NA(),G3841)</f>
        <v>0</v>
      </c>
      <c r="H5773">
        <f>IF(OR(H3841="",AND(H3841=H3840,H3841=H3842)),NA(), H3841)</f>
        <v>0</v>
      </c>
      <c r="K5773">
        <f>IF(ISNA(L5773),NA(),K3841)</f>
        <v>0</v>
      </c>
      <c r="L5773">
        <f>IF(OR(L3841="",AND(L3841=L3840,L3841=L3842)),NA(), L3841)</f>
        <v>0</v>
      </c>
      <c r="M5773">
        <f>IF(ISNA(N5773),NA(),M3841)</f>
        <v>0</v>
      </c>
      <c r="N5773">
        <f>IF(OR(N3841="",AND(N3841=N3840,N3841=N3842)),NA(), N3841)</f>
        <v>0</v>
      </c>
    </row>
    <row r="5774" spans="5:14">
      <c r="E5774">
        <f>IF(ISNA(F5774),NA(),E3842)</f>
        <v>0</v>
      </c>
      <c r="F5774">
        <f>IF(OR(F3842="",AND(F3842=F3841,F3842=F3843)),NA(), F3842)</f>
        <v>0</v>
      </c>
      <c r="G5774">
        <f>IF(ISNA(H5774),NA(),G3842)</f>
        <v>0</v>
      </c>
      <c r="H5774">
        <f>IF(OR(H3842="",AND(H3842=H3841,H3842=H3843)),NA(), H3842)</f>
        <v>0</v>
      </c>
      <c r="K5774">
        <f>IF(ISNA(L5774),NA(),K3842)</f>
        <v>0</v>
      </c>
      <c r="L5774">
        <f>IF(OR(L3842="",AND(L3842=L3841,L3842=L3843)),NA(), L3842)</f>
        <v>0</v>
      </c>
      <c r="M5774">
        <f>IF(ISNA(N5774),NA(),M3842)</f>
        <v>0</v>
      </c>
      <c r="N5774">
        <f>IF(OR(N3842="",AND(N3842=N3841,N3842=N3843)),NA(), N3842)</f>
        <v>0</v>
      </c>
    </row>
    <row r="5775" spans="5:14">
      <c r="E5775">
        <f>IF(ISNA(F5775),NA(),E3843)</f>
        <v>0</v>
      </c>
      <c r="F5775">
        <f>IF(OR(F3843="",AND(F3843=F3842,F3843=F3844)),NA(), F3843)</f>
        <v>0</v>
      </c>
      <c r="G5775">
        <f>IF(ISNA(H5775),NA(),G3843)</f>
        <v>0</v>
      </c>
      <c r="H5775">
        <f>IF(OR(H3843="",AND(H3843=H3842,H3843=H3844)),NA(), H3843)</f>
        <v>0</v>
      </c>
      <c r="K5775">
        <f>IF(ISNA(L5775),NA(),K3843)</f>
        <v>0</v>
      </c>
      <c r="L5775">
        <f>IF(OR(L3843="",AND(L3843=L3842,L3843=L3844)),NA(), L3843)</f>
        <v>0</v>
      </c>
      <c r="M5775">
        <f>IF(ISNA(N5775),NA(),M3843)</f>
        <v>0</v>
      </c>
      <c r="N5775">
        <f>IF(OR(N3843="",AND(N3843=N3842,N3843=N3844)),NA(), N3843)</f>
        <v>0</v>
      </c>
    </row>
    <row r="5776" spans="5:14">
      <c r="E5776">
        <f>IF(ISNA(F5776),NA(),E3844)</f>
        <v>0</v>
      </c>
      <c r="F5776">
        <f>IF(OR(F3844="",AND(F3844=F3843,F3844=F3845)),NA(), F3844)</f>
        <v>0</v>
      </c>
      <c r="G5776">
        <f>IF(ISNA(H5776),NA(),G3844)</f>
        <v>0</v>
      </c>
      <c r="H5776">
        <f>IF(OR(H3844="",AND(H3844=H3843,H3844=H3845)),NA(), H3844)</f>
        <v>0</v>
      </c>
      <c r="K5776">
        <f>IF(ISNA(L5776),NA(),K3844)</f>
        <v>0</v>
      </c>
      <c r="L5776">
        <f>IF(OR(L3844="",AND(L3844=L3843,L3844=L3845)),NA(), L3844)</f>
        <v>0</v>
      </c>
      <c r="M5776">
        <f>IF(ISNA(N5776),NA(),M3844)</f>
        <v>0</v>
      </c>
      <c r="N5776">
        <f>IF(OR(N3844="",AND(N3844=N3843,N3844=N3845)),NA(), N3844)</f>
        <v>0</v>
      </c>
    </row>
    <row r="5777" spans="5:14">
      <c r="E5777">
        <f>IF(ISNA(F5777),NA(),E3845)</f>
        <v>0</v>
      </c>
      <c r="F5777">
        <f>IF(OR(F3845="",AND(F3845=F3844,F3845=F3846)),NA(), F3845)</f>
        <v>0</v>
      </c>
      <c r="G5777">
        <f>IF(ISNA(H5777),NA(),G3845)</f>
        <v>0</v>
      </c>
      <c r="H5777">
        <f>IF(OR(H3845="",AND(H3845=H3844,H3845=H3846)),NA(), H3845)</f>
        <v>0</v>
      </c>
      <c r="K5777">
        <f>IF(ISNA(L5777),NA(),K3845)</f>
        <v>0</v>
      </c>
      <c r="L5777">
        <f>IF(OR(L3845="",AND(L3845=L3844,L3845=L3846)),NA(), L3845)</f>
        <v>0</v>
      </c>
      <c r="M5777">
        <f>IF(ISNA(N5777),NA(),M3845)</f>
        <v>0</v>
      </c>
      <c r="N5777">
        <f>IF(OR(N3845="",AND(N3845=N3844,N3845=N3846)),NA(), N3845)</f>
        <v>0</v>
      </c>
    </row>
    <row r="5778" spans="5:14">
      <c r="E5778">
        <f>IF(ISNA(F5778),NA(),E3846)</f>
        <v>0</v>
      </c>
      <c r="F5778">
        <f>IF(OR(F3846="",AND(F3846=F3845,F3846=F3847)),NA(), F3846)</f>
        <v>0</v>
      </c>
      <c r="G5778">
        <f>IF(ISNA(H5778),NA(),G3846)</f>
        <v>0</v>
      </c>
      <c r="H5778">
        <f>IF(OR(H3846="",AND(H3846=H3845,H3846=H3847)),NA(), H3846)</f>
        <v>0</v>
      </c>
      <c r="K5778">
        <f>IF(ISNA(L5778),NA(),K3846)</f>
        <v>0</v>
      </c>
      <c r="L5778">
        <f>IF(OR(L3846="",AND(L3846=L3845,L3846=L3847)),NA(), L3846)</f>
        <v>0</v>
      </c>
      <c r="M5778">
        <f>IF(ISNA(N5778),NA(),M3846)</f>
        <v>0</v>
      </c>
      <c r="N5778">
        <f>IF(OR(N3846="",AND(N3846=N3845,N3846=N3847)),NA(), N3846)</f>
        <v>0</v>
      </c>
    </row>
    <row r="5779" spans="5:14">
      <c r="E5779">
        <f>IF(ISNA(F5779),NA(),E3847)</f>
        <v>0</v>
      </c>
      <c r="F5779">
        <f>IF(OR(F3847="",AND(F3847=F3846,F3847=F3848)),NA(), F3847)</f>
        <v>0</v>
      </c>
      <c r="G5779">
        <f>IF(ISNA(H5779),NA(),G3847)</f>
        <v>0</v>
      </c>
      <c r="H5779">
        <f>IF(OR(H3847="",AND(H3847=H3846,H3847=H3848)),NA(), H3847)</f>
        <v>0</v>
      </c>
      <c r="K5779">
        <f>IF(ISNA(L5779),NA(),K3847)</f>
        <v>0</v>
      </c>
      <c r="L5779">
        <f>IF(OR(L3847="",AND(L3847=L3846,L3847=L3848)),NA(), L3847)</f>
        <v>0</v>
      </c>
      <c r="M5779">
        <f>IF(ISNA(N5779),NA(),M3847)</f>
        <v>0</v>
      </c>
      <c r="N5779">
        <f>IF(OR(N3847="",AND(N3847=N3846,N3847=N3848)),NA(), N3847)</f>
        <v>0</v>
      </c>
    </row>
    <row r="5780" spans="5:14">
      <c r="E5780">
        <f>IF(ISNA(F5780),NA(),E3848)</f>
        <v>0</v>
      </c>
      <c r="F5780">
        <f>IF(OR(F3848="",AND(F3848=F3847,F3848=F3849)),NA(), F3848)</f>
        <v>0</v>
      </c>
      <c r="G5780">
        <f>IF(ISNA(H5780),NA(),G3848)</f>
        <v>0</v>
      </c>
      <c r="H5780">
        <f>IF(OR(H3848="",AND(H3848=H3847,H3848=H3849)),NA(), H3848)</f>
        <v>0</v>
      </c>
      <c r="K5780">
        <f>IF(ISNA(L5780),NA(),K3848)</f>
        <v>0</v>
      </c>
      <c r="L5780">
        <f>IF(OR(L3848="",AND(L3848=L3847,L3848=L3849)),NA(), L3848)</f>
        <v>0</v>
      </c>
      <c r="M5780">
        <f>IF(ISNA(N5780),NA(),M3848)</f>
        <v>0</v>
      </c>
      <c r="N5780">
        <f>IF(OR(N3848="",AND(N3848=N3847,N3848=N3849)),NA(), N3848)</f>
        <v>0</v>
      </c>
    </row>
    <row r="5781" spans="5:14">
      <c r="E5781">
        <f>IF(ISNA(F5781),NA(),E3849)</f>
        <v>0</v>
      </c>
      <c r="F5781">
        <f>IF(OR(F3849="",AND(F3849=F3848,F3849=F3850)),NA(), F3849)</f>
        <v>0</v>
      </c>
      <c r="G5781">
        <f>IF(ISNA(H5781),NA(),G3849)</f>
        <v>0</v>
      </c>
      <c r="H5781">
        <f>IF(OR(H3849="",AND(H3849=H3848,H3849=H3850)),NA(), H3849)</f>
        <v>0</v>
      </c>
      <c r="K5781">
        <f>IF(ISNA(L5781),NA(),K3849)</f>
        <v>0</v>
      </c>
      <c r="L5781">
        <f>IF(OR(L3849="",AND(L3849=L3848,L3849=L3850)),NA(), L3849)</f>
        <v>0</v>
      </c>
      <c r="M5781">
        <f>IF(ISNA(N5781),NA(),M3849)</f>
        <v>0</v>
      </c>
      <c r="N5781">
        <f>IF(OR(N3849="",AND(N3849=N3848,N3849=N3850)),NA(), N3849)</f>
        <v>0</v>
      </c>
    </row>
    <row r="5782" spans="5:14">
      <c r="E5782">
        <f>IF(ISNA(F5782),NA(),E3850)</f>
        <v>0</v>
      </c>
      <c r="F5782">
        <f>IF(OR(F3850="",AND(F3850=F3849,F3850=F3851)),NA(), F3850)</f>
        <v>0</v>
      </c>
      <c r="G5782">
        <f>IF(ISNA(H5782),NA(),G3850)</f>
        <v>0</v>
      </c>
      <c r="H5782">
        <f>IF(OR(H3850="",AND(H3850=H3849,H3850=H3851)),NA(), H3850)</f>
        <v>0</v>
      </c>
      <c r="K5782">
        <f>IF(ISNA(L5782),NA(),K3850)</f>
        <v>0</v>
      </c>
      <c r="L5782">
        <f>IF(OR(L3850="",AND(L3850=L3849,L3850=L3851)),NA(), L3850)</f>
        <v>0</v>
      </c>
      <c r="M5782">
        <f>IF(ISNA(N5782),NA(),M3850)</f>
        <v>0</v>
      </c>
      <c r="N5782">
        <f>IF(OR(N3850="",AND(N3850=N3849,N3850=N3851)),NA(), N3850)</f>
        <v>0</v>
      </c>
    </row>
    <row r="5783" spans="5:14">
      <c r="E5783">
        <f>IF(ISNA(F5783),NA(),E3851)</f>
        <v>0</v>
      </c>
      <c r="F5783">
        <f>IF(OR(F3851="",AND(F3851=F3850,F3851=F3852)),NA(), F3851)</f>
        <v>0</v>
      </c>
      <c r="G5783">
        <f>IF(ISNA(H5783),NA(),G3851)</f>
        <v>0</v>
      </c>
      <c r="H5783">
        <f>IF(OR(H3851="",AND(H3851=H3850,H3851=H3852)),NA(), H3851)</f>
        <v>0</v>
      </c>
      <c r="K5783">
        <f>IF(ISNA(L5783),NA(),K3851)</f>
        <v>0</v>
      </c>
      <c r="L5783">
        <f>IF(OR(L3851="",AND(L3851=L3850,L3851=L3852)),NA(), L3851)</f>
        <v>0</v>
      </c>
      <c r="M5783">
        <f>IF(ISNA(N5783),NA(),M3851)</f>
        <v>0</v>
      </c>
      <c r="N5783">
        <f>IF(OR(N3851="",AND(N3851=N3850,N3851=N3852)),NA(), N3851)</f>
        <v>0</v>
      </c>
    </row>
    <row r="5784" spans="5:14">
      <c r="E5784">
        <f>IF(ISNA(F5784),NA(),E3852)</f>
        <v>0</v>
      </c>
      <c r="F5784">
        <f>IF(OR(F3852="",AND(F3852=F3851,F3852=F3853)),NA(), F3852)</f>
        <v>0</v>
      </c>
      <c r="G5784">
        <f>IF(ISNA(H5784),NA(),G3852)</f>
        <v>0</v>
      </c>
      <c r="H5784">
        <f>IF(OR(H3852="",AND(H3852=H3851,H3852=H3853)),NA(), H3852)</f>
        <v>0</v>
      </c>
      <c r="K5784">
        <f>IF(ISNA(L5784),NA(),K3852)</f>
        <v>0</v>
      </c>
      <c r="L5784">
        <f>IF(OR(L3852="",AND(L3852=L3851,L3852=L3853)),NA(), L3852)</f>
        <v>0</v>
      </c>
      <c r="M5784">
        <f>IF(ISNA(N5784),NA(),M3852)</f>
        <v>0</v>
      </c>
      <c r="N5784">
        <f>IF(OR(N3852="",AND(N3852=N3851,N3852=N3853)),NA(), N3852)</f>
        <v>0</v>
      </c>
    </row>
    <row r="5785" spans="5:14">
      <c r="E5785">
        <f>IF(ISNA(F5785),NA(),E3853)</f>
        <v>0</v>
      </c>
      <c r="F5785">
        <f>IF(OR(F3853="",AND(F3853=F3852,F3853=F3854)),NA(), F3853)</f>
        <v>0</v>
      </c>
      <c r="G5785">
        <f>IF(ISNA(H5785),NA(),G3853)</f>
        <v>0</v>
      </c>
      <c r="H5785">
        <f>IF(OR(H3853="",AND(H3853=H3852,H3853=H3854)),NA(), H3853)</f>
        <v>0</v>
      </c>
      <c r="K5785">
        <f>IF(ISNA(L5785),NA(),K3853)</f>
        <v>0</v>
      </c>
      <c r="L5785">
        <f>IF(OR(L3853="",AND(L3853=L3852,L3853=L3854)),NA(), L3853)</f>
        <v>0</v>
      </c>
      <c r="M5785">
        <f>IF(ISNA(N5785),NA(),M3853)</f>
        <v>0</v>
      </c>
      <c r="N5785">
        <f>IF(OR(N3853="",AND(N3853=N3852,N3853=N3854)),NA(), N3853)</f>
        <v>0</v>
      </c>
    </row>
    <row r="5786" spans="5:14">
      <c r="E5786">
        <f>IF(ISNA(F5786),NA(),E3854)</f>
        <v>0</v>
      </c>
      <c r="F5786">
        <f>IF(OR(F3854="",AND(F3854=F3853,F3854=F3855)),NA(), F3854)</f>
        <v>0</v>
      </c>
      <c r="G5786">
        <f>IF(ISNA(H5786),NA(),G3854)</f>
        <v>0</v>
      </c>
      <c r="H5786">
        <f>IF(OR(H3854="",AND(H3854=H3853,H3854=H3855)),NA(), H3854)</f>
        <v>0</v>
      </c>
      <c r="K5786">
        <f>IF(ISNA(L5786),NA(),K3854)</f>
        <v>0</v>
      </c>
      <c r="L5786">
        <f>IF(OR(L3854="",AND(L3854=L3853,L3854=L3855)),NA(), L3854)</f>
        <v>0</v>
      </c>
      <c r="M5786">
        <f>IF(ISNA(N5786),NA(),M3854)</f>
        <v>0</v>
      </c>
      <c r="N5786">
        <f>IF(OR(N3854="",AND(N3854=N3853,N3854=N3855)),NA(), N3854)</f>
        <v>0</v>
      </c>
    </row>
    <row r="5787" spans="5:14">
      <c r="E5787">
        <f>IF(ISNA(F5787),NA(),E3855)</f>
        <v>0</v>
      </c>
      <c r="F5787">
        <f>IF(OR(F3855="",AND(F3855=F3854,F3855=F3856)),NA(), F3855)</f>
        <v>0</v>
      </c>
      <c r="G5787">
        <f>IF(ISNA(H5787),NA(),G3855)</f>
        <v>0</v>
      </c>
      <c r="H5787">
        <f>IF(OR(H3855="",AND(H3855=H3854,H3855=H3856)),NA(), H3855)</f>
        <v>0</v>
      </c>
      <c r="K5787">
        <f>IF(ISNA(L5787),NA(),K3855)</f>
        <v>0</v>
      </c>
      <c r="L5787">
        <f>IF(OR(L3855="",AND(L3855=L3854,L3855=L3856)),NA(), L3855)</f>
        <v>0</v>
      </c>
      <c r="M5787">
        <f>IF(ISNA(N5787),NA(),M3855)</f>
        <v>0</v>
      </c>
      <c r="N5787">
        <f>IF(OR(N3855="",AND(N3855=N3854,N3855=N3856)),NA(), N3855)</f>
        <v>0</v>
      </c>
    </row>
    <row r="5788" spans="5:14">
      <c r="E5788">
        <f>IF(ISNA(F5788),NA(),E3856)</f>
        <v>0</v>
      </c>
      <c r="F5788">
        <f>IF(OR(F3856="",AND(F3856=F3855,F3856=F3857)),NA(), F3856)</f>
        <v>0</v>
      </c>
      <c r="G5788">
        <f>IF(ISNA(H5788),NA(),G3856)</f>
        <v>0</v>
      </c>
      <c r="H5788">
        <f>IF(OR(H3856="",AND(H3856=H3855,H3856=H3857)),NA(), H3856)</f>
        <v>0</v>
      </c>
      <c r="K5788">
        <f>IF(ISNA(L5788),NA(),K3856)</f>
        <v>0</v>
      </c>
      <c r="L5788">
        <f>IF(OR(L3856="",AND(L3856=L3855,L3856=L3857)),NA(), L3856)</f>
        <v>0</v>
      </c>
      <c r="M5788">
        <f>IF(ISNA(N5788),NA(),M3856)</f>
        <v>0</v>
      </c>
      <c r="N5788">
        <f>IF(OR(N3856="",AND(N3856=N3855,N3856=N3857)),NA(), N3856)</f>
        <v>0</v>
      </c>
    </row>
    <row r="5789" spans="5:14">
      <c r="E5789">
        <f>IF(ISNA(F5789),NA(),E3857)</f>
        <v>0</v>
      </c>
      <c r="F5789">
        <f>IF(OR(F3857="",AND(F3857=F3856,F3857=F3858)),NA(), F3857)</f>
        <v>0</v>
      </c>
      <c r="G5789">
        <f>IF(ISNA(H5789),NA(),G3857)</f>
        <v>0</v>
      </c>
      <c r="H5789">
        <f>IF(OR(H3857="",AND(H3857=H3856,H3857=H3858)),NA(), H3857)</f>
        <v>0</v>
      </c>
      <c r="K5789">
        <f>IF(ISNA(L5789),NA(),K3857)</f>
        <v>0</v>
      </c>
      <c r="L5789">
        <f>IF(OR(L3857="",AND(L3857=L3856,L3857=L3858)),NA(), L3857)</f>
        <v>0</v>
      </c>
      <c r="M5789">
        <f>IF(ISNA(N5789),NA(),M3857)</f>
        <v>0</v>
      </c>
      <c r="N5789">
        <f>IF(OR(N3857="",AND(N3857=N3856,N3857=N3858)),NA(), N3857)</f>
        <v>0</v>
      </c>
    </row>
    <row r="5790" spans="5:14">
      <c r="E5790">
        <f>IF(ISNA(F5790),NA(),E3858)</f>
        <v>0</v>
      </c>
      <c r="F5790">
        <f>IF(OR(F3858="",AND(F3858=F3857,F3858=F3859)),NA(), F3858)</f>
        <v>0</v>
      </c>
      <c r="G5790">
        <f>IF(ISNA(H5790),NA(),G3858)</f>
        <v>0</v>
      </c>
      <c r="H5790">
        <f>IF(OR(H3858="",AND(H3858=H3857,H3858=H3859)),NA(), H3858)</f>
        <v>0</v>
      </c>
      <c r="K5790">
        <f>IF(ISNA(L5790),NA(),K3858)</f>
        <v>0</v>
      </c>
      <c r="L5790">
        <f>IF(OR(L3858="",AND(L3858=L3857,L3858=L3859)),NA(), L3858)</f>
        <v>0</v>
      </c>
      <c r="M5790">
        <f>IF(ISNA(N5790),NA(),M3858)</f>
        <v>0</v>
      </c>
      <c r="N5790">
        <f>IF(OR(N3858="",AND(N3858=N3857,N3858=N3859)),NA(), N3858)</f>
        <v>0</v>
      </c>
    </row>
    <row r="5791" spans="5:14">
      <c r="E5791">
        <f>IF(ISNA(F5791),NA(),E3859)</f>
        <v>0</v>
      </c>
      <c r="F5791">
        <f>IF(OR(F3859="",AND(F3859=F3858,F3859=F3860)),NA(), F3859)</f>
        <v>0</v>
      </c>
      <c r="G5791">
        <f>IF(ISNA(H5791),NA(),G3859)</f>
        <v>0</v>
      </c>
      <c r="H5791">
        <f>IF(OR(H3859="",AND(H3859=H3858,H3859=H3860)),NA(), H3859)</f>
        <v>0</v>
      </c>
      <c r="K5791">
        <f>IF(ISNA(L5791),NA(),K3859)</f>
        <v>0</v>
      </c>
      <c r="L5791">
        <f>IF(OR(L3859="",AND(L3859=L3858,L3859=L3860)),NA(), L3859)</f>
        <v>0</v>
      </c>
      <c r="M5791">
        <f>IF(ISNA(N5791),NA(),M3859)</f>
        <v>0</v>
      </c>
      <c r="N5791">
        <f>IF(OR(N3859="",AND(N3859=N3858,N3859=N3860)),NA(), N3859)</f>
        <v>0</v>
      </c>
    </row>
    <row r="5792" spans="5:14">
      <c r="E5792">
        <f>IF(ISNA(F5792),NA(),E3860)</f>
        <v>0</v>
      </c>
      <c r="F5792">
        <f>IF(OR(F3860="",AND(F3860=F3859,F3860=F3861)),NA(), F3860)</f>
        <v>0</v>
      </c>
      <c r="G5792">
        <f>IF(ISNA(H5792),NA(),G3860)</f>
        <v>0</v>
      </c>
      <c r="H5792">
        <f>IF(OR(H3860="",AND(H3860=H3859,H3860=H3861)),NA(), H3860)</f>
        <v>0</v>
      </c>
      <c r="K5792">
        <f>IF(ISNA(L5792),NA(),K3860)</f>
        <v>0</v>
      </c>
      <c r="L5792">
        <f>IF(OR(L3860="",AND(L3860=L3859,L3860=L3861)),NA(), L3860)</f>
        <v>0</v>
      </c>
      <c r="M5792">
        <f>IF(ISNA(N5792),NA(),M3860)</f>
        <v>0</v>
      </c>
      <c r="N5792">
        <f>IF(OR(N3860="",AND(N3860=N3859,N3860=N3861)),NA(), N3860)</f>
        <v>0</v>
      </c>
    </row>
    <row r="5793" spans="5:14">
      <c r="E5793">
        <f>IF(ISNA(F5793),NA(),E3861)</f>
        <v>0</v>
      </c>
      <c r="F5793">
        <f>IF(OR(F3861="",AND(F3861=F3860,F3861=F3862)),NA(), F3861)</f>
        <v>0</v>
      </c>
      <c r="G5793">
        <f>IF(ISNA(H5793),NA(),G3861)</f>
        <v>0</v>
      </c>
      <c r="H5793">
        <f>IF(OR(H3861="",AND(H3861=H3860,H3861=H3862)),NA(), H3861)</f>
        <v>0</v>
      </c>
      <c r="K5793">
        <f>IF(ISNA(L5793),NA(),K3861)</f>
        <v>0</v>
      </c>
      <c r="L5793">
        <f>IF(OR(L3861="",AND(L3861=L3860,L3861=L3862)),NA(), L3861)</f>
        <v>0</v>
      </c>
      <c r="M5793">
        <f>IF(ISNA(N5793),NA(),M3861)</f>
        <v>0</v>
      </c>
      <c r="N5793">
        <f>IF(OR(N3861="",AND(N3861=N3860,N3861=N3862)),NA(), N3861)</f>
        <v>0</v>
      </c>
    </row>
    <row r="5794" spans="5:14">
      <c r="E5794">
        <f>IF(ISNA(F5794),NA(),E3862)</f>
        <v>0</v>
      </c>
      <c r="F5794">
        <f>IF(OR(F3862="",AND(F3862=F3861,F3862=F3863)),NA(), F3862)</f>
        <v>0</v>
      </c>
      <c r="G5794">
        <f>IF(ISNA(H5794),NA(),G3862)</f>
        <v>0</v>
      </c>
      <c r="H5794">
        <f>IF(OR(H3862="",AND(H3862=H3861,H3862=H3863)),NA(), H3862)</f>
        <v>0</v>
      </c>
      <c r="K5794">
        <f>IF(ISNA(L5794),NA(),K3862)</f>
        <v>0</v>
      </c>
      <c r="L5794">
        <f>IF(OR(L3862="",AND(L3862=L3861,L3862=L3863)),NA(), L3862)</f>
        <v>0</v>
      </c>
      <c r="M5794">
        <f>IF(ISNA(N5794),NA(),M3862)</f>
        <v>0</v>
      </c>
      <c r="N5794">
        <f>IF(OR(N3862="",AND(N3862=N3861,N3862=N3863)),NA(), N3862)</f>
        <v>0</v>
      </c>
    </row>
    <row r="5795" spans="5:14">
      <c r="E5795">
        <f>IF(ISNA(F5795),NA(),E3863)</f>
        <v>0</v>
      </c>
      <c r="F5795">
        <f>IF(OR(F3863="",AND(F3863=F3862,F3863=F3864)),NA(), F3863)</f>
        <v>0</v>
      </c>
      <c r="G5795">
        <f>IF(ISNA(H5795),NA(),G3863)</f>
        <v>0</v>
      </c>
      <c r="H5795">
        <f>IF(OR(H3863="",AND(H3863=H3862,H3863=H3864)),NA(), H3863)</f>
        <v>0</v>
      </c>
      <c r="K5795">
        <f>IF(ISNA(L5795),NA(),K3863)</f>
        <v>0</v>
      </c>
      <c r="L5795">
        <f>IF(OR(L3863="",AND(L3863=L3862,L3863=L3864)),NA(), L3863)</f>
        <v>0</v>
      </c>
      <c r="M5795">
        <f>IF(ISNA(N5795),NA(),M3863)</f>
        <v>0</v>
      </c>
      <c r="N5795">
        <f>IF(OR(N3863="",AND(N3863=N3862,N3863=N3864)),NA(), N3863)</f>
        <v>0</v>
      </c>
    </row>
    <row r="5796" spans="5:14">
      <c r="E5796">
        <f>IF(ISNA(F5796),NA(),E3864)</f>
        <v>0</v>
      </c>
      <c r="F5796">
        <f>IF(OR(F3864="",AND(F3864=F3863,F3864=F3865)),NA(), F3864)</f>
        <v>0</v>
      </c>
      <c r="G5796">
        <f>IF(ISNA(H5796),NA(),G3864)</f>
        <v>0</v>
      </c>
      <c r="H5796">
        <f>IF(OR(H3864="",AND(H3864=H3863,H3864=H3865)),NA(), H3864)</f>
        <v>0</v>
      </c>
      <c r="K5796">
        <f>IF(ISNA(L5796),NA(),K3864)</f>
        <v>0</v>
      </c>
      <c r="L5796">
        <f>IF(OR(L3864="",AND(L3864=L3863,L3864=L3865)),NA(), L3864)</f>
        <v>0</v>
      </c>
      <c r="M5796">
        <f>IF(ISNA(N5796),NA(),M3864)</f>
        <v>0</v>
      </c>
      <c r="N5796">
        <f>IF(OR(N3864="",AND(N3864=N3863,N3864=N3865)),NA(), N3864)</f>
        <v>0</v>
      </c>
    </row>
    <row r="5797" spans="5:14">
      <c r="E5797">
        <f>IF(ISNA(F5797),NA(),E3865)</f>
        <v>0</v>
      </c>
      <c r="F5797">
        <f>IF(OR(F3865="",AND(F3865=F3864,F3865=F3866)),NA(), F3865)</f>
        <v>0</v>
      </c>
      <c r="G5797">
        <f>IF(ISNA(H5797),NA(),G3865)</f>
        <v>0</v>
      </c>
      <c r="H5797">
        <f>IF(OR(H3865="",AND(H3865=H3864,H3865=H3866)),NA(), H3865)</f>
        <v>0</v>
      </c>
      <c r="K5797">
        <f>IF(ISNA(L5797),NA(),K3865)</f>
        <v>0</v>
      </c>
      <c r="L5797">
        <f>IF(OR(L3865="",AND(L3865=L3864,L3865=L3866)),NA(), L3865)</f>
        <v>0</v>
      </c>
      <c r="M5797">
        <f>IF(ISNA(N5797),NA(),M3865)</f>
        <v>0</v>
      </c>
      <c r="N5797">
        <f>IF(OR(N3865="",AND(N3865=N3864,N3865=N3866)),NA(), N3865)</f>
        <v>0</v>
      </c>
    </row>
    <row r="5798" spans="5:14">
      <c r="E5798">
        <f>IF(ISNA(F5798),NA(),E3866)</f>
        <v>0</v>
      </c>
      <c r="F5798">
        <f>IF(OR(F3866="",AND(F3866=F3865,F3866=F3867)),NA(), F3866)</f>
        <v>0</v>
      </c>
      <c r="G5798">
        <f>IF(ISNA(H5798),NA(),G3866)</f>
        <v>0</v>
      </c>
      <c r="H5798">
        <f>IF(OR(H3866="",AND(H3866=H3865,H3866=H3867)),NA(), H3866)</f>
        <v>0</v>
      </c>
      <c r="K5798">
        <f>IF(ISNA(L5798),NA(),K3866)</f>
        <v>0</v>
      </c>
      <c r="L5798">
        <f>IF(OR(L3866="",AND(L3866=L3865,L3866=L3867)),NA(), L3866)</f>
        <v>0</v>
      </c>
      <c r="M5798">
        <f>IF(ISNA(N5798),NA(),M3866)</f>
        <v>0</v>
      </c>
      <c r="N5798">
        <f>IF(OR(N3866="",AND(N3866=N3865,N3866=N3867)),NA(), N3866)</f>
        <v>0</v>
      </c>
    </row>
    <row r="5799" spans="5:14">
      <c r="E5799">
        <f>IF(ISNA(F5799),NA(),E3867)</f>
        <v>0</v>
      </c>
      <c r="F5799">
        <f>IF(OR(F3867="",AND(F3867=F3866,F3867=F3868)),NA(), F3867)</f>
        <v>0</v>
      </c>
      <c r="G5799">
        <f>IF(ISNA(H5799),NA(),G3867)</f>
        <v>0</v>
      </c>
      <c r="H5799">
        <f>IF(OR(H3867="",AND(H3867=H3866,H3867=H3868)),NA(), H3867)</f>
        <v>0</v>
      </c>
      <c r="K5799">
        <f>IF(ISNA(L5799),NA(),K3867)</f>
        <v>0</v>
      </c>
      <c r="L5799">
        <f>IF(OR(L3867="",AND(L3867=L3866,L3867=L3868)),NA(), L3867)</f>
        <v>0</v>
      </c>
      <c r="M5799">
        <f>IF(ISNA(N5799),NA(),M3867)</f>
        <v>0</v>
      </c>
      <c r="N5799">
        <f>IF(OR(N3867="",AND(N3867=N3866,N3867=N3868)),NA(), N3867)</f>
        <v>0</v>
      </c>
    </row>
    <row r="5800" spans="5:14">
      <c r="E5800">
        <f>IF(ISNA(F5800),NA(),E3868)</f>
        <v>0</v>
      </c>
      <c r="F5800">
        <f>IF(OR(F3868="",AND(F3868=F3867,F3868=F3869)),NA(), F3868)</f>
        <v>0</v>
      </c>
      <c r="G5800">
        <f>IF(ISNA(H5800),NA(),G3868)</f>
        <v>0</v>
      </c>
      <c r="H5800">
        <f>IF(OR(H3868="",AND(H3868=H3867,H3868=H3869)),NA(), H3868)</f>
        <v>0</v>
      </c>
      <c r="K5800">
        <f>IF(ISNA(L5800),NA(),K3868)</f>
        <v>0</v>
      </c>
      <c r="L5800">
        <f>IF(OR(L3868="",AND(L3868=L3867,L3868=L3869)),NA(), L3868)</f>
        <v>0</v>
      </c>
      <c r="M5800">
        <f>IF(ISNA(N5800),NA(),M3868)</f>
        <v>0</v>
      </c>
      <c r="N5800">
        <f>IF(OR(N3868="",AND(N3868=N3867,N3868=N3869)),NA(), N3868)</f>
        <v>0</v>
      </c>
    </row>
    <row r="5801" spans="5:14">
      <c r="E5801">
        <f>IF(ISNA(F5801),NA(),E3869)</f>
        <v>0</v>
      </c>
      <c r="F5801">
        <f>IF(OR(F3869="",AND(F3869=F3868,F3869=F3870)),NA(), F3869)</f>
        <v>0</v>
      </c>
      <c r="G5801">
        <f>IF(ISNA(H5801),NA(),G3869)</f>
        <v>0</v>
      </c>
      <c r="H5801">
        <f>IF(OR(H3869="",AND(H3869=H3868,H3869=H3870)),NA(), H3869)</f>
        <v>0</v>
      </c>
      <c r="K5801">
        <f>IF(ISNA(L5801),NA(),K3869)</f>
        <v>0</v>
      </c>
      <c r="L5801">
        <f>IF(OR(L3869="",AND(L3869=L3868,L3869=L3870)),NA(), L3869)</f>
        <v>0</v>
      </c>
      <c r="M5801">
        <f>IF(ISNA(N5801),NA(),M3869)</f>
        <v>0</v>
      </c>
      <c r="N5801">
        <f>IF(OR(N3869="",AND(N3869=N3868,N3869=N3870)),NA(), N3869)</f>
        <v>0</v>
      </c>
    </row>
    <row r="5802" spans="5:14">
      <c r="E5802">
        <f>IF(ISNA(F5802),NA(),E3870)</f>
        <v>0</v>
      </c>
      <c r="F5802">
        <f>IF(OR(F3870="",AND(F3870=F3869,F3870=F3871)),NA(), F3870)</f>
        <v>0</v>
      </c>
      <c r="G5802">
        <f>IF(ISNA(H5802),NA(),G3870)</f>
        <v>0</v>
      </c>
      <c r="H5802">
        <f>IF(OR(H3870="",AND(H3870=H3869,H3870=H3871)),NA(), H3870)</f>
        <v>0</v>
      </c>
      <c r="K5802">
        <f>IF(ISNA(L5802),NA(),K3870)</f>
        <v>0</v>
      </c>
      <c r="L5802">
        <f>IF(OR(L3870="",AND(L3870=L3869,L3870=L3871)),NA(), L3870)</f>
        <v>0</v>
      </c>
      <c r="M5802">
        <f>IF(ISNA(N5802),NA(),M3870)</f>
        <v>0</v>
      </c>
      <c r="N5802">
        <f>IF(OR(N3870="",AND(N3870=N3869,N3870=N3871)),NA(), N3870)</f>
        <v>0</v>
      </c>
    </row>
    <row r="5803" spans="5:14">
      <c r="E5803">
        <f>IF(ISNA(F5803),NA(),E3871)</f>
        <v>0</v>
      </c>
      <c r="F5803">
        <f>IF(OR(F3871="",AND(F3871=F3870,F3871=F3872)),NA(), F3871)</f>
        <v>0</v>
      </c>
      <c r="G5803">
        <f>IF(ISNA(H5803),NA(),G3871)</f>
        <v>0</v>
      </c>
      <c r="H5803">
        <f>IF(OR(H3871="",AND(H3871=H3870,H3871=H3872)),NA(), H3871)</f>
        <v>0</v>
      </c>
      <c r="K5803">
        <f>IF(ISNA(L5803),NA(),K3871)</f>
        <v>0</v>
      </c>
      <c r="L5803">
        <f>IF(OR(L3871="",AND(L3871=L3870,L3871=L3872)),NA(), L3871)</f>
        <v>0</v>
      </c>
      <c r="M5803">
        <f>IF(ISNA(N5803),NA(),M3871)</f>
        <v>0</v>
      </c>
      <c r="N5803">
        <f>IF(OR(N3871="",AND(N3871=N3870,N3871=N3872)),NA(), N3871)</f>
        <v>0</v>
      </c>
    </row>
    <row r="5804" spans="5:14">
      <c r="E5804">
        <f>IF(ISNA(F5804),NA(),E3872)</f>
        <v>0</v>
      </c>
      <c r="F5804">
        <f>IF(OR(F3872="",AND(F3872=F3871,F3872=F3873)),NA(), F3872)</f>
        <v>0</v>
      </c>
      <c r="G5804">
        <f>IF(ISNA(H5804),NA(),G3872)</f>
        <v>0</v>
      </c>
      <c r="H5804">
        <f>IF(OR(H3872="",AND(H3872=H3871,H3872=H3873)),NA(), H3872)</f>
        <v>0</v>
      </c>
      <c r="K5804">
        <f>IF(ISNA(L5804),NA(),K3872)</f>
        <v>0</v>
      </c>
      <c r="L5804">
        <f>IF(OR(L3872="",AND(L3872=L3871,L3872=L3873)),NA(), L3872)</f>
        <v>0</v>
      </c>
      <c r="M5804">
        <f>IF(ISNA(N5804),NA(),M3872)</f>
        <v>0</v>
      </c>
      <c r="N5804">
        <f>IF(OR(N3872="",AND(N3872=N3871,N3872=N3873)),NA(), N3872)</f>
        <v>0</v>
      </c>
    </row>
    <row r="5805" spans="5:14">
      <c r="E5805">
        <f>IF(ISNA(F5805),NA(),E3873)</f>
        <v>0</v>
      </c>
      <c r="F5805">
        <f>IF(OR(F3873="",AND(F3873=F3872,F3873=F3874)),NA(), F3873)</f>
        <v>0</v>
      </c>
      <c r="G5805">
        <f>IF(ISNA(H5805),NA(),G3873)</f>
        <v>0</v>
      </c>
      <c r="H5805">
        <f>IF(OR(H3873="",AND(H3873=H3872,H3873=H3874)),NA(), H3873)</f>
        <v>0</v>
      </c>
      <c r="K5805">
        <f>IF(ISNA(L5805),NA(),K3873)</f>
        <v>0</v>
      </c>
      <c r="L5805">
        <f>IF(OR(L3873="",AND(L3873=L3872,L3873=L3874)),NA(), L3873)</f>
        <v>0</v>
      </c>
      <c r="M5805">
        <f>IF(ISNA(N5805),NA(),M3873)</f>
        <v>0</v>
      </c>
      <c r="N5805">
        <f>IF(OR(N3873="",AND(N3873=N3872,N3873=N3874)),NA(), N3873)</f>
        <v>0</v>
      </c>
    </row>
    <row r="5806" spans="5:14">
      <c r="E5806">
        <f>IF(ISNA(F5806),NA(),E3874)</f>
        <v>0</v>
      </c>
      <c r="F5806">
        <f>IF(OR(F3874="",AND(F3874=F3873,F3874=F3875)),NA(), F3874)</f>
        <v>0</v>
      </c>
      <c r="G5806">
        <f>IF(ISNA(H5806),NA(),G3874)</f>
        <v>0</v>
      </c>
      <c r="H5806">
        <f>IF(OR(H3874="",AND(H3874=H3873,H3874=H3875)),NA(), H3874)</f>
        <v>0</v>
      </c>
      <c r="K5806">
        <f>IF(ISNA(L5806),NA(),K3874)</f>
        <v>0</v>
      </c>
      <c r="L5806">
        <f>IF(OR(L3874="",AND(L3874=L3873,L3874=L3875)),NA(), L3874)</f>
        <v>0</v>
      </c>
      <c r="M5806">
        <f>IF(ISNA(N5806),NA(),M3874)</f>
        <v>0</v>
      </c>
      <c r="N5806">
        <f>IF(OR(N3874="",AND(N3874=N3873,N3874=N3875)),NA(), N3874)</f>
        <v>0</v>
      </c>
    </row>
    <row r="5807" spans="5:14">
      <c r="E5807">
        <f>IF(ISNA(F5807),NA(),E3875)</f>
        <v>0</v>
      </c>
      <c r="F5807">
        <f>IF(OR(F3875="",AND(F3875=F3874,F3875=F3876)),NA(), F3875)</f>
        <v>0</v>
      </c>
      <c r="G5807">
        <f>IF(ISNA(H5807),NA(),G3875)</f>
        <v>0</v>
      </c>
      <c r="H5807">
        <f>IF(OR(H3875="",AND(H3875=H3874,H3875=H3876)),NA(), H3875)</f>
        <v>0</v>
      </c>
      <c r="K5807">
        <f>IF(ISNA(L5807),NA(),K3875)</f>
        <v>0</v>
      </c>
      <c r="L5807">
        <f>IF(OR(L3875="",AND(L3875=L3874,L3875=L3876)),NA(), L3875)</f>
        <v>0</v>
      </c>
      <c r="M5807">
        <f>IF(ISNA(N5807),NA(),M3875)</f>
        <v>0</v>
      </c>
      <c r="N5807">
        <f>IF(OR(N3875="",AND(N3875=N3874,N3875=N3876)),NA(), N3875)</f>
        <v>0</v>
      </c>
    </row>
    <row r="5808" spans="5:14">
      <c r="E5808">
        <f>IF(ISNA(F5808),NA(),E3876)</f>
        <v>0</v>
      </c>
      <c r="F5808">
        <f>IF(OR(F3876="",AND(F3876=F3875,F3876=F3877)),NA(), F3876)</f>
        <v>0</v>
      </c>
      <c r="G5808">
        <f>IF(ISNA(H5808),NA(),G3876)</f>
        <v>0</v>
      </c>
      <c r="H5808">
        <f>IF(OR(H3876="",AND(H3876=H3875,H3876=H3877)),NA(), H3876)</f>
        <v>0</v>
      </c>
      <c r="K5808">
        <f>IF(ISNA(L5808),NA(),K3876)</f>
        <v>0</v>
      </c>
      <c r="L5808">
        <f>IF(OR(L3876="",AND(L3876=L3875,L3876=L3877)),NA(), L3876)</f>
        <v>0</v>
      </c>
      <c r="M5808">
        <f>IF(ISNA(N5808),NA(),M3876)</f>
        <v>0</v>
      </c>
      <c r="N5808">
        <f>IF(OR(N3876="",AND(N3876=N3875,N3876=N3877)),NA(), N3876)</f>
        <v>0</v>
      </c>
    </row>
    <row r="5809" spans="5:14">
      <c r="E5809">
        <f>IF(ISNA(F5809),NA(),E3877)</f>
        <v>0</v>
      </c>
      <c r="F5809">
        <f>IF(OR(F3877="",AND(F3877=F3876,F3877=F3878)),NA(), F3877)</f>
        <v>0</v>
      </c>
      <c r="G5809">
        <f>IF(ISNA(H5809),NA(),G3877)</f>
        <v>0</v>
      </c>
      <c r="H5809">
        <f>IF(OR(H3877="",AND(H3877=H3876,H3877=H3878)),NA(), H3877)</f>
        <v>0</v>
      </c>
      <c r="K5809">
        <f>IF(ISNA(L5809),NA(),K3877)</f>
        <v>0</v>
      </c>
      <c r="L5809">
        <f>IF(OR(L3877="",AND(L3877=L3876,L3877=L3878)),NA(), L3877)</f>
        <v>0</v>
      </c>
      <c r="M5809">
        <f>IF(ISNA(N5809),NA(),M3877)</f>
        <v>0</v>
      </c>
      <c r="N5809">
        <f>IF(OR(N3877="",AND(N3877=N3876,N3877=N3878)),NA(), N3877)</f>
        <v>0</v>
      </c>
    </row>
    <row r="5810" spans="5:14">
      <c r="E5810">
        <f>IF(ISNA(F5810),NA(),E3878)</f>
        <v>0</v>
      </c>
      <c r="F5810">
        <f>IF(OR(F3878="",AND(F3878=F3877,F3878=F3879)),NA(), F3878)</f>
        <v>0</v>
      </c>
      <c r="G5810">
        <f>IF(ISNA(H5810),NA(),G3878)</f>
        <v>0</v>
      </c>
      <c r="H5810">
        <f>IF(OR(H3878="",AND(H3878=H3877,H3878=H3879)),NA(), H3878)</f>
        <v>0</v>
      </c>
      <c r="K5810">
        <f>IF(ISNA(L5810),NA(),K3878)</f>
        <v>0</v>
      </c>
      <c r="L5810">
        <f>IF(OR(L3878="",AND(L3878=L3877,L3878=L3879)),NA(), L3878)</f>
        <v>0</v>
      </c>
      <c r="M5810">
        <f>IF(ISNA(N5810),NA(),M3878)</f>
        <v>0</v>
      </c>
      <c r="N5810">
        <f>IF(OR(N3878="",AND(N3878=N3877,N3878=N3879)),NA(), N3878)</f>
        <v>0</v>
      </c>
    </row>
    <row r="5811" spans="5:14">
      <c r="E5811">
        <f>IF(ISNA(F5811),NA(),E3879)</f>
        <v>0</v>
      </c>
      <c r="F5811">
        <f>IF(OR(F3879="",AND(F3879=F3878,F3879=F3880)),NA(), F3879)</f>
        <v>0</v>
      </c>
      <c r="G5811">
        <f>IF(ISNA(H5811),NA(),G3879)</f>
        <v>0</v>
      </c>
      <c r="H5811">
        <f>IF(OR(H3879="",AND(H3879=H3878,H3879=H3880)),NA(), H3879)</f>
        <v>0</v>
      </c>
      <c r="K5811">
        <f>IF(ISNA(L5811),NA(),K3879)</f>
        <v>0</v>
      </c>
      <c r="L5811">
        <f>IF(OR(L3879="",AND(L3879=L3878,L3879=L3880)),NA(), L3879)</f>
        <v>0</v>
      </c>
      <c r="M5811">
        <f>IF(ISNA(N5811),NA(),M3879)</f>
        <v>0</v>
      </c>
      <c r="N5811">
        <f>IF(OR(N3879="",AND(N3879=N3878,N3879=N3880)),NA(), N3879)</f>
        <v>0</v>
      </c>
    </row>
    <row r="5812" spans="5:14">
      <c r="E5812">
        <f>IF(ISNA(F5812),NA(),E3880)</f>
        <v>0</v>
      </c>
      <c r="F5812">
        <f>IF(OR(F3880="",AND(F3880=F3879,F3880=F3881)),NA(), F3880)</f>
        <v>0</v>
      </c>
      <c r="G5812">
        <f>IF(ISNA(H5812),NA(),G3880)</f>
        <v>0</v>
      </c>
      <c r="H5812">
        <f>IF(OR(H3880="",AND(H3880=H3879,H3880=H3881)),NA(), H3880)</f>
        <v>0</v>
      </c>
      <c r="K5812">
        <f>IF(ISNA(L5812),NA(),K3880)</f>
        <v>0</v>
      </c>
      <c r="L5812">
        <f>IF(OR(L3880="",AND(L3880=L3879,L3880=L3881)),NA(), L3880)</f>
        <v>0</v>
      </c>
      <c r="M5812">
        <f>IF(ISNA(N5812),NA(),M3880)</f>
        <v>0</v>
      </c>
      <c r="N5812">
        <f>IF(OR(N3880="",AND(N3880=N3879,N3880=N3881)),NA(), N3880)</f>
        <v>0</v>
      </c>
    </row>
    <row r="5813" spans="5:14">
      <c r="E5813">
        <f>IF(ISNA(F5813),NA(),E3881)</f>
        <v>0</v>
      </c>
      <c r="F5813">
        <f>IF(OR(F3881="",AND(F3881=F3880,F3881=F3882)),NA(), F3881)</f>
        <v>0</v>
      </c>
      <c r="G5813">
        <f>IF(ISNA(H5813),NA(),G3881)</f>
        <v>0</v>
      </c>
      <c r="H5813">
        <f>IF(OR(H3881="",AND(H3881=H3880,H3881=H3882)),NA(), H3881)</f>
        <v>0</v>
      </c>
      <c r="K5813">
        <f>IF(ISNA(L5813),NA(),K3881)</f>
        <v>0</v>
      </c>
      <c r="L5813">
        <f>IF(OR(L3881="",AND(L3881=L3880,L3881=L3882)),NA(), L3881)</f>
        <v>0</v>
      </c>
      <c r="M5813">
        <f>IF(ISNA(N5813),NA(),M3881)</f>
        <v>0</v>
      </c>
      <c r="N5813">
        <f>IF(OR(N3881="",AND(N3881=N3880,N3881=N3882)),NA(), N3881)</f>
        <v>0</v>
      </c>
    </row>
    <row r="5814" spans="5:14">
      <c r="E5814">
        <f>IF(ISNA(F5814),NA(),E3882)</f>
        <v>0</v>
      </c>
      <c r="F5814">
        <f>IF(OR(F3882="",AND(F3882=F3881,F3882=F3883)),NA(), F3882)</f>
        <v>0</v>
      </c>
      <c r="G5814">
        <f>IF(ISNA(H5814),NA(),G3882)</f>
        <v>0</v>
      </c>
      <c r="H5814">
        <f>IF(OR(H3882="",AND(H3882=H3881,H3882=H3883)),NA(), H3882)</f>
        <v>0</v>
      </c>
      <c r="K5814">
        <f>IF(ISNA(L5814),NA(),K3882)</f>
        <v>0</v>
      </c>
      <c r="L5814">
        <f>IF(OR(L3882="",AND(L3882=L3881,L3882=L3883)),NA(), L3882)</f>
        <v>0</v>
      </c>
      <c r="M5814">
        <f>IF(ISNA(N5814),NA(),M3882)</f>
        <v>0</v>
      </c>
      <c r="N5814">
        <f>IF(OR(N3882="",AND(N3882=N3881,N3882=N3883)),NA(), N3882)</f>
        <v>0</v>
      </c>
    </row>
    <row r="5815" spans="5:14">
      <c r="E5815">
        <f>IF(ISNA(F5815),NA(),E3883)</f>
        <v>0</v>
      </c>
      <c r="F5815">
        <f>IF(OR(F3883="",AND(F3883=F3882,F3883=F3884)),NA(), F3883)</f>
        <v>0</v>
      </c>
      <c r="G5815">
        <f>IF(ISNA(H5815),NA(),G3883)</f>
        <v>0</v>
      </c>
      <c r="H5815">
        <f>IF(OR(H3883="",AND(H3883=H3882,H3883=H3884)),NA(), H3883)</f>
        <v>0</v>
      </c>
      <c r="K5815">
        <f>IF(ISNA(L5815),NA(),K3883)</f>
        <v>0</v>
      </c>
      <c r="L5815">
        <f>IF(OR(L3883="",AND(L3883=L3882,L3883=L3884)),NA(), L3883)</f>
        <v>0</v>
      </c>
      <c r="M5815">
        <f>IF(ISNA(N5815),NA(),M3883)</f>
        <v>0</v>
      </c>
      <c r="N5815">
        <f>IF(OR(N3883="",AND(N3883=N3882,N3883=N3884)),NA(), N3883)</f>
        <v>0</v>
      </c>
    </row>
    <row r="5816" spans="5:14">
      <c r="E5816">
        <f>IF(ISNA(F5816),NA(),E3884)</f>
        <v>0</v>
      </c>
      <c r="F5816">
        <f>IF(OR(F3884="",AND(F3884=F3883,F3884=F3885)),NA(), F3884)</f>
        <v>0</v>
      </c>
      <c r="G5816">
        <f>IF(ISNA(H5816),NA(),G3884)</f>
        <v>0</v>
      </c>
      <c r="H5816">
        <f>IF(OR(H3884="",AND(H3884=H3883,H3884=H3885)),NA(), H3884)</f>
        <v>0</v>
      </c>
      <c r="K5816">
        <f>IF(ISNA(L5816),NA(),K3884)</f>
        <v>0</v>
      </c>
      <c r="L5816">
        <f>IF(OR(L3884="",AND(L3884=L3883,L3884=L3885)),NA(), L3884)</f>
        <v>0</v>
      </c>
      <c r="M5816">
        <f>IF(ISNA(N5816),NA(),M3884)</f>
        <v>0</v>
      </c>
      <c r="N5816">
        <f>IF(OR(N3884="",AND(N3884=N3883,N3884=N3885)),NA(), N3884)</f>
        <v>0</v>
      </c>
    </row>
    <row r="5817" spans="5:14">
      <c r="E5817">
        <f>IF(ISNA(F5817),NA(),E3885)</f>
        <v>0</v>
      </c>
      <c r="F5817">
        <f>IF(OR(F3885="",AND(F3885=F3884,F3885=F3886)),NA(), F3885)</f>
        <v>0</v>
      </c>
      <c r="G5817">
        <f>IF(ISNA(H5817),NA(),G3885)</f>
        <v>0</v>
      </c>
      <c r="H5817">
        <f>IF(OR(H3885="",AND(H3885=H3884,H3885=H3886)),NA(), H3885)</f>
        <v>0</v>
      </c>
      <c r="K5817">
        <f>IF(ISNA(L5817),NA(),K3885)</f>
        <v>0</v>
      </c>
      <c r="L5817">
        <f>IF(OR(L3885="",AND(L3885=L3884,L3885=L3886)),NA(), L3885)</f>
        <v>0</v>
      </c>
      <c r="M5817">
        <f>IF(ISNA(N5817),NA(),M3885)</f>
        <v>0</v>
      </c>
      <c r="N5817">
        <f>IF(OR(N3885="",AND(N3885=N3884,N3885=N3886)),NA(), N3885)</f>
        <v>0</v>
      </c>
    </row>
    <row r="5818" spans="5:14">
      <c r="E5818">
        <f>IF(ISNA(F5818),NA(),E3886)</f>
        <v>0</v>
      </c>
      <c r="F5818">
        <f>IF(OR(F3886="",AND(F3886=F3885,F3886=F3887)),NA(), F3886)</f>
        <v>0</v>
      </c>
      <c r="G5818">
        <f>IF(ISNA(H5818),NA(),G3886)</f>
        <v>0</v>
      </c>
      <c r="H5818">
        <f>IF(OR(H3886="",AND(H3886=H3885,H3886=H3887)),NA(), H3886)</f>
        <v>0</v>
      </c>
      <c r="K5818">
        <f>IF(ISNA(L5818),NA(),K3886)</f>
        <v>0</v>
      </c>
      <c r="L5818">
        <f>IF(OR(L3886="",AND(L3886=L3885,L3886=L3887)),NA(), L3886)</f>
        <v>0</v>
      </c>
      <c r="M5818">
        <f>IF(ISNA(N5818),NA(),M3886)</f>
        <v>0</v>
      </c>
      <c r="N5818">
        <f>IF(OR(N3886="",AND(N3886=N3885,N3886=N3887)),NA(), N3886)</f>
        <v>0</v>
      </c>
    </row>
    <row r="5819" spans="5:14">
      <c r="E5819">
        <f>IF(ISNA(F5819),NA(),E3887)</f>
        <v>0</v>
      </c>
      <c r="F5819">
        <f>IF(OR(F3887="",AND(F3887=F3886,F3887=F3888)),NA(), F3887)</f>
        <v>0</v>
      </c>
      <c r="G5819">
        <f>IF(ISNA(H5819),NA(),G3887)</f>
        <v>0</v>
      </c>
      <c r="H5819">
        <f>IF(OR(H3887="",AND(H3887=H3886,H3887=H3888)),NA(), H3887)</f>
        <v>0</v>
      </c>
      <c r="K5819">
        <f>IF(ISNA(L5819),NA(),K3887)</f>
        <v>0</v>
      </c>
      <c r="L5819">
        <f>IF(OR(L3887="",AND(L3887=L3886,L3887=L3888)),NA(), L3887)</f>
        <v>0</v>
      </c>
      <c r="M5819">
        <f>IF(ISNA(N5819),NA(),M3887)</f>
        <v>0</v>
      </c>
      <c r="N5819">
        <f>IF(OR(N3887="",AND(N3887=N3886,N3887=N3888)),NA(), N3887)</f>
        <v>0</v>
      </c>
    </row>
    <row r="5820" spans="5:14">
      <c r="E5820">
        <f>IF(ISNA(F5820),NA(),E3888)</f>
        <v>0</v>
      </c>
      <c r="F5820">
        <f>IF(OR(F3888="",AND(F3888=F3887,F3888=F3889)),NA(), F3888)</f>
        <v>0</v>
      </c>
      <c r="G5820">
        <f>IF(ISNA(H5820),NA(),G3888)</f>
        <v>0</v>
      </c>
      <c r="H5820">
        <f>IF(OR(H3888="",AND(H3888=H3887,H3888=H3889)),NA(), H3888)</f>
        <v>0</v>
      </c>
      <c r="K5820">
        <f>IF(ISNA(L5820),NA(),K3888)</f>
        <v>0</v>
      </c>
      <c r="L5820">
        <f>IF(OR(L3888="",AND(L3888=L3887,L3888=L3889)),NA(), L3888)</f>
        <v>0</v>
      </c>
      <c r="M5820">
        <f>IF(ISNA(N5820),NA(),M3888)</f>
        <v>0</v>
      </c>
      <c r="N5820">
        <f>IF(OR(N3888="",AND(N3888=N3887,N3888=N3889)),NA(), N3888)</f>
        <v>0</v>
      </c>
    </row>
    <row r="5821" spans="5:14">
      <c r="E5821">
        <f>IF(ISNA(F5821),NA(),E3889)</f>
        <v>0</v>
      </c>
      <c r="F5821">
        <f>IF(OR(F3889="",AND(F3889=F3888,F3889=F3890)),NA(), F3889)</f>
        <v>0</v>
      </c>
      <c r="G5821">
        <f>IF(ISNA(H5821),NA(),G3889)</f>
        <v>0</v>
      </c>
      <c r="H5821">
        <f>IF(OR(H3889="",AND(H3889=H3888,H3889=H3890)),NA(), H3889)</f>
        <v>0</v>
      </c>
      <c r="K5821">
        <f>IF(ISNA(L5821),NA(),K3889)</f>
        <v>0</v>
      </c>
      <c r="L5821">
        <f>IF(OR(L3889="",AND(L3889=L3888,L3889=L3890)),NA(), L3889)</f>
        <v>0</v>
      </c>
      <c r="M5821">
        <f>IF(ISNA(N5821),NA(),M3889)</f>
        <v>0</v>
      </c>
      <c r="N5821">
        <f>IF(OR(N3889="",AND(N3889=N3888,N3889=N3890)),NA(), N3889)</f>
        <v>0</v>
      </c>
    </row>
    <row r="5822" spans="5:14">
      <c r="E5822">
        <f>IF(ISNA(F5822),NA(),E3890)</f>
        <v>0</v>
      </c>
      <c r="F5822">
        <f>IF(OR(F3890="",AND(F3890=F3889,F3890=F3891)),NA(), F3890)</f>
        <v>0</v>
      </c>
      <c r="G5822">
        <f>IF(ISNA(H5822),NA(),G3890)</f>
        <v>0</v>
      </c>
      <c r="H5822">
        <f>IF(OR(H3890="",AND(H3890=H3889,H3890=H3891)),NA(), H3890)</f>
        <v>0</v>
      </c>
      <c r="K5822">
        <f>IF(ISNA(L5822),NA(),K3890)</f>
        <v>0</v>
      </c>
      <c r="L5822">
        <f>IF(OR(L3890="",AND(L3890=L3889,L3890=L3891)),NA(), L3890)</f>
        <v>0</v>
      </c>
      <c r="M5822">
        <f>IF(ISNA(N5822),NA(),M3890)</f>
        <v>0</v>
      </c>
      <c r="N5822">
        <f>IF(OR(N3890="",AND(N3890=N3889,N3890=N3891)),NA(), N3890)</f>
        <v>0</v>
      </c>
    </row>
    <row r="5823" spans="5:14">
      <c r="E5823">
        <f>IF(ISNA(F5823),NA(),E3891)</f>
        <v>0</v>
      </c>
      <c r="F5823">
        <f>IF(OR(F3891="",AND(F3891=F3890,F3891=F3892)),NA(), F3891)</f>
        <v>0</v>
      </c>
      <c r="G5823">
        <f>IF(ISNA(H5823),NA(),G3891)</f>
        <v>0</v>
      </c>
      <c r="H5823">
        <f>IF(OR(H3891="",AND(H3891=H3890,H3891=H3892)),NA(), H3891)</f>
        <v>0</v>
      </c>
      <c r="K5823">
        <f>IF(ISNA(L5823),NA(),K3891)</f>
        <v>0</v>
      </c>
      <c r="L5823">
        <f>IF(OR(L3891="",AND(L3891=L3890,L3891=L3892)),NA(), L3891)</f>
        <v>0</v>
      </c>
      <c r="M5823">
        <f>IF(ISNA(N5823),NA(),M3891)</f>
        <v>0</v>
      </c>
      <c r="N5823">
        <f>IF(OR(N3891="",AND(N3891=N3890,N3891=N3892)),NA(), N3891)</f>
        <v>0</v>
      </c>
    </row>
    <row r="5824" spans="5:14">
      <c r="E5824">
        <f>IF(ISNA(F5824),NA(),E3892)</f>
        <v>0</v>
      </c>
      <c r="F5824">
        <f>IF(OR(F3892="",AND(F3892=F3891,F3892=F3893)),NA(), F3892)</f>
        <v>0</v>
      </c>
      <c r="G5824">
        <f>IF(ISNA(H5824),NA(),G3892)</f>
        <v>0</v>
      </c>
      <c r="H5824">
        <f>IF(OR(H3892="",AND(H3892=H3891,H3892=H3893)),NA(), H3892)</f>
        <v>0</v>
      </c>
      <c r="K5824">
        <f>IF(ISNA(L5824),NA(),K3892)</f>
        <v>0</v>
      </c>
      <c r="L5824">
        <f>IF(OR(L3892="",AND(L3892=L3891,L3892=L3893)),NA(), L3892)</f>
        <v>0</v>
      </c>
      <c r="M5824">
        <f>IF(ISNA(N5824),NA(),M3892)</f>
        <v>0</v>
      </c>
      <c r="N5824">
        <f>IF(OR(N3892="",AND(N3892=N3891,N3892=N3893)),NA(), N3892)</f>
        <v>0</v>
      </c>
    </row>
    <row r="5825" spans="5:14">
      <c r="E5825">
        <f>IF(ISNA(F5825),NA(),E3893)</f>
        <v>0</v>
      </c>
      <c r="F5825">
        <f>IF(OR(F3893="",AND(F3893=F3892,F3893=F3894)),NA(), F3893)</f>
        <v>0</v>
      </c>
      <c r="G5825">
        <f>IF(ISNA(H5825),NA(),G3893)</f>
        <v>0</v>
      </c>
      <c r="H5825">
        <f>IF(OR(H3893="",AND(H3893=H3892,H3893=H3894)),NA(), H3893)</f>
        <v>0</v>
      </c>
      <c r="K5825">
        <f>IF(ISNA(L5825),NA(),K3893)</f>
        <v>0</v>
      </c>
      <c r="L5825">
        <f>IF(OR(L3893="",AND(L3893=L3892,L3893=L3894)),NA(), L3893)</f>
        <v>0</v>
      </c>
      <c r="M5825">
        <f>IF(ISNA(N5825),NA(),M3893)</f>
        <v>0</v>
      </c>
      <c r="N5825">
        <f>IF(OR(N3893="",AND(N3893=N3892,N3893=N3894)),NA(), N3893)</f>
        <v>0</v>
      </c>
    </row>
    <row r="5826" spans="5:14">
      <c r="E5826">
        <f>IF(ISNA(F5826),NA(),E3894)</f>
        <v>0</v>
      </c>
      <c r="F5826">
        <f>IF(OR(F3894="",AND(F3894=F3893,F3894=F3895)),NA(), F3894)</f>
        <v>0</v>
      </c>
      <c r="G5826">
        <f>IF(ISNA(H5826),NA(),G3894)</f>
        <v>0</v>
      </c>
      <c r="H5826">
        <f>IF(OR(H3894="",AND(H3894=H3893,H3894=H3895)),NA(), H3894)</f>
        <v>0</v>
      </c>
      <c r="K5826">
        <f>IF(ISNA(L5826),NA(),K3894)</f>
        <v>0</v>
      </c>
      <c r="L5826">
        <f>IF(OR(L3894="",AND(L3894=L3893,L3894=L3895)),NA(), L3894)</f>
        <v>0</v>
      </c>
      <c r="M5826">
        <f>IF(ISNA(N5826),NA(),M3894)</f>
        <v>0</v>
      </c>
      <c r="N5826">
        <f>IF(OR(N3894="",AND(N3894=N3893,N3894=N3895)),NA(), N3894)</f>
        <v>0</v>
      </c>
    </row>
    <row r="5827" spans="5:14">
      <c r="E5827">
        <f>IF(ISNA(F5827),NA(),E3895)</f>
        <v>0</v>
      </c>
      <c r="F5827">
        <f>IF(OR(F3895="",AND(F3895=F3894,F3895=F3896)),NA(), F3895)</f>
        <v>0</v>
      </c>
      <c r="G5827">
        <f>IF(ISNA(H5827),NA(),G3895)</f>
        <v>0</v>
      </c>
      <c r="H5827">
        <f>IF(OR(H3895="",AND(H3895=H3894,H3895=H3896)),NA(), H3895)</f>
        <v>0</v>
      </c>
      <c r="K5827">
        <f>IF(ISNA(L5827),NA(),K3895)</f>
        <v>0</v>
      </c>
      <c r="L5827">
        <f>IF(OR(L3895="",AND(L3895=L3894,L3895=L3896)),NA(), L3895)</f>
        <v>0</v>
      </c>
      <c r="M5827">
        <f>IF(ISNA(N5827),NA(),M3895)</f>
        <v>0</v>
      </c>
      <c r="N5827">
        <f>IF(OR(N3895="",AND(N3895=N3894,N3895=N3896)),NA(), N3895)</f>
        <v>0</v>
      </c>
    </row>
    <row r="5828" spans="5:14">
      <c r="E5828">
        <f>IF(ISNA(F5828),NA(),E3896)</f>
        <v>0</v>
      </c>
      <c r="F5828">
        <f>IF(OR(F3896="",AND(F3896=F3895,F3896=F3897)),NA(), F3896)</f>
        <v>0</v>
      </c>
      <c r="G5828">
        <f>IF(ISNA(H5828),NA(),G3896)</f>
        <v>0</v>
      </c>
      <c r="H5828">
        <f>IF(OR(H3896="",AND(H3896=H3895,H3896=H3897)),NA(), H3896)</f>
        <v>0</v>
      </c>
      <c r="K5828">
        <f>IF(ISNA(L5828),NA(),K3896)</f>
        <v>0</v>
      </c>
      <c r="L5828">
        <f>IF(OR(L3896="",AND(L3896=L3895,L3896=L3897)),NA(), L3896)</f>
        <v>0</v>
      </c>
      <c r="M5828">
        <f>IF(ISNA(N5828),NA(),M3896)</f>
        <v>0</v>
      </c>
      <c r="N5828">
        <f>IF(OR(N3896="",AND(N3896=N3895,N3896=N3897)),NA(), N3896)</f>
        <v>0</v>
      </c>
    </row>
    <row r="5829" spans="5:14">
      <c r="E5829">
        <f>IF(ISNA(F5829),NA(),E3897)</f>
        <v>0</v>
      </c>
      <c r="F5829">
        <f>IF(OR(F3897="",AND(F3897=F3896,F3897=F3898)),NA(), F3897)</f>
        <v>0</v>
      </c>
      <c r="G5829">
        <f>IF(ISNA(H5829),NA(),G3897)</f>
        <v>0</v>
      </c>
      <c r="H5829">
        <f>IF(OR(H3897="",AND(H3897=H3896,H3897=H3898)),NA(), H3897)</f>
        <v>0</v>
      </c>
      <c r="K5829">
        <f>IF(ISNA(L5829),NA(),K3897)</f>
        <v>0</v>
      </c>
      <c r="L5829">
        <f>IF(OR(L3897="",AND(L3897=L3896,L3897=L3898)),NA(), L3897)</f>
        <v>0</v>
      </c>
      <c r="M5829">
        <f>IF(ISNA(N5829),NA(),M3897)</f>
        <v>0</v>
      </c>
      <c r="N5829">
        <f>IF(OR(N3897="",AND(N3897=N3896,N3897=N3898)),NA(), N3897)</f>
        <v>0</v>
      </c>
    </row>
    <row r="5830" spans="5:14">
      <c r="E5830">
        <f>IF(ISNA(F5830),NA(),E3898)</f>
        <v>0</v>
      </c>
      <c r="F5830">
        <f>IF(OR(F3898="",AND(F3898=F3897,F3898=F3899)),NA(), F3898)</f>
        <v>0</v>
      </c>
      <c r="G5830">
        <f>IF(ISNA(H5830),NA(),G3898)</f>
        <v>0</v>
      </c>
      <c r="H5830">
        <f>IF(OR(H3898="",AND(H3898=H3897,H3898=H3899)),NA(), H3898)</f>
        <v>0</v>
      </c>
      <c r="K5830">
        <f>IF(ISNA(L5830),NA(),K3898)</f>
        <v>0</v>
      </c>
      <c r="L5830">
        <f>IF(OR(L3898="",AND(L3898=L3897,L3898=L3899)),NA(), L3898)</f>
        <v>0</v>
      </c>
      <c r="M5830">
        <f>IF(ISNA(N5830),NA(),M3898)</f>
        <v>0</v>
      </c>
      <c r="N5830">
        <f>IF(OR(N3898="",AND(N3898=N3897,N3898=N3899)),NA(), N3898)</f>
        <v>0</v>
      </c>
    </row>
    <row r="5831" spans="5:14">
      <c r="E5831">
        <f>IF(ISNA(F5831),NA(),E3899)</f>
        <v>0</v>
      </c>
      <c r="F5831">
        <f>IF(OR(F3899="",AND(F3899=F3898,F3899=F3900)),NA(), F3899)</f>
        <v>0</v>
      </c>
      <c r="G5831">
        <f>IF(ISNA(H5831),NA(),G3899)</f>
        <v>0</v>
      </c>
      <c r="H5831">
        <f>IF(OR(H3899="",AND(H3899=H3898,H3899=H3900)),NA(), H3899)</f>
        <v>0</v>
      </c>
      <c r="K5831">
        <f>IF(ISNA(L5831),NA(),K3899)</f>
        <v>0</v>
      </c>
      <c r="L5831">
        <f>IF(OR(L3899="",AND(L3899=L3898,L3899=L3900)),NA(), L3899)</f>
        <v>0</v>
      </c>
      <c r="M5831">
        <f>IF(ISNA(N5831),NA(),M3899)</f>
        <v>0</v>
      </c>
      <c r="N5831">
        <f>IF(OR(N3899="",AND(N3899=N3898,N3899=N3900)),NA(), N3899)</f>
        <v>0</v>
      </c>
    </row>
    <row r="5832" spans="5:14">
      <c r="E5832">
        <f>IF(ISNA(F5832),NA(),E3900)</f>
        <v>0</v>
      </c>
      <c r="F5832">
        <f>IF(OR(F3900="",AND(F3900=F3899,F3900=F3901)),NA(), F3900)</f>
        <v>0</v>
      </c>
      <c r="G5832">
        <f>IF(ISNA(H5832),NA(),G3900)</f>
        <v>0</v>
      </c>
      <c r="H5832">
        <f>IF(OR(H3900="",AND(H3900=H3899,H3900=H3901)),NA(), H3900)</f>
        <v>0</v>
      </c>
      <c r="K5832">
        <f>IF(ISNA(L5832),NA(),K3900)</f>
        <v>0</v>
      </c>
      <c r="L5832">
        <f>IF(OR(L3900="",AND(L3900=L3899,L3900=L3901)),NA(), L3900)</f>
        <v>0</v>
      </c>
      <c r="M5832">
        <f>IF(ISNA(N5832),NA(),M3900)</f>
        <v>0</v>
      </c>
      <c r="N5832">
        <f>IF(OR(N3900="",AND(N3900=N3899,N3900=N3901)),NA(), N3900)</f>
        <v>0</v>
      </c>
    </row>
    <row r="5833" spans="5:14">
      <c r="E5833">
        <f>IF(ISNA(F5833),NA(),E3901)</f>
        <v>0</v>
      </c>
      <c r="F5833">
        <f>IF(OR(F3901="",AND(F3901=F3900,F3901=F3902)),NA(), F3901)</f>
        <v>0</v>
      </c>
      <c r="G5833">
        <f>IF(ISNA(H5833),NA(),G3901)</f>
        <v>0</v>
      </c>
      <c r="H5833">
        <f>IF(OR(H3901="",AND(H3901=H3900,H3901=H3902)),NA(), H3901)</f>
        <v>0</v>
      </c>
      <c r="K5833">
        <f>IF(ISNA(L5833),NA(),K3901)</f>
        <v>0</v>
      </c>
      <c r="L5833">
        <f>IF(OR(L3901="",AND(L3901=L3900,L3901=L3902)),NA(), L3901)</f>
        <v>0</v>
      </c>
      <c r="M5833">
        <f>IF(ISNA(N5833),NA(),M3901)</f>
        <v>0</v>
      </c>
      <c r="N5833">
        <f>IF(OR(N3901="",AND(N3901=N3900,N3901=N3902)),NA(), N3901)</f>
        <v>0</v>
      </c>
    </row>
    <row r="5834" spans="5:14">
      <c r="E5834">
        <f>IF(ISNA(F5834),NA(),E3902)</f>
        <v>0</v>
      </c>
      <c r="F5834">
        <f>IF(OR(F3902="",AND(F3902=F3901,F3902=F3903)),NA(), F3902)</f>
        <v>0</v>
      </c>
      <c r="G5834">
        <f>IF(ISNA(H5834),NA(),G3902)</f>
        <v>0</v>
      </c>
      <c r="H5834">
        <f>IF(OR(H3902="",AND(H3902=H3901,H3902=H3903)),NA(), H3902)</f>
        <v>0</v>
      </c>
      <c r="K5834">
        <f>IF(ISNA(L5834),NA(),K3902)</f>
        <v>0</v>
      </c>
      <c r="L5834">
        <f>IF(OR(L3902="",AND(L3902=L3901,L3902=L3903)),NA(), L3902)</f>
        <v>0</v>
      </c>
      <c r="M5834">
        <f>IF(ISNA(N5834),NA(),M3902)</f>
        <v>0</v>
      </c>
      <c r="N5834">
        <f>IF(OR(N3902="",AND(N3902=N3901,N3902=N3903)),NA(), N3902)</f>
        <v>0</v>
      </c>
    </row>
    <row r="5835" spans="5:14">
      <c r="E5835">
        <f>IF(ISNA(F5835),NA(),E3903)</f>
        <v>0</v>
      </c>
      <c r="F5835">
        <f>IF(OR(F3903="",AND(F3903=F3902,F3903=F3904)),NA(), F3903)</f>
        <v>0</v>
      </c>
      <c r="G5835">
        <f>IF(ISNA(H5835),NA(),G3903)</f>
        <v>0</v>
      </c>
      <c r="H5835">
        <f>IF(OR(H3903="",AND(H3903=H3902,H3903=H3904)),NA(), H3903)</f>
        <v>0</v>
      </c>
      <c r="K5835">
        <f>IF(ISNA(L5835),NA(),K3903)</f>
        <v>0</v>
      </c>
      <c r="L5835">
        <f>IF(OR(L3903="",AND(L3903=L3902,L3903=L3904)),NA(), L3903)</f>
        <v>0</v>
      </c>
      <c r="M5835">
        <f>IF(ISNA(N5835),NA(),M3903)</f>
        <v>0</v>
      </c>
      <c r="N5835">
        <f>IF(OR(N3903="",AND(N3903=N3902,N3903=N3904)),NA(), N3903)</f>
        <v>0</v>
      </c>
    </row>
    <row r="5836" spans="5:14">
      <c r="E5836">
        <f>IF(ISNA(F5836),NA(),E3904)</f>
        <v>0</v>
      </c>
      <c r="F5836">
        <f>IF(OR(F3904="",AND(F3904=F3903,F3904=F3905)),NA(), F3904)</f>
        <v>0</v>
      </c>
      <c r="G5836">
        <f>IF(ISNA(H5836),NA(),G3904)</f>
        <v>0</v>
      </c>
      <c r="H5836">
        <f>IF(OR(H3904="",AND(H3904=H3903,H3904=H3905)),NA(), H3904)</f>
        <v>0</v>
      </c>
      <c r="K5836">
        <f>IF(ISNA(L5836),NA(),K3904)</f>
        <v>0</v>
      </c>
      <c r="L5836">
        <f>IF(OR(L3904="",AND(L3904=L3903,L3904=L3905)),NA(), L3904)</f>
        <v>0</v>
      </c>
      <c r="M5836">
        <f>IF(ISNA(N5836),NA(),M3904)</f>
        <v>0</v>
      </c>
      <c r="N5836">
        <f>IF(OR(N3904="",AND(N3904=N3903,N3904=N3905)),NA(), N3904)</f>
        <v>0</v>
      </c>
    </row>
    <row r="5837" spans="5:14">
      <c r="E5837">
        <f>IF(ISNA(F5837),NA(),E3905)</f>
        <v>0</v>
      </c>
      <c r="F5837">
        <f>IF(OR(F3905="",AND(F3905=F3904,F3905=F3906)),NA(), F3905)</f>
        <v>0</v>
      </c>
      <c r="G5837">
        <f>IF(ISNA(H5837),NA(),G3905)</f>
        <v>0</v>
      </c>
      <c r="H5837">
        <f>IF(OR(H3905="",AND(H3905=H3904,H3905=H3906)),NA(), H3905)</f>
        <v>0</v>
      </c>
      <c r="K5837">
        <f>IF(ISNA(L5837),NA(),K3905)</f>
        <v>0</v>
      </c>
      <c r="L5837">
        <f>IF(OR(L3905="",AND(L3905=L3904,L3905=L3906)),NA(), L3905)</f>
        <v>0</v>
      </c>
      <c r="M5837">
        <f>IF(ISNA(N5837),NA(),M3905)</f>
        <v>0</v>
      </c>
      <c r="N5837">
        <f>IF(OR(N3905="",AND(N3905=N3904,N3905=N3906)),NA(), N3905)</f>
        <v>0</v>
      </c>
    </row>
    <row r="5838" spans="5:14">
      <c r="E5838">
        <f>IF(ISNA(F5838),NA(),E3906)</f>
        <v>0</v>
      </c>
      <c r="F5838">
        <f>IF(OR(F3906="",AND(F3906=F3905,F3906=F3907)),NA(), F3906)</f>
        <v>0</v>
      </c>
      <c r="G5838">
        <f>IF(ISNA(H5838),NA(),G3906)</f>
        <v>0</v>
      </c>
      <c r="H5838">
        <f>IF(OR(H3906="",AND(H3906=H3905,H3906=H3907)),NA(), H3906)</f>
        <v>0</v>
      </c>
      <c r="K5838">
        <f>IF(ISNA(L5838),NA(),K3906)</f>
        <v>0</v>
      </c>
      <c r="L5838">
        <f>IF(OR(L3906="",AND(L3906=L3905,L3906=L3907)),NA(), L3906)</f>
        <v>0</v>
      </c>
      <c r="M5838">
        <f>IF(ISNA(N5838),NA(),M3906)</f>
        <v>0</v>
      </c>
      <c r="N5838">
        <f>IF(OR(N3906="",AND(N3906=N3905,N3906=N3907)),NA(), N3906)</f>
        <v>0</v>
      </c>
    </row>
    <row r="5839" spans="5:14">
      <c r="E5839">
        <f>IF(ISNA(F5839),NA(),E3907)</f>
        <v>0</v>
      </c>
      <c r="F5839">
        <f>IF(OR(F3907="",AND(F3907=F3906,F3907=F3908)),NA(), F3907)</f>
        <v>0</v>
      </c>
      <c r="G5839">
        <f>IF(ISNA(H5839),NA(),G3907)</f>
        <v>0</v>
      </c>
      <c r="H5839">
        <f>IF(OR(H3907="",AND(H3907=H3906,H3907=H3908)),NA(), H3907)</f>
        <v>0</v>
      </c>
      <c r="K5839">
        <f>IF(ISNA(L5839),NA(),K3907)</f>
        <v>0</v>
      </c>
      <c r="L5839">
        <f>IF(OR(L3907="",AND(L3907=L3906,L3907=L3908)),NA(), L3907)</f>
        <v>0</v>
      </c>
      <c r="M5839">
        <f>IF(ISNA(N5839),NA(),M3907)</f>
        <v>0</v>
      </c>
      <c r="N5839">
        <f>IF(OR(N3907="",AND(N3907=N3906,N3907=N3908)),NA(), N3907)</f>
        <v>0</v>
      </c>
    </row>
    <row r="5840" spans="5:14">
      <c r="E5840">
        <f>IF(ISNA(F5840),NA(),E3908)</f>
        <v>0</v>
      </c>
      <c r="F5840">
        <f>IF(OR(F3908="",AND(F3908=F3907,F3908=F3909)),NA(), F3908)</f>
        <v>0</v>
      </c>
      <c r="G5840">
        <f>IF(ISNA(H5840),NA(),G3908)</f>
        <v>0</v>
      </c>
      <c r="H5840">
        <f>IF(OR(H3908="",AND(H3908=H3907,H3908=H3909)),NA(), H3908)</f>
        <v>0</v>
      </c>
      <c r="K5840">
        <f>IF(ISNA(L5840),NA(),K3908)</f>
        <v>0</v>
      </c>
      <c r="L5840">
        <f>IF(OR(L3908="",AND(L3908=L3907,L3908=L3909)),NA(), L3908)</f>
        <v>0</v>
      </c>
      <c r="M5840">
        <f>IF(ISNA(N5840),NA(),M3908)</f>
        <v>0</v>
      </c>
      <c r="N5840">
        <f>IF(OR(N3908="",AND(N3908=N3907,N3908=N3909)),NA(), N3908)</f>
        <v>0</v>
      </c>
    </row>
    <row r="5841" spans="5:14">
      <c r="E5841">
        <f>IF(ISNA(F5841),NA(),E3909)</f>
        <v>0</v>
      </c>
      <c r="F5841">
        <f>IF(OR(F3909="",AND(F3909=F3908,F3909=F3910)),NA(), F3909)</f>
        <v>0</v>
      </c>
      <c r="G5841">
        <f>IF(ISNA(H5841),NA(),G3909)</f>
        <v>0</v>
      </c>
      <c r="H5841">
        <f>IF(OR(H3909="",AND(H3909=H3908,H3909=H3910)),NA(), H3909)</f>
        <v>0</v>
      </c>
      <c r="K5841">
        <f>IF(ISNA(L5841),NA(),K3909)</f>
        <v>0</v>
      </c>
      <c r="L5841">
        <f>IF(OR(L3909="",AND(L3909=L3908,L3909=L3910)),NA(), L3909)</f>
        <v>0</v>
      </c>
      <c r="M5841">
        <f>IF(ISNA(N5841),NA(),M3909)</f>
        <v>0</v>
      </c>
      <c r="N5841">
        <f>IF(OR(N3909="",AND(N3909=N3908,N3909=N3910)),NA(), N3909)</f>
        <v>0</v>
      </c>
    </row>
    <row r="5842" spans="5:14">
      <c r="E5842">
        <f>IF(ISNA(F5842),NA(),E3910)</f>
        <v>0</v>
      </c>
      <c r="F5842">
        <f>IF(OR(F3910="",AND(F3910=F3909,F3910=F3911)),NA(), F3910)</f>
        <v>0</v>
      </c>
      <c r="G5842">
        <f>IF(ISNA(H5842),NA(),G3910)</f>
        <v>0</v>
      </c>
      <c r="H5842">
        <f>IF(OR(H3910="",AND(H3910=H3909,H3910=H3911)),NA(), H3910)</f>
        <v>0</v>
      </c>
      <c r="K5842">
        <f>IF(ISNA(L5842),NA(),K3910)</f>
        <v>0</v>
      </c>
      <c r="L5842">
        <f>IF(OR(L3910="",AND(L3910=L3909,L3910=L3911)),NA(), L3910)</f>
        <v>0</v>
      </c>
      <c r="M5842">
        <f>IF(ISNA(N5842),NA(),M3910)</f>
        <v>0</v>
      </c>
      <c r="N5842">
        <f>IF(OR(N3910="",AND(N3910=N3909,N3910=N3911)),NA(), N3910)</f>
        <v>0</v>
      </c>
    </row>
    <row r="5843" spans="5:14">
      <c r="E5843">
        <f>IF(ISNA(F5843),NA(),E3911)</f>
        <v>0</v>
      </c>
      <c r="F5843">
        <f>IF(OR(F3911="",AND(F3911=F3910,F3911=F3912)),NA(), F3911)</f>
        <v>0</v>
      </c>
      <c r="G5843">
        <f>IF(ISNA(H5843),NA(),G3911)</f>
        <v>0</v>
      </c>
      <c r="H5843">
        <f>IF(OR(H3911="",AND(H3911=H3910,H3911=H3912)),NA(), H3911)</f>
        <v>0</v>
      </c>
      <c r="K5843">
        <f>IF(ISNA(L5843),NA(),K3911)</f>
        <v>0</v>
      </c>
      <c r="L5843">
        <f>IF(OR(L3911="",AND(L3911=L3910,L3911=L3912)),NA(), L3911)</f>
        <v>0</v>
      </c>
      <c r="M5843">
        <f>IF(ISNA(N5843),NA(),M3911)</f>
        <v>0</v>
      </c>
      <c r="N5843">
        <f>IF(OR(N3911="",AND(N3911=N3910,N3911=N3912)),NA(), N3911)</f>
        <v>0</v>
      </c>
    </row>
    <row r="5844" spans="5:14">
      <c r="E5844">
        <f>IF(ISNA(F5844),NA(),E3912)</f>
        <v>0</v>
      </c>
      <c r="F5844">
        <f>IF(OR(F3912="",AND(F3912=F3911,F3912=F3913)),NA(), F3912)</f>
        <v>0</v>
      </c>
      <c r="G5844">
        <f>IF(ISNA(H5844),NA(),G3912)</f>
        <v>0</v>
      </c>
      <c r="H5844">
        <f>IF(OR(H3912="",AND(H3912=H3911,H3912=H3913)),NA(), H3912)</f>
        <v>0</v>
      </c>
      <c r="K5844">
        <f>IF(ISNA(L5844),NA(),K3912)</f>
        <v>0</v>
      </c>
      <c r="L5844">
        <f>IF(OR(L3912="",AND(L3912=L3911,L3912=L3913)),NA(), L3912)</f>
        <v>0</v>
      </c>
      <c r="M5844">
        <f>IF(ISNA(N5844),NA(),M3912)</f>
        <v>0</v>
      </c>
      <c r="N5844">
        <f>IF(OR(N3912="",AND(N3912=N3911,N3912=N3913)),NA(), N3912)</f>
        <v>0</v>
      </c>
    </row>
    <row r="5845" spans="5:14">
      <c r="E5845">
        <f>IF(ISNA(F5845),NA(),E3913)</f>
        <v>0</v>
      </c>
      <c r="F5845">
        <f>IF(OR(F3913="",AND(F3913=F3912,F3913=F3914)),NA(), F3913)</f>
        <v>0</v>
      </c>
      <c r="G5845">
        <f>IF(ISNA(H5845),NA(),G3913)</f>
        <v>0</v>
      </c>
      <c r="H5845">
        <f>IF(OR(H3913="",AND(H3913=H3912,H3913=H3914)),NA(), H3913)</f>
        <v>0</v>
      </c>
      <c r="K5845">
        <f>IF(ISNA(L5845),NA(),K3913)</f>
        <v>0</v>
      </c>
      <c r="L5845">
        <f>IF(OR(L3913="",AND(L3913=L3912,L3913=L3914)),NA(), L3913)</f>
        <v>0</v>
      </c>
      <c r="M5845">
        <f>IF(ISNA(N5845),NA(),M3913)</f>
        <v>0</v>
      </c>
      <c r="N5845">
        <f>IF(OR(N3913="",AND(N3913=N3912,N3913=N3914)),NA(), N3913)</f>
        <v>0</v>
      </c>
    </row>
    <row r="5846" spans="5:14">
      <c r="E5846">
        <f>IF(ISNA(F5846),NA(),E3914)</f>
        <v>0</v>
      </c>
      <c r="F5846">
        <f>IF(OR(F3914="",AND(F3914=F3913,F3914=F3915)),NA(), F3914)</f>
        <v>0</v>
      </c>
      <c r="G5846">
        <f>IF(ISNA(H5846),NA(),G3914)</f>
        <v>0</v>
      </c>
      <c r="H5846">
        <f>IF(OR(H3914="",AND(H3914=H3913,H3914=H3915)),NA(), H3914)</f>
        <v>0</v>
      </c>
      <c r="K5846">
        <f>IF(ISNA(L5846),NA(),K3914)</f>
        <v>0</v>
      </c>
      <c r="L5846">
        <f>IF(OR(L3914="",AND(L3914=L3913,L3914=L3915)),NA(), L3914)</f>
        <v>0</v>
      </c>
      <c r="M5846">
        <f>IF(ISNA(N5846),NA(),M3914)</f>
        <v>0</v>
      </c>
      <c r="N5846">
        <f>IF(OR(N3914="",AND(N3914=N3913,N3914=N3915)),NA(), N3914)</f>
        <v>0</v>
      </c>
    </row>
    <row r="5847" spans="5:14">
      <c r="E5847">
        <f>IF(ISNA(F5847),NA(),E3915)</f>
        <v>0</v>
      </c>
      <c r="F5847">
        <f>IF(OR(F3915="",AND(F3915=F3914,F3915=F3916)),NA(), F3915)</f>
        <v>0</v>
      </c>
      <c r="G5847">
        <f>IF(ISNA(H5847),NA(),G3915)</f>
        <v>0</v>
      </c>
      <c r="H5847">
        <f>IF(OR(H3915="",AND(H3915=H3914,H3915=H3916)),NA(), H3915)</f>
        <v>0</v>
      </c>
      <c r="K5847">
        <f>IF(ISNA(L5847),NA(),K3915)</f>
        <v>0</v>
      </c>
      <c r="L5847">
        <f>IF(OR(L3915="",AND(L3915=L3914,L3915=L3916)),NA(), L3915)</f>
        <v>0</v>
      </c>
      <c r="M5847">
        <f>IF(ISNA(N5847),NA(),M3915)</f>
        <v>0</v>
      </c>
      <c r="N5847">
        <f>IF(OR(N3915="",AND(N3915=N3914,N3915=N3916)),NA(), N3915)</f>
        <v>0</v>
      </c>
    </row>
    <row r="5848" spans="5:14">
      <c r="E5848">
        <f>IF(ISNA(F5848),NA(),E3916)</f>
        <v>0</v>
      </c>
      <c r="F5848">
        <f>IF(OR(F3916="",AND(F3916=F3915,F3916=F3917)),NA(), F3916)</f>
        <v>0</v>
      </c>
      <c r="G5848">
        <f>IF(ISNA(H5848),NA(),G3916)</f>
        <v>0</v>
      </c>
      <c r="H5848">
        <f>IF(OR(H3916="",AND(H3916=H3915,H3916=H3917)),NA(), H3916)</f>
        <v>0</v>
      </c>
      <c r="K5848">
        <f>IF(ISNA(L5848),NA(),K3916)</f>
        <v>0</v>
      </c>
      <c r="L5848">
        <f>IF(OR(L3916="",AND(L3916=L3915,L3916=L3917)),NA(), L3916)</f>
        <v>0</v>
      </c>
      <c r="M5848">
        <f>IF(ISNA(N5848),NA(),M3916)</f>
        <v>0</v>
      </c>
      <c r="N5848">
        <f>IF(OR(N3916="",AND(N3916=N3915,N3916=N3917)),NA(), N3916)</f>
        <v>0</v>
      </c>
    </row>
    <row r="5849" spans="5:14">
      <c r="E5849">
        <f>IF(ISNA(F5849),NA(),E3917)</f>
        <v>0</v>
      </c>
      <c r="F5849">
        <f>IF(OR(F3917="",AND(F3917=F3916,F3917=F3918)),NA(), F3917)</f>
        <v>0</v>
      </c>
      <c r="G5849">
        <f>IF(ISNA(H5849),NA(),G3917)</f>
        <v>0</v>
      </c>
      <c r="H5849">
        <f>IF(OR(H3917="",AND(H3917=H3916,H3917=H3918)),NA(), H3917)</f>
        <v>0</v>
      </c>
      <c r="K5849">
        <f>IF(ISNA(L5849),NA(),K3917)</f>
        <v>0</v>
      </c>
      <c r="L5849">
        <f>IF(OR(L3917="",AND(L3917=L3916,L3917=L3918)),NA(), L3917)</f>
        <v>0</v>
      </c>
      <c r="M5849">
        <f>IF(ISNA(N5849),NA(),M3917)</f>
        <v>0</v>
      </c>
      <c r="N5849">
        <f>IF(OR(N3917="",AND(N3917=N3916,N3917=N3918)),NA(), N3917)</f>
        <v>0</v>
      </c>
    </row>
    <row r="5850" spans="5:14">
      <c r="E5850">
        <f>IF(ISNA(F5850),NA(),E3918)</f>
        <v>0</v>
      </c>
      <c r="F5850">
        <f>IF(OR(F3918="",AND(F3918=F3917,F3918=F3919)),NA(), F3918)</f>
        <v>0</v>
      </c>
      <c r="G5850">
        <f>IF(ISNA(H5850),NA(),G3918)</f>
        <v>0</v>
      </c>
      <c r="H5850">
        <f>IF(OR(H3918="",AND(H3918=H3917,H3918=H3919)),NA(), H3918)</f>
        <v>0</v>
      </c>
      <c r="K5850">
        <f>IF(ISNA(L5850),NA(),K3918)</f>
        <v>0</v>
      </c>
      <c r="L5850">
        <f>IF(OR(L3918="",AND(L3918=L3917,L3918=L3919)),NA(), L3918)</f>
        <v>0</v>
      </c>
      <c r="M5850">
        <f>IF(ISNA(N5850),NA(),M3918)</f>
        <v>0</v>
      </c>
      <c r="N5850">
        <f>IF(OR(N3918="",AND(N3918=N3917,N3918=N3919)),NA(), N3918)</f>
        <v>0</v>
      </c>
    </row>
    <row r="5851" spans="5:14">
      <c r="E5851">
        <f>IF(ISNA(F5851),NA(),E3919)</f>
        <v>0</v>
      </c>
      <c r="F5851">
        <f>IF(OR(F3919="",AND(F3919=F3918,F3919=F3920)),NA(), F3919)</f>
        <v>0</v>
      </c>
      <c r="G5851">
        <f>IF(ISNA(H5851),NA(),G3919)</f>
        <v>0</v>
      </c>
      <c r="H5851">
        <f>IF(OR(H3919="",AND(H3919=H3918,H3919=H3920)),NA(), H3919)</f>
        <v>0</v>
      </c>
      <c r="K5851">
        <f>IF(ISNA(L5851),NA(),K3919)</f>
        <v>0</v>
      </c>
      <c r="L5851">
        <f>IF(OR(L3919="",AND(L3919=L3918,L3919=L3920)),NA(), L3919)</f>
        <v>0</v>
      </c>
      <c r="M5851">
        <f>IF(ISNA(N5851),NA(),M3919)</f>
        <v>0</v>
      </c>
      <c r="N5851">
        <f>IF(OR(N3919="",AND(N3919=N3918,N3919=N3920)),NA(), N3919)</f>
        <v>0</v>
      </c>
    </row>
    <row r="5852" spans="5:14">
      <c r="E5852">
        <f>IF(ISNA(F5852),NA(),E3920)</f>
        <v>0</v>
      </c>
      <c r="F5852">
        <f>IF(OR(F3920="",AND(F3920=F3919,F3920=F3921)),NA(), F3920)</f>
        <v>0</v>
      </c>
      <c r="G5852">
        <f>IF(ISNA(H5852),NA(),G3920)</f>
        <v>0</v>
      </c>
      <c r="H5852">
        <f>IF(OR(H3920="",AND(H3920=H3919,H3920=H3921)),NA(), H3920)</f>
        <v>0</v>
      </c>
      <c r="K5852">
        <f>IF(ISNA(L5852),NA(),K3920)</f>
        <v>0</v>
      </c>
      <c r="L5852">
        <f>IF(OR(L3920="",AND(L3920=L3919,L3920=L3921)),NA(), L3920)</f>
        <v>0</v>
      </c>
      <c r="M5852">
        <f>IF(ISNA(N5852),NA(),M3920)</f>
        <v>0</v>
      </c>
      <c r="N5852">
        <f>IF(OR(N3920="",AND(N3920=N3919,N3920=N3921)),NA(), N3920)</f>
        <v>0</v>
      </c>
    </row>
    <row r="5853" spans="5:14">
      <c r="E5853">
        <f>IF(ISNA(F5853),NA(),E3921)</f>
        <v>0</v>
      </c>
      <c r="F5853">
        <f>IF(OR(F3921="",AND(F3921=F3920,F3921=F3922)),NA(), F3921)</f>
        <v>0</v>
      </c>
      <c r="G5853">
        <f>IF(ISNA(H5853),NA(),G3921)</f>
        <v>0</v>
      </c>
      <c r="H5853">
        <f>IF(OR(H3921="",AND(H3921=H3920,H3921=H3922)),NA(), H3921)</f>
        <v>0</v>
      </c>
      <c r="K5853">
        <f>IF(ISNA(L5853),NA(),K3921)</f>
        <v>0</v>
      </c>
      <c r="L5853">
        <f>IF(OR(L3921="",AND(L3921=L3920,L3921=L3922)),NA(), L3921)</f>
        <v>0</v>
      </c>
      <c r="M5853">
        <f>IF(ISNA(N5853),NA(),M3921)</f>
        <v>0</v>
      </c>
      <c r="N5853">
        <f>IF(OR(N3921="",AND(N3921=N3920,N3921=N3922)),NA(), N3921)</f>
        <v>0</v>
      </c>
    </row>
    <row r="5854" spans="5:14">
      <c r="E5854">
        <f>IF(ISNA(F5854),NA(),E3922)</f>
        <v>0</v>
      </c>
      <c r="F5854">
        <f>IF(OR(F3922="",AND(F3922=F3921,F3922=F3923)),NA(), F3922)</f>
        <v>0</v>
      </c>
      <c r="G5854">
        <f>IF(ISNA(H5854),NA(),G3922)</f>
        <v>0</v>
      </c>
      <c r="H5854">
        <f>IF(OR(H3922="",AND(H3922=H3921,H3922=H3923)),NA(), H3922)</f>
        <v>0</v>
      </c>
      <c r="K5854">
        <f>IF(ISNA(L5854),NA(),K3922)</f>
        <v>0</v>
      </c>
      <c r="L5854">
        <f>IF(OR(L3922="",AND(L3922=L3921,L3922=L3923)),NA(), L3922)</f>
        <v>0</v>
      </c>
      <c r="M5854">
        <f>IF(ISNA(N5854),NA(),M3922)</f>
        <v>0</v>
      </c>
      <c r="N5854">
        <f>IF(OR(N3922="",AND(N3922=N3921,N3922=N3923)),NA(), N3922)</f>
        <v>0</v>
      </c>
    </row>
    <row r="5855" spans="5:14">
      <c r="E5855">
        <f>IF(ISNA(F5855),NA(),E3923)</f>
        <v>0</v>
      </c>
      <c r="F5855">
        <f>IF(OR(F3923="",AND(F3923=F3922,F3923=F3924)),NA(), F3923)</f>
        <v>0</v>
      </c>
      <c r="G5855">
        <f>IF(ISNA(H5855),NA(),G3923)</f>
        <v>0</v>
      </c>
      <c r="H5855">
        <f>IF(OR(H3923="",AND(H3923=H3922,H3923=H3924)),NA(), H3923)</f>
        <v>0</v>
      </c>
      <c r="K5855">
        <f>IF(ISNA(L5855),NA(),K3923)</f>
        <v>0</v>
      </c>
      <c r="L5855">
        <f>IF(OR(L3923="",AND(L3923=L3922,L3923=L3924)),NA(), L3923)</f>
        <v>0</v>
      </c>
      <c r="M5855">
        <f>IF(ISNA(N5855),NA(),M3923)</f>
        <v>0</v>
      </c>
      <c r="N5855">
        <f>IF(OR(N3923="",AND(N3923=N3922,N3923=N3924)),NA(), N3923)</f>
        <v>0</v>
      </c>
    </row>
    <row r="5856" spans="5:14">
      <c r="E5856">
        <f>IF(ISNA(F5856),NA(),E3924)</f>
        <v>0</v>
      </c>
      <c r="F5856">
        <f>IF(OR(F3924="",AND(F3924=F3923,F3924=F3925)),NA(), F3924)</f>
        <v>0</v>
      </c>
      <c r="G5856">
        <f>IF(ISNA(H5856),NA(),G3924)</f>
        <v>0</v>
      </c>
      <c r="H5856">
        <f>IF(OR(H3924="",AND(H3924=H3923,H3924=H3925)),NA(), H3924)</f>
        <v>0</v>
      </c>
      <c r="K5856">
        <f>IF(ISNA(L5856),NA(),K3924)</f>
        <v>0</v>
      </c>
      <c r="L5856">
        <f>IF(OR(L3924="",AND(L3924=L3923,L3924=L3925)),NA(), L3924)</f>
        <v>0</v>
      </c>
      <c r="M5856">
        <f>IF(ISNA(N5856),NA(),M3924)</f>
        <v>0</v>
      </c>
      <c r="N5856">
        <f>IF(OR(N3924="",AND(N3924=N3923,N3924=N3925)),NA(), N3924)</f>
        <v>0</v>
      </c>
    </row>
    <row r="5857" spans="5:14">
      <c r="E5857">
        <f>IF(ISNA(F5857),NA(),E3925)</f>
        <v>0</v>
      </c>
      <c r="F5857">
        <f>IF(OR(F3925="",AND(F3925=F3924,F3925=F3926)),NA(), F3925)</f>
        <v>0</v>
      </c>
      <c r="G5857">
        <f>IF(ISNA(H5857),NA(),G3925)</f>
        <v>0</v>
      </c>
      <c r="H5857">
        <f>IF(OR(H3925="",AND(H3925=H3924,H3925=H3926)),NA(), H3925)</f>
        <v>0</v>
      </c>
      <c r="K5857">
        <f>IF(ISNA(L5857),NA(),K3925)</f>
        <v>0</v>
      </c>
      <c r="L5857">
        <f>IF(OR(L3925="",AND(L3925=L3924,L3925=L3926)),NA(), L3925)</f>
        <v>0</v>
      </c>
      <c r="M5857">
        <f>IF(ISNA(N5857),NA(),M3925)</f>
        <v>0</v>
      </c>
      <c r="N5857">
        <f>IF(OR(N3925="",AND(N3925=N3924,N3925=N3926)),NA(), N3925)</f>
        <v>0</v>
      </c>
    </row>
    <row r="5858" spans="5:14">
      <c r="E5858">
        <f>IF(ISNA(F5858),NA(),E3926)</f>
        <v>0</v>
      </c>
      <c r="F5858">
        <f>IF(OR(F3926="",AND(F3926=F3925,F3926=F3927)),NA(), F3926)</f>
        <v>0</v>
      </c>
      <c r="G5858">
        <f>IF(ISNA(H5858),NA(),G3926)</f>
        <v>0</v>
      </c>
      <c r="H5858">
        <f>IF(OR(H3926="",AND(H3926=H3925,H3926=H3927)),NA(), H3926)</f>
        <v>0</v>
      </c>
      <c r="K5858">
        <f>IF(ISNA(L5858),NA(),K3926)</f>
        <v>0</v>
      </c>
      <c r="L5858">
        <f>IF(OR(L3926="",AND(L3926=L3925,L3926=L3927)),NA(), L3926)</f>
        <v>0</v>
      </c>
      <c r="M5858">
        <f>IF(ISNA(N5858),NA(),M3926)</f>
        <v>0</v>
      </c>
      <c r="N5858">
        <f>IF(OR(N3926="",AND(N3926=N3925,N3926=N3927)),NA(), N3926)</f>
        <v>0</v>
      </c>
    </row>
    <row r="5859" spans="5:14">
      <c r="E5859">
        <f>IF(ISNA(F5859),NA(),E3927)</f>
        <v>0</v>
      </c>
      <c r="F5859">
        <f>IF(OR(F3927="",AND(F3927=F3926,F3927=F3928)),NA(), F3927)</f>
        <v>0</v>
      </c>
      <c r="G5859">
        <f>IF(ISNA(H5859),NA(),G3927)</f>
        <v>0</v>
      </c>
      <c r="H5859">
        <f>IF(OR(H3927="",AND(H3927=H3926,H3927=H3928)),NA(), H3927)</f>
        <v>0</v>
      </c>
      <c r="K5859">
        <f>IF(ISNA(L5859),NA(),K3927)</f>
        <v>0</v>
      </c>
      <c r="L5859">
        <f>IF(OR(L3927="",AND(L3927=L3926,L3927=L3928)),NA(), L3927)</f>
        <v>0</v>
      </c>
      <c r="M5859">
        <f>IF(ISNA(N5859),NA(),M3927)</f>
        <v>0</v>
      </c>
      <c r="N5859">
        <f>IF(OR(N3927="",AND(N3927=N3926,N3927=N3928)),NA(), N3927)</f>
        <v>0</v>
      </c>
    </row>
    <row r="5860" spans="5:14">
      <c r="E5860">
        <f>IF(ISNA(F5860),NA(),E3928)</f>
        <v>0</v>
      </c>
      <c r="F5860">
        <f>IF(OR(F3928="",AND(F3928=F3927,F3928=F3929)),NA(), F3928)</f>
        <v>0</v>
      </c>
      <c r="G5860">
        <f>IF(ISNA(H5860),NA(),G3928)</f>
        <v>0</v>
      </c>
      <c r="H5860">
        <f>IF(OR(H3928="",AND(H3928=H3927,H3928=H3929)),NA(), H3928)</f>
        <v>0</v>
      </c>
      <c r="K5860">
        <f>IF(ISNA(L5860),NA(),K3928)</f>
        <v>0</v>
      </c>
      <c r="L5860">
        <f>IF(OR(L3928="",AND(L3928=L3927,L3928=L3929)),NA(), L3928)</f>
        <v>0</v>
      </c>
      <c r="M5860">
        <f>IF(ISNA(N5860),NA(),M3928)</f>
        <v>0</v>
      </c>
      <c r="N5860">
        <f>IF(OR(N3928="",AND(N3928=N3927,N3928=N3929)),NA(), N3928)</f>
        <v>0</v>
      </c>
    </row>
    <row r="5861" spans="5:14">
      <c r="E5861">
        <f>IF(ISNA(F5861),NA(),E3929)</f>
        <v>0</v>
      </c>
      <c r="F5861">
        <f>IF(OR(F3929="",AND(F3929=F3928,F3929=F3930)),NA(), F3929)</f>
        <v>0</v>
      </c>
      <c r="G5861">
        <f>IF(ISNA(H5861),NA(),G3929)</f>
        <v>0</v>
      </c>
      <c r="H5861">
        <f>IF(OR(H3929="",AND(H3929=H3928,H3929=H3930)),NA(), H3929)</f>
        <v>0</v>
      </c>
      <c r="K5861">
        <f>IF(ISNA(L5861),NA(),K3929)</f>
        <v>0</v>
      </c>
      <c r="L5861">
        <f>IF(OR(L3929="",AND(L3929=L3928,L3929=L3930)),NA(), L3929)</f>
        <v>0</v>
      </c>
      <c r="M5861">
        <f>IF(ISNA(N5861),NA(),M3929)</f>
        <v>0</v>
      </c>
      <c r="N5861">
        <f>IF(OR(N3929="",AND(N3929=N3928,N3929=N3930)),NA(), N3929)</f>
        <v>0</v>
      </c>
    </row>
    <row r="5862" spans="5:14">
      <c r="E5862">
        <f>IF(ISNA(F5862),NA(),E3930)</f>
        <v>0</v>
      </c>
      <c r="F5862">
        <f>IF(OR(F3930="",AND(F3930=F3929,F3930=F3931)),NA(), F3930)</f>
        <v>0</v>
      </c>
      <c r="G5862">
        <f>IF(ISNA(H5862),NA(),G3930)</f>
        <v>0</v>
      </c>
      <c r="H5862">
        <f>IF(OR(H3930="",AND(H3930=H3929,H3930=H3931)),NA(), H3930)</f>
        <v>0</v>
      </c>
      <c r="K5862">
        <f>IF(ISNA(L5862),NA(),K3930)</f>
        <v>0</v>
      </c>
      <c r="L5862">
        <f>IF(OR(L3930="",AND(L3930=L3929,L3930=L3931)),NA(), L3930)</f>
        <v>0</v>
      </c>
      <c r="M5862">
        <f>IF(ISNA(N5862),NA(),M3930)</f>
        <v>0</v>
      </c>
      <c r="N5862">
        <f>IF(OR(N3930="",AND(N3930=N3929,N3930=N3931)),NA(), N3930)</f>
        <v>0</v>
      </c>
    </row>
    <row r="5863" spans="5:14">
      <c r="E5863">
        <f>IF(ISNA(F5863),NA(),E3931)</f>
        <v>0</v>
      </c>
      <c r="F5863">
        <f>IF(OR(F3931="",AND(F3931=F3930,F3931=F3932)),NA(), F3931)</f>
        <v>0</v>
      </c>
      <c r="G5863">
        <f>IF(ISNA(H5863),NA(),G3931)</f>
        <v>0</v>
      </c>
      <c r="H5863">
        <f>IF(OR(H3931="",AND(H3931=H3930,H3931=H3932)),NA(), H3931)</f>
        <v>0</v>
      </c>
      <c r="K5863">
        <f>IF(ISNA(L5863),NA(),K3931)</f>
        <v>0</v>
      </c>
      <c r="L5863">
        <f>IF(OR(L3931="",AND(L3931=L3930,L3931=L3932)),NA(), L3931)</f>
        <v>0</v>
      </c>
      <c r="M5863">
        <f>IF(ISNA(N5863),NA(),M3931)</f>
        <v>0</v>
      </c>
      <c r="N5863">
        <f>IF(OR(N3931="",AND(N3931=N3930,N3931=N3932)),NA(), N3931)</f>
        <v>0</v>
      </c>
    </row>
    <row r="5864" spans="5:14">
      <c r="E5864">
        <f>IF(ISNA(F5864),NA(),E3932)</f>
        <v>0</v>
      </c>
      <c r="F5864">
        <f>IF(OR(F3932="",AND(F3932=F3931,F3932=F3933)),NA(), F3932)</f>
        <v>0</v>
      </c>
      <c r="G5864">
        <f>IF(ISNA(H5864),NA(),G3932)</f>
        <v>0</v>
      </c>
      <c r="H5864">
        <f>IF(OR(H3932="",AND(H3932=H3931,H3932=H3933)),NA(), H3932)</f>
        <v>0</v>
      </c>
      <c r="K5864">
        <f>IF(ISNA(L5864),NA(),K3932)</f>
        <v>0</v>
      </c>
      <c r="L5864">
        <f>IF(OR(L3932="",AND(L3932=L3931,L3932=L3933)),NA(), L3932)</f>
        <v>0</v>
      </c>
      <c r="M5864">
        <f>IF(ISNA(N5864),NA(),M3932)</f>
        <v>0</v>
      </c>
      <c r="N5864">
        <f>IF(OR(N3932="",AND(N3932=N3931,N3932=N3933)),NA(), N3932)</f>
        <v>0</v>
      </c>
    </row>
    <row r="5865" spans="5:14">
      <c r="E5865">
        <f>IF(ISNA(F5865),NA(),E3933)</f>
        <v>0</v>
      </c>
      <c r="F5865">
        <f>IF(OR(F3933="",AND(F3933=F3932,F3933=F3934)),NA(), F3933)</f>
        <v>0</v>
      </c>
      <c r="G5865">
        <f>IF(ISNA(H5865),NA(),G3933)</f>
        <v>0</v>
      </c>
      <c r="H5865">
        <f>IF(OR(H3933="",AND(H3933=H3932,H3933=H3934)),NA(), H3933)</f>
        <v>0</v>
      </c>
      <c r="K5865">
        <f>IF(ISNA(L5865),NA(),K3933)</f>
        <v>0</v>
      </c>
      <c r="L5865">
        <f>IF(OR(L3933="",AND(L3933=L3932,L3933=L3934)),NA(), L3933)</f>
        <v>0</v>
      </c>
      <c r="M5865">
        <f>IF(ISNA(N5865),NA(),M3933)</f>
        <v>0</v>
      </c>
      <c r="N5865">
        <f>IF(OR(N3933="",AND(N3933=N3932,N3933=N3934)),NA(), N3933)</f>
        <v>0</v>
      </c>
    </row>
    <row r="5866" spans="5:14">
      <c r="E5866">
        <f>IF(ISNA(F5866),NA(),E3934)</f>
        <v>0</v>
      </c>
      <c r="F5866">
        <f>IF(OR(F3934="",AND(F3934=F3933,F3934=F3935)),NA(), F3934)</f>
        <v>0</v>
      </c>
      <c r="G5866">
        <f>IF(ISNA(H5866),NA(),G3934)</f>
        <v>0</v>
      </c>
      <c r="H5866">
        <f>IF(OR(H3934="",AND(H3934=H3933,H3934=H3935)),NA(), H3934)</f>
        <v>0</v>
      </c>
      <c r="K5866">
        <f>IF(ISNA(L5866),NA(),K3934)</f>
        <v>0</v>
      </c>
      <c r="L5866">
        <f>IF(OR(L3934="",AND(L3934=L3933,L3934=L3935)),NA(), L3934)</f>
        <v>0</v>
      </c>
      <c r="M5866">
        <f>IF(ISNA(N5866),NA(),M3934)</f>
        <v>0</v>
      </c>
      <c r="N5866">
        <f>IF(OR(N3934="",AND(N3934=N3933,N3934=N3935)),NA(), N3934)</f>
        <v>0</v>
      </c>
    </row>
    <row r="5867" spans="5:14">
      <c r="E5867">
        <f>IF(ISNA(F5867),NA(),E3935)</f>
        <v>0</v>
      </c>
      <c r="F5867">
        <f>IF(OR(F3935="",AND(F3935=F3934,F3935=F3936)),NA(), F3935)</f>
        <v>0</v>
      </c>
      <c r="G5867">
        <f>IF(ISNA(H5867),NA(),G3935)</f>
        <v>0</v>
      </c>
      <c r="H5867">
        <f>IF(OR(H3935="",AND(H3935=H3934,H3935=H3936)),NA(), H3935)</f>
        <v>0</v>
      </c>
      <c r="K5867">
        <f>IF(ISNA(L5867),NA(),K3935)</f>
        <v>0</v>
      </c>
      <c r="L5867">
        <f>IF(OR(L3935="",AND(L3935=L3934,L3935=L3936)),NA(), L3935)</f>
        <v>0</v>
      </c>
      <c r="M5867">
        <f>IF(ISNA(N5867),NA(),M3935)</f>
        <v>0</v>
      </c>
      <c r="N5867">
        <f>IF(OR(N3935="",AND(N3935=N3934,N3935=N3936)),NA(), N3935)</f>
        <v>0</v>
      </c>
    </row>
    <row r="5868" spans="5:14">
      <c r="E5868">
        <f>IF(ISNA(F5868),NA(),E3936)</f>
        <v>0</v>
      </c>
      <c r="F5868">
        <f>IF(OR(F3936="",AND(F3936=F3935,F3936=F3937)),NA(), F3936)</f>
        <v>0</v>
      </c>
      <c r="G5868">
        <f>IF(ISNA(H5868),NA(),G3936)</f>
        <v>0</v>
      </c>
      <c r="H5868">
        <f>IF(OR(H3936="",AND(H3936=H3935,H3936=H3937)),NA(), H3936)</f>
        <v>0</v>
      </c>
      <c r="K5868">
        <f>IF(ISNA(L5868),NA(),K3936)</f>
        <v>0</v>
      </c>
      <c r="L5868">
        <f>IF(OR(L3936="",AND(L3936=L3935,L3936=L3937)),NA(), L3936)</f>
        <v>0</v>
      </c>
      <c r="M5868">
        <f>IF(ISNA(N5868),NA(),M3936)</f>
        <v>0</v>
      </c>
      <c r="N5868">
        <f>IF(OR(N3936="",AND(N3936=N3935,N3936=N3937)),NA(), N3936)</f>
        <v>0</v>
      </c>
    </row>
    <row r="5869" spans="5:14">
      <c r="E5869">
        <f>IF(ISNA(F5869),NA(),E3937)</f>
        <v>0</v>
      </c>
      <c r="F5869">
        <f>IF(OR(F3937="",AND(F3937=F3936,F3937=F3938)),NA(), F3937)</f>
        <v>0</v>
      </c>
      <c r="G5869">
        <f>IF(ISNA(H5869),NA(),G3937)</f>
        <v>0</v>
      </c>
      <c r="H5869">
        <f>IF(OR(H3937="",AND(H3937=H3936,H3937=H3938)),NA(), H3937)</f>
        <v>0</v>
      </c>
      <c r="K5869">
        <f>IF(ISNA(L5869),NA(),K3937)</f>
        <v>0</v>
      </c>
      <c r="L5869">
        <f>IF(OR(L3937="",AND(L3937=L3936,L3937=L3938)),NA(), L3937)</f>
        <v>0</v>
      </c>
      <c r="M5869">
        <f>IF(ISNA(N5869),NA(),M3937)</f>
        <v>0</v>
      </c>
      <c r="N5869">
        <f>IF(OR(N3937="",AND(N3937=N3936,N3937=N3938)),NA(), N3937)</f>
        <v>0</v>
      </c>
    </row>
    <row r="5870" spans="5:14">
      <c r="E5870">
        <f>IF(ISNA(F5870),NA(),E3938)</f>
        <v>0</v>
      </c>
      <c r="F5870">
        <f>IF(OR(F3938="",AND(F3938=F3937,F3938=F3939)),NA(), F3938)</f>
        <v>0</v>
      </c>
      <c r="G5870">
        <f>IF(ISNA(H5870),NA(),G3938)</f>
        <v>0</v>
      </c>
      <c r="H5870">
        <f>IF(OR(H3938="",AND(H3938=H3937,H3938=H3939)),NA(), H3938)</f>
        <v>0</v>
      </c>
      <c r="K5870">
        <f>IF(ISNA(L5870),NA(),K3938)</f>
        <v>0</v>
      </c>
      <c r="L5870">
        <f>IF(OR(L3938="",AND(L3938=L3937,L3938=L3939)),NA(), L3938)</f>
        <v>0</v>
      </c>
      <c r="M5870">
        <f>IF(ISNA(N5870),NA(),M3938)</f>
        <v>0</v>
      </c>
      <c r="N5870">
        <f>IF(OR(N3938="",AND(N3938=N3937,N3938=N3939)),NA(), N3938)</f>
        <v>0</v>
      </c>
    </row>
    <row r="5871" spans="5:14">
      <c r="E5871">
        <f>IF(ISNA(F5871),NA(),E3939)</f>
        <v>0</v>
      </c>
      <c r="F5871">
        <f>IF(OR(F3939="",AND(F3939=F3938,F3939=F3940)),NA(), F3939)</f>
        <v>0</v>
      </c>
      <c r="G5871">
        <f>IF(ISNA(H5871),NA(),G3939)</f>
        <v>0</v>
      </c>
      <c r="H5871">
        <f>IF(OR(H3939="",AND(H3939=H3938,H3939=H3940)),NA(), H3939)</f>
        <v>0</v>
      </c>
      <c r="K5871">
        <f>IF(ISNA(L5871),NA(),K3939)</f>
        <v>0</v>
      </c>
      <c r="L5871">
        <f>IF(OR(L3939="",AND(L3939=L3938,L3939=L3940)),NA(), L3939)</f>
        <v>0</v>
      </c>
      <c r="M5871">
        <f>IF(ISNA(N5871),NA(),M3939)</f>
        <v>0</v>
      </c>
      <c r="N5871">
        <f>IF(OR(N3939="",AND(N3939=N3938,N3939=N3940)),NA(), N3939)</f>
        <v>0</v>
      </c>
    </row>
    <row r="5872" spans="5:14">
      <c r="E5872">
        <f>IF(ISNA(F5872),NA(),E3940)</f>
        <v>0</v>
      </c>
      <c r="F5872">
        <f>IF(OR(F3940="",AND(F3940=F3939,F3940=F3941)),NA(), F3940)</f>
        <v>0</v>
      </c>
      <c r="G5872">
        <f>IF(ISNA(H5872),NA(),G3940)</f>
        <v>0</v>
      </c>
      <c r="H5872">
        <f>IF(OR(H3940="",AND(H3940=H3939,H3940=H3941)),NA(), H3940)</f>
        <v>0</v>
      </c>
      <c r="K5872">
        <f>IF(ISNA(L5872),NA(),K3940)</f>
        <v>0</v>
      </c>
      <c r="L5872">
        <f>IF(OR(L3940="",AND(L3940=L3939,L3940=L3941)),NA(), L3940)</f>
        <v>0</v>
      </c>
      <c r="M5872">
        <f>IF(ISNA(N5872),NA(),M3940)</f>
        <v>0</v>
      </c>
      <c r="N5872">
        <f>IF(OR(N3940="",AND(N3940=N3939,N3940=N3941)),NA(), N3940)</f>
        <v>0</v>
      </c>
    </row>
    <row r="5873" spans="5:14">
      <c r="E5873">
        <f>IF(ISNA(F5873),NA(),E3941)</f>
        <v>0</v>
      </c>
      <c r="F5873">
        <f>IF(OR(F3941="",AND(F3941=F3940,F3941=F3942)),NA(), F3941)</f>
        <v>0</v>
      </c>
      <c r="G5873">
        <f>IF(ISNA(H5873),NA(),G3941)</f>
        <v>0</v>
      </c>
      <c r="H5873">
        <f>IF(OR(H3941="",AND(H3941=H3940,H3941=H3942)),NA(), H3941)</f>
        <v>0</v>
      </c>
      <c r="K5873">
        <f>IF(ISNA(L5873),NA(),K3941)</f>
        <v>0</v>
      </c>
      <c r="L5873">
        <f>IF(OR(L3941="",AND(L3941=L3940,L3941=L3942)),NA(), L3941)</f>
        <v>0</v>
      </c>
      <c r="M5873">
        <f>IF(ISNA(N5873),NA(),M3941)</f>
        <v>0</v>
      </c>
      <c r="N5873">
        <f>IF(OR(N3941="",AND(N3941=N3940,N3941=N3942)),NA(), N3941)</f>
        <v>0</v>
      </c>
    </row>
    <row r="5874" spans="5:14">
      <c r="E5874">
        <f>IF(ISNA(F5874),NA(),E3942)</f>
        <v>0</v>
      </c>
      <c r="F5874">
        <f>IF(OR(F3942="",AND(F3942=F3941,F3942=F3943)),NA(), F3942)</f>
        <v>0</v>
      </c>
      <c r="G5874">
        <f>IF(ISNA(H5874),NA(),G3942)</f>
        <v>0</v>
      </c>
      <c r="H5874">
        <f>IF(OR(H3942="",AND(H3942=H3941,H3942=H3943)),NA(), H3942)</f>
        <v>0</v>
      </c>
      <c r="K5874">
        <f>IF(ISNA(L5874),NA(),K3942)</f>
        <v>0</v>
      </c>
      <c r="L5874">
        <f>IF(OR(L3942="",AND(L3942=L3941,L3942=L3943)),NA(), L3942)</f>
        <v>0</v>
      </c>
      <c r="M5874">
        <f>IF(ISNA(N5874),NA(),M3942)</f>
        <v>0</v>
      </c>
      <c r="N5874">
        <f>IF(OR(N3942="",AND(N3942=N3941,N3942=N3943)),NA(), N3942)</f>
        <v>0</v>
      </c>
    </row>
    <row r="5875" spans="5:14">
      <c r="E5875">
        <f>IF(ISNA(F5875),NA(),E3943)</f>
        <v>0</v>
      </c>
      <c r="F5875">
        <f>IF(OR(F3943="",AND(F3943=F3942,F3943=F3944)),NA(), F3943)</f>
        <v>0</v>
      </c>
      <c r="G5875">
        <f>IF(ISNA(H5875),NA(),G3943)</f>
        <v>0</v>
      </c>
      <c r="H5875">
        <f>IF(OR(H3943="",AND(H3943=H3942,H3943=H3944)),NA(), H3943)</f>
        <v>0</v>
      </c>
      <c r="K5875">
        <f>IF(ISNA(L5875),NA(),K3943)</f>
        <v>0</v>
      </c>
      <c r="L5875">
        <f>IF(OR(L3943="",AND(L3943=L3942,L3943=L3944)),NA(), L3943)</f>
        <v>0</v>
      </c>
      <c r="M5875">
        <f>IF(ISNA(N5875),NA(),M3943)</f>
        <v>0</v>
      </c>
      <c r="N5875">
        <f>IF(OR(N3943="",AND(N3943=N3942,N3943=N3944)),NA(), N3943)</f>
        <v>0</v>
      </c>
    </row>
    <row r="5876" spans="5:14">
      <c r="E5876">
        <f>IF(ISNA(F5876),NA(),E3944)</f>
        <v>0</v>
      </c>
      <c r="F5876">
        <f>IF(OR(F3944="",AND(F3944=F3943,F3944=F3945)),NA(), F3944)</f>
        <v>0</v>
      </c>
      <c r="G5876">
        <f>IF(ISNA(H5876),NA(),G3944)</f>
        <v>0</v>
      </c>
      <c r="H5876">
        <f>IF(OR(H3944="",AND(H3944=H3943,H3944=H3945)),NA(), H3944)</f>
        <v>0</v>
      </c>
      <c r="K5876">
        <f>IF(ISNA(L5876),NA(),K3944)</f>
        <v>0</v>
      </c>
      <c r="L5876">
        <f>IF(OR(L3944="",AND(L3944=L3943,L3944=L3945)),NA(), L3944)</f>
        <v>0</v>
      </c>
      <c r="M5876">
        <f>IF(ISNA(N5876),NA(),M3944)</f>
        <v>0</v>
      </c>
      <c r="N5876">
        <f>IF(OR(N3944="",AND(N3944=N3943,N3944=N3945)),NA(), N3944)</f>
        <v>0</v>
      </c>
    </row>
    <row r="5877" spans="5:14">
      <c r="E5877">
        <f>IF(ISNA(F5877),NA(),E3945)</f>
        <v>0</v>
      </c>
      <c r="F5877">
        <f>IF(OR(F3945="",AND(F3945=F3944,F3945=F3946)),NA(), F3945)</f>
        <v>0</v>
      </c>
      <c r="G5877">
        <f>IF(ISNA(H5877),NA(),G3945)</f>
        <v>0</v>
      </c>
      <c r="H5877">
        <f>IF(OR(H3945="",AND(H3945=H3944,H3945=H3946)),NA(), H3945)</f>
        <v>0</v>
      </c>
      <c r="K5877">
        <f>IF(ISNA(L5877),NA(),K3945)</f>
        <v>0</v>
      </c>
      <c r="L5877">
        <f>IF(OR(L3945="",AND(L3945=L3944,L3945=L3946)),NA(), L3945)</f>
        <v>0</v>
      </c>
      <c r="M5877">
        <f>IF(ISNA(N5877),NA(),M3945)</f>
        <v>0</v>
      </c>
      <c r="N5877">
        <f>IF(OR(N3945="",AND(N3945=N3944,N3945=N3946)),NA(), N3945)</f>
        <v>0</v>
      </c>
    </row>
    <row r="5878" spans="5:14">
      <c r="E5878">
        <f>IF(ISNA(F5878),NA(),E3946)</f>
        <v>0</v>
      </c>
      <c r="F5878">
        <f>IF(OR(F3946="",AND(F3946=F3945,F3946=F3947)),NA(), F3946)</f>
        <v>0</v>
      </c>
      <c r="G5878">
        <f>IF(ISNA(H5878),NA(),G3946)</f>
        <v>0</v>
      </c>
      <c r="H5878">
        <f>IF(OR(H3946="",AND(H3946=H3945,H3946=H3947)),NA(), H3946)</f>
        <v>0</v>
      </c>
      <c r="K5878">
        <f>IF(ISNA(L5878),NA(),K3946)</f>
        <v>0</v>
      </c>
      <c r="L5878">
        <f>IF(OR(L3946="",AND(L3946=L3945,L3946=L3947)),NA(), L3946)</f>
        <v>0</v>
      </c>
      <c r="M5878">
        <f>IF(ISNA(N5878),NA(),M3946)</f>
        <v>0</v>
      </c>
      <c r="N5878">
        <f>IF(OR(N3946="",AND(N3946=N3945,N3946=N3947)),NA(), N3946)</f>
        <v>0</v>
      </c>
    </row>
    <row r="5879" spans="5:14">
      <c r="E5879">
        <f>IF(ISNA(F5879),NA(),E3947)</f>
        <v>0</v>
      </c>
      <c r="F5879">
        <f>IF(OR(F3947="",AND(F3947=F3946,F3947=F3948)),NA(), F3947)</f>
        <v>0</v>
      </c>
      <c r="G5879">
        <f>IF(ISNA(H5879),NA(),G3947)</f>
        <v>0</v>
      </c>
      <c r="H5879">
        <f>IF(OR(H3947="",AND(H3947=H3946,H3947=H3948)),NA(), H3947)</f>
        <v>0</v>
      </c>
      <c r="K5879">
        <f>IF(ISNA(L5879),NA(),K3947)</f>
        <v>0</v>
      </c>
      <c r="L5879">
        <f>IF(OR(L3947="",AND(L3947=L3946,L3947=L3948)),NA(), L3947)</f>
        <v>0</v>
      </c>
      <c r="M5879">
        <f>IF(ISNA(N5879),NA(),M3947)</f>
        <v>0</v>
      </c>
      <c r="N5879">
        <f>IF(OR(N3947="",AND(N3947=N3946,N3947=N3948)),NA(), N3947)</f>
        <v>0</v>
      </c>
    </row>
    <row r="5880" spans="5:14">
      <c r="E5880">
        <f>IF(ISNA(F5880),NA(),E3948)</f>
        <v>0</v>
      </c>
      <c r="F5880">
        <f>IF(OR(F3948="",AND(F3948=F3947,F3948=F3949)),NA(), F3948)</f>
        <v>0</v>
      </c>
      <c r="G5880">
        <f>IF(ISNA(H5880),NA(),G3948)</f>
        <v>0</v>
      </c>
      <c r="H5880">
        <f>IF(OR(H3948="",AND(H3948=H3947,H3948=H3949)),NA(), H3948)</f>
        <v>0</v>
      </c>
      <c r="K5880">
        <f>IF(ISNA(L5880),NA(),K3948)</f>
        <v>0</v>
      </c>
      <c r="L5880">
        <f>IF(OR(L3948="",AND(L3948=L3947,L3948=L3949)),NA(), L3948)</f>
        <v>0</v>
      </c>
      <c r="M5880">
        <f>IF(ISNA(N5880),NA(),M3948)</f>
        <v>0</v>
      </c>
      <c r="N5880">
        <f>IF(OR(N3948="",AND(N3948=N3947,N3948=N3949)),NA(), N3948)</f>
        <v>0</v>
      </c>
    </row>
    <row r="5881" spans="5:14">
      <c r="E5881">
        <f>IF(ISNA(F5881),NA(),E3949)</f>
        <v>0</v>
      </c>
      <c r="F5881">
        <f>IF(OR(F3949="",AND(F3949=F3948,F3949=F3950)),NA(), F3949)</f>
        <v>0</v>
      </c>
      <c r="G5881">
        <f>IF(ISNA(H5881),NA(),G3949)</f>
        <v>0</v>
      </c>
      <c r="H5881">
        <f>IF(OR(H3949="",AND(H3949=H3948,H3949=H3950)),NA(), H3949)</f>
        <v>0</v>
      </c>
      <c r="K5881">
        <f>IF(ISNA(L5881),NA(),K3949)</f>
        <v>0</v>
      </c>
      <c r="L5881">
        <f>IF(OR(L3949="",AND(L3949=L3948,L3949=L3950)),NA(), L3949)</f>
        <v>0</v>
      </c>
      <c r="M5881">
        <f>IF(ISNA(N5881),NA(),M3949)</f>
        <v>0</v>
      </c>
      <c r="N5881">
        <f>IF(OR(N3949="",AND(N3949=N3948,N3949=N3950)),NA(), N3949)</f>
        <v>0</v>
      </c>
    </row>
    <row r="5882" spans="5:14">
      <c r="E5882">
        <f>IF(ISNA(F5882),NA(),E3950)</f>
        <v>0</v>
      </c>
      <c r="F5882">
        <f>IF(OR(F3950="",AND(F3950=F3949,F3950=F3951)),NA(), F3950)</f>
        <v>0</v>
      </c>
      <c r="G5882">
        <f>IF(ISNA(H5882),NA(),G3950)</f>
        <v>0</v>
      </c>
      <c r="H5882">
        <f>IF(OR(H3950="",AND(H3950=H3949,H3950=H3951)),NA(), H3950)</f>
        <v>0</v>
      </c>
      <c r="K5882">
        <f>IF(ISNA(L5882),NA(),K3950)</f>
        <v>0</v>
      </c>
      <c r="L5882">
        <f>IF(OR(L3950="",AND(L3950=L3949,L3950=L3951)),NA(), L3950)</f>
        <v>0</v>
      </c>
      <c r="M5882">
        <f>IF(ISNA(N5882),NA(),M3950)</f>
        <v>0</v>
      </c>
      <c r="N5882">
        <f>IF(OR(N3950="",AND(N3950=N3949,N3950=N3951)),NA(), N3950)</f>
        <v>0</v>
      </c>
    </row>
    <row r="5883" spans="5:14">
      <c r="E5883">
        <f>IF(ISNA(F5883),NA(),E3951)</f>
        <v>0</v>
      </c>
      <c r="F5883">
        <f>IF(OR(F3951="",AND(F3951=F3950,F3951=F3952)),NA(), F3951)</f>
        <v>0</v>
      </c>
      <c r="G5883">
        <f>IF(ISNA(H5883),NA(),G3951)</f>
        <v>0</v>
      </c>
      <c r="H5883">
        <f>IF(OR(H3951="",AND(H3951=H3950,H3951=H3952)),NA(), H3951)</f>
        <v>0</v>
      </c>
      <c r="K5883">
        <f>IF(ISNA(L5883),NA(),K3951)</f>
        <v>0</v>
      </c>
      <c r="L5883">
        <f>IF(OR(L3951="",AND(L3951=L3950,L3951=L3952)),NA(), L3951)</f>
        <v>0</v>
      </c>
      <c r="M5883">
        <f>IF(ISNA(N5883),NA(),M3951)</f>
        <v>0</v>
      </c>
      <c r="N5883">
        <f>IF(OR(N3951="",AND(N3951=N3950,N3951=N3952)),NA(), N3951)</f>
        <v>0</v>
      </c>
    </row>
    <row r="5884" spans="5:14">
      <c r="E5884">
        <f>IF(ISNA(F5884),NA(),E3952)</f>
        <v>0</v>
      </c>
      <c r="F5884">
        <f>IF(OR(F3952="",AND(F3952=F3951,F3952=F3953)),NA(), F3952)</f>
        <v>0</v>
      </c>
      <c r="G5884">
        <f>IF(ISNA(H5884),NA(),G3952)</f>
        <v>0</v>
      </c>
      <c r="H5884">
        <f>IF(OR(H3952="",AND(H3952=H3951,H3952=H3953)),NA(), H3952)</f>
        <v>0</v>
      </c>
      <c r="K5884">
        <f>IF(ISNA(L5884),NA(),K3952)</f>
        <v>0</v>
      </c>
      <c r="L5884">
        <f>IF(OR(L3952="",AND(L3952=L3951,L3952=L3953)),NA(), L3952)</f>
        <v>0</v>
      </c>
      <c r="M5884">
        <f>IF(ISNA(N5884),NA(),M3952)</f>
        <v>0</v>
      </c>
      <c r="N5884">
        <f>IF(OR(N3952="",AND(N3952=N3951,N3952=N3953)),NA(), N3952)</f>
        <v>0</v>
      </c>
    </row>
    <row r="5885" spans="5:14">
      <c r="E5885">
        <f>IF(ISNA(F5885),NA(),E3953)</f>
        <v>0</v>
      </c>
      <c r="F5885">
        <f>IF(OR(F3953="",AND(F3953=F3952,F3953=F3954)),NA(), F3953)</f>
        <v>0</v>
      </c>
      <c r="G5885">
        <f>IF(ISNA(H5885),NA(),G3953)</f>
        <v>0</v>
      </c>
      <c r="H5885">
        <f>IF(OR(H3953="",AND(H3953=H3952,H3953=H3954)),NA(), H3953)</f>
        <v>0</v>
      </c>
      <c r="K5885">
        <f>IF(ISNA(L5885),NA(),K3953)</f>
        <v>0</v>
      </c>
      <c r="L5885">
        <f>IF(OR(L3953="",AND(L3953=L3952,L3953=L3954)),NA(), L3953)</f>
        <v>0</v>
      </c>
      <c r="M5885">
        <f>IF(ISNA(N5885),NA(),M3953)</f>
        <v>0</v>
      </c>
      <c r="N5885">
        <f>IF(OR(N3953="",AND(N3953=N3952,N3953=N3954)),NA(), N3953)</f>
        <v>0</v>
      </c>
    </row>
    <row r="5886" spans="5:14">
      <c r="E5886">
        <f>IF(ISNA(F5886),NA(),E3954)</f>
        <v>0</v>
      </c>
      <c r="F5886">
        <f>IF(OR(F3954="",AND(F3954=F3953,F3954=F3955)),NA(), F3954)</f>
        <v>0</v>
      </c>
      <c r="G5886">
        <f>IF(ISNA(H5886),NA(),G3954)</f>
        <v>0</v>
      </c>
      <c r="H5886">
        <f>IF(OR(H3954="",AND(H3954=H3953,H3954=H3955)),NA(), H3954)</f>
        <v>0</v>
      </c>
      <c r="K5886">
        <f>IF(ISNA(L5886),NA(),K3954)</f>
        <v>0</v>
      </c>
      <c r="L5886">
        <f>IF(OR(L3954="",AND(L3954=L3953,L3954=L3955)),NA(), L3954)</f>
        <v>0</v>
      </c>
      <c r="M5886">
        <f>IF(ISNA(N5886),NA(),M3954)</f>
        <v>0</v>
      </c>
      <c r="N5886">
        <f>IF(OR(N3954="",AND(N3954=N3953,N3954=N3955)),NA(), N3954)</f>
        <v>0</v>
      </c>
    </row>
    <row r="5887" spans="5:14">
      <c r="E5887">
        <f>IF(ISNA(F5887),NA(),E3955)</f>
        <v>0</v>
      </c>
      <c r="F5887">
        <f>IF(OR(F3955="",AND(F3955=F3954,F3955=F3956)),NA(), F3955)</f>
        <v>0</v>
      </c>
      <c r="G5887">
        <f>IF(ISNA(H5887),NA(),G3955)</f>
        <v>0</v>
      </c>
      <c r="H5887">
        <f>IF(OR(H3955="",AND(H3955=H3954,H3955=H3956)),NA(), H3955)</f>
        <v>0</v>
      </c>
      <c r="K5887">
        <f>IF(ISNA(L5887),NA(),K3955)</f>
        <v>0</v>
      </c>
      <c r="L5887">
        <f>IF(OR(L3955="",AND(L3955=L3954,L3955=L3956)),NA(), L3955)</f>
        <v>0</v>
      </c>
      <c r="M5887">
        <f>IF(ISNA(N5887),NA(),M3955)</f>
        <v>0</v>
      </c>
      <c r="N5887">
        <f>IF(OR(N3955="",AND(N3955=N3954,N3955=N3956)),NA(), N3955)</f>
        <v>0</v>
      </c>
    </row>
    <row r="5888" spans="5:14">
      <c r="E5888">
        <f>IF(ISNA(F5888),NA(),E3956)</f>
        <v>0</v>
      </c>
      <c r="F5888">
        <f>IF(OR(F3956="",AND(F3956=F3955,F3956=F3957)),NA(), F3956)</f>
        <v>0</v>
      </c>
      <c r="G5888">
        <f>IF(ISNA(H5888),NA(),G3956)</f>
        <v>0</v>
      </c>
      <c r="H5888">
        <f>IF(OR(H3956="",AND(H3956=H3955,H3956=H3957)),NA(), H3956)</f>
        <v>0</v>
      </c>
      <c r="K5888">
        <f>IF(ISNA(L5888),NA(),K3956)</f>
        <v>0</v>
      </c>
      <c r="L5888">
        <f>IF(OR(L3956="",AND(L3956=L3955,L3956=L3957)),NA(), L3956)</f>
        <v>0</v>
      </c>
      <c r="M5888">
        <f>IF(ISNA(N5888),NA(),M3956)</f>
        <v>0</v>
      </c>
      <c r="N5888">
        <f>IF(OR(N3956="",AND(N3956=N3955,N3956=N3957)),NA(), N3956)</f>
        <v>0</v>
      </c>
    </row>
    <row r="5889" spans="5:14">
      <c r="E5889">
        <f>IF(ISNA(F5889),NA(),E3957)</f>
        <v>0</v>
      </c>
      <c r="F5889">
        <f>IF(OR(F3957="",AND(F3957=F3956,F3957=F3958)),NA(), F3957)</f>
        <v>0</v>
      </c>
      <c r="G5889">
        <f>IF(ISNA(H5889),NA(),G3957)</f>
        <v>0</v>
      </c>
      <c r="H5889">
        <f>IF(OR(H3957="",AND(H3957=H3956,H3957=H3958)),NA(), H3957)</f>
        <v>0</v>
      </c>
      <c r="K5889">
        <f>IF(ISNA(L5889),NA(),K3957)</f>
        <v>0</v>
      </c>
      <c r="L5889">
        <f>IF(OR(L3957="",AND(L3957=L3956,L3957=L3958)),NA(), L3957)</f>
        <v>0</v>
      </c>
      <c r="M5889">
        <f>IF(ISNA(N5889),NA(),M3957)</f>
        <v>0</v>
      </c>
      <c r="N5889">
        <f>IF(OR(N3957="",AND(N3957=N3956,N3957=N3958)),NA(), N3957)</f>
        <v>0</v>
      </c>
    </row>
    <row r="5890" spans="5:14">
      <c r="E5890">
        <f>IF(ISNA(F5890),NA(),E3958)</f>
        <v>0</v>
      </c>
      <c r="F5890">
        <f>IF(OR(F3958="",AND(F3958=F3957,F3958=F3959)),NA(), F3958)</f>
        <v>0</v>
      </c>
      <c r="G5890">
        <f>IF(ISNA(H5890),NA(),G3958)</f>
        <v>0</v>
      </c>
      <c r="H5890">
        <f>IF(OR(H3958="",AND(H3958=H3957,H3958=H3959)),NA(), H3958)</f>
        <v>0</v>
      </c>
      <c r="K5890">
        <f>IF(ISNA(L5890),NA(),K3958)</f>
        <v>0</v>
      </c>
      <c r="L5890">
        <f>IF(OR(L3958="",AND(L3958=L3957,L3958=L3959)),NA(), L3958)</f>
        <v>0</v>
      </c>
      <c r="M5890">
        <f>IF(ISNA(N5890),NA(),M3958)</f>
        <v>0</v>
      </c>
      <c r="N5890">
        <f>IF(OR(N3958="",AND(N3958=N3957,N3958=N3959)),NA(), N3958)</f>
        <v>0</v>
      </c>
    </row>
    <row r="5891" spans="5:14">
      <c r="E5891">
        <f>IF(ISNA(F5891),NA(),E3959)</f>
        <v>0</v>
      </c>
      <c r="F5891">
        <f>IF(OR(F3959="",AND(F3959=F3958,F3959=F3960)),NA(), F3959)</f>
        <v>0</v>
      </c>
      <c r="G5891">
        <f>IF(ISNA(H5891),NA(),G3959)</f>
        <v>0</v>
      </c>
      <c r="H5891">
        <f>IF(OR(H3959="",AND(H3959=H3958,H3959=H3960)),NA(), H3959)</f>
        <v>0</v>
      </c>
      <c r="K5891">
        <f>IF(ISNA(L5891),NA(),K3959)</f>
        <v>0</v>
      </c>
      <c r="L5891">
        <f>IF(OR(L3959="",AND(L3959=L3958,L3959=L3960)),NA(), L3959)</f>
        <v>0</v>
      </c>
      <c r="M5891">
        <f>IF(ISNA(N5891),NA(),M3959)</f>
        <v>0</v>
      </c>
      <c r="N5891">
        <f>IF(OR(N3959="",AND(N3959=N3958,N3959=N3960)),NA(), N3959)</f>
        <v>0</v>
      </c>
    </row>
    <row r="5892" spans="5:14">
      <c r="E5892">
        <f>IF(ISNA(F5892),NA(),E3960)</f>
        <v>0</v>
      </c>
      <c r="F5892">
        <f>IF(OR(F3960="",AND(F3960=F3959,F3960=F3961)),NA(), F3960)</f>
        <v>0</v>
      </c>
      <c r="G5892">
        <f>IF(ISNA(H5892),NA(),G3960)</f>
        <v>0</v>
      </c>
      <c r="H5892">
        <f>IF(OR(H3960="",AND(H3960=H3959,H3960=H3961)),NA(), H3960)</f>
        <v>0</v>
      </c>
      <c r="K5892">
        <f>IF(ISNA(L5892),NA(),K3960)</f>
        <v>0</v>
      </c>
      <c r="L5892">
        <f>IF(OR(L3960="",AND(L3960=L3959,L3960=L3961)),NA(), L3960)</f>
        <v>0</v>
      </c>
      <c r="M5892">
        <f>IF(ISNA(N5892),NA(),M3960)</f>
        <v>0</v>
      </c>
      <c r="N5892">
        <f>IF(OR(N3960="",AND(N3960=N3959,N3960=N3961)),NA(), N3960)</f>
        <v>0</v>
      </c>
    </row>
    <row r="5893" spans="5:14">
      <c r="E5893">
        <f>IF(ISNA(F5893),NA(),E3961)</f>
        <v>0</v>
      </c>
      <c r="F5893">
        <f>IF(OR(F3961="",AND(F3961=F3960,F3961=F3962)),NA(), F3961)</f>
        <v>0</v>
      </c>
      <c r="G5893">
        <f>IF(ISNA(H5893),NA(),G3961)</f>
        <v>0</v>
      </c>
      <c r="H5893">
        <f>IF(OR(H3961="",AND(H3961=H3960,H3961=H3962)),NA(), H3961)</f>
        <v>0</v>
      </c>
      <c r="K5893">
        <f>IF(ISNA(L5893),NA(),K3961)</f>
        <v>0</v>
      </c>
      <c r="L5893">
        <f>IF(OR(L3961="",AND(L3961=L3960,L3961=L3962)),NA(), L3961)</f>
        <v>0</v>
      </c>
      <c r="M5893">
        <f>IF(ISNA(N5893),NA(),M3961)</f>
        <v>0</v>
      </c>
      <c r="N5893">
        <f>IF(OR(N3961="",AND(N3961=N3960,N3961=N3962)),NA(), N3961)</f>
        <v>0</v>
      </c>
    </row>
    <row r="5894" spans="5:14">
      <c r="E5894">
        <f>IF(ISNA(F5894),NA(),E3962)</f>
        <v>0</v>
      </c>
      <c r="F5894">
        <f>IF(OR(F3962="",AND(F3962=F3961,F3962=F3963)),NA(), F3962)</f>
        <v>0</v>
      </c>
      <c r="G5894">
        <f>IF(ISNA(H5894),NA(),G3962)</f>
        <v>0</v>
      </c>
      <c r="H5894">
        <f>IF(OR(H3962="",AND(H3962=H3961,H3962=H3963)),NA(), H3962)</f>
        <v>0</v>
      </c>
      <c r="K5894">
        <f>IF(ISNA(L5894),NA(),K3962)</f>
        <v>0</v>
      </c>
      <c r="L5894">
        <f>IF(OR(L3962="",AND(L3962=L3961,L3962=L3963)),NA(), L3962)</f>
        <v>0</v>
      </c>
      <c r="M5894">
        <f>IF(ISNA(N5894),NA(),M3962)</f>
        <v>0</v>
      </c>
      <c r="N5894">
        <f>IF(OR(N3962="",AND(N3962=N3961,N3962=N3963)),NA(), N3962)</f>
        <v>0</v>
      </c>
    </row>
    <row r="5895" spans="5:14">
      <c r="E5895">
        <f>IF(ISNA(F5895),NA(),E3963)</f>
        <v>0</v>
      </c>
      <c r="F5895">
        <f>IF(OR(F3963="",AND(F3963=F3962,F3963=F3964)),NA(), F3963)</f>
        <v>0</v>
      </c>
      <c r="G5895">
        <f>IF(ISNA(H5895),NA(),G3963)</f>
        <v>0</v>
      </c>
      <c r="H5895">
        <f>IF(OR(H3963="",AND(H3963=H3962,H3963=H3964)),NA(), H3963)</f>
        <v>0</v>
      </c>
      <c r="K5895">
        <f>IF(ISNA(L5895),NA(),K3963)</f>
        <v>0</v>
      </c>
      <c r="L5895">
        <f>IF(OR(L3963="",AND(L3963=L3962,L3963=L3964)),NA(), L3963)</f>
        <v>0</v>
      </c>
      <c r="M5895">
        <f>IF(ISNA(N5895),NA(),M3963)</f>
        <v>0</v>
      </c>
      <c r="N5895">
        <f>IF(OR(N3963="",AND(N3963=N3962,N3963=N3964)),NA(), N3963)</f>
        <v>0</v>
      </c>
    </row>
    <row r="5896" spans="5:14">
      <c r="E5896">
        <f>IF(ISNA(F5896),NA(),E3964)</f>
        <v>0</v>
      </c>
      <c r="F5896">
        <f>IF(OR(F3964="",AND(F3964=F3963,F3964=F3965)),NA(), F3964)</f>
        <v>0</v>
      </c>
      <c r="G5896">
        <f>IF(ISNA(H5896),NA(),G3964)</f>
        <v>0</v>
      </c>
      <c r="H5896">
        <f>IF(OR(H3964="",AND(H3964=H3963,H3964=H3965)),NA(), H3964)</f>
        <v>0</v>
      </c>
      <c r="K5896">
        <f>IF(ISNA(L5896),NA(),K3964)</f>
        <v>0</v>
      </c>
      <c r="L5896">
        <f>IF(OR(L3964="",AND(L3964=L3963,L3964=L3965)),NA(), L3964)</f>
        <v>0</v>
      </c>
      <c r="M5896">
        <f>IF(ISNA(N5896),NA(),M3964)</f>
        <v>0</v>
      </c>
      <c r="N5896">
        <f>IF(OR(N3964="",AND(N3964=N3963,N3964=N3965)),NA(), N3964)</f>
        <v>0</v>
      </c>
    </row>
    <row r="5897" spans="5:14">
      <c r="E5897">
        <f>IF(ISNA(F5897),NA(),E3965)</f>
        <v>0</v>
      </c>
      <c r="F5897">
        <f>IF(OR(F3965="",AND(F3965=F3964,F3965=F3966)),NA(), F3965)</f>
        <v>0</v>
      </c>
      <c r="G5897">
        <f>IF(ISNA(H5897),NA(),G3965)</f>
        <v>0</v>
      </c>
      <c r="H5897">
        <f>IF(OR(H3965="",AND(H3965=H3964,H3965=H3966)),NA(), H3965)</f>
        <v>0</v>
      </c>
      <c r="K5897">
        <f>IF(ISNA(L5897),NA(),K3965)</f>
        <v>0</v>
      </c>
      <c r="L5897">
        <f>IF(OR(L3965="",AND(L3965=L3964,L3965=L3966)),NA(), L3965)</f>
        <v>0</v>
      </c>
      <c r="M5897">
        <f>IF(ISNA(N5897),NA(),M3965)</f>
        <v>0</v>
      </c>
      <c r="N5897">
        <f>IF(OR(N3965="",AND(N3965=N3964,N3965=N3966)),NA(), N3965)</f>
        <v>0</v>
      </c>
    </row>
    <row r="5898" spans="5:14">
      <c r="E5898">
        <f>IF(ISNA(F5898),NA(),E3966)</f>
        <v>0</v>
      </c>
      <c r="F5898">
        <f>IF(OR(F3966="",AND(F3966=F3965,F3966=F3967)),NA(), F3966)</f>
        <v>0</v>
      </c>
      <c r="G5898">
        <f>IF(ISNA(H5898),NA(),G3966)</f>
        <v>0</v>
      </c>
      <c r="H5898">
        <f>IF(OR(H3966="",AND(H3966=H3965,H3966=H3967)),NA(), H3966)</f>
        <v>0</v>
      </c>
      <c r="K5898">
        <f>IF(ISNA(L5898),NA(),K3966)</f>
        <v>0</v>
      </c>
      <c r="L5898">
        <f>IF(OR(L3966="",AND(L3966=L3965,L3966=L3967)),NA(), L3966)</f>
        <v>0</v>
      </c>
      <c r="M5898">
        <f>IF(ISNA(N5898),NA(),M3966)</f>
        <v>0</v>
      </c>
      <c r="N5898">
        <f>IF(OR(N3966="",AND(N3966=N3965,N3966=N3967)),NA(), N3966)</f>
        <v>0</v>
      </c>
    </row>
    <row r="5899" spans="5:14">
      <c r="E5899">
        <f>IF(ISNA(F5899),NA(),E3967)</f>
        <v>0</v>
      </c>
      <c r="F5899">
        <f>IF(OR(F3967="",AND(F3967=F3966,F3967=F3968)),NA(), F3967)</f>
        <v>0</v>
      </c>
      <c r="G5899">
        <f>IF(ISNA(H5899),NA(),G3967)</f>
        <v>0</v>
      </c>
      <c r="H5899">
        <f>IF(OR(H3967="",AND(H3967=H3966,H3967=H3968)),NA(), H3967)</f>
        <v>0</v>
      </c>
      <c r="K5899">
        <f>IF(ISNA(L5899),NA(),K3967)</f>
        <v>0</v>
      </c>
      <c r="L5899">
        <f>IF(OR(L3967="",AND(L3967=L3966,L3967=L3968)),NA(), L3967)</f>
        <v>0</v>
      </c>
      <c r="M5899">
        <f>IF(ISNA(N5899),NA(),M3967)</f>
        <v>0</v>
      </c>
      <c r="N5899">
        <f>IF(OR(N3967="",AND(N3967=N3966,N3967=N3968)),NA(), N3967)</f>
        <v>0</v>
      </c>
    </row>
    <row r="5900" spans="5:14">
      <c r="E5900">
        <f>IF(ISNA(F5900),NA(),E3968)</f>
        <v>0</v>
      </c>
      <c r="F5900">
        <f>IF(OR(F3968="",AND(F3968=F3967,F3968=F3969)),NA(), F3968)</f>
        <v>0</v>
      </c>
      <c r="G5900">
        <f>IF(ISNA(H5900),NA(),G3968)</f>
        <v>0</v>
      </c>
      <c r="H5900">
        <f>IF(OR(H3968="",AND(H3968=H3967,H3968=H3969)),NA(), H3968)</f>
        <v>0</v>
      </c>
      <c r="K5900">
        <f>IF(ISNA(L5900),NA(),K3968)</f>
        <v>0</v>
      </c>
      <c r="L5900">
        <f>IF(OR(L3968="",AND(L3968=L3967,L3968=L3969)),NA(), L3968)</f>
        <v>0</v>
      </c>
      <c r="M5900">
        <f>IF(ISNA(N5900),NA(),M3968)</f>
        <v>0</v>
      </c>
      <c r="N5900">
        <f>IF(OR(N3968="",AND(N3968=N3967,N3968=N3969)),NA(), N3968)</f>
        <v>0</v>
      </c>
    </row>
    <row r="5901" spans="5:14">
      <c r="E5901">
        <f>IF(ISNA(F5901),NA(),E3969)</f>
        <v>0</v>
      </c>
      <c r="F5901">
        <f>IF(OR(F3969="",AND(F3969=F3968,F3969=F3970)),NA(), F3969)</f>
        <v>0</v>
      </c>
      <c r="G5901">
        <f>IF(ISNA(H5901),NA(),G3969)</f>
        <v>0</v>
      </c>
      <c r="H5901">
        <f>IF(OR(H3969="",AND(H3969=H3968,H3969=H3970)),NA(), H3969)</f>
        <v>0</v>
      </c>
      <c r="K5901">
        <f>IF(ISNA(L5901),NA(),K3969)</f>
        <v>0</v>
      </c>
      <c r="L5901">
        <f>IF(OR(L3969="",AND(L3969=L3968,L3969=L3970)),NA(), L3969)</f>
        <v>0</v>
      </c>
      <c r="M5901">
        <f>IF(ISNA(N5901),NA(),M3969)</f>
        <v>0</v>
      </c>
      <c r="N5901">
        <f>IF(OR(N3969="",AND(N3969=N3968,N3969=N3970)),NA(), N3969)</f>
        <v>0</v>
      </c>
    </row>
    <row r="5902" spans="5:14">
      <c r="E5902">
        <f>IF(ISNA(F5902),NA(),E3970)</f>
        <v>0</v>
      </c>
      <c r="F5902">
        <f>IF(OR(F3970="",AND(F3970=F3969,F3970=F3971)),NA(), F3970)</f>
        <v>0</v>
      </c>
      <c r="G5902">
        <f>IF(ISNA(H5902),NA(),G3970)</f>
        <v>0</v>
      </c>
      <c r="H5902">
        <f>IF(OR(H3970="",AND(H3970=H3969,H3970=H3971)),NA(), H3970)</f>
        <v>0</v>
      </c>
      <c r="K5902">
        <f>IF(ISNA(L5902),NA(),K3970)</f>
        <v>0</v>
      </c>
      <c r="L5902">
        <f>IF(OR(L3970="",AND(L3970=L3969,L3970=L3971)),NA(), L3970)</f>
        <v>0</v>
      </c>
      <c r="M5902">
        <f>IF(ISNA(N5902),NA(),M3970)</f>
        <v>0</v>
      </c>
      <c r="N5902">
        <f>IF(OR(N3970="",AND(N3970=N3969,N3970=N3971)),NA(), N3970)</f>
        <v>0</v>
      </c>
    </row>
    <row r="5903" spans="5:14">
      <c r="E5903">
        <f>IF(ISNA(F5903),NA(),E3971)</f>
        <v>0</v>
      </c>
      <c r="F5903">
        <f>IF(OR(F3971="",AND(F3971=F3970,F3971=F3972)),NA(), F3971)</f>
        <v>0</v>
      </c>
      <c r="G5903">
        <f>IF(ISNA(H5903),NA(),G3971)</f>
        <v>0</v>
      </c>
      <c r="H5903">
        <f>IF(OR(H3971="",AND(H3971=H3970,H3971=H3972)),NA(), H3971)</f>
        <v>0</v>
      </c>
      <c r="K5903">
        <f>IF(ISNA(L5903),NA(),K3971)</f>
        <v>0</v>
      </c>
      <c r="L5903">
        <f>IF(OR(L3971="",AND(L3971=L3970,L3971=L3972)),NA(), L3971)</f>
        <v>0</v>
      </c>
      <c r="M5903">
        <f>IF(ISNA(N5903),NA(),M3971)</f>
        <v>0</v>
      </c>
      <c r="N5903">
        <f>IF(OR(N3971="",AND(N3971=N3970,N3971=N3972)),NA(), N3971)</f>
        <v>0</v>
      </c>
    </row>
    <row r="5904" spans="5:14">
      <c r="E5904">
        <f>IF(ISNA(F5904),NA(),E3972)</f>
        <v>0</v>
      </c>
      <c r="F5904">
        <f>IF(OR(F3972="",AND(F3972=F3971,F3972=F3973)),NA(), F3972)</f>
        <v>0</v>
      </c>
      <c r="G5904">
        <f>IF(ISNA(H5904),NA(),G3972)</f>
        <v>0</v>
      </c>
      <c r="H5904">
        <f>IF(OR(H3972="",AND(H3972=H3971,H3972=H3973)),NA(), H3972)</f>
        <v>0</v>
      </c>
      <c r="K5904">
        <f>IF(ISNA(L5904),NA(),K3972)</f>
        <v>0</v>
      </c>
      <c r="L5904">
        <f>IF(OR(L3972="",AND(L3972=L3971,L3972=L3973)),NA(), L3972)</f>
        <v>0</v>
      </c>
      <c r="M5904">
        <f>IF(ISNA(N5904),NA(),M3972)</f>
        <v>0</v>
      </c>
      <c r="N5904">
        <f>IF(OR(N3972="",AND(N3972=N3971,N3972=N3973)),NA(), N3972)</f>
        <v>0</v>
      </c>
    </row>
    <row r="5905" spans="5:14">
      <c r="E5905">
        <f>IF(ISNA(F5905),NA(),E3973)</f>
        <v>0</v>
      </c>
      <c r="F5905">
        <f>IF(OR(F3973="",AND(F3973=F3972,F3973=F3974)),NA(), F3973)</f>
        <v>0</v>
      </c>
      <c r="G5905">
        <f>IF(ISNA(H5905),NA(),G3973)</f>
        <v>0</v>
      </c>
      <c r="H5905">
        <f>IF(OR(H3973="",AND(H3973=H3972,H3973=H3974)),NA(), H3973)</f>
        <v>0</v>
      </c>
      <c r="K5905">
        <f>IF(ISNA(L5905),NA(),K3973)</f>
        <v>0</v>
      </c>
      <c r="L5905">
        <f>IF(OR(L3973="",AND(L3973=L3972,L3973=L3974)),NA(), L3973)</f>
        <v>0</v>
      </c>
      <c r="M5905">
        <f>IF(ISNA(N5905),NA(),M3973)</f>
        <v>0</v>
      </c>
      <c r="N5905">
        <f>IF(OR(N3973="",AND(N3973=N3972,N3973=N3974)),NA(), N3973)</f>
        <v>0</v>
      </c>
    </row>
    <row r="5906" spans="5:14">
      <c r="E5906">
        <f>IF(ISNA(F5906),NA(),E3974)</f>
        <v>0</v>
      </c>
      <c r="F5906">
        <f>IF(OR(F3974="",AND(F3974=F3973,F3974=F3975)),NA(), F3974)</f>
        <v>0</v>
      </c>
      <c r="G5906">
        <f>IF(ISNA(H5906),NA(),G3974)</f>
        <v>0</v>
      </c>
      <c r="H5906">
        <f>IF(OR(H3974="",AND(H3974=H3973,H3974=H3975)),NA(), H3974)</f>
        <v>0</v>
      </c>
      <c r="K5906">
        <f>IF(ISNA(L5906),NA(),K3974)</f>
        <v>0</v>
      </c>
      <c r="L5906">
        <f>IF(OR(L3974="",AND(L3974=L3973,L3974=L3975)),NA(), L3974)</f>
        <v>0</v>
      </c>
      <c r="M5906">
        <f>IF(ISNA(N5906),NA(),M3974)</f>
        <v>0</v>
      </c>
      <c r="N5906">
        <f>IF(OR(N3974="",AND(N3974=N3973,N3974=N3975)),NA(), N3974)</f>
        <v>0</v>
      </c>
    </row>
    <row r="5907" spans="5:14">
      <c r="E5907">
        <f>IF(ISNA(F5907),NA(),E3975)</f>
        <v>0</v>
      </c>
      <c r="F5907">
        <f>IF(OR(F3975="",AND(F3975=F3974,F3975=F3976)),NA(), F3975)</f>
        <v>0</v>
      </c>
      <c r="G5907">
        <f>IF(ISNA(H5907),NA(),G3975)</f>
        <v>0</v>
      </c>
      <c r="H5907">
        <f>IF(OR(H3975="",AND(H3975=H3974,H3975=H3976)),NA(), H3975)</f>
        <v>0</v>
      </c>
      <c r="K5907">
        <f>IF(ISNA(L5907),NA(),K3975)</f>
        <v>0</v>
      </c>
      <c r="L5907">
        <f>IF(OR(L3975="",AND(L3975=L3974,L3975=L3976)),NA(), L3975)</f>
        <v>0</v>
      </c>
      <c r="M5907">
        <f>IF(ISNA(N5907),NA(),M3975)</f>
        <v>0</v>
      </c>
      <c r="N5907">
        <f>IF(OR(N3975="",AND(N3975=N3974,N3975=N3976)),NA(), N3975)</f>
        <v>0</v>
      </c>
    </row>
    <row r="5908" spans="5:14">
      <c r="E5908">
        <f>IF(ISNA(F5908),NA(),E3976)</f>
        <v>0</v>
      </c>
      <c r="F5908">
        <f>IF(OR(F3976="",AND(F3976=F3975,F3976=F3977)),NA(), F3976)</f>
        <v>0</v>
      </c>
      <c r="G5908">
        <f>IF(ISNA(H5908),NA(),G3976)</f>
        <v>0</v>
      </c>
      <c r="H5908">
        <f>IF(OR(H3976="",AND(H3976=H3975,H3976=H3977)),NA(), H3976)</f>
        <v>0</v>
      </c>
      <c r="K5908">
        <f>IF(ISNA(L5908),NA(),K3976)</f>
        <v>0</v>
      </c>
      <c r="L5908">
        <f>IF(OR(L3976="",AND(L3976=L3975,L3976=L3977)),NA(), L3976)</f>
        <v>0</v>
      </c>
      <c r="M5908">
        <f>IF(ISNA(N5908),NA(),M3976)</f>
        <v>0</v>
      </c>
      <c r="N5908">
        <f>IF(OR(N3976="",AND(N3976=N3975,N3976=N3977)),NA(), N3976)</f>
        <v>0</v>
      </c>
    </row>
    <row r="5909" spans="5:14">
      <c r="E5909">
        <f>IF(ISNA(F5909),NA(),E3977)</f>
        <v>0</v>
      </c>
      <c r="F5909">
        <f>IF(OR(F3977="",AND(F3977=F3976,F3977=F3978)),NA(), F3977)</f>
        <v>0</v>
      </c>
      <c r="G5909">
        <f>IF(ISNA(H5909),NA(),G3977)</f>
        <v>0</v>
      </c>
      <c r="H5909">
        <f>IF(OR(H3977="",AND(H3977=H3976,H3977=H3978)),NA(), H3977)</f>
        <v>0</v>
      </c>
      <c r="K5909">
        <f>IF(ISNA(L5909),NA(),K3977)</f>
        <v>0</v>
      </c>
      <c r="L5909">
        <f>IF(OR(L3977="",AND(L3977=L3976,L3977=L3978)),NA(), L3977)</f>
        <v>0</v>
      </c>
      <c r="M5909">
        <f>IF(ISNA(N5909),NA(),M3977)</f>
        <v>0</v>
      </c>
      <c r="N5909">
        <f>IF(OR(N3977="",AND(N3977=N3976,N3977=N3978)),NA(), N3977)</f>
        <v>0</v>
      </c>
    </row>
    <row r="5910" spans="5:14">
      <c r="E5910">
        <f>IF(ISNA(F5910),NA(),E3978)</f>
        <v>0</v>
      </c>
      <c r="F5910">
        <f>IF(OR(F3978="",AND(F3978=F3977,F3978=F3979)),NA(), F3978)</f>
        <v>0</v>
      </c>
      <c r="G5910">
        <f>IF(ISNA(H5910),NA(),G3978)</f>
        <v>0</v>
      </c>
      <c r="H5910">
        <f>IF(OR(H3978="",AND(H3978=H3977,H3978=H3979)),NA(), H3978)</f>
        <v>0</v>
      </c>
      <c r="K5910">
        <f>IF(ISNA(L5910),NA(),K3978)</f>
        <v>0</v>
      </c>
      <c r="L5910">
        <f>IF(OR(L3978="",AND(L3978=L3977,L3978=L3979)),NA(), L3978)</f>
        <v>0</v>
      </c>
      <c r="M5910">
        <f>IF(ISNA(N5910),NA(),M3978)</f>
        <v>0</v>
      </c>
      <c r="N5910">
        <f>IF(OR(N3978="",AND(N3978=N3977,N3978=N3979)),NA(), N3978)</f>
        <v>0</v>
      </c>
    </row>
    <row r="5911" spans="5:14">
      <c r="E5911">
        <f>IF(ISNA(F5911),NA(),E3979)</f>
        <v>0</v>
      </c>
      <c r="F5911">
        <f>IF(OR(F3979="",AND(F3979=F3978,F3979=F3980)),NA(), F3979)</f>
        <v>0</v>
      </c>
      <c r="G5911">
        <f>IF(ISNA(H5911),NA(),G3979)</f>
        <v>0</v>
      </c>
      <c r="H5911">
        <f>IF(OR(H3979="",AND(H3979=H3978,H3979=H3980)),NA(), H3979)</f>
        <v>0</v>
      </c>
      <c r="K5911">
        <f>IF(ISNA(L5911),NA(),K3979)</f>
        <v>0</v>
      </c>
      <c r="L5911">
        <f>IF(OR(L3979="",AND(L3979=L3978,L3979=L3980)),NA(), L3979)</f>
        <v>0</v>
      </c>
      <c r="M5911">
        <f>IF(ISNA(N5911),NA(),M3979)</f>
        <v>0</v>
      </c>
      <c r="N5911">
        <f>IF(OR(N3979="",AND(N3979=N3978,N3979=N3980)),NA(), N3979)</f>
        <v>0</v>
      </c>
    </row>
    <row r="5912" spans="5:14">
      <c r="E5912">
        <f>IF(ISNA(F5912),NA(),E3980)</f>
        <v>0</v>
      </c>
      <c r="F5912">
        <f>IF(OR(F3980="",AND(F3980=F3979,F3980=F3981)),NA(), F3980)</f>
        <v>0</v>
      </c>
      <c r="G5912">
        <f>IF(ISNA(H5912),NA(),G3980)</f>
        <v>0</v>
      </c>
      <c r="H5912">
        <f>IF(OR(H3980="",AND(H3980=H3979,H3980=H3981)),NA(), H3980)</f>
        <v>0</v>
      </c>
      <c r="K5912">
        <f>IF(ISNA(L5912),NA(),K3980)</f>
        <v>0</v>
      </c>
      <c r="L5912">
        <f>IF(OR(L3980="",AND(L3980=L3979,L3980=L3981)),NA(), L3980)</f>
        <v>0</v>
      </c>
      <c r="M5912">
        <f>IF(ISNA(N5912),NA(),M3980)</f>
        <v>0</v>
      </c>
      <c r="N5912">
        <f>IF(OR(N3980="",AND(N3980=N3979,N3980=N3981)),NA(), N3980)</f>
        <v>0</v>
      </c>
    </row>
    <row r="5913" spans="5:14">
      <c r="E5913">
        <f>IF(ISNA(F5913),NA(),E3981)</f>
        <v>0</v>
      </c>
      <c r="F5913">
        <f>IF(OR(F3981="",AND(F3981=F3980,F3981=F3982)),NA(), F3981)</f>
        <v>0</v>
      </c>
      <c r="G5913">
        <f>IF(ISNA(H5913),NA(),G3981)</f>
        <v>0</v>
      </c>
      <c r="H5913">
        <f>IF(OR(H3981="",AND(H3981=H3980,H3981=H3982)),NA(), H3981)</f>
        <v>0</v>
      </c>
      <c r="K5913">
        <f>IF(ISNA(L5913),NA(),K3981)</f>
        <v>0</v>
      </c>
      <c r="L5913">
        <f>IF(OR(L3981="",AND(L3981=L3980,L3981=L3982)),NA(), L3981)</f>
        <v>0</v>
      </c>
      <c r="M5913">
        <f>IF(ISNA(N5913),NA(),M3981)</f>
        <v>0</v>
      </c>
      <c r="N5913">
        <f>IF(OR(N3981="",AND(N3981=N3980,N3981=N3982)),NA(), N3981)</f>
        <v>0</v>
      </c>
    </row>
    <row r="5914" spans="5:14">
      <c r="E5914">
        <f>IF(ISNA(F5914),NA(),E3982)</f>
        <v>0</v>
      </c>
      <c r="F5914">
        <f>IF(OR(F3982="",AND(F3982=F3981,F3982=F3983)),NA(), F3982)</f>
        <v>0</v>
      </c>
      <c r="G5914">
        <f>IF(ISNA(H5914),NA(),G3982)</f>
        <v>0</v>
      </c>
      <c r="H5914">
        <f>IF(OR(H3982="",AND(H3982=H3981,H3982=H3983)),NA(), H3982)</f>
        <v>0</v>
      </c>
      <c r="K5914">
        <f>IF(ISNA(L5914),NA(),K3982)</f>
        <v>0</v>
      </c>
      <c r="L5914">
        <f>IF(OR(L3982="",AND(L3982=L3981,L3982=L3983)),NA(), L3982)</f>
        <v>0</v>
      </c>
      <c r="M5914">
        <f>IF(ISNA(N5914),NA(),M3982)</f>
        <v>0</v>
      </c>
      <c r="N5914">
        <f>IF(OR(N3982="",AND(N3982=N3981,N3982=N3983)),NA(), N3982)</f>
        <v>0</v>
      </c>
    </row>
    <row r="5915" spans="5:14">
      <c r="E5915">
        <f>IF(ISNA(F5915),NA(),E3983)</f>
        <v>0</v>
      </c>
      <c r="F5915">
        <f>IF(OR(F3983="",AND(F3983=F3982,F3983=F3984)),NA(), F3983)</f>
        <v>0</v>
      </c>
      <c r="G5915">
        <f>IF(ISNA(H5915),NA(),G3983)</f>
        <v>0</v>
      </c>
      <c r="H5915">
        <f>IF(OR(H3983="",AND(H3983=H3982,H3983=H3984)),NA(), H3983)</f>
        <v>0</v>
      </c>
      <c r="K5915">
        <f>IF(ISNA(L5915),NA(),K3983)</f>
        <v>0</v>
      </c>
      <c r="L5915">
        <f>IF(OR(L3983="",AND(L3983=L3982,L3983=L3984)),NA(), L3983)</f>
        <v>0</v>
      </c>
      <c r="M5915">
        <f>IF(ISNA(N5915),NA(),M3983)</f>
        <v>0</v>
      </c>
      <c r="N5915">
        <f>IF(OR(N3983="",AND(N3983=N3982,N3983=N3984)),NA(), N3983)</f>
        <v>0</v>
      </c>
    </row>
    <row r="5916" spans="5:14">
      <c r="E5916">
        <f>IF(ISNA(F5916),NA(),E3984)</f>
        <v>0</v>
      </c>
      <c r="F5916">
        <f>IF(OR(F3984="",AND(F3984=F3983,F3984=F3985)),NA(), F3984)</f>
        <v>0</v>
      </c>
      <c r="G5916">
        <f>IF(ISNA(H5916),NA(),G3984)</f>
        <v>0</v>
      </c>
      <c r="H5916">
        <f>IF(OR(H3984="",AND(H3984=H3983,H3984=H3985)),NA(), H3984)</f>
        <v>0</v>
      </c>
      <c r="K5916">
        <f>IF(ISNA(L5916),NA(),K3984)</f>
        <v>0</v>
      </c>
      <c r="L5916">
        <f>IF(OR(L3984="",AND(L3984=L3983,L3984=L3985)),NA(), L3984)</f>
        <v>0</v>
      </c>
      <c r="M5916">
        <f>IF(ISNA(N5916),NA(),M3984)</f>
        <v>0</v>
      </c>
      <c r="N5916">
        <f>IF(OR(N3984="",AND(N3984=N3983,N3984=N3985)),NA(), N3984)</f>
        <v>0</v>
      </c>
    </row>
    <row r="5917" spans="5:14">
      <c r="E5917">
        <f>IF(ISNA(F5917),NA(),E3985)</f>
        <v>0</v>
      </c>
      <c r="F5917">
        <f>IF(OR(F3985="",AND(F3985=F3984,F3985=F3986)),NA(), F3985)</f>
        <v>0</v>
      </c>
      <c r="G5917">
        <f>IF(ISNA(H5917),NA(),G3985)</f>
        <v>0</v>
      </c>
      <c r="H5917">
        <f>IF(OR(H3985="",AND(H3985=H3984,H3985=H3986)),NA(), H3985)</f>
        <v>0</v>
      </c>
      <c r="K5917">
        <f>IF(ISNA(L5917),NA(),K3985)</f>
        <v>0</v>
      </c>
      <c r="L5917">
        <f>IF(OR(L3985="",AND(L3985=L3984,L3985=L3986)),NA(), L3985)</f>
        <v>0</v>
      </c>
      <c r="M5917">
        <f>IF(ISNA(N5917),NA(),M3985)</f>
        <v>0</v>
      </c>
      <c r="N5917">
        <f>IF(OR(N3985="",AND(N3985=N3984,N3985=N3986)),NA(), N3985)</f>
        <v>0</v>
      </c>
    </row>
    <row r="5918" spans="5:14">
      <c r="E5918">
        <f>IF(ISNA(F5918),NA(),E3986)</f>
        <v>0</v>
      </c>
      <c r="F5918">
        <f>IF(OR(F3986="",AND(F3986=F3985,F3986=F3987)),NA(), F3986)</f>
        <v>0</v>
      </c>
      <c r="G5918">
        <f>IF(ISNA(H5918),NA(),G3986)</f>
        <v>0</v>
      </c>
      <c r="H5918">
        <f>IF(OR(H3986="",AND(H3986=H3985,H3986=H3987)),NA(), H3986)</f>
        <v>0</v>
      </c>
      <c r="K5918">
        <f>IF(ISNA(L5918),NA(),K3986)</f>
        <v>0</v>
      </c>
      <c r="L5918">
        <f>IF(OR(L3986="",AND(L3986=L3985,L3986=L3987)),NA(), L3986)</f>
        <v>0</v>
      </c>
      <c r="M5918">
        <f>IF(ISNA(N5918),NA(),M3986)</f>
        <v>0</v>
      </c>
      <c r="N5918">
        <f>IF(OR(N3986="",AND(N3986=N3985,N3986=N3987)),NA(), N3986)</f>
        <v>0</v>
      </c>
    </row>
    <row r="5919" spans="5:14">
      <c r="E5919">
        <f>IF(ISNA(F5919),NA(),E3987)</f>
        <v>0</v>
      </c>
      <c r="F5919">
        <f>IF(OR(F3987="",AND(F3987=F3986,F3987=F3988)),NA(), F3987)</f>
        <v>0</v>
      </c>
      <c r="G5919">
        <f>IF(ISNA(H5919),NA(),G3987)</f>
        <v>0</v>
      </c>
      <c r="H5919">
        <f>IF(OR(H3987="",AND(H3987=H3986,H3987=H3988)),NA(), H3987)</f>
        <v>0</v>
      </c>
      <c r="K5919">
        <f>IF(ISNA(L5919),NA(),K3987)</f>
        <v>0</v>
      </c>
      <c r="L5919">
        <f>IF(OR(L3987="",AND(L3987=L3986,L3987=L3988)),NA(), L3987)</f>
        <v>0</v>
      </c>
      <c r="M5919">
        <f>IF(ISNA(N5919),NA(),M3987)</f>
        <v>0</v>
      </c>
      <c r="N5919">
        <f>IF(OR(N3987="",AND(N3987=N3986,N3987=N3988)),NA(), N3987)</f>
        <v>0</v>
      </c>
    </row>
    <row r="5920" spans="5:14">
      <c r="E5920">
        <f>IF(ISNA(F5920),NA(),E3988)</f>
        <v>0</v>
      </c>
      <c r="F5920">
        <f>IF(OR(F3988="",AND(F3988=F3987,F3988=F3989)),NA(), F3988)</f>
        <v>0</v>
      </c>
      <c r="G5920">
        <f>IF(ISNA(H5920),NA(),G3988)</f>
        <v>0</v>
      </c>
      <c r="H5920">
        <f>IF(OR(H3988="",AND(H3988=H3987,H3988=H3989)),NA(), H3988)</f>
        <v>0</v>
      </c>
      <c r="K5920">
        <f>IF(ISNA(L5920),NA(),K3988)</f>
        <v>0</v>
      </c>
      <c r="L5920">
        <f>IF(OR(L3988="",AND(L3988=L3987,L3988=L3989)),NA(), L3988)</f>
        <v>0</v>
      </c>
      <c r="M5920">
        <f>IF(ISNA(N5920),NA(),M3988)</f>
        <v>0</v>
      </c>
      <c r="N5920">
        <f>IF(OR(N3988="",AND(N3988=N3987,N3988=N3989)),NA(), N3988)</f>
        <v>0</v>
      </c>
    </row>
    <row r="5921" spans="5:14">
      <c r="E5921">
        <f>IF(ISNA(F5921),NA(),E3989)</f>
        <v>0</v>
      </c>
      <c r="F5921">
        <f>IF(OR(F3989="",AND(F3989=F3988,F3989=F3990)),NA(), F3989)</f>
        <v>0</v>
      </c>
      <c r="G5921">
        <f>IF(ISNA(H5921),NA(),G3989)</f>
        <v>0</v>
      </c>
      <c r="H5921">
        <f>IF(OR(H3989="",AND(H3989=H3988,H3989=H3990)),NA(), H3989)</f>
        <v>0</v>
      </c>
      <c r="K5921">
        <f>IF(ISNA(L5921),NA(),K3989)</f>
        <v>0</v>
      </c>
      <c r="L5921">
        <f>IF(OR(L3989="",AND(L3989=L3988,L3989=L3990)),NA(), L3989)</f>
        <v>0</v>
      </c>
      <c r="M5921">
        <f>IF(ISNA(N5921),NA(),M3989)</f>
        <v>0</v>
      </c>
      <c r="N5921">
        <f>IF(OR(N3989="",AND(N3989=N3988,N3989=N3990)),NA(), N3989)</f>
        <v>0</v>
      </c>
    </row>
    <row r="5922" spans="5:14">
      <c r="E5922">
        <f>IF(ISNA(F5922),NA(),E3990)</f>
        <v>0</v>
      </c>
      <c r="F5922">
        <f>IF(OR(F3990="",AND(F3990=F3989,F3990=F3991)),NA(), F3990)</f>
        <v>0</v>
      </c>
      <c r="G5922">
        <f>IF(ISNA(H5922),NA(),G3990)</f>
        <v>0</v>
      </c>
      <c r="H5922">
        <f>IF(OR(H3990="",AND(H3990=H3989,H3990=H3991)),NA(), H3990)</f>
        <v>0</v>
      </c>
      <c r="K5922">
        <f>IF(ISNA(L5922),NA(),K3990)</f>
        <v>0</v>
      </c>
      <c r="L5922">
        <f>IF(OR(L3990="",AND(L3990=L3989,L3990=L3991)),NA(), L3990)</f>
        <v>0</v>
      </c>
      <c r="M5922">
        <f>IF(ISNA(N5922),NA(),M3990)</f>
        <v>0</v>
      </c>
      <c r="N5922">
        <f>IF(OR(N3990="",AND(N3990=N3989,N3990=N3991)),NA(), N3990)</f>
        <v>0</v>
      </c>
    </row>
    <row r="5923" spans="5:14">
      <c r="E5923">
        <f>IF(ISNA(F5923),NA(),E3991)</f>
        <v>0</v>
      </c>
      <c r="F5923">
        <f>IF(OR(F3991="",AND(F3991=F3990,F3991=F3992)),NA(), F3991)</f>
        <v>0</v>
      </c>
      <c r="G5923">
        <f>IF(ISNA(H5923),NA(),G3991)</f>
        <v>0</v>
      </c>
      <c r="H5923">
        <f>IF(OR(H3991="",AND(H3991=H3990,H3991=H3992)),NA(), H3991)</f>
        <v>0</v>
      </c>
      <c r="K5923">
        <f>IF(ISNA(L5923),NA(),K3991)</f>
        <v>0</v>
      </c>
      <c r="L5923">
        <f>IF(OR(L3991="",AND(L3991=L3990,L3991=L3992)),NA(), L3991)</f>
        <v>0</v>
      </c>
      <c r="M5923">
        <f>IF(ISNA(N5923),NA(),M3991)</f>
        <v>0</v>
      </c>
      <c r="N5923">
        <f>IF(OR(N3991="",AND(N3991=N3990,N3991=N3992)),NA(), N3991)</f>
        <v>0</v>
      </c>
    </row>
    <row r="5924" spans="5:14">
      <c r="E5924">
        <f>IF(ISNA(F5924),NA(),E3992)</f>
        <v>0</v>
      </c>
      <c r="F5924">
        <f>IF(OR(F3992="",AND(F3992=F3991,F3992=F3993)),NA(), F3992)</f>
        <v>0</v>
      </c>
      <c r="G5924">
        <f>IF(ISNA(H5924),NA(),G3992)</f>
        <v>0</v>
      </c>
      <c r="H5924">
        <f>IF(OR(H3992="",AND(H3992=H3991,H3992=H3993)),NA(), H3992)</f>
        <v>0</v>
      </c>
      <c r="K5924">
        <f>IF(ISNA(L5924),NA(),K3992)</f>
        <v>0</v>
      </c>
      <c r="L5924">
        <f>IF(OR(L3992="",AND(L3992=L3991,L3992=L3993)),NA(), L3992)</f>
        <v>0</v>
      </c>
      <c r="M5924">
        <f>IF(ISNA(N5924),NA(),M3992)</f>
        <v>0</v>
      </c>
      <c r="N5924">
        <f>IF(OR(N3992="",AND(N3992=N3991,N3992=N3993)),NA(), N3992)</f>
        <v>0</v>
      </c>
    </row>
    <row r="5925" spans="5:14">
      <c r="E5925">
        <f>IF(ISNA(F5925),NA(),E3993)</f>
        <v>0</v>
      </c>
      <c r="F5925">
        <f>IF(OR(F3993="",AND(F3993=F3992,F3993=F3994)),NA(), F3993)</f>
        <v>0</v>
      </c>
      <c r="G5925">
        <f>IF(ISNA(H5925),NA(),G3993)</f>
        <v>0</v>
      </c>
      <c r="H5925">
        <f>IF(OR(H3993="",AND(H3993=H3992,H3993=H3994)),NA(), H3993)</f>
        <v>0</v>
      </c>
      <c r="K5925">
        <f>IF(ISNA(L5925),NA(),K3993)</f>
        <v>0</v>
      </c>
      <c r="L5925">
        <f>IF(OR(L3993="",AND(L3993=L3992,L3993=L3994)),NA(), L3993)</f>
        <v>0</v>
      </c>
      <c r="M5925">
        <f>IF(ISNA(N5925),NA(),M3993)</f>
        <v>0</v>
      </c>
      <c r="N5925">
        <f>IF(OR(N3993="",AND(N3993=N3992,N3993=N3994)),NA(), N3993)</f>
        <v>0</v>
      </c>
    </row>
    <row r="5926" spans="5:14">
      <c r="E5926">
        <f>IF(ISNA(F5926),NA(),E3994)</f>
        <v>0</v>
      </c>
      <c r="F5926">
        <f>IF(OR(F3994="",AND(F3994=F3993,F3994=F3995)),NA(), F3994)</f>
        <v>0</v>
      </c>
      <c r="G5926">
        <f>IF(ISNA(H5926),NA(),G3994)</f>
        <v>0</v>
      </c>
      <c r="H5926">
        <f>IF(OR(H3994="",AND(H3994=H3993,H3994=H3995)),NA(), H3994)</f>
        <v>0</v>
      </c>
      <c r="K5926">
        <f>IF(ISNA(L5926),NA(),K3994)</f>
        <v>0</v>
      </c>
      <c r="L5926">
        <f>IF(OR(L3994="",AND(L3994=L3993,L3994=L3995)),NA(), L3994)</f>
        <v>0</v>
      </c>
      <c r="M5926">
        <f>IF(ISNA(N5926),NA(),M3994)</f>
        <v>0</v>
      </c>
      <c r="N5926">
        <f>IF(OR(N3994="",AND(N3994=N3993,N3994=N3995)),NA(), N3994)</f>
        <v>0</v>
      </c>
    </row>
    <row r="5927" spans="5:14">
      <c r="E5927">
        <f>IF(ISNA(F5927),NA(),E3995)</f>
        <v>0</v>
      </c>
      <c r="F5927">
        <f>IF(OR(F3995="",AND(F3995=F3994,F3995=F3996)),NA(), F3995)</f>
        <v>0</v>
      </c>
      <c r="G5927">
        <f>IF(ISNA(H5927),NA(),G3995)</f>
        <v>0</v>
      </c>
      <c r="H5927">
        <f>IF(OR(H3995="",AND(H3995=H3994,H3995=H3996)),NA(), H3995)</f>
        <v>0</v>
      </c>
      <c r="K5927">
        <f>IF(ISNA(L5927),NA(),K3995)</f>
        <v>0</v>
      </c>
      <c r="L5927">
        <f>IF(OR(L3995="",AND(L3995=L3994,L3995=L3996)),NA(), L3995)</f>
        <v>0</v>
      </c>
      <c r="M5927">
        <f>IF(ISNA(N5927),NA(),M3995)</f>
        <v>0</v>
      </c>
      <c r="N5927">
        <f>IF(OR(N3995="",AND(N3995=N3994,N3995=N3996)),NA(), N3995)</f>
        <v>0</v>
      </c>
    </row>
    <row r="5928" spans="5:14">
      <c r="E5928">
        <f>IF(ISNA(F5928),NA(),E3996)</f>
        <v>0</v>
      </c>
      <c r="F5928">
        <f>IF(OR(F3996="",AND(F3996=F3995,F3996=F3997)),NA(), F3996)</f>
        <v>0</v>
      </c>
      <c r="G5928">
        <f>IF(ISNA(H5928),NA(),G3996)</f>
        <v>0</v>
      </c>
      <c r="H5928">
        <f>IF(OR(H3996="",AND(H3996=H3995,H3996=H3997)),NA(), H3996)</f>
        <v>0</v>
      </c>
      <c r="K5928">
        <f>IF(ISNA(L5928),NA(),K3996)</f>
        <v>0</v>
      </c>
      <c r="L5928">
        <f>IF(OR(L3996="",AND(L3996=L3995,L3996=L3997)),NA(), L3996)</f>
        <v>0</v>
      </c>
      <c r="M5928">
        <f>IF(ISNA(N5928),NA(),M3996)</f>
        <v>0</v>
      </c>
      <c r="N5928">
        <f>IF(OR(N3996="",AND(N3996=N3995,N3996=N3997)),NA(), N3996)</f>
        <v>0</v>
      </c>
    </row>
    <row r="5929" spans="5:14">
      <c r="E5929">
        <f>IF(ISNA(F5929),NA(),E3997)</f>
        <v>0</v>
      </c>
      <c r="F5929">
        <f>IF(OR(F3997="",AND(F3997=F3996,F3997=F3998)),NA(), F3997)</f>
        <v>0</v>
      </c>
      <c r="G5929">
        <f>IF(ISNA(H5929),NA(),G3997)</f>
        <v>0</v>
      </c>
      <c r="H5929">
        <f>IF(OR(H3997="",AND(H3997=H3996,H3997=H3998)),NA(), H3997)</f>
        <v>0</v>
      </c>
      <c r="K5929">
        <f>IF(ISNA(L5929),NA(),K3997)</f>
        <v>0</v>
      </c>
      <c r="L5929">
        <f>IF(OR(L3997="",AND(L3997=L3996,L3997=L3998)),NA(), L3997)</f>
        <v>0</v>
      </c>
      <c r="M5929">
        <f>IF(ISNA(N5929),NA(),M3997)</f>
        <v>0</v>
      </c>
      <c r="N5929">
        <f>IF(OR(N3997="",AND(N3997=N3996,N3997=N3998)),NA(), N3997)</f>
        <v>0</v>
      </c>
    </row>
    <row r="5930" spans="5:14">
      <c r="E5930">
        <f>IF(ISNA(F5930),NA(),E3998)</f>
        <v>0</v>
      </c>
      <c r="F5930">
        <f>IF(OR(F3998="",AND(F3998=F3997,F3998=F3999)),NA(), F3998)</f>
        <v>0</v>
      </c>
      <c r="G5930">
        <f>IF(ISNA(H5930),NA(),G3998)</f>
        <v>0</v>
      </c>
      <c r="H5930">
        <f>IF(OR(H3998="",AND(H3998=H3997,H3998=H3999)),NA(), H3998)</f>
        <v>0</v>
      </c>
      <c r="K5930">
        <f>IF(ISNA(L5930),NA(),K3998)</f>
        <v>0</v>
      </c>
      <c r="L5930">
        <f>IF(OR(L3998="",AND(L3998=L3997,L3998=L3999)),NA(), L3998)</f>
        <v>0</v>
      </c>
      <c r="M5930">
        <f>IF(ISNA(N5930),NA(),M3998)</f>
        <v>0</v>
      </c>
      <c r="N5930">
        <f>IF(OR(N3998="",AND(N3998=N3997,N3998=N3999)),NA(), N3998)</f>
        <v>0</v>
      </c>
    </row>
    <row r="5931" spans="5:14">
      <c r="E5931">
        <f>IF(ISNA(F5931),NA(),E3999)</f>
        <v>0</v>
      </c>
      <c r="F5931">
        <f>IF(OR(F3999="",AND(F3999=F3998,F3999=F4000)),NA(), F3999)</f>
        <v>0</v>
      </c>
      <c r="G5931">
        <f>IF(ISNA(H5931),NA(),G3999)</f>
        <v>0</v>
      </c>
      <c r="H5931">
        <f>IF(OR(H3999="",AND(H3999=H3998,H3999=H4000)),NA(), H3999)</f>
        <v>0</v>
      </c>
      <c r="K5931">
        <f>IF(ISNA(L5931),NA(),K3999)</f>
        <v>0</v>
      </c>
      <c r="L5931">
        <f>IF(OR(L3999="",AND(L3999=L3998,L3999=L4000)),NA(), L3999)</f>
        <v>0</v>
      </c>
      <c r="M5931">
        <f>IF(ISNA(N5931),NA(),M3999)</f>
        <v>0</v>
      </c>
      <c r="N5931">
        <f>IF(OR(N3999="",AND(N3999=N3998,N3999=N4000)),NA(), N3999)</f>
        <v>0</v>
      </c>
    </row>
    <row r="5932" spans="5:14">
      <c r="E5932">
        <f>IF(ISNA(F5932),NA(),E4000)</f>
        <v>0</v>
      </c>
      <c r="F5932">
        <f>IF(OR(F4000="",AND(F4000=F3999,F4000=F4001)),NA(), F4000)</f>
        <v>0</v>
      </c>
      <c r="G5932">
        <f>IF(ISNA(H5932),NA(),G4000)</f>
        <v>0</v>
      </c>
      <c r="H5932">
        <f>IF(OR(H4000="",AND(H4000=H3999,H4000=H4001)),NA(), H4000)</f>
        <v>0</v>
      </c>
      <c r="K5932">
        <f>IF(ISNA(L5932),NA(),K4000)</f>
        <v>0</v>
      </c>
      <c r="L5932">
        <f>IF(OR(L4000="",AND(L4000=L3999,L4000=L4001)),NA(), L4000)</f>
        <v>0</v>
      </c>
      <c r="M5932">
        <f>IF(ISNA(N5932),NA(),M4000)</f>
        <v>0</v>
      </c>
      <c r="N5932">
        <f>IF(OR(N4000="",AND(N4000=N3999,N4000=N4001)),NA(), N4000)</f>
        <v>0</v>
      </c>
    </row>
    <row r="5933" spans="5:14">
      <c r="E5933">
        <f>IF(ISNA(F5933),NA(),E4001)</f>
        <v>0</v>
      </c>
      <c r="F5933">
        <f>IF(OR(F4001="",AND(F4001=F4000,F4001=F4002)),NA(), F4001)</f>
        <v>0</v>
      </c>
      <c r="G5933">
        <f>IF(ISNA(H5933),NA(),G4001)</f>
        <v>0</v>
      </c>
      <c r="H5933">
        <f>IF(OR(H4001="",AND(H4001=H4000,H4001=H4002)),NA(), H4001)</f>
        <v>0</v>
      </c>
      <c r="K5933">
        <f>IF(ISNA(L5933),NA(),K4001)</f>
        <v>0</v>
      </c>
      <c r="L5933">
        <f>IF(OR(L4001="",AND(L4001=L4000,L4001=L4002)),NA(), L4001)</f>
        <v>0</v>
      </c>
      <c r="M5933">
        <f>IF(ISNA(N5933),NA(),M4001)</f>
        <v>0</v>
      </c>
      <c r="N5933">
        <f>IF(OR(N4001="",AND(N4001=N4000,N4001=N4002)),NA(), N4001)</f>
        <v>0</v>
      </c>
    </row>
    <row r="5934" spans="5:14">
      <c r="E5934">
        <f>IF(ISNA(F5934),NA(),E4002)</f>
        <v>0</v>
      </c>
      <c r="F5934">
        <f>IF(OR(F4002="",AND(F4002=F4001,F4002=F4003)),NA(), F4002)</f>
        <v>0</v>
      </c>
      <c r="G5934">
        <f>IF(ISNA(H5934),NA(),G4002)</f>
        <v>0</v>
      </c>
      <c r="H5934">
        <f>IF(OR(H4002="",AND(H4002=H4001,H4002=H4003)),NA(), H4002)</f>
        <v>0</v>
      </c>
      <c r="K5934">
        <f>IF(ISNA(L5934),NA(),K4002)</f>
        <v>0</v>
      </c>
      <c r="L5934">
        <f>IF(OR(L4002="",AND(L4002=L4001,L4002=L4003)),NA(), L4002)</f>
        <v>0</v>
      </c>
      <c r="M5934">
        <f>IF(ISNA(N5934),NA(),M4002)</f>
        <v>0</v>
      </c>
      <c r="N5934">
        <f>IF(OR(N4002="",AND(N4002=N4001,N4002=N4003)),NA(), N4002)</f>
        <v>0</v>
      </c>
    </row>
    <row r="5935" spans="5:14">
      <c r="E5935">
        <f>IF(ISNA(F5935),NA(),E4003)</f>
        <v>0</v>
      </c>
      <c r="F5935">
        <f>IF(OR(F4003="",AND(F4003=F4002,F4003=F4004)),NA(), F4003)</f>
        <v>0</v>
      </c>
      <c r="G5935">
        <f>IF(ISNA(H5935),NA(),G4003)</f>
        <v>0</v>
      </c>
      <c r="H5935">
        <f>IF(OR(H4003="",AND(H4003=H4002,H4003=H4004)),NA(), H4003)</f>
        <v>0</v>
      </c>
      <c r="K5935">
        <f>IF(ISNA(L5935),NA(),K4003)</f>
        <v>0</v>
      </c>
      <c r="L5935">
        <f>IF(OR(L4003="",AND(L4003=L4002,L4003=L4004)),NA(), L4003)</f>
        <v>0</v>
      </c>
      <c r="M5935">
        <f>IF(ISNA(N5935),NA(),M4003)</f>
        <v>0</v>
      </c>
      <c r="N5935">
        <f>IF(OR(N4003="",AND(N4003=N4002,N4003=N4004)),NA(), N4003)</f>
        <v>0</v>
      </c>
    </row>
    <row r="5936" spans="5:14">
      <c r="E5936">
        <f>IF(ISNA(F5936),NA(),E4004)</f>
        <v>0</v>
      </c>
      <c r="F5936">
        <f>IF(OR(F4004="",AND(F4004=F4003,F4004=F4005)),NA(), F4004)</f>
        <v>0</v>
      </c>
      <c r="G5936">
        <f>IF(ISNA(H5936),NA(),G4004)</f>
        <v>0</v>
      </c>
      <c r="H5936">
        <f>IF(OR(H4004="",AND(H4004=H4003,H4004=H4005)),NA(), H4004)</f>
        <v>0</v>
      </c>
      <c r="K5936">
        <f>IF(ISNA(L5936),NA(),K4004)</f>
        <v>0</v>
      </c>
      <c r="L5936">
        <f>IF(OR(L4004="",AND(L4004=L4003,L4004=L4005)),NA(), L4004)</f>
        <v>0</v>
      </c>
      <c r="M5936">
        <f>IF(ISNA(N5936),NA(),M4004)</f>
        <v>0</v>
      </c>
      <c r="N5936">
        <f>IF(OR(N4004="",AND(N4004=N4003,N4004=N4005)),NA(), N4004)</f>
        <v>0</v>
      </c>
    </row>
    <row r="5937" spans="5:14">
      <c r="E5937">
        <f>IF(ISNA(F5937),NA(),E4005)</f>
        <v>0</v>
      </c>
      <c r="F5937">
        <f>IF(OR(F4005="",AND(F4005=F4004,F4005=F4006)),NA(), F4005)</f>
        <v>0</v>
      </c>
      <c r="G5937">
        <f>IF(ISNA(H5937),NA(),G4005)</f>
        <v>0</v>
      </c>
      <c r="H5937">
        <f>IF(OR(H4005="",AND(H4005=H4004,H4005=H4006)),NA(), H4005)</f>
        <v>0</v>
      </c>
      <c r="K5937">
        <f>IF(ISNA(L5937),NA(),K4005)</f>
        <v>0</v>
      </c>
      <c r="L5937">
        <f>IF(OR(L4005="",AND(L4005=L4004,L4005=L4006)),NA(), L4005)</f>
        <v>0</v>
      </c>
      <c r="M5937">
        <f>IF(ISNA(N5937),NA(),M4005)</f>
        <v>0</v>
      </c>
      <c r="N5937">
        <f>IF(OR(N4005="",AND(N4005=N4004,N4005=N4006)),NA(), N4005)</f>
        <v>0</v>
      </c>
    </row>
    <row r="5938" spans="5:14">
      <c r="E5938">
        <f>IF(ISNA(F5938),NA(),E4006)</f>
        <v>0</v>
      </c>
      <c r="F5938">
        <f>IF(OR(F4006="",AND(F4006=F4005,F4006=F4007)),NA(), F4006)</f>
        <v>0</v>
      </c>
      <c r="G5938">
        <f>IF(ISNA(H5938),NA(),G4006)</f>
        <v>0</v>
      </c>
      <c r="H5938">
        <f>IF(OR(H4006="",AND(H4006=H4005,H4006=H4007)),NA(), H4006)</f>
        <v>0</v>
      </c>
      <c r="K5938">
        <f>IF(ISNA(L5938),NA(),K4006)</f>
        <v>0</v>
      </c>
      <c r="L5938">
        <f>IF(OR(L4006="",AND(L4006=L4005,L4006=L4007)),NA(), L4006)</f>
        <v>0</v>
      </c>
      <c r="M5938">
        <f>IF(ISNA(N5938),NA(),M4006)</f>
        <v>0</v>
      </c>
      <c r="N5938">
        <f>IF(OR(N4006="",AND(N4006=N4005,N4006=N4007)),NA(), N4006)</f>
        <v>0</v>
      </c>
    </row>
    <row r="5939" spans="5:14">
      <c r="E5939">
        <f>IF(ISNA(F5939),NA(),E4007)</f>
        <v>0</v>
      </c>
      <c r="F5939">
        <f>IF(OR(F4007="",AND(F4007=F4006,F4007=F4008)),NA(), F4007)</f>
        <v>0</v>
      </c>
      <c r="G5939">
        <f>IF(ISNA(H5939),NA(),G4007)</f>
        <v>0</v>
      </c>
      <c r="H5939">
        <f>IF(OR(H4007="",AND(H4007=H4006,H4007=H4008)),NA(), H4007)</f>
        <v>0</v>
      </c>
      <c r="K5939">
        <f>IF(ISNA(L5939),NA(),K4007)</f>
        <v>0</v>
      </c>
      <c r="L5939">
        <f>IF(OR(L4007="",AND(L4007=L4006,L4007=L4008)),NA(), L4007)</f>
        <v>0</v>
      </c>
      <c r="M5939">
        <f>IF(ISNA(N5939),NA(),M4007)</f>
        <v>0</v>
      </c>
      <c r="N5939">
        <f>IF(OR(N4007="",AND(N4007=N4006,N4007=N4008)),NA(), N4007)</f>
        <v>0</v>
      </c>
    </row>
    <row r="5940" spans="5:14">
      <c r="E5940">
        <f>IF(ISNA(F5940),NA(),E4008)</f>
        <v>0</v>
      </c>
      <c r="F5940">
        <f>IF(OR(F4008="",AND(F4008=F4007,F4008=F4009)),NA(), F4008)</f>
        <v>0</v>
      </c>
      <c r="G5940">
        <f>IF(ISNA(H5940),NA(),G4008)</f>
        <v>0</v>
      </c>
      <c r="H5940">
        <f>IF(OR(H4008="",AND(H4008=H4007,H4008=H4009)),NA(), H4008)</f>
        <v>0</v>
      </c>
      <c r="K5940">
        <f>IF(ISNA(L5940),NA(),K4008)</f>
        <v>0</v>
      </c>
      <c r="L5940">
        <f>IF(OR(L4008="",AND(L4008=L4007,L4008=L4009)),NA(), L4008)</f>
        <v>0</v>
      </c>
      <c r="M5940">
        <f>IF(ISNA(N5940),NA(),M4008)</f>
        <v>0</v>
      </c>
      <c r="N5940">
        <f>IF(OR(N4008="",AND(N4008=N4007,N4008=N4009)),NA(), N4008)</f>
        <v>0</v>
      </c>
    </row>
    <row r="5941" spans="5:14">
      <c r="E5941">
        <f>IF(ISNA(F5941),NA(),E4009)</f>
        <v>0</v>
      </c>
      <c r="F5941">
        <f>IF(OR(F4009="",AND(F4009=F4008,F4009=F4010)),NA(), F4009)</f>
        <v>0</v>
      </c>
      <c r="G5941">
        <f>IF(ISNA(H5941),NA(),G4009)</f>
        <v>0</v>
      </c>
      <c r="H5941">
        <f>IF(OR(H4009="",AND(H4009=H4008,H4009=H4010)),NA(), H4009)</f>
        <v>0</v>
      </c>
      <c r="K5941">
        <f>IF(ISNA(L5941),NA(),K4009)</f>
        <v>0</v>
      </c>
      <c r="L5941">
        <f>IF(OR(L4009="",AND(L4009=L4008,L4009=L4010)),NA(), L4009)</f>
        <v>0</v>
      </c>
      <c r="M5941">
        <f>IF(ISNA(N5941),NA(),M4009)</f>
        <v>0</v>
      </c>
      <c r="N5941">
        <f>IF(OR(N4009="",AND(N4009=N4008,N4009=N4010)),NA(), N4009)</f>
        <v>0</v>
      </c>
    </row>
    <row r="5942" spans="5:14">
      <c r="E5942">
        <f>IF(ISNA(F5942),NA(),E4010)</f>
        <v>0</v>
      </c>
      <c r="F5942">
        <f>IF(OR(F4010="",AND(F4010=F4009,F4010=F4011)),NA(), F4010)</f>
        <v>0</v>
      </c>
      <c r="G5942">
        <f>IF(ISNA(H5942),NA(),G4010)</f>
        <v>0</v>
      </c>
      <c r="H5942">
        <f>IF(OR(H4010="",AND(H4010=H4009,H4010=H4011)),NA(), H4010)</f>
        <v>0</v>
      </c>
      <c r="K5942">
        <f>IF(ISNA(L5942),NA(),K4010)</f>
        <v>0</v>
      </c>
      <c r="L5942">
        <f>IF(OR(L4010="",AND(L4010=L4009,L4010=L4011)),NA(), L4010)</f>
        <v>0</v>
      </c>
      <c r="M5942">
        <f>IF(ISNA(N5942),NA(),M4010)</f>
        <v>0</v>
      </c>
      <c r="N5942">
        <f>IF(OR(N4010="",AND(N4010=N4009,N4010=N4011)),NA(), N4010)</f>
        <v>0</v>
      </c>
    </row>
    <row r="5943" spans="5:14">
      <c r="E5943">
        <f>IF(ISNA(F5943),NA(),E4011)</f>
        <v>0</v>
      </c>
      <c r="F5943">
        <f>IF(OR(F4011="",AND(F4011=F4010,F4011=F4012)),NA(), F4011)</f>
        <v>0</v>
      </c>
      <c r="G5943">
        <f>IF(ISNA(H5943),NA(),G4011)</f>
        <v>0</v>
      </c>
      <c r="H5943">
        <f>IF(OR(H4011="",AND(H4011=H4010,H4011=H4012)),NA(), H4011)</f>
        <v>0</v>
      </c>
      <c r="K5943">
        <f>IF(ISNA(L5943),NA(),K4011)</f>
        <v>0</v>
      </c>
      <c r="L5943">
        <f>IF(OR(L4011="",AND(L4011=L4010,L4011=L4012)),NA(), L4011)</f>
        <v>0</v>
      </c>
      <c r="M5943">
        <f>IF(ISNA(N5943),NA(),M4011)</f>
        <v>0</v>
      </c>
      <c r="N5943">
        <f>IF(OR(N4011="",AND(N4011=N4010,N4011=N4012)),NA(), N4011)</f>
        <v>0</v>
      </c>
    </row>
    <row r="5944" spans="5:14">
      <c r="E5944">
        <f>IF(ISNA(F5944),NA(),E4012)</f>
        <v>0</v>
      </c>
      <c r="F5944">
        <f>IF(OR(F4012="",AND(F4012=F4011,F4012=F4013)),NA(), F4012)</f>
        <v>0</v>
      </c>
      <c r="G5944">
        <f>IF(ISNA(H5944),NA(),G4012)</f>
        <v>0</v>
      </c>
      <c r="H5944">
        <f>IF(OR(H4012="",AND(H4012=H4011,H4012=H4013)),NA(), H4012)</f>
        <v>0</v>
      </c>
      <c r="K5944">
        <f>IF(ISNA(L5944),NA(),K4012)</f>
        <v>0</v>
      </c>
      <c r="L5944">
        <f>IF(OR(L4012="",AND(L4012=L4011,L4012=L4013)),NA(), L4012)</f>
        <v>0</v>
      </c>
      <c r="M5944">
        <f>IF(ISNA(N5944),NA(),M4012)</f>
        <v>0</v>
      </c>
      <c r="N5944">
        <f>IF(OR(N4012="",AND(N4012=N4011,N4012=N4013)),NA(), N4012)</f>
        <v>0</v>
      </c>
    </row>
    <row r="5945" spans="5:14">
      <c r="E5945">
        <f>IF(ISNA(F5945),NA(),E4013)</f>
        <v>0</v>
      </c>
      <c r="F5945">
        <f>IF(OR(F4013="",AND(F4013=F4012,F4013=F4014)),NA(), F4013)</f>
        <v>0</v>
      </c>
      <c r="G5945">
        <f>IF(ISNA(H5945),NA(),G4013)</f>
        <v>0</v>
      </c>
      <c r="H5945">
        <f>IF(OR(H4013="",AND(H4013=H4012,H4013=H4014)),NA(), H4013)</f>
        <v>0</v>
      </c>
      <c r="K5945">
        <f>IF(ISNA(L5945),NA(),K4013)</f>
        <v>0</v>
      </c>
      <c r="L5945">
        <f>IF(OR(L4013="",AND(L4013=L4012,L4013=L4014)),NA(), L4013)</f>
        <v>0</v>
      </c>
      <c r="M5945">
        <f>IF(ISNA(N5945),NA(),M4013)</f>
        <v>0</v>
      </c>
      <c r="N5945">
        <f>IF(OR(N4013="",AND(N4013=N4012,N4013=N4014)),NA(), N4013)</f>
        <v>0</v>
      </c>
    </row>
    <row r="5946" spans="5:14">
      <c r="E5946">
        <f>IF(ISNA(F5946),NA(),E4014)</f>
        <v>0</v>
      </c>
      <c r="F5946">
        <f>IF(OR(F4014="",AND(F4014=F4013,F4014=F4015)),NA(), F4014)</f>
        <v>0</v>
      </c>
      <c r="G5946">
        <f>IF(ISNA(H5946),NA(),G4014)</f>
        <v>0</v>
      </c>
      <c r="H5946">
        <f>IF(OR(H4014="",AND(H4014=H4013,H4014=H4015)),NA(), H4014)</f>
        <v>0</v>
      </c>
      <c r="K5946">
        <f>IF(ISNA(L5946),NA(),K4014)</f>
        <v>0</v>
      </c>
      <c r="L5946">
        <f>IF(OR(L4014="",AND(L4014=L4013,L4014=L4015)),NA(), L4014)</f>
        <v>0</v>
      </c>
      <c r="M5946">
        <f>IF(ISNA(N5946),NA(),M4014)</f>
        <v>0</v>
      </c>
      <c r="N5946">
        <f>IF(OR(N4014="",AND(N4014=N4013,N4014=N4015)),NA(), N4014)</f>
        <v>0</v>
      </c>
    </row>
    <row r="5947" spans="5:14">
      <c r="E5947">
        <f>IF(ISNA(F5947),NA(),E4015)</f>
        <v>0</v>
      </c>
      <c r="F5947">
        <f>IF(OR(F4015="",AND(F4015=F4014,F4015=F4016)),NA(), F4015)</f>
        <v>0</v>
      </c>
      <c r="G5947">
        <f>IF(ISNA(H5947),NA(),G4015)</f>
        <v>0</v>
      </c>
      <c r="H5947">
        <f>IF(OR(H4015="",AND(H4015=H4014,H4015=H4016)),NA(), H4015)</f>
        <v>0</v>
      </c>
      <c r="K5947">
        <f>IF(ISNA(L5947),NA(),K4015)</f>
        <v>0</v>
      </c>
      <c r="L5947">
        <f>IF(OR(L4015="",AND(L4015=L4014,L4015=L4016)),NA(), L4015)</f>
        <v>0</v>
      </c>
      <c r="M5947">
        <f>IF(ISNA(N5947),NA(),M4015)</f>
        <v>0</v>
      </c>
      <c r="N5947">
        <f>IF(OR(N4015="",AND(N4015=N4014,N4015=N4016)),NA(), N4015)</f>
        <v>0</v>
      </c>
    </row>
    <row r="5948" spans="5:14">
      <c r="E5948">
        <f>IF(ISNA(F5948),NA(),E4016)</f>
        <v>0</v>
      </c>
      <c r="F5948">
        <f>IF(OR(F4016="",AND(F4016=F4015,F4016=F4017)),NA(), F4016)</f>
        <v>0</v>
      </c>
      <c r="G5948">
        <f>IF(ISNA(H5948),NA(),G4016)</f>
        <v>0</v>
      </c>
      <c r="H5948">
        <f>IF(OR(H4016="",AND(H4016=H4015,H4016=H4017)),NA(), H4016)</f>
        <v>0</v>
      </c>
      <c r="K5948">
        <f>IF(ISNA(L5948),NA(),K4016)</f>
        <v>0</v>
      </c>
      <c r="L5948">
        <f>IF(OR(L4016="",AND(L4016=L4015,L4016=L4017)),NA(), L4016)</f>
        <v>0</v>
      </c>
      <c r="M5948">
        <f>IF(ISNA(N5948),NA(),M4016)</f>
        <v>0</v>
      </c>
      <c r="N5948">
        <f>IF(OR(N4016="",AND(N4016=N4015,N4016=N4017)),NA(), N4016)</f>
        <v>0</v>
      </c>
    </row>
    <row r="5949" spans="5:14">
      <c r="E5949">
        <f>IF(ISNA(F5949),NA(),E4017)</f>
        <v>0</v>
      </c>
      <c r="F5949">
        <f>IF(OR(F4017="",AND(F4017=F4016,F4017=F4018)),NA(), F4017)</f>
        <v>0</v>
      </c>
      <c r="G5949">
        <f>IF(ISNA(H5949),NA(),G4017)</f>
        <v>0</v>
      </c>
      <c r="H5949">
        <f>IF(OR(H4017="",AND(H4017=H4016,H4017=H4018)),NA(), H4017)</f>
        <v>0</v>
      </c>
      <c r="K5949">
        <f>IF(ISNA(L5949),NA(),K4017)</f>
        <v>0</v>
      </c>
      <c r="L5949">
        <f>IF(OR(L4017="",AND(L4017=L4016,L4017=L4018)),NA(), L4017)</f>
        <v>0</v>
      </c>
      <c r="M5949">
        <f>IF(ISNA(N5949),NA(),M4017)</f>
        <v>0</v>
      </c>
      <c r="N5949">
        <f>IF(OR(N4017="",AND(N4017=N4016,N4017=N4018)),NA(), N4017)</f>
        <v>0</v>
      </c>
    </row>
    <row r="5950" spans="5:14">
      <c r="E5950">
        <f>IF(ISNA(F5950),NA(),E4018)</f>
        <v>0</v>
      </c>
      <c r="F5950">
        <f>IF(OR(F4018="",AND(F4018=F4017,F4018=F4019)),NA(), F4018)</f>
        <v>0</v>
      </c>
      <c r="G5950">
        <f>IF(ISNA(H5950),NA(),G4018)</f>
        <v>0</v>
      </c>
      <c r="H5950">
        <f>IF(OR(H4018="",AND(H4018=H4017,H4018=H4019)),NA(), H4018)</f>
        <v>0</v>
      </c>
      <c r="K5950">
        <f>IF(ISNA(L5950),NA(),K4018)</f>
        <v>0</v>
      </c>
      <c r="L5950">
        <f>IF(OR(L4018="",AND(L4018=L4017,L4018=L4019)),NA(), L4018)</f>
        <v>0</v>
      </c>
      <c r="M5950">
        <f>IF(ISNA(N5950),NA(),M4018)</f>
        <v>0</v>
      </c>
      <c r="N5950">
        <f>IF(OR(N4018="",AND(N4018=N4017,N4018=N4019)),NA(), N4018)</f>
        <v>0</v>
      </c>
    </row>
    <row r="5951" spans="5:14">
      <c r="E5951">
        <f>IF(ISNA(F5951),NA(),E4019)</f>
        <v>0</v>
      </c>
      <c r="F5951">
        <f>IF(OR(F4019="",AND(F4019=F4018,F4019=F4020)),NA(), F4019)</f>
        <v>0</v>
      </c>
      <c r="G5951">
        <f>IF(ISNA(H5951),NA(),G4019)</f>
        <v>0</v>
      </c>
      <c r="H5951">
        <f>IF(OR(H4019="",AND(H4019=H4018,H4019=H4020)),NA(), H4019)</f>
        <v>0</v>
      </c>
      <c r="K5951">
        <f>IF(ISNA(L5951),NA(),K4019)</f>
        <v>0</v>
      </c>
      <c r="L5951">
        <f>IF(OR(L4019="",AND(L4019=L4018,L4019=L4020)),NA(), L4019)</f>
        <v>0</v>
      </c>
      <c r="M5951">
        <f>IF(ISNA(N5951),NA(),M4019)</f>
        <v>0</v>
      </c>
      <c r="N5951">
        <f>IF(OR(N4019="",AND(N4019=N4018,N4019=N4020)),NA(), N4019)</f>
        <v>0</v>
      </c>
    </row>
    <row r="5952" spans="5:14">
      <c r="E5952">
        <f>IF(ISNA(F5952),NA(),E4020)</f>
        <v>0</v>
      </c>
      <c r="F5952">
        <f>IF(OR(F4020="",AND(F4020=F4019,F4020=F4021)),NA(), F4020)</f>
        <v>0</v>
      </c>
      <c r="G5952">
        <f>IF(ISNA(H5952),NA(),G4020)</f>
        <v>0</v>
      </c>
      <c r="H5952">
        <f>IF(OR(H4020="",AND(H4020=H4019,H4020=H4021)),NA(), H4020)</f>
        <v>0</v>
      </c>
      <c r="K5952">
        <f>IF(ISNA(L5952),NA(),K4020)</f>
        <v>0</v>
      </c>
      <c r="L5952">
        <f>IF(OR(L4020="",AND(L4020=L4019,L4020=L4021)),NA(), L4020)</f>
        <v>0</v>
      </c>
      <c r="M5952">
        <f>IF(ISNA(N5952),NA(),M4020)</f>
        <v>0</v>
      </c>
      <c r="N5952">
        <f>IF(OR(N4020="",AND(N4020=N4019,N4020=N4021)),NA(), N4020)</f>
        <v>0</v>
      </c>
    </row>
    <row r="5953" spans="5:14">
      <c r="E5953">
        <f>IF(ISNA(F5953),NA(),E4021)</f>
        <v>0</v>
      </c>
      <c r="F5953">
        <f>IF(OR(F4021="",AND(F4021=F4020,F4021=F4022)),NA(), F4021)</f>
        <v>0</v>
      </c>
      <c r="G5953">
        <f>IF(ISNA(H5953),NA(),G4021)</f>
        <v>0</v>
      </c>
      <c r="H5953">
        <f>IF(OR(H4021="",AND(H4021=H4020,H4021=H4022)),NA(), H4021)</f>
        <v>0</v>
      </c>
      <c r="K5953">
        <f>IF(ISNA(L5953),NA(),K4021)</f>
        <v>0</v>
      </c>
      <c r="L5953">
        <f>IF(OR(L4021="",AND(L4021=L4020,L4021=L4022)),NA(), L4021)</f>
        <v>0</v>
      </c>
      <c r="M5953">
        <f>IF(ISNA(N5953),NA(),M4021)</f>
        <v>0</v>
      </c>
      <c r="N5953">
        <f>IF(OR(N4021="",AND(N4021=N4020,N4021=N4022)),NA(), N4021)</f>
        <v>0</v>
      </c>
    </row>
    <row r="5954" spans="5:14">
      <c r="E5954">
        <f>IF(ISNA(F5954),NA(),E4022)</f>
        <v>0</v>
      </c>
      <c r="F5954">
        <f>IF(OR(F4022="",AND(F4022=F4021,F4022=F4023)),NA(), F4022)</f>
        <v>0</v>
      </c>
      <c r="G5954">
        <f>IF(ISNA(H5954),NA(),G4022)</f>
        <v>0</v>
      </c>
      <c r="H5954">
        <f>IF(OR(H4022="",AND(H4022=H4021,H4022=H4023)),NA(), H4022)</f>
        <v>0</v>
      </c>
      <c r="K5954">
        <f>IF(ISNA(L5954),NA(),K4022)</f>
        <v>0</v>
      </c>
      <c r="L5954">
        <f>IF(OR(L4022="",AND(L4022=L4021,L4022=L4023)),NA(), L4022)</f>
        <v>0</v>
      </c>
      <c r="M5954">
        <f>IF(ISNA(N5954),NA(),M4022)</f>
        <v>0</v>
      </c>
      <c r="N5954">
        <f>IF(OR(N4022="",AND(N4022=N4021,N4022=N4023)),NA(), N4022)</f>
        <v>0</v>
      </c>
    </row>
    <row r="5955" spans="5:14">
      <c r="E5955">
        <f>IF(ISNA(F5955),NA(),E4023)</f>
        <v>0</v>
      </c>
      <c r="F5955">
        <f>IF(OR(F4023="",AND(F4023=F4022,F4023=F4024)),NA(), F4023)</f>
        <v>0</v>
      </c>
      <c r="G5955">
        <f>IF(ISNA(H5955),NA(),G4023)</f>
        <v>0</v>
      </c>
      <c r="H5955">
        <f>IF(OR(H4023="",AND(H4023=H4022,H4023=H4024)),NA(), H4023)</f>
        <v>0</v>
      </c>
      <c r="K5955">
        <f>IF(ISNA(L5955),NA(),K4023)</f>
        <v>0</v>
      </c>
      <c r="L5955">
        <f>IF(OR(L4023="",AND(L4023=L4022,L4023=L4024)),NA(), L4023)</f>
        <v>0</v>
      </c>
      <c r="M5955">
        <f>IF(ISNA(N5955),NA(),M4023)</f>
        <v>0</v>
      </c>
      <c r="N5955">
        <f>IF(OR(N4023="",AND(N4023=N4022,N4023=N4024)),NA(), N4023)</f>
        <v>0</v>
      </c>
    </row>
    <row r="5956" spans="5:14">
      <c r="E5956">
        <f>IF(ISNA(F5956),NA(),E4024)</f>
        <v>0</v>
      </c>
      <c r="F5956">
        <f>IF(OR(F4024="",AND(F4024=F4023,F4024=F4025)),NA(), F4024)</f>
        <v>0</v>
      </c>
      <c r="G5956">
        <f>IF(ISNA(H5956),NA(),G4024)</f>
        <v>0</v>
      </c>
      <c r="H5956">
        <f>IF(OR(H4024="",AND(H4024=H4023,H4024=H4025)),NA(), H4024)</f>
        <v>0</v>
      </c>
      <c r="K5956">
        <f>IF(ISNA(L5956),NA(),K4024)</f>
        <v>0</v>
      </c>
      <c r="L5956">
        <f>IF(OR(L4024="",AND(L4024=L4023,L4024=L4025)),NA(), L4024)</f>
        <v>0</v>
      </c>
      <c r="M5956">
        <f>IF(ISNA(N5956),NA(),M4024)</f>
        <v>0</v>
      </c>
      <c r="N5956">
        <f>IF(OR(N4024="",AND(N4024=N4023,N4024=N4025)),NA(), N4024)</f>
        <v>0</v>
      </c>
    </row>
    <row r="5957" spans="5:14">
      <c r="E5957">
        <f>IF(ISNA(F5957),NA(),E4025)</f>
        <v>0</v>
      </c>
      <c r="F5957">
        <f>IF(OR(F4025="",AND(F4025=F4024,F4025=F4026)),NA(), F4025)</f>
        <v>0</v>
      </c>
      <c r="G5957">
        <f>IF(ISNA(H5957),NA(),G4025)</f>
        <v>0</v>
      </c>
      <c r="H5957">
        <f>IF(OR(H4025="",AND(H4025=H4024,H4025=H4026)),NA(), H4025)</f>
        <v>0</v>
      </c>
      <c r="K5957">
        <f>IF(ISNA(L5957),NA(),K4025)</f>
        <v>0</v>
      </c>
      <c r="L5957">
        <f>IF(OR(L4025="",AND(L4025=L4024,L4025=L4026)),NA(), L4025)</f>
        <v>0</v>
      </c>
      <c r="M5957">
        <f>IF(ISNA(N5957),NA(),M4025)</f>
        <v>0</v>
      </c>
      <c r="N5957">
        <f>IF(OR(N4025="",AND(N4025=N4024,N4025=N4026)),NA(), N4025)</f>
        <v>0</v>
      </c>
    </row>
    <row r="5958" spans="5:14">
      <c r="E5958">
        <f>IF(ISNA(F5958),NA(),E4026)</f>
        <v>0</v>
      </c>
      <c r="F5958">
        <f>IF(OR(F4026="",AND(F4026=F4025,F4026=F4027)),NA(), F4026)</f>
        <v>0</v>
      </c>
      <c r="G5958">
        <f>IF(ISNA(H5958),NA(),G4026)</f>
        <v>0</v>
      </c>
      <c r="H5958">
        <f>IF(OR(H4026="",AND(H4026=H4025,H4026=H4027)),NA(), H4026)</f>
        <v>0</v>
      </c>
      <c r="K5958">
        <f>IF(ISNA(L5958),NA(),K4026)</f>
        <v>0</v>
      </c>
      <c r="L5958">
        <f>IF(OR(L4026="",AND(L4026=L4025,L4026=L4027)),NA(), L4026)</f>
        <v>0</v>
      </c>
      <c r="M5958">
        <f>IF(ISNA(N5958),NA(),M4026)</f>
        <v>0</v>
      </c>
      <c r="N5958">
        <f>IF(OR(N4026="",AND(N4026=N4025,N4026=N4027)),NA(), N4026)</f>
        <v>0</v>
      </c>
    </row>
    <row r="5959" spans="5:14">
      <c r="E5959">
        <f>IF(ISNA(F5959),NA(),E4027)</f>
        <v>0</v>
      </c>
      <c r="F5959">
        <f>IF(OR(F4027="",AND(F4027=F4026,F4027=F4028)),NA(), F4027)</f>
        <v>0</v>
      </c>
      <c r="G5959">
        <f>IF(ISNA(H5959),NA(),G4027)</f>
        <v>0</v>
      </c>
      <c r="H5959">
        <f>IF(OR(H4027="",AND(H4027=H4026,H4027=H4028)),NA(), H4027)</f>
        <v>0</v>
      </c>
      <c r="K5959">
        <f>IF(ISNA(L5959),NA(),K4027)</f>
        <v>0</v>
      </c>
      <c r="L5959">
        <f>IF(OR(L4027="",AND(L4027=L4026,L4027=L4028)),NA(), L4027)</f>
        <v>0</v>
      </c>
      <c r="M5959">
        <f>IF(ISNA(N5959),NA(),M4027)</f>
        <v>0</v>
      </c>
      <c r="N5959">
        <f>IF(OR(N4027="",AND(N4027=N4026,N4027=N4028)),NA(), N4027)</f>
        <v>0</v>
      </c>
    </row>
    <row r="5960" spans="5:14">
      <c r="E5960">
        <f>IF(ISNA(F5960),NA(),E4028)</f>
        <v>0</v>
      </c>
      <c r="F5960">
        <f>IF(OR(F4028="",AND(F4028=F4027,F4028=F4029)),NA(), F4028)</f>
        <v>0</v>
      </c>
      <c r="G5960">
        <f>IF(ISNA(H5960),NA(),G4028)</f>
        <v>0</v>
      </c>
      <c r="H5960">
        <f>IF(OR(H4028="",AND(H4028=H4027,H4028=H4029)),NA(), H4028)</f>
        <v>0</v>
      </c>
      <c r="K5960">
        <f>IF(ISNA(L5960),NA(),K4028)</f>
        <v>0</v>
      </c>
      <c r="L5960">
        <f>IF(OR(L4028="",AND(L4028=L4027,L4028=L4029)),NA(), L4028)</f>
        <v>0</v>
      </c>
      <c r="M5960">
        <f>IF(ISNA(N5960),NA(),M4028)</f>
        <v>0</v>
      </c>
      <c r="N5960">
        <f>IF(OR(N4028="",AND(N4028=N4027,N4028=N4029)),NA(), N4028)</f>
        <v>0</v>
      </c>
    </row>
    <row r="5961" spans="5:14">
      <c r="E5961">
        <f>IF(ISNA(F5961),NA(),E4029)</f>
        <v>0</v>
      </c>
      <c r="F5961">
        <f>IF(OR(F4029="",AND(F4029=F4028,F4029=F4030)),NA(), F4029)</f>
        <v>0</v>
      </c>
      <c r="G5961">
        <f>IF(ISNA(H5961),NA(),G4029)</f>
        <v>0</v>
      </c>
      <c r="H5961">
        <f>IF(OR(H4029="",AND(H4029=H4028,H4029=H4030)),NA(), H4029)</f>
        <v>0</v>
      </c>
      <c r="K5961">
        <f>IF(ISNA(L5961),NA(),K4029)</f>
        <v>0</v>
      </c>
      <c r="L5961">
        <f>IF(OR(L4029="",AND(L4029=L4028,L4029=L4030)),NA(), L4029)</f>
        <v>0</v>
      </c>
      <c r="M5961">
        <f>IF(ISNA(N5961),NA(),M4029)</f>
        <v>0</v>
      </c>
      <c r="N5961">
        <f>IF(OR(N4029="",AND(N4029=N4028,N4029=N4030)),NA(), N4029)</f>
        <v>0</v>
      </c>
    </row>
    <row r="5962" spans="5:14">
      <c r="E5962">
        <f>IF(ISNA(F5962),NA(),E4030)</f>
        <v>0</v>
      </c>
      <c r="F5962">
        <f>IF(OR(F4030="",AND(F4030=F4029,F4030=F4031)),NA(), F4030)</f>
        <v>0</v>
      </c>
      <c r="G5962">
        <f>IF(ISNA(H5962),NA(),G4030)</f>
        <v>0</v>
      </c>
      <c r="H5962">
        <f>IF(OR(H4030="",AND(H4030=H4029,H4030=H4031)),NA(), H4030)</f>
        <v>0</v>
      </c>
      <c r="K5962">
        <f>IF(ISNA(L5962),NA(),K4030)</f>
        <v>0</v>
      </c>
      <c r="L5962">
        <f>IF(OR(L4030="",AND(L4030=L4029,L4030=L4031)),NA(), L4030)</f>
        <v>0</v>
      </c>
      <c r="M5962">
        <f>IF(ISNA(N5962),NA(),M4030)</f>
        <v>0</v>
      </c>
      <c r="N5962">
        <f>IF(OR(N4030="",AND(N4030=N4029,N4030=N4031)),NA(), N4030)</f>
        <v>0</v>
      </c>
    </row>
    <row r="5963" spans="5:14">
      <c r="E5963">
        <f>IF(ISNA(F5963),NA(),E4031)</f>
        <v>0</v>
      </c>
      <c r="F5963">
        <f>IF(OR(F4031="",AND(F4031=F4030,F4031=F4032)),NA(), F4031)</f>
        <v>0</v>
      </c>
      <c r="G5963">
        <f>IF(ISNA(H5963),NA(),G4031)</f>
        <v>0</v>
      </c>
      <c r="H5963">
        <f>IF(OR(H4031="",AND(H4031=H4030,H4031=H4032)),NA(), H4031)</f>
        <v>0</v>
      </c>
      <c r="K5963">
        <f>IF(ISNA(L5963),NA(),K4031)</f>
        <v>0</v>
      </c>
      <c r="L5963">
        <f>IF(OR(L4031="",AND(L4031=L4030,L4031=L4032)),NA(), L4031)</f>
        <v>0</v>
      </c>
      <c r="M5963">
        <f>IF(ISNA(N5963),NA(),M4031)</f>
        <v>0</v>
      </c>
      <c r="N5963">
        <f>IF(OR(N4031="",AND(N4031=N4030,N4031=N4032)),NA(), N4031)</f>
        <v>0</v>
      </c>
    </row>
    <row r="5964" spans="5:14">
      <c r="E5964">
        <f>IF(ISNA(F5964),NA(),E4032)</f>
        <v>0</v>
      </c>
      <c r="F5964">
        <f>IF(OR(F4032="",AND(F4032=F4031,F4032=F4033)),NA(), F4032)</f>
        <v>0</v>
      </c>
      <c r="G5964">
        <f>IF(ISNA(H5964),NA(),G4032)</f>
        <v>0</v>
      </c>
      <c r="H5964">
        <f>IF(OR(H4032="",AND(H4032=H4031,H4032=H4033)),NA(), H4032)</f>
        <v>0</v>
      </c>
      <c r="K5964">
        <f>IF(ISNA(L5964),NA(),K4032)</f>
        <v>0</v>
      </c>
      <c r="L5964">
        <f>IF(OR(L4032="",AND(L4032=L4031,L4032=L4033)),NA(), L4032)</f>
        <v>0</v>
      </c>
      <c r="M5964">
        <f>IF(ISNA(N5964),NA(),M4032)</f>
        <v>0</v>
      </c>
      <c r="N5964">
        <f>IF(OR(N4032="",AND(N4032=N4031,N4032=N4033)),NA(), N4032)</f>
        <v>0</v>
      </c>
    </row>
    <row r="5965" spans="5:14">
      <c r="E5965">
        <f>IF(ISNA(F5965),NA(),E4033)</f>
        <v>0</v>
      </c>
      <c r="F5965">
        <f>IF(OR(F4033="",AND(F4033=F4032,F4033=F4034)),NA(), F4033)</f>
        <v>0</v>
      </c>
      <c r="G5965">
        <f>IF(ISNA(H5965),NA(),G4033)</f>
        <v>0</v>
      </c>
      <c r="H5965">
        <f>IF(OR(H4033="",AND(H4033=H4032,H4033=H4034)),NA(), H4033)</f>
        <v>0</v>
      </c>
      <c r="K5965">
        <f>IF(ISNA(L5965),NA(),K4033)</f>
        <v>0</v>
      </c>
      <c r="L5965">
        <f>IF(OR(L4033="",AND(L4033=L4032,L4033=L4034)),NA(), L4033)</f>
        <v>0</v>
      </c>
      <c r="M5965">
        <f>IF(ISNA(N5965),NA(),M4033)</f>
        <v>0</v>
      </c>
      <c r="N5965">
        <f>IF(OR(N4033="",AND(N4033=N4032,N4033=N4034)),NA(), N4033)</f>
        <v>0</v>
      </c>
    </row>
    <row r="5966" spans="5:14">
      <c r="E5966">
        <f>IF(ISNA(F5966),NA(),E4034)</f>
        <v>0</v>
      </c>
      <c r="F5966">
        <f>IF(OR(F4034="",AND(F4034=F4033,F4034=F4035)),NA(), F4034)</f>
        <v>0</v>
      </c>
      <c r="G5966">
        <f>IF(ISNA(H5966),NA(),G4034)</f>
        <v>0</v>
      </c>
      <c r="H5966">
        <f>IF(OR(H4034="",AND(H4034=H4033,H4034=H4035)),NA(), H4034)</f>
        <v>0</v>
      </c>
      <c r="K5966">
        <f>IF(ISNA(L5966),NA(),K4034)</f>
        <v>0</v>
      </c>
      <c r="L5966">
        <f>IF(OR(L4034="",AND(L4034=L4033,L4034=L4035)),NA(), L4034)</f>
        <v>0</v>
      </c>
      <c r="M5966">
        <f>IF(ISNA(N5966),NA(),M4034)</f>
        <v>0</v>
      </c>
      <c r="N5966">
        <f>IF(OR(N4034="",AND(N4034=N4033,N4034=N4035)),NA(), N4034)</f>
        <v>0</v>
      </c>
    </row>
    <row r="5967" spans="5:14">
      <c r="E5967">
        <f>IF(ISNA(F5967),NA(),E4035)</f>
        <v>0</v>
      </c>
      <c r="F5967">
        <f>IF(OR(F4035="",AND(F4035=F4034,F4035=F4036)),NA(), F4035)</f>
        <v>0</v>
      </c>
      <c r="G5967">
        <f>IF(ISNA(H5967),NA(),G4035)</f>
        <v>0</v>
      </c>
      <c r="H5967">
        <f>IF(OR(H4035="",AND(H4035=H4034,H4035=H4036)),NA(), H4035)</f>
        <v>0</v>
      </c>
      <c r="K5967">
        <f>IF(ISNA(L5967),NA(),K4035)</f>
        <v>0</v>
      </c>
      <c r="L5967">
        <f>IF(OR(L4035="",AND(L4035=L4034,L4035=L4036)),NA(), L4035)</f>
        <v>0</v>
      </c>
      <c r="M5967">
        <f>IF(ISNA(N5967),NA(),M4035)</f>
        <v>0</v>
      </c>
      <c r="N5967">
        <f>IF(OR(N4035="",AND(N4035=N4034,N4035=N4036)),NA(), N4035)</f>
        <v>0</v>
      </c>
    </row>
    <row r="5968" spans="5:14">
      <c r="E5968">
        <f>IF(ISNA(F5968),NA(),E4036)</f>
        <v>0</v>
      </c>
      <c r="F5968">
        <f>IF(OR(F4036="",AND(F4036=F4035,F4036=F4037)),NA(), F4036)</f>
        <v>0</v>
      </c>
      <c r="G5968">
        <f>IF(ISNA(H5968),NA(),G4036)</f>
        <v>0</v>
      </c>
      <c r="H5968">
        <f>IF(OR(H4036="",AND(H4036=H4035,H4036=H4037)),NA(), H4036)</f>
        <v>0</v>
      </c>
      <c r="K5968">
        <f>IF(ISNA(L5968),NA(),K4036)</f>
        <v>0</v>
      </c>
      <c r="L5968">
        <f>IF(OR(L4036="",AND(L4036=L4035,L4036=L4037)),NA(), L4036)</f>
        <v>0</v>
      </c>
      <c r="M5968">
        <f>IF(ISNA(N5968),NA(),M4036)</f>
        <v>0</v>
      </c>
      <c r="N5968">
        <f>IF(OR(N4036="",AND(N4036=N4035,N4036=N4037)),NA(), N4036)</f>
        <v>0</v>
      </c>
    </row>
    <row r="5969" spans="5:14">
      <c r="E5969">
        <f>IF(ISNA(F5969),NA(),E4037)</f>
        <v>0</v>
      </c>
      <c r="F5969">
        <f>IF(OR(F4037="",AND(F4037=F4036,F4037=F4038)),NA(), F4037)</f>
        <v>0</v>
      </c>
      <c r="G5969">
        <f>IF(ISNA(H5969),NA(),G4037)</f>
        <v>0</v>
      </c>
      <c r="H5969">
        <f>IF(OR(H4037="",AND(H4037=H4036,H4037=H4038)),NA(), H4037)</f>
        <v>0</v>
      </c>
      <c r="K5969">
        <f>IF(ISNA(L5969),NA(),K4037)</f>
        <v>0</v>
      </c>
      <c r="L5969">
        <f>IF(OR(L4037="",AND(L4037=L4036,L4037=L4038)),NA(), L4037)</f>
        <v>0</v>
      </c>
      <c r="M5969">
        <f>IF(ISNA(N5969),NA(),M4037)</f>
        <v>0</v>
      </c>
      <c r="N5969">
        <f>IF(OR(N4037="",AND(N4037=N4036,N4037=N4038)),NA(), N4037)</f>
        <v>0</v>
      </c>
    </row>
    <row r="5970" spans="5:14">
      <c r="E5970">
        <f>IF(ISNA(F5970),NA(),E4038)</f>
        <v>0</v>
      </c>
      <c r="F5970">
        <f>IF(OR(F4038="",AND(F4038=F4037,F4038=F4039)),NA(), F4038)</f>
        <v>0</v>
      </c>
      <c r="G5970">
        <f>IF(ISNA(H5970),NA(),G4038)</f>
        <v>0</v>
      </c>
      <c r="H5970">
        <f>IF(OR(H4038="",AND(H4038=H4037,H4038=H4039)),NA(), H4038)</f>
        <v>0</v>
      </c>
      <c r="K5970">
        <f>IF(ISNA(L5970),NA(),K4038)</f>
        <v>0</v>
      </c>
      <c r="L5970">
        <f>IF(OR(L4038="",AND(L4038=L4037,L4038=L4039)),NA(), L4038)</f>
        <v>0</v>
      </c>
      <c r="M5970">
        <f>IF(ISNA(N5970),NA(),M4038)</f>
        <v>0</v>
      </c>
      <c r="N5970">
        <f>IF(OR(N4038="",AND(N4038=N4037,N4038=N4039)),NA(), N4038)</f>
        <v>0</v>
      </c>
    </row>
    <row r="5971" spans="5:14">
      <c r="E5971">
        <f>IF(ISNA(F5971),NA(),E4039)</f>
        <v>0</v>
      </c>
      <c r="F5971">
        <f>IF(OR(F4039="",AND(F4039=F4038,F4039=F4040)),NA(), F4039)</f>
        <v>0</v>
      </c>
      <c r="G5971">
        <f>IF(ISNA(H5971),NA(),G4039)</f>
        <v>0</v>
      </c>
      <c r="H5971">
        <f>IF(OR(H4039="",AND(H4039=H4038,H4039=H4040)),NA(), H4039)</f>
        <v>0</v>
      </c>
      <c r="K5971">
        <f>IF(ISNA(L5971),NA(),K4039)</f>
        <v>0</v>
      </c>
      <c r="L5971">
        <f>IF(OR(L4039="",AND(L4039=L4038,L4039=L4040)),NA(), L4039)</f>
        <v>0</v>
      </c>
      <c r="M5971">
        <f>IF(ISNA(N5971),NA(),M4039)</f>
        <v>0</v>
      </c>
      <c r="N5971">
        <f>IF(OR(N4039="",AND(N4039=N4038,N4039=N4040)),NA(), N4039)</f>
        <v>0</v>
      </c>
    </row>
    <row r="5972" spans="5:14">
      <c r="E5972">
        <f>IF(ISNA(F5972),NA(),E4040)</f>
        <v>0</v>
      </c>
      <c r="F5972">
        <f>IF(OR(F4040="",AND(F4040=F4039,F4040=F4041)),NA(), F4040)</f>
        <v>0</v>
      </c>
      <c r="G5972">
        <f>IF(ISNA(H5972),NA(),G4040)</f>
        <v>0</v>
      </c>
      <c r="H5972">
        <f>IF(OR(H4040="",AND(H4040=H4039,H4040=H4041)),NA(), H4040)</f>
        <v>0</v>
      </c>
      <c r="K5972">
        <f>IF(ISNA(L5972),NA(),K4040)</f>
        <v>0</v>
      </c>
      <c r="L5972">
        <f>IF(OR(L4040="",AND(L4040=L4039,L4040=L4041)),NA(), L4040)</f>
        <v>0</v>
      </c>
      <c r="M5972">
        <f>IF(ISNA(N5972),NA(),M4040)</f>
        <v>0</v>
      </c>
      <c r="N5972">
        <f>IF(OR(N4040="",AND(N4040=N4039,N4040=N4041)),NA(), N4040)</f>
        <v>0</v>
      </c>
    </row>
    <row r="5973" spans="5:14">
      <c r="E5973">
        <f>IF(ISNA(F5973),NA(),E4041)</f>
        <v>0</v>
      </c>
      <c r="F5973">
        <f>IF(OR(F4041="",AND(F4041=F4040,F4041=F4042)),NA(), F4041)</f>
        <v>0</v>
      </c>
      <c r="G5973">
        <f>IF(ISNA(H5973),NA(),G4041)</f>
        <v>0</v>
      </c>
      <c r="H5973">
        <f>IF(OR(H4041="",AND(H4041=H4040,H4041=H4042)),NA(), H4041)</f>
        <v>0</v>
      </c>
      <c r="K5973">
        <f>IF(ISNA(L5973),NA(),K4041)</f>
        <v>0</v>
      </c>
      <c r="L5973">
        <f>IF(OR(L4041="",AND(L4041=L4040,L4041=L4042)),NA(), L4041)</f>
        <v>0</v>
      </c>
      <c r="M5973">
        <f>IF(ISNA(N5973),NA(),M4041)</f>
        <v>0</v>
      </c>
      <c r="N5973">
        <f>IF(OR(N4041="",AND(N4041=N4040,N4041=N4042)),NA(), N4041)</f>
        <v>0</v>
      </c>
    </row>
    <row r="5974" spans="5:14">
      <c r="E5974">
        <f>IF(ISNA(F5974),NA(),E4042)</f>
        <v>0</v>
      </c>
      <c r="F5974">
        <f>IF(OR(F4042="",AND(F4042=F4041,F4042=F4043)),NA(), F4042)</f>
        <v>0</v>
      </c>
      <c r="G5974">
        <f>IF(ISNA(H5974),NA(),G4042)</f>
        <v>0</v>
      </c>
      <c r="H5974">
        <f>IF(OR(H4042="",AND(H4042=H4041,H4042=H4043)),NA(), H4042)</f>
        <v>0</v>
      </c>
      <c r="K5974">
        <f>IF(ISNA(L5974),NA(),K4042)</f>
        <v>0</v>
      </c>
      <c r="L5974">
        <f>IF(OR(L4042="",AND(L4042=L4041,L4042=L4043)),NA(), L4042)</f>
        <v>0</v>
      </c>
      <c r="M5974">
        <f>IF(ISNA(N5974),NA(),M4042)</f>
        <v>0</v>
      </c>
      <c r="N5974">
        <f>IF(OR(N4042="",AND(N4042=N4041,N4042=N4043)),NA(), N4042)</f>
        <v>0</v>
      </c>
    </row>
    <row r="5975" spans="5:14">
      <c r="E5975">
        <f>IF(ISNA(F5975),NA(),E4043)</f>
        <v>0</v>
      </c>
      <c r="F5975">
        <f>IF(OR(F4043="",AND(F4043=F4042,F4043=F4044)),NA(), F4043)</f>
        <v>0</v>
      </c>
      <c r="G5975">
        <f>IF(ISNA(H5975),NA(),G4043)</f>
        <v>0</v>
      </c>
      <c r="H5975">
        <f>IF(OR(H4043="",AND(H4043=H4042,H4043=H4044)),NA(), H4043)</f>
        <v>0</v>
      </c>
      <c r="K5975">
        <f>IF(ISNA(L5975),NA(),K4043)</f>
        <v>0</v>
      </c>
      <c r="L5975">
        <f>IF(OR(L4043="",AND(L4043=L4042,L4043=L4044)),NA(), L4043)</f>
        <v>0</v>
      </c>
      <c r="M5975">
        <f>IF(ISNA(N5975),NA(),M4043)</f>
        <v>0</v>
      </c>
      <c r="N5975">
        <f>IF(OR(N4043="",AND(N4043=N4042,N4043=N4044)),NA(), N4043)</f>
        <v>0</v>
      </c>
    </row>
    <row r="5976" spans="5:14">
      <c r="E5976">
        <f>IF(ISNA(F5976),NA(),E4044)</f>
        <v>0</v>
      </c>
      <c r="F5976">
        <f>IF(OR(F4044="",AND(F4044=F4043,F4044=F4045)),NA(), F4044)</f>
        <v>0</v>
      </c>
      <c r="G5976">
        <f>IF(ISNA(H5976),NA(),G4044)</f>
        <v>0</v>
      </c>
      <c r="H5976">
        <f>IF(OR(H4044="",AND(H4044=H4043,H4044=H4045)),NA(), H4044)</f>
        <v>0</v>
      </c>
      <c r="K5976">
        <f>IF(ISNA(L5976),NA(),K4044)</f>
        <v>0</v>
      </c>
      <c r="L5976">
        <f>IF(OR(L4044="",AND(L4044=L4043,L4044=L4045)),NA(), L4044)</f>
        <v>0</v>
      </c>
      <c r="M5976">
        <f>IF(ISNA(N5976),NA(),M4044)</f>
        <v>0</v>
      </c>
      <c r="N5976">
        <f>IF(OR(N4044="",AND(N4044=N4043,N4044=N4045)),NA(), N4044)</f>
        <v>0</v>
      </c>
    </row>
    <row r="5977" spans="5:14">
      <c r="E5977">
        <f>IF(ISNA(F5977),NA(),E4045)</f>
        <v>0</v>
      </c>
      <c r="F5977">
        <f>IF(OR(F4045="",AND(F4045=F4044,F4045=F4046)),NA(), F4045)</f>
        <v>0</v>
      </c>
      <c r="G5977">
        <f>IF(ISNA(H5977),NA(),G4045)</f>
        <v>0</v>
      </c>
      <c r="H5977">
        <f>IF(OR(H4045="",AND(H4045=H4044,H4045=H4046)),NA(), H4045)</f>
        <v>0</v>
      </c>
      <c r="K5977">
        <f>IF(ISNA(L5977),NA(),K4045)</f>
        <v>0</v>
      </c>
      <c r="L5977">
        <f>IF(OR(L4045="",AND(L4045=L4044,L4045=L4046)),NA(), L4045)</f>
        <v>0</v>
      </c>
      <c r="M5977">
        <f>IF(ISNA(N5977),NA(),M4045)</f>
        <v>0</v>
      </c>
      <c r="N5977">
        <f>IF(OR(N4045="",AND(N4045=N4044,N4045=N4046)),NA(), N4045)</f>
        <v>0</v>
      </c>
    </row>
    <row r="5978" spans="5:14">
      <c r="E5978">
        <f>IF(ISNA(F5978),NA(),E4046)</f>
        <v>0</v>
      </c>
      <c r="F5978">
        <f>IF(OR(F4046="",AND(F4046=F4045,F4046=F4047)),NA(), F4046)</f>
        <v>0</v>
      </c>
      <c r="G5978">
        <f>IF(ISNA(H5978),NA(),G4046)</f>
        <v>0</v>
      </c>
      <c r="H5978">
        <f>IF(OR(H4046="",AND(H4046=H4045,H4046=H4047)),NA(), H4046)</f>
        <v>0</v>
      </c>
      <c r="K5978">
        <f>IF(ISNA(L5978),NA(),K4046)</f>
        <v>0</v>
      </c>
      <c r="L5978">
        <f>IF(OR(L4046="",AND(L4046=L4045,L4046=L4047)),NA(), L4046)</f>
        <v>0</v>
      </c>
      <c r="M5978">
        <f>IF(ISNA(N5978),NA(),M4046)</f>
        <v>0</v>
      </c>
      <c r="N5978">
        <f>IF(OR(N4046="",AND(N4046=N4045,N4046=N4047)),NA(), N4046)</f>
        <v>0</v>
      </c>
    </row>
    <row r="5979" spans="5:14">
      <c r="E5979">
        <f>IF(ISNA(F5979),NA(),E4047)</f>
        <v>0</v>
      </c>
      <c r="F5979">
        <f>IF(OR(F4047="",AND(F4047=F4046,F4047=F4048)),NA(), F4047)</f>
        <v>0</v>
      </c>
      <c r="G5979">
        <f>IF(ISNA(H5979),NA(),G4047)</f>
        <v>0</v>
      </c>
      <c r="H5979">
        <f>IF(OR(H4047="",AND(H4047=H4046,H4047=H4048)),NA(), H4047)</f>
        <v>0</v>
      </c>
      <c r="K5979">
        <f>IF(ISNA(L5979),NA(),K4047)</f>
        <v>0</v>
      </c>
      <c r="L5979">
        <f>IF(OR(L4047="",AND(L4047=L4046,L4047=L4048)),NA(), L4047)</f>
        <v>0</v>
      </c>
      <c r="M5979">
        <f>IF(ISNA(N5979),NA(),M4047)</f>
        <v>0</v>
      </c>
      <c r="N5979">
        <f>IF(OR(N4047="",AND(N4047=N4046,N4047=N4048)),NA(), N4047)</f>
        <v>0</v>
      </c>
    </row>
    <row r="5980" spans="5:14">
      <c r="E5980">
        <f>IF(ISNA(F5980),NA(),E4048)</f>
        <v>0</v>
      </c>
      <c r="F5980">
        <f>IF(OR(F4048="",AND(F4048=F4047,F4048=F4049)),NA(), F4048)</f>
        <v>0</v>
      </c>
      <c r="G5980">
        <f>IF(ISNA(H5980),NA(),G4048)</f>
        <v>0</v>
      </c>
      <c r="H5980">
        <f>IF(OR(H4048="",AND(H4048=H4047,H4048=H4049)),NA(), H4048)</f>
        <v>0</v>
      </c>
      <c r="K5980">
        <f>IF(ISNA(L5980),NA(),K4048)</f>
        <v>0</v>
      </c>
      <c r="L5980">
        <f>IF(OR(L4048="",AND(L4048=L4047,L4048=L4049)),NA(), L4048)</f>
        <v>0</v>
      </c>
      <c r="M5980">
        <f>IF(ISNA(N5980),NA(),M4048)</f>
        <v>0</v>
      </c>
      <c r="N5980">
        <f>IF(OR(N4048="",AND(N4048=N4047,N4048=N4049)),NA(), N4048)</f>
        <v>0</v>
      </c>
    </row>
    <row r="5981" spans="5:14">
      <c r="E5981">
        <f>IF(ISNA(F5981),NA(),E4049)</f>
        <v>0</v>
      </c>
      <c r="F5981">
        <f>IF(OR(F4049="",AND(F4049=F4048,F4049=F4050)),NA(), F4049)</f>
        <v>0</v>
      </c>
      <c r="G5981">
        <f>IF(ISNA(H5981),NA(),G4049)</f>
        <v>0</v>
      </c>
      <c r="H5981">
        <f>IF(OR(H4049="",AND(H4049=H4048,H4049=H4050)),NA(), H4049)</f>
        <v>0</v>
      </c>
      <c r="K5981">
        <f>IF(ISNA(L5981),NA(),K4049)</f>
        <v>0</v>
      </c>
      <c r="L5981">
        <f>IF(OR(L4049="",AND(L4049=L4048,L4049=L4050)),NA(), L4049)</f>
        <v>0</v>
      </c>
      <c r="M5981">
        <f>IF(ISNA(N5981),NA(),M4049)</f>
        <v>0</v>
      </c>
      <c r="N5981">
        <f>IF(OR(N4049="",AND(N4049=N4048,N4049=N4050)),NA(), N4049)</f>
        <v>0</v>
      </c>
    </row>
    <row r="5982" spans="5:14">
      <c r="E5982">
        <f>IF(ISNA(F5982),NA(),E4050)</f>
        <v>0</v>
      </c>
      <c r="F5982">
        <f>IF(OR(F4050="",AND(F4050=F4049,F4050=F4051)),NA(), F4050)</f>
        <v>0</v>
      </c>
      <c r="G5982">
        <f>IF(ISNA(H5982),NA(),G4050)</f>
        <v>0</v>
      </c>
      <c r="H5982">
        <f>IF(OR(H4050="",AND(H4050=H4049,H4050=H4051)),NA(), H4050)</f>
        <v>0</v>
      </c>
      <c r="K5982">
        <f>IF(ISNA(L5982),NA(),K4050)</f>
        <v>0</v>
      </c>
      <c r="L5982">
        <f>IF(OR(L4050="",AND(L4050=L4049,L4050=L4051)),NA(), L4050)</f>
        <v>0</v>
      </c>
      <c r="M5982">
        <f>IF(ISNA(N5982),NA(),M4050)</f>
        <v>0</v>
      </c>
      <c r="N5982">
        <f>IF(OR(N4050="",AND(N4050=N4049,N4050=N4051)),NA(), N4050)</f>
        <v>0</v>
      </c>
    </row>
    <row r="5983" spans="5:14">
      <c r="E5983">
        <f>IF(ISNA(F5983),NA(),E4051)</f>
        <v>0</v>
      </c>
      <c r="F5983">
        <f>IF(OR(F4051="",AND(F4051=F4050,F4051=F4052)),NA(), F4051)</f>
        <v>0</v>
      </c>
      <c r="G5983">
        <f>IF(ISNA(H5983),NA(),G4051)</f>
        <v>0</v>
      </c>
      <c r="H5983">
        <f>IF(OR(H4051="",AND(H4051=H4050,H4051=H4052)),NA(), H4051)</f>
        <v>0</v>
      </c>
      <c r="K5983">
        <f>IF(ISNA(L5983),NA(),K4051)</f>
        <v>0</v>
      </c>
      <c r="L5983">
        <f>IF(OR(L4051="",AND(L4051=L4050,L4051=L4052)),NA(), L4051)</f>
        <v>0</v>
      </c>
      <c r="M5983">
        <f>IF(ISNA(N5983),NA(),M4051)</f>
        <v>0</v>
      </c>
      <c r="N5983">
        <f>IF(OR(N4051="",AND(N4051=N4050,N4051=N4052)),NA(), N4051)</f>
        <v>0</v>
      </c>
    </row>
    <row r="5984" spans="5:14">
      <c r="E5984">
        <f>IF(ISNA(F5984),NA(),E4052)</f>
        <v>0</v>
      </c>
      <c r="F5984">
        <f>IF(OR(F4052="",AND(F4052=F4051,F4052=F4053)),NA(), F4052)</f>
        <v>0</v>
      </c>
      <c r="G5984">
        <f>IF(ISNA(H5984),NA(),G4052)</f>
        <v>0</v>
      </c>
      <c r="H5984">
        <f>IF(OR(H4052="",AND(H4052=H4051,H4052=H4053)),NA(), H4052)</f>
        <v>0</v>
      </c>
      <c r="K5984">
        <f>IF(ISNA(L5984),NA(),K4052)</f>
        <v>0</v>
      </c>
      <c r="L5984">
        <f>IF(OR(L4052="",AND(L4052=L4051,L4052=L4053)),NA(), L4052)</f>
        <v>0</v>
      </c>
      <c r="M5984">
        <f>IF(ISNA(N5984),NA(),M4052)</f>
        <v>0</v>
      </c>
      <c r="N5984">
        <f>IF(OR(N4052="",AND(N4052=N4051,N4052=N4053)),NA(), N4052)</f>
        <v>0</v>
      </c>
    </row>
    <row r="5985" spans="5:14">
      <c r="E5985">
        <f>IF(ISNA(F5985),NA(),E4053)</f>
        <v>0</v>
      </c>
      <c r="F5985">
        <f>IF(OR(F4053="",AND(F4053=F4052,F4053=F4054)),NA(), F4053)</f>
        <v>0</v>
      </c>
      <c r="G5985">
        <f>IF(ISNA(H5985),NA(),G4053)</f>
        <v>0</v>
      </c>
      <c r="H5985">
        <f>IF(OR(H4053="",AND(H4053=H4052,H4053=H4054)),NA(), H4053)</f>
        <v>0</v>
      </c>
      <c r="K5985">
        <f>IF(ISNA(L5985),NA(),K4053)</f>
        <v>0</v>
      </c>
      <c r="L5985">
        <f>IF(OR(L4053="",AND(L4053=L4052,L4053=L4054)),NA(), L4053)</f>
        <v>0</v>
      </c>
      <c r="M5985">
        <f>IF(ISNA(N5985),NA(),M4053)</f>
        <v>0</v>
      </c>
      <c r="N5985">
        <f>IF(OR(N4053="",AND(N4053=N4052,N4053=N4054)),NA(), N4053)</f>
        <v>0</v>
      </c>
    </row>
    <row r="5986" spans="5:14">
      <c r="E5986">
        <f>IF(ISNA(F5986),NA(),E4054)</f>
        <v>0</v>
      </c>
      <c r="F5986">
        <f>IF(OR(F4054="",AND(F4054=F4053,F4054=F4055)),NA(), F4054)</f>
        <v>0</v>
      </c>
      <c r="G5986">
        <f>IF(ISNA(H5986),NA(),G4054)</f>
        <v>0</v>
      </c>
      <c r="H5986">
        <f>IF(OR(H4054="",AND(H4054=H4053,H4054=H4055)),NA(), H4054)</f>
        <v>0</v>
      </c>
      <c r="K5986">
        <f>IF(ISNA(L5986),NA(),K4054)</f>
        <v>0</v>
      </c>
      <c r="L5986">
        <f>IF(OR(L4054="",AND(L4054=L4053,L4054=L4055)),NA(), L4054)</f>
        <v>0</v>
      </c>
      <c r="M5986">
        <f>IF(ISNA(N5986),NA(),M4054)</f>
        <v>0</v>
      </c>
      <c r="N5986">
        <f>IF(OR(N4054="",AND(N4054=N4053,N4054=N4055)),NA(), N4054)</f>
        <v>0</v>
      </c>
    </row>
    <row r="5987" spans="5:14">
      <c r="E5987">
        <f>IF(ISNA(F5987),NA(),E4055)</f>
        <v>0</v>
      </c>
      <c r="F5987">
        <f>IF(OR(F4055="",AND(F4055=F4054,F4055=F4056)),NA(), F4055)</f>
        <v>0</v>
      </c>
      <c r="G5987">
        <f>IF(ISNA(H5987),NA(),G4055)</f>
        <v>0</v>
      </c>
      <c r="H5987">
        <f>IF(OR(H4055="",AND(H4055=H4054,H4055=H4056)),NA(), H4055)</f>
        <v>0</v>
      </c>
      <c r="K5987">
        <f>IF(ISNA(L5987),NA(),K4055)</f>
        <v>0</v>
      </c>
      <c r="L5987">
        <f>IF(OR(L4055="",AND(L4055=L4054,L4055=L4056)),NA(), L4055)</f>
        <v>0</v>
      </c>
      <c r="M5987">
        <f>IF(ISNA(N5987),NA(),M4055)</f>
        <v>0</v>
      </c>
      <c r="N5987">
        <f>IF(OR(N4055="",AND(N4055=N4054,N4055=N4056)),NA(), N4055)</f>
        <v>0</v>
      </c>
    </row>
    <row r="5988" spans="5:14">
      <c r="E5988">
        <f>IF(ISNA(F5988),NA(),E4056)</f>
        <v>0</v>
      </c>
      <c r="F5988">
        <f>IF(OR(F4056="",AND(F4056=F4055,F4056=F4057)),NA(), F4056)</f>
        <v>0</v>
      </c>
      <c r="G5988">
        <f>IF(ISNA(H5988),NA(),G4056)</f>
        <v>0</v>
      </c>
      <c r="H5988">
        <f>IF(OR(H4056="",AND(H4056=H4055,H4056=H4057)),NA(), H4056)</f>
        <v>0</v>
      </c>
      <c r="K5988">
        <f>IF(ISNA(L5988),NA(),K4056)</f>
        <v>0</v>
      </c>
      <c r="L5988">
        <f>IF(OR(L4056="",AND(L4056=L4055,L4056=L4057)),NA(), L4056)</f>
        <v>0</v>
      </c>
      <c r="M5988">
        <f>IF(ISNA(N5988),NA(),M4056)</f>
        <v>0</v>
      </c>
      <c r="N5988">
        <f>IF(OR(N4056="",AND(N4056=N4055,N4056=N4057)),NA(), N4056)</f>
        <v>0</v>
      </c>
    </row>
    <row r="5989" spans="5:14">
      <c r="E5989">
        <f>IF(ISNA(F5989),NA(),E4057)</f>
        <v>0</v>
      </c>
      <c r="F5989">
        <f>IF(OR(F4057="",AND(F4057=F4056,F4057=F4058)),NA(), F4057)</f>
        <v>0</v>
      </c>
      <c r="G5989">
        <f>IF(ISNA(H5989),NA(),G4057)</f>
        <v>0</v>
      </c>
      <c r="H5989">
        <f>IF(OR(H4057="",AND(H4057=H4056,H4057=H4058)),NA(), H4057)</f>
        <v>0</v>
      </c>
      <c r="K5989">
        <f>IF(ISNA(L5989),NA(),K4057)</f>
        <v>0</v>
      </c>
      <c r="L5989">
        <f>IF(OR(L4057="",AND(L4057=L4056,L4057=L4058)),NA(), L4057)</f>
        <v>0</v>
      </c>
      <c r="M5989">
        <f>IF(ISNA(N5989),NA(),M4057)</f>
        <v>0</v>
      </c>
      <c r="N5989">
        <f>IF(OR(N4057="",AND(N4057=N4056,N4057=N4058)),NA(), N4057)</f>
        <v>0</v>
      </c>
    </row>
    <row r="5990" spans="5:14">
      <c r="E5990">
        <f>IF(ISNA(F5990),NA(),E4058)</f>
        <v>0</v>
      </c>
      <c r="F5990">
        <f>IF(OR(F4058="",AND(F4058=F4057,F4058=F4059)),NA(), F4058)</f>
        <v>0</v>
      </c>
      <c r="G5990">
        <f>IF(ISNA(H5990),NA(),G4058)</f>
        <v>0</v>
      </c>
      <c r="H5990">
        <f>IF(OR(H4058="",AND(H4058=H4057,H4058=H4059)),NA(), H4058)</f>
        <v>0</v>
      </c>
      <c r="K5990">
        <f>IF(ISNA(L5990),NA(),K4058)</f>
        <v>0</v>
      </c>
      <c r="L5990">
        <f>IF(OR(L4058="",AND(L4058=L4057,L4058=L4059)),NA(), L4058)</f>
        <v>0</v>
      </c>
      <c r="M5990">
        <f>IF(ISNA(N5990),NA(),M4058)</f>
        <v>0</v>
      </c>
      <c r="N5990">
        <f>IF(OR(N4058="",AND(N4058=N4057,N4058=N4059)),NA(), N4058)</f>
        <v>0</v>
      </c>
    </row>
    <row r="5991" spans="5:14">
      <c r="E5991">
        <f>IF(ISNA(F5991),NA(),E4059)</f>
        <v>0</v>
      </c>
      <c r="F5991">
        <f>IF(OR(F4059="",AND(F4059=F4058,F4059=F4060)),NA(), F4059)</f>
        <v>0</v>
      </c>
      <c r="G5991">
        <f>IF(ISNA(H5991),NA(),G4059)</f>
        <v>0</v>
      </c>
      <c r="H5991">
        <f>IF(OR(H4059="",AND(H4059=H4058,H4059=H4060)),NA(), H4059)</f>
        <v>0</v>
      </c>
      <c r="K5991">
        <f>IF(ISNA(L5991),NA(),K4059)</f>
        <v>0</v>
      </c>
      <c r="L5991">
        <f>IF(OR(L4059="",AND(L4059=L4058,L4059=L4060)),NA(), L4059)</f>
        <v>0</v>
      </c>
      <c r="M5991">
        <f>IF(ISNA(N5991),NA(),M4059)</f>
        <v>0</v>
      </c>
      <c r="N5991">
        <f>IF(OR(N4059="",AND(N4059=N4058,N4059=N4060)),NA(), N4059)</f>
        <v>0</v>
      </c>
    </row>
    <row r="5992" spans="5:14">
      <c r="E5992">
        <f>IF(ISNA(F5992),NA(),E4060)</f>
        <v>0</v>
      </c>
      <c r="F5992">
        <f>IF(OR(F4060="",AND(F4060=F4059,F4060=F4061)),NA(), F4060)</f>
        <v>0</v>
      </c>
      <c r="G5992">
        <f>IF(ISNA(H5992),NA(),G4060)</f>
        <v>0</v>
      </c>
      <c r="H5992">
        <f>IF(OR(H4060="",AND(H4060=H4059,H4060=H4061)),NA(), H4060)</f>
        <v>0</v>
      </c>
      <c r="K5992">
        <f>IF(ISNA(L5992),NA(),K4060)</f>
        <v>0</v>
      </c>
      <c r="L5992">
        <f>IF(OR(L4060="",AND(L4060=L4059,L4060=L4061)),NA(), L4060)</f>
        <v>0</v>
      </c>
      <c r="M5992">
        <f>IF(ISNA(N5992),NA(),M4060)</f>
        <v>0</v>
      </c>
      <c r="N5992">
        <f>IF(OR(N4060="",AND(N4060=N4059,N4060=N4061)),NA(), N4060)</f>
        <v>0</v>
      </c>
    </row>
    <row r="5993" spans="5:14">
      <c r="E5993">
        <f>IF(ISNA(F5993),NA(),E4061)</f>
        <v>0</v>
      </c>
      <c r="F5993">
        <f>IF(OR(F4061="",AND(F4061=F4060,F4061=F4062)),NA(), F4061)</f>
        <v>0</v>
      </c>
      <c r="G5993">
        <f>IF(ISNA(H5993),NA(),G4061)</f>
        <v>0</v>
      </c>
      <c r="H5993">
        <f>IF(OR(H4061="",AND(H4061=H4060,H4061=H4062)),NA(), H4061)</f>
        <v>0</v>
      </c>
      <c r="K5993">
        <f>IF(ISNA(L5993),NA(),K4061)</f>
        <v>0</v>
      </c>
      <c r="L5993">
        <f>IF(OR(L4061="",AND(L4061=L4060,L4061=L4062)),NA(), L4061)</f>
        <v>0</v>
      </c>
      <c r="M5993">
        <f>IF(ISNA(N5993),NA(),M4061)</f>
        <v>0</v>
      </c>
      <c r="N5993">
        <f>IF(OR(N4061="",AND(N4061=N4060,N4061=N4062)),NA(), N4061)</f>
        <v>0</v>
      </c>
    </row>
    <row r="5994" spans="5:14">
      <c r="E5994">
        <f>IF(ISNA(F5994),NA(),E4062)</f>
        <v>0</v>
      </c>
      <c r="F5994">
        <f>IF(OR(F4062="",AND(F4062=F4061,F4062=F4063)),NA(), F4062)</f>
        <v>0</v>
      </c>
      <c r="G5994">
        <f>IF(ISNA(H5994),NA(),G4062)</f>
        <v>0</v>
      </c>
      <c r="H5994">
        <f>IF(OR(H4062="",AND(H4062=H4061,H4062=H4063)),NA(), H4062)</f>
        <v>0</v>
      </c>
      <c r="K5994">
        <f>IF(ISNA(L5994),NA(),K4062)</f>
        <v>0</v>
      </c>
      <c r="L5994">
        <f>IF(OR(L4062="",AND(L4062=L4061,L4062=L4063)),NA(), L4062)</f>
        <v>0</v>
      </c>
      <c r="M5994">
        <f>IF(ISNA(N5994),NA(),M4062)</f>
        <v>0</v>
      </c>
      <c r="N5994">
        <f>IF(OR(N4062="",AND(N4062=N4061,N4062=N4063)),NA(), N4062)</f>
        <v>0</v>
      </c>
    </row>
    <row r="5995" spans="5:14">
      <c r="E5995">
        <f>IF(ISNA(F5995),NA(),E4063)</f>
        <v>0</v>
      </c>
      <c r="F5995">
        <f>IF(OR(F4063="",AND(F4063=F4062,F4063=F4064)),NA(), F4063)</f>
        <v>0</v>
      </c>
      <c r="G5995">
        <f>IF(ISNA(H5995),NA(),G4063)</f>
        <v>0</v>
      </c>
      <c r="H5995">
        <f>IF(OR(H4063="",AND(H4063=H4062,H4063=H4064)),NA(), H4063)</f>
        <v>0</v>
      </c>
      <c r="K5995">
        <f>IF(ISNA(L5995),NA(),K4063)</f>
        <v>0</v>
      </c>
      <c r="L5995">
        <f>IF(OR(L4063="",AND(L4063=L4062,L4063=L4064)),NA(), L4063)</f>
        <v>0</v>
      </c>
      <c r="M5995">
        <f>IF(ISNA(N5995),NA(),M4063)</f>
        <v>0</v>
      </c>
      <c r="N5995">
        <f>IF(OR(N4063="",AND(N4063=N4062,N4063=N4064)),NA(), N4063)</f>
        <v>0</v>
      </c>
    </row>
    <row r="5996" spans="5:14">
      <c r="E5996">
        <f>IF(ISNA(F5996),NA(),E4064)</f>
        <v>0</v>
      </c>
      <c r="F5996">
        <f>IF(OR(F4064="",AND(F4064=F4063,F4064=F4065)),NA(), F4064)</f>
        <v>0</v>
      </c>
      <c r="G5996">
        <f>IF(ISNA(H5996),NA(),G4064)</f>
        <v>0</v>
      </c>
      <c r="H5996">
        <f>IF(OR(H4064="",AND(H4064=H4063,H4064=H4065)),NA(), H4064)</f>
        <v>0</v>
      </c>
      <c r="K5996">
        <f>IF(ISNA(L5996),NA(),K4064)</f>
        <v>0</v>
      </c>
      <c r="L5996">
        <f>IF(OR(L4064="",AND(L4064=L4063,L4064=L4065)),NA(), L4064)</f>
        <v>0</v>
      </c>
      <c r="M5996">
        <f>IF(ISNA(N5996),NA(),M4064)</f>
        <v>0</v>
      </c>
      <c r="N5996">
        <f>IF(OR(N4064="",AND(N4064=N4063,N4064=N4065)),NA(), N4064)</f>
        <v>0</v>
      </c>
    </row>
    <row r="5997" spans="5:14">
      <c r="E5997">
        <f>IF(ISNA(F5997),NA(),E4065)</f>
        <v>0</v>
      </c>
      <c r="F5997">
        <f>IF(OR(F4065="",AND(F4065=F4064,F4065=F4066)),NA(), F4065)</f>
        <v>0</v>
      </c>
      <c r="G5997">
        <f>IF(ISNA(H5997),NA(),G4065)</f>
        <v>0</v>
      </c>
      <c r="H5997">
        <f>IF(OR(H4065="",AND(H4065=H4064,H4065=H4066)),NA(), H4065)</f>
        <v>0</v>
      </c>
      <c r="K5997">
        <f>IF(ISNA(L5997),NA(),K4065)</f>
        <v>0</v>
      </c>
      <c r="L5997">
        <f>IF(OR(L4065="",AND(L4065=L4064,L4065=L4066)),NA(), L4065)</f>
        <v>0</v>
      </c>
      <c r="M5997">
        <f>IF(ISNA(N5997),NA(),M4065)</f>
        <v>0</v>
      </c>
      <c r="N5997">
        <f>IF(OR(N4065="",AND(N4065=N4064,N4065=N4066)),NA(), N4065)</f>
        <v>0</v>
      </c>
    </row>
    <row r="5998" spans="5:14">
      <c r="E5998">
        <f>IF(ISNA(F5998),NA(),E4066)</f>
        <v>0</v>
      </c>
      <c r="F5998">
        <f>IF(OR(F4066="",AND(F4066=F4065,F4066=F4067)),NA(), F4066)</f>
        <v>0</v>
      </c>
      <c r="G5998">
        <f>IF(ISNA(H5998),NA(),G4066)</f>
        <v>0</v>
      </c>
      <c r="H5998">
        <f>IF(OR(H4066="",AND(H4066=H4065,H4066=H4067)),NA(), H4066)</f>
        <v>0</v>
      </c>
      <c r="K5998">
        <f>IF(ISNA(L5998),NA(),K4066)</f>
        <v>0</v>
      </c>
      <c r="L5998">
        <f>IF(OR(L4066="",AND(L4066=L4065,L4066=L4067)),NA(), L4066)</f>
        <v>0</v>
      </c>
      <c r="M5998">
        <f>IF(ISNA(N5998),NA(),M4066)</f>
        <v>0</v>
      </c>
      <c r="N5998">
        <f>IF(OR(N4066="",AND(N4066=N4065,N4066=N4067)),NA(), N4066)</f>
        <v>0</v>
      </c>
    </row>
    <row r="5999" spans="5:14">
      <c r="E5999">
        <f>IF(ISNA(F5999),NA(),E4067)</f>
        <v>0</v>
      </c>
      <c r="F5999">
        <f>IF(OR(F4067="",AND(F4067=F4066,F4067=F4068)),NA(), F4067)</f>
        <v>0</v>
      </c>
      <c r="G5999">
        <f>IF(ISNA(H5999),NA(),G4067)</f>
        <v>0</v>
      </c>
      <c r="H5999">
        <f>IF(OR(H4067="",AND(H4067=H4066,H4067=H4068)),NA(), H4067)</f>
        <v>0</v>
      </c>
      <c r="K5999">
        <f>IF(ISNA(L5999),NA(),K4067)</f>
        <v>0</v>
      </c>
      <c r="L5999">
        <f>IF(OR(L4067="",AND(L4067=L4066,L4067=L4068)),NA(), L4067)</f>
        <v>0</v>
      </c>
      <c r="M5999">
        <f>IF(ISNA(N5999),NA(),M4067)</f>
        <v>0</v>
      </c>
      <c r="N5999">
        <f>IF(OR(N4067="",AND(N4067=N4066,N4067=N4068)),NA(), N4067)</f>
        <v>0</v>
      </c>
    </row>
    <row r="6000" spans="5:14">
      <c r="E6000">
        <f>IF(ISNA(F6000),NA(),E4068)</f>
        <v>0</v>
      </c>
      <c r="F6000">
        <f>IF(OR(F4068="",AND(F4068=F4067,F4068=F4069)),NA(), F4068)</f>
        <v>0</v>
      </c>
      <c r="G6000">
        <f>IF(ISNA(H6000),NA(),G4068)</f>
        <v>0</v>
      </c>
      <c r="H6000">
        <f>IF(OR(H4068="",AND(H4068=H4067,H4068=H4069)),NA(), H4068)</f>
        <v>0</v>
      </c>
      <c r="K6000">
        <f>IF(ISNA(L6000),NA(),K4068)</f>
        <v>0</v>
      </c>
      <c r="L6000">
        <f>IF(OR(L4068="",AND(L4068=L4067,L4068=L4069)),NA(), L4068)</f>
        <v>0</v>
      </c>
      <c r="M6000">
        <f>IF(ISNA(N6000),NA(),M4068)</f>
        <v>0</v>
      </c>
      <c r="N6000">
        <f>IF(OR(N4068="",AND(N4068=N4067,N4068=N4069)),NA(), N4068)</f>
        <v>0</v>
      </c>
    </row>
    <row r="6001" spans="5:14">
      <c r="E6001">
        <f>IF(ISNA(F6001),NA(),E4069)</f>
        <v>0</v>
      </c>
      <c r="F6001">
        <f>IF(OR(F4069="",AND(F4069=F4068,F4069=F4070)),NA(), F4069)</f>
        <v>0</v>
      </c>
      <c r="G6001">
        <f>IF(ISNA(H6001),NA(),G4069)</f>
        <v>0</v>
      </c>
      <c r="H6001">
        <f>IF(OR(H4069="",AND(H4069=H4068,H4069=H4070)),NA(), H4069)</f>
        <v>0</v>
      </c>
      <c r="K6001">
        <f>IF(ISNA(L6001),NA(),K4069)</f>
        <v>0</v>
      </c>
      <c r="L6001">
        <f>IF(OR(L4069="",AND(L4069=L4068,L4069=L4070)),NA(), L4069)</f>
        <v>0</v>
      </c>
      <c r="M6001">
        <f>IF(ISNA(N6001),NA(),M4069)</f>
        <v>0</v>
      </c>
      <c r="N6001">
        <f>IF(OR(N4069="",AND(N4069=N4068,N4069=N4070)),NA(), N4069)</f>
        <v>0</v>
      </c>
    </row>
    <row r="6002" spans="5:14">
      <c r="E6002">
        <f>IF(ISNA(F6002),NA(),E4070)</f>
        <v>0</v>
      </c>
      <c r="F6002">
        <f>IF(OR(F4070="",AND(F4070=F4069,F4070=F4071)),NA(), F4070)</f>
        <v>0</v>
      </c>
      <c r="G6002">
        <f>IF(ISNA(H6002),NA(),G4070)</f>
        <v>0</v>
      </c>
      <c r="H6002">
        <f>IF(OR(H4070="",AND(H4070=H4069,H4070=H4071)),NA(), H4070)</f>
        <v>0</v>
      </c>
      <c r="K6002">
        <f>IF(ISNA(L6002),NA(),K4070)</f>
        <v>0</v>
      </c>
      <c r="L6002">
        <f>IF(OR(L4070="",AND(L4070=L4069,L4070=L4071)),NA(), L4070)</f>
        <v>0</v>
      </c>
      <c r="M6002">
        <f>IF(ISNA(N6002),NA(),M4070)</f>
        <v>0</v>
      </c>
      <c r="N6002">
        <f>IF(OR(N4070="",AND(N4070=N4069,N4070=N4071)),NA(), N4070)</f>
        <v>0</v>
      </c>
    </row>
    <row r="6003" spans="5:14">
      <c r="E6003">
        <f>IF(ISNA(F6003),NA(),E4071)</f>
        <v>0</v>
      </c>
      <c r="F6003">
        <f>IF(OR(F4071="",AND(F4071=F4070,F4071=F4072)),NA(), F4071)</f>
        <v>0</v>
      </c>
      <c r="G6003">
        <f>IF(ISNA(H6003),NA(),G4071)</f>
        <v>0</v>
      </c>
      <c r="H6003">
        <f>IF(OR(H4071="",AND(H4071=H4070,H4071=H4072)),NA(), H4071)</f>
        <v>0</v>
      </c>
      <c r="K6003">
        <f>IF(ISNA(L6003),NA(),K4071)</f>
        <v>0</v>
      </c>
      <c r="L6003">
        <f>IF(OR(L4071="",AND(L4071=L4070,L4071=L4072)),NA(), L4071)</f>
        <v>0</v>
      </c>
      <c r="M6003">
        <f>IF(ISNA(N6003),NA(),M4071)</f>
        <v>0</v>
      </c>
      <c r="N6003">
        <f>IF(OR(N4071="",AND(N4071=N4070,N4071=N4072)),NA(), N4071)</f>
        <v>0</v>
      </c>
    </row>
    <row r="6004" spans="5:14">
      <c r="E6004">
        <f>IF(ISNA(F6004),NA(),E4072)</f>
        <v>0</v>
      </c>
      <c r="F6004">
        <f>IF(OR(F4072="",AND(F4072=F4071,F4072=F4073)),NA(), F4072)</f>
        <v>0</v>
      </c>
      <c r="G6004">
        <f>IF(ISNA(H6004),NA(),G4072)</f>
        <v>0</v>
      </c>
      <c r="H6004">
        <f>IF(OR(H4072="",AND(H4072=H4071,H4072=H4073)),NA(), H4072)</f>
        <v>0</v>
      </c>
      <c r="K6004">
        <f>IF(ISNA(L6004),NA(),K4072)</f>
        <v>0</v>
      </c>
      <c r="L6004">
        <f>IF(OR(L4072="",AND(L4072=L4071,L4072=L4073)),NA(), L4072)</f>
        <v>0</v>
      </c>
      <c r="M6004">
        <f>IF(ISNA(N6004),NA(),M4072)</f>
        <v>0</v>
      </c>
      <c r="N6004">
        <f>IF(OR(N4072="",AND(N4072=N4071,N4072=N4073)),NA(), N4072)</f>
        <v>0</v>
      </c>
    </row>
    <row r="6005" spans="5:14">
      <c r="E6005">
        <f>IF(ISNA(F6005),NA(),E4073)</f>
        <v>0</v>
      </c>
      <c r="F6005">
        <f>IF(OR(F4073="",AND(F4073=F4072,F4073=F4074)),NA(), F4073)</f>
        <v>0</v>
      </c>
      <c r="G6005">
        <f>IF(ISNA(H6005),NA(),G4073)</f>
        <v>0</v>
      </c>
      <c r="H6005">
        <f>IF(OR(H4073="",AND(H4073=H4072,H4073=H4074)),NA(), H4073)</f>
        <v>0</v>
      </c>
      <c r="K6005">
        <f>IF(ISNA(L6005),NA(),K4073)</f>
        <v>0</v>
      </c>
      <c r="L6005">
        <f>IF(OR(L4073="",AND(L4073=L4072,L4073=L4074)),NA(), L4073)</f>
        <v>0</v>
      </c>
      <c r="M6005">
        <f>IF(ISNA(N6005),NA(),M4073)</f>
        <v>0</v>
      </c>
      <c r="N6005">
        <f>IF(OR(N4073="",AND(N4073=N4072,N4073=N4074)),NA(), N4073)</f>
        <v>0</v>
      </c>
    </row>
    <row r="6006" spans="5:14">
      <c r="E6006">
        <f>IF(ISNA(F6006),NA(),E4074)</f>
        <v>0</v>
      </c>
      <c r="F6006">
        <f>IF(OR(F4074="",AND(F4074=F4073,F4074=F4075)),NA(), F4074)</f>
        <v>0</v>
      </c>
      <c r="G6006">
        <f>IF(ISNA(H6006),NA(),G4074)</f>
        <v>0</v>
      </c>
      <c r="H6006">
        <f>IF(OR(H4074="",AND(H4074=H4073,H4074=H4075)),NA(), H4074)</f>
        <v>0</v>
      </c>
      <c r="K6006">
        <f>IF(ISNA(L6006),NA(),K4074)</f>
        <v>0</v>
      </c>
      <c r="L6006">
        <f>IF(OR(L4074="",AND(L4074=L4073,L4074=L4075)),NA(), L4074)</f>
        <v>0</v>
      </c>
      <c r="M6006">
        <f>IF(ISNA(N6006),NA(),M4074)</f>
        <v>0</v>
      </c>
      <c r="N6006">
        <f>IF(OR(N4074="",AND(N4074=N4073,N4074=N4075)),NA(), N4074)</f>
        <v>0</v>
      </c>
    </row>
    <row r="6007" spans="5:14">
      <c r="E6007">
        <f>IF(ISNA(F6007),NA(),E4075)</f>
        <v>0</v>
      </c>
      <c r="F6007">
        <f>IF(OR(F4075="",AND(F4075=F4074,F4075=F4076)),NA(), F4075)</f>
        <v>0</v>
      </c>
      <c r="G6007">
        <f>IF(ISNA(H6007),NA(),G4075)</f>
        <v>0</v>
      </c>
      <c r="H6007">
        <f>IF(OR(H4075="",AND(H4075=H4074,H4075=H4076)),NA(), H4075)</f>
        <v>0</v>
      </c>
      <c r="K6007">
        <f>IF(ISNA(L6007),NA(),K4075)</f>
        <v>0</v>
      </c>
      <c r="L6007">
        <f>IF(OR(L4075="",AND(L4075=L4074,L4075=L4076)),NA(), L4075)</f>
        <v>0</v>
      </c>
      <c r="M6007">
        <f>IF(ISNA(N6007),NA(),M4075)</f>
        <v>0</v>
      </c>
      <c r="N6007">
        <f>IF(OR(N4075="",AND(N4075=N4074,N4075=N4076)),NA(), N4075)</f>
        <v>0</v>
      </c>
    </row>
    <row r="6008" spans="5:14">
      <c r="E6008">
        <f>IF(ISNA(F6008),NA(),E4076)</f>
        <v>0</v>
      </c>
      <c r="F6008">
        <f>IF(OR(F4076="",AND(F4076=F4075,F4076=F4077)),NA(), F4076)</f>
        <v>0</v>
      </c>
      <c r="G6008">
        <f>IF(ISNA(H6008),NA(),G4076)</f>
        <v>0</v>
      </c>
      <c r="H6008">
        <f>IF(OR(H4076="",AND(H4076=H4075,H4076=H4077)),NA(), H4076)</f>
        <v>0</v>
      </c>
      <c r="K6008">
        <f>IF(ISNA(L6008),NA(),K4076)</f>
        <v>0</v>
      </c>
      <c r="L6008">
        <f>IF(OR(L4076="",AND(L4076=L4075,L4076=L4077)),NA(), L4076)</f>
        <v>0</v>
      </c>
      <c r="M6008">
        <f>IF(ISNA(N6008),NA(),M4076)</f>
        <v>0</v>
      </c>
      <c r="N6008">
        <f>IF(OR(N4076="",AND(N4076=N4075,N4076=N4077)),NA(), N4076)</f>
        <v>0</v>
      </c>
    </row>
    <row r="6009" spans="5:14">
      <c r="E6009">
        <f>IF(ISNA(F6009),NA(),E4077)</f>
        <v>0</v>
      </c>
      <c r="F6009">
        <f>IF(OR(F4077="",AND(F4077=F4076,F4077=F4078)),NA(), F4077)</f>
        <v>0</v>
      </c>
      <c r="G6009">
        <f>IF(ISNA(H6009),NA(),G4077)</f>
        <v>0</v>
      </c>
      <c r="H6009">
        <f>IF(OR(H4077="",AND(H4077=H4076,H4077=H4078)),NA(), H4077)</f>
        <v>0</v>
      </c>
      <c r="K6009">
        <f>IF(ISNA(L6009),NA(),K4077)</f>
        <v>0</v>
      </c>
      <c r="L6009">
        <f>IF(OR(L4077="",AND(L4077=L4076,L4077=L4078)),NA(), L4077)</f>
        <v>0</v>
      </c>
      <c r="M6009">
        <f>IF(ISNA(N6009),NA(),M4077)</f>
        <v>0</v>
      </c>
      <c r="N6009">
        <f>IF(OR(N4077="",AND(N4077=N4076,N4077=N4078)),NA(), N4077)</f>
        <v>0</v>
      </c>
    </row>
    <row r="6010" spans="5:14">
      <c r="E6010">
        <f>IF(ISNA(F6010),NA(),E4078)</f>
        <v>0</v>
      </c>
      <c r="F6010">
        <f>IF(OR(F4078="",AND(F4078=F4077,F4078=F4079)),NA(), F4078)</f>
        <v>0</v>
      </c>
      <c r="G6010">
        <f>IF(ISNA(H6010),NA(),G4078)</f>
        <v>0</v>
      </c>
      <c r="H6010">
        <f>IF(OR(H4078="",AND(H4078=H4077,H4078=H4079)),NA(), H4078)</f>
        <v>0</v>
      </c>
      <c r="K6010">
        <f>IF(ISNA(L6010),NA(),K4078)</f>
        <v>0</v>
      </c>
      <c r="L6010">
        <f>IF(OR(L4078="",AND(L4078=L4077,L4078=L4079)),NA(), L4078)</f>
        <v>0</v>
      </c>
      <c r="M6010">
        <f>IF(ISNA(N6010),NA(),M4078)</f>
        <v>0</v>
      </c>
      <c r="N6010">
        <f>IF(OR(N4078="",AND(N4078=N4077,N4078=N4079)),NA(), N4078)</f>
        <v>0</v>
      </c>
    </row>
    <row r="6011" spans="5:14">
      <c r="E6011">
        <f>IF(ISNA(F6011),NA(),E4079)</f>
        <v>0</v>
      </c>
      <c r="F6011">
        <f>IF(OR(F4079="",AND(F4079=F4078,F4079=F4080)),NA(), F4079)</f>
        <v>0</v>
      </c>
      <c r="G6011">
        <f>IF(ISNA(H6011),NA(),G4079)</f>
        <v>0</v>
      </c>
      <c r="H6011">
        <f>IF(OR(H4079="",AND(H4079=H4078,H4079=H4080)),NA(), H4079)</f>
        <v>0</v>
      </c>
      <c r="K6011">
        <f>IF(ISNA(L6011),NA(),K4079)</f>
        <v>0</v>
      </c>
      <c r="L6011">
        <f>IF(OR(L4079="",AND(L4079=L4078,L4079=L4080)),NA(), L4079)</f>
        <v>0</v>
      </c>
      <c r="M6011">
        <f>IF(ISNA(N6011),NA(),M4079)</f>
        <v>0</v>
      </c>
      <c r="N6011">
        <f>IF(OR(N4079="",AND(N4079=N4078,N4079=N4080)),NA(), N4079)</f>
        <v>0</v>
      </c>
    </row>
    <row r="6012" spans="5:14">
      <c r="E6012">
        <f>IF(ISNA(F6012),NA(),E4080)</f>
        <v>0</v>
      </c>
      <c r="F6012">
        <f>IF(OR(F4080="",AND(F4080=F4079,F4080=F4081)),NA(), F4080)</f>
        <v>0</v>
      </c>
      <c r="G6012">
        <f>IF(ISNA(H6012),NA(),G4080)</f>
        <v>0</v>
      </c>
      <c r="H6012">
        <f>IF(OR(H4080="",AND(H4080=H4079,H4080=H4081)),NA(), H4080)</f>
        <v>0</v>
      </c>
      <c r="K6012">
        <f>IF(ISNA(L6012),NA(),K4080)</f>
        <v>0</v>
      </c>
      <c r="L6012">
        <f>IF(OR(L4080="",AND(L4080=L4079,L4080=L4081)),NA(), L4080)</f>
        <v>0</v>
      </c>
      <c r="M6012">
        <f>IF(ISNA(N6012),NA(),M4080)</f>
        <v>0</v>
      </c>
      <c r="N6012">
        <f>IF(OR(N4080="",AND(N4080=N4079,N4080=N4081)),NA(), N4080)</f>
        <v>0</v>
      </c>
    </row>
    <row r="6013" spans="5:14">
      <c r="E6013">
        <f>IF(ISNA(F6013),NA(),E4081)</f>
        <v>0</v>
      </c>
      <c r="F6013">
        <f>IF(OR(F4081="",AND(F4081=F4080,F4081=F4082)),NA(), F4081)</f>
        <v>0</v>
      </c>
      <c r="G6013">
        <f>IF(ISNA(H6013),NA(),G4081)</f>
        <v>0</v>
      </c>
      <c r="H6013">
        <f>IF(OR(H4081="",AND(H4081=H4080,H4081=H4082)),NA(), H4081)</f>
        <v>0</v>
      </c>
      <c r="K6013">
        <f>IF(ISNA(L6013),NA(),K4081)</f>
        <v>0</v>
      </c>
      <c r="L6013">
        <f>IF(OR(L4081="",AND(L4081=L4080,L4081=L4082)),NA(), L4081)</f>
        <v>0</v>
      </c>
      <c r="M6013">
        <f>IF(ISNA(N6013),NA(),M4081)</f>
        <v>0</v>
      </c>
      <c r="N6013">
        <f>IF(OR(N4081="",AND(N4081=N4080,N4081=N4082)),NA(), N4081)</f>
        <v>0</v>
      </c>
    </row>
    <row r="6014" spans="5:14">
      <c r="E6014">
        <f>IF(ISNA(F6014),NA(),E4082)</f>
        <v>0</v>
      </c>
      <c r="F6014">
        <f>IF(OR(F4082="",AND(F4082=F4081,F4082=F4083)),NA(), F4082)</f>
        <v>0</v>
      </c>
      <c r="G6014">
        <f>IF(ISNA(H6014),NA(),G4082)</f>
        <v>0</v>
      </c>
      <c r="H6014">
        <f>IF(OR(H4082="",AND(H4082=H4081,H4082=H4083)),NA(), H4082)</f>
        <v>0</v>
      </c>
      <c r="K6014">
        <f>IF(ISNA(L6014),NA(),K4082)</f>
        <v>0</v>
      </c>
      <c r="L6014">
        <f>IF(OR(L4082="",AND(L4082=L4081,L4082=L4083)),NA(), L4082)</f>
        <v>0</v>
      </c>
      <c r="M6014">
        <f>IF(ISNA(N6014),NA(),M4082)</f>
        <v>0</v>
      </c>
      <c r="N6014">
        <f>IF(OR(N4082="",AND(N4082=N4081,N4082=N4083)),NA(), N4082)</f>
        <v>0</v>
      </c>
    </row>
    <row r="6015" spans="5:14">
      <c r="E6015">
        <f>IF(ISNA(F6015),NA(),E4083)</f>
        <v>0</v>
      </c>
      <c r="F6015">
        <f>IF(OR(F4083="",AND(F4083=F4082,F4083=F4084)),NA(), F4083)</f>
        <v>0</v>
      </c>
      <c r="G6015">
        <f>IF(ISNA(H6015),NA(),G4083)</f>
        <v>0</v>
      </c>
      <c r="H6015">
        <f>IF(OR(H4083="",AND(H4083=H4082,H4083=H4084)),NA(), H4083)</f>
        <v>0</v>
      </c>
      <c r="K6015">
        <f>IF(ISNA(L6015),NA(),K4083)</f>
        <v>0</v>
      </c>
      <c r="L6015">
        <f>IF(OR(L4083="",AND(L4083=L4082,L4083=L4084)),NA(), L4083)</f>
        <v>0</v>
      </c>
      <c r="M6015">
        <f>IF(ISNA(N6015),NA(),M4083)</f>
        <v>0</v>
      </c>
      <c r="N6015">
        <f>IF(OR(N4083="",AND(N4083=N4082,N4083=N4084)),NA(), N4083)</f>
        <v>0</v>
      </c>
    </row>
    <row r="6016" spans="5:14">
      <c r="E6016">
        <f>IF(ISNA(F6016),NA(),E4084)</f>
        <v>0</v>
      </c>
      <c r="F6016">
        <f>IF(OR(F4084="",AND(F4084=F4083,F4084=F4085)),NA(), F4084)</f>
        <v>0</v>
      </c>
      <c r="G6016">
        <f>IF(ISNA(H6016),NA(),G4084)</f>
        <v>0</v>
      </c>
      <c r="H6016">
        <f>IF(OR(H4084="",AND(H4084=H4083,H4084=H4085)),NA(), H4084)</f>
        <v>0</v>
      </c>
      <c r="K6016">
        <f>IF(ISNA(L6016),NA(),K4084)</f>
        <v>0</v>
      </c>
      <c r="L6016">
        <f>IF(OR(L4084="",AND(L4084=L4083,L4084=L4085)),NA(), L4084)</f>
        <v>0</v>
      </c>
      <c r="M6016">
        <f>IF(ISNA(N6016),NA(),M4084)</f>
        <v>0</v>
      </c>
      <c r="N6016">
        <f>IF(OR(N4084="",AND(N4084=N4083,N4084=N4085)),NA(), N4084)</f>
        <v>0</v>
      </c>
    </row>
    <row r="6017" spans="5:14">
      <c r="E6017">
        <f>IF(ISNA(F6017),NA(),E4085)</f>
        <v>0</v>
      </c>
      <c r="F6017">
        <f>IF(OR(F4085="",AND(F4085=F4084,F4085=F4086)),NA(), F4085)</f>
        <v>0</v>
      </c>
      <c r="G6017">
        <f>IF(ISNA(H6017),NA(),G4085)</f>
        <v>0</v>
      </c>
      <c r="H6017">
        <f>IF(OR(H4085="",AND(H4085=H4084,H4085=H4086)),NA(), H4085)</f>
        <v>0</v>
      </c>
      <c r="K6017">
        <f>IF(ISNA(L6017),NA(),K4085)</f>
        <v>0</v>
      </c>
      <c r="L6017">
        <f>IF(OR(L4085="",AND(L4085=L4084,L4085=L4086)),NA(), L4085)</f>
        <v>0</v>
      </c>
      <c r="M6017">
        <f>IF(ISNA(N6017),NA(),M4085)</f>
        <v>0</v>
      </c>
      <c r="N6017">
        <f>IF(OR(N4085="",AND(N4085=N4084,N4085=N4086)),NA(), N4085)</f>
        <v>0</v>
      </c>
    </row>
    <row r="6018" spans="5:14">
      <c r="E6018">
        <f>IF(ISNA(F6018),NA(),E4086)</f>
        <v>0</v>
      </c>
      <c r="F6018">
        <f>IF(OR(F4086="",AND(F4086=F4085,F4086=F4087)),NA(), F4086)</f>
        <v>0</v>
      </c>
      <c r="G6018">
        <f>IF(ISNA(H6018),NA(),G4086)</f>
        <v>0</v>
      </c>
      <c r="H6018">
        <f>IF(OR(H4086="",AND(H4086=H4085,H4086=H4087)),NA(), H4086)</f>
        <v>0</v>
      </c>
      <c r="K6018">
        <f>IF(ISNA(L6018),NA(),K4086)</f>
        <v>0</v>
      </c>
      <c r="L6018">
        <f>IF(OR(L4086="",AND(L4086=L4085,L4086=L4087)),NA(), L4086)</f>
        <v>0</v>
      </c>
      <c r="M6018">
        <f>IF(ISNA(N6018),NA(),M4086)</f>
        <v>0</v>
      </c>
      <c r="N6018">
        <f>IF(OR(N4086="",AND(N4086=N4085,N4086=N4087)),NA(), N4086)</f>
        <v>0</v>
      </c>
    </row>
    <row r="6019" spans="5:14">
      <c r="E6019">
        <f>IF(ISNA(F6019),NA(),E4087)</f>
        <v>0</v>
      </c>
      <c r="F6019">
        <f>IF(OR(F4087="",AND(F4087=F4086,F4087=F4088)),NA(), F4087)</f>
        <v>0</v>
      </c>
      <c r="G6019">
        <f>IF(ISNA(H6019),NA(),G4087)</f>
        <v>0</v>
      </c>
      <c r="H6019">
        <f>IF(OR(H4087="",AND(H4087=H4086,H4087=H4088)),NA(), H4087)</f>
        <v>0</v>
      </c>
      <c r="K6019">
        <f>IF(ISNA(L6019),NA(),K4087)</f>
        <v>0</v>
      </c>
      <c r="L6019">
        <f>IF(OR(L4087="",AND(L4087=L4086,L4087=L4088)),NA(), L4087)</f>
        <v>0</v>
      </c>
      <c r="M6019">
        <f>IF(ISNA(N6019),NA(),M4087)</f>
        <v>0</v>
      </c>
      <c r="N6019">
        <f>IF(OR(N4087="",AND(N4087=N4086,N4087=N4088)),NA(), N4087)</f>
        <v>0</v>
      </c>
    </row>
    <row r="6020" spans="5:14">
      <c r="E6020">
        <f>IF(ISNA(F6020),NA(),E4088)</f>
        <v>0</v>
      </c>
      <c r="F6020">
        <f>IF(OR(F4088="",AND(F4088=F4087,F4088=F4089)),NA(), F4088)</f>
        <v>0</v>
      </c>
      <c r="G6020">
        <f>IF(ISNA(H6020),NA(),G4088)</f>
        <v>0</v>
      </c>
      <c r="H6020">
        <f>IF(OR(H4088="",AND(H4088=H4087,H4088=H4089)),NA(), H4088)</f>
        <v>0</v>
      </c>
      <c r="K6020">
        <f>IF(ISNA(L6020),NA(),K4088)</f>
        <v>0</v>
      </c>
      <c r="L6020">
        <f>IF(OR(L4088="",AND(L4088=L4087,L4088=L4089)),NA(), L4088)</f>
        <v>0</v>
      </c>
      <c r="M6020">
        <f>IF(ISNA(N6020),NA(),M4088)</f>
        <v>0</v>
      </c>
      <c r="N6020">
        <f>IF(OR(N4088="",AND(N4088=N4087,N4088=N4089)),NA(), N4088)</f>
        <v>0</v>
      </c>
    </row>
    <row r="6021" spans="5:14">
      <c r="E6021">
        <f>IF(ISNA(F6021),NA(),E4089)</f>
        <v>0</v>
      </c>
      <c r="F6021">
        <f>IF(OR(F4089="",AND(F4089=F4088,F4089=F4090)),NA(), F4089)</f>
        <v>0</v>
      </c>
      <c r="G6021">
        <f>IF(ISNA(H6021),NA(),G4089)</f>
        <v>0</v>
      </c>
      <c r="H6021">
        <f>IF(OR(H4089="",AND(H4089=H4088,H4089=H4090)),NA(), H4089)</f>
        <v>0</v>
      </c>
      <c r="K6021">
        <f>IF(ISNA(L6021),NA(),K4089)</f>
        <v>0</v>
      </c>
      <c r="L6021">
        <f>IF(OR(L4089="",AND(L4089=L4088,L4089=L4090)),NA(), L4089)</f>
        <v>0</v>
      </c>
      <c r="M6021">
        <f>IF(ISNA(N6021),NA(),M4089)</f>
        <v>0</v>
      </c>
      <c r="N6021">
        <f>IF(OR(N4089="",AND(N4089=N4088,N4089=N4090)),NA(), N4089)</f>
        <v>0</v>
      </c>
    </row>
    <row r="6022" spans="5:14">
      <c r="E6022">
        <f>IF(ISNA(F6022),NA(),E4090)</f>
        <v>0</v>
      </c>
      <c r="F6022">
        <f>IF(OR(F4090="",AND(F4090=F4089,F4090=F4091)),NA(), F4090)</f>
        <v>0</v>
      </c>
      <c r="G6022">
        <f>IF(ISNA(H6022),NA(),G4090)</f>
        <v>0</v>
      </c>
      <c r="H6022">
        <f>IF(OR(H4090="",AND(H4090=H4089,H4090=H4091)),NA(), H4090)</f>
        <v>0</v>
      </c>
      <c r="K6022">
        <f>IF(ISNA(L6022),NA(),K4090)</f>
        <v>0</v>
      </c>
      <c r="L6022">
        <f>IF(OR(L4090="",AND(L4090=L4089,L4090=L4091)),NA(), L4090)</f>
        <v>0</v>
      </c>
      <c r="M6022">
        <f>IF(ISNA(N6022),NA(),M4090)</f>
        <v>0</v>
      </c>
      <c r="N6022">
        <f>IF(OR(N4090="",AND(N4090=N4089,N4090=N4091)),NA(), N4090)</f>
        <v>0</v>
      </c>
    </row>
    <row r="6023" spans="5:14">
      <c r="E6023">
        <f>IF(ISNA(F6023),NA(),E4091)</f>
        <v>0</v>
      </c>
      <c r="F6023">
        <f>IF(OR(F4091="",AND(F4091=F4090,F4091=F4092)),NA(), F4091)</f>
        <v>0</v>
      </c>
      <c r="G6023">
        <f>IF(ISNA(H6023),NA(),G4091)</f>
        <v>0</v>
      </c>
      <c r="H6023">
        <f>IF(OR(H4091="",AND(H4091=H4090,H4091=H4092)),NA(), H4091)</f>
        <v>0</v>
      </c>
      <c r="K6023">
        <f>IF(ISNA(L6023),NA(),K4091)</f>
        <v>0</v>
      </c>
      <c r="L6023">
        <f>IF(OR(L4091="",AND(L4091=L4090,L4091=L4092)),NA(), L4091)</f>
        <v>0</v>
      </c>
      <c r="M6023">
        <f>IF(ISNA(N6023),NA(),M4091)</f>
        <v>0</v>
      </c>
      <c r="N6023">
        <f>IF(OR(N4091="",AND(N4091=N4090,N4091=N4092)),NA(), N4091)</f>
        <v>0</v>
      </c>
    </row>
    <row r="6024" spans="5:14">
      <c r="E6024">
        <f>IF(ISNA(F6024),NA(),E4092)</f>
        <v>0</v>
      </c>
      <c r="F6024">
        <f>IF(OR(F4092="",AND(F4092=F4091,F4092=F4093)),NA(), F4092)</f>
        <v>0</v>
      </c>
      <c r="G6024">
        <f>IF(ISNA(H6024),NA(),G4092)</f>
        <v>0</v>
      </c>
      <c r="H6024">
        <f>IF(OR(H4092="",AND(H4092=H4091,H4092=H4093)),NA(), H4092)</f>
        <v>0</v>
      </c>
      <c r="K6024">
        <f>IF(ISNA(L6024),NA(),K4092)</f>
        <v>0</v>
      </c>
      <c r="L6024">
        <f>IF(OR(L4092="",AND(L4092=L4091,L4092=L4093)),NA(), L4092)</f>
        <v>0</v>
      </c>
      <c r="M6024">
        <f>IF(ISNA(N6024),NA(),M4092)</f>
        <v>0</v>
      </c>
      <c r="N6024">
        <f>IF(OR(N4092="",AND(N4092=N4091,N4092=N4093)),NA(), N4092)</f>
        <v>0</v>
      </c>
    </row>
    <row r="6025" spans="5:14">
      <c r="E6025">
        <f>IF(ISNA(F6025),NA(),E4093)</f>
        <v>0</v>
      </c>
      <c r="F6025">
        <f>IF(OR(F4093="",AND(F4093=F4092,F4093=F4094)),NA(), F4093)</f>
        <v>0</v>
      </c>
      <c r="G6025">
        <f>IF(ISNA(H6025),NA(),G4093)</f>
        <v>0</v>
      </c>
      <c r="H6025">
        <f>IF(OR(H4093="",AND(H4093=H4092,H4093=H4094)),NA(), H4093)</f>
        <v>0</v>
      </c>
      <c r="K6025">
        <f>IF(ISNA(L6025),NA(),K4093)</f>
        <v>0</v>
      </c>
      <c r="L6025">
        <f>IF(OR(L4093="",AND(L4093=L4092,L4093=L4094)),NA(), L4093)</f>
        <v>0</v>
      </c>
      <c r="M6025">
        <f>IF(ISNA(N6025),NA(),M4093)</f>
        <v>0</v>
      </c>
      <c r="N6025">
        <f>IF(OR(N4093="",AND(N4093=N4092,N4093=N4094)),NA(), N4093)</f>
        <v>0</v>
      </c>
    </row>
    <row r="6026" spans="5:14">
      <c r="E6026">
        <f>IF(ISNA(F6026),NA(),E4094)</f>
        <v>0</v>
      </c>
      <c r="F6026">
        <f>IF(OR(F4094="",AND(F4094=F4093,F4094=F4095)),NA(), F4094)</f>
        <v>0</v>
      </c>
      <c r="G6026">
        <f>IF(ISNA(H6026),NA(),G4094)</f>
        <v>0</v>
      </c>
      <c r="H6026">
        <f>IF(OR(H4094="",AND(H4094=H4093,H4094=H4095)),NA(), H4094)</f>
        <v>0</v>
      </c>
      <c r="K6026">
        <f>IF(ISNA(L6026),NA(),K4094)</f>
        <v>0</v>
      </c>
      <c r="L6026">
        <f>IF(OR(L4094="",AND(L4094=L4093,L4094=L4095)),NA(), L4094)</f>
        <v>0</v>
      </c>
      <c r="M6026">
        <f>IF(ISNA(N6026),NA(),M4094)</f>
        <v>0</v>
      </c>
      <c r="N6026">
        <f>IF(OR(N4094="",AND(N4094=N4093,N4094=N4095)),NA(), N4094)</f>
        <v>0</v>
      </c>
    </row>
    <row r="6027" spans="5:14">
      <c r="E6027">
        <f>IF(ISNA(F6027),NA(),E4095)</f>
        <v>0</v>
      </c>
      <c r="F6027">
        <f>IF(OR(F4095="",AND(F4095=F4094,F4095=F4096)),NA(), F4095)</f>
        <v>0</v>
      </c>
      <c r="G6027">
        <f>IF(ISNA(H6027),NA(),G4095)</f>
        <v>0</v>
      </c>
      <c r="H6027">
        <f>IF(OR(H4095="",AND(H4095=H4094,H4095=H4096)),NA(), H4095)</f>
        <v>0</v>
      </c>
      <c r="K6027">
        <f>IF(ISNA(L6027),NA(),K4095)</f>
        <v>0</v>
      </c>
      <c r="L6027">
        <f>IF(OR(L4095="",AND(L4095=L4094,L4095=L4096)),NA(), L4095)</f>
        <v>0</v>
      </c>
      <c r="M6027">
        <f>IF(ISNA(N6027),NA(),M4095)</f>
        <v>0</v>
      </c>
      <c r="N6027">
        <f>IF(OR(N4095="",AND(N4095=N4094,N4095=N4096)),NA(), N4095)</f>
        <v>0</v>
      </c>
    </row>
    <row r="6028" spans="5:14">
      <c r="E6028">
        <f>IF(ISNA(F6028),NA(),E4096)</f>
        <v>0</v>
      </c>
      <c r="F6028">
        <f>IF(OR(F4096="",AND(F4096=F4095,F4096=F4097)),NA(), F4096)</f>
        <v>0</v>
      </c>
      <c r="G6028">
        <f>IF(ISNA(H6028),NA(),G4096)</f>
        <v>0</v>
      </c>
      <c r="H6028">
        <f>IF(OR(H4096="",AND(H4096=H4095,H4096=H4097)),NA(), H4096)</f>
        <v>0</v>
      </c>
      <c r="K6028">
        <f>IF(ISNA(L6028),NA(),K4096)</f>
        <v>0</v>
      </c>
      <c r="L6028">
        <f>IF(OR(L4096="",AND(L4096=L4095,L4096=L4097)),NA(), L4096)</f>
        <v>0</v>
      </c>
      <c r="M6028">
        <f>IF(ISNA(N6028),NA(),M4096)</f>
        <v>0</v>
      </c>
      <c r="N6028">
        <f>IF(OR(N4096="",AND(N4096=N4095,N4096=N4097)),NA(), N4096)</f>
        <v>0</v>
      </c>
    </row>
    <row r="6029" spans="5:14">
      <c r="E6029">
        <f>IF(ISNA(F6029),NA(),E4097)</f>
        <v>0</v>
      </c>
      <c r="F6029">
        <f>IF(OR(F4097="",AND(F4097=F4096,F4097=F4098)),NA(), F4097)</f>
        <v>0</v>
      </c>
      <c r="G6029">
        <f>IF(ISNA(H6029),NA(),G4097)</f>
        <v>0</v>
      </c>
      <c r="H6029">
        <f>IF(OR(H4097="",AND(H4097=H4096,H4097=H4098)),NA(), H4097)</f>
        <v>0</v>
      </c>
      <c r="K6029">
        <f>IF(ISNA(L6029),NA(),K4097)</f>
        <v>0</v>
      </c>
      <c r="L6029">
        <f>IF(OR(L4097="",AND(L4097=L4096,L4097=L4098)),NA(), L4097)</f>
        <v>0</v>
      </c>
      <c r="M6029">
        <f>IF(ISNA(N6029),NA(),M4097)</f>
        <v>0</v>
      </c>
      <c r="N6029">
        <f>IF(OR(N4097="",AND(N4097=N4096,N4097=N4098)),NA(), N4097)</f>
        <v>0</v>
      </c>
    </row>
    <row r="6030" spans="5:14">
      <c r="E6030">
        <f>IF(ISNA(F6030),NA(),E4098)</f>
        <v>0</v>
      </c>
      <c r="F6030">
        <f>IF(OR(F4098="",AND(F4098=F4097,F4098=F4099)),NA(), F4098)</f>
        <v>0</v>
      </c>
      <c r="G6030">
        <f>IF(ISNA(H6030),NA(),G4098)</f>
        <v>0</v>
      </c>
      <c r="H6030">
        <f>IF(OR(H4098="",AND(H4098=H4097,H4098=H4099)),NA(), H4098)</f>
        <v>0</v>
      </c>
      <c r="K6030">
        <f>IF(ISNA(L6030),NA(),K4098)</f>
        <v>0</v>
      </c>
      <c r="L6030">
        <f>IF(OR(L4098="",AND(L4098=L4097,L4098=L4099)),NA(), L4098)</f>
        <v>0</v>
      </c>
      <c r="M6030">
        <f>IF(ISNA(N6030),NA(),M4098)</f>
        <v>0</v>
      </c>
      <c r="N6030">
        <f>IF(OR(N4098="",AND(N4098=N4097,N4098=N4099)),NA(), N4098)</f>
        <v>0</v>
      </c>
    </row>
    <row r="6031" spans="5:14">
      <c r="E6031">
        <f>IF(ISNA(F6031),NA(),E4099)</f>
        <v>0</v>
      </c>
      <c r="F6031">
        <f>IF(OR(F4099="",AND(F4099=F4098,F4099=F4100)),NA(), F4099)</f>
        <v>0</v>
      </c>
      <c r="G6031">
        <f>IF(ISNA(H6031),NA(),G4099)</f>
        <v>0</v>
      </c>
      <c r="H6031">
        <f>IF(OR(H4099="",AND(H4099=H4098,H4099=H4100)),NA(), H4099)</f>
        <v>0</v>
      </c>
      <c r="K6031">
        <f>IF(ISNA(L6031),NA(),K4099)</f>
        <v>0</v>
      </c>
      <c r="L6031">
        <f>IF(OR(L4099="",AND(L4099=L4098,L4099=L4100)),NA(), L4099)</f>
        <v>0</v>
      </c>
      <c r="M6031">
        <f>IF(ISNA(N6031),NA(),M4099)</f>
        <v>0</v>
      </c>
      <c r="N6031">
        <f>IF(OR(N4099="",AND(N4099=N4098,N4099=N4100)),NA(), N4099)</f>
        <v>0</v>
      </c>
    </row>
    <row r="6032" spans="5:14">
      <c r="E6032">
        <f>IF(ISNA(F6032),NA(),E4100)</f>
        <v>0</v>
      </c>
      <c r="F6032">
        <f>IF(OR(F4100="",AND(F4100=F4099,F4100=F4101)),NA(), F4100)</f>
        <v>0</v>
      </c>
      <c r="G6032">
        <f>IF(ISNA(H6032),NA(),G4100)</f>
        <v>0</v>
      </c>
      <c r="H6032">
        <f>IF(OR(H4100="",AND(H4100=H4099,H4100=H4101)),NA(), H4100)</f>
        <v>0</v>
      </c>
      <c r="K6032">
        <f>IF(ISNA(L6032),NA(),K4100)</f>
        <v>0</v>
      </c>
      <c r="L6032">
        <f>IF(OR(L4100="",AND(L4100=L4099,L4100=L4101)),NA(), L4100)</f>
        <v>0</v>
      </c>
      <c r="M6032">
        <f>IF(ISNA(N6032),NA(),M4100)</f>
        <v>0</v>
      </c>
      <c r="N6032">
        <f>IF(OR(N4100="",AND(N4100=N4099,N4100=N4101)),NA(), N4100)</f>
        <v>0</v>
      </c>
    </row>
    <row r="6033" spans="5:14">
      <c r="E6033">
        <f>IF(ISNA(F6033),NA(),E4101)</f>
        <v>0</v>
      </c>
      <c r="F6033">
        <f>IF(OR(F4101="",AND(F4101=F4100,F4101=F4102)),NA(), F4101)</f>
        <v>0</v>
      </c>
      <c r="G6033">
        <f>IF(ISNA(H6033),NA(),G4101)</f>
        <v>0</v>
      </c>
      <c r="H6033">
        <f>IF(OR(H4101="",AND(H4101=H4100,H4101=H4102)),NA(), H4101)</f>
        <v>0</v>
      </c>
      <c r="K6033">
        <f>IF(ISNA(L6033),NA(),K4101)</f>
        <v>0</v>
      </c>
      <c r="L6033">
        <f>IF(OR(L4101="",AND(L4101=L4100,L4101=L4102)),NA(), L4101)</f>
        <v>0</v>
      </c>
      <c r="M6033">
        <f>IF(ISNA(N6033),NA(),M4101)</f>
        <v>0</v>
      </c>
      <c r="N6033">
        <f>IF(OR(N4101="",AND(N4101=N4100,N4101=N4102)),NA(), N4101)</f>
        <v>0</v>
      </c>
    </row>
    <row r="6034" spans="5:14">
      <c r="E6034">
        <f>IF(ISNA(F6034),NA(),E4102)</f>
        <v>0</v>
      </c>
      <c r="F6034">
        <f>IF(OR(F4102="",AND(F4102=F4101,F4102=F4103)),NA(), F4102)</f>
        <v>0</v>
      </c>
      <c r="G6034">
        <f>IF(ISNA(H6034),NA(),G4102)</f>
        <v>0</v>
      </c>
      <c r="H6034">
        <f>IF(OR(H4102="",AND(H4102=H4101,H4102=H4103)),NA(), H4102)</f>
        <v>0</v>
      </c>
      <c r="K6034">
        <f>IF(ISNA(L6034),NA(),K4102)</f>
        <v>0</v>
      </c>
      <c r="L6034">
        <f>IF(OR(L4102="",AND(L4102=L4101,L4102=L4103)),NA(), L4102)</f>
        <v>0</v>
      </c>
      <c r="M6034">
        <f>IF(ISNA(N6034),NA(),M4102)</f>
        <v>0</v>
      </c>
      <c r="N6034">
        <f>IF(OR(N4102="",AND(N4102=N4101,N4102=N4103)),NA(), N4102)</f>
        <v>0</v>
      </c>
    </row>
    <row r="6035" spans="5:14">
      <c r="E6035">
        <f>IF(ISNA(F6035),NA(),E4103)</f>
        <v>0</v>
      </c>
      <c r="F6035">
        <f>IF(OR(F4103="",AND(F4103=F4102,F4103=F4104)),NA(), F4103)</f>
        <v>0</v>
      </c>
      <c r="G6035">
        <f>IF(ISNA(H6035),NA(),G4103)</f>
        <v>0</v>
      </c>
      <c r="H6035">
        <f>IF(OR(H4103="",AND(H4103=H4102,H4103=H4104)),NA(), H4103)</f>
        <v>0</v>
      </c>
      <c r="K6035">
        <f>IF(ISNA(L6035),NA(),K4103)</f>
        <v>0</v>
      </c>
      <c r="L6035">
        <f>IF(OR(L4103="",AND(L4103=L4102,L4103=L4104)),NA(), L4103)</f>
        <v>0</v>
      </c>
      <c r="M6035">
        <f>IF(ISNA(N6035),NA(),M4103)</f>
        <v>0</v>
      </c>
      <c r="N6035">
        <f>IF(OR(N4103="",AND(N4103=N4102,N4103=N4104)),NA(), N4103)</f>
        <v>0</v>
      </c>
    </row>
    <row r="6036" spans="5:14">
      <c r="E6036">
        <f>IF(ISNA(F6036),NA(),E4104)</f>
        <v>0</v>
      </c>
      <c r="F6036">
        <f>IF(OR(F4104="",AND(F4104=F4103,F4104=F4105)),NA(), F4104)</f>
        <v>0</v>
      </c>
      <c r="G6036">
        <f>IF(ISNA(H6036),NA(),G4104)</f>
        <v>0</v>
      </c>
      <c r="H6036">
        <f>IF(OR(H4104="",AND(H4104=H4103,H4104=H4105)),NA(), H4104)</f>
        <v>0</v>
      </c>
      <c r="K6036">
        <f>IF(ISNA(L6036),NA(),K4104)</f>
        <v>0</v>
      </c>
      <c r="L6036">
        <f>IF(OR(L4104="",AND(L4104=L4103,L4104=L4105)),NA(), L4104)</f>
        <v>0</v>
      </c>
      <c r="M6036">
        <f>IF(ISNA(N6036),NA(),M4104)</f>
        <v>0</v>
      </c>
      <c r="N6036">
        <f>IF(OR(N4104="",AND(N4104=N4103,N4104=N4105)),NA(), N4104)</f>
        <v>0</v>
      </c>
    </row>
    <row r="6037" spans="5:14">
      <c r="E6037">
        <f>IF(ISNA(F6037),NA(),E4105)</f>
        <v>0</v>
      </c>
      <c r="F6037">
        <f>IF(OR(F4105="",AND(F4105=F4104,F4105=F4106)),NA(), F4105)</f>
        <v>0</v>
      </c>
      <c r="G6037">
        <f>IF(ISNA(H6037),NA(),G4105)</f>
        <v>0</v>
      </c>
      <c r="H6037">
        <f>IF(OR(H4105="",AND(H4105=H4104,H4105=H4106)),NA(), H4105)</f>
        <v>0</v>
      </c>
      <c r="K6037">
        <f>IF(ISNA(L6037),NA(),K4105)</f>
        <v>0</v>
      </c>
      <c r="L6037">
        <f>IF(OR(L4105="",AND(L4105=L4104,L4105=L4106)),NA(), L4105)</f>
        <v>0</v>
      </c>
      <c r="M6037">
        <f>IF(ISNA(N6037),NA(),M4105)</f>
        <v>0</v>
      </c>
      <c r="N6037">
        <f>IF(OR(N4105="",AND(N4105=N4104,N4105=N4106)),NA(), N4105)</f>
        <v>0</v>
      </c>
    </row>
    <row r="6038" spans="5:14">
      <c r="E6038">
        <f>IF(ISNA(F6038),NA(),E4106)</f>
        <v>0</v>
      </c>
      <c r="F6038">
        <f>IF(OR(F4106="",AND(F4106=F4105,F4106=F4107)),NA(), F4106)</f>
        <v>0</v>
      </c>
      <c r="G6038">
        <f>IF(ISNA(H6038),NA(),G4106)</f>
        <v>0</v>
      </c>
      <c r="H6038">
        <f>IF(OR(H4106="",AND(H4106=H4105,H4106=H4107)),NA(), H4106)</f>
        <v>0</v>
      </c>
      <c r="K6038">
        <f>IF(ISNA(L6038),NA(),K4106)</f>
        <v>0</v>
      </c>
      <c r="L6038">
        <f>IF(OR(L4106="",AND(L4106=L4105,L4106=L4107)),NA(), L4106)</f>
        <v>0</v>
      </c>
      <c r="M6038">
        <f>IF(ISNA(N6038),NA(),M4106)</f>
        <v>0</v>
      </c>
      <c r="N6038">
        <f>IF(OR(N4106="",AND(N4106=N4105,N4106=N4107)),NA(), N4106)</f>
        <v>0</v>
      </c>
    </row>
    <row r="6039" spans="5:14">
      <c r="E6039">
        <f>IF(ISNA(F6039),NA(),E4107)</f>
        <v>0</v>
      </c>
      <c r="F6039">
        <f>IF(OR(F4107="",AND(F4107=F4106,F4107=F4108)),NA(), F4107)</f>
        <v>0</v>
      </c>
      <c r="G6039">
        <f>IF(ISNA(H6039),NA(),G4107)</f>
        <v>0</v>
      </c>
      <c r="H6039">
        <f>IF(OR(H4107="",AND(H4107=H4106,H4107=H4108)),NA(), H4107)</f>
        <v>0</v>
      </c>
      <c r="K6039">
        <f>IF(ISNA(L6039),NA(),K4107)</f>
        <v>0</v>
      </c>
      <c r="L6039">
        <f>IF(OR(L4107="",AND(L4107=L4106,L4107=L4108)),NA(), L4107)</f>
        <v>0</v>
      </c>
      <c r="M6039">
        <f>IF(ISNA(N6039),NA(),M4107)</f>
        <v>0</v>
      </c>
      <c r="N6039">
        <f>IF(OR(N4107="",AND(N4107=N4106,N4107=N4108)),NA(), N4107)</f>
        <v>0</v>
      </c>
    </row>
    <row r="6040" spans="5:14">
      <c r="E6040">
        <f>IF(ISNA(F6040),NA(),E4108)</f>
        <v>0</v>
      </c>
      <c r="F6040">
        <f>IF(OR(F4108="",AND(F4108=F4107,F4108=F4109)),NA(), F4108)</f>
        <v>0</v>
      </c>
      <c r="G6040">
        <f>IF(ISNA(H6040),NA(),G4108)</f>
        <v>0</v>
      </c>
      <c r="H6040">
        <f>IF(OR(H4108="",AND(H4108=H4107,H4108=H4109)),NA(), H4108)</f>
        <v>0</v>
      </c>
      <c r="K6040">
        <f>IF(ISNA(L6040),NA(),K4108)</f>
        <v>0</v>
      </c>
      <c r="L6040">
        <f>IF(OR(L4108="",AND(L4108=L4107,L4108=L4109)),NA(), L4108)</f>
        <v>0</v>
      </c>
      <c r="M6040">
        <f>IF(ISNA(N6040),NA(),M4108)</f>
        <v>0</v>
      </c>
      <c r="N6040">
        <f>IF(OR(N4108="",AND(N4108=N4107,N4108=N4109)),NA(), N4108)</f>
        <v>0</v>
      </c>
    </row>
    <row r="6041" spans="5:14">
      <c r="E6041">
        <f>IF(ISNA(F6041),NA(),E4109)</f>
        <v>0</v>
      </c>
      <c r="F6041">
        <f>IF(OR(F4109="",AND(F4109=F4108,F4109=F4110)),NA(), F4109)</f>
        <v>0</v>
      </c>
      <c r="G6041">
        <f>IF(ISNA(H6041),NA(),G4109)</f>
        <v>0</v>
      </c>
      <c r="H6041">
        <f>IF(OR(H4109="",AND(H4109=H4108,H4109=H4110)),NA(), H4109)</f>
        <v>0</v>
      </c>
      <c r="K6041">
        <f>IF(ISNA(L6041),NA(),K4109)</f>
        <v>0</v>
      </c>
      <c r="L6041">
        <f>IF(OR(L4109="",AND(L4109=L4108,L4109=L4110)),NA(), L4109)</f>
        <v>0</v>
      </c>
      <c r="M6041">
        <f>IF(ISNA(N6041),NA(),M4109)</f>
        <v>0</v>
      </c>
      <c r="N6041">
        <f>IF(OR(N4109="",AND(N4109=N4108,N4109=N4110)),NA(), N4109)</f>
        <v>0</v>
      </c>
    </row>
    <row r="6042" spans="5:14">
      <c r="E6042">
        <f>IF(ISNA(F6042),NA(),E4110)</f>
        <v>0</v>
      </c>
      <c r="F6042">
        <f>IF(OR(F4110="",AND(F4110=F4109,F4110=F4111)),NA(), F4110)</f>
        <v>0</v>
      </c>
      <c r="G6042">
        <f>IF(ISNA(H6042),NA(),G4110)</f>
        <v>0</v>
      </c>
      <c r="H6042">
        <f>IF(OR(H4110="",AND(H4110=H4109,H4110=H4111)),NA(), H4110)</f>
        <v>0</v>
      </c>
      <c r="K6042">
        <f>IF(ISNA(L6042),NA(),K4110)</f>
        <v>0</v>
      </c>
      <c r="L6042">
        <f>IF(OR(L4110="",AND(L4110=L4109,L4110=L4111)),NA(), L4110)</f>
        <v>0</v>
      </c>
      <c r="M6042">
        <f>IF(ISNA(N6042),NA(),M4110)</f>
        <v>0</v>
      </c>
      <c r="N6042">
        <f>IF(OR(N4110="",AND(N4110=N4109,N4110=N4111)),NA(), N4110)</f>
        <v>0</v>
      </c>
    </row>
    <row r="6043" spans="5:14">
      <c r="E6043">
        <f>IF(ISNA(F6043),NA(),E4111)</f>
        <v>0</v>
      </c>
      <c r="F6043">
        <f>IF(OR(F4111="",AND(F4111=F4110,F4111=F4112)),NA(), F4111)</f>
        <v>0</v>
      </c>
      <c r="G6043">
        <f>IF(ISNA(H6043),NA(),G4111)</f>
        <v>0</v>
      </c>
      <c r="H6043">
        <f>IF(OR(H4111="",AND(H4111=H4110,H4111=H4112)),NA(), H4111)</f>
        <v>0</v>
      </c>
      <c r="K6043">
        <f>IF(ISNA(L6043),NA(),K4111)</f>
        <v>0</v>
      </c>
      <c r="L6043">
        <f>IF(OR(L4111="",AND(L4111=L4110,L4111=L4112)),NA(), L4111)</f>
        <v>0</v>
      </c>
      <c r="M6043">
        <f>IF(ISNA(N6043),NA(),M4111)</f>
        <v>0</v>
      </c>
      <c r="N6043">
        <f>IF(OR(N4111="",AND(N4111=N4110,N4111=N4112)),NA(), N4111)</f>
        <v>0</v>
      </c>
    </row>
    <row r="6044" spans="5:14">
      <c r="E6044">
        <f>IF(ISNA(F6044),NA(),E4112)</f>
        <v>0</v>
      </c>
      <c r="F6044">
        <f>IF(OR(F4112="",AND(F4112=F4111,F4112=F4113)),NA(), F4112)</f>
        <v>0</v>
      </c>
      <c r="G6044">
        <f>IF(ISNA(H6044),NA(),G4112)</f>
        <v>0</v>
      </c>
      <c r="H6044">
        <f>IF(OR(H4112="",AND(H4112=H4111,H4112=H4113)),NA(), H4112)</f>
        <v>0</v>
      </c>
      <c r="K6044">
        <f>IF(ISNA(L6044),NA(),K4112)</f>
        <v>0</v>
      </c>
      <c r="L6044">
        <f>IF(OR(L4112="",AND(L4112=L4111,L4112=L4113)),NA(), L4112)</f>
        <v>0</v>
      </c>
      <c r="M6044">
        <f>IF(ISNA(N6044),NA(),M4112)</f>
        <v>0</v>
      </c>
      <c r="N6044">
        <f>IF(OR(N4112="",AND(N4112=N4111,N4112=N4113)),NA(), N4112)</f>
        <v>0</v>
      </c>
    </row>
    <row r="6045" spans="5:14">
      <c r="E6045">
        <f>IF(ISNA(F6045),NA(),E4113)</f>
        <v>0</v>
      </c>
      <c r="F6045">
        <f>IF(OR(F4113="",AND(F4113=F4112,F4113=F4114)),NA(), F4113)</f>
        <v>0</v>
      </c>
      <c r="G6045">
        <f>IF(ISNA(H6045),NA(),G4113)</f>
        <v>0</v>
      </c>
      <c r="H6045">
        <f>IF(OR(H4113="",AND(H4113=H4112,H4113=H4114)),NA(), H4113)</f>
        <v>0</v>
      </c>
      <c r="K6045">
        <f>IF(ISNA(L6045),NA(),K4113)</f>
        <v>0</v>
      </c>
      <c r="L6045">
        <f>IF(OR(L4113="",AND(L4113=L4112,L4113=L4114)),NA(), L4113)</f>
        <v>0</v>
      </c>
      <c r="M6045">
        <f>IF(ISNA(N6045),NA(),M4113)</f>
        <v>0</v>
      </c>
      <c r="N6045">
        <f>IF(OR(N4113="",AND(N4113=N4112,N4113=N4114)),NA(), N4113)</f>
        <v>0</v>
      </c>
    </row>
    <row r="6046" spans="5:14">
      <c r="E6046">
        <f>IF(ISNA(F6046),NA(),E4114)</f>
        <v>0</v>
      </c>
      <c r="F6046">
        <f>IF(OR(F4114="",AND(F4114=F4113,F4114=F4115)),NA(), F4114)</f>
        <v>0</v>
      </c>
      <c r="G6046">
        <f>IF(ISNA(H6046),NA(),G4114)</f>
        <v>0</v>
      </c>
      <c r="H6046">
        <f>IF(OR(H4114="",AND(H4114=H4113,H4114=H4115)),NA(), H4114)</f>
        <v>0</v>
      </c>
      <c r="K6046">
        <f>IF(ISNA(L6046),NA(),K4114)</f>
        <v>0</v>
      </c>
      <c r="L6046">
        <f>IF(OR(L4114="",AND(L4114=L4113,L4114=L4115)),NA(), L4114)</f>
        <v>0</v>
      </c>
      <c r="M6046">
        <f>IF(ISNA(N6046),NA(),M4114)</f>
        <v>0</v>
      </c>
      <c r="N6046">
        <f>IF(OR(N4114="",AND(N4114=N4113,N4114=N4115)),NA(), N4114)</f>
        <v>0</v>
      </c>
    </row>
    <row r="6047" spans="5:14">
      <c r="E6047">
        <f>IF(ISNA(F6047),NA(),E4115)</f>
        <v>0</v>
      </c>
      <c r="F6047">
        <f>IF(OR(F4115="",AND(F4115=F4114,F4115=F4116)),NA(), F4115)</f>
        <v>0</v>
      </c>
      <c r="G6047">
        <f>IF(ISNA(H6047),NA(),G4115)</f>
        <v>0</v>
      </c>
      <c r="H6047">
        <f>IF(OR(H4115="",AND(H4115=H4114,H4115=H4116)),NA(), H4115)</f>
        <v>0</v>
      </c>
      <c r="K6047">
        <f>IF(ISNA(L6047),NA(),K4115)</f>
        <v>0</v>
      </c>
      <c r="L6047">
        <f>IF(OR(L4115="",AND(L4115=L4114,L4115=L4116)),NA(), L4115)</f>
        <v>0</v>
      </c>
      <c r="M6047">
        <f>IF(ISNA(N6047),NA(),M4115)</f>
        <v>0</v>
      </c>
      <c r="N6047">
        <f>IF(OR(N4115="",AND(N4115=N4114,N4115=N4116)),NA(), N4115)</f>
        <v>0</v>
      </c>
    </row>
    <row r="6048" spans="5:14">
      <c r="E6048">
        <f>IF(ISNA(F6048),NA(),E4116)</f>
        <v>0</v>
      </c>
      <c r="F6048">
        <f>IF(OR(F4116="",AND(F4116=F4115,F4116=F4117)),NA(), F4116)</f>
        <v>0</v>
      </c>
      <c r="G6048">
        <f>IF(ISNA(H6048),NA(),G4116)</f>
        <v>0</v>
      </c>
      <c r="H6048">
        <f>IF(OR(H4116="",AND(H4116=H4115,H4116=H4117)),NA(), H4116)</f>
        <v>0</v>
      </c>
      <c r="K6048">
        <f>IF(ISNA(L6048),NA(),K4116)</f>
        <v>0</v>
      </c>
      <c r="L6048">
        <f>IF(OR(L4116="",AND(L4116=L4115,L4116=L4117)),NA(), L4116)</f>
        <v>0</v>
      </c>
      <c r="M6048">
        <f>IF(ISNA(N6048),NA(),M4116)</f>
        <v>0</v>
      </c>
      <c r="N6048">
        <f>IF(OR(N4116="",AND(N4116=N4115,N4116=N4117)),NA(), N4116)</f>
        <v>0</v>
      </c>
    </row>
    <row r="6049" spans="5:14">
      <c r="E6049">
        <f>IF(ISNA(F6049),NA(),E4117)</f>
        <v>0</v>
      </c>
      <c r="F6049">
        <f>IF(OR(F4117="",AND(F4117=F4116,F4117=F4118)),NA(), F4117)</f>
        <v>0</v>
      </c>
      <c r="G6049">
        <f>IF(ISNA(H6049),NA(),G4117)</f>
        <v>0</v>
      </c>
      <c r="H6049">
        <f>IF(OR(H4117="",AND(H4117=H4116,H4117=H4118)),NA(), H4117)</f>
        <v>0</v>
      </c>
      <c r="K6049">
        <f>IF(ISNA(L6049),NA(),K4117)</f>
        <v>0</v>
      </c>
      <c r="L6049">
        <f>IF(OR(L4117="",AND(L4117=L4116,L4117=L4118)),NA(), L4117)</f>
        <v>0</v>
      </c>
      <c r="M6049">
        <f>IF(ISNA(N6049),NA(),M4117)</f>
        <v>0</v>
      </c>
      <c r="N6049">
        <f>IF(OR(N4117="",AND(N4117=N4116,N4117=N4118)),NA(), N4117)</f>
        <v>0</v>
      </c>
    </row>
    <row r="6050" spans="5:14">
      <c r="E6050">
        <f>IF(ISNA(F6050),NA(),E4118)</f>
        <v>0</v>
      </c>
      <c r="F6050">
        <f>IF(OR(F4118="",AND(F4118=F4117,F4118=F4119)),NA(), F4118)</f>
        <v>0</v>
      </c>
      <c r="G6050">
        <f>IF(ISNA(H6050),NA(),G4118)</f>
        <v>0</v>
      </c>
      <c r="H6050">
        <f>IF(OR(H4118="",AND(H4118=H4117,H4118=H4119)),NA(), H4118)</f>
        <v>0</v>
      </c>
      <c r="K6050">
        <f>IF(ISNA(L6050),NA(),K4118)</f>
        <v>0</v>
      </c>
      <c r="L6050">
        <f>IF(OR(L4118="",AND(L4118=L4117,L4118=L4119)),NA(), L4118)</f>
        <v>0</v>
      </c>
      <c r="M6050">
        <f>IF(ISNA(N6050),NA(),M4118)</f>
        <v>0</v>
      </c>
      <c r="N6050">
        <f>IF(OR(N4118="",AND(N4118=N4117,N4118=N4119)),NA(), N4118)</f>
        <v>0</v>
      </c>
    </row>
    <row r="6051" spans="5:14">
      <c r="E6051">
        <f>IF(ISNA(F6051),NA(),E4119)</f>
        <v>0</v>
      </c>
      <c r="F6051">
        <f>IF(OR(F4119="",AND(F4119=F4118,F4119=F4120)),NA(), F4119)</f>
        <v>0</v>
      </c>
      <c r="G6051">
        <f>IF(ISNA(H6051),NA(),G4119)</f>
        <v>0</v>
      </c>
      <c r="H6051">
        <f>IF(OR(H4119="",AND(H4119=H4118,H4119=H4120)),NA(), H4119)</f>
        <v>0</v>
      </c>
      <c r="K6051">
        <f>IF(ISNA(L6051),NA(),K4119)</f>
        <v>0</v>
      </c>
      <c r="L6051">
        <f>IF(OR(L4119="",AND(L4119=L4118,L4119=L4120)),NA(), L4119)</f>
        <v>0</v>
      </c>
      <c r="M6051">
        <f>IF(ISNA(N6051),NA(),M4119)</f>
        <v>0</v>
      </c>
      <c r="N6051">
        <f>IF(OR(N4119="",AND(N4119=N4118,N4119=N4120)),NA(), N4119)</f>
        <v>0</v>
      </c>
    </row>
    <row r="6052" spans="5:14">
      <c r="E6052">
        <f>IF(ISNA(F6052),NA(),E4120)</f>
        <v>0</v>
      </c>
      <c r="F6052">
        <f>IF(OR(F4120="",AND(F4120=F4119,F4120=F4121)),NA(), F4120)</f>
        <v>0</v>
      </c>
      <c r="G6052">
        <f>IF(ISNA(H6052),NA(),G4120)</f>
        <v>0</v>
      </c>
      <c r="H6052">
        <f>IF(OR(H4120="",AND(H4120=H4119,H4120=H4121)),NA(), H4120)</f>
        <v>0</v>
      </c>
      <c r="K6052">
        <f>IF(ISNA(L6052),NA(),K4120)</f>
        <v>0</v>
      </c>
      <c r="L6052">
        <f>IF(OR(L4120="",AND(L4120=L4119,L4120=L4121)),NA(), L4120)</f>
        <v>0</v>
      </c>
      <c r="M6052">
        <f>IF(ISNA(N6052),NA(),M4120)</f>
        <v>0</v>
      </c>
      <c r="N6052">
        <f>IF(OR(N4120="",AND(N4120=N4119,N4120=N4121)),NA(), N4120)</f>
        <v>0</v>
      </c>
    </row>
    <row r="6053" spans="5:14">
      <c r="E6053">
        <f>IF(ISNA(F6053),NA(),E4121)</f>
        <v>0</v>
      </c>
      <c r="F6053">
        <f>IF(OR(F4121="",AND(F4121=F4120,F4121=F4122)),NA(), F4121)</f>
        <v>0</v>
      </c>
      <c r="G6053">
        <f>IF(ISNA(H6053),NA(),G4121)</f>
        <v>0</v>
      </c>
      <c r="H6053">
        <f>IF(OR(H4121="",AND(H4121=H4120,H4121=H4122)),NA(), H4121)</f>
        <v>0</v>
      </c>
      <c r="K6053">
        <f>IF(ISNA(L6053),NA(),K4121)</f>
        <v>0</v>
      </c>
      <c r="L6053">
        <f>IF(OR(L4121="",AND(L4121=L4120,L4121=L4122)),NA(), L4121)</f>
        <v>0</v>
      </c>
      <c r="M6053">
        <f>IF(ISNA(N6053),NA(),M4121)</f>
        <v>0</v>
      </c>
      <c r="N6053">
        <f>IF(OR(N4121="",AND(N4121=N4120,N4121=N4122)),NA(), N4121)</f>
        <v>0</v>
      </c>
    </row>
    <row r="6054" spans="5:14">
      <c r="E6054">
        <f>IF(ISNA(F6054),NA(),E4122)</f>
        <v>0</v>
      </c>
      <c r="F6054">
        <f>IF(OR(F4122="",AND(F4122=F4121,F4122=F4123)),NA(), F4122)</f>
        <v>0</v>
      </c>
      <c r="G6054">
        <f>IF(ISNA(H6054),NA(),G4122)</f>
        <v>0</v>
      </c>
      <c r="H6054">
        <f>IF(OR(H4122="",AND(H4122=H4121,H4122=H4123)),NA(), H4122)</f>
        <v>0</v>
      </c>
      <c r="K6054">
        <f>IF(ISNA(L6054),NA(),K4122)</f>
        <v>0</v>
      </c>
      <c r="L6054">
        <f>IF(OR(L4122="",AND(L4122=L4121,L4122=L4123)),NA(), L4122)</f>
        <v>0</v>
      </c>
      <c r="M6054">
        <f>IF(ISNA(N6054),NA(),M4122)</f>
        <v>0</v>
      </c>
      <c r="N6054">
        <f>IF(OR(N4122="",AND(N4122=N4121,N4122=N4123)),NA(), N4122)</f>
        <v>0</v>
      </c>
    </row>
    <row r="6055" spans="5:14">
      <c r="E6055">
        <f>IF(ISNA(F6055),NA(),E4123)</f>
        <v>0</v>
      </c>
      <c r="F6055">
        <f>IF(OR(F4123="",AND(F4123=F4122,F4123=F4124)),NA(), F4123)</f>
        <v>0</v>
      </c>
      <c r="G6055">
        <f>IF(ISNA(H6055),NA(),G4123)</f>
        <v>0</v>
      </c>
      <c r="H6055">
        <f>IF(OR(H4123="",AND(H4123=H4122,H4123=H4124)),NA(), H4123)</f>
        <v>0</v>
      </c>
      <c r="K6055">
        <f>IF(ISNA(L6055),NA(),K4123)</f>
        <v>0</v>
      </c>
      <c r="L6055">
        <f>IF(OR(L4123="",AND(L4123=L4122,L4123=L4124)),NA(), L4123)</f>
        <v>0</v>
      </c>
      <c r="M6055">
        <f>IF(ISNA(N6055),NA(),M4123)</f>
        <v>0</v>
      </c>
      <c r="N6055">
        <f>IF(OR(N4123="",AND(N4123=N4122,N4123=N4124)),NA(), N4123)</f>
        <v>0</v>
      </c>
    </row>
    <row r="6056" spans="5:14">
      <c r="E6056">
        <f>IF(ISNA(F6056),NA(),E4124)</f>
        <v>0</v>
      </c>
      <c r="F6056">
        <f>IF(OR(F4124="",AND(F4124=F4123,F4124=F4125)),NA(), F4124)</f>
        <v>0</v>
      </c>
      <c r="G6056">
        <f>IF(ISNA(H6056),NA(),G4124)</f>
        <v>0</v>
      </c>
      <c r="H6056">
        <f>IF(OR(H4124="",AND(H4124=H4123,H4124=H4125)),NA(), H4124)</f>
        <v>0</v>
      </c>
      <c r="K6056">
        <f>IF(ISNA(L6056),NA(),K4124)</f>
        <v>0</v>
      </c>
      <c r="L6056">
        <f>IF(OR(L4124="",AND(L4124=L4123,L4124=L4125)),NA(), L4124)</f>
        <v>0</v>
      </c>
      <c r="M6056">
        <f>IF(ISNA(N6056),NA(),M4124)</f>
        <v>0</v>
      </c>
      <c r="N6056">
        <f>IF(OR(N4124="",AND(N4124=N4123,N4124=N4125)),NA(), N4124)</f>
        <v>0</v>
      </c>
    </row>
    <row r="6057" spans="5:14">
      <c r="E6057">
        <f>IF(ISNA(F6057),NA(),E4125)</f>
        <v>0</v>
      </c>
      <c r="F6057">
        <f>IF(OR(F4125="",AND(F4125=F4124,F4125=F4126)),NA(), F4125)</f>
        <v>0</v>
      </c>
      <c r="G6057">
        <f>IF(ISNA(H6057),NA(),G4125)</f>
        <v>0</v>
      </c>
      <c r="H6057">
        <f>IF(OR(H4125="",AND(H4125=H4124,H4125=H4126)),NA(), H4125)</f>
        <v>0</v>
      </c>
      <c r="K6057">
        <f>IF(ISNA(L6057),NA(),K4125)</f>
        <v>0</v>
      </c>
      <c r="L6057">
        <f>IF(OR(L4125="",AND(L4125=L4124,L4125=L4126)),NA(), L4125)</f>
        <v>0</v>
      </c>
      <c r="M6057">
        <f>IF(ISNA(N6057),NA(),M4125)</f>
        <v>0</v>
      </c>
      <c r="N6057">
        <f>IF(OR(N4125="",AND(N4125=N4124,N4125=N4126)),NA(), N4125)</f>
        <v>0</v>
      </c>
    </row>
    <row r="6058" spans="5:14">
      <c r="E6058">
        <f>IF(ISNA(F6058),NA(),E4126)</f>
        <v>0</v>
      </c>
      <c r="F6058">
        <f>IF(OR(F4126="",AND(F4126=F4125,F4126=F4127)),NA(), F4126)</f>
        <v>0</v>
      </c>
      <c r="G6058">
        <f>IF(ISNA(H6058),NA(),G4126)</f>
        <v>0</v>
      </c>
      <c r="H6058">
        <f>IF(OR(H4126="",AND(H4126=H4125,H4126=H4127)),NA(), H4126)</f>
        <v>0</v>
      </c>
      <c r="K6058">
        <f>IF(ISNA(L6058),NA(),K4126)</f>
        <v>0</v>
      </c>
      <c r="L6058">
        <f>IF(OR(L4126="",AND(L4126=L4125,L4126=L4127)),NA(), L4126)</f>
        <v>0</v>
      </c>
      <c r="M6058">
        <f>IF(ISNA(N6058),NA(),M4126)</f>
        <v>0</v>
      </c>
      <c r="N6058">
        <f>IF(OR(N4126="",AND(N4126=N4125,N4126=N4127)),NA(), N4126)</f>
        <v>0</v>
      </c>
    </row>
    <row r="6059" spans="5:14">
      <c r="E6059">
        <f>IF(ISNA(F6059),NA(),E4127)</f>
        <v>0</v>
      </c>
      <c r="F6059">
        <f>IF(OR(F4127="",AND(F4127=F4126,F4127=F4128)),NA(), F4127)</f>
        <v>0</v>
      </c>
      <c r="G6059">
        <f>IF(ISNA(H6059),NA(),G4127)</f>
        <v>0</v>
      </c>
      <c r="H6059">
        <f>IF(OR(H4127="",AND(H4127=H4126,H4127=H4128)),NA(), H4127)</f>
        <v>0</v>
      </c>
      <c r="K6059">
        <f>IF(ISNA(L6059),NA(),K4127)</f>
        <v>0</v>
      </c>
      <c r="L6059">
        <f>IF(OR(L4127="",AND(L4127=L4126,L4127=L4128)),NA(), L4127)</f>
        <v>0</v>
      </c>
      <c r="M6059">
        <f>IF(ISNA(N6059),NA(),M4127)</f>
        <v>0</v>
      </c>
      <c r="N6059">
        <f>IF(OR(N4127="",AND(N4127=N4126,N4127=N4128)),NA(), N4127)</f>
        <v>0</v>
      </c>
    </row>
    <row r="6060" spans="5:14">
      <c r="E6060">
        <f>IF(ISNA(F6060),NA(),E4128)</f>
        <v>0</v>
      </c>
      <c r="F6060">
        <f>IF(OR(F4128="",AND(F4128=F4127,F4128=F4129)),NA(), F4128)</f>
        <v>0</v>
      </c>
      <c r="G6060">
        <f>IF(ISNA(H6060),NA(),G4128)</f>
        <v>0</v>
      </c>
      <c r="H6060">
        <f>IF(OR(H4128="",AND(H4128=H4127,H4128=H4129)),NA(), H4128)</f>
        <v>0</v>
      </c>
      <c r="K6060">
        <f>IF(ISNA(L6060),NA(),K4128)</f>
        <v>0</v>
      </c>
      <c r="L6060">
        <f>IF(OR(L4128="",AND(L4128=L4127,L4128=L4129)),NA(), L4128)</f>
        <v>0</v>
      </c>
      <c r="M6060">
        <f>IF(ISNA(N6060),NA(),M4128)</f>
        <v>0</v>
      </c>
      <c r="N6060">
        <f>IF(OR(N4128="",AND(N4128=N4127,N4128=N4129)),NA(), N4128)</f>
        <v>0</v>
      </c>
    </row>
    <row r="6061" spans="5:14">
      <c r="E6061">
        <f>IF(ISNA(F6061),NA(),E4129)</f>
        <v>0</v>
      </c>
      <c r="F6061">
        <f>IF(OR(F4129="",AND(F4129=F4128,F4129=F4130)),NA(), F4129)</f>
        <v>0</v>
      </c>
      <c r="G6061">
        <f>IF(ISNA(H6061),NA(),G4129)</f>
        <v>0</v>
      </c>
      <c r="H6061">
        <f>IF(OR(H4129="",AND(H4129=H4128,H4129=H4130)),NA(), H4129)</f>
        <v>0</v>
      </c>
      <c r="K6061">
        <f>IF(ISNA(L6061),NA(),K4129)</f>
        <v>0</v>
      </c>
      <c r="L6061">
        <f>IF(OR(L4129="",AND(L4129=L4128,L4129=L4130)),NA(), L4129)</f>
        <v>0</v>
      </c>
      <c r="M6061">
        <f>IF(ISNA(N6061),NA(),M4129)</f>
        <v>0</v>
      </c>
      <c r="N6061">
        <f>IF(OR(N4129="",AND(N4129=N4128,N4129=N4130)),NA(), N4129)</f>
        <v>0</v>
      </c>
    </row>
    <row r="6062" spans="5:14">
      <c r="E6062">
        <f>IF(ISNA(F6062),NA(),E4130)</f>
        <v>0</v>
      </c>
      <c r="F6062">
        <f>IF(OR(F4130="",AND(F4130=F4129,F4130=F4131)),NA(), F4130)</f>
        <v>0</v>
      </c>
      <c r="G6062">
        <f>IF(ISNA(H6062),NA(),G4130)</f>
        <v>0</v>
      </c>
      <c r="H6062">
        <f>IF(OR(H4130="",AND(H4130=H4129,H4130=H4131)),NA(), H4130)</f>
        <v>0</v>
      </c>
      <c r="K6062">
        <f>IF(ISNA(L6062),NA(),K4130)</f>
        <v>0</v>
      </c>
      <c r="L6062">
        <f>IF(OR(L4130="",AND(L4130=L4129,L4130=L4131)),NA(), L4130)</f>
        <v>0</v>
      </c>
      <c r="M6062">
        <f>IF(ISNA(N6062),NA(),M4130)</f>
        <v>0</v>
      </c>
      <c r="N6062">
        <f>IF(OR(N4130="",AND(N4130=N4129,N4130=N4131)),NA(), N4130)</f>
        <v>0</v>
      </c>
    </row>
    <row r="6063" spans="5:14">
      <c r="E6063">
        <f>IF(ISNA(F6063),NA(),E4131)</f>
        <v>0</v>
      </c>
      <c r="F6063">
        <f>IF(OR(F4131="",AND(F4131=F4130,F4131=F4132)),NA(), F4131)</f>
        <v>0</v>
      </c>
      <c r="G6063">
        <f>IF(ISNA(H6063),NA(),G4131)</f>
        <v>0</v>
      </c>
      <c r="H6063">
        <f>IF(OR(H4131="",AND(H4131=H4130,H4131=H4132)),NA(), H4131)</f>
        <v>0</v>
      </c>
      <c r="K6063">
        <f>IF(ISNA(L6063),NA(),K4131)</f>
        <v>0</v>
      </c>
      <c r="L6063">
        <f>IF(OR(L4131="",AND(L4131=L4130,L4131=L4132)),NA(), L4131)</f>
        <v>0</v>
      </c>
      <c r="M6063">
        <f>IF(ISNA(N6063),NA(),M4131)</f>
        <v>0</v>
      </c>
      <c r="N6063">
        <f>IF(OR(N4131="",AND(N4131=N4130,N4131=N4132)),NA(), N4131)</f>
        <v>0</v>
      </c>
    </row>
    <row r="6064" spans="5:14">
      <c r="E6064">
        <f>IF(ISNA(F6064),NA(),E4132)</f>
        <v>0</v>
      </c>
      <c r="F6064">
        <f>IF(OR(F4132="",AND(F4132=F4131,F4132=F4133)),NA(), F4132)</f>
        <v>0</v>
      </c>
      <c r="G6064">
        <f>IF(ISNA(H6064),NA(),G4132)</f>
        <v>0</v>
      </c>
      <c r="H6064">
        <f>IF(OR(H4132="",AND(H4132=H4131,H4132=H4133)),NA(), H4132)</f>
        <v>0</v>
      </c>
      <c r="K6064">
        <f>IF(ISNA(L6064),NA(),K4132)</f>
        <v>0</v>
      </c>
      <c r="L6064">
        <f>IF(OR(L4132="",AND(L4132=L4131,L4132=L4133)),NA(), L4132)</f>
        <v>0</v>
      </c>
      <c r="M6064">
        <f>IF(ISNA(N6064),NA(),M4132)</f>
        <v>0</v>
      </c>
      <c r="N6064">
        <f>IF(OR(N4132="",AND(N4132=N4131,N4132=N4133)),NA(), N4132)</f>
        <v>0</v>
      </c>
    </row>
    <row r="6065" spans="5:14">
      <c r="E6065">
        <f>IF(ISNA(F6065),NA(),E4133)</f>
        <v>0</v>
      </c>
      <c r="F6065">
        <f>IF(OR(F4133="",AND(F4133=F4132,F4133=F4134)),NA(), F4133)</f>
        <v>0</v>
      </c>
      <c r="G6065">
        <f>IF(ISNA(H6065),NA(),G4133)</f>
        <v>0</v>
      </c>
      <c r="H6065">
        <f>IF(OR(H4133="",AND(H4133=H4132,H4133=H4134)),NA(), H4133)</f>
        <v>0</v>
      </c>
      <c r="K6065">
        <f>IF(ISNA(L6065),NA(),K4133)</f>
        <v>0</v>
      </c>
      <c r="L6065">
        <f>IF(OR(L4133="",AND(L4133=L4132,L4133=L4134)),NA(), L4133)</f>
        <v>0</v>
      </c>
      <c r="M6065">
        <f>IF(ISNA(N6065),NA(),M4133)</f>
        <v>0</v>
      </c>
      <c r="N6065">
        <f>IF(OR(N4133="",AND(N4133=N4132,N4133=N4134)),NA(), N4133)</f>
        <v>0</v>
      </c>
    </row>
    <row r="6066" spans="5:14">
      <c r="E6066">
        <f>IF(ISNA(F6066),NA(),E4134)</f>
        <v>0</v>
      </c>
      <c r="F6066">
        <f>IF(OR(F4134="",AND(F4134=F4133,F4134=F4135)),NA(), F4134)</f>
        <v>0</v>
      </c>
      <c r="G6066">
        <f>IF(ISNA(H6066),NA(),G4134)</f>
        <v>0</v>
      </c>
      <c r="H6066">
        <f>IF(OR(H4134="",AND(H4134=H4133,H4134=H4135)),NA(), H4134)</f>
        <v>0</v>
      </c>
      <c r="K6066">
        <f>IF(ISNA(L6066),NA(),K4134)</f>
        <v>0</v>
      </c>
      <c r="L6066">
        <f>IF(OR(L4134="",AND(L4134=L4133,L4134=L4135)),NA(), L4134)</f>
        <v>0</v>
      </c>
      <c r="M6066">
        <f>IF(ISNA(N6066),NA(),M4134)</f>
        <v>0</v>
      </c>
      <c r="N6066">
        <f>IF(OR(N4134="",AND(N4134=N4133,N4134=N4135)),NA(), N4134)</f>
        <v>0</v>
      </c>
    </row>
    <row r="6067" spans="5:14">
      <c r="E6067">
        <f>IF(ISNA(F6067),NA(),E4135)</f>
        <v>0</v>
      </c>
      <c r="F6067">
        <f>IF(OR(F4135="",AND(F4135=F4134,F4135=F4136)),NA(), F4135)</f>
        <v>0</v>
      </c>
      <c r="G6067">
        <f>IF(ISNA(H6067),NA(),G4135)</f>
        <v>0</v>
      </c>
      <c r="H6067">
        <f>IF(OR(H4135="",AND(H4135=H4134,H4135=H4136)),NA(), H4135)</f>
        <v>0</v>
      </c>
      <c r="K6067">
        <f>IF(ISNA(L6067),NA(),K4135)</f>
        <v>0</v>
      </c>
      <c r="L6067">
        <f>IF(OR(L4135="",AND(L4135=L4134,L4135=L4136)),NA(), L4135)</f>
        <v>0</v>
      </c>
      <c r="M6067">
        <f>IF(ISNA(N6067),NA(),M4135)</f>
        <v>0</v>
      </c>
      <c r="N6067">
        <f>IF(OR(N4135="",AND(N4135=N4134,N4135=N4136)),NA(), N4135)</f>
        <v>0</v>
      </c>
    </row>
    <row r="6068" spans="5:14">
      <c r="E6068">
        <f>IF(ISNA(F6068),NA(),E4136)</f>
        <v>0</v>
      </c>
      <c r="F6068">
        <f>IF(OR(F4136="",AND(F4136=F4135,F4136=F4137)),NA(), F4136)</f>
        <v>0</v>
      </c>
      <c r="G6068">
        <f>IF(ISNA(H6068),NA(),G4136)</f>
        <v>0</v>
      </c>
      <c r="H6068">
        <f>IF(OR(H4136="",AND(H4136=H4135,H4136=H4137)),NA(), H4136)</f>
        <v>0</v>
      </c>
      <c r="K6068">
        <f>IF(ISNA(L6068),NA(),K4136)</f>
        <v>0</v>
      </c>
      <c r="L6068">
        <f>IF(OR(L4136="",AND(L4136=L4135,L4136=L4137)),NA(), L4136)</f>
        <v>0</v>
      </c>
      <c r="M6068">
        <f>IF(ISNA(N6068),NA(),M4136)</f>
        <v>0</v>
      </c>
      <c r="N6068">
        <f>IF(OR(N4136="",AND(N4136=N4135,N4136=N4137)),NA(), N4136)</f>
        <v>0</v>
      </c>
    </row>
    <row r="6069" spans="5:14">
      <c r="E6069">
        <f>IF(ISNA(F6069),NA(),E4137)</f>
        <v>0</v>
      </c>
      <c r="F6069">
        <f>IF(OR(F4137="",AND(F4137=F4136,F4137=F4138)),NA(), F4137)</f>
        <v>0</v>
      </c>
      <c r="G6069">
        <f>IF(ISNA(H6069),NA(),G4137)</f>
        <v>0</v>
      </c>
      <c r="H6069">
        <f>IF(OR(H4137="",AND(H4137=H4136,H4137=H4138)),NA(), H4137)</f>
        <v>0</v>
      </c>
      <c r="K6069">
        <f>IF(ISNA(L6069),NA(),K4137)</f>
        <v>0</v>
      </c>
      <c r="L6069">
        <f>IF(OR(L4137="",AND(L4137=L4136,L4137=L4138)),NA(), L4137)</f>
        <v>0</v>
      </c>
      <c r="M6069">
        <f>IF(ISNA(N6069),NA(),M4137)</f>
        <v>0</v>
      </c>
      <c r="N6069">
        <f>IF(OR(N4137="",AND(N4137=N4136,N4137=N4138)),NA(), N4137)</f>
        <v>0</v>
      </c>
    </row>
    <row r="6070" spans="5:14">
      <c r="E6070">
        <f>IF(ISNA(F6070),NA(),E4138)</f>
        <v>0</v>
      </c>
      <c r="F6070">
        <f>IF(OR(F4138="",AND(F4138=F4137,F4138=F4139)),NA(), F4138)</f>
        <v>0</v>
      </c>
      <c r="G6070">
        <f>IF(ISNA(H6070),NA(),G4138)</f>
        <v>0</v>
      </c>
      <c r="H6070">
        <f>IF(OR(H4138="",AND(H4138=H4137,H4138=H4139)),NA(), H4138)</f>
        <v>0</v>
      </c>
      <c r="K6070">
        <f>IF(ISNA(L6070),NA(),K4138)</f>
        <v>0</v>
      </c>
      <c r="L6070">
        <f>IF(OR(L4138="",AND(L4138=L4137,L4138=L4139)),NA(), L4138)</f>
        <v>0</v>
      </c>
      <c r="M6070">
        <f>IF(ISNA(N6070),NA(),M4138)</f>
        <v>0</v>
      </c>
      <c r="N6070">
        <f>IF(OR(N4138="",AND(N4138=N4137,N4138=N4139)),NA(), N4138)</f>
        <v>0</v>
      </c>
    </row>
    <row r="6071" spans="5:14">
      <c r="E6071">
        <f>IF(ISNA(F6071),NA(),E4139)</f>
        <v>0</v>
      </c>
      <c r="F6071">
        <f>IF(OR(F4139="",AND(F4139=F4138,F4139=F4140)),NA(), F4139)</f>
        <v>0</v>
      </c>
      <c r="G6071">
        <f>IF(ISNA(H6071),NA(),G4139)</f>
        <v>0</v>
      </c>
      <c r="H6071">
        <f>IF(OR(H4139="",AND(H4139=H4138,H4139=H4140)),NA(), H4139)</f>
        <v>0</v>
      </c>
      <c r="K6071">
        <f>IF(ISNA(L6071),NA(),K4139)</f>
        <v>0</v>
      </c>
      <c r="L6071">
        <f>IF(OR(L4139="",AND(L4139=L4138,L4139=L4140)),NA(), L4139)</f>
        <v>0</v>
      </c>
      <c r="M6071">
        <f>IF(ISNA(N6071),NA(),M4139)</f>
        <v>0</v>
      </c>
      <c r="N6071">
        <f>IF(OR(N4139="",AND(N4139=N4138,N4139=N4140)),NA(), N4139)</f>
        <v>0</v>
      </c>
    </row>
    <row r="6072" spans="5:14">
      <c r="E6072">
        <f>IF(ISNA(F6072),NA(),E4140)</f>
        <v>0</v>
      </c>
      <c r="F6072">
        <f>IF(OR(F4140="",AND(F4140=F4139,F4140=F4141)),NA(), F4140)</f>
        <v>0</v>
      </c>
      <c r="G6072">
        <f>IF(ISNA(H6072),NA(),G4140)</f>
        <v>0</v>
      </c>
      <c r="H6072">
        <f>IF(OR(H4140="",AND(H4140=H4139,H4140=H4141)),NA(), H4140)</f>
        <v>0</v>
      </c>
      <c r="K6072">
        <f>IF(ISNA(L6072),NA(),K4140)</f>
        <v>0</v>
      </c>
      <c r="L6072">
        <f>IF(OR(L4140="",AND(L4140=L4139,L4140=L4141)),NA(), L4140)</f>
        <v>0</v>
      </c>
      <c r="M6072">
        <f>IF(ISNA(N6072),NA(),M4140)</f>
        <v>0</v>
      </c>
      <c r="N6072">
        <f>IF(OR(N4140="",AND(N4140=N4139,N4140=N4141)),NA(), N4140)</f>
        <v>0</v>
      </c>
    </row>
    <row r="6073" spans="5:14">
      <c r="E6073">
        <f>IF(ISNA(F6073),NA(),E4141)</f>
        <v>0</v>
      </c>
      <c r="F6073">
        <f>IF(OR(F4141="",AND(F4141=F4140,F4141=F4142)),NA(), F4141)</f>
        <v>0</v>
      </c>
      <c r="G6073">
        <f>IF(ISNA(H6073),NA(),G4141)</f>
        <v>0</v>
      </c>
      <c r="H6073">
        <f>IF(OR(H4141="",AND(H4141=H4140,H4141=H4142)),NA(), H4141)</f>
        <v>0</v>
      </c>
      <c r="K6073">
        <f>IF(ISNA(L6073),NA(),K4141)</f>
        <v>0</v>
      </c>
      <c r="L6073">
        <f>IF(OR(L4141="",AND(L4141=L4140,L4141=L4142)),NA(), L4141)</f>
        <v>0</v>
      </c>
      <c r="M6073">
        <f>IF(ISNA(N6073),NA(),M4141)</f>
        <v>0</v>
      </c>
      <c r="N6073">
        <f>IF(OR(N4141="",AND(N4141=N4140,N4141=N4142)),NA(), N4141)</f>
        <v>0</v>
      </c>
    </row>
    <row r="6074" spans="5:14">
      <c r="E6074">
        <f>IF(ISNA(F6074),NA(),E4142)</f>
        <v>0</v>
      </c>
      <c r="F6074">
        <f>IF(OR(F4142="",AND(F4142=F4141,F4142=F4143)),NA(), F4142)</f>
        <v>0</v>
      </c>
      <c r="G6074">
        <f>IF(ISNA(H6074),NA(),G4142)</f>
        <v>0</v>
      </c>
      <c r="H6074">
        <f>IF(OR(H4142="",AND(H4142=H4141,H4142=H4143)),NA(), H4142)</f>
        <v>0</v>
      </c>
      <c r="K6074">
        <f>IF(ISNA(L6074),NA(),K4142)</f>
        <v>0</v>
      </c>
      <c r="L6074">
        <f>IF(OR(L4142="",AND(L4142=L4141,L4142=L4143)),NA(), L4142)</f>
        <v>0</v>
      </c>
      <c r="M6074">
        <f>IF(ISNA(N6074),NA(),M4142)</f>
        <v>0</v>
      </c>
      <c r="N6074">
        <f>IF(OR(N4142="",AND(N4142=N4141,N4142=N4143)),NA(), N4142)</f>
        <v>0</v>
      </c>
    </row>
    <row r="6075" spans="5:14">
      <c r="E6075">
        <f>IF(ISNA(F6075),NA(),E4143)</f>
        <v>0</v>
      </c>
      <c r="F6075">
        <f>IF(OR(F4143="",AND(F4143=F4142,F4143=F4144)),NA(), F4143)</f>
        <v>0</v>
      </c>
      <c r="G6075">
        <f>IF(ISNA(H6075),NA(),G4143)</f>
        <v>0</v>
      </c>
      <c r="H6075">
        <f>IF(OR(H4143="",AND(H4143=H4142,H4143=H4144)),NA(), H4143)</f>
        <v>0</v>
      </c>
      <c r="K6075">
        <f>IF(ISNA(L6075),NA(),K4143)</f>
        <v>0</v>
      </c>
      <c r="L6075">
        <f>IF(OR(L4143="",AND(L4143=L4142,L4143=L4144)),NA(), L4143)</f>
        <v>0</v>
      </c>
      <c r="M6075">
        <f>IF(ISNA(N6075),NA(),M4143)</f>
        <v>0</v>
      </c>
      <c r="N6075">
        <f>IF(OR(N4143="",AND(N4143=N4142,N4143=N4144)),NA(), N4143)</f>
        <v>0</v>
      </c>
    </row>
    <row r="6076" spans="5:14">
      <c r="E6076">
        <f>IF(ISNA(F6076),NA(),E4144)</f>
        <v>0</v>
      </c>
      <c r="F6076">
        <f>IF(OR(F4144="",AND(F4144=F4143,F4144=F4145)),NA(), F4144)</f>
        <v>0</v>
      </c>
      <c r="G6076">
        <f>IF(ISNA(H6076),NA(),G4144)</f>
        <v>0</v>
      </c>
      <c r="H6076">
        <f>IF(OR(H4144="",AND(H4144=H4143,H4144=H4145)),NA(), H4144)</f>
        <v>0</v>
      </c>
      <c r="K6076">
        <f>IF(ISNA(L6076),NA(),K4144)</f>
        <v>0</v>
      </c>
      <c r="L6076">
        <f>IF(OR(L4144="",AND(L4144=L4143,L4144=L4145)),NA(), L4144)</f>
        <v>0</v>
      </c>
      <c r="M6076">
        <f>IF(ISNA(N6076),NA(),M4144)</f>
        <v>0</v>
      </c>
      <c r="N6076">
        <f>IF(OR(N4144="",AND(N4144=N4143,N4144=N4145)),NA(), N4144)</f>
        <v>0</v>
      </c>
    </row>
    <row r="6077" spans="5:14">
      <c r="E6077">
        <f>IF(ISNA(F6077),NA(),E4145)</f>
        <v>0</v>
      </c>
      <c r="F6077">
        <f>IF(OR(F4145="",AND(F4145=F4144,F4145=F4146)),NA(), F4145)</f>
        <v>0</v>
      </c>
      <c r="G6077">
        <f>IF(ISNA(H6077),NA(),G4145)</f>
        <v>0</v>
      </c>
      <c r="H6077">
        <f>IF(OR(H4145="",AND(H4145=H4144,H4145=H4146)),NA(), H4145)</f>
        <v>0</v>
      </c>
      <c r="K6077">
        <f>IF(ISNA(L6077),NA(),K4145)</f>
        <v>0</v>
      </c>
      <c r="L6077">
        <f>IF(OR(L4145="",AND(L4145=L4144,L4145=L4146)),NA(), L4145)</f>
        <v>0</v>
      </c>
      <c r="M6077">
        <f>IF(ISNA(N6077),NA(),M4145)</f>
        <v>0</v>
      </c>
      <c r="N6077">
        <f>IF(OR(N4145="",AND(N4145=N4144,N4145=N4146)),NA(), N4145)</f>
        <v>0</v>
      </c>
    </row>
    <row r="6078" spans="5:14">
      <c r="E6078">
        <f>IF(ISNA(F6078),NA(),E4146)</f>
        <v>0</v>
      </c>
      <c r="F6078">
        <f>IF(OR(F4146="",AND(F4146=F4145,F4146=F4147)),NA(), F4146)</f>
        <v>0</v>
      </c>
      <c r="G6078">
        <f>IF(ISNA(H6078),NA(),G4146)</f>
        <v>0</v>
      </c>
      <c r="H6078">
        <f>IF(OR(H4146="",AND(H4146=H4145,H4146=H4147)),NA(), H4146)</f>
        <v>0</v>
      </c>
      <c r="K6078">
        <f>IF(ISNA(L6078),NA(),K4146)</f>
        <v>0</v>
      </c>
      <c r="L6078">
        <f>IF(OR(L4146="",AND(L4146=L4145,L4146=L4147)),NA(), L4146)</f>
        <v>0</v>
      </c>
      <c r="M6078">
        <f>IF(ISNA(N6078),NA(),M4146)</f>
        <v>0</v>
      </c>
      <c r="N6078">
        <f>IF(OR(N4146="",AND(N4146=N4145,N4146=N4147)),NA(), N4146)</f>
        <v>0</v>
      </c>
    </row>
    <row r="6079" spans="5:14">
      <c r="E6079">
        <f>IF(ISNA(F6079),NA(),E4147)</f>
        <v>0</v>
      </c>
      <c r="F6079">
        <f>IF(OR(F4147="",AND(F4147=F4146,F4147=F4148)),NA(), F4147)</f>
        <v>0</v>
      </c>
      <c r="G6079">
        <f>IF(ISNA(H6079),NA(),G4147)</f>
        <v>0</v>
      </c>
      <c r="H6079">
        <f>IF(OR(H4147="",AND(H4147=H4146,H4147=H4148)),NA(), H4147)</f>
        <v>0</v>
      </c>
      <c r="K6079">
        <f>IF(ISNA(L6079),NA(),K4147)</f>
        <v>0</v>
      </c>
      <c r="L6079">
        <f>IF(OR(L4147="",AND(L4147=L4146,L4147=L4148)),NA(), L4147)</f>
        <v>0</v>
      </c>
      <c r="M6079">
        <f>IF(ISNA(N6079),NA(),M4147)</f>
        <v>0</v>
      </c>
      <c r="N6079">
        <f>IF(OR(N4147="",AND(N4147=N4146,N4147=N4148)),NA(), N4147)</f>
        <v>0</v>
      </c>
    </row>
    <row r="6080" spans="5:14">
      <c r="E6080">
        <f>IF(ISNA(F6080),NA(),E4148)</f>
        <v>0</v>
      </c>
      <c r="F6080">
        <f>IF(OR(F4148="",AND(F4148=F4147,F4148=F4149)),NA(), F4148)</f>
        <v>0</v>
      </c>
      <c r="G6080">
        <f>IF(ISNA(H6080),NA(),G4148)</f>
        <v>0</v>
      </c>
      <c r="H6080">
        <f>IF(OR(H4148="",AND(H4148=H4147,H4148=H4149)),NA(), H4148)</f>
        <v>0</v>
      </c>
      <c r="K6080">
        <f>IF(ISNA(L6080),NA(),K4148)</f>
        <v>0</v>
      </c>
      <c r="L6080">
        <f>IF(OR(L4148="",AND(L4148=L4147,L4148=L4149)),NA(), L4148)</f>
        <v>0</v>
      </c>
      <c r="M6080">
        <f>IF(ISNA(N6080),NA(),M4148)</f>
        <v>0</v>
      </c>
      <c r="N6080">
        <f>IF(OR(N4148="",AND(N4148=N4147,N4148=N4149)),NA(), N4148)</f>
        <v>0</v>
      </c>
    </row>
    <row r="6081" spans="5:14">
      <c r="E6081">
        <f>IF(ISNA(F6081),NA(),E4149)</f>
        <v>0</v>
      </c>
      <c r="F6081">
        <f>IF(OR(F4149="",AND(F4149=F4148,F4149=F4150)),NA(), F4149)</f>
        <v>0</v>
      </c>
      <c r="G6081">
        <f>IF(ISNA(H6081),NA(),G4149)</f>
        <v>0</v>
      </c>
      <c r="H6081">
        <f>IF(OR(H4149="",AND(H4149=H4148,H4149=H4150)),NA(), H4149)</f>
        <v>0</v>
      </c>
      <c r="K6081">
        <f>IF(ISNA(L6081),NA(),K4149)</f>
        <v>0</v>
      </c>
      <c r="L6081">
        <f>IF(OR(L4149="",AND(L4149=L4148,L4149=L4150)),NA(), L4149)</f>
        <v>0</v>
      </c>
      <c r="M6081">
        <f>IF(ISNA(N6081),NA(),M4149)</f>
        <v>0</v>
      </c>
      <c r="N6081">
        <f>IF(OR(N4149="",AND(N4149=N4148,N4149=N4150)),NA(), N4149)</f>
        <v>0</v>
      </c>
    </row>
    <row r="6082" spans="5:14">
      <c r="E6082">
        <f>IF(ISNA(F6082),NA(),E4150)</f>
        <v>0</v>
      </c>
      <c r="F6082">
        <f>IF(OR(F4150="",AND(F4150=F4149,F4150=F4151)),NA(), F4150)</f>
        <v>0</v>
      </c>
      <c r="G6082">
        <f>IF(ISNA(H6082),NA(),G4150)</f>
        <v>0</v>
      </c>
      <c r="H6082">
        <f>IF(OR(H4150="",AND(H4150=H4149,H4150=H4151)),NA(), H4150)</f>
        <v>0</v>
      </c>
      <c r="K6082">
        <f>IF(ISNA(L6082),NA(),K4150)</f>
        <v>0</v>
      </c>
      <c r="L6082">
        <f>IF(OR(L4150="",AND(L4150=L4149,L4150=L4151)),NA(), L4150)</f>
        <v>0</v>
      </c>
      <c r="M6082">
        <f>IF(ISNA(N6082),NA(),M4150)</f>
        <v>0</v>
      </c>
      <c r="N6082">
        <f>IF(OR(N4150="",AND(N4150=N4149,N4150=N4151)),NA(), N4150)</f>
        <v>0</v>
      </c>
    </row>
    <row r="6083" spans="5:14">
      <c r="E6083">
        <f>IF(ISNA(F6083),NA(),E4151)</f>
        <v>0</v>
      </c>
      <c r="F6083">
        <f>IF(OR(F4151="",AND(F4151=F4150,F4151=F4152)),NA(), F4151)</f>
        <v>0</v>
      </c>
      <c r="G6083">
        <f>IF(ISNA(H6083),NA(),G4151)</f>
        <v>0</v>
      </c>
      <c r="H6083">
        <f>IF(OR(H4151="",AND(H4151=H4150,H4151=H4152)),NA(), H4151)</f>
        <v>0</v>
      </c>
      <c r="K6083">
        <f>IF(ISNA(L6083),NA(),K4151)</f>
        <v>0</v>
      </c>
      <c r="L6083">
        <f>IF(OR(L4151="",AND(L4151=L4150,L4151=L4152)),NA(), L4151)</f>
        <v>0</v>
      </c>
      <c r="M6083">
        <f>IF(ISNA(N6083),NA(),M4151)</f>
        <v>0</v>
      </c>
      <c r="N6083">
        <f>IF(OR(N4151="",AND(N4151=N4150,N4151=N4152)),NA(), N4151)</f>
        <v>0</v>
      </c>
    </row>
    <row r="6084" spans="5:14">
      <c r="E6084">
        <f>IF(ISNA(F6084),NA(),E4152)</f>
        <v>0</v>
      </c>
      <c r="F6084">
        <f>IF(OR(F4152="",AND(F4152=F4151,F4152=F4153)),NA(), F4152)</f>
        <v>0</v>
      </c>
      <c r="G6084">
        <f>IF(ISNA(H6084),NA(),G4152)</f>
        <v>0</v>
      </c>
      <c r="H6084">
        <f>IF(OR(H4152="",AND(H4152=H4151,H4152=H4153)),NA(), H4152)</f>
        <v>0</v>
      </c>
      <c r="K6084">
        <f>IF(ISNA(L6084),NA(),K4152)</f>
        <v>0</v>
      </c>
      <c r="L6084">
        <f>IF(OR(L4152="",AND(L4152=L4151,L4152=L4153)),NA(), L4152)</f>
        <v>0</v>
      </c>
      <c r="M6084">
        <f>IF(ISNA(N6084),NA(),M4152)</f>
        <v>0</v>
      </c>
      <c r="N6084">
        <f>IF(OR(N4152="",AND(N4152=N4151,N4152=N4153)),NA(), N4152)</f>
        <v>0</v>
      </c>
    </row>
    <row r="6085" spans="5:14">
      <c r="E6085">
        <f>IF(ISNA(F6085),NA(),E4153)</f>
        <v>0</v>
      </c>
      <c r="F6085">
        <f>IF(OR(F4153="",AND(F4153=F4152,F4153=F4154)),NA(), F4153)</f>
        <v>0</v>
      </c>
      <c r="G6085">
        <f>IF(ISNA(H6085),NA(),G4153)</f>
        <v>0</v>
      </c>
      <c r="H6085">
        <f>IF(OR(H4153="",AND(H4153=H4152,H4153=H4154)),NA(), H4153)</f>
        <v>0</v>
      </c>
      <c r="K6085">
        <f>IF(ISNA(L6085),NA(),K4153)</f>
        <v>0</v>
      </c>
      <c r="L6085">
        <f>IF(OR(L4153="",AND(L4153=L4152,L4153=L4154)),NA(), L4153)</f>
        <v>0</v>
      </c>
      <c r="M6085">
        <f>IF(ISNA(N6085),NA(),M4153)</f>
        <v>0</v>
      </c>
      <c r="N6085">
        <f>IF(OR(N4153="",AND(N4153=N4152,N4153=N4154)),NA(), N4153)</f>
        <v>0</v>
      </c>
    </row>
    <row r="6086" spans="5:14">
      <c r="E6086">
        <f>IF(ISNA(F6086),NA(),E4154)</f>
        <v>0</v>
      </c>
      <c r="F6086">
        <f>IF(OR(F4154="",AND(F4154=F4153,F4154=F4155)),NA(), F4154)</f>
        <v>0</v>
      </c>
      <c r="G6086">
        <f>IF(ISNA(H6086),NA(),G4154)</f>
        <v>0</v>
      </c>
      <c r="H6086">
        <f>IF(OR(H4154="",AND(H4154=H4153,H4154=H4155)),NA(), H4154)</f>
        <v>0</v>
      </c>
      <c r="K6086">
        <f>IF(ISNA(L6086),NA(),K4154)</f>
        <v>0</v>
      </c>
      <c r="L6086">
        <f>IF(OR(L4154="",AND(L4154=L4153,L4154=L4155)),NA(), L4154)</f>
        <v>0</v>
      </c>
      <c r="M6086">
        <f>IF(ISNA(N6086),NA(),M4154)</f>
        <v>0</v>
      </c>
      <c r="N6086">
        <f>IF(OR(N4154="",AND(N4154=N4153,N4154=N4155)),NA(), N4154)</f>
        <v>0</v>
      </c>
    </row>
    <row r="6087" spans="5:14">
      <c r="E6087">
        <f>IF(ISNA(F6087),NA(),E4155)</f>
        <v>0</v>
      </c>
      <c r="F6087">
        <f>IF(OR(F4155="",AND(F4155=F4154,F4155=F4156)),NA(), F4155)</f>
        <v>0</v>
      </c>
      <c r="G6087">
        <f>IF(ISNA(H6087),NA(),G4155)</f>
        <v>0</v>
      </c>
      <c r="H6087">
        <f>IF(OR(H4155="",AND(H4155=H4154,H4155=H4156)),NA(), H4155)</f>
        <v>0</v>
      </c>
      <c r="K6087">
        <f>IF(ISNA(L6087),NA(),K4155)</f>
        <v>0</v>
      </c>
      <c r="L6087">
        <f>IF(OR(L4155="",AND(L4155=L4154,L4155=L4156)),NA(), L4155)</f>
        <v>0</v>
      </c>
      <c r="M6087">
        <f>IF(ISNA(N6087),NA(),M4155)</f>
        <v>0</v>
      </c>
      <c r="N6087">
        <f>IF(OR(N4155="",AND(N4155=N4154,N4155=N4156)),NA(), N4155)</f>
        <v>0</v>
      </c>
    </row>
    <row r="6088" spans="5:14">
      <c r="E6088">
        <f>IF(ISNA(F6088),NA(),E4156)</f>
        <v>0</v>
      </c>
      <c r="F6088">
        <f>IF(OR(F4156="",AND(F4156=F4155,F4156=F4157)),NA(), F4156)</f>
        <v>0</v>
      </c>
      <c r="G6088">
        <f>IF(ISNA(H6088),NA(),G4156)</f>
        <v>0</v>
      </c>
      <c r="H6088">
        <f>IF(OR(H4156="",AND(H4156=H4155,H4156=H4157)),NA(), H4156)</f>
        <v>0</v>
      </c>
      <c r="K6088">
        <f>IF(ISNA(L6088),NA(),K4156)</f>
        <v>0</v>
      </c>
      <c r="L6088">
        <f>IF(OR(L4156="",AND(L4156=L4155,L4156=L4157)),NA(), L4156)</f>
        <v>0</v>
      </c>
      <c r="M6088">
        <f>IF(ISNA(N6088),NA(),M4156)</f>
        <v>0</v>
      </c>
      <c r="N6088">
        <f>IF(OR(N4156="",AND(N4156=N4155,N4156=N4157)),NA(), N4156)</f>
        <v>0</v>
      </c>
    </row>
    <row r="6089" spans="5:14">
      <c r="E6089">
        <f>IF(ISNA(F6089),NA(),E4157)</f>
        <v>0</v>
      </c>
      <c r="F6089">
        <f>IF(OR(F4157="",AND(F4157=F4156,F4157=F4158)),NA(), F4157)</f>
        <v>0</v>
      </c>
      <c r="G6089">
        <f>IF(ISNA(H6089),NA(),G4157)</f>
        <v>0</v>
      </c>
      <c r="H6089">
        <f>IF(OR(H4157="",AND(H4157=H4156,H4157=H4158)),NA(), H4157)</f>
        <v>0</v>
      </c>
      <c r="K6089">
        <f>IF(ISNA(L6089),NA(),K4157)</f>
        <v>0</v>
      </c>
      <c r="L6089">
        <f>IF(OR(L4157="",AND(L4157=L4156,L4157=L4158)),NA(), L4157)</f>
        <v>0</v>
      </c>
      <c r="M6089">
        <f>IF(ISNA(N6089),NA(),M4157)</f>
        <v>0</v>
      </c>
      <c r="N6089">
        <f>IF(OR(N4157="",AND(N4157=N4156,N4157=N4158)),NA(), N4157)</f>
        <v>0</v>
      </c>
    </row>
    <row r="6090" spans="5:14">
      <c r="E6090">
        <f>IF(ISNA(F6090),NA(),E4158)</f>
        <v>0</v>
      </c>
      <c r="F6090">
        <f>IF(OR(F4158="",AND(F4158=F4157,F4158=F4159)),NA(), F4158)</f>
        <v>0</v>
      </c>
      <c r="G6090">
        <f>IF(ISNA(H6090),NA(),G4158)</f>
        <v>0</v>
      </c>
      <c r="H6090">
        <f>IF(OR(H4158="",AND(H4158=H4157,H4158=H4159)),NA(), H4158)</f>
        <v>0</v>
      </c>
      <c r="K6090">
        <f>IF(ISNA(L6090),NA(),K4158)</f>
        <v>0</v>
      </c>
      <c r="L6090">
        <f>IF(OR(L4158="",AND(L4158=L4157,L4158=L4159)),NA(), L4158)</f>
        <v>0</v>
      </c>
      <c r="M6090">
        <f>IF(ISNA(N6090),NA(),M4158)</f>
        <v>0</v>
      </c>
      <c r="N6090">
        <f>IF(OR(N4158="",AND(N4158=N4157,N4158=N4159)),NA(), N4158)</f>
        <v>0</v>
      </c>
    </row>
    <row r="6091" spans="5:14">
      <c r="E6091">
        <f>IF(ISNA(F6091),NA(),E4159)</f>
        <v>0</v>
      </c>
      <c r="F6091">
        <f>IF(OR(F4159="",AND(F4159=F4158,F4159=F4160)),NA(), F4159)</f>
        <v>0</v>
      </c>
      <c r="G6091">
        <f>IF(ISNA(H6091),NA(),G4159)</f>
        <v>0</v>
      </c>
      <c r="H6091">
        <f>IF(OR(H4159="",AND(H4159=H4158,H4159=H4160)),NA(), H4159)</f>
        <v>0</v>
      </c>
      <c r="K6091">
        <f>IF(ISNA(L6091),NA(),K4159)</f>
        <v>0</v>
      </c>
      <c r="L6091">
        <f>IF(OR(L4159="",AND(L4159=L4158,L4159=L4160)),NA(), L4159)</f>
        <v>0</v>
      </c>
      <c r="M6091">
        <f>IF(ISNA(N6091),NA(),M4159)</f>
        <v>0</v>
      </c>
      <c r="N6091">
        <f>IF(OR(N4159="",AND(N4159=N4158,N4159=N4160)),NA(), N4159)</f>
        <v>0</v>
      </c>
    </row>
    <row r="6092" spans="5:14">
      <c r="E6092">
        <f>IF(ISNA(F6092),NA(),E4160)</f>
        <v>0</v>
      </c>
      <c r="F6092">
        <f>IF(OR(F4160="",AND(F4160=F4159,F4160=F4161)),NA(), F4160)</f>
        <v>0</v>
      </c>
      <c r="G6092">
        <f>IF(ISNA(H6092),NA(),G4160)</f>
        <v>0</v>
      </c>
      <c r="H6092">
        <f>IF(OR(H4160="",AND(H4160=H4159,H4160=H4161)),NA(), H4160)</f>
        <v>0</v>
      </c>
      <c r="K6092">
        <f>IF(ISNA(L6092),NA(),K4160)</f>
        <v>0</v>
      </c>
      <c r="L6092">
        <f>IF(OR(L4160="",AND(L4160=L4159,L4160=L4161)),NA(), L4160)</f>
        <v>0</v>
      </c>
      <c r="M6092">
        <f>IF(ISNA(N6092),NA(),M4160)</f>
        <v>0</v>
      </c>
      <c r="N6092">
        <f>IF(OR(N4160="",AND(N4160=N4159,N4160=N4161)),NA(), N4160)</f>
        <v>0</v>
      </c>
    </row>
    <row r="6093" spans="5:14">
      <c r="E6093">
        <f>IF(ISNA(F6093),NA(),E4161)</f>
        <v>0</v>
      </c>
      <c r="F6093">
        <f>IF(OR(F4161="",AND(F4161=F4160,F4161=F4162)),NA(), F4161)</f>
        <v>0</v>
      </c>
      <c r="G6093">
        <f>IF(ISNA(H6093),NA(),G4161)</f>
        <v>0</v>
      </c>
      <c r="H6093">
        <f>IF(OR(H4161="",AND(H4161=H4160,H4161=H4162)),NA(), H4161)</f>
        <v>0</v>
      </c>
      <c r="K6093">
        <f>IF(ISNA(L6093),NA(),K4161)</f>
        <v>0</v>
      </c>
      <c r="L6093">
        <f>IF(OR(L4161="",AND(L4161=L4160,L4161=L4162)),NA(), L4161)</f>
        <v>0</v>
      </c>
      <c r="M6093">
        <f>IF(ISNA(N6093),NA(),M4161)</f>
        <v>0</v>
      </c>
      <c r="N6093">
        <f>IF(OR(N4161="",AND(N4161=N4160,N4161=N4162)),NA(), N4161)</f>
        <v>0</v>
      </c>
    </row>
    <row r="6094" spans="5:14">
      <c r="E6094">
        <f>IF(ISNA(F6094),NA(),E4162)</f>
        <v>0</v>
      </c>
      <c r="F6094">
        <f>IF(OR(F4162="",AND(F4162=F4161,F4162=F4163)),NA(), F4162)</f>
        <v>0</v>
      </c>
      <c r="G6094">
        <f>IF(ISNA(H6094),NA(),G4162)</f>
        <v>0</v>
      </c>
      <c r="H6094">
        <f>IF(OR(H4162="",AND(H4162=H4161,H4162=H4163)),NA(), H4162)</f>
        <v>0</v>
      </c>
      <c r="K6094">
        <f>IF(ISNA(L6094),NA(),K4162)</f>
        <v>0</v>
      </c>
      <c r="L6094">
        <f>IF(OR(L4162="",AND(L4162=L4161,L4162=L4163)),NA(), L4162)</f>
        <v>0</v>
      </c>
      <c r="M6094">
        <f>IF(ISNA(N6094),NA(),M4162)</f>
        <v>0</v>
      </c>
      <c r="N6094">
        <f>IF(OR(N4162="",AND(N4162=N4161,N4162=N4163)),NA(), N4162)</f>
        <v>0</v>
      </c>
    </row>
    <row r="6095" spans="5:14">
      <c r="E6095">
        <f>IF(ISNA(F6095),NA(),E4163)</f>
        <v>0</v>
      </c>
      <c r="F6095">
        <f>IF(OR(F4163="",AND(F4163=F4162,F4163=F4164)),NA(), F4163)</f>
        <v>0</v>
      </c>
      <c r="G6095">
        <f>IF(ISNA(H6095),NA(),G4163)</f>
        <v>0</v>
      </c>
      <c r="H6095">
        <f>IF(OR(H4163="",AND(H4163=H4162,H4163=H4164)),NA(), H4163)</f>
        <v>0</v>
      </c>
      <c r="K6095">
        <f>IF(ISNA(L6095),NA(),K4163)</f>
        <v>0</v>
      </c>
      <c r="L6095">
        <f>IF(OR(L4163="",AND(L4163=L4162,L4163=L4164)),NA(), L4163)</f>
        <v>0</v>
      </c>
      <c r="M6095">
        <f>IF(ISNA(N6095),NA(),M4163)</f>
        <v>0</v>
      </c>
      <c r="N6095">
        <f>IF(OR(N4163="",AND(N4163=N4162,N4163=N4164)),NA(), N4163)</f>
        <v>0</v>
      </c>
    </row>
    <row r="6096" spans="5:14">
      <c r="E6096">
        <f>IF(ISNA(F6096),NA(),E4164)</f>
        <v>0</v>
      </c>
      <c r="F6096">
        <f>IF(OR(F4164="",AND(F4164=F4163,F4164=F4165)),NA(), F4164)</f>
        <v>0</v>
      </c>
      <c r="G6096">
        <f>IF(ISNA(H6096),NA(),G4164)</f>
        <v>0</v>
      </c>
      <c r="H6096">
        <f>IF(OR(H4164="",AND(H4164=H4163,H4164=H4165)),NA(), H4164)</f>
        <v>0</v>
      </c>
      <c r="K6096">
        <f>IF(ISNA(L6096),NA(),K4164)</f>
        <v>0</v>
      </c>
      <c r="L6096">
        <f>IF(OR(L4164="",AND(L4164=L4163,L4164=L4165)),NA(), L4164)</f>
        <v>0</v>
      </c>
      <c r="M6096">
        <f>IF(ISNA(N6096),NA(),M4164)</f>
        <v>0</v>
      </c>
      <c r="N6096">
        <f>IF(OR(N4164="",AND(N4164=N4163,N4164=N4165)),NA(), N4164)</f>
        <v>0</v>
      </c>
    </row>
    <row r="6097" spans="5:14">
      <c r="E6097">
        <f>IF(ISNA(F6097),NA(),E4165)</f>
        <v>0</v>
      </c>
      <c r="F6097">
        <f>IF(OR(F4165="",AND(F4165=F4164,F4165=F4166)),NA(), F4165)</f>
        <v>0</v>
      </c>
      <c r="G6097">
        <f>IF(ISNA(H6097),NA(),G4165)</f>
        <v>0</v>
      </c>
      <c r="H6097">
        <f>IF(OR(H4165="",AND(H4165=H4164,H4165=H4166)),NA(), H4165)</f>
        <v>0</v>
      </c>
      <c r="K6097">
        <f>IF(ISNA(L6097),NA(),K4165)</f>
        <v>0</v>
      </c>
      <c r="L6097">
        <f>IF(OR(L4165="",AND(L4165=L4164,L4165=L4166)),NA(), L4165)</f>
        <v>0</v>
      </c>
      <c r="M6097">
        <f>IF(ISNA(N6097),NA(),M4165)</f>
        <v>0</v>
      </c>
      <c r="N6097">
        <f>IF(OR(N4165="",AND(N4165=N4164,N4165=N4166)),NA(), N4165)</f>
        <v>0</v>
      </c>
    </row>
    <row r="6098" spans="5:14">
      <c r="E6098">
        <f>IF(ISNA(F6098),NA(),E4166)</f>
        <v>0</v>
      </c>
      <c r="F6098">
        <f>IF(OR(F4166="",AND(F4166=F4165,F4166=F4167)),NA(), F4166)</f>
        <v>0</v>
      </c>
      <c r="G6098">
        <f>IF(ISNA(H6098),NA(),G4166)</f>
        <v>0</v>
      </c>
      <c r="H6098">
        <f>IF(OR(H4166="",AND(H4166=H4165,H4166=H4167)),NA(), H4166)</f>
        <v>0</v>
      </c>
      <c r="K6098">
        <f>IF(ISNA(L6098),NA(),K4166)</f>
        <v>0</v>
      </c>
      <c r="L6098">
        <f>IF(OR(L4166="",AND(L4166=L4165,L4166=L4167)),NA(), L4166)</f>
        <v>0</v>
      </c>
      <c r="M6098">
        <f>IF(ISNA(N6098),NA(),M4166)</f>
        <v>0</v>
      </c>
      <c r="N6098">
        <f>IF(OR(N4166="",AND(N4166=N4165,N4166=N4167)),NA(), N4166)</f>
        <v>0</v>
      </c>
    </row>
    <row r="6099" spans="5:14">
      <c r="E6099">
        <f>IF(ISNA(F6099),NA(),E4167)</f>
        <v>0</v>
      </c>
      <c r="F6099">
        <f>IF(OR(F4167="",AND(F4167=F4166,F4167=F4168)),NA(), F4167)</f>
        <v>0</v>
      </c>
      <c r="G6099">
        <f>IF(ISNA(H6099),NA(),G4167)</f>
        <v>0</v>
      </c>
      <c r="H6099">
        <f>IF(OR(H4167="",AND(H4167=H4166,H4167=H4168)),NA(), H4167)</f>
        <v>0</v>
      </c>
      <c r="K6099">
        <f>IF(ISNA(L6099),NA(),K4167)</f>
        <v>0</v>
      </c>
      <c r="L6099">
        <f>IF(OR(L4167="",AND(L4167=L4166,L4167=L4168)),NA(), L4167)</f>
        <v>0</v>
      </c>
      <c r="M6099">
        <f>IF(ISNA(N6099),NA(),M4167)</f>
        <v>0</v>
      </c>
      <c r="N6099">
        <f>IF(OR(N4167="",AND(N4167=N4166,N4167=N4168)),NA(), N4167)</f>
        <v>0</v>
      </c>
    </row>
    <row r="6100" spans="5:14">
      <c r="E6100">
        <f>IF(ISNA(F6100),NA(),E4168)</f>
        <v>0</v>
      </c>
      <c r="F6100">
        <f>IF(OR(F4168="",AND(F4168=F4167,F4168=F4169)),NA(), F4168)</f>
        <v>0</v>
      </c>
      <c r="G6100">
        <f>IF(ISNA(H6100),NA(),G4168)</f>
        <v>0</v>
      </c>
      <c r="H6100">
        <f>IF(OR(H4168="",AND(H4168=H4167,H4168=H4169)),NA(), H4168)</f>
        <v>0</v>
      </c>
      <c r="K6100">
        <f>IF(ISNA(L6100),NA(),K4168)</f>
        <v>0</v>
      </c>
      <c r="L6100">
        <f>IF(OR(L4168="",AND(L4168=L4167,L4168=L4169)),NA(), L4168)</f>
        <v>0</v>
      </c>
      <c r="M6100">
        <f>IF(ISNA(N6100),NA(),M4168)</f>
        <v>0</v>
      </c>
      <c r="N6100">
        <f>IF(OR(N4168="",AND(N4168=N4167,N4168=N4169)),NA(), N4168)</f>
        <v>0</v>
      </c>
    </row>
    <row r="6101" spans="5:14">
      <c r="E6101">
        <f>IF(ISNA(F6101),NA(),E4169)</f>
        <v>0</v>
      </c>
      <c r="F6101">
        <f>IF(OR(F4169="",AND(F4169=F4168,F4169=F4170)),NA(), F4169)</f>
        <v>0</v>
      </c>
      <c r="G6101">
        <f>IF(ISNA(H6101),NA(),G4169)</f>
        <v>0</v>
      </c>
      <c r="H6101">
        <f>IF(OR(H4169="",AND(H4169=H4168,H4169=H4170)),NA(), H4169)</f>
        <v>0</v>
      </c>
      <c r="K6101">
        <f>IF(ISNA(L6101),NA(),K4169)</f>
        <v>0</v>
      </c>
      <c r="L6101">
        <f>IF(OR(L4169="",AND(L4169=L4168,L4169=L4170)),NA(), L4169)</f>
        <v>0</v>
      </c>
      <c r="M6101">
        <f>IF(ISNA(N6101),NA(),M4169)</f>
        <v>0</v>
      </c>
      <c r="N6101">
        <f>IF(OR(N4169="",AND(N4169=N4168,N4169=N4170)),NA(), N4169)</f>
        <v>0</v>
      </c>
    </row>
    <row r="6102" spans="5:14">
      <c r="E6102">
        <f>IF(ISNA(F6102),NA(),E4170)</f>
        <v>0</v>
      </c>
      <c r="F6102">
        <f>IF(OR(F4170="",AND(F4170=F4169,F4170=F4171)),NA(), F4170)</f>
        <v>0</v>
      </c>
      <c r="G6102">
        <f>IF(ISNA(H6102),NA(),G4170)</f>
        <v>0</v>
      </c>
      <c r="H6102">
        <f>IF(OR(H4170="",AND(H4170=H4169,H4170=H4171)),NA(), H4170)</f>
        <v>0</v>
      </c>
      <c r="K6102">
        <f>IF(ISNA(L6102),NA(),K4170)</f>
        <v>0</v>
      </c>
      <c r="L6102">
        <f>IF(OR(L4170="",AND(L4170=L4169,L4170=L4171)),NA(), L4170)</f>
        <v>0</v>
      </c>
      <c r="M6102">
        <f>IF(ISNA(N6102),NA(),M4170)</f>
        <v>0</v>
      </c>
      <c r="N6102">
        <f>IF(OR(N4170="",AND(N4170=N4169,N4170=N4171)),NA(), N4170)</f>
        <v>0</v>
      </c>
    </row>
    <row r="6103" spans="5:14">
      <c r="E6103">
        <f>IF(ISNA(F6103),NA(),E4171)</f>
        <v>0</v>
      </c>
      <c r="F6103">
        <f>IF(OR(F4171="",AND(F4171=F4170,F4171=F4172)),NA(), F4171)</f>
        <v>0</v>
      </c>
      <c r="G6103">
        <f>IF(ISNA(H6103),NA(),G4171)</f>
        <v>0</v>
      </c>
      <c r="H6103">
        <f>IF(OR(H4171="",AND(H4171=H4170,H4171=H4172)),NA(), H4171)</f>
        <v>0</v>
      </c>
      <c r="K6103">
        <f>IF(ISNA(L6103),NA(),K4171)</f>
        <v>0</v>
      </c>
      <c r="L6103">
        <f>IF(OR(L4171="",AND(L4171=L4170,L4171=L4172)),NA(), L4171)</f>
        <v>0</v>
      </c>
      <c r="M6103">
        <f>IF(ISNA(N6103),NA(),M4171)</f>
        <v>0</v>
      </c>
      <c r="N6103">
        <f>IF(OR(N4171="",AND(N4171=N4170,N4171=N4172)),NA(), N4171)</f>
        <v>0</v>
      </c>
    </row>
    <row r="6104" spans="5:14">
      <c r="E6104">
        <f>IF(ISNA(F6104),NA(),E4172)</f>
        <v>0</v>
      </c>
      <c r="F6104">
        <f>IF(OR(F4172="",AND(F4172=F4171,F4172=F4173)),NA(), F4172)</f>
        <v>0</v>
      </c>
      <c r="G6104">
        <f>IF(ISNA(H6104),NA(),G4172)</f>
        <v>0</v>
      </c>
      <c r="H6104">
        <f>IF(OR(H4172="",AND(H4172=H4171,H4172=H4173)),NA(), H4172)</f>
        <v>0</v>
      </c>
      <c r="K6104">
        <f>IF(ISNA(L6104),NA(),K4172)</f>
        <v>0</v>
      </c>
      <c r="L6104">
        <f>IF(OR(L4172="",AND(L4172=L4171,L4172=L4173)),NA(), L4172)</f>
        <v>0</v>
      </c>
      <c r="M6104">
        <f>IF(ISNA(N6104),NA(),M4172)</f>
        <v>0</v>
      </c>
      <c r="N6104">
        <f>IF(OR(N4172="",AND(N4172=N4171,N4172=N4173)),NA(), N4172)</f>
        <v>0</v>
      </c>
    </row>
    <row r="6105" spans="5:14">
      <c r="E6105">
        <f>IF(ISNA(F6105),NA(),E4173)</f>
        <v>0</v>
      </c>
      <c r="F6105">
        <f>IF(OR(F4173="",AND(F4173=F4172,F4173=F4174)),NA(), F4173)</f>
        <v>0</v>
      </c>
      <c r="G6105">
        <f>IF(ISNA(H6105),NA(),G4173)</f>
        <v>0</v>
      </c>
      <c r="H6105">
        <f>IF(OR(H4173="",AND(H4173=H4172,H4173=H4174)),NA(), H4173)</f>
        <v>0</v>
      </c>
      <c r="K6105">
        <f>IF(ISNA(L6105),NA(),K4173)</f>
        <v>0</v>
      </c>
      <c r="L6105">
        <f>IF(OR(L4173="",AND(L4173=L4172,L4173=L4174)),NA(), L4173)</f>
        <v>0</v>
      </c>
      <c r="M6105">
        <f>IF(ISNA(N6105),NA(),M4173)</f>
        <v>0</v>
      </c>
      <c r="N6105">
        <f>IF(OR(N4173="",AND(N4173=N4172,N4173=N4174)),NA(), N4173)</f>
        <v>0</v>
      </c>
    </row>
    <row r="6106" spans="5:14">
      <c r="E6106">
        <f>IF(ISNA(F6106),NA(),E4174)</f>
        <v>0</v>
      </c>
      <c r="F6106">
        <f>IF(OR(F4174="",AND(F4174=F4173,F4174=F4175)),NA(), F4174)</f>
        <v>0</v>
      </c>
      <c r="G6106">
        <f>IF(ISNA(H6106),NA(),G4174)</f>
        <v>0</v>
      </c>
      <c r="H6106">
        <f>IF(OR(H4174="",AND(H4174=H4173,H4174=H4175)),NA(), H4174)</f>
        <v>0</v>
      </c>
      <c r="K6106">
        <f>IF(ISNA(L6106),NA(),K4174)</f>
        <v>0</v>
      </c>
      <c r="L6106">
        <f>IF(OR(L4174="",AND(L4174=L4173,L4174=L4175)),NA(), L4174)</f>
        <v>0</v>
      </c>
      <c r="M6106">
        <f>IF(ISNA(N6106),NA(),M4174)</f>
        <v>0</v>
      </c>
      <c r="N6106">
        <f>IF(OR(N4174="",AND(N4174=N4173,N4174=N4175)),NA(), N4174)</f>
        <v>0</v>
      </c>
    </row>
    <row r="6107" spans="5:14">
      <c r="E6107">
        <f>IF(ISNA(F6107),NA(),E4175)</f>
        <v>0</v>
      </c>
      <c r="F6107">
        <f>IF(OR(F4175="",AND(F4175=F4174,F4175=F4176)),NA(), F4175)</f>
        <v>0</v>
      </c>
      <c r="G6107">
        <f>IF(ISNA(H6107),NA(),G4175)</f>
        <v>0</v>
      </c>
      <c r="H6107">
        <f>IF(OR(H4175="",AND(H4175=H4174,H4175=H4176)),NA(), H4175)</f>
        <v>0</v>
      </c>
      <c r="K6107">
        <f>IF(ISNA(L6107),NA(),K4175)</f>
        <v>0</v>
      </c>
      <c r="L6107">
        <f>IF(OR(L4175="",AND(L4175=L4174,L4175=L4176)),NA(), L4175)</f>
        <v>0</v>
      </c>
      <c r="M6107">
        <f>IF(ISNA(N6107),NA(),M4175)</f>
        <v>0</v>
      </c>
      <c r="N6107">
        <f>IF(OR(N4175="",AND(N4175=N4174,N4175=N4176)),NA(), N4175)</f>
        <v>0</v>
      </c>
    </row>
    <row r="6108" spans="5:14">
      <c r="E6108">
        <f>IF(ISNA(F6108),NA(),E4176)</f>
        <v>0</v>
      </c>
      <c r="F6108">
        <f>IF(OR(F4176="",AND(F4176=F4175,F4176=F4177)),NA(), F4176)</f>
        <v>0</v>
      </c>
      <c r="G6108">
        <f>IF(ISNA(H6108),NA(),G4176)</f>
        <v>0</v>
      </c>
      <c r="H6108">
        <f>IF(OR(H4176="",AND(H4176=H4175,H4176=H4177)),NA(), H4176)</f>
        <v>0</v>
      </c>
      <c r="K6108">
        <f>IF(ISNA(L6108),NA(),K4176)</f>
        <v>0</v>
      </c>
      <c r="L6108">
        <f>IF(OR(L4176="",AND(L4176=L4175,L4176=L4177)),NA(), L4176)</f>
        <v>0</v>
      </c>
      <c r="M6108">
        <f>IF(ISNA(N6108),NA(),M4176)</f>
        <v>0</v>
      </c>
      <c r="N6108">
        <f>IF(OR(N4176="",AND(N4176=N4175,N4176=N4177)),NA(), N4176)</f>
        <v>0</v>
      </c>
    </row>
    <row r="6109" spans="5:14">
      <c r="E6109">
        <f>IF(ISNA(F6109),NA(),E4177)</f>
        <v>0</v>
      </c>
      <c r="F6109">
        <f>IF(OR(F4177="",AND(F4177=F4176,F4177=F4178)),NA(), F4177)</f>
        <v>0</v>
      </c>
      <c r="G6109">
        <f>IF(ISNA(H6109),NA(),G4177)</f>
        <v>0</v>
      </c>
      <c r="H6109">
        <f>IF(OR(H4177="",AND(H4177=H4176,H4177=H4178)),NA(), H4177)</f>
        <v>0</v>
      </c>
      <c r="K6109">
        <f>IF(ISNA(L6109),NA(),K4177)</f>
        <v>0</v>
      </c>
      <c r="L6109">
        <f>IF(OR(L4177="",AND(L4177=L4176,L4177=L4178)),NA(), L4177)</f>
        <v>0</v>
      </c>
      <c r="M6109">
        <f>IF(ISNA(N6109),NA(),M4177)</f>
        <v>0</v>
      </c>
      <c r="N6109">
        <f>IF(OR(N4177="",AND(N4177=N4176,N4177=N4178)),NA(), N4177)</f>
        <v>0</v>
      </c>
    </row>
    <row r="6110" spans="5:14">
      <c r="E6110">
        <f>IF(ISNA(F6110),NA(),E4178)</f>
        <v>0</v>
      </c>
      <c r="F6110">
        <f>IF(OR(F4178="",AND(F4178=F4177,F4178=F4179)),NA(), F4178)</f>
        <v>0</v>
      </c>
      <c r="G6110">
        <f>IF(ISNA(H6110),NA(),G4178)</f>
        <v>0</v>
      </c>
      <c r="H6110">
        <f>IF(OR(H4178="",AND(H4178=H4177,H4178=H4179)),NA(), H4178)</f>
        <v>0</v>
      </c>
      <c r="K6110">
        <f>IF(ISNA(L6110),NA(),K4178)</f>
        <v>0</v>
      </c>
      <c r="L6110">
        <f>IF(OR(L4178="",AND(L4178=L4177,L4178=L4179)),NA(), L4178)</f>
        <v>0</v>
      </c>
      <c r="M6110">
        <f>IF(ISNA(N6110),NA(),M4178)</f>
        <v>0</v>
      </c>
      <c r="N6110">
        <f>IF(OR(N4178="",AND(N4178=N4177,N4178=N4179)),NA(), N4178)</f>
        <v>0</v>
      </c>
    </row>
    <row r="6111" spans="5:14">
      <c r="E6111">
        <f>IF(ISNA(F6111),NA(),E4179)</f>
        <v>0</v>
      </c>
      <c r="F6111">
        <f>IF(OR(F4179="",AND(F4179=F4178,F4179=F4180)),NA(), F4179)</f>
        <v>0</v>
      </c>
      <c r="G6111">
        <f>IF(ISNA(H6111),NA(),G4179)</f>
        <v>0</v>
      </c>
      <c r="H6111">
        <f>IF(OR(H4179="",AND(H4179=H4178,H4179=H4180)),NA(), H4179)</f>
        <v>0</v>
      </c>
      <c r="K6111">
        <f>IF(ISNA(L6111),NA(),K4179)</f>
        <v>0</v>
      </c>
      <c r="L6111">
        <f>IF(OR(L4179="",AND(L4179=L4178,L4179=L4180)),NA(), L4179)</f>
        <v>0</v>
      </c>
      <c r="M6111">
        <f>IF(ISNA(N6111),NA(),M4179)</f>
        <v>0</v>
      </c>
      <c r="N6111">
        <f>IF(OR(N4179="",AND(N4179=N4178,N4179=N4180)),NA(), N4179)</f>
        <v>0</v>
      </c>
    </row>
    <row r="6112" spans="5:14">
      <c r="E6112">
        <f>IF(ISNA(F6112),NA(),E4180)</f>
        <v>0</v>
      </c>
      <c r="F6112">
        <f>IF(OR(F4180="",AND(F4180=F4179,F4180=F4181)),NA(), F4180)</f>
        <v>0</v>
      </c>
      <c r="G6112">
        <f>IF(ISNA(H6112),NA(),G4180)</f>
        <v>0</v>
      </c>
      <c r="H6112">
        <f>IF(OR(H4180="",AND(H4180=H4179,H4180=H4181)),NA(), H4180)</f>
        <v>0</v>
      </c>
      <c r="K6112">
        <f>IF(ISNA(L6112),NA(),K4180)</f>
        <v>0</v>
      </c>
      <c r="L6112">
        <f>IF(OR(L4180="",AND(L4180=L4179,L4180=L4181)),NA(), L4180)</f>
        <v>0</v>
      </c>
      <c r="M6112">
        <f>IF(ISNA(N6112),NA(),M4180)</f>
        <v>0</v>
      </c>
      <c r="N6112">
        <f>IF(OR(N4180="",AND(N4180=N4179,N4180=N4181)),NA(), N4180)</f>
        <v>0</v>
      </c>
    </row>
    <row r="6113" spans="5:14">
      <c r="E6113">
        <f>IF(ISNA(F6113),NA(),E4181)</f>
        <v>0</v>
      </c>
      <c r="F6113">
        <f>IF(OR(F4181="",AND(F4181=F4180,F4181=F4182)),NA(), F4181)</f>
        <v>0</v>
      </c>
      <c r="G6113">
        <f>IF(ISNA(H6113),NA(),G4181)</f>
        <v>0</v>
      </c>
      <c r="H6113">
        <f>IF(OR(H4181="",AND(H4181=H4180,H4181=H4182)),NA(), H4181)</f>
        <v>0</v>
      </c>
      <c r="K6113">
        <f>IF(ISNA(L6113),NA(),K4181)</f>
        <v>0</v>
      </c>
      <c r="L6113">
        <f>IF(OR(L4181="",AND(L4181=L4180,L4181=L4182)),NA(), L4181)</f>
        <v>0</v>
      </c>
      <c r="M6113">
        <f>IF(ISNA(N6113),NA(),M4181)</f>
        <v>0</v>
      </c>
      <c r="N6113">
        <f>IF(OR(N4181="",AND(N4181=N4180,N4181=N4182)),NA(), N4181)</f>
        <v>0</v>
      </c>
    </row>
    <row r="6114" spans="5:14">
      <c r="E6114">
        <f>IF(ISNA(F6114),NA(),E4182)</f>
        <v>0</v>
      </c>
      <c r="F6114">
        <f>IF(OR(F4182="",AND(F4182=F4181,F4182=F4183)),NA(), F4182)</f>
        <v>0</v>
      </c>
      <c r="G6114">
        <f>IF(ISNA(H6114),NA(),G4182)</f>
        <v>0</v>
      </c>
      <c r="H6114">
        <f>IF(OR(H4182="",AND(H4182=H4181,H4182=H4183)),NA(), H4182)</f>
        <v>0</v>
      </c>
      <c r="K6114">
        <f>IF(ISNA(L6114),NA(),K4182)</f>
        <v>0</v>
      </c>
      <c r="L6114">
        <f>IF(OR(L4182="",AND(L4182=L4181,L4182=L4183)),NA(), L4182)</f>
        <v>0</v>
      </c>
      <c r="M6114">
        <f>IF(ISNA(N6114),NA(),M4182)</f>
        <v>0</v>
      </c>
      <c r="N6114">
        <f>IF(OR(N4182="",AND(N4182=N4181,N4182=N4183)),NA(), N4182)</f>
        <v>0</v>
      </c>
    </row>
    <row r="6115" spans="5:14">
      <c r="E6115">
        <f>IF(ISNA(F6115),NA(),E4183)</f>
        <v>0</v>
      </c>
      <c r="F6115">
        <f>IF(OR(F4183="",AND(F4183=F4182,F4183=F4184)),NA(), F4183)</f>
        <v>0</v>
      </c>
      <c r="G6115">
        <f>IF(ISNA(H6115),NA(),G4183)</f>
        <v>0</v>
      </c>
      <c r="H6115">
        <f>IF(OR(H4183="",AND(H4183=H4182,H4183=H4184)),NA(), H4183)</f>
        <v>0</v>
      </c>
      <c r="K6115">
        <f>IF(ISNA(L6115),NA(),K4183)</f>
        <v>0</v>
      </c>
      <c r="L6115">
        <f>IF(OR(L4183="",AND(L4183=L4182,L4183=L4184)),NA(), L4183)</f>
        <v>0</v>
      </c>
      <c r="M6115">
        <f>IF(ISNA(N6115),NA(),M4183)</f>
        <v>0</v>
      </c>
      <c r="N6115">
        <f>IF(OR(N4183="",AND(N4183=N4182,N4183=N4184)),NA(), N4183)</f>
        <v>0</v>
      </c>
    </row>
    <row r="6116" spans="5:14">
      <c r="E6116">
        <f>IF(ISNA(F6116),NA(),E4184)</f>
        <v>0</v>
      </c>
      <c r="F6116">
        <f>IF(OR(F4184="",AND(F4184=F4183,F4184=F4185)),NA(), F4184)</f>
        <v>0</v>
      </c>
      <c r="G6116">
        <f>IF(ISNA(H6116),NA(),G4184)</f>
        <v>0</v>
      </c>
      <c r="H6116">
        <f>IF(OR(H4184="",AND(H4184=H4183,H4184=H4185)),NA(), H4184)</f>
        <v>0</v>
      </c>
      <c r="K6116">
        <f>IF(ISNA(L6116),NA(),K4184)</f>
        <v>0</v>
      </c>
      <c r="L6116">
        <f>IF(OR(L4184="",AND(L4184=L4183,L4184=L4185)),NA(), L4184)</f>
        <v>0</v>
      </c>
      <c r="M6116">
        <f>IF(ISNA(N6116),NA(),M4184)</f>
        <v>0</v>
      </c>
      <c r="N6116">
        <f>IF(OR(N4184="",AND(N4184=N4183,N4184=N4185)),NA(), N4184)</f>
        <v>0</v>
      </c>
    </row>
    <row r="6117" spans="5:14">
      <c r="E6117">
        <f>IF(ISNA(F6117),NA(),E4185)</f>
        <v>0</v>
      </c>
      <c r="F6117">
        <f>IF(OR(F4185="",AND(F4185=F4184,F4185=F4186)),NA(), F4185)</f>
        <v>0</v>
      </c>
      <c r="G6117">
        <f>IF(ISNA(H6117),NA(),G4185)</f>
        <v>0</v>
      </c>
      <c r="H6117">
        <f>IF(OR(H4185="",AND(H4185=H4184,H4185=H4186)),NA(), H4185)</f>
        <v>0</v>
      </c>
      <c r="K6117">
        <f>IF(ISNA(L6117),NA(),K4185)</f>
        <v>0</v>
      </c>
      <c r="L6117">
        <f>IF(OR(L4185="",AND(L4185=L4184,L4185=L4186)),NA(), L4185)</f>
        <v>0</v>
      </c>
      <c r="M6117">
        <f>IF(ISNA(N6117),NA(),M4185)</f>
        <v>0</v>
      </c>
      <c r="N6117">
        <f>IF(OR(N4185="",AND(N4185=N4184,N4185=N4186)),NA(), N4185)</f>
        <v>0</v>
      </c>
    </row>
    <row r="6118" spans="5:14">
      <c r="E6118">
        <f>IF(ISNA(F6118),NA(),E4186)</f>
        <v>0</v>
      </c>
      <c r="F6118">
        <f>IF(OR(F4186="",AND(F4186=F4185,F4186=F4187)),NA(), F4186)</f>
        <v>0</v>
      </c>
      <c r="G6118">
        <f>IF(ISNA(H6118),NA(),G4186)</f>
        <v>0</v>
      </c>
      <c r="H6118">
        <f>IF(OR(H4186="",AND(H4186=H4185,H4186=H4187)),NA(), H4186)</f>
        <v>0</v>
      </c>
      <c r="K6118">
        <f>IF(ISNA(L6118),NA(),K4186)</f>
        <v>0</v>
      </c>
      <c r="L6118">
        <f>IF(OR(L4186="",AND(L4186=L4185,L4186=L4187)),NA(), L4186)</f>
        <v>0</v>
      </c>
      <c r="M6118">
        <f>IF(ISNA(N6118),NA(),M4186)</f>
        <v>0</v>
      </c>
      <c r="N6118">
        <f>IF(OR(N4186="",AND(N4186=N4185,N4186=N4187)),NA(), N4186)</f>
        <v>0</v>
      </c>
    </row>
    <row r="6119" spans="5:14">
      <c r="E6119">
        <f>IF(ISNA(F6119),NA(),E4187)</f>
        <v>0</v>
      </c>
      <c r="F6119">
        <f>IF(OR(F4187="",AND(F4187=F4186,F4187=F4188)),NA(), F4187)</f>
        <v>0</v>
      </c>
      <c r="G6119">
        <f>IF(ISNA(H6119),NA(),G4187)</f>
        <v>0</v>
      </c>
      <c r="H6119">
        <f>IF(OR(H4187="",AND(H4187=H4186,H4187=H4188)),NA(), H4187)</f>
        <v>0</v>
      </c>
      <c r="K6119">
        <f>IF(ISNA(L6119),NA(),K4187)</f>
        <v>0</v>
      </c>
      <c r="L6119">
        <f>IF(OR(L4187="",AND(L4187=L4186,L4187=L4188)),NA(), L4187)</f>
        <v>0</v>
      </c>
      <c r="M6119">
        <f>IF(ISNA(N6119),NA(),M4187)</f>
        <v>0</v>
      </c>
      <c r="N6119">
        <f>IF(OR(N4187="",AND(N4187=N4186,N4187=N4188)),NA(), N4187)</f>
        <v>0</v>
      </c>
    </row>
    <row r="6120" spans="5:14">
      <c r="E6120">
        <f>IF(ISNA(F6120),NA(),E4188)</f>
        <v>0</v>
      </c>
      <c r="F6120">
        <f>IF(OR(F4188="",AND(F4188=F4187,F4188=F4189)),NA(), F4188)</f>
        <v>0</v>
      </c>
      <c r="G6120">
        <f>IF(ISNA(H6120),NA(),G4188)</f>
        <v>0</v>
      </c>
      <c r="H6120">
        <f>IF(OR(H4188="",AND(H4188=H4187,H4188=H4189)),NA(), H4188)</f>
        <v>0</v>
      </c>
      <c r="K6120">
        <f>IF(ISNA(L6120),NA(),K4188)</f>
        <v>0</v>
      </c>
      <c r="L6120">
        <f>IF(OR(L4188="",AND(L4188=L4187,L4188=L4189)),NA(), L4188)</f>
        <v>0</v>
      </c>
      <c r="M6120">
        <f>IF(ISNA(N6120),NA(),M4188)</f>
        <v>0</v>
      </c>
      <c r="N6120">
        <f>IF(OR(N4188="",AND(N4188=N4187,N4188=N4189)),NA(), N4188)</f>
        <v>0</v>
      </c>
    </row>
    <row r="6121" spans="5:14">
      <c r="E6121">
        <f>IF(ISNA(F6121),NA(),E4189)</f>
        <v>0</v>
      </c>
      <c r="F6121">
        <f>IF(OR(F4189="",AND(F4189=F4188,F4189=F4190)),NA(), F4189)</f>
        <v>0</v>
      </c>
      <c r="G6121">
        <f>IF(ISNA(H6121),NA(),G4189)</f>
        <v>0</v>
      </c>
      <c r="H6121">
        <f>IF(OR(H4189="",AND(H4189=H4188,H4189=H4190)),NA(), H4189)</f>
        <v>0</v>
      </c>
      <c r="K6121">
        <f>IF(ISNA(L6121),NA(),K4189)</f>
        <v>0</v>
      </c>
      <c r="L6121">
        <f>IF(OR(L4189="",AND(L4189=L4188,L4189=L4190)),NA(), L4189)</f>
        <v>0</v>
      </c>
      <c r="M6121">
        <f>IF(ISNA(N6121),NA(),M4189)</f>
        <v>0</v>
      </c>
      <c r="N6121">
        <f>IF(OR(N4189="",AND(N4189=N4188,N4189=N4190)),NA(), N4189)</f>
        <v>0</v>
      </c>
    </row>
    <row r="6122" spans="5:14">
      <c r="E6122">
        <f>IF(ISNA(F6122),NA(),E4190)</f>
        <v>0</v>
      </c>
      <c r="F6122">
        <f>IF(OR(F4190="",AND(F4190=F4189,F4190=F4191)),NA(), F4190)</f>
        <v>0</v>
      </c>
      <c r="G6122">
        <f>IF(ISNA(H6122),NA(),G4190)</f>
        <v>0</v>
      </c>
      <c r="H6122">
        <f>IF(OR(H4190="",AND(H4190=H4189,H4190=H4191)),NA(), H4190)</f>
        <v>0</v>
      </c>
      <c r="K6122">
        <f>IF(ISNA(L6122),NA(),K4190)</f>
        <v>0</v>
      </c>
      <c r="L6122">
        <f>IF(OR(L4190="",AND(L4190=L4189,L4190=L4191)),NA(), L4190)</f>
        <v>0</v>
      </c>
      <c r="M6122">
        <f>IF(ISNA(N6122),NA(),M4190)</f>
        <v>0</v>
      </c>
      <c r="N6122">
        <f>IF(OR(N4190="",AND(N4190=N4189,N4190=N4191)),NA(), N4190)</f>
        <v>0</v>
      </c>
    </row>
    <row r="6123" spans="5:14">
      <c r="E6123">
        <f>IF(ISNA(F6123),NA(),E4191)</f>
        <v>0</v>
      </c>
      <c r="F6123">
        <f>IF(OR(F4191="",AND(F4191=F4190,F4191=F4192)),NA(), F4191)</f>
        <v>0</v>
      </c>
      <c r="G6123">
        <f>IF(ISNA(H6123),NA(),G4191)</f>
        <v>0</v>
      </c>
      <c r="H6123">
        <f>IF(OR(H4191="",AND(H4191=H4190,H4191=H4192)),NA(), H4191)</f>
        <v>0</v>
      </c>
      <c r="K6123">
        <f>IF(ISNA(L6123),NA(),K4191)</f>
        <v>0</v>
      </c>
      <c r="L6123">
        <f>IF(OR(L4191="",AND(L4191=L4190,L4191=L4192)),NA(), L4191)</f>
        <v>0</v>
      </c>
      <c r="M6123">
        <f>IF(ISNA(N6123),NA(),M4191)</f>
        <v>0</v>
      </c>
      <c r="N6123">
        <f>IF(OR(N4191="",AND(N4191=N4190,N4191=N4192)),NA(), N4191)</f>
        <v>0</v>
      </c>
    </row>
    <row r="6124" spans="5:14">
      <c r="E6124">
        <f>IF(ISNA(F6124),NA(),E4192)</f>
        <v>0</v>
      </c>
      <c r="F6124">
        <f>IF(OR(F4192="",AND(F4192=F4191,F4192=F4193)),NA(), F4192)</f>
        <v>0</v>
      </c>
      <c r="G6124">
        <f>IF(ISNA(H6124),NA(),G4192)</f>
        <v>0</v>
      </c>
      <c r="H6124">
        <f>IF(OR(H4192="",AND(H4192=H4191,H4192=H4193)),NA(), H4192)</f>
        <v>0</v>
      </c>
      <c r="K6124">
        <f>IF(ISNA(L6124),NA(),K4192)</f>
        <v>0</v>
      </c>
      <c r="L6124">
        <f>IF(OR(L4192="",AND(L4192=L4191,L4192=L4193)),NA(), L4192)</f>
        <v>0</v>
      </c>
      <c r="M6124">
        <f>IF(ISNA(N6124),NA(),M4192)</f>
        <v>0</v>
      </c>
      <c r="N6124">
        <f>IF(OR(N4192="",AND(N4192=N4191,N4192=N4193)),NA(), N4192)</f>
        <v>0</v>
      </c>
    </row>
    <row r="6125" spans="5:14">
      <c r="E6125">
        <f>IF(ISNA(F6125),NA(),E4193)</f>
        <v>0</v>
      </c>
      <c r="F6125">
        <f>IF(OR(F4193="",AND(F4193=F4192,F4193=F4194)),NA(), F4193)</f>
        <v>0</v>
      </c>
      <c r="G6125">
        <f>IF(ISNA(H6125),NA(),G4193)</f>
        <v>0</v>
      </c>
      <c r="H6125">
        <f>IF(OR(H4193="",AND(H4193=H4192,H4193=H4194)),NA(), H4193)</f>
        <v>0</v>
      </c>
      <c r="K6125">
        <f>IF(ISNA(L6125),NA(),K4193)</f>
        <v>0</v>
      </c>
      <c r="L6125">
        <f>IF(OR(L4193="",AND(L4193=L4192,L4193=L4194)),NA(), L4193)</f>
        <v>0</v>
      </c>
      <c r="M6125">
        <f>IF(ISNA(N6125),NA(),M4193)</f>
        <v>0</v>
      </c>
      <c r="N6125">
        <f>IF(OR(N4193="",AND(N4193=N4192,N4193=N4194)),NA(), N4193)</f>
        <v>0</v>
      </c>
    </row>
    <row r="6126" spans="5:14">
      <c r="E6126">
        <f>IF(ISNA(F6126),NA(),E4194)</f>
        <v>0</v>
      </c>
      <c r="F6126">
        <f>IF(OR(F4194="",AND(F4194=F4193,F4194=F4195)),NA(), F4194)</f>
        <v>0</v>
      </c>
      <c r="G6126">
        <f>IF(ISNA(H6126),NA(),G4194)</f>
        <v>0</v>
      </c>
      <c r="H6126">
        <f>IF(OR(H4194="",AND(H4194=H4193,H4194=H4195)),NA(), H4194)</f>
        <v>0</v>
      </c>
      <c r="K6126">
        <f>IF(ISNA(L6126),NA(),K4194)</f>
        <v>0</v>
      </c>
      <c r="L6126">
        <f>IF(OR(L4194="",AND(L4194=L4193,L4194=L4195)),NA(), L4194)</f>
        <v>0</v>
      </c>
      <c r="M6126">
        <f>IF(ISNA(N6126),NA(),M4194)</f>
        <v>0</v>
      </c>
      <c r="N6126">
        <f>IF(OR(N4194="",AND(N4194=N4193,N4194=N4195)),NA(), N4194)</f>
        <v>0</v>
      </c>
    </row>
    <row r="6127" spans="5:14">
      <c r="E6127">
        <f>IF(ISNA(F6127),NA(),E4195)</f>
        <v>0</v>
      </c>
      <c r="F6127">
        <f>IF(OR(F4195="",AND(F4195=F4194,F4195=F4196)),NA(), F4195)</f>
        <v>0</v>
      </c>
      <c r="G6127">
        <f>IF(ISNA(H6127),NA(),G4195)</f>
        <v>0</v>
      </c>
      <c r="H6127">
        <f>IF(OR(H4195="",AND(H4195=H4194,H4195=H4196)),NA(), H4195)</f>
        <v>0</v>
      </c>
      <c r="K6127">
        <f>IF(ISNA(L6127),NA(),K4195)</f>
        <v>0</v>
      </c>
      <c r="L6127">
        <f>IF(OR(L4195="",AND(L4195=L4194,L4195=L4196)),NA(), L4195)</f>
        <v>0</v>
      </c>
      <c r="M6127">
        <f>IF(ISNA(N6127),NA(),M4195)</f>
        <v>0</v>
      </c>
      <c r="N6127">
        <f>IF(OR(N4195="",AND(N4195=N4194,N4195=N4196)),NA(), N4195)</f>
        <v>0</v>
      </c>
    </row>
    <row r="6128" spans="5:14">
      <c r="E6128">
        <f>IF(ISNA(F6128),NA(),E4196)</f>
        <v>0</v>
      </c>
      <c r="F6128">
        <f>IF(OR(F4196="",AND(F4196=F4195,F4196=F4197)),NA(), F4196)</f>
        <v>0</v>
      </c>
      <c r="G6128">
        <f>IF(ISNA(H6128),NA(),G4196)</f>
        <v>0</v>
      </c>
      <c r="H6128">
        <f>IF(OR(H4196="",AND(H4196=H4195,H4196=H4197)),NA(), H4196)</f>
        <v>0</v>
      </c>
      <c r="K6128">
        <f>IF(ISNA(L6128),NA(),K4196)</f>
        <v>0</v>
      </c>
      <c r="L6128">
        <f>IF(OR(L4196="",AND(L4196=L4195,L4196=L4197)),NA(), L4196)</f>
        <v>0</v>
      </c>
      <c r="M6128">
        <f>IF(ISNA(N6128),NA(),M4196)</f>
        <v>0</v>
      </c>
      <c r="N6128">
        <f>IF(OR(N4196="",AND(N4196=N4195,N4196=N4197)),NA(), N4196)</f>
        <v>0</v>
      </c>
    </row>
    <row r="6129" spans="5:14">
      <c r="E6129">
        <f>IF(ISNA(F6129),NA(),E4197)</f>
        <v>0</v>
      </c>
      <c r="F6129">
        <f>IF(OR(F4197="",AND(F4197=F4196,F4197=F4198)),NA(), F4197)</f>
        <v>0</v>
      </c>
      <c r="G6129">
        <f>IF(ISNA(H6129),NA(),G4197)</f>
        <v>0</v>
      </c>
      <c r="H6129">
        <f>IF(OR(H4197="",AND(H4197=H4196,H4197=H4198)),NA(), H4197)</f>
        <v>0</v>
      </c>
      <c r="K6129">
        <f>IF(ISNA(L6129),NA(),K4197)</f>
        <v>0</v>
      </c>
      <c r="L6129">
        <f>IF(OR(L4197="",AND(L4197=L4196,L4197=L4198)),NA(), L4197)</f>
        <v>0</v>
      </c>
      <c r="M6129">
        <f>IF(ISNA(N6129),NA(),M4197)</f>
        <v>0</v>
      </c>
      <c r="N6129">
        <f>IF(OR(N4197="",AND(N4197=N4196,N4197=N4198)),NA(), N4197)</f>
        <v>0</v>
      </c>
    </row>
    <row r="6130" spans="5:14">
      <c r="E6130">
        <f>IF(ISNA(F6130),NA(),E4198)</f>
        <v>0</v>
      </c>
      <c r="F6130">
        <f>IF(OR(F4198="",AND(F4198=F4197,F4198=F4199)),NA(), F4198)</f>
        <v>0</v>
      </c>
      <c r="G6130">
        <f>IF(ISNA(H6130),NA(),G4198)</f>
        <v>0</v>
      </c>
      <c r="H6130">
        <f>IF(OR(H4198="",AND(H4198=H4197,H4198=H4199)),NA(), H4198)</f>
        <v>0</v>
      </c>
      <c r="K6130">
        <f>IF(ISNA(L6130),NA(),K4198)</f>
        <v>0</v>
      </c>
      <c r="L6130">
        <f>IF(OR(L4198="",AND(L4198=L4197,L4198=L4199)),NA(), L4198)</f>
        <v>0</v>
      </c>
      <c r="M6130">
        <f>IF(ISNA(N6130),NA(),M4198)</f>
        <v>0</v>
      </c>
      <c r="N6130">
        <f>IF(OR(N4198="",AND(N4198=N4197,N4198=N4199)),NA(), N4198)</f>
        <v>0</v>
      </c>
    </row>
    <row r="6131" spans="5:14">
      <c r="E6131">
        <f>IF(ISNA(F6131),NA(),E4199)</f>
        <v>0</v>
      </c>
      <c r="F6131">
        <f>IF(OR(F4199="",AND(F4199=F4198,F4199=F4200)),NA(), F4199)</f>
        <v>0</v>
      </c>
      <c r="G6131">
        <f>IF(ISNA(H6131),NA(),G4199)</f>
        <v>0</v>
      </c>
      <c r="H6131">
        <f>IF(OR(H4199="",AND(H4199=H4198,H4199=H4200)),NA(), H4199)</f>
        <v>0</v>
      </c>
      <c r="K6131">
        <f>IF(ISNA(L6131),NA(),K4199)</f>
        <v>0</v>
      </c>
      <c r="L6131">
        <f>IF(OR(L4199="",AND(L4199=L4198,L4199=L4200)),NA(), L4199)</f>
        <v>0</v>
      </c>
      <c r="M6131">
        <f>IF(ISNA(N6131),NA(),M4199)</f>
        <v>0</v>
      </c>
      <c r="N6131">
        <f>IF(OR(N4199="",AND(N4199=N4198,N4199=N4200)),NA(), N4199)</f>
        <v>0</v>
      </c>
    </row>
    <row r="6132" spans="5:14">
      <c r="E6132">
        <f>IF(ISNA(F6132),NA(),E4200)</f>
        <v>0</v>
      </c>
      <c r="F6132">
        <f>IF(OR(F4200="",AND(F4200=F4199,F4200=F4201)),NA(), F4200)</f>
        <v>0</v>
      </c>
      <c r="G6132">
        <f>IF(ISNA(H6132),NA(),G4200)</f>
        <v>0</v>
      </c>
      <c r="H6132">
        <f>IF(OR(H4200="",AND(H4200=H4199,H4200=H4201)),NA(), H4200)</f>
        <v>0</v>
      </c>
      <c r="K6132">
        <f>IF(ISNA(L6132),NA(),K4200)</f>
        <v>0</v>
      </c>
      <c r="L6132">
        <f>IF(OR(L4200="",AND(L4200=L4199,L4200=L4201)),NA(), L4200)</f>
        <v>0</v>
      </c>
      <c r="M6132">
        <f>IF(ISNA(N6132),NA(),M4200)</f>
        <v>0</v>
      </c>
      <c r="N6132">
        <f>IF(OR(N4200="",AND(N4200=N4199,N4200=N4201)),NA(), N4200)</f>
        <v>0</v>
      </c>
    </row>
    <row r="6133" spans="5:14">
      <c r="E6133">
        <f>IF(ISNA(F6133),NA(),E4201)</f>
        <v>0</v>
      </c>
      <c r="F6133">
        <f>IF(OR(F4201="",AND(F4201=F4200,F4201=F4202)),NA(), F4201)</f>
        <v>0</v>
      </c>
      <c r="G6133">
        <f>IF(ISNA(H6133),NA(),G4201)</f>
        <v>0</v>
      </c>
      <c r="H6133">
        <f>IF(OR(H4201="",AND(H4201=H4200,H4201=H4202)),NA(), H4201)</f>
        <v>0</v>
      </c>
      <c r="K6133">
        <f>IF(ISNA(L6133),NA(),K4201)</f>
        <v>0</v>
      </c>
      <c r="L6133">
        <f>IF(OR(L4201="",AND(L4201=L4200,L4201=L4202)),NA(), L4201)</f>
        <v>0</v>
      </c>
      <c r="M6133">
        <f>IF(ISNA(N6133),NA(),M4201)</f>
        <v>0</v>
      </c>
      <c r="N6133">
        <f>IF(OR(N4201="",AND(N4201=N4200,N4201=N4202)),NA(), N4201)</f>
        <v>0</v>
      </c>
    </row>
    <row r="6134" spans="5:14">
      <c r="E6134">
        <f>IF(ISNA(F6134),NA(),E4202)</f>
        <v>0</v>
      </c>
      <c r="F6134">
        <f>IF(OR(F4202="",AND(F4202=F4201,F4202=F4203)),NA(), F4202)</f>
        <v>0</v>
      </c>
      <c r="G6134">
        <f>IF(ISNA(H6134),NA(),G4202)</f>
        <v>0</v>
      </c>
      <c r="H6134">
        <f>IF(OR(H4202="",AND(H4202=H4201,H4202=H4203)),NA(), H4202)</f>
        <v>0</v>
      </c>
      <c r="K6134">
        <f>IF(ISNA(L6134),NA(),K4202)</f>
        <v>0</v>
      </c>
      <c r="L6134">
        <f>IF(OR(L4202="",AND(L4202=L4201,L4202=L4203)),NA(), L4202)</f>
        <v>0</v>
      </c>
      <c r="M6134">
        <f>IF(ISNA(N6134),NA(),M4202)</f>
        <v>0</v>
      </c>
      <c r="N6134">
        <f>IF(OR(N4202="",AND(N4202=N4201,N4202=N4203)),NA(), N4202)</f>
        <v>0</v>
      </c>
    </row>
    <row r="6135" spans="5:14">
      <c r="E6135">
        <f>IF(ISNA(F6135),NA(),E4203)</f>
        <v>0</v>
      </c>
      <c r="F6135">
        <f>IF(OR(F4203="",AND(F4203=F4202,F4203=F4204)),NA(), F4203)</f>
        <v>0</v>
      </c>
      <c r="G6135">
        <f>IF(ISNA(H6135),NA(),G4203)</f>
        <v>0</v>
      </c>
      <c r="H6135">
        <f>IF(OR(H4203="",AND(H4203=H4202,H4203=H4204)),NA(), H4203)</f>
        <v>0</v>
      </c>
      <c r="K6135">
        <f>IF(ISNA(L6135),NA(),K4203)</f>
        <v>0</v>
      </c>
      <c r="L6135">
        <f>IF(OR(L4203="",AND(L4203=L4202,L4203=L4204)),NA(), L4203)</f>
        <v>0</v>
      </c>
      <c r="M6135">
        <f>IF(ISNA(N6135),NA(),M4203)</f>
        <v>0</v>
      </c>
      <c r="N6135">
        <f>IF(OR(N4203="",AND(N4203=N4202,N4203=N4204)),NA(), N4203)</f>
        <v>0</v>
      </c>
    </row>
    <row r="6136" spans="5:14">
      <c r="E6136">
        <f>IF(ISNA(F6136),NA(),E4204)</f>
        <v>0</v>
      </c>
      <c r="F6136">
        <f>IF(OR(F4204="",AND(F4204=F4203,F4204=F4205)),NA(), F4204)</f>
        <v>0</v>
      </c>
      <c r="G6136">
        <f>IF(ISNA(H6136),NA(),G4204)</f>
        <v>0</v>
      </c>
      <c r="H6136">
        <f>IF(OR(H4204="",AND(H4204=H4203,H4204=H4205)),NA(), H4204)</f>
        <v>0</v>
      </c>
      <c r="K6136">
        <f>IF(ISNA(L6136),NA(),K4204)</f>
        <v>0</v>
      </c>
      <c r="L6136">
        <f>IF(OR(L4204="",AND(L4204=L4203,L4204=L4205)),NA(), L4204)</f>
        <v>0</v>
      </c>
      <c r="M6136">
        <f>IF(ISNA(N6136),NA(),M4204)</f>
        <v>0</v>
      </c>
      <c r="N6136">
        <f>IF(OR(N4204="",AND(N4204=N4203,N4204=N4205)),NA(), N4204)</f>
        <v>0</v>
      </c>
    </row>
    <row r="6137" spans="5:14">
      <c r="E6137">
        <f>IF(ISNA(F6137),NA(),E4205)</f>
        <v>0</v>
      </c>
      <c r="F6137">
        <f>IF(OR(F4205="",AND(F4205=F4204,F4205=F4206)),NA(), F4205)</f>
        <v>0</v>
      </c>
      <c r="G6137">
        <f>IF(ISNA(H6137),NA(),G4205)</f>
        <v>0</v>
      </c>
      <c r="H6137">
        <f>IF(OR(H4205="",AND(H4205=H4204,H4205=H4206)),NA(), H4205)</f>
        <v>0</v>
      </c>
      <c r="K6137">
        <f>IF(ISNA(L6137),NA(),K4205)</f>
        <v>0</v>
      </c>
      <c r="L6137">
        <f>IF(OR(L4205="",AND(L4205=L4204,L4205=L4206)),NA(), L4205)</f>
        <v>0</v>
      </c>
      <c r="M6137">
        <f>IF(ISNA(N6137),NA(),M4205)</f>
        <v>0</v>
      </c>
      <c r="N6137">
        <f>IF(OR(N4205="",AND(N4205=N4204,N4205=N4206)),NA(), N4205)</f>
        <v>0</v>
      </c>
    </row>
    <row r="6138" spans="5:14">
      <c r="E6138">
        <f>IF(ISNA(F6138),NA(),E4206)</f>
        <v>0</v>
      </c>
      <c r="F6138">
        <f>IF(OR(F4206="",AND(F4206=F4205,F4206=F4207)),NA(), F4206)</f>
        <v>0</v>
      </c>
      <c r="G6138">
        <f>IF(ISNA(H6138),NA(),G4206)</f>
        <v>0</v>
      </c>
      <c r="H6138">
        <f>IF(OR(H4206="",AND(H4206=H4205,H4206=H4207)),NA(), H4206)</f>
        <v>0</v>
      </c>
      <c r="K6138">
        <f>IF(ISNA(L6138),NA(),K4206)</f>
        <v>0</v>
      </c>
      <c r="L6138">
        <f>IF(OR(L4206="",AND(L4206=L4205,L4206=L4207)),NA(), L4206)</f>
        <v>0</v>
      </c>
      <c r="M6138">
        <f>IF(ISNA(N6138),NA(),M4206)</f>
        <v>0</v>
      </c>
      <c r="N6138">
        <f>IF(OR(N4206="",AND(N4206=N4205,N4206=N4207)),NA(), N4206)</f>
        <v>0</v>
      </c>
    </row>
    <row r="6139" spans="5:14">
      <c r="E6139">
        <f>IF(ISNA(F6139),NA(),E4207)</f>
        <v>0</v>
      </c>
      <c r="F6139">
        <f>IF(OR(F4207="",AND(F4207=F4206,F4207=F4208)),NA(), F4207)</f>
        <v>0</v>
      </c>
      <c r="G6139">
        <f>IF(ISNA(H6139),NA(),G4207)</f>
        <v>0</v>
      </c>
      <c r="H6139">
        <f>IF(OR(H4207="",AND(H4207=H4206,H4207=H4208)),NA(), H4207)</f>
        <v>0</v>
      </c>
      <c r="K6139">
        <f>IF(ISNA(L6139),NA(),K4207)</f>
        <v>0</v>
      </c>
      <c r="L6139">
        <f>IF(OR(L4207="",AND(L4207=L4206,L4207=L4208)),NA(), L4207)</f>
        <v>0</v>
      </c>
      <c r="M6139">
        <f>IF(ISNA(N6139),NA(),M4207)</f>
        <v>0</v>
      </c>
      <c r="N6139">
        <f>IF(OR(N4207="",AND(N4207=N4206,N4207=N4208)),NA(), N4207)</f>
        <v>0</v>
      </c>
    </row>
    <row r="6140" spans="5:14">
      <c r="E6140">
        <f>IF(ISNA(F6140),NA(),E4208)</f>
        <v>0</v>
      </c>
      <c r="F6140">
        <f>IF(OR(F4208="",AND(F4208=F4207,F4208=F4209)),NA(), F4208)</f>
        <v>0</v>
      </c>
      <c r="G6140">
        <f>IF(ISNA(H6140),NA(),G4208)</f>
        <v>0</v>
      </c>
      <c r="H6140">
        <f>IF(OR(H4208="",AND(H4208=H4207,H4208=H4209)),NA(), H4208)</f>
        <v>0</v>
      </c>
      <c r="K6140">
        <f>IF(ISNA(L6140),NA(),K4208)</f>
        <v>0</v>
      </c>
      <c r="L6140">
        <f>IF(OR(L4208="",AND(L4208=L4207,L4208=L4209)),NA(), L4208)</f>
        <v>0</v>
      </c>
      <c r="M6140">
        <f>IF(ISNA(N6140),NA(),M4208)</f>
        <v>0</v>
      </c>
      <c r="N6140">
        <f>IF(OR(N4208="",AND(N4208=N4207,N4208=N4209)),NA(), N4208)</f>
        <v>0</v>
      </c>
    </row>
    <row r="6141" spans="5:14">
      <c r="E6141">
        <f>IF(ISNA(F6141),NA(),E4209)</f>
        <v>0</v>
      </c>
      <c r="F6141">
        <f>IF(OR(F4209="",AND(F4209=F4208,F4209=F4210)),NA(), F4209)</f>
        <v>0</v>
      </c>
      <c r="G6141">
        <f>IF(ISNA(H6141),NA(),G4209)</f>
        <v>0</v>
      </c>
      <c r="H6141">
        <f>IF(OR(H4209="",AND(H4209=H4208,H4209=H4210)),NA(), H4209)</f>
        <v>0</v>
      </c>
      <c r="K6141">
        <f>IF(ISNA(L6141),NA(),K4209)</f>
        <v>0</v>
      </c>
      <c r="L6141">
        <f>IF(OR(L4209="",AND(L4209=L4208,L4209=L4210)),NA(), L4209)</f>
        <v>0</v>
      </c>
      <c r="M6141">
        <f>IF(ISNA(N6141),NA(),M4209)</f>
        <v>0</v>
      </c>
      <c r="N6141">
        <f>IF(OR(N4209="",AND(N4209=N4208,N4209=N4210)),NA(), N4209)</f>
        <v>0</v>
      </c>
    </row>
    <row r="6142" spans="5:14">
      <c r="E6142">
        <f>IF(ISNA(F6142),NA(),E4210)</f>
        <v>0</v>
      </c>
      <c r="F6142">
        <f>IF(OR(F4210="",AND(F4210=F4209,F4210=F4211)),NA(), F4210)</f>
        <v>0</v>
      </c>
      <c r="G6142">
        <f>IF(ISNA(H6142),NA(),G4210)</f>
        <v>0</v>
      </c>
      <c r="H6142">
        <f>IF(OR(H4210="",AND(H4210=H4209,H4210=H4211)),NA(), H4210)</f>
        <v>0</v>
      </c>
      <c r="K6142">
        <f>IF(ISNA(L6142),NA(),K4210)</f>
        <v>0</v>
      </c>
      <c r="L6142">
        <f>IF(OR(L4210="",AND(L4210=L4209,L4210=L4211)),NA(), L4210)</f>
        <v>0</v>
      </c>
      <c r="M6142">
        <f>IF(ISNA(N6142),NA(),M4210)</f>
        <v>0</v>
      </c>
      <c r="N6142">
        <f>IF(OR(N4210="",AND(N4210=N4209,N4210=N4211)),NA(), N4210)</f>
        <v>0</v>
      </c>
    </row>
    <row r="6143" spans="5:14">
      <c r="E6143">
        <f>IF(ISNA(F6143),NA(),E4211)</f>
        <v>0</v>
      </c>
      <c r="F6143">
        <f>IF(OR(F4211="",AND(F4211=F4210,F4211=F4212)),NA(), F4211)</f>
        <v>0</v>
      </c>
      <c r="G6143">
        <f>IF(ISNA(H6143),NA(),G4211)</f>
        <v>0</v>
      </c>
      <c r="H6143">
        <f>IF(OR(H4211="",AND(H4211=H4210,H4211=H4212)),NA(), H4211)</f>
        <v>0</v>
      </c>
      <c r="K6143">
        <f>IF(ISNA(L6143),NA(),K4211)</f>
        <v>0</v>
      </c>
      <c r="L6143">
        <f>IF(OR(L4211="",AND(L4211=L4210,L4211=L4212)),NA(), L4211)</f>
        <v>0</v>
      </c>
      <c r="M6143">
        <f>IF(ISNA(N6143),NA(),M4211)</f>
        <v>0</v>
      </c>
      <c r="N6143">
        <f>IF(OR(N4211="",AND(N4211=N4210,N4211=N4212)),NA(), N4211)</f>
        <v>0</v>
      </c>
    </row>
    <row r="6144" spans="5:14">
      <c r="E6144">
        <f>IF(ISNA(F6144),NA(),E4212)</f>
        <v>0</v>
      </c>
      <c r="F6144">
        <f>IF(OR(F4212="",AND(F4212=F4211,F4212=F4213)),NA(), F4212)</f>
        <v>0</v>
      </c>
      <c r="G6144">
        <f>IF(ISNA(H6144),NA(),G4212)</f>
        <v>0</v>
      </c>
      <c r="H6144">
        <f>IF(OR(H4212="",AND(H4212=H4211,H4212=H4213)),NA(), H4212)</f>
        <v>0</v>
      </c>
      <c r="K6144">
        <f>IF(ISNA(L6144),NA(),K4212)</f>
        <v>0</v>
      </c>
      <c r="L6144">
        <f>IF(OR(L4212="",AND(L4212=L4211,L4212=L4213)),NA(), L4212)</f>
        <v>0</v>
      </c>
      <c r="M6144">
        <f>IF(ISNA(N6144),NA(),M4212)</f>
        <v>0</v>
      </c>
      <c r="N6144">
        <f>IF(OR(N4212="",AND(N4212=N4211,N4212=N4213)),NA(), N4212)</f>
        <v>0</v>
      </c>
    </row>
    <row r="6145" spans="5:14">
      <c r="E6145">
        <f>IF(ISNA(F6145),NA(),E4213)</f>
        <v>0</v>
      </c>
      <c r="F6145">
        <f>IF(OR(F4213="",AND(F4213=F4212,F4213=F4214)),NA(), F4213)</f>
        <v>0</v>
      </c>
      <c r="G6145">
        <f>IF(ISNA(H6145),NA(),G4213)</f>
        <v>0</v>
      </c>
      <c r="H6145">
        <f>IF(OR(H4213="",AND(H4213=H4212,H4213=H4214)),NA(), H4213)</f>
        <v>0</v>
      </c>
      <c r="K6145">
        <f>IF(ISNA(L6145),NA(),K4213)</f>
        <v>0</v>
      </c>
      <c r="L6145">
        <f>IF(OR(L4213="",AND(L4213=L4212,L4213=L4214)),NA(), L4213)</f>
        <v>0</v>
      </c>
      <c r="M6145">
        <f>IF(ISNA(N6145),NA(),M4213)</f>
        <v>0</v>
      </c>
      <c r="N6145">
        <f>IF(OR(N4213="",AND(N4213=N4212,N4213=N4214)),NA(), N4213)</f>
        <v>0</v>
      </c>
    </row>
    <row r="6146" spans="5:14">
      <c r="E6146">
        <f>IF(ISNA(F6146),NA(),E4214)</f>
        <v>0</v>
      </c>
      <c r="F6146">
        <f>IF(OR(F4214="",AND(F4214=F4213,F4214=F4215)),NA(), F4214)</f>
        <v>0</v>
      </c>
      <c r="G6146">
        <f>IF(ISNA(H6146),NA(),G4214)</f>
        <v>0</v>
      </c>
      <c r="H6146">
        <f>IF(OR(H4214="",AND(H4214=H4213,H4214=H4215)),NA(), H4214)</f>
        <v>0</v>
      </c>
      <c r="K6146">
        <f>IF(ISNA(L6146),NA(),K4214)</f>
        <v>0</v>
      </c>
      <c r="L6146">
        <f>IF(OR(L4214="",AND(L4214=L4213,L4214=L4215)),NA(), L4214)</f>
        <v>0</v>
      </c>
      <c r="M6146">
        <f>IF(ISNA(N6146),NA(),M4214)</f>
        <v>0</v>
      </c>
      <c r="N6146">
        <f>IF(OR(N4214="",AND(N4214=N4213,N4214=N4215)),NA(), N4214)</f>
        <v>0</v>
      </c>
    </row>
    <row r="6147" spans="5:14">
      <c r="E6147">
        <f>IF(ISNA(F6147),NA(),E4215)</f>
        <v>0</v>
      </c>
      <c r="F6147">
        <f>IF(OR(F4215="",AND(F4215=F4214,F4215=F4216)),NA(), F4215)</f>
        <v>0</v>
      </c>
      <c r="G6147">
        <f>IF(ISNA(H6147),NA(),G4215)</f>
        <v>0</v>
      </c>
      <c r="H6147">
        <f>IF(OR(H4215="",AND(H4215=H4214,H4215=H4216)),NA(), H4215)</f>
        <v>0</v>
      </c>
      <c r="K6147">
        <f>IF(ISNA(L6147),NA(),K4215)</f>
        <v>0</v>
      </c>
      <c r="L6147">
        <f>IF(OR(L4215="",AND(L4215=L4214,L4215=L4216)),NA(), L4215)</f>
        <v>0</v>
      </c>
      <c r="M6147">
        <f>IF(ISNA(N6147),NA(),M4215)</f>
        <v>0</v>
      </c>
      <c r="N6147">
        <f>IF(OR(N4215="",AND(N4215=N4214,N4215=N4216)),NA(), N4215)</f>
        <v>0</v>
      </c>
    </row>
    <row r="6148" spans="5:14">
      <c r="E6148">
        <f>IF(ISNA(F6148),NA(),E4216)</f>
        <v>0</v>
      </c>
      <c r="F6148">
        <f>IF(OR(F4216="",AND(F4216=F4215,F4216=F4217)),NA(), F4216)</f>
        <v>0</v>
      </c>
      <c r="G6148">
        <f>IF(ISNA(H6148),NA(),G4216)</f>
        <v>0</v>
      </c>
      <c r="H6148">
        <f>IF(OR(H4216="",AND(H4216=H4215,H4216=H4217)),NA(), H4216)</f>
        <v>0</v>
      </c>
      <c r="K6148">
        <f>IF(ISNA(L6148),NA(),K4216)</f>
        <v>0</v>
      </c>
      <c r="L6148">
        <f>IF(OR(L4216="",AND(L4216=L4215,L4216=L4217)),NA(), L4216)</f>
        <v>0</v>
      </c>
      <c r="M6148">
        <f>IF(ISNA(N6148),NA(),M4216)</f>
        <v>0</v>
      </c>
      <c r="N6148">
        <f>IF(OR(N4216="",AND(N4216=N4215,N4216=N4217)),NA(), N4216)</f>
        <v>0</v>
      </c>
    </row>
    <row r="6149" spans="5:14">
      <c r="E6149">
        <f>IF(ISNA(F6149),NA(),E4217)</f>
        <v>0</v>
      </c>
      <c r="F6149">
        <f>IF(OR(F4217="",AND(F4217=F4216,F4217=F4218)),NA(), F4217)</f>
        <v>0</v>
      </c>
      <c r="G6149">
        <f>IF(ISNA(H6149),NA(),G4217)</f>
        <v>0</v>
      </c>
      <c r="H6149">
        <f>IF(OR(H4217="",AND(H4217=H4216,H4217=H4218)),NA(), H4217)</f>
        <v>0</v>
      </c>
      <c r="K6149">
        <f>IF(ISNA(L6149),NA(),K4217)</f>
        <v>0</v>
      </c>
      <c r="L6149">
        <f>IF(OR(L4217="",AND(L4217=L4216,L4217=L4218)),NA(), L4217)</f>
        <v>0</v>
      </c>
      <c r="M6149">
        <f>IF(ISNA(N6149),NA(),M4217)</f>
        <v>0</v>
      </c>
      <c r="N6149">
        <f>IF(OR(N4217="",AND(N4217=N4216,N4217=N4218)),NA(), N4217)</f>
        <v>0</v>
      </c>
    </row>
    <row r="6150" spans="5:14">
      <c r="E6150">
        <f>IF(ISNA(F6150),NA(),E4218)</f>
        <v>0</v>
      </c>
      <c r="F6150">
        <f>IF(OR(F4218="",AND(F4218=F4217,F4218=F4219)),NA(), F4218)</f>
        <v>0</v>
      </c>
      <c r="G6150">
        <f>IF(ISNA(H6150),NA(),G4218)</f>
        <v>0</v>
      </c>
      <c r="H6150">
        <f>IF(OR(H4218="",AND(H4218=H4217,H4218=H4219)),NA(), H4218)</f>
        <v>0</v>
      </c>
      <c r="K6150">
        <f>IF(ISNA(L6150),NA(),K4218)</f>
        <v>0</v>
      </c>
      <c r="L6150">
        <f>IF(OR(L4218="",AND(L4218=L4217,L4218=L4219)),NA(), L4218)</f>
        <v>0</v>
      </c>
      <c r="M6150">
        <f>IF(ISNA(N6150),NA(),M4218)</f>
        <v>0</v>
      </c>
      <c r="N6150">
        <f>IF(OR(N4218="",AND(N4218=N4217,N4218=N4219)),NA(), N4218)</f>
        <v>0</v>
      </c>
    </row>
    <row r="6151" spans="5:14">
      <c r="E6151">
        <f>IF(ISNA(F6151),NA(),E4219)</f>
        <v>0</v>
      </c>
      <c r="F6151">
        <f>IF(OR(F4219="",AND(F4219=F4218,F4219=F4220)),NA(), F4219)</f>
        <v>0</v>
      </c>
      <c r="G6151">
        <f>IF(ISNA(H6151),NA(),G4219)</f>
        <v>0</v>
      </c>
      <c r="H6151">
        <f>IF(OR(H4219="",AND(H4219=H4218,H4219=H4220)),NA(), H4219)</f>
        <v>0</v>
      </c>
      <c r="K6151">
        <f>IF(ISNA(L6151),NA(),K4219)</f>
        <v>0</v>
      </c>
      <c r="L6151">
        <f>IF(OR(L4219="",AND(L4219=L4218,L4219=L4220)),NA(), L4219)</f>
        <v>0</v>
      </c>
      <c r="M6151">
        <f>IF(ISNA(N6151),NA(),M4219)</f>
        <v>0</v>
      </c>
      <c r="N6151">
        <f>IF(OR(N4219="",AND(N4219=N4218,N4219=N4220)),NA(), N4219)</f>
        <v>0</v>
      </c>
    </row>
    <row r="6152" spans="5:14">
      <c r="E6152">
        <f>IF(ISNA(F6152),NA(),E4220)</f>
        <v>0</v>
      </c>
      <c r="F6152">
        <f>IF(OR(F4220="",AND(F4220=F4219,F4220=F4221)),NA(), F4220)</f>
        <v>0</v>
      </c>
      <c r="G6152">
        <f>IF(ISNA(H6152),NA(),G4220)</f>
        <v>0</v>
      </c>
      <c r="H6152">
        <f>IF(OR(H4220="",AND(H4220=H4219,H4220=H4221)),NA(), H4220)</f>
        <v>0</v>
      </c>
      <c r="K6152">
        <f>IF(ISNA(L6152),NA(),K4220)</f>
        <v>0</v>
      </c>
      <c r="L6152">
        <f>IF(OR(L4220="",AND(L4220=L4219,L4220=L4221)),NA(), L4220)</f>
        <v>0</v>
      </c>
      <c r="M6152">
        <f>IF(ISNA(N6152),NA(),M4220)</f>
        <v>0</v>
      </c>
      <c r="N6152">
        <f>IF(OR(N4220="",AND(N4220=N4219,N4220=N4221)),NA(), N4220)</f>
        <v>0</v>
      </c>
    </row>
    <row r="6153" spans="5:14">
      <c r="E6153">
        <f>IF(ISNA(F6153),NA(),E4221)</f>
        <v>0</v>
      </c>
      <c r="F6153">
        <f>IF(OR(F4221="",AND(F4221=F4220,F4221=F4222)),NA(), F4221)</f>
        <v>0</v>
      </c>
      <c r="G6153">
        <f>IF(ISNA(H6153),NA(),G4221)</f>
        <v>0</v>
      </c>
      <c r="H6153">
        <f>IF(OR(H4221="",AND(H4221=H4220,H4221=H4222)),NA(), H4221)</f>
        <v>0</v>
      </c>
      <c r="K6153">
        <f>IF(ISNA(L6153),NA(),K4221)</f>
        <v>0</v>
      </c>
      <c r="L6153">
        <f>IF(OR(L4221="",AND(L4221=L4220,L4221=L4222)),NA(), L4221)</f>
        <v>0</v>
      </c>
      <c r="M6153">
        <f>IF(ISNA(N6153),NA(),M4221)</f>
        <v>0</v>
      </c>
      <c r="N6153">
        <f>IF(OR(N4221="",AND(N4221=N4220,N4221=N4222)),NA(), N4221)</f>
        <v>0</v>
      </c>
    </row>
    <row r="6154" spans="5:14">
      <c r="E6154">
        <f>IF(ISNA(F6154),NA(),E4222)</f>
        <v>0</v>
      </c>
      <c r="F6154">
        <f>IF(OR(F4222="",AND(F4222=F4221,F4222=F4223)),NA(), F4222)</f>
        <v>0</v>
      </c>
      <c r="G6154">
        <f>IF(ISNA(H6154),NA(),G4222)</f>
        <v>0</v>
      </c>
      <c r="H6154">
        <f>IF(OR(H4222="",AND(H4222=H4221,H4222=H4223)),NA(), H4222)</f>
        <v>0</v>
      </c>
      <c r="K6154">
        <f>IF(ISNA(L6154),NA(),K4222)</f>
        <v>0</v>
      </c>
      <c r="L6154">
        <f>IF(OR(L4222="",AND(L4222=L4221,L4222=L4223)),NA(), L4222)</f>
        <v>0</v>
      </c>
      <c r="M6154">
        <f>IF(ISNA(N6154),NA(),M4222)</f>
        <v>0</v>
      </c>
      <c r="N6154">
        <f>IF(OR(N4222="",AND(N4222=N4221,N4222=N4223)),NA(), N4222)</f>
        <v>0</v>
      </c>
    </row>
    <row r="6155" spans="5:14">
      <c r="E6155">
        <f>IF(ISNA(F6155),NA(),E4223)</f>
        <v>0</v>
      </c>
      <c r="F6155">
        <f>IF(OR(F4223="",AND(F4223=F4222,F4223=F4224)),NA(), F4223)</f>
        <v>0</v>
      </c>
      <c r="G6155">
        <f>IF(ISNA(H6155),NA(),G4223)</f>
        <v>0</v>
      </c>
      <c r="H6155">
        <f>IF(OR(H4223="",AND(H4223=H4222,H4223=H4224)),NA(), H4223)</f>
        <v>0</v>
      </c>
      <c r="K6155">
        <f>IF(ISNA(L6155),NA(),K4223)</f>
        <v>0</v>
      </c>
      <c r="L6155">
        <f>IF(OR(L4223="",AND(L4223=L4222,L4223=L4224)),NA(), L4223)</f>
        <v>0</v>
      </c>
      <c r="M6155">
        <f>IF(ISNA(N6155),NA(),M4223)</f>
        <v>0</v>
      </c>
      <c r="N6155">
        <f>IF(OR(N4223="",AND(N4223=N4222,N4223=N4224)),NA(), N4223)</f>
        <v>0</v>
      </c>
    </row>
    <row r="6156" spans="5:14">
      <c r="E6156">
        <f>IF(ISNA(F6156),NA(),E4224)</f>
        <v>0</v>
      </c>
      <c r="F6156">
        <f>IF(OR(F4224="",AND(F4224=F4223,F4224=F4225)),NA(), F4224)</f>
        <v>0</v>
      </c>
      <c r="G6156">
        <f>IF(ISNA(H6156),NA(),G4224)</f>
        <v>0</v>
      </c>
      <c r="H6156">
        <f>IF(OR(H4224="",AND(H4224=H4223,H4224=H4225)),NA(), H4224)</f>
        <v>0</v>
      </c>
      <c r="K6156">
        <f>IF(ISNA(L6156),NA(),K4224)</f>
        <v>0</v>
      </c>
      <c r="L6156">
        <f>IF(OR(L4224="",AND(L4224=L4223,L4224=L4225)),NA(), L4224)</f>
        <v>0</v>
      </c>
      <c r="M6156">
        <f>IF(ISNA(N6156),NA(),M4224)</f>
        <v>0</v>
      </c>
      <c r="N6156">
        <f>IF(OR(N4224="",AND(N4224=N4223,N4224=N4225)),NA(), N4224)</f>
        <v>0</v>
      </c>
    </row>
    <row r="6157" spans="5:14">
      <c r="E6157">
        <f>IF(ISNA(F6157),NA(),E4225)</f>
        <v>0</v>
      </c>
      <c r="F6157">
        <f>IF(OR(F4225="",AND(F4225=F4224,F4225=F4226)),NA(), F4225)</f>
        <v>0</v>
      </c>
      <c r="G6157">
        <f>IF(ISNA(H6157),NA(),G4225)</f>
        <v>0</v>
      </c>
      <c r="H6157">
        <f>IF(OR(H4225="",AND(H4225=H4224,H4225=H4226)),NA(), H4225)</f>
        <v>0</v>
      </c>
      <c r="K6157">
        <f>IF(ISNA(L6157),NA(),K4225)</f>
        <v>0</v>
      </c>
      <c r="L6157">
        <f>IF(OR(L4225="",AND(L4225=L4224,L4225=L4226)),NA(), L4225)</f>
        <v>0</v>
      </c>
      <c r="M6157">
        <f>IF(ISNA(N6157),NA(),M4225)</f>
        <v>0</v>
      </c>
      <c r="N6157">
        <f>IF(OR(N4225="",AND(N4225=N4224,N4225=N4226)),NA(), N4225)</f>
        <v>0</v>
      </c>
    </row>
    <row r="6158" spans="5:14">
      <c r="E6158">
        <f>IF(ISNA(F6158),NA(),E4226)</f>
        <v>0</v>
      </c>
      <c r="F6158">
        <f>IF(OR(F4226="",AND(F4226=F4225,F4226=F4227)),NA(), F4226)</f>
        <v>0</v>
      </c>
      <c r="G6158">
        <f>IF(ISNA(H6158),NA(),G4226)</f>
        <v>0</v>
      </c>
      <c r="H6158">
        <f>IF(OR(H4226="",AND(H4226=H4225,H4226=H4227)),NA(), H4226)</f>
        <v>0</v>
      </c>
      <c r="K6158">
        <f>IF(ISNA(L6158),NA(),K4226)</f>
        <v>0</v>
      </c>
      <c r="L6158">
        <f>IF(OR(L4226="",AND(L4226=L4225,L4226=L4227)),NA(), L4226)</f>
        <v>0</v>
      </c>
      <c r="M6158">
        <f>IF(ISNA(N6158),NA(),M4226)</f>
        <v>0</v>
      </c>
      <c r="N6158">
        <f>IF(OR(N4226="",AND(N4226=N4225,N4226=N4227)),NA(), N4226)</f>
        <v>0</v>
      </c>
    </row>
    <row r="6159" spans="5:14">
      <c r="E6159">
        <f>IF(ISNA(F6159),NA(),E4227)</f>
        <v>0</v>
      </c>
      <c r="F6159">
        <f>IF(OR(F4227="",AND(F4227=F4226,F4227=F4228)),NA(), F4227)</f>
        <v>0</v>
      </c>
      <c r="G6159">
        <f>IF(ISNA(H6159),NA(),G4227)</f>
        <v>0</v>
      </c>
      <c r="H6159">
        <f>IF(OR(H4227="",AND(H4227=H4226,H4227=H4228)),NA(), H4227)</f>
        <v>0</v>
      </c>
      <c r="K6159">
        <f>IF(ISNA(L6159),NA(),K4227)</f>
        <v>0</v>
      </c>
      <c r="L6159">
        <f>IF(OR(L4227="",AND(L4227=L4226,L4227=L4228)),NA(), L4227)</f>
        <v>0</v>
      </c>
      <c r="M6159">
        <f>IF(ISNA(N6159),NA(),M4227)</f>
        <v>0</v>
      </c>
      <c r="N6159">
        <f>IF(OR(N4227="",AND(N4227=N4226,N4227=N4228)),NA(), N4227)</f>
        <v>0</v>
      </c>
    </row>
    <row r="6160" spans="5:14">
      <c r="E6160">
        <f>IF(ISNA(F6160),NA(),E4228)</f>
        <v>0</v>
      </c>
      <c r="F6160">
        <f>IF(OR(F4228="",AND(F4228=F4227,F4228=F4229)),NA(), F4228)</f>
        <v>0</v>
      </c>
      <c r="G6160">
        <f>IF(ISNA(H6160),NA(),G4228)</f>
        <v>0</v>
      </c>
      <c r="H6160">
        <f>IF(OR(H4228="",AND(H4228=H4227,H4228=H4229)),NA(), H4228)</f>
        <v>0</v>
      </c>
      <c r="K6160">
        <f>IF(ISNA(L6160),NA(),K4228)</f>
        <v>0</v>
      </c>
      <c r="L6160">
        <f>IF(OR(L4228="",AND(L4228=L4227,L4228=L4229)),NA(), L4228)</f>
        <v>0</v>
      </c>
      <c r="M6160">
        <f>IF(ISNA(N6160),NA(),M4228)</f>
        <v>0</v>
      </c>
      <c r="N6160">
        <f>IF(OR(N4228="",AND(N4228=N4227,N4228=N4229)),NA(), N4228)</f>
        <v>0</v>
      </c>
    </row>
    <row r="6161" spans="5:14">
      <c r="E6161">
        <f>IF(ISNA(F6161),NA(),E4229)</f>
        <v>0</v>
      </c>
      <c r="F6161">
        <f>IF(OR(F4229="",AND(F4229=F4228,F4229=F4230)),NA(), F4229)</f>
        <v>0</v>
      </c>
      <c r="G6161">
        <f>IF(ISNA(H6161),NA(),G4229)</f>
        <v>0</v>
      </c>
      <c r="H6161">
        <f>IF(OR(H4229="",AND(H4229=H4228,H4229=H4230)),NA(), H4229)</f>
        <v>0</v>
      </c>
      <c r="K6161">
        <f>IF(ISNA(L6161),NA(),K4229)</f>
        <v>0</v>
      </c>
      <c r="L6161">
        <f>IF(OR(L4229="",AND(L4229=L4228,L4229=L4230)),NA(), L4229)</f>
        <v>0</v>
      </c>
      <c r="M6161">
        <f>IF(ISNA(N6161),NA(),M4229)</f>
        <v>0</v>
      </c>
      <c r="N6161">
        <f>IF(OR(N4229="",AND(N4229=N4228,N4229=N4230)),NA(), N4229)</f>
        <v>0</v>
      </c>
    </row>
    <row r="6162" spans="5:14">
      <c r="E6162">
        <f>IF(ISNA(F6162),NA(),E4230)</f>
        <v>0</v>
      </c>
      <c r="F6162">
        <f>IF(OR(F4230="",AND(F4230=F4229,F4230=F4231)),NA(), F4230)</f>
        <v>0</v>
      </c>
      <c r="G6162">
        <f>IF(ISNA(H6162),NA(),G4230)</f>
        <v>0</v>
      </c>
      <c r="H6162">
        <f>IF(OR(H4230="",AND(H4230=H4229,H4230=H4231)),NA(), H4230)</f>
        <v>0</v>
      </c>
      <c r="K6162">
        <f>IF(ISNA(L6162),NA(),K4230)</f>
        <v>0</v>
      </c>
      <c r="L6162">
        <f>IF(OR(L4230="",AND(L4230=L4229,L4230=L4231)),NA(), L4230)</f>
        <v>0</v>
      </c>
      <c r="M6162">
        <f>IF(ISNA(N6162),NA(),M4230)</f>
        <v>0</v>
      </c>
      <c r="N6162">
        <f>IF(OR(N4230="",AND(N4230=N4229,N4230=N4231)),NA(), N4230)</f>
        <v>0</v>
      </c>
    </row>
    <row r="6163" spans="5:14">
      <c r="E6163">
        <f>IF(ISNA(F6163),NA(),E4231)</f>
        <v>0</v>
      </c>
      <c r="F6163">
        <f>IF(OR(F4231="",AND(F4231=F4230,F4231=F4232)),NA(), F4231)</f>
        <v>0</v>
      </c>
      <c r="G6163">
        <f>IF(ISNA(H6163),NA(),G4231)</f>
        <v>0</v>
      </c>
      <c r="H6163">
        <f>IF(OR(H4231="",AND(H4231=H4230,H4231=H4232)),NA(), H4231)</f>
        <v>0</v>
      </c>
      <c r="K6163">
        <f>IF(ISNA(L6163),NA(),K4231)</f>
        <v>0</v>
      </c>
      <c r="L6163">
        <f>IF(OR(L4231="",AND(L4231=L4230,L4231=L4232)),NA(), L4231)</f>
        <v>0</v>
      </c>
      <c r="M6163">
        <f>IF(ISNA(N6163),NA(),M4231)</f>
        <v>0</v>
      </c>
      <c r="N6163">
        <f>IF(OR(N4231="",AND(N4231=N4230,N4231=N4232)),NA(), N4231)</f>
        <v>0</v>
      </c>
    </row>
    <row r="6164" spans="5:14">
      <c r="E6164">
        <f>IF(ISNA(F6164),NA(),E4232)</f>
        <v>0</v>
      </c>
      <c r="F6164">
        <f>IF(OR(F4232="",AND(F4232=F4231,F4232=F4233)),NA(), F4232)</f>
        <v>0</v>
      </c>
      <c r="G6164">
        <f>IF(ISNA(H6164),NA(),G4232)</f>
        <v>0</v>
      </c>
      <c r="H6164">
        <f>IF(OR(H4232="",AND(H4232=H4231,H4232=H4233)),NA(), H4232)</f>
        <v>0</v>
      </c>
      <c r="K6164">
        <f>IF(ISNA(L6164),NA(),K4232)</f>
        <v>0</v>
      </c>
      <c r="L6164">
        <f>IF(OR(L4232="",AND(L4232=L4231,L4232=L4233)),NA(), L4232)</f>
        <v>0</v>
      </c>
      <c r="M6164">
        <f>IF(ISNA(N6164),NA(),M4232)</f>
        <v>0</v>
      </c>
      <c r="N6164">
        <f>IF(OR(N4232="",AND(N4232=N4231,N4232=N4233)),NA(), N4232)</f>
        <v>0</v>
      </c>
    </row>
    <row r="6165" spans="5:14">
      <c r="E6165">
        <f>IF(ISNA(F6165),NA(),E4233)</f>
        <v>0</v>
      </c>
      <c r="F6165">
        <f>IF(OR(F4233="",AND(F4233=F4232,F4233=F4234)),NA(), F4233)</f>
        <v>0</v>
      </c>
      <c r="G6165">
        <f>IF(ISNA(H6165),NA(),G4233)</f>
        <v>0</v>
      </c>
      <c r="H6165">
        <f>IF(OR(H4233="",AND(H4233=H4232,H4233=H4234)),NA(), H4233)</f>
        <v>0</v>
      </c>
      <c r="K6165">
        <f>IF(ISNA(L6165),NA(),K4233)</f>
        <v>0</v>
      </c>
      <c r="L6165">
        <f>IF(OR(L4233="",AND(L4233=L4232,L4233=L4234)),NA(), L4233)</f>
        <v>0</v>
      </c>
      <c r="M6165">
        <f>IF(ISNA(N6165),NA(),M4233)</f>
        <v>0</v>
      </c>
      <c r="N6165">
        <f>IF(OR(N4233="",AND(N4233=N4232,N4233=N4234)),NA(), N4233)</f>
        <v>0</v>
      </c>
    </row>
    <row r="6166" spans="5:14">
      <c r="E6166">
        <f>IF(ISNA(F6166),NA(),E4234)</f>
        <v>0</v>
      </c>
      <c r="F6166">
        <f>IF(OR(F4234="",AND(F4234=F4233,F4234=F4235)),NA(), F4234)</f>
        <v>0</v>
      </c>
      <c r="G6166">
        <f>IF(ISNA(H6166),NA(),G4234)</f>
        <v>0</v>
      </c>
      <c r="H6166">
        <f>IF(OR(H4234="",AND(H4234=H4233,H4234=H4235)),NA(), H4234)</f>
        <v>0</v>
      </c>
      <c r="K6166">
        <f>IF(ISNA(L6166),NA(),K4234)</f>
        <v>0</v>
      </c>
      <c r="L6166">
        <f>IF(OR(L4234="",AND(L4234=L4233,L4234=L4235)),NA(), L4234)</f>
        <v>0</v>
      </c>
      <c r="M6166">
        <f>IF(ISNA(N6166),NA(),M4234)</f>
        <v>0</v>
      </c>
      <c r="N6166">
        <f>IF(OR(N4234="",AND(N4234=N4233,N4234=N4235)),NA(), N4234)</f>
        <v>0</v>
      </c>
    </row>
    <row r="6167" spans="5:14">
      <c r="E6167">
        <f>IF(ISNA(F6167),NA(),E4235)</f>
        <v>0</v>
      </c>
      <c r="F6167">
        <f>IF(OR(F4235="",AND(F4235=F4234,F4235=F4236)),NA(), F4235)</f>
        <v>0</v>
      </c>
      <c r="G6167">
        <f>IF(ISNA(H6167),NA(),G4235)</f>
        <v>0</v>
      </c>
      <c r="H6167">
        <f>IF(OR(H4235="",AND(H4235=H4234,H4235=H4236)),NA(), H4235)</f>
        <v>0</v>
      </c>
      <c r="K6167">
        <f>IF(ISNA(L6167),NA(),K4235)</f>
        <v>0</v>
      </c>
      <c r="L6167">
        <f>IF(OR(L4235="",AND(L4235=L4234,L4235=L4236)),NA(), L4235)</f>
        <v>0</v>
      </c>
      <c r="M6167">
        <f>IF(ISNA(N6167),NA(),M4235)</f>
        <v>0</v>
      </c>
      <c r="N6167">
        <f>IF(OR(N4235="",AND(N4235=N4234,N4235=N4236)),NA(), N4235)</f>
        <v>0</v>
      </c>
    </row>
    <row r="6168" spans="5:14">
      <c r="E6168">
        <f>IF(ISNA(F6168),NA(),E4236)</f>
        <v>0</v>
      </c>
      <c r="F6168">
        <f>IF(OR(F4236="",AND(F4236=F4235,F4236=F4237)),NA(), F4236)</f>
        <v>0</v>
      </c>
      <c r="G6168">
        <f>IF(ISNA(H6168),NA(),G4236)</f>
        <v>0</v>
      </c>
      <c r="H6168">
        <f>IF(OR(H4236="",AND(H4236=H4235,H4236=H4237)),NA(), H4236)</f>
        <v>0</v>
      </c>
      <c r="K6168">
        <f>IF(ISNA(L6168),NA(),K4236)</f>
        <v>0</v>
      </c>
      <c r="L6168">
        <f>IF(OR(L4236="",AND(L4236=L4235,L4236=L4237)),NA(), L4236)</f>
        <v>0</v>
      </c>
      <c r="M6168">
        <f>IF(ISNA(N6168),NA(),M4236)</f>
        <v>0</v>
      </c>
      <c r="N6168">
        <f>IF(OR(N4236="",AND(N4236=N4235,N4236=N4237)),NA(), N4236)</f>
        <v>0</v>
      </c>
    </row>
    <row r="6169" spans="5:14">
      <c r="E6169">
        <f>IF(ISNA(F6169),NA(),E4237)</f>
        <v>0</v>
      </c>
      <c r="F6169">
        <f>IF(OR(F4237="",AND(F4237=F4236,F4237=F4238)),NA(), F4237)</f>
        <v>0</v>
      </c>
      <c r="G6169">
        <f>IF(ISNA(H6169),NA(),G4237)</f>
        <v>0</v>
      </c>
      <c r="H6169">
        <f>IF(OR(H4237="",AND(H4237=H4236,H4237=H4238)),NA(), H4237)</f>
        <v>0</v>
      </c>
      <c r="K6169">
        <f>IF(ISNA(L6169),NA(),K4237)</f>
        <v>0</v>
      </c>
      <c r="L6169">
        <f>IF(OR(L4237="",AND(L4237=L4236,L4237=L4238)),NA(), L4237)</f>
        <v>0</v>
      </c>
      <c r="M6169">
        <f>IF(ISNA(N6169),NA(),M4237)</f>
        <v>0</v>
      </c>
      <c r="N6169">
        <f>IF(OR(N4237="",AND(N4237=N4236,N4237=N4238)),NA(), N4237)</f>
        <v>0</v>
      </c>
    </row>
    <row r="6170" spans="5:14">
      <c r="E6170">
        <f>IF(ISNA(F6170),NA(),E4238)</f>
        <v>0</v>
      </c>
      <c r="F6170">
        <f>IF(OR(F4238="",AND(F4238=F4237,F4238=F4239)),NA(), F4238)</f>
        <v>0</v>
      </c>
      <c r="G6170">
        <f>IF(ISNA(H6170),NA(),G4238)</f>
        <v>0</v>
      </c>
      <c r="H6170">
        <f>IF(OR(H4238="",AND(H4238=H4237,H4238=H4239)),NA(), H4238)</f>
        <v>0</v>
      </c>
      <c r="K6170">
        <f>IF(ISNA(L6170),NA(),K4238)</f>
        <v>0</v>
      </c>
      <c r="L6170">
        <f>IF(OR(L4238="",AND(L4238=L4237,L4238=L4239)),NA(), L4238)</f>
        <v>0</v>
      </c>
      <c r="M6170">
        <f>IF(ISNA(N6170),NA(),M4238)</f>
        <v>0</v>
      </c>
      <c r="N6170">
        <f>IF(OR(N4238="",AND(N4238=N4237,N4238=N4239)),NA(), N4238)</f>
        <v>0</v>
      </c>
    </row>
    <row r="6171" spans="5:14">
      <c r="E6171">
        <f>IF(ISNA(F6171),NA(),E4239)</f>
        <v>0</v>
      </c>
      <c r="F6171">
        <f>IF(OR(F4239="",AND(F4239=F4238,F4239=F4240)),NA(), F4239)</f>
        <v>0</v>
      </c>
      <c r="G6171">
        <f>IF(ISNA(H6171),NA(),G4239)</f>
        <v>0</v>
      </c>
      <c r="H6171">
        <f>IF(OR(H4239="",AND(H4239=H4238,H4239=H4240)),NA(), H4239)</f>
        <v>0</v>
      </c>
      <c r="K6171">
        <f>IF(ISNA(L6171),NA(),K4239)</f>
        <v>0</v>
      </c>
      <c r="L6171">
        <f>IF(OR(L4239="",AND(L4239=L4238,L4239=L4240)),NA(), L4239)</f>
        <v>0</v>
      </c>
      <c r="M6171">
        <f>IF(ISNA(N6171),NA(),M4239)</f>
        <v>0</v>
      </c>
      <c r="N6171">
        <f>IF(OR(N4239="",AND(N4239=N4238,N4239=N4240)),NA(), N4239)</f>
        <v>0</v>
      </c>
    </row>
    <row r="6172" spans="5:14">
      <c r="E6172">
        <f>IF(ISNA(F6172),NA(),E4240)</f>
        <v>0</v>
      </c>
      <c r="F6172">
        <f>IF(OR(F4240="",AND(F4240=F4239,F4240=F4241)),NA(), F4240)</f>
        <v>0</v>
      </c>
      <c r="G6172">
        <f>IF(ISNA(H6172),NA(),G4240)</f>
        <v>0</v>
      </c>
      <c r="H6172">
        <f>IF(OR(H4240="",AND(H4240=H4239,H4240=H4241)),NA(), H4240)</f>
        <v>0</v>
      </c>
      <c r="K6172">
        <f>IF(ISNA(L6172),NA(),K4240)</f>
        <v>0</v>
      </c>
      <c r="L6172">
        <f>IF(OR(L4240="",AND(L4240=L4239,L4240=L4241)),NA(), L4240)</f>
        <v>0</v>
      </c>
      <c r="M6172">
        <f>IF(ISNA(N6172),NA(),M4240)</f>
        <v>0</v>
      </c>
      <c r="N6172">
        <f>IF(OR(N4240="",AND(N4240=N4239,N4240=N4241)),NA(), N4240)</f>
        <v>0</v>
      </c>
    </row>
    <row r="6173" spans="5:14">
      <c r="E6173">
        <f>IF(ISNA(F6173),NA(),E4241)</f>
        <v>0</v>
      </c>
      <c r="F6173">
        <f>IF(OR(F4241="",AND(F4241=F4240,F4241=F4242)),NA(), F4241)</f>
        <v>0</v>
      </c>
      <c r="G6173">
        <f>IF(ISNA(H6173),NA(),G4241)</f>
        <v>0</v>
      </c>
      <c r="H6173">
        <f>IF(OR(H4241="",AND(H4241=H4240,H4241=H4242)),NA(), H4241)</f>
        <v>0</v>
      </c>
      <c r="K6173">
        <f>IF(ISNA(L6173),NA(),K4241)</f>
        <v>0</v>
      </c>
      <c r="L6173">
        <f>IF(OR(L4241="",AND(L4241=L4240,L4241=L4242)),NA(), L4241)</f>
        <v>0</v>
      </c>
      <c r="M6173">
        <f>IF(ISNA(N6173),NA(),M4241)</f>
        <v>0</v>
      </c>
      <c r="N6173">
        <f>IF(OR(N4241="",AND(N4241=N4240,N4241=N4242)),NA(), N4241)</f>
        <v>0</v>
      </c>
    </row>
    <row r="6174" spans="5:14">
      <c r="E6174">
        <f>IF(ISNA(F6174),NA(),E4242)</f>
        <v>0</v>
      </c>
      <c r="F6174">
        <f>IF(OR(F4242="",AND(F4242=F4241,F4242=F4243)),NA(), F4242)</f>
        <v>0</v>
      </c>
      <c r="G6174">
        <f>IF(ISNA(H6174),NA(),G4242)</f>
        <v>0</v>
      </c>
      <c r="H6174">
        <f>IF(OR(H4242="",AND(H4242=H4241,H4242=H4243)),NA(), H4242)</f>
        <v>0</v>
      </c>
      <c r="K6174">
        <f>IF(ISNA(L6174),NA(),K4242)</f>
        <v>0</v>
      </c>
      <c r="L6174">
        <f>IF(OR(L4242="",AND(L4242=L4241,L4242=L4243)),NA(), L4242)</f>
        <v>0</v>
      </c>
      <c r="M6174">
        <f>IF(ISNA(N6174),NA(),M4242)</f>
        <v>0</v>
      </c>
      <c r="N6174">
        <f>IF(OR(N4242="",AND(N4242=N4241,N4242=N4243)),NA(), N4242)</f>
        <v>0</v>
      </c>
    </row>
    <row r="6175" spans="5:14">
      <c r="E6175">
        <f>IF(ISNA(F6175),NA(),E4243)</f>
        <v>0</v>
      </c>
      <c r="F6175">
        <f>IF(OR(F4243="",AND(F4243=F4242,F4243=F4244)),NA(), F4243)</f>
        <v>0</v>
      </c>
      <c r="G6175">
        <f>IF(ISNA(H6175),NA(),G4243)</f>
        <v>0</v>
      </c>
      <c r="H6175">
        <f>IF(OR(H4243="",AND(H4243=H4242,H4243=H4244)),NA(), H4243)</f>
        <v>0</v>
      </c>
      <c r="K6175">
        <f>IF(ISNA(L6175),NA(),K4243)</f>
        <v>0</v>
      </c>
      <c r="L6175">
        <f>IF(OR(L4243="",AND(L4243=L4242,L4243=L4244)),NA(), L4243)</f>
        <v>0</v>
      </c>
      <c r="M6175">
        <f>IF(ISNA(N6175),NA(),M4243)</f>
        <v>0</v>
      </c>
      <c r="N6175">
        <f>IF(OR(N4243="",AND(N4243=N4242,N4243=N4244)),NA(), N4243)</f>
        <v>0</v>
      </c>
    </row>
    <row r="6176" spans="5:14">
      <c r="E6176">
        <f>IF(ISNA(F6176),NA(),E4244)</f>
        <v>0</v>
      </c>
      <c r="F6176">
        <f>IF(OR(F4244="",AND(F4244=F4243,F4244=F4245)),NA(), F4244)</f>
        <v>0</v>
      </c>
      <c r="G6176">
        <f>IF(ISNA(H6176),NA(),G4244)</f>
        <v>0</v>
      </c>
      <c r="H6176">
        <f>IF(OR(H4244="",AND(H4244=H4243,H4244=H4245)),NA(), H4244)</f>
        <v>0</v>
      </c>
      <c r="K6176">
        <f>IF(ISNA(L6176),NA(),K4244)</f>
        <v>0</v>
      </c>
      <c r="L6176">
        <f>IF(OR(L4244="",AND(L4244=L4243,L4244=L4245)),NA(), L4244)</f>
        <v>0</v>
      </c>
      <c r="M6176">
        <f>IF(ISNA(N6176),NA(),M4244)</f>
        <v>0</v>
      </c>
      <c r="N6176">
        <f>IF(OR(N4244="",AND(N4244=N4243,N4244=N4245)),NA(), N4244)</f>
        <v>0</v>
      </c>
    </row>
    <row r="6177" spans="5:14">
      <c r="E6177">
        <f>IF(ISNA(F6177),NA(),E4245)</f>
        <v>0</v>
      </c>
      <c r="F6177">
        <f>IF(OR(F4245="",AND(F4245=F4244,F4245=F4246)),NA(), F4245)</f>
        <v>0</v>
      </c>
      <c r="G6177">
        <f>IF(ISNA(H6177),NA(),G4245)</f>
        <v>0</v>
      </c>
      <c r="H6177">
        <f>IF(OR(H4245="",AND(H4245=H4244,H4245=H4246)),NA(), H4245)</f>
        <v>0</v>
      </c>
      <c r="K6177">
        <f>IF(ISNA(L6177),NA(),K4245)</f>
        <v>0</v>
      </c>
      <c r="L6177">
        <f>IF(OR(L4245="",AND(L4245=L4244,L4245=L4246)),NA(), L4245)</f>
        <v>0</v>
      </c>
      <c r="M6177">
        <f>IF(ISNA(N6177),NA(),M4245)</f>
        <v>0</v>
      </c>
      <c r="N6177">
        <f>IF(OR(N4245="",AND(N4245=N4244,N4245=N4246)),NA(), N4245)</f>
        <v>0</v>
      </c>
    </row>
    <row r="6178" spans="5:14">
      <c r="E6178">
        <f>IF(ISNA(F6178),NA(),E4246)</f>
        <v>0</v>
      </c>
      <c r="F6178">
        <f>IF(OR(F4246="",AND(F4246=F4245,F4246=F4247)),NA(), F4246)</f>
        <v>0</v>
      </c>
      <c r="G6178">
        <f>IF(ISNA(H6178),NA(),G4246)</f>
        <v>0</v>
      </c>
      <c r="H6178">
        <f>IF(OR(H4246="",AND(H4246=H4245,H4246=H4247)),NA(), H4246)</f>
        <v>0</v>
      </c>
      <c r="K6178">
        <f>IF(ISNA(L6178),NA(),K4246)</f>
        <v>0</v>
      </c>
      <c r="L6178">
        <f>IF(OR(L4246="",AND(L4246=L4245,L4246=L4247)),NA(), L4246)</f>
        <v>0</v>
      </c>
      <c r="M6178">
        <f>IF(ISNA(N6178),NA(),M4246)</f>
        <v>0</v>
      </c>
      <c r="N6178">
        <f>IF(OR(N4246="",AND(N4246=N4245,N4246=N4247)),NA(), N4246)</f>
        <v>0</v>
      </c>
    </row>
    <row r="6179" spans="5:14">
      <c r="E6179">
        <f>IF(ISNA(F6179),NA(),E4247)</f>
        <v>0</v>
      </c>
      <c r="F6179">
        <f>IF(OR(F4247="",AND(F4247=F4246,F4247=F4248)),NA(), F4247)</f>
        <v>0</v>
      </c>
      <c r="G6179">
        <f>IF(ISNA(H6179),NA(),G4247)</f>
        <v>0</v>
      </c>
      <c r="H6179">
        <f>IF(OR(H4247="",AND(H4247=H4246,H4247=H4248)),NA(), H4247)</f>
        <v>0</v>
      </c>
      <c r="K6179">
        <f>IF(ISNA(L6179),NA(),K4247)</f>
        <v>0</v>
      </c>
      <c r="L6179">
        <f>IF(OR(L4247="",AND(L4247=L4246,L4247=L4248)),NA(), L4247)</f>
        <v>0</v>
      </c>
      <c r="M6179">
        <f>IF(ISNA(N6179),NA(),M4247)</f>
        <v>0</v>
      </c>
      <c r="N6179">
        <f>IF(OR(N4247="",AND(N4247=N4246,N4247=N4248)),NA(), N4247)</f>
        <v>0</v>
      </c>
    </row>
    <row r="6180" spans="5:14">
      <c r="E6180">
        <f>IF(ISNA(F6180),NA(),E4248)</f>
        <v>0</v>
      </c>
      <c r="F6180">
        <f>IF(OR(F4248="",AND(F4248=F4247,F4248=F4249)),NA(), F4248)</f>
        <v>0</v>
      </c>
      <c r="G6180">
        <f>IF(ISNA(H6180),NA(),G4248)</f>
        <v>0</v>
      </c>
      <c r="H6180">
        <f>IF(OR(H4248="",AND(H4248=H4247,H4248=H4249)),NA(), H4248)</f>
        <v>0</v>
      </c>
      <c r="K6180">
        <f>IF(ISNA(L6180),NA(),K4248)</f>
        <v>0</v>
      </c>
      <c r="L6180">
        <f>IF(OR(L4248="",AND(L4248=L4247,L4248=L4249)),NA(), L4248)</f>
        <v>0</v>
      </c>
      <c r="M6180">
        <f>IF(ISNA(N6180),NA(),M4248)</f>
        <v>0</v>
      </c>
      <c r="N6180">
        <f>IF(OR(N4248="",AND(N4248=N4247,N4248=N4249)),NA(), N4248)</f>
        <v>0</v>
      </c>
    </row>
    <row r="6181" spans="5:14">
      <c r="E6181">
        <f>IF(ISNA(F6181),NA(),E4249)</f>
        <v>0</v>
      </c>
      <c r="F6181">
        <f>IF(OR(F4249="",AND(F4249=F4248,F4249=F4250)),NA(), F4249)</f>
        <v>0</v>
      </c>
      <c r="G6181">
        <f>IF(ISNA(H6181),NA(),G4249)</f>
        <v>0</v>
      </c>
      <c r="H6181">
        <f>IF(OR(H4249="",AND(H4249=H4248,H4249=H4250)),NA(), H4249)</f>
        <v>0</v>
      </c>
      <c r="K6181">
        <f>IF(ISNA(L6181),NA(),K4249)</f>
        <v>0</v>
      </c>
      <c r="L6181">
        <f>IF(OR(L4249="",AND(L4249=L4248,L4249=L4250)),NA(), L4249)</f>
        <v>0</v>
      </c>
      <c r="M6181">
        <f>IF(ISNA(N6181),NA(),M4249)</f>
        <v>0</v>
      </c>
      <c r="N6181">
        <f>IF(OR(N4249="",AND(N4249=N4248,N4249=N4250)),NA(), N4249)</f>
        <v>0</v>
      </c>
    </row>
    <row r="6182" spans="5:14">
      <c r="E6182">
        <f>IF(ISNA(F6182),NA(),E4250)</f>
        <v>0</v>
      </c>
      <c r="F6182">
        <f>IF(OR(F4250="",AND(F4250=F4249,F4250=F4251)),NA(), F4250)</f>
        <v>0</v>
      </c>
      <c r="G6182">
        <f>IF(ISNA(H6182),NA(),G4250)</f>
        <v>0</v>
      </c>
      <c r="H6182">
        <f>IF(OR(H4250="",AND(H4250=H4249,H4250=H4251)),NA(), H4250)</f>
        <v>0</v>
      </c>
      <c r="K6182">
        <f>IF(ISNA(L6182),NA(),K4250)</f>
        <v>0</v>
      </c>
      <c r="L6182">
        <f>IF(OR(L4250="",AND(L4250=L4249,L4250=L4251)),NA(), L4250)</f>
        <v>0</v>
      </c>
      <c r="M6182">
        <f>IF(ISNA(N6182),NA(),M4250)</f>
        <v>0</v>
      </c>
      <c r="N6182">
        <f>IF(OR(N4250="",AND(N4250=N4249,N4250=N4251)),NA(), N4250)</f>
        <v>0</v>
      </c>
    </row>
    <row r="6183" spans="5:14">
      <c r="E6183">
        <f>IF(ISNA(F6183),NA(),E4251)</f>
        <v>0</v>
      </c>
      <c r="F6183">
        <f>IF(OR(F4251="",AND(F4251=F4250,F4251=F4252)),NA(), F4251)</f>
        <v>0</v>
      </c>
      <c r="G6183">
        <f>IF(ISNA(H6183),NA(),G4251)</f>
        <v>0</v>
      </c>
      <c r="H6183">
        <f>IF(OR(H4251="",AND(H4251=H4250,H4251=H4252)),NA(), H4251)</f>
        <v>0</v>
      </c>
      <c r="K6183">
        <f>IF(ISNA(L6183),NA(),K4251)</f>
        <v>0</v>
      </c>
      <c r="L6183">
        <f>IF(OR(L4251="",AND(L4251=L4250,L4251=L4252)),NA(), L4251)</f>
        <v>0</v>
      </c>
      <c r="M6183">
        <f>IF(ISNA(N6183),NA(),M4251)</f>
        <v>0</v>
      </c>
      <c r="N6183">
        <f>IF(OR(N4251="",AND(N4251=N4250,N4251=N4252)),NA(), N4251)</f>
        <v>0</v>
      </c>
    </row>
    <row r="6184" spans="5:14">
      <c r="E6184">
        <f>IF(ISNA(F6184),NA(),E4252)</f>
        <v>0</v>
      </c>
      <c r="F6184">
        <f>IF(OR(F4252="",AND(F4252=F4251,F4252=F4253)),NA(), F4252)</f>
        <v>0</v>
      </c>
      <c r="G6184">
        <f>IF(ISNA(H6184),NA(),G4252)</f>
        <v>0</v>
      </c>
      <c r="H6184">
        <f>IF(OR(H4252="",AND(H4252=H4251,H4252=H4253)),NA(), H4252)</f>
        <v>0</v>
      </c>
      <c r="K6184">
        <f>IF(ISNA(L6184),NA(),K4252)</f>
        <v>0</v>
      </c>
      <c r="L6184">
        <f>IF(OR(L4252="",AND(L4252=L4251,L4252=L4253)),NA(), L4252)</f>
        <v>0</v>
      </c>
      <c r="M6184">
        <f>IF(ISNA(N6184),NA(),M4252)</f>
        <v>0</v>
      </c>
      <c r="N6184">
        <f>IF(OR(N4252="",AND(N4252=N4251,N4252=N4253)),NA(), N4252)</f>
        <v>0</v>
      </c>
    </row>
    <row r="6185" spans="5:14">
      <c r="E6185">
        <f>IF(ISNA(F6185),NA(),E4253)</f>
        <v>0</v>
      </c>
      <c r="F6185">
        <f>IF(OR(F4253="",AND(F4253=F4252,F4253=F4254)),NA(), F4253)</f>
        <v>0</v>
      </c>
      <c r="G6185">
        <f>IF(ISNA(H6185),NA(),G4253)</f>
        <v>0</v>
      </c>
      <c r="H6185">
        <f>IF(OR(H4253="",AND(H4253=H4252,H4253=H4254)),NA(), H4253)</f>
        <v>0</v>
      </c>
      <c r="K6185">
        <f>IF(ISNA(L6185),NA(),K4253)</f>
        <v>0</v>
      </c>
      <c r="L6185">
        <f>IF(OR(L4253="",AND(L4253=L4252,L4253=L4254)),NA(), L4253)</f>
        <v>0</v>
      </c>
      <c r="M6185">
        <f>IF(ISNA(N6185),NA(),M4253)</f>
        <v>0</v>
      </c>
      <c r="N6185">
        <f>IF(OR(N4253="",AND(N4253=N4252,N4253=N4254)),NA(), N4253)</f>
        <v>0</v>
      </c>
    </row>
    <row r="6186" spans="5:14">
      <c r="E6186">
        <f>IF(ISNA(F6186),NA(),E4254)</f>
        <v>0</v>
      </c>
      <c r="F6186">
        <f>IF(OR(F4254="",AND(F4254=F4253,F4254=F4255)),NA(), F4254)</f>
        <v>0</v>
      </c>
      <c r="G6186">
        <f>IF(ISNA(H6186),NA(),G4254)</f>
        <v>0</v>
      </c>
      <c r="H6186">
        <f>IF(OR(H4254="",AND(H4254=H4253,H4254=H4255)),NA(), H4254)</f>
        <v>0</v>
      </c>
      <c r="K6186">
        <f>IF(ISNA(L6186),NA(),K4254)</f>
        <v>0</v>
      </c>
      <c r="L6186">
        <f>IF(OR(L4254="",AND(L4254=L4253,L4254=L4255)),NA(), L4254)</f>
        <v>0</v>
      </c>
      <c r="M6186">
        <f>IF(ISNA(N6186),NA(),M4254)</f>
        <v>0</v>
      </c>
      <c r="N6186">
        <f>IF(OR(N4254="",AND(N4254=N4253,N4254=N4255)),NA(), N4254)</f>
        <v>0</v>
      </c>
    </row>
    <row r="6187" spans="5:14">
      <c r="E6187">
        <f>IF(ISNA(F6187),NA(),E4255)</f>
        <v>0</v>
      </c>
      <c r="F6187">
        <f>IF(OR(F4255="",AND(F4255=F4254,F4255=F4256)),NA(), F4255)</f>
        <v>0</v>
      </c>
      <c r="G6187">
        <f>IF(ISNA(H6187),NA(),G4255)</f>
        <v>0</v>
      </c>
      <c r="H6187">
        <f>IF(OR(H4255="",AND(H4255=H4254,H4255=H4256)),NA(), H4255)</f>
        <v>0</v>
      </c>
      <c r="K6187">
        <f>IF(ISNA(L6187),NA(),K4255)</f>
        <v>0</v>
      </c>
      <c r="L6187">
        <f>IF(OR(L4255="",AND(L4255=L4254,L4255=L4256)),NA(), L4255)</f>
        <v>0</v>
      </c>
      <c r="M6187">
        <f>IF(ISNA(N6187),NA(),M4255)</f>
        <v>0</v>
      </c>
      <c r="N6187">
        <f>IF(OR(N4255="",AND(N4255=N4254,N4255=N4256)),NA(), N4255)</f>
        <v>0</v>
      </c>
    </row>
    <row r="6188" spans="5:14">
      <c r="E6188">
        <f>IF(ISNA(F6188),NA(),E4256)</f>
        <v>0</v>
      </c>
      <c r="F6188">
        <f>IF(OR(F4256="",AND(F4256=F4255,F4256=F4257)),NA(), F4256)</f>
        <v>0</v>
      </c>
      <c r="G6188">
        <f>IF(ISNA(H6188),NA(),G4256)</f>
        <v>0</v>
      </c>
      <c r="H6188">
        <f>IF(OR(H4256="",AND(H4256=H4255,H4256=H4257)),NA(), H4256)</f>
        <v>0</v>
      </c>
      <c r="K6188">
        <f>IF(ISNA(L6188),NA(),K4256)</f>
        <v>0</v>
      </c>
      <c r="L6188">
        <f>IF(OR(L4256="",AND(L4256=L4255,L4256=L4257)),NA(), L4256)</f>
        <v>0</v>
      </c>
      <c r="M6188">
        <f>IF(ISNA(N6188),NA(),M4256)</f>
        <v>0</v>
      </c>
      <c r="N6188">
        <f>IF(OR(N4256="",AND(N4256=N4255,N4256=N4257)),NA(), N4256)</f>
        <v>0</v>
      </c>
    </row>
    <row r="6189" spans="5:14">
      <c r="E6189">
        <f>IF(ISNA(F6189),NA(),E4257)</f>
        <v>0</v>
      </c>
      <c r="F6189">
        <f>IF(OR(F4257="",AND(F4257=F4256,F4257=F4258)),NA(), F4257)</f>
        <v>0</v>
      </c>
      <c r="G6189">
        <f>IF(ISNA(H6189),NA(),G4257)</f>
        <v>0</v>
      </c>
      <c r="H6189">
        <f>IF(OR(H4257="",AND(H4257=H4256,H4257=H4258)),NA(), H4257)</f>
        <v>0</v>
      </c>
      <c r="K6189">
        <f>IF(ISNA(L6189),NA(),K4257)</f>
        <v>0</v>
      </c>
      <c r="L6189">
        <f>IF(OR(L4257="",AND(L4257=L4256,L4257=L4258)),NA(), L4257)</f>
        <v>0</v>
      </c>
      <c r="M6189">
        <f>IF(ISNA(N6189),NA(),M4257)</f>
        <v>0</v>
      </c>
      <c r="N6189">
        <f>IF(OR(N4257="",AND(N4257=N4256,N4257=N4258)),NA(), N4257)</f>
        <v>0</v>
      </c>
    </row>
    <row r="6190" spans="5:14">
      <c r="E6190">
        <f>IF(ISNA(F6190),NA(),E4258)</f>
        <v>0</v>
      </c>
      <c r="F6190">
        <f>IF(OR(F4258="",AND(F4258=F4257,F4258=F4259)),NA(), F4258)</f>
        <v>0</v>
      </c>
      <c r="G6190">
        <f>IF(ISNA(H6190),NA(),G4258)</f>
        <v>0</v>
      </c>
      <c r="H6190">
        <f>IF(OR(H4258="",AND(H4258=H4257,H4258=H4259)),NA(), H4258)</f>
        <v>0</v>
      </c>
      <c r="K6190">
        <f>IF(ISNA(L6190),NA(),K4258)</f>
        <v>0</v>
      </c>
      <c r="L6190">
        <f>IF(OR(L4258="",AND(L4258=L4257,L4258=L4259)),NA(), L4258)</f>
        <v>0</v>
      </c>
      <c r="M6190">
        <f>IF(ISNA(N6190),NA(),M4258)</f>
        <v>0</v>
      </c>
      <c r="N6190">
        <f>IF(OR(N4258="",AND(N4258=N4257,N4258=N4259)),NA(), N4258)</f>
        <v>0</v>
      </c>
    </row>
    <row r="6191" spans="5:14">
      <c r="E6191">
        <f>IF(ISNA(F6191),NA(),E4259)</f>
        <v>0</v>
      </c>
      <c r="F6191">
        <f>IF(OR(F4259="",AND(F4259=F4258,F4259=F4260)),NA(), F4259)</f>
        <v>0</v>
      </c>
      <c r="G6191">
        <f>IF(ISNA(H6191),NA(),G4259)</f>
        <v>0</v>
      </c>
      <c r="H6191">
        <f>IF(OR(H4259="",AND(H4259=H4258,H4259=H4260)),NA(), H4259)</f>
        <v>0</v>
      </c>
      <c r="K6191">
        <f>IF(ISNA(L6191),NA(),K4259)</f>
        <v>0</v>
      </c>
      <c r="L6191">
        <f>IF(OR(L4259="",AND(L4259=L4258,L4259=L4260)),NA(), L4259)</f>
        <v>0</v>
      </c>
      <c r="M6191">
        <f>IF(ISNA(N6191),NA(),M4259)</f>
        <v>0</v>
      </c>
      <c r="N6191">
        <f>IF(OR(N4259="",AND(N4259=N4258,N4259=N4260)),NA(), N4259)</f>
        <v>0</v>
      </c>
    </row>
    <row r="6192" spans="5:14">
      <c r="E6192">
        <f>IF(ISNA(F6192),NA(),E4260)</f>
        <v>0</v>
      </c>
      <c r="F6192">
        <f>IF(OR(F4260="",AND(F4260=F4259,F4260=F4261)),NA(), F4260)</f>
        <v>0</v>
      </c>
      <c r="G6192">
        <f>IF(ISNA(H6192),NA(),G4260)</f>
        <v>0</v>
      </c>
      <c r="H6192">
        <f>IF(OR(H4260="",AND(H4260=H4259,H4260=H4261)),NA(), H4260)</f>
        <v>0</v>
      </c>
      <c r="K6192">
        <f>IF(ISNA(L6192),NA(),K4260)</f>
        <v>0</v>
      </c>
      <c r="L6192">
        <f>IF(OR(L4260="",AND(L4260=L4259,L4260=L4261)),NA(), L4260)</f>
        <v>0</v>
      </c>
      <c r="M6192">
        <f>IF(ISNA(N6192),NA(),M4260)</f>
        <v>0</v>
      </c>
      <c r="N6192">
        <f>IF(OR(N4260="",AND(N4260=N4259,N4260=N4261)),NA(), N4260)</f>
        <v>0</v>
      </c>
    </row>
    <row r="6193" spans="5:14">
      <c r="E6193">
        <f>IF(ISNA(F6193),NA(),E4261)</f>
        <v>0</v>
      </c>
      <c r="F6193">
        <f>IF(OR(F4261="",AND(F4261=F4260,F4261=F4262)),NA(), F4261)</f>
        <v>0</v>
      </c>
      <c r="G6193">
        <f>IF(ISNA(H6193),NA(),G4261)</f>
        <v>0</v>
      </c>
      <c r="H6193">
        <f>IF(OR(H4261="",AND(H4261=H4260,H4261=H4262)),NA(), H4261)</f>
        <v>0</v>
      </c>
      <c r="K6193">
        <f>IF(ISNA(L6193),NA(),K4261)</f>
        <v>0</v>
      </c>
      <c r="L6193">
        <f>IF(OR(L4261="",AND(L4261=L4260,L4261=L4262)),NA(), L4261)</f>
        <v>0</v>
      </c>
      <c r="M6193">
        <f>IF(ISNA(N6193),NA(),M4261)</f>
        <v>0</v>
      </c>
      <c r="N6193">
        <f>IF(OR(N4261="",AND(N4261=N4260,N4261=N4262)),NA(), N4261)</f>
        <v>0</v>
      </c>
    </row>
    <row r="6194" spans="5:14">
      <c r="E6194">
        <f>IF(ISNA(F6194),NA(),E4262)</f>
        <v>0</v>
      </c>
      <c r="F6194">
        <f>IF(OR(F4262="",AND(F4262=F4261,F4262=F4263)),NA(), F4262)</f>
        <v>0</v>
      </c>
      <c r="G6194">
        <f>IF(ISNA(H6194),NA(),G4262)</f>
        <v>0</v>
      </c>
      <c r="H6194">
        <f>IF(OR(H4262="",AND(H4262=H4261,H4262=H4263)),NA(), H4262)</f>
        <v>0</v>
      </c>
      <c r="K6194">
        <f>IF(ISNA(L6194),NA(),K4262)</f>
        <v>0</v>
      </c>
      <c r="L6194">
        <f>IF(OR(L4262="",AND(L4262=L4261,L4262=L4263)),NA(), L4262)</f>
        <v>0</v>
      </c>
      <c r="M6194">
        <f>IF(ISNA(N6194),NA(),M4262)</f>
        <v>0</v>
      </c>
      <c r="N6194">
        <f>IF(OR(N4262="",AND(N4262=N4261,N4262=N4263)),NA(), N4262)</f>
        <v>0</v>
      </c>
    </row>
    <row r="6195" spans="5:14">
      <c r="E6195">
        <f>IF(ISNA(F6195),NA(),E4263)</f>
        <v>0</v>
      </c>
      <c r="F6195">
        <f>IF(OR(F4263="",AND(F4263=F4262,F4263=F4264)),NA(), F4263)</f>
        <v>0</v>
      </c>
      <c r="G6195">
        <f>IF(ISNA(H6195),NA(),G4263)</f>
        <v>0</v>
      </c>
      <c r="H6195">
        <f>IF(OR(H4263="",AND(H4263=H4262,H4263=H4264)),NA(), H4263)</f>
        <v>0</v>
      </c>
      <c r="K6195">
        <f>IF(ISNA(L6195),NA(),K4263)</f>
        <v>0</v>
      </c>
      <c r="L6195">
        <f>IF(OR(L4263="",AND(L4263=L4262,L4263=L4264)),NA(), L4263)</f>
        <v>0</v>
      </c>
      <c r="M6195">
        <f>IF(ISNA(N6195),NA(),M4263)</f>
        <v>0</v>
      </c>
      <c r="N6195">
        <f>IF(OR(N4263="",AND(N4263=N4262,N4263=N4264)),NA(), N4263)</f>
        <v>0</v>
      </c>
    </row>
    <row r="6196" spans="5:14">
      <c r="E6196">
        <f>IF(ISNA(F6196),NA(),E4264)</f>
        <v>0</v>
      </c>
      <c r="F6196">
        <f>IF(OR(F4264="",AND(F4264=F4263,F4264=F4265)),NA(), F4264)</f>
        <v>0</v>
      </c>
      <c r="G6196">
        <f>IF(ISNA(H6196),NA(),G4264)</f>
        <v>0</v>
      </c>
      <c r="H6196">
        <f>IF(OR(H4264="",AND(H4264=H4263,H4264=H4265)),NA(), H4264)</f>
        <v>0</v>
      </c>
      <c r="K6196">
        <f>IF(ISNA(L6196),NA(),K4264)</f>
        <v>0</v>
      </c>
      <c r="L6196">
        <f>IF(OR(L4264="",AND(L4264=L4263,L4264=L4265)),NA(), L4264)</f>
        <v>0</v>
      </c>
      <c r="M6196">
        <f>IF(ISNA(N6196),NA(),M4264)</f>
        <v>0</v>
      </c>
      <c r="N6196">
        <f>IF(OR(N4264="",AND(N4264=N4263,N4264=N4265)),NA(), N4264)</f>
        <v>0</v>
      </c>
    </row>
    <row r="6197" spans="5:14">
      <c r="E6197">
        <f>IF(ISNA(F6197),NA(),E4265)</f>
        <v>0</v>
      </c>
      <c r="F6197">
        <f>IF(OR(F4265="",AND(F4265=F4264,F4265=F4266)),NA(), F4265)</f>
        <v>0</v>
      </c>
      <c r="G6197">
        <f>IF(ISNA(H6197),NA(),G4265)</f>
        <v>0</v>
      </c>
      <c r="H6197">
        <f>IF(OR(H4265="",AND(H4265=H4264,H4265=H4266)),NA(), H4265)</f>
        <v>0</v>
      </c>
      <c r="K6197">
        <f>IF(ISNA(L6197),NA(),K4265)</f>
        <v>0</v>
      </c>
      <c r="L6197">
        <f>IF(OR(L4265="",AND(L4265=L4264,L4265=L4266)),NA(), L4265)</f>
        <v>0</v>
      </c>
      <c r="M6197">
        <f>IF(ISNA(N6197),NA(),M4265)</f>
        <v>0</v>
      </c>
      <c r="N6197">
        <f>IF(OR(N4265="",AND(N4265=N4264,N4265=N4266)),NA(), N4265)</f>
        <v>0</v>
      </c>
    </row>
    <row r="6198" spans="5:14">
      <c r="E6198">
        <f>IF(ISNA(F6198),NA(),E4266)</f>
        <v>0</v>
      </c>
      <c r="F6198">
        <f>IF(OR(F4266="",AND(F4266=F4265,F4266=F4267)),NA(), F4266)</f>
        <v>0</v>
      </c>
      <c r="G6198">
        <f>IF(ISNA(H6198),NA(),G4266)</f>
        <v>0</v>
      </c>
      <c r="H6198">
        <f>IF(OR(H4266="",AND(H4266=H4265,H4266=H4267)),NA(), H4266)</f>
        <v>0</v>
      </c>
      <c r="K6198">
        <f>IF(ISNA(L6198),NA(),K4266)</f>
        <v>0</v>
      </c>
      <c r="L6198">
        <f>IF(OR(L4266="",AND(L4266=L4265,L4266=L4267)),NA(), L4266)</f>
        <v>0</v>
      </c>
      <c r="M6198">
        <f>IF(ISNA(N6198),NA(),M4266)</f>
        <v>0</v>
      </c>
      <c r="N6198">
        <f>IF(OR(N4266="",AND(N4266=N4265,N4266=N4267)),NA(), N4266)</f>
        <v>0</v>
      </c>
    </row>
    <row r="6199" spans="5:14">
      <c r="E6199">
        <f>IF(ISNA(F6199),NA(),E4267)</f>
        <v>0</v>
      </c>
      <c r="F6199">
        <f>IF(OR(F4267="",AND(F4267=F4266,F4267=F4268)),NA(), F4267)</f>
        <v>0</v>
      </c>
      <c r="G6199">
        <f>IF(ISNA(H6199),NA(),G4267)</f>
        <v>0</v>
      </c>
      <c r="H6199">
        <f>IF(OR(H4267="",AND(H4267=H4266,H4267=H4268)),NA(), H4267)</f>
        <v>0</v>
      </c>
      <c r="K6199">
        <f>IF(ISNA(L6199),NA(),K4267)</f>
        <v>0</v>
      </c>
      <c r="L6199">
        <f>IF(OR(L4267="",AND(L4267=L4266,L4267=L4268)),NA(), L4267)</f>
        <v>0</v>
      </c>
      <c r="M6199">
        <f>IF(ISNA(N6199),NA(),M4267)</f>
        <v>0</v>
      </c>
      <c r="N6199">
        <f>IF(OR(N4267="",AND(N4267=N4266,N4267=N4268)),NA(), N4267)</f>
        <v>0</v>
      </c>
    </row>
    <row r="6200" spans="5:14">
      <c r="E6200">
        <f>IF(ISNA(F6200),NA(),E4268)</f>
        <v>0</v>
      </c>
      <c r="F6200">
        <f>IF(OR(F4268="",AND(F4268=F4267,F4268=F4269)),NA(), F4268)</f>
        <v>0</v>
      </c>
      <c r="G6200">
        <f>IF(ISNA(H6200),NA(),G4268)</f>
        <v>0</v>
      </c>
      <c r="H6200">
        <f>IF(OR(H4268="",AND(H4268=H4267,H4268=H4269)),NA(), H4268)</f>
        <v>0</v>
      </c>
      <c r="K6200">
        <f>IF(ISNA(L6200),NA(),K4268)</f>
        <v>0</v>
      </c>
      <c r="L6200">
        <f>IF(OR(L4268="",AND(L4268=L4267,L4268=L4269)),NA(), L4268)</f>
        <v>0</v>
      </c>
      <c r="M6200">
        <f>IF(ISNA(N6200),NA(),M4268)</f>
        <v>0</v>
      </c>
      <c r="N6200">
        <f>IF(OR(N4268="",AND(N4268=N4267,N4268=N4269)),NA(), N4268)</f>
        <v>0</v>
      </c>
    </row>
    <row r="6201" spans="5:14">
      <c r="E6201">
        <f>IF(ISNA(F6201),NA(),E4269)</f>
        <v>0</v>
      </c>
      <c r="F6201">
        <f>IF(OR(F4269="",AND(F4269=F4268,F4269=F4270)),NA(), F4269)</f>
        <v>0</v>
      </c>
      <c r="G6201">
        <f>IF(ISNA(H6201),NA(),G4269)</f>
        <v>0</v>
      </c>
      <c r="H6201">
        <f>IF(OR(H4269="",AND(H4269=H4268,H4269=H4270)),NA(), H4269)</f>
        <v>0</v>
      </c>
      <c r="K6201">
        <f>IF(ISNA(L6201),NA(),K4269)</f>
        <v>0</v>
      </c>
      <c r="L6201">
        <f>IF(OR(L4269="",AND(L4269=L4268,L4269=L4270)),NA(), L4269)</f>
        <v>0</v>
      </c>
      <c r="M6201">
        <f>IF(ISNA(N6201),NA(),M4269)</f>
        <v>0</v>
      </c>
      <c r="N6201">
        <f>IF(OR(N4269="",AND(N4269=N4268,N4269=N4270)),NA(), N4269)</f>
        <v>0</v>
      </c>
    </row>
    <row r="6202" spans="5:14">
      <c r="E6202">
        <f>IF(ISNA(F6202),NA(),E4270)</f>
        <v>0</v>
      </c>
      <c r="F6202">
        <f>IF(OR(F4270="",AND(F4270=F4269,F4270=F4271)),NA(), F4270)</f>
        <v>0</v>
      </c>
      <c r="G6202">
        <f>IF(ISNA(H6202),NA(),G4270)</f>
        <v>0</v>
      </c>
      <c r="H6202">
        <f>IF(OR(H4270="",AND(H4270=H4269,H4270=H4271)),NA(), H4270)</f>
        <v>0</v>
      </c>
      <c r="K6202">
        <f>IF(ISNA(L6202),NA(),K4270)</f>
        <v>0</v>
      </c>
      <c r="L6202">
        <f>IF(OR(L4270="",AND(L4270=L4269,L4270=L4271)),NA(), L4270)</f>
        <v>0</v>
      </c>
      <c r="M6202">
        <f>IF(ISNA(N6202),NA(),M4270)</f>
        <v>0</v>
      </c>
      <c r="N6202">
        <f>IF(OR(N4270="",AND(N4270=N4269,N4270=N4271)),NA(), N4270)</f>
        <v>0</v>
      </c>
    </row>
    <row r="6203" spans="5:14">
      <c r="E6203">
        <f>IF(ISNA(F6203),NA(),E4271)</f>
        <v>0</v>
      </c>
      <c r="F6203">
        <f>IF(OR(F4271="",AND(F4271=F4270,F4271=F4272)),NA(), F4271)</f>
        <v>0</v>
      </c>
      <c r="G6203">
        <f>IF(ISNA(H6203),NA(),G4271)</f>
        <v>0</v>
      </c>
      <c r="H6203">
        <f>IF(OR(H4271="",AND(H4271=H4270,H4271=H4272)),NA(), H4271)</f>
        <v>0</v>
      </c>
      <c r="K6203">
        <f>IF(ISNA(L6203),NA(),K4271)</f>
        <v>0</v>
      </c>
      <c r="L6203">
        <f>IF(OR(L4271="",AND(L4271=L4270,L4271=L4272)),NA(), L4271)</f>
        <v>0</v>
      </c>
      <c r="M6203">
        <f>IF(ISNA(N6203),NA(),M4271)</f>
        <v>0</v>
      </c>
      <c r="N6203">
        <f>IF(OR(N4271="",AND(N4271=N4270,N4271=N4272)),NA(), N4271)</f>
        <v>0</v>
      </c>
    </row>
    <row r="6204" spans="5:14">
      <c r="E6204">
        <f>IF(ISNA(F6204),NA(),E4272)</f>
        <v>0</v>
      </c>
      <c r="F6204">
        <f>IF(OR(F4272="",AND(F4272=F4271,F4272=F4273)),NA(), F4272)</f>
        <v>0</v>
      </c>
      <c r="G6204">
        <f>IF(ISNA(H6204),NA(),G4272)</f>
        <v>0</v>
      </c>
      <c r="H6204">
        <f>IF(OR(H4272="",AND(H4272=H4271,H4272=H4273)),NA(), H4272)</f>
        <v>0</v>
      </c>
      <c r="K6204">
        <f>IF(ISNA(L6204),NA(),K4272)</f>
        <v>0</v>
      </c>
      <c r="L6204">
        <f>IF(OR(L4272="",AND(L4272=L4271,L4272=L4273)),NA(), L4272)</f>
        <v>0</v>
      </c>
      <c r="M6204">
        <f>IF(ISNA(N6204),NA(),M4272)</f>
        <v>0</v>
      </c>
      <c r="N6204">
        <f>IF(OR(N4272="",AND(N4272=N4271,N4272=N4273)),NA(), N4272)</f>
        <v>0</v>
      </c>
    </row>
    <row r="6205" spans="5:14">
      <c r="E6205">
        <f>IF(ISNA(F6205),NA(),E4273)</f>
        <v>0</v>
      </c>
      <c r="F6205">
        <f>IF(OR(F4273="",AND(F4273=F4272,F4273=F4274)),NA(), F4273)</f>
        <v>0</v>
      </c>
      <c r="G6205">
        <f>IF(ISNA(H6205),NA(),G4273)</f>
        <v>0</v>
      </c>
      <c r="H6205">
        <f>IF(OR(H4273="",AND(H4273=H4272,H4273=H4274)),NA(), H4273)</f>
        <v>0</v>
      </c>
      <c r="K6205">
        <f>IF(ISNA(L6205),NA(),K4273)</f>
        <v>0</v>
      </c>
      <c r="L6205">
        <f>IF(OR(L4273="",AND(L4273=L4272,L4273=L4274)),NA(), L4273)</f>
        <v>0</v>
      </c>
      <c r="M6205">
        <f>IF(ISNA(N6205),NA(),M4273)</f>
        <v>0</v>
      </c>
      <c r="N6205">
        <f>IF(OR(N4273="",AND(N4273=N4272,N4273=N4274)),NA(), N4273)</f>
        <v>0</v>
      </c>
    </row>
    <row r="6206" spans="5:14">
      <c r="E6206">
        <f>IF(ISNA(F6206),NA(),E4274)</f>
        <v>0</v>
      </c>
      <c r="F6206">
        <f>IF(OR(F4274="",AND(F4274=F4273,F4274=F4275)),NA(), F4274)</f>
        <v>0</v>
      </c>
      <c r="G6206">
        <f>IF(ISNA(H6206),NA(),G4274)</f>
        <v>0</v>
      </c>
      <c r="H6206">
        <f>IF(OR(H4274="",AND(H4274=H4273,H4274=H4275)),NA(), H4274)</f>
        <v>0</v>
      </c>
      <c r="K6206">
        <f>IF(ISNA(L6206),NA(),K4274)</f>
        <v>0</v>
      </c>
      <c r="L6206">
        <f>IF(OR(L4274="",AND(L4274=L4273,L4274=L4275)),NA(), L4274)</f>
        <v>0</v>
      </c>
      <c r="M6206">
        <f>IF(ISNA(N6206),NA(),M4274)</f>
        <v>0</v>
      </c>
      <c r="N6206">
        <f>IF(OR(N4274="",AND(N4274=N4273,N4274=N4275)),NA(), N4274)</f>
        <v>0</v>
      </c>
    </row>
    <row r="6207" spans="5:14">
      <c r="E6207">
        <f>IF(ISNA(F6207),NA(),E4275)</f>
        <v>0</v>
      </c>
      <c r="F6207">
        <f>IF(OR(F4275="",AND(F4275=F4274,F4275=F4276)),NA(), F4275)</f>
        <v>0</v>
      </c>
      <c r="G6207">
        <f>IF(ISNA(H6207),NA(),G4275)</f>
        <v>0</v>
      </c>
      <c r="H6207">
        <f>IF(OR(H4275="",AND(H4275=H4274,H4275=H4276)),NA(), H4275)</f>
        <v>0</v>
      </c>
      <c r="K6207">
        <f>IF(ISNA(L6207),NA(),K4275)</f>
        <v>0</v>
      </c>
      <c r="L6207">
        <f>IF(OR(L4275="",AND(L4275=L4274,L4275=L4276)),NA(), L4275)</f>
        <v>0</v>
      </c>
      <c r="M6207">
        <f>IF(ISNA(N6207),NA(),M4275)</f>
        <v>0</v>
      </c>
      <c r="N6207">
        <f>IF(OR(N4275="",AND(N4275=N4274,N4275=N4276)),NA(), N4275)</f>
        <v>0</v>
      </c>
    </row>
    <row r="6208" spans="5:14">
      <c r="E6208">
        <f>IF(ISNA(F6208),NA(),E4276)</f>
        <v>0</v>
      </c>
      <c r="F6208">
        <f>IF(OR(F4276="",AND(F4276=F4275,F4276=F4277)),NA(), F4276)</f>
        <v>0</v>
      </c>
      <c r="G6208">
        <f>IF(ISNA(H6208),NA(),G4276)</f>
        <v>0</v>
      </c>
      <c r="H6208">
        <f>IF(OR(H4276="",AND(H4276=H4275,H4276=H4277)),NA(), H4276)</f>
        <v>0</v>
      </c>
      <c r="K6208">
        <f>IF(ISNA(L6208),NA(),K4276)</f>
        <v>0</v>
      </c>
      <c r="L6208">
        <f>IF(OR(L4276="",AND(L4276=L4275,L4276=L4277)),NA(), L4276)</f>
        <v>0</v>
      </c>
      <c r="M6208">
        <f>IF(ISNA(N6208),NA(),M4276)</f>
        <v>0</v>
      </c>
      <c r="N6208">
        <f>IF(OR(N4276="",AND(N4276=N4275,N4276=N4277)),NA(), N4276)</f>
        <v>0</v>
      </c>
    </row>
    <row r="6209" spans="5:14">
      <c r="E6209">
        <f>IF(ISNA(F6209),NA(),E4277)</f>
        <v>0</v>
      </c>
      <c r="F6209">
        <f>IF(OR(F4277="",AND(F4277=F4276,F4277=F4278)),NA(), F4277)</f>
        <v>0</v>
      </c>
      <c r="G6209">
        <f>IF(ISNA(H6209),NA(),G4277)</f>
        <v>0</v>
      </c>
      <c r="H6209">
        <f>IF(OR(H4277="",AND(H4277=H4276,H4277=H4278)),NA(), H4277)</f>
        <v>0</v>
      </c>
      <c r="K6209">
        <f>IF(ISNA(L6209),NA(),K4277)</f>
        <v>0</v>
      </c>
      <c r="L6209">
        <f>IF(OR(L4277="",AND(L4277=L4276,L4277=L4278)),NA(), L4277)</f>
        <v>0</v>
      </c>
      <c r="M6209">
        <f>IF(ISNA(N6209),NA(),M4277)</f>
        <v>0</v>
      </c>
      <c r="N6209">
        <f>IF(OR(N4277="",AND(N4277=N4276,N4277=N4278)),NA(), N4277)</f>
        <v>0</v>
      </c>
    </row>
    <row r="6210" spans="5:14">
      <c r="E6210">
        <f>IF(ISNA(F6210),NA(),E4278)</f>
        <v>0</v>
      </c>
      <c r="F6210">
        <f>IF(OR(F4278="",AND(F4278=F4277,F4278=F4279)),NA(), F4278)</f>
        <v>0</v>
      </c>
      <c r="G6210">
        <f>IF(ISNA(H6210),NA(),G4278)</f>
        <v>0</v>
      </c>
      <c r="H6210">
        <f>IF(OR(H4278="",AND(H4278=H4277,H4278=H4279)),NA(), H4278)</f>
        <v>0</v>
      </c>
      <c r="K6210">
        <f>IF(ISNA(L6210),NA(),K4278)</f>
        <v>0</v>
      </c>
      <c r="L6210">
        <f>IF(OR(L4278="",AND(L4278=L4277,L4278=L4279)),NA(), L4278)</f>
        <v>0</v>
      </c>
      <c r="M6210">
        <f>IF(ISNA(N6210),NA(),M4278)</f>
        <v>0</v>
      </c>
      <c r="N6210">
        <f>IF(OR(N4278="",AND(N4278=N4277,N4278=N4279)),NA(), N4278)</f>
        <v>0</v>
      </c>
    </row>
    <row r="6211" spans="5:14">
      <c r="E6211">
        <f>IF(ISNA(F6211),NA(),E4279)</f>
        <v>0</v>
      </c>
      <c r="F6211">
        <f>IF(OR(F4279="",AND(F4279=F4278,F4279=F4280)),NA(), F4279)</f>
        <v>0</v>
      </c>
      <c r="G6211">
        <f>IF(ISNA(H6211),NA(),G4279)</f>
        <v>0</v>
      </c>
      <c r="H6211">
        <f>IF(OR(H4279="",AND(H4279=H4278,H4279=H4280)),NA(), H4279)</f>
        <v>0</v>
      </c>
      <c r="K6211">
        <f>IF(ISNA(L6211),NA(),K4279)</f>
        <v>0</v>
      </c>
      <c r="L6211">
        <f>IF(OR(L4279="",AND(L4279=L4278,L4279=L4280)),NA(), L4279)</f>
        <v>0</v>
      </c>
      <c r="M6211">
        <f>IF(ISNA(N6211),NA(),M4279)</f>
        <v>0</v>
      </c>
      <c r="N6211">
        <f>IF(OR(N4279="",AND(N4279=N4278,N4279=N4280)),NA(), N4279)</f>
        <v>0</v>
      </c>
    </row>
    <row r="6212" spans="5:14">
      <c r="E6212">
        <f>IF(ISNA(F6212),NA(),E4280)</f>
        <v>0</v>
      </c>
      <c r="F6212">
        <f>IF(OR(F4280="",AND(F4280=F4279,F4280=F4281)),NA(), F4280)</f>
        <v>0</v>
      </c>
      <c r="G6212">
        <f>IF(ISNA(H6212),NA(),G4280)</f>
        <v>0</v>
      </c>
      <c r="H6212">
        <f>IF(OR(H4280="",AND(H4280=H4279,H4280=H4281)),NA(), H4280)</f>
        <v>0</v>
      </c>
      <c r="K6212">
        <f>IF(ISNA(L6212),NA(),K4280)</f>
        <v>0</v>
      </c>
      <c r="L6212">
        <f>IF(OR(L4280="",AND(L4280=L4279,L4280=L4281)),NA(), L4280)</f>
        <v>0</v>
      </c>
      <c r="M6212">
        <f>IF(ISNA(N6212),NA(),M4280)</f>
        <v>0</v>
      </c>
      <c r="N6212">
        <f>IF(OR(N4280="",AND(N4280=N4279,N4280=N4281)),NA(), N4280)</f>
        <v>0</v>
      </c>
    </row>
    <row r="6213" spans="5:14">
      <c r="E6213">
        <f>IF(ISNA(F6213),NA(),E4281)</f>
        <v>0</v>
      </c>
      <c r="F6213">
        <f>IF(OR(F4281="",AND(F4281=F4280,F4281=F4282)),NA(), F4281)</f>
        <v>0</v>
      </c>
      <c r="G6213">
        <f>IF(ISNA(H6213),NA(),G4281)</f>
        <v>0</v>
      </c>
      <c r="H6213">
        <f>IF(OR(H4281="",AND(H4281=H4280,H4281=H4282)),NA(), H4281)</f>
        <v>0</v>
      </c>
      <c r="K6213">
        <f>IF(ISNA(L6213),NA(),K4281)</f>
        <v>0</v>
      </c>
      <c r="L6213">
        <f>IF(OR(L4281="",AND(L4281=L4280,L4281=L4282)),NA(), L4281)</f>
        <v>0</v>
      </c>
      <c r="M6213">
        <f>IF(ISNA(N6213),NA(),M4281)</f>
        <v>0</v>
      </c>
      <c r="N6213">
        <f>IF(OR(N4281="",AND(N4281=N4280,N4281=N4282)),NA(), N4281)</f>
        <v>0</v>
      </c>
    </row>
    <row r="6214" spans="5:14">
      <c r="E6214">
        <f>IF(ISNA(F6214),NA(),E4282)</f>
        <v>0</v>
      </c>
      <c r="F6214">
        <f>IF(OR(F4282="",AND(F4282=F4281,F4282=F4283)),NA(), F4282)</f>
        <v>0</v>
      </c>
      <c r="G6214">
        <f>IF(ISNA(H6214),NA(),G4282)</f>
        <v>0</v>
      </c>
      <c r="H6214">
        <f>IF(OR(H4282="",AND(H4282=H4281,H4282=H4283)),NA(), H4282)</f>
        <v>0</v>
      </c>
      <c r="K6214">
        <f>IF(ISNA(L6214),NA(),K4282)</f>
        <v>0</v>
      </c>
      <c r="L6214">
        <f>IF(OR(L4282="",AND(L4282=L4281,L4282=L4283)),NA(), L4282)</f>
        <v>0</v>
      </c>
      <c r="M6214">
        <f>IF(ISNA(N6214),NA(),M4282)</f>
        <v>0</v>
      </c>
      <c r="N6214">
        <f>IF(OR(N4282="",AND(N4282=N4281,N4282=N4283)),NA(), N4282)</f>
        <v>0</v>
      </c>
    </row>
    <row r="6215" spans="5:14">
      <c r="E6215">
        <f>IF(ISNA(F6215),NA(),E4283)</f>
        <v>0</v>
      </c>
      <c r="F6215">
        <f>IF(OR(F4283="",AND(F4283=F4282,F4283=F4284)),NA(), F4283)</f>
        <v>0</v>
      </c>
      <c r="G6215">
        <f>IF(ISNA(H6215),NA(),G4283)</f>
        <v>0</v>
      </c>
      <c r="H6215">
        <f>IF(OR(H4283="",AND(H4283=H4282,H4283=H4284)),NA(), H4283)</f>
        <v>0</v>
      </c>
      <c r="K6215">
        <f>IF(ISNA(L6215),NA(),K4283)</f>
        <v>0</v>
      </c>
      <c r="L6215">
        <f>IF(OR(L4283="",AND(L4283=L4282,L4283=L4284)),NA(), L4283)</f>
        <v>0</v>
      </c>
      <c r="M6215">
        <f>IF(ISNA(N6215),NA(),M4283)</f>
        <v>0</v>
      </c>
      <c r="N6215">
        <f>IF(OR(N4283="",AND(N4283=N4282,N4283=N4284)),NA(), N4283)</f>
        <v>0</v>
      </c>
    </row>
    <row r="6216" spans="5:14">
      <c r="E6216">
        <f>IF(ISNA(F6216),NA(),E4284)</f>
        <v>0</v>
      </c>
      <c r="F6216">
        <f>IF(OR(F4284="",AND(F4284=F4283,F4284=F4285)),NA(), F4284)</f>
        <v>0</v>
      </c>
      <c r="G6216">
        <f>IF(ISNA(H6216),NA(),G4284)</f>
        <v>0</v>
      </c>
      <c r="H6216">
        <f>IF(OR(H4284="",AND(H4284=H4283,H4284=H4285)),NA(), H4284)</f>
        <v>0</v>
      </c>
      <c r="K6216">
        <f>IF(ISNA(L6216),NA(),K4284)</f>
        <v>0</v>
      </c>
      <c r="L6216">
        <f>IF(OR(L4284="",AND(L4284=L4283,L4284=L4285)),NA(), L4284)</f>
        <v>0</v>
      </c>
      <c r="M6216">
        <f>IF(ISNA(N6216),NA(),M4284)</f>
        <v>0</v>
      </c>
      <c r="N6216">
        <f>IF(OR(N4284="",AND(N4284=N4283,N4284=N4285)),NA(), N4284)</f>
        <v>0</v>
      </c>
    </row>
    <row r="6217" spans="5:14">
      <c r="E6217">
        <f>IF(ISNA(F6217),NA(),E4285)</f>
        <v>0</v>
      </c>
      <c r="F6217">
        <f>IF(OR(F4285="",AND(F4285=F4284,F4285=F4286)),NA(), F4285)</f>
        <v>0</v>
      </c>
      <c r="G6217">
        <f>IF(ISNA(H6217),NA(),G4285)</f>
        <v>0</v>
      </c>
      <c r="H6217">
        <f>IF(OR(H4285="",AND(H4285=H4284,H4285=H4286)),NA(), H4285)</f>
        <v>0</v>
      </c>
      <c r="K6217">
        <f>IF(ISNA(L6217),NA(),K4285)</f>
        <v>0</v>
      </c>
      <c r="L6217">
        <f>IF(OR(L4285="",AND(L4285=L4284,L4285=L4286)),NA(), L4285)</f>
        <v>0</v>
      </c>
      <c r="M6217">
        <f>IF(ISNA(N6217),NA(),M4285)</f>
        <v>0</v>
      </c>
      <c r="N6217">
        <f>IF(OR(N4285="",AND(N4285=N4284,N4285=N4286)),NA(), N4285)</f>
        <v>0</v>
      </c>
    </row>
    <row r="6218" spans="5:14">
      <c r="E6218">
        <f>IF(ISNA(F6218),NA(),E4286)</f>
        <v>0</v>
      </c>
      <c r="F6218">
        <f>IF(OR(F4286="",AND(F4286=F4285,F4286=F4287)),NA(), F4286)</f>
        <v>0</v>
      </c>
      <c r="G6218">
        <f>IF(ISNA(H6218),NA(),G4286)</f>
        <v>0</v>
      </c>
      <c r="H6218">
        <f>IF(OR(H4286="",AND(H4286=H4285,H4286=H4287)),NA(), H4286)</f>
        <v>0</v>
      </c>
      <c r="K6218">
        <f>IF(ISNA(L6218),NA(),K4286)</f>
        <v>0</v>
      </c>
      <c r="L6218">
        <f>IF(OR(L4286="",AND(L4286=L4285,L4286=L4287)),NA(), L4286)</f>
        <v>0</v>
      </c>
      <c r="M6218">
        <f>IF(ISNA(N6218),NA(),M4286)</f>
        <v>0</v>
      </c>
      <c r="N6218">
        <f>IF(OR(N4286="",AND(N4286=N4285,N4286=N4287)),NA(), N4286)</f>
        <v>0</v>
      </c>
    </row>
    <row r="6219" spans="5:14">
      <c r="E6219">
        <f>IF(ISNA(F6219),NA(),E4287)</f>
        <v>0</v>
      </c>
      <c r="F6219">
        <f>IF(OR(F4287="",AND(F4287=F4286,F4287=F4288)),NA(), F4287)</f>
        <v>0</v>
      </c>
      <c r="G6219">
        <f>IF(ISNA(H6219),NA(),G4287)</f>
        <v>0</v>
      </c>
      <c r="H6219">
        <f>IF(OR(H4287="",AND(H4287=H4286,H4287=H4288)),NA(), H4287)</f>
        <v>0</v>
      </c>
      <c r="K6219">
        <f>IF(ISNA(L6219),NA(),K4287)</f>
        <v>0</v>
      </c>
      <c r="L6219">
        <f>IF(OR(L4287="",AND(L4287=L4286,L4287=L4288)),NA(), L4287)</f>
        <v>0</v>
      </c>
      <c r="M6219">
        <f>IF(ISNA(N6219),NA(),M4287)</f>
        <v>0</v>
      </c>
      <c r="N6219">
        <f>IF(OR(N4287="",AND(N4287=N4286,N4287=N4288)),NA(), N4287)</f>
        <v>0</v>
      </c>
    </row>
    <row r="6220" spans="5:14">
      <c r="E6220">
        <f>IF(ISNA(F6220),NA(),E4288)</f>
        <v>0</v>
      </c>
      <c r="F6220">
        <f>IF(OR(F4288="",AND(F4288=F4287,F4288=F4289)),NA(), F4288)</f>
        <v>0</v>
      </c>
      <c r="G6220">
        <f>IF(ISNA(H6220),NA(),G4288)</f>
        <v>0</v>
      </c>
      <c r="H6220">
        <f>IF(OR(H4288="",AND(H4288=H4287,H4288=H4289)),NA(), H4288)</f>
        <v>0</v>
      </c>
      <c r="K6220">
        <f>IF(ISNA(L6220),NA(),K4288)</f>
        <v>0</v>
      </c>
      <c r="L6220">
        <f>IF(OR(L4288="",AND(L4288=L4287,L4288=L4289)),NA(), L4288)</f>
        <v>0</v>
      </c>
      <c r="M6220">
        <f>IF(ISNA(N6220),NA(),M4288)</f>
        <v>0</v>
      </c>
      <c r="N6220">
        <f>IF(OR(N4288="",AND(N4288=N4287,N4288=N4289)),NA(), N4288)</f>
        <v>0</v>
      </c>
    </row>
    <row r="6221" spans="5:14">
      <c r="E6221">
        <f>IF(ISNA(F6221),NA(),E4289)</f>
        <v>0</v>
      </c>
      <c r="F6221">
        <f>IF(OR(F4289="",AND(F4289=F4288,F4289=F4290)),NA(), F4289)</f>
        <v>0</v>
      </c>
      <c r="G6221">
        <f>IF(ISNA(H6221),NA(),G4289)</f>
        <v>0</v>
      </c>
      <c r="H6221">
        <f>IF(OR(H4289="",AND(H4289=H4288,H4289=H4290)),NA(), H4289)</f>
        <v>0</v>
      </c>
      <c r="K6221">
        <f>IF(ISNA(L6221),NA(),K4289)</f>
        <v>0</v>
      </c>
      <c r="L6221">
        <f>IF(OR(L4289="",AND(L4289=L4288,L4289=L4290)),NA(), L4289)</f>
        <v>0</v>
      </c>
      <c r="M6221">
        <f>IF(ISNA(N6221),NA(),M4289)</f>
        <v>0</v>
      </c>
      <c r="N6221">
        <f>IF(OR(N4289="",AND(N4289=N4288,N4289=N4290)),NA(), N4289)</f>
        <v>0</v>
      </c>
    </row>
    <row r="6222" spans="5:14">
      <c r="E6222">
        <f>IF(ISNA(F6222),NA(),E4290)</f>
        <v>0</v>
      </c>
      <c r="F6222">
        <f>IF(OR(F4290="",AND(F4290=F4289,F4290=F4291)),NA(), F4290)</f>
        <v>0</v>
      </c>
      <c r="G6222">
        <f>IF(ISNA(H6222),NA(),G4290)</f>
        <v>0</v>
      </c>
      <c r="H6222">
        <f>IF(OR(H4290="",AND(H4290=H4289,H4290=H4291)),NA(), H4290)</f>
        <v>0</v>
      </c>
      <c r="K6222">
        <f>IF(ISNA(L6222),NA(),K4290)</f>
        <v>0</v>
      </c>
      <c r="L6222">
        <f>IF(OR(L4290="",AND(L4290=L4289,L4290=L4291)),NA(), L4290)</f>
        <v>0</v>
      </c>
      <c r="M6222">
        <f>IF(ISNA(N6222),NA(),M4290)</f>
        <v>0</v>
      </c>
      <c r="N6222">
        <f>IF(OR(N4290="",AND(N4290=N4289,N4290=N4291)),NA(), N4290)</f>
        <v>0</v>
      </c>
    </row>
    <row r="6223" spans="5:14">
      <c r="E6223">
        <f>IF(ISNA(F6223),NA(),E4291)</f>
        <v>0</v>
      </c>
      <c r="F6223">
        <f>IF(OR(F4291="",AND(F4291=F4290,F4291=F4292)),NA(), F4291)</f>
        <v>0</v>
      </c>
      <c r="G6223">
        <f>IF(ISNA(H6223),NA(),G4291)</f>
        <v>0</v>
      </c>
      <c r="H6223">
        <f>IF(OR(H4291="",AND(H4291=H4290,H4291=H4292)),NA(), H4291)</f>
        <v>0</v>
      </c>
      <c r="K6223">
        <f>IF(ISNA(L6223),NA(),K4291)</f>
        <v>0</v>
      </c>
      <c r="L6223">
        <f>IF(OR(L4291="",AND(L4291=L4290,L4291=L4292)),NA(), L4291)</f>
        <v>0</v>
      </c>
      <c r="M6223">
        <f>IF(ISNA(N6223),NA(),M4291)</f>
        <v>0</v>
      </c>
      <c r="N6223">
        <f>IF(OR(N4291="",AND(N4291=N4290,N4291=N4292)),NA(), N4291)</f>
        <v>0</v>
      </c>
    </row>
    <row r="6224" spans="5:14">
      <c r="E6224">
        <f>IF(ISNA(F6224),NA(),E4292)</f>
        <v>0</v>
      </c>
      <c r="F6224">
        <f>IF(OR(F4292="",AND(F4292=F4291,F4292=F4293)),NA(), F4292)</f>
        <v>0</v>
      </c>
      <c r="G6224">
        <f>IF(ISNA(H6224),NA(),G4292)</f>
        <v>0</v>
      </c>
      <c r="H6224">
        <f>IF(OR(H4292="",AND(H4292=H4291,H4292=H4293)),NA(), H4292)</f>
        <v>0</v>
      </c>
      <c r="K6224">
        <f>IF(ISNA(L6224),NA(),K4292)</f>
        <v>0</v>
      </c>
      <c r="L6224">
        <f>IF(OR(L4292="",AND(L4292=L4291,L4292=L4293)),NA(), L4292)</f>
        <v>0</v>
      </c>
      <c r="M6224">
        <f>IF(ISNA(N6224),NA(),M4292)</f>
        <v>0</v>
      </c>
      <c r="N6224">
        <f>IF(OR(N4292="",AND(N4292=N4291,N4292=N4293)),NA(), N4292)</f>
        <v>0</v>
      </c>
    </row>
    <row r="6225" spans="5:14">
      <c r="E6225">
        <f>IF(ISNA(F6225),NA(),E4293)</f>
        <v>0</v>
      </c>
      <c r="F6225">
        <f>IF(OR(F4293="",AND(F4293=F4292,F4293=F4294)),NA(), F4293)</f>
        <v>0</v>
      </c>
      <c r="G6225">
        <f>IF(ISNA(H6225),NA(),G4293)</f>
        <v>0</v>
      </c>
      <c r="H6225">
        <f>IF(OR(H4293="",AND(H4293=H4292,H4293=H4294)),NA(), H4293)</f>
        <v>0</v>
      </c>
      <c r="K6225">
        <f>IF(ISNA(L6225),NA(),K4293)</f>
        <v>0</v>
      </c>
      <c r="L6225">
        <f>IF(OR(L4293="",AND(L4293=L4292,L4293=L4294)),NA(), L4293)</f>
        <v>0</v>
      </c>
      <c r="M6225">
        <f>IF(ISNA(N6225),NA(),M4293)</f>
        <v>0</v>
      </c>
      <c r="N6225">
        <f>IF(OR(N4293="",AND(N4293=N4292,N4293=N4294)),NA(), N4293)</f>
        <v>0</v>
      </c>
    </row>
    <row r="6226" spans="5:14">
      <c r="E6226">
        <f>IF(ISNA(F6226),NA(),E4294)</f>
        <v>0</v>
      </c>
      <c r="F6226">
        <f>IF(OR(F4294="",AND(F4294=F4293,F4294=F4295)),NA(), F4294)</f>
        <v>0</v>
      </c>
      <c r="G6226">
        <f>IF(ISNA(H6226),NA(),G4294)</f>
        <v>0</v>
      </c>
      <c r="H6226">
        <f>IF(OR(H4294="",AND(H4294=H4293,H4294=H4295)),NA(), H4294)</f>
        <v>0</v>
      </c>
      <c r="K6226">
        <f>IF(ISNA(L6226),NA(),K4294)</f>
        <v>0</v>
      </c>
      <c r="L6226">
        <f>IF(OR(L4294="",AND(L4294=L4293,L4294=L4295)),NA(), L4294)</f>
        <v>0</v>
      </c>
      <c r="M6226">
        <f>IF(ISNA(N6226),NA(),M4294)</f>
        <v>0</v>
      </c>
      <c r="N6226">
        <f>IF(OR(N4294="",AND(N4294=N4293,N4294=N4295)),NA(), N4294)</f>
        <v>0</v>
      </c>
    </row>
    <row r="6227" spans="5:14">
      <c r="E6227">
        <f>IF(ISNA(F6227),NA(),E4295)</f>
        <v>0</v>
      </c>
      <c r="F6227">
        <f>IF(OR(F4295="",AND(F4295=F4294,F4295=F4296)),NA(), F4295)</f>
        <v>0</v>
      </c>
      <c r="G6227">
        <f>IF(ISNA(H6227),NA(),G4295)</f>
        <v>0</v>
      </c>
      <c r="H6227">
        <f>IF(OR(H4295="",AND(H4295=H4294,H4295=H4296)),NA(), H4295)</f>
        <v>0</v>
      </c>
      <c r="K6227">
        <f>IF(ISNA(L6227),NA(),K4295)</f>
        <v>0</v>
      </c>
      <c r="L6227">
        <f>IF(OR(L4295="",AND(L4295=L4294,L4295=L4296)),NA(), L4295)</f>
        <v>0</v>
      </c>
      <c r="M6227">
        <f>IF(ISNA(N6227),NA(),M4295)</f>
        <v>0</v>
      </c>
      <c r="N6227">
        <f>IF(OR(N4295="",AND(N4295=N4294,N4295=N4296)),NA(), N4295)</f>
        <v>0</v>
      </c>
    </row>
    <row r="6228" spans="5:14">
      <c r="E6228">
        <f>IF(ISNA(F6228),NA(),E4296)</f>
        <v>0</v>
      </c>
      <c r="F6228">
        <f>IF(OR(F4296="",AND(F4296=F4295,F4296=F4297)),NA(), F4296)</f>
        <v>0</v>
      </c>
      <c r="G6228">
        <f>IF(ISNA(H6228),NA(),G4296)</f>
        <v>0</v>
      </c>
      <c r="H6228">
        <f>IF(OR(H4296="",AND(H4296=H4295,H4296=H4297)),NA(), H4296)</f>
        <v>0</v>
      </c>
      <c r="K6228">
        <f>IF(ISNA(L6228),NA(),K4296)</f>
        <v>0</v>
      </c>
      <c r="L6228">
        <f>IF(OR(L4296="",AND(L4296=L4295,L4296=L4297)),NA(), L4296)</f>
        <v>0</v>
      </c>
      <c r="M6228">
        <f>IF(ISNA(N6228),NA(),M4296)</f>
        <v>0</v>
      </c>
      <c r="N6228">
        <f>IF(OR(N4296="",AND(N4296=N4295,N4296=N4297)),NA(), N4296)</f>
        <v>0</v>
      </c>
    </row>
    <row r="6229" spans="5:14">
      <c r="E6229">
        <f>IF(ISNA(F6229),NA(),E4297)</f>
        <v>0</v>
      </c>
      <c r="F6229">
        <f>IF(OR(F4297="",AND(F4297=F4296,F4297=F4298)),NA(), F4297)</f>
        <v>0</v>
      </c>
      <c r="G6229">
        <f>IF(ISNA(H6229),NA(),G4297)</f>
        <v>0</v>
      </c>
      <c r="H6229">
        <f>IF(OR(H4297="",AND(H4297=H4296,H4297=H4298)),NA(), H4297)</f>
        <v>0</v>
      </c>
      <c r="K6229">
        <f>IF(ISNA(L6229),NA(),K4297)</f>
        <v>0</v>
      </c>
      <c r="L6229">
        <f>IF(OR(L4297="",AND(L4297=L4296,L4297=L4298)),NA(), L4297)</f>
        <v>0</v>
      </c>
      <c r="M6229">
        <f>IF(ISNA(N6229),NA(),M4297)</f>
        <v>0</v>
      </c>
      <c r="N6229">
        <f>IF(OR(N4297="",AND(N4297=N4296,N4297=N4298)),NA(), N4297)</f>
        <v>0</v>
      </c>
    </row>
    <row r="6230" spans="5:14">
      <c r="E6230">
        <f>IF(ISNA(F6230),NA(),E4298)</f>
        <v>0</v>
      </c>
      <c r="F6230">
        <f>IF(OR(F4298="",AND(F4298=F4297,F4298=F4299)),NA(), F4298)</f>
        <v>0</v>
      </c>
      <c r="G6230">
        <f>IF(ISNA(H6230),NA(),G4298)</f>
        <v>0</v>
      </c>
      <c r="H6230">
        <f>IF(OR(H4298="",AND(H4298=H4297,H4298=H4299)),NA(), H4298)</f>
        <v>0</v>
      </c>
      <c r="K6230">
        <f>IF(ISNA(L6230),NA(),K4298)</f>
        <v>0</v>
      </c>
      <c r="L6230">
        <f>IF(OR(L4298="",AND(L4298=L4297,L4298=L4299)),NA(), L4298)</f>
        <v>0</v>
      </c>
      <c r="M6230">
        <f>IF(ISNA(N6230),NA(),M4298)</f>
        <v>0</v>
      </c>
      <c r="N6230">
        <f>IF(OR(N4298="",AND(N4298=N4297,N4298=N4299)),NA(), N4298)</f>
        <v>0</v>
      </c>
    </row>
    <row r="6231" spans="5:14">
      <c r="E6231">
        <f>IF(ISNA(F6231),NA(),E4299)</f>
        <v>0</v>
      </c>
      <c r="F6231">
        <f>IF(OR(F4299="",AND(F4299=F4298,F4299=F4300)),NA(), F4299)</f>
        <v>0</v>
      </c>
      <c r="G6231">
        <f>IF(ISNA(H6231),NA(),G4299)</f>
        <v>0</v>
      </c>
      <c r="H6231">
        <f>IF(OR(H4299="",AND(H4299=H4298,H4299=H4300)),NA(), H4299)</f>
        <v>0</v>
      </c>
      <c r="K6231">
        <f>IF(ISNA(L6231),NA(),K4299)</f>
        <v>0</v>
      </c>
      <c r="L6231">
        <f>IF(OR(L4299="",AND(L4299=L4298,L4299=L4300)),NA(), L4299)</f>
        <v>0</v>
      </c>
      <c r="M6231">
        <f>IF(ISNA(N6231),NA(),M4299)</f>
        <v>0</v>
      </c>
      <c r="N6231">
        <f>IF(OR(N4299="",AND(N4299=N4298,N4299=N4300)),NA(), N4299)</f>
        <v>0</v>
      </c>
    </row>
    <row r="6232" spans="5:14">
      <c r="E6232">
        <f>IF(ISNA(F6232),NA(),E4300)</f>
        <v>0</v>
      </c>
      <c r="F6232">
        <f>IF(OR(F4300="",AND(F4300=F4299,F4300=F4301)),NA(), F4300)</f>
        <v>0</v>
      </c>
      <c r="G6232">
        <f>IF(ISNA(H6232),NA(),G4300)</f>
        <v>0</v>
      </c>
      <c r="H6232">
        <f>IF(OR(H4300="",AND(H4300=H4299,H4300=H4301)),NA(), H4300)</f>
        <v>0</v>
      </c>
      <c r="K6232">
        <f>IF(ISNA(L6232),NA(),K4300)</f>
        <v>0</v>
      </c>
      <c r="L6232">
        <f>IF(OR(L4300="",AND(L4300=L4299,L4300=L4301)),NA(), L4300)</f>
        <v>0</v>
      </c>
      <c r="M6232">
        <f>IF(ISNA(N6232),NA(),M4300)</f>
        <v>0</v>
      </c>
      <c r="N6232">
        <f>IF(OR(N4300="",AND(N4300=N4299,N4300=N4301)),NA(), N4300)</f>
        <v>0</v>
      </c>
    </row>
    <row r="6233" spans="5:14">
      <c r="E6233">
        <f>IF(ISNA(F6233),NA(),E4301)</f>
        <v>0</v>
      </c>
      <c r="F6233">
        <f>IF(OR(F4301="",AND(F4301=F4300,F4301=F4302)),NA(), F4301)</f>
        <v>0</v>
      </c>
      <c r="G6233">
        <f>IF(ISNA(H6233),NA(),G4301)</f>
        <v>0</v>
      </c>
      <c r="H6233">
        <f>IF(OR(H4301="",AND(H4301=H4300,H4301=H4302)),NA(), H4301)</f>
        <v>0</v>
      </c>
      <c r="K6233">
        <f>IF(ISNA(L6233),NA(),K4301)</f>
        <v>0</v>
      </c>
      <c r="L6233">
        <f>IF(OR(L4301="",AND(L4301=L4300,L4301=L4302)),NA(), L4301)</f>
        <v>0</v>
      </c>
      <c r="M6233">
        <f>IF(ISNA(N6233),NA(),M4301)</f>
        <v>0</v>
      </c>
      <c r="N6233">
        <f>IF(OR(N4301="",AND(N4301=N4300,N4301=N4302)),NA(), N4301)</f>
        <v>0</v>
      </c>
    </row>
    <row r="6234" spans="5:14">
      <c r="E6234">
        <f>IF(ISNA(F6234),NA(),E4302)</f>
        <v>0</v>
      </c>
      <c r="F6234">
        <f>IF(OR(F4302="",AND(F4302=F4301,F4302=F4303)),NA(), F4302)</f>
        <v>0</v>
      </c>
      <c r="G6234">
        <f>IF(ISNA(H6234),NA(),G4302)</f>
        <v>0</v>
      </c>
      <c r="H6234">
        <f>IF(OR(H4302="",AND(H4302=H4301,H4302=H4303)),NA(), H4302)</f>
        <v>0</v>
      </c>
      <c r="K6234">
        <f>IF(ISNA(L6234),NA(),K4302)</f>
        <v>0</v>
      </c>
      <c r="L6234">
        <f>IF(OR(L4302="",AND(L4302=L4301,L4302=L4303)),NA(), L4302)</f>
        <v>0</v>
      </c>
      <c r="M6234">
        <f>IF(ISNA(N6234),NA(),M4302)</f>
        <v>0</v>
      </c>
      <c r="N6234">
        <f>IF(OR(N4302="",AND(N4302=N4301,N4302=N4303)),NA(), N4302)</f>
        <v>0</v>
      </c>
    </row>
    <row r="6235" spans="5:14">
      <c r="E6235">
        <f>IF(ISNA(F6235),NA(),E4303)</f>
        <v>0</v>
      </c>
      <c r="F6235">
        <f>IF(OR(F4303="",AND(F4303=F4302,F4303=F4304)),NA(), F4303)</f>
        <v>0</v>
      </c>
      <c r="G6235">
        <f>IF(ISNA(H6235),NA(),G4303)</f>
        <v>0</v>
      </c>
      <c r="H6235">
        <f>IF(OR(H4303="",AND(H4303=H4302,H4303=H4304)),NA(), H4303)</f>
        <v>0</v>
      </c>
      <c r="K6235">
        <f>IF(ISNA(L6235),NA(),K4303)</f>
        <v>0</v>
      </c>
      <c r="L6235">
        <f>IF(OR(L4303="",AND(L4303=L4302,L4303=L4304)),NA(), L4303)</f>
        <v>0</v>
      </c>
      <c r="M6235">
        <f>IF(ISNA(N6235),NA(),M4303)</f>
        <v>0</v>
      </c>
      <c r="N6235">
        <f>IF(OR(N4303="",AND(N4303=N4302,N4303=N4304)),NA(), N4303)</f>
        <v>0</v>
      </c>
    </row>
    <row r="6236" spans="5:14">
      <c r="E6236">
        <f>IF(ISNA(F6236),NA(),E4304)</f>
        <v>0</v>
      </c>
      <c r="F6236">
        <f>IF(OR(F4304="",AND(F4304=F4303,F4304=F4305)),NA(), F4304)</f>
        <v>0</v>
      </c>
      <c r="G6236">
        <f>IF(ISNA(H6236),NA(),G4304)</f>
        <v>0</v>
      </c>
      <c r="H6236">
        <f>IF(OR(H4304="",AND(H4304=H4303,H4304=H4305)),NA(), H4304)</f>
        <v>0</v>
      </c>
      <c r="K6236">
        <f>IF(ISNA(L6236),NA(),K4304)</f>
        <v>0</v>
      </c>
      <c r="L6236">
        <f>IF(OR(L4304="",AND(L4304=L4303,L4304=L4305)),NA(), L4304)</f>
        <v>0</v>
      </c>
      <c r="M6236">
        <f>IF(ISNA(N6236),NA(),M4304)</f>
        <v>0</v>
      </c>
      <c r="N6236">
        <f>IF(OR(N4304="",AND(N4304=N4303,N4304=N4305)),NA(), N4304)</f>
        <v>0</v>
      </c>
    </row>
    <row r="6237" spans="5:14">
      <c r="E6237">
        <f>IF(ISNA(F6237),NA(),E4305)</f>
        <v>0</v>
      </c>
      <c r="F6237">
        <f>IF(OR(F4305="",AND(F4305=F4304,F4305=F4306)),NA(), F4305)</f>
        <v>0</v>
      </c>
      <c r="G6237">
        <f>IF(ISNA(H6237),NA(),G4305)</f>
        <v>0</v>
      </c>
      <c r="H6237">
        <f>IF(OR(H4305="",AND(H4305=H4304,H4305=H4306)),NA(), H4305)</f>
        <v>0</v>
      </c>
      <c r="K6237">
        <f>IF(ISNA(L6237),NA(),K4305)</f>
        <v>0</v>
      </c>
      <c r="L6237">
        <f>IF(OR(L4305="",AND(L4305=L4304,L4305=L4306)),NA(), L4305)</f>
        <v>0</v>
      </c>
      <c r="M6237">
        <f>IF(ISNA(N6237),NA(),M4305)</f>
        <v>0</v>
      </c>
      <c r="N6237">
        <f>IF(OR(N4305="",AND(N4305=N4304,N4305=N4306)),NA(), N4305)</f>
        <v>0</v>
      </c>
    </row>
    <row r="6238" spans="5:14">
      <c r="E6238">
        <f>IF(ISNA(F6238),NA(),E4306)</f>
        <v>0</v>
      </c>
      <c r="F6238">
        <f>IF(OR(F4306="",AND(F4306=F4305,F4306=F4307)),NA(), F4306)</f>
        <v>0</v>
      </c>
      <c r="G6238">
        <f>IF(ISNA(H6238),NA(),G4306)</f>
        <v>0</v>
      </c>
      <c r="H6238">
        <f>IF(OR(H4306="",AND(H4306=H4305,H4306=H4307)),NA(), H4306)</f>
        <v>0</v>
      </c>
      <c r="K6238">
        <f>IF(ISNA(L6238),NA(),K4306)</f>
        <v>0</v>
      </c>
      <c r="L6238">
        <f>IF(OR(L4306="",AND(L4306=L4305,L4306=L4307)),NA(), L4306)</f>
        <v>0</v>
      </c>
      <c r="M6238">
        <f>IF(ISNA(N6238),NA(),M4306)</f>
        <v>0</v>
      </c>
      <c r="N6238">
        <f>IF(OR(N4306="",AND(N4306=N4305,N4306=N4307)),NA(), N4306)</f>
        <v>0</v>
      </c>
    </row>
    <row r="6239" spans="5:14">
      <c r="E6239">
        <f>IF(ISNA(F6239),NA(),E4307)</f>
        <v>0</v>
      </c>
      <c r="F6239">
        <f>IF(OR(F4307="",AND(F4307=F4306,F4307=F4308)),NA(), F4307)</f>
        <v>0</v>
      </c>
      <c r="G6239">
        <f>IF(ISNA(H6239),NA(),G4307)</f>
        <v>0</v>
      </c>
      <c r="H6239">
        <f>IF(OR(H4307="",AND(H4307=H4306,H4307=H4308)),NA(), H4307)</f>
        <v>0</v>
      </c>
      <c r="K6239">
        <f>IF(ISNA(L6239),NA(),K4307)</f>
        <v>0</v>
      </c>
      <c r="L6239">
        <f>IF(OR(L4307="",AND(L4307=L4306,L4307=L4308)),NA(), L4307)</f>
        <v>0</v>
      </c>
      <c r="M6239">
        <f>IF(ISNA(N6239),NA(),M4307)</f>
        <v>0</v>
      </c>
      <c r="N6239">
        <f>IF(OR(N4307="",AND(N4307=N4306,N4307=N4308)),NA(), N4307)</f>
        <v>0</v>
      </c>
    </row>
    <row r="6240" spans="5:14">
      <c r="E6240">
        <f>IF(ISNA(F6240),NA(),E4308)</f>
        <v>0</v>
      </c>
      <c r="F6240">
        <f>IF(OR(F4308="",AND(F4308=F4307,F4308=F4309)),NA(), F4308)</f>
        <v>0</v>
      </c>
      <c r="G6240">
        <f>IF(ISNA(H6240),NA(),G4308)</f>
        <v>0</v>
      </c>
      <c r="H6240">
        <f>IF(OR(H4308="",AND(H4308=H4307,H4308=H4309)),NA(), H4308)</f>
        <v>0</v>
      </c>
      <c r="K6240">
        <f>IF(ISNA(L6240),NA(),K4308)</f>
        <v>0</v>
      </c>
      <c r="L6240">
        <f>IF(OR(L4308="",AND(L4308=L4307,L4308=L4309)),NA(), L4308)</f>
        <v>0</v>
      </c>
      <c r="M6240">
        <f>IF(ISNA(N6240),NA(),M4308)</f>
        <v>0</v>
      </c>
      <c r="N6240">
        <f>IF(OR(N4308="",AND(N4308=N4307,N4308=N4309)),NA(), N4308)</f>
        <v>0</v>
      </c>
    </row>
    <row r="6241" spans="5:14">
      <c r="E6241">
        <f>IF(ISNA(F6241),NA(),E4309)</f>
        <v>0</v>
      </c>
      <c r="F6241">
        <f>IF(OR(F4309="",AND(F4309=F4308,F4309=F4310)),NA(), F4309)</f>
        <v>0</v>
      </c>
      <c r="G6241">
        <f>IF(ISNA(H6241),NA(),G4309)</f>
        <v>0</v>
      </c>
      <c r="H6241">
        <f>IF(OR(H4309="",AND(H4309=H4308,H4309=H4310)),NA(), H4309)</f>
        <v>0</v>
      </c>
      <c r="K6241">
        <f>IF(ISNA(L6241),NA(),K4309)</f>
        <v>0</v>
      </c>
      <c r="L6241">
        <f>IF(OR(L4309="",AND(L4309=L4308,L4309=L4310)),NA(), L4309)</f>
        <v>0</v>
      </c>
      <c r="M6241">
        <f>IF(ISNA(N6241),NA(),M4309)</f>
        <v>0</v>
      </c>
      <c r="N6241">
        <f>IF(OR(N4309="",AND(N4309=N4308,N4309=N4310)),NA(), N4309)</f>
        <v>0</v>
      </c>
    </row>
    <row r="6242" spans="5:14">
      <c r="E6242">
        <f>IF(ISNA(F6242),NA(),E4310)</f>
        <v>0</v>
      </c>
      <c r="F6242">
        <f>IF(OR(F4310="",AND(F4310=F4309,F4310=F4311)),NA(), F4310)</f>
        <v>0</v>
      </c>
      <c r="G6242">
        <f>IF(ISNA(H6242),NA(),G4310)</f>
        <v>0</v>
      </c>
      <c r="H6242">
        <f>IF(OR(H4310="",AND(H4310=H4309,H4310=H4311)),NA(), H4310)</f>
        <v>0</v>
      </c>
      <c r="K6242">
        <f>IF(ISNA(L6242),NA(),K4310)</f>
        <v>0</v>
      </c>
      <c r="L6242">
        <f>IF(OR(L4310="",AND(L4310=L4309,L4310=L4311)),NA(), L4310)</f>
        <v>0</v>
      </c>
      <c r="M6242">
        <f>IF(ISNA(N6242),NA(),M4310)</f>
        <v>0</v>
      </c>
      <c r="N6242">
        <f>IF(OR(N4310="",AND(N4310=N4309,N4310=N4311)),NA(), N4310)</f>
        <v>0</v>
      </c>
    </row>
    <row r="6243" spans="5:14">
      <c r="E6243">
        <f>IF(ISNA(F6243),NA(),E4311)</f>
        <v>0</v>
      </c>
      <c r="F6243">
        <f>IF(OR(F4311="",AND(F4311=F4310,F4311=F4312)),NA(), F4311)</f>
        <v>0</v>
      </c>
      <c r="G6243">
        <f>IF(ISNA(H6243),NA(),G4311)</f>
        <v>0</v>
      </c>
      <c r="H6243">
        <f>IF(OR(H4311="",AND(H4311=H4310,H4311=H4312)),NA(), H4311)</f>
        <v>0</v>
      </c>
      <c r="K6243">
        <f>IF(ISNA(L6243),NA(),K4311)</f>
        <v>0</v>
      </c>
      <c r="L6243">
        <f>IF(OR(L4311="",AND(L4311=L4310,L4311=L4312)),NA(), L4311)</f>
        <v>0</v>
      </c>
      <c r="M6243">
        <f>IF(ISNA(N6243),NA(),M4311)</f>
        <v>0</v>
      </c>
      <c r="N6243">
        <f>IF(OR(N4311="",AND(N4311=N4310,N4311=N4312)),NA(), N4311)</f>
        <v>0</v>
      </c>
    </row>
    <row r="6244" spans="5:14">
      <c r="E6244">
        <f>IF(ISNA(F6244),NA(),E4312)</f>
        <v>0</v>
      </c>
      <c r="F6244">
        <f>IF(OR(F4312="",AND(F4312=F4311,F4312=F4313)),NA(), F4312)</f>
        <v>0</v>
      </c>
      <c r="G6244">
        <f>IF(ISNA(H6244),NA(),G4312)</f>
        <v>0</v>
      </c>
      <c r="H6244">
        <f>IF(OR(H4312="",AND(H4312=H4311,H4312=H4313)),NA(), H4312)</f>
        <v>0</v>
      </c>
      <c r="K6244">
        <f>IF(ISNA(L6244),NA(),K4312)</f>
        <v>0</v>
      </c>
      <c r="L6244">
        <f>IF(OR(L4312="",AND(L4312=L4311,L4312=L4313)),NA(), L4312)</f>
        <v>0</v>
      </c>
      <c r="M6244">
        <f>IF(ISNA(N6244),NA(),M4312)</f>
        <v>0</v>
      </c>
      <c r="N6244">
        <f>IF(OR(N4312="",AND(N4312=N4311,N4312=N4313)),NA(), N4312)</f>
        <v>0</v>
      </c>
    </row>
    <row r="6245" spans="5:14">
      <c r="E6245">
        <f>IF(ISNA(F6245),NA(),E4313)</f>
        <v>0</v>
      </c>
      <c r="F6245">
        <f>IF(OR(F4313="",AND(F4313=F4312,F4313=F4314)),NA(), F4313)</f>
        <v>0</v>
      </c>
      <c r="G6245">
        <f>IF(ISNA(H6245),NA(),G4313)</f>
        <v>0</v>
      </c>
      <c r="H6245">
        <f>IF(OR(H4313="",AND(H4313=H4312,H4313=H4314)),NA(), H4313)</f>
        <v>0</v>
      </c>
      <c r="K6245">
        <f>IF(ISNA(L6245),NA(),K4313)</f>
        <v>0</v>
      </c>
      <c r="L6245">
        <f>IF(OR(L4313="",AND(L4313=L4312,L4313=L4314)),NA(), L4313)</f>
        <v>0</v>
      </c>
      <c r="M6245">
        <f>IF(ISNA(N6245),NA(),M4313)</f>
        <v>0</v>
      </c>
      <c r="N6245">
        <f>IF(OR(N4313="",AND(N4313=N4312,N4313=N4314)),NA(), N4313)</f>
        <v>0</v>
      </c>
    </row>
    <row r="6246" spans="5:14">
      <c r="E6246">
        <f>IF(ISNA(F6246),NA(),E4314)</f>
        <v>0</v>
      </c>
      <c r="F6246">
        <f>IF(OR(F4314="",AND(F4314=F4313,F4314=F4315)),NA(), F4314)</f>
        <v>0</v>
      </c>
      <c r="G6246">
        <f>IF(ISNA(H6246),NA(),G4314)</f>
        <v>0</v>
      </c>
      <c r="H6246">
        <f>IF(OR(H4314="",AND(H4314=H4313,H4314=H4315)),NA(), H4314)</f>
        <v>0</v>
      </c>
      <c r="K6246">
        <f>IF(ISNA(L6246),NA(),K4314)</f>
        <v>0</v>
      </c>
      <c r="L6246">
        <f>IF(OR(L4314="",AND(L4314=L4313,L4314=L4315)),NA(), L4314)</f>
        <v>0</v>
      </c>
      <c r="M6246">
        <f>IF(ISNA(N6246),NA(),M4314)</f>
        <v>0</v>
      </c>
      <c r="N6246">
        <f>IF(OR(N4314="",AND(N4314=N4313,N4314=N4315)),NA(), N4314)</f>
        <v>0</v>
      </c>
    </row>
    <row r="6247" spans="5:14">
      <c r="E6247">
        <f>IF(ISNA(F6247),NA(),E4315)</f>
        <v>0</v>
      </c>
      <c r="F6247">
        <f>IF(OR(F4315="",AND(F4315=F4314,F4315=F4316)),NA(), F4315)</f>
        <v>0</v>
      </c>
      <c r="G6247">
        <f>IF(ISNA(H6247),NA(),G4315)</f>
        <v>0</v>
      </c>
      <c r="H6247">
        <f>IF(OR(H4315="",AND(H4315=H4314,H4315=H4316)),NA(), H4315)</f>
        <v>0</v>
      </c>
      <c r="K6247">
        <f>IF(ISNA(L6247),NA(),K4315)</f>
        <v>0</v>
      </c>
      <c r="L6247">
        <f>IF(OR(L4315="",AND(L4315=L4314,L4315=L4316)),NA(), L4315)</f>
        <v>0</v>
      </c>
      <c r="M6247">
        <f>IF(ISNA(N6247),NA(),M4315)</f>
        <v>0</v>
      </c>
      <c r="N6247">
        <f>IF(OR(N4315="",AND(N4315=N4314,N4315=N4316)),NA(), N4315)</f>
        <v>0</v>
      </c>
    </row>
    <row r="6248" spans="5:14">
      <c r="E6248">
        <f>IF(ISNA(F6248),NA(),E4316)</f>
        <v>0</v>
      </c>
      <c r="F6248">
        <f>IF(OR(F4316="",AND(F4316=F4315,F4316=F4317)),NA(), F4316)</f>
        <v>0</v>
      </c>
      <c r="G6248">
        <f>IF(ISNA(H6248),NA(),G4316)</f>
        <v>0</v>
      </c>
      <c r="H6248">
        <f>IF(OR(H4316="",AND(H4316=H4315,H4316=H4317)),NA(), H4316)</f>
        <v>0</v>
      </c>
      <c r="K6248">
        <f>IF(ISNA(L6248),NA(),K4316)</f>
        <v>0</v>
      </c>
      <c r="L6248">
        <f>IF(OR(L4316="",AND(L4316=L4315,L4316=L4317)),NA(), L4316)</f>
        <v>0</v>
      </c>
      <c r="M6248">
        <f>IF(ISNA(N6248),NA(),M4316)</f>
        <v>0</v>
      </c>
      <c r="N6248">
        <f>IF(OR(N4316="",AND(N4316=N4315,N4316=N4317)),NA(), N4316)</f>
        <v>0</v>
      </c>
    </row>
    <row r="6249" spans="5:14">
      <c r="E6249">
        <f>IF(ISNA(F6249),NA(),E4317)</f>
        <v>0</v>
      </c>
      <c r="F6249">
        <f>IF(OR(F4317="",AND(F4317=F4316,F4317=F4318)),NA(), F4317)</f>
        <v>0</v>
      </c>
      <c r="G6249">
        <f>IF(ISNA(H6249),NA(),G4317)</f>
        <v>0</v>
      </c>
      <c r="H6249">
        <f>IF(OR(H4317="",AND(H4317=H4316,H4317=H4318)),NA(), H4317)</f>
        <v>0</v>
      </c>
      <c r="K6249">
        <f>IF(ISNA(L6249),NA(),K4317)</f>
        <v>0</v>
      </c>
      <c r="L6249">
        <f>IF(OR(L4317="",AND(L4317=L4316,L4317=L4318)),NA(), L4317)</f>
        <v>0</v>
      </c>
      <c r="M6249">
        <f>IF(ISNA(N6249),NA(),M4317)</f>
        <v>0</v>
      </c>
      <c r="N6249">
        <f>IF(OR(N4317="",AND(N4317=N4316,N4317=N4318)),NA(), N4317)</f>
        <v>0</v>
      </c>
    </row>
    <row r="6250" spans="5:14">
      <c r="E6250">
        <f>IF(ISNA(F6250),NA(),E4318)</f>
        <v>0</v>
      </c>
      <c r="F6250">
        <f>IF(OR(F4318="",AND(F4318=F4317,F4318=F4319)),NA(), F4318)</f>
        <v>0</v>
      </c>
      <c r="G6250">
        <f>IF(ISNA(H6250),NA(),G4318)</f>
        <v>0</v>
      </c>
      <c r="H6250">
        <f>IF(OR(H4318="",AND(H4318=H4317,H4318=H4319)),NA(), H4318)</f>
        <v>0</v>
      </c>
      <c r="K6250">
        <f>IF(ISNA(L6250),NA(),K4318)</f>
        <v>0</v>
      </c>
      <c r="L6250">
        <f>IF(OR(L4318="",AND(L4318=L4317,L4318=L4319)),NA(), L4318)</f>
        <v>0</v>
      </c>
      <c r="M6250">
        <f>IF(ISNA(N6250),NA(),M4318)</f>
        <v>0</v>
      </c>
      <c r="N6250">
        <f>IF(OR(N4318="",AND(N4318=N4317,N4318=N4319)),NA(), N4318)</f>
        <v>0</v>
      </c>
    </row>
    <row r="6251" spans="5:14">
      <c r="E6251">
        <f>IF(ISNA(F6251),NA(),E4319)</f>
        <v>0</v>
      </c>
      <c r="F6251">
        <f>IF(OR(F4319="",AND(F4319=F4318,F4319=F4320)),NA(), F4319)</f>
        <v>0</v>
      </c>
      <c r="G6251">
        <f>IF(ISNA(H6251),NA(),G4319)</f>
        <v>0</v>
      </c>
      <c r="H6251">
        <f>IF(OR(H4319="",AND(H4319=H4318,H4319=H4320)),NA(), H4319)</f>
        <v>0</v>
      </c>
      <c r="K6251">
        <f>IF(ISNA(L6251),NA(),K4319)</f>
        <v>0</v>
      </c>
      <c r="L6251">
        <f>IF(OR(L4319="",AND(L4319=L4318,L4319=L4320)),NA(), L4319)</f>
        <v>0</v>
      </c>
      <c r="M6251">
        <f>IF(ISNA(N6251),NA(),M4319)</f>
        <v>0</v>
      </c>
      <c r="N6251">
        <f>IF(OR(N4319="",AND(N4319=N4318,N4319=N4320)),NA(), N4319)</f>
        <v>0</v>
      </c>
    </row>
    <row r="6252" spans="5:14">
      <c r="E6252">
        <f>IF(ISNA(F6252),NA(),E4320)</f>
        <v>0</v>
      </c>
      <c r="F6252">
        <f>IF(OR(F4320="",AND(F4320=F4319,F4320=F4321)),NA(), F4320)</f>
        <v>0</v>
      </c>
      <c r="G6252">
        <f>IF(ISNA(H6252),NA(),G4320)</f>
        <v>0</v>
      </c>
      <c r="H6252">
        <f>IF(OR(H4320="",AND(H4320=H4319,H4320=H4321)),NA(), H4320)</f>
        <v>0</v>
      </c>
      <c r="K6252">
        <f>IF(ISNA(L6252),NA(),K4320)</f>
        <v>0</v>
      </c>
      <c r="L6252">
        <f>IF(OR(L4320="",AND(L4320=L4319,L4320=L4321)),NA(), L4320)</f>
        <v>0</v>
      </c>
      <c r="M6252">
        <f>IF(ISNA(N6252),NA(),M4320)</f>
        <v>0</v>
      </c>
      <c r="N6252">
        <f>IF(OR(N4320="",AND(N4320=N4319,N4320=N4321)),NA(), N4320)</f>
        <v>0</v>
      </c>
    </row>
    <row r="6253" spans="5:14">
      <c r="E6253">
        <f>IF(ISNA(F6253),NA(),E4321)</f>
        <v>0</v>
      </c>
      <c r="F6253">
        <f>IF(OR(F4321="",AND(F4321=F4320,F4321=F4322)),NA(), F4321)</f>
        <v>0</v>
      </c>
      <c r="G6253">
        <f>IF(ISNA(H6253),NA(),G4321)</f>
        <v>0</v>
      </c>
      <c r="H6253">
        <f>IF(OR(H4321="",AND(H4321=H4320,H4321=H4322)),NA(), H4321)</f>
        <v>0</v>
      </c>
      <c r="K6253">
        <f>IF(ISNA(L6253),NA(),K4321)</f>
        <v>0</v>
      </c>
      <c r="L6253">
        <f>IF(OR(L4321="",AND(L4321=L4320,L4321=L4322)),NA(), L4321)</f>
        <v>0</v>
      </c>
      <c r="M6253">
        <f>IF(ISNA(N6253),NA(),M4321)</f>
        <v>0</v>
      </c>
      <c r="N6253">
        <f>IF(OR(N4321="",AND(N4321=N4320,N4321=N4322)),NA(), N4321)</f>
        <v>0</v>
      </c>
    </row>
    <row r="6254" spans="5:14">
      <c r="E6254">
        <f>IF(ISNA(F6254),NA(),E4322)</f>
        <v>0</v>
      </c>
      <c r="F6254">
        <f>IF(OR(F4322="",AND(F4322=F4321,F4322=F4323)),NA(), F4322)</f>
        <v>0</v>
      </c>
      <c r="G6254">
        <f>IF(ISNA(H6254),NA(),G4322)</f>
        <v>0</v>
      </c>
      <c r="H6254">
        <f>IF(OR(H4322="",AND(H4322=H4321,H4322=H4323)),NA(), H4322)</f>
        <v>0</v>
      </c>
      <c r="K6254">
        <f>IF(ISNA(L6254),NA(),K4322)</f>
        <v>0</v>
      </c>
      <c r="L6254">
        <f>IF(OR(L4322="",AND(L4322=L4321,L4322=L4323)),NA(), L4322)</f>
        <v>0</v>
      </c>
      <c r="M6254">
        <f>IF(ISNA(N6254),NA(),M4322)</f>
        <v>0</v>
      </c>
      <c r="N6254">
        <f>IF(OR(N4322="",AND(N4322=N4321,N4322=N4323)),NA(), N4322)</f>
        <v>0</v>
      </c>
    </row>
    <row r="6255" spans="5:14">
      <c r="E6255">
        <f>IF(ISNA(F6255),NA(),E4323)</f>
        <v>0</v>
      </c>
      <c r="F6255">
        <f>IF(OR(F4323="",AND(F4323=F4322,F4323=F4324)),NA(), F4323)</f>
        <v>0</v>
      </c>
      <c r="G6255">
        <f>IF(ISNA(H6255),NA(),G4323)</f>
        <v>0</v>
      </c>
      <c r="H6255">
        <f>IF(OR(H4323="",AND(H4323=H4322,H4323=H4324)),NA(), H4323)</f>
        <v>0</v>
      </c>
      <c r="K6255">
        <f>IF(ISNA(L6255),NA(),K4323)</f>
        <v>0</v>
      </c>
      <c r="L6255">
        <f>IF(OR(L4323="",AND(L4323=L4322,L4323=L4324)),NA(), L4323)</f>
        <v>0</v>
      </c>
      <c r="M6255">
        <f>IF(ISNA(N6255),NA(),M4323)</f>
        <v>0</v>
      </c>
      <c r="N6255">
        <f>IF(OR(N4323="",AND(N4323=N4322,N4323=N4324)),NA(), N4323)</f>
        <v>0</v>
      </c>
    </row>
    <row r="6256" spans="5:14">
      <c r="E6256">
        <f>IF(ISNA(F6256),NA(),E4324)</f>
        <v>0</v>
      </c>
      <c r="F6256">
        <f>IF(OR(F4324="",AND(F4324=F4323,F4324=F4325)),NA(), F4324)</f>
        <v>0</v>
      </c>
      <c r="G6256">
        <f>IF(ISNA(H6256),NA(),G4324)</f>
        <v>0</v>
      </c>
      <c r="H6256">
        <f>IF(OR(H4324="",AND(H4324=H4323,H4324=H4325)),NA(), H4324)</f>
        <v>0</v>
      </c>
      <c r="K6256">
        <f>IF(ISNA(L6256),NA(),K4324)</f>
        <v>0</v>
      </c>
      <c r="L6256">
        <f>IF(OR(L4324="",AND(L4324=L4323,L4324=L4325)),NA(), L4324)</f>
        <v>0</v>
      </c>
      <c r="M6256">
        <f>IF(ISNA(N6256),NA(),M4324)</f>
        <v>0</v>
      </c>
      <c r="N6256">
        <f>IF(OR(N4324="",AND(N4324=N4323,N4324=N4325)),NA(), N4324)</f>
        <v>0</v>
      </c>
    </row>
    <row r="6257" spans="5:14">
      <c r="E6257">
        <f>IF(ISNA(F6257),NA(),E4325)</f>
        <v>0</v>
      </c>
      <c r="F6257">
        <f>IF(OR(F4325="",AND(F4325=F4324,F4325=F4326)),NA(), F4325)</f>
        <v>0</v>
      </c>
      <c r="G6257">
        <f>IF(ISNA(H6257),NA(),G4325)</f>
        <v>0</v>
      </c>
      <c r="H6257">
        <f>IF(OR(H4325="",AND(H4325=H4324,H4325=H4326)),NA(), H4325)</f>
        <v>0</v>
      </c>
      <c r="K6257">
        <f>IF(ISNA(L6257),NA(),K4325)</f>
        <v>0</v>
      </c>
      <c r="L6257">
        <f>IF(OR(L4325="",AND(L4325=L4324,L4325=L4326)),NA(), L4325)</f>
        <v>0</v>
      </c>
      <c r="M6257">
        <f>IF(ISNA(N6257),NA(),M4325)</f>
        <v>0</v>
      </c>
      <c r="N6257">
        <f>IF(OR(N4325="",AND(N4325=N4324,N4325=N4326)),NA(), N4325)</f>
        <v>0</v>
      </c>
    </row>
    <row r="6258" spans="5:14">
      <c r="E6258">
        <f>IF(ISNA(F6258),NA(),E4326)</f>
        <v>0</v>
      </c>
      <c r="F6258">
        <f>IF(OR(F4326="",AND(F4326=F4325,F4326=F4327)),NA(), F4326)</f>
        <v>0</v>
      </c>
      <c r="G6258">
        <f>IF(ISNA(H6258),NA(),G4326)</f>
        <v>0</v>
      </c>
      <c r="H6258">
        <f>IF(OR(H4326="",AND(H4326=H4325,H4326=H4327)),NA(), H4326)</f>
        <v>0</v>
      </c>
      <c r="K6258">
        <f>IF(ISNA(L6258),NA(),K4326)</f>
        <v>0</v>
      </c>
      <c r="L6258">
        <f>IF(OR(L4326="",AND(L4326=L4325,L4326=L4327)),NA(), L4326)</f>
        <v>0</v>
      </c>
      <c r="M6258">
        <f>IF(ISNA(N6258),NA(),M4326)</f>
        <v>0</v>
      </c>
      <c r="N6258">
        <f>IF(OR(N4326="",AND(N4326=N4325,N4326=N4327)),NA(), N4326)</f>
        <v>0</v>
      </c>
    </row>
    <row r="6259" spans="5:14">
      <c r="E6259">
        <f>IF(ISNA(F6259),NA(),E4327)</f>
        <v>0</v>
      </c>
      <c r="F6259">
        <f>IF(OR(F4327="",AND(F4327=F4326,F4327=F4328)),NA(), F4327)</f>
        <v>0</v>
      </c>
      <c r="G6259">
        <f>IF(ISNA(H6259),NA(),G4327)</f>
        <v>0</v>
      </c>
      <c r="H6259">
        <f>IF(OR(H4327="",AND(H4327=H4326,H4327=H4328)),NA(), H4327)</f>
        <v>0</v>
      </c>
      <c r="K6259">
        <f>IF(ISNA(L6259),NA(),K4327)</f>
        <v>0</v>
      </c>
      <c r="L6259">
        <f>IF(OR(L4327="",AND(L4327=L4326,L4327=L4328)),NA(), L4327)</f>
        <v>0</v>
      </c>
      <c r="M6259">
        <f>IF(ISNA(N6259),NA(),M4327)</f>
        <v>0</v>
      </c>
      <c r="N6259">
        <f>IF(OR(N4327="",AND(N4327=N4326,N4327=N4328)),NA(), N4327)</f>
        <v>0</v>
      </c>
    </row>
    <row r="6260" spans="5:14">
      <c r="E6260">
        <f>IF(ISNA(F6260),NA(),E4328)</f>
        <v>0</v>
      </c>
      <c r="F6260">
        <f>IF(OR(F4328="",AND(F4328=F4327,F4328=F4329)),NA(), F4328)</f>
        <v>0</v>
      </c>
      <c r="G6260">
        <f>IF(ISNA(H6260),NA(),G4328)</f>
        <v>0</v>
      </c>
      <c r="H6260">
        <f>IF(OR(H4328="",AND(H4328=H4327,H4328=H4329)),NA(), H4328)</f>
        <v>0</v>
      </c>
      <c r="K6260">
        <f>IF(ISNA(L6260),NA(),K4328)</f>
        <v>0</v>
      </c>
      <c r="L6260">
        <f>IF(OR(L4328="",AND(L4328=L4327,L4328=L4329)),NA(), L4328)</f>
        <v>0</v>
      </c>
      <c r="M6260">
        <f>IF(ISNA(N6260),NA(),M4328)</f>
        <v>0</v>
      </c>
      <c r="N6260">
        <f>IF(OR(N4328="",AND(N4328=N4327,N4328=N4329)),NA(), N4328)</f>
        <v>0</v>
      </c>
    </row>
    <row r="6261" spans="5:14">
      <c r="E6261">
        <f>IF(ISNA(F6261),NA(),E4329)</f>
        <v>0</v>
      </c>
      <c r="F6261">
        <f>IF(OR(F4329="",AND(F4329=F4328,F4329=F4330)),NA(), F4329)</f>
        <v>0</v>
      </c>
      <c r="G6261">
        <f>IF(ISNA(H6261),NA(),G4329)</f>
        <v>0</v>
      </c>
      <c r="H6261">
        <f>IF(OR(H4329="",AND(H4329=H4328,H4329=H4330)),NA(), H4329)</f>
        <v>0</v>
      </c>
      <c r="K6261">
        <f>IF(ISNA(L6261),NA(),K4329)</f>
        <v>0</v>
      </c>
      <c r="L6261">
        <f>IF(OR(L4329="",AND(L4329=L4328,L4329=L4330)),NA(), L4329)</f>
        <v>0</v>
      </c>
      <c r="M6261">
        <f>IF(ISNA(N6261),NA(),M4329)</f>
        <v>0</v>
      </c>
      <c r="N6261">
        <f>IF(OR(N4329="",AND(N4329=N4328,N4329=N4330)),NA(), N4329)</f>
        <v>0</v>
      </c>
    </row>
    <row r="6262" spans="5:14">
      <c r="E6262">
        <f>IF(ISNA(F6262),NA(),E4330)</f>
        <v>0</v>
      </c>
      <c r="F6262">
        <f>IF(OR(F4330="",AND(F4330=F4329,F4330=F4331)),NA(), F4330)</f>
        <v>0</v>
      </c>
      <c r="G6262">
        <f>IF(ISNA(H6262),NA(),G4330)</f>
        <v>0</v>
      </c>
      <c r="H6262">
        <f>IF(OR(H4330="",AND(H4330=H4329,H4330=H4331)),NA(), H4330)</f>
        <v>0</v>
      </c>
      <c r="K6262">
        <f>IF(ISNA(L6262),NA(),K4330)</f>
        <v>0</v>
      </c>
      <c r="L6262">
        <f>IF(OR(L4330="",AND(L4330=L4329,L4330=L4331)),NA(), L4330)</f>
        <v>0</v>
      </c>
      <c r="M6262">
        <f>IF(ISNA(N6262),NA(),M4330)</f>
        <v>0</v>
      </c>
      <c r="N6262">
        <f>IF(OR(N4330="",AND(N4330=N4329,N4330=N4331)),NA(), N4330)</f>
        <v>0</v>
      </c>
    </row>
    <row r="6263" spans="5:14">
      <c r="E6263">
        <f>IF(ISNA(F6263),NA(),E4331)</f>
        <v>0</v>
      </c>
      <c r="F6263">
        <f>IF(OR(F4331="",AND(F4331=F4330,F4331=F4332)),NA(), F4331)</f>
        <v>0</v>
      </c>
      <c r="G6263">
        <f>IF(ISNA(H6263),NA(),G4331)</f>
        <v>0</v>
      </c>
      <c r="H6263">
        <f>IF(OR(H4331="",AND(H4331=H4330,H4331=H4332)),NA(), H4331)</f>
        <v>0</v>
      </c>
      <c r="K6263">
        <f>IF(ISNA(L6263),NA(),K4331)</f>
        <v>0</v>
      </c>
      <c r="L6263">
        <f>IF(OR(L4331="",AND(L4331=L4330,L4331=L4332)),NA(), L4331)</f>
        <v>0</v>
      </c>
      <c r="M6263">
        <f>IF(ISNA(N6263),NA(),M4331)</f>
        <v>0</v>
      </c>
      <c r="N6263">
        <f>IF(OR(N4331="",AND(N4331=N4330,N4331=N4332)),NA(), N4331)</f>
        <v>0</v>
      </c>
    </row>
    <row r="6264" spans="5:14">
      <c r="E6264">
        <f>IF(ISNA(F6264),NA(),E4332)</f>
        <v>0</v>
      </c>
      <c r="F6264">
        <f>IF(OR(F4332="",AND(F4332=F4331,F4332=F4333)),NA(), F4332)</f>
        <v>0</v>
      </c>
      <c r="G6264">
        <f>IF(ISNA(H6264),NA(),G4332)</f>
        <v>0</v>
      </c>
      <c r="H6264">
        <f>IF(OR(H4332="",AND(H4332=H4331,H4332=H4333)),NA(), H4332)</f>
        <v>0</v>
      </c>
      <c r="K6264">
        <f>IF(ISNA(L6264),NA(),K4332)</f>
        <v>0</v>
      </c>
      <c r="L6264">
        <f>IF(OR(L4332="",AND(L4332=L4331,L4332=L4333)),NA(), L4332)</f>
        <v>0</v>
      </c>
      <c r="M6264">
        <f>IF(ISNA(N6264),NA(),M4332)</f>
        <v>0</v>
      </c>
      <c r="N6264">
        <f>IF(OR(N4332="",AND(N4332=N4331,N4332=N4333)),NA(), N4332)</f>
        <v>0</v>
      </c>
    </row>
    <row r="6265" spans="5:14">
      <c r="E6265">
        <f>IF(ISNA(F6265),NA(),E4333)</f>
        <v>0</v>
      </c>
      <c r="F6265">
        <f>IF(OR(F4333="",AND(F4333=F4332,F4333=F4334)),NA(), F4333)</f>
        <v>0</v>
      </c>
      <c r="G6265">
        <f>IF(ISNA(H6265),NA(),G4333)</f>
        <v>0</v>
      </c>
      <c r="H6265">
        <f>IF(OR(H4333="",AND(H4333=H4332,H4333=H4334)),NA(), H4333)</f>
        <v>0</v>
      </c>
      <c r="K6265">
        <f>IF(ISNA(L6265),NA(),K4333)</f>
        <v>0</v>
      </c>
      <c r="L6265">
        <f>IF(OR(L4333="",AND(L4333=L4332,L4333=L4334)),NA(), L4333)</f>
        <v>0</v>
      </c>
      <c r="M6265">
        <f>IF(ISNA(N6265),NA(),M4333)</f>
        <v>0</v>
      </c>
      <c r="N6265">
        <f>IF(OR(N4333="",AND(N4333=N4332,N4333=N4334)),NA(), N4333)</f>
        <v>0</v>
      </c>
    </row>
    <row r="6266" spans="5:14">
      <c r="E6266">
        <f>IF(ISNA(F6266),NA(),E4334)</f>
        <v>0</v>
      </c>
      <c r="F6266">
        <f>IF(OR(F4334="",AND(F4334=F4333,F4334=F4335)),NA(), F4334)</f>
        <v>0</v>
      </c>
      <c r="G6266">
        <f>IF(ISNA(H6266),NA(),G4334)</f>
        <v>0</v>
      </c>
      <c r="H6266">
        <f>IF(OR(H4334="",AND(H4334=H4333,H4334=H4335)),NA(), H4334)</f>
        <v>0</v>
      </c>
      <c r="K6266">
        <f>IF(ISNA(L6266),NA(),K4334)</f>
        <v>0</v>
      </c>
      <c r="L6266">
        <f>IF(OR(L4334="",AND(L4334=L4333,L4334=L4335)),NA(), L4334)</f>
        <v>0</v>
      </c>
      <c r="M6266">
        <f>IF(ISNA(N6266),NA(),M4334)</f>
        <v>0</v>
      </c>
      <c r="N6266">
        <f>IF(OR(N4334="",AND(N4334=N4333,N4334=N4335)),NA(), N4334)</f>
        <v>0</v>
      </c>
    </row>
    <row r="6267" spans="5:14">
      <c r="E6267">
        <f>IF(ISNA(F6267),NA(),E4335)</f>
        <v>0</v>
      </c>
      <c r="F6267">
        <f>IF(OR(F4335="",AND(F4335=F4334,F4335=F4336)),NA(), F4335)</f>
        <v>0</v>
      </c>
      <c r="G6267">
        <f>IF(ISNA(H6267),NA(),G4335)</f>
        <v>0</v>
      </c>
      <c r="H6267">
        <f>IF(OR(H4335="",AND(H4335=H4334,H4335=H4336)),NA(), H4335)</f>
        <v>0</v>
      </c>
      <c r="K6267">
        <f>IF(ISNA(L6267),NA(),K4335)</f>
        <v>0</v>
      </c>
      <c r="L6267">
        <f>IF(OR(L4335="",AND(L4335=L4334,L4335=L4336)),NA(), L4335)</f>
        <v>0</v>
      </c>
      <c r="M6267">
        <f>IF(ISNA(N6267),NA(),M4335)</f>
        <v>0</v>
      </c>
      <c r="N6267">
        <f>IF(OR(N4335="",AND(N4335=N4334,N4335=N4336)),NA(), N4335)</f>
        <v>0</v>
      </c>
    </row>
    <row r="6268" spans="5:14">
      <c r="E6268">
        <f>IF(ISNA(F6268),NA(),E4336)</f>
        <v>0</v>
      </c>
      <c r="F6268">
        <f>IF(OR(F4336="",AND(F4336=F4335,F4336=F4337)),NA(), F4336)</f>
        <v>0</v>
      </c>
      <c r="G6268">
        <f>IF(ISNA(H6268),NA(),G4336)</f>
        <v>0</v>
      </c>
      <c r="H6268">
        <f>IF(OR(H4336="",AND(H4336=H4335,H4336=H4337)),NA(), H4336)</f>
        <v>0</v>
      </c>
      <c r="K6268">
        <f>IF(ISNA(L6268),NA(),K4336)</f>
        <v>0</v>
      </c>
      <c r="L6268">
        <f>IF(OR(L4336="",AND(L4336=L4335,L4336=L4337)),NA(), L4336)</f>
        <v>0</v>
      </c>
      <c r="M6268">
        <f>IF(ISNA(N6268),NA(),M4336)</f>
        <v>0</v>
      </c>
      <c r="N6268">
        <f>IF(OR(N4336="",AND(N4336=N4335,N4336=N4337)),NA(), N4336)</f>
        <v>0</v>
      </c>
    </row>
    <row r="6269" spans="5:14">
      <c r="E6269">
        <f>IF(ISNA(F6269),NA(),E4337)</f>
        <v>0</v>
      </c>
      <c r="F6269">
        <f>IF(OR(F4337="",AND(F4337=F4336,F4337=F4338)),NA(), F4337)</f>
        <v>0</v>
      </c>
      <c r="G6269">
        <f>IF(ISNA(H6269),NA(),G4337)</f>
        <v>0</v>
      </c>
      <c r="H6269">
        <f>IF(OR(H4337="",AND(H4337=H4336,H4337=H4338)),NA(), H4337)</f>
        <v>0</v>
      </c>
      <c r="K6269">
        <f>IF(ISNA(L6269),NA(),K4337)</f>
        <v>0</v>
      </c>
      <c r="L6269">
        <f>IF(OR(L4337="",AND(L4337=L4336,L4337=L4338)),NA(), L4337)</f>
        <v>0</v>
      </c>
      <c r="M6269">
        <f>IF(ISNA(N6269),NA(),M4337)</f>
        <v>0</v>
      </c>
      <c r="N6269">
        <f>IF(OR(N4337="",AND(N4337=N4336,N4337=N4338)),NA(), N4337)</f>
        <v>0</v>
      </c>
    </row>
    <row r="6270" spans="5:14">
      <c r="E6270">
        <f>IF(ISNA(F6270),NA(),E4338)</f>
        <v>0</v>
      </c>
      <c r="F6270">
        <f>IF(OR(F4338="",AND(F4338=F4337,F4338=F4339)),NA(), F4338)</f>
        <v>0</v>
      </c>
      <c r="G6270">
        <f>IF(ISNA(H6270),NA(),G4338)</f>
        <v>0</v>
      </c>
      <c r="H6270">
        <f>IF(OR(H4338="",AND(H4338=H4337,H4338=H4339)),NA(), H4338)</f>
        <v>0</v>
      </c>
      <c r="K6270">
        <f>IF(ISNA(L6270),NA(),K4338)</f>
        <v>0</v>
      </c>
      <c r="L6270">
        <f>IF(OR(L4338="",AND(L4338=L4337,L4338=L4339)),NA(), L4338)</f>
        <v>0</v>
      </c>
      <c r="M6270">
        <f>IF(ISNA(N6270),NA(),M4338)</f>
        <v>0</v>
      </c>
      <c r="N6270">
        <f>IF(OR(N4338="",AND(N4338=N4337,N4338=N4339)),NA(), N4338)</f>
        <v>0</v>
      </c>
    </row>
    <row r="6271" spans="5:14">
      <c r="E6271">
        <f>IF(ISNA(F6271),NA(),E4339)</f>
        <v>0</v>
      </c>
      <c r="F6271">
        <f>IF(OR(F4339="",AND(F4339=F4338,F4339=F4340)),NA(), F4339)</f>
        <v>0</v>
      </c>
      <c r="G6271">
        <f>IF(ISNA(H6271),NA(),G4339)</f>
        <v>0</v>
      </c>
      <c r="H6271">
        <f>IF(OR(H4339="",AND(H4339=H4338,H4339=H4340)),NA(), H4339)</f>
        <v>0</v>
      </c>
      <c r="K6271">
        <f>IF(ISNA(L6271),NA(),K4339)</f>
        <v>0</v>
      </c>
      <c r="L6271">
        <f>IF(OR(L4339="",AND(L4339=L4338,L4339=L4340)),NA(), L4339)</f>
        <v>0</v>
      </c>
      <c r="M6271">
        <f>IF(ISNA(N6271),NA(),M4339)</f>
        <v>0</v>
      </c>
      <c r="N6271">
        <f>IF(OR(N4339="",AND(N4339=N4338,N4339=N4340)),NA(), N4339)</f>
        <v>0</v>
      </c>
    </row>
    <row r="6272" spans="5:14">
      <c r="E6272">
        <f>IF(ISNA(F6272),NA(),E4340)</f>
        <v>0</v>
      </c>
      <c r="F6272">
        <f>IF(OR(F4340="",AND(F4340=F4339,F4340=F4341)),NA(), F4340)</f>
        <v>0</v>
      </c>
      <c r="G6272">
        <f>IF(ISNA(H6272),NA(),G4340)</f>
        <v>0</v>
      </c>
      <c r="H6272">
        <f>IF(OR(H4340="",AND(H4340=H4339,H4340=H4341)),NA(), H4340)</f>
        <v>0</v>
      </c>
      <c r="K6272">
        <f>IF(ISNA(L6272),NA(),K4340)</f>
        <v>0</v>
      </c>
      <c r="L6272">
        <f>IF(OR(L4340="",AND(L4340=L4339,L4340=L4341)),NA(), L4340)</f>
        <v>0</v>
      </c>
      <c r="M6272">
        <f>IF(ISNA(N6272),NA(),M4340)</f>
        <v>0</v>
      </c>
      <c r="N6272">
        <f>IF(OR(N4340="",AND(N4340=N4339,N4340=N4341)),NA(), N4340)</f>
        <v>0</v>
      </c>
    </row>
    <row r="6273" spans="5:14">
      <c r="E6273">
        <f>IF(ISNA(F6273),NA(),E4341)</f>
        <v>0</v>
      </c>
      <c r="F6273">
        <f>IF(OR(F4341="",AND(F4341=F4340,F4341=F4342)),NA(), F4341)</f>
        <v>0</v>
      </c>
      <c r="G6273">
        <f>IF(ISNA(H6273),NA(),G4341)</f>
        <v>0</v>
      </c>
      <c r="H6273">
        <f>IF(OR(H4341="",AND(H4341=H4340,H4341=H4342)),NA(), H4341)</f>
        <v>0</v>
      </c>
      <c r="K6273">
        <f>IF(ISNA(L6273),NA(),K4341)</f>
        <v>0</v>
      </c>
      <c r="L6273">
        <f>IF(OR(L4341="",AND(L4341=L4340,L4341=L4342)),NA(), L4341)</f>
        <v>0</v>
      </c>
      <c r="M6273">
        <f>IF(ISNA(N6273),NA(),M4341)</f>
        <v>0</v>
      </c>
      <c r="N6273">
        <f>IF(OR(N4341="",AND(N4341=N4340,N4341=N4342)),NA(), N4341)</f>
        <v>0</v>
      </c>
    </row>
    <row r="6274" spans="5:14">
      <c r="E6274">
        <f>IF(ISNA(F6274),NA(),E4342)</f>
        <v>0</v>
      </c>
      <c r="F6274">
        <f>IF(OR(F4342="",AND(F4342=F4341,F4342=F4343)),NA(), F4342)</f>
        <v>0</v>
      </c>
      <c r="G6274">
        <f>IF(ISNA(H6274),NA(),G4342)</f>
        <v>0</v>
      </c>
      <c r="H6274">
        <f>IF(OR(H4342="",AND(H4342=H4341,H4342=H4343)),NA(), H4342)</f>
        <v>0</v>
      </c>
      <c r="K6274">
        <f>IF(ISNA(L6274),NA(),K4342)</f>
        <v>0</v>
      </c>
      <c r="L6274">
        <f>IF(OR(L4342="",AND(L4342=L4341,L4342=L4343)),NA(), L4342)</f>
        <v>0</v>
      </c>
      <c r="M6274">
        <f>IF(ISNA(N6274),NA(),M4342)</f>
        <v>0</v>
      </c>
      <c r="N6274">
        <f>IF(OR(N4342="",AND(N4342=N4341,N4342=N4343)),NA(), N4342)</f>
        <v>0</v>
      </c>
    </row>
    <row r="6275" spans="5:14">
      <c r="E6275">
        <f>IF(ISNA(F6275),NA(),E4343)</f>
        <v>0</v>
      </c>
      <c r="F6275">
        <f>IF(OR(F4343="",AND(F4343=F4342,F4343=F4344)),NA(), F4343)</f>
        <v>0</v>
      </c>
      <c r="G6275">
        <f>IF(ISNA(H6275),NA(),G4343)</f>
        <v>0</v>
      </c>
      <c r="H6275">
        <f>IF(OR(H4343="",AND(H4343=H4342,H4343=H4344)),NA(), H4343)</f>
        <v>0</v>
      </c>
      <c r="K6275">
        <f>IF(ISNA(L6275),NA(),K4343)</f>
        <v>0</v>
      </c>
      <c r="L6275">
        <f>IF(OR(L4343="",AND(L4343=L4342,L4343=L4344)),NA(), L4343)</f>
        <v>0</v>
      </c>
      <c r="M6275">
        <f>IF(ISNA(N6275),NA(),M4343)</f>
        <v>0</v>
      </c>
      <c r="N6275">
        <f>IF(OR(N4343="",AND(N4343=N4342,N4343=N4344)),NA(), N4343)</f>
        <v>0</v>
      </c>
    </row>
    <row r="6276" spans="5:14">
      <c r="E6276">
        <f>IF(ISNA(F6276),NA(),E4344)</f>
        <v>0</v>
      </c>
      <c r="F6276">
        <f>IF(OR(F4344="",AND(F4344=F4343,F4344=F4345)),NA(), F4344)</f>
        <v>0</v>
      </c>
      <c r="G6276">
        <f>IF(ISNA(H6276),NA(),G4344)</f>
        <v>0</v>
      </c>
      <c r="H6276">
        <f>IF(OR(H4344="",AND(H4344=H4343,H4344=H4345)),NA(), H4344)</f>
        <v>0</v>
      </c>
      <c r="K6276">
        <f>IF(ISNA(L6276),NA(),K4344)</f>
        <v>0</v>
      </c>
      <c r="L6276">
        <f>IF(OR(L4344="",AND(L4344=L4343,L4344=L4345)),NA(), L4344)</f>
        <v>0</v>
      </c>
      <c r="M6276">
        <f>IF(ISNA(N6276),NA(),M4344)</f>
        <v>0</v>
      </c>
      <c r="N6276">
        <f>IF(OR(N4344="",AND(N4344=N4343,N4344=N4345)),NA(), N4344)</f>
        <v>0</v>
      </c>
    </row>
    <row r="6277" spans="5:14">
      <c r="E6277">
        <f>IF(ISNA(F6277),NA(),E4345)</f>
        <v>0</v>
      </c>
      <c r="F6277">
        <f>IF(OR(F4345="",AND(F4345=F4344,F4345=F4346)),NA(), F4345)</f>
        <v>0</v>
      </c>
      <c r="G6277">
        <f>IF(ISNA(H6277),NA(),G4345)</f>
        <v>0</v>
      </c>
      <c r="H6277">
        <f>IF(OR(H4345="",AND(H4345=H4344,H4345=H4346)),NA(), H4345)</f>
        <v>0</v>
      </c>
      <c r="K6277">
        <f>IF(ISNA(L6277),NA(),K4345)</f>
        <v>0</v>
      </c>
      <c r="L6277">
        <f>IF(OR(L4345="",AND(L4345=L4344,L4345=L4346)),NA(), L4345)</f>
        <v>0</v>
      </c>
      <c r="M6277">
        <f>IF(ISNA(N6277),NA(),M4345)</f>
        <v>0</v>
      </c>
      <c r="N6277">
        <f>IF(OR(N4345="",AND(N4345=N4344,N4345=N4346)),NA(), N4345)</f>
        <v>0</v>
      </c>
    </row>
    <row r="6278" spans="5:14">
      <c r="E6278">
        <f>IF(ISNA(F6278),NA(),E4346)</f>
        <v>0</v>
      </c>
      <c r="F6278">
        <f>IF(OR(F4346="",AND(F4346=F4345,F4346=F4347)),NA(), F4346)</f>
        <v>0</v>
      </c>
      <c r="G6278">
        <f>IF(ISNA(H6278),NA(),G4346)</f>
        <v>0</v>
      </c>
      <c r="H6278">
        <f>IF(OR(H4346="",AND(H4346=H4345,H4346=H4347)),NA(), H4346)</f>
        <v>0</v>
      </c>
      <c r="K6278">
        <f>IF(ISNA(L6278),NA(),K4346)</f>
        <v>0</v>
      </c>
      <c r="L6278">
        <f>IF(OR(L4346="",AND(L4346=L4345,L4346=L4347)),NA(), L4346)</f>
        <v>0</v>
      </c>
      <c r="M6278">
        <f>IF(ISNA(N6278),NA(),M4346)</f>
        <v>0</v>
      </c>
      <c r="N6278">
        <f>IF(OR(N4346="",AND(N4346=N4345,N4346=N4347)),NA(), N4346)</f>
        <v>0</v>
      </c>
    </row>
    <row r="6279" spans="5:14">
      <c r="E6279">
        <f>IF(ISNA(F6279),NA(),E4347)</f>
        <v>0</v>
      </c>
      <c r="F6279">
        <f>IF(OR(F4347="",AND(F4347=F4346,F4347=F4348)),NA(), F4347)</f>
        <v>0</v>
      </c>
      <c r="G6279">
        <f>IF(ISNA(H6279),NA(),G4347)</f>
        <v>0</v>
      </c>
      <c r="H6279">
        <f>IF(OR(H4347="",AND(H4347=H4346,H4347=H4348)),NA(), H4347)</f>
        <v>0</v>
      </c>
      <c r="K6279">
        <f>IF(ISNA(L6279),NA(),K4347)</f>
        <v>0</v>
      </c>
      <c r="L6279">
        <f>IF(OR(L4347="",AND(L4347=L4346,L4347=L4348)),NA(), L4347)</f>
        <v>0</v>
      </c>
      <c r="M6279">
        <f>IF(ISNA(N6279),NA(),M4347)</f>
        <v>0</v>
      </c>
      <c r="N6279">
        <f>IF(OR(N4347="",AND(N4347=N4346,N4347=N4348)),NA(), N4347)</f>
        <v>0</v>
      </c>
    </row>
    <row r="6280" spans="5:14">
      <c r="E6280">
        <f>IF(ISNA(F6280),NA(),E4348)</f>
        <v>0</v>
      </c>
      <c r="F6280">
        <f>IF(OR(F4348="",AND(F4348=F4347,F4348=F4349)),NA(), F4348)</f>
        <v>0</v>
      </c>
      <c r="G6280">
        <f>IF(ISNA(H6280),NA(),G4348)</f>
        <v>0</v>
      </c>
      <c r="H6280">
        <f>IF(OR(H4348="",AND(H4348=H4347,H4348=H4349)),NA(), H4348)</f>
        <v>0</v>
      </c>
      <c r="K6280">
        <f>IF(ISNA(L6280),NA(),K4348)</f>
        <v>0</v>
      </c>
      <c r="L6280">
        <f>IF(OR(L4348="",AND(L4348=L4347,L4348=L4349)),NA(), L4348)</f>
        <v>0</v>
      </c>
      <c r="M6280">
        <f>IF(ISNA(N6280),NA(),M4348)</f>
        <v>0</v>
      </c>
      <c r="N6280">
        <f>IF(OR(N4348="",AND(N4348=N4347,N4348=N4349)),NA(), N4348)</f>
        <v>0</v>
      </c>
    </row>
    <row r="6281" spans="5:14">
      <c r="E6281">
        <f>IF(ISNA(F6281),NA(),E4349)</f>
        <v>0</v>
      </c>
      <c r="F6281">
        <f>IF(OR(F4349="",AND(F4349=F4348,F4349=F4350)),NA(), F4349)</f>
        <v>0</v>
      </c>
      <c r="G6281">
        <f>IF(ISNA(H6281),NA(),G4349)</f>
        <v>0</v>
      </c>
      <c r="H6281">
        <f>IF(OR(H4349="",AND(H4349=H4348,H4349=H4350)),NA(), H4349)</f>
        <v>0</v>
      </c>
      <c r="K6281">
        <f>IF(ISNA(L6281),NA(),K4349)</f>
        <v>0</v>
      </c>
      <c r="L6281">
        <f>IF(OR(L4349="",AND(L4349=L4348,L4349=L4350)),NA(), L4349)</f>
        <v>0</v>
      </c>
      <c r="M6281">
        <f>IF(ISNA(N6281),NA(),M4349)</f>
        <v>0</v>
      </c>
      <c r="N6281">
        <f>IF(OR(N4349="",AND(N4349=N4348,N4349=N4350)),NA(), N4349)</f>
        <v>0</v>
      </c>
    </row>
    <row r="6282" spans="5:14">
      <c r="E6282">
        <f>IF(ISNA(F6282),NA(),E4350)</f>
        <v>0</v>
      </c>
      <c r="F6282">
        <f>IF(OR(F4350="",AND(F4350=F4349,F4350=F4351)),NA(), F4350)</f>
        <v>0</v>
      </c>
      <c r="G6282">
        <f>IF(ISNA(H6282),NA(),G4350)</f>
        <v>0</v>
      </c>
      <c r="H6282">
        <f>IF(OR(H4350="",AND(H4350=H4349,H4350=H4351)),NA(), H4350)</f>
        <v>0</v>
      </c>
      <c r="K6282">
        <f>IF(ISNA(L6282),NA(),K4350)</f>
        <v>0</v>
      </c>
      <c r="L6282">
        <f>IF(OR(L4350="",AND(L4350=L4349,L4350=L4351)),NA(), L4350)</f>
        <v>0</v>
      </c>
      <c r="M6282">
        <f>IF(ISNA(N6282),NA(),M4350)</f>
        <v>0</v>
      </c>
      <c r="N6282">
        <f>IF(OR(N4350="",AND(N4350=N4349,N4350=N4351)),NA(), N4350)</f>
        <v>0</v>
      </c>
    </row>
    <row r="6283" spans="5:14">
      <c r="E6283">
        <f>IF(ISNA(F6283),NA(),E4351)</f>
        <v>0</v>
      </c>
      <c r="F6283">
        <f>IF(OR(F4351="",AND(F4351=F4350,F4351=F4352)),NA(), F4351)</f>
        <v>0</v>
      </c>
      <c r="G6283">
        <f>IF(ISNA(H6283),NA(),G4351)</f>
        <v>0</v>
      </c>
      <c r="H6283">
        <f>IF(OR(H4351="",AND(H4351=H4350,H4351=H4352)),NA(), H4351)</f>
        <v>0</v>
      </c>
      <c r="K6283">
        <f>IF(ISNA(L6283),NA(),K4351)</f>
        <v>0</v>
      </c>
      <c r="L6283">
        <f>IF(OR(L4351="",AND(L4351=L4350,L4351=L4352)),NA(), L4351)</f>
        <v>0</v>
      </c>
      <c r="M6283">
        <f>IF(ISNA(N6283),NA(),M4351)</f>
        <v>0</v>
      </c>
      <c r="N6283">
        <f>IF(OR(N4351="",AND(N4351=N4350,N4351=N4352)),NA(), N4351)</f>
        <v>0</v>
      </c>
    </row>
    <row r="6284" spans="5:14">
      <c r="E6284">
        <f>IF(ISNA(F6284),NA(),E4352)</f>
        <v>0</v>
      </c>
      <c r="F6284">
        <f>IF(OR(F4352="",AND(F4352=F4351,F4352=F4353)),NA(), F4352)</f>
        <v>0</v>
      </c>
      <c r="G6284">
        <f>IF(ISNA(H6284),NA(),G4352)</f>
        <v>0</v>
      </c>
      <c r="H6284">
        <f>IF(OR(H4352="",AND(H4352=H4351,H4352=H4353)),NA(), H4352)</f>
        <v>0</v>
      </c>
      <c r="K6284">
        <f>IF(ISNA(L6284),NA(),K4352)</f>
        <v>0</v>
      </c>
      <c r="L6284">
        <f>IF(OR(L4352="",AND(L4352=L4351,L4352=L4353)),NA(), L4352)</f>
        <v>0</v>
      </c>
      <c r="M6284">
        <f>IF(ISNA(N6284),NA(),M4352)</f>
        <v>0</v>
      </c>
      <c r="N6284">
        <f>IF(OR(N4352="",AND(N4352=N4351,N4352=N4353)),NA(), N4352)</f>
        <v>0</v>
      </c>
    </row>
    <row r="6285" spans="5:14">
      <c r="E6285">
        <f>IF(ISNA(F6285),NA(),E4353)</f>
        <v>0</v>
      </c>
      <c r="F6285">
        <f>IF(OR(F4353="",AND(F4353=F4352,F4353=F4354)),NA(), F4353)</f>
        <v>0</v>
      </c>
      <c r="G6285">
        <f>IF(ISNA(H6285),NA(),G4353)</f>
        <v>0</v>
      </c>
      <c r="H6285">
        <f>IF(OR(H4353="",AND(H4353=H4352,H4353=H4354)),NA(), H4353)</f>
        <v>0</v>
      </c>
      <c r="K6285">
        <f>IF(ISNA(L6285),NA(),K4353)</f>
        <v>0</v>
      </c>
      <c r="L6285">
        <f>IF(OR(L4353="",AND(L4353=L4352,L4353=L4354)),NA(), L4353)</f>
        <v>0</v>
      </c>
      <c r="M6285">
        <f>IF(ISNA(N6285),NA(),M4353)</f>
        <v>0</v>
      </c>
      <c r="N6285">
        <f>IF(OR(N4353="",AND(N4353=N4352,N4353=N4354)),NA(), N4353)</f>
        <v>0</v>
      </c>
    </row>
    <row r="6286" spans="5:14">
      <c r="E6286">
        <f>IF(ISNA(F6286),NA(),E4354)</f>
        <v>0</v>
      </c>
      <c r="F6286">
        <f>IF(OR(F4354="",AND(F4354=F4353,F4354=F4355)),NA(), F4354)</f>
        <v>0</v>
      </c>
      <c r="G6286">
        <f>IF(ISNA(H6286),NA(),G4354)</f>
        <v>0</v>
      </c>
      <c r="H6286">
        <f>IF(OR(H4354="",AND(H4354=H4353,H4354=H4355)),NA(), H4354)</f>
        <v>0</v>
      </c>
      <c r="K6286">
        <f>IF(ISNA(L6286),NA(),K4354)</f>
        <v>0</v>
      </c>
      <c r="L6286">
        <f>IF(OR(L4354="",AND(L4354=L4353,L4354=L4355)),NA(), L4354)</f>
        <v>0</v>
      </c>
      <c r="M6286">
        <f>IF(ISNA(N6286),NA(),M4354)</f>
        <v>0</v>
      </c>
      <c r="N6286">
        <f>IF(OR(N4354="",AND(N4354=N4353,N4354=N4355)),NA(), N4354)</f>
        <v>0</v>
      </c>
    </row>
    <row r="6287" spans="5:14">
      <c r="E6287">
        <f>IF(ISNA(F6287),NA(),E4355)</f>
        <v>0</v>
      </c>
      <c r="F6287">
        <f>IF(OR(F4355="",AND(F4355=F4354,F4355=F4356)),NA(), F4355)</f>
        <v>0</v>
      </c>
      <c r="G6287">
        <f>IF(ISNA(H6287),NA(),G4355)</f>
        <v>0</v>
      </c>
      <c r="H6287">
        <f>IF(OR(H4355="",AND(H4355=H4354,H4355=H4356)),NA(), H4355)</f>
        <v>0</v>
      </c>
      <c r="K6287">
        <f>IF(ISNA(L6287),NA(),K4355)</f>
        <v>0</v>
      </c>
      <c r="L6287">
        <f>IF(OR(L4355="",AND(L4355=L4354,L4355=L4356)),NA(), L4355)</f>
        <v>0</v>
      </c>
      <c r="M6287">
        <f>IF(ISNA(N6287),NA(),M4355)</f>
        <v>0</v>
      </c>
      <c r="N6287">
        <f>IF(OR(N4355="",AND(N4355=N4354,N4355=N4356)),NA(), N4355)</f>
        <v>0</v>
      </c>
    </row>
    <row r="6288" spans="5:14">
      <c r="E6288">
        <f>IF(ISNA(F6288),NA(),E4356)</f>
        <v>0</v>
      </c>
      <c r="F6288">
        <f>IF(OR(F4356="",AND(F4356=F4355,F4356=F4357)),NA(), F4356)</f>
        <v>0</v>
      </c>
      <c r="G6288">
        <f>IF(ISNA(H6288),NA(),G4356)</f>
        <v>0</v>
      </c>
      <c r="H6288">
        <f>IF(OR(H4356="",AND(H4356=H4355,H4356=H4357)),NA(), H4356)</f>
        <v>0</v>
      </c>
      <c r="K6288">
        <f>IF(ISNA(L6288),NA(),K4356)</f>
        <v>0</v>
      </c>
      <c r="L6288">
        <f>IF(OR(L4356="",AND(L4356=L4355,L4356=L4357)),NA(), L4356)</f>
        <v>0</v>
      </c>
      <c r="M6288">
        <f>IF(ISNA(N6288),NA(),M4356)</f>
        <v>0</v>
      </c>
      <c r="N6288">
        <f>IF(OR(N4356="",AND(N4356=N4355,N4356=N4357)),NA(), N4356)</f>
        <v>0</v>
      </c>
    </row>
    <row r="6289" spans="5:14">
      <c r="E6289">
        <f>IF(ISNA(F6289),NA(),E4357)</f>
        <v>0</v>
      </c>
      <c r="F6289">
        <f>IF(OR(F4357="",AND(F4357=F4356,F4357=F4358)),NA(), F4357)</f>
        <v>0</v>
      </c>
      <c r="G6289">
        <f>IF(ISNA(H6289),NA(),G4357)</f>
        <v>0</v>
      </c>
      <c r="H6289">
        <f>IF(OR(H4357="",AND(H4357=H4356,H4357=H4358)),NA(), H4357)</f>
        <v>0</v>
      </c>
      <c r="K6289">
        <f>IF(ISNA(L6289),NA(),K4357)</f>
        <v>0</v>
      </c>
      <c r="L6289">
        <f>IF(OR(L4357="",AND(L4357=L4356,L4357=L4358)),NA(), L4357)</f>
        <v>0</v>
      </c>
      <c r="M6289">
        <f>IF(ISNA(N6289),NA(),M4357)</f>
        <v>0</v>
      </c>
      <c r="N6289">
        <f>IF(OR(N4357="",AND(N4357=N4356,N4357=N4358)),NA(), N4357)</f>
        <v>0</v>
      </c>
    </row>
    <row r="6290" spans="5:14">
      <c r="E6290">
        <f>IF(ISNA(F6290),NA(),E4358)</f>
        <v>0</v>
      </c>
      <c r="F6290">
        <f>IF(OR(F4358="",AND(F4358=F4357,F4358=F4359)),NA(), F4358)</f>
        <v>0</v>
      </c>
      <c r="G6290">
        <f>IF(ISNA(H6290),NA(),G4358)</f>
        <v>0</v>
      </c>
      <c r="H6290">
        <f>IF(OR(H4358="",AND(H4358=H4357,H4358=H4359)),NA(), H4358)</f>
        <v>0</v>
      </c>
      <c r="K6290">
        <f>IF(ISNA(L6290),NA(),K4358)</f>
        <v>0</v>
      </c>
      <c r="L6290">
        <f>IF(OR(L4358="",AND(L4358=L4357,L4358=L4359)),NA(), L4358)</f>
        <v>0</v>
      </c>
      <c r="M6290">
        <f>IF(ISNA(N6290),NA(),M4358)</f>
        <v>0</v>
      </c>
      <c r="N6290">
        <f>IF(OR(N4358="",AND(N4358=N4357,N4358=N4359)),NA(), N4358)</f>
        <v>0</v>
      </c>
    </row>
    <row r="6291" spans="5:14">
      <c r="E6291">
        <f>IF(ISNA(F6291),NA(),E4359)</f>
        <v>0</v>
      </c>
      <c r="F6291">
        <f>IF(OR(F4359="",AND(F4359=F4358,F4359=F4360)),NA(), F4359)</f>
        <v>0</v>
      </c>
      <c r="G6291">
        <f>IF(ISNA(H6291),NA(),G4359)</f>
        <v>0</v>
      </c>
      <c r="H6291">
        <f>IF(OR(H4359="",AND(H4359=H4358,H4359=H4360)),NA(), H4359)</f>
        <v>0</v>
      </c>
      <c r="K6291">
        <f>IF(ISNA(L6291),NA(),K4359)</f>
        <v>0</v>
      </c>
      <c r="L6291">
        <f>IF(OR(L4359="",AND(L4359=L4358,L4359=L4360)),NA(), L4359)</f>
        <v>0</v>
      </c>
      <c r="M6291">
        <f>IF(ISNA(N6291),NA(),M4359)</f>
        <v>0</v>
      </c>
      <c r="N6291">
        <f>IF(OR(N4359="",AND(N4359=N4358,N4359=N4360)),NA(), N4359)</f>
        <v>0</v>
      </c>
    </row>
    <row r="6292" spans="5:14">
      <c r="E6292">
        <f>IF(ISNA(F6292),NA(),E4360)</f>
        <v>0</v>
      </c>
      <c r="F6292">
        <f>IF(OR(F4360="",AND(F4360=F4359,F4360=F4361)),NA(), F4360)</f>
        <v>0</v>
      </c>
      <c r="G6292">
        <f>IF(ISNA(H6292),NA(),G4360)</f>
        <v>0</v>
      </c>
      <c r="H6292">
        <f>IF(OR(H4360="",AND(H4360=H4359,H4360=H4361)),NA(), H4360)</f>
        <v>0</v>
      </c>
      <c r="K6292">
        <f>IF(ISNA(L6292),NA(),K4360)</f>
        <v>0</v>
      </c>
      <c r="L6292">
        <f>IF(OR(L4360="",AND(L4360=L4359,L4360=L4361)),NA(), L4360)</f>
        <v>0</v>
      </c>
      <c r="M6292">
        <f>IF(ISNA(N6292),NA(),M4360)</f>
        <v>0</v>
      </c>
      <c r="N6292">
        <f>IF(OR(N4360="",AND(N4360=N4359,N4360=N4361)),NA(), N4360)</f>
        <v>0</v>
      </c>
    </row>
    <row r="6293" spans="5:14">
      <c r="E6293">
        <f>IF(ISNA(F6293),NA(),E4361)</f>
        <v>0</v>
      </c>
      <c r="F6293">
        <f>IF(OR(F4361="",AND(F4361=F4360,F4361=F4362)),NA(), F4361)</f>
        <v>0</v>
      </c>
      <c r="G6293">
        <f>IF(ISNA(H6293),NA(),G4361)</f>
        <v>0</v>
      </c>
      <c r="H6293">
        <f>IF(OR(H4361="",AND(H4361=H4360,H4361=H4362)),NA(), H4361)</f>
        <v>0</v>
      </c>
      <c r="K6293">
        <f>IF(ISNA(L6293),NA(),K4361)</f>
        <v>0</v>
      </c>
      <c r="L6293">
        <f>IF(OR(L4361="",AND(L4361=L4360,L4361=L4362)),NA(), L4361)</f>
        <v>0</v>
      </c>
      <c r="M6293">
        <f>IF(ISNA(N6293),NA(),M4361)</f>
        <v>0</v>
      </c>
      <c r="N6293">
        <f>IF(OR(N4361="",AND(N4361=N4360,N4361=N4362)),NA(), N4361)</f>
        <v>0</v>
      </c>
    </row>
    <row r="6294" spans="5:14">
      <c r="E6294">
        <f>IF(ISNA(F6294),NA(),E4362)</f>
        <v>0</v>
      </c>
      <c r="F6294">
        <f>IF(OR(F4362="",AND(F4362=F4361,F4362=F4363)),NA(), F4362)</f>
        <v>0</v>
      </c>
      <c r="G6294">
        <f>IF(ISNA(H6294),NA(),G4362)</f>
        <v>0</v>
      </c>
      <c r="H6294">
        <f>IF(OR(H4362="",AND(H4362=H4361,H4362=H4363)),NA(), H4362)</f>
        <v>0</v>
      </c>
      <c r="K6294">
        <f>IF(ISNA(L6294),NA(),K4362)</f>
        <v>0</v>
      </c>
      <c r="L6294">
        <f>IF(OR(L4362="",AND(L4362=L4361,L4362=L4363)),NA(), L4362)</f>
        <v>0</v>
      </c>
      <c r="M6294">
        <f>IF(ISNA(N6294),NA(),M4362)</f>
        <v>0</v>
      </c>
      <c r="N6294">
        <f>IF(OR(N4362="",AND(N4362=N4361,N4362=N4363)),NA(), N4362)</f>
        <v>0</v>
      </c>
    </row>
    <row r="6295" spans="5:14">
      <c r="E6295">
        <f>IF(ISNA(F6295),NA(),E4363)</f>
        <v>0</v>
      </c>
      <c r="F6295">
        <f>IF(OR(F4363="",AND(F4363=F4362,F4363=F4364)),NA(), F4363)</f>
        <v>0</v>
      </c>
      <c r="G6295">
        <f>IF(ISNA(H6295),NA(),G4363)</f>
        <v>0</v>
      </c>
      <c r="H6295">
        <f>IF(OR(H4363="",AND(H4363=H4362,H4363=H4364)),NA(), H4363)</f>
        <v>0</v>
      </c>
      <c r="K6295">
        <f>IF(ISNA(L6295),NA(),K4363)</f>
        <v>0</v>
      </c>
      <c r="L6295">
        <f>IF(OR(L4363="",AND(L4363=L4362,L4363=L4364)),NA(), L4363)</f>
        <v>0</v>
      </c>
      <c r="M6295">
        <f>IF(ISNA(N6295),NA(),M4363)</f>
        <v>0</v>
      </c>
      <c r="N6295">
        <f>IF(OR(N4363="",AND(N4363=N4362,N4363=N4364)),NA(), N4363)</f>
        <v>0</v>
      </c>
    </row>
    <row r="6296" spans="5:14">
      <c r="E6296">
        <f>IF(ISNA(F6296),NA(),E4364)</f>
        <v>0</v>
      </c>
      <c r="F6296">
        <f>IF(OR(F4364="",AND(F4364=F4363,F4364=F4365)),NA(), F4364)</f>
        <v>0</v>
      </c>
      <c r="G6296">
        <f>IF(ISNA(H6296),NA(),G4364)</f>
        <v>0</v>
      </c>
      <c r="H6296">
        <f>IF(OR(H4364="",AND(H4364=H4363,H4364=H4365)),NA(), H4364)</f>
        <v>0</v>
      </c>
      <c r="K6296">
        <f>IF(ISNA(L6296),NA(),K4364)</f>
        <v>0</v>
      </c>
      <c r="L6296">
        <f>IF(OR(L4364="",AND(L4364=L4363,L4364=L4365)),NA(), L4364)</f>
        <v>0</v>
      </c>
      <c r="M6296">
        <f>IF(ISNA(N6296),NA(),M4364)</f>
        <v>0</v>
      </c>
      <c r="N6296">
        <f>IF(OR(N4364="",AND(N4364=N4363,N4364=N4365)),NA(), N4364)</f>
        <v>0</v>
      </c>
    </row>
    <row r="6297" spans="5:14">
      <c r="E6297">
        <f>IF(ISNA(F6297),NA(),E4365)</f>
        <v>0</v>
      </c>
      <c r="F6297">
        <f>IF(OR(F4365="",AND(F4365=F4364,F4365=F4366)),NA(), F4365)</f>
        <v>0</v>
      </c>
      <c r="G6297">
        <f>IF(ISNA(H6297),NA(),G4365)</f>
        <v>0</v>
      </c>
      <c r="H6297">
        <f>IF(OR(H4365="",AND(H4365=H4364,H4365=H4366)),NA(), H4365)</f>
        <v>0</v>
      </c>
      <c r="K6297">
        <f>IF(ISNA(L6297),NA(),K4365)</f>
        <v>0</v>
      </c>
      <c r="L6297">
        <f>IF(OR(L4365="",AND(L4365=L4364,L4365=L4366)),NA(), L4365)</f>
        <v>0</v>
      </c>
      <c r="M6297">
        <f>IF(ISNA(N6297),NA(),M4365)</f>
        <v>0</v>
      </c>
      <c r="N6297">
        <f>IF(OR(N4365="",AND(N4365=N4364,N4365=N4366)),NA(), N4365)</f>
        <v>0</v>
      </c>
    </row>
    <row r="6298" spans="5:14">
      <c r="E6298">
        <f>IF(ISNA(F6298),NA(),E4366)</f>
        <v>0</v>
      </c>
      <c r="F6298">
        <f>IF(OR(F4366="",AND(F4366=F4365,F4366=F4367)),NA(), F4366)</f>
        <v>0</v>
      </c>
      <c r="G6298">
        <f>IF(ISNA(H6298),NA(),G4366)</f>
        <v>0</v>
      </c>
      <c r="H6298">
        <f>IF(OR(H4366="",AND(H4366=H4365,H4366=H4367)),NA(), H4366)</f>
        <v>0</v>
      </c>
      <c r="K6298">
        <f>IF(ISNA(L6298),NA(),K4366)</f>
        <v>0</v>
      </c>
      <c r="L6298">
        <f>IF(OR(L4366="",AND(L4366=L4365,L4366=L4367)),NA(), L4366)</f>
        <v>0</v>
      </c>
      <c r="M6298">
        <f>IF(ISNA(N6298),NA(),M4366)</f>
        <v>0</v>
      </c>
      <c r="N6298">
        <f>IF(OR(N4366="",AND(N4366=N4365,N4366=N4367)),NA(), N4366)</f>
        <v>0</v>
      </c>
    </row>
    <row r="6299" spans="5:14">
      <c r="E6299">
        <f>IF(ISNA(F6299),NA(),E4367)</f>
        <v>0</v>
      </c>
      <c r="F6299">
        <f>IF(OR(F4367="",AND(F4367=F4366,F4367=F4368)),NA(), F4367)</f>
        <v>0</v>
      </c>
      <c r="G6299">
        <f>IF(ISNA(H6299),NA(),G4367)</f>
        <v>0</v>
      </c>
      <c r="H6299">
        <f>IF(OR(H4367="",AND(H4367=H4366,H4367=H4368)),NA(), H4367)</f>
        <v>0</v>
      </c>
      <c r="K6299">
        <f>IF(ISNA(L6299),NA(),K4367)</f>
        <v>0</v>
      </c>
      <c r="L6299">
        <f>IF(OR(L4367="",AND(L4367=L4366,L4367=L4368)),NA(), L4367)</f>
        <v>0</v>
      </c>
      <c r="M6299">
        <f>IF(ISNA(N6299),NA(),M4367)</f>
        <v>0</v>
      </c>
      <c r="N6299">
        <f>IF(OR(N4367="",AND(N4367=N4366,N4367=N4368)),NA(), N4367)</f>
        <v>0</v>
      </c>
    </row>
    <row r="6300" spans="5:14">
      <c r="E6300">
        <f>IF(ISNA(F6300),NA(),E4368)</f>
        <v>0</v>
      </c>
      <c r="F6300">
        <f>IF(OR(F4368="",AND(F4368=F4367,F4368=F4369)),NA(), F4368)</f>
        <v>0</v>
      </c>
      <c r="G6300">
        <f>IF(ISNA(H6300),NA(),G4368)</f>
        <v>0</v>
      </c>
      <c r="H6300">
        <f>IF(OR(H4368="",AND(H4368=H4367,H4368=H4369)),NA(), H4368)</f>
        <v>0</v>
      </c>
      <c r="K6300">
        <f>IF(ISNA(L6300),NA(),K4368)</f>
        <v>0</v>
      </c>
      <c r="L6300">
        <f>IF(OR(L4368="",AND(L4368=L4367,L4368=L4369)),NA(), L4368)</f>
        <v>0</v>
      </c>
      <c r="M6300">
        <f>IF(ISNA(N6300),NA(),M4368)</f>
        <v>0</v>
      </c>
      <c r="N6300">
        <f>IF(OR(N4368="",AND(N4368=N4367,N4368=N4369)),NA(), N4368)</f>
        <v>0</v>
      </c>
    </row>
    <row r="6301" spans="5:14">
      <c r="E6301">
        <f>IF(ISNA(F6301),NA(),E4369)</f>
        <v>0</v>
      </c>
      <c r="F6301">
        <f>IF(OR(F4369="",AND(F4369=F4368,F4369=F4370)),NA(), F4369)</f>
        <v>0</v>
      </c>
      <c r="G6301">
        <f>IF(ISNA(H6301),NA(),G4369)</f>
        <v>0</v>
      </c>
      <c r="H6301">
        <f>IF(OR(H4369="",AND(H4369=H4368,H4369=H4370)),NA(), H4369)</f>
        <v>0</v>
      </c>
      <c r="K6301">
        <f>IF(ISNA(L6301),NA(),K4369)</f>
        <v>0</v>
      </c>
      <c r="L6301">
        <f>IF(OR(L4369="",AND(L4369=L4368,L4369=L4370)),NA(), L4369)</f>
        <v>0</v>
      </c>
      <c r="M6301">
        <f>IF(ISNA(N6301),NA(),M4369)</f>
        <v>0</v>
      </c>
      <c r="N6301">
        <f>IF(OR(N4369="",AND(N4369=N4368,N4369=N4370)),NA(), N4369)</f>
        <v>0</v>
      </c>
    </row>
    <row r="6302" spans="5:14">
      <c r="E6302">
        <f>IF(ISNA(F6302),NA(),E4370)</f>
        <v>0</v>
      </c>
      <c r="F6302">
        <f>IF(OR(F4370="",AND(F4370=F4369,F4370=F4371)),NA(), F4370)</f>
        <v>0</v>
      </c>
      <c r="G6302">
        <f>IF(ISNA(H6302),NA(),G4370)</f>
        <v>0</v>
      </c>
      <c r="H6302">
        <f>IF(OR(H4370="",AND(H4370=H4369,H4370=H4371)),NA(), H4370)</f>
        <v>0</v>
      </c>
      <c r="K6302">
        <f>IF(ISNA(L6302),NA(),K4370)</f>
        <v>0</v>
      </c>
      <c r="L6302">
        <f>IF(OR(L4370="",AND(L4370=L4369,L4370=L4371)),NA(), L4370)</f>
        <v>0</v>
      </c>
      <c r="M6302">
        <f>IF(ISNA(N6302),NA(),M4370)</f>
        <v>0</v>
      </c>
      <c r="N6302">
        <f>IF(OR(N4370="",AND(N4370=N4369,N4370=N4371)),NA(), N4370)</f>
        <v>0</v>
      </c>
    </row>
    <row r="6303" spans="5:14">
      <c r="E6303">
        <f>IF(ISNA(F6303),NA(),E4371)</f>
        <v>0</v>
      </c>
      <c r="F6303">
        <f>IF(OR(F4371="",AND(F4371=F4370,F4371=F4372)),NA(), F4371)</f>
        <v>0</v>
      </c>
      <c r="G6303">
        <f>IF(ISNA(H6303),NA(),G4371)</f>
        <v>0</v>
      </c>
      <c r="H6303">
        <f>IF(OR(H4371="",AND(H4371=H4370,H4371=H4372)),NA(), H4371)</f>
        <v>0</v>
      </c>
      <c r="K6303">
        <f>IF(ISNA(L6303),NA(),K4371)</f>
        <v>0</v>
      </c>
      <c r="L6303">
        <f>IF(OR(L4371="",AND(L4371=L4370,L4371=L4372)),NA(), L4371)</f>
        <v>0</v>
      </c>
      <c r="M6303">
        <f>IF(ISNA(N6303),NA(),M4371)</f>
        <v>0</v>
      </c>
      <c r="N6303">
        <f>IF(OR(N4371="",AND(N4371=N4370,N4371=N4372)),NA(), N4371)</f>
        <v>0</v>
      </c>
    </row>
    <row r="6304" spans="5:14">
      <c r="E6304">
        <f>IF(ISNA(F6304),NA(),E4372)</f>
        <v>0</v>
      </c>
      <c r="F6304">
        <f>IF(OR(F4372="",AND(F4372=F4371,F4372=F4373)),NA(), F4372)</f>
        <v>0</v>
      </c>
      <c r="G6304">
        <f>IF(ISNA(H6304),NA(),G4372)</f>
        <v>0</v>
      </c>
      <c r="H6304">
        <f>IF(OR(H4372="",AND(H4372=H4371,H4372=H4373)),NA(), H4372)</f>
        <v>0</v>
      </c>
      <c r="K6304">
        <f>IF(ISNA(L6304),NA(),K4372)</f>
        <v>0</v>
      </c>
      <c r="L6304">
        <f>IF(OR(L4372="",AND(L4372=L4371,L4372=L4373)),NA(), L4372)</f>
        <v>0</v>
      </c>
      <c r="M6304">
        <f>IF(ISNA(N6304),NA(),M4372)</f>
        <v>0</v>
      </c>
      <c r="N6304">
        <f>IF(OR(N4372="",AND(N4372=N4371,N4372=N4373)),NA(), N4372)</f>
        <v>0</v>
      </c>
    </row>
    <row r="6305" spans="5:14">
      <c r="E6305">
        <f>IF(ISNA(F6305),NA(),E4373)</f>
        <v>0</v>
      </c>
      <c r="F6305">
        <f>IF(OR(F4373="",AND(F4373=F4372,F4373=F4374)),NA(), F4373)</f>
        <v>0</v>
      </c>
      <c r="G6305">
        <f>IF(ISNA(H6305),NA(),G4373)</f>
        <v>0</v>
      </c>
      <c r="H6305">
        <f>IF(OR(H4373="",AND(H4373=H4372,H4373=H4374)),NA(), H4373)</f>
        <v>0</v>
      </c>
      <c r="K6305">
        <f>IF(ISNA(L6305),NA(),K4373)</f>
        <v>0</v>
      </c>
      <c r="L6305">
        <f>IF(OR(L4373="",AND(L4373=L4372,L4373=L4374)),NA(), L4373)</f>
        <v>0</v>
      </c>
      <c r="M6305">
        <f>IF(ISNA(N6305),NA(),M4373)</f>
        <v>0</v>
      </c>
      <c r="N6305">
        <f>IF(OR(N4373="",AND(N4373=N4372,N4373=N4374)),NA(), N4373)</f>
        <v>0</v>
      </c>
    </row>
    <row r="6306" spans="5:14">
      <c r="E6306">
        <f>IF(ISNA(F6306),NA(),E4374)</f>
        <v>0</v>
      </c>
      <c r="F6306">
        <f>IF(OR(F4374="",AND(F4374=F4373,F4374=F4375)),NA(), F4374)</f>
        <v>0</v>
      </c>
      <c r="G6306">
        <f>IF(ISNA(H6306),NA(),G4374)</f>
        <v>0</v>
      </c>
      <c r="H6306">
        <f>IF(OR(H4374="",AND(H4374=H4373,H4374=H4375)),NA(), H4374)</f>
        <v>0</v>
      </c>
      <c r="K6306">
        <f>IF(ISNA(L6306),NA(),K4374)</f>
        <v>0</v>
      </c>
      <c r="L6306">
        <f>IF(OR(L4374="",AND(L4374=L4373,L4374=L4375)),NA(), L4374)</f>
        <v>0</v>
      </c>
      <c r="M6306">
        <f>IF(ISNA(N6306),NA(),M4374)</f>
        <v>0</v>
      </c>
      <c r="N6306">
        <f>IF(OR(N4374="",AND(N4374=N4373,N4374=N4375)),NA(), N4374)</f>
        <v>0</v>
      </c>
    </row>
    <row r="6307" spans="5:14">
      <c r="E6307">
        <f>IF(ISNA(F6307),NA(),E4375)</f>
        <v>0</v>
      </c>
      <c r="F6307">
        <f>IF(OR(F4375="",AND(F4375=F4374,F4375=F4376)),NA(), F4375)</f>
        <v>0</v>
      </c>
      <c r="G6307">
        <f>IF(ISNA(H6307),NA(),G4375)</f>
        <v>0</v>
      </c>
      <c r="H6307">
        <f>IF(OR(H4375="",AND(H4375=H4374,H4375=H4376)),NA(), H4375)</f>
        <v>0</v>
      </c>
      <c r="K6307">
        <f>IF(ISNA(L6307),NA(),K4375)</f>
        <v>0</v>
      </c>
      <c r="L6307">
        <f>IF(OR(L4375="",AND(L4375=L4374,L4375=L4376)),NA(), L4375)</f>
        <v>0</v>
      </c>
      <c r="M6307">
        <f>IF(ISNA(N6307),NA(),M4375)</f>
        <v>0</v>
      </c>
      <c r="N6307">
        <f>IF(OR(N4375="",AND(N4375=N4374,N4375=N4376)),NA(), N4375)</f>
        <v>0</v>
      </c>
    </row>
    <row r="6308" spans="5:14">
      <c r="E6308">
        <f>IF(ISNA(F6308),NA(),E4376)</f>
        <v>0</v>
      </c>
      <c r="F6308">
        <f>IF(OR(F4376="",AND(F4376=F4375,F4376=F4377)),NA(), F4376)</f>
        <v>0</v>
      </c>
      <c r="G6308">
        <f>IF(ISNA(H6308),NA(),G4376)</f>
        <v>0</v>
      </c>
      <c r="H6308">
        <f>IF(OR(H4376="",AND(H4376=H4375,H4376=H4377)),NA(), H4376)</f>
        <v>0</v>
      </c>
      <c r="K6308">
        <f>IF(ISNA(L6308),NA(),K4376)</f>
        <v>0</v>
      </c>
      <c r="L6308">
        <f>IF(OR(L4376="",AND(L4376=L4375,L4376=L4377)),NA(), L4376)</f>
        <v>0</v>
      </c>
      <c r="M6308">
        <f>IF(ISNA(N6308),NA(),M4376)</f>
        <v>0</v>
      </c>
      <c r="N6308">
        <f>IF(OR(N4376="",AND(N4376=N4375,N4376=N4377)),NA(), N4376)</f>
        <v>0</v>
      </c>
    </row>
    <row r="6309" spans="5:14">
      <c r="E6309">
        <f>IF(ISNA(F6309),NA(),E4377)</f>
        <v>0</v>
      </c>
      <c r="F6309">
        <f>IF(OR(F4377="",AND(F4377=F4376,F4377=F4378)),NA(), F4377)</f>
        <v>0</v>
      </c>
      <c r="G6309">
        <f>IF(ISNA(H6309),NA(),G4377)</f>
        <v>0</v>
      </c>
      <c r="H6309">
        <f>IF(OR(H4377="",AND(H4377=H4376,H4377=H4378)),NA(), H4377)</f>
        <v>0</v>
      </c>
      <c r="K6309">
        <f>IF(ISNA(L6309),NA(),K4377)</f>
        <v>0</v>
      </c>
      <c r="L6309">
        <f>IF(OR(L4377="",AND(L4377=L4376,L4377=L4378)),NA(), L4377)</f>
        <v>0</v>
      </c>
      <c r="M6309">
        <f>IF(ISNA(N6309),NA(),M4377)</f>
        <v>0</v>
      </c>
      <c r="N6309">
        <f>IF(OR(N4377="",AND(N4377=N4376,N4377=N4378)),NA(), N4377)</f>
        <v>0</v>
      </c>
    </row>
    <row r="6310" spans="5:14">
      <c r="E6310">
        <f>IF(ISNA(F6310),NA(),E4378)</f>
        <v>0</v>
      </c>
      <c r="F6310">
        <f>IF(OR(F4378="",AND(F4378=F4377,F4378=F4379)),NA(), F4378)</f>
        <v>0</v>
      </c>
      <c r="G6310">
        <f>IF(ISNA(H6310),NA(),G4378)</f>
        <v>0</v>
      </c>
      <c r="H6310">
        <f>IF(OR(H4378="",AND(H4378=H4377,H4378=H4379)),NA(), H4378)</f>
        <v>0</v>
      </c>
      <c r="K6310">
        <f>IF(ISNA(L6310),NA(),K4378)</f>
        <v>0</v>
      </c>
      <c r="L6310">
        <f>IF(OR(L4378="",AND(L4378=L4377,L4378=L4379)),NA(), L4378)</f>
        <v>0</v>
      </c>
      <c r="M6310">
        <f>IF(ISNA(N6310),NA(),M4378)</f>
        <v>0</v>
      </c>
      <c r="N6310">
        <f>IF(OR(N4378="",AND(N4378=N4377,N4378=N4379)),NA(), N4378)</f>
        <v>0</v>
      </c>
    </row>
    <row r="6311" spans="5:14">
      <c r="E6311">
        <f>IF(ISNA(F6311),NA(),E4379)</f>
        <v>0</v>
      </c>
      <c r="F6311">
        <f>IF(OR(F4379="",AND(F4379=F4378,F4379=F4380)),NA(), F4379)</f>
        <v>0</v>
      </c>
      <c r="G6311">
        <f>IF(ISNA(H6311),NA(),G4379)</f>
        <v>0</v>
      </c>
      <c r="H6311">
        <f>IF(OR(H4379="",AND(H4379=H4378,H4379=H4380)),NA(), H4379)</f>
        <v>0</v>
      </c>
      <c r="K6311">
        <f>IF(ISNA(L6311),NA(),K4379)</f>
        <v>0</v>
      </c>
      <c r="L6311">
        <f>IF(OR(L4379="",AND(L4379=L4378,L4379=L4380)),NA(), L4379)</f>
        <v>0</v>
      </c>
      <c r="M6311">
        <f>IF(ISNA(N6311),NA(),M4379)</f>
        <v>0</v>
      </c>
      <c r="N6311">
        <f>IF(OR(N4379="",AND(N4379=N4378,N4379=N4380)),NA(), N4379)</f>
        <v>0</v>
      </c>
    </row>
    <row r="6312" spans="5:14">
      <c r="E6312">
        <f>IF(ISNA(F6312),NA(),E4380)</f>
        <v>0</v>
      </c>
      <c r="F6312">
        <f>IF(OR(F4380="",AND(F4380=F4379,F4380=F4381)),NA(), F4380)</f>
        <v>0</v>
      </c>
      <c r="G6312">
        <f>IF(ISNA(H6312),NA(),G4380)</f>
        <v>0</v>
      </c>
      <c r="H6312">
        <f>IF(OR(H4380="",AND(H4380=H4379,H4380=H4381)),NA(), H4380)</f>
        <v>0</v>
      </c>
      <c r="K6312">
        <f>IF(ISNA(L6312),NA(),K4380)</f>
        <v>0</v>
      </c>
      <c r="L6312">
        <f>IF(OR(L4380="",AND(L4380=L4379,L4380=L4381)),NA(), L4380)</f>
        <v>0</v>
      </c>
      <c r="M6312">
        <f>IF(ISNA(N6312),NA(),M4380)</f>
        <v>0</v>
      </c>
      <c r="N6312">
        <f>IF(OR(N4380="",AND(N4380=N4379,N4380=N4381)),NA(), N4380)</f>
        <v>0</v>
      </c>
    </row>
    <row r="6313" spans="5:14">
      <c r="E6313">
        <f>IF(ISNA(F6313),NA(),E4381)</f>
        <v>0</v>
      </c>
      <c r="F6313">
        <f>IF(OR(F4381="",AND(F4381=F4380,F4381=F4382)),NA(), F4381)</f>
        <v>0</v>
      </c>
      <c r="G6313">
        <f>IF(ISNA(H6313),NA(),G4381)</f>
        <v>0</v>
      </c>
      <c r="H6313">
        <f>IF(OR(H4381="",AND(H4381=H4380,H4381=H4382)),NA(), H4381)</f>
        <v>0</v>
      </c>
      <c r="K6313">
        <f>IF(ISNA(L6313),NA(),K4381)</f>
        <v>0</v>
      </c>
      <c r="L6313">
        <f>IF(OR(L4381="",AND(L4381=L4380,L4381=L4382)),NA(), L4381)</f>
        <v>0</v>
      </c>
      <c r="M6313">
        <f>IF(ISNA(N6313),NA(),M4381)</f>
        <v>0</v>
      </c>
      <c r="N6313">
        <f>IF(OR(N4381="",AND(N4381=N4380,N4381=N4382)),NA(), N4381)</f>
        <v>0</v>
      </c>
    </row>
    <row r="6314" spans="5:14">
      <c r="E6314">
        <f>IF(ISNA(F6314),NA(),E4382)</f>
        <v>0</v>
      </c>
      <c r="F6314">
        <f>IF(OR(F4382="",AND(F4382=F4381,F4382=F4383)),NA(), F4382)</f>
        <v>0</v>
      </c>
      <c r="G6314">
        <f>IF(ISNA(H6314),NA(),G4382)</f>
        <v>0</v>
      </c>
      <c r="H6314">
        <f>IF(OR(H4382="",AND(H4382=H4381,H4382=H4383)),NA(), H4382)</f>
        <v>0</v>
      </c>
      <c r="K6314">
        <f>IF(ISNA(L6314),NA(),K4382)</f>
        <v>0</v>
      </c>
      <c r="L6314">
        <f>IF(OR(L4382="",AND(L4382=L4381,L4382=L4383)),NA(), L4382)</f>
        <v>0</v>
      </c>
      <c r="M6314">
        <f>IF(ISNA(N6314),NA(),M4382)</f>
        <v>0</v>
      </c>
      <c r="N6314">
        <f>IF(OR(N4382="",AND(N4382=N4381,N4382=N4383)),NA(), N4382)</f>
        <v>0</v>
      </c>
    </row>
    <row r="6315" spans="5:14">
      <c r="E6315">
        <f>IF(ISNA(F6315),NA(),E4383)</f>
        <v>0</v>
      </c>
      <c r="F6315">
        <f>IF(OR(F4383="",AND(F4383=F4382,F4383=F4384)),NA(), F4383)</f>
        <v>0</v>
      </c>
      <c r="G6315">
        <f>IF(ISNA(H6315),NA(),G4383)</f>
        <v>0</v>
      </c>
      <c r="H6315">
        <f>IF(OR(H4383="",AND(H4383=H4382,H4383=H4384)),NA(), H4383)</f>
        <v>0</v>
      </c>
      <c r="K6315">
        <f>IF(ISNA(L6315),NA(),K4383)</f>
        <v>0</v>
      </c>
      <c r="L6315">
        <f>IF(OR(L4383="",AND(L4383=L4382,L4383=L4384)),NA(), L4383)</f>
        <v>0</v>
      </c>
      <c r="M6315">
        <f>IF(ISNA(N6315),NA(),M4383)</f>
        <v>0</v>
      </c>
      <c r="N6315">
        <f>IF(OR(N4383="",AND(N4383=N4382,N4383=N4384)),NA(), N4383)</f>
        <v>0</v>
      </c>
    </row>
    <row r="6316" spans="5:14">
      <c r="E6316">
        <f>IF(ISNA(F6316),NA(),E4384)</f>
        <v>0</v>
      </c>
      <c r="F6316">
        <f>IF(OR(F4384="",AND(F4384=F4383,F4384=F4385)),NA(), F4384)</f>
        <v>0</v>
      </c>
      <c r="G6316">
        <f>IF(ISNA(H6316),NA(),G4384)</f>
        <v>0</v>
      </c>
      <c r="H6316">
        <f>IF(OR(H4384="",AND(H4384=H4383,H4384=H4385)),NA(), H4384)</f>
        <v>0</v>
      </c>
      <c r="K6316">
        <f>IF(ISNA(L6316),NA(),K4384)</f>
        <v>0</v>
      </c>
      <c r="L6316">
        <f>IF(OR(L4384="",AND(L4384=L4383,L4384=L4385)),NA(), L4384)</f>
        <v>0</v>
      </c>
      <c r="M6316">
        <f>IF(ISNA(N6316),NA(),M4384)</f>
        <v>0</v>
      </c>
      <c r="N6316">
        <f>IF(OR(N4384="",AND(N4384=N4383,N4384=N4385)),NA(), N4384)</f>
        <v>0</v>
      </c>
    </row>
    <row r="6317" spans="5:14">
      <c r="E6317">
        <f>IF(ISNA(F6317),NA(),E4385)</f>
        <v>0</v>
      </c>
      <c r="F6317">
        <f>IF(OR(F4385="",AND(F4385=F4384,F4385=F4386)),NA(), F4385)</f>
        <v>0</v>
      </c>
      <c r="G6317">
        <f>IF(ISNA(H6317),NA(),G4385)</f>
        <v>0</v>
      </c>
      <c r="H6317">
        <f>IF(OR(H4385="",AND(H4385=H4384,H4385=H4386)),NA(), H4385)</f>
        <v>0</v>
      </c>
      <c r="K6317">
        <f>IF(ISNA(L6317),NA(),K4385)</f>
        <v>0</v>
      </c>
      <c r="L6317">
        <f>IF(OR(L4385="",AND(L4385=L4384,L4385=L4386)),NA(), L4385)</f>
        <v>0</v>
      </c>
      <c r="M6317">
        <f>IF(ISNA(N6317),NA(),M4385)</f>
        <v>0</v>
      </c>
      <c r="N6317">
        <f>IF(OR(N4385="",AND(N4385=N4384,N4385=N4386)),NA(), N4385)</f>
        <v>0</v>
      </c>
    </row>
    <row r="6318" spans="5:14">
      <c r="E6318">
        <f>IF(ISNA(F6318),NA(),E4386)</f>
        <v>0</v>
      </c>
      <c r="F6318">
        <f>IF(OR(F4386="",AND(F4386=F4385,F4386=F4387)),NA(), F4386)</f>
        <v>0</v>
      </c>
      <c r="G6318">
        <f>IF(ISNA(H6318),NA(),G4386)</f>
        <v>0</v>
      </c>
      <c r="H6318">
        <f>IF(OR(H4386="",AND(H4386=H4385,H4386=H4387)),NA(), H4386)</f>
        <v>0</v>
      </c>
      <c r="K6318">
        <f>IF(ISNA(L6318),NA(),K4386)</f>
        <v>0</v>
      </c>
      <c r="L6318">
        <f>IF(OR(L4386="",AND(L4386=L4385,L4386=L4387)),NA(), L4386)</f>
        <v>0</v>
      </c>
      <c r="M6318">
        <f>IF(ISNA(N6318),NA(),M4386)</f>
        <v>0</v>
      </c>
      <c r="N6318">
        <f>IF(OR(N4386="",AND(N4386=N4385,N4386=N4387)),NA(), N4386)</f>
        <v>0</v>
      </c>
    </row>
    <row r="6319" spans="5:14">
      <c r="E6319">
        <f>IF(ISNA(F6319),NA(),E4387)</f>
        <v>0</v>
      </c>
      <c r="F6319">
        <f>IF(OR(F4387="",AND(F4387=F4386,F4387=F4388)),NA(), F4387)</f>
        <v>0</v>
      </c>
      <c r="G6319">
        <f>IF(ISNA(H6319),NA(),G4387)</f>
        <v>0</v>
      </c>
      <c r="H6319">
        <f>IF(OR(H4387="",AND(H4387=H4386,H4387=H4388)),NA(), H4387)</f>
        <v>0</v>
      </c>
      <c r="K6319">
        <f>IF(ISNA(L6319),NA(),K4387)</f>
        <v>0</v>
      </c>
      <c r="L6319">
        <f>IF(OR(L4387="",AND(L4387=L4386,L4387=L4388)),NA(), L4387)</f>
        <v>0</v>
      </c>
      <c r="M6319">
        <f>IF(ISNA(N6319),NA(),M4387)</f>
        <v>0</v>
      </c>
      <c r="N6319">
        <f>IF(OR(N4387="",AND(N4387=N4386,N4387=N4388)),NA(), N4387)</f>
        <v>0</v>
      </c>
    </row>
    <row r="6320" spans="5:14">
      <c r="E6320">
        <f>IF(ISNA(F6320),NA(),E4388)</f>
        <v>0</v>
      </c>
      <c r="F6320">
        <f>IF(OR(F4388="",AND(F4388=F4387,F4388=F4389)),NA(), F4388)</f>
        <v>0</v>
      </c>
      <c r="G6320">
        <f>IF(ISNA(H6320),NA(),G4388)</f>
        <v>0</v>
      </c>
      <c r="H6320">
        <f>IF(OR(H4388="",AND(H4388=H4387,H4388=H4389)),NA(), H4388)</f>
        <v>0</v>
      </c>
      <c r="K6320">
        <f>IF(ISNA(L6320),NA(),K4388)</f>
        <v>0</v>
      </c>
      <c r="L6320">
        <f>IF(OR(L4388="",AND(L4388=L4387,L4388=L4389)),NA(), L4388)</f>
        <v>0</v>
      </c>
      <c r="M6320">
        <f>IF(ISNA(N6320),NA(),M4388)</f>
        <v>0</v>
      </c>
      <c r="N6320">
        <f>IF(OR(N4388="",AND(N4388=N4387,N4388=N4389)),NA(), N4388)</f>
        <v>0</v>
      </c>
    </row>
    <row r="6321" spans="5:14">
      <c r="E6321">
        <f>IF(ISNA(F6321),NA(),E4389)</f>
        <v>0</v>
      </c>
      <c r="F6321">
        <f>IF(OR(F4389="",AND(F4389=F4388,F4389=F4390)),NA(), F4389)</f>
        <v>0</v>
      </c>
      <c r="G6321">
        <f>IF(ISNA(H6321),NA(),G4389)</f>
        <v>0</v>
      </c>
      <c r="H6321">
        <f>IF(OR(H4389="",AND(H4389=H4388,H4389=H4390)),NA(), H4389)</f>
        <v>0</v>
      </c>
      <c r="K6321">
        <f>IF(ISNA(L6321),NA(),K4389)</f>
        <v>0</v>
      </c>
      <c r="L6321">
        <f>IF(OR(L4389="",AND(L4389=L4388,L4389=L4390)),NA(), L4389)</f>
        <v>0</v>
      </c>
      <c r="M6321">
        <f>IF(ISNA(N6321),NA(),M4389)</f>
        <v>0</v>
      </c>
      <c r="N6321">
        <f>IF(OR(N4389="",AND(N4389=N4388,N4389=N4390)),NA(), N4389)</f>
        <v>0</v>
      </c>
    </row>
    <row r="6322" spans="5:14">
      <c r="E6322">
        <f>IF(ISNA(F6322),NA(),E4390)</f>
        <v>0</v>
      </c>
      <c r="F6322">
        <f>IF(OR(F4390="",AND(F4390=F4389,F4390=F4391)),NA(), F4390)</f>
        <v>0</v>
      </c>
      <c r="G6322">
        <f>IF(ISNA(H6322),NA(),G4390)</f>
        <v>0</v>
      </c>
      <c r="H6322">
        <f>IF(OR(H4390="",AND(H4390=H4389,H4390=H4391)),NA(), H4390)</f>
        <v>0</v>
      </c>
      <c r="K6322">
        <f>IF(ISNA(L6322),NA(),K4390)</f>
        <v>0</v>
      </c>
      <c r="L6322">
        <f>IF(OR(L4390="",AND(L4390=L4389,L4390=L4391)),NA(), L4390)</f>
        <v>0</v>
      </c>
      <c r="M6322">
        <f>IF(ISNA(N6322),NA(),M4390)</f>
        <v>0</v>
      </c>
      <c r="N6322">
        <f>IF(OR(N4390="",AND(N4390=N4389,N4390=N4391)),NA(), N4390)</f>
        <v>0</v>
      </c>
    </row>
    <row r="6323" spans="5:14">
      <c r="E6323">
        <f>IF(ISNA(F6323),NA(),E4391)</f>
        <v>0</v>
      </c>
      <c r="F6323">
        <f>IF(OR(F4391="",AND(F4391=F4390,F4391=F4392)),NA(), F4391)</f>
        <v>0</v>
      </c>
      <c r="G6323">
        <f>IF(ISNA(H6323),NA(),G4391)</f>
        <v>0</v>
      </c>
      <c r="H6323">
        <f>IF(OR(H4391="",AND(H4391=H4390,H4391=H4392)),NA(), H4391)</f>
        <v>0</v>
      </c>
      <c r="K6323">
        <f>IF(ISNA(L6323),NA(),K4391)</f>
        <v>0</v>
      </c>
      <c r="L6323">
        <f>IF(OR(L4391="",AND(L4391=L4390,L4391=L4392)),NA(), L4391)</f>
        <v>0</v>
      </c>
      <c r="M6323">
        <f>IF(ISNA(N6323),NA(),M4391)</f>
        <v>0</v>
      </c>
      <c r="N6323">
        <f>IF(OR(N4391="",AND(N4391=N4390,N4391=N4392)),NA(), N4391)</f>
        <v>0</v>
      </c>
    </row>
    <row r="6324" spans="5:14">
      <c r="E6324">
        <f>IF(ISNA(F6324),NA(),E4392)</f>
        <v>0</v>
      </c>
      <c r="F6324">
        <f>IF(OR(F4392="",AND(F4392=F4391,F4392=F4393)),NA(), F4392)</f>
        <v>0</v>
      </c>
      <c r="G6324">
        <f>IF(ISNA(H6324),NA(),G4392)</f>
        <v>0</v>
      </c>
      <c r="H6324">
        <f>IF(OR(H4392="",AND(H4392=H4391,H4392=H4393)),NA(), H4392)</f>
        <v>0</v>
      </c>
      <c r="K6324">
        <f>IF(ISNA(L6324),NA(),K4392)</f>
        <v>0</v>
      </c>
      <c r="L6324">
        <f>IF(OR(L4392="",AND(L4392=L4391,L4392=L4393)),NA(), L4392)</f>
        <v>0</v>
      </c>
      <c r="M6324">
        <f>IF(ISNA(N6324),NA(),M4392)</f>
        <v>0</v>
      </c>
      <c r="N6324">
        <f>IF(OR(N4392="",AND(N4392=N4391,N4392=N4393)),NA(), N4392)</f>
        <v>0</v>
      </c>
    </row>
    <row r="6325" spans="5:14">
      <c r="E6325">
        <f>IF(ISNA(F6325),NA(),E4393)</f>
        <v>0</v>
      </c>
      <c r="F6325">
        <f>IF(OR(F4393="",AND(F4393=F4392,F4393=F4394)),NA(), F4393)</f>
        <v>0</v>
      </c>
      <c r="G6325">
        <f>IF(ISNA(H6325),NA(),G4393)</f>
        <v>0</v>
      </c>
      <c r="H6325">
        <f>IF(OR(H4393="",AND(H4393=H4392,H4393=H4394)),NA(), H4393)</f>
        <v>0</v>
      </c>
      <c r="K6325">
        <f>IF(ISNA(L6325),NA(),K4393)</f>
        <v>0</v>
      </c>
      <c r="L6325">
        <f>IF(OR(L4393="",AND(L4393=L4392,L4393=L4394)),NA(), L4393)</f>
        <v>0</v>
      </c>
      <c r="M6325">
        <f>IF(ISNA(N6325),NA(),M4393)</f>
        <v>0</v>
      </c>
      <c r="N6325">
        <f>IF(OR(N4393="",AND(N4393=N4392,N4393=N4394)),NA(), N4393)</f>
        <v>0</v>
      </c>
    </row>
    <row r="6326" spans="5:14">
      <c r="E6326">
        <f>IF(ISNA(F6326),NA(),E4394)</f>
        <v>0</v>
      </c>
      <c r="F6326">
        <f>IF(OR(F4394="",AND(F4394=F4393,F4394=F4395)),NA(), F4394)</f>
        <v>0</v>
      </c>
      <c r="G6326">
        <f>IF(ISNA(H6326),NA(),G4394)</f>
        <v>0</v>
      </c>
      <c r="H6326">
        <f>IF(OR(H4394="",AND(H4394=H4393,H4394=H4395)),NA(), H4394)</f>
        <v>0</v>
      </c>
      <c r="K6326">
        <f>IF(ISNA(L6326),NA(),K4394)</f>
        <v>0</v>
      </c>
      <c r="L6326">
        <f>IF(OR(L4394="",AND(L4394=L4393,L4394=L4395)),NA(), L4394)</f>
        <v>0</v>
      </c>
      <c r="M6326">
        <f>IF(ISNA(N6326),NA(),M4394)</f>
        <v>0</v>
      </c>
      <c r="N6326">
        <f>IF(OR(N4394="",AND(N4394=N4393,N4394=N4395)),NA(), N4394)</f>
        <v>0</v>
      </c>
    </row>
    <row r="6327" spans="5:14">
      <c r="E6327">
        <f>IF(ISNA(F6327),NA(),E4395)</f>
        <v>0</v>
      </c>
      <c r="F6327">
        <f>IF(OR(F4395="",AND(F4395=F4394,F4395=F4396)),NA(), F4395)</f>
        <v>0</v>
      </c>
      <c r="G6327">
        <f>IF(ISNA(H6327),NA(),G4395)</f>
        <v>0</v>
      </c>
      <c r="H6327">
        <f>IF(OR(H4395="",AND(H4395=H4394,H4395=H4396)),NA(), H4395)</f>
        <v>0</v>
      </c>
      <c r="K6327">
        <f>IF(ISNA(L6327),NA(),K4395)</f>
        <v>0</v>
      </c>
      <c r="L6327">
        <f>IF(OR(L4395="",AND(L4395=L4394,L4395=L4396)),NA(), L4395)</f>
        <v>0</v>
      </c>
      <c r="M6327">
        <f>IF(ISNA(N6327),NA(),M4395)</f>
        <v>0</v>
      </c>
      <c r="N6327">
        <f>IF(OR(N4395="",AND(N4395=N4394,N4395=N4396)),NA(), N4395)</f>
        <v>0</v>
      </c>
    </row>
    <row r="6328" spans="5:14">
      <c r="E6328">
        <f>IF(ISNA(F6328),NA(),E4396)</f>
        <v>0</v>
      </c>
      <c r="F6328">
        <f>IF(OR(F4396="",AND(F4396=F4395,F4396=F4397)),NA(), F4396)</f>
        <v>0</v>
      </c>
      <c r="G6328">
        <f>IF(ISNA(H6328),NA(),G4396)</f>
        <v>0</v>
      </c>
      <c r="H6328">
        <f>IF(OR(H4396="",AND(H4396=H4395,H4396=H4397)),NA(), H4396)</f>
        <v>0</v>
      </c>
      <c r="K6328">
        <f>IF(ISNA(L6328),NA(),K4396)</f>
        <v>0</v>
      </c>
      <c r="L6328">
        <f>IF(OR(L4396="",AND(L4396=L4395,L4396=L4397)),NA(), L4396)</f>
        <v>0</v>
      </c>
      <c r="M6328">
        <f>IF(ISNA(N6328),NA(),M4396)</f>
        <v>0</v>
      </c>
      <c r="N6328">
        <f>IF(OR(N4396="",AND(N4396=N4395,N4396=N4397)),NA(), N4396)</f>
        <v>0</v>
      </c>
    </row>
    <row r="6329" spans="5:14">
      <c r="E6329">
        <f>IF(ISNA(F6329),NA(),E4397)</f>
        <v>0</v>
      </c>
      <c r="F6329">
        <f>IF(OR(F4397="",AND(F4397=F4396,F4397=F4398)),NA(), F4397)</f>
        <v>0</v>
      </c>
      <c r="G6329">
        <f>IF(ISNA(H6329),NA(),G4397)</f>
        <v>0</v>
      </c>
      <c r="H6329">
        <f>IF(OR(H4397="",AND(H4397=H4396,H4397=H4398)),NA(), H4397)</f>
        <v>0</v>
      </c>
      <c r="K6329">
        <f>IF(ISNA(L6329),NA(),K4397)</f>
        <v>0</v>
      </c>
      <c r="L6329">
        <f>IF(OR(L4397="",AND(L4397=L4396,L4397=L4398)),NA(), L4397)</f>
        <v>0</v>
      </c>
      <c r="M6329">
        <f>IF(ISNA(N6329),NA(),M4397)</f>
        <v>0</v>
      </c>
      <c r="N6329">
        <f>IF(OR(N4397="",AND(N4397=N4396,N4397=N4398)),NA(), N4397)</f>
        <v>0</v>
      </c>
    </row>
    <row r="6330" spans="5:14">
      <c r="E6330">
        <f>IF(ISNA(F6330),NA(),E4398)</f>
        <v>0</v>
      </c>
      <c r="F6330">
        <f>IF(OR(F4398="",AND(F4398=F4397,F4398=F4399)),NA(), F4398)</f>
        <v>0</v>
      </c>
      <c r="G6330">
        <f>IF(ISNA(H6330),NA(),G4398)</f>
        <v>0</v>
      </c>
      <c r="H6330">
        <f>IF(OR(H4398="",AND(H4398=H4397,H4398=H4399)),NA(), H4398)</f>
        <v>0</v>
      </c>
      <c r="K6330">
        <f>IF(ISNA(L6330),NA(),K4398)</f>
        <v>0</v>
      </c>
      <c r="L6330">
        <f>IF(OR(L4398="",AND(L4398=L4397,L4398=L4399)),NA(), L4398)</f>
        <v>0</v>
      </c>
      <c r="M6330">
        <f>IF(ISNA(N6330),NA(),M4398)</f>
        <v>0</v>
      </c>
      <c r="N6330">
        <f>IF(OR(N4398="",AND(N4398=N4397,N4398=N4399)),NA(), N4398)</f>
        <v>0</v>
      </c>
    </row>
    <row r="6331" spans="5:14">
      <c r="E6331">
        <f>IF(ISNA(F6331),NA(),E4399)</f>
        <v>0</v>
      </c>
      <c r="F6331">
        <f>IF(OR(F4399="",AND(F4399=F4398,F4399=F4400)),NA(), F4399)</f>
        <v>0</v>
      </c>
      <c r="G6331">
        <f>IF(ISNA(H6331),NA(),G4399)</f>
        <v>0</v>
      </c>
      <c r="H6331">
        <f>IF(OR(H4399="",AND(H4399=H4398,H4399=H4400)),NA(), H4399)</f>
        <v>0</v>
      </c>
      <c r="K6331">
        <f>IF(ISNA(L6331),NA(),K4399)</f>
        <v>0</v>
      </c>
      <c r="L6331">
        <f>IF(OR(L4399="",AND(L4399=L4398,L4399=L4400)),NA(), L4399)</f>
        <v>0</v>
      </c>
      <c r="M6331">
        <f>IF(ISNA(N6331),NA(),M4399)</f>
        <v>0</v>
      </c>
      <c r="N6331">
        <f>IF(OR(N4399="",AND(N4399=N4398,N4399=N4400)),NA(), N4399)</f>
        <v>0</v>
      </c>
    </row>
    <row r="6332" spans="5:14">
      <c r="E6332">
        <f>IF(ISNA(F6332),NA(),E4400)</f>
        <v>0</v>
      </c>
      <c r="F6332">
        <f>IF(OR(F4400="",AND(F4400=F4399,F4400=F4401)),NA(), F4400)</f>
        <v>0</v>
      </c>
      <c r="G6332">
        <f>IF(ISNA(H6332),NA(),G4400)</f>
        <v>0</v>
      </c>
      <c r="H6332">
        <f>IF(OR(H4400="",AND(H4400=H4399,H4400=H4401)),NA(), H4400)</f>
        <v>0</v>
      </c>
      <c r="K6332">
        <f>IF(ISNA(L6332),NA(),K4400)</f>
        <v>0</v>
      </c>
      <c r="L6332">
        <f>IF(OR(L4400="",AND(L4400=L4399,L4400=L4401)),NA(), L4400)</f>
        <v>0</v>
      </c>
      <c r="M6332">
        <f>IF(ISNA(N6332),NA(),M4400)</f>
        <v>0</v>
      </c>
      <c r="N6332">
        <f>IF(OR(N4400="",AND(N4400=N4399,N4400=N4401)),NA(), N4400)</f>
        <v>0</v>
      </c>
    </row>
    <row r="6333" spans="5:14">
      <c r="E6333">
        <f>IF(ISNA(F6333),NA(),E4401)</f>
        <v>0</v>
      </c>
      <c r="F6333">
        <f>IF(OR(F4401="",AND(F4401=F4400,F4401=F4402)),NA(), F4401)</f>
        <v>0</v>
      </c>
      <c r="G6333">
        <f>IF(ISNA(H6333),NA(),G4401)</f>
        <v>0</v>
      </c>
      <c r="H6333">
        <f>IF(OR(H4401="",AND(H4401=H4400,H4401=H4402)),NA(), H4401)</f>
        <v>0</v>
      </c>
      <c r="K6333">
        <f>IF(ISNA(L6333),NA(),K4401)</f>
        <v>0</v>
      </c>
      <c r="L6333">
        <f>IF(OR(L4401="",AND(L4401=L4400,L4401=L4402)),NA(), L4401)</f>
        <v>0</v>
      </c>
      <c r="M6333">
        <f>IF(ISNA(N6333),NA(),M4401)</f>
        <v>0</v>
      </c>
      <c r="N6333">
        <f>IF(OR(N4401="",AND(N4401=N4400,N4401=N4402)),NA(), N4401)</f>
        <v>0</v>
      </c>
    </row>
    <row r="6334" spans="5:14">
      <c r="E6334">
        <f>IF(ISNA(F6334),NA(),E4402)</f>
        <v>0</v>
      </c>
      <c r="F6334">
        <f>IF(OR(F4402="",AND(F4402=F4401,F4402=F4403)),NA(), F4402)</f>
        <v>0</v>
      </c>
      <c r="G6334">
        <f>IF(ISNA(H6334),NA(),G4402)</f>
        <v>0</v>
      </c>
      <c r="H6334">
        <f>IF(OR(H4402="",AND(H4402=H4401,H4402=H4403)),NA(), H4402)</f>
        <v>0</v>
      </c>
      <c r="K6334">
        <f>IF(ISNA(L6334),NA(),K4402)</f>
        <v>0</v>
      </c>
      <c r="L6334">
        <f>IF(OR(L4402="",AND(L4402=L4401,L4402=L4403)),NA(), L4402)</f>
        <v>0</v>
      </c>
      <c r="M6334">
        <f>IF(ISNA(N6334),NA(),M4402)</f>
        <v>0</v>
      </c>
      <c r="N6334">
        <f>IF(OR(N4402="",AND(N4402=N4401,N4402=N4403)),NA(), N4402)</f>
        <v>0</v>
      </c>
    </row>
    <row r="6335" spans="5:14">
      <c r="E6335">
        <f>IF(ISNA(F6335),NA(),E4403)</f>
        <v>0</v>
      </c>
      <c r="F6335">
        <f>IF(OR(F4403="",AND(F4403=F4402,F4403=F4404)),NA(), F4403)</f>
        <v>0</v>
      </c>
      <c r="G6335">
        <f>IF(ISNA(H6335),NA(),G4403)</f>
        <v>0</v>
      </c>
      <c r="H6335">
        <f>IF(OR(H4403="",AND(H4403=H4402,H4403=H4404)),NA(), H4403)</f>
        <v>0</v>
      </c>
      <c r="K6335">
        <f>IF(ISNA(L6335),NA(),K4403)</f>
        <v>0</v>
      </c>
      <c r="L6335">
        <f>IF(OR(L4403="",AND(L4403=L4402,L4403=L4404)),NA(), L4403)</f>
        <v>0</v>
      </c>
      <c r="M6335">
        <f>IF(ISNA(N6335),NA(),M4403)</f>
        <v>0</v>
      </c>
      <c r="N6335">
        <f>IF(OR(N4403="",AND(N4403=N4402,N4403=N4404)),NA(), N4403)</f>
        <v>0</v>
      </c>
    </row>
    <row r="6336" spans="5:14">
      <c r="E6336">
        <f>IF(ISNA(F6336),NA(),E4404)</f>
        <v>0</v>
      </c>
      <c r="F6336">
        <f>IF(OR(F4404="",AND(F4404=F4403,F4404=F4405)),NA(), F4404)</f>
        <v>0</v>
      </c>
      <c r="G6336">
        <f>IF(ISNA(H6336),NA(),G4404)</f>
        <v>0</v>
      </c>
      <c r="H6336">
        <f>IF(OR(H4404="",AND(H4404=H4403,H4404=H4405)),NA(), H4404)</f>
        <v>0</v>
      </c>
      <c r="K6336">
        <f>IF(ISNA(L6336),NA(),K4404)</f>
        <v>0</v>
      </c>
      <c r="L6336">
        <f>IF(OR(L4404="",AND(L4404=L4403,L4404=L4405)),NA(), L4404)</f>
        <v>0</v>
      </c>
      <c r="M6336">
        <f>IF(ISNA(N6336),NA(),M4404)</f>
        <v>0</v>
      </c>
      <c r="N6336">
        <f>IF(OR(N4404="",AND(N4404=N4403,N4404=N4405)),NA(), N4404)</f>
        <v>0</v>
      </c>
    </row>
    <row r="6337" spans="5:14">
      <c r="E6337">
        <f>IF(ISNA(F6337),NA(),E4405)</f>
        <v>0</v>
      </c>
      <c r="F6337">
        <f>IF(OR(F4405="",AND(F4405=F4404,F4405=F4406)),NA(), F4405)</f>
        <v>0</v>
      </c>
      <c r="G6337">
        <f>IF(ISNA(H6337),NA(),G4405)</f>
        <v>0</v>
      </c>
      <c r="H6337">
        <f>IF(OR(H4405="",AND(H4405=H4404,H4405=H4406)),NA(), H4405)</f>
        <v>0</v>
      </c>
      <c r="K6337">
        <f>IF(ISNA(L6337),NA(),K4405)</f>
        <v>0</v>
      </c>
      <c r="L6337">
        <f>IF(OR(L4405="",AND(L4405=L4404,L4405=L4406)),NA(), L4405)</f>
        <v>0</v>
      </c>
      <c r="M6337">
        <f>IF(ISNA(N6337),NA(),M4405)</f>
        <v>0</v>
      </c>
      <c r="N6337">
        <f>IF(OR(N4405="",AND(N4405=N4404,N4405=N4406)),NA(), N4405)</f>
        <v>0</v>
      </c>
    </row>
    <row r="6338" spans="5:14">
      <c r="E6338">
        <f>IF(ISNA(F6338),NA(),E4406)</f>
        <v>0</v>
      </c>
      <c r="F6338">
        <f>IF(OR(F4406="",AND(F4406=F4405,F4406=F4407)),NA(), F4406)</f>
        <v>0</v>
      </c>
      <c r="G6338">
        <f>IF(ISNA(H6338),NA(),G4406)</f>
        <v>0</v>
      </c>
      <c r="H6338">
        <f>IF(OR(H4406="",AND(H4406=H4405,H4406=H4407)),NA(), H4406)</f>
        <v>0</v>
      </c>
      <c r="K6338">
        <f>IF(ISNA(L6338),NA(),K4406)</f>
        <v>0</v>
      </c>
      <c r="L6338">
        <f>IF(OR(L4406="",AND(L4406=L4405,L4406=L4407)),NA(), L4406)</f>
        <v>0</v>
      </c>
      <c r="M6338">
        <f>IF(ISNA(N6338),NA(),M4406)</f>
        <v>0</v>
      </c>
      <c r="N6338">
        <f>IF(OR(N4406="",AND(N4406=N4405,N4406=N4407)),NA(), N4406)</f>
        <v>0</v>
      </c>
    </row>
    <row r="6339" spans="5:14">
      <c r="E6339">
        <f>IF(ISNA(F6339),NA(),E4407)</f>
        <v>0</v>
      </c>
      <c r="F6339">
        <f>IF(OR(F4407="",AND(F4407=F4406,F4407=F4408)),NA(), F4407)</f>
        <v>0</v>
      </c>
      <c r="G6339">
        <f>IF(ISNA(H6339),NA(),G4407)</f>
        <v>0</v>
      </c>
      <c r="H6339">
        <f>IF(OR(H4407="",AND(H4407=H4406,H4407=H4408)),NA(), H4407)</f>
        <v>0</v>
      </c>
      <c r="K6339">
        <f>IF(ISNA(L6339),NA(),K4407)</f>
        <v>0</v>
      </c>
      <c r="L6339">
        <f>IF(OR(L4407="",AND(L4407=L4406,L4407=L4408)),NA(), L4407)</f>
        <v>0</v>
      </c>
      <c r="M6339">
        <f>IF(ISNA(N6339),NA(),M4407)</f>
        <v>0</v>
      </c>
      <c r="N6339">
        <f>IF(OR(N4407="",AND(N4407=N4406,N4407=N4408)),NA(), N4407)</f>
        <v>0</v>
      </c>
    </row>
    <row r="6340" spans="5:14">
      <c r="E6340">
        <f>IF(ISNA(F6340),NA(),E4408)</f>
        <v>0</v>
      </c>
      <c r="F6340">
        <f>IF(OR(F4408="",AND(F4408=F4407,F4408=F4409)),NA(), F4408)</f>
        <v>0</v>
      </c>
      <c r="G6340">
        <f>IF(ISNA(H6340),NA(),G4408)</f>
        <v>0</v>
      </c>
      <c r="H6340">
        <f>IF(OR(H4408="",AND(H4408=H4407,H4408=H4409)),NA(), H4408)</f>
        <v>0</v>
      </c>
      <c r="K6340">
        <f>IF(ISNA(L6340),NA(),K4408)</f>
        <v>0</v>
      </c>
      <c r="L6340">
        <f>IF(OR(L4408="",AND(L4408=L4407,L4408=L4409)),NA(), L4408)</f>
        <v>0</v>
      </c>
      <c r="M6340">
        <f>IF(ISNA(N6340),NA(),M4408)</f>
        <v>0</v>
      </c>
      <c r="N6340">
        <f>IF(OR(N4408="",AND(N4408=N4407,N4408=N4409)),NA(), N4408)</f>
        <v>0</v>
      </c>
    </row>
    <row r="6341" spans="5:14">
      <c r="E6341">
        <f>IF(ISNA(F6341),NA(),E4409)</f>
        <v>0</v>
      </c>
      <c r="F6341">
        <f>IF(OR(F4409="",AND(F4409=F4408,F4409=F4410)),NA(), F4409)</f>
        <v>0</v>
      </c>
      <c r="G6341">
        <f>IF(ISNA(H6341),NA(),G4409)</f>
        <v>0</v>
      </c>
      <c r="H6341">
        <f>IF(OR(H4409="",AND(H4409=H4408,H4409=H4410)),NA(), H4409)</f>
        <v>0</v>
      </c>
      <c r="K6341">
        <f>IF(ISNA(L6341),NA(),K4409)</f>
        <v>0</v>
      </c>
      <c r="L6341">
        <f>IF(OR(L4409="",AND(L4409=L4408,L4409=L4410)),NA(), L4409)</f>
        <v>0</v>
      </c>
      <c r="M6341">
        <f>IF(ISNA(N6341),NA(),M4409)</f>
        <v>0</v>
      </c>
      <c r="N6341">
        <f>IF(OR(N4409="",AND(N4409=N4408,N4409=N4410)),NA(), N4409)</f>
        <v>0</v>
      </c>
    </row>
    <row r="6342" spans="5:14">
      <c r="E6342">
        <f>IF(ISNA(F6342),NA(),E4410)</f>
        <v>0</v>
      </c>
      <c r="F6342">
        <f>IF(OR(F4410="",AND(F4410=F4409,F4410=F4411)),NA(), F4410)</f>
        <v>0</v>
      </c>
      <c r="G6342">
        <f>IF(ISNA(H6342),NA(),G4410)</f>
        <v>0</v>
      </c>
      <c r="H6342">
        <f>IF(OR(H4410="",AND(H4410=H4409,H4410=H4411)),NA(), H4410)</f>
        <v>0</v>
      </c>
      <c r="K6342">
        <f>IF(ISNA(L6342),NA(),K4410)</f>
        <v>0</v>
      </c>
      <c r="L6342">
        <f>IF(OR(L4410="",AND(L4410=L4409,L4410=L4411)),NA(), L4410)</f>
        <v>0</v>
      </c>
      <c r="M6342">
        <f>IF(ISNA(N6342),NA(),M4410)</f>
        <v>0</v>
      </c>
      <c r="N6342">
        <f>IF(OR(N4410="",AND(N4410=N4409,N4410=N4411)),NA(), N4410)</f>
        <v>0</v>
      </c>
    </row>
    <row r="6343" spans="5:14">
      <c r="E6343">
        <f>IF(ISNA(F6343),NA(),E4411)</f>
        <v>0</v>
      </c>
      <c r="F6343">
        <f>IF(OR(F4411="",AND(F4411=F4410,F4411=F4412)),NA(), F4411)</f>
        <v>0</v>
      </c>
      <c r="G6343">
        <f>IF(ISNA(H6343),NA(),G4411)</f>
        <v>0</v>
      </c>
      <c r="H6343">
        <f>IF(OR(H4411="",AND(H4411=H4410,H4411=H4412)),NA(), H4411)</f>
        <v>0</v>
      </c>
      <c r="K6343">
        <f>IF(ISNA(L6343),NA(),K4411)</f>
        <v>0</v>
      </c>
      <c r="L6343">
        <f>IF(OR(L4411="",AND(L4411=L4410,L4411=L4412)),NA(), L4411)</f>
        <v>0</v>
      </c>
      <c r="M6343">
        <f>IF(ISNA(N6343),NA(),M4411)</f>
        <v>0</v>
      </c>
      <c r="N6343">
        <f>IF(OR(N4411="",AND(N4411=N4410,N4411=N4412)),NA(), N4411)</f>
        <v>0</v>
      </c>
    </row>
    <row r="6344" spans="5:14">
      <c r="E6344">
        <f>IF(ISNA(F6344),NA(),E4412)</f>
        <v>0</v>
      </c>
      <c r="F6344">
        <f>IF(OR(F4412="",AND(F4412=F4411,F4412=F4413)),NA(), F4412)</f>
        <v>0</v>
      </c>
      <c r="G6344">
        <f>IF(ISNA(H6344),NA(),G4412)</f>
        <v>0</v>
      </c>
      <c r="H6344">
        <f>IF(OR(H4412="",AND(H4412=H4411,H4412=H4413)),NA(), H4412)</f>
        <v>0</v>
      </c>
      <c r="K6344">
        <f>IF(ISNA(L6344),NA(),K4412)</f>
        <v>0</v>
      </c>
      <c r="L6344">
        <f>IF(OR(L4412="",AND(L4412=L4411,L4412=L4413)),NA(), L4412)</f>
        <v>0</v>
      </c>
      <c r="M6344">
        <f>IF(ISNA(N6344),NA(),M4412)</f>
        <v>0</v>
      </c>
      <c r="N6344">
        <f>IF(OR(N4412="",AND(N4412=N4411,N4412=N4413)),NA(), N4412)</f>
        <v>0</v>
      </c>
    </row>
    <row r="6345" spans="5:14">
      <c r="E6345">
        <f>IF(ISNA(F6345),NA(),E4413)</f>
        <v>0</v>
      </c>
      <c r="F6345">
        <f>IF(OR(F4413="",AND(F4413=F4412,F4413=F4414)),NA(), F4413)</f>
        <v>0</v>
      </c>
      <c r="G6345">
        <f>IF(ISNA(H6345),NA(),G4413)</f>
        <v>0</v>
      </c>
      <c r="H6345">
        <f>IF(OR(H4413="",AND(H4413=H4412,H4413=H4414)),NA(), H4413)</f>
        <v>0</v>
      </c>
      <c r="K6345">
        <f>IF(ISNA(L6345),NA(),K4413)</f>
        <v>0</v>
      </c>
      <c r="L6345">
        <f>IF(OR(L4413="",AND(L4413=L4412,L4413=L4414)),NA(), L4413)</f>
        <v>0</v>
      </c>
      <c r="M6345">
        <f>IF(ISNA(N6345),NA(),M4413)</f>
        <v>0</v>
      </c>
      <c r="N6345">
        <f>IF(OR(N4413="",AND(N4413=N4412,N4413=N4414)),NA(), N4413)</f>
        <v>0</v>
      </c>
    </row>
    <row r="6346" spans="5:14">
      <c r="E6346">
        <f>IF(ISNA(F6346),NA(),E4414)</f>
        <v>0</v>
      </c>
      <c r="F6346">
        <f>IF(OR(F4414="",AND(F4414=F4413,F4414=F4415)),NA(), F4414)</f>
        <v>0</v>
      </c>
      <c r="G6346">
        <f>IF(ISNA(H6346),NA(),G4414)</f>
        <v>0</v>
      </c>
      <c r="H6346">
        <f>IF(OR(H4414="",AND(H4414=H4413,H4414=H4415)),NA(), H4414)</f>
        <v>0</v>
      </c>
      <c r="K6346">
        <f>IF(ISNA(L6346),NA(),K4414)</f>
        <v>0</v>
      </c>
      <c r="L6346">
        <f>IF(OR(L4414="",AND(L4414=L4413,L4414=L4415)),NA(), L4414)</f>
        <v>0</v>
      </c>
      <c r="M6346">
        <f>IF(ISNA(N6346),NA(),M4414)</f>
        <v>0</v>
      </c>
      <c r="N6346">
        <f>IF(OR(N4414="",AND(N4414=N4413,N4414=N4415)),NA(), N4414)</f>
        <v>0</v>
      </c>
    </row>
    <row r="6347" spans="5:14">
      <c r="E6347">
        <f>IF(ISNA(F6347),NA(),E4415)</f>
        <v>0</v>
      </c>
      <c r="F6347">
        <f>IF(OR(F4415="",AND(F4415=F4414,F4415=F4416)),NA(), F4415)</f>
        <v>0</v>
      </c>
      <c r="G6347">
        <f>IF(ISNA(H6347),NA(),G4415)</f>
        <v>0</v>
      </c>
      <c r="H6347">
        <f>IF(OR(H4415="",AND(H4415=H4414,H4415=H4416)),NA(), H4415)</f>
        <v>0</v>
      </c>
      <c r="K6347">
        <f>IF(ISNA(L6347),NA(),K4415)</f>
        <v>0</v>
      </c>
      <c r="L6347">
        <f>IF(OR(L4415="",AND(L4415=L4414,L4415=L4416)),NA(), L4415)</f>
        <v>0</v>
      </c>
      <c r="M6347">
        <f>IF(ISNA(N6347),NA(),M4415)</f>
        <v>0</v>
      </c>
      <c r="N6347">
        <f>IF(OR(N4415="",AND(N4415=N4414,N4415=N4416)),NA(), N4415)</f>
        <v>0</v>
      </c>
    </row>
    <row r="6348" spans="5:14">
      <c r="E6348">
        <f>IF(ISNA(F6348),NA(),E4416)</f>
        <v>0</v>
      </c>
      <c r="F6348">
        <f>IF(OR(F4416="",AND(F4416=F4415,F4416=F4417)),NA(), F4416)</f>
        <v>0</v>
      </c>
      <c r="G6348">
        <f>IF(ISNA(H6348),NA(),G4416)</f>
        <v>0</v>
      </c>
      <c r="H6348">
        <f>IF(OR(H4416="",AND(H4416=H4415,H4416=H4417)),NA(), H4416)</f>
        <v>0</v>
      </c>
      <c r="K6348">
        <f>IF(ISNA(L6348),NA(),K4416)</f>
        <v>0</v>
      </c>
      <c r="L6348">
        <f>IF(OR(L4416="",AND(L4416=L4415,L4416=L4417)),NA(), L4416)</f>
        <v>0</v>
      </c>
      <c r="M6348">
        <f>IF(ISNA(N6348),NA(),M4416)</f>
        <v>0</v>
      </c>
      <c r="N6348">
        <f>IF(OR(N4416="",AND(N4416=N4415,N4416=N4417)),NA(), N4416)</f>
        <v>0</v>
      </c>
    </row>
    <row r="6349" spans="5:14">
      <c r="E6349">
        <f>IF(ISNA(F6349),NA(),E4417)</f>
        <v>0</v>
      </c>
      <c r="F6349">
        <f>IF(OR(F4417="",AND(F4417=F4416,F4417=F4418)),NA(), F4417)</f>
        <v>0</v>
      </c>
      <c r="G6349">
        <f>IF(ISNA(H6349),NA(),G4417)</f>
        <v>0</v>
      </c>
      <c r="H6349">
        <f>IF(OR(H4417="",AND(H4417=H4416,H4417=H4418)),NA(), H4417)</f>
        <v>0</v>
      </c>
      <c r="K6349">
        <f>IF(ISNA(L6349),NA(),K4417)</f>
        <v>0</v>
      </c>
      <c r="L6349">
        <f>IF(OR(L4417="",AND(L4417=L4416,L4417=L4418)),NA(), L4417)</f>
        <v>0</v>
      </c>
      <c r="M6349">
        <f>IF(ISNA(N6349),NA(),M4417)</f>
        <v>0</v>
      </c>
      <c r="N6349">
        <f>IF(OR(N4417="",AND(N4417=N4416,N4417=N4418)),NA(), N4417)</f>
        <v>0</v>
      </c>
    </row>
    <row r="6350" spans="5:14">
      <c r="E6350">
        <f>IF(ISNA(F6350),NA(),E4418)</f>
        <v>0</v>
      </c>
      <c r="F6350">
        <f>IF(OR(F4418="",AND(F4418=F4417,F4418=F4419)),NA(), F4418)</f>
        <v>0</v>
      </c>
      <c r="G6350">
        <f>IF(ISNA(H6350),NA(),G4418)</f>
        <v>0</v>
      </c>
      <c r="H6350">
        <f>IF(OR(H4418="",AND(H4418=H4417,H4418=H4419)),NA(), H4418)</f>
        <v>0</v>
      </c>
      <c r="K6350">
        <f>IF(ISNA(L6350),NA(),K4418)</f>
        <v>0</v>
      </c>
      <c r="L6350">
        <f>IF(OR(L4418="",AND(L4418=L4417,L4418=L4419)),NA(), L4418)</f>
        <v>0</v>
      </c>
      <c r="M6350">
        <f>IF(ISNA(N6350),NA(),M4418)</f>
        <v>0</v>
      </c>
      <c r="N6350">
        <f>IF(OR(N4418="",AND(N4418=N4417,N4418=N4419)),NA(), N4418)</f>
        <v>0</v>
      </c>
    </row>
    <row r="6351" spans="5:14">
      <c r="E6351">
        <f>IF(ISNA(F6351),NA(),E4419)</f>
        <v>0</v>
      </c>
      <c r="F6351">
        <f>IF(OR(F4419="",AND(F4419=F4418,F4419=F4420)),NA(), F4419)</f>
        <v>0</v>
      </c>
      <c r="G6351">
        <f>IF(ISNA(H6351),NA(),G4419)</f>
        <v>0</v>
      </c>
      <c r="H6351">
        <f>IF(OR(H4419="",AND(H4419=H4418,H4419=H4420)),NA(), H4419)</f>
        <v>0</v>
      </c>
      <c r="K6351">
        <f>IF(ISNA(L6351),NA(),K4419)</f>
        <v>0</v>
      </c>
      <c r="L6351">
        <f>IF(OR(L4419="",AND(L4419=L4418,L4419=L4420)),NA(), L4419)</f>
        <v>0</v>
      </c>
      <c r="M6351">
        <f>IF(ISNA(N6351),NA(),M4419)</f>
        <v>0</v>
      </c>
      <c r="N6351">
        <f>IF(OR(N4419="",AND(N4419=N4418,N4419=N4420)),NA(), N4419)</f>
        <v>0</v>
      </c>
    </row>
    <row r="6352" spans="5:14">
      <c r="E6352">
        <f>IF(ISNA(F6352),NA(),E4420)</f>
        <v>0</v>
      </c>
      <c r="F6352">
        <f>IF(OR(F4420="",AND(F4420=F4419,F4420=F4421)),NA(), F4420)</f>
        <v>0</v>
      </c>
      <c r="G6352">
        <f>IF(ISNA(H6352),NA(),G4420)</f>
        <v>0</v>
      </c>
      <c r="H6352">
        <f>IF(OR(H4420="",AND(H4420=H4419,H4420=H4421)),NA(), H4420)</f>
        <v>0</v>
      </c>
      <c r="K6352">
        <f>IF(ISNA(L6352),NA(),K4420)</f>
        <v>0</v>
      </c>
      <c r="L6352">
        <f>IF(OR(L4420="",AND(L4420=L4419,L4420=L4421)),NA(), L4420)</f>
        <v>0</v>
      </c>
      <c r="M6352">
        <f>IF(ISNA(N6352),NA(),M4420)</f>
        <v>0</v>
      </c>
      <c r="N6352">
        <f>IF(OR(N4420="",AND(N4420=N4419,N4420=N4421)),NA(), N4420)</f>
        <v>0</v>
      </c>
    </row>
    <row r="6353" spans="5:14">
      <c r="E6353">
        <f>IF(ISNA(F6353),NA(),E4421)</f>
        <v>0</v>
      </c>
      <c r="F6353">
        <f>IF(OR(F4421="",AND(F4421=F4420,F4421=F4422)),NA(), F4421)</f>
        <v>0</v>
      </c>
      <c r="G6353">
        <f>IF(ISNA(H6353),NA(),G4421)</f>
        <v>0</v>
      </c>
      <c r="H6353">
        <f>IF(OR(H4421="",AND(H4421=H4420,H4421=H4422)),NA(), H4421)</f>
        <v>0</v>
      </c>
      <c r="K6353">
        <f>IF(ISNA(L6353),NA(),K4421)</f>
        <v>0</v>
      </c>
      <c r="L6353">
        <f>IF(OR(L4421="",AND(L4421=L4420,L4421=L4422)),NA(), L4421)</f>
        <v>0</v>
      </c>
      <c r="M6353">
        <f>IF(ISNA(N6353),NA(),M4421)</f>
        <v>0</v>
      </c>
      <c r="N6353">
        <f>IF(OR(N4421="",AND(N4421=N4420,N4421=N4422)),NA(), N4421)</f>
        <v>0</v>
      </c>
    </row>
    <row r="6354" spans="5:14">
      <c r="E6354">
        <f>IF(ISNA(F6354),NA(),E4422)</f>
        <v>0</v>
      </c>
      <c r="F6354">
        <f>IF(OR(F4422="",AND(F4422=F4421,F4422=F4423)),NA(), F4422)</f>
        <v>0</v>
      </c>
      <c r="G6354">
        <f>IF(ISNA(H6354),NA(),G4422)</f>
        <v>0</v>
      </c>
      <c r="H6354">
        <f>IF(OR(H4422="",AND(H4422=H4421,H4422=H4423)),NA(), H4422)</f>
        <v>0</v>
      </c>
      <c r="K6354">
        <f>IF(ISNA(L6354),NA(),K4422)</f>
        <v>0</v>
      </c>
      <c r="L6354">
        <f>IF(OR(L4422="",AND(L4422=L4421,L4422=L4423)),NA(), L4422)</f>
        <v>0</v>
      </c>
      <c r="M6354">
        <f>IF(ISNA(N6354),NA(),M4422)</f>
        <v>0</v>
      </c>
      <c r="N6354">
        <f>IF(OR(N4422="",AND(N4422=N4421,N4422=N4423)),NA(), N4422)</f>
        <v>0</v>
      </c>
    </row>
    <row r="6355" spans="5:14">
      <c r="E6355">
        <f>IF(ISNA(F6355),NA(),E4423)</f>
        <v>0</v>
      </c>
      <c r="F6355">
        <f>IF(OR(F4423="",AND(F4423=F4422,F4423=F4424)),NA(), F4423)</f>
        <v>0</v>
      </c>
      <c r="G6355">
        <f>IF(ISNA(H6355),NA(),G4423)</f>
        <v>0</v>
      </c>
      <c r="H6355">
        <f>IF(OR(H4423="",AND(H4423=H4422,H4423=H4424)),NA(), H4423)</f>
        <v>0</v>
      </c>
      <c r="K6355">
        <f>IF(ISNA(L6355),NA(),K4423)</f>
        <v>0</v>
      </c>
      <c r="L6355">
        <f>IF(OR(L4423="",AND(L4423=L4422,L4423=L4424)),NA(), L4423)</f>
        <v>0</v>
      </c>
      <c r="M6355">
        <f>IF(ISNA(N6355),NA(),M4423)</f>
        <v>0</v>
      </c>
      <c r="N6355">
        <f>IF(OR(N4423="",AND(N4423=N4422,N4423=N4424)),NA(), N4423)</f>
        <v>0</v>
      </c>
    </row>
    <row r="6356" spans="5:14">
      <c r="E6356">
        <f>IF(ISNA(F6356),NA(),E4424)</f>
        <v>0</v>
      </c>
      <c r="F6356">
        <f>IF(OR(F4424="",AND(F4424=F4423,F4424=F4425)),NA(), F4424)</f>
        <v>0</v>
      </c>
      <c r="G6356">
        <f>IF(ISNA(H6356),NA(),G4424)</f>
        <v>0</v>
      </c>
      <c r="H6356">
        <f>IF(OR(H4424="",AND(H4424=H4423,H4424=H4425)),NA(), H4424)</f>
        <v>0</v>
      </c>
      <c r="K6356">
        <f>IF(ISNA(L6356),NA(),K4424)</f>
        <v>0</v>
      </c>
      <c r="L6356">
        <f>IF(OR(L4424="",AND(L4424=L4423,L4424=L4425)),NA(), L4424)</f>
        <v>0</v>
      </c>
      <c r="M6356">
        <f>IF(ISNA(N6356),NA(),M4424)</f>
        <v>0</v>
      </c>
      <c r="N6356">
        <f>IF(OR(N4424="",AND(N4424=N4423,N4424=N4425)),NA(), N4424)</f>
        <v>0</v>
      </c>
    </row>
    <row r="6357" spans="5:14">
      <c r="E6357">
        <f>IF(ISNA(F6357),NA(),E4425)</f>
        <v>0</v>
      </c>
      <c r="F6357">
        <f>IF(OR(F4425="",AND(F4425=F4424,F4425=F4426)),NA(), F4425)</f>
        <v>0</v>
      </c>
      <c r="G6357">
        <f>IF(ISNA(H6357),NA(),G4425)</f>
        <v>0</v>
      </c>
      <c r="H6357">
        <f>IF(OR(H4425="",AND(H4425=H4424,H4425=H4426)),NA(), H4425)</f>
        <v>0</v>
      </c>
      <c r="K6357">
        <f>IF(ISNA(L6357),NA(),K4425)</f>
        <v>0</v>
      </c>
      <c r="L6357">
        <f>IF(OR(L4425="",AND(L4425=L4424,L4425=L4426)),NA(), L4425)</f>
        <v>0</v>
      </c>
      <c r="M6357">
        <f>IF(ISNA(N6357),NA(),M4425)</f>
        <v>0</v>
      </c>
      <c r="N6357">
        <f>IF(OR(N4425="",AND(N4425=N4424,N4425=N4426)),NA(), N4425)</f>
        <v>0</v>
      </c>
    </row>
    <row r="6358" spans="5:14">
      <c r="E6358">
        <f>IF(ISNA(F6358),NA(),E4426)</f>
        <v>0</v>
      </c>
      <c r="F6358">
        <f>IF(OR(F4426="",AND(F4426=F4425,F4426=F4427)),NA(), F4426)</f>
        <v>0</v>
      </c>
      <c r="G6358">
        <f>IF(ISNA(H6358),NA(),G4426)</f>
        <v>0</v>
      </c>
      <c r="H6358">
        <f>IF(OR(H4426="",AND(H4426=H4425,H4426=H4427)),NA(), H4426)</f>
        <v>0</v>
      </c>
      <c r="K6358">
        <f>IF(ISNA(L6358),NA(),K4426)</f>
        <v>0</v>
      </c>
      <c r="L6358">
        <f>IF(OR(L4426="",AND(L4426=L4425,L4426=L4427)),NA(), L4426)</f>
        <v>0</v>
      </c>
      <c r="M6358">
        <f>IF(ISNA(N6358),NA(),M4426)</f>
        <v>0</v>
      </c>
      <c r="N6358">
        <f>IF(OR(N4426="",AND(N4426=N4425,N4426=N4427)),NA(), N4426)</f>
        <v>0</v>
      </c>
    </row>
    <row r="6359" spans="5:14">
      <c r="E6359">
        <f>IF(ISNA(F6359),NA(),E4427)</f>
        <v>0</v>
      </c>
      <c r="F6359">
        <f>IF(OR(F4427="",AND(F4427=F4426,F4427=F4428)),NA(), F4427)</f>
        <v>0</v>
      </c>
      <c r="G6359">
        <f>IF(ISNA(H6359),NA(),G4427)</f>
        <v>0</v>
      </c>
      <c r="H6359">
        <f>IF(OR(H4427="",AND(H4427=H4426,H4427=H4428)),NA(), H4427)</f>
        <v>0</v>
      </c>
      <c r="K6359">
        <f>IF(ISNA(L6359),NA(),K4427)</f>
        <v>0</v>
      </c>
      <c r="L6359">
        <f>IF(OR(L4427="",AND(L4427=L4426,L4427=L4428)),NA(), L4427)</f>
        <v>0</v>
      </c>
      <c r="M6359">
        <f>IF(ISNA(N6359),NA(),M4427)</f>
        <v>0</v>
      </c>
      <c r="N6359">
        <f>IF(OR(N4427="",AND(N4427=N4426,N4427=N4428)),NA(), N4427)</f>
        <v>0</v>
      </c>
    </row>
    <row r="6360" spans="5:14">
      <c r="E6360">
        <f>IF(ISNA(F6360),NA(),E4428)</f>
        <v>0</v>
      </c>
      <c r="F6360">
        <f>IF(OR(F4428="",AND(F4428=F4427,F4428=F4429)),NA(), F4428)</f>
        <v>0</v>
      </c>
      <c r="G6360">
        <f>IF(ISNA(H6360),NA(),G4428)</f>
        <v>0</v>
      </c>
      <c r="H6360">
        <f>IF(OR(H4428="",AND(H4428=H4427,H4428=H4429)),NA(), H4428)</f>
        <v>0</v>
      </c>
      <c r="K6360">
        <f>IF(ISNA(L6360),NA(),K4428)</f>
        <v>0</v>
      </c>
      <c r="L6360">
        <f>IF(OR(L4428="",AND(L4428=L4427,L4428=L4429)),NA(), L4428)</f>
        <v>0</v>
      </c>
      <c r="M6360">
        <f>IF(ISNA(N6360),NA(),M4428)</f>
        <v>0</v>
      </c>
      <c r="N6360">
        <f>IF(OR(N4428="",AND(N4428=N4427,N4428=N4429)),NA(), N4428)</f>
        <v>0</v>
      </c>
    </row>
    <row r="6361" spans="5:14">
      <c r="E6361">
        <f>IF(ISNA(F6361),NA(),E4429)</f>
        <v>0</v>
      </c>
      <c r="F6361">
        <f>IF(OR(F4429="",AND(F4429=F4428,F4429=F4430)),NA(), F4429)</f>
        <v>0</v>
      </c>
      <c r="G6361">
        <f>IF(ISNA(H6361),NA(),G4429)</f>
        <v>0</v>
      </c>
      <c r="H6361">
        <f>IF(OR(H4429="",AND(H4429=H4428,H4429=H4430)),NA(), H4429)</f>
        <v>0</v>
      </c>
      <c r="K6361">
        <f>IF(ISNA(L6361),NA(),K4429)</f>
        <v>0</v>
      </c>
      <c r="L6361">
        <f>IF(OR(L4429="",AND(L4429=L4428,L4429=L4430)),NA(), L4429)</f>
        <v>0</v>
      </c>
      <c r="M6361">
        <f>IF(ISNA(N6361),NA(),M4429)</f>
        <v>0</v>
      </c>
      <c r="N6361">
        <f>IF(OR(N4429="",AND(N4429=N4428,N4429=N4430)),NA(), N4429)</f>
        <v>0</v>
      </c>
    </row>
    <row r="6362" spans="5:14">
      <c r="E6362">
        <f>IF(ISNA(F6362),NA(),E4430)</f>
        <v>0</v>
      </c>
      <c r="F6362">
        <f>IF(OR(F4430="",AND(F4430=F4429,F4430=F4431)),NA(), F4430)</f>
        <v>0</v>
      </c>
      <c r="G6362">
        <f>IF(ISNA(H6362),NA(),G4430)</f>
        <v>0</v>
      </c>
      <c r="H6362">
        <f>IF(OR(H4430="",AND(H4430=H4429,H4430=H4431)),NA(), H4430)</f>
        <v>0</v>
      </c>
      <c r="K6362">
        <f>IF(ISNA(L6362),NA(),K4430)</f>
        <v>0</v>
      </c>
      <c r="L6362">
        <f>IF(OR(L4430="",AND(L4430=L4429,L4430=L4431)),NA(), L4430)</f>
        <v>0</v>
      </c>
      <c r="M6362">
        <f>IF(ISNA(N6362),NA(),M4430)</f>
        <v>0</v>
      </c>
      <c r="N6362">
        <f>IF(OR(N4430="",AND(N4430=N4429,N4430=N4431)),NA(), N4430)</f>
        <v>0</v>
      </c>
    </row>
    <row r="6363" spans="5:14">
      <c r="E6363">
        <f>IF(ISNA(F6363),NA(),E4431)</f>
        <v>0</v>
      </c>
      <c r="F6363">
        <f>IF(OR(F4431="",AND(F4431=F4430,F4431=F4432)),NA(), F4431)</f>
        <v>0</v>
      </c>
      <c r="G6363">
        <f>IF(ISNA(H6363),NA(),G4431)</f>
        <v>0</v>
      </c>
      <c r="H6363">
        <f>IF(OR(H4431="",AND(H4431=H4430,H4431=H4432)),NA(), H4431)</f>
        <v>0</v>
      </c>
      <c r="K6363">
        <f>IF(ISNA(L6363),NA(),K4431)</f>
        <v>0</v>
      </c>
      <c r="L6363">
        <f>IF(OR(L4431="",AND(L4431=L4430,L4431=L4432)),NA(), L4431)</f>
        <v>0</v>
      </c>
      <c r="M6363">
        <f>IF(ISNA(N6363),NA(),M4431)</f>
        <v>0</v>
      </c>
      <c r="N6363">
        <f>IF(OR(N4431="",AND(N4431=N4430,N4431=N4432)),NA(), N4431)</f>
        <v>0</v>
      </c>
    </row>
    <row r="6364" spans="5:14">
      <c r="E6364">
        <f>IF(ISNA(F6364),NA(),E4432)</f>
        <v>0</v>
      </c>
      <c r="F6364">
        <f>IF(OR(F4432="",AND(F4432=F4431,F4432=F4433)),NA(), F4432)</f>
        <v>0</v>
      </c>
      <c r="G6364">
        <f>IF(ISNA(H6364),NA(),G4432)</f>
        <v>0</v>
      </c>
      <c r="H6364">
        <f>IF(OR(H4432="",AND(H4432=H4431,H4432=H4433)),NA(), H4432)</f>
        <v>0</v>
      </c>
      <c r="K6364">
        <f>IF(ISNA(L6364),NA(),K4432)</f>
        <v>0</v>
      </c>
      <c r="L6364">
        <f>IF(OR(L4432="",AND(L4432=L4431,L4432=L4433)),NA(), L4432)</f>
        <v>0</v>
      </c>
      <c r="M6364">
        <f>IF(ISNA(N6364),NA(),M4432)</f>
        <v>0</v>
      </c>
      <c r="N6364">
        <f>IF(OR(N4432="",AND(N4432=N4431,N4432=N4433)),NA(), N4432)</f>
        <v>0</v>
      </c>
    </row>
    <row r="6365" spans="5:14">
      <c r="E6365">
        <f>IF(ISNA(F6365),NA(),E4433)</f>
        <v>0</v>
      </c>
      <c r="F6365">
        <f>IF(OR(F4433="",AND(F4433=F4432,F4433=F4434)),NA(), F4433)</f>
        <v>0</v>
      </c>
      <c r="G6365">
        <f>IF(ISNA(H6365),NA(),G4433)</f>
        <v>0</v>
      </c>
      <c r="H6365">
        <f>IF(OR(H4433="",AND(H4433=H4432,H4433=H4434)),NA(), H4433)</f>
        <v>0</v>
      </c>
      <c r="K6365">
        <f>IF(ISNA(L6365),NA(),K4433)</f>
        <v>0</v>
      </c>
      <c r="L6365">
        <f>IF(OR(L4433="",AND(L4433=L4432,L4433=L4434)),NA(), L4433)</f>
        <v>0</v>
      </c>
      <c r="M6365">
        <f>IF(ISNA(N6365),NA(),M4433)</f>
        <v>0</v>
      </c>
      <c r="N6365">
        <f>IF(OR(N4433="",AND(N4433=N4432,N4433=N4434)),NA(), N4433)</f>
        <v>0</v>
      </c>
    </row>
    <row r="6366" spans="5:14">
      <c r="E6366">
        <f>IF(ISNA(F6366),NA(),E4434)</f>
        <v>0</v>
      </c>
      <c r="F6366">
        <f>IF(OR(F4434="",AND(F4434=F4433,F4434=F4435)),NA(), F4434)</f>
        <v>0</v>
      </c>
      <c r="G6366">
        <f>IF(ISNA(H6366),NA(),G4434)</f>
        <v>0</v>
      </c>
      <c r="H6366">
        <f>IF(OR(H4434="",AND(H4434=H4433,H4434=H4435)),NA(), H4434)</f>
        <v>0</v>
      </c>
      <c r="K6366">
        <f>IF(ISNA(L6366),NA(),K4434)</f>
        <v>0</v>
      </c>
      <c r="L6366">
        <f>IF(OR(L4434="",AND(L4434=L4433,L4434=L4435)),NA(), L4434)</f>
        <v>0</v>
      </c>
      <c r="M6366">
        <f>IF(ISNA(N6366),NA(),M4434)</f>
        <v>0</v>
      </c>
      <c r="N6366">
        <f>IF(OR(N4434="",AND(N4434=N4433,N4434=N4435)),NA(), N4434)</f>
        <v>0</v>
      </c>
    </row>
    <row r="6367" spans="5:14">
      <c r="E6367">
        <f>IF(ISNA(F6367),NA(),E4435)</f>
        <v>0</v>
      </c>
      <c r="F6367">
        <f>IF(OR(F4435="",AND(F4435=F4434,F4435=F4436)),NA(), F4435)</f>
        <v>0</v>
      </c>
      <c r="G6367">
        <f>IF(ISNA(H6367),NA(),G4435)</f>
        <v>0</v>
      </c>
      <c r="H6367">
        <f>IF(OR(H4435="",AND(H4435=H4434,H4435=H4436)),NA(), H4435)</f>
        <v>0</v>
      </c>
      <c r="K6367">
        <f>IF(ISNA(L6367),NA(),K4435)</f>
        <v>0</v>
      </c>
      <c r="L6367">
        <f>IF(OR(L4435="",AND(L4435=L4434,L4435=L4436)),NA(), L4435)</f>
        <v>0</v>
      </c>
      <c r="M6367">
        <f>IF(ISNA(N6367),NA(),M4435)</f>
        <v>0</v>
      </c>
      <c r="N6367">
        <f>IF(OR(N4435="",AND(N4435=N4434,N4435=N4436)),NA(), N4435)</f>
        <v>0</v>
      </c>
    </row>
    <row r="6368" spans="5:14">
      <c r="E6368">
        <f>IF(ISNA(F6368),NA(),E4436)</f>
        <v>0</v>
      </c>
      <c r="F6368">
        <f>IF(OR(F4436="",AND(F4436=F4435,F4436=F4437)),NA(), F4436)</f>
        <v>0</v>
      </c>
      <c r="G6368">
        <f>IF(ISNA(H6368),NA(),G4436)</f>
        <v>0</v>
      </c>
      <c r="H6368">
        <f>IF(OR(H4436="",AND(H4436=H4435,H4436=H4437)),NA(), H4436)</f>
        <v>0</v>
      </c>
      <c r="K6368">
        <f>IF(ISNA(L6368),NA(),K4436)</f>
        <v>0</v>
      </c>
      <c r="L6368">
        <f>IF(OR(L4436="",AND(L4436=L4435,L4436=L4437)),NA(), L4436)</f>
        <v>0</v>
      </c>
      <c r="M6368">
        <f>IF(ISNA(N6368),NA(),M4436)</f>
        <v>0</v>
      </c>
      <c r="N6368">
        <f>IF(OR(N4436="",AND(N4436=N4435,N4436=N4437)),NA(), N4436)</f>
        <v>0</v>
      </c>
    </row>
    <row r="6369" spans="5:14">
      <c r="E6369">
        <f>IF(ISNA(F6369),NA(),E4437)</f>
        <v>0</v>
      </c>
      <c r="F6369">
        <f>IF(OR(F4437="",AND(F4437=F4436,F4437=F4438)),NA(), F4437)</f>
        <v>0</v>
      </c>
      <c r="G6369">
        <f>IF(ISNA(H6369),NA(),G4437)</f>
        <v>0</v>
      </c>
      <c r="H6369">
        <f>IF(OR(H4437="",AND(H4437=H4436,H4437=H4438)),NA(), H4437)</f>
        <v>0</v>
      </c>
      <c r="K6369">
        <f>IF(ISNA(L6369),NA(),K4437)</f>
        <v>0</v>
      </c>
      <c r="L6369">
        <f>IF(OR(L4437="",AND(L4437=L4436,L4437=L4438)),NA(), L4437)</f>
        <v>0</v>
      </c>
      <c r="M6369">
        <f>IF(ISNA(N6369),NA(),M4437)</f>
        <v>0</v>
      </c>
      <c r="N6369">
        <f>IF(OR(N4437="",AND(N4437=N4436,N4437=N4438)),NA(), N4437)</f>
        <v>0</v>
      </c>
    </row>
    <row r="6370" spans="5:14">
      <c r="E6370">
        <f>IF(ISNA(F6370),NA(),E4438)</f>
        <v>0</v>
      </c>
      <c r="F6370">
        <f>IF(OR(F4438="",AND(F4438=F4437,F4438=F4439)),NA(), F4438)</f>
        <v>0</v>
      </c>
      <c r="G6370">
        <f>IF(ISNA(H6370),NA(),G4438)</f>
        <v>0</v>
      </c>
      <c r="H6370">
        <f>IF(OR(H4438="",AND(H4438=H4437,H4438=H4439)),NA(), H4438)</f>
        <v>0</v>
      </c>
      <c r="K6370">
        <f>IF(ISNA(L6370),NA(),K4438)</f>
        <v>0</v>
      </c>
      <c r="L6370">
        <f>IF(OR(L4438="",AND(L4438=L4437,L4438=L4439)),NA(), L4438)</f>
        <v>0</v>
      </c>
      <c r="M6370">
        <f>IF(ISNA(N6370),NA(),M4438)</f>
        <v>0</v>
      </c>
      <c r="N6370">
        <f>IF(OR(N4438="",AND(N4438=N4437,N4438=N4439)),NA(), N4438)</f>
        <v>0</v>
      </c>
    </row>
    <row r="6371" spans="5:14">
      <c r="E6371">
        <f>IF(ISNA(F6371),NA(),E4439)</f>
        <v>0</v>
      </c>
      <c r="F6371">
        <f>IF(OR(F4439="",AND(F4439=F4438,F4439=F4440)),NA(), F4439)</f>
        <v>0</v>
      </c>
      <c r="G6371">
        <f>IF(ISNA(H6371),NA(),G4439)</f>
        <v>0</v>
      </c>
      <c r="H6371">
        <f>IF(OR(H4439="",AND(H4439=H4438,H4439=H4440)),NA(), H4439)</f>
        <v>0</v>
      </c>
      <c r="K6371">
        <f>IF(ISNA(L6371),NA(),K4439)</f>
        <v>0</v>
      </c>
      <c r="L6371">
        <f>IF(OR(L4439="",AND(L4439=L4438,L4439=L4440)),NA(), L4439)</f>
        <v>0</v>
      </c>
      <c r="M6371">
        <f>IF(ISNA(N6371),NA(),M4439)</f>
        <v>0</v>
      </c>
      <c r="N6371">
        <f>IF(OR(N4439="",AND(N4439=N4438,N4439=N4440)),NA(), N4439)</f>
        <v>0</v>
      </c>
    </row>
    <row r="6372" spans="5:14">
      <c r="E6372">
        <f>IF(ISNA(F6372),NA(),E4440)</f>
        <v>0</v>
      </c>
      <c r="F6372">
        <f>IF(OR(F4440="",AND(F4440=F4439,F4440=F4441)),NA(), F4440)</f>
        <v>0</v>
      </c>
      <c r="G6372">
        <f>IF(ISNA(H6372),NA(),G4440)</f>
        <v>0</v>
      </c>
      <c r="H6372">
        <f>IF(OR(H4440="",AND(H4440=H4439,H4440=H4441)),NA(), H4440)</f>
        <v>0</v>
      </c>
      <c r="K6372">
        <f>IF(ISNA(L6372),NA(),K4440)</f>
        <v>0</v>
      </c>
      <c r="L6372">
        <f>IF(OR(L4440="",AND(L4440=L4439,L4440=L4441)),NA(), L4440)</f>
        <v>0</v>
      </c>
      <c r="M6372">
        <f>IF(ISNA(N6372),NA(),M4440)</f>
        <v>0</v>
      </c>
      <c r="N6372">
        <f>IF(OR(N4440="",AND(N4440=N4439,N4440=N4441)),NA(), N4440)</f>
        <v>0</v>
      </c>
    </row>
    <row r="6373" spans="5:14">
      <c r="E6373">
        <f>IF(ISNA(F6373),NA(),E4441)</f>
        <v>0</v>
      </c>
      <c r="F6373">
        <f>IF(OR(F4441="",AND(F4441=F4440,F4441=F4442)),NA(), F4441)</f>
        <v>0</v>
      </c>
      <c r="G6373">
        <f>IF(ISNA(H6373),NA(),G4441)</f>
        <v>0</v>
      </c>
      <c r="H6373">
        <f>IF(OR(H4441="",AND(H4441=H4440,H4441=H4442)),NA(), H4441)</f>
        <v>0</v>
      </c>
      <c r="K6373">
        <f>IF(ISNA(L6373),NA(),K4441)</f>
        <v>0</v>
      </c>
      <c r="L6373">
        <f>IF(OR(L4441="",AND(L4441=L4440,L4441=L4442)),NA(), L4441)</f>
        <v>0</v>
      </c>
      <c r="M6373">
        <f>IF(ISNA(N6373),NA(),M4441)</f>
        <v>0</v>
      </c>
      <c r="N6373">
        <f>IF(OR(N4441="",AND(N4441=N4440,N4441=N4442)),NA(), N4441)</f>
        <v>0</v>
      </c>
    </row>
    <row r="6374" spans="5:14">
      <c r="E6374">
        <f>IF(ISNA(F6374),NA(),E4442)</f>
        <v>0</v>
      </c>
      <c r="F6374">
        <f>IF(OR(F4442="",AND(F4442=F4441,F4442=F4443)),NA(), F4442)</f>
        <v>0</v>
      </c>
      <c r="G6374">
        <f>IF(ISNA(H6374),NA(),G4442)</f>
        <v>0</v>
      </c>
      <c r="H6374">
        <f>IF(OR(H4442="",AND(H4442=H4441,H4442=H4443)),NA(), H4442)</f>
        <v>0</v>
      </c>
      <c r="K6374">
        <f>IF(ISNA(L6374),NA(),K4442)</f>
        <v>0</v>
      </c>
      <c r="L6374">
        <f>IF(OR(L4442="",AND(L4442=L4441,L4442=L4443)),NA(), L4442)</f>
        <v>0</v>
      </c>
      <c r="M6374">
        <f>IF(ISNA(N6374),NA(),M4442)</f>
        <v>0</v>
      </c>
      <c r="N6374">
        <f>IF(OR(N4442="",AND(N4442=N4441,N4442=N4443)),NA(), N4442)</f>
        <v>0</v>
      </c>
    </row>
    <row r="6375" spans="5:14">
      <c r="E6375">
        <f>IF(ISNA(F6375),NA(),E4443)</f>
        <v>0</v>
      </c>
      <c r="F6375">
        <f>IF(OR(F4443="",AND(F4443=F4442,F4443=F4444)),NA(), F4443)</f>
        <v>0</v>
      </c>
      <c r="G6375">
        <f>IF(ISNA(H6375),NA(),G4443)</f>
        <v>0</v>
      </c>
      <c r="H6375">
        <f>IF(OR(H4443="",AND(H4443=H4442,H4443=H4444)),NA(), H4443)</f>
        <v>0</v>
      </c>
      <c r="K6375">
        <f>IF(ISNA(L6375),NA(),K4443)</f>
        <v>0</v>
      </c>
      <c r="L6375">
        <f>IF(OR(L4443="",AND(L4443=L4442,L4443=L4444)),NA(), L4443)</f>
        <v>0</v>
      </c>
      <c r="M6375">
        <f>IF(ISNA(N6375),NA(),M4443)</f>
        <v>0</v>
      </c>
      <c r="N6375">
        <f>IF(OR(N4443="",AND(N4443=N4442,N4443=N4444)),NA(), N4443)</f>
        <v>0</v>
      </c>
    </row>
    <row r="6376" spans="5:14">
      <c r="E6376">
        <f>IF(ISNA(F6376),NA(),E4444)</f>
        <v>0</v>
      </c>
      <c r="F6376">
        <f>IF(OR(F4444="",AND(F4444=F4443,F4444=F4445)),NA(), F4444)</f>
        <v>0</v>
      </c>
      <c r="G6376">
        <f>IF(ISNA(H6376),NA(),G4444)</f>
        <v>0</v>
      </c>
      <c r="H6376">
        <f>IF(OR(H4444="",AND(H4444=H4443,H4444=H4445)),NA(), H4444)</f>
        <v>0</v>
      </c>
      <c r="K6376">
        <f>IF(ISNA(L6376),NA(),K4444)</f>
        <v>0</v>
      </c>
      <c r="L6376">
        <f>IF(OR(L4444="",AND(L4444=L4443,L4444=L4445)),NA(), L4444)</f>
        <v>0</v>
      </c>
      <c r="M6376">
        <f>IF(ISNA(N6376),NA(),M4444)</f>
        <v>0</v>
      </c>
      <c r="N6376">
        <f>IF(OR(N4444="",AND(N4444=N4443,N4444=N4445)),NA(), N4444)</f>
        <v>0</v>
      </c>
    </row>
    <row r="6377" spans="5:14">
      <c r="E6377">
        <f>IF(ISNA(F6377),NA(),E4445)</f>
        <v>0</v>
      </c>
      <c r="F6377">
        <f>IF(OR(F4445="",AND(F4445=F4444,F4445=F4446)),NA(), F4445)</f>
        <v>0</v>
      </c>
      <c r="G6377">
        <f>IF(ISNA(H6377),NA(),G4445)</f>
        <v>0</v>
      </c>
      <c r="H6377">
        <f>IF(OR(H4445="",AND(H4445=H4444,H4445=H4446)),NA(), H4445)</f>
        <v>0</v>
      </c>
      <c r="K6377">
        <f>IF(ISNA(L6377),NA(),K4445)</f>
        <v>0</v>
      </c>
      <c r="L6377">
        <f>IF(OR(L4445="",AND(L4445=L4444,L4445=L4446)),NA(), L4445)</f>
        <v>0</v>
      </c>
      <c r="M6377">
        <f>IF(ISNA(N6377),NA(),M4445)</f>
        <v>0</v>
      </c>
      <c r="N6377">
        <f>IF(OR(N4445="",AND(N4445=N4444,N4445=N4446)),NA(), N4445)</f>
        <v>0</v>
      </c>
    </row>
    <row r="6378" spans="5:14">
      <c r="E6378">
        <f>IF(ISNA(F6378),NA(),E4446)</f>
        <v>0</v>
      </c>
      <c r="F6378">
        <f>IF(OR(F4446="",AND(F4446=F4445,F4446=F4447)),NA(), F4446)</f>
        <v>0</v>
      </c>
      <c r="G6378">
        <f>IF(ISNA(H6378),NA(),G4446)</f>
        <v>0</v>
      </c>
      <c r="H6378">
        <f>IF(OR(H4446="",AND(H4446=H4445,H4446=H4447)),NA(), H4446)</f>
        <v>0</v>
      </c>
      <c r="K6378">
        <f>IF(ISNA(L6378),NA(),K4446)</f>
        <v>0</v>
      </c>
      <c r="L6378">
        <f>IF(OR(L4446="",AND(L4446=L4445,L4446=L4447)),NA(), L4446)</f>
        <v>0</v>
      </c>
      <c r="M6378">
        <f>IF(ISNA(N6378),NA(),M4446)</f>
        <v>0</v>
      </c>
      <c r="N6378">
        <f>IF(OR(N4446="",AND(N4446=N4445,N4446=N4447)),NA(), N4446)</f>
        <v>0</v>
      </c>
    </row>
    <row r="6379" spans="5:14">
      <c r="E6379">
        <f>IF(ISNA(F6379),NA(),E4447)</f>
        <v>0</v>
      </c>
      <c r="F6379">
        <f>IF(OR(F4447="",AND(F4447=F4446,F4447=F4448)),NA(), F4447)</f>
        <v>0</v>
      </c>
      <c r="G6379">
        <f>IF(ISNA(H6379),NA(),G4447)</f>
        <v>0</v>
      </c>
      <c r="H6379">
        <f>IF(OR(H4447="",AND(H4447=H4446,H4447=H4448)),NA(), H4447)</f>
        <v>0</v>
      </c>
      <c r="K6379">
        <f>IF(ISNA(L6379),NA(),K4447)</f>
        <v>0</v>
      </c>
      <c r="L6379">
        <f>IF(OR(L4447="",AND(L4447=L4446,L4447=L4448)),NA(), L4447)</f>
        <v>0</v>
      </c>
      <c r="M6379">
        <f>IF(ISNA(N6379),NA(),M4447)</f>
        <v>0</v>
      </c>
      <c r="N6379">
        <f>IF(OR(N4447="",AND(N4447=N4446,N4447=N4448)),NA(), N4447)</f>
        <v>0</v>
      </c>
    </row>
    <row r="6380" spans="5:14">
      <c r="E6380">
        <f>IF(ISNA(F6380),NA(),E4448)</f>
        <v>0</v>
      </c>
      <c r="F6380">
        <f>IF(OR(F4448="",AND(F4448=F4447,F4448=F4449)),NA(), F4448)</f>
        <v>0</v>
      </c>
      <c r="G6380">
        <f>IF(ISNA(H6380),NA(),G4448)</f>
        <v>0</v>
      </c>
      <c r="H6380">
        <f>IF(OR(H4448="",AND(H4448=H4447,H4448=H4449)),NA(), H4448)</f>
        <v>0</v>
      </c>
      <c r="K6380">
        <f>IF(ISNA(L6380),NA(),K4448)</f>
        <v>0</v>
      </c>
      <c r="L6380">
        <f>IF(OR(L4448="",AND(L4448=L4447,L4448=L4449)),NA(), L4448)</f>
        <v>0</v>
      </c>
      <c r="M6380">
        <f>IF(ISNA(N6380),NA(),M4448)</f>
        <v>0</v>
      </c>
      <c r="N6380">
        <f>IF(OR(N4448="",AND(N4448=N4447,N4448=N4449)),NA(), N4448)</f>
        <v>0</v>
      </c>
    </row>
    <row r="6381" spans="5:14">
      <c r="E6381">
        <f>IF(ISNA(F6381),NA(),E4449)</f>
        <v>0</v>
      </c>
      <c r="F6381">
        <f>IF(OR(F4449="",AND(F4449=F4448,F4449=F4450)),NA(), F4449)</f>
        <v>0</v>
      </c>
      <c r="G6381">
        <f>IF(ISNA(H6381),NA(),G4449)</f>
        <v>0</v>
      </c>
      <c r="H6381">
        <f>IF(OR(H4449="",AND(H4449=H4448,H4449=H4450)),NA(), H4449)</f>
        <v>0</v>
      </c>
      <c r="K6381">
        <f>IF(ISNA(L6381),NA(),K4449)</f>
        <v>0</v>
      </c>
      <c r="L6381">
        <f>IF(OR(L4449="",AND(L4449=L4448,L4449=L4450)),NA(), L4449)</f>
        <v>0</v>
      </c>
      <c r="M6381">
        <f>IF(ISNA(N6381),NA(),M4449)</f>
        <v>0</v>
      </c>
      <c r="N6381">
        <f>IF(OR(N4449="",AND(N4449=N4448,N4449=N4450)),NA(), N4449)</f>
        <v>0</v>
      </c>
    </row>
    <row r="6382" spans="5:14">
      <c r="E6382">
        <f>IF(ISNA(F6382),NA(),E4450)</f>
        <v>0</v>
      </c>
      <c r="F6382">
        <f>IF(OR(F4450="",AND(F4450=F4449,F4450=F4451)),NA(), F4450)</f>
        <v>0</v>
      </c>
      <c r="G6382">
        <f>IF(ISNA(H6382),NA(),G4450)</f>
        <v>0</v>
      </c>
      <c r="H6382">
        <f>IF(OR(H4450="",AND(H4450=H4449,H4450=H4451)),NA(), H4450)</f>
        <v>0</v>
      </c>
      <c r="K6382">
        <f>IF(ISNA(L6382),NA(),K4450)</f>
        <v>0</v>
      </c>
      <c r="L6382">
        <f>IF(OR(L4450="",AND(L4450=L4449,L4450=L4451)),NA(), L4450)</f>
        <v>0</v>
      </c>
      <c r="M6382">
        <f>IF(ISNA(N6382),NA(),M4450)</f>
        <v>0</v>
      </c>
      <c r="N6382">
        <f>IF(OR(N4450="",AND(N4450=N4449,N4450=N4451)),NA(), N4450)</f>
        <v>0</v>
      </c>
    </row>
    <row r="6383" spans="5:14">
      <c r="E6383">
        <f>IF(ISNA(F6383),NA(),E4451)</f>
        <v>0</v>
      </c>
      <c r="F6383">
        <f>IF(OR(F4451="",AND(F4451=F4450,F4451=F4452)),NA(), F4451)</f>
        <v>0</v>
      </c>
      <c r="G6383">
        <f>IF(ISNA(H6383),NA(),G4451)</f>
        <v>0</v>
      </c>
      <c r="H6383">
        <f>IF(OR(H4451="",AND(H4451=H4450,H4451=H4452)),NA(), H4451)</f>
        <v>0</v>
      </c>
      <c r="K6383">
        <f>IF(ISNA(L6383),NA(),K4451)</f>
        <v>0</v>
      </c>
      <c r="L6383">
        <f>IF(OR(L4451="",AND(L4451=L4450,L4451=L4452)),NA(), L4451)</f>
        <v>0</v>
      </c>
      <c r="M6383">
        <f>IF(ISNA(N6383),NA(),M4451)</f>
        <v>0</v>
      </c>
      <c r="N6383">
        <f>IF(OR(N4451="",AND(N4451=N4450,N4451=N4452)),NA(), N4451)</f>
        <v>0</v>
      </c>
    </row>
    <row r="6384" spans="5:14">
      <c r="E6384">
        <f>IF(ISNA(F6384),NA(),E4452)</f>
        <v>0</v>
      </c>
      <c r="F6384">
        <f>IF(OR(F4452="",AND(F4452=F4451,F4452=F4453)),NA(), F4452)</f>
        <v>0</v>
      </c>
      <c r="G6384">
        <f>IF(ISNA(H6384),NA(),G4452)</f>
        <v>0</v>
      </c>
      <c r="H6384">
        <f>IF(OR(H4452="",AND(H4452=H4451,H4452=H4453)),NA(), H4452)</f>
        <v>0</v>
      </c>
      <c r="K6384">
        <f>IF(ISNA(L6384),NA(),K4452)</f>
        <v>0</v>
      </c>
      <c r="L6384">
        <f>IF(OR(L4452="",AND(L4452=L4451,L4452=L4453)),NA(), L4452)</f>
        <v>0</v>
      </c>
      <c r="M6384">
        <f>IF(ISNA(N6384),NA(),M4452)</f>
        <v>0</v>
      </c>
      <c r="N6384">
        <f>IF(OR(N4452="",AND(N4452=N4451,N4452=N4453)),NA(), N4452)</f>
        <v>0</v>
      </c>
    </row>
    <row r="6385" spans="5:14">
      <c r="E6385">
        <f>IF(ISNA(F6385),NA(),E4453)</f>
        <v>0</v>
      </c>
      <c r="F6385">
        <f>IF(OR(F4453="",AND(F4453=F4452,F4453=F4454)),NA(), F4453)</f>
        <v>0</v>
      </c>
      <c r="G6385">
        <f>IF(ISNA(H6385),NA(),G4453)</f>
        <v>0</v>
      </c>
      <c r="H6385">
        <f>IF(OR(H4453="",AND(H4453=H4452,H4453=H4454)),NA(), H4453)</f>
        <v>0</v>
      </c>
      <c r="K6385">
        <f>IF(ISNA(L6385),NA(),K4453)</f>
        <v>0</v>
      </c>
      <c r="L6385">
        <f>IF(OR(L4453="",AND(L4453=L4452,L4453=L4454)),NA(), L4453)</f>
        <v>0</v>
      </c>
      <c r="M6385">
        <f>IF(ISNA(N6385),NA(),M4453)</f>
        <v>0</v>
      </c>
      <c r="N6385">
        <f>IF(OR(N4453="",AND(N4453=N4452,N4453=N4454)),NA(), N4453)</f>
        <v>0</v>
      </c>
    </row>
    <row r="6386" spans="5:14">
      <c r="E6386">
        <f>IF(ISNA(F6386),NA(),E4454)</f>
        <v>0</v>
      </c>
      <c r="F6386">
        <f>IF(OR(F4454="",AND(F4454=F4453,F4454=F4455)),NA(), F4454)</f>
        <v>0</v>
      </c>
      <c r="G6386">
        <f>IF(ISNA(H6386),NA(),G4454)</f>
        <v>0</v>
      </c>
      <c r="H6386">
        <f>IF(OR(H4454="",AND(H4454=H4453,H4454=H4455)),NA(), H4454)</f>
        <v>0</v>
      </c>
      <c r="K6386">
        <f>IF(ISNA(L6386),NA(),K4454)</f>
        <v>0</v>
      </c>
      <c r="L6386">
        <f>IF(OR(L4454="",AND(L4454=L4453,L4454=L4455)),NA(), L4454)</f>
        <v>0</v>
      </c>
      <c r="M6386">
        <f>IF(ISNA(N6386),NA(),M4454)</f>
        <v>0</v>
      </c>
      <c r="N6386">
        <f>IF(OR(N4454="",AND(N4454=N4453,N4454=N4455)),NA(), N4454)</f>
        <v>0</v>
      </c>
    </row>
    <row r="6387" spans="5:14">
      <c r="E6387">
        <f>IF(ISNA(F6387),NA(),E4455)</f>
        <v>0</v>
      </c>
      <c r="F6387">
        <f>IF(OR(F4455="",AND(F4455=F4454,F4455=F4456)),NA(), F4455)</f>
        <v>0</v>
      </c>
      <c r="G6387">
        <f>IF(ISNA(H6387),NA(),G4455)</f>
        <v>0</v>
      </c>
      <c r="H6387">
        <f>IF(OR(H4455="",AND(H4455=H4454,H4455=H4456)),NA(), H4455)</f>
        <v>0</v>
      </c>
      <c r="K6387">
        <f>IF(ISNA(L6387),NA(),K4455)</f>
        <v>0</v>
      </c>
      <c r="L6387">
        <f>IF(OR(L4455="",AND(L4455=L4454,L4455=L4456)),NA(), L4455)</f>
        <v>0</v>
      </c>
      <c r="M6387">
        <f>IF(ISNA(N6387),NA(),M4455)</f>
        <v>0</v>
      </c>
      <c r="N6387">
        <f>IF(OR(N4455="",AND(N4455=N4454,N4455=N4456)),NA(), N4455)</f>
        <v>0</v>
      </c>
    </row>
    <row r="6388" spans="5:14">
      <c r="E6388">
        <f>IF(ISNA(F6388),NA(),E4456)</f>
        <v>0</v>
      </c>
      <c r="F6388">
        <f>IF(OR(F4456="",AND(F4456=F4455,F4456=F4457)),NA(), F4456)</f>
        <v>0</v>
      </c>
      <c r="G6388">
        <f>IF(ISNA(H6388),NA(),G4456)</f>
        <v>0</v>
      </c>
      <c r="H6388">
        <f>IF(OR(H4456="",AND(H4456=H4455,H4456=H4457)),NA(), H4456)</f>
        <v>0</v>
      </c>
      <c r="K6388">
        <f>IF(ISNA(L6388),NA(),K4456)</f>
        <v>0</v>
      </c>
      <c r="L6388">
        <f>IF(OR(L4456="",AND(L4456=L4455,L4456=L4457)),NA(), L4456)</f>
        <v>0</v>
      </c>
      <c r="M6388">
        <f>IF(ISNA(N6388),NA(),M4456)</f>
        <v>0</v>
      </c>
      <c r="N6388">
        <f>IF(OR(N4456="",AND(N4456=N4455,N4456=N4457)),NA(), N4456)</f>
        <v>0</v>
      </c>
    </row>
    <row r="6389" spans="5:14">
      <c r="E6389">
        <f>IF(ISNA(F6389),NA(),E4457)</f>
        <v>0</v>
      </c>
      <c r="F6389">
        <f>IF(OR(F4457="",AND(F4457=F4456,F4457=F4458)),NA(), F4457)</f>
        <v>0</v>
      </c>
      <c r="G6389">
        <f>IF(ISNA(H6389),NA(),G4457)</f>
        <v>0</v>
      </c>
      <c r="H6389">
        <f>IF(OR(H4457="",AND(H4457=H4456,H4457=H4458)),NA(), H4457)</f>
        <v>0</v>
      </c>
      <c r="K6389">
        <f>IF(ISNA(L6389),NA(),K4457)</f>
        <v>0</v>
      </c>
      <c r="L6389">
        <f>IF(OR(L4457="",AND(L4457=L4456,L4457=L4458)),NA(), L4457)</f>
        <v>0</v>
      </c>
      <c r="M6389">
        <f>IF(ISNA(N6389),NA(),M4457)</f>
        <v>0</v>
      </c>
      <c r="N6389">
        <f>IF(OR(N4457="",AND(N4457=N4456,N4457=N4458)),NA(), N4457)</f>
        <v>0</v>
      </c>
    </row>
    <row r="6390" spans="5:14">
      <c r="E6390">
        <f>IF(ISNA(F6390),NA(),E4458)</f>
        <v>0</v>
      </c>
      <c r="F6390">
        <f>IF(OR(F4458="",AND(F4458=F4457,F4458=F4459)),NA(), F4458)</f>
        <v>0</v>
      </c>
      <c r="G6390">
        <f>IF(ISNA(H6390),NA(),G4458)</f>
        <v>0</v>
      </c>
      <c r="H6390">
        <f>IF(OR(H4458="",AND(H4458=H4457,H4458=H4459)),NA(), H4458)</f>
        <v>0</v>
      </c>
      <c r="K6390">
        <f>IF(ISNA(L6390),NA(),K4458)</f>
        <v>0</v>
      </c>
      <c r="L6390">
        <f>IF(OR(L4458="",AND(L4458=L4457,L4458=L4459)),NA(), L4458)</f>
        <v>0</v>
      </c>
      <c r="M6390">
        <f>IF(ISNA(N6390),NA(),M4458)</f>
        <v>0</v>
      </c>
      <c r="N6390">
        <f>IF(OR(N4458="",AND(N4458=N4457,N4458=N4459)),NA(), N4458)</f>
        <v>0</v>
      </c>
    </row>
    <row r="6391" spans="5:14">
      <c r="E6391">
        <f>IF(ISNA(F6391),NA(),E4459)</f>
        <v>0</v>
      </c>
      <c r="F6391">
        <f>IF(OR(F4459="",AND(F4459=F4458,F4459=F4460)),NA(), F4459)</f>
        <v>0</v>
      </c>
      <c r="G6391">
        <f>IF(ISNA(H6391),NA(),G4459)</f>
        <v>0</v>
      </c>
      <c r="H6391">
        <f>IF(OR(H4459="",AND(H4459=H4458,H4459=H4460)),NA(), H4459)</f>
        <v>0</v>
      </c>
      <c r="K6391">
        <f>IF(ISNA(L6391),NA(),K4459)</f>
        <v>0</v>
      </c>
      <c r="L6391">
        <f>IF(OR(L4459="",AND(L4459=L4458,L4459=L4460)),NA(), L4459)</f>
        <v>0</v>
      </c>
      <c r="M6391">
        <f>IF(ISNA(N6391),NA(),M4459)</f>
        <v>0</v>
      </c>
      <c r="N6391">
        <f>IF(OR(N4459="",AND(N4459=N4458,N4459=N4460)),NA(), N4459)</f>
        <v>0</v>
      </c>
    </row>
    <row r="6392" spans="5:14">
      <c r="E6392">
        <f>IF(ISNA(F6392),NA(),E4460)</f>
        <v>0</v>
      </c>
      <c r="F6392">
        <f>IF(OR(F4460="",AND(F4460=F4459,F4460=F4461)),NA(), F4460)</f>
        <v>0</v>
      </c>
      <c r="G6392">
        <f>IF(ISNA(H6392),NA(),G4460)</f>
        <v>0</v>
      </c>
      <c r="H6392">
        <f>IF(OR(H4460="",AND(H4460=H4459,H4460=H4461)),NA(), H4460)</f>
        <v>0</v>
      </c>
      <c r="K6392">
        <f>IF(ISNA(L6392),NA(),K4460)</f>
        <v>0</v>
      </c>
      <c r="L6392">
        <f>IF(OR(L4460="",AND(L4460=L4459,L4460=L4461)),NA(), L4460)</f>
        <v>0</v>
      </c>
      <c r="M6392">
        <f>IF(ISNA(N6392),NA(),M4460)</f>
        <v>0</v>
      </c>
      <c r="N6392">
        <f>IF(OR(N4460="",AND(N4460=N4459,N4460=N4461)),NA(), N4460)</f>
        <v>0</v>
      </c>
    </row>
    <row r="6393" spans="5:14">
      <c r="E6393">
        <f>IF(ISNA(F6393),NA(),E4461)</f>
        <v>0</v>
      </c>
      <c r="F6393">
        <f>IF(OR(F4461="",AND(F4461=F4460,F4461=F4462)),NA(), F4461)</f>
        <v>0</v>
      </c>
      <c r="G6393">
        <f>IF(ISNA(H6393),NA(),G4461)</f>
        <v>0</v>
      </c>
      <c r="H6393">
        <f>IF(OR(H4461="",AND(H4461=H4460,H4461=H4462)),NA(), H4461)</f>
        <v>0</v>
      </c>
      <c r="K6393">
        <f>IF(ISNA(L6393),NA(),K4461)</f>
        <v>0</v>
      </c>
      <c r="L6393">
        <f>IF(OR(L4461="",AND(L4461=L4460,L4461=L4462)),NA(), L4461)</f>
        <v>0</v>
      </c>
      <c r="M6393">
        <f>IF(ISNA(N6393),NA(),M4461)</f>
        <v>0</v>
      </c>
      <c r="N6393">
        <f>IF(OR(N4461="",AND(N4461=N4460,N4461=N4462)),NA(), N4461)</f>
        <v>0</v>
      </c>
    </row>
    <row r="6394" spans="5:14">
      <c r="E6394">
        <f>IF(ISNA(F6394),NA(),E4462)</f>
        <v>0</v>
      </c>
      <c r="F6394">
        <f>IF(OR(F4462="",AND(F4462=F4461,F4462=F4463)),NA(), F4462)</f>
        <v>0</v>
      </c>
      <c r="G6394">
        <f>IF(ISNA(H6394),NA(),G4462)</f>
        <v>0</v>
      </c>
      <c r="H6394">
        <f>IF(OR(H4462="",AND(H4462=H4461,H4462=H4463)),NA(), H4462)</f>
        <v>0</v>
      </c>
      <c r="K6394">
        <f>IF(ISNA(L6394),NA(),K4462)</f>
        <v>0</v>
      </c>
      <c r="L6394">
        <f>IF(OR(L4462="",AND(L4462=L4461,L4462=L4463)),NA(), L4462)</f>
        <v>0</v>
      </c>
      <c r="M6394">
        <f>IF(ISNA(N6394),NA(),M4462)</f>
        <v>0</v>
      </c>
      <c r="N6394">
        <f>IF(OR(N4462="",AND(N4462=N4461,N4462=N4463)),NA(), N4462)</f>
        <v>0</v>
      </c>
    </row>
    <row r="6395" spans="5:14">
      <c r="E6395">
        <f>IF(ISNA(F6395),NA(),E4463)</f>
        <v>0</v>
      </c>
      <c r="F6395">
        <f>IF(OR(F4463="",AND(F4463=F4462,F4463=F4464)),NA(), F4463)</f>
        <v>0</v>
      </c>
      <c r="G6395">
        <f>IF(ISNA(H6395),NA(),G4463)</f>
        <v>0</v>
      </c>
      <c r="H6395">
        <f>IF(OR(H4463="",AND(H4463=H4462,H4463=H4464)),NA(), H4463)</f>
        <v>0</v>
      </c>
      <c r="K6395">
        <f>IF(ISNA(L6395),NA(),K4463)</f>
        <v>0</v>
      </c>
      <c r="L6395">
        <f>IF(OR(L4463="",AND(L4463=L4462,L4463=L4464)),NA(), L4463)</f>
        <v>0</v>
      </c>
      <c r="M6395">
        <f>IF(ISNA(N6395),NA(),M4463)</f>
        <v>0</v>
      </c>
      <c r="N6395">
        <f>IF(OR(N4463="",AND(N4463=N4462,N4463=N4464)),NA(), N4463)</f>
        <v>0</v>
      </c>
    </row>
    <row r="6396" spans="5:14">
      <c r="E6396">
        <f>IF(ISNA(F6396),NA(),E4464)</f>
        <v>0</v>
      </c>
      <c r="F6396">
        <f>IF(OR(F4464="",AND(F4464=F4463,F4464=F4465)),NA(), F4464)</f>
        <v>0</v>
      </c>
      <c r="G6396">
        <f>IF(ISNA(H6396),NA(),G4464)</f>
        <v>0</v>
      </c>
      <c r="H6396">
        <f>IF(OR(H4464="",AND(H4464=H4463,H4464=H4465)),NA(), H4464)</f>
        <v>0</v>
      </c>
      <c r="K6396">
        <f>IF(ISNA(L6396),NA(),K4464)</f>
        <v>0</v>
      </c>
      <c r="L6396">
        <f>IF(OR(L4464="",AND(L4464=L4463,L4464=L4465)),NA(), L4464)</f>
        <v>0</v>
      </c>
      <c r="M6396">
        <f>IF(ISNA(N6396),NA(),M4464)</f>
        <v>0</v>
      </c>
      <c r="N6396">
        <f>IF(OR(N4464="",AND(N4464=N4463,N4464=N4465)),NA(), N4464)</f>
        <v>0</v>
      </c>
    </row>
    <row r="6397" spans="5:14">
      <c r="E6397">
        <f>IF(ISNA(F6397),NA(),E4465)</f>
        <v>0</v>
      </c>
      <c r="F6397">
        <f>IF(OR(F4465="",AND(F4465=F4464,F4465=F4466)),NA(), F4465)</f>
        <v>0</v>
      </c>
      <c r="G6397">
        <f>IF(ISNA(H6397),NA(),G4465)</f>
        <v>0</v>
      </c>
      <c r="H6397">
        <f>IF(OR(H4465="",AND(H4465=H4464,H4465=H4466)),NA(), H4465)</f>
        <v>0</v>
      </c>
      <c r="K6397">
        <f>IF(ISNA(L6397),NA(),K4465)</f>
        <v>0</v>
      </c>
      <c r="L6397">
        <f>IF(OR(L4465="",AND(L4465=L4464,L4465=L4466)),NA(), L4465)</f>
        <v>0</v>
      </c>
      <c r="M6397">
        <f>IF(ISNA(N6397),NA(),M4465)</f>
        <v>0</v>
      </c>
      <c r="N6397">
        <f>IF(OR(N4465="",AND(N4465=N4464,N4465=N4466)),NA(), N4465)</f>
        <v>0</v>
      </c>
    </row>
    <row r="6398" spans="5:14">
      <c r="E6398">
        <f>IF(ISNA(F6398),NA(),E4466)</f>
        <v>0</v>
      </c>
      <c r="F6398">
        <f>IF(OR(F4466="",AND(F4466=F4465,F4466=F4467)),NA(), F4466)</f>
        <v>0</v>
      </c>
      <c r="G6398">
        <f>IF(ISNA(H6398),NA(),G4466)</f>
        <v>0</v>
      </c>
      <c r="H6398">
        <f>IF(OR(H4466="",AND(H4466=H4465,H4466=H4467)),NA(), H4466)</f>
        <v>0</v>
      </c>
      <c r="K6398">
        <f>IF(ISNA(L6398),NA(),K4466)</f>
        <v>0</v>
      </c>
      <c r="L6398">
        <f>IF(OR(L4466="",AND(L4466=L4465,L4466=L4467)),NA(), L4466)</f>
        <v>0</v>
      </c>
      <c r="M6398">
        <f>IF(ISNA(N6398),NA(),M4466)</f>
        <v>0</v>
      </c>
      <c r="N6398">
        <f>IF(OR(N4466="",AND(N4466=N4465,N4466=N4467)),NA(), N4466)</f>
        <v>0</v>
      </c>
    </row>
    <row r="6399" spans="5:14">
      <c r="E6399">
        <f>IF(ISNA(F6399),NA(),E4467)</f>
        <v>0</v>
      </c>
      <c r="F6399">
        <f>IF(OR(F4467="",AND(F4467=F4466,F4467=F4468)),NA(), F4467)</f>
        <v>0</v>
      </c>
      <c r="G6399">
        <f>IF(ISNA(H6399),NA(),G4467)</f>
        <v>0</v>
      </c>
      <c r="H6399">
        <f>IF(OR(H4467="",AND(H4467=H4466,H4467=H4468)),NA(), H4467)</f>
        <v>0</v>
      </c>
      <c r="K6399">
        <f>IF(ISNA(L6399),NA(),K4467)</f>
        <v>0</v>
      </c>
      <c r="L6399">
        <f>IF(OR(L4467="",AND(L4467=L4466,L4467=L4468)),NA(), L4467)</f>
        <v>0</v>
      </c>
      <c r="M6399">
        <f>IF(ISNA(N6399),NA(),M4467)</f>
        <v>0</v>
      </c>
      <c r="N6399">
        <f>IF(OR(N4467="",AND(N4467=N4466,N4467=N4468)),NA(), N4467)</f>
        <v>0</v>
      </c>
    </row>
    <row r="6400" spans="5:14">
      <c r="E6400">
        <f>IF(ISNA(F6400),NA(),E4468)</f>
        <v>0</v>
      </c>
      <c r="F6400">
        <f>IF(OR(F4468="",AND(F4468=F4467,F4468=F4469)),NA(), F4468)</f>
        <v>0</v>
      </c>
      <c r="G6400">
        <f>IF(ISNA(H6400),NA(),G4468)</f>
        <v>0</v>
      </c>
      <c r="H6400">
        <f>IF(OR(H4468="",AND(H4468=H4467,H4468=H4469)),NA(), H4468)</f>
        <v>0</v>
      </c>
      <c r="K6400">
        <f>IF(ISNA(L6400),NA(),K4468)</f>
        <v>0</v>
      </c>
      <c r="L6400">
        <f>IF(OR(L4468="",AND(L4468=L4467,L4468=L4469)),NA(), L4468)</f>
        <v>0</v>
      </c>
      <c r="M6400">
        <f>IF(ISNA(N6400),NA(),M4468)</f>
        <v>0</v>
      </c>
      <c r="N6400">
        <f>IF(OR(N4468="",AND(N4468=N4467,N4468=N4469)),NA(), N4468)</f>
        <v>0</v>
      </c>
    </row>
    <row r="6401" spans="5:14">
      <c r="E6401">
        <f>IF(ISNA(F6401),NA(),E4469)</f>
        <v>0</v>
      </c>
      <c r="F6401">
        <f>IF(OR(F4469="",AND(F4469=F4468,F4469=F4470)),NA(), F4469)</f>
        <v>0</v>
      </c>
      <c r="G6401">
        <f>IF(ISNA(H6401),NA(),G4469)</f>
        <v>0</v>
      </c>
      <c r="H6401">
        <f>IF(OR(H4469="",AND(H4469=H4468,H4469=H4470)),NA(), H4469)</f>
        <v>0</v>
      </c>
      <c r="K6401">
        <f>IF(ISNA(L6401),NA(),K4469)</f>
        <v>0</v>
      </c>
      <c r="L6401">
        <f>IF(OR(L4469="",AND(L4469=L4468,L4469=L4470)),NA(), L4469)</f>
        <v>0</v>
      </c>
      <c r="M6401">
        <f>IF(ISNA(N6401),NA(),M4469)</f>
        <v>0</v>
      </c>
      <c r="N6401">
        <f>IF(OR(N4469="",AND(N4469=N4468,N4469=N4470)),NA(), N4469)</f>
        <v>0</v>
      </c>
    </row>
    <row r="6402" spans="5:14">
      <c r="E6402">
        <f>IF(ISNA(F6402),NA(),E4470)</f>
        <v>0</v>
      </c>
      <c r="F6402">
        <f>IF(OR(F4470="",AND(F4470=F4469,F4470=F4471)),NA(), F4470)</f>
        <v>0</v>
      </c>
      <c r="G6402">
        <f>IF(ISNA(H6402),NA(),G4470)</f>
        <v>0</v>
      </c>
      <c r="H6402">
        <f>IF(OR(H4470="",AND(H4470=H4469,H4470=H4471)),NA(), H4470)</f>
        <v>0</v>
      </c>
      <c r="K6402">
        <f>IF(ISNA(L6402),NA(),K4470)</f>
        <v>0</v>
      </c>
      <c r="L6402">
        <f>IF(OR(L4470="",AND(L4470=L4469,L4470=L4471)),NA(), L4470)</f>
        <v>0</v>
      </c>
      <c r="M6402">
        <f>IF(ISNA(N6402),NA(),M4470)</f>
        <v>0</v>
      </c>
      <c r="N6402">
        <f>IF(OR(N4470="",AND(N4470=N4469,N4470=N4471)),NA(), N4470)</f>
        <v>0</v>
      </c>
    </row>
    <row r="6403" spans="5:14">
      <c r="E6403">
        <f>IF(ISNA(F6403),NA(),E4471)</f>
        <v>0</v>
      </c>
      <c r="F6403">
        <f>IF(OR(F4471="",AND(F4471=F4470,F4471=F4472)),NA(), F4471)</f>
        <v>0</v>
      </c>
      <c r="G6403">
        <f>IF(ISNA(H6403),NA(),G4471)</f>
        <v>0</v>
      </c>
      <c r="H6403">
        <f>IF(OR(H4471="",AND(H4471=H4470,H4471=H4472)),NA(), H4471)</f>
        <v>0</v>
      </c>
      <c r="K6403">
        <f>IF(ISNA(L6403),NA(),K4471)</f>
        <v>0</v>
      </c>
      <c r="L6403">
        <f>IF(OR(L4471="",AND(L4471=L4470,L4471=L4472)),NA(), L4471)</f>
        <v>0</v>
      </c>
      <c r="M6403">
        <f>IF(ISNA(N6403),NA(),M4471)</f>
        <v>0</v>
      </c>
      <c r="N6403">
        <f>IF(OR(N4471="",AND(N4471=N4470,N4471=N4472)),NA(), N4471)</f>
        <v>0</v>
      </c>
    </row>
    <row r="6404" spans="5:14">
      <c r="E6404">
        <f>IF(ISNA(F6404),NA(),E4472)</f>
        <v>0</v>
      </c>
      <c r="F6404">
        <f>IF(OR(F4472="",AND(F4472=F4471,F4472=F4473)),NA(), F4472)</f>
        <v>0</v>
      </c>
      <c r="G6404">
        <f>IF(ISNA(H6404),NA(),G4472)</f>
        <v>0</v>
      </c>
      <c r="H6404">
        <f>IF(OR(H4472="",AND(H4472=H4471,H4472=H4473)),NA(), H4472)</f>
        <v>0</v>
      </c>
      <c r="K6404">
        <f>IF(ISNA(L6404),NA(),K4472)</f>
        <v>0</v>
      </c>
      <c r="L6404">
        <f>IF(OR(L4472="",AND(L4472=L4471,L4472=L4473)),NA(), L4472)</f>
        <v>0</v>
      </c>
      <c r="M6404">
        <f>IF(ISNA(N6404),NA(),M4472)</f>
        <v>0</v>
      </c>
      <c r="N6404">
        <f>IF(OR(N4472="",AND(N4472=N4471,N4472=N4473)),NA(), N4472)</f>
        <v>0</v>
      </c>
    </row>
    <row r="6405" spans="5:14">
      <c r="E6405">
        <f>IF(ISNA(F6405),NA(),E4473)</f>
        <v>0</v>
      </c>
      <c r="F6405">
        <f>IF(OR(F4473="",AND(F4473=F4472,F4473=F4474)),NA(), F4473)</f>
        <v>0</v>
      </c>
      <c r="G6405">
        <f>IF(ISNA(H6405),NA(),G4473)</f>
        <v>0</v>
      </c>
      <c r="H6405">
        <f>IF(OR(H4473="",AND(H4473=H4472,H4473=H4474)),NA(), H4473)</f>
        <v>0</v>
      </c>
      <c r="K6405">
        <f>IF(ISNA(L6405),NA(),K4473)</f>
        <v>0</v>
      </c>
      <c r="L6405">
        <f>IF(OR(L4473="",AND(L4473=L4472,L4473=L4474)),NA(), L4473)</f>
        <v>0</v>
      </c>
      <c r="M6405">
        <f>IF(ISNA(N6405),NA(),M4473)</f>
        <v>0</v>
      </c>
      <c r="N6405">
        <f>IF(OR(N4473="",AND(N4473=N4472,N4473=N4474)),NA(), N4473)</f>
        <v>0</v>
      </c>
    </row>
    <row r="6406" spans="5:14">
      <c r="E6406">
        <f>IF(ISNA(F6406),NA(),E4474)</f>
        <v>0</v>
      </c>
      <c r="F6406">
        <f>IF(OR(F4474="",AND(F4474=F4473,F4474=F4475)),NA(), F4474)</f>
        <v>0</v>
      </c>
      <c r="G6406">
        <f>IF(ISNA(H6406),NA(),G4474)</f>
        <v>0</v>
      </c>
      <c r="H6406">
        <f>IF(OR(H4474="",AND(H4474=H4473,H4474=H4475)),NA(), H4474)</f>
        <v>0</v>
      </c>
      <c r="K6406">
        <f>IF(ISNA(L6406),NA(),K4474)</f>
        <v>0</v>
      </c>
      <c r="L6406">
        <f>IF(OR(L4474="",AND(L4474=L4473,L4474=L4475)),NA(), L4474)</f>
        <v>0</v>
      </c>
      <c r="M6406">
        <f>IF(ISNA(N6406),NA(),M4474)</f>
        <v>0</v>
      </c>
      <c r="N6406">
        <f>IF(OR(N4474="",AND(N4474=N4473,N4474=N4475)),NA(), N4474)</f>
        <v>0</v>
      </c>
    </row>
    <row r="6407" spans="5:14">
      <c r="E6407">
        <f>IF(ISNA(F6407),NA(),E4475)</f>
        <v>0</v>
      </c>
      <c r="F6407">
        <f>IF(OR(F4475="",AND(F4475=F4474,F4475=F4476)),NA(), F4475)</f>
        <v>0</v>
      </c>
      <c r="G6407">
        <f>IF(ISNA(H6407),NA(),G4475)</f>
        <v>0</v>
      </c>
      <c r="H6407">
        <f>IF(OR(H4475="",AND(H4475=H4474,H4475=H4476)),NA(), H4475)</f>
        <v>0</v>
      </c>
      <c r="K6407">
        <f>IF(ISNA(L6407),NA(),K4475)</f>
        <v>0</v>
      </c>
      <c r="L6407">
        <f>IF(OR(L4475="",AND(L4475=L4474,L4475=L4476)),NA(), L4475)</f>
        <v>0</v>
      </c>
      <c r="M6407">
        <f>IF(ISNA(N6407),NA(),M4475)</f>
        <v>0</v>
      </c>
      <c r="N6407">
        <f>IF(OR(N4475="",AND(N4475=N4474,N4475=N4476)),NA(), N4475)</f>
        <v>0</v>
      </c>
    </row>
    <row r="6408" spans="5:14">
      <c r="E6408">
        <f>IF(ISNA(F6408),NA(),E4476)</f>
        <v>0</v>
      </c>
      <c r="F6408">
        <f>IF(OR(F4476="",AND(F4476=F4475,F4476=F4477)),NA(), F4476)</f>
        <v>0</v>
      </c>
      <c r="G6408">
        <f>IF(ISNA(H6408),NA(),G4476)</f>
        <v>0</v>
      </c>
      <c r="H6408">
        <f>IF(OR(H4476="",AND(H4476=H4475,H4476=H4477)),NA(), H4476)</f>
        <v>0</v>
      </c>
      <c r="K6408">
        <f>IF(ISNA(L6408),NA(),K4476)</f>
        <v>0</v>
      </c>
      <c r="L6408">
        <f>IF(OR(L4476="",AND(L4476=L4475,L4476=L4477)),NA(), L4476)</f>
        <v>0</v>
      </c>
      <c r="M6408">
        <f>IF(ISNA(N6408),NA(),M4476)</f>
        <v>0</v>
      </c>
      <c r="N6408">
        <f>IF(OR(N4476="",AND(N4476=N4475,N4476=N4477)),NA(), N4476)</f>
        <v>0</v>
      </c>
    </row>
    <row r="6409" spans="5:14">
      <c r="E6409">
        <f>IF(ISNA(F6409),NA(),E4477)</f>
        <v>0</v>
      </c>
      <c r="F6409">
        <f>IF(OR(F4477="",AND(F4477=F4476,F4477=F4478)),NA(), F4477)</f>
        <v>0</v>
      </c>
      <c r="G6409">
        <f>IF(ISNA(H6409),NA(),G4477)</f>
        <v>0</v>
      </c>
      <c r="H6409">
        <f>IF(OR(H4477="",AND(H4477=H4476,H4477=H4478)),NA(), H4477)</f>
        <v>0</v>
      </c>
      <c r="K6409">
        <f>IF(ISNA(L6409),NA(),K4477)</f>
        <v>0</v>
      </c>
      <c r="L6409">
        <f>IF(OR(L4477="",AND(L4477=L4476,L4477=L4478)),NA(), L4477)</f>
        <v>0</v>
      </c>
      <c r="M6409">
        <f>IF(ISNA(N6409),NA(),M4477)</f>
        <v>0</v>
      </c>
      <c r="N6409">
        <f>IF(OR(N4477="",AND(N4477=N4476,N4477=N4478)),NA(), N4477)</f>
        <v>0</v>
      </c>
    </row>
    <row r="6410" spans="5:14">
      <c r="E6410">
        <f>IF(ISNA(F6410),NA(),E4478)</f>
        <v>0</v>
      </c>
      <c r="F6410">
        <f>IF(OR(F4478="",AND(F4478=F4477,F4478=F4479)),NA(), F4478)</f>
        <v>0</v>
      </c>
      <c r="G6410">
        <f>IF(ISNA(H6410),NA(),G4478)</f>
        <v>0</v>
      </c>
      <c r="H6410">
        <f>IF(OR(H4478="",AND(H4478=H4477,H4478=H4479)),NA(), H4478)</f>
        <v>0</v>
      </c>
      <c r="K6410">
        <f>IF(ISNA(L6410),NA(),K4478)</f>
        <v>0</v>
      </c>
      <c r="L6410">
        <f>IF(OR(L4478="",AND(L4478=L4477,L4478=L4479)),NA(), L4478)</f>
        <v>0</v>
      </c>
      <c r="M6410">
        <f>IF(ISNA(N6410),NA(),M4478)</f>
        <v>0</v>
      </c>
      <c r="N6410">
        <f>IF(OR(N4478="",AND(N4478=N4477,N4478=N4479)),NA(), N4478)</f>
        <v>0</v>
      </c>
    </row>
    <row r="6411" spans="5:14">
      <c r="E6411">
        <f>IF(ISNA(F6411),NA(),E4479)</f>
        <v>0</v>
      </c>
      <c r="F6411">
        <f>IF(OR(F4479="",AND(F4479=F4478,F4479=F4480)),NA(), F4479)</f>
        <v>0</v>
      </c>
      <c r="G6411">
        <f>IF(ISNA(H6411),NA(),G4479)</f>
        <v>0</v>
      </c>
      <c r="H6411">
        <f>IF(OR(H4479="",AND(H4479=H4478,H4479=H4480)),NA(), H4479)</f>
        <v>0</v>
      </c>
      <c r="K6411">
        <f>IF(ISNA(L6411),NA(),K4479)</f>
        <v>0</v>
      </c>
      <c r="L6411">
        <f>IF(OR(L4479="",AND(L4479=L4478,L4479=L4480)),NA(), L4479)</f>
        <v>0</v>
      </c>
      <c r="M6411">
        <f>IF(ISNA(N6411),NA(),M4479)</f>
        <v>0</v>
      </c>
      <c r="N6411">
        <f>IF(OR(N4479="",AND(N4479=N4478,N4479=N4480)),NA(), N4479)</f>
        <v>0</v>
      </c>
    </row>
    <row r="6412" spans="5:14">
      <c r="E6412">
        <f>IF(ISNA(F6412),NA(),E4480)</f>
        <v>0</v>
      </c>
      <c r="F6412">
        <f>IF(OR(F4480="",AND(F4480=F4479,F4480=F4481)),NA(), F4480)</f>
        <v>0</v>
      </c>
      <c r="G6412">
        <f>IF(ISNA(H6412),NA(),G4480)</f>
        <v>0</v>
      </c>
      <c r="H6412">
        <f>IF(OR(H4480="",AND(H4480=H4479,H4480=H4481)),NA(), H4480)</f>
        <v>0</v>
      </c>
      <c r="K6412">
        <f>IF(ISNA(L6412),NA(),K4480)</f>
        <v>0</v>
      </c>
      <c r="L6412">
        <f>IF(OR(L4480="",AND(L4480=L4479,L4480=L4481)),NA(), L4480)</f>
        <v>0</v>
      </c>
      <c r="M6412">
        <f>IF(ISNA(N6412),NA(),M4480)</f>
        <v>0</v>
      </c>
      <c r="N6412">
        <f>IF(OR(N4480="",AND(N4480=N4479,N4480=N4481)),NA(), N4480)</f>
        <v>0</v>
      </c>
    </row>
    <row r="6413" spans="5:14">
      <c r="E6413">
        <f>IF(ISNA(F6413),NA(),E4481)</f>
        <v>0</v>
      </c>
      <c r="F6413">
        <f>IF(OR(F4481="",AND(F4481=F4480,F4481=F4482)),NA(), F4481)</f>
        <v>0</v>
      </c>
      <c r="G6413">
        <f>IF(ISNA(H6413),NA(),G4481)</f>
        <v>0</v>
      </c>
      <c r="H6413">
        <f>IF(OR(H4481="",AND(H4481=H4480,H4481=H4482)),NA(), H4481)</f>
        <v>0</v>
      </c>
      <c r="K6413">
        <f>IF(ISNA(L6413),NA(),K4481)</f>
        <v>0</v>
      </c>
      <c r="L6413">
        <f>IF(OR(L4481="",AND(L4481=L4480,L4481=L4482)),NA(), L4481)</f>
        <v>0</v>
      </c>
      <c r="M6413">
        <f>IF(ISNA(N6413),NA(),M4481)</f>
        <v>0</v>
      </c>
      <c r="N6413">
        <f>IF(OR(N4481="",AND(N4481=N4480,N4481=N4482)),NA(), N4481)</f>
        <v>0</v>
      </c>
    </row>
    <row r="6414" spans="5:14">
      <c r="E6414">
        <f>IF(ISNA(F6414),NA(),E4482)</f>
        <v>0</v>
      </c>
      <c r="F6414">
        <f>IF(OR(F4482="",AND(F4482=F4481,F4482=F4483)),NA(), F4482)</f>
        <v>0</v>
      </c>
      <c r="G6414">
        <f>IF(ISNA(H6414),NA(),G4482)</f>
        <v>0</v>
      </c>
      <c r="H6414">
        <f>IF(OR(H4482="",AND(H4482=H4481,H4482=H4483)),NA(), H4482)</f>
        <v>0</v>
      </c>
      <c r="K6414">
        <f>IF(ISNA(L6414),NA(),K4482)</f>
        <v>0</v>
      </c>
      <c r="L6414">
        <f>IF(OR(L4482="",AND(L4482=L4481,L4482=L4483)),NA(), L4482)</f>
        <v>0</v>
      </c>
      <c r="M6414">
        <f>IF(ISNA(N6414),NA(),M4482)</f>
        <v>0</v>
      </c>
      <c r="N6414">
        <f>IF(OR(N4482="",AND(N4482=N4481,N4482=N4483)),NA(), N4482)</f>
        <v>0</v>
      </c>
    </row>
    <row r="6415" spans="5:14">
      <c r="E6415">
        <f>IF(ISNA(F6415),NA(),E4483)</f>
        <v>0</v>
      </c>
      <c r="F6415">
        <f>IF(OR(F4483="",AND(F4483=F4482,F4483=F4484)),NA(), F4483)</f>
        <v>0</v>
      </c>
      <c r="G6415">
        <f>IF(ISNA(H6415),NA(),G4483)</f>
        <v>0</v>
      </c>
      <c r="H6415">
        <f>IF(OR(H4483="",AND(H4483=H4482,H4483=H4484)),NA(), H4483)</f>
        <v>0</v>
      </c>
      <c r="K6415">
        <f>IF(ISNA(L6415),NA(),K4483)</f>
        <v>0</v>
      </c>
      <c r="L6415">
        <f>IF(OR(L4483="",AND(L4483=L4482,L4483=L4484)),NA(), L4483)</f>
        <v>0</v>
      </c>
      <c r="M6415">
        <f>IF(ISNA(N6415),NA(),M4483)</f>
        <v>0</v>
      </c>
      <c r="N6415">
        <f>IF(OR(N4483="",AND(N4483=N4482,N4483=N4484)),NA(), N4483)</f>
        <v>0</v>
      </c>
    </row>
    <row r="6416" spans="5:14">
      <c r="E6416">
        <f>IF(ISNA(F6416),NA(),E4484)</f>
        <v>0</v>
      </c>
      <c r="F6416">
        <f>IF(OR(F4484="",AND(F4484=F4483,F4484=F4485)),NA(), F4484)</f>
        <v>0</v>
      </c>
      <c r="G6416">
        <f>IF(ISNA(H6416),NA(),G4484)</f>
        <v>0</v>
      </c>
      <c r="H6416">
        <f>IF(OR(H4484="",AND(H4484=H4483,H4484=H4485)),NA(), H4484)</f>
        <v>0</v>
      </c>
      <c r="K6416">
        <f>IF(ISNA(L6416),NA(),K4484)</f>
        <v>0</v>
      </c>
      <c r="L6416">
        <f>IF(OR(L4484="",AND(L4484=L4483,L4484=L4485)),NA(), L4484)</f>
        <v>0</v>
      </c>
      <c r="M6416">
        <f>IF(ISNA(N6416),NA(),M4484)</f>
        <v>0</v>
      </c>
      <c r="N6416">
        <f>IF(OR(N4484="",AND(N4484=N4483,N4484=N4485)),NA(), N4484)</f>
        <v>0</v>
      </c>
    </row>
    <row r="6417" spans="5:14">
      <c r="E6417">
        <f>IF(ISNA(F6417),NA(),E4485)</f>
        <v>0</v>
      </c>
      <c r="F6417">
        <f>IF(OR(F4485="",AND(F4485=F4484,F4485=F4486)),NA(), F4485)</f>
        <v>0</v>
      </c>
      <c r="G6417">
        <f>IF(ISNA(H6417),NA(),G4485)</f>
        <v>0</v>
      </c>
      <c r="H6417">
        <f>IF(OR(H4485="",AND(H4485=H4484,H4485=H4486)),NA(), H4485)</f>
        <v>0</v>
      </c>
      <c r="K6417">
        <f>IF(ISNA(L6417),NA(),K4485)</f>
        <v>0</v>
      </c>
      <c r="L6417">
        <f>IF(OR(L4485="",AND(L4485=L4484,L4485=L4486)),NA(), L4485)</f>
        <v>0</v>
      </c>
      <c r="M6417">
        <f>IF(ISNA(N6417),NA(),M4485)</f>
        <v>0</v>
      </c>
      <c r="N6417">
        <f>IF(OR(N4485="",AND(N4485=N4484,N4485=N4486)),NA(), N4485)</f>
        <v>0</v>
      </c>
    </row>
    <row r="6418" spans="5:14">
      <c r="E6418">
        <f>IF(ISNA(F6418),NA(),E4486)</f>
        <v>0</v>
      </c>
      <c r="F6418">
        <f>IF(OR(F4486="",AND(F4486=F4485,F4486=F4487)),NA(), F4486)</f>
        <v>0</v>
      </c>
      <c r="G6418">
        <f>IF(ISNA(H6418),NA(),G4486)</f>
        <v>0</v>
      </c>
      <c r="H6418">
        <f>IF(OR(H4486="",AND(H4486=H4485,H4486=H4487)),NA(), H4486)</f>
        <v>0</v>
      </c>
      <c r="K6418">
        <f>IF(ISNA(L6418),NA(),K4486)</f>
        <v>0</v>
      </c>
      <c r="L6418">
        <f>IF(OR(L4486="",AND(L4486=L4485,L4486=L4487)),NA(), L4486)</f>
        <v>0</v>
      </c>
      <c r="M6418">
        <f>IF(ISNA(N6418),NA(),M4486)</f>
        <v>0</v>
      </c>
      <c r="N6418">
        <f>IF(OR(N4486="",AND(N4486=N4485,N4486=N4487)),NA(), N4486)</f>
        <v>0</v>
      </c>
    </row>
    <row r="6419" spans="5:14">
      <c r="E6419">
        <f>IF(ISNA(F6419),NA(),E4487)</f>
        <v>0</v>
      </c>
      <c r="F6419">
        <f>IF(OR(F4487="",AND(F4487=F4486,F4487=F4488)),NA(), F4487)</f>
        <v>0</v>
      </c>
      <c r="G6419">
        <f>IF(ISNA(H6419),NA(),G4487)</f>
        <v>0</v>
      </c>
      <c r="H6419">
        <f>IF(OR(H4487="",AND(H4487=H4486,H4487=H4488)),NA(), H4487)</f>
        <v>0</v>
      </c>
      <c r="K6419">
        <f>IF(ISNA(L6419),NA(),K4487)</f>
        <v>0</v>
      </c>
      <c r="L6419">
        <f>IF(OR(L4487="",AND(L4487=L4486,L4487=L4488)),NA(), L4487)</f>
        <v>0</v>
      </c>
      <c r="M6419">
        <f>IF(ISNA(N6419),NA(),M4487)</f>
        <v>0</v>
      </c>
      <c r="N6419">
        <f>IF(OR(N4487="",AND(N4487=N4486,N4487=N4488)),NA(), N4487)</f>
        <v>0</v>
      </c>
    </row>
    <row r="6420" spans="5:14">
      <c r="E6420">
        <f>IF(ISNA(F6420),NA(),E4488)</f>
        <v>0</v>
      </c>
      <c r="F6420">
        <f>IF(OR(F4488="",AND(F4488=F4487,F4488=F4489)),NA(), F4488)</f>
        <v>0</v>
      </c>
      <c r="G6420">
        <f>IF(ISNA(H6420),NA(),G4488)</f>
        <v>0</v>
      </c>
      <c r="H6420">
        <f>IF(OR(H4488="",AND(H4488=H4487,H4488=H4489)),NA(), H4488)</f>
        <v>0</v>
      </c>
      <c r="K6420">
        <f>IF(ISNA(L6420),NA(),K4488)</f>
        <v>0</v>
      </c>
      <c r="L6420">
        <f>IF(OR(L4488="",AND(L4488=L4487,L4488=L4489)),NA(), L4488)</f>
        <v>0</v>
      </c>
      <c r="M6420">
        <f>IF(ISNA(N6420),NA(),M4488)</f>
        <v>0</v>
      </c>
      <c r="N6420">
        <f>IF(OR(N4488="",AND(N4488=N4487,N4488=N4489)),NA(), N4488)</f>
        <v>0</v>
      </c>
    </row>
    <row r="6421" spans="5:14">
      <c r="E6421">
        <f>IF(ISNA(F6421),NA(),E4489)</f>
        <v>0</v>
      </c>
      <c r="F6421">
        <f>IF(OR(F4489="",AND(F4489=F4488,F4489=F4490)),NA(), F4489)</f>
        <v>0</v>
      </c>
      <c r="G6421">
        <f>IF(ISNA(H6421),NA(),G4489)</f>
        <v>0</v>
      </c>
      <c r="H6421">
        <f>IF(OR(H4489="",AND(H4489=H4488,H4489=H4490)),NA(), H4489)</f>
        <v>0</v>
      </c>
      <c r="K6421">
        <f>IF(ISNA(L6421),NA(),K4489)</f>
        <v>0</v>
      </c>
      <c r="L6421">
        <f>IF(OR(L4489="",AND(L4489=L4488,L4489=L4490)),NA(), L4489)</f>
        <v>0</v>
      </c>
      <c r="M6421">
        <f>IF(ISNA(N6421),NA(),M4489)</f>
        <v>0</v>
      </c>
      <c r="N6421">
        <f>IF(OR(N4489="",AND(N4489=N4488,N4489=N4490)),NA(), N4489)</f>
        <v>0</v>
      </c>
    </row>
    <row r="6422" spans="5:14">
      <c r="E6422">
        <f>IF(ISNA(F6422),NA(),E4490)</f>
        <v>0</v>
      </c>
      <c r="F6422">
        <f>IF(OR(F4490="",AND(F4490=F4489,F4490=F4491)),NA(), F4490)</f>
        <v>0</v>
      </c>
      <c r="G6422">
        <f>IF(ISNA(H6422),NA(),G4490)</f>
        <v>0</v>
      </c>
      <c r="H6422">
        <f>IF(OR(H4490="",AND(H4490=H4489,H4490=H4491)),NA(), H4490)</f>
        <v>0</v>
      </c>
      <c r="K6422">
        <f>IF(ISNA(L6422),NA(),K4490)</f>
        <v>0</v>
      </c>
      <c r="L6422">
        <f>IF(OR(L4490="",AND(L4490=L4489,L4490=L4491)),NA(), L4490)</f>
        <v>0</v>
      </c>
      <c r="M6422">
        <f>IF(ISNA(N6422),NA(),M4490)</f>
        <v>0</v>
      </c>
      <c r="N6422">
        <f>IF(OR(N4490="",AND(N4490=N4489,N4490=N4491)),NA(), N4490)</f>
        <v>0</v>
      </c>
    </row>
    <row r="6423" spans="5:14">
      <c r="E6423">
        <f>IF(ISNA(F6423),NA(),E4491)</f>
        <v>0</v>
      </c>
      <c r="F6423">
        <f>IF(OR(F4491="",AND(F4491=F4490,F4491=F4492)),NA(), F4491)</f>
        <v>0</v>
      </c>
      <c r="G6423">
        <f>IF(ISNA(H6423),NA(),G4491)</f>
        <v>0</v>
      </c>
      <c r="H6423">
        <f>IF(OR(H4491="",AND(H4491=H4490,H4491=H4492)),NA(), H4491)</f>
        <v>0</v>
      </c>
      <c r="K6423">
        <f>IF(ISNA(L6423),NA(),K4491)</f>
        <v>0</v>
      </c>
      <c r="L6423">
        <f>IF(OR(L4491="",AND(L4491=L4490,L4491=L4492)),NA(), L4491)</f>
        <v>0</v>
      </c>
      <c r="M6423">
        <f>IF(ISNA(N6423),NA(),M4491)</f>
        <v>0</v>
      </c>
      <c r="N6423">
        <f>IF(OR(N4491="",AND(N4491=N4490,N4491=N4492)),NA(), N4491)</f>
        <v>0</v>
      </c>
    </row>
    <row r="6424" spans="5:14">
      <c r="E6424">
        <f>IF(ISNA(F6424),NA(),E4492)</f>
        <v>0</v>
      </c>
      <c r="F6424">
        <f>IF(OR(F4492="",AND(F4492=F4491,F4492=F4493)),NA(), F4492)</f>
        <v>0</v>
      </c>
      <c r="G6424">
        <f>IF(ISNA(H6424),NA(),G4492)</f>
        <v>0</v>
      </c>
      <c r="H6424">
        <f>IF(OR(H4492="",AND(H4492=H4491,H4492=H4493)),NA(), H4492)</f>
        <v>0</v>
      </c>
      <c r="K6424">
        <f>IF(ISNA(L6424),NA(),K4492)</f>
        <v>0</v>
      </c>
      <c r="L6424">
        <f>IF(OR(L4492="",AND(L4492=L4491,L4492=L4493)),NA(), L4492)</f>
        <v>0</v>
      </c>
      <c r="M6424">
        <f>IF(ISNA(N6424),NA(),M4492)</f>
        <v>0</v>
      </c>
      <c r="N6424">
        <f>IF(OR(N4492="",AND(N4492=N4491,N4492=N4493)),NA(), N4492)</f>
        <v>0</v>
      </c>
    </row>
    <row r="6425" spans="5:14">
      <c r="E6425">
        <f>IF(ISNA(F6425),NA(),E4493)</f>
        <v>0</v>
      </c>
      <c r="F6425">
        <f>IF(OR(F4493="",AND(F4493=F4492,F4493=F4494)),NA(), F4493)</f>
        <v>0</v>
      </c>
      <c r="G6425">
        <f>IF(ISNA(H6425),NA(),G4493)</f>
        <v>0</v>
      </c>
      <c r="H6425">
        <f>IF(OR(H4493="",AND(H4493=H4492,H4493=H4494)),NA(), H4493)</f>
        <v>0</v>
      </c>
      <c r="K6425">
        <f>IF(ISNA(L6425),NA(),K4493)</f>
        <v>0</v>
      </c>
      <c r="L6425">
        <f>IF(OR(L4493="",AND(L4493=L4492,L4493=L4494)),NA(), L4493)</f>
        <v>0</v>
      </c>
      <c r="M6425">
        <f>IF(ISNA(N6425),NA(),M4493)</f>
        <v>0</v>
      </c>
      <c r="N6425">
        <f>IF(OR(N4493="",AND(N4493=N4492,N4493=N4494)),NA(), N4493)</f>
        <v>0</v>
      </c>
    </row>
    <row r="6426" spans="5:14">
      <c r="E6426">
        <f>IF(ISNA(F6426),NA(),E4494)</f>
        <v>0</v>
      </c>
      <c r="F6426">
        <f>IF(OR(F4494="",AND(F4494=F4493,F4494=F4495)),NA(), F4494)</f>
        <v>0</v>
      </c>
      <c r="G6426">
        <f>IF(ISNA(H6426),NA(),G4494)</f>
        <v>0</v>
      </c>
      <c r="H6426">
        <f>IF(OR(H4494="",AND(H4494=H4493,H4494=H4495)),NA(), H4494)</f>
        <v>0</v>
      </c>
      <c r="K6426">
        <f>IF(ISNA(L6426),NA(),K4494)</f>
        <v>0</v>
      </c>
      <c r="L6426">
        <f>IF(OR(L4494="",AND(L4494=L4493,L4494=L4495)),NA(), L4494)</f>
        <v>0</v>
      </c>
      <c r="M6426">
        <f>IF(ISNA(N6426),NA(),M4494)</f>
        <v>0</v>
      </c>
      <c r="N6426">
        <f>IF(OR(N4494="",AND(N4494=N4493,N4494=N4495)),NA(), N4494)</f>
        <v>0</v>
      </c>
    </row>
    <row r="6427" spans="5:14">
      <c r="E6427">
        <f>IF(ISNA(F6427),NA(),E4495)</f>
        <v>0</v>
      </c>
      <c r="F6427">
        <f>IF(OR(F4495="",AND(F4495=F4494,F4495=F4496)),NA(), F4495)</f>
        <v>0</v>
      </c>
      <c r="G6427">
        <f>IF(ISNA(H6427),NA(),G4495)</f>
        <v>0</v>
      </c>
      <c r="H6427">
        <f>IF(OR(H4495="",AND(H4495=H4494,H4495=H4496)),NA(), H4495)</f>
        <v>0</v>
      </c>
      <c r="K6427">
        <f>IF(ISNA(L6427),NA(),K4495)</f>
        <v>0</v>
      </c>
      <c r="L6427">
        <f>IF(OR(L4495="",AND(L4495=L4494,L4495=L4496)),NA(), L4495)</f>
        <v>0</v>
      </c>
      <c r="M6427">
        <f>IF(ISNA(N6427),NA(),M4495)</f>
        <v>0</v>
      </c>
      <c r="N6427">
        <f>IF(OR(N4495="",AND(N4495=N4494,N4495=N4496)),NA(), N4495)</f>
        <v>0</v>
      </c>
    </row>
    <row r="6428" spans="5:14">
      <c r="E6428">
        <f>IF(ISNA(F6428),NA(),E4496)</f>
        <v>0</v>
      </c>
      <c r="F6428">
        <f>IF(OR(F4496="",AND(F4496=F4495,F4496=F4497)),NA(), F4496)</f>
        <v>0</v>
      </c>
      <c r="G6428">
        <f>IF(ISNA(H6428),NA(),G4496)</f>
        <v>0</v>
      </c>
      <c r="H6428">
        <f>IF(OR(H4496="",AND(H4496=H4495,H4496=H4497)),NA(), H4496)</f>
        <v>0</v>
      </c>
      <c r="K6428">
        <f>IF(ISNA(L6428),NA(),K4496)</f>
        <v>0</v>
      </c>
      <c r="L6428">
        <f>IF(OR(L4496="",AND(L4496=L4495,L4496=L4497)),NA(), L4496)</f>
        <v>0</v>
      </c>
      <c r="M6428">
        <f>IF(ISNA(N6428),NA(),M4496)</f>
        <v>0</v>
      </c>
      <c r="N6428">
        <f>IF(OR(N4496="",AND(N4496=N4495,N4496=N4497)),NA(), N4496)</f>
        <v>0</v>
      </c>
    </row>
    <row r="6429" spans="5:14">
      <c r="E6429">
        <f>IF(ISNA(F6429),NA(),E4497)</f>
        <v>0</v>
      </c>
      <c r="F6429">
        <f>IF(OR(F4497="",AND(F4497=F4496,F4497=F4498)),NA(), F4497)</f>
        <v>0</v>
      </c>
      <c r="G6429">
        <f>IF(ISNA(H6429),NA(),G4497)</f>
        <v>0</v>
      </c>
      <c r="H6429">
        <f>IF(OR(H4497="",AND(H4497=H4496,H4497=H4498)),NA(), H4497)</f>
        <v>0</v>
      </c>
      <c r="K6429">
        <f>IF(ISNA(L6429),NA(),K4497)</f>
        <v>0</v>
      </c>
      <c r="L6429">
        <f>IF(OR(L4497="",AND(L4497=L4496,L4497=L4498)),NA(), L4497)</f>
        <v>0</v>
      </c>
      <c r="M6429">
        <f>IF(ISNA(N6429),NA(),M4497)</f>
        <v>0</v>
      </c>
      <c r="N6429">
        <f>IF(OR(N4497="",AND(N4497=N4496,N4497=N4498)),NA(), N4497)</f>
        <v>0</v>
      </c>
    </row>
    <row r="6430" spans="5:14">
      <c r="E6430">
        <f>IF(ISNA(F6430),NA(),E4498)</f>
        <v>0</v>
      </c>
      <c r="F6430">
        <f>IF(OR(F4498="",AND(F4498=F4497,F4498=F4499)),NA(), F4498)</f>
        <v>0</v>
      </c>
      <c r="G6430">
        <f>IF(ISNA(H6430),NA(),G4498)</f>
        <v>0</v>
      </c>
      <c r="H6430">
        <f>IF(OR(H4498="",AND(H4498=H4497,H4498=H4499)),NA(), H4498)</f>
        <v>0</v>
      </c>
      <c r="K6430">
        <f>IF(ISNA(L6430),NA(),K4498)</f>
        <v>0</v>
      </c>
      <c r="L6430">
        <f>IF(OR(L4498="",AND(L4498=L4497,L4498=L4499)),NA(), L4498)</f>
        <v>0</v>
      </c>
      <c r="M6430">
        <f>IF(ISNA(N6430),NA(),M4498)</f>
        <v>0</v>
      </c>
      <c r="N6430">
        <f>IF(OR(N4498="",AND(N4498=N4497,N4498=N4499)),NA(), N4498)</f>
        <v>0</v>
      </c>
    </row>
    <row r="6431" spans="5:14">
      <c r="E6431">
        <f>IF(ISNA(F6431),NA(),E4499)</f>
        <v>0</v>
      </c>
      <c r="F6431">
        <f>IF(OR(F4499="",AND(F4499=F4498,F4499=F4500)),NA(), F4499)</f>
        <v>0</v>
      </c>
      <c r="G6431">
        <f>IF(ISNA(H6431),NA(),G4499)</f>
        <v>0</v>
      </c>
      <c r="H6431">
        <f>IF(OR(H4499="",AND(H4499=H4498,H4499=H4500)),NA(), H4499)</f>
        <v>0</v>
      </c>
      <c r="K6431">
        <f>IF(ISNA(L6431),NA(),K4499)</f>
        <v>0</v>
      </c>
      <c r="L6431">
        <f>IF(OR(L4499="",AND(L4499=L4498,L4499=L4500)),NA(), L4499)</f>
        <v>0</v>
      </c>
      <c r="M6431">
        <f>IF(ISNA(N6431),NA(),M4499)</f>
        <v>0</v>
      </c>
      <c r="N6431">
        <f>IF(OR(N4499="",AND(N4499=N4498,N4499=N4500)),NA(), N4499)</f>
        <v>0</v>
      </c>
    </row>
    <row r="6432" spans="5:14">
      <c r="E6432">
        <f>IF(ISNA(F6432),NA(),E4500)</f>
        <v>0</v>
      </c>
      <c r="F6432">
        <f>IF(OR(F4500="",AND(F4500=F4499,F4500=F4501)),NA(), F4500)</f>
        <v>0</v>
      </c>
      <c r="G6432">
        <f>IF(ISNA(H6432),NA(),G4500)</f>
        <v>0</v>
      </c>
      <c r="H6432">
        <f>IF(OR(H4500="",AND(H4500=H4499,H4500=H4501)),NA(), H4500)</f>
        <v>0</v>
      </c>
      <c r="K6432">
        <f>IF(ISNA(L6432),NA(),K4500)</f>
        <v>0</v>
      </c>
      <c r="L6432">
        <f>IF(OR(L4500="",AND(L4500=L4499,L4500=L4501)),NA(), L4500)</f>
        <v>0</v>
      </c>
      <c r="M6432">
        <f>IF(ISNA(N6432),NA(),M4500)</f>
        <v>0</v>
      </c>
      <c r="N6432">
        <f>IF(OR(N4500="",AND(N4500=N4499,N4500=N4501)),NA(), N4500)</f>
        <v>0</v>
      </c>
    </row>
    <row r="6433" spans="5:14">
      <c r="E6433">
        <f>IF(ISNA(F6433),NA(),E4501)</f>
        <v>0</v>
      </c>
      <c r="F6433">
        <f>IF(OR(F4501="",AND(F4501=F4500,F4501=F4502)),NA(), F4501)</f>
        <v>0</v>
      </c>
      <c r="G6433">
        <f>IF(ISNA(H6433),NA(),G4501)</f>
        <v>0</v>
      </c>
      <c r="H6433">
        <f>IF(OR(H4501="",AND(H4501=H4500,H4501=H4502)),NA(), H4501)</f>
        <v>0</v>
      </c>
      <c r="K6433">
        <f>IF(ISNA(L6433),NA(),K4501)</f>
        <v>0</v>
      </c>
      <c r="L6433">
        <f>IF(OR(L4501="",AND(L4501=L4500,L4501=L4502)),NA(), L4501)</f>
        <v>0</v>
      </c>
      <c r="M6433">
        <f>IF(ISNA(N6433),NA(),M4501)</f>
        <v>0</v>
      </c>
      <c r="N6433">
        <f>IF(OR(N4501="",AND(N4501=N4500,N4501=N4502)),NA(), N4501)</f>
        <v>0</v>
      </c>
    </row>
    <row r="6434" spans="5:14">
      <c r="E6434">
        <f>IF(ISNA(F6434),NA(),E4502)</f>
        <v>0</v>
      </c>
      <c r="F6434">
        <f>IF(OR(F4502="",AND(F4502=F4501,F4502=F4503)),NA(), F4502)</f>
        <v>0</v>
      </c>
      <c r="G6434">
        <f>IF(ISNA(H6434),NA(),G4502)</f>
        <v>0</v>
      </c>
      <c r="H6434">
        <f>IF(OR(H4502="",AND(H4502=H4501,H4502=H4503)),NA(), H4502)</f>
        <v>0</v>
      </c>
      <c r="K6434">
        <f>IF(ISNA(L6434),NA(),K4502)</f>
        <v>0</v>
      </c>
      <c r="L6434">
        <f>IF(OR(L4502="",AND(L4502=L4501,L4502=L4503)),NA(), L4502)</f>
        <v>0</v>
      </c>
      <c r="M6434">
        <f>IF(ISNA(N6434),NA(),M4502)</f>
        <v>0</v>
      </c>
      <c r="N6434">
        <f>IF(OR(N4502="",AND(N4502=N4501,N4502=N4503)),NA(), N4502)</f>
        <v>0</v>
      </c>
    </row>
    <row r="6435" spans="5:14">
      <c r="E6435">
        <f>IF(ISNA(F6435),NA(),E4503)</f>
        <v>0</v>
      </c>
      <c r="F6435">
        <f>IF(OR(F4503="",AND(F4503=F4502,F4503=F4504)),NA(), F4503)</f>
        <v>0</v>
      </c>
      <c r="G6435">
        <f>IF(ISNA(H6435),NA(),G4503)</f>
        <v>0</v>
      </c>
      <c r="H6435">
        <f>IF(OR(H4503="",AND(H4503=H4502,H4503=H4504)),NA(), H4503)</f>
        <v>0</v>
      </c>
      <c r="K6435">
        <f>IF(ISNA(L6435),NA(),K4503)</f>
        <v>0</v>
      </c>
      <c r="L6435">
        <f>IF(OR(L4503="",AND(L4503=L4502,L4503=L4504)),NA(), L4503)</f>
        <v>0</v>
      </c>
      <c r="M6435">
        <f>IF(ISNA(N6435),NA(),M4503)</f>
        <v>0</v>
      </c>
      <c r="N6435">
        <f>IF(OR(N4503="",AND(N4503=N4502,N4503=N4504)),NA(), N4503)</f>
        <v>0</v>
      </c>
    </row>
    <row r="6436" spans="5:14">
      <c r="E6436">
        <f>IF(ISNA(F6436),NA(),E4504)</f>
        <v>0</v>
      </c>
      <c r="F6436">
        <f>IF(OR(F4504="",AND(F4504=F4503,F4504=F4505)),NA(), F4504)</f>
        <v>0</v>
      </c>
      <c r="G6436">
        <f>IF(ISNA(H6436),NA(),G4504)</f>
        <v>0</v>
      </c>
      <c r="H6436">
        <f>IF(OR(H4504="",AND(H4504=H4503,H4504=H4505)),NA(), H4504)</f>
        <v>0</v>
      </c>
      <c r="K6436">
        <f>IF(ISNA(L6436),NA(),K4504)</f>
        <v>0</v>
      </c>
      <c r="L6436">
        <f>IF(OR(L4504="",AND(L4504=L4503,L4504=L4505)),NA(), L4504)</f>
        <v>0</v>
      </c>
      <c r="M6436">
        <f>IF(ISNA(N6436),NA(),M4504)</f>
        <v>0</v>
      </c>
      <c r="N6436">
        <f>IF(OR(N4504="",AND(N4504=N4503,N4504=N4505)),NA(), N4504)</f>
        <v>0</v>
      </c>
    </row>
    <row r="6437" spans="5:14">
      <c r="E6437">
        <f>IF(ISNA(F6437),NA(),E4505)</f>
        <v>0</v>
      </c>
      <c r="F6437">
        <f>IF(OR(F4505="",AND(F4505=F4504,F4505=F4506)),NA(), F4505)</f>
        <v>0</v>
      </c>
      <c r="G6437">
        <f>IF(ISNA(H6437),NA(),G4505)</f>
        <v>0</v>
      </c>
      <c r="H6437">
        <f>IF(OR(H4505="",AND(H4505=H4504,H4505=H4506)),NA(), H4505)</f>
        <v>0</v>
      </c>
      <c r="K6437">
        <f>IF(ISNA(L6437),NA(),K4505)</f>
        <v>0</v>
      </c>
      <c r="L6437">
        <f>IF(OR(L4505="",AND(L4505=L4504,L4505=L4506)),NA(), L4505)</f>
        <v>0</v>
      </c>
      <c r="M6437">
        <f>IF(ISNA(N6437),NA(),M4505)</f>
        <v>0</v>
      </c>
      <c r="N6437">
        <f>IF(OR(N4505="",AND(N4505=N4504,N4505=N4506)),NA(), N4505)</f>
        <v>0</v>
      </c>
    </row>
    <row r="6438" spans="5:14">
      <c r="E6438">
        <f>IF(ISNA(F6438),NA(),E4506)</f>
        <v>0</v>
      </c>
      <c r="F6438">
        <f>IF(OR(F4506="",AND(F4506=F4505,F4506=F4507)),NA(), F4506)</f>
        <v>0</v>
      </c>
      <c r="G6438">
        <f>IF(ISNA(H6438),NA(),G4506)</f>
        <v>0</v>
      </c>
      <c r="H6438">
        <f>IF(OR(H4506="",AND(H4506=H4505,H4506=H4507)),NA(), H4506)</f>
        <v>0</v>
      </c>
      <c r="K6438">
        <f>IF(ISNA(L6438),NA(),K4506)</f>
        <v>0</v>
      </c>
      <c r="L6438">
        <f>IF(OR(L4506="",AND(L4506=L4505,L4506=L4507)),NA(), L4506)</f>
        <v>0</v>
      </c>
      <c r="M6438">
        <f>IF(ISNA(N6438),NA(),M4506)</f>
        <v>0</v>
      </c>
      <c r="N6438">
        <f>IF(OR(N4506="",AND(N4506=N4505,N4506=N4507)),NA(), N4506)</f>
        <v>0</v>
      </c>
    </row>
    <row r="6439" spans="5:14">
      <c r="E6439">
        <f>IF(ISNA(F6439),NA(),E4507)</f>
        <v>0</v>
      </c>
      <c r="F6439">
        <f>IF(OR(F4507="",AND(F4507=F4506,F4507=F4508)),NA(), F4507)</f>
        <v>0</v>
      </c>
      <c r="G6439">
        <f>IF(ISNA(H6439),NA(),G4507)</f>
        <v>0</v>
      </c>
      <c r="H6439">
        <f>IF(OR(H4507="",AND(H4507=H4506,H4507=H4508)),NA(), H4507)</f>
        <v>0</v>
      </c>
      <c r="K6439">
        <f>IF(ISNA(L6439),NA(),K4507)</f>
        <v>0</v>
      </c>
      <c r="L6439">
        <f>IF(OR(L4507="",AND(L4507=L4506,L4507=L4508)),NA(), L4507)</f>
        <v>0</v>
      </c>
      <c r="M6439">
        <f>IF(ISNA(N6439),NA(),M4507)</f>
        <v>0</v>
      </c>
      <c r="N6439">
        <f>IF(OR(N4507="",AND(N4507=N4506,N4507=N4508)),NA(), N4507)</f>
        <v>0</v>
      </c>
    </row>
    <row r="6440" spans="5:14">
      <c r="E6440">
        <f>IF(ISNA(F6440),NA(),E4508)</f>
        <v>0</v>
      </c>
      <c r="F6440">
        <f>IF(OR(F4508="",AND(F4508=F4507,F4508=F4509)),NA(), F4508)</f>
        <v>0</v>
      </c>
      <c r="G6440">
        <f>IF(ISNA(H6440),NA(),G4508)</f>
        <v>0</v>
      </c>
      <c r="H6440">
        <f>IF(OR(H4508="",AND(H4508=H4507,H4508=H4509)),NA(), H4508)</f>
        <v>0</v>
      </c>
      <c r="K6440">
        <f>IF(ISNA(L6440),NA(),K4508)</f>
        <v>0</v>
      </c>
      <c r="L6440">
        <f>IF(OR(L4508="",AND(L4508=L4507,L4508=L4509)),NA(), L4508)</f>
        <v>0</v>
      </c>
      <c r="M6440">
        <f>IF(ISNA(N6440),NA(),M4508)</f>
        <v>0</v>
      </c>
      <c r="N6440">
        <f>IF(OR(N4508="",AND(N4508=N4507,N4508=N4509)),NA(), N4508)</f>
        <v>0</v>
      </c>
    </row>
    <row r="6441" spans="5:14">
      <c r="E6441">
        <f>IF(ISNA(F6441),NA(),E4509)</f>
        <v>0</v>
      </c>
      <c r="F6441">
        <f>IF(OR(F4509="",AND(F4509=F4508,F4509=F4510)),NA(), F4509)</f>
        <v>0</v>
      </c>
      <c r="G6441">
        <f>IF(ISNA(H6441),NA(),G4509)</f>
        <v>0</v>
      </c>
      <c r="H6441">
        <f>IF(OR(H4509="",AND(H4509=H4508,H4509=H4510)),NA(), H4509)</f>
        <v>0</v>
      </c>
      <c r="K6441">
        <f>IF(ISNA(L6441),NA(),K4509)</f>
        <v>0</v>
      </c>
      <c r="L6441">
        <f>IF(OR(L4509="",AND(L4509=L4508,L4509=L4510)),NA(), L4509)</f>
        <v>0</v>
      </c>
      <c r="M6441">
        <f>IF(ISNA(N6441),NA(),M4509)</f>
        <v>0</v>
      </c>
      <c r="N6441">
        <f>IF(OR(N4509="",AND(N4509=N4508,N4509=N4510)),NA(), N4509)</f>
        <v>0</v>
      </c>
    </row>
    <row r="6442" spans="5:14">
      <c r="E6442">
        <f>IF(ISNA(F6442),NA(),E4510)</f>
        <v>0</v>
      </c>
      <c r="F6442">
        <f>IF(OR(F4510="",AND(F4510=F4509,F4510=F4511)),NA(), F4510)</f>
        <v>0</v>
      </c>
      <c r="G6442">
        <f>IF(ISNA(H6442),NA(),G4510)</f>
        <v>0</v>
      </c>
      <c r="H6442">
        <f>IF(OR(H4510="",AND(H4510=H4509,H4510=H4511)),NA(), H4510)</f>
        <v>0</v>
      </c>
      <c r="K6442">
        <f>IF(ISNA(L6442),NA(),K4510)</f>
        <v>0</v>
      </c>
      <c r="L6442">
        <f>IF(OR(L4510="",AND(L4510=L4509,L4510=L4511)),NA(), L4510)</f>
        <v>0</v>
      </c>
      <c r="M6442">
        <f>IF(ISNA(N6442),NA(),M4510)</f>
        <v>0</v>
      </c>
      <c r="N6442">
        <f>IF(OR(N4510="",AND(N4510=N4509,N4510=N4511)),NA(), N4510)</f>
        <v>0</v>
      </c>
    </row>
    <row r="6443" spans="5:14">
      <c r="E6443">
        <f>IF(ISNA(F6443),NA(),E4511)</f>
        <v>0</v>
      </c>
      <c r="F6443">
        <f>IF(OR(F4511="",AND(F4511=F4510,F4511=F4512)),NA(), F4511)</f>
        <v>0</v>
      </c>
      <c r="G6443">
        <f>IF(ISNA(H6443),NA(),G4511)</f>
        <v>0</v>
      </c>
      <c r="H6443">
        <f>IF(OR(H4511="",AND(H4511=H4510,H4511=H4512)),NA(), H4511)</f>
        <v>0</v>
      </c>
      <c r="K6443">
        <f>IF(ISNA(L6443),NA(),K4511)</f>
        <v>0</v>
      </c>
      <c r="L6443">
        <f>IF(OR(L4511="",AND(L4511=L4510,L4511=L4512)),NA(), L4511)</f>
        <v>0</v>
      </c>
      <c r="M6443">
        <f>IF(ISNA(N6443),NA(),M4511)</f>
        <v>0</v>
      </c>
      <c r="N6443">
        <f>IF(OR(N4511="",AND(N4511=N4510,N4511=N4512)),NA(), N4511)</f>
        <v>0</v>
      </c>
    </row>
    <row r="6444" spans="5:14">
      <c r="E6444">
        <f>IF(ISNA(F6444),NA(),E4512)</f>
        <v>0</v>
      </c>
      <c r="F6444">
        <f>IF(OR(F4512="",AND(F4512=F4511,F4512=F4513)),NA(), F4512)</f>
        <v>0</v>
      </c>
      <c r="G6444">
        <f>IF(ISNA(H6444),NA(),G4512)</f>
        <v>0</v>
      </c>
      <c r="H6444">
        <f>IF(OR(H4512="",AND(H4512=H4511,H4512=H4513)),NA(), H4512)</f>
        <v>0</v>
      </c>
      <c r="K6444">
        <f>IF(ISNA(L6444),NA(),K4512)</f>
        <v>0</v>
      </c>
      <c r="L6444">
        <f>IF(OR(L4512="",AND(L4512=L4511,L4512=L4513)),NA(), L4512)</f>
        <v>0</v>
      </c>
      <c r="M6444">
        <f>IF(ISNA(N6444),NA(),M4512)</f>
        <v>0</v>
      </c>
      <c r="N6444">
        <f>IF(OR(N4512="",AND(N4512=N4511,N4512=N4513)),NA(), N4512)</f>
        <v>0</v>
      </c>
    </row>
    <row r="6445" spans="5:14">
      <c r="E6445">
        <f>IF(ISNA(F6445),NA(),E4513)</f>
        <v>0</v>
      </c>
      <c r="F6445">
        <f>IF(OR(F4513="",AND(F4513=F4512,F4513=F4514)),NA(), F4513)</f>
        <v>0</v>
      </c>
      <c r="G6445">
        <f>IF(ISNA(H6445),NA(),G4513)</f>
        <v>0</v>
      </c>
      <c r="H6445">
        <f>IF(OR(H4513="",AND(H4513=H4512,H4513=H4514)),NA(), H4513)</f>
        <v>0</v>
      </c>
      <c r="K6445">
        <f>IF(ISNA(L6445),NA(),K4513)</f>
        <v>0</v>
      </c>
      <c r="L6445">
        <f>IF(OR(L4513="",AND(L4513=L4512,L4513=L4514)),NA(), L4513)</f>
        <v>0</v>
      </c>
      <c r="M6445">
        <f>IF(ISNA(N6445),NA(),M4513)</f>
        <v>0</v>
      </c>
      <c r="N6445">
        <f>IF(OR(N4513="",AND(N4513=N4512,N4513=N4514)),NA(), N4513)</f>
        <v>0</v>
      </c>
    </row>
    <row r="6446" spans="5:14">
      <c r="E6446">
        <f>IF(ISNA(F6446),NA(),E4514)</f>
        <v>0</v>
      </c>
      <c r="F6446">
        <f>IF(OR(F4514="",AND(F4514=F4513,F4514=F4515)),NA(), F4514)</f>
        <v>0</v>
      </c>
      <c r="G6446">
        <f>IF(ISNA(H6446),NA(),G4514)</f>
        <v>0</v>
      </c>
      <c r="H6446">
        <f>IF(OR(H4514="",AND(H4514=H4513,H4514=H4515)),NA(), H4514)</f>
        <v>0</v>
      </c>
      <c r="K6446">
        <f>IF(ISNA(L6446),NA(),K4514)</f>
        <v>0</v>
      </c>
      <c r="L6446">
        <f>IF(OR(L4514="",AND(L4514=L4513,L4514=L4515)),NA(), L4514)</f>
        <v>0</v>
      </c>
      <c r="M6446">
        <f>IF(ISNA(N6446),NA(),M4514)</f>
        <v>0</v>
      </c>
      <c r="N6446">
        <f>IF(OR(N4514="",AND(N4514=N4513,N4514=N4515)),NA(), N4514)</f>
        <v>0</v>
      </c>
    </row>
    <row r="6447" spans="5:14">
      <c r="E6447">
        <f>IF(ISNA(F6447),NA(),E4515)</f>
        <v>0</v>
      </c>
      <c r="F6447">
        <f>IF(OR(F4515="",AND(F4515=F4514,F4515=F4516)),NA(), F4515)</f>
        <v>0</v>
      </c>
      <c r="G6447">
        <f>IF(ISNA(H6447),NA(),G4515)</f>
        <v>0</v>
      </c>
      <c r="H6447">
        <f>IF(OR(H4515="",AND(H4515=H4514,H4515=H4516)),NA(), H4515)</f>
        <v>0</v>
      </c>
      <c r="K6447">
        <f>IF(ISNA(L6447),NA(),K4515)</f>
        <v>0</v>
      </c>
      <c r="L6447">
        <f>IF(OR(L4515="",AND(L4515=L4514,L4515=L4516)),NA(), L4515)</f>
        <v>0</v>
      </c>
      <c r="M6447">
        <f>IF(ISNA(N6447),NA(),M4515)</f>
        <v>0</v>
      </c>
      <c r="N6447">
        <f>IF(OR(N4515="",AND(N4515=N4514,N4515=N4516)),NA(), N4515)</f>
        <v>0</v>
      </c>
    </row>
    <row r="6448" spans="5:14">
      <c r="E6448">
        <f>IF(ISNA(F6448),NA(),E4516)</f>
        <v>0</v>
      </c>
      <c r="F6448">
        <f>IF(OR(F4516="",AND(F4516=F4515,F4516=F4517)),NA(), F4516)</f>
        <v>0</v>
      </c>
      <c r="G6448">
        <f>IF(ISNA(H6448),NA(),G4516)</f>
        <v>0</v>
      </c>
      <c r="H6448">
        <f>IF(OR(H4516="",AND(H4516=H4515,H4516=H4517)),NA(), H4516)</f>
        <v>0</v>
      </c>
      <c r="K6448">
        <f>IF(ISNA(L6448),NA(),K4516)</f>
        <v>0</v>
      </c>
      <c r="L6448">
        <f>IF(OR(L4516="",AND(L4516=L4515,L4516=L4517)),NA(), L4516)</f>
        <v>0</v>
      </c>
      <c r="M6448">
        <f>IF(ISNA(N6448),NA(),M4516)</f>
        <v>0</v>
      </c>
      <c r="N6448">
        <f>IF(OR(N4516="",AND(N4516=N4515,N4516=N4517)),NA(), N4516)</f>
        <v>0</v>
      </c>
    </row>
    <row r="6449" spans="5:14">
      <c r="E6449">
        <f>IF(ISNA(F6449),NA(),E4517)</f>
        <v>0</v>
      </c>
      <c r="F6449">
        <f>IF(OR(F4517="",AND(F4517=F4516,F4517=F4518)),NA(), F4517)</f>
        <v>0</v>
      </c>
      <c r="G6449">
        <f>IF(ISNA(H6449),NA(),G4517)</f>
        <v>0</v>
      </c>
      <c r="H6449">
        <f>IF(OR(H4517="",AND(H4517=H4516,H4517=H4518)),NA(), H4517)</f>
        <v>0</v>
      </c>
      <c r="K6449">
        <f>IF(ISNA(L6449),NA(),K4517)</f>
        <v>0</v>
      </c>
      <c r="L6449">
        <f>IF(OR(L4517="",AND(L4517=L4516,L4517=L4518)),NA(), L4517)</f>
        <v>0</v>
      </c>
      <c r="M6449">
        <f>IF(ISNA(N6449),NA(),M4517)</f>
        <v>0</v>
      </c>
      <c r="N6449">
        <f>IF(OR(N4517="",AND(N4517=N4516,N4517=N4518)),NA(), N4517)</f>
        <v>0</v>
      </c>
    </row>
    <row r="6450" spans="5:14">
      <c r="E6450">
        <f>IF(ISNA(F6450),NA(),E4518)</f>
        <v>0</v>
      </c>
      <c r="F6450">
        <f>IF(OR(F4518="",AND(F4518=F4517,F4518=F4519)),NA(), F4518)</f>
        <v>0</v>
      </c>
      <c r="G6450">
        <f>IF(ISNA(H6450),NA(),G4518)</f>
        <v>0</v>
      </c>
      <c r="H6450">
        <f>IF(OR(H4518="",AND(H4518=H4517,H4518=H4519)),NA(), H4518)</f>
        <v>0</v>
      </c>
      <c r="K6450">
        <f>IF(ISNA(L6450),NA(),K4518)</f>
        <v>0</v>
      </c>
      <c r="L6450">
        <f>IF(OR(L4518="",AND(L4518=L4517,L4518=L4519)),NA(), L4518)</f>
        <v>0</v>
      </c>
      <c r="M6450">
        <f>IF(ISNA(N6450),NA(),M4518)</f>
        <v>0</v>
      </c>
      <c r="N6450">
        <f>IF(OR(N4518="",AND(N4518=N4517,N4518=N4519)),NA(), N4518)</f>
        <v>0</v>
      </c>
    </row>
    <row r="6451" spans="5:14">
      <c r="E6451">
        <f>IF(ISNA(F6451),NA(),E4519)</f>
        <v>0</v>
      </c>
      <c r="F6451">
        <f>IF(OR(F4519="",AND(F4519=F4518,F4519=F4520)),NA(), F4519)</f>
        <v>0</v>
      </c>
      <c r="G6451">
        <f>IF(ISNA(H6451),NA(),G4519)</f>
        <v>0</v>
      </c>
      <c r="H6451">
        <f>IF(OR(H4519="",AND(H4519=H4518,H4519=H4520)),NA(), H4519)</f>
        <v>0</v>
      </c>
      <c r="K6451">
        <f>IF(ISNA(L6451),NA(),K4519)</f>
        <v>0</v>
      </c>
      <c r="L6451">
        <f>IF(OR(L4519="",AND(L4519=L4518,L4519=L4520)),NA(), L4519)</f>
        <v>0</v>
      </c>
      <c r="M6451">
        <f>IF(ISNA(N6451),NA(),M4519)</f>
        <v>0</v>
      </c>
      <c r="N6451">
        <f>IF(OR(N4519="",AND(N4519=N4518,N4519=N4520)),NA(), N4519)</f>
        <v>0</v>
      </c>
    </row>
    <row r="6452" spans="5:14">
      <c r="E6452">
        <f>IF(ISNA(F6452),NA(),E4520)</f>
        <v>0</v>
      </c>
      <c r="F6452">
        <f>IF(OR(F4520="",AND(F4520=F4519,F4520=F4521)),NA(), F4520)</f>
        <v>0</v>
      </c>
      <c r="G6452">
        <f>IF(ISNA(H6452),NA(),G4520)</f>
        <v>0</v>
      </c>
      <c r="H6452">
        <f>IF(OR(H4520="",AND(H4520=H4519,H4520=H4521)),NA(), H4520)</f>
        <v>0</v>
      </c>
      <c r="K6452">
        <f>IF(ISNA(L6452),NA(),K4520)</f>
        <v>0</v>
      </c>
      <c r="L6452">
        <f>IF(OR(L4520="",AND(L4520=L4519,L4520=L4521)),NA(), L4520)</f>
        <v>0</v>
      </c>
      <c r="M6452">
        <f>IF(ISNA(N6452),NA(),M4520)</f>
        <v>0</v>
      </c>
      <c r="N6452">
        <f>IF(OR(N4520="",AND(N4520=N4519,N4520=N4521)),NA(), N4520)</f>
        <v>0</v>
      </c>
    </row>
    <row r="6453" spans="5:14">
      <c r="E6453">
        <f>IF(ISNA(F6453),NA(),E4521)</f>
        <v>0</v>
      </c>
      <c r="F6453">
        <f>IF(OR(F4521="",AND(F4521=F4520,F4521=F4522)),NA(), F4521)</f>
        <v>0</v>
      </c>
      <c r="G6453">
        <f>IF(ISNA(H6453),NA(),G4521)</f>
        <v>0</v>
      </c>
      <c r="H6453">
        <f>IF(OR(H4521="",AND(H4521=H4520,H4521=H4522)),NA(), H4521)</f>
        <v>0</v>
      </c>
      <c r="K6453">
        <f>IF(ISNA(L6453),NA(),K4521)</f>
        <v>0</v>
      </c>
      <c r="L6453">
        <f>IF(OR(L4521="",AND(L4521=L4520,L4521=L4522)),NA(), L4521)</f>
        <v>0</v>
      </c>
      <c r="M6453">
        <f>IF(ISNA(N6453),NA(),M4521)</f>
        <v>0</v>
      </c>
      <c r="N6453">
        <f>IF(OR(N4521="",AND(N4521=N4520,N4521=N4522)),NA(), N4521)</f>
        <v>0</v>
      </c>
    </row>
    <row r="6454" spans="5:14">
      <c r="E6454">
        <f>IF(ISNA(F6454),NA(),E4522)</f>
        <v>0</v>
      </c>
      <c r="F6454">
        <f>IF(OR(F4522="",AND(F4522=F4521,F4522=F4523)),NA(), F4522)</f>
        <v>0</v>
      </c>
      <c r="G6454">
        <f>IF(ISNA(H6454),NA(),G4522)</f>
        <v>0</v>
      </c>
      <c r="H6454">
        <f>IF(OR(H4522="",AND(H4522=H4521,H4522=H4523)),NA(), H4522)</f>
        <v>0</v>
      </c>
      <c r="K6454">
        <f>IF(ISNA(L6454),NA(),K4522)</f>
        <v>0</v>
      </c>
      <c r="L6454">
        <f>IF(OR(L4522="",AND(L4522=L4521,L4522=L4523)),NA(), L4522)</f>
        <v>0</v>
      </c>
      <c r="M6454">
        <f>IF(ISNA(N6454),NA(),M4522)</f>
        <v>0</v>
      </c>
      <c r="N6454">
        <f>IF(OR(N4522="",AND(N4522=N4521,N4522=N4523)),NA(), N4522)</f>
        <v>0</v>
      </c>
    </row>
    <row r="6455" spans="5:14">
      <c r="E6455">
        <f>IF(ISNA(F6455),NA(),E4523)</f>
        <v>0</v>
      </c>
      <c r="F6455">
        <f>IF(OR(F4523="",AND(F4523=F4522,F4523=F4524)),NA(), F4523)</f>
        <v>0</v>
      </c>
      <c r="G6455">
        <f>IF(ISNA(H6455),NA(),G4523)</f>
        <v>0</v>
      </c>
      <c r="H6455">
        <f>IF(OR(H4523="",AND(H4523=H4522,H4523=H4524)),NA(), H4523)</f>
        <v>0</v>
      </c>
      <c r="K6455">
        <f>IF(ISNA(L6455),NA(),K4523)</f>
        <v>0</v>
      </c>
      <c r="L6455">
        <f>IF(OR(L4523="",AND(L4523=L4522,L4523=L4524)),NA(), L4523)</f>
        <v>0</v>
      </c>
      <c r="M6455">
        <f>IF(ISNA(N6455),NA(),M4523)</f>
        <v>0</v>
      </c>
      <c r="N6455">
        <f>IF(OR(N4523="",AND(N4523=N4522,N4523=N4524)),NA(), N4523)</f>
        <v>0</v>
      </c>
    </row>
    <row r="6456" spans="5:14">
      <c r="E6456">
        <f>IF(ISNA(F6456),NA(),E4524)</f>
        <v>0</v>
      </c>
      <c r="F6456">
        <f>IF(OR(F4524="",AND(F4524=F4523,F4524=F4525)),NA(), F4524)</f>
        <v>0</v>
      </c>
      <c r="G6456">
        <f>IF(ISNA(H6456),NA(),G4524)</f>
        <v>0</v>
      </c>
      <c r="H6456">
        <f>IF(OR(H4524="",AND(H4524=H4523,H4524=H4525)),NA(), H4524)</f>
        <v>0</v>
      </c>
      <c r="K6456">
        <f>IF(ISNA(L6456),NA(),K4524)</f>
        <v>0</v>
      </c>
      <c r="L6456">
        <f>IF(OR(L4524="",AND(L4524=L4523,L4524=L4525)),NA(), L4524)</f>
        <v>0</v>
      </c>
      <c r="M6456">
        <f>IF(ISNA(N6456),NA(),M4524)</f>
        <v>0</v>
      </c>
      <c r="N6456">
        <f>IF(OR(N4524="",AND(N4524=N4523,N4524=N4525)),NA(), N4524)</f>
        <v>0</v>
      </c>
    </row>
    <row r="6457" spans="5:14">
      <c r="E6457">
        <f>IF(ISNA(F6457),NA(),E4525)</f>
        <v>0</v>
      </c>
      <c r="F6457">
        <f>IF(OR(F4525="",AND(F4525=F4524,F4525=F4526)),NA(), F4525)</f>
        <v>0</v>
      </c>
      <c r="G6457">
        <f>IF(ISNA(H6457),NA(),G4525)</f>
        <v>0</v>
      </c>
      <c r="H6457">
        <f>IF(OR(H4525="",AND(H4525=H4524,H4525=H4526)),NA(), H4525)</f>
        <v>0</v>
      </c>
      <c r="K6457">
        <f>IF(ISNA(L6457),NA(),K4525)</f>
        <v>0</v>
      </c>
      <c r="L6457">
        <f>IF(OR(L4525="",AND(L4525=L4524,L4525=L4526)),NA(), L4525)</f>
        <v>0</v>
      </c>
      <c r="M6457">
        <f>IF(ISNA(N6457),NA(),M4525)</f>
        <v>0</v>
      </c>
      <c r="N6457">
        <f>IF(OR(N4525="",AND(N4525=N4524,N4525=N4526)),NA(), N4525)</f>
        <v>0</v>
      </c>
    </row>
    <row r="6458" spans="5:14">
      <c r="E6458">
        <f>IF(ISNA(F6458),NA(),E4526)</f>
        <v>0</v>
      </c>
      <c r="F6458">
        <f>IF(OR(F4526="",AND(F4526=F4525,F4526=F4527)),NA(), F4526)</f>
        <v>0</v>
      </c>
      <c r="G6458">
        <f>IF(ISNA(H6458),NA(),G4526)</f>
        <v>0</v>
      </c>
      <c r="H6458">
        <f>IF(OR(H4526="",AND(H4526=H4525,H4526=H4527)),NA(), H4526)</f>
        <v>0</v>
      </c>
      <c r="K6458">
        <f>IF(ISNA(L6458),NA(),K4526)</f>
        <v>0</v>
      </c>
      <c r="L6458">
        <f>IF(OR(L4526="",AND(L4526=L4525,L4526=L4527)),NA(), L4526)</f>
        <v>0</v>
      </c>
      <c r="M6458">
        <f>IF(ISNA(N6458),NA(),M4526)</f>
        <v>0</v>
      </c>
      <c r="N6458">
        <f>IF(OR(N4526="",AND(N4526=N4525,N4526=N4527)),NA(), N4526)</f>
        <v>0</v>
      </c>
    </row>
    <row r="6459" spans="5:14">
      <c r="E6459">
        <f>IF(ISNA(F6459),NA(),E4527)</f>
        <v>0</v>
      </c>
      <c r="F6459">
        <f>IF(OR(F4527="",AND(F4527=F4526,F4527=F4528)),NA(), F4527)</f>
        <v>0</v>
      </c>
      <c r="G6459">
        <f>IF(ISNA(H6459),NA(),G4527)</f>
        <v>0</v>
      </c>
      <c r="H6459">
        <f>IF(OR(H4527="",AND(H4527=H4526,H4527=H4528)),NA(), H4527)</f>
        <v>0</v>
      </c>
      <c r="K6459">
        <f>IF(ISNA(L6459),NA(),K4527)</f>
        <v>0</v>
      </c>
      <c r="L6459">
        <f>IF(OR(L4527="",AND(L4527=L4526,L4527=L4528)),NA(), L4527)</f>
        <v>0</v>
      </c>
      <c r="M6459">
        <f>IF(ISNA(N6459),NA(),M4527)</f>
        <v>0</v>
      </c>
      <c r="N6459">
        <f>IF(OR(N4527="",AND(N4527=N4526,N4527=N4528)),NA(), N4527)</f>
        <v>0</v>
      </c>
    </row>
    <row r="6460" spans="5:14">
      <c r="E6460">
        <f>IF(ISNA(F6460),NA(),E4528)</f>
        <v>0</v>
      </c>
      <c r="F6460">
        <f>IF(OR(F4528="",AND(F4528=F4527,F4528=F4529)),NA(), F4528)</f>
        <v>0</v>
      </c>
      <c r="G6460">
        <f>IF(ISNA(H6460),NA(),G4528)</f>
        <v>0</v>
      </c>
      <c r="H6460">
        <f>IF(OR(H4528="",AND(H4528=H4527,H4528=H4529)),NA(), H4528)</f>
        <v>0</v>
      </c>
      <c r="K6460">
        <f>IF(ISNA(L6460),NA(),K4528)</f>
        <v>0</v>
      </c>
      <c r="L6460">
        <f>IF(OR(L4528="",AND(L4528=L4527,L4528=L4529)),NA(), L4528)</f>
        <v>0</v>
      </c>
      <c r="M6460">
        <f>IF(ISNA(N6460),NA(),M4528)</f>
        <v>0</v>
      </c>
      <c r="N6460">
        <f>IF(OR(N4528="",AND(N4528=N4527,N4528=N4529)),NA(), N4528)</f>
        <v>0</v>
      </c>
    </row>
    <row r="6461" spans="5:14">
      <c r="E6461">
        <f>IF(ISNA(F6461),NA(),E4529)</f>
        <v>0</v>
      </c>
      <c r="F6461">
        <f>IF(OR(F4529="",AND(F4529=F4528,F4529=F4530)),NA(), F4529)</f>
        <v>0</v>
      </c>
      <c r="G6461">
        <f>IF(ISNA(H6461),NA(),G4529)</f>
        <v>0</v>
      </c>
      <c r="H6461">
        <f>IF(OR(H4529="",AND(H4529=H4528,H4529=H4530)),NA(), H4529)</f>
        <v>0</v>
      </c>
      <c r="K6461">
        <f>IF(ISNA(L6461),NA(),K4529)</f>
        <v>0</v>
      </c>
      <c r="L6461">
        <f>IF(OR(L4529="",AND(L4529=L4528,L4529=L4530)),NA(), L4529)</f>
        <v>0</v>
      </c>
      <c r="M6461">
        <f>IF(ISNA(N6461),NA(),M4529)</f>
        <v>0</v>
      </c>
      <c r="N6461">
        <f>IF(OR(N4529="",AND(N4529=N4528,N4529=N4530)),NA(), N4529)</f>
        <v>0</v>
      </c>
    </row>
    <row r="6462" spans="5:14">
      <c r="E6462">
        <f>IF(ISNA(F6462),NA(),E4530)</f>
        <v>0</v>
      </c>
      <c r="F6462">
        <f>IF(OR(F4530="",AND(F4530=F4529,F4530=F4531)),NA(), F4530)</f>
        <v>0</v>
      </c>
      <c r="G6462">
        <f>IF(ISNA(H6462),NA(),G4530)</f>
        <v>0</v>
      </c>
      <c r="H6462">
        <f>IF(OR(H4530="",AND(H4530=H4529,H4530=H4531)),NA(), H4530)</f>
        <v>0</v>
      </c>
      <c r="K6462">
        <f>IF(ISNA(L6462),NA(),K4530)</f>
        <v>0</v>
      </c>
      <c r="L6462">
        <f>IF(OR(L4530="",AND(L4530=L4529,L4530=L4531)),NA(), L4530)</f>
        <v>0</v>
      </c>
      <c r="M6462">
        <f>IF(ISNA(N6462),NA(),M4530)</f>
        <v>0</v>
      </c>
      <c r="N6462">
        <f>IF(OR(N4530="",AND(N4530=N4529,N4530=N4531)),NA(), N4530)</f>
        <v>0</v>
      </c>
    </row>
    <row r="6463" spans="5:14">
      <c r="E6463">
        <f>IF(ISNA(F6463),NA(),E4531)</f>
        <v>0</v>
      </c>
      <c r="F6463">
        <f>IF(OR(F4531="",AND(F4531=F4530,F4531=F4532)),NA(), F4531)</f>
        <v>0</v>
      </c>
      <c r="G6463">
        <f>IF(ISNA(H6463),NA(),G4531)</f>
        <v>0</v>
      </c>
      <c r="H6463">
        <f>IF(OR(H4531="",AND(H4531=H4530,H4531=H4532)),NA(), H4531)</f>
        <v>0</v>
      </c>
      <c r="K6463">
        <f>IF(ISNA(L6463),NA(),K4531)</f>
        <v>0</v>
      </c>
      <c r="L6463">
        <f>IF(OR(L4531="",AND(L4531=L4530,L4531=L4532)),NA(), L4531)</f>
        <v>0</v>
      </c>
      <c r="M6463">
        <f>IF(ISNA(N6463),NA(),M4531)</f>
        <v>0</v>
      </c>
      <c r="N6463">
        <f>IF(OR(N4531="",AND(N4531=N4530,N4531=N4532)),NA(), N4531)</f>
        <v>0</v>
      </c>
    </row>
    <row r="6464" spans="5:14">
      <c r="E6464">
        <f>IF(ISNA(F6464),NA(),E4532)</f>
        <v>0</v>
      </c>
      <c r="F6464">
        <f>IF(OR(F4532="",AND(F4532=F4531,F4532=F4533)),NA(), F4532)</f>
        <v>0</v>
      </c>
      <c r="G6464">
        <f>IF(ISNA(H6464),NA(),G4532)</f>
        <v>0</v>
      </c>
      <c r="H6464">
        <f>IF(OR(H4532="",AND(H4532=H4531,H4532=H4533)),NA(), H4532)</f>
        <v>0</v>
      </c>
      <c r="K6464">
        <f>IF(ISNA(L6464),NA(),K4532)</f>
        <v>0</v>
      </c>
      <c r="L6464">
        <f>IF(OR(L4532="",AND(L4532=L4531,L4532=L4533)),NA(), L4532)</f>
        <v>0</v>
      </c>
      <c r="M6464">
        <f>IF(ISNA(N6464),NA(),M4532)</f>
        <v>0</v>
      </c>
      <c r="N6464">
        <f>IF(OR(N4532="",AND(N4532=N4531,N4532=N4533)),NA(), N4532)</f>
        <v>0</v>
      </c>
    </row>
    <row r="6465" spans="5:14">
      <c r="E6465">
        <f>IF(ISNA(F6465),NA(),E4533)</f>
        <v>0</v>
      </c>
      <c r="F6465">
        <f>IF(OR(F4533="",AND(F4533=F4532,F4533=F4534)),NA(), F4533)</f>
        <v>0</v>
      </c>
      <c r="G6465">
        <f>IF(ISNA(H6465),NA(),G4533)</f>
        <v>0</v>
      </c>
      <c r="H6465">
        <f>IF(OR(H4533="",AND(H4533=H4532,H4533=H4534)),NA(), H4533)</f>
        <v>0</v>
      </c>
      <c r="K6465">
        <f>IF(ISNA(L6465),NA(),K4533)</f>
        <v>0</v>
      </c>
      <c r="L6465">
        <f>IF(OR(L4533="",AND(L4533=L4532,L4533=L4534)),NA(), L4533)</f>
        <v>0</v>
      </c>
      <c r="M6465">
        <f>IF(ISNA(N6465),NA(),M4533)</f>
        <v>0</v>
      </c>
      <c r="N6465">
        <f>IF(OR(N4533="",AND(N4533=N4532,N4533=N4534)),NA(), N4533)</f>
        <v>0</v>
      </c>
    </row>
    <row r="6466" spans="5:14">
      <c r="E6466">
        <f>IF(ISNA(F6466),NA(),E4534)</f>
        <v>0</v>
      </c>
      <c r="F6466">
        <f>IF(OR(F4534="",AND(F4534=F4533,F4534=F4535)),NA(), F4534)</f>
        <v>0</v>
      </c>
      <c r="G6466">
        <f>IF(ISNA(H6466),NA(),G4534)</f>
        <v>0</v>
      </c>
      <c r="H6466">
        <f>IF(OR(H4534="",AND(H4534=H4533,H4534=H4535)),NA(), H4534)</f>
        <v>0</v>
      </c>
      <c r="K6466">
        <f>IF(ISNA(L6466),NA(),K4534)</f>
        <v>0</v>
      </c>
      <c r="L6466">
        <f>IF(OR(L4534="",AND(L4534=L4533,L4534=L4535)),NA(), L4534)</f>
        <v>0</v>
      </c>
      <c r="M6466">
        <f>IF(ISNA(N6466),NA(),M4534)</f>
        <v>0</v>
      </c>
      <c r="N6466">
        <f>IF(OR(N4534="",AND(N4534=N4533,N4534=N4535)),NA(), N4534)</f>
        <v>0</v>
      </c>
    </row>
    <row r="6467" spans="5:14">
      <c r="E6467">
        <f>IF(ISNA(F6467),NA(),E4535)</f>
        <v>0</v>
      </c>
      <c r="F6467">
        <f>IF(OR(F4535="",AND(F4535=F4534,F4535=F4536)),NA(), F4535)</f>
        <v>0</v>
      </c>
      <c r="G6467">
        <f>IF(ISNA(H6467),NA(),G4535)</f>
        <v>0</v>
      </c>
      <c r="H6467">
        <f>IF(OR(H4535="",AND(H4535=H4534,H4535=H4536)),NA(), H4535)</f>
        <v>0</v>
      </c>
      <c r="K6467">
        <f>IF(ISNA(L6467),NA(),K4535)</f>
        <v>0</v>
      </c>
      <c r="L6467">
        <f>IF(OR(L4535="",AND(L4535=L4534,L4535=L4536)),NA(), L4535)</f>
        <v>0</v>
      </c>
      <c r="M6467">
        <f>IF(ISNA(N6467),NA(),M4535)</f>
        <v>0</v>
      </c>
      <c r="N6467">
        <f>IF(OR(N4535="",AND(N4535=N4534,N4535=N4536)),NA(), N4535)</f>
        <v>0</v>
      </c>
    </row>
    <row r="6468" spans="5:14">
      <c r="E6468">
        <f>IF(ISNA(F6468),NA(),E4536)</f>
        <v>0</v>
      </c>
      <c r="F6468">
        <f>IF(OR(F4536="",AND(F4536=F4535,F4536=F4537)),NA(), F4536)</f>
        <v>0</v>
      </c>
      <c r="G6468">
        <f>IF(ISNA(H6468),NA(),G4536)</f>
        <v>0</v>
      </c>
      <c r="H6468">
        <f>IF(OR(H4536="",AND(H4536=H4535,H4536=H4537)),NA(), H4536)</f>
        <v>0</v>
      </c>
      <c r="K6468">
        <f>IF(ISNA(L6468),NA(),K4536)</f>
        <v>0</v>
      </c>
      <c r="L6468">
        <f>IF(OR(L4536="",AND(L4536=L4535,L4536=L4537)),NA(), L4536)</f>
        <v>0</v>
      </c>
      <c r="M6468">
        <f>IF(ISNA(N6468),NA(),M4536)</f>
        <v>0</v>
      </c>
      <c r="N6468">
        <f>IF(OR(N4536="",AND(N4536=N4535,N4536=N4537)),NA(), N4536)</f>
        <v>0</v>
      </c>
    </row>
    <row r="6469" spans="5:14">
      <c r="E6469">
        <f>IF(ISNA(F6469),NA(),E4537)</f>
        <v>0</v>
      </c>
      <c r="F6469">
        <f>IF(OR(F4537="",AND(F4537=F4536,F4537=F4538)),NA(), F4537)</f>
        <v>0</v>
      </c>
      <c r="G6469">
        <f>IF(ISNA(H6469),NA(),G4537)</f>
        <v>0</v>
      </c>
      <c r="H6469">
        <f>IF(OR(H4537="",AND(H4537=H4536,H4537=H4538)),NA(), H4537)</f>
        <v>0</v>
      </c>
      <c r="K6469">
        <f>IF(ISNA(L6469),NA(),K4537)</f>
        <v>0</v>
      </c>
      <c r="L6469">
        <f>IF(OR(L4537="",AND(L4537=L4536,L4537=L4538)),NA(), L4537)</f>
        <v>0</v>
      </c>
      <c r="M6469">
        <f>IF(ISNA(N6469),NA(),M4537)</f>
        <v>0</v>
      </c>
      <c r="N6469">
        <f>IF(OR(N4537="",AND(N4537=N4536,N4537=N4538)),NA(), N4537)</f>
        <v>0</v>
      </c>
    </row>
    <row r="6470" spans="5:14">
      <c r="E6470">
        <f>IF(ISNA(F6470),NA(),E4538)</f>
        <v>0</v>
      </c>
      <c r="F6470">
        <f>IF(OR(F4538="",AND(F4538=F4537,F4538=F4539)),NA(), F4538)</f>
        <v>0</v>
      </c>
      <c r="G6470">
        <f>IF(ISNA(H6470),NA(),G4538)</f>
        <v>0</v>
      </c>
      <c r="H6470">
        <f>IF(OR(H4538="",AND(H4538=H4537,H4538=H4539)),NA(), H4538)</f>
        <v>0</v>
      </c>
      <c r="K6470">
        <f>IF(ISNA(L6470),NA(),K4538)</f>
        <v>0</v>
      </c>
      <c r="L6470">
        <f>IF(OR(L4538="",AND(L4538=L4537,L4538=L4539)),NA(), L4538)</f>
        <v>0</v>
      </c>
      <c r="M6470">
        <f>IF(ISNA(N6470),NA(),M4538)</f>
        <v>0</v>
      </c>
      <c r="N6470">
        <f>IF(OR(N4538="",AND(N4538=N4537,N4538=N4539)),NA(), N4538)</f>
        <v>0</v>
      </c>
    </row>
    <row r="6471" spans="5:14">
      <c r="E6471">
        <f>IF(ISNA(F6471),NA(),E4539)</f>
        <v>0</v>
      </c>
      <c r="F6471">
        <f>IF(OR(F4539="",AND(F4539=F4538,F4539=F4540)),NA(), F4539)</f>
        <v>0</v>
      </c>
      <c r="G6471">
        <f>IF(ISNA(H6471),NA(),G4539)</f>
        <v>0</v>
      </c>
      <c r="H6471">
        <f>IF(OR(H4539="",AND(H4539=H4538,H4539=H4540)),NA(), H4539)</f>
        <v>0</v>
      </c>
      <c r="K6471">
        <f>IF(ISNA(L6471),NA(),K4539)</f>
        <v>0</v>
      </c>
      <c r="L6471">
        <f>IF(OR(L4539="",AND(L4539=L4538,L4539=L4540)),NA(), L4539)</f>
        <v>0</v>
      </c>
      <c r="M6471">
        <f>IF(ISNA(N6471),NA(),M4539)</f>
        <v>0</v>
      </c>
      <c r="N6471">
        <f>IF(OR(N4539="",AND(N4539=N4538,N4539=N4540)),NA(), N4539)</f>
        <v>0</v>
      </c>
    </row>
    <row r="6472" spans="5:14">
      <c r="E6472">
        <f>IF(ISNA(F6472),NA(),E4540)</f>
        <v>0</v>
      </c>
      <c r="F6472">
        <f>IF(OR(F4540="",AND(F4540=F4539,F4540=F4541)),NA(), F4540)</f>
        <v>0</v>
      </c>
      <c r="G6472">
        <f>IF(ISNA(H6472),NA(),G4540)</f>
        <v>0</v>
      </c>
      <c r="H6472">
        <f>IF(OR(H4540="",AND(H4540=H4539,H4540=H4541)),NA(), H4540)</f>
        <v>0</v>
      </c>
      <c r="K6472">
        <f>IF(ISNA(L6472),NA(),K4540)</f>
        <v>0</v>
      </c>
      <c r="L6472">
        <f>IF(OR(L4540="",AND(L4540=L4539,L4540=L4541)),NA(), L4540)</f>
        <v>0</v>
      </c>
      <c r="M6472">
        <f>IF(ISNA(N6472),NA(),M4540)</f>
        <v>0</v>
      </c>
      <c r="N6472">
        <f>IF(OR(N4540="",AND(N4540=N4539,N4540=N4541)),NA(), N4540)</f>
        <v>0</v>
      </c>
    </row>
    <row r="6473" spans="5:14">
      <c r="E6473">
        <f>IF(ISNA(F6473),NA(),E4541)</f>
        <v>0</v>
      </c>
      <c r="F6473">
        <f>IF(OR(F4541="",AND(F4541=F4540,F4541=F4542)),NA(), F4541)</f>
        <v>0</v>
      </c>
      <c r="G6473">
        <f>IF(ISNA(H6473),NA(),G4541)</f>
        <v>0</v>
      </c>
      <c r="H6473">
        <f>IF(OR(H4541="",AND(H4541=H4540,H4541=H4542)),NA(), H4541)</f>
        <v>0</v>
      </c>
      <c r="K6473">
        <f>IF(ISNA(L6473),NA(),K4541)</f>
        <v>0</v>
      </c>
      <c r="L6473">
        <f>IF(OR(L4541="",AND(L4541=L4540,L4541=L4542)),NA(), L4541)</f>
        <v>0</v>
      </c>
      <c r="M6473">
        <f>IF(ISNA(N6473),NA(),M4541)</f>
        <v>0</v>
      </c>
      <c r="N6473">
        <f>IF(OR(N4541="",AND(N4541=N4540,N4541=N4542)),NA(), N4541)</f>
        <v>0</v>
      </c>
    </row>
    <row r="6474" spans="5:14">
      <c r="E6474">
        <f>IF(ISNA(F6474),NA(),E4542)</f>
        <v>0</v>
      </c>
      <c r="F6474">
        <f>IF(OR(F4542="",AND(F4542=F4541,F4542=F4543)),NA(), F4542)</f>
        <v>0</v>
      </c>
      <c r="G6474">
        <f>IF(ISNA(H6474),NA(),G4542)</f>
        <v>0</v>
      </c>
      <c r="H6474">
        <f>IF(OR(H4542="",AND(H4542=H4541,H4542=H4543)),NA(), H4542)</f>
        <v>0</v>
      </c>
      <c r="K6474">
        <f>IF(ISNA(L6474),NA(),K4542)</f>
        <v>0</v>
      </c>
      <c r="L6474">
        <f>IF(OR(L4542="",AND(L4542=L4541,L4542=L4543)),NA(), L4542)</f>
        <v>0</v>
      </c>
      <c r="M6474">
        <f>IF(ISNA(N6474),NA(),M4542)</f>
        <v>0</v>
      </c>
      <c r="N6474">
        <f>IF(OR(N4542="",AND(N4542=N4541,N4542=N4543)),NA(), N4542)</f>
        <v>0</v>
      </c>
    </row>
    <row r="6475" spans="5:14">
      <c r="E6475">
        <f>IF(ISNA(F6475),NA(),E4543)</f>
        <v>0</v>
      </c>
      <c r="F6475">
        <f>IF(OR(F4543="",AND(F4543=F4542,F4543=F4544)),NA(), F4543)</f>
        <v>0</v>
      </c>
      <c r="G6475">
        <f>IF(ISNA(H6475),NA(),G4543)</f>
        <v>0</v>
      </c>
      <c r="H6475">
        <f>IF(OR(H4543="",AND(H4543=H4542,H4543=H4544)),NA(), H4543)</f>
        <v>0</v>
      </c>
      <c r="K6475">
        <f>IF(ISNA(L6475),NA(),K4543)</f>
        <v>0</v>
      </c>
      <c r="L6475">
        <f>IF(OR(L4543="",AND(L4543=L4542,L4543=L4544)),NA(), L4543)</f>
        <v>0</v>
      </c>
      <c r="M6475">
        <f>IF(ISNA(N6475),NA(),M4543)</f>
        <v>0</v>
      </c>
      <c r="N6475">
        <f>IF(OR(N4543="",AND(N4543=N4542,N4543=N4544)),NA(), N4543)</f>
        <v>0</v>
      </c>
    </row>
    <row r="6476" spans="5:14">
      <c r="E6476">
        <f>IF(ISNA(F6476),NA(),E4544)</f>
        <v>0</v>
      </c>
      <c r="F6476">
        <f>IF(OR(F4544="",AND(F4544=F4543,F4544=F4545)),NA(), F4544)</f>
        <v>0</v>
      </c>
      <c r="G6476">
        <f>IF(ISNA(H6476),NA(),G4544)</f>
        <v>0</v>
      </c>
      <c r="H6476">
        <f>IF(OR(H4544="",AND(H4544=H4543,H4544=H4545)),NA(), H4544)</f>
        <v>0</v>
      </c>
      <c r="K6476">
        <f>IF(ISNA(L6476),NA(),K4544)</f>
        <v>0</v>
      </c>
      <c r="L6476">
        <f>IF(OR(L4544="",AND(L4544=L4543,L4544=L4545)),NA(), L4544)</f>
        <v>0</v>
      </c>
      <c r="M6476">
        <f>IF(ISNA(N6476),NA(),M4544)</f>
        <v>0</v>
      </c>
      <c r="N6476">
        <f>IF(OR(N4544="",AND(N4544=N4543,N4544=N4545)),NA(), N4544)</f>
        <v>0</v>
      </c>
    </row>
    <row r="6477" spans="5:14">
      <c r="E6477">
        <f>IF(ISNA(F6477),NA(),E4545)</f>
        <v>0</v>
      </c>
      <c r="F6477">
        <f>IF(OR(F4545="",AND(F4545=F4544,F4545=F4546)),NA(), F4545)</f>
        <v>0</v>
      </c>
      <c r="G6477">
        <f>IF(ISNA(H6477),NA(),G4545)</f>
        <v>0</v>
      </c>
      <c r="H6477">
        <f>IF(OR(H4545="",AND(H4545=H4544,H4545=H4546)),NA(), H4545)</f>
        <v>0</v>
      </c>
      <c r="K6477">
        <f>IF(ISNA(L6477),NA(),K4545)</f>
        <v>0</v>
      </c>
      <c r="L6477">
        <f>IF(OR(L4545="",AND(L4545=L4544,L4545=L4546)),NA(), L4545)</f>
        <v>0</v>
      </c>
      <c r="M6477">
        <f>IF(ISNA(N6477),NA(),M4545)</f>
        <v>0</v>
      </c>
      <c r="N6477">
        <f>IF(OR(N4545="",AND(N4545=N4544,N4545=N4546)),NA(), N4545)</f>
        <v>0</v>
      </c>
    </row>
    <row r="6478" spans="5:14">
      <c r="E6478">
        <f>IF(ISNA(F6478),NA(),E4546)</f>
        <v>0</v>
      </c>
      <c r="F6478">
        <f>IF(OR(F4546="",AND(F4546=F4545,F4546=F4547)),NA(), F4546)</f>
        <v>0</v>
      </c>
      <c r="G6478">
        <f>IF(ISNA(H6478),NA(),G4546)</f>
        <v>0</v>
      </c>
      <c r="H6478">
        <f>IF(OR(H4546="",AND(H4546=H4545,H4546=H4547)),NA(), H4546)</f>
        <v>0</v>
      </c>
      <c r="K6478">
        <f>IF(ISNA(L6478),NA(),K4546)</f>
        <v>0</v>
      </c>
      <c r="L6478">
        <f>IF(OR(L4546="",AND(L4546=L4545,L4546=L4547)),NA(), L4546)</f>
        <v>0</v>
      </c>
      <c r="M6478">
        <f>IF(ISNA(N6478),NA(),M4546)</f>
        <v>0</v>
      </c>
      <c r="N6478">
        <f>IF(OR(N4546="",AND(N4546=N4545,N4546=N4547)),NA(), N4546)</f>
        <v>0</v>
      </c>
    </row>
    <row r="6479" spans="5:14">
      <c r="E6479">
        <f>IF(ISNA(F6479),NA(),E4547)</f>
        <v>0</v>
      </c>
      <c r="F6479">
        <f>IF(OR(F4547="",AND(F4547=F4546,F4547=F4548)),NA(), F4547)</f>
        <v>0</v>
      </c>
      <c r="G6479">
        <f>IF(ISNA(H6479),NA(),G4547)</f>
        <v>0</v>
      </c>
      <c r="H6479">
        <f>IF(OR(H4547="",AND(H4547=H4546,H4547=H4548)),NA(), H4547)</f>
        <v>0</v>
      </c>
      <c r="K6479">
        <f>IF(ISNA(L6479),NA(),K4547)</f>
        <v>0</v>
      </c>
      <c r="L6479">
        <f>IF(OR(L4547="",AND(L4547=L4546,L4547=L4548)),NA(), L4547)</f>
        <v>0</v>
      </c>
      <c r="M6479">
        <f>IF(ISNA(N6479),NA(),M4547)</f>
        <v>0</v>
      </c>
      <c r="N6479">
        <f>IF(OR(N4547="",AND(N4547=N4546,N4547=N4548)),NA(), N4547)</f>
        <v>0</v>
      </c>
    </row>
    <row r="6480" spans="5:14">
      <c r="E6480">
        <f>IF(ISNA(F6480),NA(),E4548)</f>
        <v>0</v>
      </c>
      <c r="F6480">
        <f>IF(OR(F4548="",AND(F4548=F4547,F4548=F4549)),NA(), F4548)</f>
        <v>0</v>
      </c>
      <c r="G6480">
        <f>IF(ISNA(H6480),NA(),G4548)</f>
        <v>0</v>
      </c>
      <c r="H6480">
        <f>IF(OR(H4548="",AND(H4548=H4547,H4548=H4549)),NA(), H4548)</f>
        <v>0</v>
      </c>
      <c r="K6480">
        <f>IF(ISNA(L6480),NA(),K4548)</f>
        <v>0</v>
      </c>
      <c r="L6480">
        <f>IF(OR(L4548="",AND(L4548=L4547,L4548=L4549)),NA(), L4548)</f>
        <v>0</v>
      </c>
      <c r="M6480">
        <f>IF(ISNA(N6480),NA(),M4548)</f>
        <v>0</v>
      </c>
      <c r="N6480">
        <f>IF(OR(N4548="",AND(N4548=N4547,N4548=N4549)),NA(), N4548)</f>
        <v>0</v>
      </c>
    </row>
    <row r="6481" spans="5:14">
      <c r="E6481">
        <f>IF(ISNA(F6481),NA(),E4549)</f>
        <v>0</v>
      </c>
      <c r="F6481">
        <f>IF(OR(F4549="",AND(F4549=F4548,F4549=F4550)),NA(), F4549)</f>
        <v>0</v>
      </c>
      <c r="G6481">
        <f>IF(ISNA(H6481),NA(),G4549)</f>
        <v>0</v>
      </c>
      <c r="H6481">
        <f>IF(OR(H4549="",AND(H4549=H4548,H4549=H4550)),NA(), H4549)</f>
        <v>0</v>
      </c>
      <c r="K6481">
        <f>IF(ISNA(L6481),NA(),K4549)</f>
        <v>0</v>
      </c>
      <c r="L6481">
        <f>IF(OR(L4549="",AND(L4549=L4548,L4549=L4550)),NA(), L4549)</f>
        <v>0</v>
      </c>
      <c r="M6481">
        <f>IF(ISNA(N6481),NA(),M4549)</f>
        <v>0</v>
      </c>
      <c r="N6481">
        <f>IF(OR(N4549="",AND(N4549=N4548,N4549=N4550)),NA(), N4549)</f>
        <v>0</v>
      </c>
    </row>
    <row r="6482" spans="5:14">
      <c r="E6482">
        <f>IF(ISNA(F6482),NA(),E4550)</f>
        <v>0</v>
      </c>
      <c r="F6482">
        <f>IF(OR(F4550="",AND(F4550=F4549,F4550=F4551)),NA(), F4550)</f>
        <v>0</v>
      </c>
      <c r="G6482">
        <f>IF(ISNA(H6482),NA(),G4550)</f>
        <v>0</v>
      </c>
      <c r="H6482">
        <f>IF(OR(H4550="",AND(H4550=H4549,H4550=H4551)),NA(), H4550)</f>
        <v>0</v>
      </c>
      <c r="K6482">
        <f>IF(ISNA(L6482),NA(),K4550)</f>
        <v>0</v>
      </c>
      <c r="L6482">
        <f>IF(OR(L4550="",AND(L4550=L4549,L4550=L4551)),NA(), L4550)</f>
        <v>0</v>
      </c>
      <c r="M6482">
        <f>IF(ISNA(N6482),NA(),M4550)</f>
        <v>0</v>
      </c>
      <c r="N6482">
        <f>IF(OR(N4550="",AND(N4550=N4549,N4550=N4551)),NA(), N4550)</f>
        <v>0</v>
      </c>
    </row>
    <row r="6483" spans="5:14">
      <c r="E6483">
        <f>IF(ISNA(F6483),NA(),E4551)</f>
        <v>0</v>
      </c>
      <c r="F6483">
        <f>IF(OR(F4551="",AND(F4551=F4550,F4551=F4552)),NA(), F4551)</f>
        <v>0</v>
      </c>
      <c r="G6483">
        <f>IF(ISNA(H6483),NA(),G4551)</f>
        <v>0</v>
      </c>
      <c r="H6483">
        <f>IF(OR(H4551="",AND(H4551=H4550,H4551=H4552)),NA(), H4551)</f>
        <v>0</v>
      </c>
      <c r="K6483">
        <f>IF(ISNA(L6483),NA(),K4551)</f>
        <v>0</v>
      </c>
      <c r="L6483">
        <f>IF(OR(L4551="",AND(L4551=L4550,L4551=L4552)),NA(), L4551)</f>
        <v>0</v>
      </c>
      <c r="M6483">
        <f>IF(ISNA(N6483),NA(),M4551)</f>
        <v>0</v>
      </c>
      <c r="N6483">
        <f>IF(OR(N4551="",AND(N4551=N4550,N4551=N4552)),NA(), N4551)</f>
        <v>0</v>
      </c>
    </row>
    <row r="6484" spans="5:14">
      <c r="E6484">
        <f>IF(ISNA(F6484),NA(),E4552)</f>
        <v>0</v>
      </c>
      <c r="F6484">
        <f>IF(OR(F4552="",AND(F4552=F4551,F4552=F4553)),NA(), F4552)</f>
        <v>0</v>
      </c>
      <c r="G6484">
        <f>IF(ISNA(H6484),NA(),G4552)</f>
        <v>0</v>
      </c>
      <c r="H6484">
        <f>IF(OR(H4552="",AND(H4552=H4551,H4552=H4553)),NA(), H4552)</f>
        <v>0</v>
      </c>
      <c r="K6484">
        <f>IF(ISNA(L6484),NA(),K4552)</f>
        <v>0</v>
      </c>
      <c r="L6484">
        <f>IF(OR(L4552="",AND(L4552=L4551,L4552=L4553)),NA(), L4552)</f>
        <v>0</v>
      </c>
      <c r="M6484">
        <f>IF(ISNA(N6484),NA(),M4552)</f>
        <v>0</v>
      </c>
      <c r="N6484">
        <f>IF(OR(N4552="",AND(N4552=N4551,N4552=N4553)),NA(), N4552)</f>
        <v>0</v>
      </c>
    </row>
    <row r="6485" spans="5:14">
      <c r="E6485">
        <f>IF(ISNA(F6485),NA(),E4553)</f>
        <v>0</v>
      </c>
      <c r="F6485">
        <f>IF(OR(F4553="",AND(F4553=F4552,F4553=F4554)),NA(), F4553)</f>
        <v>0</v>
      </c>
      <c r="G6485">
        <f>IF(ISNA(H6485),NA(),G4553)</f>
        <v>0</v>
      </c>
      <c r="H6485">
        <f>IF(OR(H4553="",AND(H4553=H4552,H4553=H4554)),NA(), H4553)</f>
        <v>0</v>
      </c>
      <c r="K6485">
        <f>IF(ISNA(L6485),NA(),K4553)</f>
        <v>0</v>
      </c>
      <c r="L6485">
        <f>IF(OR(L4553="",AND(L4553=L4552,L4553=L4554)),NA(), L4553)</f>
        <v>0</v>
      </c>
      <c r="M6485">
        <f>IF(ISNA(N6485),NA(),M4553)</f>
        <v>0</v>
      </c>
      <c r="N6485">
        <f>IF(OR(N4553="",AND(N4553=N4552,N4553=N4554)),NA(), N4553)</f>
        <v>0</v>
      </c>
    </row>
    <row r="6486" spans="5:14">
      <c r="E6486">
        <f>IF(ISNA(F6486),NA(),E4554)</f>
        <v>0</v>
      </c>
      <c r="F6486">
        <f>IF(OR(F4554="",AND(F4554=F4553,F4554=F4555)),NA(), F4554)</f>
        <v>0</v>
      </c>
      <c r="G6486">
        <f>IF(ISNA(H6486),NA(),G4554)</f>
        <v>0</v>
      </c>
      <c r="H6486">
        <f>IF(OR(H4554="",AND(H4554=H4553,H4554=H4555)),NA(), H4554)</f>
        <v>0</v>
      </c>
      <c r="K6486">
        <f>IF(ISNA(L6486),NA(),K4554)</f>
        <v>0</v>
      </c>
      <c r="L6486">
        <f>IF(OR(L4554="",AND(L4554=L4553,L4554=L4555)),NA(), L4554)</f>
        <v>0</v>
      </c>
      <c r="M6486">
        <f>IF(ISNA(N6486),NA(),M4554)</f>
        <v>0</v>
      </c>
      <c r="N6486">
        <f>IF(OR(N4554="",AND(N4554=N4553,N4554=N4555)),NA(), N4554)</f>
        <v>0</v>
      </c>
    </row>
    <row r="6487" spans="5:14">
      <c r="E6487">
        <f>IF(ISNA(F6487),NA(),E4555)</f>
        <v>0</v>
      </c>
      <c r="F6487">
        <f>IF(OR(F4555="",AND(F4555=F4554,F4555=F4556)),NA(), F4555)</f>
        <v>0</v>
      </c>
      <c r="G6487">
        <f>IF(ISNA(H6487),NA(),G4555)</f>
        <v>0</v>
      </c>
      <c r="H6487">
        <f>IF(OR(H4555="",AND(H4555=H4554,H4555=H4556)),NA(), H4555)</f>
        <v>0</v>
      </c>
      <c r="K6487">
        <f>IF(ISNA(L6487),NA(),K4555)</f>
        <v>0</v>
      </c>
      <c r="L6487">
        <f>IF(OR(L4555="",AND(L4555=L4554,L4555=L4556)),NA(), L4555)</f>
        <v>0</v>
      </c>
      <c r="M6487">
        <f>IF(ISNA(N6487),NA(),M4555)</f>
        <v>0</v>
      </c>
      <c r="N6487">
        <f>IF(OR(N4555="",AND(N4555=N4554,N4555=N4556)),NA(), N4555)</f>
        <v>0</v>
      </c>
    </row>
    <row r="6488" spans="5:14">
      <c r="E6488">
        <f>IF(ISNA(F6488),NA(),E4556)</f>
        <v>0</v>
      </c>
      <c r="F6488">
        <f>IF(OR(F4556="",AND(F4556=F4555,F4556=F4557)),NA(), F4556)</f>
        <v>0</v>
      </c>
      <c r="G6488">
        <f>IF(ISNA(H6488),NA(),G4556)</f>
        <v>0</v>
      </c>
      <c r="H6488">
        <f>IF(OR(H4556="",AND(H4556=H4555,H4556=H4557)),NA(), H4556)</f>
        <v>0</v>
      </c>
      <c r="K6488">
        <f>IF(ISNA(L6488),NA(),K4556)</f>
        <v>0</v>
      </c>
      <c r="L6488">
        <f>IF(OR(L4556="",AND(L4556=L4555,L4556=L4557)),NA(), L4556)</f>
        <v>0</v>
      </c>
      <c r="M6488">
        <f>IF(ISNA(N6488),NA(),M4556)</f>
        <v>0</v>
      </c>
      <c r="N6488">
        <f>IF(OR(N4556="",AND(N4556=N4555,N4556=N4557)),NA(), N4556)</f>
        <v>0</v>
      </c>
    </row>
    <row r="6489" spans="5:14">
      <c r="E6489">
        <f>IF(ISNA(F6489),NA(),E4557)</f>
        <v>0</v>
      </c>
      <c r="F6489">
        <f>IF(OR(F4557="",AND(F4557=F4556,F4557=F4558)),NA(), F4557)</f>
        <v>0</v>
      </c>
      <c r="G6489">
        <f>IF(ISNA(H6489),NA(),G4557)</f>
        <v>0</v>
      </c>
      <c r="H6489">
        <f>IF(OR(H4557="",AND(H4557=H4556,H4557=H4558)),NA(), H4557)</f>
        <v>0</v>
      </c>
      <c r="K6489">
        <f>IF(ISNA(L6489),NA(),K4557)</f>
        <v>0</v>
      </c>
      <c r="L6489">
        <f>IF(OR(L4557="",AND(L4557=L4556,L4557=L4558)),NA(), L4557)</f>
        <v>0</v>
      </c>
      <c r="M6489">
        <f>IF(ISNA(N6489),NA(),M4557)</f>
        <v>0</v>
      </c>
      <c r="N6489">
        <f>IF(OR(N4557="",AND(N4557=N4556,N4557=N4558)),NA(), N4557)</f>
        <v>0</v>
      </c>
    </row>
    <row r="6490" spans="5:14">
      <c r="E6490">
        <f>IF(ISNA(F6490),NA(),E4558)</f>
        <v>0</v>
      </c>
      <c r="F6490">
        <f>IF(OR(F4558="",AND(F4558=F4557,F4558=F4559)),NA(), F4558)</f>
        <v>0</v>
      </c>
      <c r="G6490">
        <f>IF(ISNA(H6490),NA(),G4558)</f>
        <v>0</v>
      </c>
      <c r="H6490">
        <f>IF(OR(H4558="",AND(H4558=H4557,H4558=H4559)),NA(), H4558)</f>
        <v>0</v>
      </c>
      <c r="K6490">
        <f>IF(ISNA(L6490),NA(),K4558)</f>
        <v>0</v>
      </c>
      <c r="L6490">
        <f>IF(OR(L4558="",AND(L4558=L4557,L4558=L4559)),NA(), L4558)</f>
        <v>0</v>
      </c>
      <c r="M6490">
        <f>IF(ISNA(N6490),NA(),M4558)</f>
        <v>0</v>
      </c>
      <c r="N6490">
        <f>IF(OR(N4558="",AND(N4558=N4557,N4558=N4559)),NA(), N4558)</f>
        <v>0</v>
      </c>
    </row>
    <row r="6491" spans="5:14">
      <c r="E6491">
        <f>IF(ISNA(F6491),NA(),E4559)</f>
        <v>0</v>
      </c>
      <c r="F6491">
        <f>IF(OR(F4559="",AND(F4559=F4558,F4559=F4560)),NA(), F4559)</f>
        <v>0</v>
      </c>
      <c r="G6491">
        <f>IF(ISNA(H6491),NA(),G4559)</f>
        <v>0</v>
      </c>
      <c r="H6491">
        <f>IF(OR(H4559="",AND(H4559=H4558,H4559=H4560)),NA(), H4559)</f>
        <v>0</v>
      </c>
      <c r="K6491">
        <f>IF(ISNA(L6491),NA(),K4559)</f>
        <v>0</v>
      </c>
      <c r="L6491">
        <f>IF(OR(L4559="",AND(L4559=L4558,L4559=L4560)),NA(), L4559)</f>
        <v>0</v>
      </c>
      <c r="M6491">
        <f>IF(ISNA(N6491),NA(),M4559)</f>
        <v>0</v>
      </c>
      <c r="N6491">
        <f>IF(OR(N4559="",AND(N4559=N4558,N4559=N4560)),NA(), N4559)</f>
        <v>0</v>
      </c>
    </row>
    <row r="6492" spans="5:14">
      <c r="E6492">
        <f>IF(ISNA(F6492),NA(),E4560)</f>
        <v>0</v>
      </c>
      <c r="F6492">
        <f>IF(OR(F4560="",AND(F4560=F4559,F4560=F4561)),NA(), F4560)</f>
        <v>0</v>
      </c>
      <c r="G6492">
        <f>IF(ISNA(H6492),NA(),G4560)</f>
        <v>0</v>
      </c>
      <c r="H6492">
        <f>IF(OR(H4560="",AND(H4560=H4559,H4560=H4561)),NA(), H4560)</f>
        <v>0</v>
      </c>
      <c r="K6492">
        <f>IF(ISNA(L6492),NA(),K4560)</f>
        <v>0</v>
      </c>
      <c r="L6492">
        <f>IF(OR(L4560="",AND(L4560=L4559,L4560=L4561)),NA(), L4560)</f>
        <v>0</v>
      </c>
      <c r="M6492">
        <f>IF(ISNA(N6492),NA(),M4560)</f>
        <v>0</v>
      </c>
      <c r="N6492">
        <f>IF(OR(N4560="",AND(N4560=N4559,N4560=N4561)),NA(), N4560)</f>
        <v>0</v>
      </c>
    </row>
    <row r="6493" spans="5:14">
      <c r="E6493">
        <f>IF(ISNA(F6493),NA(),E4561)</f>
        <v>0</v>
      </c>
      <c r="F6493">
        <f>IF(OR(F4561="",AND(F4561=F4560,F4561=F4562)),NA(), F4561)</f>
        <v>0</v>
      </c>
      <c r="G6493">
        <f>IF(ISNA(H6493),NA(),G4561)</f>
        <v>0</v>
      </c>
      <c r="H6493">
        <f>IF(OR(H4561="",AND(H4561=H4560,H4561=H4562)),NA(), H4561)</f>
        <v>0</v>
      </c>
      <c r="K6493">
        <f>IF(ISNA(L6493),NA(),K4561)</f>
        <v>0</v>
      </c>
      <c r="L6493">
        <f>IF(OR(L4561="",AND(L4561=L4560,L4561=L4562)),NA(), L4561)</f>
        <v>0</v>
      </c>
      <c r="M6493">
        <f>IF(ISNA(N6493),NA(),M4561)</f>
        <v>0</v>
      </c>
      <c r="N6493">
        <f>IF(OR(N4561="",AND(N4561=N4560,N4561=N4562)),NA(), N4561)</f>
        <v>0</v>
      </c>
    </row>
    <row r="6494" spans="5:14">
      <c r="E6494">
        <f>IF(ISNA(F6494),NA(),E4562)</f>
        <v>0</v>
      </c>
      <c r="F6494">
        <f>IF(OR(F4562="",AND(F4562=F4561,F4562=F4563)),NA(), F4562)</f>
        <v>0</v>
      </c>
      <c r="G6494">
        <f>IF(ISNA(H6494),NA(),G4562)</f>
        <v>0</v>
      </c>
      <c r="H6494">
        <f>IF(OR(H4562="",AND(H4562=H4561,H4562=H4563)),NA(), H4562)</f>
        <v>0</v>
      </c>
      <c r="K6494">
        <f>IF(ISNA(L6494),NA(),K4562)</f>
        <v>0</v>
      </c>
      <c r="L6494">
        <f>IF(OR(L4562="",AND(L4562=L4561,L4562=L4563)),NA(), L4562)</f>
        <v>0</v>
      </c>
      <c r="M6494">
        <f>IF(ISNA(N6494),NA(),M4562)</f>
        <v>0</v>
      </c>
      <c r="N6494">
        <f>IF(OR(N4562="",AND(N4562=N4561,N4562=N4563)),NA(), N4562)</f>
        <v>0</v>
      </c>
    </row>
    <row r="6495" spans="5:14">
      <c r="E6495">
        <f>IF(ISNA(F6495),NA(),E4563)</f>
        <v>0</v>
      </c>
      <c r="F6495">
        <f>IF(OR(F4563="",AND(F4563=F4562,F4563=F4564)),NA(), F4563)</f>
        <v>0</v>
      </c>
      <c r="G6495">
        <f>IF(ISNA(H6495),NA(),G4563)</f>
        <v>0</v>
      </c>
      <c r="H6495">
        <f>IF(OR(H4563="",AND(H4563=H4562,H4563=H4564)),NA(), H4563)</f>
        <v>0</v>
      </c>
      <c r="K6495">
        <f>IF(ISNA(L6495),NA(),K4563)</f>
        <v>0</v>
      </c>
      <c r="L6495">
        <f>IF(OR(L4563="",AND(L4563=L4562,L4563=L4564)),NA(), L4563)</f>
        <v>0</v>
      </c>
      <c r="M6495">
        <f>IF(ISNA(N6495),NA(),M4563)</f>
        <v>0</v>
      </c>
      <c r="N6495">
        <f>IF(OR(N4563="",AND(N4563=N4562,N4563=N4564)),NA(), N4563)</f>
        <v>0</v>
      </c>
    </row>
    <row r="6496" spans="5:14">
      <c r="E6496">
        <f>IF(ISNA(F6496),NA(),E4564)</f>
        <v>0</v>
      </c>
      <c r="F6496">
        <f>IF(OR(F4564="",AND(F4564=F4563,F4564=F4565)),NA(), F4564)</f>
        <v>0</v>
      </c>
      <c r="G6496">
        <f>IF(ISNA(H6496),NA(),G4564)</f>
        <v>0</v>
      </c>
      <c r="H6496">
        <f>IF(OR(H4564="",AND(H4564=H4563,H4564=H4565)),NA(), H4564)</f>
        <v>0</v>
      </c>
      <c r="K6496">
        <f>IF(ISNA(L6496),NA(),K4564)</f>
        <v>0</v>
      </c>
      <c r="L6496">
        <f>IF(OR(L4564="",AND(L4564=L4563,L4564=L4565)),NA(), L4564)</f>
        <v>0</v>
      </c>
      <c r="M6496">
        <f>IF(ISNA(N6496),NA(),M4564)</f>
        <v>0</v>
      </c>
      <c r="N6496">
        <f>IF(OR(N4564="",AND(N4564=N4563,N4564=N4565)),NA(), N4564)</f>
        <v>0</v>
      </c>
    </row>
    <row r="6497" spans="5:14">
      <c r="E6497">
        <f>IF(ISNA(F6497),NA(),E4565)</f>
        <v>0</v>
      </c>
      <c r="F6497">
        <f>IF(OR(F4565="",AND(F4565=F4564,F4565=F4566)),NA(), F4565)</f>
        <v>0</v>
      </c>
      <c r="G6497">
        <f>IF(ISNA(H6497),NA(),G4565)</f>
        <v>0</v>
      </c>
      <c r="H6497">
        <f>IF(OR(H4565="",AND(H4565=H4564,H4565=H4566)),NA(), H4565)</f>
        <v>0</v>
      </c>
      <c r="K6497">
        <f>IF(ISNA(L6497),NA(),K4565)</f>
        <v>0</v>
      </c>
      <c r="L6497">
        <f>IF(OR(L4565="",AND(L4565=L4564,L4565=L4566)),NA(), L4565)</f>
        <v>0</v>
      </c>
      <c r="M6497">
        <f>IF(ISNA(N6497),NA(),M4565)</f>
        <v>0</v>
      </c>
      <c r="N6497">
        <f>IF(OR(N4565="",AND(N4565=N4564,N4565=N4566)),NA(), N4565)</f>
        <v>0</v>
      </c>
    </row>
    <row r="6498" spans="5:14">
      <c r="E6498">
        <f>IF(ISNA(F6498),NA(),E4566)</f>
        <v>0</v>
      </c>
      <c r="F6498">
        <f>IF(OR(F4566="",AND(F4566=F4565,F4566=F4567)),NA(), F4566)</f>
        <v>0</v>
      </c>
      <c r="G6498">
        <f>IF(ISNA(H6498),NA(),G4566)</f>
        <v>0</v>
      </c>
      <c r="H6498">
        <f>IF(OR(H4566="",AND(H4566=H4565,H4566=H4567)),NA(), H4566)</f>
        <v>0</v>
      </c>
      <c r="K6498">
        <f>IF(ISNA(L6498),NA(),K4566)</f>
        <v>0</v>
      </c>
      <c r="L6498">
        <f>IF(OR(L4566="",AND(L4566=L4565,L4566=L4567)),NA(), L4566)</f>
        <v>0</v>
      </c>
      <c r="M6498">
        <f>IF(ISNA(N6498),NA(),M4566)</f>
        <v>0</v>
      </c>
      <c r="N6498">
        <f>IF(OR(N4566="",AND(N4566=N4565,N4566=N4567)),NA(), N4566)</f>
        <v>0</v>
      </c>
    </row>
    <row r="6499" spans="5:14">
      <c r="E6499">
        <f>IF(ISNA(F6499),NA(),E4567)</f>
        <v>0</v>
      </c>
      <c r="F6499">
        <f>IF(OR(F4567="",AND(F4567=F4566,F4567=F4568)),NA(), F4567)</f>
        <v>0</v>
      </c>
      <c r="G6499">
        <f>IF(ISNA(H6499),NA(),G4567)</f>
        <v>0</v>
      </c>
      <c r="H6499">
        <f>IF(OR(H4567="",AND(H4567=H4566,H4567=H4568)),NA(), H4567)</f>
        <v>0</v>
      </c>
      <c r="K6499">
        <f>IF(ISNA(L6499),NA(),K4567)</f>
        <v>0</v>
      </c>
      <c r="L6499">
        <f>IF(OR(L4567="",AND(L4567=L4566,L4567=L4568)),NA(), L4567)</f>
        <v>0</v>
      </c>
      <c r="M6499">
        <f>IF(ISNA(N6499),NA(),M4567)</f>
        <v>0</v>
      </c>
      <c r="N6499">
        <f>IF(OR(N4567="",AND(N4567=N4566,N4567=N4568)),NA(), N4567)</f>
        <v>0</v>
      </c>
    </row>
    <row r="6500" spans="5:14">
      <c r="E6500">
        <f>IF(ISNA(F6500),NA(),E4568)</f>
        <v>0</v>
      </c>
      <c r="F6500">
        <f>IF(OR(F4568="",AND(F4568=F4567,F4568=F4569)),NA(), F4568)</f>
        <v>0</v>
      </c>
      <c r="G6500">
        <f>IF(ISNA(H6500),NA(),G4568)</f>
        <v>0</v>
      </c>
      <c r="H6500">
        <f>IF(OR(H4568="",AND(H4568=H4567,H4568=H4569)),NA(), H4568)</f>
        <v>0</v>
      </c>
      <c r="K6500">
        <f>IF(ISNA(L6500),NA(),K4568)</f>
        <v>0</v>
      </c>
      <c r="L6500">
        <f>IF(OR(L4568="",AND(L4568=L4567,L4568=L4569)),NA(), L4568)</f>
        <v>0</v>
      </c>
      <c r="M6500">
        <f>IF(ISNA(N6500),NA(),M4568)</f>
        <v>0</v>
      </c>
      <c r="N6500">
        <f>IF(OR(N4568="",AND(N4568=N4567,N4568=N4569)),NA(), N4568)</f>
        <v>0</v>
      </c>
    </row>
    <row r="6501" spans="5:14">
      <c r="E6501">
        <f>IF(ISNA(F6501),NA(),E4569)</f>
        <v>0</v>
      </c>
      <c r="F6501">
        <f>IF(OR(F4569="",AND(F4569=F4568,F4569=F4570)),NA(), F4569)</f>
        <v>0</v>
      </c>
      <c r="G6501">
        <f>IF(ISNA(H6501),NA(),G4569)</f>
        <v>0</v>
      </c>
      <c r="H6501">
        <f>IF(OR(H4569="",AND(H4569=H4568,H4569=H4570)),NA(), H4569)</f>
        <v>0</v>
      </c>
      <c r="K6501">
        <f>IF(ISNA(L6501),NA(),K4569)</f>
        <v>0</v>
      </c>
      <c r="L6501">
        <f>IF(OR(L4569="",AND(L4569=L4568,L4569=L4570)),NA(), L4569)</f>
        <v>0</v>
      </c>
      <c r="M6501">
        <f>IF(ISNA(N6501),NA(),M4569)</f>
        <v>0</v>
      </c>
      <c r="N6501">
        <f>IF(OR(N4569="",AND(N4569=N4568,N4569=N4570)),NA(), N4569)</f>
        <v>0</v>
      </c>
    </row>
    <row r="6502" spans="5:14">
      <c r="E6502">
        <f>IF(ISNA(F6502),NA(),E4570)</f>
        <v>0</v>
      </c>
      <c r="F6502">
        <f>IF(OR(F4570="",AND(F4570=F4569,F4570=F4571)),NA(), F4570)</f>
        <v>0</v>
      </c>
      <c r="G6502">
        <f>IF(ISNA(H6502),NA(),G4570)</f>
        <v>0</v>
      </c>
      <c r="H6502">
        <f>IF(OR(H4570="",AND(H4570=H4569,H4570=H4571)),NA(), H4570)</f>
        <v>0</v>
      </c>
      <c r="K6502">
        <f>IF(ISNA(L6502),NA(),K4570)</f>
        <v>0</v>
      </c>
      <c r="L6502">
        <f>IF(OR(L4570="",AND(L4570=L4569,L4570=L4571)),NA(), L4570)</f>
        <v>0</v>
      </c>
      <c r="M6502">
        <f>IF(ISNA(N6502),NA(),M4570)</f>
        <v>0</v>
      </c>
      <c r="N6502">
        <f>IF(OR(N4570="",AND(N4570=N4569,N4570=N4571)),NA(), N4570)</f>
        <v>0</v>
      </c>
    </row>
    <row r="6503" spans="5:14">
      <c r="E6503">
        <f>IF(ISNA(F6503),NA(),E4571)</f>
        <v>0</v>
      </c>
      <c r="F6503">
        <f>IF(OR(F4571="",AND(F4571=F4570,F4571=F4572)),NA(), F4571)</f>
        <v>0</v>
      </c>
      <c r="G6503">
        <f>IF(ISNA(H6503),NA(),G4571)</f>
        <v>0</v>
      </c>
      <c r="H6503">
        <f>IF(OR(H4571="",AND(H4571=H4570,H4571=H4572)),NA(), H4571)</f>
        <v>0</v>
      </c>
      <c r="K6503">
        <f>IF(ISNA(L6503),NA(),K4571)</f>
        <v>0</v>
      </c>
      <c r="L6503">
        <f>IF(OR(L4571="",AND(L4571=L4570,L4571=L4572)),NA(), L4571)</f>
        <v>0</v>
      </c>
      <c r="M6503">
        <f>IF(ISNA(N6503),NA(),M4571)</f>
        <v>0</v>
      </c>
      <c r="N6503">
        <f>IF(OR(N4571="",AND(N4571=N4570,N4571=N4572)),NA(), N4571)</f>
        <v>0</v>
      </c>
    </row>
    <row r="6504" spans="5:14">
      <c r="E6504">
        <f>IF(ISNA(F6504),NA(),E4572)</f>
        <v>0</v>
      </c>
      <c r="F6504">
        <f>IF(OR(F4572="",AND(F4572=F4571,F4572=F4573)),NA(), F4572)</f>
        <v>0</v>
      </c>
      <c r="G6504">
        <f>IF(ISNA(H6504),NA(),G4572)</f>
        <v>0</v>
      </c>
      <c r="H6504">
        <f>IF(OR(H4572="",AND(H4572=H4571,H4572=H4573)),NA(), H4572)</f>
        <v>0</v>
      </c>
      <c r="K6504">
        <f>IF(ISNA(L6504),NA(),K4572)</f>
        <v>0</v>
      </c>
      <c r="L6504">
        <f>IF(OR(L4572="",AND(L4572=L4571,L4572=L4573)),NA(), L4572)</f>
        <v>0</v>
      </c>
      <c r="M6504">
        <f>IF(ISNA(N6504),NA(),M4572)</f>
        <v>0</v>
      </c>
      <c r="N6504">
        <f>IF(OR(N4572="",AND(N4572=N4571,N4572=N4573)),NA(), N4572)</f>
        <v>0</v>
      </c>
    </row>
    <row r="6505" spans="5:14">
      <c r="E6505">
        <f>IF(ISNA(F6505),NA(),E4573)</f>
        <v>0</v>
      </c>
      <c r="F6505">
        <f>IF(OR(F4573="",AND(F4573=F4572,F4573=F4574)),NA(), F4573)</f>
        <v>0</v>
      </c>
      <c r="G6505">
        <f>IF(ISNA(H6505),NA(),G4573)</f>
        <v>0</v>
      </c>
      <c r="H6505">
        <f>IF(OR(H4573="",AND(H4573=H4572,H4573=H4574)),NA(), H4573)</f>
        <v>0</v>
      </c>
      <c r="K6505">
        <f>IF(ISNA(L6505),NA(),K4573)</f>
        <v>0</v>
      </c>
      <c r="L6505">
        <f>IF(OR(L4573="",AND(L4573=L4572,L4573=L4574)),NA(), L4573)</f>
        <v>0</v>
      </c>
      <c r="M6505">
        <f>IF(ISNA(N6505),NA(),M4573)</f>
        <v>0</v>
      </c>
      <c r="N6505">
        <f>IF(OR(N4573="",AND(N4573=N4572,N4573=N4574)),NA(), N4573)</f>
        <v>0</v>
      </c>
    </row>
    <row r="6506" spans="5:14">
      <c r="E6506">
        <f>IF(ISNA(F6506),NA(),E4574)</f>
        <v>0</v>
      </c>
      <c r="F6506">
        <f>IF(OR(F4574="",AND(F4574=F4573,F4574=F4575)),NA(), F4574)</f>
        <v>0</v>
      </c>
      <c r="G6506">
        <f>IF(ISNA(H6506),NA(),G4574)</f>
        <v>0</v>
      </c>
      <c r="H6506">
        <f>IF(OR(H4574="",AND(H4574=H4573,H4574=H4575)),NA(), H4574)</f>
        <v>0</v>
      </c>
      <c r="K6506">
        <f>IF(ISNA(L6506),NA(),K4574)</f>
        <v>0</v>
      </c>
      <c r="L6506">
        <f>IF(OR(L4574="",AND(L4574=L4573,L4574=L4575)),NA(), L4574)</f>
        <v>0</v>
      </c>
      <c r="M6506">
        <f>IF(ISNA(N6506),NA(),M4574)</f>
        <v>0</v>
      </c>
      <c r="N6506">
        <f>IF(OR(N4574="",AND(N4574=N4573,N4574=N4575)),NA(), N4574)</f>
        <v>0</v>
      </c>
    </row>
    <row r="6507" spans="5:14">
      <c r="E6507">
        <f>IF(ISNA(F6507),NA(),E4575)</f>
        <v>0</v>
      </c>
      <c r="F6507">
        <f>IF(OR(F4575="",AND(F4575=F4574,F4575=F4576)),NA(), F4575)</f>
        <v>0</v>
      </c>
      <c r="G6507">
        <f>IF(ISNA(H6507),NA(),G4575)</f>
        <v>0</v>
      </c>
      <c r="H6507">
        <f>IF(OR(H4575="",AND(H4575=H4574,H4575=H4576)),NA(), H4575)</f>
        <v>0</v>
      </c>
      <c r="K6507">
        <f>IF(ISNA(L6507),NA(),K4575)</f>
        <v>0</v>
      </c>
      <c r="L6507">
        <f>IF(OR(L4575="",AND(L4575=L4574,L4575=L4576)),NA(), L4575)</f>
        <v>0</v>
      </c>
      <c r="M6507">
        <f>IF(ISNA(N6507),NA(),M4575)</f>
        <v>0</v>
      </c>
      <c r="N6507">
        <f>IF(OR(N4575="",AND(N4575=N4574,N4575=N4576)),NA(), N4575)</f>
        <v>0</v>
      </c>
    </row>
    <row r="6508" spans="5:14">
      <c r="E6508">
        <f>IF(ISNA(F6508),NA(),E4576)</f>
        <v>0</v>
      </c>
      <c r="F6508">
        <f>IF(OR(F4576="",AND(F4576=F4575,F4576=F4577)),NA(), F4576)</f>
        <v>0</v>
      </c>
      <c r="G6508">
        <f>IF(ISNA(H6508),NA(),G4576)</f>
        <v>0</v>
      </c>
      <c r="H6508">
        <f>IF(OR(H4576="",AND(H4576=H4575,H4576=H4577)),NA(), H4576)</f>
        <v>0</v>
      </c>
      <c r="K6508">
        <f>IF(ISNA(L6508),NA(),K4576)</f>
        <v>0</v>
      </c>
      <c r="L6508">
        <f>IF(OR(L4576="",AND(L4576=L4575,L4576=L4577)),NA(), L4576)</f>
        <v>0</v>
      </c>
      <c r="M6508">
        <f>IF(ISNA(N6508),NA(),M4576)</f>
        <v>0</v>
      </c>
      <c r="N6508">
        <f>IF(OR(N4576="",AND(N4576=N4575,N4576=N4577)),NA(), N4576)</f>
        <v>0</v>
      </c>
    </row>
    <row r="6509" spans="5:14">
      <c r="E6509">
        <f>IF(ISNA(F6509),NA(),E4577)</f>
        <v>0</v>
      </c>
      <c r="F6509">
        <f>IF(OR(F4577="",AND(F4577=F4576,F4577=F4578)),NA(), F4577)</f>
        <v>0</v>
      </c>
      <c r="G6509">
        <f>IF(ISNA(H6509),NA(),G4577)</f>
        <v>0</v>
      </c>
      <c r="H6509">
        <f>IF(OR(H4577="",AND(H4577=H4576,H4577=H4578)),NA(), H4577)</f>
        <v>0</v>
      </c>
      <c r="K6509">
        <f>IF(ISNA(L6509),NA(),K4577)</f>
        <v>0</v>
      </c>
      <c r="L6509">
        <f>IF(OR(L4577="",AND(L4577=L4576,L4577=L4578)),NA(), L4577)</f>
        <v>0</v>
      </c>
      <c r="M6509">
        <f>IF(ISNA(N6509),NA(),M4577)</f>
        <v>0</v>
      </c>
      <c r="N6509">
        <f>IF(OR(N4577="",AND(N4577=N4576,N4577=N4578)),NA(), N4577)</f>
        <v>0</v>
      </c>
    </row>
    <row r="6510" spans="5:14">
      <c r="E6510">
        <f>IF(ISNA(F6510),NA(),E4578)</f>
        <v>0</v>
      </c>
      <c r="F6510">
        <f>IF(OR(F4578="",AND(F4578=F4577,F4578=F4579)),NA(), F4578)</f>
        <v>0</v>
      </c>
      <c r="G6510">
        <f>IF(ISNA(H6510),NA(),G4578)</f>
        <v>0</v>
      </c>
      <c r="H6510">
        <f>IF(OR(H4578="",AND(H4578=H4577,H4578=H4579)),NA(), H4578)</f>
        <v>0</v>
      </c>
      <c r="K6510">
        <f>IF(ISNA(L6510),NA(),K4578)</f>
        <v>0</v>
      </c>
      <c r="L6510">
        <f>IF(OR(L4578="",AND(L4578=L4577,L4578=L4579)),NA(), L4578)</f>
        <v>0</v>
      </c>
      <c r="M6510">
        <f>IF(ISNA(N6510),NA(),M4578)</f>
        <v>0</v>
      </c>
      <c r="N6510">
        <f>IF(OR(N4578="",AND(N4578=N4577,N4578=N4579)),NA(), N4578)</f>
        <v>0</v>
      </c>
    </row>
    <row r="6511" spans="5:14">
      <c r="E6511">
        <f>IF(ISNA(F6511),NA(),E4579)</f>
        <v>0</v>
      </c>
      <c r="F6511">
        <f>IF(OR(F4579="",AND(F4579=F4578,F4579=F4580)),NA(), F4579)</f>
        <v>0</v>
      </c>
      <c r="G6511">
        <f>IF(ISNA(H6511),NA(),G4579)</f>
        <v>0</v>
      </c>
      <c r="H6511">
        <f>IF(OR(H4579="",AND(H4579=H4578,H4579=H4580)),NA(), H4579)</f>
        <v>0</v>
      </c>
      <c r="K6511">
        <f>IF(ISNA(L6511),NA(),K4579)</f>
        <v>0</v>
      </c>
      <c r="L6511">
        <f>IF(OR(L4579="",AND(L4579=L4578,L4579=L4580)),NA(), L4579)</f>
        <v>0</v>
      </c>
      <c r="M6511">
        <f>IF(ISNA(N6511),NA(),M4579)</f>
        <v>0</v>
      </c>
      <c r="N6511">
        <f>IF(OR(N4579="",AND(N4579=N4578,N4579=N4580)),NA(), N4579)</f>
        <v>0</v>
      </c>
    </row>
    <row r="6512" spans="5:14">
      <c r="E6512">
        <f>IF(ISNA(F6512),NA(),E4580)</f>
        <v>0</v>
      </c>
      <c r="F6512">
        <f>IF(OR(F4580="",AND(F4580=F4579,F4580=F4581)),NA(), F4580)</f>
        <v>0</v>
      </c>
      <c r="G6512">
        <f>IF(ISNA(H6512),NA(),G4580)</f>
        <v>0</v>
      </c>
      <c r="H6512">
        <f>IF(OR(H4580="",AND(H4580=H4579,H4580=H4581)),NA(), H4580)</f>
        <v>0</v>
      </c>
      <c r="K6512">
        <f>IF(ISNA(L6512),NA(),K4580)</f>
        <v>0</v>
      </c>
      <c r="L6512">
        <f>IF(OR(L4580="",AND(L4580=L4579,L4580=L4581)),NA(), L4580)</f>
        <v>0</v>
      </c>
      <c r="M6512">
        <f>IF(ISNA(N6512),NA(),M4580)</f>
        <v>0</v>
      </c>
      <c r="N6512">
        <f>IF(OR(N4580="",AND(N4580=N4579,N4580=N4581)),NA(), N4580)</f>
        <v>0</v>
      </c>
    </row>
    <row r="6513" spans="5:14">
      <c r="E6513">
        <f>IF(ISNA(F6513),NA(),E4581)</f>
        <v>0</v>
      </c>
      <c r="F6513">
        <f>IF(OR(F4581="",AND(F4581=F4580,F4581=F4582)),NA(), F4581)</f>
        <v>0</v>
      </c>
      <c r="G6513">
        <f>IF(ISNA(H6513),NA(),G4581)</f>
        <v>0</v>
      </c>
      <c r="H6513">
        <f>IF(OR(H4581="",AND(H4581=H4580,H4581=H4582)),NA(), H4581)</f>
        <v>0</v>
      </c>
      <c r="K6513">
        <f>IF(ISNA(L6513),NA(),K4581)</f>
        <v>0</v>
      </c>
      <c r="L6513">
        <f>IF(OR(L4581="",AND(L4581=L4580,L4581=L4582)),NA(), L4581)</f>
        <v>0</v>
      </c>
      <c r="M6513">
        <f>IF(ISNA(N6513),NA(),M4581)</f>
        <v>0</v>
      </c>
      <c r="N6513">
        <f>IF(OR(N4581="",AND(N4581=N4580,N4581=N4582)),NA(), N4581)</f>
        <v>0</v>
      </c>
    </row>
    <row r="6514" spans="5:14">
      <c r="E6514">
        <f>IF(ISNA(F6514),NA(),E4582)</f>
        <v>0</v>
      </c>
      <c r="F6514">
        <f>IF(OR(F4582="",AND(F4582=F4581,F4582=F4583)),NA(), F4582)</f>
        <v>0</v>
      </c>
      <c r="G6514">
        <f>IF(ISNA(H6514),NA(),G4582)</f>
        <v>0</v>
      </c>
      <c r="H6514">
        <f>IF(OR(H4582="",AND(H4582=H4581,H4582=H4583)),NA(), H4582)</f>
        <v>0</v>
      </c>
      <c r="K6514">
        <f>IF(ISNA(L6514),NA(),K4582)</f>
        <v>0</v>
      </c>
      <c r="L6514">
        <f>IF(OR(L4582="",AND(L4582=L4581,L4582=L4583)),NA(), L4582)</f>
        <v>0</v>
      </c>
      <c r="M6514">
        <f>IF(ISNA(N6514),NA(),M4582)</f>
        <v>0</v>
      </c>
      <c r="N6514">
        <f>IF(OR(N4582="",AND(N4582=N4581,N4582=N4583)),NA(), N4582)</f>
        <v>0</v>
      </c>
    </row>
    <row r="6515" spans="5:14">
      <c r="E6515">
        <f>IF(ISNA(F6515),NA(),E4583)</f>
        <v>0</v>
      </c>
      <c r="F6515">
        <f>IF(OR(F4583="",AND(F4583=F4582,F4583=F4584)),NA(), F4583)</f>
        <v>0</v>
      </c>
      <c r="G6515">
        <f>IF(ISNA(H6515),NA(),G4583)</f>
        <v>0</v>
      </c>
      <c r="H6515">
        <f>IF(OR(H4583="",AND(H4583=H4582,H4583=H4584)),NA(), H4583)</f>
        <v>0</v>
      </c>
      <c r="K6515">
        <f>IF(ISNA(L6515),NA(),K4583)</f>
        <v>0</v>
      </c>
      <c r="L6515">
        <f>IF(OR(L4583="",AND(L4583=L4582,L4583=L4584)),NA(), L4583)</f>
        <v>0</v>
      </c>
      <c r="M6515">
        <f>IF(ISNA(N6515),NA(),M4583)</f>
        <v>0</v>
      </c>
      <c r="N6515">
        <f>IF(OR(N4583="",AND(N4583=N4582,N4583=N4584)),NA(), N4583)</f>
        <v>0</v>
      </c>
    </row>
    <row r="6516" spans="5:14">
      <c r="E6516">
        <f>IF(ISNA(F6516),NA(),E4584)</f>
        <v>0</v>
      </c>
      <c r="F6516">
        <f>IF(OR(F4584="",AND(F4584=F4583,F4584=F4585)),NA(), F4584)</f>
        <v>0</v>
      </c>
      <c r="G6516">
        <f>IF(ISNA(H6516),NA(),G4584)</f>
        <v>0</v>
      </c>
      <c r="H6516">
        <f>IF(OR(H4584="",AND(H4584=H4583,H4584=H4585)),NA(), H4584)</f>
        <v>0</v>
      </c>
      <c r="K6516">
        <f>IF(ISNA(L6516),NA(),K4584)</f>
        <v>0</v>
      </c>
      <c r="L6516">
        <f>IF(OR(L4584="",AND(L4584=L4583,L4584=L4585)),NA(), L4584)</f>
        <v>0</v>
      </c>
      <c r="M6516">
        <f>IF(ISNA(N6516),NA(),M4584)</f>
        <v>0</v>
      </c>
      <c r="N6516">
        <f>IF(OR(N4584="",AND(N4584=N4583,N4584=N4585)),NA(), N4584)</f>
        <v>0</v>
      </c>
    </row>
    <row r="6517" spans="5:14">
      <c r="E6517">
        <f>IF(ISNA(F6517),NA(),E4585)</f>
        <v>0</v>
      </c>
      <c r="F6517">
        <f>IF(OR(F4585="",AND(F4585=F4584,F4585=F4586)),NA(), F4585)</f>
        <v>0</v>
      </c>
      <c r="G6517">
        <f>IF(ISNA(H6517),NA(),G4585)</f>
        <v>0</v>
      </c>
      <c r="H6517">
        <f>IF(OR(H4585="",AND(H4585=H4584,H4585=H4586)),NA(), H4585)</f>
        <v>0</v>
      </c>
      <c r="K6517">
        <f>IF(ISNA(L6517),NA(),K4585)</f>
        <v>0</v>
      </c>
      <c r="L6517">
        <f>IF(OR(L4585="",AND(L4585=L4584,L4585=L4586)),NA(), L4585)</f>
        <v>0</v>
      </c>
      <c r="M6517">
        <f>IF(ISNA(N6517),NA(),M4585)</f>
        <v>0</v>
      </c>
      <c r="N6517">
        <f>IF(OR(N4585="",AND(N4585=N4584,N4585=N4586)),NA(), N4585)</f>
        <v>0</v>
      </c>
    </row>
    <row r="6518" spans="5:14">
      <c r="E6518">
        <f>IF(ISNA(F6518),NA(),E4586)</f>
        <v>0</v>
      </c>
      <c r="F6518">
        <f>IF(OR(F4586="",AND(F4586=F4585,F4586=F4587)),NA(), F4586)</f>
        <v>0</v>
      </c>
      <c r="G6518">
        <f>IF(ISNA(H6518),NA(),G4586)</f>
        <v>0</v>
      </c>
      <c r="H6518">
        <f>IF(OR(H4586="",AND(H4586=H4585,H4586=H4587)),NA(), H4586)</f>
        <v>0</v>
      </c>
      <c r="K6518">
        <f>IF(ISNA(L6518),NA(),K4586)</f>
        <v>0</v>
      </c>
      <c r="L6518">
        <f>IF(OR(L4586="",AND(L4586=L4585,L4586=L4587)),NA(), L4586)</f>
        <v>0</v>
      </c>
      <c r="M6518">
        <f>IF(ISNA(N6518),NA(),M4586)</f>
        <v>0</v>
      </c>
      <c r="N6518">
        <f>IF(OR(N4586="",AND(N4586=N4585,N4586=N4587)),NA(), N4586)</f>
        <v>0</v>
      </c>
    </row>
    <row r="6519" spans="5:14">
      <c r="E6519">
        <f>IF(ISNA(F6519),NA(),E4587)</f>
        <v>0</v>
      </c>
      <c r="F6519">
        <f>IF(OR(F4587="",AND(F4587=F4586,F4587=F4588)),NA(), F4587)</f>
        <v>0</v>
      </c>
      <c r="G6519">
        <f>IF(ISNA(H6519),NA(),G4587)</f>
        <v>0</v>
      </c>
      <c r="H6519">
        <f>IF(OR(H4587="",AND(H4587=H4586,H4587=H4588)),NA(), H4587)</f>
        <v>0</v>
      </c>
      <c r="K6519">
        <f>IF(ISNA(L6519),NA(),K4587)</f>
        <v>0</v>
      </c>
      <c r="L6519">
        <f>IF(OR(L4587="",AND(L4587=L4586,L4587=L4588)),NA(), L4587)</f>
        <v>0</v>
      </c>
      <c r="M6519">
        <f>IF(ISNA(N6519),NA(),M4587)</f>
        <v>0</v>
      </c>
      <c r="N6519">
        <f>IF(OR(N4587="",AND(N4587=N4586,N4587=N4588)),NA(), N4587)</f>
        <v>0</v>
      </c>
    </row>
    <row r="6520" spans="5:14">
      <c r="E6520">
        <f>IF(ISNA(F6520),NA(),E4588)</f>
        <v>0</v>
      </c>
      <c r="F6520">
        <f>IF(OR(F4588="",AND(F4588=F4587,F4588=F4589)),NA(), F4588)</f>
        <v>0</v>
      </c>
      <c r="G6520">
        <f>IF(ISNA(H6520),NA(),G4588)</f>
        <v>0</v>
      </c>
      <c r="H6520">
        <f>IF(OR(H4588="",AND(H4588=H4587,H4588=H4589)),NA(), H4588)</f>
        <v>0</v>
      </c>
      <c r="K6520">
        <f>IF(ISNA(L6520),NA(),K4588)</f>
        <v>0</v>
      </c>
      <c r="L6520">
        <f>IF(OR(L4588="",AND(L4588=L4587,L4588=L4589)),NA(), L4588)</f>
        <v>0</v>
      </c>
      <c r="M6520">
        <f>IF(ISNA(N6520),NA(),M4588)</f>
        <v>0</v>
      </c>
      <c r="N6520">
        <f>IF(OR(N4588="",AND(N4588=N4587,N4588=N4589)),NA(), N4588)</f>
        <v>0</v>
      </c>
    </row>
    <row r="6521" spans="5:14">
      <c r="E6521">
        <f>IF(ISNA(F6521),NA(),E4589)</f>
        <v>0</v>
      </c>
      <c r="F6521">
        <f>IF(OR(F4589="",AND(F4589=F4588,F4589=F4590)),NA(), F4589)</f>
        <v>0</v>
      </c>
      <c r="G6521">
        <f>IF(ISNA(H6521),NA(),G4589)</f>
        <v>0</v>
      </c>
      <c r="H6521">
        <f>IF(OR(H4589="",AND(H4589=H4588,H4589=H4590)),NA(), H4589)</f>
        <v>0</v>
      </c>
      <c r="K6521">
        <f>IF(ISNA(L6521),NA(),K4589)</f>
        <v>0</v>
      </c>
      <c r="L6521">
        <f>IF(OR(L4589="",AND(L4589=L4588,L4589=L4590)),NA(), L4589)</f>
        <v>0</v>
      </c>
      <c r="M6521">
        <f>IF(ISNA(N6521),NA(),M4589)</f>
        <v>0</v>
      </c>
      <c r="N6521">
        <f>IF(OR(N4589="",AND(N4589=N4588,N4589=N4590)),NA(), N4589)</f>
        <v>0</v>
      </c>
    </row>
    <row r="6522" spans="5:14">
      <c r="E6522">
        <f>IF(ISNA(F6522),NA(),E4590)</f>
        <v>0</v>
      </c>
      <c r="F6522">
        <f>IF(OR(F4590="",AND(F4590=F4589,F4590=F4591)),NA(), F4590)</f>
        <v>0</v>
      </c>
      <c r="G6522">
        <f>IF(ISNA(H6522),NA(),G4590)</f>
        <v>0</v>
      </c>
      <c r="H6522">
        <f>IF(OR(H4590="",AND(H4590=H4589,H4590=H4591)),NA(), H4590)</f>
        <v>0</v>
      </c>
      <c r="K6522">
        <f>IF(ISNA(L6522),NA(),K4590)</f>
        <v>0</v>
      </c>
      <c r="L6522">
        <f>IF(OR(L4590="",AND(L4590=L4589,L4590=L4591)),NA(), L4590)</f>
        <v>0</v>
      </c>
      <c r="M6522">
        <f>IF(ISNA(N6522),NA(),M4590)</f>
        <v>0</v>
      </c>
      <c r="N6522">
        <f>IF(OR(N4590="",AND(N4590=N4589,N4590=N4591)),NA(), N4590)</f>
        <v>0</v>
      </c>
    </row>
    <row r="6523" spans="5:14">
      <c r="E6523">
        <f>IF(ISNA(F6523),NA(),E4591)</f>
        <v>0</v>
      </c>
      <c r="F6523">
        <f>IF(OR(F4591="",AND(F4591=F4590,F4591=F4592)),NA(), F4591)</f>
        <v>0</v>
      </c>
      <c r="G6523">
        <f>IF(ISNA(H6523),NA(),G4591)</f>
        <v>0</v>
      </c>
      <c r="H6523">
        <f>IF(OR(H4591="",AND(H4591=H4590,H4591=H4592)),NA(), H4591)</f>
        <v>0</v>
      </c>
      <c r="K6523">
        <f>IF(ISNA(L6523),NA(),K4591)</f>
        <v>0</v>
      </c>
      <c r="L6523">
        <f>IF(OR(L4591="",AND(L4591=L4590,L4591=L4592)),NA(), L4591)</f>
        <v>0</v>
      </c>
      <c r="M6523">
        <f>IF(ISNA(N6523),NA(),M4591)</f>
        <v>0</v>
      </c>
      <c r="N6523">
        <f>IF(OR(N4591="",AND(N4591=N4590,N4591=N4592)),NA(), N4591)</f>
        <v>0</v>
      </c>
    </row>
    <row r="6524" spans="5:14">
      <c r="E6524">
        <f>IF(ISNA(F6524),NA(),E4592)</f>
        <v>0</v>
      </c>
      <c r="F6524">
        <f>IF(OR(F4592="",AND(F4592=F4591,F4592=F4593)),NA(), F4592)</f>
        <v>0</v>
      </c>
      <c r="G6524">
        <f>IF(ISNA(H6524),NA(),G4592)</f>
        <v>0</v>
      </c>
      <c r="H6524">
        <f>IF(OR(H4592="",AND(H4592=H4591,H4592=H4593)),NA(), H4592)</f>
        <v>0</v>
      </c>
      <c r="K6524">
        <f>IF(ISNA(L6524),NA(),K4592)</f>
        <v>0</v>
      </c>
      <c r="L6524">
        <f>IF(OR(L4592="",AND(L4592=L4591,L4592=L4593)),NA(), L4592)</f>
        <v>0</v>
      </c>
      <c r="M6524">
        <f>IF(ISNA(N6524),NA(),M4592)</f>
        <v>0</v>
      </c>
      <c r="N6524">
        <f>IF(OR(N4592="",AND(N4592=N4591,N4592=N4593)),NA(), N4592)</f>
        <v>0</v>
      </c>
    </row>
    <row r="6525" spans="5:14">
      <c r="E6525">
        <f>IF(ISNA(F6525),NA(),E4593)</f>
        <v>0</v>
      </c>
      <c r="F6525">
        <f>IF(OR(F4593="",AND(F4593=F4592,F4593=F4594)),NA(), F4593)</f>
        <v>0</v>
      </c>
      <c r="G6525">
        <f>IF(ISNA(H6525),NA(),G4593)</f>
        <v>0</v>
      </c>
      <c r="H6525">
        <f>IF(OR(H4593="",AND(H4593=H4592,H4593=H4594)),NA(), H4593)</f>
        <v>0</v>
      </c>
      <c r="K6525">
        <f>IF(ISNA(L6525),NA(),K4593)</f>
        <v>0</v>
      </c>
      <c r="L6525">
        <f>IF(OR(L4593="",AND(L4593=L4592,L4593=L4594)),NA(), L4593)</f>
        <v>0</v>
      </c>
      <c r="M6525">
        <f>IF(ISNA(N6525),NA(),M4593)</f>
        <v>0</v>
      </c>
      <c r="N6525">
        <f>IF(OR(N4593="",AND(N4593=N4592,N4593=N4594)),NA(), N4593)</f>
        <v>0</v>
      </c>
    </row>
    <row r="6526" spans="5:14">
      <c r="E6526">
        <f>IF(ISNA(F6526),NA(),E4594)</f>
        <v>0</v>
      </c>
      <c r="F6526">
        <f>IF(OR(F4594="",AND(F4594=F4593,F4594=F4595)),NA(), F4594)</f>
        <v>0</v>
      </c>
      <c r="G6526">
        <f>IF(ISNA(H6526),NA(),G4594)</f>
        <v>0</v>
      </c>
      <c r="H6526">
        <f>IF(OR(H4594="",AND(H4594=H4593,H4594=H4595)),NA(), H4594)</f>
        <v>0</v>
      </c>
      <c r="K6526">
        <f>IF(ISNA(L6526),NA(),K4594)</f>
        <v>0</v>
      </c>
      <c r="L6526">
        <f>IF(OR(L4594="",AND(L4594=L4593,L4594=L4595)),NA(), L4594)</f>
        <v>0</v>
      </c>
      <c r="M6526">
        <f>IF(ISNA(N6526),NA(),M4594)</f>
        <v>0</v>
      </c>
      <c r="N6526">
        <f>IF(OR(N4594="",AND(N4594=N4593,N4594=N4595)),NA(), N4594)</f>
        <v>0</v>
      </c>
    </row>
    <row r="6527" spans="5:14">
      <c r="E6527">
        <f>IF(ISNA(F6527),NA(),E4595)</f>
        <v>0</v>
      </c>
      <c r="F6527">
        <f>IF(OR(F4595="",AND(F4595=F4594,F4595=F4596)),NA(), F4595)</f>
        <v>0</v>
      </c>
      <c r="G6527">
        <f>IF(ISNA(H6527),NA(),G4595)</f>
        <v>0</v>
      </c>
      <c r="H6527">
        <f>IF(OR(H4595="",AND(H4595=H4594,H4595=H4596)),NA(), H4595)</f>
        <v>0</v>
      </c>
      <c r="K6527">
        <f>IF(ISNA(L6527),NA(),K4595)</f>
        <v>0</v>
      </c>
      <c r="L6527">
        <f>IF(OR(L4595="",AND(L4595=L4594,L4595=L4596)),NA(), L4595)</f>
        <v>0</v>
      </c>
      <c r="M6527">
        <f>IF(ISNA(N6527),NA(),M4595)</f>
        <v>0</v>
      </c>
      <c r="N6527">
        <f>IF(OR(N4595="",AND(N4595=N4594,N4595=N4596)),NA(), N4595)</f>
        <v>0</v>
      </c>
    </row>
    <row r="6528" spans="5:14">
      <c r="E6528">
        <f>IF(ISNA(F6528),NA(),E4596)</f>
        <v>0</v>
      </c>
      <c r="F6528">
        <f>IF(OR(F4596="",AND(F4596=F4595,F4596=F4597)),NA(), F4596)</f>
        <v>0</v>
      </c>
      <c r="G6528">
        <f>IF(ISNA(H6528),NA(),G4596)</f>
        <v>0</v>
      </c>
      <c r="H6528">
        <f>IF(OR(H4596="",AND(H4596=H4595,H4596=H4597)),NA(), H4596)</f>
        <v>0</v>
      </c>
      <c r="K6528">
        <f>IF(ISNA(L6528),NA(),K4596)</f>
        <v>0</v>
      </c>
      <c r="L6528">
        <f>IF(OR(L4596="",AND(L4596=L4595,L4596=L4597)),NA(), L4596)</f>
        <v>0</v>
      </c>
      <c r="M6528">
        <f>IF(ISNA(N6528),NA(),M4596)</f>
        <v>0</v>
      </c>
      <c r="N6528">
        <f>IF(OR(N4596="",AND(N4596=N4595,N4596=N4597)),NA(), N4596)</f>
        <v>0</v>
      </c>
    </row>
    <row r="6529" spans="5:14">
      <c r="E6529">
        <f>IF(ISNA(F6529),NA(),E4597)</f>
        <v>0</v>
      </c>
      <c r="F6529">
        <f>IF(OR(F4597="",AND(F4597=F4596,F4597=F4598)),NA(), F4597)</f>
        <v>0</v>
      </c>
      <c r="G6529">
        <f>IF(ISNA(H6529),NA(),G4597)</f>
        <v>0</v>
      </c>
      <c r="H6529">
        <f>IF(OR(H4597="",AND(H4597=H4596,H4597=H4598)),NA(), H4597)</f>
        <v>0</v>
      </c>
      <c r="K6529">
        <f>IF(ISNA(L6529),NA(),K4597)</f>
        <v>0</v>
      </c>
      <c r="L6529">
        <f>IF(OR(L4597="",AND(L4597=L4596,L4597=L4598)),NA(), L4597)</f>
        <v>0</v>
      </c>
      <c r="M6529">
        <f>IF(ISNA(N6529),NA(),M4597)</f>
        <v>0</v>
      </c>
      <c r="N6529">
        <f>IF(OR(N4597="",AND(N4597=N4596,N4597=N4598)),NA(), N4597)</f>
        <v>0</v>
      </c>
    </row>
    <row r="6530" spans="5:14">
      <c r="E6530">
        <f>IF(ISNA(F6530),NA(),E4598)</f>
        <v>0</v>
      </c>
      <c r="F6530">
        <f>IF(OR(F4598="",AND(F4598=F4597,F4598=F4599)),NA(), F4598)</f>
        <v>0</v>
      </c>
      <c r="G6530">
        <f>IF(ISNA(H6530),NA(),G4598)</f>
        <v>0</v>
      </c>
      <c r="H6530">
        <f>IF(OR(H4598="",AND(H4598=H4597,H4598=H4599)),NA(), H4598)</f>
        <v>0</v>
      </c>
      <c r="K6530">
        <f>IF(ISNA(L6530),NA(),K4598)</f>
        <v>0</v>
      </c>
      <c r="L6530">
        <f>IF(OR(L4598="",AND(L4598=L4597,L4598=L4599)),NA(), L4598)</f>
        <v>0</v>
      </c>
      <c r="M6530">
        <f>IF(ISNA(N6530),NA(),M4598)</f>
        <v>0</v>
      </c>
      <c r="N6530">
        <f>IF(OR(N4598="",AND(N4598=N4597,N4598=N4599)),NA(), N4598)</f>
        <v>0</v>
      </c>
    </row>
    <row r="6531" spans="5:14">
      <c r="E6531">
        <f>IF(ISNA(F6531),NA(),E4599)</f>
        <v>0</v>
      </c>
      <c r="F6531">
        <f>IF(OR(F4599="",AND(F4599=F4598,F4599=F4600)),NA(), F4599)</f>
        <v>0</v>
      </c>
      <c r="G6531">
        <f>IF(ISNA(H6531),NA(),G4599)</f>
        <v>0</v>
      </c>
      <c r="H6531">
        <f>IF(OR(H4599="",AND(H4599=H4598,H4599=H4600)),NA(), H4599)</f>
        <v>0</v>
      </c>
      <c r="K6531">
        <f>IF(ISNA(L6531),NA(),K4599)</f>
        <v>0</v>
      </c>
      <c r="L6531">
        <f>IF(OR(L4599="",AND(L4599=L4598,L4599=L4600)),NA(), L4599)</f>
        <v>0</v>
      </c>
      <c r="M6531">
        <f>IF(ISNA(N6531),NA(),M4599)</f>
        <v>0</v>
      </c>
      <c r="N6531">
        <f>IF(OR(N4599="",AND(N4599=N4598,N4599=N4600)),NA(), N4599)</f>
        <v>0</v>
      </c>
    </row>
    <row r="6532" spans="5:14">
      <c r="E6532">
        <f>IF(ISNA(F6532),NA(),E4600)</f>
        <v>0</v>
      </c>
      <c r="F6532">
        <f>IF(OR(F4600="",AND(F4600=F4599,F4600=F4601)),NA(), F4600)</f>
        <v>0</v>
      </c>
      <c r="G6532">
        <f>IF(ISNA(H6532),NA(),G4600)</f>
        <v>0</v>
      </c>
      <c r="H6532">
        <f>IF(OR(H4600="",AND(H4600=H4599,H4600=H4601)),NA(), H4600)</f>
        <v>0</v>
      </c>
      <c r="K6532">
        <f>IF(ISNA(L6532),NA(),K4600)</f>
        <v>0</v>
      </c>
      <c r="L6532">
        <f>IF(OR(L4600="",AND(L4600=L4599,L4600=L4601)),NA(), L4600)</f>
        <v>0</v>
      </c>
      <c r="M6532">
        <f>IF(ISNA(N6532),NA(),M4600)</f>
        <v>0</v>
      </c>
      <c r="N6532">
        <f>IF(OR(N4600="",AND(N4600=N4599,N4600=N4601)),NA(), N4600)</f>
        <v>0</v>
      </c>
    </row>
    <row r="6533" spans="5:14">
      <c r="E6533">
        <f>IF(ISNA(F6533),NA(),E4601)</f>
        <v>0</v>
      </c>
      <c r="F6533">
        <f>IF(OR(F4601="",AND(F4601=F4600,F4601=F4602)),NA(), F4601)</f>
        <v>0</v>
      </c>
      <c r="G6533">
        <f>IF(ISNA(H6533),NA(),G4601)</f>
        <v>0</v>
      </c>
      <c r="H6533">
        <f>IF(OR(H4601="",AND(H4601=H4600,H4601=H4602)),NA(), H4601)</f>
        <v>0</v>
      </c>
      <c r="K6533">
        <f>IF(ISNA(L6533),NA(),K4601)</f>
        <v>0</v>
      </c>
      <c r="L6533">
        <f>IF(OR(L4601="",AND(L4601=L4600,L4601=L4602)),NA(), L4601)</f>
        <v>0</v>
      </c>
      <c r="M6533">
        <f>IF(ISNA(N6533),NA(),M4601)</f>
        <v>0</v>
      </c>
      <c r="N6533">
        <f>IF(OR(N4601="",AND(N4601=N4600,N4601=N4602)),NA(), N4601)</f>
        <v>0</v>
      </c>
    </row>
    <row r="6534" spans="5:14">
      <c r="E6534">
        <f>IF(ISNA(F6534),NA(),E4602)</f>
        <v>0</v>
      </c>
      <c r="F6534">
        <f>IF(OR(F4602="",AND(F4602=F4601,F4602=F4603)),NA(), F4602)</f>
        <v>0</v>
      </c>
      <c r="G6534">
        <f>IF(ISNA(H6534),NA(),G4602)</f>
        <v>0</v>
      </c>
      <c r="H6534">
        <f>IF(OR(H4602="",AND(H4602=H4601,H4602=H4603)),NA(), H4602)</f>
        <v>0</v>
      </c>
      <c r="K6534">
        <f>IF(ISNA(L6534),NA(),K4602)</f>
        <v>0</v>
      </c>
      <c r="L6534">
        <f>IF(OR(L4602="",AND(L4602=L4601,L4602=L4603)),NA(), L4602)</f>
        <v>0</v>
      </c>
      <c r="M6534">
        <f>IF(ISNA(N6534),NA(),M4602)</f>
        <v>0</v>
      </c>
      <c r="N6534">
        <f>IF(OR(N4602="",AND(N4602=N4601,N4602=N4603)),NA(), N4602)</f>
        <v>0</v>
      </c>
    </row>
    <row r="6535" spans="5:14">
      <c r="E6535">
        <f>IF(ISNA(F6535),NA(),E4603)</f>
        <v>0</v>
      </c>
      <c r="F6535">
        <f>IF(OR(F4603="",AND(F4603=F4602,F4603=F4604)),NA(), F4603)</f>
        <v>0</v>
      </c>
      <c r="G6535">
        <f>IF(ISNA(H6535),NA(),G4603)</f>
        <v>0</v>
      </c>
      <c r="H6535">
        <f>IF(OR(H4603="",AND(H4603=H4602,H4603=H4604)),NA(), H4603)</f>
        <v>0</v>
      </c>
      <c r="K6535">
        <f>IF(ISNA(L6535),NA(),K4603)</f>
        <v>0</v>
      </c>
      <c r="L6535">
        <f>IF(OR(L4603="",AND(L4603=L4602,L4603=L4604)),NA(), L4603)</f>
        <v>0</v>
      </c>
      <c r="M6535">
        <f>IF(ISNA(N6535),NA(),M4603)</f>
        <v>0</v>
      </c>
      <c r="N6535">
        <f>IF(OR(N4603="",AND(N4603=N4602,N4603=N4604)),NA(), N4603)</f>
        <v>0</v>
      </c>
    </row>
    <row r="6536" spans="5:14">
      <c r="E6536">
        <f>IF(ISNA(F6536),NA(),E4604)</f>
        <v>0</v>
      </c>
      <c r="F6536">
        <f>IF(OR(F4604="",AND(F4604=F4603,F4604=F4605)),NA(), F4604)</f>
        <v>0</v>
      </c>
      <c r="G6536">
        <f>IF(ISNA(H6536),NA(),G4604)</f>
        <v>0</v>
      </c>
      <c r="H6536">
        <f>IF(OR(H4604="",AND(H4604=H4603,H4604=H4605)),NA(), H4604)</f>
        <v>0</v>
      </c>
      <c r="K6536">
        <f>IF(ISNA(L6536),NA(),K4604)</f>
        <v>0</v>
      </c>
      <c r="L6536">
        <f>IF(OR(L4604="",AND(L4604=L4603,L4604=L4605)),NA(), L4604)</f>
        <v>0</v>
      </c>
      <c r="M6536">
        <f>IF(ISNA(N6536),NA(),M4604)</f>
        <v>0</v>
      </c>
      <c r="N6536">
        <f>IF(OR(N4604="",AND(N4604=N4603,N4604=N4605)),NA(), N4604)</f>
        <v>0</v>
      </c>
    </row>
    <row r="6537" spans="5:14">
      <c r="E6537">
        <f>IF(ISNA(F6537),NA(),E4605)</f>
        <v>0</v>
      </c>
      <c r="F6537">
        <f>IF(OR(F4605="",AND(F4605=F4604,F4605=F4606)),NA(), F4605)</f>
        <v>0</v>
      </c>
      <c r="G6537">
        <f>IF(ISNA(H6537),NA(),G4605)</f>
        <v>0</v>
      </c>
      <c r="H6537">
        <f>IF(OR(H4605="",AND(H4605=H4604,H4605=H4606)),NA(), H4605)</f>
        <v>0</v>
      </c>
      <c r="K6537">
        <f>IF(ISNA(L6537),NA(),K4605)</f>
        <v>0</v>
      </c>
      <c r="L6537">
        <f>IF(OR(L4605="",AND(L4605=L4604,L4605=L4606)),NA(), L4605)</f>
        <v>0</v>
      </c>
      <c r="M6537">
        <f>IF(ISNA(N6537),NA(),M4605)</f>
        <v>0</v>
      </c>
      <c r="N6537">
        <f>IF(OR(N4605="",AND(N4605=N4604,N4605=N4606)),NA(), N4605)</f>
        <v>0</v>
      </c>
    </row>
    <row r="6538" spans="5:14">
      <c r="E6538">
        <f>IF(ISNA(F6538),NA(),E4606)</f>
        <v>0</v>
      </c>
      <c r="F6538">
        <f>IF(OR(F4606="",AND(F4606=F4605,F4606=F4607)),NA(), F4606)</f>
        <v>0</v>
      </c>
      <c r="G6538">
        <f>IF(ISNA(H6538),NA(),G4606)</f>
        <v>0</v>
      </c>
      <c r="H6538">
        <f>IF(OR(H4606="",AND(H4606=H4605,H4606=H4607)),NA(), H4606)</f>
        <v>0</v>
      </c>
      <c r="K6538">
        <f>IF(ISNA(L6538),NA(),K4606)</f>
        <v>0</v>
      </c>
      <c r="L6538">
        <f>IF(OR(L4606="",AND(L4606=L4605,L4606=L4607)),NA(), L4606)</f>
        <v>0</v>
      </c>
      <c r="M6538">
        <f>IF(ISNA(N6538),NA(),M4606)</f>
        <v>0</v>
      </c>
      <c r="N6538">
        <f>IF(OR(N4606="",AND(N4606=N4605,N4606=N4607)),NA(), N4606)</f>
        <v>0</v>
      </c>
    </row>
    <row r="6539" spans="5:14">
      <c r="E6539">
        <f>IF(ISNA(F6539),NA(),E4607)</f>
        <v>0</v>
      </c>
      <c r="F6539">
        <f>IF(OR(F4607="",AND(F4607=F4606,F4607=F4608)),NA(), F4607)</f>
        <v>0</v>
      </c>
      <c r="G6539">
        <f>IF(ISNA(H6539),NA(),G4607)</f>
        <v>0</v>
      </c>
      <c r="H6539">
        <f>IF(OR(H4607="",AND(H4607=H4606,H4607=H4608)),NA(), H4607)</f>
        <v>0</v>
      </c>
      <c r="K6539">
        <f>IF(ISNA(L6539),NA(),K4607)</f>
        <v>0</v>
      </c>
      <c r="L6539">
        <f>IF(OR(L4607="",AND(L4607=L4606,L4607=L4608)),NA(), L4607)</f>
        <v>0</v>
      </c>
      <c r="M6539">
        <f>IF(ISNA(N6539),NA(),M4607)</f>
        <v>0</v>
      </c>
      <c r="N6539">
        <f>IF(OR(N4607="",AND(N4607=N4606,N4607=N4608)),NA(), N4607)</f>
        <v>0</v>
      </c>
    </row>
    <row r="6540" spans="5:14">
      <c r="E6540">
        <f>IF(ISNA(F6540),NA(),E4608)</f>
        <v>0</v>
      </c>
      <c r="F6540">
        <f>IF(OR(F4608="",AND(F4608=F4607,F4608=F4609)),NA(), F4608)</f>
        <v>0</v>
      </c>
      <c r="G6540">
        <f>IF(ISNA(H6540),NA(),G4608)</f>
        <v>0</v>
      </c>
      <c r="H6540">
        <f>IF(OR(H4608="",AND(H4608=H4607,H4608=H4609)),NA(), H4608)</f>
        <v>0</v>
      </c>
      <c r="K6540">
        <f>IF(ISNA(L6540),NA(),K4608)</f>
        <v>0</v>
      </c>
      <c r="L6540">
        <f>IF(OR(L4608="",AND(L4608=L4607,L4608=L4609)),NA(), L4608)</f>
        <v>0</v>
      </c>
      <c r="M6540">
        <f>IF(ISNA(N6540),NA(),M4608)</f>
        <v>0</v>
      </c>
      <c r="N6540">
        <f>IF(OR(N4608="",AND(N4608=N4607,N4608=N4609)),NA(), N4608)</f>
        <v>0</v>
      </c>
    </row>
    <row r="6541" spans="5:14">
      <c r="E6541">
        <f>IF(ISNA(F6541),NA(),E4609)</f>
        <v>0</v>
      </c>
      <c r="F6541">
        <f>IF(OR(F4609="",AND(F4609=F4608,F4609=F4610)),NA(), F4609)</f>
        <v>0</v>
      </c>
      <c r="G6541">
        <f>IF(ISNA(H6541),NA(),G4609)</f>
        <v>0</v>
      </c>
      <c r="H6541">
        <f>IF(OR(H4609="",AND(H4609=H4608,H4609=H4610)),NA(), H4609)</f>
        <v>0</v>
      </c>
      <c r="K6541">
        <f>IF(ISNA(L6541),NA(),K4609)</f>
        <v>0</v>
      </c>
      <c r="L6541">
        <f>IF(OR(L4609="",AND(L4609=L4608,L4609=L4610)),NA(), L4609)</f>
        <v>0</v>
      </c>
      <c r="M6541">
        <f>IF(ISNA(N6541),NA(),M4609)</f>
        <v>0</v>
      </c>
      <c r="N6541">
        <f>IF(OR(N4609="",AND(N4609=N4608,N4609=N4610)),NA(), N4609)</f>
        <v>0</v>
      </c>
    </row>
    <row r="6542" spans="5:14">
      <c r="E6542">
        <f>IF(ISNA(F6542),NA(),E4610)</f>
        <v>0</v>
      </c>
      <c r="F6542">
        <f>IF(OR(F4610="",AND(F4610=F4609,F4610=F4611)),NA(), F4610)</f>
        <v>0</v>
      </c>
      <c r="G6542">
        <f>IF(ISNA(H6542),NA(),G4610)</f>
        <v>0</v>
      </c>
      <c r="H6542">
        <f>IF(OR(H4610="",AND(H4610=H4609,H4610=H4611)),NA(), H4610)</f>
        <v>0</v>
      </c>
      <c r="K6542">
        <f>IF(ISNA(L6542),NA(),K4610)</f>
        <v>0</v>
      </c>
      <c r="L6542">
        <f>IF(OR(L4610="",AND(L4610=L4609,L4610=L4611)),NA(), L4610)</f>
        <v>0</v>
      </c>
      <c r="M6542">
        <f>IF(ISNA(N6542),NA(),M4610)</f>
        <v>0</v>
      </c>
      <c r="N6542">
        <f>IF(OR(N4610="",AND(N4610=N4609,N4610=N4611)),NA(), N4610)</f>
        <v>0</v>
      </c>
    </row>
    <row r="6543" spans="5:14">
      <c r="E6543">
        <f>IF(ISNA(F6543),NA(),E4611)</f>
        <v>0</v>
      </c>
      <c r="F6543">
        <f>IF(OR(F4611="",AND(F4611=F4610,F4611=F4612)),NA(), F4611)</f>
        <v>0</v>
      </c>
      <c r="G6543">
        <f>IF(ISNA(H6543),NA(),G4611)</f>
        <v>0</v>
      </c>
      <c r="H6543">
        <f>IF(OR(H4611="",AND(H4611=H4610,H4611=H4612)),NA(), H4611)</f>
        <v>0</v>
      </c>
      <c r="K6543">
        <f>IF(ISNA(L6543),NA(),K4611)</f>
        <v>0</v>
      </c>
      <c r="L6543">
        <f>IF(OR(L4611="",AND(L4611=L4610,L4611=L4612)),NA(), L4611)</f>
        <v>0</v>
      </c>
      <c r="M6543">
        <f>IF(ISNA(N6543),NA(),M4611)</f>
        <v>0</v>
      </c>
      <c r="N6543">
        <f>IF(OR(N4611="",AND(N4611=N4610,N4611=N4612)),NA(), N4611)</f>
        <v>0</v>
      </c>
    </row>
    <row r="6544" spans="5:14">
      <c r="E6544">
        <f>IF(ISNA(F6544),NA(),E4612)</f>
        <v>0</v>
      </c>
      <c r="F6544">
        <f>IF(OR(F4612="",AND(F4612=F4611,F4612=F4613)),NA(), F4612)</f>
        <v>0</v>
      </c>
      <c r="G6544">
        <f>IF(ISNA(H6544),NA(),G4612)</f>
        <v>0</v>
      </c>
      <c r="H6544">
        <f>IF(OR(H4612="",AND(H4612=H4611,H4612=H4613)),NA(), H4612)</f>
        <v>0</v>
      </c>
      <c r="K6544">
        <f>IF(ISNA(L6544),NA(),K4612)</f>
        <v>0</v>
      </c>
      <c r="L6544">
        <f>IF(OR(L4612="",AND(L4612=L4611,L4612=L4613)),NA(), L4612)</f>
        <v>0</v>
      </c>
      <c r="M6544">
        <f>IF(ISNA(N6544),NA(),M4612)</f>
        <v>0</v>
      </c>
      <c r="N6544">
        <f>IF(OR(N4612="",AND(N4612=N4611,N4612=N4613)),NA(), N4612)</f>
        <v>0</v>
      </c>
    </row>
    <row r="6545" spans="5:14">
      <c r="E6545">
        <f>IF(ISNA(F6545),NA(),E4613)</f>
        <v>0</v>
      </c>
      <c r="F6545">
        <f>IF(OR(F4613="",AND(F4613=F4612,F4613=F4614)),NA(), F4613)</f>
        <v>0</v>
      </c>
      <c r="G6545">
        <f>IF(ISNA(H6545),NA(),G4613)</f>
        <v>0</v>
      </c>
      <c r="H6545">
        <f>IF(OR(H4613="",AND(H4613=H4612,H4613=H4614)),NA(), H4613)</f>
        <v>0</v>
      </c>
      <c r="K6545">
        <f>IF(ISNA(L6545),NA(),K4613)</f>
        <v>0</v>
      </c>
      <c r="L6545">
        <f>IF(OR(L4613="",AND(L4613=L4612,L4613=L4614)),NA(), L4613)</f>
        <v>0</v>
      </c>
      <c r="M6545">
        <f>IF(ISNA(N6545),NA(),M4613)</f>
        <v>0</v>
      </c>
      <c r="N6545">
        <f>IF(OR(N4613="",AND(N4613=N4612,N4613=N4614)),NA(), N4613)</f>
        <v>0</v>
      </c>
    </row>
    <row r="6546" spans="5:14">
      <c r="E6546">
        <f>IF(ISNA(F6546),NA(),E4614)</f>
        <v>0</v>
      </c>
      <c r="F6546">
        <f>IF(OR(F4614="",AND(F4614=F4613,F4614=F4615)),NA(), F4614)</f>
        <v>0</v>
      </c>
      <c r="G6546">
        <f>IF(ISNA(H6546),NA(),G4614)</f>
        <v>0</v>
      </c>
      <c r="H6546">
        <f>IF(OR(H4614="",AND(H4614=H4613,H4614=H4615)),NA(), H4614)</f>
        <v>0</v>
      </c>
      <c r="K6546">
        <f>IF(ISNA(L6546),NA(),K4614)</f>
        <v>0</v>
      </c>
      <c r="L6546">
        <f>IF(OR(L4614="",AND(L4614=L4613,L4614=L4615)),NA(), L4614)</f>
        <v>0</v>
      </c>
      <c r="M6546">
        <f>IF(ISNA(N6546),NA(),M4614)</f>
        <v>0</v>
      </c>
      <c r="N6546">
        <f>IF(OR(N4614="",AND(N4614=N4613,N4614=N4615)),NA(), N4614)</f>
        <v>0</v>
      </c>
    </row>
    <row r="6547" spans="5:14">
      <c r="E6547">
        <f>IF(ISNA(F6547),NA(),E4615)</f>
        <v>0</v>
      </c>
      <c r="F6547">
        <f>IF(OR(F4615="",AND(F4615=F4614,F4615=F4616)),NA(), F4615)</f>
        <v>0</v>
      </c>
      <c r="G6547">
        <f>IF(ISNA(H6547),NA(),G4615)</f>
        <v>0</v>
      </c>
      <c r="H6547">
        <f>IF(OR(H4615="",AND(H4615=H4614,H4615=H4616)),NA(), H4615)</f>
        <v>0</v>
      </c>
      <c r="K6547">
        <f>IF(ISNA(L6547),NA(),K4615)</f>
        <v>0</v>
      </c>
      <c r="L6547">
        <f>IF(OR(L4615="",AND(L4615=L4614,L4615=L4616)),NA(), L4615)</f>
        <v>0</v>
      </c>
      <c r="M6547">
        <f>IF(ISNA(N6547),NA(),M4615)</f>
        <v>0</v>
      </c>
      <c r="N6547">
        <f>IF(OR(N4615="",AND(N4615=N4614,N4615=N4616)),NA(), N4615)</f>
        <v>0</v>
      </c>
    </row>
    <row r="6548" spans="5:14">
      <c r="E6548">
        <f>IF(ISNA(F6548),NA(),E4616)</f>
        <v>0</v>
      </c>
      <c r="F6548">
        <f>IF(OR(F4616="",AND(F4616=F4615,F4616=F4617)),NA(), F4616)</f>
        <v>0</v>
      </c>
      <c r="G6548">
        <f>IF(ISNA(H6548),NA(),G4616)</f>
        <v>0</v>
      </c>
      <c r="H6548">
        <f>IF(OR(H4616="",AND(H4616=H4615,H4616=H4617)),NA(), H4616)</f>
        <v>0</v>
      </c>
      <c r="K6548">
        <f>IF(ISNA(L6548),NA(),K4616)</f>
        <v>0</v>
      </c>
      <c r="L6548">
        <f>IF(OR(L4616="",AND(L4616=L4615,L4616=L4617)),NA(), L4616)</f>
        <v>0</v>
      </c>
      <c r="M6548">
        <f>IF(ISNA(N6548),NA(),M4616)</f>
        <v>0</v>
      </c>
      <c r="N6548">
        <f>IF(OR(N4616="",AND(N4616=N4615,N4616=N4617)),NA(), N4616)</f>
        <v>0</v>
      </c>
    </row>
    <row r="6549" spans="5:14">
      <c r="E6549">
        <f>IF(ISNA(F6549),NA(),E4617)</f>
        <v>0</v>
      </c>
      <c r="F6549">
        <f>IF(OR(F4617="",AND(F4617=F4616,F4617=F4618)),NA(), F4617)</f>
        <v>0</v>
      </c>
      <c r="G6549">
        <f>IF(ISNA(H6549),NA(),G4617)</f>
        <v>0</v>
      </c>
      <c r="H6549">
        <f>IF(OR(H4617="",AND(H4617=H4616,H4617=H4618)),NA(), H4617)</f>
        <v>0</v>
      </c>
      <c r="K6549">
        <f>IF(ISNA(L6549),NA(),K4617)</f>
        <v>0</v>
      </c>
      <c r="L6549">
        <f>IF(OR(L4617="",AND(L4617=L4616,L4617=L4618)),NA(), L4617)</f>
        <v>0</v>
      </c>
      <c r="M6549">
        <f>IF(ISNA(N6549),NA(),M4617)</f>
        <v>0</v>
      </c>
      <c r="N6549">
        <f>IF(OR(N4617="",AND(N4617=N4616,N4617=N4618)),NA(), N4617)</f>
        <v>0</v>
      </c>
    </row>
    <row r="6550" spans="5:14">
      <c r="E6550">
        <f>IF(ISNA(F6550),NA(),E4618)</f>
        <v>0</v>
      </c>
      <c r="F6550">
        <f>IF(OR(F4618="",AND(F4618=F4617,F4618=F4619)),NA(), F4618)</f>
        <v>0</v>
      </c>
      <c r="G6550">
        <f>IF(ISNA(H6550),NA(),G4618)</f>
        <v>0</v>
      </c>
      <c r="H6550">
        <f>IF(OR(H4618="",AND(H4618=H4617,H4618=H4619)),NA(), H4618)</f>
        <v>0</v>
      </c>
      <c r="K6550">
        <f>IF(ISNA(L6550),NA(),K4618)</f>
        <v>0</v>
      </c>
      <c r="L6550">
        <f>IF(OR(L4618="",AND(L4618=L4617,L4618=L4619)),NA(), L4618)</f>
        <v>0</v>
      </c>
      <c r="M6550">
        <f>IF(ISNA(N6550),NA(),M4618)</f>
        <v>0</v>
      </c>
      <c r="N6550">
        <f>IF(OR(N4618="",AND(N4618=N4617,N4618=N4619)),NA(), N4618)</f>
        <v>0</v>
      </c>
    </row>
    <row r="6551" spans="5:14">
      <c r="E6551">
        <f>IF(ISNA(F6551),NA(),E4619)</f>
        <v>0</v>
      </c>
      <c r="F6551">
        <f>IF(OR(F4619="",AND(F4619=F4618,F4619=F4620)),NA(), F4619)</f>
        <v>0</v>
      </c>
      <c r="G6551">
        <f>IF(ISNA(H6551),NA(),G4619)</f>
        <v>0</v>
      </c>
      <c r="H6551">
        <f>IF(OR(H4619="",AND(H4619=H4618,H4619=H4620)),NA(), H4619)</f>
        <v>0</v>
      </c>
      <c r="K6551">
        <f>IF(ISNA(L6551),NA(),K4619)</f>
        <v>0</v>
      </c>
      <c r="L6551">
        <f>IF(OR(L4619="",AND(L4619=L4618,L4619=L4620)),NA(), L4619)</f>
        <v>0</v>
      </c>
      <c r="M6551">
        <f>IF(ISNA(N6551),NA(),M4619)</f>
        <v>0</v>
      </c>
      <c r="N6551">
        <f>IF(OR(N4619="",AND(N4619=N4618,N4619=N4620)),NA(), N4619)</f>
        <v>0</v>
      </c>
    </row>
    <row r="6552" spans="5:14">
      <c r="E6552">
        <f>IF(ISNA(F6552),NA(),E4620)</f>
        <v>0</v>
      </c>
      <c r="F6552">
        <f>IF(OR(F4620="",AND(F4620=F4619,F4620=F4621)),NA(), F4620)</f>
        <v>0</v>
      </c>
      <c r="G6552">
        <f>IF(ISNA(H6552),NA(),G4620)</f>
        <v>0</v>
      </c>
      <c r="H6552">
        <f>IF(OR(H4620="",AND(H4620=H4619,H4620=H4621)),NA(), H4620)</f>
        <v>0</v>
      </c>
      <c r="K6552">
        <f>IF(ISNA(L6552),NA(),K4620)</f>
        <v>0</v>
      </c>
      <c r="L6552">
        <f>IF(OR(L4620="",AND(L4620=L4619,L4620=L4621)),NA(), L4620)</f>
        <v>0</v>
      </c>
      <c r="M6552">
        <f>IF(ISNA(N6552),NA(),M4620)</f>
        <v>0</v>
      </c>
      <c r="N6552">
        <f>IF(OR(N4620="",AND(N4620=N4619,N4620=N4621)),NA(), N4620)</f>
        <v>0</v>
      </c>
    </row>
    <row r="6553" spans="5:14">
      <c r="E6553">
        <f>IF(ISNA(F6553),NA(),E4621)</f>
        <v>0</v>
      </c>
      <c r="F6553">
        <f>IF(OR(F4621="",AND(F4621=F4620,F4621=F4622)),NA(), F4621)</f>
        <v>0</v>
      </c>
      <c r="G6553">
        <f>IF(ISNA(H6553),NA(),G4621)</f>
        <v>0</v>
      </c>
      <c r="H6553">
        <f>IF(OR(H4621="",AND(H4621=H4620,H4621=H4622)),NA(), H4621)</f>
        <v>0</v>
      </c>
      <c r="K6553">
        <f>IF(ISNA(L6553),NA(),K4621)</f>
        <v>0</v>
      </c>
      <c r="L6553">
        <f>IF(OR(L4621="",AND(L4621=L4620,L4621=L4622)),NA(), L4621)</f>
        <v>0</v>
      </c>
      <c r="M6553">
        <f>IF(ISNA(N6553),NA(),M4621)</f>
        <v>0</v>
      </c>
      <c r="N6553">
        <f>IF(OR(N4621="",AND(N4621=N4620,N4621=N4622)),NA(), N4621)</f>
        <v>0</v>
      </c>
    </row>
    <row r="6554" spans="5:14">
      <c r="E6554">
        <f>IF(ISNA(F6554),NA(),E4622)</f>
        <v>0</v>
      </c>
      <c r="F6554">
        <f>IF(OR(F4622="",AND(F4622=F4621,F4622=F4623)),NA(), F4622)</f>
        <v>0</v>
      </c>
      <c r="G6554">
        <f>IF(ISNA(H6554),NA(),G4622)</f>
        <v>0</v>
      </c>
      <c r="H6554">
        <f>IF(OR(H4622="",AND(H4622=H4621,H4622=H4623)),NA(), H4622)</f>
        <v>0</v>
      </c>
      <c r="K6554">
        <f>IF(ISNA(L6554),NA(),K4622)</f>
        <v>0</v>
      </c>
      <c r="L6554">
        <f>IF(OR(L4622="",AND(L4622=L4621,L4622=L4623)),NA(), L4622)</f>
        <v>0</v>
      </c>
      <c r="M6554">
        <f>IF(ISNA(N6554),NA(),M4622)</f>
        <v>0</v>
      </c>
      <c r="N6554">
        <f>IF(OR(N4622="",AND(N4622=N4621,N4622=N4623)),NA(), N4622)</f>
        <v>0</v>
      </c>
    </row>
    <row r="6555" spans="5:14">
      <c r="E6555">
        <f>IF(ISNA(F6555),NA(),E4623)</f>
        <v>0</v>
      </c>
      <c r="F6555">
        <f>IF(OR(F4623="",AND(F4623=F4622,F4623=F4624)),NA(), F4623)</f>
        <v>0</v>
      </c>
      <c r="G6555">
        <f>IF(ISNA(H6555),NA(),G4623)</f>
        <v>0</v>
      </c>
      <c r="H6555">
        <f>IF(OR(H4623="",AND(H4623=H4622,H4623=H4624)),NA(), H4623)</f>
        <v>0</v>
      </c>
      <c r="K6555">
        <f>IF(ISNA(L6555),NA(),K4623)</f>
        <v>0</v>
      </c>
      <c r="L6555">
        <f>IF(OR(L4623="",AND(L4623=L4622,L4623=L4624)),NA(), L4623)</f>
        <v>0</v>
      </c>
      <c r="M6555">
        <f>IF(ISNA(N6555),NA(),M4623)</f>
        <v>0</v>
      </c>
      <c r="N6555">
        <f>IF(OR(N4623="",AND(N4623=N4622,N4623=N4624)),NA(), N4623)</f>
        <v>0</v>
      </c>
    </row>
    <row r="6556" spans="5:14">
      <c r="E6556">
        <f>IF(ISNA(F6556),NA(),E4624)</f>
        <v>0</v>
      </c>
      <c r="F6556">
        <f>IF(OR(F4624="",AND(F4624=F4623,F4624=F4625)),NA(), F4624)</f>
        <v>0</v>
      </c>
      <c r="G6556">
        <f>IF(ISNA(H6556),NA(),G4624)</f>
        <v>0</v>
      </c>
      <c r="H6556">
        <f>IF(OR(H4624="",AND(H4624=H4623,H4624=H4625)),NA(), H4624)</f>
        <v>0</v>
      </c>
      <c r="K6556">
        <f>IF(ISNA(L6556),NA(),K4624)</f>
        <v>0</v>
      </c>
      <c r="L6556">
        <f>IF(OR(L4624="",AND(L4624=L4623,L4624=L4625)),NA(), L4624)</f>
        <v>0</v>
      </c>
      <c r="M6556">
        <f>IF(ISNA(N6556),NA(),M4624)</f>
        <v>0</v>
      </c>
      <c r="N6556">
        <f>IF(OR(N4624="",AND(N4624=N4623,N4624=N4625)),NA(), N4624)</f>
        <v>0</v>
      </c>
    </row>
    <row r="6557" spans="5:14">
      <c r="E6557">
        <f>IF(ISNA(F6557),NA(),E4625)</f>
        <v>0</v>
      </c>
      <c r="F6557">
        <f>IF(OR(F4625="",AND(F4625=F4624,F4625=F4626)),NA(), F4625)</f>
        <v>0</v>
      </c>
      <c r="G6557">
        <f>IF(ISNA(H6557),NA(),G4625)</f>
        <v>0</v>
      </c>
      <c r="H6557">
        <f>IF(OR(H4625="",AND(H4625=H4624,H4625=H4626)),NA(), H4625)</f>
        <v>0</v>
      </c>
      <c r="K6557">
        <f>IF(ISNA(L6557),NA(),K4625)</f>
        <v>0</v>
      </c>
      <c r="L6557">
        <f>IF(OR(L4625="",AND(L4625=L4624,L4625=L4626)),NA(), L4625)</f>
        <v>0</v>
      </c>
      <c r="M6557">
        <f>IF(ISNA(N6557),NA(),M4625)</f>
        <v>0</v>
      </c>
      <c r="N6557">
        <f>IF(OR(N4625="",AND(N4625=N4624,N4625=N4626)),NA(), N4625)</f>
        <v>0</v>
      </c>
    </row>
    <row r="6558" spans="5:14">
      <c r="E6558">
        <f>IF(ISNA(F6558),NA(),E4626)</f>
        <v>0</v>
      </c>
      <c r="F6558">
        <f>IF(OR(F4626="",AND(F4626=F4625,F4626=F4627)),NA(), F4626)</f>
        <v>0</v>
      </c>
      <c r="G6558">
        <f>IF(ISNA(H6558),NA(),G4626)</f>
        <v>0</v>
      </c>
      <c r="H6558">
        <f>IF(OR(H4626="",AND(H4626=H4625,H4626=H4627)),NA(), H4626)</f>
        <v>0</v>
      </c>
      <c r="K6558">
        <f>IF(ISNA(L6558),NA(),K4626)</f>
        <v>0</v>
      </c>
      <c r="L6558">
        <f>IF(OR(L4626="",AND(L4626=L4625,L4626=L4627)),NA(), L4626)</f>
        <v>0</v>
      </c>
      <c r="M6558">
        <f>IF(ISNA(N6558),NA(),M4626)</f>
        <v>0</v>
      </c>
      <c r="N6558">
        <f>IF(OR(N4626="",AND(N4626=N4625,N4626=N4627)),NA(), N4626)</f>
        <v>0</v>
      </c>
    </row>
    <row r="6559" spans="5:14">
      <c r="E6559">
        <f>IF(ISNA(F6559),NA(),E4627)</f>
        <v>0</v>
      </c>
      <c r="F6559">
        <f>IF(OR(F4627="",AND(F4627=F4626,F4627=F4628)),NA(), F4627)</f>
        <v>0</v>
      </c>
      <c r="G6559">
        <f>IF(ISNA(H6559),NA(),G4627)</f>
        <v>0</v>
      </c>
      <c r="H6559">
        <f>IF(OR(H4627="",AND(H4627=H4626,H4627=H4628)),NA(), H4627)</f>
        <v>0</v>
      </c>
      <c r="K6559">
        <f>IF(ISNA(L6559),NA(),K4627)</f>
        <v>0</v>
      </c>
      <c r="L6559">
        <f>IF(OR(L4627="",AND(L4627=L4626,L4627=L4628)),NA(), L4627)</f>
        <v>0</v>
      </c>
      <c r="M6559">
        <f>IF(ISNA(N6559),NA(),M4627)</f>
        <v>0</v>
      </c>
      <c r="N6559">
        <f>IF(OR(N4627="",AND(N4627=N4626,N4627=N4628)),NA(), N4627)</f>
        <v>0</v>
      </c>
    </row>
    <row r="6560" spans="5:14">
      <c r="E6560">
        <f>IF(ISNA(F6560),NA(),E4628)</f>
        <v>0</v>
      </c>
      <c r="F6560">
        <f>IF(OR(F4628="",AND(F4628=F4627,F4628=F4629)),NA(), F4628)</f>
        <v>0</v>
      </c>
      <c r="G6560">
        <f>IF(ISNA(H6560),NA(),G4628)</f>
        <v>0</v>
      </c>
      <c r="H6560">
        <f>IF(OR(H4628="",AND(H4628=H4627,H4628=H4629)),NA(), H4628)</f>
        <v>0</v>
      </c>
      <c r="K6560">
        <f>IF(ISNA(L6560),NA(),K4628)</f>
        <v>0</v>
      </c>
      <c r="L6560">
        <f>IF(OR(L4628="",AND(L4628=L4627,L4628=L4629)),NA(), L4628)</f>
        <v>0</v>
      </c>
      <c r="M6560">
        <f>IF(ISNA(N6560),NA(),M4628)</f>
        <v>0</v>
      </c>
      <c r="N6560">
        <f>IF(OR(N4628="",AND(N4628=N4627,N4628=N4629)),NA(), N4628)</f>
        <v>0</v>
      </c>
    </row>
    <row r="6561" spans="5:14">
      <c r="E6561">
        <f>IF(ISNA(F6561),NA(),E4629)</f>
        <v>0</v>
      </c>
      <c r="F6561">
        <f>IF(OR(F4629="",AND(F4629=F4628,F4629=F4630)),NA(), F4629)</f>
        <v>0</v>
      </c>
      <c r="G6561">
        <f>IF(ISNA(H6561),NA(),G4629)</f>
        <v>0</v>
      </c>
      <c r="H6561">
        <f>IF(OR(H4629="",AND(H4629=H4628,H4629=H4630)),NA(), H4629)</f>
        <v>0</v>
      </c>
      <c r="K6561">
        <f>IF(ISNA(L6561),NA(),K4629)</f>
        <v>0</v>
      </c>
      <c r="L6561">
        <f>IF(OR(L4629="",AND(L4629=L4628,L4629=L4630)),NA(), L4629)</f>
        <v>0</v>
      </c>
      <c r="M6561">
        <f>IF(ISNA(N6561),NA(),M4629)</f>
        <v>0</v>
      </c>
      <c r="N6561">
        <f>IF(OR(N4629="",AND(N4629=N4628,N4629=N4630)),NA(), N4629)</f>
        <v>0</v>
      </c>
    </row>
    <row r="6562" spans="5:14">
      <c r="E6562">
        <f>IF(ISNA(F6562),NA(),E4630)</f>
        <v>0</v>
      </c>
      <c r="F6562">
        <f>IF(OR(F4630="",AND(F4630=F4629,F4630=F4631)),NA(), F4630)</f>
        <v>0</v>
      </c>
      <c r="G6562">
        <f>IF(ISNA(H6562),NA(),G4630)</f>
        <v>0</v>
      </c>
      <c r="H6562">
        <f>IF(OR(H4630="",AND(H4630=H4629,H4630=H4631)),NA(), H4630)</f>
        <v>0</v>
      </c>
      <c r="K6562">
        <f>IF(ISNA(L6562),NA(),K4630)</f>
        <v>0</v>
      </c>
      <c r="L6562">
        <f>IF(OR(L4630="",AND(L4630=L4629,L4630=L4631)),NA(), L4630)</f>
        <v>0</v>
      </c>
      <c r="M6562">
        <f>IF(ISNA(N6562),NA(),M4630)</f>
        <v>0</v>
      </c>
      <c r="N6562">
        <f>IF(OR(N4630="",AND(N4630=N4629,N4630=N4631)),NA(), N4630)</f>
        <v>0</v>
      </c>
    </row>
    <row r="6563" spans="5:14">
      <c r="E6563">
        <f>IF(ISNA(F6563),NA(),E4631)</f>
        <v>0</v>
      </c>
      <c r="F6563">
        <f>IF(OR(F4631="",AND(F4631=F4630,F4631=F4632)),NA(), F4631)</f>
        <v>0</v>
      </c>
      <c r="G6563">
        <f>IF(ISNA(H6563),NA(),G4631)</f>
        <v>0</v>
      </c>
      <c r="H6563">
        <f>IF(OR(H4631="",AND(H4631=H4630,H4631=H4632)),NA(), H4631)</f>
        <v>0</v>
      </c>
      <c r="K6563">
        <f>IF(ISNA(L6563),NA(),K4631)</f>
        <v>0</v>
      </c>
      <c r="L6563">
        <f>IF(OR(L4631="",AND(L4631=L4630,L4631=L4632)),NA(), L4631)</f>
        <v>0</v>
      </c>
      <c r="M6563">
        <f>IF(ISNA(N6563),NA(),M4631)</f>
        <v>0</v>
      </c>
      <c r="N6563">
        <f>IF(OR(N4631="",AND(N4631=N4630,N4631=N4632)),NA(), N4631)</f>
        <v>0</v>
      </c>
    </row>
    <row r="6564" spans="5:14">
      <c r="E6564">
        <f>IF(ISNA(F6564),NA(),E4632)</f>
        <v>0</v>
      </c>
      <c r="F6564">
        <f>IF(OR(F4632="",AND(F4632=F4631,F4632=F4633)),NA(), F4632)</f>
        <v>0</v>
      </c>
      <c r="G6564">
        <f>IF(ISNA(H6564),NA(),G4632)</f>
        <v>0</v>
      </c>
      <c r="H6564">
        <f>IF(OR(H4632="",AND(H4632=H4631,H4632=H4633)),NA(), H4632)</f>
        <v>0</v>
      </c>
      <c r="K6564">
        <f>IF(ISNA(L6564),NA(),K4632)</f>
        <v>0</v>
      </c>
      <c r="L6564">
        <f>IF(OR(L4632="",AND(L4632=L4631,L4632=L4633)),NA(), L4632)</f>
        <v>0</v>
      </c>
      <c r="M6564">
        <f>IF(ISNA(N6564),NA(),M4632)</f>
        <v>0</v>
      </c>
      <c r="N6564">
        <f>IF(OR(N4632="",AND(N4632=N4631,N4632=N4633)),NA(), N4632)</f>
        <v>0</v>
      </c>
    </row>
    <row r="6565" spans="5:14">
      <c r="E6565">
        <f>IF(ISNA(F6565),NA(),E4633)</f>
        <v>0</v>
      </c>
      <c r="F6565">
        <f>IF(OR(F4633="",AND(F4633=F4632,F4633=F4634)),NA(), F4633)</f>
        <v>0</v>
      </c>
      <c r="G6565">
        <f>IF(ISNA(H6565),NA(),G4633)</f>
        <v>0</v>
      </c>
      <c r="H6565">
        <f>IF(OR(H4633="",AND(H4633=H4632,H4633=H4634)),NA(), H4633)</f>
        <v>0</v>
      </c>
      <c r="K6565">
        <f>IF(ISNA(L6565),NA(),K4633)</f>
        <v>0</v>
      </c>
      <c r="L6565">
        <f>IF(OR(L4633="",AND(L4633=L4632,L4633=L4634)),NA(), L4633)</f>
        <v>0</v>
      </c>
      <c r="M6565">
        <f>IF(ISNA(N6565),NA(),M4633)</f>
        <v>0</v>
      </c>
      <c r="N6565">
        <f>IF(OR(N4633="",AND(N4633=N4632,N4633=N4634)),NA(), N4633)</f>
        <v>0</v>
      </c>
    </row>
    <row r="6566" spans="5:14">
      <c r="E6566">
        <f>IF(ISNA(F6566),NA(),E4634)</f>
        <v>0</v>
      </c>
      <c r="F6566">
        <f>IF(OR(F4634="",AND(F4634=F4633,F4634=F4635)),NA(), F4634)</f>
        <v>0</v>
      </c>
      <c r="G6566">
        <f>IF(ISNA(H6566),NA(),G4634)</f>
        <v>0</v>
      </c>
      <c r="H6566">
        <f>IF(OR(H4634="",AND(H4634=H4633,H4634=H4635)),NA(), H4634)</f>
        <v>0</v>
      </c>
      <c r="K6566">
        <f>IF(ISNA(L6566),NA(),K4634)</f>
        <v>0</v>
      </c>
      <c r="L6566">
        <f>IF(OR(L4634="",AND(L4634=L4633,L4634=L4635)),NA(), L4634)</f>
        <v>0</v>
      </c>
      <c r="M6566">
        <f>IF(ISNA(N6566),NA(),M4634)</f>
        <v>0</v>
      </c>
      <c r="N6566">
        <f>IF(OR(N4634="",AND(N4634=N4633,N4634=N4635)),NA(), N4634)</f>
        <v>0</v>
      </c>
    </row>
    <row r="6567" spans="5:14">
      <c r="E6567">
        <f>IF(ISNA(F6567),NA(),E4635)</f>
        <v>0</v>
      </c>
      <c r="F6567">
        <f>IF(OR(F4635="",AND(F4635=F4634,F4635=F4636)),NA(), F4635)</f>
        <v>0</v>
      </c>
      <c r="G6567">
        <f>IF(ISNA(H6567),NA(),G4635)</f>
        <v>0</v>
      </c>
      <c r="H6567">
        <f>IF(OR(H4635="",AND(H4635=H4634,H4635=H4636)),NA(), H4635)</f>
        <v>0</v>
      </c>
      <c r="K6567">
        <f>IF(ISNA(L6567),NA(),K4635)</f>
        <v>0</v>
      </c>
      <c r="L6567">
        <f>IF(OR(L4635="",AND(L4635=L4634,L4635=L4636)),NA(), L4635)</f>
        <v>0</v>
      </c>
      <c r="M6567">
        <f>IF(ISNA(N6567),NA(),M4635)</f>
        <v>0</v>
      </c>
      <c r="N6567">
        <f>IF(OR(N4635="",AND(N4635=N4634,N4635=N4636)),NA(), N4635)</f>
        <v>0</v>
      </c>
    </row>
    <row r="6568" spans="5:14">
      <c r="E6568">
        <f>IF(ISNA(F6568),NA(),E4636)</f>
        <v>0</v>
      </c>
      <c r="F6568">
        <f>IF(OR(F4636="",AND(F4636=F4635,F4636=F4637)),NA(), F4636)</f>
        <v>0</v>
      </c>
      <c r="G6568">
        <f>IF(ISNA(H6568),NA(),G4636)</f>
        <v>0</v>
      </c>
      <c r="H6568">
        <f>IF(OR(H4636="",AND(H4636=H4635,H4636=H4637)),NA(), H4636)</f>
        <v>0</v>
      </c>
      <c r="K6568">
        <f>IF(ISNA(L6568),NA(),K4636)</f>
        <v>0</v>
      </c>
      <c r="L6568">
        <f>IF(OR(L4636="",AND(L4636=L4635,L4636=L4637)),NA(), L4636)</f>
        <v>0</v>
      </c>
      <c r="M6568">
        <f>IF(ISNA(N6568),NA(),M4636)</f>
        <v>0</v>
      </c>
      <c r="N6568">
        <f>IF(OR(N4636="",AND(N4636=N4635,N4636=N4637)),NA(), N4636)</f>
        <v>0</v>
      </c>
    </row>
    <row r="6569" spans="5:14">
      <c r="E6569">
        <f>IF(ISNA(F6569),NA(),E4637)</f>
        <v>0</v>
      </c>
      <c r="F6569">
        <f>IF(OR(F4637="",AND(F4637=F4636,F4637=F4638)),NA(), F4637)</f>
        <v>0</v>
      </c>
      <c r="G6569">
        <f>IF(ISNA(H6569),NA(),G4637)</f>
        <v>0</v>
      </c>
      <c r="H6569">
        <f>IF(OR(H4637="",AND(H4637=H4636,H4637=H4638)),NA(), H4637)</f>
        <v>0</v>
      </c>
      <c r="K6569">
        <f>IF(ISNA(L6569),NA(),K4637)</f>
        <v>0</v>
      </c>
      <c r="L6569">
        <f>IF(OR(L4637="",AND(L4637=L4636,L4637=L4638)),NA(), L4637)</f>
        <v>0</v>
      </c>
      <c r="M6569">
        <f>IF(ISNA(N6569),NA(),M4637)</f>
        <v>0</v>
      </c>
      <c r="N6569">
        <f>IF(OR(N4637="",AND(N4637=N4636,N4637=N4638)),NA(), N4637)</f>
        <v>0</v>
      </c>
    </row>
    <row r="6570" spans="5:14">
      <c r="E6570">
        <f>IF(ISNA(F6570),NA(),E4638)</f>
        <v>0</v>
      </c>
      <c r="F6570">
        <f>IF(OR(F4638="",AND(F4638=F4637,F4638=F4639)),NA(), F4638)</f>
        <v>0</v>
      </c>
      <c r="G6570">
        <f>IF(ISNA(H6570),NA(),G4638)</f>
        <v>0</v>
      </c>
      <c r="H6570">
        <f>IF(OR(H4638="",AND(H4638=H4637,H4638=H4639)),NA(), H4638)</f>
        <v>0</v>
      </c>
      <c r="K6570">
        <f>IF(ISNA(L6570),NA(),K4638)</f>
        <v>0</v>
      </c>
      <c r="L6570">
        <f>IF(OR(L4638="",AND(L4638=L4637,L4638=L4639)),NA(), L4638)</f>
        <v>0</v>
      </c>
      <c r="M6570">
        <f>IF(ISNA(N6570),NA(),M4638)</f>
        <v>0</v>
      </c>
      <c r="N6570">
        <f>IF(OR(N4638="",AND(N4638=N4637,N4638=N4639)),NA(), N4638)</f>
        <v>0</v>
      </c>
    </row>
    <row r="6571" spans="5:14">
      <c r="E6571">
        <f>IF(ISNA(F6571),NA(),E4639)</f>
        <v>0</v>
      </c>
      <c r="F6571">
        <f>IF(OR(F4639="",AND(F4639=F4638,F4639=F4640)),NA(), F4639)</f>
        <v>0</v>
      </c>
      <c r="G6571">
        <f>IF(ISNA(H6571),NA(),G4639)</f>
        <v>0</v>
      </c>
      <c r="H6571">
        <f>IF(OR(H4639="",AND(H4639=H4638,H4639=H4640)),NA(), H4639)</f>
        <v>0</v>
      </c>
      <c r="K6571">
        <f>IF(ISNA(L6571),NA(),K4639)</f>
        <v>0</v>
      </c>
      <c r="L6571">
        <f>IF(OR(L4639="",AND(L4639=L4638,L4639=L4640)),NA(), L4639)</f>
        <v>0</v>
      </c>
      <c r="M6571">
        <f>IF(ISNA(N6571),NA(),M4639)</f>
        <v>0</v>
      </c>
      <c r="N6571">
        <f>IF(OR(N4639="",AND(N4639=N4638,N4639=N4640)),NA(), N4639)</f>
        <v>0</v>
      </c>
    </row>
    <row r="6572" spans="5:14">
      <c r="E6572">
        <f>IF(ISNA(F6572),NA(),E4640)</f>
        <v>0</v>
      </c>
      <c r="F6572">
        <f>IF(OR(F4640="",AND(F4640=F4639,F4640=F4641)),NA(), F4640)</f>
        <v>0</v>
      </c>
      <c r="G6572">
        <f>IF(ISNA(H6572),NA(),G4640)</f>
        <v>0</v>
      </c>
      <c r="H6572">
        <f>IF(OR(H4640="",AND(H4640=H4639,H4640=H4641)),NA(), H4640)</f>
        <v>0</v>
      </c>
      <c r="K6572">
        <f>IF(ISNA(L6572),NA(),K4640)</f>
        <v>0</v>
      </c>
      <c r="L6572">
        <f>IF(OR(L4640="",AND(L4640=L4639,L4640=L4641)),NA(), L4640)</f>
        <v>0</v>
      </c>
      <c r="M6572">
        <f>IF(ISNA(N6572),NA(),M4640)</f>
        <v>0</v>
      </c>
      <c r="N6572">
        <f>IF(OR(N4640="",AND(N4640=N4639,N4640=N4641)),NA(), N4640)</f>
        <v>0</v>
      </c>
    </row>
    <row r="6573" spans="5:14">
      <c r="E6573">
        <f>IF(ISNA(F6573),NA(),E4641)</f>
        <v>0</v>
      </c>
      <c r="F6573">
        <f>IF(OR(F4641="",AND(F4641=F4640,F4641=F4642)),NA(), F4641)</f>
        <v>0</v>
      </c>
      <c r="G6573">
        <f>IF(ISNA(H6573),NA(),G4641)</f>
        <v>0</v>
      </c>
      <c r="H6573">
        <f>IF(OR(H4641="",AND(H4641=H4640,H4641=H4642)),NA(), H4641)</f>
        <v>0</v>
      </c>
      <c r="K6573">
        <f>IF(ISNA(L6573),NA(),K4641)</f>
        <v>0</v>
      </c>
      <c r="L6573">
        <f>IF(OR(L4641="",AND(L4641=L4640,L4641=L4642)),NA(), L4641)</f>
        <v>0</v>
      </c>
      <c r="M6573">
        <f>IF(ISNA(N6573),NA(),M4641)</f>
        <v>0</v>
      </c>
      <c r="N6573">
        <f>IF(OR(N4641="",AND(N4641=N4640,N4641=N4642)),NA(), N4641)</f>
        <v>0</v>
      </c>
    </row>
    <row r="6574" spans="5:14">
      <c r="E6574">
        <f>IF(ISNA(F6574),NA(),E4642)</f>
        <v>0</v>
      </c>
      <c r="F6574">
        <f>IF(OR(F4642="",AND(F4642=F4641,F4642=F4643)),NA(), F4642)</f>
        <v>0</v>
      </c>
      <c r="G6574">
        <f>IF(ISNA(H6574),NA(),G4642)</f>
        <v>0</v>
      </c>
      <c r="H6574">
        <f>IF(OR(H4642="",AND(H4642=H4641,H4642=H4643)),NA(), H4642)</f>
        <v>0</v>
      </c>
      <c r="K6574">
        <f>IF(ISNA(L6574),NA(),K4642)</f>
        <v>0</v>
      </c>
      <c r="L6574">
        <f>IF(OR(L4642="",AND(L4642=L4641,L4642=L4643)),NA(), L4642)</f>
        <v>0</v>
      </c>
      <c r="M6574">
        <f>IF(ISNA(N6574),NA(),M4642)</f>
        <v>0</v>
      </c>
      <c r="N6574">
        <f>IF(OR(N4642="",AND(N4642=N4641,N4642=N4643)),NA(), N4642)</f>
        <v>0</v>
      </c>
    </row>
    <row r="6575" spans="5:14">
      <c r="E6575">
        <f>IF(ISNA(F6575),NA(),E4643)</f>
        <v>0</v>
      </c>
      <c r="F6575">
        <f>IF(OR(F4643="",AND(F4643=F4642,F4643=F4644)),NA(), F4643)</f>
        <v>0</v>
      </c>
      <c r="G6575">
        <f>IF(ISNA(H6575),NA(),G4643)</f>
        <v>0</v>
      </c>
      <c r="H6575">
        <f>IF(OR(H4643="",AND(H4643=H4642,H4643=H4644)),NA(), H4643)</f>
        <v>0</v>
      </c>
      <c r="K6575">
        <f>IF(ISNA(L6575),NA(),K4643)</f>
        <v>0</v>
      </c>
      <c r="L6575">
        <f>IF(OR(L4643="",AND(L4643=L4642,L4643=L4644)),NA(), L4643)</f>
        <v>0</v>
      </c>
      <c r="M6575">
        <f>IF(ISNA(N6575),NA(),M4643)</f>
        <v>0</v>
      </c>
      <c r="N6575">
        <f>IF(OR(N4643="",AND(N4643=N4642,N4643=N4644)),NA(), N4643)</f>
        <v>0</v>
      </c>
    </row>
    <row r="6576" spans="5:14">
      <c r="E6576">
        <f>IF(ISNA(F6576),NA(),E4644)</f>
        <v>0</v>
      </c>
      <c r="F6576">
        <f>IF(OR(F4644="",AND(F4644=F4643,F4644=F4645)),NA(), F4644)</f>
        <v>0</v>
      </c>
      <c r="G6576">
        <f>IF(ISNA(H6576),NA(),G4644)</f>
        <v>0</v>
      </c>
      <c r="H6576">
        <f>IF(OR(H4644="",AND(H4644=H4643,H4644=H4645)),NA(), H4644)</f>
        <v>0</v>
      </c>
      <c r="K6576">
        <f>IF(ISNA(L6576),NA(),K4644)</f>
        <v>0</v>
      </c>
      <c r="L6576">
        <f>IF(OR(L4644="",AND(L4644=L4643,L4644=L4645)),NA(), L4644)</f>
        <v>0</v>
      </c>
      <c r="M6576">
        <f>IF(ISNA(N6576),NA(),M4644)</f>
        <v>0</v>
      </c>
      <c r="N6576">
        <f>IF(OR(N4644="",AND(N4644=N4643,N4644=N4645)),NA(), N4644)</f>
        <v>0</v>
      </c>
    </row>
    <row r="6577" spans="5:14">
      <c r="E6577">
        <f>IF(ISNA(F6577),NA(),E4645)</f>
        <v>0</v>
      </c>
      <c r="F6577">
        <f>IF(OR(F4645="",AND(F4645=F4644,F4645=F4646)),NA(), F4645)</f>
        <v>0</v>
      </c>
      <c r="G6577">
        <f>IF(ISNA(H6577),NA(),G4645)</f>
        <v>0</v>
      </c>
      <c r="H6577">
        <f>IF(OR(H4645="",AND(H4645=H4644,H4645=H4646)),NA(), H4645)</f>
        <v>0</v>
      </c>
      <c r="K6577">
        <f>IF(ISNA(L6577),NA(),K4645)</f>
        <v>0</v>
      </c>
      <c r="L6577">
        <f>IF(OR(L4645="",AND(L4645=L4644,L4645=L4646)),NA(), L4645)</f>
        <v>0</v>
      </c>
      <c r="M6577">
        <f>IF(ISNA(N6577),NA(),M4645)</f>
        <v>0</v>
      </c>
      <c r="N6577">
        <f>IF(OR(N4645="",AND(N4645=N4644,N4645=N4646)),NA(), N4645)</f>
        <v>0</v>
      </c>
    </row>
    <row r="6578" spans="5:14">
      <c r="E6578">
        <f>IF(ISNA(F6578),NA(),E4646)</f>
        <v>0</v>
      </c>
      <c r="F6578">
        <f>IF(OR(F4646="",AND(F4646=F4645,F4646=F4647)),NA(), F4646)</f>
        <v>0</v>
      </c>
      <c r="G6578">
        <f>IF(ISNA(H6578),NA(),G4646)</f>
        <v>0</v>
      </c>
      <c r="H6578">
        <f>IF(OR(H4646="",AND(H4646=H4645,H4646=H4647)),NA(), H4646)</f>
        <v>0</v>
      </c>
      <c r="K6578">
        <f>IF(ISNA(L6578),NA(),K4646)</f>
        <v>0</v>
      </c>
      <c r="L6578">
        <f>IF(OR(L4646="",AND(L4646=L4645,L4646=L4647)),NA(), L4646)</f>
        <v>0</v>
      </c>
      <c r="M6578">
        <f>IF(ISNA(N6578),NA(),M4646)</f>
        <v>0</v>
      </c>
      <c r="N6578">
        <f>IF(OR(N4646="",AND(N4646=N4645,N4646=N4647)),NA(), N4646)</f>
        <v>0</v>
      </c>
    </row>
    <row r="6579" spans="5:14">
      <c r="E6579">
        <f>IF(ISNA(F6579),NA(),E4647)</f>
        <v>0</v>
      </c>
      <c r="F6579">
        <f>IF(OR(F4647="",AND(F4647=F4646,F4647=F4648)),NA(), F4647)</f>
        <v>0</v>
      </c>
      <c r="G6579">
        <f>IF(ISNA(H6579),NA(),G4647)</f>
        <v>0</v>
      </c>
      <c r="H6579">
        <f>IF(OR(H4647="",AND(H4647=H4646,H4647=H4648)),NA(), H4647)</f>
        <v>0</v>
      </c>
      <c r="K6579">
        <f>IF(ISNA(L6579),NA(),K4647)</f>
        <v>0</v>
      </c>
      <c r="L6579">
        <f>IF(OR(L4647="",AND(L4647=L4646,L4647=L4648)),NA(), L4647)</f>
        <v>0</v>
      </c>
      <c r="M6579">
        <f>IF(ISNA(N6579),NA(),M4647)</f>
        <v>0</v>
      </c>
      <c r="N6579">
        <f>IF(OR(N4647="",AND(N4647=N4646,N4647=N4648)),NA(), N4647)</f>
        <v>0</v>
      </c>
    </row>
    <row r="6580" spans="5:14">
      <c r="E6580">
        <f>IF(ISNA(F6580),NA(),E4648)</f>
        <v>0</v>
      </c>
      <c r="F6580">
        <f>IF(OR(F4648="",AND(F4648=F4647,F4648=F4649)),NA(), F4648)</f>
        <v>0</v>
      </c>
      <c r="G6580">
        <f>IF(ISNA(H6580),NA(),G4648)</f>
        <v>0</v>
      </c>
      <c r="H6580">
        <f>IF(OR(H4648="",AND(H4648=H4647,H4648=H4649)),NA(), H4648)</f>
        <v>0</v>
      </c>
      <c r="K6580">
        <f>IF(ISNA(L6580),NA(),K4648)</f>
        <v>0</v>
      </c>
      <c r="L6580">
        <f>IF(OR(L4648="",AND(L4648=L4647,L4648=L4649)),NA(), L4648)</f>
        <v>0</v>
      </c>
      <c r="M6580">
        <f>IF(ISNA(N6580),NA(),M4648)</f>
        <v>0</v>
      </c>
      <c r="N6580">
        <f>IF(OR(N4648="",AND(N4648=N4647,N4648=N4649)),NA(), N4648)</f>
        <v>0</v>
      </c>
    </row>
    <row r="6581" spans="5:14">
      <c r="E6581">
        <f>IF(ISNA(F6581),NA(),E4649)</f>
        <v>0</v>
      </c>
      <c r="F6581">
        <f>IF(OR(F4649="",AND(F4649=F4648,F4649=F4650)),NA(), F4649)</f>
        <v>0</v>
      </c>
      <c r="G6581">
        <f>IF(ISNA(H6581),NA(),G4649)</f>
        <v>0</v>
      </c>
      <c r="H6581">
        <f>IF(OR(H4649="",AND(H4649=H4648,H4649=H4650)),NA(), H4649)</f>
        <v>0</v>
      </c>
      <c r="K6581">
        <f>IF(ISNA(L6581),NA(),K4649)</f>
        <v>0</v>
      </c>
      <c r="L6581">
        <f>IF(OR(L4649="",AND(L4649=L4648,L4649=L4650)),NA(), L4649)</f>
        <v>0</v>
      </c>
      <c r="M6581">
        <f>IF(ISNA(N6581),NA(),M4649)</f>
        <v>0</v>
      </c>
      <c r="N6581">
        <f>IF(OR(N4649="",AND(N4649=N4648,N4649=N4650)),NA(), N4649)</f>
        <v>0</v>
      </c>
    </row>
    <row r="6582" spans="5:14">
      <c r="E6582">
        <f>IF(ISNA(F6582),NA(),E4650)</f>
        <v>0</v>
      </c>
      <c r="F6582">
        <f>IF(OR(F4650="",AND(F4650=F4649,F4650=F4651)),NA(), F4650)</f>
        <v>0</v>
      </c>
      <c r="G6582">
        <f>IF(ISNA(H6582),NA(),G4650)</f>
        <v>0</v>
      </c>
      <c r="H6582">
        <f>IF(OR(H4650="",AND(H4650=H4649,H4650=H4651)),NA(), H4650)</f>
        <v>0</v>
      </c>
      <c r="K6582">
        <f>IF(ISNA(L6582),NA(),K4650)</f>
        <v>0</v>
      </c>
      <c r="L6582">
        <f>IF(OR(L4650="",AND(L4650=L4649,L4650=L4651)),NA(), L4650)</f>
        <v>0</v>
      </c>
      <c r="M6582">
        <f>IF(ISNA(N6582),NA(),M4650)</f>
        <v>0</v>
      </c>
      <c r="N6582">
        <f>IF(OR(N4650="",AND(N4650=N4649,N4650=N4651)),NA(), N4650)</f>
        <v>0</v>
      </c>
    </row>
    <row r="6583" spans="5:14">
      <c r="E6583">
        <f>IF(ISNA(F6583),NA(),E4651)</f>
        <v>0</v>
      </c>
      <c r="F6583">
        <f>IF(OR(F4651="",AND(F4651=F4650,F4651=F4652)),NA(), F4651)</f>
        <v>0</v>
      </c>
      <c r="G6583">
        <f>IF(ISNA(H6583),NA(),G4651)</f>
        <v>0</v>
      </c>
      <c r="H6583">
        <f>IF(OR(H4651="",AND(H4651=H4650,H4651=H4652)),NA(), H4651)</f>
        <v>0</v>
      </c>
      <c r="K6583">
        <f>IF(ISNA(L6583),NA(),K4651)</f>
        <v>0</v>
      </c>
      <c r="L6583">
        <f>IF(OR(L4651="",AND(L4651=L4650,L4651=L4652)),NA(), L4651)</f>
        <v>0</v>
      </c>
      <c r="M6583">
        <f>IF(ISNA(N6583),NA(),M4651)</f>
        <v>0</v>
      </c>
      <c r="N6583">
        <f>IF(OR(N4651="",AND(N4651=N4650,N4651=N4652)),NA(), N4651)</f>
        <v>0</v>
      </c>
    </row>
    <row r="6584" spans="5:14">
      <c r="E6584">
        <f>IF(ISNA(F6584),NA(),E4652)</f>
        <v>0</v>
      </c>
      <c r="F6584">
        <f>IF(OR(F4652="",AND(F4652=F4651,F4652=F4653)),NA(), F4652)</f>
        <v>0</v>
      </c>
      <c r="G6584">
        <f>IF(ISNA(H6584),NA(),G4652)</f>
        <v>0</v>
      </c>
      <c r="H6584">
        <f>IF(OR(H4652="",AND(H4652=H4651,H4652=H4653)),NA(), H4652)</f>
        <v>0</v>
      </c>
      <c r="K6584">
        <f>IF(ISNA(L6584),NA(),K4652)</f>
        <v>0</v>
      </c>
      <c r="L6584">
        <f>IF(OR(L4652="",AND(L4652=L4651,L4652=L4653)),NA(), L4652)</f>
        <v>0</v>
      </c>
      <c r="M6584">
        <f>IF(ISNA(N6584),NA(),M4652)</f>
        <v>0</v>
      </c>
      <c r="N6584">
        <f>IF(OR(N4652="",AND(N4652=N4651,N4652=N4653)),NA(), N4652)</f>
        <v>0</v>
      </c>
    </row>
    <row r="6585" spans="5:14">
      <c r="E6585">
        <f>IF(ISNA(F6585),NA(),E4653)</f>
        <v>0</v>
      </c>
      <c r="F6585">
        <f>IF(OR(F4653="",AND(F4653=F4652,F4653=F4654)),NA(), F4653)</f>
        <v>0</v>
      </c>
      <c r="G6585">
        <f>IF(ISNA(H6585),NA(),G4653)</f>
        <v>0</v>
      </c>
      <c r="H6585">
        <f>IF(OR(H4653="",AND(H4653=H4652,H4653=H4654)),NA(), H4653)</f>
        <v>0</v>
      </c>
      <c r="K6585">
        <f>IF(ISNA(L6585),NA(),K4653)</f>
        <v>0</v>
      </c>
      <c r="L6585">
        <f>IF(OR(L4653="",AND(L4653=L4652,L4653=L4654)),NA(), L4653)</f>
        <v>0</v>
      </c>
      <c r="M6585">
        <f>IF(ISNA(N6585),NA(),M4653)</f>
        <v>0</v>
      </c>
      <c r="N6585">
        <f>IF(OR(N4653="",AND(N4653=N4652,N4653=N4654)),NA(), N4653)</f>
        <v>0</v>
      </c>
    </row>
    <row r="6586" spans="5:14">
      <c r="E6586">
        <f>IF(ISNA(F6586),NA(),E4654)</f>
        <v>0</v>
      </c>
      <c r="F6586">
        <f>IF(OR(F4654="",AND(F4654=F4653,F4654=F4655)),NA(), F4654)</f>
        <v>0</v>
      </c>
      <c r="G6586">
        <f>IF(ISNA(H6586),NA(),G4654)</f>
        <v>0</v>
      </c>
      <c r="H6586">
        <f>IF(OR(H4654="",AND(H4654=H4653,H4654=H4655)),NA(), H4654)</f>
        <v>0</v>
      </c>
      <c r="K6586">
        <f>IF(ISNA(L6586),NA(),K4654)</f>
        <v>0</v>
      </c>
      <c r="L6586">
        <f>IF(OR(L4654="",AND(L4654=L4653,L4654=L4655)),NA(), L4654)</f>
        <v>0</v>
      </c>
      <c r="M6586">
        <f>IF(ISNA(N6586),NA(),M4654)</f>
        <v>0</v>
      </c>
      <c r="N6586">
        <f>IF(OR(N4654="",AND(N4654=N4653,N4654=N4655)),NA(), N4654)</f>
        <v>0</v>
      </c>
    </row>
    <row r="6587" spans="5:14">
      <c r="E6587">
        <f>IF(ISNA(F6587),NA(),E4655)</f>
        <v>0</v>
      </c>
      <c r="F6587">
        <f>IF(OR(F4655="",AND(F4655=F4654,F4655=F4656)),NA(), F4655)</f>
        <v>0</v>
      </c>
      <c r="G6587">
        <f>IF(ISNA(H6587),NA(),G4655)</f>
        <v>0</v>
      </c>
      <c r="H6587">
        <f>IF(OR(H4655="",AND(H4655=H4654,H4655=H4656)),NA(), H4655)</f>
        <v>0</v>
      </c>
      <c r="K6587">
        <f>IF(ISNA(L6587),NA(),K4655)</f>
        <v>0</v>
      </c>
      <c r="L6587">
        <f>IF(OR(L4655="",AND(L4655=L4654,L4655=L4656)),NA(), L4655)</f>
        <v>0</v>
      </c>
      <c r="M6587">
        <f>IF(ISNA(N6587),NA(),M4655)</f>
        <v>0</v>
      </c>
      <c r="N6587">
        <f>IF(OR(N4655="",AND(N4655=N4654,N4655=N4656)),NA(), N4655)</f>
        <v>0</v>
      </c>
    </row>
    <row r="6588" spans="5:14">
      <c r="E6588">
        <f>IF(ISNA(F6588),NA(),E4656)</f>
        <v>0</v>
      </c>
      <c r="F6588">
        <f>IF(OR(F4656="",AND(F4656=F4655,F4656=F4657)),NA(), F4656)</f>
        <v>0</v>
      </c>
      <c r="G6588">
        <f>IF(ISNA(H6588),NA(),G4656)</f>
        <v>0</v>
      </c>
      <c r="H6588">
        <f>IF(OR(H4656="",AND(H4656=H4655,H4656=H4657)),NA(), H4656)</f>
        <v>0</v>
      </c>
      <c r="K6588">
        <f>IF(ISNA(L6588),NA(),K4656)</f>
        <v>0</v>
      </c>
      <c r="L6588">
        <f>IF(OR(L4656="",AND(L4656=L4655,L4656=L4657)),NA(), L4656)</f>
        <v>0</v>
      </c>
      <c r="M6588">
        <f>IF(ISNA(N6588),NA(),M4656)</f>
        <v>0</v>
      </c>
      <c r="N6588">
        <f>IF(OR(N4656="",AND(N4656=N4655,N4656=N4657)),NA(), N4656)</f>
        <v>0</v>
      </c>
    </row>
    <row r="6589" spans="5:14">
      <c r="E6589">
        <f>IF(ISNA(F6589),NA(),E4657)</f>
        <v>0</v>
      </c>
      <c r="F6589">
        <f>IF(OR(F4657="",AND(F4657=F4656,F4657=F4658)),NA(), F4657)</f>
        <v>0</v>
      </c>
      <c r="G6589">
        <f>IF(ISNA(H6589),NA(),G4657)</f>
        <v>0</v>
      </c>
      <c r="H6589">
        <f>IF(OR(H4657="",AND(H4657=H4656,H4657=H4658)),NA(), H4657)</f>
        <v>0</v>
      </c>
      <c r="K6589">
        <f>IF(ISNA(L6589),NA(),K4657)</f>
        <v>0</v>
      </c>
      <c r="L6589">
        <f>IF(OR(L4657="",AND(L4657=L4656,L4657=L4658)),NA(), L4657)</f>
        <v>0</v>
      </c>
      <c r="M6589">
        <f>IF(ISNA(N6589),NA(),M4657)</f>
        <v>0</v>
      </c>
      <c r="N6589">
        <f>IF(OR(N4657="",AND(N4657=N4656,N4657=N4658)),NA(), N4657)</f>
        <v>0</v>
      </c>
    </row>
    <row r="6590" spans="5:14">
      <c r="E6590">
        <f>IF(ISNA(F6590),NA(),E4658)</f>
        <v>0</v>
      </c>
      <c r="F6590">
        <f>IF(OR(F4658="",AND(F4658=F4657,F4658=F4659)),NA(), F4658)</f>
        <v>0</v>
      </c>
      <c r="G6590">
        <f>IF(ISNA(H6590),NA(),G4658)</f>
        <v>0</v>
      </c>
      <c r="H6590">
        <f>IF(OR(H4658="",AND(H4658=H4657,H4658=H4659)),NA(), H4658)</f>
        <v>0</v>
      </c>
      <c r="K6590">
        <f>IF(ISNA(L6590),NA(),K4658)</f>
        <v>0</v>
      </c>
      <c r="L6590">
        <f>IF(OR(L4658="",AND(L4658=L4657,L4658=L4659)),NA(), L4658)</f>
        <v>0</v>
      </c>
      <c r="M6590">
        <f>IF(ISNA(N6590),NA(),M4658)</f>
        <v>0</v>
      </c>
      <c r="N6590">
        <f>IF(OR(N4658="",AND(N4658=N4657,N4658=N4659)),NA(), N4658)</f>
        <v>0</v>
      </c>
    </row>
    <row r="6591" spans="5:14">
      <c r="E6591">
        <f>IF(ISNA(F6591),NA(),E4659)</f>
        <v>0</v>
      </c>
      <c r="F6591">
        <f>IF(OR(F4659="",AND(F4659=F4658,F4659=F4660)),NA(), F4659)</f>
        <v>0</v>
      </c>
      <c r="G6591">
        <f>IF(ISNA(H6591),NA(),G4659)</f>
        <v>0</v>
      </c>
      <c r="H6591">
        <f>IF(OR(H4659="",AND(H4659=H4658,H4659=H4660)),NA(), H4659)</f>
        <v>0</v>
      </c>
      <c r="K6591">
        <f>IF(ISNA(L6591),NA(),K4659)</f>
        <v>0</v>
      </c>
      <c r="L6591">
        <f>IF(OR(L4659="",AND(L4659=L4658,L4659=L4660)),NA(), L4659)</f>
        <v>0</v>
      </c>
      <c r="M6591">
        <f>IF(ISNA(N6591),NA(),M4659)</f>
        <v>0</v>
      </c>
      <c r="N6591">
        <f>IF(OR(N4659="",AND(N4659=N4658,N4659=N4660)),NA(), N4659)</f>
        <v>0</v>
      </c>
    </row>
    <row r="6592" spans="5:14">
      <c r="E6592">
        <f>IF(ISNA(F6592),NA(),E4660)</f>
        <v>0</v>
      </c>
      <c r="F6592">
        <f>IF(OR(F4660="",AND(F4660=F4659,F4660=F4661)),NA(), F4660)</f>
        <v>0</v>
      </c>
      <c r="G6592">
        <f>IF(ISNA(H6592),NA(),G4660)</f>
        <v>0</v>
      </c>
      <c r="H6592">
        <f>IF(OR(H4660="",AND(H4660=H4659,H4660=H4661)),NA(), H4660)</f>
        <v>0</v>
      </c>
      <c r="K6592">
        <f>IF(ISNA(L6592),NA(),K4660)</f>
        <v>0</v>
      </c>
      <c r="L6592">
        <f>IF(OR(L4660="",AND(L4660=L4659,L4660=L4661)),NA(), L4660)</f>
        <v>0</v>
      </c>
      <c r="M6592">
        <f>IF(ISNA(N6592),NA(),M4660)</f>
        <v>0</v>
      </c>
      <c r="N6592">
        <f>IF(OR(N4660="",AND(N4660=N4659,N4660=N4661)),NA(), N4660)</f>
        <v>0</v>
      </c>
    </row>
    <row r="6593" spans="5:14">
      <c r="E6593">
        <f>IF(ISNA(F6593),NA(),E4661)</f>
        <v>0</v>
      </c>
      <c r="F6593">
        <f>IF(OR(F4661="",AND(F4661=F4660,F4661=F4662)),NA(), F4661)</f>
        <v>0</v>
      </c>
      <c r="G6593">
        <f>IF(ISNA(H6593),NA(),G4661)</f>
        <v>0</v>
      </c>
      <c r="H6593">
        <f>IF(OR(H4661="",AND(H4661=H4660,H4661=H4662)),NA(), H4661)</f>
        <v>0</v>
      </c>
      <c r="K6593">
        <f>IF(ISNA(L6593),NA(),K4661)</f>
        <v>0</v>
      </c>
      <c r="L6593">
        <f>IF(OR(L4661="",AND(L4661=L4660,L4661=L4662)),NA(), L4661)</f>
        <v>0</v>
      </c>
      <c r="M6593">
        <f>IF(ISNA(N6593),NA(),M4661)</f>
        <v>0</v>
      </c>
      <c r="N6593">
        <f>IF(OR(N4661="",AND(N4661=N4660,N4661=N4662)),NA(), N4661)</f>
        <v>0</v>
      </c>
    </row>
    <row r="6594" spans="5:14">
      <c r="E6594">
        <f>IF(ISNA(F6594),NA(),E4662)</f>
        <v>0</v>
      </c>
      <c r="F6594">
        <f>IF(OR(F4662="",AND(F4662=F4661,F4662=F4663)),NA(), F4662)</f>
        <v>0</v>
      </c>
      <c r="G6594">
        <f>IF(ISNA(H6594),NA(),G4662)</f>
        <v>0</v>
      </c>
      <c r="H6594">
        <f>IF(OR(H4662="",AND(H4662=H4661,H4662=H4663)),NA(), H4662)</f>
        <v>0</v>
      </c>
      <c r="K6594">
        <f>IF(ISNA(L6594),NA(),K4662)</f>
        <v>0</v>
      </c>
      <c r="L6594">
        <f>IF(OR(L4662="",AND(L4662=L4661,L4662=L4663)),NA(), L4662)</f>
        <v>0</v>
      </c>
      <c r="M6594">
        <f>IF(ISNA(N6594),NA(),M4662)</f>
        <v>0</v>
      </c>
      <c r="N6594">
        <f>IF(OR(N4662="",AND(N4662=N4661,N4662=N4663)),NA(), N4662)</f>
        <v>0</v>
      </c>
    </row>
    <row r="6595" spans="5:14">
      <c r="E6595">
        <f>IF(ISNA(F6595),NA(),E4663)</f>
        <v>0</v>
      </c>
      <c r="F6595">
        <f>IF(OR(F4663="",AND(F4663=F4662,F4663=F4664)),NA(), F4663)</f>
        <v>0</v>
      </c>
      <c r="G6595">
        <f>IF(ISNA(H6595),NA(),G4663)</f>
        <v>0</v>
      </c>
      <c r="H6595">
        <f>IF(OR(H4663="",AND(H4663=H4662,H4663=H4664)),NA(), H4663)</f>
        <v>0</v>
      </c>
      <c r="K6595">
        <f>IF(ISNA(L6595),NA(),K4663)</f>
        <v>0</v>
      </c>
      <c r="L6595">
        <f>IF(OR(L4663="",AND(L4663=L4662,L4663=L4664)),NA(), L4663)</f>
        <v>0</v>
      </c>
      <c r="M6595">
        <f>IF(ISNA(N6595),NA(),M4663)</f>
        <v>0</v>
      </c>
      <c r="N6595">
        <f>IF(OR(N4663="",AND(N4663=N4662,N4663=N4664)),NA(), N4663)</f>
        <v>0</v>
      </c>
    </row>
    <row r="6596" spans="5:14">
      <c r="E6596">
        <f>IF(ISNA(F6596),NA(),E4664)</f>
        <v>0</v>
      </c>
      <c r="F6596">
        <f>IF(OR(F4664="",AND(F4664=F4663,F4664=F4665)),NA(), F4664)</f>
        <v>0</v>
      </c>
      <c r="G6596">
        <f>IF(ISNA(H6596),NA(),G4664)</f>
        <v>0</v>
      </c>
      <c r="H6596">
        <f>IF(OR(H4664="",AND(H4664=H4663,H4664=H4665)),NA(), H4664)</f>
        <v>0</v>
      </c>
      <c r="K6596">
        <f>IF(ISNA(L6596),NA(),K4664)</f>
        <v>0</v>
      </c>
      <c r="L6596">
        <f>IF(OR(L4664="",AND(L4664=L4663,L4664=L4665)),NA(), L4664)</f>
        <v>0</v>
      </c>
      <c r="M6596">
        <f>IF(ISNA(N6596),NA(),M4664)</f>
        <v>0</v>
      </c>
      <c r="N6596">
        <f>IF(OR(N4664="",AND(N4664=N4663,N4664=N4665)),NA(), N4664)</f>
        <v>0</v>
      </c>
    </row>
    <row r="6597" spans="5:14">
      <c r="E6597">
        <f>IF(ISNA(F6597),NA(),E4665)</f>
        <v>0</v>
      </c>
      <c r="F6597">
        <f>IF(OR(F4665="",AND(F4665=F4664,F4665=F4666)),NA(), F4665)</f>
        <v>0</v>
      </c>
      <c r="G6597">
        <f>IF(ISNA(H6597),NA(),G4665)</f>
        <v>0</v>
      </c>
      <c r="H6597">
        <f>IF(OR(H4665="",AND(H4665=H4664,H4665=H4666)),NA(), H4665)</f>
        <v>0</v>
      </c>
      <c r="K6597">
        <f>IF(ISNA(L6597),NA(),K4665)</f>
        <v>0</v>
      </c>
      <c r="L6597">
        <f>IF(OR(L4665="",AND(L4665=L4664,L4665=L4666)),NA(), L4665)</f>
        <v>0</v>
      </c>
      <c r="M6597">
        <f>IF(ISNA(N6597),NA(),M4665)</f>
        <v>0</v>
      </c>
      <c r="N6597">
        <f>IF(OR(N4665="",AND(N4665=N4664,N4665=N4666)),NA(), N4665)</f>
        <v>0</v>
      </c>
    </row>
    <row r="6598" spans="5:14">
      <c r="E6598">
        <f>IF(ISNA(F6598),NA(),E4666)</f>
        <v>0</v>
      </c>
      <c r="F6598">
        <f>IF(OR(F4666="",AND(F4666=F4665,F4666=F4667)),NA(), F4666)</f>
        <v>0</v>
      </c>
      <c r="G6598">
        <f>IF(ISNA(H6598),NA(),G4666)</f>
        <v>0</v>
      </c>
      <c r="H6598">
        <f>IF(OR(H4666="",AND(H4666=H4665,H4666=H4667)),NA(), H4666)</f>
        <v>0</v>
      </c>
      <c r="K6598">
        <f>IF(ISNA(L6598),NA(),K4666)</f>
        <v>0</v>
      </c>
      <c r="L6598">
        <f>IF(OR(L4666="",AND(L4666=L4665,L4666=L4667)),NA(), L4666)</f>
        <v>0</v>
      </c>
      <c r="M6598">
        <f>IF(ISNA(N6598),NA(),M4666)</f>
        <v>0</v>
      </c>
      <c r="N6598">
        <f>IF(OR(N4666="",AND(N4666=N4665,N4666=N4667)),NA(), N4666)</f>
        <v>0</v>
      </c>
    </row>
    <row r="6599" spans="5:14">
      <c r="E6599">
        <f>IF(ISNA(F6599),NA(),E4667)</f>
        <v>0</v>
      </c>
      <c r="F6599">
        <f>IF(OR(F4667="",AND(F4667=F4666,F4667=F4668)),NA(), F4667)</f>
        <v>0</v>
      </c>
      <c r="G6599">
        <f>IF(ISNA(H6599),NA(),G4667)</f>
        <v>0</v>
      </c>
      <c r="H6599">
        <f>IF(OR(H4667="",AND(H4667=H4666,H4667=H4668)),NA(), H4667)</f>
        <v>0</v>
      </c>
      <c r="K6599">
        <f>IF(ISNA(L6599),NA(),K4667)</f>
        <v>0</v>
      </c>
      <c r="L6599">
        <f>IF(OR(L4667="",AND(L4667=L4666,L4667=L4668)),NA(), L4667)</f>
        <v>0</v>
      </c>
      <c r="M6599">
        <f>IF(ISNA(N6599),NA(),M4667)</f>
        <v>0</v>
      </c>
      <c r="N6599">
        <f>IF(OR(N4667="",AND(N4667=N4666,N4667=N4668)),NA(), N4667)</f>
        <v>0</v>
      </c>
    </row>
    <row r="6600" spans="5:14">
      <c r="E6600">
        <f>IF(ISNA(F6600),NA(),E4668)</f>
        <v>0</v>
      </c>
      <c r="F6600">
        <f>IF(OR(F4668="",AND(F4668=F4667,F4668=F4669)),NA(), F4668)</f>
        <v>0</v>
      </c>
      <c r="G6600">
        <f>IF(ISNA(H6600),NA(),G4668)</f>
        <v>0</v>
      </c>
      <c r="H6600">
        <f>IF(OR(H4668="",AND(H4668=H4667,H4668=H4669)),NA(), H4668)</f>
        <v>0</v>
      </c>
      <c r="K6600">
        <f>IF(ISNA(L6600),NA(),K4668)</f>
        <v>0</v>
      </c>
      <c r="L6600">
        <f>IF(OR(L4668="",AND(L4668=L4667,L4668=L4669)),NA(), L4668)</f>
        <v>0</v>
      </c>
      <c r="M6600">
        <f>IF(ISNA(N6600),NA(),M4668)</f>
        <v>0</v>
      </c>
      <c r="N6600">
        <f>IF(OR(N4668="",AND(N4668=N4667,N4668=N4669)),NA(), N4668)</f>
        <v>0</v>
      </c>
    </row>
    <row r="6601" spans="5:14">
      <c r="E6601">
        <f>IF(ISNA(F6601),NA(),E4669)</f>
        <v>0</v>
      </c>
      <c r="F6601">
        <f>IF(OR(F4669="",AND(F4669=F4668,F4669=F4670)),NA(), F4669)</f>
        <v>0</v>
      </c>
      <c r="G6601">
        <f>IF(ISNA(H6601),NA(),G4669)</f>
        <v>0</v>
      </c>
      <c r="H6601">
        <f>IF(OR(H4669="",AND(H4669=H4668,H4669=H4670)),NA(), H4669)</f>
        <v>0</v>
      </c>
      <c r="K6601">
        <f>IF(ISNA(L6601),NA(),K4669)</f>
        <v>0</v>
      </c>
      <c r="L6601">
        <f>IF(OR(L4669="",AND(L4669=L4668,L4669=L4670)),NA(), L4669)</f>
        <v>0</v>
      </c>
      <c r="M6601">
        <f>IF(ISNA(N6601),NA(),M4669)</f>
        <v>0</v>
      </c>
      <c r="N6601">
        <f>IF(OR(N4669="",AND(N4669=N4668,N4669=N4670)),NA(), N4669)</f>
        <v>0</v>
      </c>
    </row>
    <row r="6602" spans="5:14">
      <c r="E6602">
        <f>IF(ISNA(F6602),NA(),E4670)</f>
        <v>0</v>
      </c>
      <c r="F6602">
        <f>IF(OR(F4670="",AND(F4670=F4669,F4670=F4671)),NA(), F4670)</f>
        <v>0</v>
      </c>
      <c r="G6602">
        <f>IF(ISNA(H6602),NA(),G4670)</f>
        <v>0</v>
      </c>
      <c r="H6602">
        <f>IF(OR(H4670="",AND(H4670=H4669,H4670=H4671)),NA(), H4670)</f>
        <v>0</v>
      </c>
      <c r="K6602">
        <f>IF(ISNA(L6602),NA(),K4670)</f>
        <v>0</v>
      </c>
      <c r="L6602">
        <f>IF(OR(L4670="",AND(L4670=L4669,L4670=L4671)),NA(), L4670)</f>
        <v>0</v>
      </c>
      <c r="M6602">
        <f>IF(ISNA(N6602),NA(),M4670)</f>
        <v>0</v>
      </c>
      <c r="N6602">
        <f>IF(OR(N4670="",AND(N4670=N4669,N4670=N4671)),NA(), N4670)</f>
        <v>0</v>
      </c>
    </row>
    <row r="6603" spans="5:14">
      <c r="E6603">
        <f>IF(ISNA(F6603),NA(),E4671)</f>
        <v>0</v>
      </c>
      <c r="F6603">
        <f>IF(OR(F4671="",AND(F4671=F4670,F4671=F4672)),NA(), F4671)</f>
        <v>0</v>
      </c>
      <c r="G6603">
        <f>IF(ISNA(H6603),NA(),G4671)</f>
        <v>0</v>
      </c>
      <c r="H6603">
        <f>IF(OR(H4671="",AND(H4671=H4670,H4671=H4672)),NA(), H4671)</f>
        <v>0</v>
      </c>
      <c r="K6603">
        <f>IF(ISNA(L6603),NA(),K4671)</f>
        <v>0</v>
      </c>
      <c r="L6603">
        <f>IF(OR(L4671="",AND(L4671=L4670,L4671=L4672)),NA(), L4671)</f>
        <v>0</v>
      </c>
      <c r="M6603">
        <f>IF(ISNA(N6603),NA(),M4671)</f>
        <v>0</v>
      </c>
      <c r="N6603">
        <f>IF(OR(N4671="",AND(N4671=N4670,N4671=N4672)),NA(), N4671)</f>
        <v>0</v>
      </c>
    </row>
    <row r="6604" spans="5:14">
      <c r="E6604">
        <f>IF(ISNA(F6604),NA(),E4672)</f>
        <v>0</v>
      </c>
      <c r="F6604">
        <f>IF(OR(F4672="",AND(F4672=F4671,F4672=F4673)),NA(), F4672)</f>
        <v>0</v>
      </c>
      <c r="G6604">
        <f>IF(ISNA(H6604),NA(),G4672)</f>
        <v>0</v>
      </c>
      <c r="H6604">
        <f>IF(OR(H4672="",AND(H4672=H4671,H4672=H4673)),NA(), H4672)</f>
        <v>0</v>
      </c>
      <c r="K6604">
        <f>IF(ISNA(L6604),NA(),K4672)</f>
        <v>0</v>
      </c>
      <c r="L6604">
        <f>IF(OR(L4672="",AND(L4672=L4671,L4672=L4673)),NA(), L4672)</f>
        <v>0</v>
      </c>
      <c r="M6604">
        <f>IF(ISNA(N6604),NA(),M4672)</f>
        <v>0</v>
      </c>
      <c r="N6604">
        <f>IF(OR(N4672="",AND(N4672=N4671,N4672=N4673)),NA(), N4672)</f>
        <v>0</v>
      </c>
    </row>
    <row r="6605" spans="5:14">
      <c r="E6605">
        <f>IF(ISNA(F6605),NA(),E4673)</f>
        <v>0</v>
      </c>
      <c r="F6605">
        <f>IF(OR(F4673="",AND(F4673=F4672,F4673=F4674)),NA(), F4673)</f>
        <v>0</v>
      </c>
      <c r="G6605">
        <f>IF(ISNA(H6605),NA(),G4673)</f>
        <v>0</v>
      </c>
      <c r="H6605">
        <f>IF(OR(H4673="",AND(H4673=H4672,H4673=H4674)),NA(), H4673)</f>
        <v>0</v>
      </c>
      <c r="K6605">
        <f>IF(ISNA(L6605),NA(),K4673)</f>
        <v>0</v>
      </c>
      <c r="L6605">
        <f>IF(OR(L4673="",AND(L4673=L4672,L4673=L4674)),NA(), L4673)</f>
        <v>0</v>
      </c>
      <c r="M6605">
        <f>IF(ISNA(N6605),NA(),M4673)</f>
        <v>0</v>
      </c>
      <c r="N6605">
        <f>IF(OR(N4673="",AND(N4673=N4672,N4673=N4674)),NA(), N4673)</f>
        <v>0</v>
      </c>
    </row>
    <row r="6606" spans="5:14">
      <c r="E6606">
        <f>IF(ISNA(F6606),NA(),E4674)</f>
        <v>0</v>
      </c>
      <c r="F6606">
        <f>IF(OR(F4674="",AND(F4674=F4673,F4674=F4675)),NA(), F4674)</f>
        <v>0</v>
      </c>
      <c r="G6606">
        <f>IF(ISNA(H6606),NA(),G4674)</f>
        <v>0</v>
      </c>
      <c r="H6606">
        <f>IF(OR(H4674="",AND(H4674=H4673,H4674=H4675)),NA(), H4674)</f>
        <v>0</v>
      </c>
      <c r="K6606">
        <f>IF(ISNA(L6606),NA(),K4674)</f>
        <v>0</v>
      </c>
      <c r="L6606">
        <f>IF(OR(L4674="",AND(L4674=L4673,L4674=L4675)),NA(), L4674)</f>
        <v>0</v>
      </c>
      <c r="M6606">
        <f>IF(ISNA(N6606),NA(),M4674)</f>
        <v>0</v>
      </c>
      <c r="N6606">
        <f>IF(OR(N4674="",AND(N4674=N4673,N4674=N4675)),NA(), N4674)</f>
        <v>0</v>
      </c>
    </row>
    <row r="6607" spans="5:14">
      <c r="E6607">
        <f>IF(ISNA(F6607),NA(),E4675)</f>
        <v>0</v>
      </c>
      <c r="F6607">
        <f>IF(OR(F4675="",AND(F4675=F4674,F4675=F4676)),NA(), F4675)</f>
        <v>0</v>
      </c>
      <c r="G6607">
        <f>IF(ISNA(H6607),NA(),G4675)</f>
        <v>0</v>
      </c>
      <c r="H6607">
        <f>IF(OR(H4675="",AND(H4675=H4674,H4675=H4676)),NA(), H4675)</f>
        <v>0</v>
      </c>
      <c r="K6607">
        <f>IF(ISNA(L6607),NA(),K4675)</f>
        <v>0</v>
      </c>
      <c r="L6607">
        <f>IF(OR(L4675="",AND(L4675=L4674,L4675=L4676)),NA(), L4675)</f>
        <v>0</v>
      </c>
      <c r="M6607">
        <f>IF(ISNA(N6607),NA(),M4675)</f>
        <v>0</v>
      </c>
      <c r="N6607">
        <f>IF(OR(N4675="",AND(N4675=N4674,N4675=N4676)),NA(), N4675)</f>
        <v>0</v>
      </c>
    </row>
    <row r="6608" spans="5:14">
      <c r="E6608">
        <f>IF(ISNA(F6608),NA(),E4676)</f>
        <v>0</v>
      </c>
      <c r="F6608">
        <f>IF(OR(F4676="",AND(F4676=F4675,F4676=F4677)),NA(), F4676)</f>
        <v>0</v>
      </c>
      <c r="G6608">
        <f>IF(ISNA(H6608),NA(),G4676)</f>
        <v>0</v>
      </c>
      <c r="H6608">
        <f>IF(OR(H4676="",AND(H4676=H4675,H4676=H4677)),NA(), H4676)</f>
        <v>0</v>
      </c>
      <c r="K6608">
        <f>IF(ISNA(L6608),NA(),K4676)</f>
        <v>0</v>
      </c>
      <c r="L6608">
        <f>IF(OR(L4676="",AND(L4676=L4675,L4676=L4677)),NA(), L4676)</f>
        <v>0</v>
      </c>
      <c r="M6608">
        <f>IF(ISNA(N6608),NA(),M4676)</f>
        <v>0</v>
      </c>
      <c r="N6608">
        <f>IF(OR(N4676="",AND(N4676=N4675,N4676=N4677)),NA(), N4676)</f>
        <v>0</v>
      </c>
    </row>
    <row r="6609" spans="5:14">
      <c r="E6609">
        <f>IF(ISNA(F6609),NA(),E4677)</f>
        <v>0</v>
      </c>
      <c r="F6609">
        <f>IF(OR(F4677="",AND(F4677=F4676,F4677=F4678)),NA(), F4677)</f>
        <v>0</v>
      </c>
      <c r="G6609">
        <f>IF(ISNA(H6609),NA(),G4677)</f>
        <v>0</v>
      </c>
      <c r="H6609">
        <f>IF(OR(H4677="",AND(H4677=H4676,H4677=H4678)),NA(), H4677)</f>
        <v>0</v>
      </c>
      <c r="K6609">
        <f>IF(ISNA(L6609),NA(),K4677)</f>
        <v>0</v>
      </c>
      <c r="L6609">
        <f>IF(OR(L4677="",AND(L4677=L4676,L4677=L4678)),NA(), L4677)</f>
        <v>0</v>
      </c>
      <c r="M6609">
        <f>IF(ISNA(N6609),NA(),M4677)</f>
        <v>0</v>
      </c>
      <c r="N6609">
        <f>IF(OR(N4677="",AND(N4677=N4676,N4677=N4678)),NA(), N4677)</f>
        <v>0</v>
      </c>
    </row>
    <row r="6610" spans="5:14">
      <c r="E6610">
        <f>IF(ISNA(F6610),NA(),E4678)</f>
        <v>0</v>
      </c>
      <c r="F6610">
        <f>IF(OR(F4678="",AND(F4678=F4677,F4678=F4679)),NA(), F4678)</f>
        <v>0</v>
      </c>
      <c r="G6610">
        <f>IF(ISNA(H6610),NA(),G4678)</f>
        <v>0</v>
      </c>
      <c r="H6610">
        <f>IF(OR(H4678="",AND(H4678=H4677,H4678=H4679)),NA(), H4678)</f>
        <v>0</v>
      </c>
      <c r="K6610">
        <f>IF(ISNA(L6610),NA(),K4678)</f>
        <v>0</v>
      </c>
      <c r="L6610">
        <f>IF(OR(L4678="",AND(L4678=L4677,L4678=L4679)),NA(), L4678)</f>
        <v>0</v>
      </c>
      <c r="M6610">
        <f>IF(ISNA(N6610),NA(),M4678)</f>
        <v>0</v>
      </c>
      <c r="N6610">
        <f>IF(OR(N4678="",AND(N4678=N4677,N4678=N4679)),NA(), N4678)</f>
        <v>0</v>
      </c>
    </row>
    <row r="6611" spans="5:14">
      <c r="E6611">
        <f>IF(ISNA(F6611),NA(),E4679)</f>
        <v>0</v>
      </c>
      <c r="F6611">
        <f>IF(OR(F4679="",AND(F4679=F4678,F4679=F4680)),NA(), F4679)</f>
        <v>0</v>
      </c>
      <c r="G6611">
        <f>IF(ISNA(H6611),NA(),G4679)</f>
        <v>0</v>
      </c>
      <c r="H6611">
        <f>IF(OR(H4679="",AND(H4679=H4678,H4679=H4680)),NA(), H4679)</f>
        <v>0</v>
      </c>
      <c r="K6611">
        <f>IF(ISNA(L6611),NA(),K4679)</f>
        <v>0</v>
      </c>
      <c r="L6611">
        <f>IF(OR(L4679="",AND(L4679=L4678,L4679=L4680)),NA(), L4679)</f>
        <v>0</v>
      </c>
      <c r="M6611">
        <f>IF(ISNA(N6611),NA(),M4679)</f>
        <v>0</v>
      </c>
      <c r="N6611">
        <f>IF(OR(N4679="",AND(N4679=N4678,N4679=N4680)),NA(), N4679)</f>
        <v>0</v>
      </c>
    </row>
    <row r="6612" spans="5:14">
      <c r="E6612">
        <f>IF(ISNA(F6612),NA(),E4680)</f>
        <v>0</v>
      </c>
      <c r="F6612">
        <f>IF(OR(F4680="",AND(F4680=F4679,F4680=F4681)),NA(), F4680)</f>
        <v>0</v>
      </c>
      <c r="G6612">
        <f>IF(ISNA(H6612),NA(),G4680)</f>
        <v>0</v>
      </c>
      <c r="H6612">
        <f>IF(OR(H4680="",AND(H4680=H4679,H4680=H4681)),NA(), H4680)</f>
        <v>0</v>
      </c>
      <c r="K6612">
        <f>IF(ISNA(L6612),NA(),K4680)</f>
        <v>0</v>
      </c>
      <c r="L6612">
        <f>IF(OR(L4680="",AND(L4680=L4679,L4680=L4681)),NA(), L4680)</f>
        <v>0</v>
      </c>
      <c r="M6612">
        <f>IF(ISNA(N6612),NA(),M4680)</f>
        <v>0</v>
      </c>
      <c r="N6612">
        <f>IF(OR(N4680="",AND(N4680=N4679,N4680=N4681)),NA(), N4680)</f>
        <v>0</v>
      </c>
    </row>
    <row r="6613" spans="5:14">
      <c r="E6613">
        <f>IF(ISNA(F6613),NA(),E4681)</f>
        <v>0</v>
      </c>
      <c r="F6613">
        <f>IF(OR(F4681="",AND(F4681=F4680,F4681=F4682)),NA(), F4681)</f>
        <v>0</v>
      </c>
      <c r="G6613">
        <f>IF(ISNA(H6613),NA(),G4681)</f>
        <v>0</v>
      </c>
      <c r="H6613">
        <f>IF(OR(H4681="",AND(H4681=H4680,H4681=H4682)),NA(), H4681)</f>
        <v>0</v>
      </c>
      <c r="K6613">
        <f>IF(ISNA(L6613),NA(),K4681)</f>
        <v>0</v>
      </c>
      <c r="L6613">
        <f>IF(OR(L4681="",AND(L4681=L4680,L4681=L4682)),NA(), L4681)</f>
        <v>0</v>
      </c>
      <c r="M6613">
        <f>IF(ISNA(N6613),NA(),M4681)</f>
        <v>0</v>
      </c>
      <c r="N6613">
        <f>IF(OR(N4681="",AND(N4681=N4680,N4681=N4682)),NA(), N4681)</f>
        <v>0</v>
      </c>
    </row>
    <row r="6614" spans="5:14">
      <c r="E6614">
        <f>IF(ISNA(F6614),NA(),E4682)</f>
        <v>0</v>
      </c>
      <c r="F6614">
        <f>IF(OR(F4682="",AND(F4682=F4681,F4682=F4683)),NA(), F4682)</f>
        <v>0</v>
      </c>
      <c r="G6614">
        <f>IF(ISNA(H6614),NA(),G4682)</f>
        <v>0</v>
      </c>
      <c r="H6614">
        <f>IF(OR(H4682="",AND(H4682=H4681,H4682=H4683)),NA(), H4682)</f>
        <v>0</v>
      </c>
      <c r="K6614">
        <f>IF(ISNA(L6614),NA(),K4682)</f>
        <v>0</v>
      </c>
      <c r="L6614">
        <f>IF(OR(L4682="",AND(L4682=L4681,L4682=L4683)),NA(), L4682)</f>
        <v>0</v>
      </c>
      <c r="M6614">
        <f>IF(ISNA(N6614),NA(),M4682)</f>
        <v>0</v>
      </c>
      <c r="N6614">
        <f>IF(OR(N4682="",AND(N4682=N4681,N4682=N4683)),NA(), N4682)</f>
        <v>0</v>
      </c>
    </row>
    <row r="6615" spans="5:14">
      <c r="E6615">
        <f>IF(ISNA(F6615),NA(),E4683)</f>
        <v>0</v>
      </c>
      <c r="F6615">
        <f>IF(OR(F4683="",AND(F4683=F4682,F4683=F4684)),NA(), F4683)</f>
        <v>0</v>
      </c>
      <c r="G6615">
        <f>IF(ISNA(H6615),NA(),G4683)</f>
        <v>0</v>
      </c>
      <c r="H6615">
        <f>IF(OR(H4683="",AND(H4683=H4682,H4683=H4684)),NA(), H4683)</f>
        <v>0</v>
      </c>
      <c r="K6615">
        <f>IF(ISNA(L6615),NA(),K4683)</f>
        <v>0</v>
      </c>
      <c r="L6615">
        <f>IF(OR(L4683="",AND(L4683=L4682,L4683=L4684)),NA(), L4683)</f>
        <v>0</v>
      </c>
      <c r="M6615">
        <f>IF(ISNA(N6615),NA(),M4683)</f>
        <v>0</v>
      </c>
      <c r="N6615">
        <f>IF(OR(N4683="",AND(N4683=N4682,N4683=N4684)),NA(), N4683)</f>
        <v>0</v>
      </c>
    </row>
    <row r="6616" spans="5:14">
      <c r="E6616">
        <f>IF(ISNA(F6616),NA(),E4684)</f>
        <v>0</v>
      </c>
      <c r="F6616">
        <f>IF(OR(F4684="",AND(F4684=F4683,F4684=F4685)),NA(), F4684)</f>
        <v>0</v>
      </c>
      <c r="G6616">
        <f>IF(ISNA(H6616),NA(),G4684)</f>
        <v>0</v>
      </c>
      <c r="H6616">
        <f>IF(OR(H4684="",AND(H4684=H4683,H4684=H4685)),NA(), H4684)</f>
        <v>0</v>
      </c>
      <c r="K6616">
        <f>IF(ISNA(L6616),NA(),K4684)</f>
        <v>0</v>
      </c>
      <c r="L6616">
        <f>IF(OR(L4684="",AND(L4684=L4683,L4684=L4685)),NA(), L4684)</f>
        <v>0</v>
      </c>
      <c r="M6616">
        <f>IF(ISNA(N6616),NA(),M4684)</f>
        <v>0</v>
      </c>
      <c r="N6616">
        <f>IF(OR(N4684="",AND(N4684=N4683,N4684=N4685)),NA(), N4684)</f>
        <v>0</v>
      </c>
    </row>
    <row r="6617" spans="5:14">
      <c r="E6617">
        <f>IF(ISNA(F6617),NA(),E4685)</f>
        <v>0</v>
      </c>
      <c r="F6617">
        <f>IF(OR(F4685="",AND(F4685=F4684,F4685=F4686)),NA(), F4685)</f>
        <v>0</v>
      </c>
      <c r="G6617">
        <f>IF(ISNA(H6617),NA(),G4685)</f>
        <v>0</v>
      </c>
      <c r="H6617">
        <f>IF(OR(H4685="",AND(H4685=H4684,H4685=H4686)),NA(), H4685)</f>
        <v>0</v>
      </c>
      <c r="K6617">
        <f>IF(ISNA(L6617),NA(),K4685)</f>
        <v>0</v>
      </c>
      <c r="L6617">
        <f>IF(OR(L4685="",AND(L4685=L4684,L4685=L4686)),NA(), L4685)</f>
        <v>0</v>
      </c>
      <c r="M6617">
        <f>IF(ISNA(N6617),NA(),M4685)</f>
        <v>0</v>
      </c>
      <c r="N6617">
        <f>IF(OR(N4685="",AND(N4685=N4684,N4685=N4686)),NA(), N4685)</f>
        <v>0</v>
      </c>
    </row>
    <row r="6618" spans="5:14">
      <c r="E6618">
        <f>IF(ISNA(F6618),NA(),E4686)</f>
        <v>0</v>
      </c>
      <c r="F6618">
        <f>IF(OR(F4686="",AND(F4686=F4685,F4686=F4687)),NA(), F4686)</f>
        <v>0</v>
      </c>
      <c r="G6618">
        <f>IF(ISNA(H6618),NA(),G4686)</f>
        <v>0</v>
      </c>
      <c r="H6618">
        <f>IF(OR(H4686="",AND(H4686=H4685,H4686=H4687)),NA(), H4686)</f>
        <v>0</v>
      </c>
      <c r="K6618">
        <f>IF(ISNA(L6618),NA(),K4686)</f>
        <v>0</v>
      </c>
      <c r="L6618">
        <f>IF(OR(L4686="",AND(L4686=L4685,L4686=L4687)),NA(), L4686)</f>
        <v>0</v>
      </c>
      <c r="M6618">
        <f>IF(ISNA(N6618),NA(),M4686)</f>
        <v>0</v>
      </c>
      <c r="N6618">
        <f>IF(OR(N4686="",AND(N4686=N4685,N4686=N4687)),NA(), N4686)</f>
        <v>0</v>
      </c>
    </row>
    <row r="6619" spans="5:14">
      <c r="E6619">
        <f>IF(ISNA(F6619),NA(),E4687)</f>
        <v>0</v>
      </c>
      <c r="F6619">
        <f>IF(OR(F4687="",AND(F4687=F4686,F4687=F4688)),NA(), F4687)</f>
        <v>0</v>
      </c>
      <c r="G6619">
        <f>IF(ISNA(H6619),NA(),G4687)</f>
        <v>0</v>
      </c>
      <c r="H6619">
        <f>IF(OR(H4687="",AND(H4687=H4686,H4687=H4688)),NA(), H4687)</f>
        <v>0</v>
      </c>
      <c r="K6619">
        <f>IF(ISNA(L6619),NA(),K4687)</f>
        <v>0</v>
      </c>
      <c r="L6619">
        <f>IF(OR(L4687="",AND(L4687=L4686,L4687=L4688)),NA(), L4687)</f>
        <v>0</v>
      </c>
      <c r="M6619">
        <f>IF(ISNA(N6619),NA(),M4687)</f>
        <v>0</v>
      </c>
      <c r="N6619">
        <f>IF(OR(N4687="",AND(N4687=N4686,N4687=N4688)),NA(), N4687)</f>
        <v>0</v>
      </c>
    </row>
    <row r="6620" spans="5:14">
      <c r="E6620">
        <f>IF(ISNA(F6620),NA(),E4688)</f>
        <v>0</v>
      </c>
      <c r="F6620">
        <f>IF(OR(F4688="",AND(F4688=F4687,F4688=F4689)),NA(), F4688)</f>
        <v>0</v>
      </c>
      <c r="G6620">
        <f>IF(ISNA(H6620),NA(),G4688)</f>
        <v>0</v>
      </c>
      <c r="H6620">
        <f>IF(OR(H4688="",AND(H4688=H4687,H4688=H4689)),NA(), H4688)</f>
        <v>0</v>
      </c>
      <c r="K6620">
        <f>IF(ISNA(L6620),NA(),K4688)</f>
        <v>0</v>
      </c>
      <c r="L6620">
        <f>IF(OR(L4688="",AND(L4688=L4687,L4688=L4689)),NA(), L4688)</f>
        <v>0</v>
      </c>
      <c r="M6620">
        <f>IF(ISNA(N6620),NA(),M4688)</f>
        <v>0</v>
      </c>
      <c r="N6620">
        <f>IF(OR(N4688="",AND(N4688=N4687,N4688=N4689)),NA(), N4688)</f>
        <v>0</v>
      </c>
    </row>
    <row r="6621" spans="5:14">
      <c r="E6621">
        <f>IF(ISNA(F6621),NA(),E4689)</f>
        <v>0</v>
      </c>
      <c r="F6621">
        <f>IF(OR(F4689="",AND(F4689=F4688,F4689=F4690)),NA(), F4689)</f>
        <v>0</v>
      </c>
      <c r="G6621">
        <f>IF(ISNA(H6621),NA(),G4689)</f>
        <v>0</v>
      </c>
      <c r="H6621">
        <f>IF(OR(H4689="",AND(H4689=H4688,H4689=H4690)),NA(), H4689)</f>
        <v>0</v>
      </c>
      <c r="K6621">
        <f>IF(ISNA(L6621),NA(),K4689)</f>
        <v>0</v>
      </c>
      <c r="L6621">
        <f>IF(OR(L4689="",AND(L4689=L4688,L4689=L4690)),NA(), L4689)</f>
        <v>0</v>
      </c>
      <c r="M6621">
        <f>IF(ISNA(N6621),NA(),M4689)</f>
        <v>0</v>
      </c>
      <c r="N6621">
        <f>IF(OR(N4689="",AND(N4689=N4688,N4689=N4690)),NA(), N4689)</f>
        <v>0</v>
      </c>
    </row>
    <row r="6622" spans="5:14">
      <c r="E6622">
        <f>IF(ISNA(F6622),NA(),E4690)</f>
        <v>0</v>
      </c>
      <c r="F6622">
        <f>IF(OR(F4690="",AND(F4690=F4689,F4690=F4691)),NA(), F4690)</f>
        <v>0</v>
      </c>
      <c r="G6622">
        <f>IF(ISNA(H6622),NA(),G4690)</f>
        <v>0</v>
      </c>
      <c r="H6622">
        <f>IF(OR(H4690="",AND(H4690=H4689,H4690=H4691)),NA(), H4690)</f>
        <v>0</v>
      </c>
      <c r="K6622">
        <f>IF(ISNA(L6622),NA(),K4690)</f>
        <v>0</v>
      </c>
      <c r="L6622">
        <f>IF(OR(L4690="",AND(L4690=L4689,L4690=L4691)),NA(), L4690)</f>
        <v>0</v>
      </c>
      <c r="M6622">
        <f>IF(ISNA(N6622),NA(),M4690)</f>
        <v>0</v>
      </c>
      <c r="N6622">
        <f>IF(OR(N4690="",AND(N4690=N4689,N4690=N4691)),NA(), N4690)</f>
        <v>0</v>
      </c>
    </row>
    <row r="6623" spans="5:14">
      <c r="E6623">
        <f>IF(ISNA(F6623),NA(),E4691)</f>
        <v>0</v>
      </c>
      <c r="F6623">
        <f>IF(OR(F4691="",AND(F4691=F4690,F4691=F4692)),NA(), F4691)</f>
        <v>0</v>
      </c>
      <c r="G6623">
        <f>IF(ISNA(H6623),NA(),G4691)</f>
        <v>0</v>
      </c>
      <c r="H6623">
        <f>IF(OR(H4691="",AND(H4691=H4690,H4691=H4692)),NA(), H4691)</f>
        <v>0</v>
      </c>
      <c r="K6623">
        <f>IF(ISNA(L6623),NA(),K4691)</f>
        <v>0</v>
      </c>
      <c r="L6623">
        <f>IF(OR(L4691="",AND(L4691=L4690,L4691=L4692)),NA(), L4691)</f>
        <v>0</v>
      </c>
      <c r="M6623">
        <f>IF(ISNA(N6623),NA(),M4691)</f>
        <v>0</v>
      </c>
      <c r="N6623">
        <f>IF(OR(N4691="",AND(N4691=N4690,N4691=N4692)),NA(), N4691)</f>
        <v>0</v>
      </c>
    </row>
    <row r="6624" spans="5:14">
      <c r="E6624">
        <f>IF(ISNA(F6624),NA(),E4692)</f>
        <v>0</v>
      </c>
      <c r="F6624">
        <f>IF(OR(F4692="",AND(F4692=F4691,F4692=F4693)),NA(), F4692)</f>
        <v>0</v>
      </c>
      <c r="G6624">
        <f>IF(ISNA(H6624),NA(),G4692)</f>
        <v>0</v>
      </c>
      <c r="H6624">
        <f>IF(OR(H4692="",AND(H4692=H4691,H4692=H4693)),NA(), H4692)</f>
        <v>0</v>
      </c>
      <c r="K6624">
        <f>IF(ISNA(L6624),NA(),K4692)</f>
        <v>0</v>
      </c>
      <c r="L6624">
        <f>IF(OR(L4692="",AND(L4692=L4691,L4692=L4693)),NA(), L4692)</f>
        <v>0</v>
      </c>
      <c r="M6624">
        <f>IF(ISNA(N6624),NA(),M4692)</f>
        <v>0</v>
      </c>
      <c r="N6624">
        <f>IF(OR(N4692="",AND(N4692=N4691,N4692=N4693)),NA(), N4692)</f>
        <v>0</v>
      </c>
    </row>
    <row r="6625" spans="5:14">
      <c r="E6625">
        <f>IF(ISNA(F6625),NA(),E4693)</f>
        <v>0</v>
      </c>
      <c r="F6625">
        <f>IF(OR(F4693="",AND(F4693=F4692,F4693=F4694)),NA(), F4693)</f>
        <v>0</v>
      </c>
      <c r="G6625">
        <f>IF(ISNA(H6625),NA(),G4693)</f>
        <v>0</v>
      </c>
      <c r="H6625">
        <f>IF(OR(H4693="",AND(H4693=H4692,H4693=H4694)),NA(), H4693)</f>
        <v>0</v>
      </c>
      <c r="K6625">
        <f>IF(ISNA(L6625),NA(),K4693)</f>
        <v>0</v>
      </c>
      <c r="L6625">
        <f>IF(OR(L4693="",AND(L4693=L4692,L4693=L4694)),NA(), L4693)</f>
        <v>0</v>
      </c>
      <c r="M6625">
        <f>IF(ISNA(N6625),NA(),M4693)</f>
        <v>0</v>
      </c>
      <c r="N6625">
        <f>IF(OR(N4693="",AND(N4693=N4692,N4693=N4694)),NA(), N4693)</f>
        <v>0</v>
      </c>
    </row>
    <row r="6626" spans="5:14">
      <c r="E6626">
        <f>IF(ISNA(F6626),NA(),E4694)</f>
        <v>0</v>
      </c>
      <c r="F6626">
        <f>IF(OR(F4694="",AND(F4694=F4693,F4694=F4695)),NA(), F4694)</f>
        <v>0</v>
      </c>
      <c r="G6626">
        <f>IF(ISNA(H6626),NA(),G4694)</f>
        <v>0</v>
      </c>
      <c r="H6626">
        <f>IF(OR(H4694="",AND(H4694=H4693,H4694=H4695)),NA(), H4694)</f>
        <v>0</v>
      </c>
      <c r="K6626">
        <f>IF(ISNA(L6626),NA(),K4694)</f>
        <v>0</v>
      </c>
      <c r="L6626">
        <f>IF(OR(L4694="",AND(L4694=L4693,L4694=L4695)),NA(), L4694)</f>
        <v>0</v>
      </c>
      <c r="M6626">
        <f>IF(ISNA(N6626),NA(),M4694)</f>
        <v>0</v>
      </c>
      <c r="N6626">
        <f>IF(OR(N4694="",AND(N4694=N4693,N4694=N4695)),NA(), N4694)</f>
        <v>0</v>
      </c>
    </row>
    <row r="6627" spans="5:14">
      <c r="E6627">
        <f>IF(ISNA(F6627),NA(),E4695)</f>
        <v>0</v>
      </c>
      <c r="F6627">
        <f>IF(OR(F4695="",AND(F4695=F4694,F4695=F4696)),NA(), F4695)</f>
        <v>0</v>
      </c>
      <c r="G6627">
        <f>IF(ISNA(H6627),NA(),G4695)</f>
        <v>0</v>
      </c>
      <c r="H6627">
        <f>IF(OR(H4695="",AND(H4695=H4694,H4695=H4696)),NA(), H4695)</f>
        <v>0</v>
      </c>
      <c r="K6627">
        <f>IF(ISNA(L6627),NA(),K4695)</f>
        <v>0</v>
      </c>
      <c r="L6627">
        <f>IF(OR(L4695="",AND(L4695=L4694,L4695=L4696)),NA(), L4695)</f>
        <v>0</v>
      </c>
      <c r="M6627">
        <f>IF(ISNA(N6627),NA(),M4695)</f>
        <v>0</v>
      </c>
      <c r="N6627">
        <f>IF(OR(N4695="",AND(N4695=N4694,N4695=N4696)),NA(), N4695)</f>
        <v>0</v>
      </c>
    </row>
    <row r="6628" spans="5:14">
      <c r="E6628">
        <f>IF(ISNA(F6628),NA(),E4696)</f>
        <v>0</v>
      </c>
      <c r="F6628">
        <f>IF(OR(F4696="",AND(F4696=F4695,F4696=F4697)),NA(), F4696)</f>
        <v>0</v>
      </c>
      <c r="G6628">
        <f>IF(ISNA(H6628),NA(),G4696)</f>
        <v>0</v>
      </c>
      <c r="H6628">
        <f>IF(OR(H4696="",AND(H4696=H4695,H4696=H4697)),NA(), H4696)</f>
        <v>0</v>
      </c>
      <c r="K6628">
        <f>IF(ISNA(L6628),NA(),K4696)</f>
        <v>0</v>
      </c>
      <c r="L6628">
        <f>IF(OR(L4696="",AND(L4696=L4695,L4696=L4697)),NA(), L4696)</f>
        <v>0</v>
      </c>
      <c r="M6628">
        <f>IF(ISNA(N6628),NA(),M4696)</f>
        <v>0</v>
      </c>
      <c r="N6628">
        <f>IF(OR(N4696="",AND(N4696=N4695,N4696=N4697)),NA(), N4696)</f>
        <v>0</v>
      </c>
    </row>
    <row r="6629" spans="5:14">
      <c r="E6629">
        <f>IF(ISNA(F6629),NA(),E4697)</f>
        <v>0</v>
      </c>
      <c r="F6629">
        <f>IF(OR(F4697="",AND(F4697=F4696,F4697=F4698)),NA(), F4697)</f>
        <v>0</v>
      </c>
      <c r="G6629">
        <f>IF(ISNA(H6629),NA(),G4697)</f>
        <v>0</v>
      </c>
      <c r="H6629">
        <f>IF(OR(H4697="",AND(H4697=H4696,H4697=H4698)),NA(), H4697)</f>
        <v>0</v>
      </c>
      <c r="K6629">
        <f>IF(ISNA(L6629),NA(),K4697)</f>
        <v>0</v>
      </c>
      <c r="L6629">
        <f>IF(OR(L4697="",AND(L4697=L4696,L4697=L4698)),NA(), L4697)</f>
        <v>0</v>
      </c>
      <c r="M6629">
        <f>IF(ISNA(N6629),NA(),M4697)</f>
        <v>0</v>
      </c>
      <c r="N6629">
        <f>IF(OR(N4697="",AND(N4697=N4696,N4697=N4698)),NA(), N4697)</f>
        <v>0</v>
      </c>
    </row>
    <row r="6630" spans="5:14">
      <c r="E6630">
        <f>IF(ISNA(F6630),NA(),E4698)</f>
        <v>0</v>
      </c>
      <c r="F6630">
        <f>IF(OR(F4698="",AND(F4698=F4697,F4698=F4699)),NA(), F4698)</f>
        <v>0</v>
      </c>
      <c r="G6630">
        <f>IF(ISNA(H6630),NA(),G4698)</f>
        <v>0</v>
      </c>
      <c r="H6630">
        <f>IF(OR(H4698="",AND(H4698=H4697,H4698=H4699)),NA(), H4698)</f>
        <v>0</v>
      </c>
      <c r="K6630">
        <f>IF(ISNA(L6630),NA(),K4698)</f>
        <v>0</v>
      </c>
      <c r="L6630">
        <f>IF(OR(L4698="",AND(L4698=L4697,L4698=L4699)),NA(), L4698)</f>
        <v>0</v>
      </c>
      <c r="M6630">
        <f>IF(ISNA(N6630),NA(),M4698)</f>
        <v>0</v>
      </c>
      <c r="N6630">
        <f>IF(OR(N4698="",AND(N4698=N4697,N4698=N4699)),NA(), N4698)</f>
        <v>0</v>
      </c>
    </row>
    <row r="6631" spans="5:14">
      <c r="E6631">
        <f>IF(ISNA(F6631),NA(),E4699)</f>
        <v>0</v>
      </c>
      <c r="F6631">
        <f>IF(OR(F4699="",AND(F4699=F4698,F4699=F4700)),NA(), F4699)</f>
        <v>0</v>
      </c>
      <c r="G6631">
        <f>IF(ISNA(H6631),NA(),G4699)</f>
        <v>0</v>
      </c>
      <c r="H6631">
        <f>IF(OR(H4699="",AND(H4699=H4698,H4699=H4700)),NA(), H4699)</f>
        <v>0</v>
      </c>
      <c r="K6631">
        <f>IF(ISNA(L6631),NA(),K4699)</f>
        <v>0</v>
      </c>
      <c r="L6631">
        <f>IF(OR(L4699="",AND(L4699=L4698,L4699=L4700)),NA(), L4699)</f>
        <v>0</v>
      </c>
      <c r="M6631">
        <f>IF(ISNA(N6631),NA(),M4699)</f>
        <v>0</v>
      </c>
      <c r="N6631">
        <f>IF(OR(N4699="",AND(N4699=N4698,N4699=N4700)),NA(), N4699)</f>
        <v>0</v>
      </c>
    </row>
    <row r="6632" spans="5:14">
      <c r="E6632">
        <f>IF(ISNA(F6632),NA(),E4700)</f>
        <v>0</v>
      </c>
      <c r="F6632">
        <f>IF(OR(F4700="",AND(F4700=F4699,F4700=F4701)),NA(), F4700)</f>
        <v>0</v>
      </c>
      <c r="G6632">
        <f>IF(ISNA(H6632),NA(),G4700)</f>
        <v>0</v>
      </c>
      <c r="H6632">
        <f>IF(OR(H4700="",AND(H4700=H4699,H4700=H4701)),NA(), H4700)</f>
        <v>0</v>
      </c>
      <c r="K6632">
        <f>IF(ISNA(L6632),NA(),K4700)</f>
        <v>0</v>
      </c>
      <c r="L6632">
        <f>IF(OR(L4700="",AND(L4700=L4699,L4700=L4701)),NA(), L4700)</f>
        <v>0</v>
      </c>
      <c r="M6632">
        <f>IF(ISNA(N6632),NA(),M4700)</f>
        <v>0</v>
      </c>
      <c r="N6632">
        <f>IF(OR(N4700="",AND(N4700=N4699,N4700=N4701)),NA(), N4700)</f>
        <v>0</v>
      </c>
    </row>
    <row r="6633" spans="5:14">
      <c r="E6633">
        <f>IF(ISNA(F6633),NA(),E4701)</f>
        <v>0</v>
      </c>
      <c r="F6633">
        <f>IF(OR(F4701="",AND(F4701=F4700,F4701=F4702)),NA(), F4701)</f>
        <v>0</v>
      </c>
      <c r="G6633">
        <f>IF(ISNA(H6633),NA(),G4701)</f>
        <v>0</v>
      </c>
      <c r="H6633">
        <f>IF(OR(H4701="",AND(H4701=H4700,H4701=H4702)),NA(), H4701)</f>
        <v>0</v>
      </c>
      <c r="K6633">
        <f>IF(ISNA(L6633),NA(),K4701)</f>
        <v>0</v>
      </c>
      <c r="L6633">
        <f>IF(OR(L4701="",AND(L4701=L4700,L4701=L4702)),NA(), L4701)</f>
        <v>0</v>
      </c>
      <c r="M6633">
        <f>IF(ISNA(N6633),NA(),M4701)</f>
        <v>0</v>
      </c>
      <c r="N6633">
        <f>IF(OR(N4701="",AND(N4701=N4700,N4701=N4702)),NA(), N4701)</f>
        <v>0</v>
      </c>
    </row>
    <row r="6634" spans="5:14">
      <c r="E6634">
        <f>IF(ISNA(F6634),NA(),E4702)</f>
        <v>0</v>
      </c>
      <c r="F6634">
        <f>IF(OR(F4702="",AND(F4702=F4701,F4702=F4703)),NA(), F4702)</f>
        <v>0</v>
      </c>
      <c r="G6634">
        <f>IF(ISNA(H6634),NA(),G4702)</f>
        <v>0</v>
      </c>
      <c r="H6634">
        <f>IF(OR(H4702="",AND(H4702=H4701,H4702=H4703)),NA(), H4702)</f>
        <v>0</v>
      </c>
      <c r="K6634">
        <f>IF(ISNA(L6634),NA(),K4702)</f>
        <v>0</v>
      </c>
      <c r="L6634">
        <f>IF(OR(L4702="",AND(L4702=L4701,L4702=L4703)),NA(), L4702)</f>
        <v>0</v>
      </c>
      <c r="M6634">
        <f>IF(ISNA(N6634),NA(),M4702)</f>
        <v>0</v>
      </c>
      <c r="N6634">
        <f>IF(OR(N4702="",AND(N4702=N4701,N4702=N4703)),NA(), N4702)</f>
        <v>0</v>
      </c>
    </row>
    <row r="6635" spans="5:14">
      <c r="E6635">
        <f>IF(ISNA(F6635),NA(),E4703)</f>
        <v>0</v>
      </c>
      <c r="F6635">
        <f>IF(OR(F4703="",AND(F4703=F4702,F4703=F4704)),NA(), F4703)</f>
        <v>0</v>
      </c>
      <c r="G6635">
        <f>IF(ISNA(H6635),NA(),G4703)</f>
        <v>0</v>
      </c>
      <c r="H6635">
        <f>IF(OR(H4703="",AND(H4703=H4702,H4703=H4704)),NA(), H4703)</f>
        <v>0</v>
      </c>
      <c r="K6635">
        <f>IF(ISNA(L6635),NA(),K4703)</f>
        <v>0</v>
      </c>
      <c r="L6635">
        <f>IF(OR(L4703="",AND(L4703=L4702,L4703=L4704)),NA(), L4703)</f>
        <v>0</v>
      </c>
      <c r="M6635">
        <f>IF(ISNA(N6635),NA(),M4703)</f>
        <v>0</v>
      </c>
      <c r="N6635">
        <f>IF(OR(N4703="",AND(N4703=N4702,N4703=N4704)),NA(), N4703)</f>
        <v>0</v>
      </c>
    </row>
    <row r="6636" spans="5:14">
      <c r="E6636">
        <f>IF(ISNA(F6636),NA(),E4704)</f>
        <v>0</v>
      </c>
      <c r="F6636">
        <f>IF(OR(F4704="",AND(F4704=F4703,F4704=F4705)),NA(), F4704)</f>
        <v>0</v>
      </c>
      <c r="G6636">
        <f>IF(ISNA(H6636),NA(),G4704)</f>
        <v>0</v>
      </c>
      <c r="H6636">
        <f>IF(OR(H4704="",AND(H4704=H4703,H4704=H4705)),NA(), H4704)</f>
        <v>0</v>
      </c>
      <c r="K6636">
        <f>IF(ISNA(L6636),NA(),K4704)</f>
        <v>0</v>
      </c>
      <c r="L6636">
        <f>IF(OR(L4704="",AND(L4704=L4703,L4704=L4705)),NA(), L4704)</f>
        <v>0</v>
      </c>
      <c r="M6636">
        <f>IF(ISNA(N6636),NA(),M4704)</f>
        <v>0</v>
      </c>
      <c r="N6636">
        <f>IF(OR(N4704="",AND(N4704=N4703,N4704=N4705)),NA(), N4704)</f>
        <v>0</v>
      </c>
    </row>
    <row r="6637" spans="5:14">
      <c r="E6637">
        <f>IF(ISNA(F6637),NA(),E4705)</f>
        <v>0</v>
      </c>
      <c r="F6637">
        <f>IF(OR(F4705="",AND(F4705=F4704,F4705=F4706)),NA(), F4705)</f>
        <v>0</v>
      </c>
      <c r="G6637">
        <f>IF(ISNA(H6637),NA(),G4705)</f>
        <v>0</v>
      </c>
      <c r="H6637">
        <f>IF(OR(H4705="",AND(H4705=H4704,H4705=H4706)),NA(), H4705)</f>
        <v>0</v>
      </c>
      <c r="K6637">
        <f>IF(ISNA(L6637),NA(),K4705)</f>
        <v>0</v>
      </c>
      <c r="L6637">
        <f>IF(OR(L4705="",AND(L4705=L4704,L4705=L4706)),NA(), L4705)</f>
        <v>0</v>
      </c>
      <c r="M6637">
        <f>IF(ISNA(N6637),NA(),M4705)</f>
        <v>0</v>
      </c>
      <c r="N6637">
        <f>IF(OR(N4705="",AND(N4705=N4704,N4705=N4706)),NA(), N4705)</f>
        <v>0</v>
      </c>
    </row>
    <row r="6638" spans="5:14">
      <c r="E6638">
        <f>IF(ISNA(F6638),NA(),E4706)</f>
        <v>0</v>
      </c>
      <c r="F6638">
        <f>IF(OR(F4706="",AND(F4706=F4705,F4706=F4707)),NA(), F4706)</f>
        <v>0</v>
      </c>
      <c r="G6638">
        <f>IF(ISNA(H6638),NA(),G4706)</f>
        <v>0</v>
      </c>
      <c r="H6638">
        <f>IF(OR(H4706="",AND(H4706=H4705,H4706=H4707)),NA(), H4706)</f>
        <v>0</v>
      </c>
      <c r="K6638">
        <f>IF(ISNA(L6638),NA(),K4706)</f>
        <v>0</v>
      </c>
      <c r="L6638">
        <f>IF(OR(L4706="",AND(L4706=L4705,L4706=L4707)),NA(), L4706)</f>
        <v>0</v>
      </c>
      <c r="M6638">
        <f>IF(ISNA(N6638),NA(),M4706)</f>
        <v>0</v>
      </c>
      <c r="N6638">
        <f>IF(OR(N4706="",AND(N4706=N4705,N4706=N4707)),NA(), N4706)</f>
        <v>0</v>
      </c>
    </row>
    <row r="6639" spans="5:14">
      <c r="E6639">
        <f>IF(ISNA(F6639),NA(),E4707)</f>
        <v>0</v>
      </c>
      <c r="F6639">
        <f>IF(OR(F4707="",AND(F4707=F4706,F4707=F4708)),NA(), F4707)</f>
        <v>0</v>
      </c>
      <c r="G6639">
        <f>IF(ISNA(H6639),NA(),G4707)</f>
        <v>0</v>
      </c>
      <c r="H6639">
        <f>IF(OR(H4707="",AND(H4707=H4706,H4707=H4708)),NA(), H4707)</f>
        <v>0</v>
      </c>
      <c r="K6639">
        <f>IF(ISNA(L6639),NA(),K4707)</f>
        <v>0</v>
      </c>
      <c r="L6639">
        <f>IF(OR(L4707="",AND(L4707=L4706,L4707=L4708)),NA(), L4707)</f>
        <v>0</v>
      </c>
      <c r="M6639">
        <f>IF(ISNA(N6639),NA(),M4707)</f>
        <v>0</v>
      </c>
      <c r="N6639">
        <f>IF(OR(N4707="",AND(N4707=N4706,N4707=N4708)),NA(), N4707)</f>
        <v>0</v>
      </c>
    </row>
    <row r="6640" spans="5:14">
      <c r="E6640">
        <f>IF(ISNA(F6640),NA(),E4708)</f>
        <v>0</v>
      </c>
      <c r="F6640">
        <f>IF(OR(F4708="",AND(F4708=F4707,F4708=F4709)),NA(), F4708)</f>
        <v>0</v>
      </c>
      <c r="G6640">
        <f>IF(ISNA(H6640),NA(),G4708)</f>
        <v>0</v>
      </c>
      <c r="H6640">
        <f>IF(OR(H4708="",AND(H4708=H4707,H4708=H4709)),NA(), H4708)</f>
        <v>0</v>
      </c>
      <c r="K6640">
        <f>IF(ISNA(L6640),NA(),K4708)</f>
        <v>0</v>
      </c>
      <c r="L6640">
        <f>IF(OR(L4708="",AND(L4708=L4707,L4708=L4709)),NA(), L4708)</f>
        <v>0</v>
      </c>
      <c r="M6640">
        <f>IF(ISNA(N6640),NA(),M4708)</f>
        <v>0</v>
      </c>
      <c r="N6640">
        <f>IF(OR(N4708="",AND(N4708=N4707,N4708=N4709)),NA(), N4708)</f>
        <v>0</v>
      </c>
    </row>
    <row r="6641" spans="5:14">
      <c r="E6641">
        <f>IF(ISNA(F6641),NA(),E4709)</f>
        <v>0</v>
      </c>
      <c r="F6641">
        <f>IF(OR(F4709="",AND(F4709=F4708,F4709=F4710)),NA(), F4709)</f>
        <v>0</v>
      </c>
      <c r="G6641">
        <f>IF(ISNA(H6641),NA(),G4709)</f>
        <v>0</v>
      </c>
      <c r="H6641">
        <f>IF(OR(H4709="",AND(H4709=H4708,H4709=H4710)),NA(), H4709)</f>
        <v>0</v>
      </c>
      <c r="K6641">
        <f>IF(ISNA(L6641),NA(),K4709)</f>
        <v>0</v>
      </c>
      <c r="L6641">
        <f>IF(OR(L4709="",AND(L4709=L4708,L4709=L4710)),NA(), L4709)</f>
        <v>0</v>
      </c>
      <c r="M6641">
        <f>IF(ISNA(N6641),NA(),M4709)</f>
        <v>0</v>
      </c>
      <c r="N6641">
        <f>IF(OR(N4709="",AND(N4709=N4708,N4709=N4710)),NA(), N4709)</f>
        <v>0</v>
      </c>
    </row>
    <row r="6642" spans="5:14">
      <c r="E6642">
        <f>IF(ISNA(F6642),NA(),E4710)</f>
        <v>0</v>
      </c>
      <c r="F6642">
        <f>IF(OR(F4710="",AND(F4710=F4709,F4710=F4711)),NA(), F4710)</f>
        <v>0</v>
      </c>
      <c r="G6642">
        <f>IF(ISNA(H6642),NA(),G4710)</f>
        <v>0</v>
      </c>
      <c r="H6642">
        <f>IF(OR(H4710="",AND(H4710=H4709,H4710=H4711)),NA(), H4710)</f>
        <v>0</v>
      </c>
      <c r="K6642">
        <f>IF(ISNA(L6642),NA(),K4710)</f>
        <v>0</v>
      </c>
      <c r="L6642">
        <f>IF(OR(L4710="",AND(L4710=L4709,L4710=L4711)),NA(), L4710)</f>
        <v>0</v>
      </c>
      <c r="M6642">
        <f>IF(ISNA(N6642),NA(),M4710)</f>
        <v>0</v>
      </c>
      <c r="N6642">
        <f>IF(OR(N4710="",AND(N4710=N4709,N4710=N4711)),NA(), N4710)</f>
        <v>0</v>
      </c>
    </row>
    <row r="6643" spans="5:14">
      <c r="E6643">
        <f>IF(ISNA(F6643),NA(),E4711)</f>
        <v>0</v>
      </c>
      <c r="F6643">
        <f>IF(OR(F4711="",AND(F4711=F4710,F4711=F4712)),NA(), F4711)</f>
        <v>0</v>
      </c>
      <c r="G6643">
        <f>IF(ISNA(H6643),NA(),G4711)</f>
        <v>0</v>
      </c>
      <c r="H6643">
        <f>IF(OR(H4711="",AND(H4711=H4710,H4711=H4712)),NA(), H4711)</f>
        <v>0</v>
      </c>
      <c r="K6643">
        <f>IF(ISNA(L6643),NA(),K4711)</f>
        <v>0</v>
      </c>
      <c r="L6643">
        <f>IF(OR(L4711="",AND(L4711=L4710,L4711=L4712)),NA(), L4711)</f>
        <v>0</v>
      </c>
      <c r="M6643">
        <f>IF(ISNA(N6643),NA(),M4711)</f>
        <v>0</v>
      </c>
      <c r="N6643">
        <f>IF(OR(N4711="",AND(N4711=N4710,N4711=N4712)),NA(), N4711)</f>
        <v>0</v>
      </c>
    </row>
    <row r="6644" spans="5:14">
      <c r="E6644">
        <f>IF(ISNA(F6644),NA(),E4712)</f>
        <v>0</v>
      </c>
      <c r="F6644">
        <f>IF(OR(F4712="",AND(F4712=F4711,F4712=F4713)),NA(), F4712)</f>
        <v>0</v>
      </c>
      <c r="G6644">
        <f>IF(ISNA(H6644),NA(),G4712)</f>
        <v>0</v>
      </c>
      <c r="H6644">
        <f>IF(OR(H4712="",AND(H4712=H4711,H4712=H4713)),NA(), H4712)</f>
        <v>0</v>
      </c>
      <c r="K6644">
        <f>IF(ISNA(L6644),NA(),K4712)</f>
        <v>0</v>
      </c>
      <c r="L6644">
        <f>IF(OR(L4712="",AND(L4712=L4711,L4712=L4713)),NA(), L4712)</f>
        <v>0</v>
      </c>
      <c r="M6644">
        <f>IF(ISNA(N6644),NA(),M4712)</f>
        <v>0</v>
      </c>
      <c r="N6644">
        <f>IF(OR(N4712="",AND(N4712=N4711,N4712=N4713)),NA(), N4712)</f>
        <v>0</v>
      </c>
    </row>
    <row r="6645" spans="5:14">
      <c r="E6645">
        <f>IF(ISNA(F6645),NA(),E4713)</f>
        <v>0</v>
      </c>
      <c r="F6645">
        <f>IF(OR(F4713="",AND(F4713=F4712,F4713=F4714)),NA(), F4713)</f>
        <v>0</v>
      </c>
      <c r="G6645">
        <f>IF(ISNA(H6645),NA(),G4713)</f>
        <v>0</v>
      </c>
      <c r="H6645">
        <f>IF(OR(H4713="",AND(H4713=H4712,H4713=H4714)),NA(), H4713)</f>
        <v>0</v>
      </c>
      <c r="K6645">
        <f>IF(ISNA(L6645),NA(),K4713)</f>
        <v>0</v>
      </c>
      <c r="L6645">
        <f>IF(OR(L4713="",AND(L4713=L4712,L4713=L4714)),NA(), L4713)</f>
        <v>0</v>
      </c>
      <c r="M6645">
        <f>IF(ISNA(N6645),NA(),M4713)</f>
        <v>0</v>
      </c>
      <c r="N6645">
        <f>IF(OR(N4713="",AND(N4713=N4712,N4713=N4714)),NA(), N4713)</f>
        <v>0</v>
      </c>
    </row>
    <row r="6646" spans="5:14">
      <c r="E6646">
        <f>IF(ISNA(F6646),NA(),E4714)</f>
        <v>0</v>
      </c>
      <c r="F6646">
        <f>IF(OR(F4714="",AND(F4714=F4713,F4714=F4715)),NA(), F4714)</f>
        <v>0</v>
      </c>
      <c r="G6646">
        <f>IF(ISNA(H6646),NA(),G4714)</f>
        <v>0</v>
      </c>
      <c r="H6646">
        <f>IF(OR(H4714="",AND(H4714=H4713,H4714=H4715)),NA(), H4714)</f>
        <v>0</v>
      </c>
      <c r="K6646">
        <f>IF(ISNA(L6646),NA(),K4714)</f>
        <v>0</v>
      </c>
      <c r="L6646">
        <f>IF(OR(L4714="",AND(L4714=L4713,L4714=L4715)),NA(), L4714)</f>
        <v>0</v>
      </c>
      <c r="M6646">
        <f>IF(ISNA(N6646),NA(),M4714)</f>
        <v>0</v>
      </c>
      <c r="N6646">
        <f>IF(OR(N4714="",AND(N4714=N4713,N4714=N4715)),NA(), N4714)</f>
        <v>0</v>
      </c>
    </row>
    <row r="6647" spans="5:14">
      <c r="E6647">
        <f>IF(ISNA(F6647),NA(),E4715)</f>
        <v>0</v>
      </c>
      <c r="F6647">
        <f>IF(OR(F4715="",AND(F4715=F4714,F4715=F4716)),NA(), F4715)</f>
        <v>0</v>
      </c>
      <c r="G6647">
        <f>IF(ISNA(H6647),NA(),G4715)</f>
        <v>0</v>
      </c>
      <c r="H6647">
        <f>IF(OR(H4715="",AND(H4715=H4714,H4715=H4716)),NA(), H4715)</f>
        <v>0</v>
      </c>
      <c r="K6647">
        <f>IF(ISNA(L6647),NA(),K4715)</f>
        <v>0</v>
      </c>
      <c r="L6647">
        <f>IF(OR(L4715="",AND(L4715=L4714,L4715=L4716)),NA(), L4715)</f>
        <v>0</v>
      </c>
      <c r="M6647">
        <f>IF(ISNA(N6647),NA(),M4715)</f>
        <v>0</v>
      </c>
      <c r="N6647">
        <f>IF(OR(N4715="",AND(N4715=N4714,N4715=N4716)),NA(), N4715)</f>
        <v>0</v>
      </c>
    </row>
    <row r="6648" spans="5:14">
      <c r="E6648">
        <f>IF(ISNA(F6648),NA(),E4716)</f>
        <v>0</v>
      </c>
      <c r="F6648">
        <f>IF(OR(F4716="",AND(F4716=F4715,F4716=F4717)),NA(), F4716)</f>
        <v>0</v>
      </c>
      <c r="G6648">
        <f>IF(ISNA(H6648),NA(),G4716)</f>
        <v>0</v>
      </c>
      <c r="H6648">
        <f>IF(OR(H4716="",AND(H4716=H4715,H4716=H4717)),NA(), H4716)</f>
        <v>0</v>
      </c>
      <c r="K6648">
        <f>IF(ISNA(L6648),NA(),K4716)</f>
        <v>0</v>
      </c>
      <c r="L6648">
        <f>IF(OR(L4716="",AND(L4716=L4715,L4716=L4717)),NA(), L4716)</f>
        <v>0</v>
      </c>
      <c r="M6648">
        <f>IF(ISNA(N6648),NA(),M4716)</f>
        <v>0</v>
      </c>
      <c r="N6648">
        <f>IF(OR(N4716="",AND(N4716=N4715,N4716=N4717)),NA(), N4716)</f>
        <v>0</v>
      </c>
    </row>
    <row r="6649" spans="5:14">
      <c r="E6649">
        <f>IF(ISNA(F6649),NA(),E4717)</f>
        <v>0</v>
      </c>
      <c r="F6649">
        <f>IF(OR(F4717="",AND(F4717=F4716,F4717=F4718)),NA(), F4717)</f>
        <v>0</v>
      </c>
      <c r="G6649">
        <f>IF(ISNA(H6649),NA(),G4717)</f>
        <v>0</v>
      </c>
      <c r="H6649">
        <f>IF(OR(H4717="",AND(H4717=H4716,H4717=H4718)),NA(), H4717)</f>
        <v>0</v>
      </c>
      <c r="K6649">
        <f>IF(ISNA(L6649),NA(),K4717)</f>
        <v>0</v>
      </c>
      <c r="L6649">
        <f>IF(OR(L4717="",AND(L4717=L4716,L4717=L4718)),NA(), L4717)</f>
        <v>0</v>
      </c>
      <c r="M6649">
        <f>IF(ISNA(N6649),NA(),M4717)</f>
        <v>0</v>
      </c>
      <c r="N6649">
        <f>IF(OR(N4717="",AND(N4717=N4716,N4717=N4718)),NA(), N4717)</f>
        <v>0</v>
      </c>
    </row>
    <row r="6650" spans="5:14">
      <c r="E6650">
        <f>IF(ISNA(F6650),NA(),E4718)</f>
        <v>0</v>
      </c>
      <c r="F6650">
        <f>IF(OR(F4718="",AND(F4718=F4717,F4718=F4719)),NA(), F4718)</f>
        <v>0</v>
      </c>
      <c r="G6650">
        <f>IF(ISNA(H6650),NA(),G4718)</f>
        <v>0</v>
      </c>
      <c r="H6650">
        <f>IF(OR(H4718="",AND(H4718=H4717,H4718=H4719)),NA(), H4718)</f>
        <v>0</v>
      </c>
      <c r="K6650">
        <f>IF(ISNA(L6650),NA(),K4718)</f>
        <v>0</v>
      </c>
      <c r="L6650">
        <f>IF(OR(L4718="",AND(L4718=L4717,L4718=L4719)),NA(), L4718)</f>
        <v>0</v>
      </c>
      <c r="M6650">
        <f>IF(ISNA(N6650),NA(),M4718)</f>
        <v>0</v>
      </c>
      <c r="N6650">
        <f>IF(OR(N4718="",AND(N4718=N4717,N4718=N4719)),NA(), N4718)</f>
        <v>0</v>
      </c>
    </row>
    <row r="6651" spans="5:14">
      <c r="E6651">
        <f>IF(ISNA(F6651),NA(),E4719)</f>
        <v>0</v>
      </c>
      <c r="F6651">
        <f>IF(OR(F4719="",AND(F4719=F4718,F4719=F4720)),NA(), F4719)</f>
        <v>0</v>
      </c>
      <c r="G6651">
        <f>IF(ISNA(H6651),NA(),G4719)</f>
        <v>0</v>
      </c>
      <c r="H6651">
        <f>IF(OR(H4719="",AND(H4719=H4718,H4719=H4720)),NA(), H4719)</f>
        <v>0</v>
      </c>
      <c r="K6651">
        <f>IF(ISNA(L6651),NA(),K4719)</f>
        <v>0</v>
      </c>
      <c r="L6651">
        <f>IF(OR(L4719="",AND(L4719=L4718,L4719=L4720)),NA(), L4719)</f>
        <v>0</v>
      </c>
      <c r="M6651">
        <f>IF(ISNA(N6651),NA(),M4719)</f>
        <v>0</v>
      </c>
      <c r="N6651">
        <f>IF(OR(N4719="",AND(N4719=N4718,N4719=N4720)),NA(), N4719)</f>
        <v>0</v>
      </c>
    </row>
    <row r="6652" spans="5:14">
      <c r="E6652">
        <f>IF(ISNA(F6652),NA(),E4720)</f>
        <v>0</v>
      </c>
      <c r="F6652">
        <f>IF(OR(F4720="",AND(F4720=F4719,F4720=F4721)),NA(), F4720)</f>
        <v>0</v>
      </c>
      <c r="G6652">
        <f>IF(ISNA(H6652),NA(),G4720)</f>
        <v>0</v>
      </c>
      <c r="H6652">
        <f>IF(OR(H4720="",AND(H4720=H4719,H4720=H4721)),NA(), H4720)</f>
        <v>0</v>
      </c>
      <c r="K6652">
        <f>IF(ISNA(L6652),NA(),K4720)</f>
        <v>0</v>
      </c>
      <c r="L6652">
        <f>IF(OR(L4720="",AND(L4720=L4719,L4720=L4721)),NA(), L4720)</f>
        <v>0</v>
      </c>
      <c r="M6652">
        <f>IF(ISNA(N6652),NA(),M4720)</f>
        <v>0</v>
      </c>
      <c r="N6652">
        <f>IF(OR(N4720="",AND(N4720=N4719,N4720=N4721)),NA(), N4720)</f>
        <v>0</v>
      </c>
    </row>
    <row r="6653" spans="5:14">
      <c r="E6653">
        <f>IF(ISNA(F6653),NA(),E4721)</f>
        <v>0</v>
      </c>
      <c r="F6653">
        <f>IF(OR(F4721="",AND(F4721=F4720,F4721=F4722)),NA(), F4721)</f>
        <v>0</v>
      </c>
      <c r="G6653">
        <f>IF(ISNA(H6653),NA(),G4721)</f>
        <v>0</v>
      </c>
      <c r="H6653">
        <f>IF(OR(H4721="",AND(H4721=H4720,H4721=H4722)),NA(), H4721)</f>
        <v>0</v>
      </c>
      <c r="K6653">
        <f>IF(ISNA(L6653),NA(),K4721)</f>
        <v>0</v>
      </c>
      <c r="L6653">
        <f>IF(OR(L4721="",AND(L4721=L4720,L4721=L4722)),NA(), L4721)</f>
        <v>0</v>
      </c>
      <c r="M6653">
        <f>IF(ISNA(N6653),NA(),M4721)</f>
        <v>0</v>
      </c>
      <c r="N6653">
        <f>IF(OR(N4721="",AND(N4721=N4720,N4721=N4722)),NA(), N4721)</f>
        <v>0</v>
      </c>
    </row>
    <row r="6654" spans="5:14">
      <c r="E6654">
        <f>IF(ISNA(F6654),NA(),E4722)</f>
        <v>0</v>
      </c>
      <c r="F6654">
        <f>IF(OR(F4722="",AND(F4722=F4721,F4722=F4723)),NA(), F4722)</f>
        <v>0</v>
      </c>
      <c r="G6654">
        <f>IF(ISNA(H6654),NA(),G4722)</f>
        <v>0</v>
      </c>
      <c r="H6654">
        <f>IF(OR(H4722="",AND(H4722=H4721,H4722=H4723)),NA(), H4722)</f>
        <v>0</v>
      </c>
      <c r="K6654">
        <f>IF(ISNA(L6654),NA(),K4722)</f>
        <v>0</v>
      </c>
      <c r="L6654">
        <f>IF(OR(L4722="",AND(L4722=L4721,L4722=L4723)),NA(), L4722)</f>
        <v>0</v>
      </c>
      <c r="M6654">
        <f>IF(ISNA(N6654),NA(),M4722)</f>
        <v>0</v>
      </c>
      <c r="N6654">
        <f>IF(OR(N4722="",AND(N4722=N4721,N4722=N4723)),NA(), N4722)</f>
        <v>0</v>
      </c>
    </row>
    <row r="6655" spans="5:14">
      <c r="E6655">
        <f>IF(ISNA(F6655),NA(),E4723)</f>
        <v>0</v>
      </c>
      <c r="F6655">
        <f>IF(OR(F4723="",AND(F4723=F4722,F4723=F4724)),NA(), F4723)</f>
        <v>0</v>
      </c>
      <c r="G6655">
        <f>IF(ISNA(H6655),NA(),G4723)</f>
        <v>0</v>
      </c>
      <c r="H6655">
        <f>IF(OR(H4723="",AND(H4723=H4722,H4723=H4724)),NA(), H4723)</f>
        <v>0</v>
      </c>
      <c r="K6655">
        <f>IF(ISNA(L6655),NA(),K4723)</f>
        <v>0</v>
      </c>
      <c r="L6655">
        <f>IF(OR(L4723="",AND(L4723=L4722,L4723=L4724)),NA(), L4723)</f>
        <v>0</v>
      </c>
      <c r="M6655">
        <f>IF(ISNA(N6655),NA(),M4723)</f>
        <v>0</v>
      </c>
      <c r="N6655">
        <f>IF(OR(N4723="",AND(N4723=N4722,N4723=N4724)),NA(), N4723)</f>
        <v>0</v>
      </c>
    </row>
    <row r="6656" spans="5:14">
      <c r="E6656">
        <f>IF(ISNA(F6656),NA(),E4724)</f>
        <v>0</v>
      </c>
      <c r="F6656">
        <f>IF(OR(F4724="",AND(F4724=F4723,F4724=F4725)),NA(), F4724)</f>
        <v>0</v>
      </c>
      <c r="G6656">
        <f>IF(ISNA(H6656),NA(),G4724)</f>
        <v>0</v>
      </c>
      <c r="H6656">
        <f>IF(OR(H4724="",AND(H4724=H4723,H4724=H4725)),NA(), H4724)</f>
        <v>0</v>
      </c>
      <c r="K6656">
        <f>IF(ISNA(L6656),NA(),K4724)</f>
        <v>0</v>
      </c>
      <c r="L6656">
        <f>IF(OR(L4724="",AND(L4724=L4723,L4724=L4725)),NA(), L4724)</f>
        <v>0</v>
      </c>
      <c r="M6656">
        <f>IF(ISNA(N6656),NA(),M4724)</f>
        <v>0</v>
      </c>
      <c r="N6656">
        <f>IF(OR(N4724="",AND(N4724=N4723,N4724=N4725)),NA(), N4724)</f>
        <v>0</v>
      </c>
    </row>
    <row r="6657" spans="5:14">
      <c r="E6657">
        <f>IF(ISNA(F6657),NA(),E4725)</f>
        <v>0</v>
      </c>
      <c r="F6657">
        <f>IF(OR(F4725="",AND(F4725=F4724,F4725=F4726)),NA(), F4725)</f>
        <v>0</v>
      </c>
      <c r="G6657">
        <f>IF(ISNA(H6657),NA(),G4725)</f>
        <v>0</v>
      </c>
      <c r="H6657">
        <f>IF(OR(H4725="",AND(H4725=H4724,H4725=H4726)),NA(), H4725)</f>
        <v>0</v>
      </c>
      <c r="K6657">
        <f>IF(ISNA(L6657),NA(),K4725)</f>
        <v>0</v>
      </c>
      <c r="L6657">
        <f>IF(OR(L4725="",AND(L4725=L4724,L4725=L4726)),NA(), L4725)</f>
        <v>0</v>
      </c>
      <c r="M6657">
        <f>IF(ISNA(N6657),NA(),M4725)</f>
        <v>0</v>
      </c>
      <c r="N6657">
        <f>IF(OR(N4725="",AND(N4725=N4724,N4725=N4726)),NA(), N4725)</f>
        <v>0</v>
      </c>
    </row>
    <row r="6658" spans="5:14">
      <c r="E6658">
        <f>IF(ISNA(F6658),NA(),E4726)</f>
        <v>0</v>
      </c>
      <c r="F6658">
        <f>IF(OR(F4726="",AND(F4726=F4725,F4726=F4727)),NA(), F4726)</f>
        <v>0</v>
      </c>
      <c r="G6658">
        <f>IF(ISNA(H6658),NA(),G4726)</f>
        <v>0</v>
      </c>
      <c r="H6658">
        <f>IF(OR(H4726="",AND(H4726=H4725,H4726=H4727)),NA(), H4726)</f>
        <v>0</v>
      </c>
      <c r="K6658">
        <f>IF(ISNA(L6658),NA(),K4726)</f>
        <v>0</v>
      </c>
      <c r="L6658">
        <f>IF(OR(L4726="",AND(L4726=L4725,L4726=L4727)),NA(), L4726)</f>
        <v>0</v>
      </c>
      <c r="M6658">
        <f>IF(ISNA(N6658),NA(),M4726)</f>
        <v>0</v>
      </c>
      <c r="N6658">
        <f>IF(OR(N4726="",AND(N4726=N4725,N4726=N4727)),NA(), N4726)</f>
        <v>0</v>
      </c>
    </row>
    <row r="6659" spans="5:14">
      <c r="E6659">
        <f>IF(ISNA(F6659),NA(),E4727)</f>
        <v>0</v>
      </c>
      <c r="F6659">
        <f>IF(OR(F4727="",AND(F4727=F4726,F4727=F4728)),NA(), F4727)</f>
        <v>0</v>
      </c>
      <c r="G6659">
        <f>IF(ISNA(H6659),NA(),G4727)</f>
        <v>0</v>
      </c>
      <c r="H6659">
        <f>IF(OR(H4727="",AND(H4727=H4726,H4727=H4728)),NA(), H4727)</f>
        <v>0</v>
      </c>
      <c r="K6659">
        <f>IF(ISNA(L6659),NA(),K4727)</f>
        <v>0</v>
      </c>
      <c r="L6659">
        <f>IF(OR(L4727="",AND(L4727=L4726,L4727=L4728)),NA(), L4727)</f>
        <v>0</v>
      </c>
      <c r="M6659">
        <f>IF(ISNA(N6659),NA(),M4727)</f>
        <v>0</v>
      </c>
      <c r="N6659">
        <f>IF(OR(N4727="",AND(N4727=N4726,N4727=N4728)),NA(), N4727)</f>
        <v>0</v>
      </c>
    </row>
    <row r="6660" spans="5:14">
      <c r="E6660">
        <f>IF(ISNA(F6660),NA(),E4728)</f>
        <v>0</v>
      </c>
      <c r="F6660">
        <f>IF(OR(F4728="",AND(F4728=F4727,F4728=F4729)),NA(), F4728)</f>
        <v>0</v>
      </c>
      <c r="G6660">
        <f>IF(ISNA(H6660),NA(),G4728)</f>
        <v>0</v>
      </c>
      <c r="H6660">
        <f>IF(OR(H4728="",AND(H4728=H4727,H4728=H4729)),NA(), H4728)</f>
        <v>0</v>
      </c>
      <c r="K6660">
        <f>IF(ISNA(L6660),NA(),K4728)</f>
        <v>0</v>
      </c>
      <c r="L6660">
        <f>IF(OR(L4728="",AND(L4728=L4727,L4728=L4729)),NA(), L4728)</f>
        <v>0</v>
      </c>
      <c r="M6660">
        <f>IF(ISNA(N6660),NA(),M4728)</f>
        <v>0</v>
      </c>
      <c r="N6660">
        <f>IF(OR(N4728="",AND(N4728=N4727,N4728=N4729)),NA(), N4728)</f>
        <v>0</v>
      </c>
    </row>
    <row r="6661" spans="5:14">
      <c r="E6661">
        <f>IF(ISNA(F6661),NA(),E4729)</f>
        <v>0</v>
      </c>
      <c r="F6661">
        <f>IF(OR(F4729="",AND(F4729=F4728,F4729=F4730)),NA(), F4729)</f>
        <v>0</v>
      </c>
      <c r="G6661">
        <f>IF(ISNA(H6661),NA(),G4729)</f>
        <v>0</v>
      </c>
      <c r="H6661">
        <f>IF(OR(H4729="",AND(H4729=H4728,H4729=H4730)),NA(), H4729)</f>
        <v>0</v>
      </c>
      <c r="K6661">
        <f>IF(ISNA(L6661),NA(),K4729)</f>
        <v>0</v>
      </c>
      <c r="L6661">
        <f>IF(OR(L4729="",AND(L4729=L4728,L4729=L4730)),NA(), L4729)</f>
        <v>0</v>
      </c>
      <c r="M6661">
        <f>IF(ISNA(N6661),NA(),M4729)</f>
        <v>0</v>
      </c>
      <c r="N6661">
        <f>IF(OR(N4729="",AND(N4729=N4728,N4729=N4730)),NA(), N4729)</f>
        <v>0</v>
      </c>
    </row>
    <row r="6662" spans="5:14">
      <c r="E6662">
        <f>IF(ISNA(F6662),NA(),E4730)</f>
        <v>0</v>
      </c>
      <c r="F6662">
        <f>IF(OR(F4730="",AND(F4730=F4729,F4730=F4731)),NA(), F4730)</f>
        <v>0</v>
      </c>
      <c r="G6662">
        <f>IF(ISNA(H6662),NA(),G4730)</f>
        <v>0</v>
      </c>
      <c r="H6662">
        <f>IF(OR(H4730="",AND(H4730=H4729,H4730=H4731)),NA(), H4730)</f>
        <v>0</v>
      </c>
      <c r="K6662">
        <f>IF(ISNA(L6662),NA(),K4730)</f>
        <v>0</v>
      </c>
      <c r="L6662">
        <f>IF(OR(L4730="",AND(L4730=L4729,L4730=L4731)),NA(), L4730)</f>
        <v>0</v>
      </c>
      <c r="M6662">
        <f>IF(ISNA(N6662),NA(),M4730)</f>
        <v>0</v>
      </c>
      <c r="N6662">
        <f>IF(OR(N4730="",AND(N4730=N4729,N4730=N4731)),NA(), N4730)</f>
        <v>0</v>
      </c>
    </row>
    <row r="6663" spans="5:14">
      <c r="E6663">
        <f>IF(ISNA(F6663),NA(),E4731)</f>
        <v>0</v>
      </c>
      <c r="F6663">
        <f>IF(OR(F4731="",AND(F4731=F4730,F4731=F4732)),NA(), F4731)</f>
        <v>0</v>
      </c>
      <c r="G6663">
        <f>IF(ISNA(H6663),NA(),G4731)</f>
        <v>0</v>
      </c>
      <c r="H6663">
        <f>IF(OR(H4731="",AND(H4731=H4730,H4731=H4732)),NA(), H4731)</f>
        <v>0</v>
      </c>
      <c r="K6663">
        <f>IF(ISNA(L6663),NA(),K4731)</f>
        <v>0</v>
      </c>
      <c r="L6663">
        <f>IF(OR(L4731="",AND(L4731=L4730,L4731=L4732)),NA(), L4731)</f>
        <v>0</v>
      </c>
      <c r="M6663">
        <f>IF(ISNA(N6663),NA(),M4731)</f>
        <v>0</v>
      </c>
      <c r="N6663">
        <f>IF(OR(N4731="",AND(N4731=N4730,N4731=N4732)),NA(), N4731)</f>
        <v>0</v>
      </c>
    </row>
    <row r="6664" spans="5:14">
      <c r="E6664">
        <f>IF(ISNA(F6664),NA(),E4732)</f>
        <v>0</v>
      </c>
      <c r="F6664">
        <f>IF(OR(F4732="",AND(F4732=F4731,F4732=F4733)),NA(), F4732)</f>
        <v>0</v>
      </c>
      <c r="G6664">
        <f>IF(ISNA(H6664),NA(),G4732)</f>
        <v>0</v>
      </c>
      <c r="H6664">
        <f>IF(OR(H4732="",AND(H4732=H4731,H4732=H4733)),NA(), H4732)</f>
        <v>0</v>
      </c>
      <c r="K6664">
        <f>IF(ISNA(L6664),NA(),K4732)</f>
        <v>0</v>
      </c>
      <c r="L6664">
        <f>IF(OR(L4732="",AND(L4732=L4731,L4732=L4733)),NA(), L4732)</f>
        <v>0</v>
      </c>
      <c r="M6664">
        <f>IF(ISNA(N6664),NA(),M4732)</f>
        <v>0</v>
      </c>
      <c r="N6664">
        <f>IF(OR(N4732="",AND(N4732=N4731,N4732=N4733)),NA(), N4732)</f>
        <v>0</v>
      </c>
    </row>
    <row r="6665" spans="5:14">
      <c r="E6665">
        <f>IF(ISNA(F6665),NA(),E4733)</f>
        <v>0</v>
      </c>
      <c r="F6665">
        <f>IF(OR(F4733="",AND(F4733=F4732,F4733=F4734)),NA(), F4733)</f>
        <v>0</v>
      </c>
      <c r="G6665">
        <f>IF(ISNA(H6665),NA(),G4733)</f>
        <v>0</v>
      </c>
      <c r="H6665">
        <f>IF(OR(H4733="",AND(H4733=H4732,H4733=H4734)),NA(), H4733)</f>
        <v>0</v>
      </c>
      <c r="K6665">
        <f>IF(ISNA(L6665),NA(),K4733)</f>
        <v>0</v>
      </c>
      <c r="L6665">
        <f>IF(OR(L4733="",AND(L4733=L4732,L4733=L4734)),NA(), L4733)</f>
        <v>0</v>
      </c>
      <c r="M6665">
        <f>IF(ISNA(N6665),NA(),M4733)</f>
        <v>0</v>
      </c>
      <c r="N6665">
        <f>IF(OR(N4733="",AND(N4733=N4732,N4733=N4734)),NA(), N4733)</f>
        <v>0</v>
      </c>
    </row>
    <row r="6666" spans="5:14">
      <c r="E6666">
        <f>IF(ISNA(F6666),NA(),E4734)</f>
        <v>0</v>
      </c>
      <c r="F6666">
        <f>IF(OR(F4734="",AND(F4734=F4733,F4734=F4735)),NA(), F4734)</f>
        <v>0</v>
      </c>
      <c r="G6666">
        <f>IF(ISNA(H6666),NA(),G4734)</f>
        <v>0</v>
      </c>
      <c r="H6666">
        <f>IF(OR(H4734="",AND(H4734=H4733,H4734=H4735)),NA(), H4734)</f>
        <v>0</v>
      </c>
      <c r="K6666">
        <f>IF(ISNA(L6666),NA(),K4734)</f>
        <v>0</v>
      </c>
      <c r="L6666">
        <f>IF(OR(L4734="",AND(L4734=L4733,L4734=L4735)),NA(), L4734)</f>
        <v>0</v>
      </c>
      <c r="M6666">
        <f>IF(ISNA(N6666),NA(),M4734)</f>
        <v>0</v>
      </c>
      <c r="N6666">
        <f>IF(OR(N4734="",AND(N4734=N4733,N4734=N4735)),NA(), N4734)</f>
        <v>0</v>
      </c>
    </row>
    <row r="6667" spans="5:14">
      <c r="E6667">
        <f>IF(ISNA(F6667),NA(),E4735)</f>
        <v>0</v>
      </c>
      <c r="F6667">
        <f>IF(OR(F4735="",AND(F4735=F4734,F4735=F4736)),NA(), F4735)</f>
        <v>0</v>
      </c>
      <c r="G6667">
        <f>IF(ISNA(H6667),NA(),G4735)</f>
        <v>0</v>
      </c>
      <c r="H6667">
        <f>IF(OR(H4735="",AND(H4735=H4734,H4735=H4736)),NA(), H4735)</f>
        <v>0</v>
      </c>
      <c r="K6667">
        <f>IF(ISNA(L6667),NA(),K4735)</f>
        <v>0</v>
      </c>
      <c r="L6667">
        <f>IF(OR(L4735="",AND(L4735=L4734,L4735=L4736)),NA(), L4735)</f>
        <v>0</v>
      </c>
      <c r="M6667">
        <f>IF(ISNA(N6667),NA(),M4735)</f>
        <v>0</v>
      </c>
      <c r="N6667">
        <f>IF(OR(N4735="",AND(N4735=N4734,N4735=N4736)),NA(), N4735)</f>
        <v>0</v>
      </c>
    </row>
    <row r="6668" spans="5:14">
      <c r="E6668">
        <f>IF(ISNA(F6668),NA(),E4736)</f>
        <v>0</v>
      </c>
      <c r="F6668">
        <f>IF(OR(F4736="",AND(F4736=F4735,F4736=F4737)),NA(), F4736)</f>
        <v>0</v>
      </c>
      <c r="G6668">
        <f>IF(ISNA(H6668),NA(),G4736)</f>
        <v>0</v>
      </c>
      <c r="H6668">
        <f>IF(OR(H4736="",AND(H4736=H4735,H4736=H4737)),NA(), H4736)</f>
        <v>0</v>
      </c>
      <c r="K6668">
        <f>IF(ISNA(L6668),NA(),K4736)</f>
        <v>0</v>
      </c>
      <c r="L6668">
        <f>IF(OR(L4736="",AND(L4736=L4735,L4736=L4737)),NA(), L4736)</f>
        <v>0</v>
      </c>
      <c r="M6668">
        <f>IF(ISNA(N6668),NA(),M4736)</f>
        <v>0</v>
      </c>
      <c r="N6668">
        <f>IF(OR(N4736="",AND(N4736=N4735,N4736=N4737)),NA(), N4736)</f>
        <v>0</v>
      </c>
    </row>
    <row r="6669" spans="5:14">
      <c r="E6669">
        <f>IF(ISNA(F6669),NA(),E4737)</f>
        <v>0</v>
      </c>
      <c r="F6669">
        <f>IF(OR(F4737="",AND(F4737=F4736,F4737=F4738)),NA(), F4737)</f>
        <v>0</v>
      </c>
      <c r="G6669">
        <f>IF(ISNA(H6669),NA(),G4737)</f>
        <v>0</v>
      </c>
      <c r="H6669">
        <f>IF(OR(H4737="",AND(H4737=H4736,H4737=H4738)),NA(), H4737)</f>
        <v>0</v>
      </c>
      <c r="K6669">
        <f>IF(ISNA(L6669),NA(),K4737)</f>
        <v>0</v>
      </c>
      <c r="L6669">
        <f>IF(OR(L4737="",AND(L4737=L4736,L4737=L4738)),NA(), L4737)</f>
        <v>0</v>
      </c>
      <c r="M6669">
        <f>IF(ISNA(N6669),NA(),M4737)</f>
        <v>0</v>
      </c>
      <c r="N6669">
        <f>IF(OR(N4737="",AND(N4737=N4736,N4737=N4738)),NA(), N4737)</f>
        <v>0</v>
      </c>
    </row>
    <row r="6670" spans="5:14">
      <c r="E6670">
        <f>IF(ISNA(F6670),NA(),E4738)</f>
        <v>0</v>
      </c>
      <c r="F6670">
        <f>IF(OR(F4738="",AND(F4738=F4737,F4738=F4739)),NA(), F4738)</f>
        <v>0</v>
      </c>
      <c r="G6670">
        <f>IF(ISNA(H6670),NA(),G4738)</f>
        <v>0</v>
      </c>
      <c r="H6670">
        <f>IF(OR(H4738="",AND(H4738=H4737,H4738=H4739)),NA(), H4738)</f>
        <v>0</v>
      </c>
      <c r="K6670">
        <f>IF(ISNA(L6670),NA(),K4738)</f>
        <v>0</v>
      </c>
      <c r="L6670">
        <f>IF(OR(L4738="",AND(L4738=L4737,L4738=L4739)),NA(), L4738)</f>
        <v>0</v>
      </c>
      <c r="M6670">
        <f>IF(ISNA(N6670),NA(),M4738)</f>
        <v>0</v>
      </c>
      <c r="N6670">
        <f>IF(OR(N4738="",AND(N4738=N4737,N4738=N4739)),NA(), N4738)</f>
        <v>0</v>
      </c>
    </row>
    <row r="6671" spans="5:14">
      <c r="E6671">
        <f>IF(ISNA(F6671),NA(),E4739)</f>
        <v>0</v>
      </c>
      <c r="F6671">
        <f>IF(OR(F4739="",AND(F4739=F4738,F4739=F4740)),NA(), F4739)</f>
        <v>0</v>
      </c>
      <c r="G6671">
        <f>IF(ISNA(H6671),NA(),G4739)</f>
        <v>0</v>
      </c>
      <c r="H6671">
        <f>IF(OR(H4739="",AND(H4739=H4738,H4739=H4740)),NA(), H4739)</f>
        <v>0</v>
      </c>
      <c r="K6671">
        <f>IF(ISNA(L6671),NA(),K4739)</f>
        <v>0</v>
      </c>
      <c r="L6671">
        <f>IF(OR(L4739="",AND(L4739=L4738,L4739=L4740)),NA(), L4739)</f>
        <v>0</v>
      </c>
      <c r="M6671">
        <f>IF(ISNA(N6671),NA(),M4739)</f>
        <v>0</v>
      </c>
      <c r="N6671">
        <f>IF(OR(N4739="",AND(N4739=N4738,N4739=N4740)),NA(), N4739)</f>
        <v>0</v>
      </c>
    </row>
    <row r="6672" spans="5:14">
      <c r="E6672">
        <f>IF(ISNA(F6672),NA(),E4740)</f>
        <v>0</v>
      </c>
      <c r="F6672">
        <f>IF(OR(F4740="",AND(F4740=F4739,F4740=F4741)),NA(), F4740)</f>
        <v>0</v>
      </c>
      <c r="G6672">
        <f>IF(ISNA(H6672),NA(),G4740)</f>
        <v>0</v>
      </c>
      <c r="H6672">
        <f>IF(OR(H4740="",AND(H4740=H4739,H4740=H4741)),NA(), H4740)</f>
        <v>0</v>
      </c>
      <c r="K6672">
        <f>IF(ISNA(L6672),NA(),K4740)</f>
        <v>0</v>
      </c>
      <c r="L6672">
        <f>IF(OR(L4740="",AND(L4740=L4739,L4740=L4741)),NA(), L4740)</f>
        <v>0</v>
      </c>
      <c r="M6672">
        <f>IF(ISNA(N6672),NA(),M4740)</f>
        <v>0</v>
      </c>
      <c r="N6672">
        <f>IF(OR(N4740="",AND(N4740=N4739,N4740=N4741)),NA(), N4740)</f>
        <v>0</v>
      </c>
    </row>
    <row r="6673" spans="5:14">
      <c r="E6673">
        <f>IF(ISNA(F6673),NA(),E4741)</f>
        <v>0</v>
      </c>
      <c r="F6673">
        <f>IF(OR(F4741="",AND(F4741=F4740,F4741=F4742)),NA(), F4741)</f>
        <v>0</v>
      </c>
      <c r="G6673">
        <f>IF(ISNA(H6673),NA(),G4741)</f>
        <v>0</v>
      </c>
      <c r="H6673">
        <f>IF(OR(H4741="",AND(H4741=H4740,H4741=H4742)),NA(), H4741)</f>
        <v>0</v>
      </c>
      <c r="K6673">
        <f>IF(ISNA(L6673),NA(),K4741)</f>
        <v>0</v>
      </c>
      <c r="L6673">
        <f>IF(OR(L4741="",AND(L4741=L4740,L4741=L4742)),NA(), L4741)</f>
        <v>0</v>
      </c>
      <c r="M6673">
        <f>IF(ISNA(N6673),NA(),M4741)</f>
        <v>0</v>
      </c>
      <c r="N6673">
        <f>IF(OR(N4741="",AND(N4741=N4740,N4741=N4742)),NA(), N4741)</f>
        <v>0</v>
      </c>
    </row>
    <row r="6674" spans="5:14">
      <c r="E6674">
        <f>IF(ISNA(F6674),NA(),E4742)</f>
        <v>0</v>
      </c>
      <c r="F6674">
        <f>IF(OR(F4742="",AND(F4742=F4741,F4742=F4743)),NA(), F4742)</f>
        <v>0</v>
      </c>
      <c r="G6674">
        <f>IF(ISNA(H6674),NA(),G4742)</f>
        <v>0</v>
      </c>
      <c r="H6674">
        <f>IF(OR(H4742="",AND(H4742=H4741,H4742=H4743)),NA(), H4742)</f>
        <v>0</v>
      </c>
      <c r="K6674">
        <f>IF(ISNA(L6674),NA(),K4742)</f>
        <v>0</v>
      </c>
      <c r="L6674">
        <f>IF(OR(L4742="",AND(L4742=L4741,L4742=L4743)),NA(), L4742)</f>
        <v>0</v>
      </c>
      <c r="M6674">
        <f>IF(ISNA(N6674),NA(),M4742)</f>
        <v>0</v>
      </c>
      <c r="N6674">
        <f>IF(OR(N4742="",AND(N4742=N4741,N4742=N4743)),NA(), N4742)</f>
        <v>0</v>
      </c>
    </row>
    <row r="6675" spans="5:14">
      <c r="E6675">
        <f>IF(ISNA(F6675),NA(),E4743)</f>
        <v>0</v>
      </c>
      <c r="F6675">
        <f>IF(OR(F4743="",AND(F4743=F4742,F4743=F4744)),NA(), F4743)</f>
        <v>0</v>
      </c>
      <c r="G6675">
        <f>IF(ISNA(H6675),NA(),G4743)</f>
        <v>0</v>
      </c>
      <c r="H6675">
        <f>IF(OR(H4743="",AND(H4743=H4742,H4743=H4744)),NA(), H4743)</f>
        <v>0</v>
      </c>
      <c r="K6675">
        <f>IF(ISNA(L6675),NA(),K4743)</f>
        <v>0</v>
      </c>
      <c r="L6675">
        <f>IF(OR(L4743="",AND(L4743=L4742,L4743=L4744)),NA(), L4743)</f>
        <v>0</v>
      </c>
      <c r="M6675">
        <f>IF(ISNA(N6675),NA(),M4743)</f>
        <v>0</v>
      </c>
      <c r="N6675">
        <f>IF(OR(N4743="",AND(N4743=N4742,N4743=N4744)),NA(), N4743)</f>
        <v>0</v>
      </c>
    </row>
    <row r="6676" spans="5:14">
      <c r="E6676">
        <f>IF(ISNA(F6676),NA(),E4744)</f>
        <v>0</v>
      </c>
      <c r="F6676">
        <f>IF(OR(F4744="",AND(F4744=F4743,F4744=F4745)),NA(), F4744)</f>
        <v>0</v>
      </c>
      <c r="G6676">
        <f>IF(ISNA(H6676),NA(),G4744)</f>
        <v>0</v>
      </c>
      <c r="H6676">
        <f>IF(OR(H4744="",AND(H4744=H4743,H4744=H4745)),NA(), H4744)</f>
        <v>0</v>
      </c>
      <c r="K6676">
        <f>IF(ISNA(L6676),NA(),K4744)</f>
        <v>0</v>
      </c>
      <c r="L6676">
        <f>IF(OR(L4744="",AND(L4744=L4743,L4744=L4745)),NA(), L4744)</f>
        <v>0</v>
      </c>
      <c r="M6676">
        <f>IF(ISNA(N6676),NA(),M4744)</f>
        <v>0</v>
      </c>
      <c r="N6676">
        <f>IF(OR(N4744="",AND(N4744=N4743,N4744=N4745)),NA(), N4744)</f>
        <v>0</v>
      </c>
    </row>
    <row r="6677" spans="5:14">
      <c r="E6677">
        <f>IF(ISNA(F6677),NA(),E4745)</f>
        <v>0</v>
      </c>
      <c r="F6677">
        <f>IF(OR(F4745="",AND(F4745=F4744,F4745=F4746)),NA(), F4745)</f>
        <v>0</v>
      </c>
      <c r="G6677">
        <f>IF(ISNA(H6677),NA(),G4745)</f>
        <v>0</v>
      </c>
      <c r="H6677">
        <f>IF(OR(H4745="",AND(H4745=H4744,H4745=H4746)),NA(), H4745)</f>
        <v>0</v>
      </c>
      <c r="K6677">
        <f>IF(ISNA(L6677),NA(),K4745)</f>
        <v>0</v>
      </c>
      <c r="L6677">
        <f>IF(OR(L4745="",AND(L4745=L4744,L4745=L4746)),NA(), L4745)</f>
        <v>0</v>
      </c>
      <c r="M6677">
        <f>IF(ISNA(N6677),NA(),M4745)</f>
        <v>0</v>
      </c>
      <c r="N6677">
        <f>IF(OR(N4745="",AND(N4745=N4744,N4745=N4746)),NA(), N4745)</f>
        <v>0</v>
      </c>
    </row>
    <row r="6678" spans="5:14">
      <c r="E6678">
        <f>IF(ISNA(F6678),NA(),E4746)</f>
        <v>0</v>
      </c>
      <c r="F6678">
        <f>IF(OR(F4746="",AND(F4746=F4745,F4746=F4747)),NA(), F4746)</f>
        <v>0</v>
      </c>
      <c r="G6678">
        <f>IF(ISNA(H6678),NA(),G4746)</f>
        <v>0</v>
      </c>
      <c r="H6678">
        <f>IF(OR(H4746="",AND(H4746=H4745,H4746=H4747)),NA(), H4746)</f>
        <v>0</v>
      </c>
      <c r="K6678">
        <f>IF(ISNA(L6678),NA(),K4746)</f>
        <v>0</v>
      </c>
      <c r="L6678">
        <f>IF(OR(L4746="",AND(L4746=L4745,L4746=L4747)),NA(), L4746)</f>
        <v>0</v>
      </c>
      <c r="M6678">
        <f>IF(ISNA(N6678),NA(),M4746)</f>
        <v>0</v>
      </c>
      <c r="N6678">
        <f>IF(OR(N4746="",AND(N4746=N4745,N4746=N4747)),NA(), N4746)</f>
        <v>0</v>
      </c>
    </row>
    <row r="6679" spans="5:14">
      <c r="E6679">
        <f>IF(ISNA(F6679),NA(),E4747)</f>
        <v>0</v>
      </c>
      <c r="F6679">
        <f>IF(OR(F4747="",AND(F4747=F4746,F4747=F4748)),NA(), F4747)</f>
        <v>0</v>
      </c>
      <c r="G6679">
        <f>IF(ISNA(H6679),NA(),G4747)</f>
        <v>0</v>
      </c>
      <c r="H6679">
        <f>IF(OR(H4747="",AND(H4747=H4746,H4747=H4748)),NA(), H4747)</f>
        <v>0</v>
      </c>
      <c r="K6679">
        <f>IF(ISNA(L6679),NA(),K4747)</f>
        <v>0</v>
      </c>
      <c r="L6679">
        <f>IF(OR(L4747="",AND(L4747=L4746,L4747=L4748)),NA(), L4747)</f>
        <v>0</v>
      </c>
      <c r="M6679">
        <f>IF(ISNA(N6679),NA(),M4747)</f>
        <v>0</v>
      </c>
      <c r="N6679">
        <f>IF(OR(N4747="",AND(N4747=N4746,N4747=N4748)),NA(), N4747)</f>
        <v>0</v>
      </c>
    </row>
    <row r="6680" spans="5:14">
      <c r="E6680">
        <f>IF(ISNA(F6680),NA(),E4748)</f>
        <v>0</v>
      </c>
      <c r="F6680">
        <f>IF(OR(F4748="",AND(F4748=F4747,F4748=F4749)),NA(), F4748)</f>
        <v>0</v>
      </c>
      <c r="G6680">
        <f>IF(ISNA(H6680),NA(),G4748)</f>
        <v>0</v>
      </c>
      <c r="H6680">
        <f>IF(OR(H4748="",AND(H4748=H4747,H4748=H4749)),NA(), H4748)</f>
        <v>0</v>
      </c>
      <c r="K6680">
        <f>IF(ISNA(L6680),NA(),K4748)</f>
        <v>0</v>
      </c>
      <c r="L6680">
        <f>IF(OR(L4748="",AND(L4748=L4747,L4748=L4749)),NA(), L4748)</f>
        <v>0</v>
      </c>
      <c r="M6680">
        <f>IF(ISNA(N6680),NA(),M4748)</f>
        <v>0</v>
      </c>
      <c r="N6680">
        <f>IF(OR(N4748="",AND(N4748=N4747,N4748=N4749)),NA(), N4748)</f>
        <v>0</v>
      </c>
    </row>
    <row r="6681" spans="5:14">
      <c r="E6681">
        <f>IF(ISNA(F6681),NA(),E4749)</f>
        <v>0</v>
      </c>
      <c r="F6681">
        <f>IF(OR(F4749="",AND(F4749=F4748,F4749=F4750)),NA(), F4749)</f>
        <v>0</v>
      </c>
      <c r="G6681">
        <f>IF(ISNA(H6681),NA(),G4749)</f>
        <v>0</v>
      </c>
      <c r="H6681">
        <f>IF(OR(H4749="",AND(H4749=H4748,H4749=H4750)),NA(), H4749)</f>
        <v>0</v>
      </c>
      <c r="K6681">
        <f>IF(ISNA(L6681),NA(),K4749)</f>
        <v>0</v>
      </c>
      <c r="L6681">
        <f>IF(OR(L4749="",AND(L4749=L4748,L4749=L4750)),NA(), L4749)</f>
        <v>0</v>
      </c>
      <c r="M6681">
        <f>IF(ISNA(N6681),NA(),M4749)</f>
        <v>0</v>
      </c>
      <c r="N6681">
        <f>IF(OR(N4749="",AND(N4749=N4748,N4749=N4750)),NA(), N4749)</f>
        <v>0</v>
      </c>
    </row>
    <row r="6682" spans="5:14">
      <c r="E6682">
        <f>IF(ISNA(F6682),NA(),E4750)</f>
        <v>0</v>
      </c>
      <c r="F6682">
        <f>IF(OR(F4750="",AND(F4750=F4749,F4750=F4751)),NA(), F4750)</f>
        <v>0</v>
      </c>
      <c r="G6682">
        <f>IF(ISNA(H6682),NA(),G4750)</f>
        <v>0</v>
      </c>
      <c r="H6682">
        <f>IF(OR(H4750="",AND(H4750=H4749,H4750=H4751)),NA(), H4750)</f>
        <v>0</v>
      </c>
      <c r="K6682">
        <f>IF(ISNA(L6682),NA(),K4750)</f>
        <v>0</v>
      </c>
      <c r="L6682">
        <f>IF(OR(L4750="",AND(L4750=L4749,L4750=L4751)),NA(), L4750)</f>
        <v>0</v>
      </c>
      <c r="M6682">
        <f>IF(ISNA(N6682),NA(),M4750)</f>
        <v>0</v>
      </c>
      <c r="N6682">
        <f>IF(OR(N4750="",AND(N4750=N4749,N4750=N4751)),NA(), N4750)</f>
        <v>0</v>
      </c>
    </row>
    <row r="6683" spans="5:14">
      <c r="E6683">
        <f>IF(ISNA(F6683),NA(),E4751)</f>
        <v>0</v>
      </c>
      <c r="F6683">
        <f>IF(OR(F4751="",AND(F4751=F4750,F4751=F4752)),NA(), F4751)</f>
        <v>0</v>
      </c>
      <c r="G6683">
        <f>IF(ISNA(H6683),NA(),G4751)</f>
        <v>0</v>
      </c>
      <c r="H6683">
        <f>IF(OR(H4751="",AND(H4751=H4750,H4751=H4752)),NA(), H4751)</f>
        <v>0</v>
      </c>
      <c r="K6683">
        <f>IF(ISNA(L6683),NA(),K4751)</f>
        <v>0</v>
      </c>
      <c r="L6683">
        <f>IF(OR(L4751="",AND(L4751=L4750,L4751=L4752)),NA(), L4751)</f>
        <v>0</v>
      </c>
      <c r="M6683">
        <f>IF(ISNA(N6683),NA(),M4751)</f>
        <v>0</v>
      </c>
      <c r="N6683">
        <f>IF(OR(N4751="",AND(N4751=N4750,N4751=N4752)),NA(), N4751)</f>
        <v>0</v>
      </c>
    </row>
    <row r="6684" spans="5:14">
      <c r="E6684">
        <f>IF(ISNA(F6684),NA(),E4752)</f>
        <v>0</v>
      </c>
      <c r="F6684">
        <f>IF(OR(F4752="",AND(F4752=F4751,F4752=F4753)),NA(), F4752)</f>
        <v>0</v>
      </c>
      <c r="G6684">
        <f>IF(ISNA(H6684),NA(),G4752)</f>
        <v>0</v>
      </c>
      <c r="H6684">
        <f>IF(OR(H4752="",AND(H4752=H4751,H4752=H4753)),NA(), H4752)</f>
        <v>0</v>
      </c>
      <c r="K6684">
        <f>IF(ISNA(L6684),NA(),K4752)</f>
        <v>0</v>
      </c>
      <c r="L6684">
        <f>IF(OR(L4752="",AND(L4752=L4751,L4752=L4753)),NA(), L4752)</f>
        <v>0</v>
      </c>
      <c r="M6684">
        <f>IF(ISNA(N6684),NA(),M4752)</f>
        <v>0</v>
      </c>
      <c r="N6684">
        <f>IF(OR(N4752="",AND(N4752=N4751,N4752=N4753)),NA(), N4752)</f>
        <v>0</v>
      </c>
    </row>
    <row r="6685" spans="5:14">
      <c r="E6685">
        <f>IF(ISNA(F6685),NA(),E4753)</f>
        <v>0</v>
      </c>
      <c r="F6685">
        <f>IF(OR(F4753="",AND(F4753=F4752,F4753=F4754)),NA(), F4753)</f>
        <v>0</v>
      </c>
      <c r="G6685">
        <f>IF(ISNA(H6685),NA(),G4753)</f>
        <v>0</v>
      </c>
      <c r="H6685">
        <f>IF(OR(H4753="",AND(H4753=H4752,H4753=H4754)),NA(), H4753)</f>
        <v>0</v>
      </c>
      <c r="K6685">
        <f>IF(ISNA(L6685),NA(),K4753)</f>
        <v>0</v>
      </c>
      <c r="L6685">
        <f>IF(OR(L4753="",AND(L4753=L4752,L4753=L4754)),NA(), L4753)</f>
        <v>0</v>
      </c>
      <c r="M6685">
        <f>IF(ISNA(N6685),NA(),M4753)</f>
        <v>0</v>
      </c>
      <c r="N6685">
        <f>IF(OR(N4753="",AND(N4753=N4752,N4753=N4754)),NA(), N4753)</f>
        <v>0</v>
      </c>
    </row>
    <row r="6686" spans="5:14">
      <c r="E6686">
        <f>IF(ISNA(F6686),NA(),E4754)</f>
        <v>0</v>
      </c>
      <c r="F6686">
        <f>IF(OR(F4754="",AND(F4754=F4753,F4754=F4755)),NA(), F4754)</f>
        <v>0</v>
      </c>
      <c r="G6686">
        <f>IF(ISNA(H6686),NA(),G4754)</f>
        <v>0</v>
      </c>
      <c r="H6686">
        <f>IF(OR(H4754="",AND(H4754=H4753,H4754=H4755)),NA(), H4754)</f>
        <v>0</v>
      </c>
      <c r="K6686">
        <f>IF(ISNA(L6686),NA(),K4754)</f>
        <v>0</v>
      </c>
      <c r="L6686">
        <f>IF(OR(L4754="",AND(L4754=L4753,L4754=L4755)),NA(), L4754)</f>
        <v>0</v>
      </c>
      <c r="M6686">
        <f>IF(ISNA(N6686),NA(),M4754)</f>
        <v>0</v>
      </c>
      <c r="N6686">
        <f>IF(OR(N4754="",AND(N4754=N4753,N4754=N4755)),NA(), N4754)</f>
        <v>0</v>
      </c>
    </row>
    <row r="6687" spans="5:14">
      <c r="E6687">
        <f>IF(ISNA(F6687),NA(),E4755)</f>
        <v>0</v>
      </c>
      <c r="F6687">
        <f>IF(OR(F4755="",AND(F4755=F4754,F4755=F4756)),NA(), F4755)</f>
        <v>0</v>
      </c>
      <c r="G6687">
        <f>IF(ISNA(H6687),NA(),G4755)</f>
        <v>0</v>
      </c>
      <c r="H6687">
        <f>IF(OR(H4755="",AND(H4755=H4754,H4755=H4756)),NA(), H4755)</f>
        <v>0</v>
      </c>
      <c r="K6687">
        <f>IF(ISNA(L6687),NA(),K4755)</f>
        <v>0</v>
      </c>
      <c r="L6687">
        <f>IF(OR(L4755="",AND(L4755=L4754,L4755=L4756)),NA(), L4755)</f>
        <v>0</v>
      </c>
      <c r="M6687">
        <f>IF(ISNA(N6687),NA(),M4755)</f>
        <v>0</v>
      </c>
      <c r="N6687">
        <f>IF(OR(N4755="",AND(N4755=N4754,N4755=N4756)),NA(), N4755)</f>
        <v>0</v>
      </c>
    </row>
    <row r="6688" spans="5:14">
      <c r="E6688">
        <f>IF(ISNA(F6688),NA(),E4756)</f>
        <v>0</v>
      </c>
      <c r="F6688">
        <f>IF(OR(F4756="",AND(F4756=F4755,F4756=F4757)),NA(), F4756)</f>
        <v>0</v>
      </c>
      <c r="G6688">
        <f>IF(ISNA(H6688),NA(),G4756)</f>
        <v>0</v>
      </c>
      <c r="H6688">
        <f>IF(OR(H4756="",AND(H4756=H4755,H4756=H4757)),NA(), H4756)</f>
        <v>0</v>
      </c>
      <c r="K6688">
        <f>IF(ISNA(L6688),NA(),K4756)</f>
        <v>0</v>
      </c>
      <c r="L6688">
        <f>IF(OR(L4756="",AND(L4756=L4755,L4756=L4757)),NA(), L4756)</f>
        <v>0</v>
      </c>
      <c r="M6688">
        <f>IF(ISNA(N6688),NA(),M4756)</f>
        <v>0</v>
      </c>
      <c r="N6688">
        <f>IF(OR(N4756="",AND(N4756=N4755,N4756=N4757)),NA(), N4756)</f>
        <v>0</v>
      </c>
    </row>
    <row r="6689" spans="5:14">
      <c r="E6689">
        <f>IF(ISNA(F6689),NA(),E4757)</f>
        <v>0</v>
      </c>
      <c r="F6689">
        <f>IF(OR(F4757="",AND(F4757=F4756,F4757=F4758)),NA(), F4757)</f>
        <v>0</v>
      </c>
      <c r="G6689">
        <f>IF(ISNA(H6689),NA(),G4757)</f>
        <v>0</v>
      </c>
      <c r="H6689">
        <f>IF(OR(H4757="",AND(H4757=H4756,H4757=H4758)),NA(), H4757)</f>
        <v>0</v>
      </c>
      <c r="K6689">
        <f>IF(ISNA(L6689),NA(),K4757)</f>
        <v>0</v>
      </c>
      <c r="L6689">
        <f>IF(OR(L4757="",AND(L4757=L4756,L4757=L4758)),NA(), L4757)</f>
        <v>0</v>
      </c>
      <c r="M6689">
        <f>IF(ISNA(N6689),NA(),M4757)</f>
        <v>0</v>
      </c>
      <c r="N6689">
        <f>IF(OR(N4757="",AND(N4757=N4756,N4757=N4758)),NA(), N4757)</f>
        <v>0</v>
      </c>
    </row>
    <row r="6690" spans="5:14">
      <c r="E6690">
        <f>IF(ISNA(F6690),NA(),E4758)</f>
        <v>0</v>
      </c>
      <c r="F6690">
        <f>IF(OR(F4758="",AND(F4758=F4757,F4758=F4759)),NA(), F4758)</f>
        <v>0</v>
      </c>
      <c r="G6690">
        <f>IF(ISNA(H6690),NA(),G4758)</f>
        <v>0</v>
      </c>
      <c r="H6690">
        <f>IF(OR(H4758="",AND(H4758=H4757,H4758=H4759)),NA(), H4758)</f>
        <v>0</v>
      </c>
      <c r="K6690">
        <f>IF(ISNA(L6690),NA(),K4758)</f>
        <v>0</v>
      </c>
      <c r="L6690">
        <f>IF(OR(L4758="",AND(L4758=L4757,L4758=L4759)),NA(), L4758)</f>
        <v>0</v>
      </c>
      <c r="M6690">
        <f>IF(ISNA(N6690),NA(),M4758)</f>
        <v>0</v>
      </c>
      <c r="N6690">
        <f>IF(OR(N4758="",AND(N4758=N4757,N4758=N4759)),NA(), N4758)</f>
        <v>0</v>
      </c>
    </row>
    <row r="6691" spans="5:14">
      <c r="E6691">
        <f>IF(ISNA(F6691),NA(),E4759)</f>
        <v>0</v>
      </c>
      <c r="F6691">
        <f>IF(OR(F4759="",AND(F4759=F4758,F4759=F4760)),NA(), F4759)</f>
        <v>0</v>
      </c>
      <c r="G6691">
        <f>IF(ISNA(H6691),NA(),G4759)</f>
        <v>0</v>
      </c>
      <c r="H6691">
        <f>IF(OR(H4759="",AND(H4759=H4758,H4759=H4760)),NA(), H4759)</f>
        <v>0</v>
      </c>
      <c r="K6691">
        <f>IF(ISNA(L6691),NA(),K4759)</f>
        <v>0</v>
      </c>
      <c r="L6691">
        <f>IF(OR(L4759="",AND(L4759=L4758,L4759=L4760)),NA(), L4759)</f>
        <v>0</v>
      </c>
      <c r="M6691">
        <f>IF(ISNA(N6691),NA(),M4759)</f>
        <v>0</v>
      </c>
      <c r="N6691">
        <f>IF(OR(N4759="",AND(N4759=N4758,N4759=N4760)),NA(), N4759)</f>
        <v>0</v>
      </c>
    </row>
    <row r="6692" spans="5:14">
      <c r="E6692">
        <f>IF(ISNA(F6692),NA(),E4760)</f>
        <v>0</v>
      </c>
      <c r="F6692">
        <f>IF(OR(F4760="",AND(F4760=F4759,F4760=F4761)),NA(), F4760)</f>
        <v>0</v>
      </c>
      <c r="G6692">
        <f>IF(ISNA(H6692),NA(),G4760)</f>
        <v>0</v>
      </c>
      <c r="H6692">
        <f>IF(OR(H4760="",AND(H4760=H4759,H4760=H4761)),NA(), H4760)</f>
        <v>0</v>
      </c>
      <c r="K6692">
        <f>IF(ISNA(L6692),NA(),K4760)</f>
        <v>0</v>
      </c>
      <c r="L6692">
        <f>IF(OR(L4760="",AND(L4760=L4759,L4760=L4761)),NA(), L4760)</f>
        <v>0</v>
      </c>
      <c r="M6692">
        <f>IF(ISNA(N6692),NA(),M4760)</f>
        <v>0</v>
      </c>
      <c r="N6692">
        <f>IF(OR(N4760="",AND(N4760=N4759,N4760=N4761)),NA(), N4760)</f>
        <v>0</v>
      </c>
    </row>
    <row r="6693" spans="5:14">
      <c r="E6693">
        <f>IF(ISNA(F6693),NA(),E4761)</f>
        <v>0</v>
      </c>
      <c r="F6693">
        <f>IF(OR(F4761="",AND(F4761=F4760,F4761=F4762)),NA(), F4761)</f>
        <v>0</v>
      </c>
      <c r="G6693">
        <f>IF(ISNA(H6693),NA(),G4761)</f>
        <v>0</v>
      </c>
      <c r="H6693">
        <f>IF(OR(H4761="",AND(H4761=H4760,H4761=H4762)),NA(), H4761)</f>
        <v>0</v>
      </c>
      <c r="K6693">
        <f>IF(ISNA(L6693),NA(),K4761)</f>
        <v>0</v>
      </c>
      <c r="L6693">
        <f>IF(OR(L4761="",AND(L4761=L4760,L4761=L4762)),NA(), L4761)</f>
        <v>0</v>
      </c>
      <c r="M6693">
        <f>IF(ISNA(N6693),NA(),M4761)</f>
        <v>0</v>
      </c>
      <c r="N6693">
        <f>IF(OR(N4761="",AND(N4761=N4760,N4761=N4762)),NA(), N4761)</f>
        <v>0</v>
      </c>
    </row>
    <row r="6694" spans="5:14">
      <c r="E6694">
        <f>IF(ISNA(F6694),NA(),E4762)</f>
        <v>0</v>
      </c>
      <c r="F6694">
        <f>IF(OR(F4762="",AND(F4762=F4761,F4762=F4763)),NA(), F4762)</f>
        <v>0</v>
      </c>
      <c r="G6694">
        <f>IF(ISNA(H6694),NA(),G4762)</f>
        <v>0</v>
      </c>
      <c r="H6694">
        <f>IF(OR(H4762="",AND(H4762=H4761,H4762=H4763)),NA(), H4762)</f>
        <v>0</v>
      </c>
      <c r="K6694">
        <f>IF(ISNA(L6694),NA(),K4762)</f>
        <v>0</v>
      </c>
      <c r="L6694">
        <f>IF(OR(L4762="",AND(L4762=L4761,L4762=L4763)),NA(), L4762)</f>
        <v>0</v>
      </c>
      <c r="M6694">
        <f>IF(ISNA(N6694),NA(),M4762)</f>
        <v>0</v>
      </c>
      <c r="N6694">
        <f>IF(OR(N4762="",AND(N4762=N4761,N4762=N4763)),NA(), N4762)</f>
        <v>0</v>
      </c>
    </row>
    <row r="6695" spans="5:14">
      <c r="E6695">
        <f>IF(ISNA(F6695),NA(),E4763)</f>
        <v>0</v>
      </c>
      <c r="F6695">
        <f>IF(OR(F4763="",AND(F4763=F4762,F4763=F4764)),NA(), F4763)</f>
        <v>0</v>
      </c>
      <c r="G6695">
        <f>IF(ISNA(H6695),NA(),G4763)</f>
        <v>0</v>
      </c>
      <c r="H6695">
        <f>IF(OR(H4763="",AND(H4763=H4762,H4763=H4764)),NA(), H4763)</f>
        <v>0</v>
      </c>
      <c r="K6695">
        <f>IF(ISNA(L6695),NA(),K4763)</f>
        <v>0</v>
      </c>
      <c r="L6695">
        <f>IF(OR(L4763="",AND(L4763=L4762,L4763=L4764)),NA(), L4763)</f>
        <v>0</v>
      </c>
      <c r="M6695">
        <f>IF(ISNA(N6695),NA(),M4763)</f>
        <v>0</v>
      </c>
      <c r="N6695">
        <f>IF(OR(N4763="",AND(N4763=N4762,N4763=N4764)),NA(), N4763)</f>
        <v>0</v>
      </c>
    </row>
    <row r="6696" spans="5:14">
      <c r="E6696">
        <f>IF(ISNA(F6696),NA(),E4764)</f>
        <v>0</v>
      </c>
      <c r="F6696">
        <f>IF(OR(F4764="",AND(F4764=F4763,F4764=F4765)),NA(), F4764)</f>
        <v>0</v>
      </c>
      <c r="G6696">
        <f>IF(ISNA(H6696),NA(),G4764)</f>
        <v>0</v>
      </c>
      <c r="H6696">
        <f>IF(OR(H4764="",AND(H4764=H4763,H4764=H4765)),NA(), H4764)</f>
        <v>0</v>
      </c>
      <c r="K6696">
        <f>IF(ISNA(L6696),NA(),K4764)</f>
        <v>0</v>
      </c>
      <c r="L6696">
        <f>IF(OR(L4764="",AND(L4764=L4763,L4764=L4765)),NA(), L4764)</f>
        <v>0</v>
      </c>
      <c r="M6696">
        <f>IF(ISNA(N6696),NA(),M4764)</f>
        <v>0</v>
      </c>
      <c r="N6696">
        <f>IF(OR(N4764="",AND(N4764=N4763,N4764=N4765)),NA(), N4764)</f>
        <v>0</v>
      </c>
    </row>
    <row r="6697" spans="5:14">
      <c r="E6697">
        <f>IF(ISNA(F6697),NA(),E4765)</f>
        <v>0</v>
      </c>
      <c r="F6697">
        <f>IF(OR(F4765="",AND(F4765=F4764,F4765=F4766)),NA(), F4765)</f>
        <v>0</v>
      </c>
      <c r="G6697">
        <f>IF(ISNA(H6697),NA(),G4765)</f>
        <v>0</v>
      </c>
      <c r="H6697">
        <f>IF(OR(H4765="",AND(H4765=H4764,H4765=H4766)),NA(), H4765)</f>
        <v>0</v>
      </c>
      <c r="K6697">
        <f>IF(ISNA(L6697),NA(),K4765)</f>
        <v>0</v>
      </c>
      <c r="L6697">
        <f>IF(OR(L4765="",AND(L4765=L4764,L4765=L4766)),NA(), L4765)</f>
        <v>0</v>
      </c>
      <c r="M6697">
        <f>IF(ISNA(N6697),NA(),M4765)</f>
        <v>0</v>
      </c>
      <c r="N6697">
        <f>IF(OR(N4765="",AND(N4765=N4764,N4765=N4766)),NA(), N4765)</f>
        <v>0</v>
      </c>
    </row>
    <row r="6698" spans="5:14">
      <c r="E6698">
        <f>IF(ISNA(F6698),NA(),E4766)</f>
        <v>0</v>
      </c>
      <c r="F6698">
        <f>IF(OR(F4766="",AND(F4766=F4765,F4766=F4767)),NA(), F4766)</f>
        <v>0</v>
      </c>
      <c r="G6698">
        <f>IF(ISNA(H6698),NA(),G4766)</f>
        <v>0</v>
      </c>
      <c r="H6698">
        <f>IF(OR(H4766="",AND(H4766=H4765,H4766=H4767)),NA(), H4766)</f>
        <v>0</v>
      </c>
      <c r="K6698">
        <f>IF(ISNA(L6698),NA(),K4766)</f>
        <v>0</v>
      </c>
      <c r="L6698">
        <f>IF(OR(L4766="",AND(L4766=L4765,L4766=L4767)),NA(), L4766)</f>
        <v>0</v>
      </c>
      <c r="M6698">
        <f>IF(ISNA(N6698),NA(),M4766)</f>
        <v>0</v>
      </c>
      <c r="N6698">
        <f>IF(OR(N4766="",AND(N4766=N4765,N4766=N4767)),NA(), N4766)</f>
        <v>0</v>
      </c>
    </row>
    <row r="6699" spans="5:14">
      <c r="E6699">
        <f>IF(ISNA(F6699),NA(),E4767)</f>
        <v>0</v>
      </c>
      <c r="F6699">
        <f>IF(OR(F4767="",AND(F4767=F4766,F4767=F4768)),NA(), F4767)</f>
        <v>0</v>
      </c>
      <c r="G6699">
        <f>IF(ISNA(H6699),NA(),G4767)</f>
        <v>0</v>
      </c>
      <c r="H6699">
        <f>IF(OR(H4767="",AND(H4767=H4766,H4767=H4768)),NA(), H4767)</f>
        <v>0</v>
      </c>
      <c r="K6699">
        <f>IF(ISNA(L6699),NA(),K4767)</f>
        <v>0</v>
      </c>
      <c r="L6699">
        <f>IF(OR(L4767="",AND(L4767=L4766,L4767=L4768)),NA(), L4767)</f>
        <v>0</v>
      </c>
      <c r="M6699">
        <f>IF(ISNA(N6699),NA(),M4767)</f>
        <v>0</v>
      </c>
      <c r="N6699">
        <f>IF(OR(N4767="",AND(N4767=N4766,N4767=N4768)),NA(), N4767)</f>
        <v>0</v>
      </c>
    </row>
    <row r="6700" spans="5:14">
      <c r="E6700">
        <f>IF(ISNA(F6700),NA(),E4768)</f>
        <v>0</v>
      </c>
      <c r="F6700">
        <f>IF(OR(F4768="",AND(F4768=F4767,F4768=F4769)),NA(), F4768)</f>
        <v>0</v>
      </c>
      <c r="G6700">
        <f>IF(ISNA(H6700),NA(),G4768)</f>
        <v>0</v>
      </c>
      <c r="H6700">
        <f>IF(OR(H4768="",AND(H4768=H4767,H4768=H4769)),NA(), H4768)</f>
        <v>0</v>
      </c>
      <c r="K6700">
        <f>IF(ISNA(L6700),NA(),K4768)</f>
        <v>0</v>
      </c>
      <c r="L6700">
        <f>IF(OR(L4768="",AND(L4768=L4767,L4768=L4769)),NA(), L4768)</f>
        <v>0</v>
      </c>
      <c r="M6700">
        <f>IF(ISNA(N6700),NA(),M4768)</f>
        <v>0</v>
      </c>
      <c r="N6700">
        <f>IF(OR(N4768="",AND(N4768=N4767,N4768=N4769)),NA(), N4768)</f>
        <v>0</v>
      </c>
    </row>
    <row r="6701" spans="5:14">
      <c r="E6701">
        <f>IF(ISNA(F6701),NA(),E4769)</f>
        <v>0</v>
      </c>
      <c r="F6701">
        <f>IF(OR(F4769="",AND(F4769=F4768,F4769=F4770)),NA(), F4769)</f>
        <v>0</v>
      </c>
      <c r="G6701">
        <f>IF(ISNA(H6701),NA(),G4769)</f>
        <v>0</v>
      </c>
      <c r="H6701">
        <f>IF(OR(H4769="",AND(H4769=H4768,H4769=H4770)),NA(), H4769)</f>
        <v>0</v>
      </c>
      <c r="K6701">
        <f>IF(ISNA(L6701),NA(),K4769)</f>
        <v>0</v>
      </c>
      <c r="L6701">
        <f>IF(OR(L4769="",AND(L4769=L4768,L4769=L4770)),NA(), L4769)</f>
        <v>0</v>
      </c>
      <c r="M6701">
        <f>IF(ISNA(N6701),NA(),M4769)</f>
        <v>0</v>
      </c>
      <c r="N6701">
        <f>IF(OR(N4769="",AND(N4769=N4768,N4769=N4770)),NA(), N4769)</f>
        <v>0</v>
      </c>
    </row>
    <row r="6702" spans="5:14">
      <c r="E6702">
        <f>IF(ISNA(F6702),NA(),E4770)</f>
        <v>0</v>
      </c>
      <c r="F6702">
        <f>IF(OR(F4770="",AND(F4770=F4769,F4770=F4771)),NA(), F4770)</f>
        <v>0</v>
      </c>
      <c r="G6702">
        <f>IF(ISNA(H6702),NA(),G4770)</f>
        <v>0</v>
      </c>
      <c r="H6702">
        <f>IF(OR(H4770="",AND(H4770=H4769,H4770=H4771)),NA(), H4770)</f>
        <v>0</v>
      </c>
      <c r="K6702">
        <f>IF(ISNA(L6702),NA(),K4770)</f>
        <v>0</v>
      </c>
      <c r="L6702">
        <f>IF(OR(L4770="",AND(L4770=L4769,L4770=L4771)),NA(), L4770)</f>
        <v>0</v>
      </c>
      <c r="M6702">
        <f>IF(ISNA(N6702),NA(),M4770)</f>
        <v>0</v>
      </c>
      <c r="N6702">
        <f>IF(OR(N4770="",AND(N4770=N4769,N4770=N4771)),NA(), N4770)</f>
        <v>0</v>
      </c>
    </row>
    <row r="6703" spans="5:14">
      <c r="E6703">
        <f>IF(ISNA(F6703),NA(),E4771)</f>
        <v>0</v>
      </c>
      <c r="F6703">
        <f>IF(OR(F4771="",AND(F4771=F4770,F4771=F4772)),NA(), F4771)</f>
        <v>0</v>
      </c>
      <c r="G6703">
        <f>IF(ISNA(H6703),NA(),G4771)</f>
        <v>0</v>
      </c>
      <c r="H6703">
        <f>IF(OR(H4771="",AND(H4771=H4770,H4771=H4772)),NA(), H4771)</f>
        <v>0</v>
      </c>
      <c r="K6703">
        <f>IF(ISNA(L6703),NA(),K4771)</f>
        <v>0</v>
      </c>
      <c r="L6703">
        <f>IF(OR(L4771="",AND(L4771=L4770,L4771=L4772)),NA(), L4771)</f>
        <v>0</v>
      </c>
      <c r="M6703">
        <f>IF(ISNA(N6703),NA(),M4771)</f>
        <v>0</v>
      </c>
      <c r="N6703">
        <f>IF(OR(N4771="",AND(N4771=N4770,N4771=N4772)),NA(), N4771)</f>
        <v>0</v>
      </c>
    </row>
    <row r="6704" spans="5:14">
      <c r="E6704">
        <f>IF(ISNA(F6704),NA(),E4772)</f>
        <v>0</v>
      </c>
      <c r="F6704">
        <f>IF(OR(F4772="",AND(F4772=F4771,F4772=F4773)),NA(), F4772)</f>
        <v>0</v>
      </c>
      <c r="G6704">
        <f>IF(ISNA(H6704),NA(),G4772)</f>
        <v>0</v>
      </c>
      <c r="H6704">
        <f>IF(OR(H4772="",AND(H4772=H4771,H4772=H4773)),NA(), H4772)</f>
        <v>0</v>
      </c>
      <c r="K6704">
        <f>IF(ISNA(L6704),NA(),K4772)</f>
        <v>0</v>
      </c>
      <c r="L6704">
        <f>IF(OR(L4772="",AND(L4772=L4771,L4772=L4773)),NA(), L4772)</f>
        <v>0</v>
      </c>
      <c r="M6704">
        <f>IF(ISNA(N6704),NA(),M4772)</f>
        <v>0</v>
      </c>
      <c r="N6704">
        <f>IF(OR(N4772="",AND(N4772=N4771,N4772=N4773)),NA(), N4772)</f>
        <v>0</v>
      </c>
    </row>
    <row r="6705" spans="5:14">
      <c r="E6705">
        <f>IF(ISNA(F6705),NA(),E4773)</f>
        <v>0</v>
      </c>
      <c r="F6705">
        <f>IF(OR(F4773="",AND(F4773=F4772,F4773=F4774)),NA(), F4773)</f>
        <v>0</v>
      </c>
      <c r="G6705">
        <f>IF(ISNA(H6705),NA(),G4773)</f>
        <v>0</v>
      </c>
      <c r="H6705">
        <f>IF(OR(H4773="",AND(H4773=H4772,H4773=H4774)),NA(), H4773)</f>
        <v>0</v>
      </c>
      <c r="K6705">
        <f>IF(ISNA(L6705),NA(),K4773)</f>
        <v>0</v>
      </c>
      <c r="L6705">
        <f>IF(OR(L4773="",AND(L4773=L4772,L4773=L4774)),NA(), L4773)</f>
        <v>0</v>
      </c>
      <c r="M6705">
        <f>IF(ISNA(N6705),NA(),M4773)</f>
        <v>0</v>
      </c>
      <c r="N6705">
        <f>IF(OR(N4773="",AND(N4773=N4772,N4773=N4774)),NA(), N4773)</f>
        <v>0</v>
      </c>
    </row>
    <row r="6706" spans="5:14">
      <c r="E6706">
        <f>IF(ISNA(F6706),NA(),E4774)</f>
        <v>0</v>
      </c>
      <c r="F6706">
        <f>IF(OR(F4774="",AND(F4774=F4773,F4774=F4775)),NA(), F4774)</f>
        <v>0</v>
      </c>
      <c r="G6706">
        <f>IF(ISNA(H6706),NA(),G4774)</f>
        <v>0</v>
      </c>
      <c r="H6706">
        <f>IF(OR(H4774="",AND(H4774=H4773,H4774=H4775)),NA(), H4774)</f>
        <v>0</v>
      </c>
      <c r="K6706">
        <f>IF(ISNA(L6706),NA(),K4774)</f>
        <v>0</v>
      </c>
      <c r="L6706">
        <f>IF(OR(L4774="",AND(L4774=L4773,L4774=L4775)),NA(), L4774)</f>
        <v>0</v>
      </c>
      <c r="M6706">
        <f>IF(ISNA(N6706),NA(),M4774)</f>
        <v>0</v>
      </c>
      <c r="N6706">
        <f>IF(OR(N4774="",AND(N4774=N4773,N4774=N4775)),NA(), N4774)</f>
        <v>0</v>
      </c>
    </row>
    <row r="6707" spans="5:14">
      <c r="E6707">
        <f>IF(ISNA(F6707),NA(),E4775)</f>
        <v>0</v>
      </c>
      <c r="F6707">
        <f>IF(OR(F4775="",AND(F4775=F4774,F4775=F4776)),NA(), F4775)</f>
        <v>0</v>
      </c>
      <c r="G6707">
        <f>IF(ISNA(H6707),NA(),G4775)</f>
        <v>0</v>
      </c>
      <c r="H6707">
        <f>IF(OR(H4775="",AND(H4775=H4774,H4775=H4776)),NA(), H4775)</f>
        <v>0</v>
      </c>
      <c r="K6707">
        <f>IF(ISNA(L6707),NA(),K4775)</f>
        <v>0</v>
      </c>
      <c r="L6707">
        <f>IF(OR(L4775="",AND(L4775=L4774,L4775=L4776)),NA(), L4775)</f>
        <v>0</v>
      </c>
      <c r="M6707">
        <f>IF(ISNA(N6707),NA(),M4775)</f>
        <v>0</v>
      </c>
      <c r="N6707">
        <f>IF(OR(N4775="",AND(N4775=N4774,N4775=N4776)),NA(), N4775)</f>
        <v>0</v>
      </c>
    </row>
    <row r="6708" spans="5:14">
      <c r="E6708">
        <f>IF(ISNA(F6708),NA(),E4776)</f>
        <v>0</v>
      </c>
      <c r="F6708">
        <f>IF(OR(F4776="",AND(F4776=F4775,F4776=F4777)),NA(), F4776)</f>
        <v>0</v>
      </c>
      <c r="G6708">
        <f>IF(ISNA(H6708),NA(),G4776)</f>
        <v>0</v>
      </c>
      <c r="H6708">
        <f>IF(OR(H4776="",AND(H4776=H4775,H4776=H4777)),NA(), H4776)</f>
        <v>0</v>
      </c>
      <c r="K6708">
        <f>IF(ISNA(L6708),NA(),K4776)</f>
        <v>0</v>
      </c>
      <c r="L6708">
        <f>IF(OR(L4776="",AND(L4776=L4775,L4776=L4777)),NA(), L4776)</f>
        <v>0</v>
      </c>
      <c r="M6708">
        <f>IF(ISNA(N6708),NA(),M4776)</f>
        <v>0</v>
      </c>
      <c r="N6708">
        <f>IF(OR(N4776="",AND(N4776=N4775,N4776=N4777)),NA(), N4776)</f>
        <v>0</v>
      </c>
    </row>
    <row r="6709" spans="5:14">
      <c r="E6709">
        <f>IF(ISNA(F6709),NA(),E4777)</f>
        <v>0</v>
      </c>
      <c r="F6709">
        <f>IF(OR(F4777="",AND(F4777=F4776,F4777=F4778)),NA(), F4777)</f>
        <v>0</v>
      </c>
      <c r="G6709">
        <f>IF(ISNA(H6709),NA(),G4777)</f>
        <v>0</v>
      </c>
      <c r="H6709">
        <f>IF(OR(H4777="",AND(H4777=H4776,H4777=H4778)),NA(), H4777)</f>
        <v>0</v>
      </c>
      <c r="K6709">
        <f>IF(ISNA(L6709),NA(),K4777)</f>
        <v>0</v>
      </c>
      <c r="L6709">
        <f>IF(OR(L4777="",AND(L4777=L4776,L4777=L4778)),NA(), L4777)</f>
        <v>0</v>
      </c>
      <c r="M6709">
        <f>IF(ISNA(N6709),NA(),M4777)</f>
        <v>0</v>
      </c>
      <c r="N6709">
        <f>IF(OR(N4777="",AND(N4777=N4776,N4777=N4778)),NA(), N4777)</f>
        <v>0</v>
      </c>
    </row>
    <row r="6710" spans="5:14">
      <c r="E6710">
        <f>IF(ISNA(F6710),NA(),E4778)</f>
        <v>0</v>
      </c>
      <c r="F6710">
        <f>IF(OR(F4778="",AND(F4778=F4777,F4778=F4779)),NA(), F4778)</f>
        <v>0</v>
      </c>
      <c r="G6710">
        <f>IF(ISNA(H6710),NA(),G4778)</f>
        <v>0</v>
      </c>
      <c r="H6710">
        <f>IF(OR(H4778="",AND(H4778=H4777,H4778=H4779)),NA(), H4778)</f>
        <v>0</v>
      </c>
      <c r="K6710">
        <f>IF(ISNA(L6710),NA(),K4778)</f>
        <v>0</v>
      </c>
      <c r="L6710">
        <f>IF(OR(L4778="",AND(L4778=L4777,L4778=L4779)),NA(), L4778)</f>
        <v>0</v>
      </c>
      <c r="M6710">
        <f>IF(ISNA(N6710),NA(),M4778)</f>
        <v>0</v>
      </c>
      <c r="N6710">
        <f>IF(OR(N4778="",AND(N4778=N4777,N4778=N4779)),NA(), N4778)</f>
        <v>0</v>
      </c>
    </row>
    <row r="6711" spans="5:14">
      <c r="E6711">
        <f>IF(ISNA(F6711),NA(),E4779)</f>
        <v>0</v>
      </c>
      <c r="F6711">
        <f>IF(OR(F4779="",AND(F4779=F4778,F4779=F4780)),NA(), F4779)</f>
        <v>0</v>
      </c>
      <c r="G6711">
        <f>IF(ISNA(H6711),NA(),G4779)</f>
        <v>0</v>
      </c>
      <c r="H6711">
        <f>IF(OR(H4779="",AND(H4779=H4778,H4779=H4780)),NA(), H4779)</f>
        <v>0</v>
      </c>
      <c r="K6711">
        <f>IF(ISNA(L6711),NA(),K4779)</f>
        <v>0</v>
      </c>
      <c r="L6711">
        <f>IF(OR(L4779="",AND(L4779=L4778,L4779=L4780)),NA(), L4779)</f>
        <v>0</v>
      </c>
      <c r="M6711">
        <f>IF(ISNA(N6711),NA(),M4779)</f>
        <v>0</v>
      </c>
      <c r="N6711">
        <f>IF(OR(N4779="",AND(N4779=N4778,N4779=N4780)),NA(), N4779)</f>
        <v>0</v>
      </c>
    </row>
    <row r="6712" spans="5:14">
      <c r="E6712">
        <f>IF(ISNA(F6712),NA(),E4780)</f>
        <v>0</v>
      </c>
      <c r="F6712">
        <f>IF(OR(F4780="",AND(F4780=F4779,F4780=F4781)),NA(), F4780)</f>
        <v>0</v>
      </c>
      <c r="G6712">
        <f>IF(ISNA(H6712),NA(),G4780)</f>
        <v>0</v>
      </c>
      <c r="H6712">
        <f>IF(OR(H4780="",AND(H4780=H4779,H4780=H4781)),NA(), H4780)</f>
        <v>0</v>
      </c>
      <c r="K6712">
        <f>IF(ISNA(L6712),NA(),K4780)</f>
        <v>0</v>
      </c>
      <c r="L6712">
        <f>IF(OR(L4780="",AND(L4780=L4779,L4780=L4781)),NA(), L4780)</f>
        <v>0</v>
      </c>
      <c r="M6712">
        <f>IF(ISNA(N6712),NA(),M4780)</f>
        <v>0</v>
      </c>
      <c r="N6712">
        <f>IF(OR(N4780="",AND(N4780=N4779,N4780=N4781)),NA(), N4780)</f>
        <v>0</v>
      </c>
    </row>
    <row r="6713" spans="5:14">
      <c r="E6713">
        <f>IF(ISNA(F6713),NA(),E4781)</f>
        <v>0</v>
      </c>
      <c r="F6713">
        <f>IF(OR(F4781="",AND(F4781=F4780,F4781=F4782)),NA(), F4781)</f>
        <v>0</v>
      </c>
      <c r="G6713">
        <f>IF(ISNA(H6713),NA(),G4781)</f>
        <v>0</v>
      </c>
      <c r="H6713">
        <f>IF(OR(H4781="",AND(H4781=H4780,H4781=H4782)),NA(), H4781)</f>
        <v>0</v>
      </c>
      <c r="K6713">
        <f>IF(ISNA(L6713),NA(),K4781)</f>
        <v>0</v>
      </c>
      <c r="L6713">
        <f>IF(OR(L4781="",AND(L4781=L4780,L4781=L4782)),NA(), L4781)</f>
        <v>0</v>
      </c>
      <c r="M6713">
        <f>IF(ISNA(N6713),NA(),M4781)</f>
        <v>0</v>
      </c>
      <c r="N6713">
        <f>IF(OR(N4781="",AND(N4781=N4780,N4781=N4782)),NA(), N4781)</f>
        <v>0</v>
      </c>
    </row>
    <row r="6714" spans="5:14">
      <c r="E6714">
        <f>IF(ISNA(F6714),NA(),E4782)</f>
        <v>0</v>
      </c>
      <c r="F6714">
        <f>IF(OR(F4782="",AND(F4782=F4781,F4782=F4783)),NA(), F4782)</f>
        <v>0</v>
      </c>
      <c r="G6714">
        <f>IF(ISNA(H6714),NA(),G4782)</f>
        <v>0</v>
      </c>
      <c r="H6714">
        <f>IF(OR(H4782="",AND(H4782=H4781,H4782=H4783)),NA(), H4782)</f>
        <v>0</v>
      </c>
      <c r="K6714">
        <f>IF(ISNA(L6714),NA(),K4782)</f>
        <v>0</v>
      </c>
      <c r="L6714">
        <f>IF(OR(L4782="",AND(L4782=L4781,L4782=L4783)),NA(), L4782)</f>
        <v>0</v>
      </c>
      <c r="M6714">
        <f>IF(ISNA(N6714),NA(),M4782)</f>
        <v>0</v>
      </c>
      <c r="N6714">
        <f>IF(OR(N4782="",AND(N4782=N4781,N4782=N4783)),NA(), N4782)</f>
        <v>0</v>
      </c>
    </row>
    <row r="6715" spans="5:14">
      <c r="E6715">
        <f>IF(ISNA(F6715),NA(),E4783)</f>
        <v>0</v>
      </c>
      <c r="F6715">
        <f>IF(OR(F4783="",AND(F4783=F4782,F4783=F4784)),NA(), F4783)</f>
        <v>0</v>
      </c>
      <c r="G6715">
        <f>IF(ISNA(H6715),NA(),G4783)</f>
        <v>0</v>
      </c>
      <c r="H6715">
        <f>IF(OR(H4783="",AND(H4783=H4782,H4783=H4784)),NA(), H4783)</f>
        <v>0</v>
      </c>
      <c r="K6715">
        <f>IF(ISNA(L6715),NA(),K4783)</f>
        <v>0</v>
      </c>
      <c r="L6715">
        <f>IF(OR(L4783="",AND(L4783=L4782,L4783=L4784)),NA(), L4783)</f>
        <v>0</v>
      </c>
      <c r="M6715">
        <f>IF(ISNA(N6715),NA(),M4783)</f>
        <v>0</v>
      </c>
      <c r="N6715">
        <f>IF(OR(N4783="",AND(N4783=N4782,N4783=N4784)),NA(), N4783)</f>
        <v>0</v>
      </c>
    </row>
    <row r="6716" spans="5:14">
      <c r="E6716">
        <f>IF(ISNA(F6716),NA(),E4784)</f>
        <v>0</v>
      </c>
      <c r="F6716">
        <f>IF(OR(F4784="",AND(F4784=F4783,F4784=F4785)),NA(), F4784)</f>
        <v>0</v>
      </c>
      <c r="G6716">
        <f>IF(ISNA(H6716),NA(),G4784)</f>
        <v>0</v>
      </c>
      <c r="H6716">
        <f>IF(OR(H4784="",AND(H4784=H4783,H4784=H4785)),NA(), H4784)</f>
        <v>0</v>
      </c>
      <c r="K6716">
        <f>IF(ISNA(L6716),NA(),K4784)</f>
        <v>0</v>
      </c>
      <c r="L6716">
        <f>IF(OR(L4784="",AND(L4784=L4783,L4784=L4785)),NA(), L4784)</f>
        <v>0</v>
      </c>
      <c r="M6716">
        <f>IF(ISNA(N6716),NA(),M4784)</f>
        <v>0</v>
      </c>
      <c r="N6716">
        <f>IF(OR(N4784="",AND(N4784=N4783,N4784=N4785)),NA(), N4784)</f>
        <v>0</v>
      </c>
    </row>
    <row r="6717" spans="5:14">
      <c r="E6717">
        <f>IF(ISNA(F6717),NA(),E4785)</f>
        <v>0</v>
      </c>
      <c r="F6717">
        <f>IF(OR(F4785="",AND(F4785=F4784,F4785=F4786)),NA(), F4785)</f>
        <v>0</v>
      </c>
      <c r="G6717">
        <f>IF(ISNA(H6717),NA(),G4785)</f>
        <v>0</v>
      </c>
      <c r="H6717">
        <f>IF(OR(H4785="",AND(H4785=H4784,H4785=H4786)),NA(), H4785)</f>
        <v>0</v>
      </c>
      <c r="K6717">
        <f>IF(ISNA(L6717),NA(),K4785)</f>
        <v>0</v>
      </c>
      <c r="L6717">
        <f>IF(OR(L4785="",AND(L4785=L4784,L4785=L4786)),NA(), L4785)</f>
        <v>0</v>
      </c>
      <c r="M6717">
        <f>IF(ISNA(N6717),NA(),M4785)</f>
        <v>0</v>
      </c>
      <c r="N6717">
        <f>IF(OR(N4785="",AND(N4785=N4784,N4785=N4786)),NA(), N4785)</f>
        <v>0</v>
      </c>
    </row>
    <row r="6718" spans="5:14">
      <c r="E6718">
        <f>IF(ISNA(F6718),NA(),E4786)</f>
        <v>0</v>
      </c>
      <c r="F6718">
        <f>IF(OR(F4786="",AND(F4786=F4785,F4786=F4787)),NA(), F4786)</f>
        <v>0</v>
      </c>
      <c r="G6718">
        <f>IF(ISNA(H6718),NA(),G4786)</f>
        <v>0</v>
      </c>
      <c r="H6718">
        <f>IF(OR(H4786="",AND(H4786=H4785,H4786=H4787)),NA(), H4786)</f>
        <v>0</v>
      </c>
      <c r="K6718">
        <f>IF(ISNA(L6718),NA(),K4786)</f>
        <v>0</v>
      </c>
      <c r="L6718">
        <f>IF(OR(L4786="",AND(L4786=L4785,L4786=L4787)),NA(), L4786)</f>
        <v>0</v>
      </c>
      <c r="M6718">
        <f>IF(ISNA(N6718),NA(),M4786)</f>
        <v>0</v>
      </c>
      <c r="N6718">
        <f>IF(OR(N4786="",AND(N4786=N4785,N4786=N4787)),NA(), N4786)</f>
        <v>0</v>
      </c>
    </row>
    <row r="6719" spans="5:14">
      <c r="E6719">
        <f>IF(ISNA(F6719),NA(),E4787)</f>
        <v>0</v>
      </c>
      <c r="F6719">
        <f>IF(OR(F4787="",AND(F4787=F4786,F4787=F4788)),NA(), F4787)</f>
        <v>0</v>
      </c>
      <c r="G6719">
        <f>IF(ISNA(H6719),NA(),G4787)</f>
        <v>0</v>
      </c>
      <c r="H6719">
        <f>IF(OR(H4787="",AND(H4787=H4786,H4787=H4788)),NA(), H4787)</f>
        <v>0</v>
      </c>
      <c r="K6719">
        <f>IF(ISNA(L6719),NA(),K4787)</f>
        <v>0</v>
      </c>
      <c r="L6719">
        <f>IF(OR(L4787="",AND(L4787=L4786,L4787=L4788)),NA(), L4787)</f>
        <v>0</v>
      </c>
      <c r="M6719">
        <f>IF(ISNA(N6719),NA(),M4787)</f>
        <v>0</v>
      </c>
      <c r="N6719">
        <f>IF(OR(N4787="",AND(N4787=N4786,N4787=N4788)),NA(), N4787)</f>
        <v>0</v>
      </c>
    </row>
    <row r="6720" spans="5:14">
      <c r="E6720">
        <f>IF(ISNA(F6720),NA(),E4788)</f>
        <v>0</v>
      </c>
      <c r="F6720">
        <f>IF(OR(F4788="",AND(F4788=F4787,F4788=F4789)),NA(), F4788)</f>
        <v>0</v>
      </c>
      <c r="G6720">
        <f>IF(ISNA(H6720),NA(),G4788)</f>
        <v>0</v>
      </c>
      <c r="H6720">
        <f>IF(OR(H4788="",AND(H4788=H4787,H4788=H4789)),NA(), H4788)</f>
        <v>0</v>
      </c>
      <c r="K6720">
        <f>IF(ISNA(L6720),NA(),K4788)</f>
        <v>0</v>
      </c>
      <c r="L6720">
        <f>IF(OR(L4788="",AND(L4788=L4787,L4788=L4789)),NA(), L4788)</f>
        <v>0</v>
      </c>
      <c r="M6720">
        <f>IF(ISNA(N6720),NA(),M4788)</f>
        <v>0</v>
      </c>
      <c r="N6720">
        <f>IF(OR(N4788="",AND(N4788=N4787,N4788=N4789)),NA(), N4788)</f>
        <v>0</v>
      </c>
    </row>
    <row r="6721" spans="5:14">
      <c r="E6721">
        <f>IF(ISNA(F6721),NA(),E4789)</f>
        <v>0</v>
      </c>
      <c r="F6721">
        <f>IF(OR(F4789="",AND(F4789=F4788,F4789=F4790)),NA(), F4789)</f>
        <v>0</v>
      </c>
      <c r="G6721">
        <f>IF(ISNA(H6721),NA(),G4789)</f>
        <v>0</v>
      </c>
      <c r="H6721">
        <f>IF(OR(H4789="",AND(H4789=H4788,H4789=H4790)),NA(), H4789)</f>
        <v>0</v>
      </c>
      <c r="K6721">
        <f>IF(ISNA(L6721),NA(),K4789)</f>
        <v>0</v>
      </c>
      <c r="L6721">
        <f>IF(OR(L4789="",AND(L4789=L4788,L4789=L4790)),NA(), L4789)</f>
        <v>0</v>
      </c>
      <c r="M6721">
        <f>IF(ISNA(N6721),NA(),M4789)</f>
        <v>0</v>
      </c>
      <c r="N6721">
        <f>IF(OR(N4789="",AND(N4789=N4788,N4789=N4790)),NA(), N4789)</f>
        <v>0</v>
      </c>
    </row>
    <row r="6722" spans="5:14">
      <c r="E6722">
        <f>IF(ISNA(F6722),NA(),E4790)</f>
        <v>0</v>
      </c>
      <c r="F6722">
        <f>IF(OR(F4790="",AND(F4790=F4789,F4790=F4791)),NA(), F4790)</f>
        <v>0</v>
      </c>
      <c r="G6722">
        <f>IF(ISNA(H6722),NA(),G4790)</f>
        <v>0</v>
      </c>
      <c r="H6722">
        <f>IF(OR(H4790="",AND(H4790=H4789,H4790=H4791)),NA(), H4790)</f>
        <v>0</v>
      </c>
      <c r="K6722">
        <f>IF(ISNA(L6722),NA(),K4790)</f>
        <v>0</v>
      </c>
      <c r="L6722">
        <f>IF(OR(L4790="",AND(L4790=L4789,L4790=L4791)),NA(), L4790)</f>
        <v>0</v>
      </c>
      <c r="M6722">
        <f>IF(ISNA(N6722),NA(),M4790)</f>
        <v>0</v>
      </c>
      <c r="N6722">
        <f>IF(OR(N4790="",AND(N4790=N4789,N4790=N4791)),NA(), N4790)</f>
        <v>0</v>
      </c>
    </row>
    <row r="6723" spans="5:14">
      <c r="E6723">
        <f>IF(ISNA(F6723),NA(),E4791)</f>
        <v>0</v>
      </c>
      <c r="F6723">
        <f>IF(OR(F4791="",AND(F4791=F4790,F4791=F4792)),NA(), F4791)</f>
        <v>0</v>
      </c>
      <c r="G6723">
        <f>IF(ISNA(H6723),NA(),G4791)</f>
        <v>0</v>
      </c>
      <c r="H6723">
        <f>IF(OR(H4791="",AND(H4791=H4790,H4791=H4792)),NA(), H4791)</f>
        <v>0</v>
      </c>
      <c r="K6723">
        <f>IF(ISNA(L6723),NA(),K4791)</f>
        <v>0</v>
      </c>
      <c r="L6723">
        <f>IF(OR(L4791="",AND(L4791=L4790,L4791=L4792)),NA(), L4791)</f>
        <v>0</v>
      </c>
      <c r="M6723">
        <f>IF(ISNA(N6723),NA(),M4791)</f>
        <v>0</v>
      </c>
      <c r="N6723">
        <f>IF(OR(N4791="",AND(N4791=N4790,N4791=N4792)),NA(), N4791)</f>
        <v>0</v>
      </c>
    </row>
    <row r="6724" spans="5:14">
      <c r="E6724">
        <f>IF(ISNA(F6724),NA(),E4792)</f>
        <v>0</v>
      </c>
      <c r="F6724">
        <f>IF(OR(F4792="",AND(F4792=F4791,F4792=F4793)),NA(), F4792)</f>
        <v>0</v>
      </c>
      <c r="G6724">
        <f>IF(ISNA(H6724),NA(),G4792)</f>
        <v>0</v>
      </c>
      <c r="H6724">
        <f>IF(OR(H4792="",AND(H4792=H4791,H4792=H4793)),NA(), H4792)</f>
        <v>0</v>
      </c>
      <c r="K6724">
        <f>IF(ISNA(L6724),NA(),K4792)</f>
        <v>0</v>
      </c>
      <c r="L6724">
        <f>IF(OR(L4792="",AND(L4792=L4791,L4792=L4793)),NA(), L4792)</f>
        <v>0</v>
      </c>
      <c r="M6724">
        <f>IF(ISNA(N6724),NA(),M4792)</f>
        <v>0</v>
      </c>
      <c r="N6724">
        <f>IF(OR(N4792="",AND(N4792=N4791,N4792=N4793)),NA(), N4792)</f>
        <v>0</v>
      </c>
    </row>
    <row r="6725" spans="5:14">
      <c r="E6725">
        <f>IF(ISNA(F6725),NA(),E4793)</f>
        <v>0</v>
      </c>
      <c r="F6725">
        <f>IF(OR(F4793="",AND(F4793=F4792,F4793=F4794)),NA(), F4793)</f>
        <v>0</v>
      </c>
      <c r="G6725">
        <f>IF(ISNA(H6725),NA(),G4793)</f>
        <v>0</v>
      </c>
      <c r="H6725">
        <f>IF(OR(H4793="",AND(H4793=H4792,H4793=H4794)),NA(), H4793)</f>
        <v>0</v>
      </c>
      <c r="K6725">
        <f>IF(ISNA(L6725),NA(),K4793)</f>
        <v>0</v>
      </c>
      <c r="L6725">
        <f>IF(OR(L4793="",AND(L4793=L4792,L4793=L4794)),NA(), L4793)</f>
        <v>0</v>
      </c>
      <c r="M6725">
        <f>IF(ISNA(N6725),NA(),M4793)</f>
        <v>0</v>
      </c>
      <c r="N6725">
        <f>IF(OR(N4793="",AND(N4793=N4792,N4793=N4794)),NA(), N4793)</f>
        <v>0</v>
      </c>
    </row>
    <row r="6726" spans="5:14">
      <c r="E6726">
        <f>IF(ISNA(F6726),NA(),E4794)</f>
        <v>0</v>
      </c>
      <c r="F6726">
        <f>IF(OR(F4794="",AND(F4794=F4793,F4794=F4795)),NA(), F4794)</f>
        <v>0</v>
      </c>
      <c r="G6726">
        <f>IF(ISNA(H6726),NA(),G4794)</f>
        <v>0</v>
      </c>
      <c r="H6726">
        <f>IF(OR(H4794="",AND(H4794=H4793,H4794=H4795)),NA(), H4794)</f>
        <v>0</v>
      </c>
      <c r="K6726">
        <f>IF(ISNA(L6726),NA(),K4794)</f>
        <v>0</v>
      </c>
      <c r="L6726">
        <f>IF(OR(L4794="",AND(L4794=L4793,L4794=L4795)),NA(), L4794)</f>
        <v>0</v>
      </c>
      <c r="M6726">
        <f>IF(ISNA(N6726),NA(),M4794)</f>
        <v>0</v>
      </c>
      <c r="N6726">
        <f>IF(OR(N4794="",AND(N4794=N4793,N4794=N4795)),NA(), N4794)</f>
        <v>0</v>
      </c>
    </row>
    <row r="6727" spans="5:14">
      <c r="E6727">
        <f>IF(ISNA(F6727),NA(),E4795)</f>
        <v>0</v>
      </c>
      <c r="F6727">
        <f>IF(OR(F4795="",AND(F4795=F4794,F4795=F4796)),NA(), F4795)</f>
        <v>0</v>
      </c>
      <c r="G6727">
        <f>IF(ISNA(H6727),NA(),G4795)</f>
        <v>0</v>
      </c>
      <c r="H6727">
        <f>IF(OR(H4795="",AND(H4795=H4794,H4795=H4796)),NA(), H4795)</f>
        <v>0</v>
      </c>
      <c r="K6727">
        <f>IF(ISNA(L6727),NA(),K4795)</f>
        <v>0</v>
      </c>
      <c r="L6727">
        <f>IF(OR(L4795="",AND(L4795=L4794,L4795=L4796)),NA(), L4795)</f>
        <v>0</v>
      </c>
      <c r="M6727">
        <f>IF(ISNA(N6727),NA(),M4795)</f>
        <v>0</v>
      </c>
      <c r="N6727">
        <f>IF(OR(N4795="",AND(N4795=N4794,N4795=N4796)),NA(), N4795)</f>
        <v>0</v>
      </c>
    </row>
    <row r="6728" spans="5:14">
      <c r="E6728">
        <f>IF(ISNA(F6728),NA(),E4796)</f>
        <v>0</v>
      </c>
      <c r="F6728">
        <f>IF(OR(F4796="",AND(F4796=F4795,F4796=F4797)),NA(), F4796)</f>
        <v>0</v>
      </c>
      <c r="G6728">
        <f>IF(ISNA(H6728),NA(),G4796)</f>
        <v>0</v>
      </c>
      <c r="H6728">
        <f>IF(OR(H4796="",AND(H4796=H4795,H4796=H4797)),NA(), H4796)</f>
        <v>0</v>
      </c>
      <c r="K6728">
        <f>IF(ISNA(L6728),NA(),K4796)</f>
        <v>0</v>
      </c>
      <c r="L6728">
        <f>IF(OR(L4796="",AND(L4796=L4795,L4796=L4797)),NA(), L4796)</f>
        <v>0</v>
      </c>
      <c r="M6728">
        <f>IF(ISNA(N6728),NA(),M4796)</f>
        <v>0</v>
      </c>
      <c r="N6728">
        <f>IF(OR(N4796="",AND(N4796=N4795,N4796=N4797)),NA(), N4796)</f>
        <v>0</v>
      </c>
    </row>
    <row r="6729" spans="5:14">
      <c r="E6729">
        <f>IF(ISNA(F6729),NA(),E4797)</f>
        <v>0</v>
      </c>
      <c r="F6729">
        <f>IF(OR(F4797="",AND(F4797=F4796,F4797=F4798)),NA(), F4797)</f>
        <v>0</v>
      </c>
      <c r="G6729">
        <f>IF(ISNA(H6729),NA(),G4797)</f>
        <v>0</v>
      </c>
      <c r="H6729">
        <f>IF(OR(H4797="",AND(H4797=H4796,H4797=H4798)),NA(), H4797)</f>
        <v>0</v>
      </c>
      <c r="K6729">
        <f>IF(ISNA(L6729),NA(),K4797)</f>
        <v>0</v>
      </c>
      <c r="L6729">
        <f>IF(OR(L4797="",AND(L4797=L4796,L4797=L4798)),NA(), L4797)</f>
        <v>0</v>
      </c>
      <c r="M6729">
        <f>IF(ISNA(N6729),NA(),M4797)</f>
        <v>0</v>
      </c>
      <c r="N6729">
        <f>IF(OR(N4797="",AND(N4797=N4796,N4797=N4798)),NA(), N4797)</f>
        <v>0</v>
      </c>
    </row>
    <row r="6730" spans="5:14">
      <c r="E6730">
        <f>IF(ISNA(F6730),NA(),E4798)</f>
        <v>0</v>
      </c>
      <c r="F6730">
        <f>IF(OR(F4798="",AND(F4798=F4797,F4798=F4799)),NA(), F4798)</f>
        <v>0</v>
      </c>
      <c r="G6730">
        <f>IF(ISNA(H6730),NA(),G4798)</f>
        <v>0</v>
      </c>
      <c r="H6730">
        <f>IF(OR(H4798="",AND(H4798=H4797,H4798=H4799)),NA(), H4798)</f>
        <v>0</v>
      </c>
      <c r="K6730">
        <f>IF(ISNA(L6730),NA(),K4798)</f>
        <v>0</v>
      </c>
      <c r="L6730">
        <f>IF(OR(L4798="",AND(L4798=L4797,L4798=L4799)),NA(), L4798)</f>
        <v>0</v>
      </c>
      <c r="M6730">
        <f>IF(ISNA(N6730),NA(),M4798)</f>
        <v>0</v>
      </c>
      <c r="N6730">
        <f>IF(OR(N4798="",AND(N4798=N4797,N4798=N4799)),NA(), N4798)</f>
        <v>0</v>
      </c>
    </row>
    <row r="6731" spans="5:14">
      <c r="E6731">
        <f>IF(ISNA(F6731),NA(),E4799)</f>
        <v>0</v>
      </c>
      <c r="F6731">
        <f>IF(OR(F4799="",AND(F4799=F4798,F4799=F4800)),NA(), F4799)</f>
        <v>0</v>
      </c>
      <c r="G6731">
        <f>IF(ISNA(H6731),NA(),G4799)</f>
        <v>0</v>
      </c>
      <c r="H6731">
        <f>IF(OR(H4799="",AND(H4799=H4798,H4799=H4800)),NA(), H4799)</f>
        <v>0</v>
      </c>
      <c r="K6731">
        <f>IF(ISNA(L6731),NA(),K4799)</f>
        <v>0</v>
      </c>
      <c r="L6731">
        <f>IF(OR(L4799="",AND(L4799=L4798,L4799=L4800)),NA(), L4799)</f>
        <v>0</v>
      </c>
      <c r="M6731">
        <f>IF(ISNA(N6731),NA(),M4799)</f>
        <v>0</v>
      </c>
      <c r="N6731">
        <f>IF(OR(N4799="",AND(N4799=N4798,N4799=N4800)),NA(), N4799)</f>
        <v>0</v>
      </c>
    </row>
    <row r="6732" spans="5:14">
      <c r="E6732">
        <f>IF(ISNA(F6732),NA(),E4800)</f>
        <v>0</v>
      </c>
      <c r="F6732">
        <f>IF(OR(F4800="",AND(F4800=F4799,F4800=F4801)),NA(), F4800)</f>
        <v>0</v>
      </c>
      <c r="G6732">
        <f>IF(ISNA(H6732),NA(),G4800)</f>
        <v>0</v>
      </c>
      <c r="H6732">
        <f>IF(OR(H4800="",AND(H4800=H4799,H4800=H4801)),NA(), H4800)</f>
        <v>0</v>
      </c>
      <c r="K6732">
        <f>IF(ISNA(L6732),NA(),K4800)</f>
        <v>0</v>
      </c>
      <c r="L6732">
        <f>IF(OR(L4800="",AND(L4800=L4799,L4800=L4801)),NA(), L4800)</f>
        <v>0</v>
      </c>
      <c r="M6732">
        <f>IF(ISNA(N6732),NA(),M4800)</f>
        <v>0</v>
      </c>
      <c r="N6732">
        <f>IF(OR(N4800="",AND(N4800=N4799,N4800=N4801)),NA(), N4800)</f>
        <v>0</v>
      </c>
    </row>
    <row r="6733" spans="5:14">
      <c r="E6733">
        <f>IF(ISNA(F6733),NA(),E4801)</f>
        <v>0</v>
      </c>
      <c r="F6733">
        <f>IF(OR(F4801="",AND(F4801=F4800,F4801=F4802)),NA(), F4801)</f>
        <v>0</v>
      </c>
      <c r="G6733">
        <f>IF(ISNA(H6733),NA(),G4801)</f>
        <v>0</v>
      </c>
      <c r="H6733">
        <f>IF(OR(H4801="",AND(H4801=H4800,H4801=H4802)),NA(), H4801)</f>
        <v>0</v>
      </c>
      <c r="K6733">
        <f>IF(ISNA(L6733),NA(),K4801)</f>
        <v>0</v>
      </c>
      <c r="L6733">
        <f>IF(OR(L4801="",AND(L4801=L4800,L4801=L4802)),NA(), L4801)</f>
        <v>0</v>
      </c>
      <c r="M6733">
        <f>IF(ISNA(N6733),NA(),M4801)</f>
        <v>0</v>
      </c>
      <c r="N6733">
        <f>IF(OR(N4801="",AND(N4801=N4800,N4801=N4802)),NA(), N4801)</f>
        <v>0</v>
      </c>
    </row>
    <row r="6734" spans="5:14">
      <c r="E6734">
        <f>IF(ISNA(F6734),NA(),E4802)</f>
        <v>0</v>
      </c>
      <c r="F6734">
        <f>IF(OR(F4802="",AND(F4802=F4801,F4802=F4803)),NA(), F4802)</f>
        <v>0</v>
      </c>
      <c r="G6734">
        <f>IF(ISNA(H6734),NA(),G4802)</f>
        <v>0</v>
      </c>
      <c r="H6734">
        <f>IF(OR(H4802="",AND(H4802=H4801,H4802=H4803)),NA(), H4802)</f>
        <v>0</v>
      </c>
      <c r="K6734">
        <f>IF(ISNA(L6734),NA(),K4802)</f>
        <v>0</v>
      </c>
      <c r="L6734">
        <f>IF(OR(L4802="",AND(L4802=L4801,L4802=L4803)),NA(), L4802)</f>
        <v>0</v>
      </c>
      <c r="M6734">
        <f>IF(ISNA(N6734),NA(),M4802)</f>
        <v>0</v>
      </c>
      <c r="N6734">
        <f>IF(OR(N4802="",AND(N4802=N4801,N4802=N4803)),NA(), N4802)</f>
        <v>0</v>
      </c>
    </row>
    <row r="6735" spans="5:14">
      <c r="E6735">
        <f>IF(ISNA(F6735),NA(),E4803)</f>
        <v>0</v>
      </c>
      <c r="F6735">
        <f>IF(OR(F4803="",AND(F4803=F4802,F4803=F4804)),NA(), F4803)</f>
        <v>0</v>
      </c>
      <c r="G6735">
        <f>IF(ISNA(H6735),NA(),G4803)</f>
        <v>0</v>
      </c>
      <c r="H6735">
        <f>IF(OR(H4803="",AND(H4803=H4802,H4803=H4804)),NA(), H4803)</f>
        <v>0</v>
      </c>
      <c r="K6735">
        <f>IF(ISNA(L6735),NA(),K4803)</f>
        <v>0</v>
      </c>
      <c r="L6735">
        <f>IF(OR(L4803="",AND(L4803=L4802,L4803=L4804)),NA(), L4803)</f>
        <v>0</v>
      </c>
      <c r="M6735">
        <f>IF(ISNA(N6735),NA(),M4803)</f>
        <v>0</v>
      </c>
      <c r="N6735">
        <f>IF(OR(N4803="",AND(N4803=N4802,N4803=N4804)),NA(), N4803)</f>
        <v>0</v>
      </c>
    </row>
    <row r="6736" spans="5:14">
      <c r="E6736">
        <f>IF(ISNA(F6736),NA(),E4804)</f>
        <v>0</v>
      </c>
      <c r="F6736">
        <f>IF(OR(F4804="",AND(F4804=F4803,F4804=F4805)),NA(), F4804)</f>
        <v>0</v>
      </c>
      <c r="G6736">
        <f>IF(ISNA(H6736),NA(),G4804)</f>
        <v>0</v>
      </c>
      <c r="H6736">
        <f>IF(OR(H4804="",AND(H4804=H4803,H4804=H4805)),NA(), H4804)</f>
        <v>0</v>
      </c>
      <c r="K6736">
        <f>IF(ISNA(L6736),NA(),K4804)</f>
        <v>0</v>
      </c>
      <c r="L6736">
        <f>IF(OR(L4804="",AND(L4804=L4803,L4804=L4805)),NA(), L4804)</f>
        <v>0</v>
      </c>
      <c r="M6736">
        <f>IF(ISNA(N6736),NA(),M4804)</f>
        <v>0</v>
      </c>
      <c r="N6736">
        <f>IF(OR(N4804="",AND(N4804=N4803,N4804=N4805)),NA(), N4804)</f>
        <v>0</v>
      </c>
    </row>
    <row r="6737" spans="5:14">
      <c r="E6737">
        <f>IF(ISNA(F6737),NA(),E4805)</f>
        <v>0</v>
      </c>
      <c r="F6737">
        <f>IF(OR(F4805="",AND(F4805=F4804,F4805=F4806)),NA(), F4805)</f>
        <v>0</v>
      </c>
      <c r="G6737">
        <f>IF(ISNA(H6737),NA(),G4805)</f>
        <v>0</v>
      </c>
      <c r="H6737">
        <f>IF(OR(H4805="",AND(H4805=H4804,H4805=H4806)),NA(), H4805)</f>
        <v>0</v>
      </c>
      <c r="K6737">
        <f>IF(ISNA(L6737),NA(),K4805)</f>
        <v>0</v>
      </c>
      <c r="L6737">
        <f>IF(OR(L4805="",AND(L4805=L4804,L4805=L4806)),NA(), L4805)</f>
        <v>0</v>
      </c>
      <c r="M6737">
        <f>IF(ISNA(N6737),NA(),M4805)</f>
        <v>0</v>
      </c>
      <c r="N6737">
        <f>IF(OR(N4805="",AND(N4805=N4804,N4805=N4806)),NA(), N4805)</f>
        <v>0</v>
      </c>
    </row>
    <row r="6738" spans="5:14">
      <c r="E6738">
        <f>IF(ISNA(F6738),NA(),E4806)</f>
        <v>0</v>
      </c>
      <c r="F6738">
        <f>IF(OR(F4806="",AND(F4806=F4805,F4806=F4807)),NA(), F4806)</f>
        <v>0</v>
      </c>
      <c r="G6738">
        <f>IF(ISNA(H6738),NA(),G4806)</f>
        <v>0</v>
      </c>
      <c r="H6738">
        <f>IF(OR(H4806="",AND(H4806=H4805,H4806=H4807)),NA(), H4806)</f>
        <v>0</v>
      </c>
      <c r="K6738">
        <f>IF(ISNA(L6738),NA(),K4806)</f>
        <v>0</v>
      </c>
      <c r="L6738">
        <f>IF(OR(L4806="",AND(L4806=L4805,L4806=L4807)),NA(), L4806)</f>
        <v>0</v>
      </c>
      <c r="M6738">
        <f>IF(ISNA(N6738),NA(),M4806)</f>
        <v>0</v>
      </c>
      <c r="N6738">
        <f>IF(OR(N4806="",AND(N4806=N4805,N4806=N4807)),NA(), N4806)</f>
        <v>0</v>
      </c>
    </row>
    <row r="6739" spans="5:14">
      <c r="E6739">
        <f>IF(ISNA(F6739),NA(),E4807)</f>
        <v>0</v>
      </c>
      <c r="F6739">
        <f>IF(OR(F4807="",AND(F4807=F4806,F4807=F4808)),NA(), F4807)</f>
        <v>0</v>
      </c>
      <c r="G6739">
        <f>IF(ISNA(H6739),NA(),G4807)</f>
        <v>0</v>
      </c>
      <c r="H6739">
        <f>IF(OR(H4807="",AND(H4807=H4806,H4807=H4808)),NA(), H4807)</f>
        <v>0</v>
      </c>
      <c r="K6739">
        <f>IF(ISNA(L6739),NA(),K4807)</f>
        <v>0</v>
      </c>
      <c r="L6739">
        <f>IF(OR(L4807="",AND(L4807=L4806,L4807=L4808)),NA(), L4807)</f>
        <v>0</v>
      </c>
      <c r="M6739">
        <f>IF(ISNA(N6739),NA(),M4807)</f>
        <v>0</v>
      </c>
      <c r="N6739">
        <f>IF(OR(N4807="",AND(N4807=N4806,N4807=N4808)),NA(), N4807)</f>
        <v>0</v>
      </c>
    </row>
    <row r="6740" spans="5:14">
      <c r="E6740">
        <f>IF(ISNA(F6740),NA(),E4808)</f>
        <v>0</v>
      </c>
      <c r="F6740">
        <f>IF(OR(F4808="",AND(F4808=F4807,F4808=F4809)),NA(), F4808)</f>
        <v>0</v>
      </c>
      <c r="G6740">
        <f>IF(ISNA(H6740),NA(),G4808)</f>
        <v>0</v>
      </c>
      <c r="H6740">
        <f>IF(OR(H4808="",AND(H4808=H4807,H4808=H4809)),NA(), H4808)</f>
        <v>0</v>
      </c>
      <c r="K6740">
        <f>IF(ISNA(L6740),NA(),K4808)</f>
        <v>0</v>
      </c>
      <c r="L6740">
        <f>IF(OR(L4808="",AND(L4808=L4807,L4808=L4809)),NA(), L4808)</f>
        <v>0</v>
      </c>
      <c r="M6740">
        <f>IF(ISNA(N6740),NA(),M4808)</f>
        <v>0</v>
      </c>
      <c r="N6740">
        <f>IF(OR(N4808="",AND(N4808=N4807,N4808=N4809)),NA(), N4808)</f>
        <v>0</v>
      </c>
    </row>
    <row r="6741" spans="5:14">
      <c r="E6741">
        <f>IF(ISNA(F6741),NA(),E4809)</f>
        <v>0</v>
      </c>
      <c r="F6741">
        <f>IF(OR(F4809="",AND(F4809=F4808,F4809=F4810)),NA(), F4809)</f>
        <v>0</v>
      </c>
      <c r="G6741">
        <f>IF(ISNA(H6741),NA(),G4809)</f>
        <v>0</v>
      </c>
      <c r="H6741">
        <f>IF(OR(H4809="",AND(H4809=H4808,H4809=H4810)),NA(), H4809)</f>
        <v>0</v>
      </c>
      <c r="K6741">
        <f>IF(ISNA(L6741),NA(),K4809)</f>
        <v>0</v>
      </c>
      <c r="L6741">
        <f>IF(OR(L4809="",AND(L4809=L4808,L4809=L4810)),NA(), L4809)</f>
        <v>0</v>
      </c>
      <c r="M6741">
        <f>IF(ISNA(N6741),NA(),M4809)</f>
        <v>0</v>
      </c>
      <c r="N6741">
        <f>IF(OR(N4809="",AND(N4809=N4808,N4809=N4810)),NA(), N4809)</f>
        <v>0</v>
      </c>
    </row>
    <row r="6742" spans="5:14">
      <c r="E6742">
        <f>IF(ISNA(F6742),NA(),E4810)</f>
        <v>0</v>
      </c>
      <c r="F6742">
        <f>IF(OR(F4810="",AND(F4810=F4809,F4810=F4811)),NA(), F4810)</f>
        <v>0</v>
      </c>
      <c r="G6742">
        <f>IF(ISNA(H6742),NA(),G4810)</f>
        <v>0</v>
      </c>
      <c r="H6742">
        <f>IF(OR(H4810="",AND(H4810=H4809,H4810=H4811)),NA(), H4810)</f>
        <v>0</v>
      </c>
      <c r="K6742">
        <f>IF(ISNA(L6742),NA(),K4810)</f>
        <v>0</v>
      </c>
      <c r="L6742">
        <f>IF(OR(L4810="",AND(L4810=L4809,L4810=L4811)),NA(), L4810)</f>
        <v>0</v>
      </c>
      <c r="M6742">
        <f>IF(ISNA(N6742),NA(),M4810)</f>
        <v>0</v>
      </c>
      <c r="N6742">
        <f>IF(OR(N4810="",AND(N4810=N4809,N4810=N4811)),NA(), N4810)</f>
        <v>0</v>
      </c>
    </row>
    <row r="6743" spans="5:14">
      <c r="E6743">
        <f>IF(ISNA(F6743),NA(),E4811)</f>
        <v>0</v>
      </c>
      <c r="F6743">
        <f>IF(OR(F4811="",AND(F4811=F4810,F4811=F4812)),NA(), F4811)</f>
        <v>0</v>
      </c>
      <c r="G6743">
        <f>IF(ISNA(H6743),NA(),G4811)</f>
        <v>0</v>
      </c>
      <c r="H6743">
        <f>IF(OR(H4811="",AND(H4811=H4810,H4811=H4812)),NA(), H4811)</f>
        <v>0</v>
      </c>
      <c r="K6743">
        <f>IF(ISNA(L6743),NA(),K4811)</f>
        <v>0</v>
      </c>
      <c r="L6743">
        <f>IF(OR(L4811="",AND(L4811=L4810,L4811=L4812)),NA(), L4811)</f>
        <v>0</v>
      </c>
      <c r="M6743">
        <f>IF(ISNA(N6743),NA(),M4811)</f>
        <v>0</v>
      </c>
      <c r="N6743">
        <f>IF(OR(N4811="",AND(N4811=N4810,N4811=N4812)),NA(), N4811)</f>
        <v>0</v>
      </c>
    </row>
    <row r="6744" spans="5:14">
      <c r="E6744">
        <f>IF(ISNA(F6744),NA(),E4812)</f>
        <v>0</v>
      </c>
      <c r="F6744">
        <f>IF(OR(F4812="",AND(F4812=F4811,F4812=F4813)),NA(), F4812)</f>
        <v>0</v>
      </c>
      <c r="G6744">
        <f>IF(ISNA(H6744),NA(),G4812)</f>
        <v>0</v>
      </c>
      <c r="H6744">
        <f>IF(OR(H4812="",AND(H4812=H4811,H4812=H4813)),NA(), H4812)</f>
        <v>0</v>
      </c>
      <c r="K6744">
        <f>IF(ISNA(L6744),NA(),K4812)</f>
        <v>0</v>
      </c>
      <c r="L6744">
        <f>IF(OR(L4812="",AND(L4812=L4811,L4812=L4813)),NA(), L4812)</f>
        <v>0</v>
      </c>
      <c r="M6744">
        <f>IF(ISNA(N6744),NA(),M4812)</f>
        <v>0</v>
      </c>
      <c r="N6744">
        <f>IF(OR(N4812="",AND(N4812=N4811,N4812=N4813)),NA(), N4812)</f>
        <v>0</v>
      </c>
    </row>
    <row r="6745" spans="5:14">
      <c r="E6745">
        <f>IF(ISNA(F6745),NA(),E4813)</f>
        <v>0</v>
      </c>
      <c r="F6745">
        <f>IF(OR(F4813="",AND(F4813=F4812,F4813=F4814)),NA(), F4813)</f>
        <v>0</v>
      </c>
      <c r="G6745">
        <f>IF(ISNA(H6745),NA(),G4813)</f>
        <v>0</v>
      </c>
      <c r="H6745">
        <f>IF(OR(H4813="",AND(H4813=H4812,H4813=H4814)),NA(), H4813)</f>
        <v>0</v>
      </c>
      <c r="K6745">
        <f>IF(ISNA(L6745),NA(),K4813)</f>
        <v>0</v>
      </c>
      <c r="L6745">
        <f>IF(OR(L4813="",AND(L4813=L4812,L4813=L4814)),NA(), L4813)</f>
        <v>0</v>
      </c>
      <c r="M6745">
        <f>IF(ISNA(N6745),NA(),M4813)</f>
        <v>0</v>
      </c>
      <c r="N6745">
        <f>IF(OR(N4813="",AND(N4813=N4812,N4813=N4814)),NA(), N4813)</f>
        <v>0</v>
      </c>
    </row>
    <row r="6746" spans="5:14">
      <c r="E6746">
        <f>IF(ISNA(F6746),NA(),E4814)</f>
        <v>0</v>
      </c>
      <c r="F6746">
        <f>IF(OR(F4814="",AND(F4814=F4813,F4814=F4815)),NA(), F4814)</f>
        <v>0</v>
      </c>
      <c r="G6746">
        <f>IF(ISNA(H6746),NA(),G4814)</f>
        <v>0</v>
      </c>
      <c r="H6746">
        <f>IF(OR(H4814="",AND(H4814=H4813,H4814=H4815)),NA(), H4814)</f>
        <v>0</v>
      </c>
      <c r="K6746">
        <f>IF(ISNA(L6746),NA(),K4814)</f>
        <v>0</v>
      </c>
      <c r="L6746">
        <f>IF(OR(L4814="",AND(L4814=L4813,L4814=L4815)),NA(), L4814)</f>
        <v>0</v>
      </c>
      <c r="M6746">
        <f>IF(ISNA(N6746),NA(),M4814)</f>
        <v>0</v>
      </c>
      <c r="N6746">
        <f>IF(OR(N4814="",AND(N4814=N4813,N4814=N4815)),NA(), N4814)</f>
        <v>0</v>
      </c>
    </row>
    <row r="6747" spans="5:14">
      <c r="E6747">
        <f>IF(ISNA(F6747),NA(),E4815)</f>
        <v>0</v>
      </c>
      <c r="F6747">
        <f>IF(OR(F4815="",AND(F4815=F4814,F4815=F4816)),NA(), F4815)</f>
        <v>0</v>
      </c>
      <c r="G6747">
        <f>IF(ISNA(H6747),NA(),G4815)</f>
        <v>0</v>
      </c>
      <c r="H6747">
        <f>IF(OR(H4815="",AND(H4815=H4814,H4815=H4816)),NA(), H4815)</f>
        <v>0</v>
      </c>
      <c r="K6747">
        <f>IF(ISNA(L6747),NA(),K4815)</f>
        <v>0</v>
      </c>
      <c r="L6747">
        <f>IF(OR(L4815="",AND(L4815=L4814,L4815=L4816)),NA(), L4815)</f>
        <v>0</v>
      </c>
      <c r="M6747">
        <f>IF(ISNA(N6747),NA(),M4815)</f>
        <v>0</v>
      </c>
      <c r="N6747">
        <f>IF(OR(N4815="",AND(N4815=N4814,N4815=N4816)),NA(), N4815)</f>
        <v>0</v>
      </c>
    </row>
    <row r="6748" spans="5:14">
      <c r="E6748">
        <f>IF(ISNA(F6748),NA(),E4816)</f>
        <v>0</v>
      </c>
      <c r="F6748">
        <f>IF(OR(F4816="",AND(F4816=F4815,F4816=F4817)),NA(), F4816)</f>
        <v>0</v>
      </c>
      <c r="G6748">
        <f>IF(ISNA(H6748),NA(),G4816)</f>
        <v>0</v>
      </c>
      <c r="H6748">
        <f>IF(OR(H4816="",AND(H4816=H4815,H4816=H4817)),NA(), H4816)</f>
        <v>0</v>
      </c>
      <c r="K6748">
        <f>IF(ISNA(L6748),NA(),K4816)</f>
        <v>0</v>
      </c>
      <c r="L6748">
        <f>IF(OR(L4816="",AND(L4816=L4815,L4816=L4817)),NA(), L4816)</f>
        <v>0</v>
      </c>
      <c r="M6748">
        <f>IF(ISNA(N6748),NA(),M4816)</f>
        <v>0</v>
      </c>
      <c r="N6748">
        <f>IF(OR(N4816="",AND(N4816=N4815,N4816=N4817)),NA(), N4816)</f>
        <v>0</v>
      </c>
    </row>
    <row r="6749" spans="5:14">
      <c r="E6749">
        <f>IF(ISNA(F6749),NA(),E4817)</f>
        <v>0</v>
      </c>
      <c r="F6749">
        <f>IF(OR(F4817="",AND(F4817=F4816,F4817=F4818)),NA(), F4817)</f>
        <v>0</v>
      </c>
      <c r="G6749">
        <f>IF(ISNA(H6749),NA(),G4817)</f>
        <v>0</v>
      </c>
      <c r="H6749">
        <f>IF(OR(H4817="",AND(H4817=H4816,H4817=H4818)),NA(), H4817)</f>
        <v>0</v>
      </c>
      <c r="K6749">
        <f>IF(ISNA(L6749),NA(),K4817)</f>
        <v>0</v>
      </c>
      <c r="L6749">
        <f>IF(OR(L4817="",AND(L4817=L4816,L4817=L4818)),NA(), L4817)</f>
        <v>0</v>
      </c>
      <c r="M6749">
        <f>IF(ISNA(N6749),NA(),M4817)</f>
        <v>0</v>
      </c>
      <c r="N6749">
        <f>IF(OR(N4817="",AND(N4817=N4816,N4817=N4818)),NA(), N4817)</f>
        <v>0</v>
      </c>
    </row>
    <row r="6750" spans="5:14">
      <c r="E6750">
        <f>IF(ISNA(F6750),NA(),E4818)</f>
        <v>0</v>
      </c>
      <c r="F6750">
        <f>IF(OR(F4818="",AND(F4818=F4817,F4818=F4819)),NA(), F4818)</f>
        <v>0</v>
      </c>
      <c r="G6750">
        <f>IF(ISNA(H6750),NA(),G4818)</f>
        <v>0</v>
      </c>
      <c r="H6750">
        <f>IF(OR(H4818="",AND(H4818=H4817,H4818=H4819)),NA(), H4818)</f>
        <v>0</v>
      </c>
      <c r="K6750">
        <f>IF(ISNA(L6750),NA(),K4818)</f>
        <v>0</v>
      </c>
      <c r="L6750">
        <f>IF(OR(L4818="",AND(L4818=L4817,L4818=L4819)),NA(), L4818)</f>
        <v>0</v>
      </c>
      <c r="M6750">
        <f>IF(ISNA(N6750),NA(),M4818)</f>
        <v>0</v>
      </c>
      <c r="N6750">
        <f>IF(OR(N4818="",AND(N4818=N4817,N4818=N4819)),NA(), N4818)</f>
        <v>0</v>
      </c>
    </row>
    <row r="6751" spans="5:14">
      <c r="E6751">
        <f>IF(ISNA(F6751),NA(),E4819)</f>
        <v>0</v>
      </c>
      <c r="F6751">
        <f>IF(OR(F4819="",AND(F4819=F4818,F4819=F4820)),NA(), F4819)</f>
        <v>0</v>
      </c>
      <c r="G6751">
        <f>IF(ISNA(H6751),NA(),G4819)</f>
        <v>0</v>
      </c>
      <c r="H6751">
        <f>IF(OR(H4819="",AND(H4819=H4818,H4819=H4820)),NA(), H4819)</f>
        <v>0</v>
      </c>
      <c r="K6751">
        <f>IF(ISNA(L6751),NA(),K4819)</f>
        <v>0</v>
      </c>
      <c r="L6751">
        <f>IF(OR(L4819="",AND(L4819=L4818,L4819=L4820)),NA(), L4819)</f>
        <v>0</v>
      </c>
      <c r="M6751">
        <f>IF(ISNA(N6751),NA(),M4819)</f>
        <v>0</v>
      </c>
      <c r="N6751">
        <f>IF(OR(N4819="",AND(N4819=N4818,N4819=N4820)),NA(), N4819)</f>
        <v>0</v>
      </c>
    </row>
    <row r="6752" spans="5:14">
      <c r="E6752">
        <f>IF(ISNA(F6752),NA(),E4820)</f>
        <v>0</v>
      </c>
      <c r="F6752">
        <f>IF(OR(F4820="",AND(F4820=F4819,F4820=F4821)),NA(), F4820)</f>
        <v>0</v>
      </c>
      <c r="G6752">
        <f>IF(ISNA(H6752),NA(),G4820)</f>
        <v>0</v>
      </c>
      <c r="H6752">
        <f>IF(OR(H4820="",AND(H4820=H4819,H4820=H4821)),NA(), H4820)</f>
        <v>0</v>
      </c>
      <c r="K6752">
        <f>IF(ISNA(L6752),NA(),K4820)</f>
        <v>0</v>
      </c>
      <c r="L6752">
        <f>IF(OR(L4820="",AND(L4820=L4819,L4820=L4821)),NA(), L4820)</f>
        <v>0</v>
      </c>
      <c r="M6752">
        <f>IF(ISNA(N6752),NA(),M4820)</f>
        <v>0</v>
      </c>
      <c r="N6752">
        <f>IF(OR(N4820="",AND(N4820=N4819,N4820=N4821)),NA(), N4820)</f>
        <v>0</v>
      </c>
    </row>
    <row r="6753" spans="5:14">
      <c r="E6753">
        <f>IF(ISNA(F6753),NA(),E4821)</f>
        <v>0</v>
      </c>
      <c r="F6753">
        <f>IF(OR(F4821="",AND(F4821=F4820,F4821=F4822)),NA(), F4821)</f>
        <v>0</v>
      </c>
      <c r="G6753">
        <f>IF(ISNA(H6753),NA(),G4821)</f>
        <v>0</v>
      </c>
      <c r="H6753">
        <f>IF(OR(H4821="",AND(H4821=H4820,H4821=H4822)),NA(), H4821)</f>
        <v>0</v>
      </c>
      <c r="K6753">
        <f>IF(ISNA(L6753),NA(),K4821)</f>
        <v>0</v>
      </c>
      <c r="L6753">
        <f>IF(OR(L4821="",AND(L4821=L4820,L4821=L4822)),NA(), L4821)</f>
        <v>0</v>
      </c>
      <c r="M6753">
        <f>IF(ISNA(N6753),NA(),M4821)</f>
        <v>0</v>
      </c>
      <c r="N6753">
        <f>IF(OR(N4821="",AND(N4821=N4820,N4821=N4822)),NA(), N4821)</f>
        <v>0</v>
      </c>
    </row>
    <row r="6754" spans="5:14">
      <c r="E6754">
        <f>IF(ISNA(F6754),NA(),E4822)</f>
        <v>0</v>
      </c>
      <c r="F6754">
        <f>IF(OR(F4822="",AND(F4822=F4821,F4822=F4823)),NA(), F4822)</f>
        <v>0</v>
      </c>
      <c r="G6754">
        <f>IF(ISNA(H6754),NA(),G4822)</f>
        <v>0</v>
      </c>
      <c r="H6754">
        <f>IF(OR(H4822="",AND(H4822=H4821,H4822=H4823)),NA(), H4822)</f>
        <v>0</v>
      </c>
      <c r="K6754">
        <f>IF(ISNA(L6754),NA(),K4822)</f>
        <v>0</v>
      </c>
      <c r="L6754">
        <f>IF(OR(L4822="",AND(L4822=L4821,L4822=L4823)),NA(), L4822)</f>
        <v>0</v>
      </c>
      <c r="M6754">
        <f>IF(ISNA(N6754),NA(),M4822)</f>
        <v>0</v>
      </c>
      <c r="N6754">
        <f>IF(OR(N4822="",AND(N4822=N4821,N4822=N4823)),NA(), N4822)</f>
        <v>0</v>
      </c>
    </row>
    <row r="6755" spans="5:14">
      <c r="E6755">
        <f>IF(ISNA(F6755),NA(),E4823)</f>
        <v>0</v>
      </c>
      <c r="F6755">
        <f>IF(OR(F4823="",AND(F4823=F4822,F4823=F4824)),NA(), F4823)</f>
        <v>0</v>
      </c>
      <c r="G6755">
        <f>IF(ISNA(H6755),NA(),G4823)</f>
        <v>0</v>
      </c>
      <c r="H6755">
        <f>IF(OR(H4823="",AND(H4823=H4822,H4823=H4824)),NA(), H4823)</f>
        <v>0</v>
      </c>
      <c r="K6755">
        <f>IF(ISNA(L6755),NA(),K4823)</f>
        <v>0</v>
      </c>
      <c r="L6755">
        <f>IF(OR(L4823="",AND(L4823=L4822,L4823=L4824)),NA(), L4823)</f>
        <v>0</v>
      </c>
      <c r="M6755">
        <f>IF(ISNA(N6755),NA(),M4823)</f>
        <v>0</v>
      </c>
      <c r="N6755">
        <f>IF(OR(N4823="",AND(N4823=N4822,N4823=N4824)),NA(), N4823)</f>
        <v>0</v>
      </c>
    </row>
    <row r="6756" spans="5:14">
      <c r="E6756">
        <f>IF(ISNA(F6756),NA(),E4824)</f>
        <v>0</v>
      </c>
      <c r="F6756">
        <f>IF(OR(F4824="",AND(F4824=F4823,F4824=F4825)),NA(), F4824)</f>
        <v>0</v>
      </c>
      <c r="G6756">
        <f>IF(ISNA(H6756),NA(),G4824)</f>
        <v>0</v>
      </c>
      <c r="H6756">
        <f>IF(OR(H4824="",AND(H4824=H4823,H4824=H4825)),NA(), H4824)</f>
        <v>0</v>
      </c>
      <c r="K6756">
        <f>IF(ISNA(L6756),NA(),K4824)</f>
        <v>0</v>
      </c>
      <c r="L6756">
        <f>IF(OR(L4824="",AND(L4824=L4823,L4824=L4825)),NA(), L4824)</f>
        <v>0</v>
      </c>
      <c r="M6756">
        <f>IF(ISNA(N6756),NA(),M4824)</f>
        <v>0</v>
      </c>
      <c r="N6756">
        <f>IF(OR(N4824="",AND(N4824=N4823,N4824=N4825)),NA(), N4824)</f>
        <v>0</v>
      </c>
    </row>
    <row r="6757" spans="5:14">
      <c r="E6757">
        <f>IF(ISNA(F6757),NA(),E4825)</f>
        <v>0</v>
      </c>
      <c r="F6757">
        <f>IF(OR(F4825="",AND(F4825=F4824,F4825=F4826)),NA(), F4825)</f>
        <v>0</v>
      </c>
      <c r="G6757">
        <f>IF(ISNA(H6757),NA(),G4825)</f>
        <v>0</v>
      </c>
      <c r="H6757">
        <f>IF(OR(H4825="",AND(H4825=H4824,H4825=H4826)),NA(), H4825)</f>
        <v>0</v>
      </c>
      <c r="K6757">
        <f>IF(ISNA(L6757),NA(),K4825)</f>
        <v>0</v>
      </c>
      <c r="L6757">
        <f>IF(OR(L4825="",AND(L4825=L4824,L4825=L4826)),NA(), L4825)</f>
        <v>0</v>
      </c>
      <c r="M6757">
        <f>IF(ISNA(N6757),NA(),M4825)</f>
        <v>0</v>
      </c>
      <c r="N6757">
        <f>IF(OR(N4825="",AND(N4825=N4824,N4825=N4826)),NA(), N4825)</f>
        <v>0</v>
      </c>
    </row>
    <row r="6758" spans="5:14">
      <c r="E6758">
        <f>IF(ISNA(F6758),NA(),E4826)</f>
        <v>0</v>
      </c>
      <c r="F6758">
        <f>IF(OR(F4826="",AND(F4826=F4825,F4826=F4827)),NA(), F4826)</f>
        <v>0</v>
      </c>
      <c r="G6758">
        <f>IF(ISNA(H6758),NA(),G4826)</f>
        <v>0</v>
      </c>
      <c r="H6758">
        <f>IF(OR(H4826="",AND(H4826=H4825,H4826=H4827)),NA(), H4826)</f>
        <v>0</v>
      </c>
      <c r="K6758">
        <f>IF(ISNA(L6758),NA(),K4826)</f>
        <v>0</v>
      </c>
      <c r="L6758">
        <f>IF(OR(L4826="",AND(L4826=L4825,L4826=L4827)),NA(), L4826)</f>
        <v>0</v>
      </c>
      <c r="M6758">
        <f>IF(ISNA(N6758),NA(),M4826)</f>
        <v>0</v>
      </c>
      <c r="N6758">
        <f>IF(OR(N4826="",AND(N4826=N4825,N4826=N4827)),NA(), N4826)</f>
        <v>0</v>
      </c>
    </row>
    <row r="6759" spans="5:14">
      <c r="E6759">
        <f>IF(ISNA(F6759),NA(),E4827)</f>
        <v>0</v>
      </c>
      <c r="F6759">
        <f>IF(OR(F4827="",AND(F4827=F4826,F4827=F4828)),NA(), F4827)</f>
        <v>0</v>
      </c>
      <c r="G6759">
        <f>IF(ISNA(H6759),NA(),G4827)</f>
        <v>0</v>
      </c>
      <c r="H6759">
        <f>IF(OR(H4827="",AND(H4827=H4826,H4827=H4828)),NA(), H4827)</f>
        <v>0</v>
      </c>
      <c r="K6759">
        <f>IF(ISNA(L6759),NA(),K4827)</f>
        <v>0</v>
      </c>
      <c r="L6759">
        <f>IF(OR(L4827="",AND(L4827=L4826,L4827=L4828)),NA(), L4827)</f>
        <v>0</v>
      </c>
      <c r="M6759">
        <f>IF(ISNA(N6759),NA(),M4827)</f>
        <v>0</v>
      </c>
      <c r="N6759">
        <f>IF(OR(N4827="",AND(N4827=N4826,N4827=N4828)),NA(), N4827)</f>
        <v>0</v>
      </c>
    </row>
    <row r="6760" spans="5:14">
      <c r="E6760">
        <f>IF(ISNA(F6760),NA(),E4828)</f>
        <v>0</v>
      </c>
      <c r="F6760">
        <f>IF(OR(F4828="",AND(F4828=F4827,F4828=F4829)),NA(), F4828)</f>
        <v>0</v>
      </c>
      <c r="G6760">
        <f>IF(ISNA(H6760),NA(),G4828)</f>
        <v>0</v>
      </c>
      <c r="H6760">
        <f>IF(OR(H4828="",AND(H4828=H4827,H4828=H4829)),NA(), H4828)</f>
        <v>0</v>
      </c>
      <c r="K6760">
        <f>IF(ISNA(L6760),NA(),K4828)</f>
        <v>0</v>
      </c>
      <c r="L6760">
        <f>IF(OR(L4828="",AND(L4828=L4827,L4828=L4829)),NA(), L4828)</f>
        <v>0</v>
      </c>
      <c r="M6760">
        <f>IF(ISNA(N6760),NA(),M4828)</f>
        <v>0</v>
      </c>
      <c r="N6760">
        <f>IF(OR(N4828="",AND(N4828=N4827,N4828=N4829)),NA(), N4828)</f>
        <v>0</v>
      </c>
    </row>
    <row r="6761" spans="5:14">
      <c r="E6761">
        <f>IF(ISNA(F6761),NA(),E4829)</f>
        <v>0</v>
      </c>
      <c r="F6761">
        <f>IF(OR(F4829="",AND(F4829=F4828,F4829=F4830)),NA(), F4829)</f>
        <v>0</v>
      </c>
      <c r="G6761">
        <f>IF(ISNA(H6761),NA(),G4829)</f>
        <v>0</v>
      </c>
      <c r="H6761">
        <f>IF(OR(H4829="",AND(H4829=H4828,H4829=H4830)),NA(), H4829)</f>
        <v>0</v>
      </c>
      <c r="K6761">
        <f>IF(ISNA(L6761),NA(),K4829)</f>
        <v>0</v>
      </c>
      <c r="L6761">
        <f>IF(OR(L4829="",AND(L4829=L4828,L4829=L4830)),NA(), L4829)</f>
        <v>0</v>
      </c>
      <c r="M6761">
        <f>IF(ISNA(N6761),NA(),M4829)</f>
        <v>0</v>
      </c>
      <c r="N6761">
        <f>IF(OR(N4829="",AND(N4829=N4828,N4829=N4830)),NA(), N4829)</f>
        <v>0</v>
      </c>
    </row>
    <row r="6762" spans="5:14">
      <c r="E6762">
        <f>IF(ISNA(F6762),NA(),E4830)</f>
        <v>0</v>
      </c>
      <c r="F6762">
        <f>IF(OR(F4830="",AND(F4830=F4829,F4830=F4831)),NA(), F4830)</f>
        <v>0</v>
      </c>
      <c r="G6762">
        <f>IF(ISNA(H6762),NA(),G4830)</f>
        <v>0</v>
      </c>
      <c r="H6762">
        <f>IF(OR(H4830="",AND(H4830=H4829,H4830=H4831)),NA(), H4830)</f>
        <v>0</v>
      </c>
      <c r="K6762">
        <f>IF(ISNA(L6762),NA(),K4830)</f>
        <v>0</v>
      </c>
      <c r="L6762">
        <f>IF(OR(L4830="",AND(L4830=L4829,L4830=L4831)),NA(), L4830)</f>
        <v>0</v>
      </c>
      <c r="M6762">
        <f>IF(ISNA(N6762),NA(),M4830)</f>
        <v>0</v>
      </c>
      <c r="N6762">
        <f>IF(OR(N4830="",AND(N4830=N4829,N4830=N4831)),NA(), N4830)</f>
        <v>0</v>
      </c>
    </row>
    <row r="6763" spans="5:14">
      <c r="E6763">
        <f>IF(ISNA(F6763),NA(),E4831)</f>
        <v>0</v>
      </c>
      <c r="F6763">
        <f>IF(OR(F4831="",AND(F4831=F4830,F4831=F4832)),NA(), F4831)</f>
        <v>0</v>
      </c>
      <c r="G6763">
        <f>IF(ISNA(H6763),NA(),G4831)</f>
        <v>0</v>
      </c>
      <c r="H6763">
        <f>IF(OR(H4831="",AND(H4831=H4830,H4831=H4832)),NA(), H4831)</f>
        <v>0</v>
      </c>
      <c r="K6763">
        <f>IF(ISNA(L6763),NA(),K4831)</f>
        <v>0</v>
      </c>
      <c r="L6763">
        <f>IF(OR(L4831="",AND(L4831=L4830,L4831=L4832)),NA(), L4831)</f>
        <v>0</v>
      </c>
      <c r="M6763">
        <f>IF(ISNA(N6763),NA(),M4831)</f>
        <v>0</v>
      </c>
      <c r="N6763">
        <f>IF(OR(N4831="",AND(N4831=N4830,N4831=N4832)),NA(), N4831)</f>
        <v>0</v>
      </c>
    </row>
    <row r="6764" spans="5:14">
      <c r="E6764">
        <f>IF(ISNA(F6764),NA(),E4832)</f>
        <v>0</v>
      </c>
      <c r="F6764">
        <f>IF(OR(F4832="",AND(F4832=F4831,F4832=F4833)),NA(), F4832)</f>
        <v>0</v>
      </c>
      <c r="G6764">
        <f>IF(ISNA(H6764),NA(),G4832)</f>
        <v>0</v>
      </c>
      <c r="H6764">
        <f>IF(OR(H4832="",AND(H4832=H4831,H4832=H4833)),NA(), H4832)</f>
        <v>0</v>
      </c>
      <c r="K6764">
        <f>IF(ISNA(L6764),NA(),K4832)</f>
        <v>0</v>
      </c>
      <c r="L6764">
        <f>IF(OR(L4832="",AND(L4832=L4831,L4832=L4833)),NA(), L4832)</f>
        <v>0</v>
      </c>
      <c r="M6764">
        <f>IF(ISNA(N6764),NA(),M4832)</f>
        <v>0</v>
      </c>
      <c r="N6764">
        <f>IF(OR(N4832="",AND(N4832=N4831,N4832=N4833)),NA(), N4832)</f>
        <v>0</v>
      </c>
    </row>
    <row r="6765" spans="5:14">
      <c r="E6765">
        <f>IF(ISNA(F6765),NA(),E4833)</f>
        <v>0</v>
      </c>
      <c r="F6765">
        <f>IF(OR(F4833="",AND(F4833=F4832,F4833=F4834)),NA(), F4833)</f>
        <v>0</v>
      </c>
      <c r="G6765">
        <f>IF(ISNA(H6765),NA(),G4833)</f>
        <v>0</v>
      </c>
      <c r="H6765">
        <f>IF(OR(H4833="",AND(H4833=H4832,H4833=H4834)),NA(), H4833)</f>
        <v>0</v>
      </c>
      <c r="K6765">
        <f>IF(ISNA(L6765),NA(),K4833)</f>
        <v>0</v>
      </c>
      <c r="L6765">
        <f>IF(OR(L4833="",AND(L4833=L4832,L4833=L4834)),NA(), L4833)</f>
        <v>0</v>
      </c>
      <c r="M6765">
        <f>IF(ISNA(N6765),NA(),M4833)</f>
        <v>0</v>
      </c>
      <c r="N6765">
        <f>IF(OR(N4833="",AND(N4833=N4832,N4833=N4834)),NA(), N4833)</f>
        <v>0</v>
      </c>
    </row>
    <row r="6766" spans="5:14">
      <c r="E6766">
        <f>IF(ISNA(F6766),NA(),E4834)</f>
        <v>0</v>
      </c>
      <c r="F6766">
        <f>IF(F4834="",NA(),F4834)</f>
        <v>0</v>
      </c>
      <c r="G6766">
        <f>IF(ISNA(H6766),NA(),G4834)</f>
        <v>0</v>
      </c>
      <c r="H6766">
        <f>IF(H4834="",NA(),H4834)</f>
        <v>0</v>
      </c>
      <c r="K6766">
        <f>IF(ISNA(L6766),NA(),K4834)</f>
        <v>0</v>
      </c>
      <c r="L6766">
        <f>IF(L4834="",NA(),L4834)</f>
        <v>0</v>
      </c>
      <c r="M6766">
        <f>IF(ISNA(N6766),NA(),M4834)</f>
        <v>0</v>
      </c>
      <c r="N6766">
        <f>IF(N4834="",NA(),N4834)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F3"/>
  <sheetViews>
    <sheetView workbookViewId="0"/>
  </sheetViews>
  <sheetFormatPr defaultRowHeight="15"/>
  <sheetData>
    <row r="2" spans="2:6">
      <c r="B2" t="s">
        <v>525</v>
      </c>
      <c r="F2" t="s">
        <v>527</v>
      </c>
    </row>
    <row r="3" spans="2:6">
      <c r="B3" s="2" t="s">
        <v>526</v>
      </c>
      <c r="F3" s="2" t="s">
        <v>492</v>
      </c>
    </row>
  </sheetData>
  <dataValidations count="2">
    <dataValidation type="list" allowBlank="1" showInputMessage="1" showErrorMessage="1" prompt="Select how runs should be merged. 'none' means no merging." sqref="B3">
      <formula1>"none,average,median,min,max"</formula1>
    </dataValidation>
    <dataValidation type="list" allowBlank="1" showInputMessage="1" showErrorMessage="1" prompt="Select measure to display." sqref="F3">
      <formula1>"choices,conflicts,constraints,error,mem,memout,models,overall-time,par2,restarts,rules,solving-time,time,timeout,variables"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Instances</vt:lpstr>
      <vt:lpstr>Merged Runs</vt:lpstr>
      <vt:lpstr>Classes</vt:lpstr>
      <vt:lpstr>Helper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2026-09-28T10:04:50Z</dcterms:created>
  <dcterms:modified xsi:type="dcterms:W3CDTF">2026-09-28T10:04:50Z</dcterms:modified>
</cp:coreProperties>
</file>